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170" activeTab="1"/>
  </bookViews>
  <sheets>
    <sheet name="RESUMO" sheetId="1" r:id="rId1"/>
    <sheet name="PLANILHA" sheetId="2" r:id="rId2"/>
    <sheet name="CRONOGRAMA" sheetId="3" r:id="rId3"/>
    <sheet name="COMPOSIÇÕES" sheetId="4" r:id="rId4"/>
    <sheet name="MEM. CÁLCULO" sheetId="5" state="hidden" r:id="rId5"/>
    <sheet name="CURVA ABC" sheetId="6" r:id="rId6"/>
    <sheet name="E.S.(one)" sheetId="7" state="hidden" r:id="rId7"/>
    <sheet name="BDI" sheetId="8" r:id="rId8"/>
    <sheet name="Planilha15" sheetId="9" state="hidden" r:id="rId9"/>
    <sheet name="SINAPI-SICRO" sheetId="10" state="hidden" r:id="rId10"/>
    <sheet name="TABELA AUX." sheetId="11" state="hidden" r:id="rId11"/>
    <sheet name="TABELA DINÂMICA" sheetId="12" state="hidden" r:id="rId12"/>
    <sheet name="SINAPI NACIONAL JAN.2022" sheetId="13" state="hidden" r:id="rId13"/>
    <sheet name="SINAPI INSUMOS JAN.2022" sheetId="14" state="hidden" r:id="rId14"/>
  </sheets>
  <externalReferences>
    <externalReference r:id="rId15"/>
    <externalReference r:id="rId16"/>
  </externalReferences>
  <definedNames>
    <definedName name="_xlnm._FilterDatabase" localSheetId="8" hidden="1">Planilha15!$A$13:$K$80</definedName>
    <definedName name="_COM010301" localSheetId="6">#REF!</definedName>
    <definedName name="_COM140129" localSheetId="0">#REF!</definedName>
    <definedName name="_MAO020201" localSheetId="0">#REF!</definedName>
    <definedName name="___ELE3" localSheetId="6">#REF!</definedName>
    <definedName name="__ELE2">#REF!</definedName>
    <definedName name="___tot5" localSheetId="0">#REF!</definedName>
    <definedName name="_COM010205" localSheetId="6">#REF!</definedName>
    <definedName name="__MDO2" localSheetId="6">#REF!</definedName>
    <definedName name="_COM120107">#REF!</definedName>
    <definedName name="_COM010201" localSheetId="0">#REF!</definedName>
    <definedName name="_KM406407_1" localSheetId="10">#REF!</definedName>
    <definedName name="__MDO2" localSheetId="10">#REF!</definedName>
    <definedName name="_COM010210" localSheetId="0">#REF!</definedName>
    <definedName name="__A81146_2" localSheetId="6">#REF!</definedName>
    <definedName name="_MAO010717">#REF!</definedName>
    <definedName name="_MAO010708">#REF!</definedName>
    <definedName name="__sub2" localSheetId="6">#REF!</definedName>
    <definedName name="_HOME__">#REF!</definedName>
    <definedName name="_COM010509" localSheetId="10">#REF!</definedName>
    <definedName name="_MAO020211" localSheetId="6">#REF!</definedName>
    <definedName name="_COM120106" localSheetId="0">#REF!</definedName>
    <definedName name="__tot8" localSheetId="10">#REF!</definedName>
    <definedName name="_MAO020201">#REF!</definedName>
    <definedName name="_ABC2" localSheetId="0">#REF!</definedName>
    <definedName name="_COM140102" localSheetId="0">#REF!</definedName>
    <definedName name="_COM010401" localSheetId="6">#REF!</definedName>
    <definedName name="_COM010533" localSheetId="6">#REF!</definedName>
    <definedName name="_COM010512">#REF!</definedName>
    <definedName name="_COM120107" localSheetId="10">#REF!</definedName>
    <definedName name="_COM030201" localSheetId="0">#REF!</definedName>
    <definedName name="__A81146_2">#REF!</definedName>
    <definedName name="_GLB2">#REF!</definedName>
    <definedName name="_MAO030102" localSheetId="10">#REF!</definedName>
    <definedName name="__sub4" localSheetId="10">#REF!</definedName>
    <definedName name="_COM140143" localSheetId="6">#REF!</definedName>
    <definedName name="_COM050207">#REF!</definedName>
    <definedName name="_COM030303" localSheetId="0">#REF!</definedName>
    <definedName name="_COM010536" localSheetId="10">#REF!</definedName>
    <definedName name="_COM120105" localSheetId="10">#REF!</definedName>
    <definedName name="_MAO030201" localSheetId="6">#REF!</definedName>
    <definedName name="_COM010202" localSheetId="0">#REF!</definedName>
    <definedName name="_COM170101" localSheetId="6">#REF!</definedName>
    <definedName name="_COM010703">#REF!</definedName>
    <definedName name="_ABC2" localSheetId="9">#REF!</definedName>
    <definedName name="_KM406407_2">#REF!</definedName>
    <definedName name="_MAO010532" localSheetId="0">#REF!</definedName>
    <definedName name="_COM130401" localSheetId="6">#REF!</definedName>
    <definedName name="_i3" localSheetId="0">#REF!</definedName>
    <definedName name="_KM406407_26" localSheetId="0">#REF!</definedName>
    <definedName name="_COM010505">#REF!</definedName>
    <definedName name="_COM010703" localSheetId="0">#REF!</definedName>
    <definedName name="_MAO010536">#REF!</definedName>
    <definedName name="__tot4" localSheetId="6">#REF!</definedName>
    <definedName name="_COM010501" localSheetId="10">#REF!</definedName>
    <definedName name="_" localSheetId="6">#REF!</definedName>
    <definedName name="_COM030102">#REF!</definedName>
    <definedName name="_MAO010705">#REF!</definedName>
    <definedName name="_COM010413" localSheetId="6">#REF!</definedName>
    <definedName name="_GOTO_N1_" localSheetId="10">#REF!</definedName>
    <definedName name="_COM010536" localSheetId="6">#REF!</definedName>
    <definedName name="_MAO020205" localSheetId="6">#REF!</definedName>
    <definedName name="_KM406407_33" localSheetId="6">#REF!</definedName>
    <definedName name="_MAO030201" localSheetId="0">#REF!</definedName>
    <definedName name="__sub3" localSheetId="10">#REF!</definedName>
    <definedName name="__A81146_3">#REF!</definedName>
    <definedName name="_COM010532" localSheetId="6">#REF!</definedName>
    <definedName name="_COM010201">#REF!</definedName>
    <definedName name="_COM170102" localSheetId="0">#REF!</definedName>
    <definedName name="_COM020205" localSheetId="10">#REF!</definedName>
    <definedName name="_COM140109" localSheetId="10">#REF!</definedName>
    <definedName name="_G" localSheetId="6">#REF!</definedName>
    <definedName name="__tot6" localSheetId="6">#REF!</definedName>
    <definedName name="_MAO030303" localSheetId="10">#REF!</definedName>
    <definedName name="_MAO010518" localSheetId="6">#REF!</definedName>
    <definedName name="__MDO2">#REF!</definedName>
    <definedName name="_COM120101" localSheetId="0">#REF!</definedName>
    <definedName name="___tot3" localSheetId="0">#REF!</definedName>
    <definedName name="__A81146_26" localSheetId="10">#REF!</definedName>
    <definedName name="_MAO010523">#REF!</definedName>
    <definedName name="_KM406407_2" localSheetId="10">#REF!</definedName>
    <definedName name="_MAO020211">#REF!</definedName>
    <definedName name="_C_1" localSheetId="6">#REF!</definedName>
    <definedName name="__tot5" localSheetId="6">#REF!</definedName>
    <definedName name="_COM020201" localSheetId="0">#REF!</definedName>
    <definedName name="_MAO010407" localSheetId="6">#REF!</definedName>
    <definedName name="_MAO020205" localSheetId="10">#REF!</definedName>
    <definedName name="_MAO030317" localSheetId="10">#REF!</definedName>
    <definedName name="___tot4" localSheetId="0">#REF!</definedName>
    <definedName name="_MAO010712" localSheetId="0">#REF!</definedName>
    <definedName name="__tot1" localSheetId="10">#REF!</definedName>
    <definedName name="__R" localSheetId="10">#REF!</definedName>
    <definedName name="_MAO010210" localSheetId="10">#REF!</definedName>
    <definedName name="___tot7" localSheetId="10">#REF!</definedName>
    <definedName name="_D_1" localSheetId="9">#REF!</definedName>
    <definedName name="_G">#REF!</definedName>
    <definedName name="_MAO010523" localSheetId="6">#REF!</definedName>
    <definedName name="_HOME__" localSheetId="10">#REF!</definedName>
    <definedName name="_COM120106" localSheetId="6">#REF!</definedName>
    <definedName name="_MAO010703" localSheetId="6">#REF!</definedName>
    <definedName name="_Key1" localSheetId="7">#REF!</definedName>
    <definedName name="_G_1">#REF!</definedName>
    <definedName name="_MAO010206" localSheetId="10">#REF!</definedName>
    <definedName name="_COM010518">#REF!</definedName>
    <definedName name="_COM140143" localSheetId="0">#REF!</definedName>
    <definedName name="_COM110101" localSheetId="0">#REF!</definedName>
    <definedName name="_COM100302" localSheetId="10">#REF!</definedName>
    <definedName name="_C_1" localSheetId="9">#REF!</definedName>
    <definedName name="_COM130304" localSheetId="10">#REF!</definedName>
    <definedName name="_COM010718" localSheetId="0">#REF!</definedName>
    <definedName name="_MAO010413">#REF!</definedName>
    <definedName name="___sub1" localSheetId="10">#REF!</definedName>
    <definedName name="_MAO050207" localSheetId="6">#REF!</definedName>
    <definedName name="_I">#REF!</definedName>
    <definedName name="__tot3" localSheetId="6">#REF!</definedName>
    <definedName name="__R" localSheetId="6">#REF!</definedName>
    <definedName name="_COM010505" localSheetId="6">#REF!</definedName>
    <definedName name="_COM010206" localSheetId="0">#REF!</definedName>
    <definedName name="__tot6" localSheetId="10">#REF!</definedName>
    <definedName name="_COM080101" localSheetId="0">#REF!</definedName>
    <definedName name="__sub1">#REF!</definedName>
    <definedName name="_COM010202" localSheetId="6">#REF!</definedName>
    <definedName name="_COM010708" localSheetId="10">#REF!</definedName>
    <definedName name="__A81146_33" localSheetId="6">#REF!</definedName>
    <definedName name="_COM080310">#REF!</definedName>
    <definedName name="_MAO010201">#REF!</definedName>
    <definedName name="___tot4">#REF!</definedName>
    <definedName name="_cron.">#REF!</definedName>
    <definedName name="__sub2" localSheetId="10">#REF!</definedName>
    <definedName name="___sub4" localSheetId="6">#REF!</definedName>
    <definedName name="_COM030102" localSheetId="0">#REF!</definedName>
    <definedName name="_MAO010701">#REF!</definedName>
    <definedName name="_MAO040101">#REF!</definedName>
    <definedName name="__MDO1" localSheetId="10">#REF!</definedName>
    <definedName name="_G" localSheetId="0">#REF!</definedName>
    <definedName name="_COM110107">#REF!</definedName>
    <definedName name="__tot3" localSheetId="0">#REF!</definedName>
    <definedName name="_MAO010413" localSheetId="10">#REF!</definedName>
    <definedName name="_COM120107" localSheetId="0">#REF!</definedName>
    <definedName name="_MAO010202">#REF!</definedName>
    <definedName name="_MAO010701" localSheetId="0">#REF!</definedName>
    <definedName name="_COM140135">#REF!</definedName>
    <definedName name="_COM010205" localSheetId="10">#REF!</definedName>
    <definedName name="_COM010401" localSheetId="10">#REF!</definedName>
    <definedName name="_01_09_96" localSheetId="10">#REF!</definedName>
    <definedName name="__A81146_33" localSheetId="10">#REF!</definedName>
    <definedName name="_COM010301" localSheetId="0">#REF!</definedName>
    <definedName name="_Key1">#REF!</definedName>
    <definedName name="_ELE3" localSheetId="10">#REF!</definedName>
    <definedName name="_COM010413" localSheetId="10">#REF!</definedName>
    <definedName name="_MAO030201" localSheetId="10">#REF!</definedName>
    <definedName name="_COM010512" localSheetId="6">#REF!</definedName>
    <definedName name="_MAO010503" localSheetId="10">#REF!</definedName>
    <definedName name="___sub2" localSheetId="10">#REF!</definedName>
    <definedName name="_MAO010717" localSheetId="6">#REF!</definedName>
    <definedName name="_COM010519">#REF!</definedName>
    <definedName name="_COM170103" localSheetId="10">#REF!</definedName>
    <definedName name="_COM120150" localSheetId="0">#REF!</definedName>
    <definedName name="_COM140113">#REF!</definedName>
    <definedName name="_MAO040202" localSheetId="0">#REF!</definedName>
    <definedName name="_MAO010205" localSheetId="0">#REF!</definedName>
    <definedName name="_COM010210" localSheetId="6">#REF!</definedName>
    <definedName name="_COM120106">#REF!</definedName>
    <definedName name="_COM140135" localSheetId="6">#REF!</definedName>
    <definedName name="_C" localSheetId="6">#REF!</definedName>
    <definedName name="__tot7" localSheetId="0">#REF!</definedName>
    <definedName name="_COM130103" localSheetId="6">#REF!</definedName>
    <definedName name="_KM406407_26">#REF!</definedName>
    <definedName name="_COM010521" localSheetId="10">#REF!</definedName>
    <definedName name="_cab1">#REF!</definedName>
    <definedName name="_MAO010210">#REF!</definedName>
    <definedName name="_COM090101" localSheetId="10">#REF!</definedName>
    <definedName name="_COM140145" localSheetId="0">#REF!</definedName>
    <definedName name="_ELE1" localSheetId="10">#REF!</definedName>
    <definedName name="_MAO050103" localSheetId="6">#REF!</definedName>
    <definedName name="_Key1" localSheetId="6">#REF!</definedName>
    <definedName name="_MAO010509" localSheetId="10">#REF!</definedName>
    <definedName name="_COM010402" localSheetId="10">#REF!</definedName>
    <definedName name="_COM010533" localSheetId="10">#REF!</definedName>
    <definedName name="_COM040101" localSheetId="6">#REF!</definedName>
    <definedName name="_KM406407_1" localSheetId="6">#REF!</definedName>
    <definedName name="_COM010413" localSheetId="0">#REF!</definedName>
    <definedName name="_COM010407" localSheetId="0">#REF!</definedName>
    <definedName name="__A81146_1" localSheetId="6">#REF!</definedName>
    <definedName name="_COM040202" localSheetId="10">#REF!</definedName>
    <definedName name="_C_1" localSheetId="0">#REF!</definedName>
    <definedName name="_MAO050207" localSheetId="0">#REF!</definedName>
    <definedName name="_COM170101">#REF!</definedName>
    <definedName name="_HOME__" localSheetId="6">#REF!</definedName>
    <definedName name="___tot2" localSheetId="0">#REF!</definedName>
    <definedName name="_MAO010703" localSheetId="10">#REF!</definedName>
    <definedName name="_COM010710" localSheetId="0">#REF!</definedName>
    <definedName name="__ELE2" localSheetId="0">#REF!</definedName>
    <definedName name="_" localSheetId="10">#REF!</definedName>
    <definedName name="_KM406407_1" localSheetId="0">#REF!</definedName>
    <definedName name="_ELE3">#REF!</definedName>
    <definedName name="___tot7">#REF!</definedName>
    <definedName name="_COM010519" localSheetId="0">#REF!</definedName>
    <definedName name="_MAO010710" localSheetId="6">#REF!</definedName>
    <definedName name="_GOTO_D1_" localSheetId="6">#REF!</definedName>
    <definedName name="_MAO010532">#REF!</definedName>
    <definedName name="_MAO040202" localSheetId="10">#REF!</definedName>
    <definedName name="___tot2" localSheetId="6">#REF!</definedName>
    <definedName name="_MAO040202" localSheetId="6">#REF!</definedName>
    <definedName name="___tot5" localSheetId="10">#REF!</definedName>
    <definedName name="_COM140145">#REF!</definedName>
    <definedName name="_MAO010202" localSheetId="6">#REF!</definedName>
    <definedName name="_COM140102" localSheetId="6">#REF!</definedName>
    <definedName name="_MAO010401" localSheetId="6">#REF!</definedName>
    <definedName name="_COM110104" localSheetId="10">#REF!</definedName>
    <definedName name="_COM010701" localSheetId="6">#REF!</definedName>
    <definedName name="___ELE3">#REF!</definedName>
    <definedName name="_COM130304">#REF!</definedName>
    <definedName name="___sub2">#REF!</definedName>
    <definedName name="_COM010521" localSheetId="0">#REF!</definedName>
    <definedName name="_COM010519" localSheetId="10">#REF!</definedName>
    <definedName name="_COM120150">#REF!</definedName>
    <definedName name="_COM010521" localSheetId="6">#REF!</definedName>
    <definedName name="_KM406407_3">#REF!</definedName>
    <definedName name="__A81146_34" localSheetId="6">#REF!</definedName>
    <definedName name="_MAO050103" localSheetId="10">#REF!</definedName>
    <definedName name="_MAO030303">#REF!</definedName>
    <definedName name="_COM090101" localSheetId="6">#REF!</definedName>
    <definedName name="_A1" localSheetId="10">#REF!</definedName>
    <definedName name="_">#REF!</definedName>
    <definedName name="__tot7" localSheetId="6">#REF!</definedName>
    <definedName name="_MAO010503">#REF!</definedName>
    <definedName name="_COM140102" localSheetId="10">#REF!</definedName>
    <definedName name="_COM010703" localSheetId="6">#REF!</definedName>
    <definedName name="_MAO010533">#REF!</definedName>
    <definedName name="_COM130101" localSheetId="10">#REF!</definedName>
    <definedName name="__A81146_33">#REF!</definedName>
    <definedName name="_COM010501" localSheetId="6">#REF!</definedName>
    <definedName name="_COM010701" localSheetId="10">#REF!</definedName>
    <definedName name="_COM010717" localSheetId="0">#REF!</definedName>
    <definedName name="_MAO020217">#REF!</definedName>
    <definedName name="__A81146_2" localSheetId="0">#REF!</definedName>
    <definedName name="_COM010206" localSheetId="10">#REF!</definedName>
    <definedName name="_MAO010519" localSheetId="0">#REF!</definedName>
    <definedName name="_COM020217" localSheetId="0">#REF!</definedName>
    <definedName name="_COM150130" localSheetId="6">#REF!</definedName>
    <definedName name="_COM010532" localSheetId="0">#REF!</definedName>
    <definedName name="_COM020205">#REF!</definedName>
    <definedName name="_MAO010703">#REF!</definedName>
    <definedName name="_COM090101" localSheetId="0">#REF!</definedName>
    <definedName name="_COM010518" localSheetId="10">#REF!</definedName>
    <definedName name="_COM010401">#REF!</definedName>
    <definedName name="_ABC2" localSheetId="6">#REF!</definedName>
    <definedName name="_ABC2">#REF!</definedName>
    <definedName name="_MAO010401">#REF!</definedName>
    <definedName name="_MAO010512">#REF!</definedName>
    <definedName name="__MDO1" localSheetId="0">#REF!</definedName>
    <definedName name="_COM040101">#REF!</definedName>
    <definedName name="_MAO010710" localSheetId="10">#REF!</definedName>
    <definedName name="_COM010518" localSheetId="6">#REF!</definedName>
    <definedName name="_COM120110" localSheetId="10">#REF!</definedName>
    <definedName name="_COM140122" localSheetId="10">#REF!</definedName>
    <definedName name="_KM406407_34" localSheetId="0">#REF!</definedName>
    <definedName name="__A81146_34">#REF!</definedName>
    <definedName name="_KM406407_2" localSheetId="6">#REF!</definedName>
    <definedName name="__tot8" localSheetId="0">#REF!</definedName>
    <definedName name="_COM090101">#REF!</definedName>
    <definedName name="_GLB2" localSheetId="6">#REF!</definedName>
    <definedName name="__tot5" localSheetId="0">#REF!</definedName>
    <definedName name="_MAO010402" localSheetId="10">#REF!</definedName>
    <definedName name="_MAO010717" localSheetId="10">#REF!</definedName>
    <definedName name="_MAO010201" localSheetId="10">#REF!</definedName>
    <definedName name="__A81146_1" localSheetId="0">#REF!</definedName>
    <definedName name="_COM010532" localSheetId="10">#REF!</definedName>
    <definedName name="_COM010402">#REF!</definedName>
    <definedName name="_COM130103">#REF!</definedName>
    <definedName name="_COM130401" localSheetId="10">#REF!</definedName>
    <definedName name="___sub4" localSheetId="0">#REF!</definedName>
    <definedName name="_A1" localSheetId="0">#REF!</definedName>
    <definedName name="_MAO010701" localSheetId="6">#REF!</definedName>
    <definedName name="_KM406407_34" localSheetId="10">#REF!</definedName>
    <definedName name="___R" localSheetId="6">#REF!</definedName>
    <definedName name="_COM150130">#REF!</definedName>
    <definedName name="_Fill" localSheetId="0">#REF!</definedName>
    <definedName name="_COM010210" localSheetId="10">#REF!</definedName>
    <definedName name="__sub1" localSheetId="10">#REF!</definedName>
    <definedName name="__tot3">#REF!</definedName>
    <definedName name="___tot4" localSheetId="6">#REF!</definedName>
    <definedName name="_COM010413">#REF!</definedName>
    <definedName name="_COM010717" localSheetId="6">#REF!</definedName>
    <definedName name="_COM130101" localSheetId="6">#REF!</definedName>
    <definedName name="_KM406407_33" localSheetId="10">#REF!</definedName>
    <definedName name="__A81146_3" localSheetId="6">#REF!</definedName>
    <definedName name="_COM140126" localSheetId="6">#REF!</definedName>
    <definedName name="_COM170103" localSheetId="6">#REF!</definedName>
    <definedName name="_COM170101" localSheetId="10">#REF!</definedName>
    <definedName name="_FCCEMED_" localSheetId="0">#REF!</definedName>
    <definedName name="_MAO030303" localSheetId="6">#REF!</definedName>
    <definedName name="__ELE3" localSheetId="6">#REF!</definedName>
    <definedName name="_COM150130" localSheetId="0">#REF!</definedName>
    <definedName name="__R">#REF!</definedName>
    <definedName name="_KM406407_26" localSheetId="6">#REF!</definedName>
    <definedName name="_M_1" localSheetId="9">#REF!</definedName>
    <definedName name="_GOTO_N1_" localSheetId="0">#REF!</definedName>
    <definedName name="__tot2">#REF!</definedName>
    <definedName name="__MDO1">#REF!</definedName>
    <definedName name="_MAO010210" localSheetId="6">#REF!</definedName>
    <definedName name="_MAO050103" localSheetId="0">#REF!</definedName>
    <definedName name="_COM130103" localSheetId="0">#REF!</definedName>
    <definedName name="___tot6" localSheetId="6">#REF!</definedName>
    <definedName name="_COM130101">#REF!</definedName>
    <definedName name="__tot2" localSheetId="0">#REF!</definedName>
    <definedName name="_COM100302" localSheetId="0">#REF!</definedName>
    <definedName name="__sub3" localSheetId="6">#REF!</definedName>
    <definedName name="___R">#REF!</definedName>
    <definedName name="_MAO010501" localSheetId="10">#REF!</definedName>
    <definedName name="_COM140113" localSheetId="6">#REF!</definedName>
    <definedName name="__MDO1" localSheetId="6">#REF!</definedName>
    <definedName name="_COM120101" localSheetId="10">#REF!</definedName>
    <definedName name="_COM010512" localSheetId="10">#REF!</definedName>
    <definedName name="_Fill" localSheetId="10">#REF!</definedName>
    <definedName name="_M" localSheetId="6">#REF!</definedName>
    <definedName name="__ELE3" localSheetId="0">#REF!</definedName>
    <definedName name="_M_1" localSheetId="0">#REF!</definedName>
    <definedName name="_MAO010708" localSheetId="0">#REF!</definedName>
    <definedName name="_COM010712" localSheetId="6">#REF!</definedName>
    <definedName name="_COM010710" localSheetId="10">#REF!</definedName>
    <definedName name="_COM010505" localSheetId="0">#REF!</definedName>
    <definedName name="_MAO010402" localSheetId="6">#REF!</definedName>
    <definedName name="_MAO010206" localSheetId="6">#REF!</definedName>
    <definedName name="_I_1" localSheetId="6">#REF!</definedName>
    <definedName name="_MAO010512" localSheetId="6">#REF!</definedName>
    <definedName name="_COM010536" localSheetId="0">#REF!</definedName>
    <definedName name="_COM010402" localSheetId="0">#REF!</definedName>
    <definedName name="_MAO010205" localSheetId="6">#REF!</definedName>
    <definedName name="_Fill" localSheetId="7">#REF!</definedName>
    <definedName name="_MAO010407">#REF!</definedName>
    <definedName name="__sub4" localSheetId="6">#REF!</definedName>
    <definedName name="_COM140102">#REF!</definedName>
    <definedName name="___sub2" localSheetId="6">#REF!</definedName>
    <definedName name="_MAO030102">#REF!</definedName>
    <definedName name="_G" localSheetId="10">#REF!</definedName>
    <definedName name="_MAO010533" localSheetId="6">#REF!</definedName>
    <definedName name="_COM010523" localSheetId="0">#REF!</definedName>
    <definedName name="_COM080310" localSheetId="6">#REF!</definedName>
    <definedName name="_COM120105" localSheetId="6">#REF!</definedName>
    <definedName name="_MAO010708" localSheetId="6">#REF!</definedName>
    <definedName name="_COM010509" localSheetId="0">#REF!</definedName>
    <definedName name="_COM140129">#REF!</definedName>
    <definedName name="___tot8" localSheetId="10">#REF!</definedName>
    <definedName name="___tot5" localSheetId="6">#REF!</definedName>
    <definedName name="_COM010501" localSheetId="0">#REF!</definedName>
    <definedName name="_COM020217" localSheetId="10">#REF!</definedName>
    <definedName name="_COM020217" localSheetId="6">#REF!</definedName>
    <definedName name="_C">#REF!</definedName>
    <definedName name="_COM080310" localSheetId="0">#REF!</definedName>
    <definedName name="_COM010705" localSheetId="10">#REF!</definedName>
    <definedName name="_M">#REF!</definedName>
    <definedName name="_COM050103" localSheetId="10">#REF!</definedName>
    <definedName name="_COM140122" localSheetId="0">#REF!</definedName>
    <definedName name="___sub3" localSheetId="6">#REF!</definedName>
    <definedName name="_MAO010413" localSheetId="6">#REF!</definedName>
    <definedName name="_D_1">#REF!</definedName>
    <definedName name="_COM040202" localSheetId="6">#REF!</definedName>
    <definedName name="__ELE2" localSheetId="10">#REF!</definedName>
    <definedName name="_COM030317" localSheetId="0">#REF!</definedName>
    <definedName name="_COM010205">#REF!</definedName>
    <definedName name="_KM406407_1">#REF!</definedName>
    <definedName name="_COM030102" localSheetId="10">#REF!</definedName>
    <definedName name="_i3">#REF!</definedName>
    <definedName name="_A1">#REF!</definedName>
    <definedName name="_COM170101" localSheetId="0">#REF!</definedName>
    <definedName name="__A81146_1" localSheetId="10">#REF!</definedName>
    <definedName name="_A1" localSheetId="6">#REF!</definedName>
    <definedName name="_KM406407_2" localSheetId="0">#REF!</definedName>
    <definedName name="__A81146" localSheetId="10">#REF!</definedName>
    <definedName name="__tot6" localSheetId="0">#REF!</definedName>
    <definedName name="_COM010210">#REF!</definedName>
    <definedName name="__sub1" localSheetId="0">#REF!</definedName>
    <definedName name="_MAO010501" localSheetId="6">#REF!</definedName>
    <definedName name="_COM010708" localSheetId="0">#REF!</definedName>
    <definedName name="_MAO010509" localSheetId="0">#REF!</definedName>
    <definedName name="__A81146_26" localSheetId="0">#REF!</definedName>
    <definedName name="_D" localSheetId="6">#REF!</definedName>
    <definedName name="_COM010205" localSheetId="0">#REF!</definedName>
    <definedName name="_COM120110">#REF!</definedName>
    <definedName name="_MAO010401" localSheetId="0">#REF!</definedName>
    <definedName name="_COM030317" localSheetId="10">#REF!</definedName>
    <definedName name="_MAO010710">#REF!</definedName>
    <definedName name="_I_1">#REF!</definedName>
    <definedName name="_MAO030317">#REF!</definedName>
    <definedName name="_COM010503" localSheetId="6">#REF!</definedName>
    <definedName name="_ELE2" localSheetId="0">#REF!</definedName>
    <definedName name="_COM010512" localSheetId="0">#REF!</definedName>
    <definedName name="_COM040101" localSheetId="0">#REF!</definedName>
    <definedName name="_cab1" localSheetId="6">#REF!</definedName>
    <definedName name="_M_1">#REF!</definedName>
    <definedName name="_01_09_96" localSheetId="6">#REF!</definedName>
    <definedName name="__tot1" localSheetId="0">#REF!</definedName>
    <definedName name="__A81146_34" localSheetId="10">#REF!</definedName>
    <definedName name="_I" localSheetId="0">#REF!</definedName>
    <definedName name="_i3" localSheetId="6">#REF!</definedName>
    <definedName name="_COM010717" localSheetId="10">#REF!</definedName>
    <definedName name="___sub4" localSheetId="10">#REF!</definedName>
    <definedName name="_COM130304" localSheetId="6">#REF!</definedName>
    <definedName name="_MAO040101" localSheetId="6">#REF!</definedName>
    <definedName name="___sub3" localSheetId="0">#REF!</definedName>
    <definedName name="_COM010402" localSheetId="6">#REF!</definedName>
    <definedName name="_MAO010205">#REF!</definedName>
    <definedName name="_COM140109" localSheetId="6">#REF!</definedName>
    <definedName name="_MAO010703" localSheetId="0">#REF!</definedName>
    <definedName name="_MAO010519">#REF!</definedName>
    <definedName name="_COM080101">#REF!</definedName>
    <definedName name="_COM010708">#REF!</definedName>
    <definedName name="___tot4" localSheetId="10">#REF!</definedName>
    <definedName name="__tot7" localSheetId="10">#REF!</definedName>
    <definedName name="__sub4">#REF!</definedName>
    <definedName name="_COM170103" localSheetId="0">#REF!</definedName>
    <definedName name="_COM010301">#REF!</definedName>
    <definedName name="_COM140113" localSheetId="0">#REF!</definedName>
    <definedName name="_GOTO_D1_">#REF!</definedName>
    <definedName name="_COM010532">#REF!</definedName>
    <definedName name="_KM406407" localSheetId="0">#REF!</definedName>
    <definedName name="_COM120101">#REF!</definedName>
    <definedName name="__sub2">#REF!</definedName>
    <definedName name="_MAO010521" localSheetId="0">#REF!</definedName>
    <definedName name="__A81146_34" localSheetId="0">#REF!</definedName>
    <definedName name="_COM020211">#REF!</definedName>
    <definedName name="_MAO010505">#REF!</definedName>
    <definedName name="__A81146" localSheetId="0">#REF!</definedName>
    <definedName name="_MAO010712">#REF!</definedName>
    <definedName name="_COM030303">#REF!</definedName>
    <definedName name="__A81146" localSheetId="3">#REF!</definedName>
    <definedName name="_COM110104" localSheetId="6">#REF!</definedName>
    <definedName name="_M" localSheetId="0">#REF!</definedName>
    <definedName name="_COM120150" localSheetId="10">#REF!</definedName>
    <definedName name="_COM020211" localSheetId="10">#REF!</definedName>
    <definedName name="___R" localSheetId="0">#REF!</definedName>
    <definedName name="_MAO010505" localSheetId="0">#REF!</definedName>
    <definedName name="_MAO010509">#REF!</definedName>
    <definedName name="_COM010201" localSheetId="6">#REF!</definedName>
    <definedName name="_COM080310" localSheetId="10">#REF!</definedName>
    <definedName name="_COM110101" localSheetId="10">#REF!</definedName>
    <definedName name="_COM060101" localSheetId="10">#REF!</definedName>
    <definedName name="_COM010509">#REF!</definedName>
    <definedName name="_COM010501">#REF!</definedName>
    <definedName name="_COM010718">#REF!</definedName>
    <definedName name="__MDO2" localSheetId="0">#REF!</definedName>
    <definedName name="_MAO010536" localSheetId="6">#REF!</definedName>
    <definedName name="_COM060101" localSheetId="6">#REF!</definedName>
    <definedName name="_COM010703" localSheetId="10">#REF!</definedName>
    <definedName name="_COM020211" localSheetId="0">#REF!</definedName>
    <definedName name="_KM406407_26" localSheetId="10">#REF!</definedName>
    <definedName name="_ELE1" localSheetId="6">#REF!</definedName>
    <definedName name="_MAO010206">#REF!</definedName>
    <definedName name="_MAO010521">#REF!</definedName>
    <definedName name="_COM130304" localSheetId="0">#REF!</definedName>
    <definedName name="_MAO010717" localSheetId="0">#REF!</definedName>
    <definedName name="___tot1" localSheetId="0">#REF!</definedName>
    <definedName name="_COM010503">#REF!</definedName>
    <definedName name="_COM010710">#REF!</definedName>
    <definedName name="_MAO020211" localSheetId="0">#REF!</definedName>
    <definedName name="__sub3">#REF!</definedName>
    <definedName name="_MAO030102" localSheetId="0">#REF!</definedName>
    <definedName name="_MAO020217" localSheetId="10">#REF!</definedName>
    <definedName name="___ELE3" localSheetId="0">#REF!</definedName>
    <definedName name="_COM140145" localSheetId="10">#REF!</definedName>
    <definedName name="_GOTO_D1_" localSheetId="0">#REF!</definedName>
    <definedName name="_COM010401" localSheetId="0">#REF!</definedName>
    <definedName name="_GOTO_E1_" localSheetId="0">#REF!</definedName>
    <definedName name="__A81146_3" localSheetId="0">#REF!</definedName>
    <definedName name="_COM140135" localSheetId="10">#REF!</definedName>
    <definedName name="_KM406407_33" localSheetId="0">#REF!</definedName>
    <definedName name="_COM140126">#REF!</definedName>
    <definedName name="_COM140122">#REF!</definedName>
    <definedName name="_COM050103" localSheetId="0">#REF!</definedName>
    <definedName name="_MAO020201" localSheetId="6">#REF!</definedName>
    <definedName name="_COM110107" localSheetId="0">#REF!</definedName>
    <definedName name="_COM010206">#REF!</definedName>
    <definedName name="_COM020201">#REF!</definedName>
    <definedName name="_MAO010201" localSheetId="6">#REF!</definedName>
    <definedName name="__tot4">#REF!</definedName>
    <definedName name="___tot6" localSheetId="10">#REF!</definedName>
    <definedName name="___tot3" localSheetId="10">#REF!</definedName>
    <definedName name="_MAO010521" localSheetId="6">#REF!</definedName>
    <definedName name="_COM020217">#REF!</definedName>
    <definedName name="__ELE3" localSheetId="10">#REF!</definedName>
    <definedName name="_COM110107" localSheetId="10">#REF!</definedName>
    <definedName name="_FCCEMED_" localSheetId="10">#REF!</definedName>
    <definedName name="_MAO010509" localSheetId="6">#REF!</definedName>
    <definedName name="_COM030317">#REF!</definedName>
    <definedName name="_D_1" localSheetId="0">#REF!</definedName>
    <definedName name="_HOME__" localSheetId="0">#REF!</definedName>
    <definedName name="_COM020205" localSheetId="0">#REF!</definedName>
    <definedName name="_COM010536">#REF!</definedName>
    <definedName name="_COM100302">#REF!</definedName>
    <definedName name="_I_1" localSheetId="9">#REF!</definedName>
    <definedName name="_GOTO_E1_" localSheetId="10">#REF!</definedName>
    <definedName name="__A81146_3" localSheetId="10">#REF!</definedName>
    <definedName name="_MAO010710" localSheetId="0">#REF!</definedName>
    <definedName name="___sub4">#REF!</definedName>
    <definedName name="_MAO050103">#REF!</definedName>
    <definedName name="_MAO020205" localSheetId="0">#REF!</definedName>
    <definedName name="___sub2" localSheetId="0">#REF!</definedName>
    <definedName name="_MAO010533" localSheetId="10">#REF!</definedName>
    <definedName name="_COM140145" localSheetId="6">#REF!</definedName>
    <definedName name="__tot4" localSheetId="10">#REF!</definedName>
    <definedName name="_MAO030317" localSheetId="6">#REF!</definedName>
    <definedName name="_COM170102">#REF!</definedName>
    <definedName name="___tot1">#REF!</definedName>
    <definedName name="_FCCEMED_" localSheetId="6">#REF!</definedName>
    <definedName name="_COM010533" localSheetId="0">#REF!</definedName>
    <definedName name="_MAO010402" localSheetId="0">#REF!</definedName>
    <definedName name="_C_1">#REF!</definedName>
    <definedName name="_D" localSheetId="10">#REF!</definedName>
    <definedName name="_01_09_96" localSheetId="0">#REF!</definedName>
    <definedName name="_KM406407">#REF!</definedName>
    <definedName name="_COM130401">#REF!</definedName>
    <definedName name="_ELE1" localSheetId="0">#REF!</definedName>
    <definedName name="_MAO040202">#REF!</definedName>
    <definedName name="_GOTO_D1_" localSheetId="10">#REF!</definedName>
    <definedName name="_G_1" localSheetId="0">#REF!</definedName>
    <definedName name="_COM010519" localSheetId="6">#REF!</definedName>
    <definedName name="__ELE1" localSheetId="6">#REF!</definedName>
    <definedName name="_COM140135" localSheetId="0">#REF!</definedName>
    <definedName name="_COM110104" localSheetId="0">#REF!</definedName>
    <definedName name="_COM030102" localSheetId="6">#REF!</definedName>
    <definedName name="_01_09_96" localSheetId="3">#REF!</definedName>
    <definedName name="_MAO010712" localSheetId="10">#REF!</definedName>
    <definedName name="_ELE2" localSheetId="10">#REF!</definedName>
    <definedName name="_COM140126" localSheetId="0">#REF!</definedName>
    <definedName name="_ELE2" localSheetId="6">#REF!</definedName>
    <definedName name="_KM406407" localSheetId="3">#REF!</definedName>
    <definedName name="_Key1" localSheetId="10">#REF!</definedName>
    <definedName name="_GOTO_E1_">#REF!</definedName>
    <definedName name="_COM010301" localSheetId="10">#REF!</definedName>
    <definedName name="_Fill" localSheetId="6">#REF!</definedName>
    <definedName name="_MAO010401" localSheetId="10">#REF!</definedName>
    <definedName name="_MAO010202" localSheetId="0">#REF!</definedName>
    <definedName name="_COM010206" localSheetId="6">#REF!</definedName>
    <definedName name="_MAO010701" localSheetId="10">#REF!</definedName>
    <definedName name="_MAO010512" localSheetId="0">#REF!</definedName>
    <definedName name="_COM010505" localSheetId="10">#REF!</definedName>
    <definedName name="_KM406407_3" localSheetId="10">#REF!</definedName>
    <definedName name="_COM010518" localSheetId="0">#REF!</definedName>
    <definedName name="_COM140109" localSheetId="0">#REF!</definedName>
    <definedName name="_COM130101" localSheetId="0">#REF!</definedName>
    <definedName name="_COM040101" localSheetId="10">#REF!</definedName>
    <definedName name="_MAO010519" localSheetId="10">#REF!</definedName>
    <definedName name="_MAO010512" localSheetId="10">#REF!</definedName>
    <definedName name="_GLB2" localSheetId="0">#REF!</definedName>
    <definedName name="_MAO020205">#REF!</definedName>
    <definedName name="__tot2" localSheetId="10">#REF!</definedName>
    <definedName name="__tot3" localSheetId="10">#REF!</definedName>
    <definedName name="_MAO020217" localSheetId="0">#REF!</definedName>
    <definedName name="__A81146">#REF!</definedName>
    <definedName name="__ELE2" localSheetId="6">#REF!</definedName>
    <definedName name="_COM110101">#REF!</definedName>
    <definedName name="_COM150130" localSheetId="10">#REF!</definedName>
    <definedName name="_COM010712">#REF!</definedName>
    <definedName name="_M_1" localSheetId="6">#REF!</definedName>
    <definedName name="_COM120107" localSheetId="6">#REF!</definedName>
    <definedName name="_MAO010708" localSheetId="10">#REF!</definedName>
    <definedName name="_MAO010518" localSheetId="10">#REF!</definedName>
    <definedName name="_COM030201">#REF!</definedName>
    <definedName name="_MAO010705" localSheetId="10">#REF!</definedName>
    <definedName name="_M" localSheetId="10">#REF!</definedName>
    <definedName name="__sub4" localSheetId="0">#REF!</definedName>
    <definedName name="_COM010407" localSheetId="6">#REF!</definedName>
    <definedName name="_MAO010518">#REF!</definedName>
    <definedName name="___sub1" localSheetId="0">#REF!</definedName>
    <definedName name="_cab1" localSheetId="10">#REF!</definedName>
    <definedName name="_MAO050207" localSheetId="10">#REF!</definedName>
    <definedName name="_COM120106" localSheetId="10">#REF!</definedName>
    <definedName name="_ELE3" localSheetId="0">#REF!</definedName>
    <definedName name="___tot3">#REF!</definedName>
    <definedName name="__R" localSheetId="0">#REF!</definedName>
    <definedName name="_COM030201" localSheetId="10">#REF!</definedName>
    <definedName name="_COM170102" localSheetId="10">#REF!</definedName>
    <definedName name="_COM120150" localSheetId="6">#REF!</definedName>
    <definedName name="_COM100302" localSheetId="6">#REF!</definedName>
    <definedName name="_COM010533">#REF!</definedName>
    <definedName name="_" localSheetId="0">#REF!</definedName>
    <definedName name="_KM406407_34">#REF!</definedName>
    <definedName name="_MAO010202" localSheetId="10">#REF!</definedName>
    <definedName name="_KM406407_33">#REF!</definedName>
    <definedName name="___tot6">#REF!</definedName>
    <definedName name="_MAO020201" localSheetId="10">#REF!</definedName>
    <definedName name="_COM080101" localSheetId="10">#REF!</definedName>
    <definedName name="__tot8" localSheetId="6">#REF!</definedName>
    <definedName name="_MAO010407" localSheetId="0">#REF!</definedName>
    <definedName name="_COM030201" localSheetId="6">#REF!</definedName>
    <definedName name="_COM140143">#REF!</definedName>
    <definedName name="__tot4" localSheetId="0">#REF!</definedName>
    <definedName name="__A81146_26" localSheetId="6">#REF!</definedName>
    <definedName name="__A81146" localSheetId="6">#REF!</definedName>
    <definedName name="_MAO010523" localSheetId="10">#REF!</definedName>
    <definedName name="___tot2" localSheetId="10">#REF!</definedName>
    <definedName name="__tot5">#REF!</definedName>
    <definedName name="_ELE1">#REF!</definedName>
    <definedName name="___sub3" localSheetId="10">#REF!</definedName>
    <definedName name="_D">#REF!</definedName>
    <definedName name="__tot1">#REF!</definedName>
    <definedName name="_COM010523" localSheetId="6">#REF!</definedName>
    <definedName name="_COM010407">#REF!</definedName>
    <definedName name="_KM406407" localSheetId="10">#REF!</definedName>
    <definedName name="_MAO010501">#REF!</definedName>
    <definedName name="___sub1">#REF!</definedName>
    <definedName name="_I_1" localSheetId="0">#REF!</definedName>
    <definedName name="_KM406407_3" localSheetId="0">#REF!</definedName>
    <definedName name="_COM010701">#REF!</definedName>
    <definedName name="_MAO020211" localSheetId="10">#REF!</definedName>
    <definedName name="_MAO030303" localSheetId="0">#REF!</definedName>
    <definedName name="_G_1" localSheetId="6">#REF!</definedName>
    <definedName name="_COM030303" localSheetId="6">#REF!</definedName>
    <definedName name="__A81146_1">#REF!</definedName>
    <definedName name="__ELE1" localSheetId="0">#REF!</definedName>
    <definedName name="_I" localSheetId="6">#REF!</definedName>
    <definedName name="_MAO010205" localSheetId="10">#REF!</definedName>
    <definedName name="___ELE3" localSheetId="10">#REF!</definedName>
    <definedName name="_COM060101">#REF!</definedName>
    <definedName name="_COM010701" localSheetId="0">#REF!</definedName>
    <definedName name="_MAO010533" localSheetId="0">#REF!</definedName>
    <definedName name="___tot7" localSheetId="6">#REF!</definedName>
    <definedName name="_COM050207" localSheetId="0">#REF!</definedName>
    <definedName name="_COM140129" localSheetId="10">#REF!</definedName>
    <definedName name="_COM020211" localSheetId="6">#REF!</definedName>
    <definedName name="___sub1" localSheetId="6">#REF!</definedName>
    <definedName name="_COM020201" localSheetId="6">#REF!</definedName>
    <definedName name="_COM140129" localSheetId="6">#REF!</definedName>
    <definedName name="___tot2">#REF!</definedName>
    <definedName name="_MAO010532" localSheetId="6">#REF!</definedName>
    <definedName name="___tot7" localSheetId="0">#REF!</definedName>
    <definedName name="___tot8">#REF!</definedName>
    <definedName name="_COM010705">#REF!</definedName>
    <definedName name="_COM010523">#REF!</definedName>
    <definedName name="_COM120101" localSheetId="6">#REF!</definedName>
    <definedName name="_KM406407_34" localSheetId="6">#REF!</definedName>
    <definedName name="__ELE3">#REF!</definedName>
    <definedName name="_MAO010501" localSheetId="0">#REF!</definedName>
    <definedName name="_MAO010523" localSheetId="0">#REF!</definedName>
    <definedName name="___sub3">#REF!</definedName>
    <definedName name="_cab1" localSheetId="0">#REF!</definedName>
    <definedName name="_COM010503" localSheetId="0">#REF!</definedName>
    <definedName name="__tot7">#REF!</definedName>
    <definedName name="_COM060101" localSheetId="0">#REF!</definedName>
    <definedName name="_FCCEMED_">#REF!</definedName>
    <definedName name="_COM010718" localSheetId="6">#REF!</definedName>
    <definedName name="_KM406407" localSheetId="6">#REF!</definedName>
    <definedName name="_COM050103" localSheetId="6">#REF!</definedName>
    <definedName name="__A81146_2" localSheetId="10">#REF!</definedName>
    <definedName name="__tot6">#REF!</definedName>
    <definedName name="_I" localSheetId="10">#REF!</definedName>
    <definedName name="_MAO030102" localSheetId="6">#REF!</definedName>
    <definedName name="___tot1" localSheetId="10">#REF!</definedName>
    <definedName name="_COM170103">#REF!</definedName>
    <definedName name="_COM030303" localSheetId="10">#REF!</definedName>
    <definedName name="_COM020201" localSheetId="10">#REF!</definedName>
    <definedName name="_MAO010503" localSheetId="0">#REF!</definedName>
    <definedName name="_MAO010532" localSheetId="10">#REF!</definedName>
    <definedName name="_MAO040101" localSheetId="0">#REF!</definedName>
    <definedName name="_COM140113" localSheetId="10">#REF!</definedName>
    <definedName name="_COM010521">#REF!</definedName>
    <definedName name="_MAO010712" localSheetId="6">#REF!</definedName>
    <definedName name="_MAO010402">#REF!</definedName>
    <definedName name="___tot3" localSheetId="6">#REF!</definedName>
    <definedName name="_MAO010705" localSheetId="6">#REF!</definedName>
    <definedName name="_COM050207" localSheetId="6">#REF!</definedName>
    <definedName name="_COM010202" localSheetId="10">#REF!</definedName>
    <definedName name="_COM010718" localSheetId="10">#REF!</definedName>
    <definedName name="_GOTO_N1_" localSheetId="6">#REF!</definedName>
    <definedName name="__sub1" localSheetId="6">#REF!</definedName>
    <definedName name="_MAO010505" localSheetId="6">#REF!</definedName>
    <definedName name="_Key1" localSheetId="0">#REF!</definedName>
    <definedName name="_COM010710" localSheetId="6">#REF!</definedName>
    <definedName name="_COM010717">#REF!</definedName>
    <definedName name="___tot8" localSheetId="0">#REF!</definedName>
    <definedName name="_D" localSheetId="0">#REF!</definedName>
    <definedName name="_COM140143" localSheetId="10">#REF!</definedName>
    <definedName name="_COM120105">#REF!</definedName>
    <definedName name="_COM040202" localSheetId="0">#REF!</definedName>
    <definedName name="__A81146_26">#REF!</definedName>
    <definedName name="_GOTO_N1_">#REF!</definedName>
    <definedName name="_i3" localSheetId="10">#REF!</definedName>
    <definedName name="_COM130401" localSheetId="0">#REF!</definedName>
    <definedName name="___tot5">#REF!</definedName>
    <definedName name="_GLB2" localSheetId="10">#REF!</definedName>
    <definedName name="_COM010712" localSheetId="10">#REF!</definedName>
    <definedName name="_COM020205" localSheetId="6">#REF!</definedName>
    <definedName name="_MAO010505" localSheetId="10">#REF!</definedName>
    <definedName name="_COM030317" localSheetId="6">#REF!</definedName>
    <definedName name="_COM010705" localSheetId="0">#REF!</definedName>
    <definedName name="_COM010201" localSheetId="10">#REF!</definedName>
    <definedName name="_COM110101" localSheetId="6">#REF!</definedName>
    <definedName name="__tot5" localSheetId="10">#REF!</definedName>
    <definedName name="_COM050207" localSheetId="10">#REF!</definedName>
    <definedName name="_MAO020217" localSheetId="6">#REF!</definedName>
    <definedName name="_COM080101" localSheetId="6">#REF!</definedName>
    <definedName name="_COM140126" localSheetId="10">#REF!</definedName>
    <definedName name="_MAO010503" localSheetId="6">#REF!</definedName>
    <definedName name="__sub2" localSheetId="0">#REF!</definedName>
    <definedName name="_MAO010407" localSheetId="10">#REF!</definedName>
    <definedName name="_COM040202">#REF!</definedName>
    <definedName name="_COM140122" localSheetId="6">#REF!</definedName>
    <definedName name="_MAO030317" localSheetId="0">#REF!</definedName>
    <definedName name="__ELE1" localSheetId="10">#REF!</definedName>
    <definedName name="_G_1" localSheetId="9">#REF!</definedName>
    <definedName name="_COM010523" localSheetId="10">#REF!</definedName>
    <definedName name="_cron." localSheetId="7">#REF!</definedName>
    <definedName name="_COM010705" localSheetId="6">#REF!</definedName>
    <definedName name="_MAO040101" localSheetId="10">#REF!</definedName>
    <definedName name="_MAO010413" localSheetId="0">#REF!</definedName>
    <definedName name="_COM130103" localSheetId="10">#REF!</definedName>
    <definedName name="__tot2" localSheetId="6">#REF!</definedName>
    <definedName name="_COM010503" localSheetId="10">#REF!</definedName>
    <definedName name="_MAO010210" localSheetId="0">#REF!</definedName>
    <definedName name="_MAO010521" localSheetId="10">#REF!</definedName>
    <definedName name="_Fill">#REF!</definedName>
    <definedName name="_MAO010536" localSheetId="0">#REF!</definedName>
    <definedName name="_COM120110" localSheetId="0">#REF!</definedName>
    <definedName name="_MAO030201">#REF!</definedName>
    <definedName name="__tot1" localSheetId="6">#REF!</definedName>
    <definedName name="__tot8">#REF!</definedName>
    <definedName name="_MAO010518" localSheetId="0">#REF!</definedName>
    <definedName name="_COM120105" localSheetId="0">#REF!</definedName>
    <definedName name="_MAO010705" localSheetId="0">#REF!</definedName>
    <definedName name="_COM010712" localSheetId="0">#REF!</definedName>
    <definedName name="_COM170102" localSheetId="6">#REF!</definedName>
    <definedName name="__sub3" localSheetId="0">#REF!</definedName>
    <definedName name="_GOTO_E1_" localSheetId="6">#REF!</definedName>
    <definedName name="___tot8" localSheetId="6">#REF!</definedName>
    <definedName name="___tot1" localSheetId="6">#REF!</definedName>
    <definedName name="_01_09_96">#REF!</definedName>
    <definedName name="_MAO010206" localSheetId="0">#REF!</definedName>
    <definedName name="_COM010202">#REF!</definedName>
    <definedName name="_MAO010519" localSheetId="6">#REF!</definedName>
    <definedName name="_D_1" localSheetId="6">#REF!</definedName>
    <definedName name="_KM406407_3" localSheetId="6">#REF!</definedName>
    <definedName name="_C" localSheetId="10">#REF!</definedName>
    <definedName name="_COM110107" localSheetId="6">#REF!</definedName>
    <definedName name="_COM110104">#REF!</definedName>
    <definedName name="_MAO010536" localSheetId="10">#REF!</definedName>
    <definedName name="_COM140109">#REF!</definedName>
    <definedName name="_C" localSheetId="0">#REF!</definedName>
    <definedName name="_ELE3" localSheetId="6">#REF!</definedName>
    <definedName name="_COM120110" localSheetId="6">#REF!</definedName>
    <definedName name="___R" localSheetId="10">#REF!</definedName>
    <definedName name="_COM010708" localSheetId="6">#REF!</definedName>
    <definedName name="__ELE1">#REF!</definedName>
    <definedName name="__A81146_33" localSheetId="0">#REF!</definedName>
    <definedName name="_COM010407" localSheetId="10">#REF!</definedName>
    <definedName name="_COM050103">#REF!</definedName>
    <definedName name="___tot6" localSheetId="0">#REF!</definedName>
    <definedName name="_COM010509" localSheetId="6">#REF!</definedName>
    <definedName name="_ELE2">#REF!</definedName>
    <definedName name="_MAO010201" localSheetId="0">#REF!</definedName>
    <definedName name="_xlnm.Print_Area" localSheetId="0">RESUMO!$A$1:$G$33</definedName>
    <definedName name="_xlnm.Print_Area" localSheetId="1">PLANILHA!$A$1:$K$363</definedName>
    <definedName name="_xlnm.Print_Titles" localSheetId="1">PLANILHA!$1:$14</definedName>
    <definedName name="_xlnm.Print_Area" localSheetId="2">CRONOGRAMA!$A$1:$L$44</definedName>
    <definedName name="_xlnm.Print_Titles" localSheetId="2">CRONOGRAMA!$1:$12</definedName>
    <definedName name="_xlnm.Print_Titles" localSheetId="3">COMPOSIÇÕES!$1:$15</definedName>
    <definedName name="_xlnm.Print_Titles" localSheetId="5">'CURVA ABC'!$1:$14</definedName>
    <definedName name="_xlnm.Print_Area" localSheetId="5">'CURVA ABC'!$A$1:$M$81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<sst xmlns="http://schemas.openxmlformats.org/spreadsheetml/2006/main" count="127611" uniqueCount="47026">
  <si>
    <t>PREFEITURA MUNICIPAL DE CAMARAGIBE</t>
  </si>
  <si>
    <t>SECRETARIA DE INFRAESTRUTURA</t>
  </si>
  <si>
    <t>PLANILHA RESUMO - LOTE II</t>
  </si>
  <si>
    <t>Objeto:</t>
  </si>
  <si>
    <t>OBRA DE PAVIMENTAÇÃO, DRENAGEM E SINALIZAÇÃO DE VIAS EM DIVERSOS BAIRROS NO MUNICÍPIO DE CAMARAGIBE - PE</t>
  </si>
  <si>
    <t>Local da obra (Bairro / Municipio / UF):</t>
  </si>
  <si>
    <t>Tomador/Ag. Promotor ou Tomador:</t>
  </si>
  <si>
    <r>
      <rPr>
        <b/>
        <sz val="12"/>
        <color theme="1"/>
        <rFont val="Times New Roman"/>
        <charset val="134"/>
      </rPr>
      <t>LOTE II:</t>
    </r>
    <r>
      <rPr>
        <sz val="12"/>
        <color theme="1"/>
        <rFont val="Times New Roman"/>
        <charset val="134"/>
      </rPr>
      <t xml:space="preserve"> RUA DO LIVRAMENTO (SÃO JOÃO E SÃO PAULO); RUA ELIAS PEREIRA - RUA CINCO (TABATINGA); RUA LONDRINA (JARDIM PRIMAVERA); RUA NOVA LONDRINA (BAIRRO DOS ESTADOS); RUA REDENTOR (BONDADE DE DEUS); RUA SANTA LUÍSA (BAIRRO NOVO DO CARMELO); RUA SÃO JOSÉ DA LAJE (SÃO JOÃO E SÃO PAULO); RUA SÃO BRAZ (SANTANA);RUA CASTRO ALVES (CÉU AZUL); RUA CAMPOS SALES (JARDIM PRIMAVERA).</t>
    </r>
  </si>
  <si>
    <t>Planilhas de Referência:</t>
  </si>
  <si>
    <t>Encargos Sociais:</t>
  </si>
  <si>
    <t>BDI:</t>
  </si>
  <si>
    <t>SINAPI SERVIÇOS/INSUMOS SEM DESONERAÇÃO - MARÇO/2024 + DNIT SICRO - JANEIRO/2024</t>
  </si>
  <si>
    <t>113,98 % (HORISTAS)          
70,00 % (MENSALISTAS)</t>
  </si>
  <si>
    <t>ABRIL/2024</t>
  </si>
  <si>
    <t>ITEM</t>
  </si>
  <si>
    <t>DISCRIMINAÇÃO</t>
  </si>
  <si>
    <t>PREÇO (R$)</t>
  </si>
  <si>
    <t>1.0</t>
  </si>
  <si>
    <t>2.0</t>
  </si>
  <si>
    <t>TERRAPLENAGEM, DRENAGEM, PAVIMENTAÇÃO, PASSEIO/ACESSIBILIDADE E SINALIZAÇÃO</t>
  </si>
  <si>
    <t>3.0</t>
  </si>
  <si>
    <t>4.0</t>
  </si>
  <si>
    <t>5.0</t>
  </si>
  <si>
    <t>6.0</t>
  </si>
  <si>
    <t>7.0</t>
  </si>
  <si>
    <t>8.0</t>
  </si>
  <si>
    <t>9.0</t>
  </si>
  <si>
    <t>10.0</t>
  </si>
  <si>
    <t>11.0</t>
  </si>
  <si>
    <t>12.0</t>
  </si>
  <si>
    <t>TOTAL GERAL</t>
  </si>
  <si>
    <t>RESUMO</t>
  </si>
  <si>
    <t>P.ORÇAM</t>
  </si>
  <si>
    <t>CURVA</t>
  </si>
  <si>
    <t>PLANILHA ORÇAMENTÁRIA - LOTE II</t>
  </si>
  <si>
    <t>FONTE</t>
  </si>
  <si>
    <t>CÓDIGO</t>
  </si>
  <si>
    <t>UND.</t>
  </si>
  <si>
    <t>QUANTID.</t>
  </si>
  <si>
    <t>CUSTO
 S/ BDI</t>
  </si>
  <si>
    <t>BDI</t>
  </si>
  <si>
    <t>CUSTO
 C/ BDI</t>
  </si>
  <si>
    <t>PREÇO TOTAL(R$)</t>
  </si>
  <si>
    <t>S/ BDI</t>
  </si>
  <si>
    <t>C/ BDI</t>
  </si>
  <si>
    <t>ADMINISTRAÇÃO LOCAL DA OBRA</t>
  </si>
  <si>
    <t>1.1</t>
  </si>
  <si>
    <t>COMPOS.</t>
  </si>
  <si>
    <t>COMP001</t>
  </si>
  <si>
    <t>SERVIÇOS PRELIMINARES / INSTALAÇÃO DE OBRA</t>
  </si>
  <si>
    <t>2.1</t>
  </si>
  <si>
    <t>COMP010</t>
  </si>
  <si>
    <t>2.2</t>
  </si>
  <si>
    <t>SINAPI MARÇO/24</t>
  </si>
  <si>
    <t>2.3</t>
  </si>
  <si>
    <t>2.4</t>
  </si>
  <si>
    <t>DIVERSAS RUAS</t>
  </si>
  <si>
    <t>RUA DO LIVRAMENTO</t>
  </si>
  <si>
    <t>TERRAPLENAGEM</t>
  </si>
  <si>
    <t>1.2</t>
  </si>
  <si>
    <t>1.3</t>
  </si>
  <si>
    <t>COMP011</t>
  </si>
  <si>
    <t>1.4</t>
  </si>
  <si>
    <t>1.5</t>
  </si>
  <si>
    <t>1.6</t>
  </si>
  <si>
    <t>COMP021</t>
  </si>
  <si>
    <t>DRENAGEM</t>
  </si>
  <si>
    <t>COMP019</t>
  </si>
  <si>
    <t>COMP025</t>
  </si>
  <si>
    <t>COMP008</t>
  </si>
  <si>
    <t>PAVIMENTAÇÃO</t>
  </si>
  <si>
    <t>3.1</t>
  </si>
  <si>
    <t>COMP002</t>
  </si>
  <si>
    <t>3.2</t>
  </si>
  <si>
    <t>3.3</t>
  </si>
  <si>
    <t>COMP014</t>
  </si>
  <si>
    <t>3.4</t>
  </si>
  <si>
    <t>COMP018</t>
  </si>
  <si>
    <t>3.5</t>
  </si>
  <si>
    <t>3.6</t>
  </si>
  <si>
    <t>3.7</t>
  </si>
  <si>
    <t>PASSEIO/ACESSIBILIDADE</t>
  </si>
  <si>
    <t>4.1</t>
  </si>
  <si>
    <t>4.3</t>
  </si>
  <si>
    <t>COMP004</t>
  </si>
  <si>
    <t>4.4</t>
  </si>
  <si>
    <t>COMP013</t>
  </si>
  <si>
    <t>SINALIZAÇÃO</t>
  </si>
  <si>
    <t>5.1</t>
  </si>
  <si>
    <t>COMP007</t>
  </si>
  <si>
    <t>5.2</t>
  </si>
  <si>
    <t>COMP005</t>
  </si>
  <si>
    <t>5.3</t>
  </si>
  <si>
    <t>COMP012</t>
  </si>
  <si>
    <t>5.4</t>
  </si>
  <si>
    <t>RUA ELIAS PEREIRA (RUA CINCO)</t>
  </si>
  <si>
    <t>COMP026</t>
  </si>
  <si>
    <t>4.2</t>
  </si>
  <si>
    <t>RUA LONDRINA</t>
  </si>
  <si>
    <t>COMP020</t>
  </si>
  <si>
    <t>RUA NOVA LONDRINA</t>
  </si>
  <si>
    <t>OBRAS COMPLEMENTARES</t>
  </si>
  <si>
    <t>6.1</t>
  </si>
  <si>
    <t>6.2</t>
  </si>
  <si>
    <t>6.3</t>
  </si>
  <si>
    <t>6.4</t>
  </si>
  <si>
    <t>COMP015</t>
  </si>
  <si>
    <t>COMP016</t>
  </si>
  <si>
    <t>COMP017</t>
  </si>
  <si>
    <t>6.5</t>
  </si>
  <si>
    <t>6.6</t>
  </si>
  <si>
    <t>6.7</t>
  </si>
  <si>
    <t>6.8</t>
  </si>
  <si>
    <t>COMP023</t>
  </si>
  <si>
    <t>RUA REDENTOR</t>
  </si>
  <si>
    <t>COMP009</t>
  </si>
  <si>
    <t>3.8</t>
  </si>
  <si>
    <t>4.5</t>
  </si>
  <si>
    <t>COMP022</t>
  </si>
  <si>
    <t>RUA SANTA LUÍSA</t>
  </si>
  <si>
    <t>M0047</t>
  </si>
  <si>
    <t>M0771</t>
  </si>
  <si>
    <t>2.5</t>
  </si>
  <si>
    <t>2.6</t>
  </si>
  <si>
    <t>2.7</t>
  </si>
  <si>
    <t>2.8</t>
  </si>
  <si>
    <t>2.9</t>
  </si>
  <si>
    <t>2.10</t>
  </si>
  <si>
    <t>2.11</t>
  </si>
  <si>
    <t>2.12</t>
  </si>
  <si>
    <t>2.13</t>
  </si>
  <si>
    <t>2.14</t>
  </si>
  <si>
    <t>2.15</t>
  </si>
  <si>
    <t>2.16</t>
  </si>
  <si>
    <t>2.17</t>
  </si>
  <si>
    <t>2.18</t>
  </si>
  <si>
    <t>6.9</t>
  </si>
  <si>
    <t>6.10</t>
  </si>
  <si>
    <t>6.11</t>
  </si>
  <si>
    <t>RUA SÃO JOSÉ DA LAJE</t>
  </si>
  <si>
    <t>RUA SÃO BRAZ</t>
  </si>
  <si>
    <t>4.6</t>
  </si>
  <si>
    <t>4.7</t>
  </si>
  <si>
    <t>RUA CASTRO ALVES</t>
  </si>
  <si>
    <t>2.19</t>
  </si>
  <si>
    <t>RUA CAMPOS SALES</t>
  </si>
  <si>
    <t>COMP027</t>
  </si>
  <si>
    <t>COMP024</t>
  </si>
  <si>
    <t>COMP006</t>
  </si>
  <si>
    <t>(Quatro milhões setecentos e setenta e cinco mil e sessenta e um reais e oitenta e sete centavos)</t>
  </si>
  <si>
    <t>CRONOGRAMA FÍSICO-FINANCEIRO - LOTE II</t>
  </si>
  <si>
    <t>DESCRIÇÃO</t>
  </si>
  <si>
    <t>TOTAL (R$)</t>
  </si>
  <si>
    <t>%</t>
  </si>
  <si>
    <t>MÊS 1</t>
  </si>
  <si>
    <t>MÊS 2</t>
  </si>
  <si>
    <t>MÊS 3</t>
  </si>
  <si>
    <t>MÊS 4</t>
  </si>
  <si>
    <t>VALOR TOTAL</t>
  </si>
  <si>
    <t>ACUMULADO (%)</t>
  </si>
  <si>
    <t>ACUMULADO (R$)</t>
  </si>
  <si>
    <t>ADMINISTRAÇÃO</t>
  </si>
  <si>
    <t>COMPOSIÇÕES DE CUSTO - LOTE II</t>
  </si>
  <si>
    <t>UND</t>
  </si>
  <si>
    <t>QUANT.</t>
  </si>
  <si>
    <t>PREÇOS R$</t>
  </si>
  <si>
    <t>UNIT.</t>
  </si>
  <si>
    <t>TOTAL</t>
  </si>
  <si>
    <t>MÊS</t>
  </si>
  <si>
    <t>Referencial: COMPOSIÇÃO PRÓPRIA</t>
  </si>
  <si>
    <t>DEMOLIÇÃO DE PASSEIO EM CONCRETO SIMPLES</t>
  </si>
  <si>
    <t>M3</t>
  </si>
  <si>
    <t>Referencial: DNIT/SICRO 1600436</t>
  </si>
  <si>
    <t>COMP003</t>
  </si>
  <si>
    <t>PISO TATIL DIRECIONAL E/OU ALERTA, DE CONCRETO, NA COR AMARELA, PARA PNE, DIMENSÕES 20X20, ASSENTADO SOBRE ARGAMASSA</t>
  </si>
  <si>
    <t>M2</t>
  </si>
  <si>
    <t>Referencial: SINAPI 101094</t>
  </si>
  <si>
    <t>RAMPA PARA ACESSO DE P.N.E. EM CONCRETO Fck = 20MPa, DESEMPOLADA, COM PISO EM LAJOTA PRÉ-MOLDADA EM CONCRETO COLORIDO NA COR AMARELA PARA SINALIZAÇÃO TÁTIL DE ALERTA  (COMPRIMENTO 8,00 M X LARGURA VARIÁVEL)</t>
  </si>
  <si>
    <t>M</t>
  </si>
  <si>
    <t>PLACA DE REGULAMENTAÇÃO COM PINTURA REFLETIVA L = 0,25 M - FORNECIMENTO E INSTALAÇÃO</t>
  </si>
  <si>
    <t>Referencial: DNIT/SICRO 5213444</t>
  </si>
  <si>
    <t>PLACA DE ADVERTÊNCIA COM PINTURA REFLETIVA L = 0,50 M - FORNECIMENTO E INSTALAÇÃO</t>
  </si>
  <si>
    <t>SINAPI OUT/23</t>
  </si>
  <si>
    <t>Referencial: DNIT/SICRO 5213464</t>
  </si>
  <si>
    <t>PLACA ESMALTADA PARA IDENTIFICAÇÃO DE RUA, DIMENSÕES 45X25CM - FORNECIMENTO E INSTALAÇÃO</t>
  </si>
  <si>
    <t>Referencial: SINAPI 73916/2 (2019)</t>
  </si>
  <si>
    <t>DESCIDA D'ÁGUA DE ATERROS TIPO RÁPIDO - DAR 01</t>
  </si>
  <si>
    <t>DNIT/SICRO JAN/24</t>
  </si>
  <si>
    <t>M2117</t>
  </si>
  <si>
    <t>COMP028</t>
  </si>
  <si>
    <t>Referencial: DNIT/SICRO 2003389</t>
  </si>
  <si>
    <t>REMOÇÃO DE ÁRVORE DE PEQUENO PORTE COM ALTURA ATÉ 1,50M, INCLUSIVE DESTOCAMENTO</t>
  </si>
  <si>
    <t>SERVICOS TOPOGRAFICOS PARA PAVIMENTACAO, INCLUSIVE NOTA DE SERVICOS, ACOMPANHAMENTO E GREIDE</t>
  </si>
  <si>
    <t>Referencial: SINAPI 78472 (2019)</t>
  </si>
  <si>
    <t>COMPACTACAO MECANICA A 100% DO PROCTOR INTERMEDIÁRIO - PAVIMENTACAO URBANA</t>
  </si>
  <si>
    <t>Referencial: DNIT/SICRO 5503041</t>
  </si>
  <si>
    <t>SUPORTE METÁLICO COM TUBO DE AÇO GALVANIZADO DN 50MM PARA PLACA DE SINALIZAÇÃO - FORNECIMENTO E INSTALAÇÃO</t>
  </si>
  <si>
    <t>Referencial: DNIT/SICRO 5213863</t>
  </si>
  <si>
    <t>PINTURA DE SINALIZAÇÃO HORIZONTAL PARA RAMPA DE ACESSIBILIDADE</t>
  </si>
  <si>
    <t>Referencial: SINAPI 84665 (2019)</t>
  </si>
  <si>
    <t>EXECUÇÃO E COMPACTAÇÃO DE BASE COM BRITA GRADUADA SIMPLES - INCLUSIVE CARGA, TRANSPORTE E MATERIAL</t>
  </si>
  <si>
    <t>Referencial: SINAPI 96396</t>
  </si>
  <si>
    <t>PEDRA ARGAMASSADA COM CIMENTO E AREIA 1:3 - AREIA E PEDRA DE MÃO COMERCIAL - FORNECIMENTO E ASSENTAMENTO</t>
  </si>
  <si>
    <t>Referencial: DNIT/SICRO 1506055</t>
  </si>
  <si>
    <t>DRENO BARBACÃ DN 100 MM, EXCLUSIVE MATERIAL DRENANTE</t>
  </si>
  <si>
    <t>Referencial: SINAPI 102724</t>
  </si>
  <si>
    <t>COLCHÃO DRENANTE COM BRITA</t>
  </si>
  <si>
    <t>COLCHÃO DRENANTE COM AREIA</t>
  </si>
  <si>
    <t>ASSENTAMENTO DE MEIO-FIO CONFECCIONADO EM CONCRETO PRÉ-FABRICADO (100X15X13X30 CM) COM LINHA D'ÁGUA DE CONCRETO USINADO, MOLDADA IN LOCO</t>
  </si>
  <si>
    <t>ASSENTAMENTO DE MEIO-FIO CONFECCIONADO EM CONCRETO PRÉ-FABRICADO (100X15X13X30 CM)</t>
  </si>
  <si>
    <t>GEOGRELHA UNIDIRECIONAL COM RESISTÊNCIA À TRAÇÃO DE 400 KN/M - FORNECIMENTO E INSTALAÇÃO</t>
  </si>
  <si>
    <t>M1453</t>
  </si>
  <si>
    <t>Referencial: DNIT/SICRO 1516302</t>
  </si>
  <si>
    <t>DEMOLIÇÃO DE CONCRETO MANUALMENTE</t>
  </si>
  <si>
    <t>JUNTA DE DILATAÇÃO COM MANTA ASFÁLTCIA DE 3mm E MANTA GEOTÊXTIL</t>
  </si>
  <si>
    <t>M²</t>
  </si>
  <si>
    <t>PISO TATIL DIRECIONAL E/OU ALERTA, DE CONCRETO, NA COR AMARELA, PARA PNE, DIMENSÕES 20X20, APLICADO COM ARGAMASSA INDUSTRIALIZADA, REJUNTADO, EXCLUSIVE REGULARIZAÇÃO DA BASE</t>
  </si>
  <si>
    <t>GÁRCULA SIMPLES</t>
  </si>
  <si>
    <t>M0224</t>
  </si>
  <si>
    <t>EXECUÇÃO DE SARJETÃO DE CONCRETO, MOLDADA  IN LOCO  EM TRECHO RETO, 90 CM BASE X 20 CM ALTURA</t>
  </si>
  <si>
    <t>CANALETA RETANGULAR EM CONCRETO, DIMENSÕES 0,40 X 0,55 M</t>
  </si>
  <si>
    <t>APILOAMENTO MANUAL</t>
  </si>
  <si>
    <t>R$ 30,42</t>
  </si>
  <si>
    <t>SERVENTE COM ENCARGOS COMPLEMENTARES</t>
  </si>
  <si>
    <t>H</t>
  </si>
  <si>
    <t>R$ 20,28</t>
  </si>
  <si>
    <t>Referencial: COMPESA 10.04.03U</t>
  </si>
  <si>
    <t>PLANILHA ORÇAMENTÁRIA - MEMÓRIA DE CÁLCULO</t>
  </si>
  <si>
    <t>N° do CR:</t>
  </si>
  <si>
    <t>Agente Financeiro ou Ag. Operador Repasse:</t>
  </si>
  <si>
    <t xml:space="preserve">CÓDIGO </t>
  </si>
  <si>
    <t>ADMINISTRAÇÃO DA OBRA</t>
  </si>
  <si>
    <t>90777 SINAPI-PE</t>
  </si>
  <si>
    <t>Engenheiro de Obra Junior</t>
  </si>
  <si>
    <t>(4 horas diárias x 5 dias úteis x 4 semanas) = 80 horas/mês</t>
  </si>
  <si>
    <t>Logo, como 220h corresponde a 1 mês trabalhado, 0,80h corresponde a 0,33 mês trabalhado</t>
  </si>
  <si>
    <t xml:space="preserve"> Total = 0,33 mês</t>
  </si>
  <si>
    <t>90776 SINAPI-PE</t>
  </si>
  <si>
    <t>Encarregado Geral</t>
  </si>
  <si>
    <t>Logo, como 220h corresponde a 1 mês trabalhado, 80h corresponde a 0,33 mês trabalhado</t>
  </si>
  <si>
    <t>SERVIÇOS PRELIMINARES</t>
  </si>
  <si>
    <t>COMP041</t>
  </si>
  <si>
    <t>Serviços Topográficos para Pavimentação, Inclusive Nota de Serviços, Acompanhamento e Greide</t>
  </si>
  <si>
    <t>A quantidade foi obtida através do somatório dos itens 100576 - "Regularização e Compactação de Subleito", 94991 - "Execução de Passeio" apresentados para as ruas em questão.</t>
  </si>
  <si>
    <t>Rebaixamento de Pena D'água</t>
  </si>
  <si>
    <t>A quantidade foi obtida através do somatório da quantidade de residências presentes em cada rua.</t>
  </si>
  <si>
    <t>COMP053</t>
  </si>
  <si>
    <t>Rebaixamento de Distribuidor de 110 mm</t>
  </si>
  <si>
    <t>A quantidade foi obtida através do somatório das extensões de cada rua.</t>
  </si>
  <si>
    <t>93584 SINAPI-PE</t>
  </si>
  <si>
    <t>Execução de Depósitos em Canteiro de Obra em Chapa de Madeira Compensada, não Incluso Mobiliário</t>
  </si>
  <si>
    <t>(4,00 x 4,00) + (2,00 x 3,00) + (2,00 x 3,00) =</t>
  </si>
  <si>
    <t>Total 28,00 m²</t>
  </si>
  <si>
    <t>93207 SINAPI-PE</t>
  </si>
  <si>
    <t>Execução de Escritório em Canteiro de Obra em Chapa de Madeira Compensada, não Incluso Mobiliário e Equipamento</t>
  </si>
  <si>
    <t>Conforme o Manual de Custos de Infraestrutura de Transporte, DNIT, Volume 7 - Canteiro de Obras, ítem 6.2.8 "Escritório", o canteiro de obras deve prever uma área de escritório correspondente a 4,5 m² por trabalhador. Sendo assim, para a obra em questão deverá ser executado 01 escritório com área igual a 9,00 m2.</t>
  </si>
  <si>
    <t>2 x (4,50) =</t>
  </si>
  <si>
    <t>Total 9,00 m²</t>
  </si>
  <si>
    <t>COMP040</t>
  </si>
  <si>
    <t xml:space="preserve">Placa de obra em chapa de aco galvanizado </t>
  </si>
  <si>
    <t>1 Placa por Bairro x Área = 14 x (3,00 x 2,00) =</t>
  </si>
  <si>
    <t>Total 84,00 m²</t>
  </si>
  <si>
    <t>COMP034</t>
  </si>
  <si>
    <t>CANALETA RETANGULAR EM ALVENARIA DE BLOCO CERÂMICO MACIÇO, ESP. 0,15 M, COM TAMPA PERFURADA EM CONCRETO ARMADO 25MPA, ESP. 0,15 M, LAJE DE FUNDO EM CONCRETO SIMPLES, ESP. 0,10 M, DIMENSÕES 0,40 X ALTURA VAR. 0,40 A 0,52 M</t>
  </si>
  <si>
    <t>3.1.1</t>
  </si>
  <si>
    <t>101616 SINAPI-PE</t>
  </si>
  <si>
    <t>Preparo de Fundo de Vala</t>
  </si>
  <si>
    <t xml:space="preserve">Consumo Adotado = (0,20+0,4+0,20) x 1,00 = </t>
  </si>
  <si>
    <t>Consumo Adotado = 0,80 m²</t>
  </si>
  <si>
    <t>3.1.2</t>
  </si>
  <si>
    <t>94962 SINAPI-PE</t>
  </si>
  <si>
    <t>Concreto Magro para Lastro</t>
  </si>
  <si>
    <t xml:space="preserve">Consumo Adotado = (0,20+0,4+0,2) x 1,00 x 0,10 = </t>
  </si>
  <si>
    <t>Consumo Adotado = 0,08 m³</t>
  </si>
  <si>
    <t>3.1.3</t>
  </si>
  <si>
    <t>101159 SINAPI-PE</t>
  </si>
  <si>
    <t>Alvenaria</t>
  </si>
  <si>
    <t>Consumo Adotado = (0,46 x 1,00) x 2 =</t>
  </si>
  <si>
    <t>Consumo Adotado = 0,92 m²</t>
  </si>
  <si>
    <t>3.1.4</t>
  </si>
  <si>
    <t>87313 SINAPI-PE</t>
  </si>
  <si>
    <t>Argamassa</t>
  </si>
  <si>
    <t>Consumo Adotado = ((0,46+0,40+0,46) x 1) x 0,02 =</t>
  </si>
  <si>
    <t>Consumo Adotado = 0,026 m³</t>
  </si>
  <si>
    <t>3.1.5</t>
  </si>
  <si>
    <t>COMP035</t>
  </si>
  <si>
    <t>Tampa de Concreto Armado com Furos</t>
  </si>
  <si>
    <t>Consumo Adotado = 1 und</t>
  </si>
  <si>
    <t>COMP034A</t>
  </si>
  <si>
    <t>CANALETA RETANGULAR EM ALVENARIA DE BLOCO CERÂMICO MACIÇO, ESP. 0,15 M, COM TAMPA PERFURADA EM CONCRETO ARMADO 25MPA, ESP. 0,15 M, LAJE DE FUNDO EM CONCRETO SIMPLES, ESP. 0,10 M, DIMENSÕES 0,40 X 0,40 M</t>
  </si>
  <si>
    <t>3.2.1</t>
  </si>
  <si>
    <t>3.2.2</t>
  </si>
  <si>
    <t>3.2.3</t>
  </si>
  <si>
    <t>Consumo Adotado = (0,40 x 1,00) x 2 =</t>
  </si>
  <si>
    <t>3.2.4</t>
  </si>
  <si>
    <t>Consumo Adotado = ((0,40+0,40+0,40) x 1) x 0,02 =</t>
  </si>
  <si>
    <t>Consumo Adotado = 0,024 m³</t>
  </si>
  <si>
    <t>3.2.5</t>
  </si>
  <si>
    <t>TAMPA EM CONCRETO ARMADO COM FUROS_CANALETA 0,40 X 0,15 M</t>
  </si>
  <si>
    <t>3.3.1</t>
  </si>
  <si>
    <t>94965 SINAPI-PE</t>
  </si>
  <si>
    <t>Concreto Fck = 25MPa</t>
  </si>
  <si>
    <t xml:space="preserve">Consumo Adotado = ((0,15+0,40+0,15) x 1,00 x 0,15) = </t>
  </si>
  <si>
    <t>Consumo Adotado = 0,105 m³</t>
  </si>
  <si>
    <t>3.3.2</t>
  </si>
  <si>
    <t>92801 SINAPI-PE</t>
  </si>
  <si>
    <t>Armação em aço CA-50</t>
  </si>
  <si>
    <t>Consumo Adotado = Ferragem espaçada a cada 24 cm no sentido longitudinal e 18 cm na transversal: {(0,70/0,24)* 1,00 * 0,245  +  (1,00/0,18)* 1,00 * 0,245}</t>
  </si>
  <si>
    <t>Consumo Adotado = 2,07 kg</t>
  </si>
  <si>
    <t>3.3.3</t>
  </si>
  <si>
    <t>92267 SINAPI-PE</t>
  </si>
  <si>
    <t>Área da Forma</t>
  </si>
  <si>
    <t>Consumo Adotado = (0,20+0,70+0,20) x 1=</t>
  </si>
  <si>
    <t>Consumo Adotado = 1,10 m²</t>
  </si>
  <si>
    <t>3.3.4</t>
  </si>
  <si>
    <t>2678 SINAPI-PE</t>
  </si>
  <si>
    <t>Eletroduto</t>
  </si>
  <si>
    <t>Consumo Adotado = (0,15 x 12 und) =</t>
  </si>
  <si>
    <t>Consumo Adotado = 1,80 m</t>
  </si>
  <si>
    <t>PASSEIO</t>
  </si>
  <si>
    <t>RAMPA PARA ACESSO DE P.N.E. EM CONCRETO Fck = 20MPa, DESEMPOLADA, COM PISO EM LAJOTA PRÉ-MOLDADA EM CONCRETO COLORIDO NA COR AMARELA PARA SINALIZAÇÃO TÁTIL DE ALERTA  (COMPRIMENTO 8,00 M X LARGURA 1,20 M)</t>
  </si>
  <si>
    <t>6.1.1</t>
  </si>
  <si>
    <t>94319 SINAPI-PE</t>
  </si>
  <si>
    <t>Aterro Manual e Valas com Solo Argilo-Arenoso com Compactação Mecanizada (Soquete Vibratório)</t>
  </si>
  <si>
    <t>2 x (3,00 x 0,09/2 x 1,20) =</t>
  </si>
  <si>
    <t>Total 0,32 m³</t>
  </si>
  <si>
    <t>6.1.2</t>
  </si>
  <si>
    <t>Piso Tátil Derecional e/ou Alerta de Concreto</t>
  </si>
  <si>
    <t xml:space="preserve">(2 x 0,20 x 1,20) + (0,20 x 1,60) = </t>
  </si>
  <si>
    <t>Total 0,80 m²</t>
  </si>
  <si>
    <t>6.1.3</t>
  </si>
  <si>
    <t>94964 SINAPI-PE</t>
  </si>
  <si>
    <t>Concreto Fck = 20MPa, Preparo Mecânico cm Betoneira</t>
  </si>
  <si>
    <t xml:space="preserve">(3,00 x 1,20 x 2 + 0,40 x 1,60 + 0,60 x 1,60) x 0,06 = </t>
  </si>
  <si>
    <t>Total 0,53 m³</t>
  </si>
  <si>
    <t>6.1.4</t>
  </si>
  <si>
    <t>103670 SINAPI-PE</t>
  </si>
  <si>
    <t>Lançamento com Uso de Baldes, Adensamento e Acabamento de Concreto (Desempolado)</t>
  </si>
  <si>
    <t>6.2.1</t>
  </si>
  <si>
    <t>2 x (3,00 x 0,09/2 x 1,00) =</t>
  </si>
  <si>
    <t>Total 0,27 m³</t>
  </si>
  <si>
    <t>6.2.2</t>
  </si>
  <si>
    <t xml:space="preserve">(2 x 0,20 x 1,00) + (0,20 x 1,60) = </t>
  </si>
  <si>
    <t>Total 0,72 m²</t>
  </si>
  <si>
    <t>6.2.3</t>
  </si>
  <si>
    <t xml:space="preserve">(3,00 x 1,00 x 2 + 0,40 x 1,60 + 0,40 x 1,60) x 0,06 = </t>
  </si>
  <si>
    <t>Total 0,51 m³</t>
  </si>
  <si>
    <t>6.2.4</t>
  </si>
  <si>
    <t>6.3.1</t>
  </si>
  <si>
    <t>1379 SINAPI-PE</t>
  </si>
  <si>
    <t>Cimento Portland Composto CP II-32</t>
  </si>
  <si>
    <t xml:space="preserve">0,24 kg (consumo para 0,25m²) </t>
  </si>
  <si>
    <t>Logo, o consumo para 0,20 m² será: (0,24kgx0,20m²)/0,25m²</t>
  </si>
  <si>
    <t>Total 0,192 kg</t>
  </si>
  <si>
    <t>6.3.2</t>
  </si>
  <si>
    <t>37595 SINAPI-PE</t>
  </si>
  <si>
    <t>Argamassa Colante Tipo AC III</t>
  </si>
  <si>
    <t>1,2150 kg (consumo para 0,25m²)</t>
  </si>
  <si>
    <t>Logo, o consumo para 0,20 m² será: (1,2150kgx0,20m²)/0,25m²</t>
  </si>
  <si>
    <t>Total 0,972 kg</t>
  </si>
  <si>
    <t>6.3.3</t>
  </si>
  <si>
    <t>38135 SINAPI-PE</t>
  </si>
  <si>
    <t>Ladrilho Hidráulico, 20x20 cm, tátil alerta ou direcional amarelo</t>
  </si>
  <si>
    <t xml:space="preserve">(1,00 x 0,20) = </t>
  </si>
  <si>
    <t>Total 0,20 m²</t>
  </si>
  <si>
    <t>6.3.4</t>
  </si>
  <si>
    <t>88309 SINAPI-PE</t>
  </si>
  <si>
    <t>Pedreiro com Encargos Complementares</t>
  </si>
  <si>
    <t xml:space="preserve">0,437 h (consumo para 0,25m²) </t>
  </si>
  <si>
    <t>Logo, o consumo para 0,20 m² será: (0,437hx0,20m²)/0,25m²</t>
  </si>
  <si>
    <t>Total 0,3496 h</t>
  </si>
  <si>
    <t>6.3.5</t>
  </si>
  <si>
    <t>88316 SINAPI-PE</t>
  </si>
  <si>
    <t>Servente com Encargos Complementares</t>
  </si>
  <si>
    <t xml:space="preserve">0,218 h (consumo para 0,25m²) </t>
  </si>
  <si>
    <t>Logo, o consumo para 0,20 m² será: (0,218hx0,20m²)/0,25m²</t>
  </si>
  <si>
    <t>Total 0,1744 h</t>
  </si>
  <si>
    <t xml:space="preserve">COMPOSIÇÃO 44 - PINTURA DE SINALIZAÇÃO HORIZONTAL PARA RAMPA DE ACESSIBILIDADE </t>
  </si>
  <si>
    <t>7343 SINAPI-PE</t>
  </si>
  <si>
    <t xml:space="preserve">Tinta Acrilica a Base de Solvente, para Sinalizacao Horizontal Viária (NBR 11862)                                                                                                                                                                                                                                                                                                                                                                                                                         </t>
  </si>
  <si>
    <t>0,35 L (consumo por m²) x (0,60 x 0,60 m)(área da pintura) =</t>
  </si>
  <si>
    <t>Total 0,126 L</t>
  </si>
  <si>
    <t>88310 SINAPI-PE</t>
  </si>
  <si>
    <t>Pintor com Encargos Complementares</t>
  </si>
  <si>
    <t>0,50 (consumo por m²) x (0,60 x 0,60 m)(área da pintura) =</t>
  </si>
  <si>
    <t>Total 0,18 h</t>
  </si>
  <si>
    <t>0,33 (consumo por m²) x (0,60 x 0,60 m)(área da pintura) =</t>
  </si>
  <si>
    <t>Total 0,1188 h</t>
  </si>
  <si>
    <t>7.1</t>
  </si>
  <si>
    <t>PLACA DE REGULAMENTAÇÃO COM PINTURA REFLETIVA Ø = 0,50 M - FORNECIMENTO E INSTALAÇÃO</t>
  </si>
  <si>
    <t>7.1.1</t>
  </si>
  <si>
    <t>34723 SINAPI-PE</t>
  </si>
  <si>
    <t xml:space="preserve">Placa de Sinalizacao em Chapa de Aco Num 16 com Pintura Refletiva                                                                                                                                                                                                                                                                                                                                                                                                                                         </t>
  </si>
  <si>
    <r>
      <rPr>
        <sz val="10"/>
        <color theme="1"/>
        <rFont val="Calibri"/>
        <charset val="134"/>
      </rPr>
      <t>3,1415 x 0,25²</t>
    </r>
    <r>
      <rPr>
        <sz val="10"/>
        <color theme="1"/>
        <rFont val="Arial"/>
        <charset val="134"/>
      </rPr>
      <t xml:space="preserve"> = </t>
    </r>
  </si>
  <si>
    <t>Total 0,196 m²</t>
  </si>
  <si>
    <t>7.1.2</t>
  </si>
  <si>
    <t>11950 SINAPI-PE</t>
  </si>
  <si>
    <t xml:space="preserve">Bucha de Nylon sem Aba S6, com Parafuso de 4,20 X 40 mm em Aco Zincado com Rosca Soberba, Cabeca Chata e Fenda Phillips                                                                                                                                                                                                                                                                                                                                                                                   </t>
  </si>
  <si>
    <t>Total 2,00 und</t>
  </si>
  <si>
    <t>7.1.3</t>
  </si>
  <si>
    <t xml:space="preserve">0,67 (Implantação da Placa) = </t>
  </si>
  <si>
    <t>Total 0,67 h</t>
  </si>
  <si>
    <t>7.2</t>
  </si>
  <si>
    <t>7.2.1</t>
  </si>
  <si>
    <r>
      <rPr>
        <sz val="10"/>
        <color theme="1"/>
        <rFont val="Calibri"/>
        <charset val="134"/>
      </rPr>
      <t>2,00 x (1 + √2) x 0,25²</t>
    </r>
    <r>
      <rPr>
        <sz val="10"/>
        <color theme="1"/>
        <rFont val="Arial"/>
        <charset val="134"/>
      </rPr>
      <t xml:space="preserve">= </t>
    </r>
  </si>
  <si>
    <t>Total 0,302 m²</t>
  </si>
  <si>
    <t>7.2.2</t>
  </si>
  <si>
    <t>7.2.3</t>
  </si>
  <si>
    <t>7.3</t>
  </si>
  <si>
    <t>COMP043</t>
  </si>
  <si>
    <t>7.3.1</t>
  </si>
  <si>
    <t xml:space="preserve">0,2439 (Implantação do Poste) = </t>
  </si>
  <si>
    <t>Total 0,2439 h</t>
  </si>
  <si>
    <t>7.3.2</t>
  </si>
  <si>
    <t>88315 SINAPI-PE</t>
  </si>
  <si>
    <t>Serralheiro com Encargos Complementares</t>
  </si>
  <si>
    <t>7.3.3</t>
  </si>
  <si>
    <t>21013 SINAPI-PE</t>
  </si>
  <si>
    <t xml:space="preserve">Tubo Aco Galvanizado com Costura, Classe Leve, DN 50 mm ( 2"),  E = 3,00 mm,  *4,40* Kg/M (NBR 5580)                                                                                                                                                                                                                                                                                                                                                                                                      </t>
  </si>
  <si>
    <t>2,50 + 1,00 (Enterrado)  =</t>
  </si>
  <si>
    <t>Total 3,50 m</t>
  </si>
  <si>
    <t>7.3.4</t>
  </si>
  <si>
    <t>94970 SINAPI-PE</t>
  </si>
  <si>
    <t>Concreto Fck = 20MPa, Traço 1:2,7:3 (Em Massa Seca de Cimento/ Areia Média/ Brita 1) - Preparo Mecânico com Betoneira 600 L. Af_05/2021</t>
  </si>
  <si>
    <t>(0,20 x 0,20 x 0,85) - (3,1415 x 0,025² x 0,80)(Poste enterrado) =</t>
  </si>
  <si>
    <t>Total 0,0324 m³</t>
  </si>
  <si>
    <t>7.3.5</t>
  </si>
  <si>
    <t>Lançamento com Uso de Baldes, Adensamento e Acabamento de Concreto em Estruturas</t>
  </si>
  <si>
    <t>Quantidade de Concreto =</t>
  </si>
  <si>
    <t>7.3.6</t>
  </si>
  <si>
    <t>93358 SINAPI-PE</t>
  </si>
  <si>
    <t>Escavação Manual de Vala com Profundidade Menor ou Igual a 1,30 M</t>
  </si>
  <si>
    <t>0,20 x 0,20 x 1,00 =</t>
  </si>
  <si>
    <t>Total 0,04 m³</t>
  </si>
  <si>
    <t xml:space="preserve">CURVA ABC CONSOLIDADA - LOTE II </t>
  </si>
  <si>
    <t>% ACUM.</t>
  </si>
  <si>
    <t>EXECUÇÃO DE PAVIMENTO EM PISO INTERTRAVADO, COM BLOCO RETANGULAR COR NATURAL DE 20 X 10 CM, ESPESSURA 8 CM. AF_10/2022</t>
  </si>
  <si>
    <t>PISO PODOTÁTIL DE ALERTA OU DIRECIONAL, DE BORRACHA, ASSENTADO SOBRE ARGAMASSA. AF_05/2020</t>
  </si>
  <si>
    <t>TRANSPORTE COM CAMINHÃO BASCULANTE DE 6 M³, EM VIA URBANA PAVIMENTADA, DMT ATÉ 30 KM (UNIDADE: M3XKM). AF_07/2020</t>
  </si>
  <si>
    <t>M3XKM</t>
  </si>
  <si>
    <t>EXECUÇÃO DE PASSEIO EM PISO INTERTRAVADO, COM BLOCO RETANGULAR COR NATURAL DE 20 X 10 CM, ESPESSURA 6 CM. AF_10/2022</t>
  </si>
  <si>
    <t>GUARDA-CORPO DE AÇO GALVANIZADO DE 1,10M DE ALTURA, MONTANTES TUBULARES DE 1.1/2  ESPAÇADOS DE 1,20M, TRAVESSA SUPERIOR DE 2 , GRADIL FORMADO POR BARRAS CHATAS EM FERRO DE 32X4,8MM, FIXADO COM CHUMBADOR MECÂNICO. AF_04/2019_PS</t>
  </si>
  <si>
    <t>ASSENTAMENTO DE GUIA (MEIO-FIO) EM TRECHO RETO, CONFECCIONADA EM CONCRETO PRÉ-FABRICADO, DIMENSÕES 100X15X13X30 CM (COMPRIMENTO X BASE INFERIOR X BASE SUPERIOR X ALTURA). AF_01/2024</t>
  </si>
  <si>
    <t>ATERRO MECANIZADO DE VALA COM ESCAVADEIRA HIDRÁULICA (CAPACIDADE DA CAÇAMBA: 0,8 M³/POTÊNCIA: 111 HP), LARGURA ATÉ 2,5 M, PROFUNDIDADE DE 1,5 A 3,0 M, COM AREIA PARA ATERRO. AF_08/2023</t>
  </si>
  <si>
    <t>CARGA, MANOBRA E DESCARGA DE SOLOS E MATERIAIS GRANULARES EM CAMINHÃO BASCULANTE 6 M³ - CARGA COM PÁ CARREGADEIRA (CAÇAMBA DE 1,7 A 2,8 M³ / 128 HP) E DESCARGA LIVRE (UNIDADE: M3). AF_07/2020</t>
  </si>
  <si>
    <t>EXECUÇÃO DE SARJETA DE CONCRETO USINADO, MOLDADA  IN LOCO  EM TRECHO RETO, 30 CM BASE X 15 CM ALTURA. AF_01/2024</t>
  </si>
  <si>
    <t>REGULARIZAÇÃO E COMPACTAÇÃO DE SUBLEITO DE SOLO  PREDOMINANTEMENTE ARGILOSO. AF_11/2019</t>
  </si>
  <si>
    <t>BASE PARA POÇO DE VISITA RETANGULAR PARA DRENAGEM, EM ALVENARIA COM BLOCOS DE CONCRETO, DIMENSÕES INTERNAS = 2,5X2,5 M, PROFUNDIDADE = 1,40 M, EXCLUINDO TAMPÃO. AF_12/2020_PA</t>
  </si>
  <si>
    <t>UN</t>
  </si>
  <si>
    <t>TRANSPORTE COM CAMINHÃO BASCULANTE DE 10 M³, EM VIA URBANA PAVIMENTADA, DMT ATÉ 30 KM (UNIDADE: M3XKM). AF_07/2020</t>
  </si>
  <si>
    <t>TUBO DE CONCRETO PARA REDES COLETORAS DE ÁGUAS PLUVIAIS, DIÂMETRO DE 800 MM, JUNTA RÍGIDA, INSTALADO EM LOCAL COM BAIXO NÍVEL DE INTERFERÊNCIAS - FORNECIMENTO E ASSENTAMENTO. AF_03/2024</t>
  </si>
  <si>
    <t>LASTRO DE CONCRETO MAGRO, APLICADO EM BLOCOS DE COROAMENTO OU SAPATAS. AF_01/2024</t>
  </si>
  <si>
    <t>ACRÉSCIMO PARA POÇO DE VISITA RETANGULAR PARA DRENAGEM, EM ALVENARIA COM BLOCOS DE CONCRETO, DIMENSÕES INTERNAS = 2,5X2,5 M. AF_12/2020</t>
  </si>
  <si>
    <t>CAIXA PARA BOCA DE LOBO SIMPLES RETANGULAR, EM ALVENARIA COM BLOCOS DE CONCRETO, DIMENSÕES INTERNAS: 0,6X1X1,2 M. AF_12/2020</t>
  </si>
  <si>
    <t>Cone de sinalização em polietileno - H = 75 cm e base quadrada de 40 x 40 cm</t>
  </si>
  <si>
    <t>un</t>
  </si>
  <si>
    <t>ESCORAMENTO DE VALA, TIPO PONTALETEAMENTO, COM PROFUNDIDADE DE 0 A 1,5 M, LARGURA MENOR QUE 1,5 M. AF_08/2020</t>
  </si>
  <si>
    <t>ESCAVAÇÃO HORIZONTAL EM SOLO DE 1A CATEGORIA COM TRATOR DE ESTEIRAS (170HP/LÂMINA: 5,20M3). AF_07/2020</t>
  </si>
  <si>
    <t>TUBO DE CONCRETO PARA REDES COLETORAS DE ÁGUAS PLUVIAIS, DIÂMETRO DE 600 MM, JUNTA RÍGIDA, INSTALADO EM LOCAL COM BAIXO NÍVEL DE INTERFERÊNCIAS - FORNECIMENTO E ASSENTAMENTO. AF_03/2024</t>
  </si>
  <si>
    <t>CARGA, MANOBRA E DESCARGA DE SOLOS E MATERIAIS GRANULARES EM CAMINHÃO BASCULANTE 10 M³ - CARGA COM PÁ CARREGADEIRA (CAÇAMBA DE 1,7 A 2,8 M³ / 128 HP) E DESCARGA LIVRE (UNIDADE: M3). AF_07/2020</t>
  </si>
  <si>
    <t>Cavalete em polietileno zebrado com faixa refletiva</t>
  </si>
  <si>
    <t>CARGA, MANOBRA E DESCARGA DE ENTULHO EM CAMINHÃO BASCULANTE 6 M³ - CARGA COM ESCAVADEIRA HIDRÁULICA  (CAÇAMBA DE 0,80 M³ / 111 HP) E DESCARGA LIVRE (UNIDADE: M3). AF_07/2020</t>
  </si>
  <si>
    <t>FORNECIMENTO E INSTALAÇÃO DE PLACA DE OBRA COM CHAPA GALVANIZADA E ESTRUTURA DE MADEIRA. AF_03/2022_PS</t>
  </si>
  <si>
    <t>BOCA PARA BUEIRO SIMPLES TUBULAR D = 80 CM EM CONCRETO, ALAS COM ESCONSIDADE DE 30°, INCLUINDO FÔRMAS E MATERIAIS. AF_07/2021</t>
  </si>
  <si>
    <t>ESCAVAÇÃO MANUAL DE VALA COM PROFUNDIDADE MENOR OU IGUAL A 1,30 M. AF_02/2021</t>
  </si>
  <si>
    <t>ESCAVAÇÃO MECANIZADA DE VALA COM PROF. MAIOR QUE 1,5 M ATÉ 3,0 M (MÉDIA MONTANTE E JUSANTE/UMA COMPOSIÇÃO POR TRECHO), ESCAVADEIRA (0,8 M3), LARGURA ATÉ 1,5 M, EM SOLO DE 1A CATEGORIA, EM LOCAIS COM ALTO NÍVEL DE INTERFERÊNCIA. AF_02/2021</t>
  </si>
  <si>
    <t>REATERRO MECANIZADO DE VALA COM ESCAVADEIRA HIDRÁULICA (CAPACIDADE DA CAÇAMBA: 0,8 M³/POTÊNCIA: 111 HP), LARGURA ATÉ 1,5 M, PROFUNDIDADE DE 1,5 A 3,0 M, COM SOLO (SEM SUBSTITUIÇÃO) DE 1ª CATEGORIA, COM COMPACTADOR DE SOLOS DE PERCUSSÃO. AF_08/2023</t>
  </si>
  <si>
    <t>TUBO DE CONCRETO (SIMPLES) PARA REDES COLETORAS DE ÁGUAS PLUVIAIS, DIÂMETRO DE 400 MM, JUNTA RÍGIDA, INSTALADO EM LOCAL COM BAIXO NÍVEL DE INTERFERÊNCIAS - FORNECIMENTO E ASSENTAMENTO. AF_03/2024</t>
  </si>
  <si>
    <t>PREPARO DE FUNDO DE VALA COM LARGURA MENOR QUE 1,5 M, COM CAMADA DE AREIA, LANÇAMENTO MANUAL. AF_08/2020</t>
  </si>
  <si>
    <t>TUBO PVC, SÉRIE R, ÁGUA PLUVIAL, DN 100 MM, FORNECIDO E INSTALADO EM CONDUTORES VERTICAIS DE ÁGUAS PLUVIAIS. AF_06/2022</t>
  </si>
  <si>
    <t>REATERRO MANUAL DE VALAS, COM COMPACTADOR DE SOLOS DE PERCUSSÃO. AF_08/2023</t>
  </si>
  <si>
    <t>TUBO DE CONCRETO PARA REDES COLETORAS DE ÁGUAS PLUVIAIS, DIÂMETRO DE 400 MM, JUNTA RÍGIDA, INSTALADO EM LOCAL COM BAIXO NÍVEL DE INTERFERÊNCIAS - FORNECIMENTO E ASSENTAMENTO. AF_03/2024</t>
  </si>
  <si>
    <t>PAREDE DE MADEIRA COMPENSADA PARA CONSTRUÇÃO TEMPORÁRIA EM CHAPA SIMPLES, EXTERNA, SEM VÃO. AF_03/2024</t>
  </si>
  <si>
    <t xml:space="preserve">TELA PLASTICA LARANJA, TIPO TAPUME PARA SINALIZACAO, MALHA RETANGULAR, ROLO 1.20 X 50 M (L X C)                                                                                                                                                                                                                                                                                                                                                                                                           </t>
  </si>
  <si>
    <t xml:space="preserve">M     </t>
  </si>
  <si>
    <t>PINTURA DE MEIO-FIO COM TINTA BRANCA A BASE DE CAL (CAIAÇÃO). AF_05/2021</t>
  </si>
  <si>
    <t>ESPALHAMENTO DE MATERIAL COM TRATOR DE ESTEIRAS. AF_11/2019</t>
  </si>
  <si>
    <t>TAMPA CIRCULAR PARA ESGOTO E DRENAGEM, EM CONCRETO PRÉ-MOLDADO, DIÂMETRO INTERNO = 0,60 M E ALTURA = 0,10 M. AF_12/2020</t>
  </si>
  <si>
    <t>PAREDE DE MADEIRA COMPENSADA PARA CONSTRUÇÃO TEMPORÁRIA EM CHAPA SIMPLES, INTERNA, SEM VÃO. AF_03/2024</t>
  </si>
  <si>
    <t>COMPOSIÇÃO DE ENCARGOS SOCIAIS E TRABALHISTAS</t>
  </si>
  <si>
    <t>SEM DESONERAÇÃO</t>
  </si>
  <si>
    <t>Código</t>
  </si>
  <si>
    <t>Descrição</t>
  </si>
  <si>
    <t>Horista %</t>
  </si>
  <si>
    <t>Mensalista %</t>
  </si>
  <si>
    <t xml:space="preserve">GRUPO A </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</si>
  <si>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</si>
  <si>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</si>
  <si>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</si>
  <si>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</si>
  <si>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</si>
  <si>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</si>
  <si>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</si>
  <si>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</si>
  <si>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</si>
  <si>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</si>
  <si>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</si>
  <si>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</si>
  <si>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</si>
  <si>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</si>
  <si>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</si>
  <si>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</si>
  <si>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</si>
  <si>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</si>
  <si>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</si>
  <si>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 xml:space="preserve">GRUPO B </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</si>
  <si>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</si>
  <si>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</si>
  <si>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</si>
  <si>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</si>
  <si>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</si>
  <si>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</si>
  <si>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</si>
  <si>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</si>
  <si>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</si>
  <si>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</si>
  <si>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</si>
  <si>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</si>
  <si>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</si>
  <si>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</si>
  <si>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</si>
  <si>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</si>
  <si>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</si>
  <si>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</si>
  <si>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</si>
  <si>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</si>
  <si>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</si>
  <si>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TOTAL B</t>
  </si>
  <si>
    <t xml:space="preserve">GRUPO C </t>
  </si>
  <si>
    <t>C1</t>
  </si>
  <si>
    <t>Aviso Prévio Indenizado</t>
  </si>
  <si>
    <t>C2</t>
  </si>
  <si>
    <t>Aviso Prévio Trabalhado</t>
  </si>
  <si>
    <t>C3</t>
  </si>
  <si>
    <t>Férias Indenizadas</t>
  </si>
  <si>
    <t>C4</t>
  </si>
  <si>
    <t>Depósito Rescisão Sem Justa Causa</t>
  </si>
  <si>
    <t>C5</t>
  </si>
  <si>
    <t>Indenização Adicional</t>
  </si>
  <si>
    <t>TOTAL C</t>
  </si>
  <si>
    <t xml:space="preserve">GRUPO D </t>
  </si>
  <si>
    <t>D1</t>
  </si>
  <si>
    <t>Reincidência de Grupo A sobre Grupo B</t>
  </si>
  <si>
    <t>D2</t>
  </si>
  <si>
    <t>Reincidência de Grupo A sobre Aviso Prévio Trabalhado
e Reincidência do FGTS sobre Aviso Prévio Indenizado</t>
  </si>
  <si>
    <t>TOTAL D</t>
  </si>
  <si>
    <t>TOTAL ENCARGOS SOCIAIS
(TOTAL A+TOTAL B+TOTAL C+TOTAL D+TOTAL E)</t>
  </si>
  <si>
    <t>Prefeitura Municipal de Camaragibe
Secretaria de Infraestrutura</t>
  </si>
  <si>
    <t>COMPOSIÇÃO DO BDI (ACÓRDÃO 2.622/2013 - TCU)</t>
  </si>
  <si>
    <t>1. TIPO DE OBRA: RUAS, RODOVIAS E FERROVIAS</t>
  </si>
  <si>
    <t>2. VALORES REFERÊNCIAIS PARA COMPOSIÇÃO DE BDI</t>
  </si>
  <si>
    <t>ADMINISTRAÇÃO CENTRAL</t>
  </si>
  <si>
    <t>RISCO</t>
  </si>
  <si>
    <t>SEGUROS e GARANTIAS</t>
  </si>
  <si>
    <t>DESPESAS FINANCEIRAS</t>
  </si>
  <si>
    <t>LUCRO BRUTO</t>
  </si>
  <si>
    <t>TRIBUTOS</t>
  </si>
  <si>
    <t>PIS</t>
  </si>
  <si>
    <t>COFINS</t>
  </si>
  <si>
    <t>ISS (Adotado no Município)</t>
  </si>
  <si>
    <t>CPRB</t>
  </si>
  <si>
    <t>3. FÓRMULA BDI (ACÓRDÃO Nº 2.369/2011 - TCU)</t>
  </si>
  <si>
    <t>ONDE:</t>
  </si>
  <si>
    <t>AC= TAXA DE ADMINISTRAÇÃO CENTRAL</t>
  </si>
  <si>
    <t>R =  RISCOS</t>
  </si>
  <si>
    <t>SG = SEGUROS E GARANTIAS</t>
  </si>
  <si>
    <t>DF = DESPESAS FINANCEIRAS</t>
  </si>
  <si>
    <t>L = TAXA DE LUCRO</t>
  </si>
  <si>
    <t>T = TAXA DE TRIBUTOS</t>
  </si>
  <si>
    <t>4. VALOR DO BDI PARA O TIPO DE OBRA ADOTADO</t>
  </si>
  <si>
    <t>BDI =</t>
  </si>
  <si>
    <t>Responsável pela consolidação dos orçamentos das ruas</t>
  </si>
  <si>
    <t>Secretaria de Infraestrutura de Camaragibe/PE</t>
  </si>
  <si>
    <t>PLANILHA ORÇAMENTÁRIA</t>
  </si>
  <si>
    <t>COMP061</t>
  </si>
  <si>
    <t>COMP029</t>
  </si>
  <si>
    <t>COMP030</t>
  </si>
  <si>
    <t>COMP031</t>
  </si>
  <si>
    <t>COMP054</t>
  </si>
  <si>
    <t>COMP062</t>
  </si>
  <si>
    <t>COMP059</t>
  </si>
  <si>
    <t xml:space="preserve">        PRECOS DE INSUMOS - BANCO NACIONAL</t>
  </si>
  <si>
    <t/>
  </si>
  <si>
    <t>MES DE COLETA: 03/2024</t>
  </si>
  <si>
    <t>LOCALIDADE: 1250 - RECIFE</t>
  </si>
  <si>
    <t>ENCARGOS SOCIAIS (%) HORISTA 113,98  MENSALISTA  70,00</t>
  </si>
  <si>
    <t xml:space="preserve">CODIGO  </t>
  </si>
  <si>
    <t>DESCRICAO DO INSUMO</t>
  </si>
  <si>
    <t>UNIDADE DE MEDIDA</t>
  </si>
  <si>
    <t>ORIGEM DO PRECO</t>
  </si>
  <si>
    <t>PRECO MEDIANO R$</t>
  </si>
  <si>
    <t xml:space="preserve">ABERTURA PARA ENCAIXE DE CUBA OU LAVATORIO EM BANCADA DE MARMORE/ GRANITO OU OUTRO TIPO DE PEDRA NATURAL                                                                                                                                                                                                                                                                                                                                                                                                  </t>
  </si>
  <si>
    <t xml:space="preserve">UN    </t>
  </si>
  <si>
    <t>CR</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</si>
  <si>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</si>
  <si>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</si>
  <si>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</si>
  <si>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</si>
  <si>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</si>
  <si>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</si>
  <si>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</si>
  <si>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</si>
  <si>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</si>
  <si>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</si>
  <si>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</si>
  <si>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</si>
  <si>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</si>
  <si>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</si>
  <si>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</si>
  <si>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</si>
  <si>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</si>
  <si>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</si>
  <si>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</si>
  <si>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</si>
  <si>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</si>
  <si>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</si>
  <si>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</si>
  <si>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</si>
  <si>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</si>
  <si>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</si>
  <si>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</si>
  <si>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</si>
  <si>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</si>
  <si>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</si>
  <si>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</si>
  <si>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</si>
  <si>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</si>
  <si>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</si>
  <si>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</si>
  <si>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</si>
  <si>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</si>
  <si>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</si>
  <si>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</si>
  <si>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</si>
  <si>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</si>
  <si>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</si>
  <si>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</si>
  <si>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</si>
  <si>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</si>
  <si>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AS</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</si>
  <si>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</si>
  <si>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</si>
  <si>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</si>
  <si>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</si>
  <si>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</si>
  <si>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</si>
  <si>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</si>
  <si>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</si>
  <si>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</si>
  <si>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</si>
  <si>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</si>
  <si>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</si>
  <si>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</si>
  <si>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</si>
  <si>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</si>
  <si>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</si>
  <si>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</si>
  <si>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</si>
  <si>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</si>
  <si>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</si>
  <si>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</si>
  <si>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</si>
  <si>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</si>
  <si>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</si>
  <si>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</si>
  <si>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</si>
  <si>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</si>
  <si>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</si>
  <si>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</si>
  <si>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</si>
  <si>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</si>
  <si>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</si>
  <si>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</si>
  <si>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</si>
  <si>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</si>
  <si>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</si>
  <si>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</si>
  <si>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</si>
  <si>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</si>
  <si>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</si>
  <si>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</si>
  <si>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</si>
  <si>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</si>
  <si>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</si>
  <si>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</si>
  <si>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</si>
  <si>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</si>
  <si>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</si>
  <si>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</si>
  <si>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</si>
  <si>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</si>
  <si>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</si>
  <si>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</si>
  <si>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</si>
  <si>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</si>
  <si>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</si>
  <si>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</si>
  <si>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</si>
  <si>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</si>
  <si>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</si>
  <si>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</si>
  <si>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</si>
  <si>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</si>
  <si>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</si>
  <si>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</si>
  <si>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</si>
  <si>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</si>
  <si>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</si>
  <si>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</si>
  <si>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</si>
  <si>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</si>
  <si>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</si>
  <si>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</si>
  <si>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</si>
  <si>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</si>
  <si>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</si>
  <si>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</si>
  <si>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</si>
  <si>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</si>
  <si>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</si>
  <si>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</si>
  <si>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</si>
  <si>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</si>
  <si>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</si>
  <si>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</si>
  <si>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</si>
  <si>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</si>
  <si>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</si>
  <si>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</si>
  <si>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</si>
  <si>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</si>
  <si>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</si>
  <si>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</si>
  <si>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</si>
  <si>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</si>
  <si>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</si>
  <si>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</si>
  <si>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</si>
  <si>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</si>
  <si>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</si>
  <si>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</si>
  <si>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</si>
  <si>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</si>
  <si>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</si>
  <si>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</si>
  <si>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</si>
  <si>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</si>
  <si>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</si>
  <si>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</si>
  <si>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</si>
  <si>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</si>
  <si>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</si>
  <si>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</si>
  <si>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</si>
  <si>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</si>
  <si>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</si>
  <si>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</si>
  <si>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</si>
  <si>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</si>
  <si>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</si>
  <si>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</si>
  <si>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</si>
  <si>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</si>
  <si>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</si>
  <si>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</si>
  <si>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</si>
  <si>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</si>
  <si>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</si>
  <si>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</si>
  <si>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</si>
  <si>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</si>
  <si>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</si>
  <si>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</si>
  <si>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</si>
  <si>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</si>
  <si>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</si>
  <si>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</si>
  <si>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</si>
  <si>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</si>
  <si>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</si>
  <si>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</si>
  <si>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</si>
  <si>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</si>
  <si>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</si>
  <si>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</si>
  <si>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</si>
  <si>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</si>
  <si>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</si>
  <si>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</si>
  <si>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</si>
  <si>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</si>
  <si>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</si>
  <si>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</si>
  <si>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</si>
  <si>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</si>
  <si>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</si>
  <si>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</si>
  <si>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</si>
  <si>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</si>
  <si>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</si>
  <si>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</si>
  <si>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</si>
  <si>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</si>
  <si>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</si>
  <si>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</si>
  <si>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</si>
  <si>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</si>
  <si>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</si>
  <si>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</si>
  <si>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</si>
  <si>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</si>
  <si>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</si>
  <si>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</si>
  <si>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</si>
  <si>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</si>
  <si>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</si>
  <si>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</si>
  <si>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</si>
  <si>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</si>
  <si>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</si>
  <si>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</si>
  <si>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</si>
  <si>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</si>
  <si>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</si>
  <si>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</si>
  <si>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</si>
  <si>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</si>
  <si>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</si>
  <si>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</si>
  <si>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</si>
  <si>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</si>
  <si>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</si>
  <si>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</si>
  <si>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</si>
  <si>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</si>
  <si>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</si>
  <si>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</si>
  <si>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</si>
  <si>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</si>
  <si>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</si>
  <si>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</si>
  <si>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</si>
  <si>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</si>
  <si>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</si>
  <si>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</si>
  <si>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</si>
  <si>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</si>
  <si>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</si>
  <si>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</si>
  <si>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</si>
  <si>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</si>
  <si>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</si>
  <si>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</si>
  <si>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</si>
  <si>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</si>
  <si>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</si>
  <si>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</si>
  <si>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</si>
  <si>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</si>
  <si>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</si>
  <si>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</si>
  <si>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</si>
  <si>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</si>
  <si>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</si>
  <si>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</si>
  <si>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</si>
  <si>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</si>
  <si>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</si>
  <si>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</si>
  <si>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</si>
  <si>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</si>
  <si>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</si>
  <si>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</si>
  <si>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</si>
  <si>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</si>
  <si>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</si>
  <si>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</si>
  <si>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</si>
  <si>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</si>
  <si>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</si>
  <si>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</si>
  <si>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</si>
  <si>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</si>
  <si>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</si>
  <si>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</si>
  <si>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</si>
  <si>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</si>
  <si>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</si>
  <si>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</si>
  <si>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</si>
  <si>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</si>
  <si>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</si>
  <si>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</si>
  <si>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</si>
  <si>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</si>
  <si>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</si>
  <si>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</si>
  <si>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</si>
  <si>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</si>
  <si>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</si>
  <si>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</si>
  <si>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</si>
  <si>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</si>
  <si>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</si>
  <si>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</si>
  <si>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</si>
  <si>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</si>
  <si>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</si>
  <si>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</si>
  <si>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</si>
  <si>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</si>
  <si>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</si>
  <si>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</si>
  <si>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</si>
  <si>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</si>
  <si>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</si>
  <si>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</si>
  <si>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</si>
  <si>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</si>
  <si>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</si>
  <si>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</si>
  <si>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</si>
  <si>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</si>
  <si>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</si>
  <si>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</si>
  <si>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</si>
  <si>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</si>
  <si>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</si>
  <si>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</si>
  <si>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</si>
  <si>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</si>
  <si>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</si>
  <si>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</si>
  <si>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</si>
  <si>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</si>
  <si>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</si>
  <si>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</si>
  <si>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</si>
  <si>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</si>
  <si>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</si>
  <si>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</si>
  <si>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</si>
  <si>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</si>
  <si>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</si>
  <si>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</si>
  <si>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</si>
  <si>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</si>
  <si>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</si>
  <si>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</si>
  <si>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</si>
  <si>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</si>
  <si>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</si>
  <si>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</si>
  <si>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</si>
  <si>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</si>
  <si>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</si>
  <si>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</si>
  <si>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</si>
  <si>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</si>
  <si>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</si>
  <si>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</si>
  <si>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</si>
  <si>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</si>
  <si>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</si>
  <si>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</si>
  <si>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</si>
  <si>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</si>
  <si>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</si>
  <si>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</si>
  <si>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</si>
  <si>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</si>
  <si>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</si>
  <si>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</si>
  <si>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</si>
  <si>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</si>
  <si>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</si>
  <si>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</si>
  <si>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</si>
  <si>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</si>
  <si>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</si>
  <si>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</si>
  <si>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</si>
  <si>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</si>
  <si>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</si>
  <si>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</si>
  <si>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</si>
  <si>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</si>
  <si>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</si>
  <si>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</si>
  <si>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</si>
  <si>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</si>
  <si>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</si>
  <si>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</si>
  <si>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</si>
  <si>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</si>
  <si>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</si>
  <si>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</si>
  <si>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</si>
  <si>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</si>
  <si>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</si>
  <si>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</si>
  <si>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</si>
  <si>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</si>
  <si>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</si>
  <si>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</si>
  <si>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</si>
  <si>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</si>
  <si>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</si>
  <si>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</si>
  <si>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</si>
  <si>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</si>
  <si>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</si>
  <si>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</si>
  <si>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</si>
  <si>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</si>
  <si>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</si>
  <si>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</si>
  <si>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</si>
  <si>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</si>
  <si>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</si>
  <si>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</si>
  <si>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</si>
  <si>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</si>
  <si>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</si>
  <si>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</si>
  <si>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</si>
  <si>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</si>
  <si>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</si>
  <si>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</si>
  <si>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</si>
  <si>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</si>
  <si>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</si>
  <si>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</si>
  <si>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</si>
  <si>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</si>
  <si>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</si>
  <si>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</si>
  <si>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</si>
  <si>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</si>
  <si>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</si>
  <si>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</si>
  <si>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</si>
  <si>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</si>
  <si>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</si>
  <si>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</si>
  <si>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</si>
  <si>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</si>
  <si>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</si>
  <si>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</si>
  <si>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</si>
  <si>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</si>
  <si>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</si>
  <si>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</si>
  <si>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</si>
  <si>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</si>
  <si>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</si>
  <si>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</si>
  <si>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</si>
  <si>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</si>
  <si>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</si>
  <si>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</si>
  <si>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</si>
  <si>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</si>
  <si>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</si>
  <si>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</si>
  <si>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</si>
  <si>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</si>
  <si>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</si>
  <si>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</si>
  <si>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</si>
  <si>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</si>
  <si>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</si>
  <si>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</si>
  <si>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</si>
  <si>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</si>
  <si>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</si>
  <si>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</si>
  <si>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</si>
  <si>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</si>
  <si>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</si>
  <si>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</si>
  <si>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</si>
  <si>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</si>
  <si>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</si>
  <si>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</si>
  <si>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</si>
  <si>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</si>
  <si>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</si>
  <si>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</si>
  <si>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</si>
  <si>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</si>
  <si>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</si>
  <si>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</si>
  <si>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</si>
  <si>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</si>
  <si>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</si>
  <si>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</si>
  <si>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</si>
  <si>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</si>
  <si>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</si>
  <si>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</si>
  <si>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</si>
  <si>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</si>
  <si>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</si>
  <si>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</si>
  <si>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</si>
  <si>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</si>
  <si>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</si>
  <si>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</si>
  <si>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</si>
  <si>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</si>
  <si>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</si>
  <si>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19 X 19 X 29 CM (L X A X C) E 6,0 MPA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</si>
  <si>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</si>
  <si>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</si>
  <si>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</si>
  <si>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</si>
  <si>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</si>
  <si>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</si>
  <si>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</si>
  <si>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</si>
  <si>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</si>
  <si>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</si>
  <si>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</si>
  <si>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</si>
  <si>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</si>
  <si>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</si>
  <si>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</si>
  <si>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</si>
  <si>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</si>
  <si>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</si>
  <si>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</si>
  <si>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</si>
  <si>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</si>
  <si>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</si>
  <si>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</si>
  <si>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</si>
  <si>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</si>
  <si>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</si>
  <si>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</si>
  <si>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</si>
  <si>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</si>
  <si>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</si>
  <si>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</si>
  <si>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</si>
  <si>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</si>
  <si>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</si>
  <si>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</si>
  <si>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</si>
  <si>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</si>
  <si>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</si>
  <si>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</si>
  <si>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</si>
  <si>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</si>
  <si>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</si>
  <si>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</si>
  <si>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</si>
  <si>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</si>
  <si>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</si>
  <si>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</si>
  <si>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</si>
  <si>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</si>
  <si>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</si>
  <si>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</si>
  <si>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</si>
  <si>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</si>
  <si>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</si>
  <si>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</si>
  <si>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</si>
  <si>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</si>
  <si>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</si>
  <si>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</si>
  <si>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</si>
  <si>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</si>
  <si>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</si>
  <si>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</si>
  <si>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</si>
  <si>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</si>
  <si>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</si>
  <si>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</si>
  <si>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</si>
  <si>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</si>
  <si>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</si>
  <si>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</si>
  <si>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</si>
  <si>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</si>
  <si>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</si>
  <si>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</si>
  <si>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</si>
  <si>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</si>
  <si>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</si>
  <si>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</si>
  <si>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</si>
  <si>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</si>
  <si>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</si>
  <si>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</si>
  <si>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</si>
  <si>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</si>
  <si>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</si>
  <si>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</si>
  <si>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</si>
  <si>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</si>
  <si>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</si>
  <si>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</si>
  <si>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</si>
  <si>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</si>
  <si>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</si>
  <si>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</si>
  <si>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</si>
  <si>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</si>
  <si>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</si>
  <si>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</si>
  <si>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</si>
  <si>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</si>
  <si>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</si>
  <si>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</si>
  <si>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</si>
  <si>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</si>
  <si>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</si>
  <si>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</si>
  <si>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</si>
  <si>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</si>
  <si>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</si>
  <si>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</si>
  <si>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</si>
  <si>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</si>
  <si>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</si>
  <si>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</si>
  <si>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</si>
  <si>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</si>
  <si>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</si>
  <si>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</si>
  <si>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</si>
  <si>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</si>
  <si>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</si>
  <si>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</si>
  <si>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</si>
  <si>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</si>
  <si>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</si>
  <si>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</si>
  <si>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</si>
  <si>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</si>
  <si>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</si>
  <si>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</si>
  <si>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</si>
  <si>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</si>
  <si>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</si>
  <si>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</si>
  <si>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</si>
  <si>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</si>
  <si>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</si>
  <si>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</si>
  <si>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</si>
  <si>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</si>
  <si>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</si>
  <si>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</si>
  <si>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</si>
  <si>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</si>
  <si>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</si>
  <si>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</si>
  <si>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</si>
  <si>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</si>
  <si>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</si>
  <si>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</si>
  <si>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</si>
  <si>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</si>
  <si>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</si>
  <si>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</si>
  <si>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</si>
  <si>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</si>
  <si>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</si>
  <si>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</si>
  <si>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</si>
  <si>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</si>
  <si>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</si>
  <si>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</si>
  <si>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</si>
  <si>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</si>
  <si>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</si>
  <si>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</si>
  <si>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</si>
  <si>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</si>
  <si>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</si>
  <si>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</si>
  <si>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</si>
  <si>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</si>
  <si>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</si>
  <si>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</si>
  <si>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</si>
  <si>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</si>
  <si>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</si>
  <si>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</si>
  <si>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</si>
  <si>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</si>
  <si>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</si>
  <si>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</si>
  <si>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</si>
  <si>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</si>
  <si>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</si>
  <si>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</si>
  <si>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</si>
  <si>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</si>
  <si>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</si>
  <si>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</si>
  <si>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</si>
  <si>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</si>
  <si>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</si>
  <si>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</si>
  <si>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</si>
  <si>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</si>
  <si>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</si>
  <si>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</si>
  <si>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</si>
  <si>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</si>
  <si>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</si>
  <si>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</si>
  <si>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</si>
  <si>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</si>
  <si>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</si>
  <si>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</si>
  <si>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</si>
  <si>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</si>
  <si>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</si>
  <si>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</si>
  <si>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</si>
  <si>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</si>
  <si>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</si>
  <si>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</si>
  <si>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</si>
  <si>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</si>
  <si>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</si>
  <si>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</si>
  <si>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</si>
  <si>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</si>
  <si>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</si>
  <si>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</si>
  <si>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</si>
  <si>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</si>
  <si>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</si>
  <si>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</si>
  <si>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</si>
  <si>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</si>
  <si>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</si>
  <si>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</si>
  <si>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</si>
  <si>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</si>
  <si>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</si>
  <si>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</si>
  <si>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</si>
  <si>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</si>
  <si>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</si>
  <si>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</si>
  <si>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</si>
  <si>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</si>
  <si>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</si>
  <si>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</si>
  <si>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</si>
  <si>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</si>
  <si>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</si>
  <si>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</si>
  <si>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</si>
  <si>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</si>
  <si>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</si>
  <si>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</si>
  <si>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</si>
  <si>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</si>
  <si>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</si>
  <si>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</si>
  <si>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</si>
  <si>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</si>
  <si>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</si>
  <si>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</si>
  <si>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</si>
  <si>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</si>
  <si>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</si>
  <si>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</si>
  <si>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</si>
  <si>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</si>
  <si>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</si>
  <si>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</si>
  <si>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</si>
  <si>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</si>
  <si>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</si>
  <si>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</si>
  <si>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</si>
  <si>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</si>
  <si>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</si>
  <si>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</si>
  <si>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</si>
  <si>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</si>
  <si>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</si>
  <si>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</si>
  <si>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</si>
  <si>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</si>
  <si>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</si>
  <si>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</si>
  <si>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</si>
  <si>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</si>
  <si>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</si>
  <si>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</si>
  <si>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</si>
  <si>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</si>
  <si>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</si>
  <si>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</si>
  <si>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</si>
  <si>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</si>
  <si>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</si>
  <si>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</si>
  <si>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</si>
  <si>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</si>
  <si>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</si>
  <si>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</si>
  <si>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</si>
  <si>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</si>
  <si>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</si>
  <si>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</si>
  <si>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</si>
  <si>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</si>
  <si>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</si>
  <si>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</si>
  <si>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</si>
  <si>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</si>
  <si>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</si>
  <si>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</si>
  <si>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</si>
  <si>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</si>
  <si>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</si>
  <si>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</si>
  <si>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</si>
  <si>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</si>
  <si>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</si>
  <si>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</si>
  <si>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</si>
  <si>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</si>
  <si>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</si>
  <si>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</si>
  <si>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</si>
  <si>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</si>
  <si>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</si>
  <si>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</si>
  <si>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</si>
  <si>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</si>
  <si>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</si>
  <si>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</si>
  <si>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</si>
  <si>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</si>
  <si>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</si>
  <si>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</si>
  <si>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</si>
  <si>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</si>
  <si>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</si>
  <si>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</si>
  <si>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</si>
  <si>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</si>
  <si>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</si>
  <si>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</si>
  <si>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</si>
  <si>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</si>
  <si>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</si>
  <si>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</si>
  <si>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</si>
  <si>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</si>
  <si>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</si>
  <si>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</si>
  <si>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</si>
  <si>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</si>
  <si>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</si>
  <si>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</si>
  <si>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</si>
  <si>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</si>
  <si>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</si>
  <si>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</si>
  <si>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</si>
  <si>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</si>
  <si>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</si>
  <si>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</si>
  <si>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</si>
  <si>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</si>
  <si>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</si>
  <si>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</si>
  <si>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</si>
  <si>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</si>
  <si>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</si>
  <si>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</si>
  <si>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</si>
  <si>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</si>
  <si>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</si>
  <si>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</si>
  <si>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</si>
  <si>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</si>
  <si>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</si>
  <si>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</si>
  <si>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</si>
  <si>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</si>
  <si>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</si>
  <si>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</si>
  <si>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</si>
  <si>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</si>
  <si>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</si>
  <si>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</si>
  <si>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</si>
  <si>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</si>
  <si>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</si>
  <si>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</si>
  <si>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</si>
  <si>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</si>
  <si>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</si>
  <si>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</si>
  <si>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</si>
  <si>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</si>
  <si>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</si>
  <si>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</si>
  <si>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</si>
  <si>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</si>
  <si>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</si>
  <si>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</si>
  <si>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</si>
  <si>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</si>
  <si>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</si>
  <si>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</si>
  <si>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</si>
  <si>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</si>
  <si>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</si>
  <si>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</si>
  <si>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</si>
  <si>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</si>
  <si>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</si>
  <si>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</si>
  <si>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</si>
  <si>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</si>
  <si>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</si>
  <si>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</si>
  <si>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</si>
  <si>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</si>
  <si>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</si>
  <si>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</si>
  <si>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</si>
  <si>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</si>
  <si>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</si>
  <si>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</si>
  <si>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</si>
  <si>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</si>
  <si>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</si>
  <si>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</si>
  <si>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</si>
  <si>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</si>
  <si>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</si>
  <si>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</si>
  <si>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</si>
  <si>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</si>
  <si>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</si>
  <si>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</si>
  <si>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</si>
  <si>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</si>
  <si>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</si>
  <si>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</si>
  <si>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</si>
  <si>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</si>
  <si>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</si>
  <si>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</si>
  <si>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</si>
  <si>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</si>
  <si>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</si>
  <si>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</si>
  <si>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</si>
  <si>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</si>
  <si>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</si>
  <si>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</si>
  <si>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</si>
  <si>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</si>
  <si>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</si>
  <si>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</si>
  <si>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</si>
  <si>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</si>
  <si>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</si>
  <si>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</si>
  <si>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</si>
  <si>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</si>
  <si>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</si>
  <si>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</si>
  <si>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</si>
  <si>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</si>
  <si>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</si>
  <si>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</si>
  <si>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</si>
  <si>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</si>
  <si>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</si>
  <si>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</si>
  <si>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</si>
  <si>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</si>
  <si>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</si>
  <si>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</si>
  <si>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</si>
  <si>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</si>
  <si>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</si>
  <si>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</si>
  <si>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</si>
  <si>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</si>
  <si>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</si>
  <si>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</si>
  <si>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</si>
  <si>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</si>
  <si>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</si>
  <si>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</si>
  <si>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</si>
  <si>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</si>
  <si>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</si>
  <si>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</si>
  <si>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</si>
  <si>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</si>
  <si>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</si>
  <si>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</si>
  <si>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</si>
  <si>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</si>
  <si>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</si>
  <si>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</si>
  <si>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</si>
  <si>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</si>
  <si>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</si>
  <si>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</si>
  <si>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</si>
  <si>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</si>
  <si>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</si>
  <si>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</si>
  <si>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</si>
  <si>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</si>
  <si>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</si>
  <si>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</si>
  <si>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</si>
  <si>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</si>
  <si>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</si>
  <si>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</si>
  <si>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</si>
  <si>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</si>
  <si>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</si>
  <si>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</si>
  <si>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</si>
  <si>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</si>
  <si>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</si>
  <si>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</si>
  <si>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</si>
  <si>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</si>
  <si>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</si>
  <si>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</si>
  <si>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</si>
  <si>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</si>
  <si>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</si>
  <si>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</si>
  <si>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</si>
  <si>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</si>
  <si>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</si>
  <si>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</si>
  <si>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</si>
  <si>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</si>
  <si>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</si>
  <si>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</si>
  <si>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</si>
  <si>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</si>
  <si>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</si>
  <si>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</si>
  <si>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</si>
  <si>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</si>
  <si>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</si>
  <si>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</si>
  <si>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</si>
  <si>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</si>
  <si>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</si>
  <si>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</si>
  <si>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</si>
  <si>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</si>
  <si>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</si>
  <si>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</si>
  <si>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</si>
  <si>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</si>
  <si>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</si>
  <si>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</si>
  <si>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</si>
  <si>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</si>
  <si>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</si>
  <si>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</si>
  <si>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</si>
  <si>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</si>
  <si>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</si>
  <si>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</si>
  <si>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</si>
  <si>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</si>
  <si>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</si>
  <si>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</si>
  <si>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</si>
  <si>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</si>
  <si>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</si>
  <si>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</si>
  <si>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</si>
  <si>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</si>
  <si>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</si>
  <si>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</si>
  <si>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</si>
  <si>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</si>
  <si>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</si>
  <si>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</si>
  <si>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</si>
  <si>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</si>
  <si>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</si>
  <si>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</si>
  <si>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</si>
  <si>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</si>
  <si>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</si>
  <si>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</si>
  <si>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</si>
  <si>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</si>
  <si>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</si>
  <si>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</si>
  <si>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</si>
  <si>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</si>
  <si>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</si>
  <si>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</si>
  <si>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</si>
  <si>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</si>
  <si>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</si>
  <si>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</si>
  <si>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</si>
  <si>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</si>
  <si>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</si>
  <si>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</si>
  <si>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</si>
  <si>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</si>
  <si>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</si>
  <si>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</si>
  <si>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</si>
  <si>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</si>
  <si>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</si>
  <si>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</si>
  <si>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</si>
  <si>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</si>
  <si>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</si>
  <si>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</si>
  <si>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</si>
  <si>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</si>
  <si>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</si>
  <si>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</si>
  <si>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</si>
  <si>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</si>
  <si>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</si>
  <si>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</si>
  <si>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</si>
  <si>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</si>
  <si>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</si>
  <si>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</si>
  <si>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</si>
  <si>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</si>
  <si>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</si>
  <si>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</si>
  <si>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</si>
  <si>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</si>
  <si>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</si>
  <si>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</si>
  <si>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</si>
  <si>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</si>
  <si>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</si>
  <si>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</si>
  <si>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</si>
  <si>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</si>
  <si>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</si>
  <si>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</si>
  <si>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</si>
  <si>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</si>
  <si>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</si>
  <si>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</si>
  <si>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</si>
  <si>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</si>
  <si>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</si>
  <si>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</si>
  <si>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</si>
  <si>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</si>
  <si>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</si>
  <si>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</si>
  <si>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</si>
  <si>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</si>
  <si>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</si>
  <si>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</si>
  <si>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</si>
  <si>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</si>
  <si>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</si>
  <si>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</si>
  <si>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</si>
  <si>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</si>
  <si>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</si>
  <si>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</si>
  <si>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</si>
  <si>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</si>
  <si>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</si>
  <si>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</si>
  <si>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</si>
  <si>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</si>
  <si>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</si>
  <si>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</si>
  <si>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</si>
  <si>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</si>
  <si>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</si>
  <si>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</si>
  <si>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</si>
  <si>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</si>
  <si>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</si>
  <si>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</si>
  <si>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</si>
  <si>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</si>
  <si>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</si>
  <si>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</si>
  <si>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</si>
  <si>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</si>
  <si>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</si>
  <si>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</si>
  <si>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</si>
  <si>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</si>
  <si>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</si>
  <si>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</si>
  <si>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</si>
  <si>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</si>
  <si>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</si>
  <si>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</si>
  <si>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</si>
  <si>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</si>
  <si>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</si>
  <si>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</si>
  <si>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</si>
  <si>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</si>
  <si>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</si>
  <si>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</si>
  <si>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</si>
  <si>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</si>
  <si>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</si>
  <si>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</si>
  <si>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</si>
  <si>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</si>
  <si>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</si>
  <si>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</si>
  <si>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</si>
  <si>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</si>
  <si>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</si>
  <si>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</si>
  <si>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</si>
  <si>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</si>
  <si>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</si>
  <si>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</si>
  <si>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</si>
  <si>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</si>
  <si>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</si>
  <si>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</si>
  <si>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</si>
  <si>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</si>
  <si>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</si>
  <si>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</si>
  <si>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</si>
  <si>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</si>
  <si>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</si>
  <si>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</si>
  <si>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</si>
  <si>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</si>
  <si>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</si>
  <si>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</si>
  <si>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</si>
  <si>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</si>
  <si>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</si>
  <si>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</si>
  <si>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</si>
  <si>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</si>
  <si>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</si>
  <si>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</si>
  <si>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</si>
  <si>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</si>
  <si>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</si>
  <si>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</si>
  <si>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</si>
  <si>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</si>
  <si>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</si>
  <si>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</si>
  <si>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</si>
  <si>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</si>
  <si>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</si>
  <si>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</si>
  <si>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</si>
  <si>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</si>
  <si>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</si>
  <si>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</si>
  <si>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</si>
  <si>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</si>
  <si>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</si>
  <si>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</si>
  <si>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</si>
  <si>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</si>
  <si>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</si>
  <si>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</si>
  <si>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</si>
  <si>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</si>
  <si>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</si>
  <si>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</si>
  <si>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</si>
  <si>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</si>
  <si>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</si>
  <si>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</si>
  <si>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</si>
  <si>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</si>
  <si>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</si>
  <si>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</si>
  <si>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</si>
  <si>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</si>
  <si>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</si>
  <si>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</si>
  <si>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</si>
  <si>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</si>
  <si>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</si>
  <si>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</si>
  <si>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</si>
  <si>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</si>
  <si>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</si>
  <si>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</si>
  <si>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</si>
  <si>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</si>
  <si>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</si>
  <si>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</si>
  <si>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</si>
  <si>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</si>
  <si>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</si>
  <si>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</si>
  <si>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</si>
  <si>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</si>
  <si>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</si>
  <si>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</si>
  <si>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</si>
  <si>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</si>
  <si>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</si>
  <si>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</si>
  <si>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</si>
  <si>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</si>
  <si>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</si>
  <si>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</si>
  <si>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</si>
  <si>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</si>
  <si>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</si>
  <si>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</si>
  <si>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</si>
  <si>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</si>
  <si>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</si>
  <si>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</si>
  <si>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</si>
  <si>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</si>
  <si>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</si>
  <si>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</si>
  <si>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</si>
  <si>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</si>
  <si>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</si>
  <si>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</si>
  <si>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</si>
  <si>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</si>
  <si>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</si>
  <si>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</si>
  <si>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</si>
  <si>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</si>
  <si>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</si>
  <si>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</si>
  <si>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</si>
  <si>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</si>
  <si>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</si>
  <si>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</si>
  <si>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</si>
  <si>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</si>
  <si>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</si>
  <si>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</si>
  <si>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</si>
  <si>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</si>
  <si>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</si>
  <si>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</si>
  <si>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</si>
  <si>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</si>
  <si>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</si>
  <si>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</si>
  <si>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</si>
  <si>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</si>
  <si>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</si>
  <si>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</si>
  <si>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</si>
  <si>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</si>
  <si>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</si>
  <si>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</si>
  <si>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</si>
  <si>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</si>
  <si>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</si>
  <si>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</si>
  <si>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</si>
  <si>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</si>
  <si>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</si>
  <si>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</si>
  <si>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</si>
  <si>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</si>
  <si>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</si>
  <si>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</si>
  <si>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</si>
  <si>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</si>
  <si>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</si>
  <si>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</si>
  <si>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</si>
  <si>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</si>
  <si>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</si>
  <si>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</si>
  <si>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</si>
  <si>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</si>
  <si>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</si>
  <si>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</si>
  <si>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</si>
  <si>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</si>
  <si>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</si>
  <si>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</si>
  <si>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</si>
  <si>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</si>
  <si>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</si>
  <si>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</si>
  <si>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</si>
  <si>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</si>
  <si>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</si>
  <si>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</si>
  <si>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</si>
  <si>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</si>
  <si>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</si>
  <si>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</si>
  <si>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</si>
  <si>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</si>
  <si>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</si>
  <si>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</si>
  <si>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</si>
  <si>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</si>
  <si>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</si>
  <si>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</si>
  <si>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</si>
  <si>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</si>
  <si>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</si>
  <si>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</si>
  <si>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</si>
  <si>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</si>
  <si>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</si>
  <si>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</si>
  <si>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</si>
  <si>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</si>
  <si>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</si>
  <si>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</si>
  <si>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</si>
  <si>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</si>
  <si>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</si>
  <si>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</si>
  <si>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</si>
  <si>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</si>
  <si>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</si>
  <si>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</si>
  <si>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</si>
  <si>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</si>
  <si>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</si>
  <si>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</si>
  <si>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</si>
  <si>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</si>
  <si>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</si>
  <si>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</si>
  <si>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</si>
  <si>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</si>
  <si>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</si>
  <si>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</si>
  <si>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</si>
  <si>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</si>
  <si>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</si>
  <si>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</si>
  <si>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</si>
  <si>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</si>
  <si>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</si>
  <si>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</si>
  <si>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</si>
  <si>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</si>
  <si>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</si>
  <si>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</si>
  <si>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</si>
  <si>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</si>
  <si>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</si>
  <si>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</si>
  <si>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</si>
  <si>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</si>
  <si>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</si>
  <si>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</si>
  <si>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</si>
  <si>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</si>
  <si>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</si>
  <si>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</si>
  <si>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</si>
  <si>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</si>
  <si>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</si>
  <si>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</si>
  <si>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</si>
  <si>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</si>
  <si>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</si>
  <si>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</si>
  <si>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</si>
  <si>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</si>
  <si>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</si>
  <si>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</si>
  <si>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</si>
  <si>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</si>
  <si>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</si>
  <si>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</si>
  <si>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</si>
  <si>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</si>
  <si>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</si>
  <si>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</si>
  <si>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</si>
  <si>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</si>
  <si>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</si>
  <si>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</si>
  <si>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</si>
  <si>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</si>
  <si>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</si>
  <si>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</si>
  <si>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</si>
  <si>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</si>
  <si>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</si>
  <si>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</si>
  <si>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</si>
  <si>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</si>
  <si>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</si>
  <si>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</si>
  <si>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</si>
  <si>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</si>
  <si>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</si>
  <si>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</si>
  <si>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</si>
  <si>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</si>
  <si>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</si>
  <si>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</si>
  <si>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</si>
  <si>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</si>
  <si>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</si>
  <si>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</si>
  <si>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</si>
  <si>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</si>
  <si>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</si>
  <si>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</si>
  <si>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</si>
  <si>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</si>
  <si>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</si>
  <si>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</si>
  <si>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</si>
  <si>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</si>
  <si>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</si>
  <si>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</si>
  <si>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</si>
  <si>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</si>
  <si>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</si>
  <si>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</si>
  <si>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</si>
  <si>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</si>
  <si>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</si>
  <si>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</si>
  <si>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</si>
  <si>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</si>
  <si>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</si>
  <si>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</si>
  <si>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</si>
  <si>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</si>
  <si>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</si>
  <si>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</si>
  <si>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</si>
  <si>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</si>
  <si>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</si>
  <si>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</si>
  <si>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</si>
  <si>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</si>
  <si>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</si>
  <si>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</si>
  <si>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</si>
  <si>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</si>
  <si>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</si>
  <si>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</si>
  <si>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</si>
  <si>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</si>
  <si>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</si>
  <si>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</si>
  <si>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</si>
  <si>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</si>
  <si>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</si>
  <si>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</si>
  <si>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</si>
  <si>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</si>
  <si>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</si>
  <si>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</si>
  <si>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</si>
  <si>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</si>
  <si>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</si>
  <si>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</si>
  <si>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</si>
  <si>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</si>
  <si>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</si>
  <si>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</si>
  <si>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</si>
  <si>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</si>
  <si>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</si>
  <si>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</si>
  <si>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</si>
  <si>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</si>
  <si>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</si>
  <si>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</si>
  <si>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</si>
  <si>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</si>
  <si>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</si>
  <si>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</si>
  <si>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</si>
  <si>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</si>
  <si>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</si>
  <si>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</si>
  <si>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</si>
  <si>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</si>
  <si>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</si>
  <si>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</si>
  <si>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</si>
  <si>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</si>
  <si>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</si>
  <si>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</si>
  <si>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</si>
  <si>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</si>
  <si>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</si>
  <si>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</si>
  <si>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</si>
  <si>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</si>
  <si>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</si>
  <si>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</si>
  <si>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</si>
  <si>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</si>
  <si>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</si>
  <si>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</si>
  <si>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</si>
  <si>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</si>
  <si>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</si>
  <si>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</si>
  <si>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</si>
  <si>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</si>
  <si>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</si>
  <si>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</si>
  <si>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</si>
  <si>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</si>
  <si>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</si>
  <si>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</si>
  <si>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</si>
  <si>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</si>
  <si>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</si>
  <si>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</si>
  <si>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</si>
  <si>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</si>
  <si>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</si>
  <si>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</si>
  <si>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</si>
  <si>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</si>
  <si>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</si>
  <si>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</si>
  <si>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</si>
  <si>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</si>
  <si>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</si>
  <si>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</si>
  <si>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</si>
  <si>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</si>
  <si>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</si>
  <si>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</si>
  <si>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</si>
  <si>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</si>
  <si>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</si>
  <si>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</si>
  <si>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</si>
  <si>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</si>
  <si>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</si>
  <si>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</si>
  <si>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</si>
  <si>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</si>
  <si>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</si>
  <si>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</si>
  <si>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</si>
  <si>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</si>
  <si>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</si>
  <si>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</si>
  <si>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</si>
  <si>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</si>
  <si>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</si>
  <si>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</si>
  <si>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</si>
  <si>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</si>
  <si>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</si>
  <si>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</si>
  <si>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</si>
  <si>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</si>
  <si>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</si>
  <si>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</si>
  <si>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</si>
  <si>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</si>
  <si>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</si>
  <si>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</si>
  <si>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</si>
  <si>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</si>
  <si>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</si>
  <si>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</si>
  <si>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</si>
  <si>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</si>
  <si>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</si>
  <si>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</si>
  <si>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</si>
  <si>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</si>
  <si>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</si>
  <si>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</si>
  <si>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</si>
  <si>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</si>
  <si>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</si>
  <si>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</si>
  <si>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</si>
  <si>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</si>
  <si>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</si>
  <si>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</si>
  <si>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</si>
  <si>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</si>
  <si>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</si>
  <si>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</si>
  <si>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</si>
  <si>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</si>
  <si>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</si>
  <si>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</si>
  <si>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</si>
  <si>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</si>
  <si>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</si>
  <si>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</si>
  <si>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</si>
  <si>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</si>
  <si>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</si>
  <si>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</si>
  <si>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</si>
  <si>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</si>
  <si>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</si>
  <si>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</si>
  <si>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</si>
  <si>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</si>
  <si>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</si>
  <si>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</si>
  <si>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</si>
  <si>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</si>
  <si>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</si>
  <si>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</si>
  <si>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</si>
  <si>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</si>
  <si>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</si>
  <si>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</si>
  <si>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</si>
  <si>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</si>
  <si>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</si>
  <si>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</si>
  <si>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</si>
  <si>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</si>
  <si>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</si>
  <si>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</si>
  <si>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</si>
  <si>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</si>
  <si>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</si>
  <si>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</si>
  <si>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</si>
  <si>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</si>
  <si>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</si>
  <si>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</si>
  <si>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</si>
  <si>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</si>
  <si>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</si>
  <si>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</si>
  <si>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</si>
  <si>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</si>
  <si>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</si>
  <si>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</si>
  <si>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</si>
  <si>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</si>
  <si>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</si>
  <si>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</si>
  <si>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</si>
  <si>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</si>
  <si>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</si>
  <si>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</si>
  <si>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</si>
  <si>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</si>
  <si>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</si>
  <si>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</si>
  <si>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</si>
  <si>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</si>
  <si>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</si>
  <si>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</si>
  <si>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</si>
  <si>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</si>
  <si>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</si>
  <si>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</si>
  <si>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</si>
  <si>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</si>
  <si>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</si>
  <si>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</si>
  <si>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</si>
  <si>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</si>
  <si>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</si>
  <si>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</si>
  <si>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</si>
  <si>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</si>
  <si>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</si>
  <si>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</si>
  <si>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</si>
  <si>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</si>
  <si>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</si>
  <si>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</si>
  <si>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</si>
  <si>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</si>
  <si>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</si>
  <si>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</si>
  <si>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</si>
  <si>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</si>
  <si>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</si>
  <si>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</si>
  <si>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</si>
  <si>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</si>
  <si>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</si>
  <si>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</si>
  <si>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</si>
  <si>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</si>
  <si>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</si>
  <si>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</si>
  <si>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</si>
  <si>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</si>
  <si>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</si>
  <si>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</si>
  <si>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</si>
  <si>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</si>
  <si>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</si>
  <si>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</si>
  <si>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</si>
  <si>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</si>
  <si>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</si>
  <si>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</si>
  <si>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</si>
  <si>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</si>
  <si>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</si>
  <si>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</si>
  <si>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</si>
  <si>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</si>
  <si>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</si>
  <si>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</si>
  <si>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</si>
  <si>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</si>
  <si>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</si>
  <si>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</si>
  <si>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</si>
  <si>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</si>
  <si>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</si>
  <si>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</si>
  <si>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</si>
  <si>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</si>
  <si>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</si>
  <si>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</si>
  <si>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</si>
  <si>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</si>
  <si>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</si>
  <si>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</si>
  <si>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</si>
  <si>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</si>
  <si>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</si>
  <si>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</si>
  <si>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</si>
  <si>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</si>
  <si>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</si>
  <si>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</si>
  <si>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</si>
  <si>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</si>
  <si>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</si>
  <si>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</si>
  <si>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</si>
  <si>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</si>
  <si>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</si>
  <si>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</si>
  <si>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</si>
  <si>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</si>
  <si>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</si>
  <si>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</si>
  <si>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</si>
  <si>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</si>
  <si>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</si>
  <si>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</si>
  <si>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</si>
  <si>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</si>
  <si>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</si>
  <si>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</si>
  <si>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</si>
  <si>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</si>
  <si>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</si>
  <si>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</si>
  <si>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</si>
  <si>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</si>
  <si>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</si>
  <si>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</si>
  <si>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</si>
  <si>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</si>
  <si>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</si>
  <si>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</si>
  <si>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</si>
  <si>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</si>
  <si>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</si>
  <si>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</si>
  <si>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</si>
  <si>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</si>
  <si>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</si>
  <si>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</si>
  <si>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</si>
  <si>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</si>
  <si>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</si>
  <si>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</si>
  <si>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</si>
  <si>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</si>
  <si>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</si>
  <si>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</si>
  <si>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</si>
  <si>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</si>
  <si>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</si>
  <si>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</si>
  <si>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</si>
  <si>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</si>
  <si>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</si>
  <si>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</si>
  <si>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</si>
  <si>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</si>
  <si>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</si>
  <si>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</si>
  <si>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</si>
  <si>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</si>
  <si>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</si>
  <si>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</si>
  <si>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</si>
  <si>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</si>
  <si>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</si>
  <si>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</si>
  <si>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</si>
  <si>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</si>
  <si>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</si>
  <si>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</si>
  <si>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</si>
  <si>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</si>
  <si>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</si>
  <si>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</si>
  <si>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</si>
  <si>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</si>
  <si>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</si>
  <si>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</si>
  <si>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</si>
  <si>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</si>
  <si>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</si>
  <si>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</si>
  <si>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</si>
  <si>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</si>
  <si>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</si>
  <si>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</si>
  <si>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</si>
  <si>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</si>
  <si>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</si>
  <si>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</si>
  <si>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</si>
  <si>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</si>
  <si>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</si>
  <si>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</si>
  <si>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</si>
  <si>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</si>
  <si>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</si>
  <si>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</si>
  <si>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</si>
  <si>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</si>
  <si>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</si>
  <si>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</si>
  <si>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</si>
  <si>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</si>
  <si>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</si>
  <si>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</si>
  <si>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</si>
  <si>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</si>
  <si>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</si>
  <si>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</si>
  <si>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</si>
  <si>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</si>
  <si>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</si>
  <si>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</si>
  <si>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</si>
  <si>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</si>
  <si>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</si>
  <si>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</si>
  <si>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</si>
  <si>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</si>
  <si>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</si>
  <si>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</si>
  <si>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</si>
  <si>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</si>
  <si>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</si>
  <si>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</si>
  <si>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</si>
  <si>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</si>
  <si>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</si>
  <si>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</si>
  <si>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</si>
  <si>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</si>
  <si>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</si>
  <si>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</si>
  <si>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</si>
  <si>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</si>
  <si>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</si>
  <si>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</si>
  <si>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</si>
  <si>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</si>
  <si>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</si>
  <si>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</si>
  <si>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</si>
  <si>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</si>
  <si>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</si>
  <si>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</si>
  <si>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</si>
  <si>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</si>
  <si>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</si>
  <si>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</si>
  <si>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</si>
  <si>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</si>
  <si>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</si>
  <si>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</si>
  <si>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</si>
  <si>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</si>
  <si>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</si>
  <si>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</si>
  <si>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</si>
  <si>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</si>
  <si>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</si>
  <si>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</si>
  <si>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</si>
  <si>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</si>
  <si>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</si>
  <si>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</si>
  <si>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</si>
  <si>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</si>
  <si>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</si>
  <si>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</si>
  <si>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</si>
  <si>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</si>
  <si>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</si>
  <si>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</si>
  <si>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</si>
  <si>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</si>
  <si>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</si>
  <si>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</si>
  <si>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</si>
  <si>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</si>
  <si>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</si>
  <si>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</si>
  <si>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</si>
  <si>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</si>
  <si>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</si>
  <si>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</si>
  <si>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</si>
  <si>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</si>
  <si>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</si>
  <si>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</si>
  <si>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</si>
  <si>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</si>
  <si>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</si>
  <si>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</si>
  <si>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</si>
  <si>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</si>
  <si>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</si>
  <si>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</si>
  <si>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</si>
  <si>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</si>
  <si>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</si>
  <si>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</si>
  <si>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</si>
  <si>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</si>
  <si>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</si>
  <si>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</si>
  <si>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</si>
  <si>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</si>
  <si>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</si>
  <si>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</si>
  <si>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</si>
  <si>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</si>
  <si>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</si>
  <si>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</si>
  <si>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</si>
  <si>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</si>
  <si>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</si>
  <si>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</si>
  <si>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</si>
  <si>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</si>
  <si>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</si>
  <si>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</si>
  <si>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</si>
  <si>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</si>
  <si>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</si>
  <si>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</si>
  <si>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</si>
  <si>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</si>
  <si>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</si>
  <si>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</si>
  <si>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</si>
  <si>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</si>
  <si>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</si>
  <si>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</si>
  <si>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</si>
  <si>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</si>
  <si>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</si>
  <si>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</si>
  <si>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</si>
  <si>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</si>
  <si>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</si>
  <si>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</si>
  <si>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</si>
  <si>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</si>
  <si>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</si>
  <si>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</si>
  <si>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</si>
  <si>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</si>
  <si>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</si>
  <si>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</si>
  <si>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</si>
  <si>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</si>
  <si>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</si>
  <si>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</si>
  <si>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</si>
  <si>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</si>
  <si>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</si>
  <si>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</si>
  <si>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</si>
  <si>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</si>
  <si>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</si>
  <si>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</si>
  <si>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</si>
  <si>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</si>
  <si>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</si>
  <si>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</si>
  <si>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</si>
  <si>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</si>
  <si>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</si>
  <si>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</si>
  <si>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</si>
  <si>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</si>
  <si>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</si>
  <si>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</si>
  <si>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</si>
  <si>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</si>
  <si>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</si>
  <si>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</si>
  <si>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</si>
  <si>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</si>
  <si>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</si>
  <si>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</si>
  <si>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</si>
  <si>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</si>
  <si>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</si>
  <si>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</si>
  <si>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</si>
  <si>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</si>
  <si>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</si>
  <si>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</si>
  <si>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</si>
  <si>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</si>
  <si>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</si>
  <si>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</si>
  <si>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</si>
  <si>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</si>
  <si>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</si>
  <si>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</si>
  <si>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</si>
  <si>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</si>
  <si>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</si>
  <si>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</si>
  <si>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</si>
  <si>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</si>
  <si>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</si>
  <si>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</si>
  <si>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</si>
  <si>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</si>
  <si>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</si>
  <si>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</si>
  <si>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</si>
  <si>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</si>
  <si>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</si>
  <si>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</si>
  <si>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</si>
  <si>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</si>
  <si>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</si>
  <si>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</si>
  <si>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</si>
  <si>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</si>
  <si>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</si>
  <si>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</si>
  <si>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</si>
  <si>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</si>
  <si>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</si>
  <si>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</si>
  <si>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</si>
  <si>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</si>
  <si>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</si>
  <si>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</si>
  <si>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</si>
  <si>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</si>
  <si>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</si>
  <si>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</si>
  <si>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</si>
  <si>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</si>
  <si>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</si>
  <si>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</si>
  <si>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</si>
  <si>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</si>
  <si>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</si>
  <si>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</si>
  <si>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</si>
  <si>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</si>
  <si>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</si>
  <si>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</si>
  <si>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</si>
  <si>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</si>
  <si>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</si>
  <si>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</si>
  <si>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</si>
  <si>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</si>
  <si>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</si>
  <si>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</si>
  <si>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</si>
  <si>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</si>
  <si>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</si>
  <si>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</si>
  <si>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</si>
  <si>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</si>
  <si>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</si>
  <si>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</si>
  <si>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</si>
  <si>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</si>
  <si>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</si>
  <si>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</si>
  <si>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</si>
  <si>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</si>
  <si>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</si>
  <si>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</si>
  <si>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</si>
  <si>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</si>
  <si>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</si>
  <si>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</si>
  <si>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</si>
  <si>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</si>
  <si>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</si>
  <si>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</si>
  <si>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</si>
  <si>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</si>
  <si>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</si>
  <si>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</si>
  <si>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</si>
  <si>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</si>
  <si>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</si>
  <si>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</si>
  <si>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</si>
  <si>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</si>
  <si>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</si>
  <si>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</si>
  <si>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</si>
  <si>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</si>
  <si>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</si>
  <si>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</si>
  <si>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</si>
  <si>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</si>
  <si>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</si>
  <si>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</si>
  <si>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</si>
  <si>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</si>
  <si>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</si>
  <si>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</si>
  <si>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</si>
  <si>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</si>
  <si>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</si>
  <si>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</si>
  <si>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</si>
  <si>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</si>
  <si>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</si>
  <si>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</si>
  <si>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</si>
  <si>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</si>
  <si>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</si>
  <si>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</si>
  <si>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</si>
  <si>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</si>
  <si>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</si>
  <si>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</si>
  <si>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</si>
  <si>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</si>
  <si>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</si>
  <si>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</si>
  <si>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</si>
  <si>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</si>
  <si>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</si>
  <si>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</si>
  <si>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</si>
  <si>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</si>
  <si>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</si>
  <si>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</si>
  <si>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</si>
  <si>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</si>
  <si>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</si>
  <si>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</si>
  <si>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</si>
  <si>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</si>
  <si>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</si>
  <si>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</si>
  <si>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</si>
  <si>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</si>
  <si>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</si>
  <si>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</si>
  <si>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</si>
  <si>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</si>
  <si>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</si>
  <si>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</si>
  <si>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</si>
  <si>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</si>
  <si>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</si>
  <si>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</si>
  <si>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MAXIMO-AR, ACO GALVANIZADO PINT. ANTICORROSIVA, COM BATENTE/REQUADRO DE 6 A 14 CM,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</si>
  <si>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</si>
  <si>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</si>
  <si>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</si>
  <si>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</si>
  <si>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</si>
  <si>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</si>
  <si>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</si>
  <si>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</si>
  <si>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</si>
  <si>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</si>
  <si>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</si>
  <si>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</si>
  <si>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</si>
  <si>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</si>
  <si>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</si>
  <si>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</si>
  <si>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</si>
  <si>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</si>
  <si>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</si>
  <si>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</si>
  <si>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</si>
  <si>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</si>
  <si>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</si>
  <si>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</si>
  <si>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</si>
  <si>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</si>
  <si>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</si>
  <si>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</si>
  <si>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</si>
  <si>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</si>
  <si>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</si>
  <si>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</si>
  <si>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</si>
  <si>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</si>
  <si>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</si>
  <si>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</si>
  <si>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</si>
  <si>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</si>
  <si>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</si>
  <si>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</si>
  <si>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</si>
  <si>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</si>
  <si>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</si>
  <si>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</si>
  <si>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</si>
  <si>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</si>
  <si>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</si>
  <si>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</si>
  <si>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</si>
  <si>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</si>
  <si>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</si>
  <si>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</si>
  <si>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</si>
  <si>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</si>
  <si>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</si>
  <si>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</si>
  <si>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</si>
  <si>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</si>
  <si>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</si>
  <si>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</si>
  <si>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</si>
  <si>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</si>
  <si>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</si>
  <si>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</si>
  <si>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</si>
  <si>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</si>
  <si>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</si>
  <si>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</si>
  <si>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</si>
  <si>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</si>
  <si>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</si>
  <si>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</si>
  <si>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</si>
  <si>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</si>
  <si>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</si>
  <si>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</si>
  <si>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</si>
  <si>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</si>
  <si>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</si>
  <si>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</si>
  <si>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</si>
  <si>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</si>
  <si>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</si>
  <si>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</si>
  <si>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</si>
  <si>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</si>
  <si>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</si>
  <si>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</si>
  <si>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</si>
  <si>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</si>
  <si>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</si>
  <si>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</si>
  <si>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</si>
  <si>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</si>
  <si>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</si>
  <si>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</si>
  <si>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</si>
  <si>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</si>
  <si>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</si>
  <si>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</si>
  <si>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</si>
  <si>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</si>
  <si>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</si>
  <si>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</si>
  <si>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</si>
  <si>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</si>
  <si>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</si>
  <si>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</si>
  <si>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</si>
  <si>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</si>
  <si>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</si>
  <si>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</si>
  <si>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</si>
  <si>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</si>
  <si>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</si>
  <si>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</si>
  <si>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</si>
  <si>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</si>
  <si>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</si>
  <si>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</si>
  <si>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</si>
  <si>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</si>
  <si>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</si>
  <si>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</si>
  <si>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</si>
  <si>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</si>
  <si>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</si>
  <si>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</si>
  <si>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</si>
  <si>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</si>
  <si>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</si>
  <si>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</si>
  <si>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</si>
  <si>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</si>
  <si>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</si>
  <si>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</si>
  <si>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</si>
  <si>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</si>
  <si>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</si>
  <si>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</si>
  <si>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</si>
  <si>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</si>
  <si>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</si>
  <si>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</si>
  <si>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</si>
  <si>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</si>
  <si>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</si>
  <si>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</si>
  <si>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</si>
  <si>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</si>
  <si>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</si>
  <si>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</si>
  <si>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</si>
  <si>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</si>
  <si>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</si>
  <si>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</si>
  <si>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</si>
  <si>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</si>
  <si>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</si>
  <si>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</si>
  <si>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</si>
  <si>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</si>
  <si>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</si>
  <si>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</si>
  <si>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</si>
  <si>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</si>
  <si>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</si>
  <si>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</si>
  <si>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</si>
  <si>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</si>
  <si>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</si>
  <si>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</si>
  <si>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</si>
  <si>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</si>
  <si>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</si>
  <si>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</si>
  <si>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</si>
  <si>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</si>
  <si>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</si>
  <si>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</si>
  <si>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</si>
  <si>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</si>
  <si>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</si>
  <si>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</si>
  <si>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</si>
  <si>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</si>
  <si>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</si>
  <si>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</si>
  <si>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</si>
  <si>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</si>
  <si>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</si>
  <si>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</si>
  <si>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</si>
  <si>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</si>
  <si>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</si>
  <si>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</si>
  <si>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</si>
  <si>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</si>
  <si>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</si>
  <si>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</si>
  <si>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</si>
  <si>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</si>
  <si>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</si>
  <si>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</si>
  <si>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</si>
  <si>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</si>
  <si>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</si>
  <si>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</si>
  <si>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</si>
  <si>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</si>
  <si>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</si>
  <si>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</si>
  <si>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</si>
  <si>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</si>
  <si>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</si>
  <si>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</si>
  <si>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</si>
  <si>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</si>
  <si>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</si>
  <si>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</si>
  <si>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</si>
  <si>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</si>
  <si>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</si>
  <si>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</si>
  <si>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</si>
  <si>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</si>
  <si>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</si>
  <si>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</si>
  <si>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</si>
  <si>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</si>
  <si>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</si>
  <si>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</si>
  <si>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</si>
  <si>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</si>
  <si>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</si>
  <si>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</si>
  <si>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</si>
  <si>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</si>
  <si>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</si>
  <si>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</si>
  <si>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</si>
  <si>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</si>
  <si>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</si>
  <si>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</si>
  <si>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</si>
  <si>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</si>
  <si>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</si>
  <si>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</si>
  <si>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</si>
  <si>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</si>
  <si>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</si>
  <si>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</si>
  <si>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</si>
  <si>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</si>
  <si>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</si>
  <si>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</si>
  <si>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</si>
  <si>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</si>
  <si>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</si>
  <si>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</si>
  <si>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</si>
  <si>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</si>
  <si>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</si>
  <si>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</si>
  <si>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</si>
  <si>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</si>
  <si>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</si>
  <si>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</si>
  <si>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</si>
  <si>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</si>
  <si>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</si>
  <si>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</si>
  <si>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</si>
  <si>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</si>
  <si>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</si>
  <si>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</si>
  <si>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</si>
  <si>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</si>
  <si>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</si>
  <si>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</si>
  <si>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</si>
  <si>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</si>
  <si>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</si>
  <si>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</si>
  <si>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</si>
  <si>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</si>
  <si>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</si>
  <si>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</si>
  <si>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</si>
  <si>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</si>
  <si>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</si>
  <si>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</si>
  <si>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</si>
  <si>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</si>
  <si>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</si>
  <si>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</si>
  <si>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</si>
  <si>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</si>
  <si>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</si>
  <si>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</si>
  <si>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</si>
  <si>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</si>
  <si>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</si>
  <si>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</si>
  <si>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</si>
  <si>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</si>
  <si>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</si>
  <si>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</si>
  <si>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</si>
  <si>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</si>
  <si>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</si>
  <si>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</si>
  <si>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</si>
  <si>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</si>
  <si>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</si>
  <si>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</si>
  <si>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</si>
  <si>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</si>
  <si>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</si>
  <si>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</si>
  <si>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</si>
  <si>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</si>
  <si>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</si>
  <si>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</si>
  <si>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</si>
  <si>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</si>
  <si>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</si>
  <si>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</si>
  <si>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</si>
  <si>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</si>
  <si>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</si>
  <si>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</si>
  <si>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</si>
  <si>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</si>
  <si>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</si>
  <si>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</si>
  <si>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</si>
  <si>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</si>
  <si>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</si>
  <si>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</si>
  <si>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</si>
  <si>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</si>
  <si>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</si>
  <si>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</si>
  <si>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</si>
  <si>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</si>
  <si>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</si>
  <si>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</si>
  <si>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</si>
  <si>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</si>
  <si>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</si>
  <si>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</si>
  <si>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</si>
  <si>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</si>
  <si>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</si>
  <si>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</si>
  <si>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</si>
  <si>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</si>
  <si>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</si>
  <si>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</si>
  <si>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</si>
  <si>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</si>
  <si>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</si>
  <si>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</si>
  <si>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</si>
  <si>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</si>
  <si>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</si>
  <si>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</si>
  <si>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</si>
  <si>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</si>
  <si>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</si>
  <si>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</si>
  <si>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</si>
  <si>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</si>
  <si>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</si>
  <si>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</si>
  <si>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</si>
  <si>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</si>
  <si>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</si>
  <si>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</si>
  <si>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</si>
  <si>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</si>
  <si>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</si>
  <si>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</si>
  <si>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</si>
  <si>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</si>
  <si>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</si>
  <si>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</si>
  <si>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</si>
  <si>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</si>
  <si>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</si>
  <si>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</si>
  <si>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</si>
  <si>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</si>
  <si>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</si>
  <si>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</si>
  <si>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</si>
  <si>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</si>
  <si>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</si>
  <si>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</si>
  <si>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</si>
  <si>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</si>
  <si>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</si>
  <si>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</si>
  <si>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</si>
  <si>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</si>
  <si>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</si>
  <si>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</si>
  <si>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</si>
  <si>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</si>
  <si>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</si>
  <si>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</si>
  <si>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</si>
  <si>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</si>
  <si>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</si>
  <si>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</si>
  <si>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</si>
  <si>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</si>
  <si>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</si>
  <si>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</si>
  <si>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</si>
  <si>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</si>
  <si>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</si>
  <si>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</si>
  <si>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</si>
  <si>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</si>
  <si>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</si>
  <si>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</si>
  <si>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</si>
  <si>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</si>
  <si>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</si>
  <si>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</si>
  <si>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</si>
  <si>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</si>
  <si>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</si>
  <si>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</si>
  <si>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</si>
  <si>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</si>
  <si>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</si>
  <si>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</si>
  <si>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</si>
  <si>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</si>
  <si>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</si>
  <si>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</si>
  <si>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</si>
  <si>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</si>
  <si>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</si>
  <si>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ROSCA,DIAMETRO DE 50 MM (2")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</si>
  <si>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</si>
  <si>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</si>
  <si>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</si>
  <si>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</si>
  <si>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</si>
  <si>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</si>
  <si>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</si>
  <si>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</si>
  <si>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</si>
  <si>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</si>
  <si>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</si>
  <si>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</si>
  <si>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</si>
  <si>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</si>
  <si>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</si>
  <si>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</si>
  <si>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</si>
  <si>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</si>
  <si>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</si>
  <si>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</si>
  <si>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</si>
  <si>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</si>
  <si>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</si>
  <si>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</si>
  <si>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</si>
  <si>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</si>
  <si>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</si>
  <si>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</si>
  <si>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</si>
  <si>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</si>
  <si>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</si>
  <si>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</si>
  <si>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</si>
  <si>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</si>
  <si>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</si>
  <si>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</si>
  <si>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</si>
  <si>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</si>
  <si>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</si>
  <si>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</si>
  <si>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</si>
  <si>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</si>
  <si>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</si>
  <si>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</si>
  <si>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</si>
  <si>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</si>
  <si>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</si>
  <si>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</si>
  <si>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</si>
  <si>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</si>
  <si>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</si>
  <si>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</si>
  <si>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</si>
  <si>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</si>
  <si>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</si>
  <si>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</si>
  <si>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</si>
  <si>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</si>
  <si>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</si>
  <si>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</si>
  <si>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</si>
  <si>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</si>
  <si>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</si>
  <si>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</si>
  <si>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</si>
  <si>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</si>
  <si>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</si>
  <si>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</si>
  <si>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</si>
  <si>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</si>
  <si>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</si>
  <si>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</si>
  <si>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</si>
  <si>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</si>
  <si>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</si>
  <si>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</si>
  <si>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</si>
  <si>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</si>
  <si>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</si>
  <si>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</si>
  <si>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</si>
  <si>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</si>
  <si>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</si>
  <si>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</si>
  <si>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</si>
  <si>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</si>
  <si>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</si>
  <si>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</si>
  <si>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</si>
  <si>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</si>
  <si>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</si>
  <si>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</si>
  <si>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</si>
  <si>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</si>
  <si>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</si>
  <si>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</si>
  <si>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</si>
  <si>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</si>
  <si>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</si>
  <si>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</si>
  <si>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</si>
  <si>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</si>
  <si>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</si>
  <si>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</si>
  <si>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</si>
  <si>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</si>
  <si>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</si>
  <si>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</si>
  <si>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</si>
  <si>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</si>
  <si>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</si>
  <si>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</si>
  <si>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</si>
  <si>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</si>
  <si>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</si>
  <si>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</si>
  <si>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</si>
  <si>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</si>
  <si>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</si>
  <si>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</si>
  <si>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</si>
  <si>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</si>
  <si>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</si>
  <si>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</si>
  <si>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</si>
  <si>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</si>
  <si>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</si>
  <si>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</si>
  <si>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</si>
  <si>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</si>
  <si>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</si>
  <si>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</si>
  <si>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</si>
  <si>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</si>
  <si>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</si>
  <si>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</si>
  <si>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</si>
  <si>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</si>
  <si>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</si>
  <si>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</si>
  <si>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</si>
  <si>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</si>
  <si>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</si>
  <si>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</si>
  <si>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</si>
  <si>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</si>
  <si>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</si>
  <si>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</si>
  <si>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</si>
  <si>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</si>
  <si>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</si>
  <si>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</si>
  <si>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</si>
  <si>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</si>
  <si>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</si>
  <si>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</si>
  <si>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</si>
  <si>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</si>
  <si>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</si>
  <si>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</si>
  <si>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</si>
  <si>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</si>
  <si>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</si>
  <si>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</si>
  <si>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</si>
  <si>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</si>
  <si>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</si>
  <si>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</si>
  <si>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</si>
  <si>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</si>
  <si>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</si>
  <si>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</si>
  <si>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</si>
  <si>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</si>
  <si>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</si>
  <si>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</si>
  <si>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</si>
  <si>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</si>
  <si>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</si>
  <si>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</si>
  <si>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</si>
  <si>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</si>
  <si>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</si>
  <si>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</si>
  <si>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</si>
  <si>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</si>
  <si>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</si>
  <si>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</si>
  <si>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</si>
  <si>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</si>
  <si>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</si>
  <si>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</si>
  <si>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</si>
  <si>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</si>
  <si>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</si>
  <si>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</si>
  <si>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</si>
  <si>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</si>
  <si>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</si>
  <si>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</si>
  <si>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</si>
  <si>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</si>
  <si>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</si>
  <si>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</si>
  <si>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</si>
  <si>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</si>
  <si>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</si>
  <si>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</si>
  <si>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</si>
  <si>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</si>
  <si>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</si>
  <si>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</si>
  <si>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</si>
  <si>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</si>
  <si>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</si>
  <si>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</si>
  <si>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</si>
  <si>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</si>
  <si>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</si>
  <si>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</si>
  <si>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</si>
  <si>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</si>
  <si>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</si>
  <si>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</si>
  <si>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</si>
  <si>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</si>
  <si>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</si>
  <si>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</si>
  <si>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</si>
  <si>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</si>
  <si>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</si>
  <si>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</si>
  <si>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</si>
  <si>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</si>
  <si>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</si>
  <si>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</si>
  <si>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</si>
  <si>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</si>
  <si>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</si>
  <si>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</si>
  <si>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</si>
  <si>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</si>
  <si>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</si>
  <si>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</si>
  <si>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</si>
  <si>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</si>
  <si>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</si>
  <si>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</si>
  <si>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</si>
  <si>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</si>
  <si>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</si>
  <si>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</si>
  <si>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</si>
  <si>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</si>
  <si>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</si>
  <si>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</si>
  <si>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</si>
  <si>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</si>
  <si>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</si>
  <si>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</si>
  <si>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</si>
  <si>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</si>
  <si>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</si>
  <si>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</si>
  <si>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</si>
  <si>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</si>
  <si>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</si>
  <si>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</si>
  <si>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</si>
  <si>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</si>
  <si>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</si>
  <si>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</si>
  <si>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</si>
  <si>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</si>
  <si>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</si>
  <si>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</si>
  <si>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</si>
  <si>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</si>
  <si>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</si>
  <si>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</si>
  <si>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</si>
  <si>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</si>
  <si>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</si>
  <si>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</si>
  <si>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</si>
  <si>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</si>
  <si>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</si>
  <si>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</si>
  <si>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</si>
  <si>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</si>
  <si>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</si>
  <si>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</si>
  <si>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</si>
  <si>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</si>
  <si>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</si>
  <si>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</si>
  <si>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</si>
  <si>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</si>
  <si>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</si>
  <si>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</si>
  <si>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</si>
  <si>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</si>
  <si>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</si>
  <si>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</si>
  <si>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</si>
  <si>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</si>
  <si>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</si>
  <si>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</si>
  <si>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</si>
  <si>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</si>
  <si>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</si>
  <si>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</si>
  <si>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</si>
  <si>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</si>
  <si>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</si>
  <si>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</si>
  <si>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</si>
  <si>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</si>
  <si>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</si>
  <si>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</si>
  <si>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</si>
  <si>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</si>
  <si>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</si>
  <si>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</si>
  <si>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</si>
  <si>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</si>
  <si>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</si>
  <si>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</si>
  <si>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</si>
  <si>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</si>
  <si>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</si>
  <si>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</si>
  <si>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</si>
  <si>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</si>
  <si>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</si>
  <si>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</si>
  <si>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</si>
  <si>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</si>
  <si>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</si>
  <si>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</si>
  <si>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</si>
  <si>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</si>
  <si>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</si>
  <si>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</si>
  <si>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</si>
  <si>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</si>
  <si>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</si>
  <si>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</si>
  <si>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</si>
  <si>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</si>
  <si>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</si>
  <si>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</si>
  <si>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</si>
  <si>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</si>
  <si>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</si>
  <si>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</si>
  <si>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</si>
  <si>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</si>
  <si>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</si>
  <si>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</si>
  <si>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</si>
  <si>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</si>
  <si>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</si>
  <si>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</si>
  <si>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</si>
  <si>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</si>
  <si>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</si>
  <si>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</si>
  <si>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</si>
  <si>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</si>
  <si>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</si>
  <si>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</si>
  <si>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</si>
  <si>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</si>
  <si>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</si>
  <si>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</si>
  <si>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</si>
  <si>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</si>
  <si>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</si>
  <si>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</si>
  <si>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</si>
  <si>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</si>
  <si>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</si>
  <si>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</si>
  <si>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</si>
  <si>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</si>
  <si>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</si>
  <si>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</si>
  <si>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</si>
  <si>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</si>
  <si>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</si>
  <si>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</si>
  <si>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</si>
  <si>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</si>
  <si>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</si>
  <si>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</si>
  <si>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</si>
  <si>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</si>
  <si>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</si>
  <si>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</si>
  <si>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</si>
  <si>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</si>
  <si>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</si>
  <si>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</si>
  <si>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</si>
  <si>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</si>
  <si>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</si>
  <si>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</si>
  <si>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</si>
  <si>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</si>
  <si>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</si>
  <si>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</si>
  <si>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</si>
  <si>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</si>
  <si>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</si>
  <si>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</si>
  <si>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</si>
  <si>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</si>
  <si>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</si>
  <si>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</si>
  <si>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</si>
  <si>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</si>
  <si>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</si>
  <si>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</si>
  <si>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</si>
  <si>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</si>
  <si>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</si>
  <si>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</si>
  <si>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</si>
  <si>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</si>
  <si>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</si>
  <si>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</si>
  <si>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</si>
  <si>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</si>
  <si>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</si>
  <si>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</si>
  <si>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</si>
  <si>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</si>
  <si>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</si>
  <si>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</si>
  <si>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</si>
  <si>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</si>
  <si>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</si>
  <si>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</si>
  <si>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</si>
  <si>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</si>
  <si>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</si>
  <si>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</si>
  <si>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</si>
  <si>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</si>
  <si>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</si>
  <si>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</si>
  <si>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</si>
  <si>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</si>
  <si>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</si>
  <si>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</si>
  <si>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</si>
  <si>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</si>
  <si>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</si>
  <si>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</si>
  <si>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</si>
  <si>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</si>
  <si>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</si>
  <si>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</si>
  <si>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</si>
  <si>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</si>
  <si>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</si>
  <si>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</si>
  <si>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</si>
  <si>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</si>
  <si>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</si>
  <si>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</si>
  <si>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</si>
  <si>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</si>
  <si>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</si>
  <si>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</si>
  <si>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</si>
  <si>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</si>
  <si>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</si>
  <si>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</si>
  <si>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</si>
  <si>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</si>
  <si>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</si>
  <si>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</si>
  <si>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</si>
  <si>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</si>
  <si>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</si>
  <si>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</si>
  <si>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</si>
  <si>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</si>
  <si>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</si>
  <si>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</si>
  <si>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</si>
  <si>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</si>
  <si>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</si>
  <si>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</si>
  <si>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</si>
  <si>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</si>
  <si>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</si>
  <si>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</si>
  <si>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</si>
  <si>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</si>
  <si>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</si>
  <si>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</si>
  <si>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</si>
  <si>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</si>
  <si>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</si>
  <si>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</si>
  <si>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</si>
  <si>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</si>
  <si>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</si>
  <si>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</si>
  <si>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</si>
  <si>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</si>
  <si>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</si>
  <si>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</si>
  <si>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</si>
  <si>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</si>
  <si>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</si>
  <si>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</si>
  <si>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</si>
  <si>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</si>
  <si>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</si>
  <si>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</si>
  <si>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</si>
  <si>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</si>
  <si>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</si>
  <si>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</si>
  <si>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</si>
  <si>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</si>
  <si>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</si>
  <si>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</si>
  <si>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</si>
  <si>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</si>
  <si>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</si>
  <si>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</si>
  <si>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</si>
  <si>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</si>
  <si>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</si>
  <si>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</si>
  <si>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</si>
  <si>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</si>
  <si>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</si>
  <si>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</si>
  <si>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</si>
  <si>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</si>
  <si>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</si>
  <si>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</si>
  <si>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</si>
  <si>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</si>
  <si>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</si>
  <si>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</si>
  <si>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</si>
  <si>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</si>
  <si>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</si>
  <si>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</si>
  <si>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</si>
  <si>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</si>
  <si>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</si>
  <si>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</si>
  <si>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</si>
  <si>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</si>
  <si>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</si>
  <si>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</si>
  <si>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</si>
  <si>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</si>
  <si>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</si>
  <si>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</si>
  <si>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</si>
  <si>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</si>
  <si>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</si>
  <si>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</si>
  <si>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</si>
  <si>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</si>
  <si>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</si>
  <si>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</si>
  <si>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</si>
  <si>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</si>
  <si>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</si>
  <si>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</si>
  <si>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</si>
  <si>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</si>
  <si>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</si>
  <si>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</si>
  <si>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</si>
  <si>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</si>
  <si>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</si>
  <si>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</si>
  <si>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</si>
  <si>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</si>
  <si>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</si>
  <si>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</si>
  <si>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</si>
  <si>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</si>
  <si>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</si>
  <si>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</si>
  <si>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</si>
  <si>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</si>
  <si>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</si>
  <si>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</si>
  <si>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</si>
  <si>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</si>
  <si>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</si>
  <si>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</si>
  <si>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</si>
  <si>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</si>
  <si>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</si>
  <si>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</si>
  <si>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</si>
  <si>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</si>
  <si>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</si>
  <si>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</si>
  <si>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</si>
  <si>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</si>
  <si>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</si>
  <si>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</si>
  <si>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</si>
  <si>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</si>
  <si>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</si>
  <si>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</si>
  <si>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</si>
  <si>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</si>
  <si>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</si>
  <si>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</si>
  <si>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</si>
  <si>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</si>
  <si>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</si>
  <si>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</si>
  <si>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</si>
  <si>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</si>
  <si>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</si>
  <si>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</si>
  <si>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</si>
  <si>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</si>
  <si>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</si>
  <si>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</si>
  <si>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</si>
  <si>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</si>
  <si>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</si>
  <si>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</si>
  <si>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</si>
  <si>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</si>
  <si>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</si>
  <si>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</si>
  <si>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</si>
  <si>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</si>
  <si>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</si>
  <si>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</si>
  <si>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</si>
  <si>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</si>
  <si>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</si>
  <si>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</si>
  <si>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</si>
  <si>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</si>
  <si>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</si>
  <si>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</si>
  <si>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</si>
  <si>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</si>
  <si>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</si>
  <si>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</si>
  <si>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</si>
  <si>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</si>
  <si>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</si>
  <si>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</si>
  <si>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</si>
  <si>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</si>
  <si>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</si>
  <si>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</si>
  <si>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</si>
  <si>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</si>
  <si>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</si>
  <si>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</si>
  <si>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</si>
  <si>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</si>
  <si>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</si>
  <si>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</si>
  <si>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</si>
  <si>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</si>
  <si>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</si>
  <si>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</si>
  <si>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</si>
  <si>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</si>
  <si>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</si>
  <si>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</si>
  <si>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</si>
  <si>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</si>
  <si>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</si>
  <si>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</si>
  <si>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</si>
  <si>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</si>
  <si>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</si>
  <si>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</si>
  <si>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</si>
  <si>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</si>
  <si>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</si>
  <si>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</si>
  <si>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</si>
  <si>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</si>
  <si>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</si>
  <si>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</si>
  <si>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</si>
  <si>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</si>
  <si>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</si>
  <si>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</si>
  <si>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</si>
  <si>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</si>
  <si>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</si>
  <si>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</si>
  <si>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</si>
  <si>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</si>
  <si>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</si>
  <si>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</si>
  <si>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</si>
  <si>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</si>
  <si>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</si>
  <si>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</si>
  <si>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</si>
  <si>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</si>
  <si>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</si>
  <si>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</si>
  <si>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</si>
  <si>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</si>
  <si>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MM X 210 MM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</si>
  <si>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</si>
  <si>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</si>
  <si>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</si>
  <si>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</si>
  <si>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</si>
  <si>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</si>
  <si>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</si>
  <si>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</si>
  <si>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</si>
  <si>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</si>
  <si>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</si>
  <si>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</si>
  <si>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</si>
  <si>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</si>
  <si>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</si>
  <si>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</si>
  <si>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</si>
  <si>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</si>
  <si>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</si>
  <si>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</si>
  <si>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</si>
  <si>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</si>
  <si>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</si>
  <si>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</si>
  <si>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</si>
  <si>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</si>
  <si>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</si>
  <si>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</si>
  <si>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</si>
  <si>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</si>
  <si>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</si>
  <si>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</si>
  <si>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</si>
  <si>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</si>
  <si>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</si>
  <si>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</si>
  <si>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</si>
  <si>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</si>
  <si>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</si>
  <si>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</si>
  <si>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</si>
  <si>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</si>
  <si>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</si>
  <si>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</si>
  <si>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</si>
  <si>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</si>
  <si>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</si>
  <si>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</si>
  <si>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</si>
  <si>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</si>
  <si>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</si>
  <si>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</si>
  <si>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</si>
  <si>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</si>
  <si>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</si>
  <si>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</si>
  <si>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</si>
  <si>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</si>
  <si>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</si>
  <si>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</si>
  <si>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</si>
  <si>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</si>
  <si>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</si>
  <si>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</si>
  <si>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</si>
  <si>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</si>
  <si>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</si>
  <si>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</si>
  <si>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</si>
  <si>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</si>
  <si>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</si>
  <si>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</si>
  <si>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</si>
  <si>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</si>
  <si>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</si>
  <si>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</si>
  <si>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</si>
  <si>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</si>
  <si>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</si>
  <si>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</si>
  <si>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</si>
  <si>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</si>
  <si>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</si>
  <si>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</si>
  <si>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</si>
  <si>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</si>
  <si>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</si>
  <si>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</si>
  <si>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</si>
  <si>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</si>
  <si>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</si>
  <si>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</si>
  <si>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</si>
  <si>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</si>
  <si>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</si>
  <si>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</si>
  <si>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</si>
  <si>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</si>
  <si>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</si>
  <si>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</si>
  <si>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</si>
  <si>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</si>
  <si>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</si>
  <si>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</si>
  <si>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</si>
  <si>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</si>
  <si>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</si>
  <si>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</si>
  <si>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</si>
  <si>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</si>
  <si>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</si>
  <si>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</si>
  <si>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</si>
  <si>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</si>
  <si>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</si>
  <si>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</si>
  <si>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</si>
  <si>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</si>
  <si>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</si>
  <si>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</si>
  <si>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</si>
  <si>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</si>
  <si>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</si>
  <si>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</si>
  <si>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</si>
  <si>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</si>
  <si>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</si>
  <si>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</si>
  <si>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</si>
  <si>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</si>
  <si>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</si>
  <si>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</si>
  <si>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</si>
  <si>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</si>
  <si>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</si>
  <si>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</si>
  <si>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</si>
  <si>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</si>
  <si>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</si>
  <si>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</si>
  <si>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</si>
  <si>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</si>
  <si>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</si>
  <si>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</si>
  <si>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</si>
  <si>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</si>
  <si>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</si>
  <si>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</si>
  <si>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</si>
  <si>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</si>
  <si>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</si>
  <si>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</si>
  <si>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</si>
  <si>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</si>
  <si>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</si>
  <si>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</si>
  <si>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</si>
  <si>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</si>
  <si>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</si>
  <si>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</si>
  <si>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</si>
  <si>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</si>
  <si>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</si>
  <si>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</si>
  <si>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</si>
  <si>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</si>
  <si>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</si>
  <si>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</si>
  <si>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</si>
  <si>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</si>
  <si>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</si>
  <si>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</si>
  <si>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</si>
  <si>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</si>
  <si>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</si>
  <si>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</si>
  <si>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</si>
  <si>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</si>
  <si>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</si>
  <si>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</si>
  <si>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</si>
  <si>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</si>
  <si>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</si>
  <si>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</si>
  <si>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</si>
  <si>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</si>
  <si>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</si>
  <si>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</si>
  <si>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</si>
  <si>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</si>
  <si>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</si>
  <si>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</si>
  <si>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</si>
  <si>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</si>
  <si>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</si>
  <si>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</si>
  <si>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</si>
  <si>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</si>
  <si>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</si>
  <si>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</si>
  <si>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</si>
  <si>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</si>
  <si>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</si>
  <si>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</si>
  <si>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</si>
  <si>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1 LAMPADA VAPOR DE SODIO 250W USO EXTERNO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</si>
  <si>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</si>
  <si>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</si>
  <si>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</si>
  <si>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</si>
  <si>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</si>
  <si>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</si>
  <si>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</si>
  <si>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</si>
  <si>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</si>
  <si>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</si>
  <si>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</si>
  <si>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</si>
  <si>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</si>
  <si>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</si>
  <si>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</si>
  <si>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</si>
  <si>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</si>
  <si>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</si>
  <si>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</si>
  <si>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</si>
  <si>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</si>
  <si>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</si>
  <si>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</si>
  <si>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</si>
  <si>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</si>
  <si>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</si>
  <si>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</si>
  <si>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</si>
  <si>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</si>
  <si>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</si>
  <si>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</si>
  <si>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</si>
  <si>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</si>
  <si>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</si>
  <si>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</si>
  <si>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</si>
  <si>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</si>
  <si>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</si>
  <si>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</si>
  <si>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</si>
  <si>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</si>
  <si>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</si>
  <si>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</si>
  <si>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</si>
  <si>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</si>
  <si>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</si>
  <si>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</si>
  <si>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</si>
  <si>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</si>
  <si>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</si>
  <si>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</si>
  <si>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</si>
  <si>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</si>
  <si>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</si>
  <si>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</si>
  <si>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</si>
  <si>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</si>
  <si>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</si>
  <si>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</si>
  <si>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</si>
  <si>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</si>
  <si>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</si>
  <si>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</si>
  <si>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</si>
  <si>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</si>
  <si>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</si>
  <si>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</si>
  <si>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</si>
  <si>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</si>
  <si>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</si>
  <si>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</si>
  <si>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</si>
  <si>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</si>
  <si>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</si>
  <si>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</si>
  <si>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</si>
  <si>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</si>
  <si>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</si>
  <si>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</si>
  <si>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</si>
  <si>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</si>
  <si>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</si>
  <si>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</si>
  <si>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</si>
  <si>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</si>
  <si>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</si>
  <si>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</si>
  <si>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</si>
  <si>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</si>
  <si>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</si>
  <si>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</si>
  <si>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</si>
  <si>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</si>
  <si>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</si>
  <si>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</si>
  <si>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</si>
  <si>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</si>
  <si>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</si>
  <si>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</si>
  <si>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</si>
  <si>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</si>
  <si>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</si>
  <si>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</si>
  <si>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</si>
  <si>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</si>
  <si>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</si>
  <si>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</si>
  <si>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</si>
  <si>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</si>
  <si>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</si>
  <si>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</si>
  <si>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</si>
  <si>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</si>
  <si>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</si>
  <si>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</si>
  <si>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</si>
  <si>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</si>
  <si>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</si>
  <si>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</si>
  <si>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</si>
  <si>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</si>
  <si>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</si>
  <si>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</si>
  <si>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</si>
  <si>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</si>
  <si>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</si>
  <si>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</si>
  <si>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</si>
  <si>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</si>
  <si>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</si>
  <si>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</si>
  <si>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</si>
  <si>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</si>
  <si>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</si>
  <si>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</si>
  <si>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</si>
  <si>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</si>
  <si>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</si>
  <si>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</si>
  <si>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</si>
  <si>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</si>
  <si>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</si>
  <si>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</si>
  <si>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</si>
  <si>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</si>
  <si>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</si>
  <si>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</si>
  <si>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</si>
  <si>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</si>
  <si>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</si>
  <si>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</si>
  <si>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</si>
  <si>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</si>
  <si>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</si>
  <si>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</si>
  <si>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</si>
  <si>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</si>
  <si>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</si>
  <si>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</si>
  <si>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</si>
  <si>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</si>
  <si>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</si>
  <si>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</si>
  <si>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</si>
  <si>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</si>
  <si>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</si>
  <si>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</si>
  <si>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</si>
  <si>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</si>
  <si>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</si>
  <si>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</si>
  <si>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</si>
  <si>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</si>
  <si>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</si>
  <si>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</si>
  <si>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</si>
  <si>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</si>
  <si>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</si>
  <si>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</si>
  <si>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</si>
  <si>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</si>
  <si>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</si>
  <si>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</si>
  <si>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</si>
  <si>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</si>
  <si>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</si>
  <si>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</si>
  <si>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</si>
  <si>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</si>
  <si>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</si>
  <si>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</si>
  <si>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</si>
  <si>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</si>
  <si>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</si>
  <si>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</si>
  <si>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</si>
  <si>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</si>
  <si>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</si>
  <si>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</si>
  <si>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</si>
  <si>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</si>
  <si>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</si>
  <si>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</si>
  <si>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</si>
  <si>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</si>
  <si>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</si>
  <si>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</si>
  <si>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</si>
  <si>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</si>
  <si>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</si>
  <si>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</si>
  <si>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</si>
  <si>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</si>
  <si>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</si>
  <si>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</si>
  <si>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</si>
  <si>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</si>
  <si>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</si>
  <si>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</si>
  <si>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</si>
  <si>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</si>
  <si>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</si>
  <si>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</si>
  <si>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</si>
  <si>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</si>
  <si>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</si>
  <si>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</si>
  <si>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</si>
  <si>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</si>
  <si>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</si>
  <si>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</si>
  <si>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</si>
  <si>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</si>
  <si>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</si>
  <si>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</si>
  <si>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</si>
  <si>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</si>
  <si>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</si>
  <si>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</si>
  <si>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</si>
  <si>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</si>
  <si>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</si>
  <si>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</si>
  <si>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</si>
  <si>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</si>
  <si>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</si>
  <si>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</si>
  <si>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</si>
  <si>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</si>
  <si>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</si>
  <si>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</si>
  <si>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</si>
  <si>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</si>
  <si>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</si>
  <si>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</si>
  <si>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</si>
  <si>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</si>
  <si>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</si>
  <si>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</si>
  <si>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</si>
  <si>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</si>
  <si>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</si>
  <si>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</si>
  <si>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</si>
  <si>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</si>
  <si>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</si>
  <si>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</si>
  <si>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</si>
  <si>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</si>
  <si>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</si>
  <si>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</si>
  <si>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</si>
  <si>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</si>
  <si>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</si>
  <si>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</si>
  <si>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</si>
  <si>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</si>
  <si>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</si>
  <si>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</si>
  <si>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</si>
  <si>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</si>
  <si>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</si>
  <si>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</si>
  <si>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</si>
  <si>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</si>
  <si>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</si>
  <si>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</si>
  <si>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</si>
  <si>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</si>
  <si>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</si>
  <si>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</si>
  <si>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</si>
  <si>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</si>
  <si>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</si>
  <si>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</si>
  <si>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</si>
  <si>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</si>
  <si>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</si>
  <si>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</si>
  <si>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</si>
  <si>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</si>
  <si>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</si>
  <si>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</si>
  <si>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</si>
  <si>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</si>
  <si>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</si>
  <si>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</si>
  <si>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</si>
  <si>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</si>
  <si>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</si>
  <si>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</si>
  <si>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</si>
  <si>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</si>
  <si>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</si>
  <si>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</si>
  <si>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</si>
  <si>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</si>
  <si>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</si>
  <si>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</si>
  <si>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</si>
  <si>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</si>
  <si>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</si>
  <si>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</si>
  <si>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</si>
  <si>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</si>
  <si>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</si>
  <si>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</si>
  <si>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</si>
  <si>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</si>
  <si>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</si>
  <si>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</si>
  <si>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</si>
  <si>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</si>
  <si>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</si>
  <si>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</si>
  <si>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</si>
  <si>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</si>
  <si>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</si>
  <si>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</si>
  <si>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</si>
  <si>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</si>
  <si>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</si>
  <si>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</si>
  <si>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</si>
  <si>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</si>
  <si>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</si>
  <si>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</si>
  <si>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</si>
  <si>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</si>
  <si>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</si>
  <si>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</si>
  <si>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</si>
  <si>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</si>
  <si>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</si>
  <si>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</si>
  <si>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</si>
  <si>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</si>
  <si>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</si>
  <si>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</si>
  <si>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</si>
  <si>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</si>
  <si>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</si>
  <si>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</si>
  <si>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</si>
  <si>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</si>
  <si>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</si>
  <si>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</si>
  <si>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</si>
  <si>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</si>
  <si>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</si>
  <si>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</si>
  <si>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</si>
  <si>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</si>
  <si>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</si>
  <si>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</si>
  <si>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</si>
  <si>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</si>
  <si>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</si>
  <si>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</si>
  <si>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</si>
  <si>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</si>
  <si>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</si>
  <si>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</si>
  <si>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</si>
  <si>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</si>
  <si>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</si>
  <si>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</si>
  <si>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</si>
  <si>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</si>
  <si>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</si>
  <si>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</si>
  <si>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</si>
  <si>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</si>
  <si>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</si>
  <si>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</si>
  <si>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</si>
  <si>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</si>
  <si>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</si>
  <si>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</si>
  <si>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</si>
  <si>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</si>
  <si>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</si>
  <si>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</si>
  <si>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</si>
  <si>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</si>
  <si>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</si>
  <si>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</si>
  <si>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</si>
  <si>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</si>
  <si>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</si>
  <si>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</si>
  <si>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</si>
  <si>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</si>
  <si>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</si>
  <si>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</si>
  <si>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</si>
  <si>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</si>
  <si>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</si>
  <si>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</si>
  <si>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</si>
  <si>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</si>
  <si>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</si>
  <si>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</si>
  <si>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</si>
  <si>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</si>
  <si>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</si>
  <si>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</si>
  <si>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</si>
  <si>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</si>
  <si>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</si>
  <si>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</si>
  <si>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</si>
  <si>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</si>
  <si>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</si>
  <si>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</si>
  <si>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</si>
  <si>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</si>
  <si>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</si>
  <si>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</si>
  <si>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</si>
  <si>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</si>
  <si>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</si>
  <si>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</si>
  <si>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</si>
  <si>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</si>
  <si>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</si>
  <si>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</si>
  <si>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</si>
  <si>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</si>
  <si>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</si>
  <si>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</si>
  <si>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</si>
  <si>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</si>
  <si>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</si>
  <si>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</si>
  <si>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</si>
  <si>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</si>
  <si>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</si>
  <si>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</si>
  <si>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</si>
  <si>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</si>
  <si>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</si>
  <si>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</si>
  <si>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</si>
  <si>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</si>
  <si>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</si>
  <si>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</si>
  <si>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</si>
  <si>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</si>
  <si>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</si>
  <si>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</si>
  <si>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</si>
  <si>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</si>
  <si>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</si>
  <si>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</si>
  <si>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</si>
  <si>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</si>
  <si>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</si>
  <si>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</si>
  <si>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</si>
  <si>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</si>
  <si>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</si>
  <si>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</si>
  <si>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</si>
  <si>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</si>
  <si>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</si>
  <si>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</si>
  <si>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</si>
  <si>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</si>
  <si>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</si>
  <si>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</si>
  <si>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</si>
  <si>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</si>
  <si>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</si>
  <si>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</si>
  <si>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</si>
  <si>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</si>
  <si>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</si>
  <si>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</si>
  <si>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</si>
  <si>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</si>
  <si>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</si>
  <si>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</si>
  <si>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</si>
  <si>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</si>
  <si>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</si>
  <si>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</si>
  <si>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</si>
  <si>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</si>
  <si>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</si>
  <si>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</si>
  <si>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</si>
  <si>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</si>
  <si>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</si>
  <si>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</si>
  <si>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</si>
  <si>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</si>
  <si>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</si>
  <si>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</si>
  <si>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</si>
  <si>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</si>
  <si>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</si>
  <si>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</si>
  <si>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</si>
  <si>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</si>
  <si>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</si>
  <si>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</si>
  <si>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</si>
  <si>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</si>
  <si>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</si>
  <si>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</si>
  <si>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</si>
  <si>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</si>
  <si>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</si>
  <si>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</si>
  <si>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</si>
  <si>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</si>
  <si>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</si>
  <si>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</si>
  <si>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</si>
  <si>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</si>
  <si>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</si>
  <si>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</si>
  <si>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</si>
  <si>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</si>
  <si>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</si>
  <si>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</si>
  <si>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</si>
  <si>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</si>
  <si>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</si>
  <si>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</si>
  <si>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</si>
  <si>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</si>
  <si>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</si>
  <si>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</si>
  <si>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</si>
  <si>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</si>
  <si>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</si>
  <si>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</si>
  <si>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</si>
  <si>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</si>
  <si>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</si>
  <si>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</si>
  <si>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</si>
  <si>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</si>
  <si>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</si>
  <si>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</si>
  <si>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</si>
  <si>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</si>
  <si>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</si>
  <si>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</si>
  <si>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</si>
  <si>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</si>
  <si>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</si>
  <si>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</si>
  <si>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</si>
  <si>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</si>
  <si>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</si>
  <si>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</si>
  <si>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</si>
  <si>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</si>
  <si>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</si>
  <si>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</si>
  <si>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</si>
  <si>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</si>
  <si>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</si>
  <si>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</si>
  <si>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</si>
  <si>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</si>
  <si>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</si>
  <si>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</si>
  <si>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</si>
  <si>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</si>
  <si>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</si>
  <si>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</si>
  <si>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</si>
  <si>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</si>
  <si>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</si>
  <si>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</si>
  <si>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</si>
  <si>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</si>
  <si>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</si>
  <si>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</si>
  <si>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</si>
  <si>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</si>
  <si>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</si>
  <si>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</si>
  <si>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</si>
  <si>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</si>
  <si>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</si>
  <si>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</si>
  <si>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</si>
  <si>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</si>
  <si>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</si>
  <si>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</si>
  <si>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</si>
  <si>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</si>
  <si>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</si>
  <si>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</si>
  <si>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</si>
  <si>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</si>
  <si>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</si>
  <si>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</si>
  <si>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</si>
  <si>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</si>
  <si>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</si>
  <si>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</si>
  <si>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</si>
  <si>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</si>
  <si>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</si>
  <si>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</si>
  <si>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</si>
  <si>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</si>
  <si>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</si>
  <si>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</si>
  <si>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</si>
  <si>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</si>
  <si>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</si>
  <si>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</si>
  <si>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</si>
  <si>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</si>
  <si>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</si>
  <si>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</si>
  <si>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</si>
  <si>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</si>
  <si>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</si>
  <si>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</si>
  <si>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</si>
  <si>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</si>
  <si>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</si>
  <si>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</si>
  <si>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</si>
  <si>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</si>
  <si>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</si>
  <si>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</si>
  <si>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</si>
  <si>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</si>
  <si>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</si>
  <si>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PLASTICA,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</si>
  <si>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</si>
  <si>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</si>
  <si>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</si>
  <si>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</si>
  <si>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</si>
  <si>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</si>
  <si>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</si>
  <si>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</si>
  <si>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</si>
  <si>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</si>
  <si>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</si>
  <si>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</si>
  <si>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</si>
  <si>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</si>
  <si>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</si>
  <si>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</si>
  <si>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</si>
  <si>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</si>
  <si>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</si>
  <si>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</si>
  <si>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</si>
  <si>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</si>
  <si>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</si>
  <si>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</si>
  <si>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</si>
  <si>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</si>
  <si>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</si>
  <si>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</si>
  <si>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</si>
  <si>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</si>
  <si>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</si>
  <si>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</si>
  <si>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</si>
  <si>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</si>
  <si>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</si>
  <si>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</si>
  <si>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</si>
  <si>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</si>
  <si>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</si>
  <si>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</si>
  <si>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</si>
  <si>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</si>
  <si>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</si>
  <si>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</si>
  <si>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</si>
  <si>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</si>
  <si>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</si>
  <si>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</si>
  <si>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</si>
  <si>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</si>
  <si>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</si>
  <si>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</si>
  <si>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</si>
  <si>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</si>
  <si>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</si>
  <si>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</si>
  <si>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</si>
  <si>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</si>
  <si>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</si>
  <si>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</si>
  <si>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</si>
  <si>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</si>
  <si>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</si>
  <si>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</si>
  <si>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</si>
  <si>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</si>
  <si>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</si>
  <si>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</si>
  <si>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</si>
  <si>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</si>
  <si>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</si>
  <si>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</si>
  <si>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</si>
  <si>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</si>
  <si>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</si>
  <si>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</si>
  <si>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</si>
  <si>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</si>
  <si>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</si>
  <si>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</si>
  <si>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</si>
  <si>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</si>
  <si>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</si>
  <si>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</si>
  <si>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</si>
  <si>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</si>
  <si>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</si>
  <si>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</si>
  <si>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</si>
  <si>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</si>
  <si>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</si>
  <si>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</si>
  <si>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</si>
  <si>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</si>
  <si>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</si>
  <si>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</si>
  <si>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</si>
  <si>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</si>
  <si>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</si>
  <si>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</si>
  <si>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</si>
  <si>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</si>
  <si>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</si>
  <si>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</si>
  <si>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</si>
  <si>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</si>
  <si>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</si>
  <si>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</si>
  <si>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</si>
  <si>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</si>
  <si>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</si>
  <si>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</si>
  <si>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</si>
  <si>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</si>
  <si>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</si>
  <si>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</si>
  <si>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</si>
  <si>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</si>
  <si>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</si>
  <si>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</si>
  <si>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</si>
  <si>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</si>
  <si>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</si>
  <si>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</si>
  <si>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</si>
  <si>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</si>
  <si>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</si>
  <si>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</si>
  <si>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</si>
  <si>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</si>
  <si>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</si>
  <si>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</si>
  <si>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</si>
  <si>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</si>
  <si>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</si>
  <si>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</si>
  <si>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</si>
  <si>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</si>
  <si>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</si>
  <si>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</si>
  <si>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</si>
  <si>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</si>
  <si>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</si>
  <si>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</si>
  <si>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</si>
  <si>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</si>
  <si>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</si>
  <si>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</si>
  <si>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</si>
  <si>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</si>
  <si>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</si>
  <si>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</si>
  <si>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</si>
  <si>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</si>
  <si>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</si>
  <si>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</si>
  <si>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</si>
  <si>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</si>
  <si>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</si>
  <si>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</si>
  <si>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</si>
  <si>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</si>
  <si>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</si>
  <si>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</si>
  <si>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</si>
  <si>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</si>
  <si>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</si>
  <si>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</si>
  <si>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</si>
  <si>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</si>
  <si>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</si>
  <si>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</si>
  <si>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</si>
  <si>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</si>
  <si>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</si>
  <si>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</si>
  <si>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</si>
  <si>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</si>
  <si>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</si>
  <si>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</si>
  <si>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</si>
  <si>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</si>
  <si>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</si>
  <si>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</si>
  <si>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</si>
  <si>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</si>
  <si>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</si>
  <si>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</si>
  <si>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</si>
  <si>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</si>
  <si>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</si>
  <si>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</si>
  <si>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</si>
  <si>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</si>
  <si>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</si>
  <si>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</si>
  <si>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</si>
  <si>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</si>
  <si>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</si>
  <si>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</si>
  <si>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</si>
  <si>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</si>
  <si>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</si>
  <si>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</si>
  <si>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</si>
  <si>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</si>
  <si>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</si>
  <si>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</si>
  <si>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</si>
  <si>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</si>
  <si>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</si>
  <si>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</si>
  <si>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</si>
  <si>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</si>
  <si>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</si>
  <si>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</si>
  <si>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</si>
  <si>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</si>
  <si>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</si>
  <si>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</si>
  <si>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</si>
  <si>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</si>
  <si>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</si>
  <si>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</si>
  <si>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</si>
  <si>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</si>
  <si>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</si>
  <si>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</si>
  <si>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</si>
  <si>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</si>
  <si>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</si>
  <si>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</si>
  <si>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</si>
  <si>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</si>
  <si>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</si>
  <si>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</si>
  <si>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</si>
  <si>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</si>
  <si>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</si>
  <si>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</si>
  <si>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</si>
  <si>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</si>
  <si>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</si>
  <si>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</si>
  <si>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</si>
  <si>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</si>
  <si>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</si>
  <si>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</si>
  <si>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</si>
  <si>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</si>
  <si>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</si>
  <si>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</si>
  <si>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</si>
  <si>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</si>
  <si>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</si>
  <si>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</si>
  <si>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</si>
  <si>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</si>
  <si>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</si>
  <si>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</si>
  <si>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</si>
  <si>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</si>
  <si>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</si>
  <si>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</si>
  <si>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</si>
  <si>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</si>
  <si>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</si>
  <si>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</si>
  <si>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</si>
  <si>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</si>
  <si>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</si>
  <si>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</si>
  <si>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</si>
  <si>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</si>
  <si>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</si>
  <si>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</si>
  <si>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</si>
  <si>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</si>
  <si>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</si>
  <si>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</si>
  <si>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</si>
  <si>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</si>
  <si>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</si>
  <si>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</si>
  <si>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</si>
  <si>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</si>
  <si>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</si>
  <si>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</si>
  <si>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</si>
  <si>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</si>
  <si>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</si>
  <si>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</si>
  <si>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</si>
  <si>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</si>
  <si>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</si>
  <si>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</si>
  <si>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</si>
  <si>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</si>
  <si>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</si>
  <si>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</si>
  <si>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</si>
  <si>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</si>
  <si>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</si>
  <si>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</si>
  <si>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</si>
  <si>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</si>
  <si>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</si>
  <si>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</si>
  <si>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</si>
  <si>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</si>
  <si>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</si>
  <si>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</si>
  <si>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</si>
  <si>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</si>
  <si>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</si>
  <si>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</si>
  <si>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</si>
  <si>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</si>
  <si>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</si>
  <si>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</si>
  <si>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</si>
  <si>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</si>
  <si>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</si>
  <si>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</si>
  <si>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</si>
  <si>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</si>
  <si>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</si>
  <si>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</si>
  <si>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</si>
  <si>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</si>
  <si>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</si>
  <si>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</si>
  <si>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</si>
  <si>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</si>
  <si>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</si>
  <si>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</si>
  <si>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</si>
  <si>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</si>
  <si>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</si>
  <si>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</si>
  <si>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</si>
  <si>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</si>
  <si>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</si>
  <si>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</si>
  <si>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</si>
  <si>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</si>
  <si>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</si>
  <si>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</si>
  <si>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</si>
  <si>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</si>
  <si>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</si>
  <si>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</si>
  <si>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</si>
  <si>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</si>
  <si>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</si>
  <si>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</si>
  <si>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</si>
  <si>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</si>
  <si>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</si>
  <si>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</si>
  <si>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</si>
  <si>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</si>
  <si>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</si>
  <si>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</si>
  <si>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</si>
  <si>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</si>
  <si>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</si>
  <si>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</si>
  <si>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</si>
  <si>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</si>
  <si>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</si>
  <si>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</si>
  <si>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</si>
  <si>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</si>
  <si>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</si>
  <si>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</si>
  <si>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</si>
  <si>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</si>
  <si>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</si>
  <si>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</si>
  <si>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</si>
  <si>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</si>
  <si>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</si>
  <si>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</si>
  <si>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</si>
  <si>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</si>
  <si>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</si>
  <si>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</si>
  <si>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</si>
  <si>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</si>
  <si>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</si>
  <si>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</si>
  <si>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</si>
  <si>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</si>
  <si>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</si>
  <si>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</si>
  <si>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</si>
  <si>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</si>
  <si>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</si>
  <si>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</si>
  <si>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</si>
  <si>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</si>
  <si>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</si>
  <si>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</si>
  <si>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</si>
  <si>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</si>
  <si>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</si>
  <si>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</si>
  <si>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</si>
  <si>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</si>
  <si>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</si>
  <si>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</si>
  <si>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</si>
  <si>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</si>
  <si>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</si>
  <si>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</si>
  <si>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</si>
  <si>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</si>
  <si>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</si>
  <si>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</si>
  <si>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</si>
  <si>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</si>
  <si>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</si>
  <si>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</si>
  <si>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</si>
  <si>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</si>
  <si>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</si>
  <si>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</si>
  <si>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</si>
  <si>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</si>
  <si>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</si>
  <si>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</si>
  <si>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</si>
  <si>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</si>
  <si>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</si>
  <si>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</si>
  <si>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</si>
  <si>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</si>
  <si>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</si>
  <si>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</si>
  <si>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</si>
  <si>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</si>
  <si>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</si>
  <si>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</si>
  <si>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</si>
  <si>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</si>
  <si>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</si>
  <si>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</si>
  <si>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</si>
  <si>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</si>
  <si>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</si>
  <si>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</si>
  <si>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</si>
  <si>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</si>
  <si>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</si>
  <si>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</si>
  <si>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</si>
  <si>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</si>
  <si>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</si>
  <si>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</si>
  <si>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</si>
  <si>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</si>
  <si>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</si>
  <si>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</si>
  <si>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</si>
  <si>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</si>
  <si>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</si>
  <si>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</si>
  <si>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</si>
  <si>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</si>
  <si>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</si>
  <si>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</si>
  <si>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</si>
  <si>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</si>
  <si>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</si>
  <si>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</si>
  <si>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</si>
  <si>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</si>
  <si>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</si>
  <si>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</si>
  <si>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</si>
  <si>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</si>
  <si>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</si>
  <si>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</si>
  <si>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</si>
  <si>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</si>
  <si>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</si>
  <si>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</si>
  <si>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</si>
  <si>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</si>
  <si>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</si>
  <si>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</si>
  <si>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</si>
  <si>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</si>
  <si>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</si>
  <si>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</si>
  <si>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</si>
  <si>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</si>
  <si>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</si>
  <si>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</si>
  <si>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</si>
  <si>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</si>
  <si>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</si>
  <si>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</si>
  <si>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</si>
  <si>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</si>
  <si>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</si>
  <si>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</si>
  <si>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</si>
  <si>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</si>
  <si>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</si>
  <si>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</si>
  <si>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</si>
  <si>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</si>
  <si>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</si>
  <si>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</si>
  <si>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</si>
  <si>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</si>
  <si>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</si>
  <si>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</si>
  <si>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</si>
  <si>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</si>
  <si>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</si>
  <si>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</si>
  <si>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</si>
  <si>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</si>
  <si>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</si>
  <si>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</si>
  <si>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</si>
  <si>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</si>
  <si>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</si>
  <si>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</si>
  <si>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</si>
  <si>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</si>
  <si>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</si>
  <si>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</si>
  <si>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</si>
  <si>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</si>
  <si>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</si>
  <si>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</si>
  <si>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</si>
  <si>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</si>
  <si>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TOTAL DE INSUMOS : 4886</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</si>
  <si>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</si>
  <si>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</si>
  <si>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</si>
  <si>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</si>
  <si>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</si>
  <si>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</si>
  <si>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</si>
  <si>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</si>
  <si>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</si>
  <si>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</si>
  <si>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</si>
  <si>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</si>
  <si>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</si>
  <si>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</si>
  <si>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</si>
  <si>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</si>
  <si>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</si>
  <si>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</si>
  <si>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</si>
  <si>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</si>
  <si>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</si>
  <si>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</si>
  <si>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</si>
  <si>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</si>
  <si>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</si>
  <si>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</si>
  <si>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</si>
  <si>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</si>
  <si>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</si>
  <si>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</si>
  <si>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</si>
  <si>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</si>
  <si>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</si>
  <si>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</si>
  <si>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</si>
  <si>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</si>
  <si>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</si>
  <si>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</si>
  <si>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</si>
  <si>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</si>
  <si>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</si>
  <si>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</si>
  <si>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</si>
  <si>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</si>
  <si>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</si>
  <si>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</si>
  <si>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</si>
  <si>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</si>
  <si>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</si>
  <si>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</si>
  <si>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</si>
  <si>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</si>
  <si>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</si>
  <si>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</si>
  <si>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</si>
  <si>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</si>
  <si>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</si>
  <si>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</si>
  <si>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</si>
  <si>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</si>
  <si>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</si>
  <si>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</si>
  <si>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</si>
  <si>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</si>
  <si>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</si>
  <si>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</si>
  <si>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</si>
  <si>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</si>
  <si>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</si>
  <si>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</si>
  <si>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</si>
  <si>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</si>
  <si>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</si>
  <si>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</si>
  <si>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</si>
  <si>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</si>
  <si>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</si>
  <si>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</si>
  <si>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</si>
  <si>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</si>
  <si>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</si>
  <si>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</si>
  <si>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</si>
  <si>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</si>
  <si>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</si>
  <si>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</si>
  <si>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</si>
  <si>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</si>
  <si>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</si>
  <si>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</si>
  <si>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</si>
  <si>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</si>
  <si>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</si>
  <si>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</si>
  <si>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</si>
  <si>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</si>
  <si>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</si>
  <si>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</si>
  <si>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</si>
  <si>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</si>
  <si>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</si>
  <si>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</si>
  <si>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</si>
  <si>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</si>
  <si>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</si>
  <si>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</si>
  <si>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</si>
  <si>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</si>
  <si>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</si>
  <si>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</si>
  <si>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</si>
  <si>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</si>
  <si>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</si>
  <si>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</si>
  <si>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</si>
  <si>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</si>
  <si>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</si>
  <si>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</si>
  <si>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</si>
  <si>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</si>
  <si>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</si>
  <si>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</si>
  <si>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</si>
  <si>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</si>
  <si>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</si>
  <si>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</si>
  <si>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</si>
  <si>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</si>
  <si>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</si>
  <si>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</si>
  <si>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</si>
  <si>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</si>
  <si>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</si>
  <si>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</si>
  <si>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</si>
  <si>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</si>
  <si>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</si>
  <si>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</si>
  <si>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</si>
  <si>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</si>
  <si>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</si>
  <si>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</si>
  <si>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</si>
  <si>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</si>
  <si>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</si>
  <si>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</si>
  <si>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</si>
  <si>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</si>
  <si>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</si>
  <si>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</si>
  <si>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</si>
  <si>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</si>
  <si>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</si>
  <si>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</si>
  <si>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</si>
  <si>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</si>
  <si>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</si>
  <si>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</si>
  <si>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</si>
  <si>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</si>
  <si>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</si>
  <si>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</si>
  <si>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</si>
  <si>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</si>
  <si>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</si>
  <si>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</si>
  <si>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</si>
  <si>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</si>
  <si>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</si>
  <si>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</si>
  <si>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</si>
  <si>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</si>
  <si>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</si>
  <si>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</si>
  <si>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</si>
  <si>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</si>
  <si>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</si>
  <si>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</si>
  <si>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</si>
  <si>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</si>
  <si>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</si>
  <si>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</si>
  <si>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</si>
  <si>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</si>
  <si>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</si>
  <si>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</si>
  <si>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ATRIBUÍDO SÃO PAULO</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</si>
  <si>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</si>
  <si>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</si>
  <si>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</si>
  <si>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</si>
  <si>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</si>
  <si>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</si>
  <si>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</si>
  <si>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</si>
  <si>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</si>
  <si>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</si>
  <si>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</si>
  <si>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</si>
  <si>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</si>
  <si>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</si>
  <si>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</si>
  <si>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</si>
  <si>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</si>
  <si>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</si>
  <si>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</si>
  <si>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</si>
  <si>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</si>
  <si>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</si>
  <si>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</si>
  <si>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</si>
  <si>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</si>
  <si>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</si>
  <si>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</si>
  <si>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</si>
  <si>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</si>
  <si>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</si>
  <si>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</si>
  <si>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</si>
  <si>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</si>
  <si>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</si>
  <si>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</si>
  <si>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</si>
  <si>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</si>
  <si>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</si>
  <si>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</si>
  <si>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</si>
  <si>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</si>
  <si>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</si>
  <si>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</si>
  <si>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</si>
  <si>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</si>
  <si>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</si>
  <si>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</si>
  <si>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</si>
  <si>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</si>
  <si>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</si>
  <si>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</si>
  <si>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</si>
  <si>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</si>
  <si>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</si>
  <si>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</si>
  <si>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</si>
  <si>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</si>
  <si>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</si>
  <si>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</si>
  <si>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</si>
  <si>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</si>
  <si>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</si>
  <si>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</si>
  <si>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</si>
  <si>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</si>
  <si>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</si>
  <si>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</si>
  <si>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</si>
  <si>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</si>
  <si>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</si>
  <si>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</si>
  <si>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</si>
  <si>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</si>
  <si>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</si>
  <si>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</si>
  <si>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</si>
  <si>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</si>
  <si>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</si>
  <si>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</si>
  <si>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</si>
  <si>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</si>
  <si>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</si>
  <si>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</si>
  <si>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</si>
  <si>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</si>
  <si>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</si>
  <si>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</si>
  <si>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</si>
  <si>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</si>
  <si>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</si>
  <si>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</si>
  <si>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</si>
  <si>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</si>
  <si>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</si>
  <si>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</si>
  <si>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</si>
  <si>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</si>
  <si>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</si>
  <si>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</si>
  <si>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</si>
  <si>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</si>
  <si>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</si>
  <si>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</si>
  <si>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</si>
  <si>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</si>
  <si>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</si>
  <si>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</si>
  <si>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</si>
  <si>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</si>
  <si>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</si>
  <si>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</si>
  <si>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</si>
  <si>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</si>
  <si>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</si>
  <si>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</si>
  <si>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</si>
  <si>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</si>
  <si>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</si>
  <si>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</si>
  <si>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</si>
  <si>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</si>
  <si>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</si>
  <si>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</si>
  <si>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</si>
  <si>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</si>
  <si>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</si>
  <si>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</si>
  <si>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</si>
  <si>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</si>
  <si>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</si>
  <si>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</si>
  <si>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</si>
  <si>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</si>
  <si>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</si>
  <si>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</si>
  <si>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</si>
  <si>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</si>
  <si>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</si>
  <si>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</si>
  <si>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</si>
  <si>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</si>
  <si>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</si>
  <si>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</si>
  <si>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</si>
  <si>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</si>
  <si>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</si>
  <si>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</si>
  <si>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</si>
  <si>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</si>
  <si>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</si>
  <si>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</si>
  <si>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</si>
  <si>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</si>
  <si>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</si>
  <si>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</si>
  <si>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</si>
  <si>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</si>
  <si>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</si>
  <si>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</si>
  <si>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</si>
  <si>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</si>
  <si>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</si>
  <si>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</si>
  <si>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</si>
  <si>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</si>
  <si>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</si>
  <si>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</si>
  <si>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</si>
  <si>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</si>
  <si>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</si>
  <si>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</si>
  <si>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</si>
  <si>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</si>
  <si>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</si>
  <si>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</si>
  <si>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</si>
  <si>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</si>
  <si>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</si>
  <si>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</si>
  <si>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</si>
  <si>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</si>
  <si>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</si>
  <si>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</si>
  <si>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</si>
  <si>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</si>
  <si>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</si>
  <si>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</si>
  <si>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</si>
  <si>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</si>
  <si>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</si>
  <si>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</si>
  <si>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</si>
  <si>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</si>
  <si>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</si>
  <si>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</si>
  <si>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</si>
  <si>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</si>
  <si>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</si>
  <si>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</si>
  <si>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</si>
  <si>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</si>
  <si>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</si>
  <si>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</si>
  <si>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</si>
  <si>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</si>
  <si>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</si>
  <si>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</si>
  <si>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</si>
  <si>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</si>
  <si>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</si>
  <si>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</si>
  <si>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</si>
  <si>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</si>
  <si>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</si>
  <si>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</si>
  <si>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</si>
  <si>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</si>
  <si>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</si>
  <si>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</si>
  <si>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</si>
  <si>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</si>
  <si>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</si>
  <si>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</si>
  <si>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</si>
  <si>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</si>
  <si>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</si>
  <si>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</si>
  <si>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</si>
  <si>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</si>
  <si>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</si>
  <si>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</si>
  <si>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</si>
  <si>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</si>
  <si>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</si>
  <si>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</si>
  <si>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</si>
  <si>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</si>
  <si>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</si>
  <si>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</si>
  <si>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</si>
  <si>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</si>
  <si>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</si>
  <si>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</si>
  <si>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</si>
  <si>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</si>
  <si>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</si>
  <si>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</si>
  <si>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</si>
  <si>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</si>
  <si>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</si>
  <si>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</si>
  <si>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</si>
  <si>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</si>
  <si>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</si>
  <si>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</si>
  <si>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</si>
  <si>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</si>
  <si>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</si>
  <si>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</si>
  <si>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</si>
  <si>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</si>
  <si>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</si>
  <si>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</si>
  <si>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</si>
  <si>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</si>
  <si>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</si>
  <si>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</si>
  <si>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</si>
  <si>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</si>
  <si>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</si>
  <si>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</si>
  <si>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</si>
  <si>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</si>
  <si>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</si>
  <si>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</si>
  <si>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</si>
  <si>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</si>
  <si>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</si>
  <si>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</si>
  <si>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</si>
  <si>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</si>
  <si>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</si>
  <si>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</si>
  <si>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</si>
  <si>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</si>
  <si>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</si>
  <si>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</si>
  <si>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</si>
  <si>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</si>
  <si>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</si>
  <si>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</si>
  <si>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</si>
  <si>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</si>
  <si>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</si>
  <si>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</si>
  <si>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</si>
  <si>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</si>
  <si>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</si>
  <si>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</si>
  <si>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</si>
  <si>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</si>
  <si>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</si>
  <si>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</si>
  <si>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</si>
  <si>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</si>
  <si>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</si>
  <si>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</si>
  <si>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</si>
  <si>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</si>
  <si>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</si>
  <si>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</si>
  <si>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</si>
  <si>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</si>
  <si>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</si>
  <si>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</si>
  <si>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</si>
  <si>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</si>
  <si>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</si>
  <si>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</si>
  <si>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</si>
  <si>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</si>
  <si>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</si>
  <si>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</si>
  <si>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</si>
  <si>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</si>
  <si>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</si>
  <si>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</si>
  <si>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</si>
  <si>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</si>
  <si>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</si>
  <si>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</si>
  <si>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</si>
  <si>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</si>
  <si>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</si>
  <si>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</si>
  <si>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</si>
  <si>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</si>
  <si>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</si>
  <si>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</si>
  <si>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</si>
  <si>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</si>
  <si>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</si>
  <si>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</si>
  <si>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</si>
  <si>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</si>
  <si>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</si>
  <si>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</si>
  <si>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</si>
  <si>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</si>
  <si>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</si>
  <si>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</si>
  <si>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</si>
  <si>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</si>
  <si>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</si>
  <si>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</si>
  <si>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</si>
  <si>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</si>
  <si>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</si>
  <si>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</si>
  <si>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</si>
  <si>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</si>
  <si>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</si>
  <si>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</si>
  <si>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</si>
  <si>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</si>
  <si>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</si>
  <si>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</si>
  <si>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</si>
  <si>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</si>
  <si>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</si>
  <si>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</si>
  <si>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</si>
  <si>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</si>
  <si>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</si>
  <si>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</si>
  <si>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</si>
  <si>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</si>
  <si>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</si>
  <si>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</si>
  <si>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</si>
  <si>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</si>
  <si>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</si>
  <si>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</si>
  <si>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</si>
  <si>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</si>
  <si>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</si>
  <si>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</si>
  <si>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</si>
  <si>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</si>
  <si>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</si>
  <si>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</si>
  <si>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</si>
  <si>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</si>
  <si>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</si>
  <si>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</si>
  <si>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</si>
  <si>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</si>
  <si>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</si>
  <si>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</si>
  <si>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</si>
  <si>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</si>
  <si>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</si>
  <si>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</si>
  <si>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</si>
  <si>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</si>
  <si>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</si>
  <si>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</si>
  <si>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</si>
  <si>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</si>
  <si>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</si>
  <si>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</si>
  <si>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</si>
  <si>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</si>
  <si>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</si>
  <si>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</si>
  <si>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</si>
  <si>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</si>
  <si>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</si>
  <si>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</si>
  <si>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</si>
  <si>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</si>
  <si>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</si>
  <si>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</si>
  <si>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</si>
  <si>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</si>
  <si>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</si>
  <si>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</si>
  <si>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</si>
  <si>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</si>
  <si>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</si>
  <si>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</si>
  <si>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</si>
  <si>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</si>
  <si>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</si>
  <si>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</si>
  <si>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</si>
  <si>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</si>
  <si>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</si>
  <si>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</si>
  <si>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</si>
  <si>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</si>
  <si>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</si>
  <si>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</si>
  <si>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</si>
  <si>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</si>
  <si>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</si>
  <si>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</si>
  <si>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</si>
  <si>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</si>
  <si>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</si>
  <si>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</si>
  <si>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</si>
  <si>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</si>
  <si>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</si>
  <si>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</si>
  <si>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</si>
  <si>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</si>
  <si>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</si>
  <si>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</si>
  <si>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</si>
  <si>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</si>
  <si>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</si>
  <si>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</si>
  <si>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</si>
  <si>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</si>
  <si>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</si>
  <si>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</si>
  <si>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</si>
  <si>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</si>
  <si>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</si>
  <si>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</si>
  <si>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</si>
  <si>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</si>
  <si>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</si>
  <si>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</si>
  <si>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</si>
  <si>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</si>
  <si>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</si>
  <si>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</si>
  <si>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</si>
  <si>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</si>
  <si>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</si>
  <si>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</si>
  <si>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</si>
  <si>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</si>
  <si>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</si>
  <si>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</si>
  <si>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</si>
  <si>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</si>
  <si>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</si>
  <si>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</si>
  <si>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</si>
  <si>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</si>
  <si>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</si>
  <si>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</si>
  <si>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</si>
  <si>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</si>
  <si>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</si>
  <si>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</si>
  <si>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</si>
  <si>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</si>
  <si>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</si>
  <si>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</si>
  <si>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</si>
  <si>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</si>
  <si>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</si>
  <si>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</si>
  <si>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</si>
  <si>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</si>
  <si>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</si>
  <si>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</si>
  <si>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</si>
  <si>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</si>
  <si>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</si>
  <si>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</si>
  <si>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</si>
  <si>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</si>
  <si>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</si>
  <si>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</si>
  <si>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</si>
  <si>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</si>
  <si>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</si>
  <si>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</si>
  <si>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</si>
  <si>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</si>
  <si>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</si>
  <si>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</si>
  <si>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</si>
  <si>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</si>
  <si>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</si>
  <si>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</si>
  <si>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</si>
  <si>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</si>
  <si>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</si>
  <si>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</si>
  <si>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</si>
  <si>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</si>
  <si>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</si>
  <si>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</si>
  <si>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</si>
  <si>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</si>
  <si>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</si>
  <si>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</si>
  <si>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</si>
  <si>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</si>
  <si>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</si>
  <si>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</si>
  <si>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</si>
  <si>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</si>
  <si>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</si>
  <si>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</si>
  <si>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</si>
  <si>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</si>
  <si>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</si>
  <si>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</si>
  <si>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</si>
  <si>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</si>
  <si>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</si>
  <si>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</si>
  <si>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</si>
  <si>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</si>
  <si>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</si>
  <si>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</si>
  <si>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</si>
  <si>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</si>
  <si>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</si>
  <si>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</si>
  <si>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</si>
  <si>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</si>
  <si>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</si>
  <si>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</si>
  <si>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</si>
  <si>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</si>
  <si>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</si>
  <si>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</si>
  <si>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</si>
  <si>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</si>
  <si>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</si>
  <si>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</si>
  <si>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</si>
  <si>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</si>
  <si>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</si>
  <si>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</si>
  <si>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</si>
  <si>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</si>
  <si>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</si>
  <si>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</si>
  <si>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</si>
  <si>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</si>
  <si>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</si>
  <si>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</si>
  <si>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</si>
  <si>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</si>
  <si>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</si>
  <si>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</si>
  <si>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</si>
  <si>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</si>
  <si>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</si>
  <si>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</si>
  <si>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</si>
  <si>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</si>
  <si>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</si>
  <si>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</si>
  <si>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</si>
  <si>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</si>
  <si>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</si>
  <si>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</si>
  <si>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</si>
  <si>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</si>
  <si>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</si>
  <si>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</si>
  <si>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</si>
  <si>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</si>
  <si>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</si>
  <si>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</si>
  <si>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</si>
  <si>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</si>
  <si>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</si>
  <si>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</si>
  <si>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</si>
  <si>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</si>
  <si>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</si>
  <si>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</si>
  <si>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</si>
  <si>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</si>
  <si>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</si>
  <si>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</si>
  <si>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</si>
  <si>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</si>
  <si>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</si>
  <si>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</si>
  <si>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</si>
  <si>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</si>
  <si>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</si>
  <si>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</si>
  <si>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</si>
  <si>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</si>
  <si>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</si>
  <si>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</si>
  <si>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</si>
  <si>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</si>
  <si>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</si>
  <si>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</si>
  <si>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</si>
  <si>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</si>
  <si>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</si>
  <si>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</si>
  <si>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</si>
  <si>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</si>
  <si>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</si>
  <si>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</si>
  <si>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</si>
  <si>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</si>
  <si>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</si>
  <si>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</si>
  <si>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</si>
  <si>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</si>
  <si>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</si>
  <si>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</si>
  <si>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</si>
  <si>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</si>
  <si>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</si>
  <si>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</si>
  <si>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</si>
  <si>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</si>
  <si>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</si>
  <si>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</si>
  <si>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</si>
  <si>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</si>
  <si>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</si>
  <si>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</si>
  <si>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</si>
  <si>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</si>
  <si>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</si>
  <si>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</si>
  <si>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</si>
  <si>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</si>
  <si>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</si>
  <si>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</si>
  <si>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</si>
  <si>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</si>
  <si>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</si>
  <si>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</si>
  <si>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</si>
  <si>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</si>
  <si>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</si>
  <si>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</si>
  <si>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</si>
  <si>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</si>
  <si>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</si>
  <si>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</si>
  <si>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</si>
  <si>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</si>
  <si>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</si>
  <si>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</si>
  <si>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</si>
  <si>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</si>
  <si>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</si>
  <si>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</si>
  <si>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</si>
  <si>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</si>
  <si>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</si>
  <si>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</si>
  <si>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</si>
  <si>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</si>
  <si>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</si>
  <si>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</si>
  <si>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</si>
  <si>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</si>
  <si>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</si>
  <si>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</si>
  <si>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</si>
  <si>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</si>
  <si>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</si>
  <si>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</si>
  <si>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</si>
  <si>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</si>
  <si>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</si>
  <si>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</si>
  <si>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</si>
  <si>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</si>
  <si>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</si>
  <si>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</si>
  <si>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</si>
  <si>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</si>
  <si>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</si>
  <si>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</si>
  <si>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</si>
  <si>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</si>
  <si>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</si>
  <si>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</si>
  <si>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</si>
  <si>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</si>
  <si>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</si>
  <si>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</si>
  <si>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</si>
  <si>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</si>
  <si>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</si>
  <si>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</si>
  <si>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</si>
  <si>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</si>
  <si>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</si>
  <si>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</si>
  <si>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</si>
  <si>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</si>
  <si>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</si>
  <si>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</si>
  <si>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</si>
  <si>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</si>
  <si>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</si>
  <si>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</si>
  <si>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</si>
  <si>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</si>
  <si>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</si>
  <si>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</si>
  <si>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</si>
  <si>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</si>
  <si>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</si>
  <si>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</si>
  <si>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</si>
  <si>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</si>
  <si>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</si>
  <si>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</si>
  <si>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</si>
  <si>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</si>
  <si>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</si>
  <si>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</si>
  <si>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</si>
  <si>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</si>
  <si>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</si>
  <si>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</si>
  <si>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</si>
  <si>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</si>
  <si>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</si>
  <si>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</si>
  <si>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</si>
  <si>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</si>
  <si>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</si>
  <si>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</si>
  <si>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</si>
  <si>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</si>
  <si>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</si>
  <si>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</si>
  <si>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</si>
  <si>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</si>
  <si>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</si>
  <si>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</si>
  <si>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</si>
  <si>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</si>
  <si>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</si>
  <si>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</si>
  <si>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</si>
  <si>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</si>
  <si>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</si>
  <si>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</si>
  <si>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</si>
  <si>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</si>
  <si>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</si>
  <si>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</si>
  <si>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</si>
  <si>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</si>
  <si>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</si>
  <si>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</si>
  <si>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</si>
  <si>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</si>
  <si>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</si>
  <si>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</si>
  <si>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</si>
  <si>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</si>
  <si>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</si>
  <si>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</si>
  <si>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</si>
  <si>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</si>
  <si>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</si>
  <si>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</si>
  <si>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</si>
  <si>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</si>
  <si>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</si>
  <si>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</si>
  <si>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</si>
  <si>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</si>
  <si>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</si>
  <si>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</si>
  <si>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</si>
  <si>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</si>
  <si>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</si>
  <si>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</si>
  <si>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</si>
  <si>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</si>
  <si>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</si>
  <si>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</si>
  <si>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</si>
  <si>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</si>
  <si>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</si>
  <si>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</si>
  <si>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</si>
  <si>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</si>
  <si>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</si>
  <si>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</si>
  <si>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</si>
  <si>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</si>
  <si>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</si>
  <si>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</si>
  <si>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</si>
  <si>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</si>
  <si>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</si>
  <si>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</si>
  <si>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</si>
  <si>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</si>
  <si>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</si>
  <si>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</si>
  <si>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</si>
  <si>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</si>
  <si>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</si>
  <si>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</si>
  <si>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</si>
  <si>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</si>
  <si>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</si>
  <si>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</si>
  <si>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</si>
  <si>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</si>
  <si>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</si>
  <si>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</si>
  <si>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</si>
  <si>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</si>
  <si>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</si>
  <si>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</si>
  <si>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</si>
  <si>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</si>
  <si>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</si>
  <si>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</si>
  <si>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</si>
  <si>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</si>
  <si>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</si>
  <si>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</si>
  <si>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</si>
  <si>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</si>
  <si>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</si>
  <si>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</si>
  <si>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</si>
  <si>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</si>
  <si>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</si>
  <si>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</si>
  <si>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</si>
  <si>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</si>
  <si>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</si>
  <si>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</si>
  <si>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</si>
  <si>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</si>
  <si>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</si>
  <si>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</si>
  <si>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</si>
  <si>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</si>
  <si>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</si>
  <si>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</si>
  <si>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</si>
  <si>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</si>
  <si>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</si>
  <si>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</si>
  <si>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</si>
  <si>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</si>
  <si>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</si>
  <si>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</si>
  <si>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</si>
  <si>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</si>
  <si>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</si>
  <si>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</si>
  <si>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</si>
  <si>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</si>
  <si>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</si>
  <si>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</si>
  <si>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</si>
  <si>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</si>
  <si>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</si>
  <si>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</si>
  <si>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</si>
  <si>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</si>
  <si>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</si>
  <si>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</si>
  <si>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</si>
  <si>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</si>
  <si>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</si>
  <si>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</si>
  <si>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</si>
  <si>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</si>
  <si>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</si>
  <si>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</si>
  <si>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</si>
  <si>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</si>
  <si>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</si>
  <si>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</si>
  <si>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</si>
  <si>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</si>
  <si>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</si>
  <si>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</si>
  <si>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</si>
  <si>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</si>
  <si>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</si>
  <si>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</si>
  <si>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</si>
  <si>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</si>
  <si>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</si>
  <si>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</si>
  <si>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</si>
  <si>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</si>
  <si>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</si>
  <si>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</si>
  <si>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</si>
  <si>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</si>
  <si>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</si>
  <si>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</si>
  <si>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</si>
  <si>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</si>
  <si>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</si>
  <si>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</si>
  <si>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</si>
  <si>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</si>
  <si>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</si>
  <si>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</si>
  <si>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</si>
  <si>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</si>
  <si>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</si>
  <si>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</si>
  <si>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</si>
  <si>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</si>
  <si>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</si>
  <si>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</si>
  <si>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</si>
  <si>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</si>
  <si>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</si>
  <si>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</si>
  <si>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</si>
  <si>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</si>
  <si>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</si>
  <si>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</si>
  <si>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</si>
  <si>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</si>
  <si>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</si>
  <si>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</si>
  <si>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</si>
  <si>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</si>
  <si>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</si>
  <si>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</si>
  <si>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</si>
  <si>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</si>
  <si>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</si>
  <si>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</si>
  <si>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</si>
  <si>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</si>
  <si>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</si>
  <si>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</si>
  <si>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</si>
  <si>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</si>
  <si>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</si>
  <si>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</si>
  <si>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</si>
  <si>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</si>
  <si>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</si>
  <si>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</si>
  <si>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</si>
  <si>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</si>
  <si>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</si>
  <si>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</si>
  <si>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</si>
  <si>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</si>
  <si>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</si>
  <si>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</si>
  <si>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</si>
  <si>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</si>
  <si>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</si>
  <si>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</si>
  <si>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</si>
  <si>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</si>
  <si>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</si>
  <si>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</si>
  <si>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</si>
  <si>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</si>
  <si>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</si>
  <si>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</si>
  <si>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</si>
  <si>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</si>
  <si>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</si>
  <si>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</si>
  <si>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</si>
  <si>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</si>
  <si>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</si>
  <si>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</si>
  <si>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</si>
  <si>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</si>
  <si>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</si>
  <si>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</si>
  <si>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</si>
  <si>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</si>
  <si>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</si>
  <si>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</si>
  <si>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</si>
  <si>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</si>
  <si>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</si>
  <si>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</si>
  <si>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</si>
  <si>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</si>
  <si>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</si>
  <si>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</si>
  <si>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</si>
  <si>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</si>
  <si>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</si>
  <si>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</si>
  <si>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</si>
  <si>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</si>
  <si>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</si>
  <si>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</si>
  <si>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</si>
  <si>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</si>
  <si>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</si>
  <si>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</si>
  <si>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</si>
  <si>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</si>
  <si>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</si>
  <si>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</si>
  <si>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</si>
  <si>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</si>
  <si>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</si>
  <si>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</si>
  <si>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</si>
  <si>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</si>
  <si>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</si>
  <si>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</si>
  <si>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</si>
  <si>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</si>
  <si>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</si>
  <si>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</si>
  <si>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</si>
  <si>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</si>
  <si>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</si>
  <si>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</si>
  <si>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</si>
  <si>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</si>
  <si>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</si>
  <si>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</si>
  <si>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</si>
  <si>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</si>
  <si>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</si>
  <si>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</si>
  <si>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</si>
  <si>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</si>
  <si>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</si>
  <si>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</si>
  <si>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</si>
  <si>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</si>
  <si>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</si>
  <si>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</si>
  <si>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</si>
  <si>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</si>
  <si>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</si>
  <si>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</si>
  <si>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</si>
  <si>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</si>
  <si>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</si>
  <si>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</si>
  <si>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</si>
  <si>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</si>
  <si>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</si>
  <si>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</si>
  <si>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</si>
  <si>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</si>
  <si>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</si>
  <si>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</si>
  <si>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</si>
  <si>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</si>
  <si>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</si>
  <si>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</si>
  <si>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</si>
  <si>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</si>
  <si>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</si>
  <si>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</si>
  <si>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</si>
  <si>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</si>
  <si>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</si>
  <si>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</si>
  <si>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</si>
  <si>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</si>
  <si>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</si>
  <si>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</si>
  <si>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</si>
  <si>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</si>
  <si>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</si>
  <si>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</si>
  <si>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</si>
  <si>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</si>
  <si>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</si>
  <si>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</si>
  <si>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</si>
  <si>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</si>
  <si>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</si>
  <si>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</si>
  <si>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</si>
  <si>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</si>
  <si>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</si>
  <si>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</si>
  <si>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</si>
  <si>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</si>
  <si>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</si>
  <si>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</si>
  <si>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</si>
  <si>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</si>
  <si>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</si>
  <si>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</si>
  <si>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</si>
  <si>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</si>
  <si>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</si>
  <si>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</si>
  <si>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</si>
  <si>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</si>
  <si>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</si>
  <si>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</si>
  <si>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</si>
  <si>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</si>
  <si>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</si>
  <si>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</si>
  <si>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</si>
  <si>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</si>
  <si>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</si>
  <si>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</si>
  <si>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</si>
  <si>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</si>
  <si>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</si>
  <si>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</si>
  <si>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</si>
  <si>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</si>
  <si>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</si>
  <si>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</si>
  <si>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</si>
  <si>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</si>
  <si>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</si>
  <si>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</si>
  <si>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</si>
  <si>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</si>
  <si>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</si>
  <si>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</si>
  <si>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</si>
  <si>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</si>
  <si>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</si>
  <si>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</si>
  <si>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</si>
  <si>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</si>
  <si>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</si>
  <si>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</si>
  <si>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</si>
  <si>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</si>
  <si>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</si>
  <si>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</si>
  <si>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</si>
  <si>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</si>
  <si>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</si>
  <si>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</si>
  <si>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</si>
  <si>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</si>
  <si>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</si>
  <si>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</si>
  <si>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</si>
  <si>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</si>
  <si>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</si>
  <si>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</si>
  <si>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</si>
  <si>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</si>
  <si>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</si>
  <si>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</si>
  <si>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</si>
  <si>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</si>
  <si>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</si>
  <si>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</si>
  <si>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</si>
  <si>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</si>
  <si>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</si>
  <si>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</si>
  <si>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</si>
  <si>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</si>
  <si>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</si>
  <si>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</si>
  <si>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</si>
  <si>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</si>
  <si>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</si>
  <si>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</si>
  <si>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</si>
  <si>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</si>
  <si>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</si>
  <si>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</si>
  <si>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</si>
  <si>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</si>
  <si>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</si>
  <si>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</si>
  <si>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</si>
  <si>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</si>
  <si>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</si>
  <si>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</si>
  <si>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</si>
  <si>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</si>
  <si>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</si>
  <si>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</si>
  <si>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</si>
  <si>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</si>
  <si>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</si>
  <si>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</si>
  <si>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</si>
  <si>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</si>
  <si>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</si>
  <si>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</si>
  <si>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</si>
  <si>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</si>
  <si>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</si>
  <si>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</si>
  <si>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</si>
  <si>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</si>
  <si>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</si>
  <si>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</si>
  <si>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</si>
  <si>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</si>
  <si>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</si>
  <si>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</si>
  <si>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</si>
  <si>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</si>
  <si>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</si>
  <si>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</si>
  <si>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</si>
  <si>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</si>
  <si>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</si>
  <si>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</si>
  <si>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</si>
  <si>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</si>
  <si>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</si>
  <si>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</si>
  <si>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</si>
  <si>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</si>
  <si>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</si>
  <si>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</si>
  <si>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</si>
  <si>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</si>
  <si>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</si>
  <si>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</si>
  <si>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</si>
  <si>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</si>
  <si>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</si>
  <si>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</si>
  <si>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</si>
  <si>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</si>
  <si>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</si>
  <si>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</si>
  <si>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</si>
  <si>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</si>
  <si>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</si>
  <si>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</si>
  <si>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</si>
  <si>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</si>
  <si>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</si>
  <si>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</si>
  <si>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</si>
  <si>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</si>
  <si>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</si>
  <si>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</si>
  <si>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</si>
  <si>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</si>
  <si>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</si>
  <si>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</si>
  <si>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</si>
  <si>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</si>
  <si>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</si>
  <si>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</si>
  <si>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</si>
  <si>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</si>
  <si>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</si>
  <si>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</si>
  <si>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</si>
  <si>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</si>
  <si>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</si>
  <si>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</si>
  <si>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</si>
  <si>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</si>
  <si>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</si>
  <si>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</si>
  <si>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</si>
  <si>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</si>
  <si>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</si>
  <si>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</si>
  <si>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</si>
  <si>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</si>
  <si>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</si>
  <si>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</si>
  <si>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</si>
  <si>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</si>
  <si>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</si>
  <si>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</si>
  <si>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</si>
  <si>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</si>
  <si>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</si>
  <si>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</si>
  <si>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</si>
  <si>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</si>
  <si>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</si>
  <si>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</si>
  <si>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</si>
  <si>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</si>
  <si>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</si>
  <si>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</si>
  <si>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</si>
  <si>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</si>
  <si>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</si>
  <si>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</si>
  <si>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</si>
  <si>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</si>
  <si>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</si>
  <si>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</si>
  <si>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</si>
  <si>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</si>
  <si>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</si>
  <si>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</si>
  <si>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</si>
  <si>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</si>
  <si>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</si>
  <si>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</si>
  <si>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</si>
  <si>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</si>
  <si>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</si>
  <si>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</si>
  <si>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</si>
  <si>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</si>
  <si>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</si>
  <si>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</si>
  <si>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</si>
  <si>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</si>
  <si>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</si>
  <si>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</si>
  <si>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</si>
  <si>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</si>
  <si>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</si>
  <si>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</si>
  <si>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</si>
  <si>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</si>
  <si>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</si>
  <si>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</si>
  <si>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</si>
  <si>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</si>
  <si>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</si>
  <si>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</si>
  <si>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</si>
  <si>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</si>
  <si>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</si>
  <si>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</si>
  <si>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</si>
  <si>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</si>
  <si>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</si>
  <si>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</si>
  <si>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</si>
  <si>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</si>
  <si>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</si>
  <si>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</si>
  <si>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</si>
  <si>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</si>
  <si>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</si>
  <si>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</si>
  <si>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</si>
  <si>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</si>
  <si>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</si>
  <si>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</si>
  <si>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</si>
  <si>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</si>
  <si>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</si>
  <si>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</si>
  <si>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</si>
  <si>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</si>
  <si>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</si>
  <si>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</si>
  <si>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</si>
  <si>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</si>
  <si>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</si>
  <si>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</si>
  <si>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</si>
  <si>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</si>
  <si>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</si>
  <si>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</si>
  <si>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</si>
  <si>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</si>
  <si>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</si>
  <si>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</si>
  <si>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</si>
  <si>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</si>
  <si>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</si>
  <si>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</si>
  <si>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</si>
  <si>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</si>
  <si>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</si>
  <si>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</si>
  <si>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</si>
  <si>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</si>
  <si>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</si>
  <si>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</si>
  <si>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</si>
  <si>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</si>
  <si>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</si>
  <si>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</si>
  <si>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</si>
  <si>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</si>
  <si>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</si>
  <si>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</si>
  <si>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</si>
  <si>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</si>
  <si>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</si>
  <si>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</si>
  <si>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</si>
  <si>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</si>
  <si>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</si>
  <si>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</si>
  <si>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</si>
  <si>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</si>
  <si>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</si>
  <si>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</si>
  <si>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</si>
  <si>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</si>
  <si>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</si>
  <si>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</si>
  <si>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</si>
  <si>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</si>
  <si>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</si>
  <si>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</si>
  <si>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</si>
  <si>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</si>
  <si>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</si>
  <si>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</si>
  <si>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</si>
  <si>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</si>
  <si>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</si>
  <si>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</si>
  <si>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</si>
  <si>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</si>
  <si>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</si>
  <si>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</si>
  <si>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</si>
  <si>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</si>
  <si>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</si>
  <si>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</si>
  <si>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</si>
  <si>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</si>
  <si>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</si>
  <si>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</si>
  <si>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</si>
  <si>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</si>
  <si>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</si>
  <si>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</si>
  <si>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</si>
  <si>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</si>
  <si>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</si>
  <si>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</si>
  <si>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</si>
  <si>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</si>
  <si>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</si>
  <si>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</si>
  <si>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</si>
  <si>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</si>
  <si>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</si>
  <si>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</si>
  <si>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</si>
  <si>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</si>
  <si>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</si>
  <si>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</si>
  <si>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</si>
  <si>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</si>
  <si>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</si>
  <si>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</si>
  <si>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</si>
  <si>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</si>
  <si>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</si>
  <si>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</si>
  <si>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</si>
  <si>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</si>
  <si>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</si>
  <si>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</si>
  <si>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</si>
  <si>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</si>
  <si>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</si>
  <si>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</si>
  <si>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</si>
  <si>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</si>
  <si>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</si>
  <si>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</si>
  <si>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</si>
  <si>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</si>
  <si>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</si>
  <si>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</si>
  <si>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</si>
  <si>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</si>
  <si>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</si>
  <si>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</si>
  <si>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</si>
  <si>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</si>
  <si>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</si>
  <si>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</si>
  <si>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</si>
  <si>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</si>
  <si>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</si>
  <si>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</si>
  <si>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</si>
  <si>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</si>
  <si>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</si>
  <si>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</si>
  <si>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</si>
  <si>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</si>
  <si>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</si>
  <si>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</si>
  <si>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</si>
  <si>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</si>
  <si>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</si>
  <si>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</si>
  <si>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</si>
  <si>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</si>
  <si>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</si>
  <si>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</si>
  <si>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</si>
  <si>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</si>
  <si>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</si>
  <si>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</si>
  <si>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</si>
  <si>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</si>
  <si>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</si>
  <si>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</si>
  <si>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</si>
  <si>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</si>
  <si>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</si>
  <si>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</si>
  <si>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</si>
  <si>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</si>
  <si>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</si>
  <si>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</si>
  <si>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</si>
  <si>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</si>
  <si>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</si>
  <si>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</si>
  <si>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</si>
  <si>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</si>
  <si>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</si>
  <si>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</si>
  <si>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</si>
  <si>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</si>
  <si>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</si>
  <si>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</si>
  <si>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</si>
  <si>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</si>
  <si>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</si>
  <si>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</si>
  <si>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</si>
  <si>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</si>
  <si>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</si>
  <si>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</si>
  <si>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</si>
  <si>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</si>
  <si>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</si>
  <si>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</si>
  <si>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</si>
  <si>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</si>
  <si>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</si>
  <si>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</si>
  <si>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</si>
  <si>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</si>
  <si>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</si>
  <si>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</si>
  <si>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</si>
  <si>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</si>
  <si>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</si>
  <si>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</si>
  <si>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</si>
  <si>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</si>
  <si>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</si>
  <si>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</si>
  <si>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</si>
  <si>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</si>
  <si>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</si>
  <si>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</si>
  <si>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</si>
  <si>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</si>
  <si>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</si>
  <si>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</si>
  <si>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</si>
  <si>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</si>
  <si>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</si>
  <si>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</si>
  <si>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</si>
  <si>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</si>
  <si>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</si>
  <si>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</si>
  <si>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</si>
  <si>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</si>
  <si>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</si>
  <si>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</si>
  <si>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</si>
  <si>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</si>
  <si>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</si>
  <si>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</si>
  <si>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</si>
  <si>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</si>
  <si>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</si>
  <si>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</si>
  <si>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</si>
  <si>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</si>
  <si>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</si>
  <si>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</si>
  <si>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</si>
  <si>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</si>
  <si>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</si>
  <si>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</si>
  <si>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</si>
  <si>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</si>
  <si>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</si>
  <si>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</si>
  <si>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</si>
  <si>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</si>
  <si>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</si>
  <si>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</si>
  <si>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</si>
  <si>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</si>
  <si>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</si>
  <si>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</si>
  <si>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</si>
  <si>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</si>
  <si>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</si>
  <si>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</si>
  <si>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</si>
  <si>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</si>
  <si>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</si>
  <si>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</si>
  <si>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</si>
  <si>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</si>
  <si>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</si>
  <si>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</si>
  <si>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</si>
  <si>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</si>
  <si>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</si>
  <si>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</si>
  <si>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</si>
  <si>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</si>
  <si>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</si>
  <si>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</si>
  <si>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</si>
  <si>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</si>
  <si>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</si>
  <si>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</si>
  <si>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</si>
  <si>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</si>
  <si>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</si>
  <si>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</si>
  <si>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</si>
  <si>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</si>
  <si>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</si>
  <si>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</si>
  <si>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</si>
  <si>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</si>
  <si>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</si>
  <si>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</si>
  <si>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</si>
  <si>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</si>
  <si>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</si>
  <si>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</si>
  <si>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</si>
  <si>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</si>
  <si>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</si>
  <si>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</si>
  <si>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</si>
  <si>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</si>
  <si>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</si>
  <si>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</si>
  <si>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</si>
  <si>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</si>
  <si>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</si>
  <si>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</si>
  <si>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</si>
  <si>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</si>
  <si>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</si>
  <si>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</si>
  <si>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</si>
  <si>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</si>
  <si>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</si>
  <si>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</si>
  <si>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</si>
  <si>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</si>
  <si>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</si>
  <si>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</si>
  <si>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</si>
  <si>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</si>
  <si>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</si>
  <si>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</si>
  <si>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</si>
  <si>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</si>
  <si>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</si>
  <si>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</si>
  <si>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</si>
  <si>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</si>
  <si>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</si>
  <si>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</si>
  <si>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</si>
  <si>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</si>
  <si>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</si>
  <si>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</si>
  <si>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</si>
  <si>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</si>
  <si>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</si>
  <si>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</si>
  <si>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</si>
  <si>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</si>
  <si>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</si>
  <si>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</si>
  <si>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</si>
  <si>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</si>
  <si>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</si>
  <si>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</si>
  <si>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</si>
  <si>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</si>
  <si>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</si>
  <si>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</si>
  <si>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</si>
  <si>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</si>
  <si>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</si>
  <si>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</si>
  <si>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</si>
  <si>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</si>
  <si>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</si>
  <si>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</si>
  <si>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</si>
  <si>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</si>
  <si>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</si>
  <si>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</si>
  <si>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</si>
  <si>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</si>
  <si>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</si>
  <si>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</si>
  <si>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</si>
  <si>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</si>
  <si>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</si>
  <si>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</si>
  <si>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</si>
  <si>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</si>
  <si>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</si>
  <si>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</si>
  <si>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</si>
  <si>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</si>
  <si>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</si>
  <si>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</si>
  <si>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</si>
  <si>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</si>
  <si>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</si>
  <si>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</si>
  <si>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</si>
  <si>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</si>
  <si>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</si>
  <si>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</si>
  <si>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</si>
  <si>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</si>
  <si>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</si>
  <si>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</si>
  <si>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</si>
  <si>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</si>
  <si>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</si>
  <si>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</si>
  <si>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</si>
  <si>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</si>
  <si>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</si>
  <si>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</si>
  <si>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</si>
  <si>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</si>
  <si>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</si>
  <si>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</si>
  <si>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</si>
  <si>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</si>
  <si>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</si>
  <si>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</si>
  <si>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</si>
  <si>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</si>
  <si>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</si>
  <si>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</si>
  <si>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</si>
  <si>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</si>
  <si>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</si>
  <si>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</si>
  <si>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</si>
  <si>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</si>
  <si>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</si>
  <si>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</si>
  <si>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</si>
  <si>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</si>
  <si>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</si>
  <si>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</si>
  <si>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</si>
  <si>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</si>
  <si>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</si>
  <si>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</si>
  <si>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</si>
  <si>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</si>
  <si>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</si>
  <si>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</si>
  <si>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</si>
  <si>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</si>
  <si>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</si>
  <si>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</si>
  <si>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</si>
  <si>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</si>
  <si>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</si>
  <si>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</si>
  <si>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</si>
  <si>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</si>
  <si>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</si>
  <si>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</si>
  <si>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</si>
  <si>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</si>
  <si>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</si>
  <si>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</si>
  <si>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</si>
  <si>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</si>
  <si>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</si>
  <si>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</si>
  <si>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</si>
  <si>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</si>
  <si>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</si>
  <si>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</si>
  <si>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</si>
  <si>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</si>
  <si>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</si>
  <si>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</si>
  <si>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</si>
  <si>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</si>
  <si>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</si>
  <si>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</si>
  <si>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</si>
  <si>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</si>
  <si>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</si>
  <si>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</si>
  <si>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</si>
  <si>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</si>
  <si>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</si>
  <si>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</si>
  <si>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</si>
  <si>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</si>
  <si>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</si>
  <si>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</si>
  <si>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</si>
  <si>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</si>
  <si>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</si>
  <si>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</si>
  <si>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</si>
  <si>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</si>
  <si>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</si>
  <si>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</si>
  <si>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</si>
  <si>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</si>
  <si>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</si>
  <si>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</si>
  <si>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</si>
  <si>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</si>
  <si>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</si>
  <si>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</si>
  <si>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</si>
  <si>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</si>
  <si>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</si>
  <si>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</si>
  <si>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</si>
  <si>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</si>
  <si>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</si>
  <si>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</si>
  <si>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</si>
  <si>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</si>
  <si>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</si>
  <si>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</si>
  <si>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</si>
  <si>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</si>
  <si>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</si>
  <si>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</si>
  <si>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</si>
  <si>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</si>
  <si>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</si>
  <si>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</si>
  <si>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</si>
  <si>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</si>
  <si>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</si>
  <si>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</si>
  <si>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</si>
  <si>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</si>
  <si>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</si>
  <si>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</si>
  <si>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</si>
  <si>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</si>
  <si>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</si>
  <si>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</si>
  <si>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</si>
  <si>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</si>
  <si>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</si>
  <si>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</si>
  <si>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</si>
  <si>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</si>
  <si>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</si>
  <si>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</si>
  <si>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</si>
  <si>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</si>
  <si>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</si>
  <si>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</si>
  <si>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</si>
  <si>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</si>
  <si>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</si>
  <si>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</si>
  <si>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</si>
  <si>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</si>
  <si>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</si>
  <si>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</si>
  <si>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</si>
  <si>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</si>
  <si>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</si>
  <si>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</si>
  <si>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</si>
  <si>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</si>
  <si>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</si>
  <si>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</si>
  <si>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</si>
  <si>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</si>
  <si>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</si>
  <si>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</si>
  <si>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</si>
  <si>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</si>
  <si>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</si>
  <si>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</si>
  <si>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</si>
  <si>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</si>
  <si>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</si>
  <si>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</si>
  <si>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</si>
  <si>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</si>
  <si>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</si>
  <si>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</si>
  <si>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</si>
  <si>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</si>
  <si>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</si>
  <si>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</si>
  <si>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</si>
  <si>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</si>
  <si>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</si>
  <si>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</si>
  <si>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</si>
  <si>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</si>
  <si>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</si>
  <si>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</si>
  <si>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</si>
  <si>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</si>
  <si>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</si>
  <si>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</si>
  <si>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</si>
  <si>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</si>
  <si>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</si>
  <si>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</si>
  <si>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</si>
  <si>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</si>
  <si>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</si>
  <si>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</si>
  <si>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</si>
  <si>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</si>
  <si>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</si>
  <si>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</si>
  <si>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</si>
  <si>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</si>
  <si>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</si>
  <si>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</si>
  <si>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</si>
  <si>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</si>
  <si>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</si>
  <si>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</si>
  <si>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</si>
  <si>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</si>
  <si>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</si>
  <si>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</si>
  <si>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</si>
  <si>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</si>
  <si>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</si>
  <si>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</si>
  <si>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</si>
  <si>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</si>
  <si>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</si>
  <si>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</si>
  <si>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</si>
  <si>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</si>
  <si>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</si>
  <si>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</si>
  <si>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</si>
  <si>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</si>
  <si>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</si>
  <si>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</si>
  <si>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</si>
  <si>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</si>
  <si>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</si>
  <si>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</si>
  <si>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</si>
  <si>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</si>
  <si>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</si>
  <si>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</si>
  <si>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</si>
  <si>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</si>
  <si>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</si>
  <si>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</si>
  <si>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</si>
  <si>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</si>
  <si>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</si>
  <si>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</si>
  <si>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</si>
  <si>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</si>
  <si>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</si>
  <si>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</si>
  <si>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</si>
  <si>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</si>
  <si>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</si>
  <si>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</si>
  <si>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</si>
  <si>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</si>
  <si>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</si>
  <si>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</si>
  <si>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</si>
  <si>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</si>
  <si>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</si>
  <si>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</si>
  <si>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</si>
  <si>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</si>
  <si>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</si>
  <si>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</si>
  <si>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</si>
  <si>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</si>
  <si>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</si>
  <si>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</si>
  <si>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</si>
  <si>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</si>
  <si>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</si>
  <si>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</si>
  <si>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</si>
  <si>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</si>
  <si>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</si>
  <si>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</si>
  <si>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</si>
  <si>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</si>
  <si>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</si>
  <si>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</si>
  <si>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</si>
  <si>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</si>
  <si>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</si>
  <si>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</si>
  <si>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</si>
  <si>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</si>
  <si>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</si>
  <si>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</si>
  <si>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</si>
  <si>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</si>
  <si>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</si>
  <si>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</si>
  <si>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</si>
  <si>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</si>
  <si>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</si>
  <si>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</si>
  <si>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</si>
  <si>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</si>
  <si>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</si>
  <si>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</si>
  <si>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</si>
  <si>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</si>
  <si>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</si>
  <si>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</si>
  <si>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</si>
  <si>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</si>
  <si>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</si>
  <si>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</si>
  <si>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</si>
  <si>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</si>
  <si>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</si>
  <si>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</si>
  <si>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</si>
  <si>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</si>
  <si>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</si>
  <si>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</si>
  <si>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</si>
  <si>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</si>
  <si>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</si>
  <si>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</si>
  <si>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</si>
  <si>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</si>
  <si>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</si>
  <si>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</si>
  <si>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</si>
  <si>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</si>
  <si>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</si>
  <si>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</si>
  <si>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</si>
  <si>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</si>
  <si>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</si>
  <si>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</si>
  <si>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</si>
  <si>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</si>
  <si>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</si>
  <si>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</si>
  <si>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</si>
  <si>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</si>
  <si>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</si>
  <si>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</si>
  <si>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</si>
  <si>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</si>
  <si>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</si>
  <si>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</si>
  <si>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</si>
  <si>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</si>
  <si>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</si>
  <si>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</si>
  <si>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</si>
  <si>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</si>
  <si>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</si>
  <si>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</si>
  <si>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</si>
  <si>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</si>
  <si>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</si>
  <si>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</si>
  <si>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</si>
  <si>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</si>
  <si>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</si>
  <si>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</si>
  <si>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</si>
  <si>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</si>
  <si>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</si>
  <si>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</si>
  <si>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</si>
  <si>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</si>
  <si>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</si>
  <si>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</si>
  <si>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</si>
  <si>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</si>
  <si>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</si>
  <si>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</si>
  <si>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</si>
  <si>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</si>
  <si>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</si>
  <si>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</si>
  <si>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</si>
  <si>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</si>
  <si>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</si>
  <si>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</si>
  <si>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</si>
  <si>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</si>
  <si>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</si>
  <si>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</si>
  <si>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</si>
  <si>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</si>
  <si>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</si>
  <si>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</si>
  <si>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</si>
  <si>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</si>
  <si>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</si>
  <si>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</si>
  <si>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</si>
  <si>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</si>
  <si>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</si>
  <si>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</si>
  <si>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</si>
  <si>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</si>
  <si>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</si>
  <si>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</si>
  <si>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</si>
  <si>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</si>
  <si>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</si>
  <si>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</si>
  <si>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</si>
  <si>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</si>
  <si>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</si>
  <si>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</si>
  <si>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</si>
  <si>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</si>
  <si>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</si>
  <si>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</si>
  <si>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</si>
  <si>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</si>
  <si>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</si>
  <si>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</si>
  <si>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</si>
  <si>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</si>
  <si>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</si>
  <si>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</si>
  <si>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</si>
  <si>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</si>
  <si>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</si>
  <si>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</si>
  <si>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</si>
  <si>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</si>
  <si>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</si>
  <si>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</si>
  <si>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</si>
  <si>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</si>
  <si>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</si>
  <si>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</si>
  <si>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</si>
  <si>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</si>
  <si>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</si>
  <si>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</si>
  <si>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</si>
  <si>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</si>
  <si>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</si>
  <si>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</si>
  <si>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</si>
  <si>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</si>
  <si>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</si>
  <si>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</si>
  <si>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</si>
  <si>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</si>
  <si>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</si>
  <si>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</si>
  <si>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</si>
  <si>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</si>
  <si>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</si>
  <si>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</si>
  <si>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</si>
  <si>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</si>
  <si>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</si>
  <si>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</si>
  <si>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</si>
  <si>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</si>
  <si>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</si>
  <si>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</si>
  <si>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</si>
  <si>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</si>
  <si>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</si>
  <si>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</si>
  <si>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</si>
  <si>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</si>
  <si>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</si>
  <si>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</si>
  <si>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</si>
  <si>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</si>
  <si>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</si>
  <si>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</si>
  <si>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</si>
  <si>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</si>
  <si>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</si>
  <si>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</si>
  <si>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</si>
  <si>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</si>
  <si>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</si>
  <si>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</si>
  <si>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</si>
  <si>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</si>
  <si>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</si>
  <si>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</si>
  <si>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</si>
  <si>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</si>
  <si>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</si>
  <si>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</si>
  <si>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</si>
  <si>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</si>
  <si>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</si>
  <si>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</si>
  <si>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</si>
  <si>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</si>
  <si>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</si>
  <si>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</si>
  <si>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</si>
  <si>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</si>
  <si>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</si>
  <si>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</si>
  <si>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</si>
  <si>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</si>
  <si>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</si>
  <si>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</si>
  <si>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</si>
  <si>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</si>
  <si>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</si>
  <si>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</si>
  <si>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</si>
  <si>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</si>
  <si>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</si>
  <si>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</si>
  <si>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</si>
  <si>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</si>
  <si>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</si>
  <si>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</si>
  <si>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</si>
  <si>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</si>
  <si>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</si>
  <si>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</si>
  <si>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</si>
  <si>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</si>
  <si>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</si>
  <si>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</si>
  <si>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</si>
  <si>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</si>
  <si>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</si>
  <si>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</si>
  <si>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</si>
  <si>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</si>
  <si>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</si>
  <si>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</si>
  <si>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</si>
  <si>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</si>
  <si>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</si>
  <si>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</si>
  <si>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</si>
  <si>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</si>
  <si>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</si>
  <si>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</si>
  <si>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</si>
  <si>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</si>
  <si>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</si>
  <si>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</si>
  <si>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</si>
  <si>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</si>
  <si>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</si>
  <si>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</si>
  <si>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</si>
  <si>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</si>
  <si>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</si>
  <si>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</si>
  <si>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</si>
  <si>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</si>
  <si>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</si>
  <si>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</si>
  <si>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</si>
  <si>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</si>
  <si>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</si>
  <si>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</si>
  <si>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</si>
  <si>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</si>
  <si>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</si>
  <si>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</si>
  <si>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</si>
  <si>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</si>
  <si>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</si>
  <si>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</si>
  <si>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</si>
  <si>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</si>
  <si>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</si>
  <si>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</si>
  <si>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</si>
  <si>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</si>
  <si>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</si>
  <si>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</si>
  <si>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</si>
  <si>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</si>
  <si>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</si>
  <si>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</si>
  <si>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</si>
  <si>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</si>
  <si>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</si>
  <si>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</si>
  <si>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</si>
  <si>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</si>
  <si>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</si>
  <si>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</si>
  <si>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</si>
  <si>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</si>
  <si>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</si>
  <si>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</si>
  <si>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</si>
  <si>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</si>
  <si>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</si>
  <si>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</si>
  <si>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</si>
  <si>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</si>
  <si>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</si>
  <si>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</si>
  <si>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</si>
  <si>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</si>
  <si>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</si>
  <si>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</si>
  <si>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</si>
  <si>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</si>
  <si>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</si>
  <si>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</si>
  <si>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</si>
  <si>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</si>
  <si>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</si>
  <si>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</si>
  <si>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</si>
  <si>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</si>
  <si>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</si>
  <si>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</si>
  <si>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</si>
  <si>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</si>
  <si>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</si>
  <si>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</si>
  <si>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</si>
  <si>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</si>
  <si>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</si>
  <si>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</si>
  <si>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</si>
  <si>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</si>
  <si>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</si>
  <si>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</si>
  <si>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</si>
  <si>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</si>
  <si>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PARA JANELAS COM ATÉ 1,5 M DE VÃO. AF_03/2016</t>
  </si>
  <si>
    <t>VERGA PRÉ-MOLDADA PARA JANELAS COM MAIS DE 1,5 M DE VÃO. AF_03/2016</t>
  </si>
  <si>
    <t>VERGA PRÉ-MOLDADA COM ATÉ 1,5 M DE VÃO, ESPESSURA DE *20* CM. AF_03/2024</t>
  </si>
  <si>
    <t>VERGA PRÉ-MOLDADA PARA PORTAS COM MAIS DE 1,5 M DE VÃO. AF_03/2016</t>
  </si>
  <si>
    <t>VERGA MOLDADA IN LOCO EM CONCRETO PARA JANELAS COM ATÉ 1,5 M DE VÃO. AF_03/2016</t>
  </si>
  <si>
    <t>VERGA MOLDADA IN LOCO EM CONCRETO, ESPESSURA DE *20* CM. AF_03/2024</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</si>
  <si>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</si>
  <si>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</si>
  <si>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</si>
  <si>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ESPESSURA DE *20* CM. AF_03/2024</t>
  </si>
  <si>
    <t>VERGA MOLDADA IN LOCO COM UTILIZAÇÃO DE BLOCOS CANALETA PARA PORTAS COM ATÉ 1,5 M DE VÃO. AF_03/2016</t>
  </si>
  <si>
    <t>VERGA MOLDADA IN LOCO COM UTILIZAÇÃO DE BLOCOS CANALETA PARA PORTAS COM MAIS DE 1,5 M DE VÃO. AF_03/2016</t>
  </si>
  <si>
    <t>CONTRAVERGA PRÉ-MOLDADA, ESPESSURA DE *20* CM. AF_03/2024</t>
  </si>
  <si>
    <t>CONTRAVERGA PRÉ-MOLDADA PARA VÃOS DE MAIS DE 1,5 M DE COMPRIMENTO. AF_03/2016</t>
  </si>
  <si>
    <t>CONTRAVERGA MOLDADA IN LOCO EM CONCRETO PARA VÃOS DE ATÉ 1,5 M DE COMPRIMENTO. AF_03/2016</t>
  </si>
  <si>
    <t>CONTRAVERGA MOLDADA IN LOCO EM CONCRETO, ESPESSURA DE *20* CM. AF_03/2024</t>
  </si>
  <si>
    <t>CONTRAVERGA MOLDADA IN LOCO COM UTILIZAÇÃO DE BLOCOS CANALETA PARA VÃOS DE ATÉ 1,5 M DE COMPRIMENTO. AF_03/2016</t>
  </si>
  <si>
    <t>CONTRAVERGA MOLDADA IN LOCO COM UTILIZAÇÃO DE BLOCOS CANALETA, ESPESSURA DE *20* CM. AF_03/2024</t>
  </si>
  <si>
    <t>FIXAÇÃO (ENCUNHAMENTO) DE ALVENARIA DE VEDAÇÃO COM ARGAMASSA APLICADA COM BISNAGA. AF_03/2024</t>
  </si>
  <si>
    <t>FIXAÇÃO (ENCUNHAMENTO) DE ALVENARIA DE VEDAÇÃO COM ARGAMASSA APLICADA COM COLHER. AF_03/2016</t>
  </si>
  <si>
    <t>FIXAÇÃO (ENCUNHAMENTO) DE ALVENARIA DE VEDAÇÃO COM TIJOLO MACIÇO. AF_03/2024</t>
  </si>
  <si>
    <t>FIXAÇÃO (ENCUNHAMENTO) DE ALVENARIA DE VEDAÇÃO COM ESPUMA DE POLIURETANO EXPANSIVA. AF_03/2024</t>
  </si>
  <si>
    <t>CINTA DE AMARRAÇÃO DE ALVENARIA MOLDADA IN LOCO EM CONCRETO. AF_03/2016</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</si>
  <si>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</si>
  <si>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</si>
  <si>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</si>
  <si>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</si>
  <si>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</si>
  <si>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</si>
  <si>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</si>
  <si>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</si>
  <si>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</si>
  <si>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</si>
  <si>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</si>
  <si>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</si>
  <si>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</si>
  <si>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</si>
  <si>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</si>
  <si>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</si>
  <si>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</si>
  <si>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</si>
  <si>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</si>
  <si>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</si>
  <si>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</si>
  <si>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</si>
  <si>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</si>
  <si>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</si>
  <si>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</si>
  <si>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</si>
  <si>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</si>
  <si>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</si>
  <si>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</si>
  <si>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</si>
  <si>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</si>
  <si>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</si>
  <si>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</si>
  <si>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</si>
  <si>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</si>
  <si>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</si>
  <si>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</si>
  <si>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</si>
  <si>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</si>
  <si>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</si>
  <si>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</si>
  <si>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</si>
  <si>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</si>
  <si>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</si>
  <si>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</si>
  <si>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</si>
  <si>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</si>
  <si>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</si>
  <si>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</si>
  <si>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</si>
  <si>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</si>
  <si>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</si>
  <si>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</si>
  <si>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</si>
  <si>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</si>
  <si>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</si>
  <si>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</si>
  <si>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</si>
  <si>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</si>
  <si>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</si>
  <si>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</si>
  <si>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</si>
  <si>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</si>
  <si>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</si>
  <si>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</si>
  <si>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</si>
  <si>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</si>
  <si>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</si>
  <si>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</si>
  <si>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</si>
  <si>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</si>
  <si>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</si>
  <si>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</si>
  <si>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</si>
  <si>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</si>
  <si>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</si>
  <si>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</si>
  <si>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</si>
  <si>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</si>
  <si>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</si>
  <si>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</si>
  <si>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</si>
  <si>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</si>
  <si>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</si>
  <si>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</si>
  <si>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</si>
  <si>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</si>
  <si>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</si>
  <si>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</si>
  <si>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</si>
  <si>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</si>
  <si>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</si>
  <si>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</si>
  <si>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</si>
  <si>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</si>
  <si>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</si>
  <si>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</si>
  <si>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</si>
  <si>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</si>
  <si>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</si>
  <si>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</si>
  <si>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</si>
  <si>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</si>
  <si>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</si>
  <si>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</si>
  <si>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</si>
  <si>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</si>
  <si>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</si>
  <si>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</si>
  <si>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</si>
  <si>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</si>
  <si>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</si>
  <si>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</si>
  <si>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</si>
  <si>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</si>
  <si>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</si>
  <si>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</si>
  <si>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</si>
  <si>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</si>
  <si>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</si>
  <si>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</si>
  <si>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</si>
  <si>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</si>
  <si>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</si>
  <si>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</si>
  <si>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</si>
  <si>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</si>
  <si>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</si>
  <si>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</si>
  <si>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</si>
  <si>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</si>
  <si>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</si>
  <si>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</si>
  <si>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</si>
  <si>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</si>
  <si>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</si>
  <si>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</si>
  <si>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</si>
  <si>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</si>
  <si>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</si>
  <si>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</si>
  <si>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</si>
  <si>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</si>
  <si>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</si>
  <si>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</si>
  <si>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</si>
  <si>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</si>
  <si>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</si>
  <si>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</si>
  <si>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</si>
  <si>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</si>
  <si>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</si>
  <si>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</si>
  <si>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</si>
  <si>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</si>
  <si>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</si>
  <si>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</si>
  <si>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</si>
  <si>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</si>
  <si>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</si>
  <si>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</si>
  <si>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</si>
  <si>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</si>
  <si>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</si>
  <si>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</si>
  <si>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</si>
  <si>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</si>
  <si>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</si>
  <si>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</si>
  <si>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</si>
  <si>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</si>
  <si>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</si>
  <si>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</si>
  <si>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</si>
  <si>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</si>
  <si>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</si>
  <si>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</si>
  <si>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</si>
  <si>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</si>
  <si>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</si>
  <si>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</si>
  <si>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</si>
  <si>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</si>
  <si>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</si>
  <si>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</si>
  <si>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</si>
  <si>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</si>
  <si>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</si>
  <si>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</si>
  <si>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</si>
  <si>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</si>
  <si>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</si>
  <si>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</si>
  <si>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</si>
  <si>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</si>
  <si>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</si>
  <si>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</si>
  <si>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</si>
  <si>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</si>
  <si>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</si>
  <si>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</si>
  <si>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</si>
  <si>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</si>
  <si>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</si>
  <si>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</si>
  <si>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</si>
  <si>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</si>
  <si>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</si>
  <si>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</si>
  <si>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</si>
  <si>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</si>
  <si>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</si>
  <si>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</si>
  <si>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</si>
  <si>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</si>
  <si>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</si>
  <si>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</si>
  <si>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</si>
  <si>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</si>
  <si>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</si>
  <si>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</si>
  <si>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</si>
  <si>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</si>
  <si>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</si>
  <si>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</si>
  <si>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</si>
  <si>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</si>
  <si>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</si>
  <si>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</si>
  <si>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</si>
  <si>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</si>
  <si>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</si>
  <si>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</si>
  <si>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</si>
  <si>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</si>
  <si>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</si>
  <si>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</si>
  <si>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</si>
  <si>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</si>
  <si>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</si>
  <si>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</si>
  <si>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</si>
  <si>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</si>
  <si>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</si>
  <si>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</si>
  <si>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</si>
  <si>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</si>
  <si>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</si>
  <si>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</si>
  <si>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</si>
  <si>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</si>
  <si>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</si>
  <si>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</si>
  <si>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</si>
  <si>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</si>
  <si>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</si>
  <si>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</si>
  <si>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</si>
  <si>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</si>
  <si>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</si>
  <si>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</si>
  <si>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</si>
  <si>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</si>
  <si>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</si>
  <si>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</si>
  <si>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</si>
  <si>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</si>
  <si>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</si>
  <si>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</si>
  <si>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</si>
  <si>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</si>
  <si>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</si>
  <si>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</si>
  <si>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</si>
  <si>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</si>
  <si>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</si>
  <si>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</si>
  <si>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</si>
  <si>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</si>
  <si>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</si>
  <si>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</si>
  <si>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</si>
  <si>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</si>
  <si>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</si>
  <si>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</si>
  <si>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</si>
  <si>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</si>
  <si>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</si>
  <si>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</si>
  <si>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</si>
  <si>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</si>
  <si>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</si>
  <si>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</si>
  <si>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</si>
  <si>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</si>
  <si>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</si>
  <si>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</si>
  <si>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</si>
  <si>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</si>
  <si>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</si>
  <si>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</si>
  <si>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</si>
  <si>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</si>
  <si>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</si>
  <si>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</si>
  <si>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</si>
  <si>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</si>
  <si>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</si>
  <si>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</si>
  <si>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</si>
  <si>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</si>
  <si>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</si>
  <si>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</si>
  <si>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</si>
  <si>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</si>
  <si>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</si>
  <si>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</si>
  <si>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</si>
  <si>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</si>
  <si>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</si>
  <si>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</si>
  <si>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</si>
  <si>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</si>
  <si>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</si>
  <si>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</si>
  <si>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</si>
  <si>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</si>
  <si>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</si>
  <si>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</si>
  <si>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</si>
  <si>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</si>
  <si>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</si>
  <si>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</si>
  <si>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</si>
  <si>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</si>
  <si>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</si>
  <si>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</si>
  <si>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</si>
  <si>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</si>
  <si>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</si>
  <si>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</si>
  <si>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</si>
  <si>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</si>
  <si>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</si>
  <si>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</si>
  <si>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</si>
  <si>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</si>
  <si>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</si>
  <si>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</si>
  <si>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</si>
  <si>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</si>
  <si>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</si>
  <si>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</si>
  <si>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</si>
  <si>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</si>
  <si>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</si>
  <si>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</si>
  <si>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</si>
  <si>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</si>
  <si>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</si>
  <si>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</si>
  <si>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</si>
  <si>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</si>
  <si>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</si>
  <si>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</si>
  <si>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</si>
  <si>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</si>
  <si>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</si>
  <si>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</si>
  <si>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</si>
  <si>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</si>
  <si>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</si>
  <si>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</si>
  <si>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</si>
  <si>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</si>
  <si>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</si>
  <si>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</si>
  <si>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</si>
  <si>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</si>
  <si>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</si>
  <si>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</si>
  <si>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</si>
  <si>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</si>
  <si>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</si>
  <si>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</si>
  <si>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</si>
  <si>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</si>
  <si>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</si>
  <si>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</si>
  <si>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</si>
  <si>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</si>
  <si>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</si>
  <si>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</si>
  <si>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</si>
  <si>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</si>
  <si>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</si>
  <si>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</si>
  <si>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</si>
  <si>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</si>
  <si>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</si>
  <si>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</si>
  <si>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</si>
  <si>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</si>
  <si>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</si>
  <si>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</si>
  <si>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</si>
  <si>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</si>
  <si>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</si>
  <si>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</si>
  <si>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</si>
  <si>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</si>
  <si>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</si>
  <si>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</si>
  <si>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</si>
  <si>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</si>
  <si>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</si>
  <si>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</si>
  <si>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</si>
  <si>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</si>
  <si>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</si>
  <si>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</si>
  <si>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</si>
  <si>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</si>
  <si>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</si>
  <si>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</si>
  <si>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</si>
  <si>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</si>
  <si>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</si>
  <si>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</si>
  <si>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</si>
  <si>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</si>
  <si>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</si>
  <si>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</si>
  <si>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</si>
  <si>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</si>
  <si>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</si>
  <si>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</si>
  <si>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</si>
  <si>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</si>
  <si>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</si>
  <si>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</si>
  <si>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</si>
  <si>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</si>
  <si>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</si>
  <si>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</si>
  <si>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</si>
  <si>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</si>
  <si>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</si>
  <si>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</si>
  <si>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</si>
  <si>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</si>
  <si>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</si>
  <si>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</si>
  <si>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</si>
  <si>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</si>
  <si>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</si>
  <si>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</si>
  <si>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</si>
  <si>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</si>
  <si>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</si>
  <si>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</si>
  <si>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</si>
  <si>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</si>
  <si>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</si>
  <si>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</si>
  <si>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</si>
  <si>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</si>
  <si>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</si>
  <si>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</si>
  <si>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</si>
  <si>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</si>
  <si>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</si>
  <si>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</si>
  <si>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</si>
  <si>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</si>
  <si>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</si>
  <si>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</si>
  <si>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</si>
  <si>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</si>
  <si>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</si>
  <si>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</si>
  <si>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</si>
  <si>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</si>
  <si>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</si>
  <si>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</si>
  <si>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</si>
  <si>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</si>
  <si>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</si>
  <si>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</si>
  <si>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</si>
  <si>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</si>
  <si>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</si>
  <si>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</si>
  <si>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</si>
  <si>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</si>
  <si>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</si>
  <si>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</si>
  <si>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</si>
  <si>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</si>
  <si>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</si>
  <si>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</si>
  <si>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</si>
  <si>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</si>
  <si>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</si>
  <si>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</si>
  <si>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</si>
  <si>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</si>
  <si>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</si>
  <si>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</si>
  <si>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</si>
  <si>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</si>
  <si>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</si>
  <si>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</si>
  <si>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</si>
  <si>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</si>
  <si>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</si>
  <si>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</si>
  <si>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</si>
  <si>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</si>
  <si>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</si>
  <si>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</si>
  <si>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</si>
  <si>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</si>
  <si>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</si>
  <si>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</si>
  <si>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</si>
  <si>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</si>
  <si>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</si>
  <si>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</si>
  <si>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</si>
  <si>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</si>
  <si>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</si>
  <si>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</si>
  <si>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</si>
  <si>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</si>
  <si>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</si>
  <si>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</si>
  <si>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</si>
  <si>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</si>
  <si>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</si>
  <si>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</si>
  <si>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</si>
  <si>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</si>
  <si>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</si>
  <si>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</si>
  <si>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</si>
  <si>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</si>
  <si>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</si>
  <si>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</si>
  <si>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</si>
  <si>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</si>
  <si>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</si>
  <si>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</si>
  <si>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</si>
  <si>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</si>
  <si>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</si>
  <si>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</si>
  <si>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</si>
  <si>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</si>
  <si>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</si>
  <si>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</si>
  <si>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</si>
  <si>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</si>
  <si>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</si>
  <si>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</si>
  <si>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</si>
  <si>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</si>
  <si>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</si>
  <si>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</si>
  <si>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</si>
  <si>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</si>
  <si>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</si>
  <si>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</si>
  <si>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</si>
  <si>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</si>
  <si>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</si>
  <si>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</si>
  <si>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</si>
  <si>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</si>
  <si>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</si>
  <si>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</si>
  <si>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</si>
  <si>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</si>
  <si>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</si>
  <si>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</si>
  <si>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</si>
  <si>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</si>
  <si>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</si>
  <si>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</si>
  <si>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SÓDIO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</si>
  <si>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</si>
  <si>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</si>
  <si>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</si>
  <si>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</si>
  <si>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</si>
  <si>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</si>
  <si>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</si>
  <si>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</si>
  <si>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</si>
  <si>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</si>
  <si>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</si>
  <si>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</si>
  <si>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</si>
  <si>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</si>
  <si>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</si>
  <si>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</si>
  <si>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</si>
  <si>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</si>
  <si>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</si>
  <si>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</si>
  <si>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</si>
  <si>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</si>
  <si>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</si>
  <si>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</si>
  <si>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</si>
  <si>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</si>
  <si>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</si>
  <si>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</si>
  <si>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</si>
  <si>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</si>
  <si>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</si>
  <si>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</si>
  <si>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</si>
  <si>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</si>
  <si>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</si>
  <si>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</si>
  <si>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</si>
  <si>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</si>
  <si>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</si>
  <si>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</si>
  <si>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</si>
  <si>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</si>
  <si>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</si>
  <si>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</si>
  <si>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</si>
  <si>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</si>
  <si>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</si>
  <si>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</si>
  <si>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</si>
  <si>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</si>
  <si>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</si>
  <si>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</si>
  <si>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</si>
  <si>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</si>
  <si>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</si>
  <si>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</si>
  <si>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</si>
  <si>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</si>
  <si>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</si>
  <si>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</si>
  <si>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</si>
  <si>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</si>
  <si>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</si>
  <si>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</si>
  <si>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</si>
  <si>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</si>
  <si>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</si>
  <si>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</si>
  <si>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</si>
  <si>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</si>
  <si>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</si>
  <si>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</si>
  <si>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</si>
  <si>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</si>
  <si>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</si>
  <si>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</si>
  <si>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</si>
  <si>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</si>
  <si>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</si>
  <si>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</si>
  <si>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</si>
  <si>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</si>
  <si>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</si>
  <si>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</si>
  <si>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</si>
  <si>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</si>
  <si>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</si>
  <si>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</si>
  <si>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</si>
  <si>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</si>
  <si>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</si>
  <si>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</si>
  <si>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</si>
  <si>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</si>
  <si>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</si>
  <si>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</si>
  <si>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</si>
  <si>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</si>
  <si>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</si>
  <si>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</si>
  <si>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</si>
  <si>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</si>
  <si>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</si>
  <si>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</si>
  <si>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</si>
  <si>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</si>
  <si>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</si>
  <si>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</si>
  <si>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</si>
  <si>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</si>
  <si>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</si>
  <si>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</si>
  <si>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</si>
  <si>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</si>
  <si>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</si>
  <si>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</si>
  <si>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</si>
  <si>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</si>
  <si>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</si>
  <si>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</si>
  <si>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</si>
  <si>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</si>
  <si>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</si>
  <si>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</si>
  <si>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</si>
  <si>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</si>
  <si>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</si>
  <si>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</si>
  <si>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</si>
  <si>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</si>
  <si>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</si>
  <si>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</si>
  <si>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</si>
  <si>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</si>
  <si>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</si>
  <si>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</si>
  <si>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</si>
  <si>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</si>
  <si>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</si>
  <si>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</si>
  <si>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</si>
  <si>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</si>
  <si>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</si>
  <si>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</si>
  <si>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</si>
  <si>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</si>
  <si>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</si>
  <si>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</si>
  <si>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</si>
  <si>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</si>
  <si>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</si>
  <si>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</si>
  <si>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</si>
  <si>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</si>
  <si>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</si>
  <si>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</si>
  <si>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</si>
  <si>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</si>
  <si>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</si>
  <si>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</si>
  <si>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</si>
  <si>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</si>
  <si>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</si>
  <si>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</si>
  <si>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</si>
  <si>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</si>
  <si>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</si>
  <si>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</si>
  <si>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</si>
  <si>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</si>
  <si>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</si>
  <si>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</si>
  <si>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</si>
  <si>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</si>
  <si>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</si>
  <si>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</si>
  <si>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</si>
  <si>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</si>
  <si>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</si>
  <si>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</si>
  <si>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</si>
  <si>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</si>
  <si>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</si>
  <si>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</si>
  <si>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</si>
  <si>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</si>
  <si>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</si>
  <si>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</si>
  <si>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</si>
  <si>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</si>
  <si>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</si>
  <si>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</si>
  <si>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</si>
  <si>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</si>
  <si>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</si>
  <si>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</si>
  <si>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</si>
  <si>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</si>
  <si>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</si>
  <si>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</si>
  <si>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</si>
  <si>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</si>
  <si>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</si>
  <si>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</si>
  <si>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</si>
  <si>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</si>
  <si>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</si>
  <si>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</si>
  <si>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</si>
  <si>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</si>
  <si>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</si>
  <si>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</si>
  <si>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</si>
  <si>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</si>
  <si>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</si>
  <si>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</si>
  <si>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</si>
  <si>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</si>
  <si>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</si>
  <si>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</si>
  <si>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</si>
  <si>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</si>
  <si>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</si>
  <si>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</si>
  <si>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</si>
  <si>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</si>
  <si>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</si>
  <si>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</si>
  <si>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</si>
  <si>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</si>
  <si>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</si>
  <si>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</si>
  <si>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</si>
  <si>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</si>
  <si>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</si>
  <si>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</si>
  <si>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</si>
  <si>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</si>
  <si>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</si>
  <si>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</si>
  <si>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</si>
  <si>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</si>
  <si>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</si>
  <si>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</si>
  <si>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</si>
  <si>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</si>
  <si>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</si>
  <si>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</si>
  <si>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</si>
  <si>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</si>
  <si>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</si>
  <si>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</si>
  <si>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</si>
  <si>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</si>
  <si>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</si>
  <si>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</si>
  <si>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</si>
  <si>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</si>
  <si>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</si>
  <si>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</si>
  <si>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</si>
  <si>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</si>
  <si>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</si>
  <si>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</si>
  <si>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</si>
  <si>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</si>
  <si>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</si>
  <si>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</si>
  <si>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</si>
  <si>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</si>
  <si>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</si>
  <si>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</si>
  <si>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</si>
  <si>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</si>
  <si>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</si>
  <si>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</si>
  <si>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</si>
  <si>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</si>
  <si>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</si>
  <si>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</si>
  <si>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</si>
  <si>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</si>
  <si>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</si>
  <si>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</si>
  <si>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</si>
  <si>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</si>
  <si>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</si>
  <si>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</si>
  <si>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</si>
  <si>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</si>
  <si>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</si>
  <si>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</si>
  <si>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</si>
  <si>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</si>
  <si>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</si>
  <si>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</si>
  <si>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</si>
  <si>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</si>
  <si>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</si>
  <si>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</si>
  <si>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</si>
  <si>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</si>
  <si>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</si>
  <si>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</si>
  <si>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</si>
  <si>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</si>
  <si>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</si>
  <si>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</si>
  <si>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</si>
  <si>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</si>
  <si>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</si>
  <si>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</si>
  <si>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</si>
  <si>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</si>
  <si>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</si>
  <si>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</si>
  <si>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</si>
  <si>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</si>
  <si>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</si>
  <si>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</si>
  <si>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</si>
  <si>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</si>
  <si>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</si>
  <si>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</si>
  <si>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</si>
  <si>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</si>
  <si>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</si>
  <si>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</si>
  <si>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</si>
  <si>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</si>
  <si>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</si>
  <si>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</si>
  <si>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</si>
  <si>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</si>
  <si>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</si>
  <si>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</si>
  <si>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</si>
  <si>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</si>
  <si>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</si>
  <si>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</si>
  <si>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</si>
  <si>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</si>
  <si>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</si>
  <si>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</si>
  <si>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</si>
  <si>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</si>
  <si>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</si>
  <si>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</si>
  <si>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</si>
  <si>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</si>
  <si>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</si>
  <si>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</si>
  <si>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</si>
  <si>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</si>
  <si>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</si>
  <si>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</si>
  <si>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</si>
  <si>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</si>
  <si>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</si>
  <si>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</si>
  <si>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</si>
  <si>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</si>
  <si>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</si>
  <si>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</si>
  <si>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</si>
  <si>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</si>
  <si>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</si>
  <si>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</si>
  <si>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</si>
  <si>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</si>
  <si>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</si>
  <si>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</si>
  <si>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</si>
  <si>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</si>
  <si>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</si>
  <si>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</si>
  <si>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</si>
  <si>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</si>
  <si>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</si>
  <si>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</si>
  <si>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</si>
  <si>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</si>
  <si>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</si>
  <si>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</si>
  <si>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</si>
  <si>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</si>
  <si>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</si>
  <si>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</si>
  <si>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</si>
  <si>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</si>
  <si>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</si>
  <si>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</si>
  <si>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</si>
  <si>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</si>
  <si>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</si>
  <si>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</si>
  <si>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</si>
  <si>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</si>
  <si>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</si>
  <si>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</si>
  <si>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</si>
  <si>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</si>
  <si>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</si>
  <si>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</si>
  <si>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</si>
  <si>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</si>
  <si>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</si>
  <si>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</si>
  <si>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</si>
  <si>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</si>
  <si>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</si>
  <si>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</si>
  <si>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</si>
  <si>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</si>
  <si>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</si>
  <si>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</si>
  <si>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</si>
  <si>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</si>
  <si>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</si>
  <si>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</si>
  <si>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</si>
  <si>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</si>
  <si>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</si>
  <si>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</si>
  <si>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</si>
  <si>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</si>
  <si>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</si>
  <si>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</si>
  <si>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</si>
  <si>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</si>
  <si>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</si>
  <si>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</si>
  <si>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</si>
  <si>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</si>
  <si>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</si>
  <si>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</si>
  <si>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</si>
  <si>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</si>
  <si>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</si>
  <si>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</si>
  <si>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</si>
  <si>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</si>
  <si>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</si>
  <si>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</si>
  <si>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</si>
  <si>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</si>
  <si>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</si>
  <si>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</si>
  <si>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</si>
  <si>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</si>
  <si>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</si>
  <si>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</si>
  <si>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</si>
  <si>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</si>
  <si>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</si>
  <si>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</si>
  <si>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</si>
  <si>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</si>
  <si>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</si>
  <si>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</si>
  <si>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</si>
  <si>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</si>
  <si>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</si>
  <si>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</si>
  <si>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</si>
  <si>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</si>
  <si>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</si>
  <si>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</si>
  <si>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</si>
  <si>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</si>
  <si>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</si>
  <si>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</si>
  <si>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</si>
  <si>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</si>
  <si>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</si>
  <si>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</si>
  <si>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</si>
  <si>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</si>
  <si>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</si>
  <si>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</si>
  <si>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</si>
  <si>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</si>
  <si>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</si>
  <si>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</si>
  <si>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</si>
  <si>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</si>
  <si>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</si>
  <si>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</si>
  <si>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</si>
  <si>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</si>
  <si>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</si>
  <si>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</si>
  <si>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</si>
  <si>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</si>
  <si>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</si>
  <si>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</si>
  <si>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</si>
  <si>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</si>
  <si>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</si>
  <si>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</si>
  <si>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</si>
  <si>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</si>
  <si>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</si>
  <si>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</si>
  <si>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</si>
  <si>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</si>
  <si>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</si>
  <si>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</si>
  <si>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</si>
  <si>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</si>
  <si>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</si>
  <si>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</si>
  <si>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</si>
  <si>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</si>
  <si>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</si>
  <si>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</si>
  <si>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</si>
  <si>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</si>
  <si>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</si>
  <si>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</si>
  <si>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</si>
  <si>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</si>
  <si>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</si>
  <si>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</si>
  <si>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</si>
  <si>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</si>
  <si>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</si>
  <si>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</si>
  <si>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</si>
  <si>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</si>
  <si>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</si>
  <si>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</si>
  <si>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</si>
  <si>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</si>
  <si>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</si>
  <si>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</si>
  <si>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</si>
  <si>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</si>
  <si>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</si>
  <si>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</si>
  <si>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</si>
  <si>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</si>
  <si>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</si>
  <si>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</si>
  <si>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</si>
  <si>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</si>
  <si>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</si>
  <si>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</si>
  <si>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</si>
  <si>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</si>
  <si>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</si>
  <si>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</si>
  <si>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</si>
  <si>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</si>
  <si>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</si>
  <si>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</si>
  <si>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</si>
  <si>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</si>
  <si>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</si>
  <si>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</si>
  <si>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</si>
  <si>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</si>
  <si>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</si>
  <si>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</si>
  <si>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</si>
  <si>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</si>
  <si>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</si>
  <si>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</si>
  <si>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</si>
  <si>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</si>
  <si>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</si>
  <si>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</si>
  <si>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</si>
  <si>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</si>
  <si>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</si>
  <si>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</si>
  <si>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</si>
  <si>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</si>
  <si>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</si>
  <si>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</si>
  <si>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</si>
  <si>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</si>
  <si>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</si>
  <si>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</si>
  <si>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</si>
  <si>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</si>
  <si>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</si>
  <si>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</si>
  <si>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</si>
  <si>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</si>
  <si>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</si>
  <si>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</si>
  <si>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</si>
  <si>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</si>
  <si>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</si>
  <si>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</si>
  <si>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</si>
  <si>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</si>
  <si>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</si>
  <si>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</si>
  <si>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</si>
  <si>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</si>
  <si>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</si>
  <si>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</si>
  <si>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</si>
  <si>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</si>
  <si>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</si>
  <si>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</si>
  <si>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</si>
  <si>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</si>
  <si>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</si>
  <si>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</si>
  <si>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</si>
  <si>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</si>
  <si>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</si>
  <si>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</si>
  <si>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</si>
  <si>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</si>
  <si>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</si>
  <si>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</si>
  <si>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</si>
  <si>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</si>
  <si>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</si>
  <si>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</si>
  <si>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</si>
  <si>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</si>
  <si>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</si>
  <si>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</si>
  <si>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</si>
  <si>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</si>
  <si>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</si>
  <si>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</si>
  <si>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</si>
  <si>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</si>
  <si>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</si>
  <si>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</si>
  <si>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</si>
  <si>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</si>
  <si>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</si>
  <si>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</si>
  <si>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</si>
  <si>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</si>
  <si>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</si>
  <si>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</si>
  <si>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</si>
  <si>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</si>
  <si>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</si>
  <si>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</si>
  <si>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</si>
  <si>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</si>
  <si>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</si>
  <si>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</si>
  <si>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</si>
  <si>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</si>
  <si>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</si>
  <si>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</si>
  <si>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</si>
  <si>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</si>
  <si>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</si>
  <si>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</si>
  <si>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</si>
  <si>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</si>
  <si>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</si>
  <si>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</si>
  <si>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</si>
  <si>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</si>
  <si>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</si>
  <si>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</si>
  <si>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</si>
  <si>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</si>
  <si>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</si>
  <si>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</si>
  <si>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</si>
  <si>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</si>
  <si>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</si>
  <si>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</si>
  <si>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</si>
  <si>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</si>
  <si>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</si>
  <si>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</si>
  <si>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</si>
  <si>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</si>
  <si>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</si>
  <si>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</si>
  <si>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</si>
  <si>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</si>
  <si>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</si>
  <si>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</si>
  <si>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</si>
  <si>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</si>
  <si>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</si>
  <si>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</si>
  <si>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</si>
  <si>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</si>
  <si>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</si>
  <si>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</si>
  <si>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</si>
  <si>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</si>
  <si>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</si>
  <si>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</si>
  <si>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</si>
  <si>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</si>
  <si>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</si>
  <si>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</si>
  <si>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</si>
  <si>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</si>
  <si>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</si>
  <si>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</si>
  <si>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</si>
  <si>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</si>
  <si>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</si>
  <si>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</si>
  <si>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</si>
  <si>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</si>
  <si>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</si>
  <si>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</si>
  <si>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</si>
  <si>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</si>
  <si>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</si>
  <si>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</si>
  <si>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</si>
  <si>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</si>
  <si>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</si>
  <si>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</si>
  <si>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</si>
  <si>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</si>
  <si>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</si>
  <si>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</si>
  <si>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</si>
  <si>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</si>
  <si>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</si>
  <si>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</si>
  <si>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</si>
  <si>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</si>
  <si>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</si>
  <si>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</si>
  <si>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</si>
  <si>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</si>
  <si>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</si>
  <si>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</si>
  <si>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</si>
  <si>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</si>
  <si>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</si>
  <si>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</si>
  <si>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</si>
  <si>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</si>
  <si>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</si>
  <si>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</si>
  <si>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</si>
  <si>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</si>
  <si>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</si>
  <si>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</si>
  <si>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</si>
  <si>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</si>
  <si>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</si>
  <si>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</si>
  <si>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</si>
  <si>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</si>
  <si>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</si>
  <si>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</si>
  <si>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</si>
  <si>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</si>
  <si>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</si>
  <si>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</si>
  <si>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</si>
  <si>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</si>
  <si>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</si>
  <si>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</si>
  <si>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</si>
  <si>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</si>
  <si>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</si>
  <si>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</si>
  <si>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</si>
  <si>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</si>
  <si>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</si>
  <si>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</si>
  <si>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</si>
  <si>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</si>
  <si>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</si>
  <si>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</si>
  <si>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</si>
  <si>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</si>
  <si>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</si>
  <si>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</si>
  <si>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</si>
  <si>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</si>
  <si>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</si>
  <si>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</si>
  <si>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</si>
  <si>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</si>
  <si>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</si>
  <si>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</si>
  <si>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</si>
  <si>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</si>
  <si>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</si>
  <si>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</si>
  <si>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</si>
  <si>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</si>
  <si>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</si>
  <si>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</si>
  <si>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</si>
  <si>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</si>
  <si>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</si>
  <si>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</si>
  <si>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</si>
  <si>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</si>
  <si>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</si>
  <si>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</si>
  <si>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</si>
  <si>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</si>
  <si>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</si>
  <si>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</si>
  <si>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</si>
  <si>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</si>
  <si>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</si>
  <si>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</si>
  <si>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</si>
  <si>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</si>
  <si>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</si>
  <si>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</si>
  <si>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</si>
  <si>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</si>
  <si>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</si>
  <si>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</si>
  <si>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</si>
  <si>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</si>
  <si>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</si>
  <si>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</si>
  <si>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</si>
  <si>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</si>
  <si>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</si>
  <si>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</si>
  <si>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</si>
  <si>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</si>
  <si>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</si>
  <si>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</si>
  <si>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</si>
  <si>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</si>
  <si>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</si>
  <si>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</si>
  <si>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</si>
  <si>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</si>
  <si>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</si>
  <si>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</si>
  <si>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</si>
  <si>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</si>
  <si>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</si>
  <si>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</si>
  <si>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</si>
  <si>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</si>
  <si>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</si>
  <si>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</si>
  <si>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</si>
  <si>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</si>
  <si>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</si>
  <si>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</si>
  <si>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</si>
  <si>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</si>
  <si>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</si>
  <si>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</si>
  <si>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</si>
  <si>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</si>
  <si>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</si>
  <si>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</si>
  <si>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</si>
  <si>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</si>
  <si>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</si>
  <si>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</si>
  <si>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</si>
  <si>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</si>
  <si>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</si>
  <si>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</si>
  <si>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</si>
  <si>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</si>
  <si>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</si>
  <si>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</si>
  <si>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</si>
  <si>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</si>
  <si>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</si>
  <si>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</si>
  <si>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</si>
  <si>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</si>
  <si>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</si>
  <si>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</si>
  <si>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</si>
  <si>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</si>
  <si>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</si>
  <si>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</si>
  <si>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</si>
  <si>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</si>
  <si>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</si>
  <si>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</si>
  <si>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</si>
  <si>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</si>
  <si>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</si>
  <si>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</si>
  <si>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</si>
  <si>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</si>
  <si>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</si>
  <si>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</si>
  <si>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</si>
  <si>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</si>
  <si>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</si>
  <si>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</si>
  <si>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</si>
  <si>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</si>
  <si>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</si>
  <si>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</si>
  <si>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</si>
  <si>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</si>
  <si>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</si>
  <si>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</si>
  <si>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</si>
  <si>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</si>
  <si>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</si>
  <si>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</si>
  <si>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</si>
  <si>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</si>
  <si>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</si>
  <si>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</si>
  <si>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</si>
  <si>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</si>
  <si>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</si>
  <si>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</si>
  <si>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</si>
  <si>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</si>
  <si>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</si>
  <si>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</si>
  <si>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</si>
  <si>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</si>
  <si>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</si>
  <si>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</si>
  <si>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</si>
  <si>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</si>
  <si>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</si>
  <si>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</si>
  <si>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</si>
  <si>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</si>
  <si>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</si>
  <si>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</si>
  <si>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</si>
  <si>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</si>
  <si>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</si>
  <si>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</si>
  <si>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</si>
  <si>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</si>
  <si>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</si>
  <si>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</si>
  <si>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</si>
  <si>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</si>
  <si>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</si>
  <si>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</si>
  <si>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</si>
  <si>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</si>
  <si>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</si>
  <si>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</si>
  <si>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</si>
  <si>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</si>
  <si>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</si>
  <si>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</si>
  <si>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</si>
  <si>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</si>
  <si>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</si>
  <si>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</si>
  <si>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</si>
  <si>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</si>
  <si>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</si>
  <si>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</si>
  <si>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</si>
  <si>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</si>
  <si>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</si>
  <si>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</si>
  <si>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</si>
  <si>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</si>
  <si>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</si>
  <si>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</si>
  <si>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</si>
  <si>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</si>
  <si>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</si>
  <si>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</si>
  <si>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</si>
  <si>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</si>
  <si>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</si>
  <si>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</si>
  <si>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</si>
  <si>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</si>
  <si>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</si>
  <si>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</si>
  <si>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</si>
  <si>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</si>
  <si>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</si>
  <si>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</si>
  <si>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</si>
  <si>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</si>
  <si>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</si>
  <si>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</si>
  <si>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</si>
  <si>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</si>
  <si>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</si>
  <si>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</si>
  <si>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</si>
  <si>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</si>
  <si>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</si>
  <si>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</si>
  <si>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</si>
  <si>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</si>
  <si>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</si>
  <si>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</si>
  <si>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</si>
  <si>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</si>
  <si>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</si>
  <si>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</si>
  <si>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</si>
  <si>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</si>
  <si>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</si>
  <si>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</si>
  <si>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</si>
  <si>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</si>
  <si>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</si>
  <si>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</si>
  <si>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</si>
  <si>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</si>
  <si>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</si>
  <si>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</si>
  <si>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</si>
  <si>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</si>
  <si>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</si>
  <si>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</si>
  <si>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</si>
  <si>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</si>
  <si>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</si>
  <si>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</si>
  <si>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</si>
  <si>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</si>
  <si>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</si>
  <si>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</si>
  <si>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</si>
  <si>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</si>
  <si>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</si>
  <si>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</si>
  <si>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</si>
  <si>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</si>
  <si>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</si>
  <si>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</si>
  <si>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</si>
  <si>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</si>
  <si>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</si>
  <si>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</si>
  <si>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</si>
  <si>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</si>
  <si>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</si>
  <si>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</si>
  <si>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</si>
  <si>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</si>
  <si>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</si>
  <si>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</si>
  <si>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</si>
  <si>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</si>
  <si>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</si>
  <si>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</si>
  <si>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</si>
  <si>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</si>
  <si>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</si>
  <si>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</si>
  <si>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</si>
  <si>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</si>
  <si>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</si>
  <si>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</si>
  <si>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</si>
  <si>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</si>
  <si>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</si>
  <si>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</si>
  <si>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</si>
  <si>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</si>
  <si>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</si>
  <si>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</si>
  <si>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</si>
  <si>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</si>
  <si>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</si>
  <si>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</si>
  <si>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</si>
  <si>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</si>
  <si>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</si>
  <si>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</si>
  <si>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</si>
  <si>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</si>
  <si>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</si>
  <si>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</si>
  <si>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</si>
  <si>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</si>
  <si>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</si>
  <si>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</si>
  <si>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</si>
  <si>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</si>
  <si>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</si>
  <si>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</si>
  <si>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</si>
  <si>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</si>
  <si>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</si>
  <si>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</si>
  <si>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</si>
  <si>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</si>
  <si>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</si>
  <si>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</si>
  <si>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</si>
  <si>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</si>
  <si>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</si>
  <si>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</si>
  <si>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</si>
  <si>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</si>
  <si>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</si>
  <si>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</si>
  <si>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</si>
  <si>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</si>
  <si>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</si>
  <si>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</si>
  <si>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</si>
  <si>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</si>
  <si>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</si>
  <si>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</si>
  <si>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</si>
  <si>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</si>
  <si>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</si>
  <si>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</si>
  <si>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</si>
  <si>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</si>
  <si>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</si>
  <si>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</si>
  <si>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</si>
  <si>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</si>
  <si>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</si>
  <si>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</si>
  <si>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</si>
  <si>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</si>
  <si>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</si>
  <si>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</si>
  <si>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</si>
  <si>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</si>
  <si>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</si>
  <si>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</si>
  <si>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</si>
  <si>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</si>
  <si>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</si>
  <si>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</si>
  <si>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</si>
  <si>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</si>
  <si>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</si>
  <si>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</si>
  <si>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</si>
  <si>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</si>
  <si>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</si>
  <si>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</si>
  <si>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</si>
  <si>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</si>
  <si>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</si>
  <si>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</si>
  <si>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</si>
  <si>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</si>
  <si>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</si>
  <si>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</si>
  <si>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</si>
  <si>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</si>
  <si>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</si>
  <si>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</si>
  <si>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</si>
  <si>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</si>
  <si>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</si>
  <si>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</si>
  <si>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</si>
  <si>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</si>
  <si>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</si>
  <si>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</si>
  <si>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</si>
  <si>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</si>
  <si>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</si>
  <si>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</si>
  <si>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</si>
  <si>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</si>
  <si>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</si>
  <si>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</si>
  <si>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</si>
  <si>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</si>
  <si>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</si>
  <si>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</si>
  <si>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</si>
  <si>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</si>
  <si>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</si>
  <si>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</si>
  <si>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</si>
  <si>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</si>
  <si>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</si>
  <si>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</si>
  <si>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</si>
  <si>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</si>
  <si>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</si>
  <si>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</si>
  <si>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</si>
  <si>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</si>
  <si>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</si>
  <si>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</si>
  <si>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</si>
  <si>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</si>
  <si>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</si>
  <si>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</si>
  <si>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</si>
  <si>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</si>
  <si>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</si>
  <si>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</si>
  <si>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</si>
  <si>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</si>
  <si>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</si>
  <si>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</si>
  <si>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</si>
  <si>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</si>
  <si>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</si>
  <si>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</si>
  <si>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</si>
  <si>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</si>
  <si>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</si>
  <si>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</si>
  <si>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</si>
  <si>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</si>
  <si>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</si>
  <si>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</si>
  <si>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</si>
  <si>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</si>
  <si>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</si>
  <si>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</si>
  <si>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</si>
  <si>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</si>
  <si>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</si>
  <si>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</si>
  <si>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</si>
  <si>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</si>
  <si>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</si>
  <si>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</si>
  <si>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</si>
  <si>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</si>
  <si>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</si>
  <si>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</si>
  <si>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</si>
  <si>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</si>
  <si>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</si>
  <si>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</si>
  <si>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</si>
  <si>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</si>
  <si>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</si>
  <si>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</si>
  <si>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</si>
  <si>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</si>
  <si>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</si>
  <si>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</si>
  <si>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</si>
  <si>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</si>
  <si>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</si>
  <si>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</si>
  <si>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</si>
  <si>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</si>
  <si>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</si>
  <si>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</si>
  <si>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</si>
  <si>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</si>
  <si>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</si>
  <si>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</si>
  <si>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</si>
  <si>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</si>
  <si>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</si>
  <si>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</si>
  <si>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</si>
  <si>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</si>
  <si>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</si>
  <si>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</si>
  <si>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</si>
  <si>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</si>
  <si>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</si>
  <si>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</si>
  <si>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</si>
  <si>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</si>
  <si>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</si>
  <si>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</si>
  <si>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</si>
  <si>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</si>
  <si>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</si>
  <si>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</si>
  <si>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</si>
  <si>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</si>
  <si>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</si>
  <si>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</si>
  <si>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</si>
  <si>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</si>
  <si>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</si>
  <si>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</si>
  <si>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</si>
  <si>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</si>
  <si>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</si>
  <si>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</si>
  <si>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</si>
  <si>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</si>
  <si>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</si>
  <si>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</si>
  <si>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</si>
  <si>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</si>
  <si>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</si>
  <si>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</si>
  <si>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</si>
  <si>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</si>
  <si>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</si>
  <si>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</si>
  <si>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</si>
  <si>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</si>
  <si>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</si>
  <si>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</si>
  <si>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</si>
  <si>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</si>
  <si>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</si>
  <si>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</si>
  <si>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</si>
  <si>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</si>
  <si>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</si>
  <si>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</si>
  <si>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</si>
  <si>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</si>
  <si>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</si>
  <si>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</si>
  <si>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</si>
  <si>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</si>
  <si>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</si>
  <si>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</si>
  <si>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</si>
  <si>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</si>
  <si>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</si>
  <si>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</si>
  <si>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</si>
  <si>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</si>
  <si>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</si>
  <si>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</si>
  <si>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</si>
  <si>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</si>
  <si>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</si>
  <si>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</si>
  <si>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</si>
  <si>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</si>
  <si>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</si>
  <si>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</si>
  <si>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</si>
  <si>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</si>
  <si>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</si>
  <si>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</si>
  <si>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</si>
  <si>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</si>
  <si>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</si>
  <si>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</si>
  <si>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</si>
  <si>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</si>
  <si>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</si>
  <si>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</si>
  <si>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</si>
  <si>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</si>
  <si>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</si>
  <si>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</si>
  <si>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</si>
  <si>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</si>
  <si>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</si>
  <si>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</si>
  <si>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</si>
  <si>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</si>
  <si>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</si>
  <si>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</si>
  <si>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</si>
  <si>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</si>
  <si>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</si>
  <si>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</si>
  <si>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</si>
  <si>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</si>
  <si>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</si>
  <si>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</si>
  <si>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</si>
  <si>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</si>
  <si>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</si>
  <si>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</si>
  <si>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</si>
  <si>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</si>
  <si>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</si>
  <si>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</si>
  <si>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</si>
  <si>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</si>
  <si>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</si>
  <si>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</si>
  <si>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</si>
  <si>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</si>
  <si>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</si>
  <si>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</si>
  <si>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</si>
  <si>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</si>
  <si>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</si>
  <si>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</si>
  <si>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</si>
  <si>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</si>
  <si>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</si>
  <si>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</si>
  <si>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</si>
  <si>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</si>
  <si>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</si>
  <si>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</si>
  <si>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</si>
  <si>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</si>
  <si>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</si>
  <si>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</si>
  <si>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</si>
  <si>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</si>
  <si>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</si>
  <si>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</si>
  <si>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</si>
  <si>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</si>
  <si>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</si>
  <si>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</si>
  <si>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</si>
  <si>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</si>
  <si>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</si>
  <si>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</si>
  <si>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</si>
  <si>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</si>
  <si>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</si>
  <si>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</si>
  <si>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</si>
  <si>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</si>
  <si>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</si>
  <si>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</si>
  <si>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</si>
  <si>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</si>
  <si>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</si>
  <si>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</si>
  <si>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</si>
  <si>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</si>
  <si>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</si>
  <si>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</si>
  <si>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</si>
  <si>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</si>
  <si>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</si>
  <si>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</si>
  <si>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</si>
  <si>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</si>
  <si>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</si>
  <si>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</si>
  <si>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</si>
  <si>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</si>
  <si>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</si>
  <si>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</si>
  <si>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</si>
  <si>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</si>
  <si>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</si>
  <si>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</si>
  <si>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</si>
  <si>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</si>
  <si>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</si>
  <si>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</si>
  <si>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</si>
  <si>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</si>
  <si>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</si>
  <si>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</si>
  <si>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</si>
  <si>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</si>
  <si>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</si>
  <si>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</si>
  <si>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</si>
  <si>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</si>
  <si>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</si>
  <si>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</si>
  <si>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</si>
  <si>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</si>
  <si>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</si>
  <si>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</si>
  <si>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</si>
  <si>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</si>
  <si>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</si>
  <si>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</si>
  <si>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</si>
  <si>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</si>
  <si>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</si>
  <si>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</si>
  <si>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</si>
  <si>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</si>
  <si>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</si>
  <si>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</si>
  <si>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</si>
  <si>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</si>
  <si>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</si>
  <si>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</si>
  <si>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</si>
  <si>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</si>
  <si>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</si>
  <si>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</si>
  <si>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</si>
  <si>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</si>
  <si>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</si>
  <si>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</si>
  <si>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</si>
  <si>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</si>
  <si>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</si>
  <si>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</si>
  <si>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</si>
  <si>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</si>
  <si>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</si>
  <si>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</si>
  <si>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</si>
  <si>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</si>
  <si>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</si>
  <si>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</si>
  <si>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</si>
  <si>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</si>
  <si>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</si>
  <si>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</si>
  <si>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</si>
  <si>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</si>
  <si>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</si>
  <si>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</si>
  <si>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</si>
  <si>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</si>
  <si>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</si>
  <si>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</si>
  <si>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</si>
  <si>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</si>
  <si>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</si>
  <si>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</si>
  <si>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</si>
  <si>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</si>
  <si>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</si>
  <si>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</si>
  <si>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</si>
  <si>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</si>
  <si>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</si>
  <si>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</si>
  <si>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</si>
  <si>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</si>
  <si>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</si>
  <si>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</si>
  <si>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</si>
  <si>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</si>
  <si>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</si>
  <si>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</si>
  <si>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</si>
  <si>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</si>
  <si>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</si>
  <si>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</si>
  <si>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</si>
  <si>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</si>
  <si>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</si>
  <si>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</si>
  <si>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</si>
  <si>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</si>
  <si>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</si>
  <si>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</si>
  <si>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</si>
  <si>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</si>
  <si>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</si>
  <si>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</si>
  <si>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</si>
  <si>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</si>
  <si>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</si>
  <si>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</si>
  <si>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</si>
  <si>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</si>
  <si>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</si>
  <si>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</si>
  <si>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</si>
  <si>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</si>
  <si>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</si>
  <si>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</si>
  <si>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</si>
  <si>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</si>
  <si>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</si>
  <si>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</si>
  <si>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</si>
  <si>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</si>
  <si>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</si>
  <si>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</si>
  <si>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</si>
  <si>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</si>
  <si>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</si>
  <si>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</si>
  <si>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</si>
  <si>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</si>
  <si>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</si>
  <si>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</si>
  <si>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</si>
  <si>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</si>
  <si>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</si>
  <si>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</si>
  <si>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</si>
  <si>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</si>
  <si>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</si>
  <si>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</si>
  <si>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</si>
  <si>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</si>
  <si>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</si>
  <si>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</si>
  <si>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</si>
  <si>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</si>
  <si>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</si>
  <si>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</si>
  <si>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</si>
  <si>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</si>
  <si>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</si>
  <si>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</si>
  <si>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</si>
  <si>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</si>
  <si>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</si>
  <si>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</si>
  <si>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</si>
  <si>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</si>
  <si>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</si>
  <si>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</si>
  <si>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</si>
  <si>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</si>
  <si>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</si>
  <si>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</si>
  <si>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</si>
  <si>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</si>
  <si>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</si>
  <si>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</si>
  <si>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</si>
  <si>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</si>
  <si>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</si>
  <si>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</si>
  <si>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</si>
  <si>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</si>
  <si>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</si>
  <si>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</si>
  <si>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</si>
  <si>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</si>
  <si>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</si>
  <si>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</si>
  <si>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</si>
  <si>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</si>
  <si>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</si>
  <si>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</si>
  <si>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</si>
  <si>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</si>
  <si>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</si>
  <si>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</si>
  <si>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</si>
  <si>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</si>
  <si>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</si>
  <si>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</si>
  <si>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</si>
  <si>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</si>
  <si>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</si>
  <si>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</si>
  <si>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</si>
  <si>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</si>
  <si>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</si>
  <si>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</si>
  <si>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</si>
  <si>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</si>
  <si>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</si>
  <si>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</si>
  <si>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</si>
  <si>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</si>
  <si>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</si>
  <si>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</si>
  <si>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</si>
  <si>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</si>
  <si>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</si>
  <si>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</si>
  <si>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</si>
  <si>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</si>
  <si>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</si>
  <si>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</si>
  <si>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</si>
  <si>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</si>
  <si>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</si>
  <si>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</si>
  <si>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</si>
  <si>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</si>
  <si>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</si>
  <si>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</si>
  <si>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</si>
  <si>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</si>
  <si>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</si>
  <si>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</si>
  <si>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</si>
  <si>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</si>
  <si>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</si>
  <si>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</si>
  <si>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</si>
  <si>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</si>
  <si>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</si>
  <si>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</si>
  <si>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</si>
  <si>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</si>
  <si>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</si>
  <si>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</si>
  <si>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</si>
  <si>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</si>
  <si>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</si>
  <si>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</si>
  <si>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</si>
  <si>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</si>
  <si>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</si>
  <si>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</si>
  <si>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</si>
  <si>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</si>
  <si>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</si>
  <si>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</si>
  <si>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</si>
  <si>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</si>
  <si>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</si>
  <si>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</si>
  <si>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</si>
  <si>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</si>
  <si>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</si>
  <si>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</si>
  <si>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</si>
  <si>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</si>
  <si>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</si>
  <si>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</si>
  <si>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</si>
  <si>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</si>
  <si>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</si>
  <si>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</si>
  <si>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</si>
  <si>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</si>
  <si>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</si>
  <si>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</si>
  <si>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</si>
  <si>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</si>
  <si>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</si>
  <si>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</si>
  <si>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</si>
  <si>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</si>
  <si>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</si>
  <si>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</si>
  <si>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</si>
  <si>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</si>
  <si>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</si>
  <si>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</si>
  <si>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</si>
  <si>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</si>
  <si>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</si>
  <si>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</si>
  <si>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</si>
  <si>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</si>
  <si>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</si>
  <si>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</si>
  <si>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</si>
  <si>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</si>
  <si>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</si>
  <si>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</si>
  <si>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</si>
  <si>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</si>
  <si>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</si>
  <si>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</si>
  <si>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</si>
  <si>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</si>
  <si>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</si>
  <si>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</si>
  <si>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</si>
  <si>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</si>
  <si>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</si>
  <si>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</si>
  <si>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</si>
  <si>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</si>
  <si>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</si>
  <si>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</si>
  <si>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</si>
  <si>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</si>
  <si>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</si>
  <si>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</si>
  <si>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</si>
  <si>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</si>
  <si>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</si>
  <si>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</si>
  <si>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</si>
  <si>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</si>
  <si>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</si>
  <si>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</si>
  <si>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</si>
  <si>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</si>
  <si>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</si>
  <si>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</si>
  <si>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</si>
  <si>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</si>
  <si>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</si>
  <si>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</si>
  <si>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</si>
  <si>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</si>
  <si>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</si>
  <si>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</si>
  <si>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</si>
  <si>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</si>
  <si>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</si>
  <si>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</si>
  <si>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</si>
  <si>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</si>
  <si>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</si>
  <si>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</si>
  <si>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</si>
  <si>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</si>
  <si>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</si>
  <si>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</si>
  <si>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</si>
  <si>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</si>
  <si>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</si>
  <si>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</si>
  <si>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</si>
  <si>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</si>
  <si>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</si>
  <si>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</si>
  <si>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</si>
  <si>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</si>
  <si>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</si>
  <si>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</si>
  <si>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</si>
  <si>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</si>
  <si>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</si>
  <si>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</si>
  <si>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</si>
  <si>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</si>
  <si>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</si>
  <si>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</si>
  <si>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</si>
  <si>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</si>
  <si>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</si>
  <si>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</si>
  <si>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</si>
  <si>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</si>
  <si>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</si>
  <si>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</si>
  <si>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</si>
  <si>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</si>
  <si>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</si>
  <si>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</si>
  <si>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</si>
  <si>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</si>
  <si>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</si>
  <si>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</si>
  <si>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</si>
  <si>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</si>
  <si>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</si>
  <si>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</si>
  <si>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</si>
  <si>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</si>
  <si>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</si>
  <si>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</si>
  <si>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</si>
  <si>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</si>
  <si>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</si>
  <si>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</si>
  <si>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</si>
  <si>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</si>
  <si>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</si>
  <si>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</si>
  <si>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</si>
  <si>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</si>
  <si>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</si>
  <si>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</si>
  <si>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</si>
  <si>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</si>
  <si>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</si>
  <si>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</si>
  <si>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</si>
  <si>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</si>
  <si>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</si>
  <si>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</si>
  <si>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</si>
  <si>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</si>
  <si>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</si>
  <si>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</si>
  <si>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</si>
  <si>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</si>
  <si>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</si>
  <si>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</si>
  <si>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</si>
  <si>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</si>
  <si>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</si>
  <si>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</si>
  <si>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</si>
  <si>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</si>
  <si>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</si>
  <si>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</si>
  <si>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</si>
  <si>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</si>
  <si>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</si>
  <si>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</si>
  <si>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</si>
  <si>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</si>
  <si>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</si>
  <si>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</si>
  <si>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</si>
  <si>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</si>
  <si>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</si>
  <si>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</si>
  <si>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</si>
  <si>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</si>
  <si>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</si>
  <si>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</si>
  <si>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</si>
  <si>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</si>
  <si>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</si>
  <si>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</si>
  <si>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</si>
  <si>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</si>
  <si>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</si>
  <si>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</si>
  <si>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</si>
  <si>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</si>
  <si>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</si>
  <si>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</si>
  <si>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</si>
  <si>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</si>
  <si>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</si>
  <si>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</si>
  <si>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</si>
  <si>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</si>
  <si>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</si>
  <si>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</si>
  <si>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</si>
  <si>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</si>
  <si>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</si>
  <si>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</si>
  <si>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</si>
  <si>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</si>
  <si>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</si>
  <si>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</si>
  <si>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</si>
  <si>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</si>
  <si>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</si>
  <si>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</si>
  <si>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</si>
  <si>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</si>
  <si>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</si>
  <si>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</si>
  <si>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</si>
  <si>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</si>
  <si>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</si>
  <si>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</si>
  <si>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</si>
  <si>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</si>
  <si>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</si>
  <si>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</si>
  <si>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</si>
  <si>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</si>
  <si>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</si>
  <si>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</si>
  <si>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</si>
  <si>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</si>
  <si>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</si>
  <si>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</si>
  <si>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</si>
  <si>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</si>
  <si>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</si>
  <si>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</si>
  <si>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</si>
  <si>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</si>
  <si>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</si>
  <si>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</si>
  <si>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</si>
  <si>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</si>
  <si>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</si>
  <si>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</si>
  <si>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</si>
  <si>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</si>
  <si>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</si>
  <si>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</si>
  <si>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</si>
  <si>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</si>
  <si>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</si>
  <si>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</si>
  <si>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</si>
  <si>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</si>
  <si>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</si>
  <si>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</si>
  <si>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</si>
  <si>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</si>
  <si>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</si>
  <si>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</si>
  <si>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</si>
  <si>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</si>
  <si>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</si>
  <si>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</si>
  <si>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</si>
  <si>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</si>
  <si>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</si>
  <si>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</si>
  <si>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</si>
  <si>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</si>
  <si>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</si>
  <si>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</si>
  <si>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</si>
  <si>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</si>
  <si>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</si>
  <si>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</si>
  <si>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</si>
  <si>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</si>
  <si>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</si>
  <si>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</si>
  <si>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</si>
  <si>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</si>
  <si>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</si>
  <si>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</si>
  <si>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</si>
  <si>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</si>
  <si>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</si>
  <si>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</si>
  <si>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</si>
  <si>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</si>
  <si>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</si>
  <si>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</si>
  <si>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</si>
  <si>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</si>
  <si>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</si>
  <si>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</si>
  <si>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</si>
  <si>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</si>
  <si>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</si>
  <si>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</si>
  <si>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</si>
  <si>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</si>
  <si>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</si>
  <si>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</si>
  <si>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</si>
  <si>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</si>
  <si>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</si>
  <si>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</si>
  <si>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</si>
  <si>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</si>
  <si>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</si>
  <si>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</si>
  <si>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</si>
  <si>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</si>
  <si>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</si>
  <si>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</si>
  <si>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</si>
  <si>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</si>
  <si>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</si>
  <si>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</si>
  <si>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</si>
  <si>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</si>
  <si>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</si>
  <si>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</si>
  <si>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</si>
  <si>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</si>
  <si>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</si>
  <si>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</si>
  <si>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</si>
  <si>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</si>
  <si>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</si>
  <si>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</si>
  <si>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</si>
  <si>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</si>
  <si>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</si>
  <si>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</si>
  <si>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</si>
  <si>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</si>
  <si>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</si>
  <si>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</si>
  <si>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</si>
  <si>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</si>
  <si>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</si>
  <si>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</si>
  <si>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</si>
  <si>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</si>
  <si>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</si>
  <si>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</si>
  <si>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</si>
  <si>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</si>
  <si>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</si>
  <si>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</si>
  <si>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</si>
  <si>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</si>
  <si>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</si>
  <si>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</si>
  <si>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</si>
  <si>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</si>
  <si>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</si>
  <si>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</si>
  <si>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</si>
  <si>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</si>
  <si>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</si>
  <si>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</si>
  <si>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</si>
  <si>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</si>
  <si>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</si>
  <si>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</si>
  <si>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</si>
  <si>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</si>
  <si>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</si>
  <si>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</si>
  <si>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</si>
  <si>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</si>
  <si>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</si>
  <si>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</si>
  <si>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</si>
  <si>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</si>
  <si>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</si>
  <si>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</si>
  <si>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</si>
  <si>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</si>
  <si>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</si>
  <si>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</si>
  <si>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</si>
  <si>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</si>
  <si>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</si>
  <si>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</si>
  <si>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</si>
  <si>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</si>
  <si>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</si>
  <si>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</si>
  <si>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</si>
  <si>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</si>
  <si>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</si>
  <si>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</si>
  <si>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</si>
  <si>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</si>
  <si>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</si>
  <si>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</si>
  <si>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</si>
  <si>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</si>
  <si>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</si>
  <si>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</si>
  <si>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</si>
  <si>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</si>
  <si>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</si>
  <si>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</si>
  <si>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</si>
  <si>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</si>
  <si>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</si>
  <si>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</si>
  <si>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</si>
  <si>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</si>
  <si>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</si>
  <si>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</si>
  <si>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</si>
  <si>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</si>
  <si>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</si>
  <si>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</si>
  <si>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</si>
  <si>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</si>
  <si>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</si>
  <si>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</si>
  <si>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</si>
  <si>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</si>
  <si>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</si>
  <si>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</si>
  <si>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</si>
  <si>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</si>
  <si>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</si>
  <si>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</si>
  <si>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</si>
  <si>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</si>
  <si>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</si>
  <si>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</si>
  <si>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</si>
  <si>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</si>
  <si>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</si>
  <si>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</si>
  <si>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</si>
  <si>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</si>
  <si>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</si>
  <si>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</si>
  <si>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</si>
  <si>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</si>
  <si>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</si>
  <si>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</si>
  <si>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</si>
  <si>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</si>
  <si>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</si>
  <si>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</si>
  <si>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</si>
  <si>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</si>
  <si>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</si>
  <si>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</si>
  <si>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</si>
  <si>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</si>
  <si>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</si>
  <si>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</si>
  <si>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</si>
  <si>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</si>
  <si>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</si>
  <si>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</si>
  <si>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</si>
  <si>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</si>
  <si>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</si>
  <si>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</si>
  <si>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</si>
  <si>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</si>
  <si>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</si>
  <si>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</si>
  <si>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</si>
  <si>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</si>
  <si>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</si>
  <si>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</si>
  <si>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</si>
  <si>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</si>
  <si>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</si>
  <si>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</si>
  <si>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</si>
  <si>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</si>
  <si>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</si>
  <si>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</si>
  <si>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</si>
  <si>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</si>
  <si>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</si>
  <si>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</si>
  <si>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</si>
  <si>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</si>
  <si>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</si>
  <si>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</si>
  <si>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</si>
  <si>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</si>
  <si>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</si>
  <si>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</si>
  <si>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</si>
  <si>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</si>
  <si>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</si>
  <si>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</si>
  <si>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</si>
  <si>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</si>
  <si>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</si>
  <si>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</si>
  <si>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</si>
  <si>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</si>
  <si>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</si>
  <si>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</si>
  <si>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</si>
  <si>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</si>
  <si>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</si>
  <si>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</si>
  <si>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</si>
  <si>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</si>
  <si>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</si>
  <si>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</si>
  <si>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</si>
  <si>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</si>
  <si>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</si>
  <si>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</si>
  <si>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</si>
  <si>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</si>
  <si>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</si>
  <si>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</si>
  <si>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</si>
  <si>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</si>
  <si>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</si>
  <si>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</si>
  <si>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</si>
  <si>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</si>
  <si>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</si>
  <si>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</si>
  <si>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</si>
  <si>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</si>
  <si>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</si>
  <si>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</si>
  <si>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</si>
  <si>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</si>
  <si>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</si>
  <si>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</si>
  <si>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</si>
  <si>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</si>
  <si>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</si>
  <si>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</si>
  <si>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</si>
  <si>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</si>
  <si>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</si>
  <si>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</si>
  <si>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</si>
  <si>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</si>
  <si>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</si>
  <si>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</si>
  <si>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</si>
  <si>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</si>
  <si>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</si>
  <si>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</si>
  <si>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</si>
  <si>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</si>
  <si>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</si>
  <si>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</si>
  <si>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</si>
  <si>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</si>
  <si>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</si>
  <si>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</si>
  <si>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</si>
  <si>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</si>
  <si>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</si>
  <si>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</si>
  <si>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</si>
  <si>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</si>
  <si>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</si>
  <si>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</si>
  <si>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</si>
  <si>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</si>
  <si>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</si>
  <si>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</si>
  <si>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</si>
  <si>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</si>
  <si>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</si>
  <si>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</si>
  <si>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</si>
  <si>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</si>
  <si>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</si>
  <si>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</si>
  <si>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</si>
  <si>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</si>
  <si>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</si>
  <si>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</si>
  <si>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</si>
  <si>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</si>
  <si>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</si>
  <si>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</si>
  <si>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</si>
  <si>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</si>
  <si>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</si>
  <si>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</si>
  <si>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</si>
  <si>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</si>
  <si>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</si>
  <si>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</si>
  <si>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</si>
  <si>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</si>
  <si>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</si>
  <si>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</si>
  <si>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</si>
  <si>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</si>
  <si>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</si>
  <si>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</si>
  <si>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</si>
  <si>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</si>
  <si>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</si>
  <si>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</si>
  <si>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</si>
  <si>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</si>
  <si>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</si>
  <si>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</si>
  <si>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</si>
  <si>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</si>
  <si>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</si>
  <si>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</si>
  <si>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</si>
  <si>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</si>
  <si>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</si>
  <si>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</si>
  <si>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</si>
  <si>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</si>
  <si>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</si>
  <si>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</si>
  <si>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</si>
  <si>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</si>
  <si>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</si>
  <si>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</si>
  <si>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</si>
  <si>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</si>
  <si>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</si>
  <si>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</si>
  <si>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</si>
  <si>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</si>
  <si>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</si>
  <si>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</si>
  <si>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</si>
  <si>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</si>
  <si>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</si>
  <si>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</si>
  <si>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</si>
  <si>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</si>
  <si>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</si>
  <si>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</si>
  <si>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</si>
  <si>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</si>
  <si>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</si>
  <si>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</si>
  <si>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</si>
  <si>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</si>
  <si>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</si>
  <si>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</si>
  <si>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</si>
  <si>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</si>
  <si>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</si>
  <si>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</si>
  <si>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</si>
  <si>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</si>
  <si>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</si>
  <si>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</si>
  <si>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</si>
  <si>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</si>
  <si>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</si>
  <si>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</si>
  <si>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</si>
  <si>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</si>
  <si>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</si>
  <si>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</si>
  <si>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</si>
  <si>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</si>
  <si>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</si>
  <si>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</si>
  <si>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</si>
  <si>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</si>
  <si>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</si>
  <si>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</si>
  <si>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</si>
  <si>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</si>
  <si>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</si>
  <si>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</si>
  <si>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</si>
  <si>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</si>
  <si>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</si>
  <si>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</si>
  <si>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</si>
  <si>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</si>
  <si>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</si>
  <si>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</si>
  <si>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</si>
  <si>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</si>
  <si>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</si>
  <si>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</si>
  <si>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</si>
  <si>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</si>
  <si>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</si>
  <si>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</si>
  <si>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</si>
  <si>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</si>
  <si>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</si>
  <si>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</si>
  <si>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</si>
  <si>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</si>
  <si>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</si>
  <si>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</si>
  <si>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</si>
  <si>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</si>
  <si>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</si>
  <si>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</si>
  <si>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</si>
  <si>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</si>
  <si>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</si>
  <si>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</si>
  <si>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</si>
  <si>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</si>
  <si>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</si>
  <si>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</si>
  <si>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</si>
  <si>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</si>
  <si>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</si>
  <si>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</si>
  <si>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</si>
  <si>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</si>
  <si>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</si>
  <si>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</si>
  <si>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</si>
  <si>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</si>
  <si>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</si>
  <si>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</si>
  <si>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</si>
  <si>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</si>
  <si>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</si>
  <si>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</si>
  <si>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</si>
  <si>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</si>
  <si>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</si>
  <si>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</si>
  <si>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</si>
  <si>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</si>
  <si>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</si>
  <si>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</si>
  <si>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</si>
  <si>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</si>
  <si>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</si>
  <si>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</si>
  <si>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</si>
  <si>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</si>
  <si>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</si>
  <si>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</si>
  <si>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</si>
  <si>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</si>
  <si>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</si>
  <si>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</si>
  <si>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</si>
  <si>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</si>
  <si>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</si>
  <si>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</si>
  <si>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</si>
  <si>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</si>
  <si>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</si>
  <si>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</si>
  <si>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</si>
  <si>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</si>
  <si>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</si>
  <si>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</si>
  <si>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</si>
  <si>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</si>
  <si>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</si>
  <si>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</si>
  <si>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</si>
  <si>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</si>
  <si>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</si>
  <si>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</si>
  <si>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</si>
  <si>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</si>
  <si>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</si>
  <si>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</si>
  <si>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</si>
  <si>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</si>
  <si>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</si>
  <si>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</si>
  <si>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</si>
  <si>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</si>
  <si>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</si>
  <si>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</si>
  <si>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</si>
  <si>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</si>
  <si>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</si>
  <si>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</si>
  <si>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</si>
  <si>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</si>
  <si>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</si>
  <si>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</si>
  <si>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</si>
  <si>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</si>
  <si>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</si>
  <si>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</si>
  <si>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</si>
  <si>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</si>
  <si>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</si>
  <si>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</si>
  <si>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</si>
  <si>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</si>
  <si>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</si>
  <si>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</si>
  <si>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</si>
  <si>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</si>
  <si>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</si>
  <si>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</si>
  <si>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</si>
  <si>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</si>
  <si>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</si>
  <si>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</si>
  <si>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</si>
  <si>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</si>
  <si>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</si>
  <si>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</si>
  <si>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</si>
  <si>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</si>
  <si>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</si>
  <si>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</si>
  <si>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</si>
  <si>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</si>
  <si>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</si>
  <si>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</si>
  <si>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</si>
  <si>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</si>
  <si>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</si>
  <si>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</si>
  <si>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</si>
  <si>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</si>
  <si>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</si>
  <si>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</si>
  <si>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</si>
  <si>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</si>
  <si>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</si>
  <si>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</si>
  <si>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</si>
  <si>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</si>
  <si>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</si>
  <si>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</si>
  <si>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</si>
  <si>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</si>
  <si>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</si>
  <si>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</si>
  <si>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</si>
  <si>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</si>
  <si>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</si>
  <si>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</si>
  <si>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</si>
  <si>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</si>
  <si>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</si>
  <si>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</si>
  <si>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</si>
  <si>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</si>
  <si>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</si>
  <si>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</si>
  <si>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</si>
  <si>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</si>
  <si>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</si>
  <si>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</si>
  <si>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</si>
  <si>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</si>
  <si>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</si>
  <si>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</si>
  <si>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</si>
  <si>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</si>
  <si>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</si>
  <si>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</si>
  <si>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</si>
  <si>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</si>
  <si>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</si>
  <si>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</si>
  <si>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</si>
  <si>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</si>
  <si>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</si>
  <si>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</si>
  <si>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</si>
  <si>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</si>
  <si>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</si>
  <si>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</si>
  <si>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</si>
  <si>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</si>
  <si>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</si>
  <si>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</si>
  <si>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</si>
  <si>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</si>
  <si>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</si>
  <si>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</si>
  <si>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</si>
  <si>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</si>
  <si>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</si>
  <si>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</si>
  <si>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</si>
  <si>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</si>
  <si>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</si>
  <si>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</si>
  <si>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</si>
  <si>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</si>
  <si>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</si>
  <si>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</si>
  <si>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</si>
  <si>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</si>
  <si>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</si>
  <si>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</si>
  <si>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</si>
  <si>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</si>
  <si>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</si>
  <si>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</si>
  <si>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</si>
  <si>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</si>
  <si>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</si>
  <si>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</si>
  <si>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</si>
  <si>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</si>
  <si>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</si>
  <si>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</si>
  <si>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</si>
  <si>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</si>
  <si>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</si>
  <si>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</si>
  <si>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</si>
  <si>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</si>
  <si>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</si>
  <si>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</si>
  <si>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</si>
  <si>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</si>
  <si>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</si>
  <si>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</si>
  <si>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</si>
  <si>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</si>
  <si>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</si>
  <si>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</si>
  <si>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</si>
  <si>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</si>
  <si>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</si>
  <si>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</si>
  <si>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</si>
  <si>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</si>
  <si>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</si>
  <si>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</si>
  <si>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</si>
  <si>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</si>
  <si>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</si>
  <si>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</si>
  <si>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</si>
  <si>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</si>
  <si>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</si>
  <si>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</si>
  <si>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</si>
  <si>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</si>
  <si>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</si>
  <si>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</si>
  <si>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</si>
  <si>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</si>
  <si>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</si>
  <si>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</si>
  <si>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</si>
  <si>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</si>
  <si>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</si>
  <si>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</si>
  <si>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</si>
  <si>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</si>
  <si>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</si>
  <si>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</si>
  <si>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</si>
  <si>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</si>
  <si>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</si>
  <si>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</si>
  <si>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</si>
  <si>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</si>
  <si>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</si>
  <si>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</si>
  <si>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</si>
  <si>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</si>
  <si>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</si>
  <si>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</si>
  <si>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</si>
  <si>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</si>
  <si>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</si>
  <si>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</si>
  <si>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</si>
  <si>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</si>
  <si>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</si>
  <si>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</si>
  <si>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</si>
  <si>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</si>
  <si>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</si>
  <si>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</si>
  <si>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</si>
  <si>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PAVIMENTO EM PISO INTERTRAVADO, COM BLOCO RETANGULAR COR NATURAL DE 20 X 10 CM, ESPESSURA 6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</si>
  <si>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</si>
  <si>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</si>
  <si>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</si>
  <si>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</si>
  <si>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</si>
  <si>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</si>
  <si>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</si>
  <si>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</si>
  <si>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</si>
  <si>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</si>
  <si>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</si>
  <si>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</si>
  <si>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</si>
  <si>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</si>
  <si>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</si>
  <si>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</si>
  <si>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</si>
  <si>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</si>
  <si>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</si>
  <si>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</si>
  <si>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</si>
  <si>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</si>
  <si>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</si>
  <si>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</si>
  <si>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</si>
  <si>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</si>
  <si>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</si>
  <si>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</si>
  <si>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</si>
  <si>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</si>
  <si>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</si>
  <si>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</si>
  <si>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</si>
  <si>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</si>
  <si>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</si>
  <si>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</si>
  <si>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</si>
  <si>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</si>
  <si>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</si>
  <si>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</si>
  <si>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</si>
  <si>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</si>
  <si>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</si>
  <si>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</si>
  <si>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</si>
  <si>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</si>
  <si>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</si>
  <si>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</si>
  <si>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</si>
  <si>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</si>
  <si>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</si>
  <si>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</si>
  <si>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</si>
  <si>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</si>
  <si>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</si>
  <si>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</si>
  <si>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</si>
  <si>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</si>
  <si>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</si>
  <si>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</si>
  <si>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</si>
  <si>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</si>
  <si>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</si>
  <si>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</si>
  <si>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</si>
  <si>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</si>
  <si>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</si>
  <si>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</si>
  <si>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</si>
  <si>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</si>
  <si>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</si>
  <si>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</si>
  <si>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</si>
  <si>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</si>
  <si>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</si>
  <si>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</si>
  <si>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</si>
  <si>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</si>
  <si>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</si>
  <si>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</si>
  <si>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</si>
  <si>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</si>
  <si>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</si>
  <si>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</si>
  <si>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</si>
  <si>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</si>
  <si>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</si>
  <si>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</si>
  <si>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</si>
  <si>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</si>
  <si>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</si>
  <si>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</si>
  <si>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</si>
  <si>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</si>
  <si>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</si>
  <si>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</si>
  <si>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</si>
  <si>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</si>
  <si>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</si>
  <si>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</si>
  <si>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</si>
  <si>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</si>
  <si>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</si>
  <si>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</si>
  <si>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</si>
  <si>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</si>
  <si>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</si>
  <si>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</si>
  <si>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</si>
  <si>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</si>
  <si>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</si>
  <si>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</si>
  <si>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</si>
  <si>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</si>
  <si>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</si>
  <si>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</si>
  <si>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</si>
  <si>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</si>
  <si>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</si>
  <si>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</si>
  <si>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</si>
  <si>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</si>
  <si>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</si>
  <si>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</si>
  <si>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</si>
  <si>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</si>
  <si>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</si>
  <si>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</si>
  <si>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</si>
  <si>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</si>
  <si>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</si>
  <si>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</si>
  <si>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</si>
  <si>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</si>
  <si>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</si>
  <si>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</si>
  <si>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</si>
  <si>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</si>
  <si>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</si>
  <si>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</si>
  <si>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</si>
  <si>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</si>
  <si>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</si>
  <si>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</si>
  <si>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</si>
  <si>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</si>
  <si>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</si>
  <si>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</si>
  <si>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</si>
  <si>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</si>
  <si>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</si>
  <si>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</si>
  <si>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</si>
  <si>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</si>
  <si>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</si>
  <si>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</si>
  <si>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</si>
  <si>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</si>
  <si>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</si>
  <si>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</si>
  <si>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</si>
  <si>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</si>
  <si>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</si>
  <si>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</si>
  <si>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</si>
  <si>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</si>
  <si>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</si>
  <si>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</si>
  <si>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</si>
  <si>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</si>
  <si>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</si>
  <si>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</si>
  <si>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</si>
  <si>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</si>
  <si>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</si>
  <si>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</si>
  <si>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</si>
  <si>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</si>
  <si>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</si>
  <si>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</si>
  <si>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</si>
  <si>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</si>
  <si>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</si>
  <si>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</si>
  <si>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</si>
  <si>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</si>
  <si>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</si>
  <si>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</si>
  <si>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</si>
  <si>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</si>
  <si>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</si>
  <si>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</si>
  <si>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</si>
  <si>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</si>
  <si>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</si>
  <si>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</si>
  <si>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</si>
  <si>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</si>
  <si>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</si>
  <si>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</si>
  <si>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</si>
  <si>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</si>
  <si>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</si>
  <si>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</si>
  <si>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</si>
  <si>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</si>
  <si>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</si>
  <si>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</si>
  <si>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</si>
  <si>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</si>
  <si>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</si>
  <si>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</si>
  <si>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</si>
  <si>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</si>
  <si>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</si>
  <si>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</si>
  <si>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</si>
  <si>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</si>
  <si>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</si>
  <si>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</si>
  <si>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</si>
  <si>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</si>
  <si>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</si>
  <si>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</si>
  <si>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</si>
  <si>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</si>
  <si>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</si>
  <si>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</si>
  <si>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</si>
  <si>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</si>
  <si>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</si>
  <si>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</si>
  <si>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</si>
  <si>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</si>
  <si>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</si>
  <si>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</si>
  <si>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</si>
  <si>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</si>
  <si>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</si>
  <si>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</si>
  <si>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</si>
  <si>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</si>
  <si>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</si>
  <si>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</si>
  <si>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</si>
  <si>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</si>
  <si>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</si>
  <si>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</si>
  <si>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</si>
  <si>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</si>
  <si>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</si>
  <si>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</si>
  <si>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</si>
  <si>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</si>
  <si>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</si>
  <si>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</si>
  <si>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</si>
  <si>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</si>
  <si>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</si>
  <si>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</si>
  <si>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</si>
  <si>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</si>
  <si>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</si>
  <si>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</si>
  <si>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</si>
  <si>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</si>
  <si>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</si>
  <si>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</si>
  <si>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</si>
  <si>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</si>
  <si>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</si>
  <si>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</si>
  <si>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</si>
  <si>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</si>
  <si>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</si>
  <si>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</si>
  <si>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</si>
  <si>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</si>
  <si>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</si>
  <si>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</si>
  <si>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</si>
  <si>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</si>
  <si>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</si>
  <si>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</si>
  <si>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</si>
  <si>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</si>
  <si>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</si>
  <si>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</si>
  <si>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</si>
  <si>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</si>
  <si>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</si>
  <si>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</si>
  <si>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</si>
  <si>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</si>
  <si>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</si>
  <si>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</si>
  <si>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</si>
  <si>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</si>
  <si>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</si>
  <si>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</si>
  <si>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</si>
  <si>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</si>
  <si>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</si>
  <si>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</si>
  <si>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</si>
  <si>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</si>
  <si>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</si>
  <si>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</si>
  <si>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</si>
  <si>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</si>
  <si>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</si>
  <si>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</si>
  <si>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</si>
  <si>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</si>
  <si>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</si>
  <si>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</si>
  <si>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</si>
  <si>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</si>
  <si>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</si>
  <si>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</si>
  <si>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</si>
  <si>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</si>
  <si>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</si>
  <si>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</si>
  <si>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</si>
  <si>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</si>
  <si>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</si>
  <si>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</si>
  <si>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</si>
  <si>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</si>
  <si>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</si>
  <si>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</si>
  <si>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</si>
  <si>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</si>
  <si>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</si>
  <si>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</si>
  <si>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</si>
  <si>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</si>
  <si>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</si>
  <si>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</si>
  <si>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</si>
  <si>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</si>
  <si>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</si>
  <si>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</si>
  <si>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</si>
  <si>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</si>
  <si>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</si>
  <si>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</si>
  <si>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</si>
  <si>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</si>
  <si>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</si>
  <si>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</si>
  <si>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</si>
  <si>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</si>
  <si>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</si>
  <si>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</si>
  <si>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</si>
  <si>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</si>
  <si>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</si>
  <si>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</si>
  <si>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</si>
  <si>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</si>
  <si>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</si>
  <si>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</si>
  <si>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</si>
  <si>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</si>
  <si>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</si>
  <si>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</si>
  <si>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</si>
  <si>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</si>
  <si>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</si>
  <si>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</si>
  <si>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</si>
  <si>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</si>
  <si>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</si>
  <si>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</si>
  <si>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</si>
  <si>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</si>
  <si>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</si>
  <si>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</si>
  <si>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</si>
  <si>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</si>
  <si>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</si>
  <si>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</si>
  <si>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</si>
  <si>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</si>
  <si>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</si>
  <si>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EM ARGAMASSA INDUSTRIALIZADA, PREPARO MECÂNICO, APLICADO COM EQUIPAMENTO DE MISTURA E PROJEÇÃO DE ARGAMASSA EM PAREDES INTERNAS, E = 17,5MM, COM TALISCAS. AF_03/2024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</si>
  <si>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</si>
  <si>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</si>
  <si>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</si>
  <si>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</si>
  <si>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</si>
  <si>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</si>
  <si>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</si>
  <si>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</si>
  <si>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</si>
  <si>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</si>
  <si>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</si>
  <si>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</si>
  <si>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EM ARGAMASSA INDUSTRIALIZADA, PREPARO MECÂNICO, APLICADO COM EQUIPAMENTO DE MISTURA E PROJEÇÃO DE ARGAMASSA EM PAREDES INTERNAS, E = 10MM, COM TALISCAS. AF_03/2024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</si>
  <si>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</si>
  <si>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</si>
  <si>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</si>
  <si>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</si>
  <si>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</si>
  <si>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</si>
  <si>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</si>
  <si>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</si>
  <si>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</si>
  <si>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</si>
  <si>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</si>
  <si>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</si>
  <si>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</si>
  <si>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</si>
  <si>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</si>
  <si>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</si>
  <si>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</si>
  <si>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</si>
  <si>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</si>
  <si>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</si>
  <si>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</si>
  <si>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</si>
  <si>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</si>
  <si>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</si>
  <si>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</si>
  <si>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</si>
  <si>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</si>
  <si>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</si>
  <si>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</si>
  <si>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</si>
  <si>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</si>
  <si>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</si>
  <si>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</si>
  <si>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</si>
  <si>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</si>
  <si>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</si>
  <si>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</si>
  <si>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</si>
  <si>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</si>
  <si>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</si>
  <si>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</si>
  <si>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</si>
  <si>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</si>
  <si>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</si>
  <si>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</si>
  <si>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</si>
  <si>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</si>
  <si>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</si>
  <si>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</si>
  <si>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</si>
  <si>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</si>
  <si>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</si>
  <si>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</si>
  <si>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</si>
  <si>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</si>
  <si>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</si>
  <si>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</si>
  <si>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</si>
  <si>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</si>
  <si>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</si>
  <si>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</si>
  <si>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</si>
  <si>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</si>
  <si>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</si>
  <si>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</si>
  <si>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</si>
  <si>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</si>
  <si>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</si>
  <si>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</si>
  <si>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</si>
  <si>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MASSA ÚNICA, EM ARGAMASSA TRAÇO 1:2:8, PREPARO MECÂNICO, APLICADA MANUALMENTE EM TETO, E = 17,5MM, COM TALISCAS. AF_03/2024</t>
  </si>
  <si>
    <t>MASSA ÚNICA, PARA RECEBIMENTO DE PINTURA, EM ARGAMASSA TRAÇO 1:2:8, PREPARO MANUAL, APLICADA MANUALMENTE EM TETO, ESPESSURA DE 20MM, COM EXECUÇÃO DE TALISCAS. AF_03/2015</t>
  </si>
  <si>
    <t>MASSA ÚNICA, EM ARGAMASSA TRAÇO 1:2:8, PREPARO MECÂNICO, APLICADA MANUALMENTE EM TETO, E = 10MM, COM TALISCAS. AF_03/2024</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</si>
  <si>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</si>
  <si>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</si>
  <si>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</si>
  <si>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</si>
  <si>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</si>
  <si>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</si>
  <si>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</si>
  <si>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</si>
  <si>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</si>
  <si>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</si>
  <si>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</si>
  <si>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</si>
  <si>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</si>
  <si>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</si>
  <si>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</si>
  <si>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</si>
  <si>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</si>
  <si>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</si>
  <si>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</si>
  <si>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</si>
  <si>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</si>
  <si>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</si>
  <si>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</si>
  <si>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</si>
  <si>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</si>
  <si>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</si>
  <si>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</si>
  <si>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</si>
  <si>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</si>
  <si>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</si>
  <si>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</si>
  <si>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</si>
  <si>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</si>
  <si>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</si>
  <si>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</si>
  <si>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</si>
  <si>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</si>
  <si>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</si>
  <si>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</si>
  <si>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</si>
  <si>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</si>
  <si>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</si>
  <si>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</si>
  <si>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</si>
  <si>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</si>
  <si>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</si>
  <si>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</si>
  <si>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</si>
  <si>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</si>
  <si>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</si>
  <si>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</si>
  <si>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</si>
  <si>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</si>
  <si>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</si>
  <si>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</si>
  <si>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</si>
  <si>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</si>
  <si>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</si>
  <si>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</si>
  <si>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</si>
  <si>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</si>
  <si>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</si>
  <si>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</si>
  <si>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</si>
  <si>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</si>
  <si>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</si>
  <si>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</si>
  <si>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</si>
  <si>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</si>
  <si>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</si>
  <si>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</si>
  <si>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</si>
  <si>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</si>
  <si>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</si>
  <si>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</si>
  <si>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</si>
  <si>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</si>
  <si>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</si>
  <si>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</si>
  <si>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</si>
  <si>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</si>
  <si>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</si>
  <si>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</si>
  <si>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</si>
  <si>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</si>
  <si>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</si>
  <si>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</si>
  <si>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</si>
  <si>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</si>
  <si>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</si>
  <si>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</si>
  <si>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</si>
  <si>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</si>
  <si>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</si>
  <si>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</si>
  <si>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</si>
  <si>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</si>
  <si>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</si>
  <si>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</si>
  <si>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</si>
  <si>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</si>
  <si>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</si>
  <si>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</si>
  <si>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</si>
  <si>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</si>
  <si>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</si>
  <si>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</si>
  <si>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</si>
  <si>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</si>
  <si>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</si>
  <si>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</si>
  <si>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</si>
  <si>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</si>
  <si>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</si>
  <si>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</si>
  <si>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</si>
  <si>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</si>
  <si>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</si>
  <si>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</si>
  <si>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</si>
  <si>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</si>
  <si>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</si>
  <si>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</si>
  <si>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</si>
  <si>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</si>
  <si>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</si>
  <si>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</si>
  <si>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</si>
  <si>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</si>
  <si>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</si>
  <si>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</si>
  <si>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</si>
  <si>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</si>
  <si>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</si>
  <si>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</si>
  <si>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</si>
  <si>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</si>
  <si>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</si>
  <si>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</si>
  <si>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</si>
  <si>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</si>
  <si>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</si>
  <si>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</si>
  <si>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</si>
  <si>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</si>
  <si>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</si>
  <si>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</si>
  <si>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</si>
  <si>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</si>
  <si>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</si>
  <si>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</si>
  <si>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</si>
  <si>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</si>
  <si>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</si>
  <si>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</si>
  <si>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</si>
  <si>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</si>
  <si>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</si>
  <si>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</si>
  <si>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</si>
  <si>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</si>
  <si>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</si>
  <si>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</si>
  <si>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</si>
  <si>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</si>
  <si>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</si>
  <si>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</si>
  <si>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</si>
  <si>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</si>
  <si>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</si>
  <si>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</si>
  <si>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</si>
  <si>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</si>
  <si>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</si>
  <si>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</si>
  <si>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</si>
  <si>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</si>
  <si>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</si>
  <si>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</si>
  <si>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</si>
  <si>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</si>
  <si>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</si>
  <si>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</si>
  <si>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</si>
  <si>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</si>
  <si>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</si>
  <si>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</si>
  <si>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</si>
  <si>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</si>
  <si>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</si>
  <si>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</si>
  <si>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</si>
  <si>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</si>
  <si>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</si>
  <si>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</si>
  <si>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</si>
  <si>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</si>
  <si>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</si>
  <si>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</si>
  <si>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</si>
  <si>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</si>
  <si>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</si>
  <si>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</si>
  <si>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</si>
  <si>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</si>
  <si>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</si>
  <si>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</si>
  <si>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</si>
  <si>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</si>
  <si>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</si>
  <si>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</si>
  <si>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</si>
  <si>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</si>
  <si>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</si>
  <si>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</si>
  <si>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</si>
  <si>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</si>
  <si>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</si>
  <si>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</si>
  <si>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</si>
  <si>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</si>
  <si>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</si>
  <si>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</si>
  <si>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</si>
  <si>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</si>
  <si>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</si>
  <si>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</si>
  <si>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</si>
  <si>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</si>
  <si>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</si>
  <si>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</si>
  <si>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</si>
  <si>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</si>
  <si>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</si>
  <si>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</si>
  <si>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</si>
  <si>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</si>
  <si>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</si>
  <si>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</si>
  <si>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</si>
  <si>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</si>
  <si>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</si>
  <si>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</si>
  <si>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</si>
  <si>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</si>
  <si>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</si>
  <si>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</si>
  <si>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</si>
  <si>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</si>
  <si>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</si>
  <si>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</si>
  <si>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</si>
  <si>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</si>
  <si>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</si>
  <si>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</si>
  <si>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</si>
  <si>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</si>
  <si>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</si>
  <si>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</si>
  <si>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</si>
  <si>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</si>
  <si>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</si>
  <si>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</si>
  <si>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</si>
  <si>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</si>
  <si>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</si>
  <si>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</si>
  <si>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</si>
  <si>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</si>
  <si>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</si>
  <si>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</si>
  <si>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</si>
  <si>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</si>
  <si>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</si>
  <si>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</si>
  <si>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</si>
  <si>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</si>
  <si>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</si>
  <si>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</si>
  <si>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</si>
  <si>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</si>
  <si>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</si>
  <si>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</si>
  <si>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</si>
  <si>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</si>
  <si>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</si>
  <si>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</si>
  <si>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</si>
  <si>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</si>
  <si>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</si>
  <si>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</si>
  <si>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</si>
  <si>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</si>
  <si>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</si>
  <si>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</si>
  <si>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</si>
  <si>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</si>
  <si>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</si>
  <si>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</si>
  <si>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</si>
  <si>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</si>
  <si>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</si>
  <si>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</si>
  <si>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</si>
  <si>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</si>
  <si>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</si>
  <si>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</si>
  <si>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</si>
  <si>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</si>
  <si>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</si>
  <si>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</si>
  <si>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</si>
  <si>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</si>
  <si>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</si>
  <si>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</si>
  <si>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</si>
  <si>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</si>
  <si>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</si>
  <si>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</si>
  <si>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</si>
  <si>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</si>
  <si>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</si>
  <si>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</si>
  <si>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</si>
  <si>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</si>
  <si>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</si>
  <si>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</si>
  <si>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</si>
  <si>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</si>
  <si>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</si>
  <si>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</si>
  <si>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</si>
  <si>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</si>
  <si>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</si>
  <si>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</si>
  <si>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</si>
  <si>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</si>
  <si>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</si>
  <si>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</si>
  <si>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</si>
  <si>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</si>
  <si>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</si>
  <si>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</si>
  <si>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</si>
  <si>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</si>
  <si>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</si>
  <si>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</si>
  <si>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</si>
  <si>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</si>
  <si>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</si>
  <si>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</si>
  <si>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</si>
  <si>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</si>
  <si>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</si>
  <si>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</si>
  <si>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</si>
  <si>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</si>
  <si>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</si>
  <si>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</si>
  <si>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</si>
  <si>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</si>
  <si>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</si>
  <si>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</si>
  <si>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</si>
  <si>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</si>
  <si>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</si>
  <si>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</si>
  <si>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</si>
  <si>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</si>
  <si>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</si>
  <si>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</si>
  <si>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</si>
  <si>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</si>
  <si>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</si>
  <si>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</si>
  <si>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</si>
  <si>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</si>
  <si>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</si>
  <si>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</si>
  <si>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</si>
  <si>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</si>
  <si>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</si>
  <si>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</si>
  <si>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</si>
  <si>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</si>
  <si>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</si>
  <si>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</si>
  <si>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</si>
  <si>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</si>
  <si>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</si>
  <si>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</si>
  <si>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</si>
  <si>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</si>
  <si>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</si>
  <si>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</si>
  <si>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</si>
  <si>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</si>
  <si>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</si>
  <si>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</si>
  <si>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</si>
  <si>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</si>
  <si>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</si>
  <si>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</si>
  <si>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</si>
  <si>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</si>
  <si>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</si>
  <si>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</si>
  <si>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</si>
  <si>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</si>
  <si>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</si>
  <si>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</si>
  <si>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</si>
  <si>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</si>
  <si>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</si>
  <si>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</si>
  <si>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</si>
  <si>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</si>
  <si>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</si>
  <si>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</si>
  <si>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</si>
  <si>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</si>
  <si>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</si>
  <si>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</si>
  <si>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</si>
  <si>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</si>
  <si>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</si>
  <si>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</si>
  <si>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</si>
  <si>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</si>
  <si>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</si>
  <si>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</si>
  <si>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</si>
  <si>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</si>
  <si>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</si>
  <si>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</si>
  <si>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</si>
  <si>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</si>
  <si>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</si>
  <si>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</si>
  <si>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</si>
  <si>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</si>
  <si>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</si>
  <si>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</si>
  <si>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</si>
  <si>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</si>
  <si>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</si>
  <si>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</si>
  <si>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</si>
  <si>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</si>
  <si>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</si>
  <si>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</si>
  <si>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</si>
  <si>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</si>
  <si>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</si>
  <si>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</si>
  <si>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</si>
  <si>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</si>
  <si>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</si>
  <si>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</si>
  <si>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</si>
  <si>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</si>
  <si>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</si>
  <si>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</si>
  <si>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</si>
  <si>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</si>
  <si>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</si>
  <si>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</si>
  <si>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</si>
  <si>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</si>
  <si>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</si>
  <si>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</si>
  <si>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</si>
  <si>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</si>
  <si>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</si>
  <si>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</si>
  <si>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</si>
  <si>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</si>
  <si>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</si>
  <si>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</si>
  <si>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</si>
  <si>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</si>
  <si>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</si>
  <si>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</si>
  <si>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</si>
  <si>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</si>
  <si>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</si>
  <si>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</si>
  <si>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</si>
  <si>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</si>
  <si>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</si>
  <si>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</si>
  <si>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</si>
  <si>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</si>
  <si>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</si>
  <si>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</si>
  <si>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</si>
  <si>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</si>
  <si>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</si>
  <si>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</si>
  <si>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</si>
  <si>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</si>
  <si>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</si>
  <si>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</si>
  <si>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</si>
  <si>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</si>
  <si>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</si>
  <si>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</si>
  <si>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</si>
  <si>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</si>
  <si>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</si>
  <si>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</si>
  <si>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</si>
  <si>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</si>
  <si>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</si>
  <si>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</si>
  <si>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</si>
  <si>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</si>
  <si>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</si>
  <si>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</si>
  <si>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</si>
  <si>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</si>
  <si>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</si>
  <si>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</si>
  <si>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</si>
  <si>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</si>
  <si>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</si>
  <si>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</si>
  <si>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</si>
  <si>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</si>
  <si>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</si>
  <si>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</si>
  <si>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</si>
  <si>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</si>
  <si>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</si>
  <si>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</si>
  <si>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</si>
  <si>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</si>
  <si>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</si>
  <si>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</si>
  <si>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</si>
  <si>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</si>
  <si>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</si>
  <si>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</si>
  <si>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</si>
  <si>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</si>
  <si>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</si>
  <si>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</si>
  <si>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</si>
  <si>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</si>
  <si>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</si>
  <si>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</si>
  <si>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</si>
  <si>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</si>
  <si>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</si>
  <si>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</si>
  <si>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</si>
  <si>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</si>
  <si>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</si>
  <si>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</si>
  <si>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</si>
  <si>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</si>
  <si>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</si>
  <si>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</si>
  <si>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</si>
  <si>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</si>
  <si>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</si>
  <si>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</si>
  <si>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</si>
  <si>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</si>
  <si>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</si>
  <si>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</si>
  <si>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</si>
  <si>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</si>
  <si>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</si>
  <si>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</si>
  <si>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</si>
  <si>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</si>
  <si>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</si>
  <si>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</si>
  <si>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</si>
  <si>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</si>
  <si>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</si>
  <si>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</si>
  <si>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</si>
  <si>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</si>
  <si>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</si>
  <si>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</si>
  <si>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</si>
  <si>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</si>
  <si>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</si>
  <si>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</si>
  <si>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</si>
  <si>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</si>
  <si>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</si>
  <si>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</si>
  <si>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</si>
  <si>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</si>
  <si>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</si>
  <si>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</si>
  <si>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</si>
  <si>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</si>
  <si>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</si>
  <si>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</si>
  <si>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</si>
  <si>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</si>
  <si>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</si>
  <si>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</si>
  <si>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</si>
  <si>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</si>
  <si>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</si>
  <si>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</si>
  <si>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</si>
  <si>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</si>
  <si>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</si>
  <si>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</si>
  <si>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</si>
  <si>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</si>
  <si>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</si>
  <si>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</si>
  <si>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</si>
  <si>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</si>
  <si>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</si>
  <si>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</si>
  <si>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</si>
  <si>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</si>
  <si>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</si>
  <si>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</si>
  <si>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</si>
  <si>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</si>
  <si>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</si>
  <si>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</si>
  <si>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</si>
  <si>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</si>
  <si>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</si>
  <si>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</si>
  <si>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</si>
  <si>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</si>
  <si>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</si>
  <si>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</si>
  <si>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</si>
  <si>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</si>
  <si>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</si>
  <si>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</si>
  <si>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</si>
  <si>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</si>
  <si>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</si>
  <si>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</si>
  <si>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</si>
  <si>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</si>
  <si>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</si>
  <si>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</si>
  <si>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</si>
  <si>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</si>
  <si>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</si>
  <si>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</si>
  <si>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</si>
  <si>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</si>
  <si>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</si>
  <si>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</si>
  <si>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</si>
  <si>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</si>
  <si>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</si>
  <si>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</si>
  <si>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</si>
  <si>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</si>
  <si>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</si>
  <si>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</si>
  <si>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</si>
  <si>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</si>
  <si>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</si>
  <si>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</si>
  <si>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</si>
  <si>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</si>
  <si>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</si>
  <si>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</si>
  <si>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</si>
  <si>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</si>
  <si>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</si>
  <si>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</si>
  <si>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</si>
  <si>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</si>
  <si>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</si>
  <si>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</si>
  <si>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</si>
  <si>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</si>
  <si>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</si>
  <si>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</si>
  <si>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</si>
  <si>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</si>
  <si>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</si>
  <si>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</si>
  <si>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</si>
  <si>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</si>
  <si>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 AF_03/2024</t>
  </si>
  <si>
    <t>PLANTIO DE GRAMA EM PAVIMENTO CONCREGRAMA. AF_05/2018</t>
  </si>
  <si>
    <t>PLANTIO DE GRAMA BATATAIS EM PLACAS. AF_05/2018</t>
  </si>
  <si>
    <t>PLANTIO DE FORRAÇÃO. AF_05/2018</t>
  </si>
  <si>
    <t>PLANTIO DE GRAMA ESMERALDA OU SÃO CARLOS OU CURITIBANA, EM PLACAS. AF_05/2022</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</si>
  <si>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</si>
  <si>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</si>
  <si>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MPA, COM PISO PODOTÁTIL. AF_03/2024</t>
  </si>
  <si>
    <t>RAMPA DE ACESSIBILIDADE EM CONCRETO MOLDADO IN LOCO, EM CALÇADA PRÉ EXISTENTE COM LARGURA MAIOR OU IGUAL À 3,00 M, FCK MPA, COM PISO PODOTÁTIL. AF_03/2024</t>
  </si>
  <si>
    <t>RAMPA DE ACESSIBILIDADE EM CONCRETO MOLDADO IN LOCO, EM CALÇADA NOVA COM LARGURA MENOR À 3,00 M, FCK MPA, COM PISO PODOTÁTIL. AF_03/2024</t>
  </si>
  <si>
    <t>RAMPA DE ACESSIBILIDADE EM CONCRETO MOLDADO IN LOCO, EM CALÇADA PRÉ EXISTENTE COM LARGURA MENOR À 3,00 M, FCK 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</si>
  <si>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</si>
  <si>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</si>
  <si>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</si>
  <si>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</si>
  <si>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</si>
  <si>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</si>
  <si>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</si>
  <si>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</si>
  <si>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</si>
  <si>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</si>
  <si>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</si>
  <si>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</si>
  <si>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</si>
  <si>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</si>
  <si>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</si>
  <si>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</si>
  <si>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</si>
  <si>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</si>
  <si>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</si>
  <si>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</si>
  <si>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</si>
  <si>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</si>
  <si>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</si>
  <si>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</si>
  <si>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</si>
  <si>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</si>
  <si>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</si>
  <si>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</si>
  <si>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</si>
  <si>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</si>
  <si>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</si>
  <si>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</si>
  <si>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</si>
  <si>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</si>
  <si>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</si>
  <si>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</si>
  <si>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</si>
  <si>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</si>
  <si>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</si>
  <si>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</si>
  <si>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</si>
  <si>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</si>
  <si>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</si>
  <si>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</si>
  <si>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</si>
  <si>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</si>
  <si>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</si>
  <si>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</si>
  <si>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</si>
  <si>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</si>
  <si>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</si>
  <si>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</si>
  <si>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</si>
  <si>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</si>
  <si>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</si>
  <si>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</si>
  <si>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</si>
  <si>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</si>
  <si>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</si>
  <si>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</si>
  <si>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</si>
  <si>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</si>
  <si>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</si>
  <si>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</si>
  <si>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</si>
  <si>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</si>
  <si>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</si>
  <si>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</si>
  <si>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</si>
  <si>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</si>
  <si>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</si>
  <si>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</si>
  <si>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</si>
  <si>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</si>
  <si>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</si>
  <si>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</si>
  <si>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</si>
  <si>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</si>
  <si>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</si>
  <si>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</si>
  <si>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</si>
  <si>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</si>
  <si>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</si>
  <si>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</si>
  <si>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</si>
  <si>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</si>
  <si>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</si>
  <si>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</si>
  <si>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</si>
  <si>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</si>
  <si>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</si>
  <si>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</si>
  <si>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</si>
  <si>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</si>
  <si>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</si>
  <si>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</si>
  <si>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</si>
  <si>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</si>
  <si>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</si>
  <si>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</si>
  <si>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</si>
  <si>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</si>
  <si>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</si>
  <si>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</si>
  <si>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</si>
  <si>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</si>
  <si>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</si>
  <si>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</si>
  <si>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</si>
  <si>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</si>
  <si>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</si>
  <si>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</si>
  <si>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</si>
  <si>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</si>
  <si>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</si>
  <si>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</si>
  <si>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</si>
  <si>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</si>
  <si>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</si>
  <si>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</si>
  <si>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</si>
  <si>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</si>
  <si>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</si>
  <si>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</si>
  <si>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</si>
  <si>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</si>
  <si>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</si>
  <si>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</si>
  <si>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</si>
  <si>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</si>
  <si>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</si>
  <si>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</si>
  <si>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</si>
  <si>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</si>
  <si>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</si>
  <si>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</si>
  <si>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</si>
  <si>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</si>
  <si>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</si>
  <si>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</si>
  <si>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</si>
  <si>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</si>
  <si>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</si>
  <si>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</si>
  <si>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</si>
  <si>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</si>
  <si>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</si>
  <si>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</si>
  <si>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</si>
  <si>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</si>
  <si>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</si>
  <si>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</si>
  <si>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</si>
  <si>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</si>
  <si>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</si>
  <si>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</si>
  <si>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</si>
  <si>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</si>
  <si>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</si>
  <si>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</si>
  <si>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</si>
  <si>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</si>
  <si>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</si>
  <si>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</si>
  <si>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</si>
  <si>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</si>
  <si>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</si>
  <si>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</si>
  <si>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</si>
  <si>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</si>
  <si>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</si>
  <si>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</si>
  <si>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</si>
  <si>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</si>
  <si>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</si>
  <si>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</si>
  <si>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</si>
  <si>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</si>
  <si>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</si>
  <si>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</si>
  <si>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</si>
  <si>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</si>
  <si>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</si>
  <si>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</si>
  <si>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</si>
  <si>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</si>
  <si>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</si>
  <si>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</si>
  <si>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</si>
  <si>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</si>
  <si>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</si>
  <si>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</si>
  <si>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</si>
  <si>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</si>
  <si>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</si>
  <si>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</si>
  <si>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</si>
  <si>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</si>
  <si>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</si>
  <si>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</si>
  <si>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</si>
  <si>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</si>
  <si>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</si>
  <si>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</si>
  <si>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</si>
  <si>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</si>
  <si>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</si>
  <si>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</si>
  <si>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</si>
  <si>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</si>
  <si>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</si>
  <si>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</si>
  <si>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</si>
  <si>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</si>
  <si>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</si>
  <si>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</si>
  <si>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</si>
  <si>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</si>
  <si>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</si>
  <si>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</si>
  <si>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</si>
  <si>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</si>
  <si>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</si>
  <si>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</si>
  <si>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</si>
  <si>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</si>
  <si>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</si>
  <si>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</si>
  <si>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</si>
  <si>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</si>
  <si>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</si>
  <si>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</si>
  <si>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</si>
  <si>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</si>
  <si>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</si>
  <si>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</si>
  <si>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</si>
  <si>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</si>
  <si>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</si>
  <si>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</si>
  <si>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</si>
  <si>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</si>
  <si>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</si>
  <si>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</si>
  <si>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</si>
  <si>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</si>
  <si>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</si>
  <si>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</si>
  <si>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</si>
  <si>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</si>
  <si>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</si>
  <si>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</si>
  <si>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</si>
  <si>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</si>
  <si>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</si>
  <si>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</si>
  <si>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</si>
  <si>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</si>
  <si>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</si>
  <si>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</si>
  <si>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</si>
  <si>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</si>
  <si>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</si>
  <si>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</si>
  <si>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</si>
  <si>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</si>
  <si>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</si>
  <si>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</si>
  <si>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</si>
  <si>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</si>
  <si>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</si>
  <si>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</si>
  <si>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</si>
  <si>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</si>
  <si>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</si>
  <si>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</si>
  <si>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</si>
  <si>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</si>
  <si>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</si>
  <si>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</si>
  <si>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</si>
  <si>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</si>
  <si>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</si>
  <si>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</si>
  <si>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</si>
  <si>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</si>
  <si>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</si>
  <si>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</si>
  <si>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</si>
  <si>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</si>
  <si>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</si>
  <si>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</si>
  <si>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</si>
  <si>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</si>
  <si>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</si>
  <si>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</si>
  <si>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</si>
  <si>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</si>
  <si>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</si>
  <si>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</si>
  <si>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</si>
  <si>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</si>
  <si>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</si>
  <si>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</si>
  <si>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</si>
  <si>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</si>
  <si>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</si>
  <si>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</si>
  <si>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</si>
  <si>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</si>
  <si>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</si>
  <si>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</si>
  <si>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</si>
  <si>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</si>
  <si>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</si>
  <si>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</si>
  <si>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</si>
  <si>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</si>
  <si>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</si>
  <si>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</si>
  <si>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</si>
  <si>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</si>
  <si>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</si>
  <si>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</si>
  <si>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</si>
  <si>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</si>
  <si>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</si>
  <si>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</si>
  <si>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</si>
  <si>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</si>
  <si>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</si>
  <si>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</si>
  <si>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</si>
  <si>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</si>
  <si>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</si>
  <si>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</si>
  <si>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</si>
  <si>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</si>
  <si>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</si>
  <si>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</si>
  <si>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</si>
  <si>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</si>
  <si>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</si>
  <si>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</si>
  <si>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</si>
  <si>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</si>
  <si>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</si>
  <si>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</si>
  <si>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</si>
  <si>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</si>
  <si>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</si>
  <si>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</si>
  <si>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</si>
  <si>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</si>
  <si>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</si>
  <si>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</si>
  <si>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</si>
  <si>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</si>
  <si>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</si>
  <si>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</si>
  <si>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</si>
  <si>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</si>
  <si>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</si>
  <si>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M0003</t>
  </si>
  <si>
    <t>Aço CA 25</t>
  </si>
  <si>
    <t>kg</t>
  </si>
  <si>
    <t>M0004</t>
  </si>
  <si>
    <t>Aço CA 50</t>
  </si>
  <si>
    <t>M0005</t>
  </si>
  <si>
    <t>Brita 0</t>
  </si>
  <si>
    <t>m³</t>
  </si>
  <si>
    <t>M0006</t>
  </si>
  <si>
    <t>Fibra de poliamida para concreto</t>
  </si>
  <si>
    <t>M0007</t>
  </si>
  <si>
    <t>Fibra de aço para concreto</t>
  </si>
  <si>
    <t>M0008</t>
  </si>
  <si>
    <t>Detergente líquido neutro</t>
  </si>
  <si>
    <t>l</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</si>
  <si>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</si>
  <si>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</si>
  <si>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</si>
  <si>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</si>
  <si>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</si>
  <si>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</si>
  <si>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</si>
  <si>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</si>
  <si>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</si>
  <si>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</si>
  <si>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</si>
  <si>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</si>
  <si>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</si>
  <si>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</si>
  <si>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</si>
  <si>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</si>
  <si>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</si>
  <si>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</si>
  <si>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</si>
  <si>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</si>
  <si>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</si>
  <si>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</si>
  <si>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</si>
  <si>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</si>
  <si>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</si>
  <si>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</si>
  <si>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</si>
  <si>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</si>
  <si>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</si>
  <si>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</si>
  <si>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</si>
  <si>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</si>
  <si>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</si>
  <si>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</si>
  <si>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</si>
  <si>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</si>
  <si>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</si>
  <si>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</si>
  <si>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</si>
  <si>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</si>
  <si>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</si>
  <si>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</si>
  <si>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</si>
  <si>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Contêiner com 2 banheiros - L = 2,44 m e C = 6,09 m (1 TEU)</t>
  </si>
  <si>
    <t>M0042</t>
  </si>
  <si>
    <t>Contêiner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</si>
  <si>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</si>
  <si>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</si>
  <si>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</si>
  <si>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</si>
  <si>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</si>
  <si>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</si>
  <si>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</si>
  <si>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</si>
  <si>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</si>
  <si>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</si>
  <si>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</si>
  <si>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</si>
  <si>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</si>
  <si>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</si>
  <si>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</si>
  <si>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</si>
  <si>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</si>
  <si>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</si>
  <si>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</si>
  <si>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</si>
  <si>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</si>
  <si>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</si>
  <si>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</si>
  <si>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</si>
  <si>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</si>
  <si>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</si>
  <si>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</si>
  <si>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</si>
  <si>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Contêiner com janela - L = 4,88 m e C = 6,09 m (1 TEU duplo)</t>
  </si>
  <si>
    <t>M0058</t>
  </si>
  <si>
    <t>Contêiner com janela e 2 banheiros - L = 4,88 m e C = 6,09 m (1 TEU duplo)</t>
  </si>
  <si>
    <t>M0059</t>
  </si>
  <si>
    <t>Contêiner com revestimento térmico, janela e banheiro - L = 2,44 m e C = 6,09 m (1 TEU)</t>
  </si>
  <si>
    <t>M0060</t>
  </si>
  <si>
    <t>Contêiner com janela - L = 2,44 m e C = 4,58 m (3/4 TEU)</t>
  </si>
  <si>
    <t>M0065</t>
  </si>
  <si>
    <t>Contêiner com janela e banheiro - L = 2,44 m e 4,58 m (3/4 TEU)</t>
  </si>
  <si>
    <t>M0066</t>
  </si>
  <si>
    <t>Contêiner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</si>
  <si>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</si>
  <si>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</si>
  <si>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</si>
  <si>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</si>
  <si>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</si>
  <si>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</si>
  <si>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</si>
  <si>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Contêiner com 3 janelas para guarita - L = 2,44 m e C = 3,05 m (1/2 TEU)</t>
  </si>
  <si>
    <t>M0072</t>
  </si>
  <si>
    <t>Arame liso em aço galvanizado - D = 2,10 mm (14 BWG)</t>
  </si>
  <si>
    <t>M0073</t>
  </si>
  <si>
    <t>Muda de árvore com altura de 0,30 a 0,80 m</t>
  </si>
  <si>
    <t>M0074</t>
  </si>
  <si>
    <t>Muda de arbusto com altura até 0,50 m</t>
  </si>
  <si>
    <t>M0075</t>
  </si>
  <si>
    <t>Arame liso recozido em aço-carbono - D = 1,24 mm (18 BWG)</t>
  </si>
  <si>
    <t>M0076</t>
  </si>
  <si>
    <t>Disco de corte abrasivo para policorte - D = 300 mm</t>
  </si>
  <si>
    <t>M0080</t>
  </si>
  <si>
    <t>Areia fina</t>
  </si>
  <si>
    <t>M0081</t>
  </si>
  <si>
    <t>Areia grossa</t>
  </si>
  <si>
    <t>M0082</t>
  </si>
  <si>
    <t>Areia média lavada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</si>
  <si>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</si>
  <si>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</si>
  <si>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</si>
  <si>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</si>
  <si>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</si>
  <si>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</si>
  <si>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</si>
  <si>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</si>
  <si>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</si>
  <si>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</si>
  <si>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</si>
  <si>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</si>
  <si>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</si>
  <si>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</si>
  <si>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</si>
  <si>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</si>
  <si>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</si>
  <si>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</si>
  <si>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</si>
  <si>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</si>
  <si>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</si>
  <si>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</si>
  <si>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</si>
  <si>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</si>
  <si>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</si>
  <si>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</si>
  <si>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</si>
  <si>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</si>
  <si>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</si>
  <si>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</si>
  <si>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</si>
  <si>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</si>
  <si>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</si>
  <si>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</si>
  <si>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</si>
  <si>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</si>
  <si>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</si>
  <si>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t</t>
  </si>
  <si>
    <t>-</t>
  </si>
  <si>
    <t>M0105</t>
  </si>
  <si>
    <t>Ancoragem ativa para 4 cordoalhas - D = 15,2 mm</t>
  </si>
  <si>
    <t>M0106</t>
  </si>
  <si>
    <t>Ancoragem ativa para 6 cordoalhas - D = 15,2 mm</t>
  </si>
  <si>
    <t>M0107</t>
  </si>
  <si>
    <t>Geocomposto para drenagem</t>
  </si>
  <si>
    <t>m²</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</si>
  <si>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</si>
  <si>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</si>
  <si>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</si>
  <si>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</si>
  <si>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</si>
  <si>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</si>
  <si>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</si>
  <si>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</si>
  <si>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</si>
  <si>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</si>
  <si>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</si>
  <si>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</si>
  <si>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</si>
  <si>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</si>
  <si>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</si>
  <si>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</si>
  <si>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</si>
  <si>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</si>
  <si>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</si>
  <si>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</si>
  <si>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</si>
  <si>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</si>
  <si>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</si>
  <si>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</si>
  <si>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</si>
  <si>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</si>
  <si>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</si>
  <si>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</si>
  <si>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</si>
  <si>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</si>
  <si>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</si>
  <si>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</si>
  <si>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</si>
  <si>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</si>
  <si>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</si>
  <si>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</si>
  <si>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</si>
  <si>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</si>
  <si>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</si>
  <si>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</si>
  <si>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M0128</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</si>
  <si>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</si>
  <si>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</si>
  <si>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</si>
  <si>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</si>
  <si>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</si>
  <si>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</si>
  <si>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</si>
  <si>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</si>
  <si>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</si>
  <si>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</si>
  <si>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</si>
  <si>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</si>
  <si>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</si>
  <si>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</si>
  <si>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</si>
  <si>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</si>
  <si>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</si>
  <si>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</si>
  <si>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</si>
  <si>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</si>
  <si>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</si>
  <si>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</si>
  <si>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</si>
  <si>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</si>
  <si>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</si>
  <si>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</si>
  <si>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</si>
  <si>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</si>
  <si>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</si>
  <si>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</si>
  <si>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</si>
  <si>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M0145</t>
  </si>
  <si>
    <t>Ancoragem ativa para 22 cordoalhas - D = 15,2 mm</t>
  </si>
  <si>
    <t>M0146</t>
  </si>
  <si>
    <t>Ancoragem ativa para 27 cordoalhas - D = 15,2 mm</t>
  </si>
  <si>
    <t>M0148</t>
  </si>
  <si>
    <t>Ancoragem ativa para lajes para 1 cordoalha - D = 12,7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</si>
  <si>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</si>
  <si>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</si>
  <si>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</si>
  <si>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</si>
  <si>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</si>
  <si>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</si>
  <si>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</si>
  <si>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</si>
  <si>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</si>
  <si>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</si>
  <si>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</si>
  <si>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</si>
  <si>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</si>
  <si>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</si>
  <si>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</si>
  <si>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</si>
  <si>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</si>
  <si>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</si>
  <si>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</si>
  <si>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</si>
  <si>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</si>
  <si>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</si>
  <si>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</si>
  <si>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</si>
  <si>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</si>
  <si>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</si>
  <si>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</si>
  <si>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</si>
  <si>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</si>
  <si>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</si>
  <si>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</si>
  <si>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</si>
  <si>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</si>
  <si>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</si>
  <si>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</si>
  <si>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</si>
  <si>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M0191</t>
  </si>
  <si>
    <t>Brita 1</t>
  </si>
  <si>
    <t>M0192</t>
  </si>
  <si>
    <t>Brita 2</t>
  </si>
  <si>
    <t>M0193</t>
  </si>
  <si>
    <t>Brita 3</t>
  </si>
  <si>
    <t>M0194</t>
  </si>
  <si>
    <t>Escória de aciaria</t>
  </si>
  <si>
    <t>M0198</t>
  </si>
  <si>
    <t>Parafuso de cabeça chata em aço - D = 4,5 mm e bucha plástica - D = 8 mm (S8)</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</si>
  <si>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</si>
  <si>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</si>
  <si>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</si>
  <si>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</si>
  <si>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</si>
  <si>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</si>
  <si>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</si>
  <si>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</si>
  <si>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</si>
  <si>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</si>
  <si>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</si>
  <si>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</si>
  <si>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</si>
  <si>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</si>
  <si>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</si>
  <si>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</si>
  <si>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</si>
  <si>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</si>
  <si>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</si>
  <si>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</si>
  <si>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</si>
  <si>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</si>
  <si>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</si>
  <si>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</si>
  <si>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</si>
  <si>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</si>
  <si>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</si>
  <si>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</si>
  <si>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</si>
  <si>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</si>
  <si>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</si>
  <si>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</si>
  <si>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</si>
  <si>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</si>
  <si>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</si>
  <si>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</si>
  <si>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</si>
  <si>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</si>
  <si>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</si>
  <si>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</si>
  <si>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</si>
  <si>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</si>
  <si>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</si>
  <si>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</si>
  <si>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</si>
  <si>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</si>
  <si>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</si>
  <si>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</si>
  <si>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</si>
  <si>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</si>
  <si>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</si>
  <si>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</si>
  <si>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</si>
  <si>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</si>
  <si>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</si>
  <si>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</si>
  <si>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</si>
  <si>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</si>
  <si>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</si>
  <si>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</si>
  <si>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</si>
  <si>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</si>
  <si>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</si>
  <si>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</si>
  <si>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</si>
  <si>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</si>
  <si>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</si>
  <si>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</si>
  <si>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</si>
  <si>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</si>
  <si>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</si>
  <si>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</si>
  <si>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</si>
  <si>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</si>
  <si>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</si>
  <si>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</si>
  <si>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</si>
  <si>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</si>
  <si>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</si>
  <si>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</si>
  <si>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</si>
  <si>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</si>
  <si>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</si>
  <si>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</si>
  <si>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</si>
  <si>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</si>
  <si>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</si>
  <si>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</si>
  <si>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</si>
  <si>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</si>
  <si>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</si>
  <si>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</si>
  <si>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</si>
  <si>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</si>
  <si>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</si>
  <si>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M0364</t>
  </si>
  <si>
    <t>Perfil cartola em aço carbono SAE 1010/1020 galvanizado - 50 x 70 x 3 mm - aba 20 mm</t>
  </si>
  <si>
    <t>M0365</t>
  </si>
  <si>
    <t>Cantoneira em ferro de abas iguais - L = 25,4 mm e E = 4,76 mm</t>
  </si>
  <si>
    <t>M0366</t>
  </si>
  <si>
    <t>Cantoneira em aço ASTM A36 galvanizado</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</si>
  <si>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</si>
  <si>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</si>
  <si>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</si>
  <si>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</si>
  <si>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</si>
  <si>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</si>
  <si>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</si>
  <si>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</si>
  <si>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</si>
  <si>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</si>
  <si>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</si>
  <si>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</si>
  <si>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</si>
  <si>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</si>
  <si>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</si>
  <si>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</si>
  <si>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</si>
  <si>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</si>
  <si>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</si>
  <si>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</si>
  <si>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</si>
  <si>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</si>
  <si>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</si>
  <si>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</si>
  <si>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</si>
  <si>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</si>
  <si>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</si>
  <si>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</si>
  <si>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</si>
  <si>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</si>
  <si>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</si>
  <si>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</si>
  <si>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</si>
  <si>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</si>
  <si>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</si>
  <si>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</si>
  <si>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</si>
  <si>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</si>
  <si>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</si>
  <si>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</si>
  <si>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</si>
  <si>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</si>
  <si>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</si>
  <si>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</si>
  <si>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</si>
  <si>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</si>
  <si>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</si>
  <si>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</si>
  <si>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</si>
  <si>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</si>
  <si>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</si>
  <si>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</si>
  <si>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</si>
  <si>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</si>
  <si>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</si>
  <si>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</si>
  <si>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</si>
  <si>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</si>
  <si>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</si>
  <si>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</si>
  <si>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</si>
  <si>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</si>
  <si>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</si>
  <si>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</si>
  <si>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</si>
  <si>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</si>
  <si>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</si>
  <si>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</si>
  <si>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</si>
  <si>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</si>
  <si>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</si>
  <si>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</si>
  <si>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</si>
  <si>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</si>
  <si>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</si>
  <si>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</si>
  <si>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</si>
  <si>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</si>
  <si>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</si>
  <si>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</si>
  <si>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</si>
  <si>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</si>
  <si>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</si>
  <si>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</si>
  <si>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</si>
  <si>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</si>
  <si>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</si>
  <si>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</si>
  <si>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</si>
  <si>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</si>
  <si>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</si>
  <si>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</si>
  <si>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</si>
  <si>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</si>
  <si>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</si>
  <si>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</si>
  <si>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</si>
  <si>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</si>
  <si>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</si>
  <si>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</si>
  <si>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</si>
  <si>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</si>
  <si>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</si>
  <si>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</si>
  <si>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</si>
  <si>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</si>
  <si>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</si>
  <si>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33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</si>
  <si>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</si>
  <si>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</si>
  <si>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</si>
  <si>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</si>
  <si>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</si>
  <si>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</si>
  <si>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</si>
  <si>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</si>
  <si>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</si>
  <si>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</si>
  <si>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</si>
  <si>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</si>
  <si>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</si>
  <si>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</si>
  <si>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</si>
  <si>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</si>
  <si>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</si>
  <si>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</si>
  <si>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</si>
  <si>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</si>
  <si>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</si>
  <si>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</si>
  <si>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</si>
  <si>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</si>
  <si>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</si>
  <si>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</si>
  <si>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</si>
  <si>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</si>
  <si>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</si>
  <si>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</si>
  <si>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</si>
  <si>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</si>
  <si>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</si>
  <si>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</si>
  <si>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</si>
  <si>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</si>
  <si>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</si>
  <si>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</si>
  <si>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</si>
  <si>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</si>
  <si>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</si>
  <si>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</si>
  <si>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</si>
  <si>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</si>
  <si>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</si>
  <si>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</si>
  <si>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</si>
  <si>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</si>
  <si>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</si>
  <si>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</si>
  <si>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</si>
  <si>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</si>
  <si>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</si>
  <si>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</si>
  <si>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</si>
  <si>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</si>
  <si>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</si>
  <si>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</si>
  <si>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</si>
  <si>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</si>
  <si>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</si>
  <si>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</si>
  <si>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</si>
  <si>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</si>
  <si>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</si>
  <si>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</si>
  <si>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</si>
  <si>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</si>
  <si>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</si>
  <si>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</si>
  <si>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</si>
  <si>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</si>
  <si>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</si>
  <si>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</si>
  <si>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</si>
  <si>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</si>
  <si>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</si>
  <si>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</si>
  <si>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</si>
  <si>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</si>
  <si>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</si>
  <si>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</si>
  <si>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</si>
  <si>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</si>
  <si>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</si>
  <si>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</si>
  <si>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</si>
  <si>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</si>
  <si>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</si>
  <si>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</si>
  <si>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</si>
  <si>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</si>
  <si>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</si>
  <si>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</si>
  <si>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</si>
  <si>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</si>
  <si>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</si>
  <si>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</si>
  <si>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</si>
  <si>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</si>
  <si>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</si>
  <si>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</si>
  <si>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</si>
  <si>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</si>
  <si>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</si>
  <si>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</si>
  <si>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</si>
  <si>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</si>
  <si>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</si>
  <si>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</si>
  <si>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</si>
  <si>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</si>
  <si>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</si>
  <si>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</si>
  <si>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</si>
  <si>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</si>
  <si>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</si>
  <si>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</si>
  <si>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</si>
  <si>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</si>
  <si>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</si>
  <si>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</si>
  <si>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</si>
  <si>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</si>
  <si>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</si>
  <si>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</si>
  <si>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</si>
  <si>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</si>
  <si>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</si>
  <si>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</si>
  <si>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dm³</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</si>
  <si>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</si>
  <si>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</si>
  <si>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</si>
  <si>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</si>
  <si>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</si>
  <si>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</si>
  <si>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</si>
  <si>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</si>
  <si>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</si>
  <si>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</si>
  <si>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</si>
  <si>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</si>
  <si>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</si>
  <si>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</si>
  <si>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</si>
  <si>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</si>
  <si>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</si>
  <si>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</si>
  <si>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</si>
  <si>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</si>
  <si>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M0849</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</si>
  <si>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</si>
  <si>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</si>
  <si>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</si>
  <si>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</si>
  <si>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</si>
  <si>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</si>
  <si>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</si>
  <si>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</si>
  <si>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</si>
  <si>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</si>
  <si>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</si>
  <si>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</si>
  <si>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</si>
  <si>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</si>
  <si>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</si>
  <si>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</si>
  <si>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</si>
  <si>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</si>
  <si>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</si>
  <si>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</si>
  <si>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</si>
  <si>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cj</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</si>
  <si>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</si>
  <si>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</si>
  <si>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</si>
  <si>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</si>
  <si>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</si>
  <si>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</si>
  <si>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</si>
  <si>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</si>
  <si>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</si>
  <si>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</si>
  <si>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</si>
  <si>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</si>
  <si>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</si>
  <si>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</si>
  <si>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</si>
  <si>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</si>
  <si>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</si>
  <si>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</si>
  <si>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</si>
  <si>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</si>
  <si>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</si>
  <si>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</si>
  <si>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</si>
  <si>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</si>
  <si>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</si>
  <si>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</si>
  <si>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</si>
  <si>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</si>
  <si>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</si>
  <si>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</si>
  <si>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</si>
  <si>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</si>
  <si>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</si>
  <si>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</si>
  <si>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</si>
  <si>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</si>
  <si>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</si>
  <si>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</si>
  <si>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</si>
  <si>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</si>
  <si>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</si>
  <si>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</si>
  <si>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</si>
  <si>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</si>
  <si>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</si>
  <si>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</si>
  <si>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</si>
  <si>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</si>
  <si>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</si>
  <si>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</si>
  <si>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</si>
  <si>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</si>
  <si>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</si>
  <si>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</si>
  <si>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M0998</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</si>
  <si>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</si>
  <si>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</si>
  <si>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</si>
  <si>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</si>
  <si>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</si>
  <si>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</si>
  <si>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</si>
  <si>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</si>
  <si>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</si>
  <si>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</si>
  <si>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</si>
  <si>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</si>
  <si>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</si>
  <si>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</si>
  <si>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</si>
  <si>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</si>
  <si>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</si>
  <si>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</si>
  <si>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</si>
  <si>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M1097</t>
  </si>
  <si>
    <t>Pedra de mão ou rachão</t>
  </si>
  <si>
    <t>M1103</t>
  </si>
  <si>
    <t>Pedrisco</t>
  </si>
  <si>
    <t>M1118</t>
  </si>
  <si>
    <t>Cruzeta de madeira para poste - H = 240 cm</t>
  </si>
  <si>
    <t>M1129</t>
  </si>
  <si>
    <t>Junta de dilatação em perfil extrudado de borracha vulcanizada</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</si>
  <si>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</si>
  <si>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</si>
  <si>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</si>
  <si>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</si>
  <si>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</si>
  <si>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</si>
  <si>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</si>
  <si>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</si>
  <si>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</si>
  <si>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</si>
  <si>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</si>
  <si>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</si>
  <si>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</si>
  <si>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</si>
  <si>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</si>
  <si>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</si>
  <si>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</si>
  <si>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</si>
  <si>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</si>
  <si>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</si>
  <si>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</si>
  <si>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</si>
  <si>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</si>
  <si>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</si>
  <si>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</si>
  <si>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</si>
  <si>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</si>
  <si>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</si>
  <si>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</si>
  <si>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</si>
  <si>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</si>
  <si>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</si>
  <si>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</si>
  <si>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</si>
  <si>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</si>
  <si>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</si>
  <si>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</si>
  <si>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</si>
  <si>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</si>
  <si>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</si>
  <si>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</si>
  <si>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</si>
  <si>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</si>
  <si>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</si>
  <si>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</si>
  <si>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</si>
  <si>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</si>
  <si>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</si>
  <si>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</si>
  <si>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</si>
  <si>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</si>
  <si>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</si>
  <si>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</si>
  <si>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</si>
  <si>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</si>
  <si>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</si>
  <si>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</si>
  <si>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</si>
  <si>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</si>
  <si>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</si>
  <si>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</si>
  <si>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</si>
  <si>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</si>
  <si>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</si>
  <si>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</si>
  <si>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</si>
  <si>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</si>
  <si>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</si>
  <si>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</si>
  <si>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</si>
  <si>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</si>
  <si>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</si>
  <si>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</si>
  <si>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</si>
  <si>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</si>
  <si>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</si>
  <si>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</si>
  <si>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</si>
  <si>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</si>
  <si>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</si>
  <si>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</si>
  <si>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</si>
  <si>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</si>
  <si>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</si>
  <si>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</si>
  <si>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</si>
  <si>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</si>
  <si>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</si>
  <si>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</si>
  <si>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</si>
  <si>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</si>
  <si>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</si>
  <si>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</si>
  <si>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</si>
  <si>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</si>
  <si>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</si>
  <si>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</si>
  <si>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</si>
  <si>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</si>
  <si>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</si>
  <si>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</si>
  <si>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</si>
  <si>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</si>
  <si>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</si>
  <si>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</si>
  <si>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</si>
  <si>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</si>
  <si>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</si>
  <si>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</si>
  <si>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</si>
  <si>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</si>
  <si>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</si>
  <si>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</si>
  <si>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</si>
  <si>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</si>
  <si>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</si>
  <si>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</si>
  <si>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</si>
  <si>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</si>
  <si>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</si>
  <si>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</si>
  <si>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</si>
  <si>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</si>
  <si>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</si>
  <si>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</si>
  <si>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</si>
  <si>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</si>
  <si>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</si>
  <si>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</si>
  <si>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</si>
  <si>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</si>
  <si>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</si>
  <si>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</si>
  <si>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</si>
  <si>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</si>
  <si>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</si>
  <si>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</si>
  <si>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</si>
  <si>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</si>
  <si>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</si>
  <si>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</si>
  <si>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</si>
  <si>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</si>
  <si>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</si>
  <si>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</si>
  <si>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</si>
  <si>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</si>
  <si>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</si>
  <si>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</si>
  <si>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</si>
  <si>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</si>
  <si>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</si>
  <si>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</si>
  <si>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</si>
  <si>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</si>
  <si>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</si>
  <si>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</si>
  <si>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</si>
  <si>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</si>
  <si>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</si>
  <si>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</si>
  <si>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</si>
  <si>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</si>
  <si>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</si>
  <si>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</si>
  <si>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</si>
  <si>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</si>
  <si>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</si>
  <si>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</si>
  <si>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</si>
  <si>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</si>
  <si>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</si>
  <si>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</si>
  <si>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</si>
  <si>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</si>
  <si>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</si>
  <si>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</si>
  <si>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</si>
  <si>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</si>
  <si>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</si>
  <si>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</si>
  <si>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</si>
  <si>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</si>
  <si>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</si>
  <si>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</si>
  <si>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</si>
  <si>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</si>
  <si>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</si>
  <si>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</si>
  <si>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</si>
  <si>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</si>
  <si>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</si>
  <si>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</si>
  <si>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</si>
  <si>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</si>
  <si>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</si>
  <si>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</si>
  <si>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</si>
  <si>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</si>
  <si>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</si>
  <si>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</si>
  <si>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</si>
  <si>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</si>
  <si>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</si>
  <si>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</si>
  <si>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</si>
  <si>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</si>
  <si>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</si>
  <si>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</si>
  <si>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</si>
  <si>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</si>
  <si>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</si>
  <si>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</si>
  <si>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</si>
  <si>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</si>
  <si>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</si>
  <si>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</si>
  <si>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</si>
  <si>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</si>
  <si>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</si>
  <si>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</si>
  <si>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</si>
  <si>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</si>
  <si>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</si>
  <si>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</si>
  <si>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</si>
  <si>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</si>
  <si>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</si>
  <si>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</si>
  <si>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</si>
  <si>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</si>
  <si>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</si>
  <si>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</si>
  <si>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</si>
  <si>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</si>
  <si>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</si>
  <si>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</si>
  <si>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</si>
  <si>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</si>
  <si>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</si>
  <si>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</si>
  <si>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</si>
  <si>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</si>
  <si>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</si>
  <si>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</si>
  <si>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</si>
  <si>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</si>
  <si>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</si>
  <si>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</si>
  <si>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</si>
  <si>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</si>
  <si>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</si>
  <si>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</si>
  <si>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</si>
  <si>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</si>
  <si>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</si>
  <si>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</si>
  <si>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</si>
  <si>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</si>
  <si>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</si>
  <si>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</si>
  <si>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</si>
  <si>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</si>
  <si>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</si>
  <si>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</si>
  <si>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</si>
  <si>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</si>
  <si>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</si>
  <si>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</si>
  <si>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</si>
  <si>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</si>
  <si>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</si>
  <si>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</si>
  <si>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</si>
  <si>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</si>
  <si>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</si>
  <si>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</si>
  <si>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</si>
  <si>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</si>
  <si>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</si>
  <si>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</si>
  <si>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</si>
  <si>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</si>
  <si>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</si>
  <si>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</si>
  <si>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</si>
  <si>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</si>
  <si>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</si>
  <si>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</si>
  <si>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</si>
  <si>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</si>
  <si>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</si>
  <si>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</si>
  <si>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</si>
  <si>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</si>
  <si>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</si>
  <si>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</si>
  <si>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</si>
  <si>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</si>
  <si>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</si>
  <si>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</si>
  <si>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</si>
  <si>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</si>
  <si>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</si>
  <si>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</si>
  <si>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</si>
  <si>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</si>
  <si>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</si>
  <si>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</si>
  <si>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</si>
  <si>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</si>
  <si>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</si>
  <si>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</si>
  <si>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</si>
  <si>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</si>
  <si>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</si>
  <si>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</si>
  <si>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</si>
  <si>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</si>
  <si>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</si>
  <si>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</si>
  <si>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</si>
  <si>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</si>
  <si>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</si>
  <si>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</si>
  <si>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</si>
  <si>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</si>
  <si>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</si>
  <si>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</si>
  <si>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</si>
  <si>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</si>
  <si>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</si>
  <si>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</si>
  <si>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</si>
  <si>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</si>
  <si>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</si>
  <si>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</si>
  <si>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</si>
  <si>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</si>
  <si>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</si>
  <si>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</si>
  <si>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</si>
  <si>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</si>
  <si>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</si>
  <si>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</si>
  <si>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</si>
  <si>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</si>
  <si>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</si>
  <si>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</si>
  <si>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</si>
  <si>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</si>
  <si>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</si>
  <si>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</si>
  <si>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</si>
  <si>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</si>
  <si>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</si>
  <si>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</si>
  <si>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</si>
  <si>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</si>
  <si>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</si>
  <si>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</si>
  <si>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</si>
  <si>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</si>
  <si>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</si>
  <si>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</si>
  <si>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</si>
  <si>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</si>
  <si>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</si>
  <si>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</si>
  <si>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</si>
  <si>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</si>
  <si>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</si>
  <si>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</si>
  <si>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</si>
  <si>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</si>
  <si>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</si>
  <si>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</si>
  <si>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</si>
  <si>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</si>
  <si>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</si>
  <si>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</si>
  <si>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</si>
  <si>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</si>
  <si>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</si>
  <si>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</si>
  <si>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</si>
  <si>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</si>
  <si>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</si>
  <si>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</si>
  <si>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</si>
  <si>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</si>
  <si>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</si>
  <si>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</si>
  <si>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</si>
  <si>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</si>
  <si>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</si>
  <si>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</si>
  <si>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</si>
  <si>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</si>
  <si>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</si>
  <si>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</si>
  <si>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</si>
  <si>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antirraíz - E = 3 mm</t>
  </si>
  <si>
    <t>M1811</t>
  </si>
  <si>
    <t>Longarina de madeira de primeira - L = 16 cm e E = 6 cm</t>
  </si>
  <si>
    <t>M1812</t>
  </si>
  <si>
    <t>Estronca de madeira - D = 20 cm</t>
  </si>
  <si>
    <t>M1814</t>
  </si>
  <si>
    <t>Tela metálica galvanizada dobrada em L - C = 2,0 m, L = 0,5 m e H = 0,5 m</t>
  </si>
  <si>
    <t>M1815</t>
  </si>
  <si>
    <t>Tela metálica de dupla torção em liga de zinco e alumínio - malha de 8 x 10 cm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</si>
  <si>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</si>
  <si>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</si>
  <si>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</si>
  <si>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</si>
  <si>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</si>
  <si>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</si>
  <si>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</si>
  <si>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</si>
  <si>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</si>
  <si>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</si>
  <si>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</si>
  <si>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</si>
  <si>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</si>
  <si>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</si>
  <si>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</si>
  <si>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</si>
  <si>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</si>
  <si>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</si>
  <si>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</si>
  <si>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</si>
  <si>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</si>
  <si>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</si>
  <si>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</si>
  <si>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</si>
  <si>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</si>
  <si>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</si>
  <si>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M1898</t>
  </si>
  <si>
    <t>Pasta lubrificante para tubo PEAD</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</si>
  <si>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</si>
  <si>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</si>
  <si>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</si>
  <si>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</si>
  <si>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</si>
  <si>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</si>
  <si>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</si>
  <si>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</si>
  <si>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</si>
  <si>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</si>
  <si>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</si>
  <si>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</si>
  <si>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M1922</t>
  </si>
  <si>
    <t>Tubo de PVC espaguete - D = 14 mm</t>
  </si>
  <si>
    <t>M1924</t>
  </si>
  <si>
    <t>Tirante de barra de aço - tensão de escoamento = 500 MPa, tensão de ruptura = 750 MPa e D = 25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</si>
  <si>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</si>
  <si>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</si>
  <si>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</si>
  <si>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</si>
  <si>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</si>
  <si>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</si>
  <si>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</si>
  <si>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</si>
  <si>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</si>
  <si>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</si>
  <si>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</si>
  <si>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</si>
  <si>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</si>
  <si>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</si>
  <si>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</si>
  <si>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</si>
  <si>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</si>
  <si>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</si>
  <si>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</si>
  <si>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</si>
  <si>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</si>
  <si>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</si>
  <si>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</si>
  <si>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</si>
  <si>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</si>
  <si>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</si>
  <si>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</si>
  <si>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</si>
  <si>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</si>
  <si>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</si>
  <si>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</si>
  <si>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</si>
  <si>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</si>
  <si>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</si>
  <si>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</si>
  <si>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</si>
  <si>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</si>
  <si>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</si>
  <si>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</si>
  <si>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</si>
  <si>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</si>
  <si>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</si>
  <si>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</si>
  <si>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</si>
  <si>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</si>
  <si>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</si>
  <si>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</si>
  <si>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</si>
  <si>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</si>
  <si>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</si>
  <si>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</si>
  <si>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</si>
  <si>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</si>
  <si>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</si>
  <si>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</si>
  <si>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</si>
  <si>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</si>
  <si>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</si>
  <si>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</si>
  <si>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</si>
  <si>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</si>
  <si>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</si>
  <si>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</si>
  <si>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</si>
  <si>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</si>
  <si>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</si>
  <si>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</si>
  <si>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</si>
  <si>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</si>
  <si>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455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</si>
  <si>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</si>
  <si>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</si>
  <si>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</si>
  <si>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</si>
  <si>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</si>
  <si>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</si>
  <si>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</si>
  <si>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</si>
  <si>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</si>
  <si>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</si>
  <si>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</si>
  <si>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</si>
  <si>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</si>
  <si>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</si>
  <si>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</si>
  <si>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</si>
  <si>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</si>
  <si>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</si>
  <si>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</si>
  <si>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</si>
  <si>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</si>
  <si>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</si>
  <si>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</si>
  <si>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</si>
  <si>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</si>
  <si>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</si>
  <si>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</si>
  <si>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</si>
  <si>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</si>
  <si>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</si>
  <si>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</si>
  <si>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</si>
  <si>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</si>
  <si>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</si>
  <si>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</si>
  <si>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</si>
  <si>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</si>
  <si>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</si>
  <si>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</si>
  <si>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</si>
  <si>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</si>
  <si>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</si>
  <si>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</si>
  <si>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</si>
  <si>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</si>
  <si>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</si>
  <si>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</si>
  <si>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</si>
  <si>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</si>
  <si>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</si>
  <si>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</si>
  <si>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</si>
  <si>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</si>
  <si>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</si>
  <si>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</si>
  <si>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</si>
  <si>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</si>
  <si>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</si>
  <si>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</si>
  <si>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</si>
  <si>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</si>
  <si>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</si>
  <si>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</si>
  <si>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</si>
  <si>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</si>
  <si>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</si>
  <si>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</si>
  <si>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</si>
  <si>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</si>
  <si>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E = 55 mm</t>
  </si>
  <si>
    <t>M2018</t>
  </si>
  <si>
    <t>Gastalho - L = 10 cm e E = 2 cm</t>
  </si>
  <si>
    <t>M2019</t>
  </si>
  <si>
    <t>Porca em aço para ancoragem de tirantes - D = 38 mm e E = 60 mm</t>
  </si>
  <si>
    <t>M2020</t>
  </si>
  <si>
    <t>Porca em aço para ancoragem de tirantes - D = 48 mm e E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</si>
  <si>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</si>
  <si>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</si>
  <si>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</si>
  <si>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</si>
  <si>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</si>
  <si>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</si>
  <si>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</si>
  <si>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</si>
  <si>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</si>
  <si>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</si>
  <si>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</si>
  <si>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</si>
  <si>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</si>
  <si>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E = 65 mm</t>
  </si>
  <si>
    <t>M2030</t>
  </si>
  <si>
    <t>Porca em aço para ancoragem de tirantes - D = 73 mm e E = 80 mm</t>
  </si>
  <si>
    <t>M2031</t>
  </si>
  <si>
    <t>Porca em aço para ancoragem de tirantes - D = 73 mm e E = 100 mm</t>
  </si>
  <si>
    <t>M2032</t>
  </si>
  <si>
    <t>Porca em aço para ancoragem de tirantes - D = 82 mm e E = 100 mm</t>
  </si>
  <si>
    <t>M2033</t>
  </si>
  <si>
    <t>Porca em aço para ancoragem de tirantes - D = 89 mm e E = 100 mm</t>
  </si>
  <si>
    <t>M2034</t>
  </si>
  <si>
    <t>Solvente para tinta à base de resina acrílica</t>
  </si>
  <si>
    <t>M2035</t>
  </si>
  <si>
    <t>Porca em aço para ancoragem de tirantes - D = 97 mm e E = 100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</si>
  <si>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</si>
  <si>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</si>
  <si>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</si>
  <si>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</si>
  <si>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</si>
  <si>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</si>
  <si>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</si>
  <si>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</si>
  <si>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</si>
  <si>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</si>
  <si>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</si>
  <si>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</si>
  <si>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</si>
  <si>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</si>
  <si>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</si>
  <si>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</si>
  <si>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</si>
  <si>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</si>
  <si>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</si>
  <si>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</si>
  <si>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</si>
  <si>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</si>
  <si>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</si>
  <si>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</si>
  <si>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</si>
  <si>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</si>
  <si>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</si>
  <si>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</si>
  <si>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</si>
  <si>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</si>
  <si>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</si>
  <si>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</si>
  <si>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</si>
  <si>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</si>
  <si>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</si>
  <si>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</si>
  <si>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</si>
  <si>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</si>
  <si>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</si>
  <si>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</si>
  <si>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</si>
  <si>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</si>
  <si>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</si>
  <si>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</si>
  <si>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</si>
  <si>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</si>
  <si>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</si>
  <si>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</si>
  <si>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</si>
  <si>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</si>
  <si>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</si>
  <si>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</si>
  <si>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</si>
  <si>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</si>
  <si>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</si>
  <si>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</si>
  <si>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</si>
  <si>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</si>
  <si>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</si>
  <si>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</si>
  <si>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</si>
  <si>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</si>
  <si>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</si>
  <si>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</si>
  <si>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</si>
  <si>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</si>
  <si>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</si>
  <si>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</si>
  <si>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</si>
  <si>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</si>
  <si>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</si>
  <si>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</si>
  <si>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</si>
  <si>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</si>
  <si>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</si>
  <si>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</si>
  <si>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</si>
  <si>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</si>
  <si>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</si>
  <si>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</si>
  <si>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</si>
  <si>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E = 85 mm</t>
  </si>
  <si>
    <t>M2090</t>
  </si>
  <si>
    <t>Porca em aço para ancoragem de tirantes - D = 73 mm e E = 60 mm</t>
  </si>
  <si>
    <t>M2091</t>
  </si>
  <si>
    <t>Porca sextavada em aço para ancoragem de tirantes - D = 50 mm e E = 50 mm</t>
  </si>
  <si>
    <t>M2092</t>
  </si>
  <si>
    <t>Emulsão asfáltica para imprimação</t>
  </si>
  <si>
    <t>M2093</t>
  </si>
  <si>
    <t>Material fresado</t>
  </si>
  <si>
    <t>M2094</t>
  </si>
  <si>
    <t>Porca em aço para ancoragem de tirantes - D = 49 mm e E = 60 mm</t>
  </si>
  <si>
    <t>M2095</t>
  </si>
  <si>
    <t>Porca em aço para ancoragem de tirantes - D = 61 mm e E = 70 mm</t>
  </si>
  <si>
    <t>M2096</t>
  </si>
  <si>
    <t>Porca em aço para ancoragem de tirantes - D = 73 mm e E = 110 mm</t>
  </si>
  <si>
    <t>M2097</t>
  </si>
  <si>
    <t>Emulsão asfáltica - RR-2C</t>
  </si>
  <si>
    <t>M2100</t>
  </si>
  <si>
    <t>Placa de ancoragem para tirante de barra de aço - E = 16,0 mm e seção de 140 x 140 mm</t>
  </si>
  <si>
    <t>M2101</t>
  </si>
  <si>
    <t>Porca sextavada em aço para ancoragem de tirantes - D = 50 mm e E = 41 mm</t>
  </si>
  <si>
    <t>M2102</t>
  </si>
  <si>
    <t>Adesivo à base de PVA</t>
  </si>
  <si>
    <t>M2103</t>
  </si>
  <si>
    <t>Tirante de barra de aço - tensão de escoamento = 686 MPa, tensão de ruptura = 789 MPa e D = 19 mm</t>
  </si>
  <si>
    <t>M2104</t>
  </si>
  <si>
    <t>Tirante de barra de aço - tensão de escoamento = 686 MPa, tensão de ruptura = 789 MPa e D = 22 mm</t>
  </si>
  <si>
    <t>M2105</t>
  </si>
  <si>
    <t>Tirante de barra de aço - tensão de escoamento = 686 MPa, tensão de ruptura = 789 MPa e D = 25 mm</t>
  </si>
  <si>
    <t>M2106</t>
  </si>
  <si>
    <t>Tirante de barra de aço - tensão de escoamento = 686 MPa, tensão de ruptura = 789 MPa e D = 32 mm</t>
  </si>
  <si>
    <t>M2107</t>
  </si>
  <si>
    <t>Tirante de barra de aço - tensão de escoamento = 686 MPa, tensão de ruptura = 789 MPa e D = 36 mm</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</si>
  <si>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</si>
  <si>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</si>
  <si>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</si>
  <si>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</si>
  <si>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</si>
  <si>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</si>
  <si>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</si>
  <si>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</si>
  <si>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</si>
  <si>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</si>
  <si>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</si>
  <si>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</si>
  <si>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</si>
  <si>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</si>
  <si>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</si>
  <si>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</si>
  <si>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</si>
  <si>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</si>
  <si>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</si>
  <si>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</si>
  <si>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</si>
  <si>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</si>
  <si>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</si>
  <si>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</si>
  <si>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</si>
  <si>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</si>
  <si>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</si>
  <si>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</si>
  <si>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</si>
  <si>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</si>
  <si>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</si>
  <si>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</si>
  <si>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</si>
  <si>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</si>
  <si>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</si>
  <si>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</si>
  <si>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</si>
  <si>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</si>
  <si>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</si>
  <si>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</si>
  <si>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</si>
  <si>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</si>
  <si>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</si>
  <si>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</si>
  <si>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</si>
  <si>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</si>
  <si>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</si>
  <si>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</si>
  <si>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</si>
  <si>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</si>
  <si>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</si>
  <si>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</si>
  <si>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</si>
  <si>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</si>
  <si>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</si>
  <si>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</si>
  <si>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</si>
  <si>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</si>
  <si>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</si>
  <si>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</si>
  <si>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</si>
  <si>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</si>
  <si>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</si>
  <si>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</si>
  <si>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</si>
  <si>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</si>
  <si>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</si>
  <si>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</si>
  <si>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</si>
  <si>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</si>
  <si>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</si>
  <si>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</si>
  <si>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</si>
  <si>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</si>
  <si>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</si>
  <si>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</si>
  <si>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</si>
  <si>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</si>
  <si>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</si>
  <si>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</si>
  <si>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</si>
  <si>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</si>
  <si>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</si>
  <si>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</si>
  <si>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</si>
  <si>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</si>
  <si>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</si>
  <si>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</si>
  <si>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</si>
  <si>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</si>
  <si>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</si>
  <si>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</si>
  <si>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</si>
  <si>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</si>
  <si>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</si>
  <si>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</si>
  <si>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</si>
  <si>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</si>
  <si>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</si>
  <si>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</si>
  <si>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</si>
  <si>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</si>
  <si>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</si>
  <si>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</si>
  <si>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</si>
  <si>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</si>
  <si>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</si>
  <si>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</si>
  <si>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</si>
  <si>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</si>
  <si>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</si>
  <si>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</si>
  <si>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</si>
  <si>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</si>
  <si>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</si>
  <si>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</si>
  <si>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</si>
  <si>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</si>
  <si>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</si>
  <si>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</si>
  <si>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</si>
  <si>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</si>
  <si>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</si>
  <si>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</si>
  <si>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</si>
  <si>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</si>
  <si>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</si>
  <si>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</si>
  <si>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</si>
  <si>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</si>
  <si>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Lubrificador de trilhos e de flanges de rodas</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</si>
  <si>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</si>
  <si>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</si>
  <si>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</si>
  <si>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</si>
  <si>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</si>
  <si>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</si>
  <si>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</si>
  <si>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</si>
  <si>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</si>
  <si>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</si>
  <si>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</si>
  <si>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</si>
  <si>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</si>
  <si>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</si>
  <si>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</si>
  <si>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</si>
  <si>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</si>
  <si>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</si>
  <si>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</si>
  <si>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</si>
  <si>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</si>
  <si>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</si>
  <si>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</si>
  <si>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</si>
  <si>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</si>
  <si>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</si>
  <si>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</si>
  <si>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</si>
  <si>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</si>
  <si>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</si>
  <si>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</si>
  <si>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</si>
  <si>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</si>
  <si>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</si>
  <si>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</si>
  <si>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</si>
  <si>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</si>
  <si>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</si>
  <si>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</si>
  <si>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</si>
  <si>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</si>
  <si>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</si>
  <si>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</si>
  <si>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</si>
  <si>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</si>
  <si>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</si>
  <si>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</si>
  <si>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</si>
  <si>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</si>
  <si>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</si>
  <si>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</si>
  <si>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</si>
  <si>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</si>
  <si>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</si>
  <si>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</si>
  <si>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</si>
  <si>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</si>
  <si>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</si>
  <si>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</si>
  <si>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</si>
  <si>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</si>
  <si>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</si>
  <si>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</si>
  <si>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</si>
  <si>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</si>
  <si>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</si>
  <si>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</si>
  <si>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</si>
  <si>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</si>
  <si>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</si>
  <si>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</si>
  <si>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</si>
  <si>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</si>
  <si>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</si>
  <si>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</si>
  <si>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</si>
  <si>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</si>
  <si>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</si>
  <si>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</si>
  <si>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</si>
  <si>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</si>
  <si>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</si>
  <si>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</si>
  <si>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</si>
  <si>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</si>
  <si>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</si>
  <si>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</si>
  <si>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</si>
  <si>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</si>
  <si>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</si>
  <si>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</si>
  <si>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</si>
  <si>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</si>
  <si>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</si>
  <si>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</si>
  <si>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</si>
  <si>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</si>
  <si>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</si>
  <si>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</si>
  <si>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</si>
  <si>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</si>
  <si>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</si>
  <si>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</si>
  <si>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</si>
  <si>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</si>
  <si>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</si>
  <si>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</si>
  <si>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</si>
  <si>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</si>
  <si>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</si>
  <si>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</si>
  <si>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</si>
  <si>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</si>
  <si>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</si>
  <si>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</si>
  <si>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</si>
  <si>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</si>
  <si>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</si>
  <si>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</si>
  <si>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</si>
  <si>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</si>
  <si>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</si>
  <si>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</si>
  <si>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</si>
  <si>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</si>
  <si>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</si>
  <si>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</si>
  <si>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</si>
  <si>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</si>
  <si>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</si>
  <si>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</si>
  <si>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</si>
  <si>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</si>
  <si>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</si>
  <si>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</si>
  <si>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</si>
  <si>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</si>
  <si>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</si>
  <si>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</si>
  <si>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</si>
  <si>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</si>
  <si>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</si>
  <si>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</si>
  <si>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</si>
  <si>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</si>
  <si>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</si>
  <si>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</si>
  <si>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</si>
  <si>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</si>
  <si>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</si>
  <si>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</si>
  <si>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</si>
  <si>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</si>
  <si>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</si>
  <si>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</si>
  <si>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</si>
  <si>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</si>
  <si>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</si>
  <si>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</si>
  <si>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</si>
  <si>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</si>
  <si>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</si>
  <si>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</si>
  <si>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</si>
  <si>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</si>
  <si>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</si>
  <si>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</si>
  <si>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</si>
  <si>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</si>
  <si>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</si>
  <si>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</si>
  <si>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</si>
  <si>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Anel de compensação angular para tirantes de D = 30 mm</t>
  </si>
  <si>
    <t>M2326</t>
  </si>
  <si>
    <t>Anel de compensação angular para tirantes de D = 32 mm</t>
  </si>
  <si>
    <t>M2327</t>
  </si>
  <si>
    <t>Anel de compensação angular para tirantes de D = 40 mm</t>
  </si>
  <si>
    <t>M2328</t>
  </si>
  <si>
    <t>Anel de compensação angular para tirantes de D = 44 mm</t>
  </si>
  <si>
    <t>M2329</t>
  </si>
  <si>
    <t>Anel de compensação angular para tirantes de D = 50 mm</t>
  </si>
  <si>
    <t>M2330</t>
  </si>
  <si>
    <t>Anel de compensação angular para tirantes de D = 53 mm</t>
  </si>
  <si>
    <t>M2331</t>
  </si>
  <si>
    <t>Anel de compensação angular para tirantes de D = 57 mm</t>
  </si>
  <si>
    <t>M2332</t>
  </si>
  <si>
    <t>Anel de compensação angular para tirantes de D = 63 mm</t>
  </si>
  <si>
    <t>M2333</t>
  </si>
  <si>
    <t>Anel de compensação angular para tirantes de D =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</si>
  <si>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</si>
  <si>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</si>
  <si>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</si>
  <si>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</si>
  <si>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</si>
  <si>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</si>
  <si>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</si>
  <si>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</si>
  <si>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</si>
  <si>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</si>
  <si>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</si>
  <si>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</si>
  <si>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</si>
  <si>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</si>
  <si>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</si>
  <si>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</si>
  <si>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</si>
  <si>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</si>
  <si>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</si>
  <si>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</si>
  <si>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</si>
  <si>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</si>
  <si>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</si>
  <si>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</si>
  <si>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</si>
  <si>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</si>
  <si>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</si>
  <si>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</si>
  <si>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</si>
  <si>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</si>
  <si>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</si>
  <si>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</si>
  <si>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</si>
  <si>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</si>
  <si>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</si>
  <si>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</si>
  <si>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</si>
  <si>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</si>
  <si>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</si>
  <si>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</si>
  <si>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</si>
  <si>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</si>
  <si>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</si>
  <si>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</si>
  <si>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</si>
  <si>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</si>
  <si>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</si>
  <si>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</si>
  <si>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</si>
  <si>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</si>
  <si>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</si>
  <si>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</si>
  <si>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</si>
  <si>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</si>
  <si>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</si>
  <si>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</si>
  <si>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</si>
  <si>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</si>
  <si>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</si>
  <si>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</si>
  <si>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</si>
  <si>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</si>
  <si>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</si>
  <si>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</si>
  <si>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</si>
  <si>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</si>
  <si>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</si>
  <si>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</si>
  <si>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</si>
  <si>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</si>
  <si>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</si>
  <si>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</si>
  <si>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</si>
  <si>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</si>
  <si>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</si>
  <si>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</si>
  <si>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</si>
  <si>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</si>
  <si>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</si>
  <si>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</si>
  <si>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</si>
  <si>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</si>
  <si>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</si>
  <si>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</si>
  <si>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</si>
  <si>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</si>
  <si>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</si>
  <si>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</si>
  <si>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</si>
  <si>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</si>
  <si>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</si>
  <si>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</si>
  <si>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</si>
  <si>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</si>
  <si>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</si>
  <si>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</si>
  <si>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</si>
  <si>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</si>
  <si>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</si>
  <si>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</si>
  <si>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</si>
  <si>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</si>
  <si>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</si>
  <si>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</si>
  <si>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</si>
  <si>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</si>
  <si>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</si>
  <si>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</si>
  <si>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</si>
  <si>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</si>
  <si>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</si>
  <si>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</si>
  <si>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</si>
  <si>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</si>
  <si>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</si>
  <si>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</si>
  <si>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</si>
  <si>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</si>
  <si>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</si>
  <si>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</si>
  <si>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</si>
  <si>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</si>
  <si>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</si>
  <si>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</si>
  <si>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</si>
  <si>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</si>
  <si>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</si>
  <si>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</si>
  <si>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</si>
  <si>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</si>
  <si>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</si>
  <si>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</si>
  <si>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</si>
  <si>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</si>
  <si>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</si>
  <si>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</si>
  <si>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</si>
  <si>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</si>
  <si>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</si>
  <si>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</si>
  <si>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</si>
  <si>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</si>
  <si>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</si>
  <si>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</si>
  <si>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</si>
  <si>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</si>
  <si>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</si>
  <si>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</si>
  <si>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</si>
  <si>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</si>
  <si>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</si>
  <si>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</si>
  <si>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</si>
  <si>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</si>
  <si>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</si>
  <si>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</si>
  <si>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</si>
  <si>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</si>
  <si>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</si>
  <si>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</si>
  <si>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</si>
  <si>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</si>
  <si>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</si>
  <si>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</si>
  <si>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</si>
  <si>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</si>
  <si>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M2490</t>
  </si>
  <si>
    <t>Cinta para elevação de cargas tipo sling com 1 ramal - C = 2 m a 3 m, capacidade de carga de 1.000 kg, F. S. = 7:1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</si>
  <si>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</si>
  <si>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</si>
  <si>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</si>
  <si>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</si>
  <si>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</si>
  <si>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</si>
  <si>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</si>
  <si>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</si>
  <si>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</si>
  <si>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</si>
  <si>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</si>
  <si>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</si>
  <si>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</si>
  <si>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</si>
  <si>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</si>
  <si>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</si>
  <si>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</si>
  <si>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</si>
  <si>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</si>
  <si>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</si>
  <si>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</si>
  <si>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</si>
  <si>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</si>
  <si>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</si>
  <si>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</si>
  <si>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</si>
  <si>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</si>
  <si>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</si>
  <si>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</si>
  <si>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</si>
  <si>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</si>
  <si>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</si>
  <si>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</si>
  <si>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</si>
  <si>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</si>
  <si>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</si>
  <si>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</si>
  <si>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</si>
  <si>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</si>
  <si>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</si>
  <si>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</si>
  <si>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</si>
  <si>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</si>
  <si>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</si>
  <si>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</si>
  <si>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</si>
  <si>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</si>
  <si>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</si>
  <si>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</si>
  <si>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</si>
  <si>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</si>
  <si>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</si>
  <si>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</si>
  <si>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</si>
  <si>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</si>
  <si>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</si>
  <si>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</si>
  <si>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</si>
  <si>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</si>
  <si>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</si>
  <si>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</si>
  <si>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</si>
  <si>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</si>
  <si>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</si>
  <si>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</si>
  <si>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</si>
  <si>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</si>
  <si>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</si>
  <si>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</si>
  <si>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</si>
  <si>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</si>
  <si>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</si>
  <si>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</si>
  <si>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</si>
  <si>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</si>
  <si>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</si>
  <si>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</si>
  <si>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</si>
  <si>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</si>
  <si>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</si>
  <si>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</si>
  <si>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</si>
  <si>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</si>
  <si>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</si>
  <si>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</si>
  <si>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</si>
  <si>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</si>
  <si>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</si>
  <si>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</si>
  <si>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</si>
  <si>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</si>
  <si>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</si>
  <si>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</si>
  <si>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</si>
  <si>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</si>
  <si>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</si>
  <si>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</si>
  <si>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</si>
  <si>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</si>
  <si>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</si>
  <si>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</si>
  <si>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</si>
  <si>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</si>
  <si>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</si>
  <si>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</si>
  <si>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</si>
  <si>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</si>
  <si>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</si>
  <si>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</si>
  <si>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</si>
  <si>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</si>
  <si>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</si>
  <si>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</si>
  <si>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</si>
  <si>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</si>
  <si>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</si>
  <si>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</si>
  <si>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</si>
  <si>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</si>
  <si>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</si>
  <si>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</si>
  <si>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</si>
  <si>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</si>
  <si>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</si>
  <si>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</si>
  <si>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</si>
  <si>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</si>
  <si>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</si>
  <si>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</si>
  <si>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</si>
  <si>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</si>
  <si>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</si>
  <si>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</si>
  <si>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</si>
  <si>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</si>
  <si>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</si>
  <si>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</si>
  <si>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</si>
  <si>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</si>
  <si>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</si>
  <si>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</si>
  <si>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</si>
  <si>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</si>
  <si>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</si>
  <si>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</si>
  <si>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</si>
  <si>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</si>
  <si>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</si>
  <si>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</si>
  <si>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</si>
  <si>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</si>
  <si>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</si>
  <si>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</si>
  <si>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</si>
  <si>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</si>
  <si>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</si>
  <si>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</si>
  <si>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</si>
  <si>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</si>
  <si>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</si>
  <si>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</si>
  <si>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</si>
  <si>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</si>
  <si>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</si>
  <si>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</si>
  <si>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</si>
  <si>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</si>
  <si>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</si>
  <si>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</si>
  <si>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</si>
  <si>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</si>
  <si>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</si>
  <si>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</si>
  <si>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</si>
  <si>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</si>
  <si>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</si>
  <si>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</si>
  <si>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</si>
  <si>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</si>
  <si>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</si>
  <si>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</si>
  <si>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</si>
  <si>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</si>
  <si>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</si>
  <si>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</si>
  <si>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</si>
  <si>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</si>
  <si>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</si>
  <si>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</si>
  <si>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</si>
  <si>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</si>
  <si>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</si>
  <si>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</si>
  <si>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</si>
  <si>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</si>
  <si>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</si>
  <si>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</si>
  <si>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</si>
  <si>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</si>
  <si>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</si>
  <si>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</si>
  <si>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</si>
  <si>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</si>
  <si>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</si>
  <si>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</si>
  <si>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</si>
  <si>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</si>
  <si>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</si>
  <si>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</si>
  <si>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</si>
  <si>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</si>
  <si>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</si>
  <si>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</si>
  <si>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</si>
  <si>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</si>
  <si>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</si>
  <si>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</si>
  <si>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</si>
  <si>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</si>
  <si>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</si>
  <si>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</si>
  <si>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</si>
  <si>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</si>
  <si>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</si>
  <si>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</si>
  <si>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</si>
  <si>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</si>
  <si>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</si>
  <si>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</si>
  <si>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</si>
  <si>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</si>
  <si>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</si>
  <si>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</si>
  <si>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</si>
  <si>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</si>
  <si>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</si>
  <si>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</si>
  <si>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</si>
  <si>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</si>
  <si>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</si>
  <si>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</si>
  <si>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</si>
  <si>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</si>
  <si>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</si>
  <si>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</si>
  <si>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</si>
  <si>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</si>
  <si>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</si>
  <si>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</si>
  <si>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</si>
  <si>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</si>
  <si>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</si>
  <si>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</si>
  <si>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</si>
  <si>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</si>
  <si>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</si>
  <si>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</si>
  <si>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</si>
  <si>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</si>
  <si>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</si>
  <si>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</si>
  <si>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</si>
  <si>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</si>
  <si>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</si>
  <si>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</si>
  <si>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</si>
  <si>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</si>
  <si>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</si>
  <si>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</si>
  <si>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</si>
  <si>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</si>
  <si>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</si>
  <si>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</si>
  <si>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</si>
  <si>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</si>
  <si>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</si>
  <si>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</si>
  <si>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</si>
  <si>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</si>
  <si>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</si>
  <si>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</si>
  <si>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</si>
  <si>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</si>
  <si>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</si>
  <si>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</si>
  <si>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</si>
  <si>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</si>
  <si>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</si>
  <si>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</si>
  <si>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</si>
  <si>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</si>
  <si>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</si>
  <si>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</si>
  <si>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</si>
  <si>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</si>
  <si>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</si>
  <si>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</si>
  <si>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</si>
  <si>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</si>
  <si>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</si>
  <si>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</si>
  <si>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</si>
  <si>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</si>
  <si>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</si>
  <si>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</si>
  <si>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</si>
  <si>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</si>
  <si>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</si>
  <si>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</si>
  <si>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</si>
  <si>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</si>
  <si>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</si>
  <si>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</si>
  <si>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</si>
  <si>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</si>
  <si>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</si>
  <si>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</si>
  <si>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</si>
  <si>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</si>
  <si>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</si>
  <si>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</si>
  <si>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</si>
  <si>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</si>
  <si>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</si>
  <si>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</si>
  <si>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</si>
  <si>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</si>
  <si>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</si>
  <si>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</si>
  <si>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</si>
  <si>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</si>
  <si>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</si>
  <si>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</si>
  <si>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</si>
  <si>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</si>
  <si>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</si>
  <si>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</si>
  <si>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</si>
  <si>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</si>
  <si>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</si>
  <si>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</si>
  <si>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</si>
  <si>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</si>
  <si>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</si>
  <si>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</si>
  <si>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</si>
  <si>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</si>
  <si>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</si>
  <si>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</si>
  <si>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</si>
  <si>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</si>
  <si>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</si>
  <si>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</si>
  <si>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</si>
  <si>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</si>
  <si>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</si>
  <si>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</si>
  <si>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</si>
  <si>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</si>
  <si>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</si>
  <si>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</si>
  <si>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</si>
  <si>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</si>
  <si>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</si>
  <si>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</si>
  <si>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</si>
  <si>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</si>
  <si>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</si>
  <si>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</si>
  <si>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</si>
  <si>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</si>
  <si>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</si>
  <si>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</si>
  <si>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</si>
  <si>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</si>
  <si>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</si>
  <si>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</si>
  <si>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</si>
  <si>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</si>
  <si>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</si>
  <si>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</si>
  <si>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</si>
  <si>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</si>
  <si>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</si>
  <si>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</si>
  <si>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</si>
  <si>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</si>
  <si>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</si>
  <si>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</si>
  <si>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</si>
  <si>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</si>
  <si>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</si>
  <si>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</si>
  <si>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</si>
  <si>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</si>
  <si>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</si>
  <si>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</si>
  <si>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</si>
  <si>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</si>
  <si>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</si>
  <si>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</si>
  <si>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</si>
  <si>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</si>
  <si>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</si>
  <si>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</si>
  <si>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</si>
  <si>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</si>
  <si>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</si>
  <si>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</si>
  <si>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</si>
  <si>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</si>
  <si>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</si>
  <si>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</si>
  <si>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</si>
  <si>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</si>
  <si>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</si>
  <si>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</si>
  <si>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</si>
  <si>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</si>
  <si>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</si>
  <si>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</si>
  <si>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</si>
  <si>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</si>
  <si>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</si>
  <si>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</si>
  <si>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</si>
  <si>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</si>
  <si>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</si>
  <si>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</si>
  <si>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</si>
  <si>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</si>
  <si>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</si>
  <si>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</si>
  <si>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</si>
  <si>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</si>
  <si>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</si>
  <si>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</si>
  <si>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</si>
  <si>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</si>
  <si>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</si>
  <si>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</si>
  <si>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</si>
  <si>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</si>
  <si>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</si>
  <si>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</si>
  <si>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</si>
  <si>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</si>
  <si>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</si>
  <si>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</si>
  <si>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</si>
  <si>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</si>
  <si>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</si>
  <si>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</si>
  <si>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</si>
  <si>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</si>
  <si>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</si>
  <si>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</si>
  <si>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</si>
  <si>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</si>
  <si>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</si>
  <si>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</si>
  <si>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</si>
  <si>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</si>
  <si>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</si>
  <si>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</si>
  <si>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</si>
  <si>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</si>
  <si>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</si>
  <si>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</si>
  <si>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</si>
  <si>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</si>
  <si>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</si>
  <si>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</si>
  <si>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</si>
  <si>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</si>
  <si>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</si>
  <si>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</si>
  <si>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</si>
  <si>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</si>
  <si>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</si>
  <si>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</si>
  <si>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</si>
  <si>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</si>
  <si>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</si>
  <si>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</si>
  <si>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</si>
  <si>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</si>
  <si>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</si>
  <si>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</si>
  <si>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</si>
  <si>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</si>
  <si>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</si>
  <si>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</si>
  <si>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</si>
  <si>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</si>
  <si>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</si>
  <si>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</si>
  <si>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</si>
  <si>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</si>
  <si>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</si>
  <si>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</si>
  <si>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</si>
  <si>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</si>
  <si>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</si>
  <si>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</si>
  <si>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</si>
  <si>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</si>
  <si>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</si>
  <si>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</si>
  <si>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</si>
  <si>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</si>
  <si>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</si>
  <si>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</si>
  <si>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</si>
  <si>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</si>
  <si>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</si>
  <si>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</si>
  <si>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</si>
  <si>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</si>
  <si>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</si>
  <si>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</si>
  <si>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</si>
  <si>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</si>
  <si>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</si>
  <si>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</si>
  <si>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</si>
  <si>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</si>
  <si>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</si>
  <si>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</si>
  <si>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</si>
  <si>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</si>
  <si>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</si>
  <si>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</si>
  <si>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</si>
  <si>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</si>
  <si>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</si>
  <si>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</si>
  <si>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</si>
  <si>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</si>
  <si>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</si>
  <si>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</si>
  <si>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</si>
  <si>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</si>
  <si>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</si>
  <si>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</si>
  <si>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</si>
  <si>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</si>
  <si>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</si>
  <si>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</si>
  <si>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</si>
  <si>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</si>
  <si>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</si>
  <si>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</si>
  <si>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</si>
  <si>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</si>
  <si>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</si>
  <si>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</si>
  <si>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</si>
  <si>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</si>
  <si>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</si>
  <si>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</si>
  <si>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</si>
  <si>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</si>
  <si>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</si>
  <si>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</si>
  <si>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</si>
  <si>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</si>
  <si>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</si>
  <si>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</si>
  <si>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</si>
  <si>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</si>
  <si>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</si>
  <si>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</si>
  <si>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</si>
  <si>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</si>
  <si>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</si>
  <si>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</si>
  <si>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</si>
  <si>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</si>
  <si>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</si>
  <si>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</si>
  <si>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</si>
  <si>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</si>
  <si>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</si>
  <si>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</si>
  <si>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</si>
  <si>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</si>
  <si>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</si>
  <si>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</si>
  <si>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</si>
  <si>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</si>
  <si>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</si>
  <si>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</si>
  <si>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</si>
  <si>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</si>
  <si>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</si>
  <si>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</si>
  <si>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</si>
  <si>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</si>
  <si>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</si>
  <si>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</si>
  <si>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</si>
  <si>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</si>
  <si>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</si>
  <si>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</si>
  <si>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</si>
  <si>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</si>
  <si>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</si>
  <si>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</si>
  <si>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</si>
  <si>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</si>
  <si>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</si>
  <si>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</si>
  <si>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</si>
  <si>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</si>
  <si>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</si>
  <si>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</si>
  <si>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</si>
  <si>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</si>
  <si>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</si>
  <si>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</si>
  <si>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</si>
  <si>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</si>
  <si>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</si>
  <si>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</si>
  <si>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</si>
  <si>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</si>
  <si>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</si>
  <si>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</si>
  <si>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</si>
  <si>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</si>
  <si>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</si>
  <si>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</si>
  <si>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</si>
  <si>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</si>
  <si>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</si>
  <si>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</si>
  <si>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</si>
  <si>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</si>
  <si>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</si>
  <si>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</si>
  <si>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</si>
  <si>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</si>
  <si>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</si>
  <si>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</si>
  <si>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</si>
  <si>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</si>
  <si>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</si>
  <si>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</si>
  <si>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</si>
  <si>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</si>
  <si>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</si>
  <si>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</si>
  <si>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</si>
  <si>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</si>
  <si>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</si>
  <si>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</si>
  <si>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</si>
  <si>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</si>
  <si>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</si>
  <si>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</si>
  <si>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</si>
  <si>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</si>
  <si>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</si>
  <si>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</si>
  <si>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</si>
  <si>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</si>
  <si>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</si>
  <si>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</si>
  <si>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</si>
  <si>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</si>
  <si>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</si>
  <si>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</si>
  <si>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</si>
  <si>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</si>
  <si>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</si>
  <si>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</si>
  <si>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</si>
  <si>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</si>
  <si>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</si>
  <si>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</si>
  <si>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</si>
  <si>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</si>
  <si>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</si>
  <si>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</si>
  <si>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</si>
  <si>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</si>
  <si>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</si>
  <si>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</si>
  <si>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</si>
  <si>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</si>
  <si>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</si>
  <si>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</si>
  <si>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</si>
  <si>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</si>
  <si>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</si>
  <si>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</si>
  <si>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</si>
  <si>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</si>
  <si>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</si>
  <si>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</si>
  <si>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</si>
  <si>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</si>
  <si>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</si>
  <si>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</si>
  <si>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</si>
  <si>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</si>
  <si>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</si>
  <si>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</si>
  <si>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</si>
  <si>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</si>
  <si>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</si>
  <si>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</si>
  <si>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</si>
  <si>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</si>
  <si>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</si>
  <si>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</si>
  <si>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</si>
  <si>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</si>
  <si>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</si>
  <si>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</si>
  <si>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</si>
  <si>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</si>
  <si>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</si>
  <si>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</si>
  <si>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</si>
  <si>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</si>
  <si>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</si>
  <si>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</si>
  <si>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</si>
  <si>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</si>
  <si>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</si>
  <si>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</si>
  <si>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</si>
  <si>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</si>
  <si>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</si>
  <si>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</si>
  <si>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</si>
  <si>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</si>
  <si>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</si>
  <si>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</si>
  <si>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</si>
  <si>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</si>
  <si>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</si>
  <si>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</si>
  <si>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</si>
  <si>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</si>
  <si>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</si>
  <si>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</si>
  <si>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</si>
  <si>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</si>
  <si>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</si>
  <si>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</si>
  <si>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</si>
  <si>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</si>
  <si>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</si>
  <si>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</si>
  <si>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</si>
  <si>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</si>
  <si>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</si>
  <si>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</si>
  <si>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</si>
  <si>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</si>
  <si>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- 20 mm ≤ D ≤ 40 mm</t>
  </si>
  <si>
    <t>M3093</t>
  </si>
  <si>
    <t>Tela de poliamida - malha de 60 fios/cm</t>
  </si>
  <si>
    <t>M3094</t>
  </si>
  <si>
    <t>Tirante de barra de aço - tensão de escoamento = 500 MPa, tensão de ruptura = 550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</si>
  <si>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</si>
  <si>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</si>
  <si>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</si>
  <si>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</si>
  <si>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</si>
  <si>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</si>
  <si>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</si>
  <si>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</si>
  <si>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</si>
  <si>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</si>
  <si>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</si>
  <si>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</si>
  <si>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</si>
  <si>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</si>
  <si>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</si>
  <si>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</si>
  <si>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</si>
  <si>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</si>
  <si>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</si>
  <si>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</si>
  <si>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</si>
  <si>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</si>
  <si>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</si>
  <si>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</si>
  <si>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</si>
  <si>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</si>
  <si>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</si>
  <si>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</si>
  <si>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</si>
  <si>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</si>
  <si>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</si>
  <si>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</si>
  <si>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</si>
  <si>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</si>
  <si>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</si>
  <si>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</si>
  <si>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</si>
  <si>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</si>
  <si>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</si>
  <si>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</si>
  <si>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</si>
  <si>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</si>
  <si>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</si>
  <si>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</si>
  <si>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</si>
  <si>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</si>
  <si>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</si>
  <si>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</si>
  <si>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</si>
  <si>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</si>
  <si>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</si>
  <si>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</si>
  <si>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</si>
  <si>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</si>
  <si>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</si>
  <si>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</si>
  <si>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</si>
  <si>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</si>
  <si>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</si>
  <si>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</si>
  <si>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</si>
  <si>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</si>
  <si>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</si>
  <si>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</si>
  <si>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</si>
  <si>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</si>
  <si>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</si>
  <si>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</si>
  <si>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</si>
  <si>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</si>
  <si>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</si>
  <si>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</si>
  <si>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</si>
  <si>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</si>
  <si>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</si>
  <si>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</si>
  <si>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</si>
  <si>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</si>
  <si>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</si>
  <si>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</si>
  <si>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</si>
  <si>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</si>
  <si>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</si>
  <si>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</si>
  <si>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</si>
  <si>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</si>
  <si>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</si>
  <si>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</si>
  <si>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</si>
  <si>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</si>
  <si>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</si>
  <si>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</si>
  <si>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</si>
  <si>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</si>
  <si>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</si>
  <si>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</si>
  <si>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</si>
  <si>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</si>
  <si>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</si>
  <si>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</si>
  <si>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</si>
  <si>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</si>
  <si>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</si>
  <si>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</si>
  <si>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</si>
  <si>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</si>
  <si>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</si>
  <si>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</si>
  <si>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</si>
  <si>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</si>
  <si>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</si>
  <si>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</si>
  <si>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</si>
  <si>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</si>
  <si>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</si>
  <si>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</si>
  <si>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</si>
  <si>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</si>
  <si>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</si>
  <si>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</si>
  <si>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</si>
  <si>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</si>
  <si>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</si>
  <si>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</si>
  <si>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</si>
  <si>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</si>
  <si>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</si>
  <si>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</si>
  <si>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</si>
  <si>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</si>
  <si>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</si>
  <si>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</si>
  <si>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</si>
  <si>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</si>
  <si>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</si>
  <si>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</si>
  <si>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</si>
  <si>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</si>
  <si>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</si>
  <si>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</si>
  <si>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</si>
  <si>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</si>
  <si>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</si>
  <si>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</si>
  <si>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</si>
  <si>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</si>
  <si>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</si>
  <si>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</si>
  <si>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</si>
  <si>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</si>
  <si>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</si>
  <si>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</si>
  <si>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</si>
  <si>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</si>
  <si>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</si>
  <si>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</si>
  <si>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</si>
  <si>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</si>
  <si>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</si>
  <si>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</si>
  <si>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</si>
  <si>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</si>
  <si>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</si>
  <si>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</si>
  <si>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</si>
  <si>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</si>
  <si>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</si>
  <si>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</si>
  <si>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</si>
  <si>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</si>
  <si>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</si>
  <si>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</si>
  <si>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</si>
  <si>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</si>
  <si>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</si>
  <si>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</si>
  <si>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</si>
  <si>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</si>
  <si>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</si>
  <si>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</si>
  <si>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</si>
  <si>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</si>
  <si>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</si>
  <si>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</si>
  <si>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</si>
  <si>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</si>
  <si>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</si>
  <si>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</si>
  <si>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</si>
  <si>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</si>
  <si>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</si>
  <si>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</si>
  <si>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</si>
  <si>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</si>
  <si>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</si>
  <si>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</si>
  <si>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</si>
  <si>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</si>
  <si>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</si>
  <si>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</si>
  <si>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</si>
  <si>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</si>
  <si>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</si>
  <si>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</si>
  <si>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</si>
  <si>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</si>
  <si>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</si>
  <si>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</si>
  <si>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</si>
  <si>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</si>
  <si>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</si>
  <si>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</si>
  <si>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</si>
  <si>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</si>
  <si>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</si>
  <si>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</si>
  <si>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</si>
  <si>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</si>
  <si>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</si>
  <si>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</si>
  <si>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</si>
  <si>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</si>
  <si>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</si>
  <si>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</si>
  <si>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</si>
  <si>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</si>
  <si>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</si>
  <si>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</si>
  <si>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</si>
  <si>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</si>
  <si>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</si>
  <si>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</si>
  <si>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</si>
  <si>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</si>
  <si>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</si>
  <si>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</si>
  <si>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</si>
  <si>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</si>
  <si>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</si>
  <si>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Mistura betuminosa</t>
  </si>
  <si>
    <t>M3503</t>
  </si>
  <si>
    <t>Material de base</t>
  </si>
  <si>
    <t>M3504</t>
  </si>
  <si>
    <t>Concreto</t>
  </si>
  <si>
    <t>M3505</t>
  </si>
  <si>
    <t>Material demolido - concreto simples</t>
  </si>
  <si>
    <t>M3506</t>
  </si>
  <si>
    <t>Material demolido - madeira</t>
  </si>
  <si>
    <t>M3507</t>
  </si>
  <si>
    <t>Revestimento asfáltico</t>
  </si>
  <si>
    <t>M3508</t>
  </si>
  <si>
    <t>Camada granular (base ou sub-base)</t>
  </si>
  <si>
    <t>M3509</t>
  </si>
  <si>
    <t>Material demolido - remendo profundo</t>
  </si>
  <si>
    <t>M3510</t>
  </si>
  <si>
    <t>Material demolido - alvenaria</t>
  </si>
  <si>
    <t>M3511</t>
  </si>
  <si>
    <t>Acessórios e materiais metálicos</t>
  </si>
  <si>
    <t>M3512</t>
  </si>
  <si>
    <t>Material demolido - concreto armado</t>
  </si>
  <si>
    <t>M3513</t>
  </si>
  <si>
    <t>Material de 3ª categoria</t>
  </si>
  <si>
    <t>M3514</t>
  </si>
  <si>
    <t>Solo</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</si>
  <si>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</si>
  <si>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</si>
  <si>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</si>
  <si>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</si>
  <si>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</si>
  <si>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</si>
  <si>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</si>
  <si>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</si>
  <si>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</si>
  <si>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</si>
  <si>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</si>
  <si>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</si>
  <si>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</si>
  <si>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</si>
  <si>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</si>
  <si>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</si>
  <si>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</si>
  <si>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</si>
  <si>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</si>
  <si>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</si>
  <si>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</si>
  <si>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</si>
  <si>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</si>
  <si>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</si>
  <si>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</si>
  <si>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</si>
  <si>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</si>
  <si>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</si>
  <si>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</si>
  <si>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</si>
  <si>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</si>
  <si>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</si>
  <si>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</si>
  <si>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</si>
  <si>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</si>
  <si>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</si>
  <si>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</si>
  <si>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</si>
  <si>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</si>
  <si>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</si>
  <si>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</si>
  <si>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</si>
  <si>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</si>
  <si>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</si>
  <si>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</si>
  <si>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</si>
  <si>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</si>
  <si>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</si>
  <si>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</si>
  <si>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</si>
  <si>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</si>
  <si>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</si>
  <si>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</si>
  <si>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</si>
  <si>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</si>
  <si>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</si>
  <si>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</si>
  <si>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</si>
  <si>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</si>
  <si>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</si>
  <si>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</si>
  <si>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</si>
  <si>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</si>
  <si>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</si>
  <si>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</si>
  <si>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</si>
  <si>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</si>
  <si>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</si>
  <si>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</si>
  <si>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</si>
  <si>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</si>
  <si>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</si>
  <si>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</si>
  <si>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</si>
  <si>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</si>
  <si>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</si>
  <si>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</si>
  <si>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</si>
  <si>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</si>
  <si>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</si>
  <si>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</si>
  <si>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</si>
  <si>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</si>
  <si>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</si>
  <si>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</si>
  <si>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</si>
  <si>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</si>
  <si>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</si>
  <si>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</si>
  <si>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</si>
  <si>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</si>
  <si>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</si>
  <si>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</si>
  <si>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</si>
  <si>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</si>
  <si>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</si>
  <si>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</si>
  <si>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</si>
  <si>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</si>
  <si>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</si>
  <si>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</si>
  <si>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</si>
  <si>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</si>
  <si>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</si>
  <si>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</si>
  <si>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</si>
  <si>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</si>
  <si>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</si>
  <si>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</si>
  <si>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</si>
  <si>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</si>
  <si>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</si>
  <si>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</si>
  <si>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</si>
  <si>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</si>
  <si>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</si>
  <si>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</si>
  <si>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</si>
  <si>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</si>
  <si>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</si>
  <si>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</si>
  <si>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</si>
  <si>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</si>
  <si>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</si>
  <si>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</si>
  <si>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</si>
  <si>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</si>
  <si>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</si>
  <si>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</si>
  <si>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</si>
  <si>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</si>
  <si>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</si>
  <si>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</si>
  <si>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</si>
  <si>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</si>
  <si>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</si>
  <si>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</si>
  <si>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</si>
  <si>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</si>
  <si>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</si>
  <si>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</si>
  <si>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</si>
  <si>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</si>
  <si>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</si>
  <si>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</si>
  <si>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</si>
  <si>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</si>
  <si>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</si>
  <si>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</si>
  <si>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</si>
  <si>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</si>
  <si>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</si>
  <si>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</si>
  <si>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</si>
  <si>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</si>
  <si>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</si>
  <si>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</si>
  <si>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</si>
  <si>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</si>
  <si>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</si>
  <si>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</si>
  <si>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</si>
  <si>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</si>
  <si>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</si>
  <si>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</si>
  <si>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</si>
  <si>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</si>
  <si>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</si>
  <si>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</si>
  <si>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</si>
  <si>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</si>
  <si>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</si>
  <si>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</si>
  <si>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</si>
  <si>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</si>
  <si>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</si>
  <si>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</si>
  <si>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</si>
  <si>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</si>
  <si>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</si>
  <si>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</si>
  <si>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</si>
  <si>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</si>
  <si>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</si>
  <si>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</si>
  <si>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</si>
  <si>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</si>
  <si>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</si>
  <si>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</si>
  <si>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</si>
  <si>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</si>
  <si>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</si>
  <si>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</si>
  <si>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</si>
  <si>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</si>
  <si>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</si>
  <si>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</si>
  <si>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</si>
  <si>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</si>
  <si>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</si>
  <si>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</si>
  <si>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</si>
  <si>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</si>
  <si>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</si>
  <si>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</si>
  <si>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</si>
  <si>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</si>
  <si>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</si>
  <si>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</si>
  <si>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</si>
  <si>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</si>
  <si>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</si>
  <si>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</si>
  <si>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</si>
  <si>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</si>
  <si>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</si>
  <si>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</si>
  <si>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</si>
  <si>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</si>
  <si>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</si>
  <si>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</si>
  <si>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</si>
  <si>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</si>
  <si>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</si>
  <si>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</si>
  <si>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</si>
  <si>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</si>
  <si>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</si>
  <si>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</si>
  <si>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</si>
  <si>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</si>
  <si>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</si>
  <si>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</si>
  <si>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</si>
  <si>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</si>
  <si>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</si>
  <si>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</si>
  <si>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</si>
  <si>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</si>
  <si>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</si>
  <si>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</si>
  <si>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</si>
  <si>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</si>
  <si>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</si>
  <si>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</si>
  <si>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</si>
  <si>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</si>
  <si>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</si>
  <si>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</si>
  <si>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</si>
  <si>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</si>
  <si>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</si>
  <si>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</si>
  <si>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</si>
  <si>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</si>
  <si>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</si>
  <si>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</si>
  <si>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</si>
  <si>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</si>
  <si>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</si>
  <si>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</si>
  <si>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</si>
  <si>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</si>
  <si>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</si>
  <si>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</si>
  <si>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</si>
  <si>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</si>
  <si>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</si>
  <si>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</si>
  <si>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</si>
  <si>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</si>
  <si>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</si>
  <si>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</si>
  <si>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</si>
  <si>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</si>
  <si>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</si>
  <si>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</si>
  <si>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</si>
  <si>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</si>
  <si>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</si>
  <si>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</si>
  <si>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</si>
  <si>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</si>
  <si>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</si>
  <si>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</si>
  <si>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</si>
  <si>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</si>
  <si>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</si>
  <si>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</si>
  <si>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</si>
  <si>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</si>
  <si>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</si>
  <si>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</si>
  <si>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</si>
  <si>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</si>
  <si>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</si>
  <si>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</si>
  <si>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</si>
  <si>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</si>
  <si>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</si>
  <si>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</si>
  <si>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</si>
  <si>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</si>
  <si>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</si>
  <si>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</si>
  <si>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</si>
  <si>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</si>
  <si>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</si>
  <si>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</si>
  <si>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</si>
  <si>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</si>
  <si>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</si>
  <si>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</si>
  <si>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</si>
  <si>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</si>
  <si>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</si>
  <si>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</si>
  <si>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</si>
  <si>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</si>
  <si>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</si>
  <si>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</si>
  <si>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</si>
  <si>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</si>
  <si>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</si>
  <si>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</si>
  <si>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</si>
  <si>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</si>
  <si>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</si>
  <si>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</si>
  <si>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</si>
  <si>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</si>
  <si>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</si>
  <si>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</si>
  <si>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</si>
  <si>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</si>
  <si>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</si>
  <si>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</si>
  <si>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</si>
  <si>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</si>
  <si>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</si>
  <si>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</si>
  <si>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</si>
  <si>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</si>
  <si>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</si>
  <si>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</si>
  <si>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</si>
  <si>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</si>
  <si>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</si>
  <si>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</si>
  <si>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</si>
  <si>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</si>
  <si>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</si>
  <si>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</si>
  <si>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</si>
  <si>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</si>
  <si>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</si>
  <si>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</si>
  <si>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</si>
  <si>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</si>
  <si>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</si>
  <si>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</si>
  <si>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</si>
  <si>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</si>
  <si>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</si>
  <si>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</si>
  <si>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</si>
  <si>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</si>
  <si>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</si>
  <si>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</si>
  <si>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</si>
  <si>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</si>
  <si>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</si>
  <si>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</si>
  <si>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</si>
  <si>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</si>
  <si>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</si>
  <si>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</si>
  <si>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</si>
  <si>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</si>
  <si>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</si>
  <si>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</si>
  <si>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</si>
  <si>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</si>
  <si>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</si>
  <si>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</si>
  <si>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</si>
  <si>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</si>
  <si>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</si>
  <si>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</si>
  <si>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</si>
  <si>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</si>
  <si>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</si>
  <si>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</si>
  <si>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</si>
  <si>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</si>
  <si>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</si>
  <si>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</si>
  <si>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</si>
  <si>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</si>
  <si>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</si>
  <si>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</si>
  <si>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</si>
  <si>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</si>
  <si>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</si>
  <si>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</si>
  <si>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</si>
  <si>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</si>
  <si>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</si>
  <si>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</si>
  <si>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</si>
  <si>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</si>
  <si>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</si>
  <si>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</si>
  <si>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</si>
  <si>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</si>
  <si>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</si>
  <si>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</si>
  <si>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</si>
  <si>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</si>
  <si>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</si>
  <si>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</si>
  <si>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</si>
  <si>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</si>
  <si>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</si>
  <si>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</si>
  <si>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</si>
  <si>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</si>
  <si>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</si>
  <si>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</si>
  <si>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</si>
  <si>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</si>
  <si>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</si>
  <si>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</si>
  <si>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</si>
  <si>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</si>
  <si>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</si>
  <si>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</si>
  <si>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</si>
  <si>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</si>
  <si>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</si>
  <si>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</si>
  <si>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</si>
  <si>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</si>
  <si>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</si>
  <si>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</si>
  <si>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</si>
  <si>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</si>
  <si>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</si>
  <si>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</si>
  <si>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</si>
  <si>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</si>
  <si>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</si>
  <si>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</si>
  <si>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</si>
  <si>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</si>
  <si>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</si>
  <si>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</si>
  <si>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</si>
  <si>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</si>
  <si>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</si>
  <si>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</si>
  <si>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</si>
  <si>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</si>
  <si>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</si>
  <si>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</si>
  <si>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</si>
  <si>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</si>
  <si>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</si>
  <si>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</si>
  <si>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</si>
  <si>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</si>
  <si>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</si>
  <si>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</si>
  <si>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</si>
  <si>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</si>
  <si>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</si>
  <si>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</si>
  <si>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</si>
  <si>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</si>
  <si>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</si>
  <si>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</si>
  <si>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</si>
  <si>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</si>
  <si>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</si>
  <si>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</si>
  <si>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</si>
  <si>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</si>
  <si>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</si>
  <si>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</si>
  <si>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</si>
  <si>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</si>
  <si>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</si>
  <si>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</si>
  <si>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</si>
  <si>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</si>
  <si>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</si>
  <si>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</si>
  <si>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</si>
  <si>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</si>
  <si>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</si>
  <si>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</si>
  <si>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</si>
  <si>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</si>
  <si>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</si>
  <si>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</si>
  <si>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</si>
  <si>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</si>
  <si>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</si>
  <si>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</si>
  <si>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</si>
  <si>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</si>
  <si>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</si>
  <si>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</si>
  <si>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</si>
  <si>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</si>
  <si>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</si>
  <si>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</si>
  <si>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</si>
  <si>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</si>
  <si>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</si>
  <si>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</si>
  <si>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</si>
  <si>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</si>
  <si>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</si>
  <si>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</si>
  <si>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</si>
  <si>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</si>
  <si>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</si>
  <si>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</si>
  <si>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</si>
  <si>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</si>
  <si>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</si>
  <si>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</si>
  <si>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</si>
  <si>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</si>
  <si>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</si>
  <si>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</si>
  <si>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</si>
  <si>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</si>
  <si>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</si>
  <si>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</si>
  <si>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</si>
  <si>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</si>
  <si>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</si>
  <si>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</si>
  <si>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</si>
  <si>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</si>
  <si>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</si>
  <si>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</si>
  <si>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</si>
  <si>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</si>
  <si>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</si>
  <si>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</si>
  <si>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</si>
  <si>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</si>
  <si>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</si>
  <si>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</si>
  <si>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</si>
  <si>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</si>
  <si>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</si>
  <si>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</si>
  <si>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</si>
  <si>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</si>
  <si>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</si>
  <si>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</si>
  <si>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</si>
  <si>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</si>
  <si>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</si>
  <si>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</si>
  <si>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</si>
  <si>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</si>
  <si>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</si>
  <si>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</si>
  <si>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</si>
  <si>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</si>
  <si>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</si>
  <si>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</si>
  <si>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</si>
  <si>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</si>
  <si>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</si>
  <si>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</si>
  <si>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</si>
  <si>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</si>
  <si>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</si>
  <si>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</si>
  <si>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</si>
  <si>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</si>
  <si>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</si>
  <si>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</si>
  <si>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</si>
  <si>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</si>
  <si>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</si>
  <si>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</si>
  <si>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</si>
  <si>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</si>
  <si>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</si>
  <si>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</si>
  <si>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</si>
  <si>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</si>
  <si>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</si>
  <si>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</si>
  <si>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</si>
  <si>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</si>
  <si>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</si>
  <si>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</si>
  <si>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</si>
  <si>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</si>
  <si>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</si>
  <si>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</si>
  <si>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</si>
  <si>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</si>
  <si>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</si>
  <si>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</si>
  <si>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</si>
  <si>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</si>
  <si>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</si>
  <si>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</si>
  <si>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</si>
  <si>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</si>
  <si>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</si>
  <si>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</si>
  <si>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</si>
  <si>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</si>
  <si>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</si>
  <si>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</si>
  <si>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</si>
  <si>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</si>
  <si>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</si>
  <si>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</si>
  <si>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</si>
  <si>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</si>
  <si>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</si>
  <si>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</si>
  <si>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</si>
  <si>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</si>
  <si>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</si>
  <si>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</si>
  <si>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</si>
  <si>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</si>
  <si>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</si>
  <si>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</si>
  <si>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</si>
  <si>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</si>
  <si>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</si>
  <si>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</si>
  <si>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</si>
  <si>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</si>
  <si>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</si>
  <si>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</si>
  <si>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</si>
  <si>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</si>
  <si>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</si>
  <si>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</si>
  <si>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</si>
  <si>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</si>
  <si>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</si>
  <si>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</si>
  <si>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</si>
  <si>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</si>
  <si>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</si>
  <si>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</si>
  <si>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</si>
  <si>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</si>
  <si>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</si>
  <si>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</si>
  <si>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</si>
  <si>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</si>
  <si>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</si>
  <si>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</si>
  <si>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</si>
  <si>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</si>
  <si>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</si>
  <si>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</si>
  <si>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</si>
  <si>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</si>
  <si>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</si>
  <si>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</si>
  <si>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</si>
  <si>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</si>
  <si>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</si>
  <si>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</si>
  <si>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</si>
  <si>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</si>
  <si>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</si>
  <si>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</si>
  <si>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</si>
  <si>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</si>
  <si>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</si>
  <si>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</si>
  <si>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</si>
  <si>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</si>
  <si>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</si>
  <si>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</si>
  <si>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</si>
  <si>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</si>
  <si>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</si>
  <si>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</si>
  <si>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</si>
  <si>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</si>
  <si>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</si>
  <si>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</si>
  <si>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</si>
  <si>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</si>
  <si>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</si>
  <si>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</si>
  <si>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</si>
  <si>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</si>
  <si>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</si>
  <si>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</si>
  <si>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</si>
  <si>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</si>
  <si>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</si>
  <si>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</si>
  <si>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</si>
  <si>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</si>
  <si>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</si>
  <si>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</si>
  <si>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</si>
  <si>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</si>
  <si>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</si>
  <si>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</si>
  <si>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</si>
  <si>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</si>
  <si>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</si>
  <si>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</si>
  <si>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</si>
  <si>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</si>
  <si>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</si>
  <si>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</si>
  <si>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</si>
  <si>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</si>
  <si>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</si>
  <si>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</si>
  <si>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</si>
  <si>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</si>
  <si>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</si>
  <si>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</si>
  <si>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</si>
  <si>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</si>
  <si>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</si>
  <si>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</si>
  <si>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</si>
  <si>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</si>
  <si>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</si>
  <si>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</si>
  <si>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</si>
  <si>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</si>
  <si>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</si>
  <si>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</si>
  <si>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</si>
  <si>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</si>
  <si>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</si>
  <si>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</si>
  <si>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</si>
  <si>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</si>
  <si>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</si>
  <si>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</si>
  <si>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</si>
  <si>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</si>
  <si>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</si>
  <si>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</si>
  <si>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</si>
  <si>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</si>
  <si>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</si>
  <si>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</si>
  <si>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</si>
  <si>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</si>
  <si>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</si>
  <si>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</si>
  <si>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</si>
  <si>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</si>
  <si>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</si>
  <si>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</si>
  <si>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</si>
  <si>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</si>
  <si>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</si>
  <si>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</si>
  <si>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</si>
  <si>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</si>
  <si>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</si>
  <si>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</si>
  <si>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</si>
  <si>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</si>
  <si>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</si>
  <si>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</si>
  <si>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</si>
  <si>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</si>
  <si>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</si>
  <si>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</si>
  <si>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</si>
  <si>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</si>
  <si>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</si>
  <si>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</si>
  <si>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</si>
  <si>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</si>
  <si>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</si>
  <si>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</si>
  <si>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</si>
  <si>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</si>
  <si>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</si>
  <si>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</si>
  <si>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</si>
  <si>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</si>
  <si>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</si>
  <si>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</si>
  <si>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</si>
  <si>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</si>
  <si>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</si>
  <si>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</si>
  <si>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</si>
  <si>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</si>
  <si>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</si>
  <si>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</si>
  <si>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</si>
  <si>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</si>
  <si>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</si>
  <si>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</si>
  <si>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</si>
  <si>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</si>
  <si>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</si>
  <si>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</si>
  <si>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</si>
  <si>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</si>
  <si>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</si>
  <si>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</si>
  <si>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</si>
  <si>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</si>
  <si>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</si>
  <si>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</si>
  <si>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</si>
  <si>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</si>
  <si>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</si>
  <si>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</si>
  <si>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</si>
  <si>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</si>
  <si>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</si>
  <si>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</si>
  <si>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</si>
  <si>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</si>
  <si>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</si>
  <si>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</si>
  <si>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</si>
  <si>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</si>
  <si>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</si>
  <si>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</si>
  <si>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</si>
  <si>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</si>
  <si>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</si>
  <si>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</si>
  <si>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</si>
  <si>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</si>
  <si>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</si>
  <si>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</si>
  <si>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</si>
  <si>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</si>
  <si>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</si>
  <si>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</si>
  <si>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</si>
  <si>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</si>
  <si>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</si>
  <si>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</si>
  <si>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</si>
  <si>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</si>
  <si>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</si>
  <si>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</si>
  <si>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</si>
  <si>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</si>
  <si>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</si>
  <si>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</si>
  <si>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</si>
  <si>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</si>
  <si>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</si>
  <si>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</si>
  <si>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</si>
  <si>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</si>
  <si>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</si>
  <si>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</si>
  <si>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</si>
  <si>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</si>
  <si>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</si>
  <si>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</si>
  <si>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</si>
  <si>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</si>
  <si>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</si>
  <si>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</si>
  <si>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</si>
  <si>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</si>
  <si>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</si>
  <si>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</si>
  <si>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</si>
  <si>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</si>
  <si>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</si>
  <si>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</si>
  <si>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</si>
  <si>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</si>
  <si>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</si>
  <si>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</si>
  <si>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</si>
  <si>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</si>
  <si>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</si>
  <si>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</si>
  <si>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</si>
  <si>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</si>
  <si>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</si>
  <si>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</si>
  <si>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</si>
  <si>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</si>
  <si>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</si>
  <si>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</si>
  <si>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</si>
  <si>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</si>
  <si>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</si>
  <si>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</si>
  <si>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</si>
  <si>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</si>
  <si>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</si>
  <si>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</si>
  <si>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</si>
  <si>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</si>
  <si>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</si>
  <si>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</si>
  <si>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</si>
  <si>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</si>
  <si>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</si>
  <si>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</si>
  <si>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</si>
  <si>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</si>
  <si>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</si>
  <si>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</si>
  <si>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</si>
  <si>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</si>
  <si>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</si>
  <si>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</si>
  <si>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</si>
  <si>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</si>
  <si>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</si>
  <si>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</si>
  <si>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</si>
  <si>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</si>
  <si>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</si>
  <si>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</si>
  <si>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</si>
  <si>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</si>
  <si>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</si>
  <si>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</si>
  <si>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</si>
  <si>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</si>
  <si>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</si>
  <si>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</si>
  <si>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</si>
  <si>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</si>
  <si>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</si>
  <si>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</si>
  <si>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</si>
  <si>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</si>
  <si>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</si>
  <si>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</si>
  <si>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</si>
  <si>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</si>
  <si>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</si>
  <si>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</si>
  <si>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</si>
  <si>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</si>
  <si>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</si>
  <si>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</si>
  <si>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</si>
  <si>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</si>
  <si>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</si>
  <si>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</si>
  <si>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</si>
  <si>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</si>
  <si>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</si>
  <si>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</si>
  <si>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</si>
  <si>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</si>
  <si>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</si>
  <si>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</si>
  <si>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</si>
  <si>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</si>
  <si>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</si>
  <si>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</si>
  <si>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</si>
  <si>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</si>
  <si>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</si>
  <si>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</si>
  <si>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</si>
  <si>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</si>
  <si>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</si>
  <si>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</si>
  <si>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</si>
  <si>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</si>
  <si>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</si>
  <si>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</si>
  <si>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</si>
  <si>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</si>
  <si>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</si>
  <si>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</si>
  <si>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</si>
  <si>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</si>
  <si>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</si>
  <si>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</si>
  <si>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</si>
  <si>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</si>
  <si>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</si>
  <si>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</si>
  <si>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</si>
  <si>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</si>
  <si>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</si>
  <si>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</si>
  <si>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</si>
  <si>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</si>
  <si>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</si>
  <si>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</si>
  <si>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</si>
  <si>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</si>
  <si>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</si>
  <si>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</si>
  <si>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</si>
  <si>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</si>
  <si>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</si>
  <si>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</si>
  <si>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</si>
  <si>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</si>
  <si>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</si>
  <si>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</si>
  <si>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</si>
  <si>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</si>
  <si>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</si>
  <si>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</si>
  <si>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</si>
  <si>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</si>
  <si>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</si>
  <si>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</si>
  <si>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</si>
  <si>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</si>
  <si>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</si>
  <si>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</si>
  <si>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</si>
  <si>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</si>
  <si>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</si>
  <si>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</si>
  <si>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</si>
  <si>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</si>
  <si>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</si>
  <si>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</si>
  <si>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</si>
  <si>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</si>
  <si>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</si>
  <si>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</si>
  <si>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</si>
  <si>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</si>
  <si>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</si>
  <si>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</si>
  <si>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</si>
  <si>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</si>
  <si>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</si>
  <si>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</si>
  <si>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</si>
  <si>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</si>
  <si>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</si>
  <si>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</si>
  <si>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</si>
  <si>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</si>
  <si>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</si>
  <si>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</si>
  <si>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</si>
  <si>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</si>
  <si>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</si>
  <si>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</si>
  <si>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</si>
  <si>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</si>
  <si>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</si>
  <si>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</si>
  <si>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</si>
  <si>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</si>
  <si>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</si>
  <si>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</si>
  <si>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</si>
  <si>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</si>
  <si>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</si>
  <si>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</si>
  <si>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</si>
  <si>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</si>
  <si>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</si>
  <si>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</si>
  <si>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</si>
  <si>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</si>
  <si>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</si>
  <si>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</si>
  <si>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</si>
  <si>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</si>
  <si>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</si>
  <si>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</si>
  <si>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</si>
  <si>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</si>
  <si>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</si>
  <si>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</si>
  <si>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</si>
  <si>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</si>
  <si>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</si>
  <si>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</si>
  <si>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</si>
  <si>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</si>
  <si>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</si>
  <si>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</si>
  <si>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</si>
  <si>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</si>
  <si>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</si>
  <si>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</si>
  <si>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</si>
  <si>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</si>
  <si>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</si>
  <si>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</si>
  <si>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</si>
  <si>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</si>
  <si>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</si>
  <si>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</si>
  <si>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</si>
  <si>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</si>
  <si>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</si>
  <si>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</si>
  <si>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</si>
  <si>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</si>
  <si>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</si>
  <si>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</si>
  <si>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</si>
  <si>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</si>
  <si>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</si>
  <si>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</si>
  <si>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</si>
  <si>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</si>
  <si>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</si>
  <si>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</si>
  <si>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</si>
  <si>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</si>
  <si>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</si>
  <si>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</si>
  <si>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</si>
  <si>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</si>
  <si>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</si>
  <si>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</si>
  <si>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</si>
  <si>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</si>
  <si>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</si>
  <si>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</si>
  <si>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</si>
  <si>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</si>
  <si>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</si>
  <si>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</si>
  <si>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</si>
  <si>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</si>
  <si>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</si>
  <si>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</si>
  <si>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</si>
  <si>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</si>
  <si>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</si>
  <si>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</si>
  <si>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</si>
  <si>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</si>
  <si>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</si>
  <si>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</si>
  <si>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</si>
  <si>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</si>
  <si>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</si>
  <si>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</si>
  <si>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</si>
  <si>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</si>
  <si>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</si>
  <si>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</si>
  <si>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</si>
  <si>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</si>
  <si>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</si>
  <si>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</si>
  <si>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</si>
  <si>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</si>
  <si>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</si>
  <si>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</si>
  <si>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</si>
  <si>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</si>
  <si>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</si>
  <si>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</si>
  <si>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</si>
  <si>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</si>
  <si>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</si>
  <si>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</si>
  <si>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</si>
  <si>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</si>
  <si>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</si>
  <si>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</si>
  <si>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</si>
  <si>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</si>
  <si>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</si>
  <si>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</si>
  <si>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</si>
  <si>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</si>
  <si>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</si>
  <si>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</si>
  <si>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</si>
  <si>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</si>
  <si>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</si>
  <si>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</si>
  <si>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</si>
  <si>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</si>
  <si>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</si>
  <si>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</si>
  <si>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</si>
  <si>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</si>
  <si>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</si>
  <si>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</si>
  <si>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</si>
  <si>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</si>
  <si>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</si>
  <si>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</si>
  <si>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</si>
  <si>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</si>
  <si>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</si>
  <si>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</si>
  <si>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</si>
  <si>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</si>
  <si>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</si>
  <si>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</si>
  <si>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</si>
  <si>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</si>
  <si>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</si>
  <si>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</si>
  <si>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</si>
  <si>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</si>
  <si>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</si>
  <si>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</si>
  <si>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</si>
  <si>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</si>
  <si>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</si>
  <si>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</si>
  <si>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</si>
  <si>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</si>
  <si>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</si>
  <si>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</si>
  <si>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</si>
  <si>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</si>
  <si>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</si>
  <si>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</si>
  <si>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</si>
  <si>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</si>
  <si>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</si>
  <si>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</si>
  <si>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</si>
  <si>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</si>
  <si>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</si>
  <si>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</si>
  <si>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</si>
  <si>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</si>
  <si>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</si>
  <si>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</si>
  <si>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</si>
  <si>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</si>
  <si>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</si>
  <si>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</si>
  <si>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</si>
  <si>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</si>
  <si>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</si>
  <si>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</si>
  <si>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</si>
  <si>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</si>
  <si>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</si>
  <si>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</si>
  <si>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</si>
  <si>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</si>
  <si>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</si>
  <si>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</si>
  <si>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</si>
  <si>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</si>
  <si>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</si>
  <si>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</si>
  <si>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</si>
  <si>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</si>
  <si>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</si>
  <si>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</si>
  <si>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</si>
  <si>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</si>
  <si>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</si>
  <si>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</si>
  <si>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</si>
  <si>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</si>
  <si>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</si>
  <si>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</si>
  <si>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</si>
  <si>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</si>
  <si>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</si>
  <si>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</si>
  <si>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</si>
  <si>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</si>
  <si>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</si>
  <si>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</si>
  <si>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</si>
  <si>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</si>
  <si>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</si>
  <si>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</si>
  <si>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</si>
  <si>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</si>
  <si>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</si>
  <si>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</si>
  <si>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</si>
  <si>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</si>
  <si>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</si>
  <si>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</si>
  <si>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</si>
  <si>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</si>
  <si>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</si>
  <si>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</si>
  <si>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</si>
  <si>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</si>
  <si>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</si>
  <si>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</si>
  <si>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</si>
  <si>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</si>
  <si>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</si>
  <si>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</si>
  <si>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</si>
  <si>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</si>
  <si>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</si>
  <si>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</si>
  <si>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</si>
  <si>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</si>
  <si>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</si>
  <si>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</si>
  <si>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</si>
  <si>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</si>
  <si>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</si>
  <si>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</si>
  <si>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</si>
  <si>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</si>
  <si>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</si>
  <si>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</si>
  <si>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</si>
  <si>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</si>
  <si>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</si>
  <si>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</si>
  <si>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</si>
  <si>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</si>
  <si>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</si>
  <si>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</si>
  <si>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</si>
  <si>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</si>
  <si>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</si>
  <si>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</si>
  <si>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</si>
  <si>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</si>
  <si>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</si>
  <si>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</si>
  <si>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</si>
  <si>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</si>
  <si>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</si>
  <si>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</si>
  <si>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</si>
  <si>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</si>
  <si>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</si>
  <si>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</si>
  <si>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</si>
  <si>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</si>
  <si>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</si>
  <si>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</si>
  <si>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</si>
  <si>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</si>
  <si>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</si>
  <si>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</si>
  <si>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</si>
  <si>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</si>
  <si>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</si>
  <si>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</si>
  <si>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</si>
  <si>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</si>
  <si>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</si>
  <si>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</si>
  <si>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</si>
  <si>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</si>
  <si>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</si>
  <si>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</si>
  <si>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</si>
  <si>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</si>
  <si>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</si>
  <si>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</si>
  <si>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</si>
  <si>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</si>
  <si>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</si>
  <si>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</si>
  <si>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</si>
  <si>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</si>
  <si>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</si>
  <si>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</si>
  <si>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</si>
  <si>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</si>
  <si>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</si>
  <si>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</si>
  <si>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</si>
  <si>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</si>
  <si>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</si>
  <si>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</si>
  <si>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</si>
  <si>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</si>
  <si>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</si>
  <si>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</si>
  <si>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</si>
  <si>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</si>
  <si>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</si>
  <si>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</si>
  <si>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</si>
  <si>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</si>
  <si>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</si>
  <si>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</si>
  <si>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</si>
  <si>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</si>
  <si>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</si>
  <si>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</si>
  <si>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</si>
  <si>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</si>
  <si>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</si>
  <si>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</si>
  <si>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</si>
  <si>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</si>
  <si>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</si>
  <si>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</si>
  <si>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</si>
  <si>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</si>
  <si>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</si>
  <si>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</si>
  <si>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</si>
  <si>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</si>
  <si>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</si>
  <si>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</si>
  <si>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</si>
  <si>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</si>
  <si>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</si>
  <si>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</si>
  <si>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</si>
  <si>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</si>
  <si>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</si>
  <si>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</si>
  <si>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</si>
  <si>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</si>
  <si>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</si>
  <si>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</si>
  <si>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</si>
  <si>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</si>
  <si>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</si>
  <si>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</si>
  <si>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</si>
  <si>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</si>
  <si>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</si>
  <si>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</si>
  <si>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</si>
  <si>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</si>
  <si>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</si>
  <si>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</si>
  <si>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</si>
  <si>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</si>
  <si>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</si>
  <si>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</si>
  <si>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</si>
  <si>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</si>
  <si>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</si>
  <si>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</si>
  <si>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</si>
  <si>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</si>
  <si>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</si>
  <si>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</si>
  <si>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</si>
  <si>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</si>
  <si>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</si>
  <si>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</si>
  <si>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</si>
  <si>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</si>
  <si>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</si>
  <si>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</si>
  <si>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</si>
  <si>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</si>
  <si>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</si>
  <si>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</si>
  <si>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</si>
  <si>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</si>
  <si>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</si>
  <si>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</si>
  <si>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</si>
  <si>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</si>
  <si>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</si>
  <si>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</si>
  <si>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</si>
  <si>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</si>
  <si>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</si>
  <si>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</si>
  <si>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</si>
  <si>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</si>
  <si>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</si>
  <si>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</si>
  <si>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</si>
  <si>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</si>
  <si>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</si>
  <si>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</si>
  <si>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</si>
  <si>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</si>
  <si>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</si>
  <si>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</si>
  <si>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</si>
  <si>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</si>
  <si>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</si>
  <si>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</si>
  <si>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</si>
  <si>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</si>
  <si>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</si>
  <si>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</si>
  <si>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</si>
  <si>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</si>
  <si>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</si>
  <si>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</si>
  <si>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</si>
  <si>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</si>
  <si>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</si>
  <si>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</si>
  <si>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</si>
  <si>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</si>
  <si>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</si>
  <si>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</si>
  <si>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</si>
  <si>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</si>
  <si>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</si>
  <si>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</si>
  <si>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</si>
  <si>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</si>
  <si>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</si>
  <si>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</si>
  <si>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</si>
  <si>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</si>
  <si>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</si>
  <si>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</si>
  <si>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</si>
  <si>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</si>
  <si>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</si>
  <si>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</si>
  <si>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</si>
  <si>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</si>
  <si>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</si>
  <si>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</si>
  <si>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</si>
  <si>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</si>
  <si>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</si>
  <si>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</si>
  <si>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</si>
  <si>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</si>
  <si>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</si>
  <si>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</si>
  <si>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</si>
  <si>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</si>
  <si>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</si>
  <si>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</si>
  <si>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</si>
  <si>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</si>
  <si>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</si>
  <si>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</si>
  <si>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</si>
  <si>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</si>
  <si>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</si>
  <si>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</si>
  <si>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</si>
  <si>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</si>
  <si>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</si>
  <si>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</si>
  <si>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</si>
  <si>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</si>
  <si>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</si>
  <si>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</si>
  <si>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</si>
  <si>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</si>
  <si>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</si>
  <si>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</si>
  <si>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</si>
  <si>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</si>
  <si>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</si>
  <si>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</si>
  <si>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</si>
  <si>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</si>
  <si>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</si>
  <si>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</si>
  <si>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</si>
  <si>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</si>
  <si>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</si>
  <si>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</si>
  <si>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</si>
  <si>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</si>
  <si>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</si>
  <si>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</si>
  <si>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</si>
  <si>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</si>
  <si>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</si>
  <si>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</si>
  <si>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</si>
  <si>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</si>
  <si>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</si>
  <si>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</si>
  <si>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</si>
  <si>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</si>
  <si>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</si>
  <si>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</si>
  <si>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</si>
  <si>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</si>
  <si>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</si>
  <si>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</si>
  <si>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</si>
  <si>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</si>
  <si>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</si>
  <si>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</si>
  <si>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</si>
  <si>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</si>
  <si>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</si>
  <si>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</si>
  <si>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</si>
  <si>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</si>
  <si>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</si>
  <si>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</si>
  <si>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</si>
  <si>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</si>
  <si>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</si>
  <si>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</si>
  <si>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</si>
  <si>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</si>
  <si>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</si>
  <si>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</si>
  <si>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</si>
  <si>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</si>
  <si>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</si>
  <si>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</si>
  <si>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</si>
  <si>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</si>
  <si>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</si>
  <si>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</si>
  <si>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</si>
  <si>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</si>
  <si>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</si>
  <si>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</si>
  <si>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</si>
  <si>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</si>
  <si>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</si>
  <si>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</si>
  <si>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</si>
  <si>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</si>
  <si>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</si>
  <si>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</si>
  <si>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</si>
  <si>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</si>
  <si>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</si>
  <si>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</si>
  <si>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</si>
  <si>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</si>
  <si>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</si>
  <si>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</si>
  <si>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</si>
  <si>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</si>
  <si>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</si>
  <si>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</si>
  <si>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</si>
  <si>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</si>
  <si>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</si>
  <si>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</si>
  <si>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</si>
  <si>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</si>
  <si>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</si>
  <si>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</si>
  <si>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</si>
  <si>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</si>
  <si>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</si>
  <si>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</si>
  <si>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</si>
  <si>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</si>
  <si>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</si>
  <si>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</si>
  <si>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</si>
  <si>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</si>
  <si>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</si>
  <si>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</si>
  <si>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</si>
  <si>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</si>
  <si>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</si>
  <si>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</si>
  <si>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</si>
  <si>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</si>
  <si>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</si>
  <si>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</si>
  <si>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</si>
  <si>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</si>
  <si>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</si>
  <si>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</si>
  <si>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</si>
  <si>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</si>
  <si>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</si>
  <si>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</si>
  <si>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</si>
  <si>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</si>
  <si>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</si>
  <si>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</si>
  <si>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</si>
  <si>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</si>
  <si>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</si>
  <si>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</si>
  <si>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</si>
  <si>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</si>
  <si>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</si>
  <si>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</si>
  <si>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</si>
  <si>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</si>
  <si>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</si>
  <si>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</si>
  <si>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</si>
  <si>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</si>
  <si>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</si>
  <si>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</si>
  <si>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</si>
  <si>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</si>
  <si>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</si>
  <si>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</si>
  <si>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</si>
  <si>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</si>
  <si>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</si>
  <si>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</si>
  <si>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</si>
  <si>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</si>
  <si>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</si>
  <si>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</si>
  <si>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</si>
  <si>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</si>
  <si>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</si>
  <si>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</si>
  <si>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</si>
  <si>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</si>
  <si>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</si>
  <si>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</si>
  <si>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</si>
  <si>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</si>
  <si>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</si>
  <si>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</si>
  <si>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</si>
  <si>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</si>
  <si>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</si>
  <si>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</si>
  <si>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</si>
  <si>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</si>
  <si>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</si>
  <si>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</si>
  <si>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</si>
  <si>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</si>
  <si>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</si>
  <si>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</si>
  <si>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</si>
  <si>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</si>
  <si>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</si>
  <si>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</si>
  <si>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</si>
  <si>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</si>
  <si>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</si>
  <si>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</si>
  <si>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</si>
  <si>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</si>
  <si>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</si>
  <si>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</si>
  <si>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</si>
  <si>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</si>
  <si>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</si>
  <si>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</si>
  <si>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</si>
  <si>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</si>
  <si>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</si>
  <si>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</si>
  <si>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</si>
  <si>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</si>
  <si>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</si>
  <si>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</si>
  <si>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</si>
  <si>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</si>
  <si>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</si>
  <si>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</si>
  <si>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</si>
  <si>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</si>
  <si>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</si>
  <si>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</si>
  <si>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</si>
  <si>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</si>
  <si>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</si>
  <si>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</si>
  <si>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</si>
  <si>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</si>
  <si>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</si>
  <si>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</si>
  <si>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</si>
  <si>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</si>
  <si>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</si>
  <si>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</si>
  <si>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</si>
  <si>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</si>
  <si>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</si>
  <si>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</si>
  <si>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</si>
  <si>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</si>
  <si>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</si>
  <si>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</si>
  <si>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</si>
  <si>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</si>
  <si>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</si>
  <si>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</si>
  <si>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</si>
  <si>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</si>
  <si>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</si>
  <si>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</si>
  <si>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</si>
  <si>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</si>
  <si>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</si>
  <si>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</si>
  <si>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</si>
  <si>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</si>
  <si>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</si>
  <si>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</si>
  <si>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</si>
  <si>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</si>
  <si>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</si>
  <si>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</si>
  <si>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</si>
  <si>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</si>
  <si>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</si>
  <si>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</si>
  <si>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</si>
  <si>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</si>
  <si>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</si>
  <si>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</si>
  <si>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</si>
  <si>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</si>
  <si>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</si>
  <si>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</si>
  <si>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</si>
  <si>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</si>
  <si>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</si>
  <si>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</si>
  <si>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</si>
  <si>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</si>
  <si>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</si>
  <si>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</si>
  <si>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</si>
  <si>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</si>
  <si>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</si>
  <si>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</si>
  <si>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</si>
  <si>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</si>
  <si>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</si>
  <si>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</si>
  <si>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</si>
  <si>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</si>
  <si>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</si>
  <si>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</si>
  <si>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</si>
  <si>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</si>
  <si>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</si>
  <si>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</si>
  <si>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</si>
  <si>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</si>
  <si>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</si>
  <si>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</si>
  <si>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</si>
  <si>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</si>
  <si>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</si>
  <si>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</si>
  <si>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</si>
  <si>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</si>
  <si>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</si>
  <si>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</si>
  <si>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</si>
  <si>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</si>
  <si>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</si>
  <si>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</si>
  <si>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</si>
  <si>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</si>
  <si>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</si>
  <si>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</si>
  <si>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</si>
  <si>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</si>
  <si>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</si>
  <si>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</si>
  <si>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</si>
  <si>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</si>
  <si>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</si>
  <si>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</si>
  <si>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</si>
  <si>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</si>
  <si>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</si>
  <si>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</si>
  <si>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</si>
  <si>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</si>
  <si>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</si>
  <si>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</si>
  <si>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</si>
  <si>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</si>
  <si>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</si>
  <si>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</si>
  <si>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</si>
  <si>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</si>
  <si>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</si>
  <si>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</si>
  <si>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</si>
  <si>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</si>
  <si>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</si>
  <si>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</si>
  <si>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</si>
  <si>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</si>
  <si>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</si>
  <si>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</si>
  <si>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</si>
  <si>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</si>
  <si>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</si>
  <si>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</si>
  <si>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</si>
  <si>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</si>
  <si>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</si>
  <si>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</si>
  <si>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</si>
  <si>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</si>
  <si>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</si>
  <si>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</si>
  <si>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</si>
  <si>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</si>
  <si>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</si>
  <si>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</si>
  <si>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</si>
  <si>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</si>
  <si>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</si>
  <si>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</si>
  <si>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</si>
  <si>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</si>
  <si>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</si>
  <si>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</si>
  <si>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</si>
  <si>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</si>
  <si>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</si>
  <si>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</si>
  <si>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</si>
  <si>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</si>
  <si>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</si>
  <si>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</si>
  <si>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</si>
  <si>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</si>
  <si>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</si>
  <si>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</si>
  <si>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</si>
  <si>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</si>
  <si>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</si>
  <si>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</si>
  <si>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</si>
  <si>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</si>
  <si>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</si>
  <si>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</si>
  <si>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</si>
  <si>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</si>
  <si>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</si>
  <si>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</si>
  <si>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</si>
  <si>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</si>
  <si>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</si>
  <si>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</si>
  <si>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</si>
  <si>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</si>
  <si>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</si>
  <si>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</si>
  <si>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</si>
  <si>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</si>
  <si>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</si>
  <si>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</si>
  <si>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</si>
  <si>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</si>
  <si>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</si>
  <si>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</si>
  <si>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</si>
  <si>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</si>
  <si>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</si>
  <si>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</si>
  <si>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</si>
  <si>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</si>
  <si>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</si>
  <si>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</si>
  <si>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</si>
  <si>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</si>
  <si>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</si>
  <si>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</si>
  <si>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</si>
  <si>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</si>
  <si>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</si>
  <si>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</si>
  <si>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</si>
  <si>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</si>
  <si>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</si>
  <si>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</si>
  <si>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</si>
  <si>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</si>
  <si>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</si>
  <si>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</si>
  <si>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</si>
  <si>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</si>
  <si>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</si>
  <si>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</si>
  <si>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</si>
  <si>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</si>
  <si>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</si>
  <si>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</si>
  <si>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</si>
  <si>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</si>
  <si>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</si>
  <si>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</si>
  <si>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</si>
  <si>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</si>
  <si>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</si>
  <si>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</si>
  <si>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</si>
  <si>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</si>
  <si>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</si>
  <si>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</si>
  <si>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</si>
  <si>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</si>
  <si>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</si>
  <si>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</si>
  <si>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</si>
  <si>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</si>
  <si>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</si>
  <si>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</si>
  <si>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</si>
  <si>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</si>
  <si>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</si>
  <si>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</si>
  <si>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</si>
  <si>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</si>
  <si>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</si>
  <si>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</si>
  <si>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</si>
  <si>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</si>
  <si>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</si>
  <si>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</si>
  <si>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</si>
  <si>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</si>
  <si>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</si>
  <si>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</si>
  <si>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</si>
  <si>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</si>
  <si>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</si>
  <si>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</si>
  <si>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</si>
  <si>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</si>
  <si>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</si>
  <si>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</si>
  <si>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</si>
  <si>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</si>
  <si>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</si>
  <si>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</si>
  <si>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</si>
  <si>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</si>
  <si>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</si>
  <si>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</si>
  <si>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</si>
  <si>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</si>
  <si>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</si>
  <si>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</si>
  <si>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</si>
  <si>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</si>
  <si>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</si>
  <si>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</si>
  <si>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</si>
  <si>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</si>
  <si>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</si>
  <si>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</si>
  <si>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</si>
  <si>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</si>
  <si>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</si>
  <si>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</si>
  <si>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</si>
  <si>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</si>
  <si>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</si>
  <si>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</si>
  <si>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</si>
  <si>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</si>
  <si>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</si>
  <si>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</si>
  <si>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</si>
  <si>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</si>
  <si>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</si>
  <si>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</si>
  <si>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</si>
  <si>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</si>
  <si>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</si>
  <si>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</si>
  <si>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</si>
  <si>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</si>
  <si>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</si>
  <si>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</si>
  <si>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</si>
  <si>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</si>
  <si>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</si>
  <si>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</si>
  <si>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</si>
  <si>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</si>
  <si>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</si>
  <si>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</si>
  <si>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</si>
  <si>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</si>
  <si>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</si>
  <si>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</si>
  <si>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</si>
  <si>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</si>
  <si>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</si>
  <si>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</si>
  <si>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</si>
  <si>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</si>
  <si>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</si>
  <si>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</si>
  <si>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</si>
  <si>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</si>
  <si>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</si>
  <si>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</si>
  <si>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</si>
  <si>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</si>
  <si>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</si>
  <si>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</si>
  <si>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</si>
  <si>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</si>
  <si>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</si>
  <si>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</si>
  <si>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</si>
  <si>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</si>
  <si>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</si>
  <si>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</si>
  <si>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</si>
  <si>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</si>
  <si>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</si>
  <si>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</si>
  <si>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</si>
  <si>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</si>
  <si>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</si>
  <si>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</si>
  <si>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</si>
  <si>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</si>
  <si>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</si>
  <si>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</si>
  <si>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</si>
  <si>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</si>
  <si>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</si>
  <si>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</si>
  <si>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</si>
  <si>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</si>
  <si>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</si>
  <si>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</si>
  <si>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</si>
  <si>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</si>
  <si>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</si>
  <si>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</si>
  <si>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</si>
  <si>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</si>
  <si>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</si>
  <si>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</si>
  <si>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</si>
  <si>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</si>
  <si>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</si>
  <si>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</si>
  <si>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</si>
  <si>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</si>
  <si>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</si>
  <si>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</si>
  <si>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</si>
  <si>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</si>
  <si>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</si>
  <si>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</si>
  <si>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</si>
  <si>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</si>
  <si>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</si>
  <si>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</si>
  <si>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</si>
  <si>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</si>
  <si>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</si>
  <si>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</si>
  <si>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</si>
  <si>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</si>
  <si>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</si>
  <si>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</si>
  <si>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</si>
  <si>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</si>
  <si>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</si>
  <si>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</si>
  <si>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</si>
  <si>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</si>
  <si>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</si>
  <si>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</si>
  <si>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</si>
  <si>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</si>
  <si>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</si>
  <si>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</si>
  <si>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</si>
  <si>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</si>
  <si>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</si>
  <si>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</si>
  <si>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</si>
  <si>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</si>
  <si>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</si>
  <si>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</si>
  <si>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</si>
  <si>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</si>
  <si>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</si>
  <si>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</si>
  <si>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</si>
  <si>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</si>
  <si>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</si>
  <si>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</si>
  <si>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</si>
  <si>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</si>
  <si>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</si>
  <si>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</si>
  <si>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</si>
  <si>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</si>
  <si>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</si>
  <si>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</si>
  <si>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</si>
  <si>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</si>
  <si>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</si>
  <si>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</si>
  <si>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</si>
  <si>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</si>
  <si>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</si>
  <si>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</si>
  <si>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</si>
  <si>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</si>
  <si>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</si>
  <si>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</si>
  <si>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</si>
  <si>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</si>
  <si>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</si>
  <si>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</si>
  <si>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</si>
  <si>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</si>
  <si>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</si>
  <si>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</si>
  <si>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</si>
  <si>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</si>
  <si>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</si>
  <si>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</si>
  <si>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</si>
  <si>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</si>
  <si>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</si>
  <si>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</si>
  <si>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</si>
  <si>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</si>
  <si>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</si>
  <si>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</si>
  <si>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</si>
  <si>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</si>
  <si>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</si>
  <si>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</si>
  <si>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</si>
  <si>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</si>
  <si>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</si>
  <si>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</si>
  <si>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</si>
  <si>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</si>
  <si>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</si>
  <si>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</si>
  <si>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</si>
  <si>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</si>
  <si>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</si>
  <si>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</si>
  <si>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</si>
  <si>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</si>
  <si>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</si>
  <si>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</si>
  <si>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</si>
  <si>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</si>
  <si>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</si>
  <si>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</si>
  <si>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</si>
  <si>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</si>
  <si>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</si>
  <si>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</si>
  <si>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</si>
  <si>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</si>
  <si>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</si>
  <si>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</si>
  <si>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</si>
  <si>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</si>
  <si>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</si>
  <si>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</si>
  <si>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</si>
  <si>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</si>
  <si>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</si>
  <si>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</si>
  <si>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</si>
  <si>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</si>
  <si>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</si>
  <si>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</si>
  <si>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</si>
  <si>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</si>
  <si>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</si>
  <si>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</si>
  <si>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</si>
  <si>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</si>
  <si>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</si>
  <si>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</si>
  <si>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</si>
  <si>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</si>
  <si>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</si>
  <si>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</si>
  <si>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</si>
  <si>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</si>
  <si>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</si>
  <si>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</si>
  <si>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</si>
  <si>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</si>
  <si>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</si>
  <si>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</si>
  <si>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</si>
  <si>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</si>
  <si>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</si>
  <si>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</si>
  <si>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</si>
  <si>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</si>
  <si>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</si>
  <si>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</si>
  <si>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</si>
  <si>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</si>
  <si>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</si>
  <si>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</si>
  <si>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</si>
  <si>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</si>
  <si>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</si>
  <si>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</si>
  <si>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</si>
  <si>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</si>
  <si>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</si>
  <si>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</si>
  <si>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</si>
  <si>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</si>
  <si>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</si>
  <si>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</si>
  <si>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</si>
  <si>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</si>
  <si>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</si>
  <si>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</si>
  <si>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</si>
  <si>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</si>
  <si>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</si>
  <si>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</si>
  <si>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</si>
  <si>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</si>
  <si>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</si>
  <si>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</si>
  <si>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</si>
  <si>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</si>
  <si>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</si>
  <si>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</si>
  <si>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</si>
  <si>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</si>
  <si>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</si>
  <si>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</si>
  <si>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</si>
  <si>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</si>
  <si>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</si>
  <si>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</si>
  <si>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</si>
  <si>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</si>
  <si>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</si>
  <si>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</si>
  <si>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</si>
  <si>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</si>
  <si>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</si>
  <si>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</si>
  <si>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</si>
  <si>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</si>
  <si>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</si>
  <si>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</si>
  <si>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</si>
  <si>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</si>
  <si>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</si>
  <si>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</si>
  <si>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</si>
  <si>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</si>
  <si>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</si>
  <si>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</si>
  <si>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</si>
  <si>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</si>
  <si>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</si>
  <si>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</si>
  <si>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</si>
  <si>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</si>
  <si>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</si>
  <si>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</si>
  <si>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</si>
  <si>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</si>
  <si>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</si>
  <si>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</si>
  <si>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</si>
  <si>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</si>
  <si>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</si>
  <si>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</si>
  <si>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</si>
  <si>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</si>
  <si>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</si>
  <si>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</si>
  <si>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</si>
  <si>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</si>
  <si>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</si>
  <si>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</si>
  <si>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</si>
  <si>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</si>
  <si>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</si>
  <si>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</si>
  <si>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</si>
  <si>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</si>
  <si>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</si>
  <si>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</si>
  <si>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</si>
  <si>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</si>
  <si>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</si>
  <si>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</si>
  <si>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</si>
  <si>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</si>
  <si>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</si>
  <si>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</si>
  <si>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</si>
  <si>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</si>
  <si>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</si>
  <si>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</si>
  <si>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</si>
  <si>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</si>
  <si>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</si>
  <si>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</si>
  <si>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</si>
  <si>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</si>
  <si>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</si>
  <si>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</si>
  <si>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</si>
  <si>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</si>
  <si>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</si>
  <si>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</si>
  <si>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</si>
  <si>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</si>
  <si>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</si>
  <si>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</si>
  <si>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</si>
  <si>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</si>
  <si>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</si>
  <si>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</si>
  <si>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</si>
  <si>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</si>
  <si>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</si>
  <si>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</si>
  <si>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</si>
  <si>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</si>
  <si>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</si>
  <si>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</si>
  <si>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</si>
  <si>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</si>
  <si>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</si>
  <si>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</si>
  <si>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</si>
  <si>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</si>
  <si>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</si>
  <si>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</si>
  <si>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</si>
  <si>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</si>
  <si>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</si>
  <si>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</si>
  <si>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</si>
  <si>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</si>
  <si>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</si>
  <si>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</si>
  <si>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</si>
  <si>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</si>
  <si>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</si>
  <si>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</si>
  <si>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</si>
  <si>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</si>
  <si>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</si>
  <si>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</si>
  <si>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</si>
  <si>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</si>
  <si>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</si>
  <si>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</si>
  <si>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</si>
  <si>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</si>
  <si>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</si>
  <si>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</si>
  <si>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</si>
  <si>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</si>
  <si>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</si>
  <si>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</si>
  <si>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</si>
  <si>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</si>
  <si>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</si>
  <si>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</si>
  <si>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</si>
  <si>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</si>
  <si>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</si>
  <si>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</si>
  <si>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</si>
  <si>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</si>
  <si>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</si>
  <si>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</si>
  <si>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</si>
  <si>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</si>
  <si>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</si>
  <si>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</si>
  <si>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</si>
  <si>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</si>
  <si>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</si>
  <si>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</si>
  <si>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</si>
  <si>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</si>
  <si>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</si>
  <si>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</si>
  <si>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</si>
  <si>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</si>
  <si>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</si>
  <si>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</si>
  <si>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</si>
  <si>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</si>
  <si>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</si>
  <si>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</si>
  <si>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</si>
  <si>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</si>
  <si>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</si>
  <si>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</si>
  <si>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</si>
  <si>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</si>
  <si>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</si>
  <si>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</si>
  <si>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</si>
  <si>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</si>
  <si>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</si>
  <si>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</si>
  <si>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</si>
  <si>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</si>
  <si>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</si>
  <si>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</si>
  <si>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</si>
  <si>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</si>
  <si>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</si>
  <si>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</si>
  <si>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</si>
  <si>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</si>
  <si>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</si>
  <si>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</si>
  <si>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</si>
  <si>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</si>
  <si>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</si>
  <si>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</si>
  <si>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</si>
  <si>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</si>
  <si>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</si>
  <si>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</si>
  <si>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</si>
  <si>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</si>
  <si>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</si>
  <si>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</si>
  <si>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</si>
  <si>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</si>
  <si>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</si>
  <si>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</si>
  <si>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</si>
  <si>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</si>
  <si>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</si>
  <si>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</si>
  <si>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</si>
  <si>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</si>
  <si>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</si>
  <si>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</si>
  <si>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</si>
  <si>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</si>
  <si>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</si>
  <si>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</si>
  <si>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</si>
  <si>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</si>
  <si>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</si>
  <si>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</si>
  <si>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</si>
  <si>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</si>
  <si>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</si>
  <si>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</si>
  <si>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</si>
  <si>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</si>
  <si>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</si>
  <si>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</si>
  <si>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</si>
  <si>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</si>
  <si>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</si>
  <si>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</si>
  <si>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</si>
  <si>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</si>
  <si>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</si>
  <si>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</si>
  <si>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</si>
  <si>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</si>
  <si>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</si>
  <si>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</si>
  <si>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</si>
  <si>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</si>
  <si>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</si>
  <si>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</si>
  <si>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</si>
  <si>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</si>
  <si>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</si>
  <si>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</si>
  <si>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</si>
  <si>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</si>
  <si>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</si>
  <si>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</si>
  <si>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</si>
  <si>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</si>
  <si>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</si>
  <si>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</si>
  <si>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</si>
  <si>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</si>
  <si>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</si>
  <si>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</si>
  <si>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</si>
  <si>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</si>
  <si>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</si>
  <si>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</si>
  <si>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</si>
  <si>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</si>
  <si>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</si>
  <si>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</si>
  <si>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</si>
  <si>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</si>
  <si>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</si>
  <si>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</si>
  <si>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</si>
  <si>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</si>
  <si>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</si>
  <si>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</si>
  <si>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</si>
  <si>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</si>
  <si>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</si>
  <si>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</si>
  <si>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</si>
  <si>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</si>
  <si>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</si>
  <si>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</si>
  <si>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</si>
  <si>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</si>
  <si>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</si>
  <si>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</si>
  <si>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</si>
  <si>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</si>
  <si>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</si>
  <si>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</si>
  <si>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</si>
  <si>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</si>
  <si>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</si>
  <si>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</si>
  <si>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</si>
  <si>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</si>
  <si>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</si>
  <si>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</si>
  <si>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</si>
  <si>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</si>
  <si>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</si>
  <si>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</si>
  <si>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</si>
  <si>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</si>
  <si>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</si>
  <si>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</si>
  <si>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</si>
  <si>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</si>
  <si>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</si>
  <si>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</si>
  <si>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</si>
  <si>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</si>
  <si>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</si>
  <si>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</si>
  <si>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</si>
  <si>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</si>
  <si>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</si>
  <si>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</si>
  <si>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</si>
  <si>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</si>
  <si>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</si>
  <si>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</si>
  <si>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</si>
  <si>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</si>
  <si>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</si>
  <si>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</si>
  <si>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</si>
  <si>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</si>
  <si>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</si>
  <si>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</si>
  <si>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</si>
  <si>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</si>
  <si>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</si>
  <si>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</si>
  <si>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</si>
  <si>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</si>
  <si>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</si>
  <si>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</si>
  <si>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</si>
  <si>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</si>
  <si>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</si>
  <si>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</si>
  <si>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</si>
  <si>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</si>
  <si>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</si>
  <si>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</si>
  <si>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</si>
  <si>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</si>
  <si>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</si>
  <si>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</si>
  <si>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</si>
  <si>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</si>
  <si>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</si>
  <si>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</si>
  <si>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</si>
  <si>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</si>
  <si>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</si>
  <si>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</si>
  <si>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</si>
  <si>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</si>
  <si>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</si>
  <si>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</si>
  <si>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</si>
  <si>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</si>
  <si>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</si>
  <si>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</si>
  <si>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</si>
  <si>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</si>
  <si>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</si>
  <si>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</si>
  <si>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</si>
  <si>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</si>
  <si>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</si>
  <si>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</si>
  <si>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</si>
  <si>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</si>
  <si>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</si>
  <si>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</si>
  <si>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</si>
  <si>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</si>
  <si>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</si>
  <si>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</si>
  <si>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</si>
  <si>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</si>
  <si>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</si>
  <si>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</si>
  <si>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</si>
  <si>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</si>
  <si>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</si>
  <si>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</si>
  <si>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</si>
  <si>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</si>
  <si>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</si>
  <si>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</si>
  <si>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</si>
  <si>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</si>
  <si>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</si>
  <si>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</si>
  <si>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</si>
  <si>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</si>
  <si>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</si>
  <si>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</si>
  <si>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</si>
  <si>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</si>
  <si>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</si>
  <si>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</si>
  <si>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</si>
  <si>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</si>
  <si>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</si>
  <si>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</si>
  <si>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</si>
  <si>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</si>
  <si>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</si>
  <si>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</si>
  <si>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</si>
  <si>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</si>
  <si>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</si>
  <si>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</si>
  <si>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</si>
  <si>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</si>
  <si>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</si>
  <si>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</si>
  <si>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</si>
  <si>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</si>
  <si>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</si>
  <si>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</si>
  <si>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</si>
  <si>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</si>
  <si>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</si>
  <si>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</si>
  <si>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</si>
  <si>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</si>
  <si>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</si>
  <si>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</si>
  <si>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</si>
  <si>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</si>
  <si>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</si>
  <si>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</si>
  <si>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</si>
  <si>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</si>
  <si>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</si>
  <si>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</si>
  <si>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</si>
  <si>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</si>
  <si>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</si>
  <si>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</si>
  <si>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</si>
  <si>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</si>
  <si>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</si>
  <si>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</si>
  <si>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</si>
  <si>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</si>
  <si>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</si>
  <si>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</si>
  <si>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</si>
  <si>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</si>
  <si>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</si>
  <si>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</si>
  <si>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</si>
  <si>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</si>
  <si>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</si>
  <si>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</si>
  <si>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</si>
  <si>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</si>
  <si>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</si>
  <si>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</si>
  <si>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</si>
  <si>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</si>
  <si>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</si>
  <si>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</si>
  <si>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</si>
  <si>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</si>
  <si>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</si>
  <si>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</si>
  <si>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</si>
  <si>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</si>
  <si>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</si>
  <si>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</si>
  <si>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</si>
  <si>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</si>
  <si>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</si>
  <si>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</si>
  <si>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</si>
  <si>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</si>
  <si>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</si>
  <si>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</si>
  <si>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</si>
  <si>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</si>
  <si>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</si>
  <si>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</si>
  <si>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</si>
  <si>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</si>
  <si>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</si>
  <si>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</si>
  <si>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</si>
  <si>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</si>
  <si>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</si>
  <si>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</si>
  <si>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</si>
  <si>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</si>
  <si>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</si>
  <si>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</si>
  <si>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</si>
  <si>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</si>
  <si>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</si>
  <si>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</si>
  <si>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</si>
  <si>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</si>
  <si>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</si>
  <si>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</si>
  <si>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</si>
  <si>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</si>
  <si>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</si>
  <si>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</si>
  <si>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</si>
  <si>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</si>
  <si>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</si>
  <si>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</si>
  <si>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</si>
  <si>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</si>
  <si>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</si>
  <si>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</si>
  <si>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</si>
  <si>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</si>
  <si>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</si>
  <si>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</si>
  <si>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</si>
  <si>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</si>
  <si>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</si>
  <si>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</si>
  <si>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</si>
  <si>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</si>
  <si>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</si>
  <si>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</si>
  <si>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</si>
  <si>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</si>
  <si>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</si>
  <si>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</si>
  <si>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</si>
  <si>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</si>
  <si>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</si>
  <si>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</si>
  <si>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</si>
  <si>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</si>
  <si>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</si>
  <si>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</si>
  <si>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</si>
  <si>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</si>
  <si>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</si>
  <si>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</si>
  <si>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</si>
  <si>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</si>
  <si>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</si>
  <si>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</si>
  <si>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</si>
  <si>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</si>
  <si>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</si>
  <si>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</si>
  <si>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</si>
  <si>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</si>
  <si>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</si>
  <si>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</si>
  <si>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</si>
  <si>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</si>
  <si>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</si>
  <si>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</si>
  <si>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</si>
  <si>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</si>
  <si>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</si>
  <si>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</si>
  <si>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</si>
  <si>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</si>
  <si>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</si>
  <si>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</si>
  <si>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</si>
  <si>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</si>
  <si>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</si>
  <si>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</si>
  <si>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</si>
  <si>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</si>
  <si>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</si>
  <si>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</si>
  <si>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</si>
  <si>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</si>
  <si>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</si>
  <si>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</si>
  <si>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</si>
  <si>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</si>
  <si>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</si>
  <si>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</si>
  <si>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</si>
  <si>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</si>
  <si>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</si>
  <si>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</si>
  <si>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</si>
  <si>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</si>
  <si>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</si>
  <si>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</si>
  <si>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</si>
  <si>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</si>
  <si>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</si>
  <si>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</si>
  <si>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</si>
  <si>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</si>
  <si>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</si>
  <si>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</si>
  <si>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</si>
  <si>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</si>
  <si>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</si>
  <si>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</si>
  <si>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</si>
  <si>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</si>
  <si>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</si>
  <si>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</si>
  <si>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</si>
  <si>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</si>
  <si>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</si>
  <si>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</si>
  <si>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</si>
  <si>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</si>
  <si>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</si>
  <si>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</si>
  <si>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</si>
  <si>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</si>
  <si>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</si>
  <si>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</si>
  <si>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</si>
  <si>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</si>
  <si>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</si>
  <si>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</si>
  <si>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</si>
  <si>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</si>
  <si>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</si>
  <si>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</si>
  <si>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</si>
  <si>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</si>
  <si>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</si>
  <si>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</si>
  <si>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</si>
  <si>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</si>
  <si>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</si>
  <si>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</si>
  <si>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</si>
  <si>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</si>
  <si>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</si>
  <si>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</si>
  <si>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</si>
  <si>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</si>
  <si>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</si>
  <si>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</si>
  <si>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</si>
  <si>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</si>
  <si>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</si>
  <si>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</si>
  <si>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</si>
  <si>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</si>
  <si>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</si>
  <si>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</si>
  <si>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</si>
  <si>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</si>
  <si>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</si>
  <si>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</si>
  <si>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</si>
  <si>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</si>
  <si>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</si>
  <si>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</si>
  <si>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</si>
  <si>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</si>
  <si>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</si>
  <si>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</si>
  <si>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</si>
  <si>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</si>
  <si>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</si>
  <si>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</si>
  <si>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</si>
  <si>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</si>
  <si>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</si>
  <si>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</si>
  <si>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</si>
  <si>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</si>
  <si>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</si>
  <si>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</si>
  <si>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</si>
  <si>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</si>
  <si>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</si>
  <si>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</si>
  <si>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</si>
  <si>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</si>
  <si>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</si>
  <si>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</si>
  <si>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</si>
  <si>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</si>
  <si>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</si>
  <si>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</si>
  <si>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</si>
  <si>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</si>
  <si>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</si>
  <si>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</si>
  <si>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</si>
  <si>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</si>
  <si>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</si>
  <si>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</si>
  <si>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</si>
  <si>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</si>
  <si>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</si>
  <si>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</si>
  <si>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</si>
  <si>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</si>
  <si>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</si>
  <si>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</si>
  <si>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</si>
  <si>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</si>
  <si>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</si>
  <si>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</si>
  <si>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</si>
  <si>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</si>
  <si>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</si>
  <si>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</si>
  <si>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</si>
  <si>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</si>
  <si>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</si>
  <si>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</si>
  <si>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</si>
  <si>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</si>
  <si>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</si>
  <si>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</si>
  <si>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</si>
  <si>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</si>
  <si>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</si>
  <si>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</si>
  <si>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</si>
  <si>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</si>
  <si>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</si>
  <si>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</si>
  <si>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</si>
  <si>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</si>
  <si>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</si>
  <si>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</si>
  <si>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</si>
  <si>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</si>
  <si>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</si>
  <si>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</si>
  <si>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</si>
  <si>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</si>
  <si>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</si>
  <si>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</si>
  <si>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</si>
  <si>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</si>
  <si>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</si>
  <si>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</si>
  <si>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</si>
  <si>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</si>
  <si>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</si>
  <si>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</si>
  <si>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</si>
  <si>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</si>
  <si>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</si>
  <si>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</si>
  <si>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</si>
  <si>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</si>
  <si>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</si>
  <si>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</si>
  <si>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</si>
  <si>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</si>
  <si>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</si>
  <si>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</si>
  <si>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</si>
  <si>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</si>
  <si>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</si>
  <si>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</si>
  <si>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</si>
  <si>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</si>
  <si>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</si>
  <si>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</si>
  <si>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</si>
  <si>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</si>
  <si>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</si>
  <si>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</si>
  <si>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</si>
  <si>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</si>
  <si>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</si>
  <si>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</si>
  <si>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</si>
  <si>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</si>
  <si>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</si>
  <si>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</si>
  <si>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</si>
  <si>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</si>
  <si>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</si>
  <si>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</si>
  <si>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</si>
  <si>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</si>
  <si>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</si>
  <si>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</si>
  <si>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</si>
  <si>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</si>
  <si>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</si>
  <si>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</si>
  <si>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</si>
  <si>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</si>
  <si>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</si>
  <si>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</si>
  <si>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</si>
  <si>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</si>
  <si>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</si>
  <si>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</si>
  <si>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</si>
  <si>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</si>
  <si>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</si>
  <si>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</si>
  <si>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</si>
  <si>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</si>
  <si>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</si>
  <si>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</si>
  <si>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</si>
  <si>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</si>
  <si>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</si>
  <si>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</si>
  <si>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</si>
  <si>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</si>
  <si>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</si>
  <si>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</si>
  <si>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</si>
  <si>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</si>
  <si>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</si>
  <si>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</si>
  <si>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</si>
  <si>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</si>
  <si>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</si>
  <si>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</si>
  <si>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</si>
  <si>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</si>
  <si>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</si>
  <si>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</si>
  <si>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</si>
  <si>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</si>
  <si>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</si>
  <si>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</si>
  <si>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</si>
  <si>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</si>
  <si>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</si>
  <si>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</si>
  <si>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</si>
  <si>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</si>
  <si>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</si>
  <si>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</si>
  <si>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</si>
  <si>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</si>
  <si>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</si>
  <si>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</si>
  <si>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</si>
  <si>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</si>
  <si>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</si>
  <si>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</si>
  <si>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</si>
  <si>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</si>
  <si>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</si>
  <si>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</si>
  <si>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</si>
  <si>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</si>
  <si>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</si>
  <si>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</si>
  <si>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</si>
  <si>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</si>
  <si>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</si>
  <si>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</si>
  <si>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</si>
  <si>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</si>
  <si>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</si>
  <si>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</si>
  <si>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</si>
  <si>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</si>
  <si>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</si>
  <si>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</si>
  <si>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</si>
  <si>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</si>
  <si>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</si>
  <si>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</si>
  <si>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</si>
  <si>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</si>
  <si>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</si>
  <si>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</si>
  <si>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</si>
  <si>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</si>
  <si>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</si>
  <si>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</si>
  <si>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</si>
  <si>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</si>
  <si>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</si>
  <si>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</si>
  <si>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</si>
  <si>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</si>
  <si>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</si>
  <si>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</si>
  <si>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</si>
  <si>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</si>
  <si>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</si>
  <si>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</si>
  <si>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</si>
  <si>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</si>
  <si>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</si>
  <si>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</si>
  <si>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</si>
  <si>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</si>
  <si>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</si>
  <si>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</si>
  <si>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</si>
  <si>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</si>
  <si>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</si>
  <si>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</si>
  <si>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</si>
  <si>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</si>
  <si>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</si>
  <si>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</si>
  <si>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</si>
  <si>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</si>
  <si>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</si>
  <si>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</si>
  <si>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</si>
  <si>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</si>
  <si>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</si>
  <si>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</si>
  <si>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</si>
  <si>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</si>
  <si>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</si>
  <si>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</si>
  <si>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</si>
  <si>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</si>
  <si>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</si>
  <si>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</si>
  <si>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</si>
  <si>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</si>
  <si>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</si>
  <si>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</si>
  <si>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</si>
  <si>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</si>
  <si>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</si>
  <si>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</si>
  <si>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</si>
  <si>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</si>
  <si>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</si>
  <si>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</si>
  <si>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</si>
  <si>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</si>
  <si>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</si>
  <si>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</si>
  <si>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</si>
  <si>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</si>
  <si>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</si>
  <si>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</si>
  <si>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</si>
  <si>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</si>
  <si>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</si>
  <si>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</si>
  <si>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</si>
  <si>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</si>
  <si>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</si>
  <si>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</si>
  <si>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</si>
  <si>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</si>
  <si>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</si>
  <si>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</si>
  <si>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</si>
  <si>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</si>
  <si>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</si>
  <si>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</si>
  <si>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</si>
  <si>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</si>
  <si>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</si>
  <si>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</si>
  <si>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</si>
  <si>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</si>
  <si>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</si>
  <si>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</si>
  <si>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</si>
  <si>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</si>
  <si>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</si>
  <si>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</si>
  <si>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</si>
  <si>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</si>
  <si>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</si>
  <si>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</si>
  <si>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</si>
  <si>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</si>
  <si>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</si>
  <si>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</si>
  <si>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</si>
  <si>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</si>
  <si>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</si>
  <si>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</si>
  <si>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</si>
  <si>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</si>
  <si>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</si>
  <si>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</si>
  <si>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</si>
  <si>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</si>
  <si>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</si>
  <si>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</si>
  <si>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</si>
  <si>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</si>
  <si>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</si>
  <si>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</si>
  <si>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</si>
  <si>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</si>
  <si>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</si>
  <si>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</si>
  <si>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</si>
  <si>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</si>
  <si>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</si>
  <si>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</si>
  <si>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</si>
  <si>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</si>
  <si>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</si>
  <si>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</si>
  <si>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</si>
  <si>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</si>
  <si>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</si>
  <si>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</si>
  <si>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</si>
  <si>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</si>
  <si>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</si>
  <si>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</si>
  <si>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</si>
  <si>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</si>
  <si>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</si>
  <si>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</si>
  <si>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</si>
  <si>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</si>
  <si>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</si>
  <si>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</si>
  <si>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</si>
  <si>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</si>
  <si>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</si>
  <si>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</si>
  <si>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</si>
  <si>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</si>
  <si>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</si>
  <si>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</si>
  <si>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</si>
  <si>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</si>
  <si>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</si>
  <si>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</si>
  <si>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</si>
  <si>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</si>
  <si>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</si>
  <si>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</si>
  <si>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</si>
  <si>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</si>
  <si>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</si>
  <si>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</si>
  <si>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</si>
  <si>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</si>
  <si>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</si>
  <si>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</si>
  <si>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</si>
  <si>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</si>
  <si>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</si>
  <si>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</si>
  <si>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</si>
  <si>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</si>
  <si>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</si>
  <si>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</si>
  <si>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</si>
  <si>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</si>
  <si>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</si>
  <si>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</si>
  <si>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</si>
  <si>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</si>
  <si>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</si>
  <si>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</si>
  <si>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</si>
  <si>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</si>
  <si>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</si>
  <si>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</si>
  <si>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</si>
  <si>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</si>
  <si>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</si>
  <si>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</si>
  <si>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</si>
  <si>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</si>
  <si>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</si>
  <si>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</si>
  <si>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</si>
  <si>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</si>
  <si>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</si>
  <si>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</si>
  <si>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</si>
  <si>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</si>
  <si>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</si>
  <si>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</si>
  <si>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</si>
  <si>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</si>
  <si>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</si>
  <si>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</si>
  <si>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</si>
  <si>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</si>
  <si>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</si>
  <si>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</si>
  <si>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</si>
  <si>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</si>
  <si>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</si>
  <si>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</si>
  <si>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</si>
  <si>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</si>
  <si>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</si>
  <si>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</si>
  <si>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</si>
  <si>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</si>
  <si>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</si>
  <si>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</si>
  <si>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</si>
  <si>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</si>
  <si>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</si>
  <si>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</si>
  <si>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</si>
  <si>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</si>
  <si>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</si>
  <si>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</si>
  <si>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</si>
  <si>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</si>
  <si>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</si>
  <si>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</si>
  <si>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</si>
  <si>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</si>
  <si>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</si>
  <si>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</si>
  <si>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</si>
  <si>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</si>
  <si>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</si>
  <si>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</si>
  <si>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</si>
  <si>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</si>
  <si>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</si>
  <si>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</si>
  <si>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</si>
  <si>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</si>
  <si>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</si>
  <si>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</si>
  <si>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</si>
  <si>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</si>
  <si>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</si>
  <si>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</si>
  <si>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</si>
  <si>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</si>
  <si>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</si>
  <si>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</si>
  <si>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</si>
  <si>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</si>
  <si>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</si>
  <si>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</si>
  <si>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</si>
  <si>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</si>
  <si>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</si>
  <si>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</si>
  <si>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</si>
  <si>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</si>
  <si>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</si>
  <si>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</si>
  <si>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</si>
  <si>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</si>
  <si>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</si>
  <si>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</si>
  <si>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</si>
  <si>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</si>
  <si>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</si>
  <si>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</si>
  <si>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</si>
  <si>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</si>
  <si>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</si>
  <si>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</si>
  <si>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</si>
  <si>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</si>
  <si>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</si>
  <si>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</si>
  <si>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</si>
  <si>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</si>
  <si>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</si>
  <si>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</si>
  <si>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</si>
  <si>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</si>
  <si>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</si>
  <si>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</si>
  <si>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</si>
  <si>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</si>
  <si>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</si>
  <si>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</si>
  <si>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</si>
  <si>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</si>
  <si>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</si>
  <si>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</si>
  <si>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</si>
  <si>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</si>
  <si>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</si>
  <si>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</si>
  <si>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</si>
  <si>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</si>
  <si>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</si>
  <si>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</si>
  <si>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</si>
  <si>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</si>
  <si>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</si>
  <si>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</si>
  <si>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</si>
  <si>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</si>
  <si>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</si>
  <si>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</si>
  <si>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</si>
  <si>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</si>
  <si>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</si>
  <si>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</si>
  <si>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</si>
  <si>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</si>
  <si>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</si>
  <si>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</si>
  <si>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</si>
  <si>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</si>
  <si>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</si>
  <si>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</si>
  <si>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</si>
  <si>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</si>
  <si>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</si>
  <si>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</si>
  <si>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</si>
  <si>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</si>
  <si>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</si>
  <si>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</si>
  <si>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</si>
  <si>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</si>
  <si>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</si>
  <si>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</si>
  <si>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</si>
  <si>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</si>
  <si>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</si>
  <si>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</si>
  <si>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</si>
  <si>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</si>
  <si>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</si>
  <si>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</si>
  <si>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</si>
  <si>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</si>
  <si>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</si>
  <si>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</si>
  <si>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</si>
  <si>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</si>
  <si>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</si>
  <si>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</si>
  <si>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</si>
  <si>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</si>
  <si>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</si>
  <si>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</si>
  <si>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</si>
  <si>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</si>
  <si>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</si>
  <si>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</si>
  <si>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</si>
  <si>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</si>
  <si>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</si>
  <si>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</si>
  <si>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</si>
  <si>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</si>
  <si>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</si>
  <si>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</si>
  <si>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</si>
  <si>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</si>
  <si>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</si>
  <si>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</si>
  <si>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</si>
  <si>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</si>
  <si>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</si>
  <si>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</si>
  <si>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</si>
  <si>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</si>
  <si>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</si>
  <si>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</si>
  <si>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</si>
  <si>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</si>
  <si>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</si>
  <si>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</si>
  <si>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</si>
  <si>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</si>
  <si>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</si>
  <si>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</si>
  <si>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</si>
  <si>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</si>
  <si>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</si>
  <si>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</si>
  <si>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</si>
  <si>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</si>
  <si>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</si>
  <si>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</si>
  <si>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</si>
  <si>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</si>
  <si>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</si>
  <si>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</si>
  <si>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</si>
  <si>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</si>
  <si>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</si>
  <si>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</si>
  <si>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</si>
  <si>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</si>
  <si>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</si>
  <si>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</si>
  <si>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</si>
  <si>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</si>
  <si>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</si>
  <si>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</si>
  <si>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</si>
  <si>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</si>
  <si>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</si>
  <si>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</si>
  <si>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</si>
  <si>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</si>
  <si>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</si>
  <si>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</si>
  <si>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</si>
  <si>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</si>
  <si>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</si>
  <si>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</si>
  <si>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</si>
  <si>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</si>
  <si>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</si>
  <si>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</si>
  <si>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</si>
  <si>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</si>
  <si>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</si>
  <si>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</si>
  <si>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</si>
  <si>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</si>
  <si>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</si>
  <si>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</si>
  <si>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</si>
  <si>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</si>
  <si>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</si>
  <si>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</si>
  <si>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</si>
  <si>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</si>
  <si>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</si>
  <si>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</si>
  <si>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</si>
  <si>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</si>
  <si>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</si>
  <si>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</si>
  <si>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</si>
  <si>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</si>
  <si>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</si>
  <si>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</si>
  <si>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</si>
  <si>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</si>
  <si>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</si>
  <si>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</si>
  <si>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</si>
  <si>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</si>
  <si>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</si>
  <si>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</si>
  <si>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</si>
  <si>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</si>
  <si>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</si>
  <si>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</si>
  <si>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</si>
  <si>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</si>
  <si>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</si>
  <si>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</si>
  <si>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</si>
  <si>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</si>
  <si>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</si>
  <si>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</si>
  <si>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</si>
  <si>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</si>
  <si>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</si>
  <si>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</si>
  <si>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</si>
  <si>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</si>
  <si>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</si>
  <si>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</si>
  <si>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</si>
  <si>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</si>
  <si>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</si>
  <si>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</si>
  <si>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</si>
  <si>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</si>
  <si>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</si>
  <si>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</si>
  <si>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</si>
  <si>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</si>
  <si>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</si>
  <si>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</si>
  <si>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</si>
  <si>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</si>
  <si>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</si>
  <si>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</si>
  <si>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</si>
  <si>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</si>
  <si>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</si>
  <si>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</si>
  <si>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</si>
  <si>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</si>
  <si>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</si>
  <si>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</si>
  <si>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</si>
  <si>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</si>
  <si>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</si>
  <si>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</si>
  <si>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</si>
  <si>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</si>
  <si>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</si>
  <si>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</si>
  <si>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</si>
  <si>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</si>
  <si>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</si>
  <si>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</si>
  <si>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</si>
  <si>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</si>
  <si>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</si>
  <si>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</si>
  <si>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</si>
  <si>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</si>
  <si>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</si>
  <si>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</si>
  <si>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</si>
  <si>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</si>
  <si>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</si>
  <si>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</si>
  <si>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</si>
  <si>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</si>
  <si>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</si>
  <si>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</si>
  <si>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</si>
  <si>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</si>
  <si>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</si>
  <si>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</si>
  <si>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</si>
  <si>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</si>
  <si>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</si>
  <si>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</si>
  <si>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</si>
  <si>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</si>
  <si>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</si>
  <si>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</si>
  <si>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</si>
  <si>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</si>
  <si>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</si>
  <si>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</si>
  <si>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</si>
  <si>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</si>
  <si>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</si>
  <si>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</si>
  <si>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</si>
  <si>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</si>
  <si>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</si>
  <si>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</si>
  <si>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</si>
  <si>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</si>
  <si>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</si>
  <si>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</si>
  <si>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</si>
  <si>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</si>
  <si>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</si>
  <si>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</si>
  <si>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</si>
  <si>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</si>
  <si>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</si>
  <si>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</si>
  <si>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</si>
  <si>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</si>
  <si>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</si>
  <si>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</si>
  <si>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</si>
  <si>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</si>
  <si>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</si>
  <si>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</si>
  <si>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</si>
  <si>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</si>
  <si>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</si>
  <si>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</si>
  <si>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</si>
  <si>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</si>
  <si>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</si>
  <si>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</si>
  <si>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</si>
  <si>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</si>
  <si>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</si>
  <si>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</si>
  <si>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</si>
  <si>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</si>
  <si>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</si>
  <si>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</si>
  <si>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</si>
  <si>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</si>
  <si>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</si>
  <si>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</si>
  <si>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</si>
  <si>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</si>
  <si>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</si>
  <si>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</si>
  <si>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</si>
  <si>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</si>
  <si>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</si>
  <si>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</si>
  <si>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</si>
  <si>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</si>
  <si>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</si>
  <si>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</si>
  <si>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</si>
  <si>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</si>
  <si>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</si>
  <si>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</si>
  <si>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</si>
  <si>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</si>
  <si>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</si>
  <si>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</si>
  <si>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</si>
  <si>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</si>
  <si>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</si>
  <si>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</si>
  <si>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</si>
  <si>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</si>
  <si>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</si>
  <si>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</si>
  <si>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</si>
  <si>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</si>
  <si>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</si>
  <si>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</si>
  <si>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</si>
  <si>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</si>
  <si>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</si>
  <si>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</si>
  <si>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</si>
  <si>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</si>
  <si>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</si>
  <si>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</si>
  <si>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</si>
  <si>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</si>
  <si>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</si>
  <si>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</si>
  <si>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</si>
  <si>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</si>
  <si>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</si>
  <si>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</si>
  <si>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</si>
  <si>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</si>
  <si>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</si>
  <si>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</si>
  <si>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</si>
  <si>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</si>
  <si>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</si>
  <si>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</si>
  <si>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</si>
  <si>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</si>
  <si>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</si>
  <si>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</si>
  <si>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</si>
  <si>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</si>
  <si>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</si>
  <si>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</si>
  <si>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</si>
  <si>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</si>
  <si>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</si>
  <si>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</si>
  <si>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</si>
  <si>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</si>
  <si>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</si>
  <si>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</si>
  <si>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</si>
  <si>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</si>
  <si>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</si>
  <si>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</si>
  <si>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</si>
  <si>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</si>
  <si>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</si>
  <si>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</si>
  <si>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</si>
  <si>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</si>
  <si>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</si>
  <si>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</si>
  <si>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</si>
  <si>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</si>
  <si>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</si>
  <si>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</si>
  <si>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</si>
  <si>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</si>
  <si>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</si>
  <si>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</si>
  <si>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</si>
  <si>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</si>
  <si>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</si>
  <si>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</si>
  <si>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</si>
  <si>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</si>
  <si>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</si>
  <si>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</si>
  <si>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</si>
  <si>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</si>
  <si>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</si>
  <si>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</si>
  <si>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</si>
  <si>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</si>
  <si>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</si>
  <si>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</si>
  <si>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</si>
  <si>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</si>
  <si>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</si>
  <si>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</si>
  <si>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</si>
  <si>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</si>
  <si>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</si>
  <si>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</si>
  <si>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</si>
  <si>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</si>
  <si>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</si>
  <si>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</si>
  <si>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</si>
  <si>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</si>
  <si>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</si>
  <si>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</si>
  <si>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</si>
  <si>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</si>
  <si>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</si>
  <si>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</si>
  <si>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</si>
  <si>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</si>
  <si>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</si>
  <si>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</si>
  <si>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</si>
  <si>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</si>
  <si>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</si>
  <si>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</si>
  <si>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</si>
  <si>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</si>
  <si>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</si>
  <si>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</si>
  <si>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</si>
  <si>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</si>
  <si>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</si>
  <si>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</si>
  <si>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</si>
  <si>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</si>
  <si>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</si>
  <si>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</si>
  <si>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</si>
  <si>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</si>
  <si>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</si>
  <si>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</si>
  <si>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</si>
  <si>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</si>
  <si>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</si>
  <si>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</si>
  <si>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</si>
  <si>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</si>
  <si>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</si>
  <si>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</si>
  <si>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</si>
  <si>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</si>
  <si>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</si>
  <si>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</si>
  <si>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</si>
  <si>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</si>
  <si>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</si>
  <si>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</si>
  <si>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</si>
  <si>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</si>
  <si>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</si>
  <si>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</si>
  <si>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</si>
  <si>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</si>
  <si>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</si>
  <si>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</si>
  <si>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</si>
  <si>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</si>
  <si>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</si>
  <si>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</si>
  <si>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</si>
  <si>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</si>
  <si>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</si>
  <si>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</si>
  <si>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</si>
  <si>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</si>
  <si>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</si>
  <si>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</si>
  <si>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</si>
  <si>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</si>
  <si>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</si>
  <si>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</si>
  <si>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</si>
  <si>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</si>
  <si>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</si>
  <si>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</si>
  <si>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</si>
  <si>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</si>
  <si>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</si>
  <si>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</si>
  <si>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</si>
  <si>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</si>
  <si>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</si>
  <si>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</si>
  <si>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</si>
  <si>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</si>
  <si>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</si>
  <si>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</si>
  <si>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</si>
  <si>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</si>
  <si>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</si>
  <si>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</si>
  <si>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</si>
  <si>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</si>
  <si>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</si>
  <si>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</si>
  <si>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</si>
  <si>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</si>
  <si>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</si>
  <si>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</si>
  <si>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</si>
  <si>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</si>
  <si>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</si>
  <si>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</si>
  <si>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</si>
  <si>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</si>
  <si>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</si>
  <si>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</si>
  <si>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</si>
  <si>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</si>
  <si>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</si>
  <si>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</si>
  <si>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</si>
  <si>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</si>
  <si>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</si>
  <si>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</si>
  <si>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</si>
  <si>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</si>
  <si>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</si>
  <si>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</si>
  <si>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</si>
  <si>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</si>
  <si>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</si>
  <si>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</si>
  <si>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</si>
  <si>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</si>
  <si>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</si>
  <si>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</si>
  <si>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</si>
  <si>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</si>
  <si>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</si>
  <si>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</si>
  <si>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</si>
  <si>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</si>
  <si>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</si>
  <si>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</si>
  <si>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</si>
  <si>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</si>
  <si>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</si>
  <si>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</si>
  <si>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</si>
  <si>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</si>
  <si>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</si>
  <si>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</si>
  <si>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</si>
  <si>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</si>
  <si>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</si>
  <si>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</si>
  <si>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</si>
  <si>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</si>
  <si>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</si>
  <si>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</si>
  <si>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</si>
  <si>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</si>
  <si>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</si>
  <si>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</si>
  <si>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</si>
  <si>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</si>
  <si>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</si>
  <si>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</si>
  <si>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</si>
  <si>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</si>
  <si>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</si>
  <si>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</si>
  <si>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</si>
  <si>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</si>
  <si>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</si>
  <si>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</si>
  <si>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</si>
  <si>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</si>
  <si>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</si>
  <si>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</si>
  <si>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</si>
  <si>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</si>
  <si>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</si>
  <si>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</si>
  <si>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</si>
  <si>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</si>
  <si>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</si>
  <si>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</si>
  <si>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</si>
  <si>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</si>
  <si>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</si>
  <si>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</si>
  <si>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</si>
  <si>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</si>
  <si>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</si>
  <si>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</si>
  <si>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</si>
  <si>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</si>
  <si>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</si>
  <si>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</si>
  <si>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</si>
  <si>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</si>
  <si>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</si>
  <si>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</si>
  <si>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</si>
  <si>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</si>
  <si>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</si>
  <si>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</si>
  <si>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</si>
  <si>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</si>
  <si>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</si>
  <si>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</si>
  <si>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</si>
  <si>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</si>
  <si>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</si>
  <si>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</si>
  <si>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</si>
  <si>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</si>
  <si>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</si>
  <si>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</si>
  <si>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</si>
  <si>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</si>
  <si>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</si>
  <si>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</si>
  <si>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</si>
  <si>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</si>
  <si>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</si>
  <si>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</si>
  <si>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</si>
  <si>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</si>
  <si>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</si>
  <si>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</si>
  <si>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</si>
  <si>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</si>
  <si>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</si>
  <si>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</si>
  <si>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</si>
  <si>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</si>
  <si>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</si>
  <si>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</si>
  <si>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</si>
  <si>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</si>
  <si>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</si>
  <si>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</si>
  <si>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</si>
  <si>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</si>
  <si>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</si>
  <si>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</si>
  <si>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</si>
  <si>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</si>
  <si>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</si>
  <si>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</si>
  <si>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</si>
  <si>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</si>
  <si>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</si>
  <si>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</si>
  <si>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</si>
  <si>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</si>
  <si>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</si>
  <si>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</si>
  <si>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</si>
  <si>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</si>
  <si>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</si>
  <si>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</si>
  <si>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</si>
  <si>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</si>
  <si>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</si>
  <si>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</si>
  <si>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</si>
  <si>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</si>
  <si>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</si>
  <si>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</si>
  <si>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</si>
  <si>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</si>
  <si>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</si>
  <si>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</si>
  <si>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</si>
  <si>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</si>
  <si>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</si>
  <si>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</si>
  <si>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</si>
  <si>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</si>
  <si>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</si>
  <si>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</si>
  <si>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</si>
  <si>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</si>
  <si>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</si>
  <si>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</si>
  <si>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</si>
  <si>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</si>
  <si>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</si>
  <si>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</si>
  <si>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</si>
  <si>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</si>
  <si>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</si>
  <si>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</si>
  <si>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</si>
  <si>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</si>
  <si>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</si>
  <si>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</si>
  <si>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</si>
  <si>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</si>
  <si>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</si>
  <si>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</si>
  <si>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</si>
  <si>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</si>
  <si>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</si>
  <si>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</si>
  <si>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</si>
  <si>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</si>
  <si>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</si>
  <si>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</si>
  <si>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</si>
  <si>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</si>
  <si>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</si>
  <si>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</si>
  <si>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</si>
  <si>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</si>
  <si>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</si>
  <si>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</si>
  <si>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</si>
  <si>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</si>
  <si>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</si>
  <si>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</si>
  <si>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</si>
  <si>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</si>
  <si>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</si>
  <si>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</si>
  <si>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</si>
  <si>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</si>
  <si>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</si>
  <si>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</si>
  <si>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</si>
  <si>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</si>
  <si>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</si>
  <si>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</si>
  <si>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</si>
  <si>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</si>
  <si>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</si>
  <si>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</si>
  <si>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</si>
  <si>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</si>
  <si>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</si>
  <si>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</si>
  <si>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</si>
  <si>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</si>
  <si>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</si>
  <si>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</si>
  <si>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</si>
  <si>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</si>
  <si>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</si>
  <si>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</si>
  <si>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</si>
  <si>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</si>
  <si>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</si>
  <si>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</si>
  <si>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</si>
  <si>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</si>
  <si>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</si>
  <si>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</si>
  <si>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</si>
  <si>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</si>
  <si>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</si>
  <si>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</si>
  <si>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</si>
  <si>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</si>
  <si>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</si>
  <si>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</si>
  <si>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</si>
  <si>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</si>
  <si>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</si>
  <si>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</si>
  <si>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</si>
  <si>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</si>
  <si>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</si>
  <si>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</si>
  <si>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</si>
  <si>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</si>
  <si>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</si>
  <si>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</si>
  <si>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</si>
  <si>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</si>
  <si>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</si>
  <si>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</si>
  <si>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</si>
  <si>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</si>
  <si>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</si>
  <si>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</si>
  <si>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</si>
  <si>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</si>
  <si>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</si>
  <si>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</si>
  <si>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</si>
  <si>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</si>
  <si>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</si>
  <si>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</si>
  <si>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</si>
  <si>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</si>
  <si>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</si>
  <si>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</si>
  <si>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</si>
  <si>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</si>
  <si>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</si>
  <si>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</si>
  <si>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</si>
  <si>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</si>
  <si>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</si>
  <si>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</si>
  <si>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</si>
  <si>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</si>
  <si>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</si>
  <si>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</si>
  <si>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</si>
  <si>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</si>
  <si>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</si>
  <si>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</si>
  <si>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</si>
  <si>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</si>
  <si>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</si>
  <si>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</si>
  <si>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</si>
  <si>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</si>
  <si>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</si>
  <si>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</si>
  <si>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</si>
  <si>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</si>
  <si>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</si>
  <si>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</si>
  <si>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</si>
  <si>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</si>
  <si>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</si>
  <si>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</si>
  <si>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</si>
  <si>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</si>
  <si>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</si>
  <si>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</si>
  <si>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</si>
  <si>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</si>
  <si>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</si>
  <si>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</si>
  <si>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</si>
  <si>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</si>
  <si>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</si>
  <si>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</si>
  <si>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</si>
  <si>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</si>
  <si>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</si>
  <si>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</si>
  <si>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</si>
  <si>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</si>
  <si>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</si>
  <si>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</si>
  <si>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</si>
  <si>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</si>
  <si>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</si>
  <si>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</si>
  <si>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</si>
  <si>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</si>
  <si>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</si>
  <si>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</si>
  <si>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</si>
  <si>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</si>
  <si>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</si>
  <si>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</si>
  <si>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</si>
  <si>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</si>
  <si>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</si>
  <si>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</si>
  <si>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</si>
  <si>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</si>
  <si>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</si>
  <si>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</si>
  <si>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</si>
  <si>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</si>
  <si>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</si>
  <si>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</si>
  <si>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</si>
  <si>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</si>
  <si>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</si>
  <si>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</si>
  <si>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</si>
  <si>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</si>
  <si>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</si>
  <si>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</si>
  <si>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</si>
  <si>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</si>
  <si>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</si>
  <si>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</si>
  <si>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</si>
  <si>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</si>
  <si>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</si>
  <si>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</si>
  <si>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</si>
  <si>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</si>
  <si>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</si>
  <si>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</si>
  <si>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</si>
  <si>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</si>
  <si>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</si>
  <si>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</si>
  <si>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</si>
  <si>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</si>
  <si>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</si>
  <si>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</si>
  <si>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</si>
  <si>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</si>
  <si>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</si>
  <si>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</si>
  <si>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</si>
  <si>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</si>
  <si>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</si>
  <si>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</si>
  <si>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</si>
  <si>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</si>
  <si>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</si>
  <si>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</si>
  <si>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</si>
  <si>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</si>
  <si>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</si>
  <si>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</si>
  <si>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</si>
  <si>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</si>
  <si>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</si>
  <si>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</si>
  <si>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</si>
  <si>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</si>
  <si>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</si>
  <si>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</si>
  <si>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</si>
  <si>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</si>
  <si>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</si>
  <si>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</si>
  <si>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</si>
  <si>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</si>
  <si>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</si>
  <si>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</si>
  <si>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</si>
  <si>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</si>
  <si>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</si>
  <si>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</si>
  <si>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</si>
  <si>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</si>
  <si>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</si>
  <si>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</si>
  <si>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</si>
  <si>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</si>
  <si>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</si>
  <si>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</si>
  <si>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</si>
  <si>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</si>
  <si>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</si>
  <si>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</si>
  <si>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</si>
  <si>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</si>
  <si>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</si>
  <si>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</si>
  <si>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</si>
  <si>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</si>
  <si>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</si>
  <si>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</si>
  <si>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</si>
  <si>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</si>
  <si>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</si>
  <si>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</si>
  <si>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</si>
  <si>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</si>
  <si>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</si>
  <si>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</si>
  <si>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</si>
  <si>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</si>
  <si>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</si>
  <si>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</si>
  <si>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</si>
  <si>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</si>
  <si>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</si>
  <si>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</si>
  <si>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</si>
  <si>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</si>
  <si>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</si>
  <si>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</si>
  <si>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</si>
  <si>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</si>
  <si>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</si>
  <si>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</si>
  <si>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</si>
  <si>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</si>
  <si>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</si>
  <si>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</si>
  <si>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</si>
  <si>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</si>
  <si>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</si>
  <si>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</si>
  <si>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</si>
  <si>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</si>
  <si>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</si>
  <si>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</si>
  <si>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</si>
  <si>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</si>
  <si>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</si>
  <si>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</si>
  <si>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</si>
  <si>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</si>
  <si>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</si>
  <si>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</si>
  <si>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</si>
  <si>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</si>
  <si>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</si>
  <si>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</si>
  <si>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</si>
  <si>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</si>
  <si>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</si>
  <si>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</si>
  <si>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</si>
  <si>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</si>
  <si>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</si>
  <si>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</si>
  <si>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</si>
  <si>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</si>
  <si>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</si>
  <si>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</si>
  <si>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</si>
  <si>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</si>
  <si>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</si>
  <si>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</si>
  <si>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</si>
  <si>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</si>
  <si>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</si>
  <si>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</si>
  <si>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</si>
  <si>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</si>
  <si>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</si>
  <si>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</si>
  <si>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</si>
  <si>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</si>
  <si>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</si>
  <si>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</si>
  <si>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</si>
  <si>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</si>
  <si>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</si>
  <si>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</si>
  <si>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</si>
  <si>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</si>
  <si>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</si>
  <si>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</si>
  <si>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</si>
  <si>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</si>
  <si>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</si>
  <si>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</si>
  <si>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</si>
  <si>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</si>
  <si>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</si>
  <si>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</si>
  <si>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</si>
  <si>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</si>
  <si>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</si>
  <si>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</si>
  <si>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</si>
  <si>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</si>
  <si>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</si>
  <si>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</si>
  <si>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</si>
  <si>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</si>
  <si>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</si>
  <si>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</si>
  <si>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</si>
  <si>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</si>
  <si>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</si>
  <si>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</si>
  <si>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</si>
  <si>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</si>
  <si>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</si>
  <si>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</si>
  <si>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</si>
  <si>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</si>
  <si>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</si>
  <si>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</si>
  <si>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</si>
  <si>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</si>
  <si>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</si>
  <si>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</si>
  <si>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</si>
  <si>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</si>
  <si>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</si>
  <si>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</si>
  <si>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</si>
  <si>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</si>
  <si>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</si>
  <si>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</si>
  <si>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</si>
  <si>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</si>
  <si>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</si>
  <si>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</si>
  <si>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</si>
  <si>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</si>
  <si>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</si>
  <si>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</si>
  <si>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</si>
  <si>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</si>
  <si>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</si>
  <si>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</si>
  <si>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</si>
  <si>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</si>
  <si>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</si>
  <si>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</si>
  <si>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</si>
  <si>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</si>
  <si>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</si>
  <si>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</si>
  <si>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</si>
  <si>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</si>
  <si>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</si>
  <si>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</si>
  <si>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</si>
  <si>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</si>
  <si>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</si>
  <si>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</si>
  <si>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</si>
  <si>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</si>
  <si>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</si>
  <si>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</si>
  <si>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</si>
  <si>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</si>
  <si>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</si>
  <si>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</si>
  <si>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</si>
  <si>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</si>
  <si>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</si>
  <si>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</si>
  <si>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</si>
  <si>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</si>
  <si>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</si>
  <si>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</si>
  <si>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</si>
  <si>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</si>
  <si>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</si>
  <si>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</si>
  <si>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</si>
  <si>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</si>
  <si>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</si>
  <si>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</si>
  <si>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</si>
  <si>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</si>
  <si>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</si>
  <si>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</si>
  <si>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</si>
  <si>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</si>
  <si>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</si>
  <si>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</si>
  <si>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</si>
  <si>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</si>
  <si>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</si>
  <si>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</si>
  <si>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</si>
  <si>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</si>
  <si>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</si>
  <si>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</si>
  <si>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</si>
  <si>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de revestimento asfáltico em usina com adição de espuma asfáltica, pó de pedra comercial e cimento</t>
  </si>
  <si>
    <t>Reciclagem de revestimento asfáltico em usina com adição de espuma asfáltica, pó de pedra produzido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</si>
  <si>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</si>
  <si>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</si>
  <si>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</si>
  <si>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</si>
  <si>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</si>
  <si>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</si>
  <si>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</si>
  <si>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</si>
  <si>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</si>
  <si>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</si>
  <si>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</si>
  <si>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</si>
  <si>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</si>
  <si>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</si>
  <si>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</si>
  <si>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</si>
  <si>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</si>
  <si>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</si>
  <si>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</si>
  <si>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</si>
  <si>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</si>
  <si>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</si>
  <si>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</si>
  <si>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</si>
  <si>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</si>
  <si>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</si>
  <si>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</si>
  <si>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</si>
  <si>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</si>
  <si>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</si>
  <si>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</si>
  <si>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</si>
  <si>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</si>
  <si>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</si>
  <si>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</si>
  <si>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</si>
  <si>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</si>
  <si>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</si>
  <si>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</si>
  <si>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</si>
  <si>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</si>
  <si>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</si>
  <si>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</si>
  <si>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</si>
  <si>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</si>
  <si>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</si>
  <si>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</si>
  <si>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</si>
  <si>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</si>
  <si>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</si>
  <si>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</si>
  <si>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</si>
  <si>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</si>
  <si>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</si>
  <si>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</si>
  <si>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</si>
  <si>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</si>
  <si>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</si>
  <si>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</si>
  <si>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</si>
  <si>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</si>
  <si>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</si>
  <si>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</si>
  <si>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</si>
  <si>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</si>
  <si>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</si>
  <si>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</si>
  <si>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</si>
  <si>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</si>
  <si>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</si>
  <si>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</si>
  <si>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</si>
  <si>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</si>
  <si>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</si>
  <si>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</si>
  <si>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</si>
  <si>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</si>
  <si>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</si>
  <si>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</si>
  <si>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</si>
  <si>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</si>
  <si>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</si>
  <si>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</si>
  <si>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</si>
  <si>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</si>
  <si>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</si>
  <si>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</si>
  <si>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</si>
  <si>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</si>
  <si>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</si>
  <si>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</si>
  <si>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</si>
  <si>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</si>
  <si>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</si>
  <si>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</si>
  <si>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</si>
  <si>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</si>
  <si>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</si>
  <si>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</si>
  <si>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</si>
  <si>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</si>
  <si>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</si>
  <si>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</si>
  <si>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</si>
  <si>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</si>
  <si>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</si>
  <si>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</si>
  <si>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</si>
  <si>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</si>
  <si>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</si>
  <si>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</si>
  <si>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</si>
  <si>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</si>
  <si>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</si>
  <si>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</si>
  <si>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</si>
  <si>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</si>
  <si>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</si>
  <si>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</si>
  <si>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</si>
  <si>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</si>
  <si>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</si>
  <si>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</si>
  <si>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</si>
  <si>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</si>
  <si>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</si>
  <si>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</si>
  <si>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</si>
  <si>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</si>
  <si>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</si>
  <si>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</si>
  <si>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</si>
  <si>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</si>
  <si>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</si>
  <si>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</si>
  <si>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</si>
  <si>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</si>
  <si>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</si>
  <si>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</si>
  <si>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</si>
  <si>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</si>
  <si>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</si>
  <si>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</si>
  <si>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</si>
  <si>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</si>
  <si>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</si>
  <si>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</si>
  <si>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</si>
  <si>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</si>
  <si>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</si>
  <si>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</si>
  <si>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</si>
  <si>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</si>
  <si>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</si>
  <si>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</si>
  <si>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</si>
  <si>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</si>
  <si>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</si>
  <si>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</si>
  <si>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</si>
  <si>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</si>
  <si>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</si>
  <si>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</si>
  <si>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</si>
  <si>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</si>
  <si>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</si>
  <si>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</si>
  <si>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</si>
  <si>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</si>
  <si>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</si>
  <si>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</si>
  <si>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</si>
  <si>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</si>
  <si>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</si>
  <si>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</si>
  <si>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</si>
  <si>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</si>
  <si>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</si>
  <si>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</si>
  <si>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</si>
  <si>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</si>
  <si>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</si>
  <si>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</si>
  <si>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</si>
  <si>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</si>
  <si>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</si>
  <si>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</si>
  <si>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</si>
  <si>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</si>
  <si>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</si>
  <si>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</si>
  <si>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</si>
  <si>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</si>
  <si>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</si>
  <si>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</si>
  <si>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</si>
  <si>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</si>
  <si>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</si>
  <si>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</si>
  <si>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</si>
  <si>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</si>
  <si>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</si>
  <si>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</si>
  <si>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</si>
  <si>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</si>
  <si>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</si>
  <si>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</si>
  <si>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</si>
  <si>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</si>
  <si>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</si>
  <si>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</si>
  <si>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</si>
  <si>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</si>
  <si>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</si>
  <si>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</si>
  <si>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</si>
  <si>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</si>
  <si>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</si>
  <si>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</si>
  <si>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</si>
  <si>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</si>
  <si>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</si>
  <si>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</si>
  <si>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</si>
  <si>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</si>
  <si>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</si>
  <si>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</si>
  <si>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</si>
  <si>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</si>
  <si>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</si>
  <si>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</si>
  <si>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</si>
  <si>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</si>
  <si>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</si>
  <si>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</si>
  <si>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</si>
  <si>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</si>
  <si>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</si>
  <si>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</si>
  <si>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</si>
  <si>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</si>
  <si>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</si>
  <si>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</si>
  <si>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</si>
  <si>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</si>
  <si>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</si>
  <si>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</si>
  <si>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</si>
  <si>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</si>
  <si>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</si>
  <si>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</si>
  <si>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</si>
  <si>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</si>
  <si>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</si>
  <si>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</si>
  <si>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</si>
  <si>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</si>
  <si>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</si>
  <si>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</si>
  <si>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</si>
  <si>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</si>
  <si>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</si>
  <si>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</si>
  <si>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</si>
  <si>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</si>
  <si>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</si>
  <si>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</si>
  <si>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</si>
  <si>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</si>
  <si>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</si>
  <si>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</si>
  <si>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</si>
  <si>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</si>
  <si>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</si>
  <si>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</si>
  <si>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</si>
  <si>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</si>
  <si>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</si>
  <si>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</si>
  <si>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</si>
  <si>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</si>
  <si>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</si>
  <si>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</si>
  <si>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</si>
  <si>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</si>
  <si>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</si>
  <si>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</si>
  <si>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</si>
  <si>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</si>
  <si>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</si>
  <si>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</si>
  <si>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</si>
  <si>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</si>
  <si>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</si>
  <si>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</si>
  <si>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</si>
  <si>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</si>
  <si>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</si>
  <si>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</si>
  <si>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</si>
  <si>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</si>
  <si>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</si>
  <si>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</si>
  <si>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</si>
  <si>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</si>
  <si>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</si>
  <si>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</si>
  <si>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</si>
  <si>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</si>
  <si>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</si>
  <si>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</si>
  <si>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</si>
  <si>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</si>
  <si>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</si>
  <si>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</si>
  <si>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</si>
  <si>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</si>
  <si>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</si>
  <si>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</si>
  <si>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</si>
  <si>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</si>
  <si>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</si>
  <si>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</si>
  <si>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</si>
  <si>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</si>
  <si>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</si>
  <si>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</si>
  <si>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</si>
  <si>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</si>
  <si>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</si>
  <si>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</si>
  <si>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</si>
  <si>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</si>
  <si>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</si>
  <si>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</si>
  <si>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</si>
  <si>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</si>
  <si>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</si>
  <si>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</si>
  <si>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</si>
  <si>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</si>
  <si>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</si>
  <si>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</si>
  <si>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</si>
  <si>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</si>
  <si>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</si>
  <si>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</si>
  <si>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</si>
  <si>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</si>
  <si>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</si>
  <si>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</si>
  <si>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</si>
  <si>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</si>
  <si>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</si>
  <si>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</si>
  <si>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</si>
  <si>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</si>
  <si>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</si>
  <si>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</si>
  <si>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</si>
  <si>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</si>
  <si>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</si>
  <si>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</si>
  <si>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</si>
  <si>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</si>
  <si>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</si>
  <si>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</si>
  <si>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</si>
  <si>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</si>
  <si>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</si>
  <si>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</si>
  <si>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</si>
  <si>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</si>
  <si>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</si>
  <si>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</si>
  <si>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</si>
  <si>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</si>
  <si>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</si>
  <si>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</si>
  <si>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</si>
  <si>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</si>
  <si>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</si>
  <si>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</si>
  <si>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</si>
  <si>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</si>
  <si>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</si>
  <si>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</si>
  <si>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</si>
  <si>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</si>
  <si>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</si>
  <si>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</si>
  <si>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</si>
  <si>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</si>
  <si>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</si>
  <si>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</si>
  <si>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</si>
  <si>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</si>
  <si>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</si>
  <si>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</si>
  <si>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</si>
  <si>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</si>
  <si>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</si>
  <si>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</si>
  <si>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</si>
  <si>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</si>
  <si>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</si>
  <si>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</si>
  <si>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</si>
  <si>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</si>
  <si>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</si>
  <si>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</si>
  <si>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</si>
  <si>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</si>
  <si>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</si>
  <si>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</si>
  <si>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</si>
  <si>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</si>
  <si>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</si>
  <si>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</si>
  <si>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</si>
  <si>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</si>
  <si>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</si>
  <si>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</si>
  <si>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</si>
  <si>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</si>
  <si>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</si>
  <si>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</si>
  <si>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</si>
  <si>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</si>
  <si>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</si>
  <si>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</si>
  <si>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</si>
  <si>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</si>
  <si>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</si>
  <si>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</si>
  <si>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</si>
  <si>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</si>
  <si>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</si>
  <si>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</si>
  <si>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</si>
  <si>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</si>
  <si>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</si>
  <si>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</si>
  <si>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</si>
  <si>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</si>
  <si>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</si>
  <si>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</si>
  <si>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</si>
  <si>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</si>
  <si>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</si>
  <si>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</si>
  <si>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</si>
  <si>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</si>
  <si>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</si>
  <si>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</si>
  <si>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</si>
  <si>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</si>
  <si>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</si>
  <si>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</si>
  <si>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</si>
  <si>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</si>
  <si>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</si>
  <si>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</si>
  <si>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</si>
  <si>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</si>
  <si>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</si>
  <si>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</si>
  <si>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</si>
  <si>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</si>
  <si>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</si>
  <si>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</si>
  <si>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</si>
  <si>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</si>
  <si>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</si>
  <si>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</si>
  <si>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</si>
  <si>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</si>
  <si>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</si>
  <si>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</si>
  <si>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</si>
  <si>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</si>
  <si>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</si>
  <si>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</si>
  <si>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</si>
  <si>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</si>
  <si>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</si>
  <si>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</si>
  <si>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</si>
  <si>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</si>
  <si>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</si>
  <si>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</si>
  <si>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</si>
  <si>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</si>
  <si>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</si>
  <si>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</si>
  <si>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</si>
  <si>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</si>
  <si>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</si>
  <si>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</si>
  <si>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</si>
  <si>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</si>
  <si>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</si>
  <si>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</si>
  <si>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</si>
  <si>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</si>
  <si>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</si>
  <si>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</si>
  <si>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</si>
  <si>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</si>
  <si>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</si>
  <si>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</si>
  <si>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</si>
  <si>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</si>
  <si>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</si>
  <si>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</si>
  <si>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</si>
  <si>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</si>
  <si>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</si>
  <si>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</si>
  <si>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</si>
  <si>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</si>
  <si>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</si>
  <si>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</si>
  <si>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</si>
  <si>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</si>
  <si>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</si>
  <si>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</si>
  <si>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</si>
  <si>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</si>
  <si>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</si>
  <si>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</si>
  <si>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</si>
  <si>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</si>
  <si>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</si>
  <si>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</si>
  <si>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</si>
  <si>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</si>
  <si>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</si>
  <si>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</si>
  <si>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</si>
  <si>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</si>
  <si>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</si>
  <si>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</si>
  <si>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</si>
  <si>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</si>
  <si>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</si>
  <si>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</si>
  <si>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</si>
  <si>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</si>
  <si>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</si>
  <si>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</si>
  <si>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</si>
  <si>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</si>
  <si>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</si>
  <si>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</si>
  <si>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</si>
  <si>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</si>
  <si>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</si>
  <si>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</si>
  <si>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</si>
  <si>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</si>
  <si>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</si>
  <si>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</si>
  <si>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</si>
  <si>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</si>
  <si>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</si>
  <si>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</si>
  <si>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</si>
  <si>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</si>
  <si>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</si>
  <si>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</si>
  <si>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</si>
  <si>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</si>
  <si>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</si>
  <si>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</si>
  <si>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</si>
  <si>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</si>
  <si>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</si>
  <si>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</si>
  <si>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</si>
  <si>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</si>
  <si>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</si>
  <si>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</si>
  <si>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</si>
  <si>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</si>
  <si>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</si>
  <si>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</si>
  <si>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</si>
  <si>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</si>
  <si>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</si>
  <si>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</si>
  <si>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</si>
  <si>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</si>
  <si>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</si>
  <si>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</si>
  <si>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</si>
  <si>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</si>
  <si>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</si>
  <si>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</si>
  <si>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</si>
  <si>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</si>
  <si>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</si>
  <si>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</si>
  <si>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</si>
  <si>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</si>
  <si>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</si>
  <si>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</si>
  <si>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</si>
  <si>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</si>
  <si>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</si>
  <si>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</si>
  <si>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</si>
  <si>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</si>
  <si>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</si>
  <si>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</si>
  <si>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</si>
  <si>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</si>
  <si>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</si>
  <si>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</si>
  <si>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</si>
  <si>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</si>
  <si>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</si>
  <si>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</si>
  <si>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</si>
  <si>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</si>
  <si>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</si>
  <si>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</si>
  <si>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</si>
  <si>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</si>
  <si>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</si>
  <si>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</si>
  <si>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</si>
  <si>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</si>
  <si>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</si>
  <si>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</si>
  <si>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</si>
  <si>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</si>
  <si>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</si>
  <si>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</si>
  <si>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</si>
  <si>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</si>
  <si>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</si>
  <si>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</si>
  <si>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</si>
  <si>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</si>
  <si>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</si>
  <si>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</si>
  <si>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</si>
  <si>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</si>
  <si>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</si>
  <si>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</si>
  <si>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</si>
  <si>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</si>
  <si>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</si>
  <si>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</si>
  <si>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</si>
  <si>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</si>
  <si>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</si>
  <si>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</si>
  <si>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</si>
  <si>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</si>
  <si>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</si>
  <si>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</si>
  <si>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</si>
  <si>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</si>
  <si>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</si>
  <si>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</si>
  <si>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</si>
  <si>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</si>
  <si>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</si>
  <si>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</si>
  <si>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</si>
  <si>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</si>
  <si>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</si>
  <si>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</si>
  <si>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</si>
  <si>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</si>
  <si>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</si>
  <si>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</si>
  <si>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</si>
  <si>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</si>
  <si>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</si>
  <si>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</si>
  <si>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</si>
  <si>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</si>
  <si>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</si>
  <si>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</si>
  <si>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</si>
  <si>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</si>
  <si>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</si>
  <si>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</si>
  <si>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</si>
  <si>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</si>
  <si>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</si>
  <si>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</si>
  <si>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</si>
  <si>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</si>
  <si>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</si>
  <si>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</si>
  <si>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</si>
  <si>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</si>
  <si>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</si>
  <si>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</si>
  <si>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</si>
  <si>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</si>
  <si>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</si>
  <si>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</si>
  <si>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</si>
  <si>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</si>
  <si>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</si>
  <si>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</si>
  <si>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</si>
  <si>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</si>
  <si>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</si>
  <si>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</si>
  <si>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</si>
  <si>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</si>
  <si>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</si>
  <si>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</si>
  <si>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</si>
  <si>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</si>
  <si>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</si>
  <si>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</si>
  <si>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</si>
  <si>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</si>
  <si>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</si>
  <si>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</si>
  <si>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</si>
  <si>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</si>
  <si>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</si>
  <si>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</si>
  <si>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</si>
  <si>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</si>
  <si>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</si>
  <si>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</si>
  <si>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</si>
  <si>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</si>
  <si>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</si>
  <si>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</si>
  <si>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</si>
  <si>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</si>
  <si>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</si>
  <si>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</si>
  <si>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</si>
  <si>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</si>
  <si>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</si>
  <si>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</si>
  <si>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</si>
  <si>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</si>
  <si>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</si>
  <si>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</si>
  <si>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</si>
  <si>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</si>
  <si>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</si>
  <si>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</si>
  <si>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</si>
  <si>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</si>
  <si>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</si>
  <si>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</si>
  <si>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</si>
  <si>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</si>
  <si>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</si>
  <si>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</si>
  <si>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</si>
  <si>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</si>
  <si>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</si>
  <si>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</si>
  <si>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</si>
  <si>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</si>
  <si>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</si>
  <si>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</si>
  <si>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</si>
  <si>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</si>
  <si>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</si>
  <si>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</si>
  <si>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</si>
  <si>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</si>
  <si>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</si>
  <si>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</si>
  <si>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</si>
  <si>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</si>
  <si>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</si>
  <si>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</si>
  <si>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</si>
  <si>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</si>
  <si>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</si>
  <si>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</si>
  <si>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</si>
  <si>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</si>
  <si>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</si>
  <si>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</si>
  <si>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</si>
  <si>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</si>
  <si>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</si>
  <si>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</si>
  <si>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</si>
  <si>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</si>
  <si>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</si>
  <si>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</si>
  <si>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</si>
  <si>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</si>
  <si>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</si>
  <si>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</si>
  <si>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</si>
  <si>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</si>
  <si>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</si>
  <si>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</si>
  <si>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</si>
  <si>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</si>
  <si>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</si>
  <si>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</si>
  <si>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</si>
  <si>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</si>
  <si>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</si>
  <si>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</si>
  <si>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</si>
  <si>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</si>
  <si>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</si>
  <si>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</si>
  <si>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</si>
  <si>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</si>
  <si>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</si>
  <si>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</si>
  <si>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</si>
  <si>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</si>
  <si>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</si>
  <si>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</si>
  <si>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</si>
  <si>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</si>
  <si>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</si>
  <si>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</si>
  <si>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</si>
  <si>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</si>
  <si>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</si>
  <si>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</si>
  <si>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</si>
  <si>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</si>
  <si>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</si>
  <si>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</si>
  <si>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</si>
  <si>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</si>
  <si>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</si>
  <si>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</si>
  <si>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</si>
  <si>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</si>
  <si>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</si>
  <si>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</si>
  <si>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</si>
  <si>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</si>
  <si>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</si>
  <si>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</si>
  <si>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</si>
  <si>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</si>
  <si>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</si>
  <si>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</si>
  <si>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</si>
  <si>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</si>
  <si>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</si>
  <si>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</si>
  <si>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</si>
  <si>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</si>
  <si>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</si>
  <si>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</si>
  <si>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</si>
  <si>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</si>
  <si>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</si>
  <si>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</si>
  <si>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</si>
  <si>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</si>
  <si>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</si>
  <si>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</si>
  <si>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</si>
  <si>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</si>
  <si>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</si>
  <si>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</si>
  <si>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</si>
  <si>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</si>
  <si>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</si>
  <si>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</si>
  <si>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</si>
  <si>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</si>
  <si>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</si>
  <si>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</si>
  <si>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</si>
  <si>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</si>
  <si>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</si>
  <si>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</si>
  <si>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</si>
  <si>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</si>
  <si>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</si>
  <si>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</si>
  <si>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</si>
  <si>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</si>
  <si>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</si>
  <si>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</si>
  <si>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</si>
  <si>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</si>
  <si>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</si>
  <si>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</si>
  <si>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</si>
  <si>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</si>
  <si>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</si>
  <si>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</si>
  <si>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</si>
  <si>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</si>
  <si>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</si>
  <si>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</si>
  <si>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</si>
  <si>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</si>
  <si>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</si>
  <si>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</si>
  <si>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</si>
  <si>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</si>
  <si>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</si>
  <si>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</si>
  <si>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</si>
  <si>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</si>
  <si>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</si>
  <si>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</si>
  <si>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</si>
  <si>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</si>
  <si>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</si>
  <si>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</si>
  <si>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</si>
  <si>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</si>
  <si>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</si>
  <si>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</si>
  <si>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</si>
  <si>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</si>
  <si>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</si>
  <si>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</si>
  <si>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</si>
  <si>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</si>
  <si>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</si>
  <si>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</si>
  <si>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</si>
  <si>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</si>
  <si>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</si>
  <si>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</si>
  <si>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</si>
  <si>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</si>
  <si>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</si>
  <si>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</si>
  <si>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</si>
  <si>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</si>
  <si>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</si>
  <si>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</si>
  <si>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</si>
  <si>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</si>
  <si>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</si>
  <si>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</si>
  <si>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</si>
  <si>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</si>
  <si>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</si>
  <si>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</si>
  <si>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</si>
  <si>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</si>
  <si>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</si>
  <si>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</si>
  <si>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</si>
  <si>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</si>
  <si>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</si>
  <si>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</si>
  <si>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</si>
  <si>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</si>
  <si>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</si>
  <si>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</si>
  <si>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</si>
  <si>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</si>
  <si>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</si>
  <si>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</si>
  <si>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</si>
  <si>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</si>
  <si>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</si>
  <si>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</si>
  <si>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</si>
  <si>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</si>
  <si>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</si>
  <si>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</si>
  <si>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</si>
  <si>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</si>
  <si>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</si>
  <si>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</si>
  <si>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</si>
  <si>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</si>
  <si>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</si>
  <si>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</si>
  <si>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</si>
  <si>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</si>
  <si>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</si>
  <si>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</si>
  <si>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</si>
  <si>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</si>
  <si>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</si>
  <si>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</si>
  <si>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</si>
  <si>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</si>
  <si>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</si>
  <si>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</si>
  <si>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</si>
  <si>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</si>
  <si>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</si>
  <si>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</si>
  <si>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</si>
  <si>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</si>
  <si>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</si>
  <si>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</si>
  <si>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</si>
  <si>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</si>
  <si>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</si>
  <si>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</si>
  <si>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</si>
  <si>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</si>
  <si>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</si>
  <si>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</si>
  <si>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</si>
  <si>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</si>
  <si>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</si>
  <si>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</si>
  <si>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</si>
  <si>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</si>
  <si>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</si>
  <si>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</si>
  <si>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</si>
  <si>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</si>
  <si>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</si>
  <si>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</si>
  <si>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</si>
  <si>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</si>
  <si>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</si>
  <si>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</si>
  <si>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</si>
  <si>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</si>
  <si>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</si>
  <si>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</si>
  <si>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</si>
  <si>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</si>
  <si>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</si>
  <si>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</si>
  <si>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</si>
  <si>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</si>
  <si>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</si>
  <si>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</si>
  <si>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</si>
  <si>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</si>
  <si>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</si>
  <si>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</si>
  <si>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</si>
  <si>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</si>
  <si>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</si>
  <si>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</si>
  <si>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</si>
  <si>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</si>
  <si>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</si>
  <si>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</si>
  <si>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</si>
  <si>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</si>
  <si>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</si>
  <si>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</si>
  <si>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</si>
  <si>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</si>
  <si>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</si>
  <si>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</si>
  <si>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</si>
  <si>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</si>
  <si>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</si>
  <si>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</si>
  <si>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</si>
  <si>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</si>
  <si>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</si>
  <si>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</si>
  <si>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</si>
  <si>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</si>
  <si>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</si>
  <si>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</si>
  <si>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</si>
  <si>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</si>
  <si>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</si>
  <si>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</si>
  <si>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</si>
  <si>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</si>
  <si>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</si>
  <si>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</si>
  <si>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</si>
  <si>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</si>
  <si>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</si>
  <si>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</si>
  <si>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</si>
  <si>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</si>
  <si>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</si>
  <si>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</si>
  <si>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</si>
  <si>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</si>
  <si>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</si>
  <si>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</si>
  <si>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</si>
  <si>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</si>
  <si>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</si>
  <si>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</si>
  <si>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</si>
  <si>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</si>
  <si>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</si>
  <si>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</si>
  <si>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</si>
  <si>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</si>
  <si>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</si>
  <si>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</si>
  <si>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</si>
  <si>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</si>
  <si>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</si>
  <si>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</si>
  <si>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</si>
  <si>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</si>
  <si>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</si>
  <si>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</si>
  <si>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</si>
  <si>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</si>
  <si>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</si>
  <si>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</si>
  <si>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</si>
  <si>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</si>
  <si>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</si>
  <si>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</si>
  <si>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</si>
  <si>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</si>
  <si>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</si>
  <si>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</si>
  <si>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</si>
  <si>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</si>
  <si>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</si>
  <si>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</si>
  <si>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</si>
  <si>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</si>
  <si>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</si>
  <si>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</si>
  <si>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</si>
  <si>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</si>
  <si>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</si>
  <si>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</si>
  <si>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</si>
  <si>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</si>
  <si>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</si>
  <si>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</si>
  <si>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</si>
  <si>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</si>
  <si>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</si>
  <si>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</si>
  <si>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</si>
  <si>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</si>
  <si>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</si>
  <si>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</si>
  <si>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</si>
  <si>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</si>
  <si>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</si>
  <si>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</si>
  <si>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</si>
  <si>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</si>
  <si>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</si>
  <si>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</si>
  <si>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</si>
  <si>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</si>
  <si>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</si>
  <si>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</si>
  <si>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</si>
  <si>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</si>
  <si>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</si>
  <si>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</si>
  <si>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</si>
  <si>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</si>
  <si>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</si>
  <si>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</si>
  <si>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</si>
  <si>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</si>
  <si>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</si>
  <si>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</si>
  <si>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</si>
  <si>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</si>
  <si>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</si>
  <si>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</si>
  <si>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</si>
  <si>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</si>
  <si>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</si>
  <si>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</si>
  <si>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</si>
  <si>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</si>
  <si>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</si>
  <si>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</si>
  <si>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</si>
  <si>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</si>
  <si>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</si>
  <si>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</si>
  <si>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</si>
  <si>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</si>
  <si>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</si>
  <si>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</si>
  <si>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</si>
  <si>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</si>
  <si>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</si>
  <si>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</si>
  <si>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</si>
  <si>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</si>
  <si>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</si>
  <si>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</si>
  <si>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</si>
  <si>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</si>
  <si>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</si>
  <si>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</si>
  <si>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</si>
  <si>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</si>
  <si>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</si>
  <si>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</si>
  <si>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</si>
  <si>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</si>
  <si>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</si>
  <si>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</si>
  <si>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</si>
  <si>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</si>
  <si>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</si>
  <si>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</si>
  <si>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</si>
  <si>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</si>
  <si>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</si>
  <si>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</si>
  <si>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</si>
  <si>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</si>
  <si>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</si>
  <si>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</si>
  <si>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</si>
  <si>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</si>
  <si>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</si>
  <si>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</si>
  <si>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</si>
  <si>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</si>
  <si>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</si>
  <si>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</si>
  <si>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</si>
  <si>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</si>
  <si>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</si>
  <si>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</si>
  <si>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</si>
  <si>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</si>
  <si>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</si>
  <si>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</si>
  <si>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</si>
  <si>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</si>
  <si>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</si>
  <si>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</si>
  <si>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</si>
  <si>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</si>
  <si>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</si>
  <si>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</si>
  <si>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</si>
  <si>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</si>
  <si>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</si>
  <si>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</si>
  <si>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</si>
  <si>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</si>
  <si>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</si>
  <si>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</si>
  <si>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</si>
  <si>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</si>
  <si>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</si>
  <si>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</si>
  <si>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</si>
  <si>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</si>
  <si>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</si>
  <si>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</si>
  <si>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</si>
  <si>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</si>
  <si>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</si>
  <si>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</si>
  <si>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</si>
  <si>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</si>
  <si>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</si>
  <si>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</si>
  <si>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</si>
  <si>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</si>
  <si>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</si>
  <si>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</si>
  <si>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</si>
  <si>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</si>
  <si>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</si>
  <si>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</si>
  <si>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</si>
  <si>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</si>
  <si>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</si>
  <si>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</si>
  <si>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</si>
  <si>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</si>
  <si>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</si>
  <si>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</si>
  <si>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</si>
  <si>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</si>
  <si>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</si>
  <si>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</si>
  <si>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</si>
  <si>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</si>
  <si>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</si>
  <si>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</si>
  <si>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</si>
  <si>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</si>
  <si>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</si>
  <si>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</si>
  <si>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</si>
  <si>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</si>
  <si>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</si>
  <si>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</si>
  <si>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</si>
  <si>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</si>
  <si>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</si>
  <si>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</si>
  <si>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</si>
  <si>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</si>
  <si>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</si>
  <si>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</si>
  <si>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</si>
  <si>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</si>
  <si>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</si>
  <si>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</si>
  <si>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</si>
  <si>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</si>
  <si>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</si>
  <si>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</si>
  <si>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</si>
  <si>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</si>
  <si>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</si>
  <si>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</si>
  <si>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</si>
  <si>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</si>
  <si>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</si>
  <si>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</si>
  <si>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</si>
  <si>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</si>
  <si>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</si>
  <si>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</si>
  <si>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</si>
  <si>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</si>
  <si>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</si>
  <si>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</si>
  <si>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</si>
  <si>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</si>
  <si>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</si>
  <si>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</si>
  <si>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</si>
  <si>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</si>
  <si>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</si>
  <si>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</si>
  <si>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</si>
  <si>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</si>
  <si>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</si>
  <si>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</si>
  <si>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</si>
  <si>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</si>
  <si>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</si>
  <si>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</si>
  <si>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</si>
  <si>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</si>
  <si>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</si>
  <si>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</si>
  <si>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</si>
  <si>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</si>
  <si>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</si>
  <si>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</si>
  <si>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</si>
  <si>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</si>
  <si>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</si>
  <si>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</si>
  <si>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</si>
  <si>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</si>
  <si>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</si>
  <si>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</si>
  <si>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</si>
  <si>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</si>
  <si>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</si>
  <si>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</si>
  <si>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</si>
  <si>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</si>
  <si>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</si>
  <si>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</si>
  <si>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</si>
  <si>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</si>
  <si>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</si>
  <si>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</si>
  <si>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</si>
  <si>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</si>
  <si>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</si>
  <si>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</si>
  <si>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</si>
  <si>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</si>
  <si>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</si>
  <si>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</si>
  <si>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</si>
  <si>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</si>
  <si>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</si>
  <si>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</si>
  <si>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</si>
  <si>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</si>
  <si>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</si>
  <si>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</si>
  <si>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</si>
  <si>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</si>
  <si>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</si>
  <si>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</si>
  <si>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</si>
  <si>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</si>
  <si>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</si>
  <si>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</si>
  <si>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</si>
  <si>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</si>
  <si>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</si>
  <si>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</si>
  <si>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</si>
  <si>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</si>
  <si>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</si>
  <si>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</si>
  <si>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</si>
  <si>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</si>
  <si>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</si>
  <si>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</si>
  <si>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</si>
  <si>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</si>
  <si>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</si>
  <si>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</si>
  <si>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</si>
  <si>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</si>
  <si>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</si>
  <si>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</si>
  <si>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</si>
  <si>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</si>
  <si>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</si>
  <si>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</si>
  <si>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</si>
  <si>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</si>
  <si>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</si>
  <si>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</si>
  <si>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</si>
  <si>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</si>
  <si>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</si>
  <si>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</si>
  <si>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</si>
  <si>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</si>
  <si>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</si>
  <si>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</si>
  <si>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</si>
  <si>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</si>
  <si>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</si>
  <si>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</si>
  <si>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</si>
  <si>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</si>
  <si>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</si>
  <si>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</si>
  <si>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</si>
  <si>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</si>
  <si>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</si>
  <si>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</si>
  <si>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</si>
  <si>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</si>
  <si>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</si>
  <si>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</si>
  <si>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</si>
  <si>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</si>
  <si>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</si>
  <si>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</si>
  <si>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</si>
  <si>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</si>
  <si>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</si>
  <si>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</si>
  <si>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</si>
  <si>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</si>
  <si>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</si>
  <si>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</si>
  <si>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</si>
  <si>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</si>
  <si>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</si>
  <si>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</si>
  <si>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</si>
  <si>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</si>
  <si>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</si>
  <si>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</si>
  <si>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</si>
  <si>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</si>
  <si>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</si>
  <si>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</si>
  <si>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</si>
  <si>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</si>
  <si>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</si>
  <si>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</si>
  <si>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</si>
  <si>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</si>
  <si>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</si>
  <si>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</si>
  <si>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</si>
  <si>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</si>
  <si>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</si>
  <si>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</si>
  <si>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</si>
  <si>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</si>
  <si>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</si>
  <si>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</si>
  <si>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</si>
  <si>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</si>
  <si>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</si>
  <si>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</si>
  <si>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</si>
  <si>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</si>
  <si>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</si>
  <si>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</si>
  <si>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</si>
  <si>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</si>
  <si>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</si>
  <si>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</si>
  <si>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</si>
  <si>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</si>
  <si>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</si>
  <si>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</si>
  <si>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</si>
  <si>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</si>
  <si>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</si>
  <si>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</si>
  <si>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</si>
  <si>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</si>
  <si>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</si>
  <si>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</si>
  <si>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</si>
  <si>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</si>
  <si>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</si>
  <si>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</si>
  <si>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</si>
  <si>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</si>
  <si>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</si>
  <si>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</si>
  <si>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</si>
  <si>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</si>
  <si>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</si>
  <si>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</si>
  <si>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</si>
  <si>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</si>
  <si>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</si>
  <si>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</si>
  <si>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</si>
  <si>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</si>
  <si>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</si>
  <si>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</si>
  <si>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</si>
  <si>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</si>
  <si>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</si>
  <si>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</si>
  <si>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</si>
  <si>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</si>
  <si>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</si>
  <si>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</si>
  <si>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</si>
  <si>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</si>
  <si>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</si>
  <si>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</si>
  <si>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</si>
  <si>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</si>
  <si>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</si>
  <si>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</si>
  <si>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</si>
  <si>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</si>
  <si>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</si>
  <si>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</si>
  <si>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</si>
  <si>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</si>
  <si>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</si>
  <si>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</si>
  <si>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</si>
  <si>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</si>
  <si>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</si>
  <si>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</si>
  <si>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</si>
  <si>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</si>
  <si>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</si>
  <si>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</si>
  <si>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</si>
  <si>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</si>
  <si>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</si>
  <si>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</si>
  <si>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</si>
  <si>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</si>
  <si>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</si>
  <si>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</si>
  <si>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</si>
  <si>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</si>
  <si>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</si>
  <si>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</si>
  <si>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</si>
  <si>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</si>
  <si>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</si>
  <si>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</si>
  <si>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</si>
  <si>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</si>
  <si>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</si>
  <si>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</si>
  <si>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</si>
  <si>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</si>
  <si>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</si>
  <si>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</si>
  <si>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</si>
  <si>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</si>
  <si>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</si>
  <si>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</si>
  <si>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</si>
  <si>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</si>
  <si>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</si>
  <si>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</si>
  <si>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</si>
  <si>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</si>
  <si>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</si>
  <si>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</si>
  <si>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</si>
  <si>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</si>
  <si>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</si>
  <si>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</si>
  <si>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</si>
  <si>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</si>
  <si>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</si>
  <si>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</si>
  <si>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</si>
  <si>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</si>
  <si>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</si>
  <si>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</si>
  <si>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</si>
  <si>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</si>
  <si>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</si>
  <si>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</si>
  <si>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</si>
  <si>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</si>
  <si>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</si>
  <si>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</si>
  <si>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</si>
  <si>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</si>
  <si>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</si>
  <si>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</si>
  <si>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</si>
  <si>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</si>
  <si>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</si>
  <si>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</si>
  <si>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</si>
  <si>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</si>
  <si>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</si>
  <si>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</si>
  <si>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</si>
  <si>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</si>
  <si>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</si>
  <si>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</si>
  <si>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</si>
  <si>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</si>
  <si>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</si>
  <si>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</si>
  <si>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</si>
  <si>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</si>
  <si>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</si>
  <si>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</si>
  <si>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</si>
  <si>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</si>
  <si>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</si>
  <si>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</si>
  <si>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</si>
  <si>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</si>
  <si>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</si>
  <si>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</si>
  <si>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</si>
  <si>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</si>
  <si>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</si>
  <si>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</si>
  <si>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</si>
  <si>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</si>
  <si>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</si>
  <si>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</si>
  <si>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</si>
  <si>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</si>
  <si>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</si>
  <si>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</si>
  <si>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</si>
  <si>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</si>
  <si>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</si>
  <si>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</si>
  <si>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</si>
  <si>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</si>
  <si>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</si>
  <si>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</si>
  <si>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</si>
  <si>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</si>
  <si>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</si>
  <si>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</si>
  <si>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</si>
  <si>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</si>
  <si>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</si>
  <si>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</si>
  <si>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</si>
  <si>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</si>
  <si>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</si>
  <si>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</si>
  <si>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</si>
  <si>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</si>
  <si>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</si>
  <si>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</si>
  <si>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</si>
  <si>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</si>
  <si>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</si>
  <si>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</si>
  <si>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</si>
  <si>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</si>
  <si>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</si>
  <si>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</si>
  <si>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</si>
  <si>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</si>
  <si>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a frio com espuma de asfalto, agregado produzido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</si>
  <si>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</si>
  <si>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</si>
  <si>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</si>
  <si>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</si>
  <si>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</si>
  <si>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</si>
  <si>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</si>
  <si>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</si>
  <si>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</si>
  <si>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</si>
  <si>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</si>
  <si>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</si>
  <si>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</si>
  <si>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</si>
  <si>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</si>
  <si>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</si>
  <si>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</si>
  <si>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</si>
  <si>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</si>
  <si>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</si>
  <si>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</si>
  <si>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</si>
  <si>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</si>
  <si>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</si>
  <si>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</si>
  <si>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</si>
  <si>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</si>
  <si>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</si>
  <si>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</si>
  <si>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</si>
  <si>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</si>
  <si>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</si>
  <si>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</si>
  <si>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</si>
  <si>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</si>
  <si>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</si>
  <si>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</si>
  <si>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</si>
  <si>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</si>
  <si>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</si>
  <si>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</si>
  <si>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</si>
  <si>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</si>
  <si>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</si>
  <si>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</si>
  <si>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</si>
  <si>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</si>
  <si>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</si>
  <si>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</si>
  <si>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</si>
  <si>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</si>
  <si>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</si>
  <si>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</si>
  <si>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</si>
  <si>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</si>
  <si>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</si>
  <si>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</si>
  <si>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</si>
  <si>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</si>
  <si>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</si>
  <si>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</si>
  <si>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</si>
  <si>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</si>
  <si>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</si>
  <si>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</si>
  <si>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</si>
  <si>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</si>
  <si>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</si>
  <si>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</si>
  <si>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</si>
  <si>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</si>
  <si>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</si>
  <si>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</si>
  <si>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</si>
  <si>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</si>
  <si>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</si>
  <si>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</si>
  <si>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</si>
  <si>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</si>
  <si>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</si>
  <si>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</si>
  <si>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</si>
  <si>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</si>
  <si>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</si>
  <si>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</si>
  <si>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</si>
  <si>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</si>
  <si>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</si>
  <si>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</si>
  <si>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</si>
  <si>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</si>
  <si>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</si>
  <si>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</si>
  <si>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</si>
  <si>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</si>
  <si>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</si>
  <si>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</si>
  <si>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</si>
  <si>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</si>
  <si>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</si>
  <si>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</si>
  <si>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</si>
  <si>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</si>
  <si>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</si>
  <si>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</si>
  <si>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</si>
  <si>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</si>
  <si>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</si>
  <si>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</si>
  <si>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</si>
  <si>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</si>
  <si>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</si>
  <si>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</si>
  <si>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</si>
  <si>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</si>
  <si>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</si>
  <si>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</si>
  <si>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</si>
  <si>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</si>
  <si>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</si>
  <si>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</si>
  <si>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</si>
  <si>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</si>
  <si>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</si>
  <si>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</si>
  <si>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</si>
  <si>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</si>
  <si>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</si>
  <si>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</si>
  <si>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</si>
  <si>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</si>
  <si>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</si>
  <si>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</si>
  <si>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</si>
  <si>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</si>
  <si>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</si>
  <si>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</si>
  <si>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</si>
  <si>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</si>
  <si>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</si>
  <si>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</si>
  <si>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</si>
  <si>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</si>
  <si>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</si>
  <si>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</si>
  <si>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</si>
  <si>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</si>
  <si>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</si>
  <si>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</si>
  <si>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</si>
  <si>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</si>
  <si>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</si>
  <si>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</si>
  <si>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</si>
  <si>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</si>
  <si>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</si>
  <si>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</si>
  <si>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</si>
  <si>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</si>
  <si>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</si>
  <si>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</si>
  <si>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</si>
  <si>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</si>
  <si>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</si>
  <si>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</si>
  <si>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</si>
  <si>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</si>
  <si>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</si>
  <si>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</si>
  <si>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</si>
  <si>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</si>
  <si>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</si>
  <si>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</si>
  <si>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</si>
  <si>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</si>
  <si>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</si>
  <si>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</si>
  <si>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</si>
  <si>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</si>
  <si>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</si>
  <si>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</si>
  <si>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</si>
  <si>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</si>
  <si>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</si>
  <si>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</si>
  <si>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</si>
  <si>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</si>
  <si>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</si>
  <si>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</si>
  <si>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</si>
  <si>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</si>
  <si>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</si>
  <si>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</si>
  <si>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</si>
  <si>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</si>
  <si>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</si>
  <si>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</si>
  <si>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</si>
  <si>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</si>
  <si>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</si>
  <si>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</si>
  <si>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</si>
  <si>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</si>
  <si>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</si>
  <si>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</si>
  <si>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</si>
  <si>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</si>
  <si>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</si>
  <si>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</si>
  <si>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</si>
  <si>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</si>
  <si>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</si>
  <si>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</si>
  <si>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</si>
  <si>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</si>
  <si>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</si>
  <si>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</si>
  <si>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</si>
  <si>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</si>
  <si>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</si>
  <si>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</si>
  <si>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</si>
  <si>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</si>
  <si>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</si>
  <si>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</si>
  <si>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</si>
  <si>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</si>
  <si>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</si>
  <si>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</si>
  <si>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</si>
  <si>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</si>
  <si>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</si>
  <si>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</si>
  <si>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</si>
  <si>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</si>
  <si>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</si>
  <si>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</si>
  <si>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</si>
  <si>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</si>
  <si>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</si>
  <si>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</si>
  <si>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PREFEITURA MUNICIPAL DE OLINDA</t>
  </si>
  <si>
    <t>SECRETARIA DE OBRAS - SO</t>
  </si>
  <si>
    <t xml:space="preserve">       SECRETARIA EXECUTIVA DE OBRAS - SEO</t>
  </si>
  <si>
    <t>PLANILHA ORÇAMENTÁRIA ESTIMATIVA</t>
  </si>
  <si>
    <t>OBRA DE PAVIMENTAÇÃO, DRENAGEM E SINALIZAÇÃO DE VIAS EM DIVERSOS BAIRROS NO MUNICÍPIO DE OLINDA - PE</t>
  </si>
  <si>
    <t>PREÇO TOTAL
 S/BDI</t>
  </si>
  <si>
    <t>PREÇO TOTAL
 C/BDI</t>
  </si>
  <si>
    <t>93584</t>
  </si>
  <si>
    <t>93207</t>
  </si>
  <si>
    <t>101116</t>
  </si>
  <si>
    <t>100574</t>
  </si>
  <si>
    <t>COMP042</t>
  </si>
  <si>
    <t>100973</t>
  </si>
  <si>
    <t xml:space="preserve"> - BOTA-FORA</t>
  </si>
  <si>
    <t>97914</t>
  </si>
  <si>
    <t>94273</t>
  </si>
  <si>
    <t>94281</t>
  </si>
  <si>
    <t>90107</t>
  </si>
  <si>
    <t>93380</t>
  </si>
  <si>
    <t>4.8</t>
  </si>
  <si>
    <t>4.9</t>
  </si>
  <si>
    <t>100576</t>
  </si>
  <si>
    <t>COMP046</t>
  </si>
  <si>
    <t>COMP033</t>
  </si>
  <si>
    <t>5.5</t>
  </si>
  <si>
    <t>100981</t>
  </si>
  <si>
    <t>5.6</t>
  </si>
  <si>
    <t>5.7</t>
  </si>
  <si>
    <t>COMP045</t>
  </si>
  <si>
    <t>94991</t>
  </si>
  <si>
    <t>COMP044</t>
  </si>
  <si>
    <t>7.4</t>
  </si>
  <si>
    <t>8.1</t>
  </si>
  <si>
    <t>COMP048</t>
  </si>
  <si>
    <t>8.2</t>
  </si>
  <si>
    <t>96616</t>
  </si>
  <si>
    <t>8.3</t>
  </si>
  <si>
    <t>COMP049</t>
  </si>
  <si>
    <t>8.4</t>
  </si>
  <si>
    <t>COMP050</t>
  </si>
  <si>
    <t>8.5</t>
  </si>
  <si>
    <t>COMP051</t>
  </si>
  <si>
    <t>8.6</t>
  </si>
  <si>
    <t>98576</t>
  </si>
  <si>
    <t>8.7</t>
  </si>
  <si>
    <t>99839</t>
  </si>
  <si>
    <t>7.5</t>
  </si>
  <si>
    <t>COMP037</t>
  </si>
  <si>
    <t>90106</t>
  </si>
  <si>
    <t>8.8</t>
  </si>
  <si>
    <t>COMP063</t>
  </si>
  <si>
    <t>COMP057</t>
  </si>
  <si>
    <t>102738</t>
  </si>
  <si>
    <t>4.10</t>
  </si>
  <si>
    <t>4.11</t>
  </si>
  <si>
    <t>93379</t>
  </si>
  <si>
    <t>4.12</t>
  </si>
  <si>
    <t>4.13</t>
  </si>
  <si>
    <t>Dados</t>
  </si>
  <si>
    <t>Soma de QUANTID.</t>
  </si>
  <si>
    <t>Soma de PREÇO TOTAL
 C/BDI</t>
  </si>
  <si>
    <t>SINAPI Nacional 
JANEIRO 2022</t>
  </si>
  <si>
    <t>REATERRO MECANIZADO DE VALA COM RETROESCAVADEIRA (CAPACIDADE DA CAÇAMBA DA RETRO: 0,26 M³ / POTÊNCIA: 88 HP), LARGURA DE 0,8 A 1,5 M, PROFUNDIDADE ATÉ 1,5 M, COM SOLO DE 1ª CATEGORIA EM LOCAIS COM BAIXO NÍVEL DE INTERFERÊNCIA. AF_04/2016</t>
  </si>
  <si>
    <t>EXECUÇÃO DE DEPÓSITO EM CANTEIRO DE OBRA EM CHAPA DE MADEIRA COMPENSADA, NÃO INCLUSO MOBILIÁRIO. AF_04/2016</t>
  </si>
  <si>
    <t>ASSENTAMENTO DE GUIA (MEIO-FIO) EM TRECHO RETO,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</si>
  <si>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</si>
  <si>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TRANSPORTE COM CAMINHÃO BASCULANTE DE 6 M³, EM VIA URBANA PAVIMENTADA, DMT ATÉ 30 KM (UNIDADE: M3XKM). AF_07/2020 - BOTA-FORA</t>
  </si>
  <si>
    <t>COMPOSIÇÃO</t>
  </si>
  <si>
    <t>EXECUÇÃO DE PASSEIO (CALÇADA) OU PISO DE CONCRETO COM CONCRETO MOLDADO IN LOCO, USINADO, ACABAMENTO CONVENCIONAL, NÃO ARMADO. AF_07/2016</t>
  </si>
  <si>
    <t>EXECUÇÃO DE PAVIMENTO EM PARALELEPIPEDO SOBRE COLCHÃO DE AREIA, REJUNTADO COM ARGAMASSA TRAÇO 1:3 (CIMENTO E AREIA), INCLUSIVE CARGA, DESCARGA E TRANSPORTE</t>
  </si>
  <si>
    <t>BOCA DE LOBO SIMPLES - BLS 01 AC/BC</t>
  </si>
  <si>
    <t>PLACA DE OBRA EM CHAPA DE AÇO GALVANIZADO</t>
  </si>
  <si>
    <t>CARGA, MANOBRA E DESCARGA DE SOLOS E MATERIAIS GRANULARES EM CAMINHÃO BASCULANTE 6 M³ - CARGA COM PÁ CARREGADEIRA (CAÇAMBA DE 1,7 A 2,8 M³ / 128 HP) E DESCARGA LIVRE (UNIDADE: M3). AF_07/2020 - BOTA-FORA</t>
  </si>
  <si>
    <t>TUBO DE PEAD CORRUGADO DE DUPLA PAREDE PARA REDE COLETORA DE ÁGUAS PLUVIAIS, DN 400 MM, JUNTA ELÁSTICA INTEGRADA, INSTALADO EM LOCAL COM NÍVEL BAIXO DE INTERFERÊNCIAS - FORNECIMENTO E ASSENTAMENTO</t>
  </si>
  <si>
    <t>CARGA, MANOBRA E DESCARGA DE ENTULHO EM CAMINHÃO BASCULANTE 6 M³ - CARGA COM ESCAVADEIRA HIDRÁULICA  (CAÇAMBA DE 0,80 M³ / 111 HP) E DESCARGA LIVRE (UNIDADE: M3). AF_07/2020 - BOTA-FORA</t>
  </si>
  <si>
    <t>GUIA DE TRAVAMENTO EM CONCRETO PRÉ-FABRICADO, DIMENSÕES 100X15X13X20 CM</t>
  </si>
  <si>
    <t xml:space="preserve">EXECUÇÃO E COMPACTAÇÃO DE REFORÇO DO SUBLEITO COM SOLO-AREIA (70/30) - INCLUSIVE SOLO, AREIA, ESCAVAÇÃO, CARGA E TRANSPORTE, DMT ATÉ 30,0 KM (JAZIDA-OBRA) </t>
  </si>
  <si>
    <t>REBAIXAMENTO DE PENA D'AGUA, INCLUINDO COMPLEMENTO DE TUBULACAO, CONEXOES, ESCAVACAO E REATERRO</t>
  </si>
  <si>
    <t>REBAIXAMENTO DE DISTRIBUIDOR DE 110 MM, INCLUSIVE ESCAVACAO E REATERRO(SEM TUBULACAO E CONEXOES)</t>
  </si>
  <si>
    <t>EXECUÇÃO DE ESCRITÓRIO EM CANTEIRO DE OBRA EM CHAPA DE MADEIRA COMPENSADA, NÃO INCLUSO MOBILIÁRIO E EQUIPAMENTOS. AF_02/2016</t>
  </si>
  <si>
    <t>DEMOLIÇÃO DE MEIO-FIO EXISTENTE</t>
  </si>
  <si>
    <t>BOCA DE LOBO SIMPLES - BLS 02 AC/BC</t>
  </si>
  <si>
    <t>REATERRO MECANIZADO DE VALA COM RETROESCAVADEIRA (CAPACIDADE DA CAÇAMBA DA RETRO: 0,26 M³ / POTÊNCIA: 88 HP), LARGURA ATÉ 0,8 M, PROFUNDIDADE DE 1,5 A 3,0 M, COM SOLO DE 1ª CATEGORIA EM LOCAIS COM BAIXO NÍVEL DE INTERFERÊNCIA. AF_04/2016</t>
  </si>
  <si>
    <t>LASTRO DE CONCRETO MAGRO, APLICADO EM BLOCOS DE COROAMENTO OU SAPATAS. AF_08/2017</t>
  </si>
  <si>
    <t>TRATAMENTO DE JUNTA DE DILATAÇÃO COM MANTA ASFÁLTICA ADERIDA COM MAÇARICO. AF_06/2018</t>
  </si>
  <si>
    <t>GUARDA-CORPO DE AÇO GALVANIZADO DE 1,10M DE ALTURA, MONTANTES TUBULARES DE 1.1/2 ESPAÇADOS DE 1,20M, TRAVESSA SUPERIOR DE 2, GRADIL FORMADO POR BARRAS CHATAS EM FERRO DE 32X4,8MM, FIXADO COM CHUMBADOR MECÂNICO. AF_04/2019_P</t>
  </si>
  <si>
    <t>RAMPA PARA ACESSO DE P.N.E. EM CONCRETO Fck = 20MPa, DESEMPOLADA, COM PISO EM LAJOTA PRÉ-MOLDADA EM CONCRETO COLORIDO NA COR AMARELA PARA SINALIZAÇÃO TÁTIL DE ALERTA E COM CORRIMÃO EM AÇO GALVANIZADO (COMPRIMENTO 14,00 M X 1,20 M - 3 NÍVEIS)</t>
  </si>
  <si>
    <t>DEMOLIÇÃO DE MURETA DE CONTENÇÃO EM CONCRETO SIMPLES</t>
  </si>
  <si>
    <t>TUBO DE PEAD CORRUGADO DE DUPLA PAREDE PARA REDE COLETORA DE ÁGUAS PLUVIAIS, DN 600 MM, JUNTA ELÁSTICA INTEGRADA, INSTALADO EM LOCAL COM NÍVEL BAIXO DE INTERFERÊNCIAS - FORNECIMENTO E ASSENTAMENTO</t>
  </si>
  <si>
    <t>Total Geral</t>
  </si>
  <si>
    <t>SINAPI NACIONAL JANEIRO 2022 (DESONERADO)</t>
  </si>
  <si>
    <t>Encargos sociais</t>
  </si>
  <si>
    <t>UNIDADE</t>
  </si>
  <si>
    <t>CUSTO TOAL</t>
  </si>
  <si>
    <t>Horista</t>
  </si>
  <si>
    <t>97141</t>
  </si>
  <si>
    <t>8,28</t>
  </si>
  <si>
    <t>Mensalista</t>
  </si>
  <si>
    <t>97142</t>
  </si>
  <si>
    <t>9,18</t>
  </si>
  <si>
    <t>97143</t>
  </si>
  <si>
    <t>11,49</t>
  </si>
  <si>
    <t>97144</t>
  </si>
  <si>
    <t>13,79</t>
  </si>
  <si>
    <t>97145</t>
  </si>
  <si>
    <t>16,09</t>
  </si>
  <si>
    <t>97146</t>
  </si>
  <si>
    <t>18,39</t>
  </si>
  <si>
    <t>97147</t>
  </si>
  <si>
    <t>20,69</t>
  </si>
  <si>
    <t>97148</t>
  </si>
  <si>
    <t>23,00</t>
  </si>
  <si>
    <t>97149</t>
  </si>
  <si>
    <t>25,33</t>
  </si>
  <si>
    <t>97150</t>
  </si>
  <si>
    <t>31,55</t>
  </si>
  <si>
    <t>97151</t>
  </si>
  <si>
    <t>36,78</t>
  </si>
  <si>
    <t>97152</t>
  </si>
  <si>
    <t>41,76</t>
  </si>
  <si>
    <t>97153</t>
  </si>
  <si>
    <t>46,89</t>
  </si>
  <si>
    <t>97154</t>
  </si>
  <si>
    <t>52,05</t>
  </si>
  <si>
    <t>97155</t>
  </si>
  <si>
    <t>57,20</t>
  </si>
  <si>
    <t>97156</t>
  </si>
  <si>
    <t>67,86</t>
  </si>
  <si>
    <t>97157</t>
  </si>
  <si>
    <t>4,99</t>
  </si>
  <si>
    <t>97158</t>
  </si>
  <si>
    <t>5,55</t>
  </si>
  <si>
    <t>97159</t>
  </si>
  <si>
    <t>6,95</t>
  </si>
  <si>
    <t>97160</t>
  </si>
  <si>
    <t>8,33</t>
  </si>
  <si>
    <t>97161</t>
  </si>
  <si>
    <t>9,75</t>
  </si>
  <si>
    <t>97162</t>
  </si>
  <si>
    <t>11,16</t>
  </si>
  <si>
    <t>97163</t>
  </si>
  <si>
    <t>12,57</t>
  </si>
  <si>
    <t>97164</t>
  </si>
  <si>
    <t>13,97</t>
  </si>
  <si>
    <t>97165</t>
  </si>
  <si>
    <t>15,41</t>
  </si>
  <si>
    <t>97166</t>
  </si>
  <si>
    <t>19,22</t>
  </si>
  <si>
    <t>97167</t>
  </si>
  <si>
    <t>22,43</t>
  </si>
  <si>
    <t>97168</t>
  </si>
  <si>
    <t>25,42</t>
  </si>
  <si>
    <t>97169</t>
  </si>
  <si>
    <t>28,54</t>
  </si>
  <si>
    <t>97170</t>
  </si>
  <si>
    <t>31,69</t>
  </si>
  <si>
    <t>97171</t>
  </si>
  <si>
    <t>34,83</t>
  </si>
  <si>
    <t>97172</t>
  </si>
  <si>
    <t>41,49</t>
  </si>
  <si>
    <t>97173</t>
  </si>
  <si>
    <t>ASSENTAMENTO DE TUBO DE AÇO CARBONO PARA REDE DE ÁGUA, DN 600 MM (24), JUNTA SOLDADA, INSTALADO EM LOCAL COM NÍVEL ALTO DE INTERFERÊNCIAS (NÃO INCLUI FORNECIMENTO). AF_11/2017</t>
  </si>
  <si>
    <t>33,88</t>
  </si>
  <si>
    <t>97174</t>
  </si>
  <si>
    <t>ASSENTAMENTO DE TUBO DE AÇO CARBONO PARA REDE DE ÁGUA, DN 700 MM (28), JUNTA SOLDADA, INSTALADO EM LOCAL COM NÍVEL ALTO DE INTERFERÊNCIAS (NÃO INCLUI FORNECIMENTO). AF_11/2017</t>
  </si>
  <si>
    <t>39,21</t>
  </si>
  <si>
    <t>97175</t>
  </si>
  <si>
    <t>ASSENTAMENTO DE TUBO DE AÇO CARBONO PARA REDE DE ÁGUA, DN 800 MM (32), JUNTA SOLDADA, INSTALADO EM LOCAL COM NÍVEL ALTO DE INTERFERÊNCIAS (NÃO INCLUI FORNECIMENTO). AF_11/2017</t>
  </si>
  <si>
    <t>44,54</t>
  </si>
  <si>
    <t>97176</t>
  </si>
  <si>
    <t>ASSENTAMENTO DE TUBO DE AÇO CARBONO PARA REDE DE ÁGUA, DN 900 MM (36), JUNTA SOLDADA, INSTALADO EM LOCAL COM NÍVEL ALTO DE INTERFERÊNCIAS (NÃO INCLUI FORNECIMENTO). AF_11/2017</t>
  </si>
  <si>
    <t>49,86</t>
  </si>
  <si>
    <t>97177</t>
  </si>
  <si>
    <t>ASSENTAMENTO DE TUBO DE AÇO CARBONO PARA REDE DE ÁGUA, DN 1000 MM (40) OU DN 1100 MM (44), JUNTA SOLDADA, INSTALADO EM LOCAL COM NÍVEL ALTO DE INTERFERÊNCIAS (NÃO INCLUI FORNECIMENTO). AF_11/2017</t>
  </si>
  <si>
    <t>60,53</t>
  </si>
  <si>
    <t>97178</t>
  </si>
  <si>
    <t>ASSENTAMENTO DE TUBO DE AÇO CARBONO PARA REDE DE ÁGUA, DN 1200 MM (48) OU DN 1300 MM (52), JUNTA SOLDADA, INSTALADO EM LOCAL COM NÍVEL ALTO DE INTERFERÊNCIAS (NÃO INCLUI FORNECIMENTO). AF_11/2017</t>
  </si>
  <si>
    <t>71,18</t>
  </si>
  <si>
    <t>97179</t>
  </si>
  <si>
    <t>ASSENTAMENTO DE TUBO DE AÇO CARBONO PARA REDE DE ÁGUA, DN 1400 MM (56'') OU DN 1500 MM (60), JUNTA SOLDADA, INSTALADO EM LOCAL COM NÍVEL ALTO DE INTERFERÊNCIAS (NÃO INCLUI FORNECIMENTO). AF_11/2017</t>
  </si>
  <si>
    <t>81,85</t>
  </si>
  <si>
    <t>97180</t>
  </si>
  <si>
    <t>ASSENTAMENTO DE TUBO DE AÇO CARBONO PARA REDE DE ÁGUA, DN 1600 MM (64) OU DN 1700 MM (68), JUNTA SOLDADA, INSTALADO EM LOCAL COM NÍVEL ALTO DE INTERFERÊNCIAS (NÃO INCLUI FORNECIMENTO). AF_11/2017</t>
  </si>
  <si>
    <t>92,51</t>
  </si>
  <si>
    <t>97181</t>
  </si>
  <si>
    <t>ASSENTAMENTO DE TUBO DE AÇO CARBONO PARA REDE DE ÁGUA, DN 1800 MM (72) OU DN 1900 MM (76), JUNTA SOLDADA, INSTALADO EM LOCAL COM NÍVEL ALTO DE INTERFERÊNCIAS (NÃO INCLUI FORNECIMENTO). AF_11/2017</t>
  </si>
  <si>
    <t>107,43</t>
  </si>
  <si>
    <t>97182</t>
  </si>
  <si>
    <t>ASSENTAMENTO DE TUBO DE AÇO CARBONO PARA REDE DE ÁGUA, DN 2000 MM (80) OU DN 2100 MM (84), JUNTA SOLDADA, INSTALADO EM LOCAL COM NÍVEL ALTO DE INTERFERÊNCIAS (NÃO INCLUI FORNECIMENTO). AF_11/2017</t>
  </si>
  <si>
    <t>118,54</t>
  </si>
  <si>
    <t>97183</t>
  </si>
  <si>
    <t>ASSENTAMENTO DE TUBO DE AÇO CARBONO PARA REDE DE ÁGUA, DN 600 MM (24), JUNTA SOLDADA, INSTALADO EM LOCAL COM NÍVEL BAIXO DE INTERFERÊNCIAS (NÃO INCLUI FORNECIMENTO). AF_11/2017</t>
  </si>
  <si>
    <t>27,01</t>
  </si>
  <si>
    <t>97184</t>
  </si>
  <si>
    <t>ASSENTAMENTO DE TUBO DE AÇO CARBONO PARA REDE DE ÁGUA, DN 700 MM (28), JUNTA SOLDADA, INSTALADO EM LOCAL COM NÍVEL BAIXO DE INTERFERÊNCIAS (NÃO INCLUI FORNECIMENTO). AF_11/2017</t>
  </si>
  <si>
    <t>31,33</t>
  </si>
  <si>
    <t>97185</t>
  </si>
  <si>
    <t>ASSENTAMENTO DE TUBO DE AÇO CARBONO PARA REDE DE ÁGUA, DN 800 MM (32), JUNTA SOLDADA, INSTALADO EM LOCAL COM NÍVEL BAIXO DE INTERFERÊNCIAS (NÃO INCLUI FORNECIMENTO). AF_11/2017</t>
  </si>
  <si>
    <t>35,63</t>
  </si>
  <si>
    <t>97186</t>
  </si>
  <si>
    <t>ASSENTAMENTO DE TUBO DE AÇO CARBONO PARA REDE DE ÁGUA, DN 900 MM (36), JUNTA SOLDADA, INSTALADO EM LOCAL COM NÍVEL BAIXO DE INTERFERÊNCIAS (NÃO INCLUI FORNECIMENTO). AF_11/2017</t>
  </si>
  <si>
    <t>39,95</t>
  </si>
  <si>
    <t>97187</t>
  </si>
  <si>
    <t>48,58</t>
  </si>
  <si>
    <t>97188</t>
  </si>
  <si>
    <t>ASSENTAMENTO DE TUBO DE AÇO CARBONO PARA REDE DE ÁGUA, DN 1200 MM (48) OU DN 1300 MM (52), JUNTA SOLDADA, INSTALADO EM LOCAL COM NÍVEL BAIXO DE INTERFERÊNCIAS (NÃO INCLUI FORNECIMENTO). AF_11/2017</t>
  </si>
  <si>
    <t>57,19</t>
  </si>
  <si>
    <t>97189</t>
  </si>
  <si>
    <t>ASSENTAMENTO DE TUBO DE AÇO CARBONO PARA REDE DE ÁGUA, DN 1400 MM (56'') OU DN 1500 MM (60), JUNTA SOLDADA, INSTALADO EM LOCAL COM NÍVEL BAIXO DE INTERFERÊNCIAS (NÃO INCLUI FORNECIMENTO). AF_11/2017</t>
  </si>
  <si>
    <t>65,83</t>
  </si>
  <si>
    <t>97190</t>
  </si>
  <si>
    <t>ASSENTAMENTO DE TUBO DE AÇO CARBONO PARA REDE DE ÁGUA, DN 1600 MM (64) OU DN 1700 MM (68), JUNTA SOLDADA, INSTALADO EM LOCAL COM NÍVEL BAIXO DE INTERFERÊNCIAS (NÃO INCLUI FORNECIMENTO). AF_11/2017</t>
  </si>
  <si>
    <t>74,45</t>
  </si>
  <si>
    <t>97191</t>
  </si>
  <si>
    <t>ASSENTAMENTO DE TUBO DE AÇO CARBONO PARA REDE DE ÁGUA, DN 1800 MM (72) OU DN 1900 MM (76), JUNTA SOLDADA, INSTALADO EM LOCAL COM NÍVEL BAIXO DE INTERFERÊNCIAS (NÃO INCLUI FORNECIMENTO). AF_11/2017</t>
  </si>
  <si>
    <t>86,23</t>
  </si>
  <si>
    <t>97192</t>
  </si>
  <si>
    <t>ASSENTAMENTO DE TUBO DE AÇO CARBONO PARA REDE DE ÁGUA, DN 2000 MM (80) OU DN 2100 MM (84), JUNTA SOLDADA, INSTALADO EM LOCAL COM NÍVEL BAIXO DE INTERFERÊNCIAS (NÃO INCLUI FORNECIMENTO). AF_11/2017</t>
  </si>
  <si>
    <t>95,18</t>
  </si>
  <si>
    <t>90694</t>
  </si>
  <si>
    <t>45,41</t>
  </si>
  <si>
    <t>90695</t>
  </si>
  <si>
    <t>94,70</t>
  </si>
  <si>
    <t>90696</t>
  </si>
  <si>
    <t>140,74</t>
  </si>
  <si>
    <t>90697</t>
  </si>
  <si>
    <t>237,38</t>
  </si>
  <si>
    <t>90698</t>
  </si>
  <si>
    <t>380,79</t>
  </si>
  <si>
    <t>90699</t>
  </si>
  <si>
    <t>470,85</t>
  </si>
  <si>
    <t>90700</t>
  </si>
  <si>
    <t>610,71</t>
  </si>
  <si>
    <t>90701</t>
  </si>
  <si>
    <t>77,38</t>
  </si>
  <si>
    <t>90702</t>
  </si>
  <si>
    <t>124,07</t>
  </si>
  <si>
    <t>90703</t>
  </si>
  <si>
    <t>205,99</t>
  </si>
  <si>
    <t>90704</t>
  </si>
  <si>
    <t>293,82</t>
  </si>
  <si>
    <t>90705</t>
  </si>
  <si>
    <t>397,48</t>
  </si>
  <si>
    <t>90706</t>
  </si>
  <si>
    <t>466,87</t>
  </si>
  <si>
    <t>90708</t>
  </si>
  <si>
    <t>1.295,26</t>
  </si>
  <si>
    <t>90724</t>
  </si>
  <si>
    <t>22,35</t>
  </si>
  <si>
    <t>90725</t>
  </si>
  <si>
    <t>27,48</t>
  </si>
  <si>
    <t>90726</t>
  </si>
  <si>
    <t>32,65</t>
  </si>
  <si>
    <t>90727</t>
  </si>
  <si>
    <t>37,78</t>
  </si>
  <si>
    <t>90728</t>
  </si>
  <si>
    <t>42,90</t>
  </si>
  <si>
    <t>90729</t>
  </si>
  <si>
    <t>48,03</t>
  </si>
  <si>
    <t>90730</t>
  </si>
  <si>
    <t>53,16</t>
  </si>
  <si>
    <t>90731</t>
  </si>
  <si>
    <t>58,29</t>
  </si>
  <si>
    <t>90732</t>
  </si>
  <si>
    <t>73,67</t>
  </si>
  <si>
    <t>90733</t>
  </si>
  <si>
    <t>3,16</t>
  </si>
  <si>
    <t>90734</t>
  </si>
  <si>
    <t>3,75</t>
  </si>
  <si>
    <t>90735</t>
  </si>
  <si>
    <t>4,33</t>
  </si>
  <si>
    <t>90736</t>
  </si>
  <si>
    <t>4,92</t>
  </si>
  <si>
    <t>90737</t>
  </si>
  <si>
    <t>5,50</t>
  </si>
  <si>
    <t>90738</t>
  </si>
  <si>
    <t>6,09</t>
  </si>
  <si>
    <t>90739</t>
  </si>
  <si>
    <t>8,83</t>
  </si>
  <si>
    <t>90740</t>
  </si>
  <si>
    <t>4,18</t>
  </si>
  <si>
    <t>90741</t>
  </si>
  <si>
    <t>4,76</t>
  </si>
  <si>
    <t>90742</t>
  </si>
  <si>
    <t>5,34</t>
  </si>
  <si>
    <t>90743</t>
  </si>
  <si>
    <t>5,93</t>
  </si>
  <si>
    <t>90744</t>
  </si>
  <si>
    <t>6,52</t>
  </si>
  <si>
    <t>90745</t>
  </si>
  <si>
    <t>9,86</t>
  </si>
  <si>
    <t>90746</t>
  </si>
  <si>
    <t>3,42</t>
  </si>
  <si>
    <t>90747</t>
  </si>
  <si>
    <t>16,15</t>
  </si>
  <si>
    <t>94869</t>
  </si>
  <si>
    <t>263,69</t>
  </si>
  <si>
    <t>94870</t>
  </si>
  <si>
    <t>1,66</t>
  </si>
  <si>
    <t>94871</t>
  </si>
  <si>
    <t>312,29</t>
  </si>
  <si>
    <t>94872</t>
  </si>
  <si>
    <t>2,38</t>
  </si>
  <si>
    <t>94875</t>
  </si>
  <si>
    <t>1.829,66</t>
  </si>
  <si>
    <t>94876</t>
  </si>
  <si>
    <t>26,74</t>
  </si>
  <si>
    <t>94878</t>
  </si>
  <si>
    <t>30,99</t>
  </si>
  <si>
    <t>94879</t>
  </si>
  <si>
    <t>2.436,10</t>
  </si>
  <si>
    <t>94880</t>
  </si>
  <si>
    <t>39,72</t>
  </si>
  <si>
    <t>94881</t>
  </si>
  <si>
    <t>3.807,38</t>
  </si>
  <si>
    <t>94882</t>
  </si>
  <si>
    <t>46,28</t>
  </si>
  <si>
    <t>94884</t>
  </si>
  <si>
    <t>59,54</t>
  </si>
  <si>
    <t>97121</t>
  </si>
  <si>
    <t>1,87</t>
  </si>
  <si>
    <t>97122</t>
  </si>
  <si>
    <t>2,60</t>
  </si>
  <si>
    <t>97123</t>
  </si>
  <si>
    <t>3,31</t>
  </si>
  <si>
    <t>97124</t>
  </si>
  <si>
    <t>0,82</t>
  </si>
  <si>
    <t>97125</t>
  </si>
  <si>
    <t>1,16</t>
  </si>
  <si>
    <t>97126</t>
  </si>
  <si>
    <t>1,49</t>
  </si>
  <si>
    <t>102264</t>
  </si>
  <si>
    <t>25,17</t>
  </si>
  <si>
    <t>102265</t>
  </si>
  <si>
    <t>94,18</t>
  </si>
  <si>
    <t>102266</t>
  </si>
  <si>
    <t>104,43</t>
  </si>
  <si>
    <t>102267</t>
  </si>
  <si>
    <t>119,87</t>
  </si>
  <si>
    <t>102268</t>
  </si>
  <si>
    <t>135,24</t>
  </si>
  <si>
    <t>102269</t>
  </si>
  <si>
    <t>166,01</t>
  </si>
  <si>
    <t>92833</t>
  </si>
  <si>
    <t>TUBO DE CONCRETO PARA REDES COLETORAS DE ESGOTO SANITÁRIO, DIÂMETRO DE 300 MM, JUNTA ELÁSTICA, INSTALADO EM LOCAL COM BAIXO NÍVEL DE INTERFERÊNCIAS - FORNECIMENTO E ASSENTAMENTO. AF_12/2015</t>
  </si>
  <si>
    <t>190,66</t>
  </si>
  <si>
    <t>92834</t>
  </si>
  <si>
    <t>ASSENTAMENTO DE TUBO DE CONCRETO PARA REDES COLETORAS DE ESGOTO SANITÁRIO, DIÂMETRO DE 300 MM, JUNTA ELÁSTICA, INSTALADO EM LOCAL COM BAIXO NÍVEL DE INTERFERÊNCIAS (NÃO INCLUI FORNECIMENTO). AF_12/2015</t>
  </si>
  <si>
    <t>8,53</t>
  </si>
  <si>
    <t>92835</t>
  </si>
  <si>
    <t>TUBO DE CONCRETO PARA REDES COLETORAS DE ESGOTO SANITÁRIO, DIÂMETRO DE 400 MM, JUNTA ELÁSTICA, INSTALADO EM LOCAL COM BAIXO NÍVEL DE INTERFERÊNCIAS - FORNECIMENTO E ASSENTAMENTO. AF_12/2015</t>
  </si>
  <si>
    <t>200,72</t>
  </si>
  <si>
    <t>92836</t>
  </si>
  <si>
    <t>ASSENTAMENTO DE TUBO DE CONCRETO PARA REDES COLETORAS DE ESGOTO SANITÁRIO, DIÂMETRO DE 400 MM, JUNTA ELÁSTICA, INSTALADO EM LOCAL COM BAIXO NÍVEL DE INTERFERÊNCIAS (NÃO INCLUI FORNECIMENTO). AF_12/2015</t>
  </si>
  <si>
    <t>10,89</t>
  </si>
  <si>
    <t>92837</t>
  </si>
  <si>
    <t>TUBO DE CONCRETO PARA REDES COLETORAS DE ESGOTO SANITÁRIO, DIÂMETRO DE 500 MM, JUNTA ELÁSTICA, INSTALADO EM LOCAL COM BAIXO NÍVEL DE INTERFERÊNCIAS - FORNECIMENTO E ASSENTAMENTO. AF_12/2015</t>
  </si>
  <si>
    <t>350,46</t>
  </si>
  <si>
    <t>92838</t>
  </si>
  <si>
    <t>ASSENTAMENTO DE TUBO DE CONCRETO PARA REDES COLETORAS DE ESGOTO SANITÁRIO, DIÂMETRO DE 500 MM, JUNTA ELÁSTICA, INSTALADO EM LOCAL COM BAIXO NÍVEL DE INTERFERÊNCIAS (NÃO INCLUI FORNECIMENTO). AF_12/2015</t>
  </si>
  <si>
    <t>13,06</t>
  </si>
  <si>
    <t>92839</t>
  </si>
  <si>
    <t>TUBO DE CONCRETO PARA REDES COLETORAS DE ESGOTO SANITÁRIO, DIÂMETRO DE 600 MM, JUNTA ELÁSTICA, INSTALADO EM LOCAL COM BAIXO NÍVEL DE INTERFERÊNCIAS - FORNECIMENTO E ASSENTAMENTO. AF_12/2015</t>
  </si>
  <si>
    <t>428,41</t>
  </si>
  <si>
    <t>92840</t>
  </si>
  <si>
    <t>ASSENTAMENTO DE TUBO DE CONCRETO PARA REDES COLETORAS DE ESGOTO SANITÁRIO, DIÂMETRO DE 600 MM, JUNTA ELÁSTICA, INSTALADO EM LOCAL COM BAIXO NÍVEL DE INTERFERÊNCIAS (NÃO INCLUI FORNECIMENTO). AF_12/2015</t>
  </si>
  <si>
    <t>15,48</t>
  </si>
  <si>
    <t>92841</t>
  </si>
  <si>
    <t>TUBO DE CONCRETO PARA REDES COLETORAS DE ESGOTO SANITÁRIO, DIÂMETRO DE 700 MM, JUNTA ELÁSTICA, INSTALADO EM LOCAL COM BAIXO NÍVEL DE INTERFERÊNCIAS - FORNECIMENTO E ASSENTAMENTO. AF_12/2015</t>
  </si>
  <si>
    <t>558,34</t>
  </si>
  <si>
    <t>92842</t>
  </si>
  <si>
    <t>ASSENTAMENTO DE TUBO DE CONCRETO PARA REDES COLETORAS DE ESGOTO SANITÁRIO, DIÂMETRO DE 700 MM, JUNTA ELÁSTICA, INSTALADO EM LOCAL COM BAIXO NÍVEL DE INTERFERÊNCIAS (NÃO INCLUI FORNECIMENTO). AF_12/2015</t>
  </si>
  <si>
    <t>17,67</t>
  </si>
  <si>
    <t>92843</t>
  </si>
  <si>
    <t>TUBO DE CONCRETO PARA REDES COLETORAS DE ESGOTO SANITÁRIO, DIÂMETRO DE 800 MM, JUNTA ELÁSTICA, INSTALADO EM LOCAL COM BAIXO NÍVEL DE INTERFERÊNCIAS - FORNECIMENTO E ASSENTAMENTO. AF_12/2015</t>
  </si>
  <si>
    <t>578,51</t>
  </si>
  <si>
    <t>92844</t>
  </si>
  <si>
    <t>ASSENTAMENTO DE TUBO DE CONCRETO PARA REDES COLETORAS DE ESGOTO SANITÁRIO, DIÂMETRO DE 800 MM, JUNTA ELÁSTICA, INSTALADO EM LOCAL COM BAIXO NÍVEL DE INTERFERÊNCIAS (NÃO INCLUI FORNECIMENTO). AF_12/2015</t>
  </si>
  <si>
    <t>20,09</t>
  </si>
  <si>
    <t>92845</t>
  </si>
  <si>
    <t>TUBO DE CONCRETO PARA REDES COLETORAS DE ESGOTO SANITÁRIO, DIÂMETRO DE 900 MM, JUNTA ELÁSTICA, INSTALADO EM LOCAL COM BAIXO NÍVEL DE INTERFERÊNCIAS - FORNECIMENTO E ASSENTAMENTO. AF_12/2015</t>
  </si>
  <si>
    <t>852,26</t>
  </si>
  <si>
    <t>92846</t>
  </si>
  <si>
    <t>ASSENTAMENTO DE TUBO DE CONCRETO PARA REDES COLETORAS DE ESGOTO SANITÁRIO, DIÂMETRO DE 900 MM, JUNTA ELÁSTICA, INSTALADO EM LOCAL COM BAIXO NÍVEL DE INTERFERÊNCIAS (NÃO INCLUI FORNECIMENTO). AF_12/2015</t>
  </si>
  <si>
    <t>22,27</t>
  </si>
  <si>
    <t>92847</t>
  </si>
  <si>
    <t>TUBO DE CONCRETO PARA REDES COLETORAS DE ESGOTO SANITÁRIO, DIÂMETRO DE 1000 MM, JUNTA ELÁSTICA, INSTALADO EM LOCAL COM BAIXO NÍVEL DE INTERFERÊNCIAS - FORNECIMENTO E ASSENTAMENTO. AF_12/2015</t>
  </si>
  <si>
    <t>882,63</t>
  </si>
  <si>
    <t>92848</t>
  </si>
  <si>
    <t>ASSENTAMENTO DE TUBO DE CONCRETO PARA REDES COLETORAS DE ESGOTO SANITÁRIO, DIÂMETRO DE 1000 MM, JUNTA ELÁSTICA, INSTALADO EM LOCAL COM BAIXO NÍVEL DE INTERFERÊNCIAS (NÃO INCLUI FORNECIMENTO). AF_12/2015</t>
  </si>
  <si>
    <t>24,71</t>
  </si>
  <si>
    <t>92849</t>
  </si>
  <si>
    <t>TUBO DE CONCRETO PARA REDES COLETORAS DE ESGOTO SANITÁRIO, DIÂMETRO DE 300 MM, JUNTA ELÁSTICA, INSTALADO EM LOCAL COM ALTO NÍVEL DE INTERFERÊNCIAS - FORNECIMENTO E ASSENTAMENTO. AF_12/2015</t>
  </si>
  <si>
    <t>199,18</t>
  </si>
  <si>
    <t>92850</t>
  </si>
  <si>
    <t>ASSENTAMENTO DE TUBO DE CONCRETO PARA REDES COLETORAS DE ESGOTO SANITÁRIO, DIÂMETRO DE 300 MM, JUNTA ELÁSTICA, INSTALADO EM LOCAL COM ALTO NÍVEL DE INTERFERÊNCIAS (NÃO INCLUI FORNECIMENTO). AF_12/2015</t>
  </si>
  <si>
    <t>16,13</t>
  </si>
  <si>
    <t>92851</t>
  </si>
  <si>
    <t>TUBO DE CONCRETO PARA REDES COLETORAS DE ESGOTO SANITÁRIO, DIÂMETRO DE 400 MM, JUNTA ELÁSTICA, INSTALADO EM LOCAL COM ALTO NÍVEL DE INTERFERÊNCIAS - FORNECIMENTO E ASSENTAMENTO. AF_12/2015</t>
  </si>
  <si>
    <t>211,34</t>
  </si>
  <si>
    <t>92852</t>
  </si>
  <si>
    <t>ASSENTAMENTO DE TUBO DE CONCRETO PARA REDES COLETORAS DE ESGOTO SANITÁRIO, DIÂMETRO DE 400 MM, JUNTA ELÁSTICA, INSTALADO EM LOCAL COM ALTO NÍVEL DE INTERFERÊNCIAS (NÃO INCLUI FORNECIMENTO). AF_12/2015</t>
  </si>
  <si>
    <t>20,35</t>
  </si>
  <si>
    <t>92853</t>
  </si>
  <si>
    <t>TUBO DE CONCRETO PARA REDES COLETORAS DE ESGOTO SANITÁRIO, DIÂMETRO DE 500 MM, JUNTA ELÁSTICA, INSTALADO EM LOCAL COM ALTO NÍVEL DE INTERFERÊNCIAS - FORNECIMENTO E ASSENTAMENTO. AF_12/2015</t>
  </si>
  <si>
    <t>363,60</t>
  </si>
  <si>
    <t>92854</t>
  </si>
  <si>
    <t>ASSENTAMENTO DE TUBO DE CONCRETO PARA REDES COLETORAS DE ESGOTO SANITÁRIO, DIÂMETRO DE 500 MM, JUNTA ELÁSTICA, INSTALADO EM LOCAL COM ALTO NÍVEL DE INTERFERÊNCIAS (NÃO INCLUI FORNECIMENTO). AF_12/2015</t>
  </si>
  <si>
    <t>24,79</t>
  </si>
  <si>
    <t>92855</t>
  </si>
  <si>
    <t>TUBO DE CONCRETO PARA REDES COLETORAS DE ESGOTO SANITÁRIO, DIÂMETRO DE 600 MM, JUNTA ELÁSTICA, INSTALADO EM LOCAL COM ALTO NÍVEL DE INTERFERÊNCIAS - FORNECIMENTO E ASSENTAMENTO. AF_12/2015</t>
  </si>
  <si>
    <t>443,84</t>
  </si>
  <si>
    <t>92856</t>
  </si>
  <si>
    <t>ASSENTAMENTO DE TUBO DE CONCRETO PARA REDES COLETORAS DE ESGOTO SANITÁRIO, DIÂMETRO DE 600 MM, JUNTA ELÁSTICA, INSTALADO EM LOCAL COM ALTO NÍVEL DE INTERFERÊNCIAS (NÃO INCLUI FORNECIMENTO). AF_12/2015</t>
  </si>
  <si>
    <t>29,23</t>
  </si>
  <si>
    <t>92857</t>
  </si>
  <si>
    <t>TUBO DE CONCRETO PARA REDES COLETORAS DE ESGOTO SANITÁRIO, DIÂMETRO DE 700 MM, JUNTA ELÁSTICA, INSTALADO EM LOCAL COM ALTO NÍVEL DE INTERFERÊNCIAS - FORNECIMENTO E ASSENTAMENTO. AF_12/2015</t>
  </si>
  <si>
    <t>576,03</t>
  </si>
  <si>
    <t>92858</t>
  </si>
  <si>
    <t>ASSENTAMENTO DE TUBO DE CONCRETO PARA REDES COLETORAS DE ESGOTO SANITÁRIO, DIÂMETRO DE 700 MM, JUNTA ELÁSTICA, INSTALADO EM LOCAL COM ALTO NÍVEL DE INTERFERÊNCIAS (NÃO INCLUI FORNECIMENTO). AF_12/2015</t>
  </si>
  <si>
    <t>33,44</t>
  </si>
  <si>
    <t>92859</t>
  </si>
  <si>
    <t>TUBO DE CONCRETO PARA REDES COLETORAS DE ESGOTO SANITÁRIO, DIÂMETRO DE 800 MM, JUNTA ELÁSTICA, INSTALADO EM LOCAL COM ALTO NÍVEL DE INTERFERÊNCIAS - FORNECIMENTO E ASSENTAMENTO. AF_12/2015</t>
  </si>
  <si>
    <t>596,39</t>
  </si>
  <si>
    <t>92860</t>
  </si>
  <si>
    <t>ASSENTAMENTO DE TUBO DE CONCRETO PARA REDES COLETORAS DE ESGOTO SANITÁRIO, DIÂMETRO DE 800 MM, JUNTA ELÁSTICA, INSTALADO EM LOCAL COM ALTO NÍVEL DE INTERFERÊNCIAS (NÃO INCLUI FORNECIMENTO). AF_12/2015</t>
  </si>
  <si>
    <t>37,97</t>
  </si>
  <si>
    <t>92861</t>
  </si>
  <si>
    <t>TUBO DE CONCRETO PARA REDES COLETORAS DE ESGOTO SANITÁRIO, DIÂMETRO DE 900 MM, JUNTA ELÁSTICA, INSTALADO EM LOCAL COM ALTO NÍVEL DE INTERFERÊNCIAS - FORNECIMENTO E ASSENTAMENTO. AF_12/2015</t>
  </si>
  <si>
    <t>872,37</t>
  </si>
  <si>
    <t>92862</t>
  </si>
  <si>
    <t>ASSENTAMENTO DE TUBO DE CONCRETO PARA REDES COLETORAS DE ESGOTO SANITÁRIO, DIÂMETRO DE 900 MM, JUNTA ELÁSTICA, INSTALADO EM LOCAL COM ALTO NÍVEL DE INTERFERÊNCIAS (NÃO INCLUI FORNECIMENTO). AF_12/2015</t>
  </si>
  <si>
    <t>42,38</t>
  </si>
  <si>
    <t>92863</t>
  </si>
  <si>
    <t>TUBO DE CONCRETO PARA REDES COLETORAS DE ESGOTO SANITÁRIO, DIÂMETRO DE 1000 MM, JUNTA ELÁSTICA, INSTALADO EM LOCAL COM ALTO NÍVEL DE INTERFERÊNCIAS - FORNECIMENTO E ASSENTAMENTO. AF_12/2015</t>
  </si>
  <si>
    <t>907,41</t>
  </si>
  <si>
    <t>92864</t>
  </si>
  <si>
    <t>ASSENTAMENTO DE TUBO DE CONCRETO PARA REDES COLETORAS DE ESGOTO SANITÁRIO, DIÂMETRO DE 1000 MM, JUNTA ELÁSTICA, INSTALADO EM LOCAL COM ALTO NÍVEL DE INTERFERÊNCIAS (NÃO INCLUI FORNECIMENTO). AF_12/2015</t>
  </si>
  <si>
    <t>46,82</t>
  </si>
  <si>
    <t>92210</t>
  </si>
  <si>
    <t>TUBO DE CONCRETO PARA REDES COLETORAS DE ÁGUAS PLUVIAIS, DIÂMETRO DE 400 MM, JUNTA RÍGIDA, INSTALADO EM LOCAL COM BAIXO NÍVEL DE INTERFERÊNCIAS - FORNECIMENTO E ASSENTAMENTO. AF_12/2015</t>
  </si>
  <si>
    <t>152,88</t>
  </si>
  <si>
    <t>92211</t>
  </si>
  <si>
    <t>TUBO DE CONCRETO PARA REDES COLETORAS DE ÁGUAS PLUVIAIS, DIÂMETRO DE 500 MM, JUNTA RÍGIDA, INSTALADO EM LOCAL COM BAIXO NÍVEL DE INTERFERÊNCIAS - FORNECIMENTO E ASSENTAMENTO. AF_12/2015</t>
  </si>
  <si>
    <t>183,76</t>
  </si>
  <si>
    <t>92212</t>
  </si>
  <si>
    <t>TUBO DE CONCRETO PARA REDES COLETORAS DE ÁGUAS PLUVIAIS, DIÂMETRO DE 600 MM, JUNTA RÍGIDA, INSTALADO EM LOCAL COM BAIXO NÍVEL DE INTERFERÊNCIAS - FORNECIMENTO E ASSENTAMENTO. AF_12/2015</t>
  </si>
  <si>
    <t>271,84</t>
  </si>
  <si>
    <t>92213</t>
  </si>
  <si>
    <t>TUBO DE CONCRETO PARA REDES COLETORAS DE ÁGUAS PLUVIAIS, DIÂMETRO DE 700 MM, JUNTA RÍGIDA, INSTALADO EM LOCAL COM BAIXO NÍVEL DE INTERFERÊNCIAS - FORNECIMENTO E ASSENTAMENTO. AF_12/2015</t>
  </si>
  <si>
    <t>355,87</t>
  </si>
  <si>
    <t>92214</t>
  </si>
  <si>
    <t>TUBO DE CONCRETO PARA REDES COLETORAS DE ÁGUAS PLUVIAIS, DIÂMETRO DE 800 MM, JUNTA RÍGIDA, INSTALADO EM LOCAL COM BAIXO NÍVEL DE INTERFERÊNCIAS - FORNECIMENTO E ASSENTAMENTO. AF_12/2015</t>
  </si>
  <si>
    <t>429,15</t>
  </si>
  <si>
    <t>92215</t>
  </si>
  <si>
    <t>TUBO DE CONCRETO PARA REDES COLETORAS DE ÁGUAS PLUVIAIS, DIÂMETRO DE 900 MM, JUNTA RÍGIDA, INSTALADO EM LOCAL COM BAIXO NÍVEL DE INTERFERÊNCIAS - FORNECIMENTO E ASSENTAMENTO. AF_12/2015</t>
  </si>
  <si>
    <t>492,31</t>
  </si>
  <si>
    <t>92216</t>
  </si>
  <si>
    <t>TUBO DE CONCRETO PARA REDES COLETORAS DE ÁGUAS PLUVIAIS, DIÂMETRO DE 1000 MM, JUNTA RÍGIDA, INSTALADO EM LOCAL COM BAIXO NÍVEL DE INTERFERÊNCIAS - FORNECIMENTO E ASSENTAMENTO. AF_12/2015</t>
  </si>
  <si>
    <t>515,03</t>
  </si>
  <si>
    <t>92219</t>
  </si>
  <si>
    <t>TUBO DE CONCRETO PARA REDES COLETORAS DE ÁGUAS PLUVIAIS, DIÂMETRO DE 400 MM, JUNTA RÍGIDA, INSTALADO EM LOCAL COM ALTO NÍVEL DE INTERFERÊNCIAS - FORNECIMENTO E ASSENTAMENTO. AF_12/2015</t>
  </si>
  <si>
    <t>162,35</t>
  </si>
  <si>
    <t>92220</t>
  </si>
  <si>
    <t>TUBO DE CONCRETO PARA REDES COLETORAS DE ÁGUAS PLUVIAIS, DIÂMETRO DE 500 MM, JUNTA RÍGIDA, INSTALADO EM LOCAL COM ALTO NÍVEL DE INTERFERÊNCIAS - FORNECIMENTO E ASSENTAMENTO. AF_12/2015</t>
  </si>
  <si>
    <t>195,50</t>
  </si>
  <si>
    <t>92221</t>
  </si>
  <si>
    <t>TUBO DE CONCRETO PARA REDES COLETORAS DE ÁGUAS PLUVIAIS, DIÂMETRO DE 600 MM, JUNTA RÍGIDA, INSTALADO EM LOCAL COM ALTO NÍVEL DE INTERFERÊNCIAS - FORNECIMENTO E ASSENTAMENTO. AF_12/2015</t>
  </si>
  <si>
    <t>285,58</t>
  </si>
  <si>
    <t>92222</t>
  </si>
  <si>
    <t>TUBO DE CONCRETO PARA REDES COLETORAS DE ÁGUAS PLUVIAIS, DIÂMETRO DE 700 MM, JUNTA RÍGIDA, INSTALADO EM LOCAL COM ALTO NÍVEL DE INTERFERÊNCIAS - FORNECIMENTO E ASSENTAMENTO. AF_12/2015</t>
  </si>
  <si>
    <t>371,85</t>
  </si>
  <si>
    <t>92223</t>
  </si>
  <si>
    <t>TUBO DE CONCRETO PARA REDES COLETORAS DE ÁGUAS PLUVIAIS, DIÂMETRO DE 800 MM, JUNTA RÍGIDA, INSTALADO EM LOCAL COM ALTO NÍVEL DE INTERFERÊNCIAS - FORNECIMENTO E ASSENTAMENTO. AF_12/2015</t>
  </si>
  <si>
    <t>447,01</t>
  </si>
  <si>
    <t>92224</t>
  </si>
  <si>
    <t>TUBO DE CONCRETO PARA REDES COLETORAS DE ÁGUAS PLUVIAIS, DIÂMETRO DE 900 MM, JUNTA RÍGIDA, INSTALADO EM LOCAL COM ALTO NÍVEL DE INTERFERÊNCIAS - FORNECIMENTO E ASSENTAMENTO. AF_12/2015</t>
  </si>
  <si>
    <t>512,14</t>
  </si>
  <si>
    <t>92226</t>
  </si>
  <si>
    <t>TUBO DE CONCRETO PARA REDES COLETORAS DE ÁGUAS PLUVIAIS, DIÂMETRO DE 1000 MM, JUNTA RÍGIDA, INSTALADO EM LOCAL COM ALTO NÍVEL DE INTERFERÊNCIAS - FORNECIMENTO E ASSENTAMENTO. AF_12/2015</t>
  </si>
  <si>
    <t>537,23</t>
  </si>
  <si>
    <t>92808</t>
  </si>
  <si>
    <t>ASSENTAMENTO DE TUBO DE CONCRETO PARA REDES COLETORAS DE ÁGUAS PLUVIAIS, DIÂMETRO DE 300 MM, JUNTA RÍGIDA, INSTALADO EM LOCAL COM BAIXO NÍVEL DE INTERFERÊNCIAS (NÃO INCLUI FORNECIMENTO). AF_12/2015</t>
  </si>
  <si>
    <t>38,33</t>
  </si>
  <si>
    <t>92809</t>
  </si>
  <si>
    <t>ASSENTAMENTO DE TUBO DE CONCRETO PARA REDES COLETORAS DE ÁGUAS PLUVIAIS, DIÂMETRO DE 400 MM, JUNTA RÍGIDA, INSTALADO EM LOCAL COM BAIXO NÍVEL DE INTERFERÊNCIAS (NÃO INCLUI FORNECIMENTO). AF_12/2015</t>
  </si>
  <si>
    <t>49,09</t>
  </si>
  <si>
    <t>92810</t>
  </si>
  <si>
    <t>ASSENTAMENTO DE TUBO DE CONCRETO PARA REDES COLETORAS DE ÁGUAS PLUVIAIS, DIÂMETRO DE 500 MM, JUNTA RÍGIDA, INSTALADO EM LOCAL COM BAIXO NÍVEL DE INTERFERÊNCIAS (NÃO INCLUI FORNECIMENTO). AF_12/2015</t>
  </si>
  <si>
    <t>59,71</t>
  </si>
  <si>
    <t>92811</t>
  </si>
  <si>
    <t>ASSENTAMENTO DE TUBO DE CONCRETO PARA REDES COLETORAS DE ÁGUAS PLUVIAIS, DIÂMETRO DE 600 MM, JUNTA RÍGIDA, INSTALADO EM LOCAL COM BAIXO NÍVEL DE INTERFERÊNCIAS (NÃO INCLUI FORNECIMENTO). AF_12/2015</t>
  </si>
  <si>
    <t>70,99</t>
  </si>
  <si>
    <t>92812</t>
  </si>
  <si>
    <t>ASSENTAMENTO DE TUBO DE CONCRETO PARA REDES COLETORAS DE ÁGUAS PLUVIAIS, DIÂMETRO DE 700 MM, JUNTA RÍGIDA, INSTALADO EM LOCAL COM BAIXO NÍVEL DE INTERFERÊNCIAS (NÃO INCLUI FORNECIMENTO). AF_12/2015</t>
  </si>
  <si>
    <t>82,12</t>
  </si>
  <si>
    <t>92813</t>
  </si>
  <si>
    <t>ASSENTAMENTO DE TUBO DE CONCRETO PARA REDES COLETORAS DE ÁGUAS PLUVIAIS, DIÂMETRO DE 800 MM, JUNTA RÍGIDA, INSTALADO EM LOCAL COM BAIXO NÍVEL DE INTERFERÊNCIAS (NÃO INCLUI FORNECIMENTO). AF_12/2015</t>
  </si>
  <si>
    <t>94,97</t>
  </si>
  <si>
    <t>92814</t>
  </si>
  <si>
    <t>ASSENTAMENTO DE TUBO DE CONCRETO PARA REDES COLETORAS DE ÁGUAS PLUVIAIS, DIÂMETRO DE 900 MM, JUNTA RÍGIDA, INSTALADO EM LOCAL COM BAIXO NÍVEL DE INTERFERÊNCIAS (NÃO INCLUI FORNECIMENTO). AF_12/2015</t>
  </si>
  <si>
    <t>108,34</t>
  </si>
  <si>
    <t>92815</t>
  </si>
  <si>
    <t>ASSENTAMENTO DE TUBO DE CONCRETO PARA REDES COLETORAS DE ÁGUAS PLUVIAIS, DIÂMETRO DE 1000 MM, JUNTA RÍGIDA, INSTALADO EM LOCAL COM BAIXO NÍVEL DE INTERFERÊNCIAS (NÃO INCLUI FORNECIMENTO). AF_12/2015</t>
  </si>
  <si>
    <t>123,47</t>
  </si>
  <si>
    <t>92816</t>
  </si>
  <si>
    <t>TUBO DE CONCRETO PARA REDES COLETORAS DE ÁGUAS PLUVIAIS, DIÂMETRO DE 1200 MM, JUNTA RÍGIDA, INSTALADO EM LOCAL COM BAIXO NÍVEL DE INTERFERÊNCIAS - FORNECIMENTO E ASSENTAMENTO. AF_12/2015</t>
  </si>
  <si>
    <t>739,31</t>
  </si>
  <si>
    <t>92817</t>
  </si>
  <si>
    <t>ASSENTAMENTO DE TUBO DE CONCRETO PARA REDES COLETORAS DE ÁGUAS PLUVIAIS, DIÂMETRO DE 1200 MM, JUNTA RÍGIDA, INSTALADO EM LOCAL COM BAIXO NÍVEL DE INTERFERÊNCIAS (NÃO INCLUI FORNECIMENTO). AF_12/2015</t>
  </si>
  <si>
    <t>154,49</t>
  </si>
  <si>
    <t>92818</t>
  </si>
  <si>
    <t>TUBO DE CONCRETO PARA REDES COLETORAS DE ÁGUAS PLUVIAIS, DIÂMETRO DE 1500 MM, JUNTA RÍGIDA, INSTALADO EM LOCAL COM BAIXO NÍVEL DE INTERFERÊNCIAS - FORNECIMENTO E ASSENTAMENTO. AF_12/2015</t>
  </si>
  <si>
    <t>1.055,22</t>
  </si>
  <si>
    <t>92819</t>
  </si>
  <si>
    <t>ASSENTAMENTO DE TUBO DE CONCRETO PARA REDES COLETORAS DE ÁGUAS PLUVIAIS, DIÂMETRO DE 1500 MM, JUNTA RÍGIDA, INSTALADO EM LOCAL COM BAIXO NÍVEL DE INTERFERÊNCIAS (NÃO INCLUI FORNECIMENTO). AF_12/2015</t>
  </si>
  <si>
    <t>207,95</t>
  </si>
  <si>
    <t>92820</t>
  </si>
  <si>
    <t>ASSENTAMENTO DE TUBO DE CONCRETO PARA REDES COLETORAS DE ÁGUAS PLUVIAIS, DIÂMETRO DE 300 MM, JUNTA RÍGIDA, INSTALADO EM LOCAL COM ALTO NÍVEL DE INTERFERÊNCIAS (NÃO INCLUI FORNECIMENTO). AF_12/2015</t>
  </si>
  <si>
    <t>45,72</t>
  </si>
  <si>
    <t>92821</t>
  </si>
  <si>
    <t>ASSENTAMENTO DE TUBO DE CONCRETO PARA REDES COLETORAS DE ÁGUAS PLUVIAIS, DIÂMETRO DE 400 MM, JUNTA RÍGIDA, INSTALADO EM LOCAL COM ALTO NÍVEL DE INTERFERÊNCIAS (NÃO INCLUI FORNECIMENTO). AF_12/2015</t>
  </si>
  <si>
    <t>58,56</t>
  </si>
  <si>
    <t>92822</t>
  </si>
  <si>
    <t>ASSENTAMENTO DE TUBO DE CONCRETO PARA REDES COLETORAS DE ÁGUAS PLUVIAIS, DIÂMETRO DE 500 MM, JUNTA RÍGIDA, INSTALADO EM LOCAL COM ALTO NÍVEL DE INTERFERÊNCIAS (NÃO INCLUI FORNECIMENTO). AF_12/2015</t>
  </si>
  <si>
    <t>71,45</t>
  </si>
  <si>
    <t>92824</t>
  </si>
  <si>
    <t>ASSENTAMENTO DE TUBO DE CONCRETO PARA REDES COLETORAS DE ÁGUAS PLUVIAIS, DIÂMETRO DE 600 MM, JUNTA RÍGIDA, INSTALADO EM LOCAL COM ALTO NÍVEL DE INTERFERÊNCIAS (NÃO INCLUI FORNECIMENTO). AF_12/2015</t>
  </si>
  <si>
    <t>84,73</t>
  </si>
  <si>
    <t>92825</t>
  </si>
  <si>
    <t>ASSENTAMENTO DE TUBO DE CONCRETO PARA REDES COLETORAS DE ÁGUAS PLUVIAIS, DIÂMETRO DE 700 MM, JUNTA RÍGIDA, INSTALADO EM LOCAL COM ALTO NÍVEL DE INTERFERÊNCIAS (NÃO INCLUI FORNECIMENTO). AF_12/2015</t>
  </si>
  <si>
    <t>98,10</t>
  </si>
  <si>
    <t>92826</t>
  </si>
  <si>
    <t>ASSENTAMENTO DE TUBO DE CONCRETO PARA REDES COLETORAS DE ÁGUAS PLUVIAIS, DIÂMETRO DE 800 MM, JUNTA RÍGIDA, INSTALADO EM LOCAL COM ALTO NÍVEL DE INTERFERÊNCIAS (NÃO INCLUI FORNECIMENTO). AF_12/2015</t>
  </si>
  <si>
    <t>112,83</t>
  </si>
  <si>
    <t>92827</t>
  </si>
  <si>
    <t>ASSENTAMENTO DE TUBO DE CONCRETO PARA REDES COLETORAS DE ÁGUAS PLUVIAIS, DIÂMETRO DE 900 MM, JUNTA RÍGIDA, INSTALADO EM LOCAL COM ALTO NÍVEL DE INTERFERÊNCIAS (NÃO INCLUI FORNECIMENTO). AF_12/2015</t>
  </si>
  <si>
    <t>128,17</t>
  </si>
  <si>
    <t>92828</t>
  </si>
  <si>
    <t>ASSENTAMENTO DE TUBO DE CONCRETO PARA REDES COLETORAS DE ÁGUAS PLUVIAIS, DIÂMETRO DE 1000 MM, JUNTA RÍGIDA, INSTALADO EM LOCAL COM ALTO NÍVEL DE INTERFERÊNCIAS (NÃO INCLUI FORNECIMENTO). AF_12/2015</t>
  </si>
  <si>
    <t>145,67</t>
  </si>
  <si>
    <t>92829</t>
  </si>
  <si>
    <t>TUBO DE CONCRETO PARA REDES COLETORAS DE ÁGUAS PLUVIAIS, DIÂMETRO DE 1200 MM, JUNTA RÍGIDA, INSTALADO EM LOCAL COM ALTO NÍVEL DE INTERFERÊNCIAS - FORNECIMENTO E ASSENTAMENTO. AF_12/2015</t>
  </si>
  <si>
    <t>765,53</t>
  </si>
  <si>
    <t>92830</t>
  </si>
  <si>
    <t>ASSENTAMENTO DE TUBO DE CONCRETO PARA REDES COLETORAS DE ÁGUAS PLUVIAIS, DIÂMETRO DE 1200 MM, JUNTA RÍGIDA, INSTALADO EM LOCAL COM ALTO NÍVEL DE INTERFERÊNCIAS (NÃO INCLUI FORNECIMENTO). AF_12/2015</t>
  </si>
  <si>
    <t>180,71</t>
  </si>
  <si>
    <t>92831</t>
  </si>
  <si>
    <t>TUBO DE CONCRETO PARA REDES COLETORAS DE ÁGUAS PLUVIAIS, DIÂMETRO DE 1500 MM, JUNTA RÍGIDA, INSTALADO EM LOCAL COM ALTO NÍVEL DE INTERFERÊNCIAS - FORNECIMENTO E ASSENTAMENTO. AF_12/2015</t>
  </si>
  <si>
    <t>1.087,49</t>
  </si>
  <si>
    <t>92832</t>
  </si>
  <si>
    <t>ASSENTAMENTO DE TUBO DE CONCRETO PARA REDES COLETORAS DE ÁGUAS PLUVIAIS, DIÂMETRO DE 1500 MM, JUNTA RÍGIDA, INSTALADO EM LOCAL COM ALTO NÍVEL DE INTERFERÊNCIAS (NÃO INCLUI FORNECIMENTO). AF_12/2015</t>
  </si>
  <si>
    <t>240,22</t>
  </si>
  <si>
    <t>95565</t>
  </si>
  <si>
    <t>TUBO DE CONCRETO PARA REDES COLETORAS DE ÁGUAS PLUVIAIS, DIÂMETRO DE 300MM, JUNTA RÍGIDA, INSTALADO EM LOCAL COM BAIXO NÍVEL DE INTERFERÊNCIAS - FORNECIMENTO E ASSENTAMENTO. AF_12/2015</t>
  </si>
  <si>
    <t>134,89</t>
  </si>
  <si>
    <t>95566</t>
  </si>
  <si>
    <t>TUBO DE CONCRETO PARA REDES COLETORAS DE ÁGUAS PLUVIAIS, DIÂMETRO DE 300MM, JUNTA RÍGIDA, INSTALADO EM LOCAL COM ALTO NÍVEL DE INTERFERÊNCIAS - FORNECIMENTO E ASSENTAMENTO. AF_12/2015</t>
  </si>
  <si>
    <t>143,18</t>
  </si>
  <si>
    <t>95567</t>
  </si>
  <si>
    <t>TUBO DE CONCRETO (SIMPLES) PARA REDES COLETORAS DE ÁGUAS PLUVIAIS, DIÂMETRO DE 300 MM, JUNTA RÍGIDA, INSTALADO EM LOCAL COM BAIXO NÍVEL DE INTERFERÊNCIAS - FORNECIMENTO E ASSENTAMENTO. AF_12/2015</t>
  </si>
  <si>
    <t>86,16</t>
  </si>
  <si>
    <t>95568</t>
  </si>
  <si>
    <t>TUBO DE CONCRETO (SIMPLES) PARA REDES COLETORAS DE ÁGUAS PLUVIAIS, DIÂMETRO DE 400 MM, JUNTA RÍGIDA, INSTALADO EM LOCAL COM BAIXO NÍVEL DE INTERFERÊNCIAS - FORNECIMENTO E ASSENTAMENTO. AF_12/2015</t>
  </si>
  <si>
    <t>106,01</t>
  </si>
  <si>
    <t>95569</t>
  </si>
  <si>
    <t>TUBO DE CONCRETO (SIMPLES) PARA REDES COLETORAS DE ÁGUAS PLUVIAIS, DIÂMETRO DE 500 MM, JUNTA RÍGIDA, INSTALADO EM LOCAL COM BAIXO NÍVEL DE INTERFERÊNCIAS - FORNECIMENTO E ASSENTAMENTO. AF_12/2015</t>
  </si>
  <si>
    <t>142,83</t>
  </si>
  <si>
    <t>95570</t>
  </si>
  <si>
    <t>TUBO DE CONCRETO (SIMPLES) PARA REDES COLETORAS DE ÁGUAS PLUVIAIS, DIÂMETRO DE 300 MM, JUNTA RÍGIDA, INSTALADO EM LOCAL COM ALTO NÍVEL DE INTERFERÊNCIAS - FORNECIMENTO E ASSENTAMENTO. AF_12/2015</t>
  </si>
  <si>
    <t>94,45</t>
  </si>
  <si>
    <t>95571</t>
  </si>
  <si>
    <t>TUBO DE CONCRETO (SIMPLES) PARA REDES COLETORAS DE ÁGUAS PLUVIAIS, DIÂMETRO DE 400 MM, JUNTA RÍGIDA, INSTALADO EM LOCAL COM ALTO NÍVEL DE INTERFERÊNCIAS - FORNECIMENTO E ASSENTAMENTO. AF_12/2015</t>
  </si>
  <si>
    <t>116,63</t>
  </si>
  <si>
    <t>95572</t>
  </si>
  <si>
    <t>TUBO DE CONCRETO (SIMPLES) PARA REDES COLETORAS DE ÁGUAS PLUVIAIS, DIÂMETRO DE 500 MM, JUNTA RÍGIDA, INSTALADO EM LOCAL COM ALTO NÍVEL DE INTERFERÊNCIAS - FORNECIMENTO E ASSENTAMENTO. AF_12/2015</t>
  </si>
  <si>
    <t>155,98</t>
  </si>
  <si>
    <t>97127</t>
  </si>
  <si>
    <t>4,74</t>
  </si>
  <si>
    <t>97128</t>
  </si>
  <si>
    <t>9,95</t>
  </si>
  <si>
    <t>97129</t>
  </si>
  <si>
    <t>12,23</t>
  </si>
  <si>
    <t>97130</t>
  </si>
  <si>
    <t>14,52</t>
  </si>
  <si>
    <t>97131</t>
  </si>
  <si>
    <t>16,80</t>
  </si>
  <si>
    <t>97132</t>
  </si>
  <si>
    <t>19,07</t>
  </si>
  <si>
    <t>97133</t>
  </si>
  <si>
    <t>23,64</t>
  </si>
  <si>
    <t>97134</t>
  </si>
  <si>
    <t>2,15</t>
  </si>
  <si>
    <t>97135</t>
  </si>
  <si>
    <t>5,04</t>
  </si>
  <si>
    <t>97136</t>
  </si>
  <si>
    <t>6,20</t>
  </si>
  <si>
    <t>97137</t>
  </si>
  <si>
    <t>7,36</t>
  </si>
  <si>
    <t>97138</t>
  </si>
  <si>
    <t>8,52</t>
  </si>
  <si>
    <t>97139</t>
  </si>
  <si>
    <t>9,67</t>
  </si>
  <si>
    <t>97140</t>
  </si>
  <si>
    <t>12,00</t>
  </si>
  <si>
    <t>103089</t>
  </si>
  <si>
    <t>9,05</t>
  </si>
  <si>
    <t>103090</t>
  </si>
  <si>
    <t>10,81</t>
  </si>
  <si>
    <t>103091</t>
  </si>
  <si>
    <t>15,16</t>
  </si>
  <si>
    <t>103092</t>
  </si>
  <si>
    <t>19,52</t>
  </si>
  <si>
    <t>103093</t>
  </si>
  <si>
    <t>29,86</t>
  </si>
  <si>
    <t>103094</t>
  </si>
  <si>
    <t>34,24</t>
  </si>
  <si>
    <t>103095</t>
  </si>
  <si>
    <t>103096</t>
  </si>
  <si>
    <t>48,92</t>
  </si>
  <si>
    <t>103097</t>
  </si>
  <si>
    <t>59,23</t>
  </si>
  <si>
    <t>103098</t>
  </si>
  <si>
    <t>63,61</t>
  </si>
  <si>
    <t>103099</t>
  </si>
  <si>
    <t>72,33</t>
  </si>
  <si>
    <t>103100</t>
  </si>
  <si>
    <t>77,17</t>
  </si>
  <si>
    <t>103101</t>
  </si>
  <si>
    <t>84,97</t>
  </si>
  <si>
    <t>103102</t>
  </si>
  <si>
    <t>97,85</t>
  </si>
  <si>
    <t>103103</t>
  </si>
  <si>
    <t>105,66</t>
  </si>
  <si>
    <t>103104</t>
  </si>
  <si>
    <t>126,34</t>
  </si>
  <si>
    <t>103105</t>
  </si>
  <si>
    <t>38,70</t>
  </si>
  <si>
    <t>103106</t>
  </si>
  <si>
    <t>46,06</t>
  </si>
  <si>
    <t>103107</t>
  </si>
  <si>
    <t>64,44</t>
  </si>
  <si>
    <t>103108</t>
  </si>
  <si>
    <t>82,81</t>
  </si>
  <si>
    <t>103109</t>
  </si>
  <si>
    <t>135,71</t>
  </si>
  <si>
    <t>103110</t>
  </si>
  <si>
    <t>154,09</t>
  </si>
  <si>
    <t>103111</t>
  </si>
  <si>
    <t>207,01</t>
  </si>
  <si>
    <t>103112</t>
  </si>
  <si>
    <t>225,38</t>
  </si>
  <si>
    <t>103113</t>
  </si>
  <si>
    <t>278,28</t>
  </si>
  <si>
    <t>103114</t>
  </si>
  <si>
    <t>296,67</t>
  </si>
  <si>
    <t>103115</t>
  </si>
  <si>
    <t>333,42</t>
  </si>
  <si>
    <t>103116</t>
  </si>
  <si>
    <t>404,69</t>
  </si>
  <si>
    <t>103117</t>
  </si>
  <si>
    <t>441,45</t>
  </si>
  <si>
    <t>103118</t>
  </si>
  <si>
    <t>512,72</t>
  </si>
  <si>
    <t>103119</t>
  </si>
  <si>
    <t>549,49</t>
  </si>
  <si>
    <t>103120</t>
  </si>
  <si>
    <t>657,54</t>
  </si>
  <si>
    <t>103121</t>
  </si>
  <si>
    <t>50,61</t>
  </si>
  <si>
    <t>103122</t>
  </si>
  <si>
    <t>61,63</t>
  </si>
  <si>
    <t>103123</t>
  </si>
  <si>
    <t>89,21</t>
  </si>
  <si>
    <t>103124</t>
  </si>
  <si>
    <t>116,75</t>
  </si>
  <si>
    <t>103125</t>
  </si>
  <si>
    <t>196,13</t>
  </si>
  <si>
    <t>103126</t>
  </si>
  <si>
    <t>223,69</t>
  </si>
  <si>
    <t>103127</t>
  </si>
  <si>
    <t>303,05</t>
  </si>
  <si>
    <t>103128</t>
  </si>
  <si>
    <t>330,62</t>
  </si>
  <si>
    <t>103129</t>
  </si>
  <si>
    <t>409,98</t>
  </si>
  <si>
    <t>103130</t>
  </si>
  <si>
    <t>437,54</t>
  </si>
  <si>
    <t>103131</t>
  </si>
  <si>
    <t>492,67</t>
  </si>
  <si>
    <t>103132</t>
  </si>
  <si>
    <t>599,59</t>
  </si>
  <si>
    <t>103133</t>
  </si>
  <si>
    <t>654,72</t>
  </si>
  <si>
    <t>103134</t>
  </si>
  <si>
    <t>761,64</t>
  </si>
  <si>
    <t>103135</t>
  </si>
  <si>
    <t>816,78</t>
  </si>
  <si>
    <t>103136</t>
  </si>
  <si>
    <t>978,83</t>
  </si>
  <si>
    <t>103137</t>
  </si>
  <si>
    <t>26,83</t>
  </si>
  <si>
    <t>103138</t>
  </si>
  <si>
    <t>30,48</t>
  </si>
  <si>
    <t>103139</t>
  </si>
  <si>
    <t>39,69</t>
  </si>
  <si>
    <t>103140</t>
  </si>
  <si>
    <t>48,87</t>
  </si>
  <si>
    <t>103141</t>
  </si>
  <si>
    <t>75,33</t>
  </si>
  <si>
    <t>103142</t>
  </si>
  <si>
    <t>84,51</t>
  </si>
  <si>
    <t>103143</t>
  </si>
  <si>
    <t>110,98</t>
  </si>
  <si>
    <t>103144</t>
  </si>
  <si>
    <t>120,14</t>
  </si>
  <si>
    <t>103145</t>
  </si>
  <si>
    <t>146,62</t>
  </si>
  <si>
    <t>103146</t>
  </si>
  <si>
    <t>155,78</t>
  </si>
  <si>
    <t>103147</t>
  </si>
  <si>
    <t>174,17</t>
  </si>
  <si>
    <t>103148</t>
  </si>
  <si>
    <t>209,81</t>
  </si>
  <si>
    <t>103149</t>
  </si>
  <si>
    <t>228,18</t>
  </si>
  <si>
    <t>103150</t>
  </si>
  <si>
    <t>263,78</t>
  </si>
  <si>
    <t>103151</t>
  </si>
  <si>
    <t>282,20</t>
  </si>
  <si>
    <t>103152</t>
  </si>
  <si>
    <t>336,23</t>
  </si>
  <si>
    <t>103372</t>
  </si>
  <si>
    <t>5,90</t>
  </si>
  <si>
    <t>103373</t>
  </si>
  <si>
    <t>11,57</t>
  </si>
  <si>
    <t>103376</t>
  </si>
  <si>
    <t>138,59</t>
  </si>
  <si>
    <t>103377</t>
  </si>
  <si>
    <t>1.319,88</t>
  </si>
  <si>
    <t>103379</t>
  </si>
  <si>
    <t>462,11</t>
  </si>
  <si>
    <t>103383</t>
  </si>
  <si>
    <t>1.132,52</t>
  </si>
  <si>
    <t>103385</t>
  </si>
  <si>
    <t>1.825,61</t>
  </si>
  <si>
    <t>103387</t>
  </si>
  <si>
    <t>3.203,23</t>
  </si>
  <si>
    <t>103389</t>
  </si>
  <si>
    <t>4.763,83</t>
  </si>
  <si>
    <t>103391</t>
  </si>
  <si>
    <t>3.133,60</t>
  </si>
  <si>
    <t>103392</t>
  </si>
  <si>
    <t>5.125,82</t>
  </si>
  <si>
    <t>103393</t>
  </si>
  <si>
    <t>5.653,10</t>
  </si>
  <si>
    <t>103394</t>
  </si>
  <si>
    <t>TUBO PEAD LISO PARA REDE DE ÁGUA OU ESGOTO, DIÂMETRO DE 1200 MM, JUNTA SOLDADA (NÃO INCLUI A EXECUÇÃO DE SOLDA) - FORNECIMENTO E ASSENTAMENTO. AF_12/2021</t>
  </si>
  <si>
    <t>4.183,78</t>
  </si>
  <si>
    <t>103395</t>
  </si>
  <si>
    <t>TUBO PEAD LISO PARA REDE DE ÁGUA OU ESGOTO, DIÂMETRO DE 1400 MM, JUNTA SOLDADA (NÃO INCLUI A EXECUÇÃO DE SOLDA) - FORNECIMENTO E ASSENTAMENTO. AF_12/2021</t>
  </si>
  <si>
    <t>2.071,98</t>
  </si>
  <si>
    <t>103396</t>
  </si>
  <si>
    <t>TUBO PEAD LISO PARA REDE DE ÁGUA OU ESGOTO, DIÂMETRO DE 1600 MM, JUNTA SOLDADA (NÃO INCLUI A EXECUÇÃO DE SOLDA) - FORNECIMENTO E ASSENTAMENTO. AF_12/2021</t>
  </si>
  <si>
    <t>1.392,86</t>
  </si>
  <si>
    <t>103397</t>
  </si>
  <si>
    <t>3,37</t>
  </si>
  <si>
    <t>103398</t>
  </si>
  <si>
    <t>5,40</t>
  </si>
  <si>
    <t>103399</t>
  </si>
  <si>
    <t>10,64</t>
  </si>
  <si>
    <t>103400</t>
  </si>
  <si>
    <t>15,21</t>
  </si>
  <si>
    <t>103401</t>
  </si>
  <si>
    <t>18,59</t>
  </si>
  <si>
    <t>103402</t>
  </si>
  <si>
    <t>27,05</t>
  </si>
  <si>
    <t>103403</t>
  </si>
  <si>
    <t>30,43</t>
  </si>
  <si>
    <t>103404</t>
  </si>
  <si>
    <t>33,82</t>
  </si>
  <si>
    <t>103405</t>
  </si>
  <si>
    <t>38,04</t>
  </si>
  <si>
    <t>103406</t>
  </si>
  <si>
    <t>42,27</t>
  </si>
  <si>
    <t>103407</t>
  </si>
  <si>
    <t>47,34</t>
  </si>
  <si>
    <t>103408</t>
  </si>
  <si>
    <t>53,26</t>
  </si>
  <si>
    <t>103409</t>
  </si>
  <si>
    <t>60,02</t>
  </si>
  <si>
    <t>103410</t>
  </si>
  <si>
    <t>67,63</t>
  </si>
  <si>
    <t>103411</t>
  </si>
  <si>
    <t>6,76</t>
  </si>
  <si>
    <t>103412</t>
  </si>
  <si>
    <t>10,82</t>
  </si>
  <si>
    <t>103413</t>
  </si>
  <si>
    <t>21,30</t>
  </si>
  <si>
    <t>103414</t>
  </si>
  <si>
    <t>103415</t>
  </si>
  <si>
    <t>37,19</t>
  </si>
  <si>
    <t>103416</t>
  </si>
  <si>
    <t>54,11</t>
  </si>
  <si>
    <t>103417</t>
  </si>
  <si>
    <t>60,87</t>
  </si>
  <si>
    <t>103418</t>
  </si>
  <si>
    <t>103419</t>
  </si>
  <si>
    <t>76,09</t>
  </si>
  <si>
    <t>103420</t>
  </si>
  <si>
    <t>84,55</t>
  </si>
  <si>
    <t>103421</t>
  </si>
  <si>
    <t>94,69</t>
  </si>
  <si>
    <t>103422</t>
  </si>
  <si>
    <t>106,53</t>
  </si>
  <si>
    <t>103423</t>
  </si>
  <si>
    <t>120,06</t>
  </si>
  <si>
    <t>103424</t>
  </si>
  <si>
    <t>135,28</t>
  </si>
  <si>
    <t>103425</t>
  </si>
  <si>
    <t>16,31</t>
  </si>
  <si>
    <t>103426</t>
  </si>
  <si>
    <t>19,35</t>
  </si>
  <si>
    <t>103427</t>
  </si>
  <si>
    <t>38,80</t>
  </si>
  <si>
    <t>103428</t>
  </si>
  <si>
    <t>265,32</t>
  </si>
  <si>
    <t>103429</t>
  </si>
  <si>
    <t>2.995,06</t>
  </si>
  <si>
    <t>103430</t>
  </si>
  <si>
    <t>35,37</t>
  </si>
  <si>
    <t>103431</t>
  </si>
  <si>
    <t>61,79</t>
  </si>
  <si>
    <t>103432</t>
  </si>
  <si>
    <t>1.701,06</t>
  </si>
  <si>
    <t>103433</t>
  </si>
  <si>
    <t>35,33</t>
  </si>
  <si>
    <t>103434</t>
  </si>
  <si>
    <t>48,75</t>
  </si>
  <si>
    <t>103435</t>
  </si>
  <si>
    <t>90,60</t>
  </si>
  <si>
    <t>103436</t>
  </si>
  <si>
    <t>2.411,53</t>
  </si>
  <si>
    <t>103437</t>
  </si>
  <si>
    <t>188,13</t>
  </si>
  <si>
    <t>103438</t>
  </si>
  <si>
    <t>103439</t>
  </si>
  <si>
    <t>222,23</t>
  </si>
  <si>
    <t>103440</t>
  </si>
  <si>
    <t>420,82</t>
  </si>
  <si>
    <t>103441</t>
  </si>
  <si>
    <t>426,35</t>
  </si>
  <si>
    <t>103442</t>
  </si>
  <si>
    <t>559,67</t>
  </si>
  <si>
    <t>93206</t>
  </si>
  <si>
    <t>EXECUÇÃO DE ESCRITÓRIO EM CANTEIRO DE OBRA EM ALVENARIA, NÃO INCLUSO MOBILIÁRIO E EQUIPAMENTOS. AF_02/2016</t>
  </si>
  <si>
    <t>1.039,07</t>
  </si>
  <si>
    <t>1.051,96</t>
  </si>
  <si>
    <t>93208</t>
  </si>
  <si>
    <t>EXECUÇÃO DE ALMOXARIFADO EM CANTEIRO DE OBRA EM CHAPA DE MADEIRA COMPENSADA, INCLUSO PRATELEIRAS. AF_02/2016</t>
  </si>
  <si>
    <t>848,02</t>
  </si>
  <si>
    <t>93209</t>
  </si>
  <si>
    <t>EXECUÇÃO DE ALMOXARIFADO EM CANTEIRO DE OBRA EM ALVENARIA, INCLUSO PRATELEIRAS. AF_02/2016</t>
  </si>
  <si>
    <t>863,76</t>
  </si>
  <si>
    <t>93210</t>
  </si>
  <si>
    <t>EXECUÇÃO DE REFEITÓRIO EM CANTEIRO DE OBRA EM CHAPA DE MADEIRA COMPENSADA, NÃO INCLUSO MOBILIÁRIO E EQUIPAMENTOS. AF_02/2016</t>
  </si>
  <si>
    <t>566,65</t>
  </si>
  <si>
    <t>93211</t>
  </si>
  <si>
    <t>EXECUÇÃO DE REFEITÓRIO EM CANTEIRO DE OBRA EM ALVENARIA, NÃO INCLUSO MOBILIÁRIO E EQUIPAMENTOS. AF_02/2016</t>
  </si>
  <si>
    <t>550,80</t>
  </si>
  <si>
    <t>93212</t>
  </si>
  <si>
    <t>EXECUÇÃO DE SANITÁRIO E VESTIÁRIO EM CANTEIRO DE OBRA EM CHAPA DE MADEIRA COMPENSADA, NÃO INCLUSO MOBILIÁRIO. AF_02/2016</t>
  </si>
  <si>
    <t>930,72</t>
  </si>
  <si>
    <t>93213</t>
  </si>
  <si>
    <t>EXECUÇÃO DE SANITÁRIO E VESTIÁRIO EM CANTEIRO DE OBRA EM ALVENARIA, NÃO INCLUSO MOBILIÁRIO. AF_02/2016</t>
  </si>
  <si>
    <t>930,18</t>
  </si>
  <si>
    <t>93214</t>
  </si>
  <si>
    <t>EXECUÇÃO DE RESERVATÓRIO ELEVADO DE ÁGUA (1000 LITROS) EM CANTEIRO DE OBRA, APOIADO EM ESTRUTURA DE MADEIRA. AF_02/2016</t>
  </si>
  <si>
    <t>5.170,13</t>
  </si>
  <si>
    <t>93243</t>
  </si>
  <si>
    <t>EXECUÇÃO DE RESERVATÓRIO ELEVADO DE ÁGUA (2000 LITROS) EM CANTEIRO DE OBRA, APOIADO EM ESTRUTURA DE MADEIRA. AF_02/2016</t>
  </si>
  <si>
    <t>8.033,88</t>
  </si>
  <si>
    <t>93582</t>
  </si>
  <si>
    <t>EXECUÇÃO DE CENTRAL DE ARMADURA EM CANTEIRO DE OBRA, NÃO INCLUSO MOBILIÁRIO E EQUIPAMENTOS. AF_04/2016</t>
  </si>
  <si>
    <t>264,20</t>
  </si>
  <si>
    <t>93583</t>
  </si>
  <si>
    <t>EXECUÇÃO DE CENTRAL DE FÔRMAS, PRODUÇÃO DE ARGAMASSA OU CONCRETO EM CANTEIRO DE OBRA, NÃO INCLUSO MOBILIÁRIO E EQUIPAMENTOS. AF_04/2016</t>
  </si>
  <si>
    <t>437,34</t>
  </si>
  <si>
    <t>824,32</t>
  </si>
  <si>
    <t>93585</t>
  </si>
  <si>
    <t>EXECUÇÃO DE GUARITA EM CANTEIRO DE OBRA EM CHAPA DE MADEIRA COMPENSADA, NÃO INCLUSO MOBILIÁRIO. AF_04/2016</t>
  </si>
  <si>
    <t>1.093,53</t>
  </si>
  <si>
    <t>98441</t>
  </si>
  <si>
    <t>PAREDE DE MADEIRA COMPENSADA PARA CONSTRUÇÃO TEMPORÁRIA EM CHAPA SIMPLES, EXTERNA, COM ÁREA LÍQUIDA MAIOR OU IGUAL A 6 M², SEM VÃO. AF_05/2018</t>
  </si>
  <si>
    <t>131,01</t>
  </si>
  <si>
    <t>98442</t>
  </si>
  <si>
    <t>PAREDE DE MADEIRA COMPENSADA PARA CONSTRUÇÃO TEMPORÁRIA EM CHAPA SIMPLES, EXTERNA, COM ÁREA LÍQUIDA MENOR QUE 6 M², SEM VÃO. AF_05/2018</t>
  </si>
  <si>
    <t>133,46</t>
  </si>
  <si>
    <t>98443</t>
  </si>
  <si>
    <t>PAREDE DE MADEIRA COMPENSADA PARA CONSTRUÇÃO TEMPORÁRIA EM CHAPA SIMPLES, INTERNA, COM ÁREA LÍQUIDA MAIOR OU IGUAL A 6 M², SEM VÃO. AF_05/2018</t>
  </si>
  <si>
    <t>116,51</t>
  </si>
  <si>
    <t>98444</t>
  </si>
  <si>
    <t>PAREDE DE MADEIRA COMPENSADA PARA CONSTRUÇÃO TEMPORÁRIA EM CHAPA SIMPLES, INTERNA, COM ÁREA LÍQUIDA MENOR QUE 6 M², SEM VÃO. AF_05/2018</t>
  </si>
  <si>
    <t>118,24</t>
  </si>
  <si>
    <t>98445</t>
  </si>
  <si>
    <t>PAREDE DE MADEIRA COMPENSADA PARA CONSTRUÇÃO TEMPORÁRIA EM CHAPA SIMPLES, EXTERNA, COM ÁREA LÍQUIDA MAIOR OU IGUAL A 6 M², COM VÃO. AF_05/2018</t>
  </si>
  <si>
    <t>155,26</t>
  </si>
  <si>
    <t>98446</t>
  </si>
  <si>
    <t>PAREDE DE MADEIRA COMPENSADA PARA CONSTRUÇÃO TEMPORÁRIA EM CHAPA SIMPLES, EXTERNA, COM ÁREA LÍQUIDA MENOR QUE 6 M², COM VÃO. AF_05/2018</t>
  </si>
  <si>
    <t>195,49</t>
  </si>
  <si>
    <t>98447</t>
  </si>
  <si>
    <t>PAREDE DE MADEIRA COMPENSADA PARA CONSTRUÇÃO TEMPORÁRIA EM CHAPA SIMPLES, INTERNA, COM ÁREA LÍQUIDA MAIOR OU IGUAL A 6 M², COM VÃO. AF_05/2018</t>
  </si>
  <si>
    <t>135,03</t>
  </si>
  <si>
    <t>98448</t>
  </si>
  <si>
    <t>PAREDE DE MADEIRA COMPENSADA PARA CONSTRUÇÃO TEMPORÁRIA EM CHAPA SIMPLES, INTERNA, COM ÁREA LÍQUIDA MENOR QUE 6 M², COM VÃO. AF_05/2018</t>
  </si>
  <si>
    <t>166,39</t>
  </si>
  <si>
    <t>98449</t>
  </si>
  <si>
    <t>PAREDE DE MADEIRA COMPENSADA PARA CONSTRUÇÃO TEMPORÁRIA EM CHAPA DUPLA, EXTERNA, COM ÁREA LÍQUIDA MAIOR OU IGUAL A 6 M², SEM VÃO. AF_05/2018</t>
  </si>
  <si>
    <t>178,22</t>
  </si>
  <si>
    <t>98450</t>
  </si>
  <si>
    <t>PAREDE DE MADEIRA COMPENSADA PARA CONSTRUÇÃO TEMPORÁRIA EM CHAPA DUPLA, EXTERNA, COM ÁREA LÍQUIDA MENOR QUE 6 M², SEM VÃO. AF_05/2018</t>
  </si>
  <si>
    <t>181,81</t>
  </si>
  <si>
    <t>98451</t>
  </si>
  <si>
    <t>PAREDE DE MADEIRA COMPENSADA PARA CONSTRUÇÃO TEMPORÁRIA EM CHAPA DUPLA, INTERNA, COM ÁREA LÍQUIDA MAIOR OU IGUAL A 6 M², SEM VÃO. AF_05/2018</t>
  </si>
  <si>
    <t>161,57</t>
  </si>
  <si>
    <t>98452</t>
  </si>
  <si>
    <t>163,73</t>
  </si>
  <si>
    <t>98453</t>
  </si>
  <si>
    <t>PAREDE DE MADEIRA COMPENSADA PARA CONSTRUÇÃO TEMPORÁRIA EM CHAPA DUPLA, EXTERNA, COM ÁREA LÍQUIDA MAIOR OU IGUAL A QUE 6 M², COM VÃO. AF_05/2018</t>
  </si>
  <si>
    <t>206,91</t>
  </si>
  <si>
    <t>98454</t>
  </si>
  <si>
    <t>PAREDE DE MADEIRA COMPENSADA PARA CONSTRUÇÃO TEMPORÁRIA EM CHAPA DUPLA, EXTERNA, COM ÁREA LÍQUIDA MENOR QUE 6 M², COM VÃO. AF_05/2018</t>
  </si>
  <si>
    <t>257,81</t>
  </si>
  <si>
    <t>98455</t>
  </si>
  <si>
    <t>PAREDE DE MADEIRA COMPENSADA PARA CONSTRUÇÃO TEMPORÁRIA EM CHAPA DUPLA, INTERNA, COM ÁREA LÍQUIDA MAIOR OU IGUAL A 6 M², COM VÃO. AF_05/2018</t>
  </si>
  <si>
    <t>184,54</t>
  </si>
  <si>
    <t>98456</t>
  </si>
  <si>
    <t>PAREDE DE MADEIRA COMPENSADA PARA CONSTRUÇÃO TEMPORÁRIA EM CHAPA DUPLA, INTERNA, COM ÁREA LÍQUIDA MENOR QUE 6 M², COM VÃO. AF_05/2018</t>
  </si>
  <si>
    <t>225,86</t>
  </si>
  <si>
    <t>98458</t>
  </si>
  <si>
    <t>TAPUME COM COMPENSADO DE MADEIRA. AF_05/2018</t>
  </si>
  <si>
    <t>126,53</t>
  </si>
  <si>
    <t>98459</t>
  </si>
  <si>
    <t>TAPUME COM TELHA METÁLICA. AF_05/2018</t>
  </si>
  <si>
    <t>99,91</t>
  </si>
  <si>
    <t>98460</t>
  </si>
  <si>
    <t>PISO PARA CONSTRUÇÃO TEMPORÁRIA EM MADEIRA, SEM REAPROVEITAMENTO. AF_05/2018</t>
  </si>
  <si>
    <t>166,25</t>
  </si>
  <si>
    <t>98461</t>
  </si>
  <si>
    <t>ESTRUTURA DE MADEIRA PROVISÓRIA PARA SUPORTE DE CAIXA D ÁGUA ELEVADA DE 1000 LITROS. AF_05/2018_P</t>
  </si>
  <si>
    <t>4.448,17</t>
  </si>
  <si>
    <t>98462</t>
  </si>
  <si>
    <t>ESTRUTURA DE MADEIRA PROVISÓRIA PARA SUPORTE DE CAIXA D ÁGUA ELEVADA DE 3000 LITROS. AF_05/2018_P</t>
  </si>
  <si>
    <t>6.796,74</t>
  </si>
  <si>
    <t>5631</t>
  </si>
  <si>
    <t>201,57</t>
  </si>
  <si>
    <t>5678</t>
  </si>
  <si>
    <t>144,05</t>
  </si>
  <si>
    <t>5680</t>
  </si>
  <si>
    <t>132,13</t>
  </si>
  <si>
    <t>5684</t>
  </si>
  <si>
    <t>161,84</t>
  </si>
  <si>
    <t>5689</t>
  </si>
  <si>
    <t>7,39</t>
  </si>
  <si>
    <t>5795</t>
  </si>
  <si>
    <t>28,26</t>
  </si>
  <si>
    <t>5811</t>
  </si>
  <si>
    <t>192,02</t>
  </si>
  <si>
    <t>5823</t>
  </si>
  <si>
    <t>191,10</t>
  </si>
  <si>
    <t>5824</t>
  </si>
  <si>
    <t>183,60</t>
  </si>
  <si>
    <t>5835</t>
  </si>
  <si>
    <t>424,92</t>
  </si>
  <si>
    <t>5839</t>
  </si>
  <si>
    <t>11,10</t>
  </si>
  <si>
    <t>5843</t>
  </si>
  <si>
    <t>161,77</t>
  </si>
  <si>
    <t>5847</t>
  </si>
  <si>
    <t>235,21</t>
  </si>
  <si>
    <t>5851</t>
  </si>
  <si>
    <t>223,76</t>
  </si>
  <si>
    <t>5855</t>
  </si>
  <si>
    <t>578,49</t>
  </si>
  <si>
    <t>5863</t>
  </si>
  <si>
    <t>22,45</t>
  </si>
  <si>
    <t>5867</t>
  </si>
  <si>
    <t>163,08</t>
  </si>
  <si>
    <t>5875</t>
  </si>
  <si>
    <t>132,90</t>
  </si>
  <si>
    <t>5879</t>
  </si>
  <si>
    <t>145,47</t>
  </si>
  <si>
    <t>5882</t>
  </si>
  <si>
    <t>109,08</t>
  </si>
  <si>
    <t>5890</t>
  </si>
  <si>
    <t>182,92</t>
  </si>
  <si>
    <t>5894</t>
  </si>
  <si>
    <t>178,13</t>
  </si>
  <si>
    <t>5901</t>
  </si>
  <si>
    <t>281,83</t>
  </si>
  <si>
    <t>5909</t>
  </si>
  <si>
    <t>31,05</t>
  </si>
  <si>
    <t>5921</t>
  </si>
  <si>
    <t>5,79</t>
  </si>
  <si>
    <t>5928</t>
  </si>
  <si>
    <t>237,17</t>
  </si>
  <si>
    <t>5932</t>
  </si>
  <si>
    <t>220,58</t>
  </si>
  <si>
    <t>5940</t>
  </si>
  <si>
    <t>179,86</t>
  </si>
  <si>
    <t>5944</t>
  </si>
  <si>
    <t>217,75</t>
  </si>
  <si>
    <t>5953</t>
  </si>
  <si>
    <t>54,77</t>
  </si>
  <si>
    <t>6259</t>
  </si>
  <si>
    <t>233,73</t>
  </si>
  <si>
    <t>6879</t>
  </si>
  <si>
    <t>210,78</t>
  </si>
  <si>
    <t>7030</t>
  </si>
  <si>
    <t>TANQUE DE ASFALTO ESTACIONÁRIO COM SERPENTINA, CAPACIDADE 30.000 L - CHP DIURNO. AF_06/2014</t>
  </si>
  <si>
    <t>258,60</t>
  </si>
  <si>
    <t>7042</t>
  </si>
  <si>
    <t>27,15</t>
  </si>
  <si>
    <t>7049</t>
  </si>
  <si>
    <t>221,61</t>
  </si>
  <si>
    <t>67826</t>
  </si>
  <si>
    <t>161,99</t>
  </si>
  <si>
    <t>73417</t>
  </si>
  <si>
    <t>182,19</t>
  </si>
  <si>
    <t>73436</t>
  </si>
  <si>
    <t>229,26</t>
  </si>
  <si>
    <t>73467</t>
  </si>
  <si>
    <t>156,04</t>
  </si>
  <si>
    <t>73536</t>
  </si>
  <si>
    <t>22,98</t>
  </si>
  <si>
    <t>83362</t>
  </si>
  <si>
    <t>ESPARGIDOR DE ASFALTO PRESSURIZADO, TANQUE 6 M3 COM ISOLAÇÃO TÉRMICA, AQUECIDO COM 2 MAÇARICOS, COM BARRA ESPARGIDORA 3,60 M, MONTADO SOBRE CAMINHÃO  TOCO, PBT 14.300 KG, POTÊNCIA 185 CV - CHP DIURNO. AF_08/2015</t>
  </si>
  <si>
    <t>241,14</t>
  </si>
  <si>
    <t>83765</t>
  </si>
  <si>
    <t>84,18</t>
  </si>
  <si>
    <t>87445</t>
  </si>
  <si>
    <t>BETONEIRA CAPACIDADE NOMINAL 400 L, CAPACIDADE DE MISTURA 310 L, MOTOR A DIESEL POTÊNCIA 5,0 HP, SEM CARREGADOR - CHP DIURNO. AF_06/2014</t>
  </si>
  <si>
    <t>4,96</t>
  </si>
  <si>
    <t>88386</t>
  </si>
  <si>
    <t>MISTURADOR DE ARGAMASSA, EIXO HORIZONTAL, CAPACIDADE DE MISTURA 300 KG, MOTOR ELÉTRICO POTÊNCIA 5 CV - CHP DIURNO. AF_06/2014</t>
  </si>
  <si>
    <t>5,11</t>
  </si>
  <si>
    <t>88393</t>
  </si>
  <si>
    <t>MISTURADOR DE ARGAMASSA, EIXO HORIZONTAL, CAPACIDADE DE MISTURA 600 KG, MOTOR ELÉTRICO POTÊNCIA 7,5 CV - CHP DIURNO. AF_06/2014</t>
  </si>
  <si>
    <t>7,12</t>
  </si>
  <si>
    <t>88399</t>
  </si>
  <si>
    <t>MISTURADOR DE ARGAMASSA, EIXO HORIZONTAL, CAPACIDADE DE MISTURA 160 KG, MOTOR ELÉTRICO POTÊNCIA 3 CV - CHP DIURNO. AF_06/2014</t>
  </si>
  <si>
    <t>3,63</t>
  </si>
  <si>
    <t>88418</t>
  </si>
  <si>
    <t>12,38</t>
  </si>
  <si>
    <t>88433</t>
  </si>
  <si>
    <t>16,04</t>
  </si>
  <si>
    <t>88830</t>
  </si>
  <si>
    <t>BETONEIRA CAPACIDADE NOMINAL DE 400 L, CAPACIDADE DE MISTURA 280 L, MOTOR ELÉTRICO TRIFÁSICO POTÊNCIA DE 2 CV, SEM CARREGADOR - CHP DIURNO. AF_10/2014</t>
  </si>
  <si>
    <t>1,99</t>
  </si>
  <si>
    <t>88843</t>
  </si>
  <si>
    <t>188,71</t>
  </si>
  <si>
    <t>88907</t>
  </si>
  <si>
    <t>238,21</t>
  </si>
  <si>
    <t>89021</t>
  </si>
  <si>
    <t>BOMBA SUBMERSÍVEL ELÉTRICA TRIFÁSICA, POTÊNCIA 2,96 HP, Ø ROTOR 144 MM SEMI-ABERTO, BOCAL DE SAÍDA Ø 2, HM/Q = 2 MCA / 38,8 M3/H A 28 MCA / 5 M3/H - CHP DIURNO. AF_06/2014</t>
  </si>
  <si>
    <t>2,72</t>
  </si>
  <si>
    <t>89028</t>
  </si>
  <si>
    <t>TANQUE DE ASFALTO ESTACIONÁRIO COM MAÇARICO, CAPACIDADE 20.000 L - CHP DIURNO. AF_06/2014</t>
  </si>
  <si>
    <t>239,69</t>
  </si>
  <si>
    <t>89032</t>
  </si>
  <si>
    <t>169,84</t>
  </si>
  <si>
    <t>89035</t>
  </si>
  <si>
    <t>123,07</t>
  </si>
  <si>
    <t>89225</t>
  </si>
  <si>
    <t>BETONEIRA CAPACIDADE NOMINAL DE 600 L, CAPACIDADE DE MISTURA 360 L, MOTOR ELÉTRICO TRIFÁSICO POTÊNCIA DE 4 CV, SEM CARREGADOR - CHP DIURNO. AF_11/2014</t>
  </si>
  <si>
    <t>5,33</t>
  </si>
  <si>
    <t>89234</t>
  </si>
  <si>
    <t>645,69</t>
  </si>
  <si>
    <t>89242</t>
  </si>
  <si>
    <t>1.516,49</t>
  </si>
  <si>
    <t>89250</t>
  </si>
  <si>
    <t>1.314,76</t>
  </si>
  <si>
    <t>89257</t>
  </si>
  <si>
    <t>365,27</t>
  </si>
  <si>
    <t>89272</t>
  </si>
  <si>
    <t>183,01</t>
  </si>
  <si>
    <t>89278</t>
  </si>
  <si>
    <t>BETONEIRA CAPACIDADE NOMINAL DE 600 L, CAPACIDADE DE MISTURA 440 L, MOTOR A DIESEL POTÊNCIA 10 HP, COM CARREGADOR - CHP DIURNO. AF_11/2014</t>
  </si>
  <si>
    <t>11,48</t>
  </si>
  <si>
    <t>89843</t>
  </si>
  <si>
    <t>203,80</t>
  </si>
  <si>
    <t>89876</t>
  </si>
  <si>
    <t>293,46</t>
  </si>
  <si>
    <t>89883</t>
  </si>
  <si>
    <t>326,46</t>
  </si>
  <si>
    <t>90586</t>
  </si>
  <si>
    <t>1,39</t>
  </si>
  <si>
    <t>90625</t>
  </si>
  <si>
    <t>6,93</t>
  </si>
  <si>
    <t>90631</t>
  </si>
  <si>
    <t>139,07</t>
  </si>
  <si>
    <t>90637</t>
  </si>
  <si>
    <t>14,89</t>
  </si>
  <si>
    <t>90643</t>
  </si>
  <si>
    <t>24,18</t>
  </si>
  <si>
    <t>90650</t>
  </si>
  <si>
    <t>12,07</t>
  </si>
  <si>
    <t>90656</t>
  </si>
  <si>
    <t>14,78</t>
  </si>
  <si>
    <t>90662</t>
  </si>
  <si>
    <t>15,34</t>
  </si>
  <si>
    <t>90668</t>
  </si>
  <si>
    <t>PROJETOR PNEUMÁTICO DE ARGAMASSA PARA CHAPISCO E REBOCO COM RECIPIENTE ACOPLADO, TIPO CANEQUINHA, COM COMPRESSOR DE AR REBOCÁVEL VAZÃO 89 PCM E MOTOR DIESEL DE 20 CV - CHP DIURNO. AF_06/2015</t>
  </si>
  <si>
    <t>90674</t>
  </si>
  <si>
    <t>644,29</t>
  </si>
  <si>
    <t>90680</t>
  </si>
  <si>
    <t>371,71</t>
  </si>
  <si>
    <t>90686</t>
  </si>
  <si>
    <t>MANIPULADOR TELESCÓPICO, POTÊNCIA DE 85 HP, CAPACIDADE DE CARGA DE 3.500 KG, ALTURA MÁXIMA DE ELEVAÇÃO DE 12,3 M - CHP DIURNO. AF_06/2015</t>
  </si>
  <si>
    <t>149,66</t>
  </si>
  <si>
    <t>90692</t>
  </si>
  <si>
    <t>126,09</t>
  </si>
  <si>
    <t>90964</t>
  </si>
  <si>
    <t>26,78</t>
  </si>
  <si>
    <t>90972</t>
  </si>
  <si>
    <t>70,92</t>
  </si>
  <si>
    <t>90979</t>
  </si>
  <si>
    <t>183,32</t>
  </si>
  <si>
    <t>90991</t>
  </si>
  <si>
    <t>196,08</t>
  </si>
  <si>
    <t>90999</t>
  </si>
  <si>
    <t>94,21</t>
  </si>
  <si>
    <t>91031</t>
  </si>
  <si>
    <t>228,41</t>
  </si>
  <si>
    <t>91277</t>
  </si>
  <si>
    <t>10,59</t>
  </si>
  <si>
    <t>91283</t>
  </si>
  <si>
    <t>91386</t>
  </si>
  <si>
    <t>192,05</t>
  </si>
  <si>
    <t>91533</t>
  </si>
  <si>
    <t>37,00</t>
  </si>
  <si>
    <t>91634</t>
  </si>
  <si>
    <t>208,85</t>
  </si>
  <si>
    <t>91645</t>
  </si>
  <si>
    <t>427,08</t>
  </si>
  <si>
    <t>91692</t>
  </si>
  <si>
    <t>30,13</t>
  </si>
  <si>
    <t>92043</t>
  </si>
  <si>
    <t>11,77</t>
  </si>
  <si>
    <t>92106</t>
  </si>
  <si>
    <t>CAMINHÃO PARA EQUIPAMENTO DE LIMPEZA A SUCÇÃO, COM CAMINHÃO TRUCADO DE PESO BRUTO TOTAL 23000 KG, CARGA ÚTIL MÁXIMA 15935 KG, DISTÂNCIA ENTRE EIXOS 4,80 M, POTÊNCIA 230 CV, INCLUSIVE LIMPADORA A SUCÇÃO, TANQUE 12000 L - CHP DIURNO. AF_11/2015</t>
  </si>
  <si>
    <t>299,34</t>
  </si>
  <si>
    <t>92112</t>
  </si>
  <si>
    <t>PENEIRA ROTATIVA COM MOTOR ELÉTRICO TRIFÁSICO DE 2 CV, CILINDRO DE 1 M X 0,60 M, COM FUROS DE 3,17 MM - CHP DIURNO. AF_11/2015</t>
  </si>
  <si>
    <t>2,97</t>
  </si>
  <si>
    <t>92118</t>
  </si>
  <si>
    <t>DOSADOR DE AREIA, CAPACIDADE DE 26 LITROS - CHP DIURNO. AF_11/2015</t>
  </si>
  <si>
    <t>0,22</t>
  </si>
  <si>
    <t>92138</t>
  </si>
  <si>
    <t>90,20</t>
  </si>
  <si>
    <t>92145</t>
  </si>
  <si>
    <t>79,44</t>
  </si>
  <si>
    <t>92242</t>
  </si>
  <si>
    <t>375,47</t>
  </si>
  <si>
    <t>92716</t>
  </si>
  <si>
    <t>APARELHO PARA CORTE E SOLDA OXI-ACETILENO SOBRE RODAS, INCLUSIVE CILINDROS E MAÇARICOS - CHP DIURNO. AF_12/2015</t>
  </si>
  <si>
    <t>20,96</t>
  </si>
  <si>
    <t>92960</t>
  </si>
  <si>
    <t>18,09</t>
  </si>
  <si>
    <t>92966</t>
  </si>
  <si>
    <t>28,33</t>
  </si>
  <si>
    <t>93224</t>
  </si>
  <si>
    <t>957,26</t>
  </si>
  <si>
    <t>93233</t>
  </si>
  <si>
    <t>10,18</t>
  </si>
  <si>
    <t>93272</t>
  </si>
  <si>
    <t>GRUA ASCENSIONAL, LANCA DE 30 M, CAPACIDADE DE 1,0 T A 30 M, ALTURA ATE 39 M - CHP DIURNO. AF_03/2016</t>
  </si>
  <si>
    <t>125,23</t>
  </si>
  <si>
    <t>93281</t>
  </si>
  <si>
    <t>27,20</t>
  </si>
  <si>
    <t>93287</t>
  </si>
  <si>
    <t>288,49</t>
  </si>
  <si>
    <t>93402</t>
  </si>
  <si>
    <t>232,32</t>
  </si>
  <si>
    <t>93408</t>
  </si>
  <si>
    <t>MÁQUINA JATO DE PRESSAO PORTÁTIL, CAMARA DE 1 SAIDA, CAPACIDADE 280 L, DIAMETRO 670 MM, BICO DE JATO CURTO VENTURI DE 5/16'' , MANGUEIRA DE 1'' COM COMPRESSOR DE AR REBOCÁVEL 189 PCM E MOTOR DIESEL 63 CV - CHP DIURNO. AF_03/2016</t>
  </si>
  <si>
    <t>87,89</t>
  </si>
  <si>
    <t>93415</t>
  </si>
  <si>
    <t>16,84</t>
  </si>
  <si>
    <t>93421</t>
  </si>
  <si>
    <t>71,75</t>
  </si>
  <si>
    <t>93427</t>
  </si>
  <si>
    <t>164,70</t>
  </si>
  <si>
    <t>93433</t>
  </si>
  <si>
    <t>USINA DE MISTURA ASFÁLTICA À QUENTE, TIPO CONTRA FLUXO, PROD 40 A 80 TON/HORA - CHP DIURNO. AF_03/2016</t>
  </si>
  <si>
    <t>3.169,39</t>
  </si>
  <si>
    <t>93439</t>
  </si>
  <si>
    <t>USINA DE ASFALTO À FRIO, CAPACIDADE DE 40 A 60 TON/HORA, ELÉTRICA POTÊNCIA 30 CV - CHP DIURNO. AF_03/2016</t>
  </si>
  <si>
    <t>135,48</t>
  </si>
  <si>
    <t>95121</t>
  </si>
  <si>
    <t>306,31</t>
  </si>
  <si>
    <t>95127</t>
  </si>
  <si>
    <t>208,54</t>
  </si>
  <si>
    <t>95133</t>
  </si>
  <si>
    <t>139,59</t>
  </si>
  <si>
    <t>95139</t>
  </si>
  <si>
    <t>0,05</t>
  </si>
  <si>
    <t>95212</t>
  </si>
  <si>
    <t>GRUA ASCENCIONAL, LANCA DE 42 M, CAPACIDADE DE 1,5 T A 30 M, ALTURA ATE 39 M - CHP DIURNO. AF_08/2016</t>
  </si>
  <si>
    <t>137,11</t>
  </si>
  <si>
    <t>95258</t>
  </si>
  <si>
    <t>27,95</t>
  </si>
  <si>
    <t>95264</t>
  </si>
  <si>
    <t>6,83</t>
  </si>
  <si>
    <t>95270</t>
  </si>
  <si>
    <t>10,34</t>
  </si>
  <si>
    <t>95276</t>
  </si>
  <si>
    <t>POLIDORA DE PISO (POLITRIZ), PESO DE 100KG, DIÂMETRO 450 MM, MOTOR ELÉTRICO, POTÊNCIA 4 HP - CHP DIURNO. AF_09/2016</t>
  </si>
  <si>
    <t>3,57</t>
  </si>
  <si>
    <t>95282</t>
  </si>
  <si>
    <t>DESEMPENADEIRA DE CONCRETO, PESO DE 75KG, 4 PÁS, MOTOR A GASOLINA, POTÊNCIA 5,5 HP - CHP DIURNO. AF_09/2016</t>
  </si>
  <si>
    <t>10,52</t>
  </si>
  <si>
    <t>95620</t>
  </si>
  <si>
    <t>27,53</t>
  </si>
  <si>
    <t>95631</t>
  </si>
  <si>
    <t>229,78</t>
  </si>
  <si>
    <t>95702</t>
  </si>
  <si>
    <t>39,79</t>
  </si>
  <si>
    <t>95708</t>
  </si>
  <si>
    <t>PERFURATRIZ SOBRE ESTEIRA, TORQUE MÁXIMO 600 KGF, POTÊNCIA ENTRE 50 E 60 HP, DIÂMETRO MÁXIMO 10 - CHP DIURNO. AF_11/2016</t>
  </si>
  <si>
    <t>137,38</t>
  </si>
  <si>
    <t>95714</t>
  </si>
  <si>
    <t>244,61</t>
  </si>
  <si>
    <t>95720</t>
  </si>
  <si>
    <t>239,94</t>
  </si>
  <si>
    <t>95872</t>
  </si>
  <si>
    <t>279,56</t>
  </si>
  <si>
    <t>96013</t>
  </si>
  <si>
    <t>171,65</t>
  </si>
  <si>
    <t>96020</t>
  </si>
  <si>
    <t>243,75</t>
  </si>
  <si>
    <t>96028</t>
  </si>
  <si>
    <t>183,03</t>
  </si>
  <si>
    <t>96035</t>
  </si>
  <si>
    <t>240,33</t>
  </si>
  <si>
    <t>96157</t>
  </si>
  <si>
    <t>132,95</t>
  </si>
  <si>
    <t>96158</t>
  </si>
  <si>
    <t>141,72</t>
  </si>
  <si>
    <t>96245</t>
  </si>
  <si>
    <t>112,04</t>
  </si>
  <si>
    <t>96463</t>
  </si>
  <si>
    <t>217,36</t>
  </si>
  <si>
    <t>98764</t>
  </si>
  <si>
    <t>5,16</t>
  </si>
  <si>
    <t>99833</t>
  </si>
  <si>
    <t>LAVADORA DE ALTA PRESSAO (LAVA-JATO) PARA AGUA FRIA, PRESSAO DE OPERACAO ENTRE 1400 E 1900 LIB/POL2, VAZAO MAXIMA ENTRE 400 E 700 L/H - CHP DIURNO. AF_04/2019</t>
  </si>
  <si>
    <t>5,18</t>
  </si>
  <si>
    <t>100641</t>
  </si>
  <si>
    <t>657,62</t>
  </si>
  <si>
    <t>100647</t>
  </si>
  <si>
    <t>1.374,31</t>
  </si>
  <si>
    <t>102275</t>
  </si>
  <si>
    <t>28,61</t>
  </si>
  <si>
    <t>5632</t>
  </si>
  <si>
    <t>83,32</t>
  </si>
  <si>
    <t>5679</t>
  </si>
  <si>
    <t>62,10</t>
  </si>
  <si>
    <t>5681</t>
  </si>
  <si>
    <t>58,82</t>
  </si>
  <si>
    <t>5685</t>
  </si>
  <si>
    <t>67,69</t>
  </si>
  <si>
    <t>5690</t>
  </si>
  <si>
    <t>GRADE DE DISCO CONTROLE REMOTO REBOCÁVEL, COM 24 DISCOS 24 X 6 MM COM PNEUS PARA TRANSPORTE - CHI DIURNO. AF_06/2014</t>
  </si>
  <si>
    <t>4,59</t>
  </si>
  <si>
    <t>5806</t>
  </si>
  <si>
    <t>0,21</t>
  </si>
  <si>
    <t>5826</t>
  </si>
  <si>
    <t>45,54</t>
  </si>
  <si>
    <t>5829</t>
  </si>
  <si>
    <t>130,16</t>
  </si>
  <si>
    <t>5837</t>
  </si>
  <si>
    <t>161,46</t>
  </si>
  <si>
    <t>5841</t>
  </si>
  <si>
    <t>5,28</t>
  </si>
  <si>
    <t>5845</t>
  </si>
  <si>
    <t>49,36</t>
  </si>
  <si>
    <t>5849</t>
  </si>
  <si>
    <t>71,44</t>
  </si>
  <si>
    <t>5853</t>
  </si>
  <si>
    <t>71,70</t>
  </si>
  <si>
    <t>5857</t>
  </si>
  <si>
    <t>167,60</t>
  </si>
  <si>
    <t>5865</t>
  </si>
  <si>
    <t>10,69</t>
  </si>
  <si>
    <t>5869</t>
  </si>
  <si>
    <t>75,77</t>
  </si>
  <si>
    <t>5877</t>
  </si>
  <si>
    <t>61,06</t>
  </si>
  <si>
    <t>5881</t>
  </si>
  <si>
    <t>80,68</t>
  </si>
  <si>
    <t>5884</t>
  </si>
  <si>
    <t>42,32</t>
  </si>
  <si>
    <t>5892</t>
  </si>
  <si>
    <t>46,57</t>
  </si>
  <si>
    <t>5896</t>
  </si>
  <si>
    <t>43,54</t>
  </si>
  <si>
    <t>5903</t>
  </si>
  <si>
    <t>57,28</t>
  </si>
  <si>
    <t>5911</t>
  </si>
  <si>
    <t>20,93</t>
  </si>
  <si>
    <t>5923</t>
  </si>
  <si>
    <t>3,60</t>
  </si>
  <si>
    <t>5930</t>
  </si>
  <si>
    <t>53,92</t>
  </si>
  <si>
    <t>5934</t>
  </si>
  <si>
    <t>80,05</t>
  </si>
  <si>
    <t>5942</t>
  </si>
  <si>
    <t>70,71</t>
  </si>
  <si>
    <t>5946</t>
  </si>
  <si>
    <t>86,69</t>
  </si>
  <si>
    <t>5952</t>
  </si>
  <si>
    <t>26,86</t>
  </si>
  <si>
    <t>5954</t>
  </si>
  <si>
    <t>4,39</t>
  </si>
  <si>
    <t>5961</t>
  </si>
  <si>
    <t>51,70</t>
  </si>
  <si>
    <t>6260</t>
  </si>
  <si>
    <t>50,79</t>
  </si>
  <si>
    <t>6880</t>
  </si>
  <si>
    <t>87,64</t>
  </si>
  <si>
    <t>7031</t>
  </si>
  <si>
    <t>TANQUE DE ASFALTO ESTACIONÁRIO COM SERPENTINA, CAPACIDADE 30.000 L - CHI DIURNO. AF_06/2014</t>
  </si>
  <si>
    <t>6,32</t>
  </si>
  <si>
    <t>7043</t>
  </si>
  <si>
    <t>0,26</t>
  </si>
  <si>
    <t>7050</t>
  </si>
  <si>
    <t>81,38</t>
  </si>
  <si>
    <t>67827</t>
  </si>
  <si>
    <t>73395</t>
  </si>
  <si>
    <t>6,31</t>
  </si>
  <si>
    <t>83766</t>
  </si>
  <si>
    <t>29,33</t>
  </si>
  <si>
    <t>84013</t>
  </si>
  <si>
    <t>80,98</t>
  </si>
  <si>
    <t>87446</t>
  </si>
  <si>
    <t>BETONEIRA CAPACIDADE NOMINAL 400 L, CAPACIDADE DE MISTURA 310 L, MOTOR A DIESEL POTÊNCIA 5,0 HP, SEM CARREGADOR - CHI DIURNO. AF_06/2014</t>
  </si>
  <si>
    <t>0,43</t>
  </si>
  <si>
    <t>88392</t>
  </si>
  <si>
    <t>MISTURADOR DE ARGAMASSA, EIXO HORIZONTAL, CAPACIDADE DE MISTURA 300 KG, MOTOR ELÉTRICO POTÊNCIA 5 CV - CHI DIURNO. AF_06/2014</t>
  </si>
  <si>
    <t>0,86</t>
  </si>
  <si>
    <t>88398</t>
  </si>
  <si>
    <t>MISTURADOR DE ARGAMASSA, EIXO HORIZONTAL, CAPACIDADE DE MISTURA 600 KG, MOTOR ELÉTRICO POTÊNCIA 7,5 CV - CHI DIURNO. AF_06/2014</t>
  </si>
  <si>
    <t>1,01</t>
  </si>
  <si>
    <t>88404</t>
  </si>
  <si>
    <t>MISTURADOR DE ARGAMASSA, EIXO HORIZONTAL, CAPACIDADE DE MISTURA 160 KG, MOTOR ELÉTRICO POTÊNCIA 3 CV - CHI DIURNO. AF_06/2014</t>
  </si>
  <si>
    <t>0,80</t>
  </si>
  <si>
    <t>88430</t>
  </si>
  <si>
    <t>5,30</t>
  </si>
  <si>
    <t>88438</t>
  </si>
  <si>
    <t>7,03</t>
  </si>
  <si>
    <t>88831</t>
  </si>
  <si>
    <t>BETONEIRA CAPACIDADE NOMINAL DE 400 L, CAPACIDADE DE MISTURA 280 L, MOTOR ELÉTRICO TRIFÁSICO POTÊNCIA DE 2 CV, SEM CARREGADOR - CHI DIURNO. AF_10/2014</t>
  </si>
  <si>
    <t>0,32</t>
  </si>
  <si>
    <t>88844</t>
  </si>
  <si>
    <t>63,59</t>
  </si>
  <si>
    <t>88908</t>
  </si>
  <si>
    <t>89,04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</si>
  <si>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</si>
  <si>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</si>
  <si>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</si>
  <si>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</si>
  <si>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5,14</t>
  </si>
  <si>
    <t>89031</t>
  </si>
  <si>
    <t>62,07</t>
  </si>
  <si>
    <t>89036</t>
  </si>
  <si>
    <t>44,06</t>
  </si>
  <si>
    <t>89218</t>
  </si>
  <si>
    <t>90,31</t>
  </si>
  <si>
    <t>89226</t>
  </si>
  <si>
    <t>BETONEIRA CAPACIDADE NOMINAL DE 600 L, CAPACIDADE DE MISTURA 360 L, MOTOR ELÉTRICO TRIFÁSICO POTÊNCIA DE 4 CV, SEM CARREGADOR - CHI DIURNO. AF_11/2014</t>
  </si>
  <si>
    <t>1,32</t>
  </si>
  <si>
    <t>89235</t>
  </si>
  <si>
    <t>209,58</t>
  </si>
  <si>
    <t>89243</t>
  </si>
  <si>
    <t>447,92</t>
  </si>
  <si>
    <t>89251</t>
  </si>
  <si>
    <t>393,30</t>
  </si>
  <si>
    <t>89258</t>
  </si>
  <si>
    <t>137,94</t>
  </si>
  <si>
    <t>89273</t>
  </si>
  <si>
    <t>84,07</t>
  </si>
  <si>
    <t>89279</t>
  </si>
  <si>
    <t>BETONEIRA CAPACIDADE NOMINAL DE 600 L, CAPACIDADE DE MISTURA 440 L, MOTOR A DIESEL POTÊNCIA 10 HP, COM CARREGADOR - CHI DIURNO. AF_11/2014</t>
  </si>
  <si>
    <t>1,60</t>
  </si>
  <si>
    <t>89877</t>
  </si>
  <si>
    <t>68,53</t>
  </si>
  <si>
    <t>89884</t>
  </si>
  <si>
    <t>71,66</t>
  </si>
  <si>
    <t>90587</t>
  </si>
  <si>
    <t>0,49</t>
  </si>
  <si>
    <t>90626</t>
  </si>
  <si>
    <t>90632</t>
  </si>
  <si>
    <t>80,39</t>
  </si>
  <si>
    <t>90638</t>
  </si>
  <si>
    <t>4,08</t>
  </si>
  <si>
    <t>90644</t>
  </si>
  <si>
    <t>90651</t>
  </si>
  <si>
    <t>0,77</t>
  </si>
  <si>
    <t>90657</t>
  </si>
  <si>
    <t>3,96</t>
  </si>
  <si>
    <t>90663</t>
  </si>
  <si>
    <t>4,25</t>
  </si>
  <si>
    <t>90669</t>
  </si>
  <si>
    <t>PROJETOR PNEUMÁTICO DE ARGAMASSA PARA CHAPISCO E REBOCO COM RECIPIENTE ACOPLADO, TIPO CANEQUINHA, COM COMPRESSOR DE AR REBOCÁVEL VAZÃO 89 PCM E MOTOR DIESEL DE 20 CV - CHI DIURNO. AF_06/2015</t>
  </si>
  <si>
    <t>90675</t>
  </si>
  <si>
    <t>266,87</t>
  </si>
  <si>
    <t>90681</t>
  </si>
  <si>
    <t>151,41</t>
  </si>
  <si>
    <t>90687</t>
  </si>
  <si>
    <t>MANIPULADOR TELESCÓPICO, POTÊNCIA DE 85 HP, CAPACIDADE DE CARGA DE 3.500 KG, ALTURA MÁXIMA DE ELEVAÇÃO DE 12,3 M - CHI DIURNO. AF_06/2015</t>
  </si>
  <si>
    <t>62,40</t>
  </si>
  <si>
    <t>90693</t>
  </si>
  <si>
    <t>56,64</t>
  </si>
  <si>
    <t>90965</t>
  </si>
  <si>
    <t>5,87</t>
  </si>
  <si>
    <t>90973</t>
  </si>
  <si>
    <t>5,89</t>
  </si>
  <si>
    <t>90982</t>
  </si>
  <si>
    <t>14,97</t>
  </si>
  <si>
    <t>91001</t>
  </si>
  <si>
    <t>6,99</t>
  </si>
  <si>
    <t>91032</t>
  </si>
  <si>
    <t>52,74</t>
  </si>
  <si>
    <t>91278</t>
  </si>
  <si>
    <t>0,54</t>
  </si>
  <si>
    <t>91285</t>
  </si>
  <si>
    <t>0,61</t>
  </si>
  <si>
    <t>91387</t>
  </si>
  <si>
    <t>55,36</t>
  </si>
  <si>
    <t>91395</t>
  </si>
  <si>
    <t>48,77</t>
  </si>
  <si>
    <t>91486</t>
  </si>
  <si>
    <t>ESPARGIDOR DE ASFALTO PRESSURIZADO, TANQUE 6 M3 COM ISOLAÇÃO TÉRMICA, AQUECIDO COM 2 MAÇARICOS, COM BARRA ESPARGIDORA 3,60 M, MONTADO SOBRE CAMINHÃO  TOCO, PBT 14.300 KG, POTÊNCIA 185 CV - CHI DIURNO. AF_08/2015</t>
  </si>
  <si>
    <t>56,24</t>
  </si>
  <si>
    <t>91534</t>
  </si>
  <si>
    <t>29,35</t>
  </si>
  <si>
    <t>91635</t>
  </si>
  <si>
    <t>51,51</t>
  </si>
  <si>
    <t>91646</t>
  </si>
  <si>
    <t>78,94</t>
  </si>
  <si>
    <t>91693</t>
  </si>
  <si>
    <t>92044</t>
  </si>
  <si>
    <t>6,71</t>
  </si>
  <si>
    <t>92107</t>
  </si>
  <si>
    <t>CAMINHÃO PARA EQUIPAMENTO DE LIMPEZA A SUCÇÃO COM CAMINHÃO TRUCADO DE PESO BRUTO TOTAL 23000 KG, CARGA ÚTIL MÁXIMA 15935 KG, DISTÂNCIA ENTRE EIXOS 4,80 M, POTÊNCIA 230 CV, INCLUSIVE LIMPADORA A SUCÇÃO, TANQUE 12000 L - CHI DIURNO. AF_11/2015</t>
  </si>
  <si>
    <t>65,99</t>
  </si>
  <si>
    <t>92113</t>
  </si>
  <si>
    <t>PENEIRA ROTATIVA COM MOTOR ELÉTRICO TRIFÁSICO DE 2 CV, CILINDRO DE 1 M X 0,60 M, COM FUROS DE 3,17 MM - CHI DIURNO. AF_11/2015</t>
  </si>
  <si>
    <t>0,95</t>
  </si>
  <si>
    <t>92119</t>
  </si>
  <si>
    <t>DOSADOR DE AREIA, CAPACIDADE DE 26 LITROS - CHI DIURNO. AF_11/2015</t>
  </si>
  <si>
    <t>0,10</t>
  </si>
  <si>
    <t>92139</t>
  </si>
  <si>
    <t>41,55</t>
  </si>
  <si>
    <t>92146</t>
  </si>
  <si>
    <t>31,11</t>
  </si>
  <si>
    <t>92243</t>
  </si>
  <si>
    <t>67,14</t>
  </si>
  <si>
    <t>92717</t>
  </si>
  <si>
    <t>APARELHO PARA CORTE E SOLDA OXI-ACETILENO SOBRE RODAS, INCLUSIVE CILINDROS E MAÇARICOS - CHI DIURNO. AF_12/2015</t>
  </si>
  <si>
    <t>92961</t>
  </si>
  <si>
    <t>4,62</t>
  </si>
  <si>
    <t>92967</t>
  </si>
  <si>
    <t>26,89</t>
  </si>
  <si>
    <t>93225</t>
  </si>
  <si>
    <t>399,13</t>
  </si>
  <si>
    <t>93234</t>
  </si>
  <si>
    <t>0,40</t>
  </si>
  <si>
    <t>93244</t>
  </si>
  <si>
    <t>69,09</t>
  </si>
  <si>
    <t>93274</t>
  </si>
  <si>
    <t>GRUA ASCENSIONAL, LANÇA DE 30 M, CAPACIDADE DE 1,0 T A 30 M, ALTURA ATÉ 39 M - CHI DIURNO. AF_03/2016</t>
  </si>
  <si>
    <t>70,89</t>
  </si>
  <si>
    <t>93282</t>
  </si>
  <si>
    <t>26,07</t>
  </si>
  <si>
    <t>93288</t>
  </si>
  <si>
    <t>93403</t>
  </si>
  <si>
    <t>93409</t>
  </si>
  <si>
    <t>MÁQUINA JATO DE PRESSAO PORTÁTIL, CAMARA DE 1 SAIDA, CAPACIDADE 280 L, DIAMETRO 670 MM, BICO DE JATO CURTO VENTURI DE 5/16'' , MANGUEIRA DE 1'' COM COMPRESSOR DE AR REBOCÁVEL 189 PCM E MOTOR DIESEL 63 CV - CHI DIURNO. AF_03/2016</t>
  </si>
  <si>
    <t>35,62</t>
  </si>
  <si>
    <t>93416</t>
  </si>
  <si>
    <t>0,29</t>
  </si>
  <si>
    <t>93422</t>
  </si>
  <si>
    <t>93428</t>
  </si>
  <si>
    <t>5,61</t>
  </si>
  <si>
    <t>93434</t>
  </si>
  <si>
    <t>USINA DE MISTURA ASFÁLTICA À QUENTE, TIPO CONTRA FLUXO, PROD 40 A 80 TON/HORA - CHI DIURNO. AF_03/2016</t>
  </si>
  <si>
    <t>220,91</t>
  </si>
  <si>
    <t>93440</t>
  </si>
  <si>
    <t>USINA DE ASFALTO À FRIO, CAPACIDADE DE 40 A 60 TON/HORA, ELÉTRICA POTÊNCIA 30 CV - CHI DIURNO. AF_03/2016</t>
  </si>
  <si>
    <t>100,22</t>
  </si>
  <si>
    <t>95122</t>
  </si>
  <si>
    <t>167,00</t>
  </si>
  <si>
    <t>95128</t>
  </si>
  <si>
    <t>47,96</t>
  </si>
  <si>
    <t>95140</t>
  </si>
  <si>
    <t>0,03</t>
  </si>
  <si>
    <t>95213</t>
  </si>
  <si>
    <t>GRUA ASCENCIONAL, LANÇA DE 42 M, CAPACIDADE DE 1,5 T A 30 M, ALTURA ATÉ 39 M - CHI DIURNO. AF_08/2016</t>
  </si>
  <si>
    <t>76,90</t>
  </si>
  <si>
    <t>95259</t>
  </si>
  <si>
    <t>26,71</t>
  </si>
  <si>
    <t>95265</t>
  </si>
  <si>
    <t>0,69</t>
  </si>
  <si>
    <t>95271</t>
  </si>
  <si>
    <t>0,48</t>
  </si>
  <si>
    <t>95277</t>
  </si>
  <si>
    <t>POLIDORA DE PISO (POLITRIZ), PESO DE 100KG, DIÂMETRO 450 MM, MOTOR ELÉTRICO, POTÊNCIA 4 HP - CHI DIURNO. AF_09/2016</t>
  </si>
  <si>
    <t>95283</t>
  </si>
  <si>
    <t>DESEMPENADEIRA DE CONCRETO, PESO DE 75KG, 4 PÁS, MOTOR A GASOLINA, POTÊNCIA 5,5 HP - CHI DIURNO. AF_09/2016</t>
  </si>
  <si>
    <t>0,57</t>
  </si>
  <si>
    <t>95621</t>
  </si>
  <si>
    <t>26,51</t>
  </si>
  <si>
    <t>95632</t>
  </si>
  <si>
    <t>85,27</t>
  </si>
  <si>
    <t>95703</t>
  </si>
  <si>
    <t>32,25</t>
  </si>
  <si>
    <t>95709</t>
  </si>
  <si>
    <t>PERFURATRIZ SOBRE ESTEIRA, TORQUE MÁXIMO 600 KGF, POTÊNCIA ENTRE 50 E 60 HP, DIÂMETRO MÁXIMO 10 - CHI DIURNO. AF_11/2016</t>
  </si>
  <si>
    <t>78,23</t>
  </si>
  <si>
    <t>95715</t>
  </si>
  <si>
    <t>92,08</t>
  </si>
  <si>
    <t>95721</t>
  </si>
  <si>
    <t>89,86</t>
  </si>
  <si>
    <t>95873</t>
  </si>
  <si>
    <t>8,98</t>
  </si>
  <si>
    <t>96014</t>
  </si>
  <si>
    <t>54,40</t>
  </si>
  <si>
    <t>96021</t>
  </si>
  <si>
    <t>54,12</t>
  </si>
  <si>
    <t>96029</t>
  </si>
  <si>
    <t>48,82</t>
  </si>
  <si>
    <t>96036</t>
  </si>
  <si>
    <t>60,29</t>
  </si>
  <si>
    <t>96155</t>
  </si>
  <si>
    <t>49,10</t>
  </si>
  <si>
    <t>96156</t>
  </si>
  <si>
    <t>63,96</t>
  </si>
  <si>
    <t>96159</t>
  </si>
  <si>
    <t>60,69</t>
  </si>
  <si>
    <t>96246</t>
  </si>
  <si>
    <t>62,33</t>
  </si>
  <si>
    <t>96464</t>
  </si>
  <si>
    <t>91,06</t>
  </si>
  <si>
    <t>98765</t>
  </si>
  <si>
    <t>0,07</t>
  </si>
  <si>
    <t>99834</t>
  </si>
  <si>
    <t>LAVADORA DE ALTA PRESSAO (LAVA-JATO) PARA AGUA FRIA, PRESSAO DE OPERACAO ENTRE 1400 E 1900 LIB/POL2, VAZAO MAXIMA ENTRE 400 E 700 L/H - CHI DIURNO. AF_04/2019</t>
  </si>
  <si>
    <t>0,17</t>
  </si>
  <si>
    <t>100642</t>
  </si>
  <si>
    <t>184,37</t>
  </si>
  <si>
    <t>100648</t>
  </si>
  <si>
    <t>440,69</t>
  </si>
  <si>
    <t>102274</t>
  </si>
  <si>
    <t>26,15</t>
  </si>
  <si>
    <t>5089</t>
  </si>
  <si>
    <t>40,50</t>
  </si>
  <si>
    <t>5627</t>
  </si>
  <si>
    <t>44,80</t>
  </si>
  <si>
    <t>5628</t>
  </si>
  <si>
    <t>6,08</t>
  </si>
  <si>
    <t>5629</t>
  </si>
  <si>
    <t>56,00</t>
  </si>
  <si>
    <t>5630</t>
  </si>
  <si>
    <t>62,25</t>
  </si>
  <si>
    <t>5658</t>
  </si>
  <si>
    <t>GRADE DE DISCO CONTROLE REMOTO REBOCÁVEL, COM 24 DISCOS 24 X 6 MM COM PNEUS PARA TRANSPORTE - MANUTENÇÃO. AF_06/2014</t>
  </si>
  <si>
    <t>2,80</t>
  </si>
  <si>
    <t>5664</t>
  </si>
  <si>
    <t>5667</t>
  </si>
  <si>
    <t>29,04</t>
  </si>
  <si>
    <t>5668</t>
  </si>
  <si>
    <t>44,27</t>
  </si>
  <si>
    <t>5674</t>
  </si>
  <si>
    <t>38,96</t>
  </si>
  <si>
    <t>5692</t>
  </si>
  <si>
    <t>5693</t>
  </si>
  <si>
    <t>22,56</t>
  </si>
  <si>
    <t>5695</t>
  </si>
  <si>
    <t>42,47</t>
  </si>
  <si>
    <t>5703</t>
  </si>
  <si>
    <t>25,94</t>
  </si>
  <si>
    <t>5705</t>
  </si>
  <si>
    <t>25,53</t>
  </si>
  <si>
    <t>5707</t>
  </si>
  <si>
    <t>69,83</t>
  </si>
  <si>
    <t>5710</t>
  </si>
  <si>
    <t>177,46</t>
  </si>
  <si>
    <t>5711</t>
  </si>
  <si>
    <t>86,00</t>
  </si>
  <si>
    <t>5714</t>
  </si>
  <si>
    <t>13,93</t>
  </si>
  <si>
    <t>5715</t>
  </si>
  <si>
    <t>65,08</t>
  </si>
  <si>
    <t>5718</t>
  </si>
  <si>
    <t>102,65</t>
  </si>
  <si>
    <t>5721</t>
  </si>
  <si>
    <t>90,57</t>
  </si>
  <si>
    <t>5722</t>
  </si>
  <si>
    <t>209,46</t>
  </si>
  <si>
    <t>5724</t>
  </si>
  <si>
    <t>47,43</t>
  </si>
  <si>
    <t>5727</t>
  </si>
  <si>
    <t>11,76</t>
  </si>
  <si>
    <t>5729</t>
  </si>
  <si>
    <t>47,84</t>
  </si>
  <si>
    <t>5730</t>
  </si>
  <si>
    <t>39,47</t>
  </si>
  <si>
    <t>5735</t>
  </si>
  <si>
    <t>31,50</t>
  </si>
  <si>
    <t>5736</t>
  </si>
  <si>
    <t>40,34</t>
  </si>
  <si>
    <t>5738</t>
  </si>
  <si>
    <t>42,54</t>
  </si>
  <si>
    <t>5739</t>
  </si>
  <si>
    <t>53,23</t>
  </si>
  <si>
    <t>5741</t>
  </si>
  <si>
    <t>40,12</t>
  </si>
  <si>
    <t>5742</t>
  </si>
  <si>
    <t>26,64</t>
  </si>
  <si>
    <t>5747</t>
  </si>
  <si>
    <t>152,76</t>
  </si>
  <si>
    <t>5751</t>
  </si>
  <si>
    <t>26,19</t>
  </si>
  <si>
    <t>5754</t>
  </si>
  <si>
    <t>22,06</t>
  </si>
  <si>
    <t>5763</t>
  </si>
  <si>
    <t>38,67</t>
  </si>
  <si>
    <t>5765</t>
  </si>
  <si>
    <t>6,98</t>
  </si>
  <si>
    <t>5766</t>
  </si>
  <si>
    <t>3,14</t>
  </si>
  <si>
    <t>5779</t>
  </si>
  <si>
    <t>59,67</t>
  </si>
  <si>
    <t>5787</t>
  </si>
  <si>
    <t>67,97</t>
  </si>
  <si>
    <t>5797</t>
  </si>
  <si>
    <t>4,84</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</si>
  <si>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</si>
  <si>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</si>
  <si>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</si>
  <si>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</si>
  <si>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5,46</t>
  </si>
  <si>
    <t>7033</t>
  </si>
  <si>
    <t>TANQUE DE ASFALTO ESTACIONÁRIO COM SERPENTINA, CAPACIDADE 30.000 L - JUROS. AF_06/2014</t>
  </si>
  <si>
    <t>7034</t>
  </si>
  <si>
    <t>TANQUE DE ASFALTO ESTACIONÁRIO COM SERPENTINA, CAPACIDADE 30.000 L - MANUTENÇÃO. AF_06/2014</t>
  </si>
  <si>
    <t>4,55</t>
  </si>
  <si>
    <t>7035</t>
  </si>
  <si>
    <t>TANQUE DE ASFALTO ESTACIONÁRIO COM SERPENTINA, CAPACIDADE 30.000 L - MATERIAIS NA OPERAÇÃO. AF_06/2014</t>
  </si>
  <si>
    <t>247,73</t>
  </si>
  <si>
    <t>7038</t>
  </si>
  <si>
    <t>48,65</t>
  </si>
  <si>
    <t>7039</t>
  </si>
  <si>
    <t>6,75</t>
  </si>
  <si>
    <t>7040</t>
  </si>
  <si>
    <t>60,89</t>
  </si>
  <si>
    <t>7044</t>
  </si>
  <si>
    <t>0,24</t>
  </si>
  <si>
    <t>7045</t>
  </si>
  <si>
    <t>0,02</t>
  </si>
  <si>
    <t>7046</t>
  </si>
  <si>
    <t>7047</t>
  </si>
  <si>
    <t>26,63</t>
  </si>
  <si>
    <t>7051</t>
  </si>
  <si>
    <t>43,15</t>
  </si>
  <si>
    <t>7052</t>
  </si>
  <si>
    <t>5,99</t>
  </si>
  <si>
    <t>7053</t>
  </si>
  <si>
    <t>54,00</t>
  </si>
  <si>
    <t>7054</t>
  </si>
  <si>
    <t>7058</t>
  </si>
  <si>
    <t>18,24</t>
  </si>
  <si>
    <t>7059</t>
  </si>
  <si>
    <t>3,54</t>
  </si>
  <si>
    <t>7060</t>
  </si>
  <si>
    <t>32,66</t>
  </si>
  <si>
    <t>7061</t>
  </si>
  <si>
    <t>78,72</t>
  </si>
  <si>
    <t>7063</t>
  </si>
  <si>
    <t>17,38</t>
  </si>
  <si>
    <t>7064</t>
  </si>
  <si>
    <t>2,41</t>
  </si>
  <si>
    <t>7065</t>
  </si>
  <si>
    <t>19,01</t>
  </si>
  <si>
    <t>7066</t>
  </si>
  <si>
    <t>93,40</t>
  </si>
  <si>
    <t>53786</t>
  </si>
  <si>
    <t>49,30</t>
  </si>
  <si>
    <t>53788</t>
  </si>
  <si>
    <t>55,19</t>
  </si>
  <si>
    <t>53792</t>
  </si>
  <si>
    <t>53794</t>
  </si>
  <si>
    <t>35,00</t>
  </si>
  <si>
    <t>53797</t>
  </si>
  <si>
    <t>112,53</t>
  </si>
  <si>
    <t>53804</t>
  </si>
  <si>
    <t>5,82</t>
  </si>
  <si>
    <t>53806</t>
  </si>
  <si>
    <t>61,12</t>
  </si>
  <si>
    <t>53810</t>
  </si>
  <si>
    <t>61,49</t>
  </si>
  <si>
    <t>53814</t>
  </si>
  <si>
    <t>201,43</t>
  </si>
  <si>
    <t>53817</t>
  </si>
  <si>
    <t>60,34</t>
  </si>
  <si>
    <t>53818</t>
  </si>
  <si>
    <t>9,39</t>
  </si>
  <si>
    <t>53827</t>
  </si>
  <si>
    <t>110,16</t>
  </si>
  <si>
    <t>53829</t>
  </si>
  <si>
    <t>53831</t>
  </si>
  <si>
    <t>185,88</t>
  </si>
  <si>
    <t>53840</t>
  </si>
  <si>
    <t>53841</t>
  </si>
  <si>
    <t>2,19</t>
  </si>
  <si>
    <t>53849</t>
  </si>
  <si>
    <t>80,86</t>
  </si>
  <si>
    <t>53857</t>
  </si>
  <si>
    <t>65,00</t>
  </si>
  <si>
    <t>53858</t>
  </si>
  <si>
    <t>44,15</t>
  </si>
  <si>
    <t>53861</t>
  </si>
  <si>
    <t>63,09</t>
  </si>
  <si>
    <t>53863</t>
  </si>
  <si>
    <t>1,40</t>
  </si>
  <si>
    <t>53865</t>
  </si>
  <si>
    <t>53866</t>
  </si>
  <si>
    <t>BOMBA SUBMERSÍVEL ELÉTRICA TRIFÁSICA, POTÊNCIA 2,96 HP, Ø ROTOR 144 MM SEMI-ABERTO, BOCAL DE SAÍDA Ø 2, HM/Q = 2 MCA / 38,8 M3/H A 28 MCA / 5 M3/H - MATERIAIS NA OPERAÇÃO. AF_06/2014</t>
  </si>
  <si>
    <t>2,08</t>
  </si>
  <si>
    <t>53882</t>
  </si>
  <si>
    <t>30,18</t>
  </si>
  <si>
    <t>55263</t>
  </si>
  <si>
    <t>73303</t>
  </si>
  <si>
    <t>5,35</t>
  </si>
  <si>
    <t>73307</t>
  </si>
  <si>
    <t>4,77</t>
  </si>
  <si>
    <t>73309</t>
  </si>
  <si>
    <t>32,36</t>
  </si>
  <si>
    <t>73311</t>
  </si>
  <si>
    <t>172,07</t>
  </si>
  <si>
    <t>73313</t>
  </si>
  <si>
    <t>4,49</t>
  </si>
  <si>
    <t>73315</t>
  </si>
  <si>
    <t>73335</t>
  </si>
  <si>
    <t>28,55</t>
  </si>
  <si>
    <t>73340</t>
  </si>
  <si>
    <t>83361</t>
  </si>
  <si>
    <t>35,38</t>
  </si>
  <si>
    <t>83761</t>
  </si>
  <si>
    <t>7,13</t>
  </si>
  <si>
    <t>83762</t>
  </si>
  <si>
    <t>6,36</t>
  </si>
  <si>
    <t>83763</t>
  </si>
  <si>
    <t>48,49</t>
  </si>
  <si>
    <t>83764</t>
  </si>
  <si>
    <t>1,28</t>
  </si>
  <si>
    <t>87026</t>
  </si>
  <si>
    <t>0,44</t>
  </si>
  <si>
    <t>87441</t>
  </si>
  <si>
    <t>BETONEIRA CAPACIDADE NOMINAL 400 L, CAPACIDADE DE MISTURA 310 L, MOTOR A DIESEL POTÊNCIA 5,0 CV, SEM CARREGADOR - DEPRECIAÇÃO. AF_06/2014</t>
  </si>
  <si>
    <t>0,39</t>
  </si>
  <si>
    <t>87442</t>
  </si>
  <si>
    <t>BETONEIRA CAPACIDADE NOMINAL 400 L, CAPACIDADE DE MISTURA 310 L, MOTOR A DIESEL POTÊNCIA 5,0 CV, SEM CARREGADOR - JUROS. AF_06/2014</t>
  </si>
  <si>
    <t>0,04</t>
  </si>
  <si>
    <t>87443</t>
  </si>
  <si>
    <t>BETONEIRA CAPACIDADE NOMINAL 400 L, CAPACIDADE DE MISTURA 310 L, MOTOR A DIESEL POTÊNCIA 5,0 CV, SEM CARREGADOR - MANUTENÇÃO. AF_06/2014</t>
  </si>
  <si>
    <t>87444</t>
  </si>
  <si>
    <t>BETONEIRA CAPACIDADE NOMINAL 400 L, CAPACIDADE DE MISTURA 310 L, MOTOR A DIESEL POTÊNCIA 5,0 CV, SEM CARREGADOR - MATERIAIS NA OPERAÇÃO. AF_06/2014</t>
  </si>
  <si>
    <t>4,04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</si>
  <si>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</si>
  <si>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</si>
  <si>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</si>
  <si>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</si>
  <si>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0,09</t>
  </si>
  <si>
    <t>88390</t>
  </si>
  <si>
    <t>MISTURADOR DE ARGAMASSA, EIXO HORIZONTAL, CAPACIDADE DE MISTURA 300 KG, MOTOR ELÉTRICO POTÊNCIA 5 CV - MANUTENÇÃO. AF_06/2014</t>
  </si>
  <si>
    <t>0,84</t>
  </si>
  <si>
    <t>88391</t>
  </si>
  <si>
    <t>MISTURADOR DE ARGAMASSA, EIXO HORIZONTAL, CAPACIDADE DE MISTURA 300 KG, MOTOR ELÉTRICO POTÊNCIA 5 CV - MATERIAIS NA OPERAÇÃO. AF_06/2014</t>
  </si>
  <si>
    <t>3,41</t>
  </si>
  <si>
    <t>88394</t>
  </si>
  <si>
    <t>MISTURADOR DE ARGAMASSA, EIXO HORIZONTAL, CAPACIDADE DE MISTURA 600 KG, MOTOR ELÉTRICO POTÊNCIA 7,5 CV - DEPRECIAÇÃO. AF_06/2014</t>
  </si>
  <si>
    <t>0,91</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</si>
  <si>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</si>
  <si>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</si>
  <si>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</si>
  <si>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</si>
  <si>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1,00</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</si>
  <si>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</si>
  <si>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</si>
  <si>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</si>
  <si>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</si>
  <si>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0,72</t>
  </si>
  <si>
    <t>88401</t>
  </si>
  <si>
    <t>MISTURADOR DE ARGAMASSA, EIXO HORIZONTAL, CAPACIDADE DE MISTURA 160 KG, MOTOR ELÉTRICO POTÊNCIA 3 CV - JUROS. AF_06/2014</t>
  </si>
  <si>
    <t>0,08</t>
  </si>
  <si>
    <t>88402</t>
  </si>
  <si>
    <t>MISTURADOR DE ARGAMASSA, EIXO HORIZONTAL, CAPACIDADE DE MISTURA 160 KG, MOTOR ELÉTRICO POTÊNCIA 3 CV - MANUTENÇÃO. AF_06/2014</t>
  </si>
  <si>
    <t>0,79</t>
  </si>
  <si>
    <t>88403</t>
  </si>
  <si>
    <t>MISTURADOR DE ARGAMASSA, EIXO HORIZONTAL, CAPACIDADE DE MISTURA 160 KG, MOTOR ELÉTRICO POTÊNCIA 3 CV - MATERIAIS NA OPERAÇÃO. AF_06/2014</t>
  </si>
  <si>
    <t>2,04</t>
  </si>
  <si>
    <t>88419</t>
  </si>
  <si>
    <t>88422</t>
  </si>
  <si>
    <t>0,56</t>
  </si>
  <si>
    <t>88425</t>
  </si>
  <si>
    <t>88427</t>
  </si>
  <si>
    <t>1,15</t>
  </si>
  <si>
    <t>88434</t>
  </si>
  <si>
    <t>6,29</t>
  </si>
  <si>
    <t>88435</t>
  </si>
  <si>
    <t>0,74</t>
  </si>
  <si>
    <t>88436</t>
  </si>
  <si>
    <t>7,86</t>
  </si>
  <si>
    <t>88437</t>
  </si>
  <si>
    <t>88569</t>
  </si>
  <si>
    <t>3,72</t>
  </si>
  <si>
    <t>88570</t>
  </si>
  <si>
    <t>0,78</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</si>
  <si>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</si>
  <si>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</si>
  <si>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</si>
  <si>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</si>
  <si>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</si>
  <si>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</si>
  <si>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0,31</t>
  </si>
  <si>
    <t>88829</t>
  </si>
  <si>
    <t>BETONEIRA CAPACIDADE NOMINAL DE 400 L, CAPACIDADE DE MISTURA 280 L, MOTOR ELÉTRICO TRIFÁSICO POTÊNCIA DE 2 CV, SEM CARREGADOR - MATERIAIS NA OPERAÇÃO. AF_10/2014</t>
  </si>
  <si>
    <t>1,36</t>
  </si>
  <si>
    <t>88832</t>
  </si>
  <si>
    <t>42,74</t>
  </si>
  <si>
    <t>88834</t>
  </si>
  <si>
    <t>5,80</t>
  </si>
  <si>
    <t>88835</t>
  </si>
  <si>
    <t>53,43</t>
  </si>
  <si>
    <t>88836</t>
  </si>
  <si>
    <t>61,67</t>
  </si>
  <si>
    <t>88839</t>
  </si>
  <si>
    <t>27,77</t>
  </si>
  <si>
    <t>88840</t>
  </si>
  <si>
    <t>6,25</t>
  </si>
  <si>
    <t>88841</t>
  </si>
  <si>
    <t>49,64</t>
  </si>
  <si>
    <t>88842</t>
  </si>
  <si>
    <t>75,48</t>
  </si>
  <si>
    <t>88847</t>
  </si>
  <si>
    <t>21,40</t>
  </si>
  <si>
    <t>88848</t>
  </si>
  <si>
    <t>88853</t>
  </si>
  <si>
    <t>0,19</t>
  </si>
  <si>
    <t>88854</t>
  </si>
  <si>
    <t>88855</t>
  </si>
  <si>
    <t>GRADE DE DISCO CONTROLE REMOTO REBOCÁVEL, COM 24 DISCOS 24 X 6 MM COM PNEUS PARA TRANSPORTE - DEPRECIAÇÃO. AF_06/2014</t>
  </si>
  <si>
    <t>4,03</t>
  </si>
  <si>
    <t>88856</t>
  </si>
  <si>
    <t>GRADE DE DISCO CONTROLE REMOTO REBOCÁVEL, COM 24 DISCOS 24 X 6 MM COM PNEUS PARA TRANSPORTE - JUROS. AF_06/2014</t>
  </si>
  <si>
    <t>88857</t>
  </si>
  <si>
    <t>26,12</t>
  </si>
  <si>
    <t>88858</t>
  </si>
  <si>
    <t>88859</t>
  </si>
  <si>
    <t>23,23</t>
  </si>
  <si>
    <t>88860</t>
  </si>
  <si>
    <t>3,15</t>
  </si>
  <si>
    <t>88900</t>
  </si>
  <si>
    <t>49,84</t>
  </si>
  <si>
    <t>88902</t>
  </si>
  <si>
    <t>88903</t>
  </si>
  <si>
    <t>62,30</t>
  </si>
  <si>
    <t>88904</t>
  </si>
  <si>
    <t>86,87</t>
  </si>
  <si>
    <t>89009</t>
  </si>
  <si>
    <t>34,39</t>
  </si>
  <si>
    <t>89010</t>
  </si>
  <si>
    <t>7,74</t>
  </si>
  <si>
    <t>89011</t>
  </si>
  <si>
    <t>25,20</t>
  </si>
  <si>
    <t>89012</t>
  </si>
  <si>
    <t>89013</t>
  </si>
  <si>
    <t>112,67</t>
  </si>
  <si>
    <t>89014</t>
  </si>
  <si>
    <t>25,36</t>
  </si>
  <si>
    <t>89015</t>
  </si>
  <si>
    <t>4,65</t>
  </si>
  <si>
    <t>89016</t>
  </si>
  <si>
    <t>0,63</t>
  </si>
  <si>
    <t>89017</t>
  </si>
  <si>
    <t>34,18</t>
  </si>
  <si>
    <t>89018</t>
  </si>
  <si>
    <t>7,69</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</si>
  <si>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</si>
  <si>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</si>
  <si>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</si>
  <si>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</si>
  <si>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</si>
  <si>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</si>
  <si>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4,44</t>
  </si>
  <si>
    <t>89024</t>
  </si>
  <si>
    <t>TANQUE DE ASFALTO ESTACIONÁRIO COM MAÇARICO, CAPACIDADE 20.000 L - JUROS. AF_06/2014</t>
  </si>
  <si>
    <t>0,70</t>
  </si>
  <si>
    <t>89025</t>
  </si>
  <si>
    <t>TANQUE DE ASFALTO ESTACIONÁRIO COM MAÇARICO, CAPACIDADE 20.000 L - MANUTENÇÃO. AF_06/2014</t>
  </si>
  <si>
    <t>3,70</t>
  </si>
  <si>
    <t>89026</t>
  </si>
  <si>
    <t>TANQUE DE ASFALTO ESTACIONÁRIO COM MAÇARICO, CAPACIDADE 20.000 L - MATERIAIS NA OPERAÇÃO. AF_06/2014</t>
  </si>
  <si>
    <t>230,85</t>
  </si>
  <si>
    <t>89029</t>
  </si>
  <si>
    <t>26,53</t>
  </si>
  <si>
    <t>89030</t>
  </si>
  <si>
    <t>5,97</t>
  </si>
  <si>
    <t>89033</t>
  </si>
  <si>
    <t>12,73</t>
  </si>
  <si>
    <t>89034</t>
  </si>
  <si>
    <t>1,76</t>
  </si>
  <si>
    <t>89128</t>
  </si>
  <si>
    <t>36,40</t>
  </si>
  <si>
    <t>89129</t>
  </si>
  <si>
    <t>4,94</t>
  </si>
  <si>
    <t>89130</t>
  </si>
  <si>
    <t>50,47</t>
  </si>
  <si>
    <t>89131</t>
  </si>
  <si>
    <t>6,85</t>
  </si>
  <si>
    <t>89210</t>
  </si>
  <si>
    <t>31,13</t>
  </si>
  <si>
    <t>89211</t>
  </si>
  <si>
    <t>4,32</t>
  </si>
  <si>
    <t>89212</t>
  </si>
  <si>
    <t>25,34</t>
  </si>
  <si>
    <t>89213</t>
  </si>
  <si>
    <t>3,99</t>
  </si>
  <si>
    <t>89214</t>
  </si>
  <si>
    <t>23,79</t>
  </si>
  <si>
    <t>89215</t>
  </si>
  <si>
    <t>89,70</t>
  </si>
  <si>
    <t>89221</t>
  </si>
  <si>
    <t>BETONEIRA CAPACIDADE NOMINAL DE 600 L, CAPACIDADE DE MISTURA 360 L, MOTOR ELÉTRICO TRIFÁSICO POTÊNCIA DE 4 CV, SEM CARREGADOR - DEPRECIAÇÃO. AF_11/2014</t>
  </si>
  <si>
    <t>1,18</t>
  </si>
  <si>
    <t>89222</t>
  </si>
  <si>
    <t>BETONEIRA CAPACIDADE NOMINAL DE 600 L, CAPACIDADE DE MISTURA 360 L, MOTOR ELÉTRICO TRIFÁSICO POTÊNCIA DE 4 CV, SEM CARREGADOR - JUROS. AF_11/2014</t>
  </si>
  <si>
    <t>0,14</t>
  </si>
  <si>
    <t>89223</t>
  </si>
  <si>
    <t>BETONEIRA CAPACIDADE NOMINAL DE 600 L, CAPACIDADE DE MISTURA 360 L, MOTOR ELÉTRICO TRIFÁSICO POTÊNCIA DE 4 CV, SEM CARREGADOR - MANUTENÇÃO. AF_11/2014</t>
  </si>
  <si>
    <t>1,29</t>
  </si>
  <si>
    <t>89224</t>
  </si>
  <si>
    <t>BETONEIRA CAPACIDADE NOMINAL DE 600 L, CAPACIDADE DE MISTURA 360 L, MOTOR ELÉTRICO TRIFÁSICO POTÊNCIA DE 4 CV, SEM CARREGADOR - MATERIAIS NA OPERAÇÃO. AF_11/2014</t>
  </si>
  <si>
    <t>89228</t>
  </si>
  <si>
    <t>37,12</t>
  </si>
  <si>
    <t>89229</t>
  </si>
  <si>
    <t>6,68</t>
  </si>
  <si>
    <t>89230</t>
  </si>
  <si>
    <t>153,99</t>
  </si>
  <si>
    <t>89231</t>
  </si>
  <si>
    <t>24,40</t>
  </si>
  <si>
    <t>89232</t>
  </si>
  <si>
    <t>274,68</t>
  </si>
  <si>
    <t>89233</t>
  </si>
  <si>
    <t>161,43</t>
  </si>
  <si>
    <t>89236</t>
  </si>
  <si>
    <t>359,73</t>
  </si>
  <si>
    <t>89237</t>
  </si>
  <si>
    <t>57,00</t>
  </si>
  <si>
    <t>89238</t>
  </si>
  <si>
    <t>641,66</t>
  </si>
  <si>
    <t>89239</t>
  </si>
  <si>
    <t>426,91</t>
  </si>
  <si>
    <t>89240</t>
  </si>
  <si>
    <t>110,40</t>
  </si>
  <si>
    <t>89241</t>
  </si>
  <si>
    <t>19,87</t>
  </si>
  <si>
    <t>89246</t>
  </si>
  <si>
    <t>312,58</t>
  </si>
  <si>
    <t>89247</t>
  </si>
  <si>
    <t>49,53</t>
  </si>
  <si>
    <t>89248</t>
  </si>
  <si>
    <t>557,56</t>
  </si>
  <si>
    <t>89249</t>
  </si>
  <si>
    <t>363,90</t>
  </si>
  <si>
    <t>89253</t>
  </si>
  <si>
    <t>90,47</t>
  </si>
  <si>
    <t>89254</t>
  </si>
  <si>
    <t>16,28</t>
  </si>
  <si>
    <t>89255</t>
  </si>
  <si>
    <t>145,43</t>
  </si>
  <si>
    <t>89256</t>
  </si>
  <si>
    <t>81,90</t>
  </si>
  <si>
    <t>89259</t>
  </si>
  <si>
    <t>18,51</t>
  </si>
  <si>
    <t>89260</t>
  </si>
  <si>
    <t>3,36</t>
  </si>
  <si>
    <t>89262</t>
  </si>
  <si>
    <t>30,49</t>
  </si>
  <si>
    <t>89264</t>
  </si>
  <si>
    <t>13,39</t>
  </si>
  <si>
    <t>89265</t>
  </si>
  <si>
    <t>2,68</t>
  </si>
  <si>
    <t>89266</t>
  </si>
  <si>
    <t>2,12</t>
  </si>
  <si>
    <t>89267</t>
  </si>
  <si>
    <t>44,11</t>
  </si>
  <si>
    <t>89268</t>
  </si>
  <si>
    <t>7,94</t>
  </si>
  <si>
    <t>89269</t>
  </si>
  <si>
    <t>6,28</t>
  </si>
  <si>
    <t>89270</t>
  </si>
  <si>
    <t>70,91</t>
  </si>
  <si>
    <t>89271</t>
  </si>
  <si>
    <t>28,03</t>
  </si>
  <si>
    <t>89274</t>
  </si>
  <si>
    <t>BETONEIRA CAPACIDADE NOMINAL DE 600 L, CAPACIDADE DE MISTURA 440 L, MOTOR A DIESEL POTÊNCIA 10 CV, COM CARREGADOR - DEPRECIAÇÃO. AF_11/2014</t>
  </si>
  <si>
    <t>1,43</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</si>
  <si>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</si>
  <si>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</si>
  <si>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</si>
  <si>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</si>
  <si>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1,79</t>
  </si>
  <si>
    <t>89277</t>
  </si>
  <si>
    <t>BETONEIRA CAPACIDADE NOMINAL DE 600 L, CAPACIDADE DE MISTURA 440 L, MOTOR A DIESEL POTÊNCIA 10 CV, COM CARREGADOR - MATERIAIS NA OPERAÇÃO. AF_11/2014</t>
  </si>
  <si>
    <t>8,09</t>
  </si>
  <si>
    <t>89280</t>
  </si>
  <si>
    <t>38,23</t>
  </si>
  <si>
    <t>89281</t>
  </si>
  <si>
    <t>89870</t>
  </si>
  <si>
    <t>32,35</t>
  </si>
  <si>
    <t>89871</t>
  </si>
  <si>
    <t>5,65</t>
  </si>
  <si>
    <t>89872</t>
  </si>
  <si>
    <t>89873</t>
  </si>
  <si>
    <t>54,60</t>
  </si>
  <si>
    <t>89874</t>
  </si>
  <si>
    <t>170,33</t>
  </si>
  <si>
    <t>89878</t>
  </si>
  <si>
    <t>34,89</t>
  </si>
  <si>
    <t>89879</t>
  </si>
  <si>
    <t>5,98</t>
  </si>
  <si>
    <t>89880</t>
  </si>
  <si>
    <t>4,75</t>
  </si>
  <si>
    <t>89881</t>
  </si>
  <si>
    <t>58,28</t>
  </si>
  <si>
    <t>89882</t>
  </si>
  <si>
    <t>196,52</t>
  </si>
  <si>
    <t>90582</t>
  </si>
  <si>
    <t>90583</t>
  </si>
  <si>
    <t>90584</t>
  </si>
  <si>
    <t>0,34</t>
  </si>
  <si>
    <t>90585</t>
  </si>
  <si>
    <t>90621</t>
  </si>
  <si>
    <t>90622</t>
  </si>
  <si>
    <t>90623</t>
  </si>
  <si>
    <t>1,86</t>
  </si>
  <si>
    <t>90624</t>
  </si>
  <si>
    <t>90627</t>
  </si>
  <si>
    <t>45,60</t>
  </si>
  <si>
    <t>90628</t>
  </si>
  <si>
    <t>6,24</t>
  </si>
  <si>
    <t>90629</t>
  </si>
  <si>
    <t>57,06</t>
  </si>
  <si>
    <t>90630</t>
  </si>
  <si>
    <t>1,62</t>
  </si>
  <si>
    <t>90633</t>
  </si>
  <si>
    <t>3,65</t>
  </si>
  <si>
    <t>90634</t>
  </si>
  <si>
    <t>90635</t>
  </si>
  <si>
    <t>90636</t>
  </si>
  <si>
    <t>6,82</t>
  </si>
  <si>
    <t>90639</t>
  </si>
  <si>
    <t>5,45</t>
  </si>
  <si>
    <t>90640</t>
  </si>
  <si>
    <t>0,64</t>
  </si>
  <si>
    <t>90641</t>
  </si>
  <si>
    <t>5,96</t>
  </si>
  <si>
    <t>90642</t>
  </si>
  <si>
    <t>12,13</t>
  </si>
  <si>
    <t>90646</t>
  </si>
  <si>
    <t>90647</t>
  </si>
  <si>
    <t>90648</t>
  </si>
  <si>
    <t>0,75</t>
  </si>
  <si>
    <t>90649</t>
  </si>
  <si>
    <t>10,55</t>
  </si>
  <si>
    <t>90652</t>
  </si>
  <si>
    <t>90653</t>
  </si>
  <si>
    <t>0,42</t>
  </si>
  <si>
    <t>90654</t>
  </si>
  <si>
    <t>3,88</t>
  </si>
  <si>
    <t>90655</t>
  </si>
  <si>
    <t>6,94</t>
  </si>
  <si>
    <t>90658</t>
  </si>
  <si>
    <t>3,80</t>
  </si>
  <si>
    <t>90659</t>
  </si>
  <si>
    <t>0,45</t>
  </si>
  <si>
    <t>90660</t>
  </si>
  <si>
    <t>4,15</t>
  </si>
  <si>
    <t>90661</t>
  </si>
  <si>
    <t>90664</t>
  </si>
  <si>
    <t>PROJETOR PNEUMÁTICO DE ARGAMASSA PARA CHAPISCO E REBOCO COM RECIPIENTE ACOPLADO, TIPO CANEQUINHA, COM COMPRESSOR DE AR REBOCÁVEL VAZÃO 89 PCM E MOTOR DIESEL DE 20 CV - DEPRECIAÇÃO. AF_06/2015</t>
  </si>
  <si>
    <t>5,19</t>
  </si>
  <si>
    <t>90665</t>
  </si>
  <si>
    <t>PROJETOR PNEUMÁTICO DE ARGAMASSA PARA CHAPISCO E REBOCO COM RECIPIENTE ACOPLADO, TIPO CANEQUINHA, COM COMPRESSOR DE AR REBOCÁVEL VAZÃO 89 PCM E MOTOR DIESEL DE 20 CV - JUROS. AF_06/2015</t>
  </si>
  <si>
    <t>0,71</t>
  </si>
  <si>
    <t>90666</t>
  </si>
  <si>
    <t>PROJETOR PNEUMÁTICO DE ARGAMASSA PARA CHAPISCO E REBOCO COM RECIPIENTE ACOPLADO, TIPO CANEQUINHA, COM COMPRESSOR DE AR REBOCÁVEL VAZÃO 89 PCM E MOTOR DIESEL DE 20 CV - MANUTENÇÃO. AF_06/2015</t>
  </si>
  <si>
    <t>6,48</t>
  </si>
  <si>
    <t>90667</t>
  </si>
  <si>
    <t>PROJETOR PNEUMÁTICO DE ARGAMASSA PARA CHAPISCO E REBOCO COM RECIPIENTE ACOPLADO, TIPO CANEQUINHA, COM COMPRESSOR DE AR REBOCÁVEL VAZÃO 89 PCM E MOTOR DIESEL DE 20 CV - MATERIAIS NA OPERAÇÃO. AF_06/2015</t>
  </si>
  <si>
    <t>14,45</t>
  </si>
  <si>
    <t>90670</t>
  </si>
  <si>
    <t>209,27</t>
  </si>
  <si>
    <t>90671</t>
  </si>
  <si>
    <t>29,05</t>
  </si>
  <si>
    <t>90672</t>
  </si>
  <si>
    <t>261,88</t>
  </si>
  <si>
    <t>90673</t>
  </si>
  <si>
    <t>115,54</t>
  </si>
  <si>
    <t>90676</t>
  </si>
  <si>
    <t>96,71</t>
  </si>
  <si>
    <t>90677</t>
  </si>
  <si>
    <t>14,65</t>
  </si>
  <si>
    <t>90678</t>
  </si>
  <si>
    <t>131,70</t>
  </si>
  <si>
    <t>90679</t>
  </si>
  <si>
    <t>88,60</t>
  </si>
  <si>
    <t>90682</t>
  </si>
  <si>
    <t>MANIPULADOR TELESCÓPICO, POTÊNCIA DE 85 HP, CAPACIDADE DE CARGA DE 3.500 KG, ALTURA MÁXIMA DE ELEVAÇÃO DE 12,3 M - DEPRECIAÇÃO. AF_06/2015</t>
  </si>
  <si>
    <t>29,53</t>
  </si>
  <si>
    <t>90683</t>
  </si>
  <si>
    <t>MANIPULADOR TELESCÓPICO, POTÊNCIA DE 85 HP, CAPACIDADE DE CARGA DE 3.500 KG, ALTURA MÁXIMA DE ELEVAÇÃO DE 12,3 M - JUROS. AF_06/2015</t>
  </si>
  <si>
    <t>3,50</t>
  </si>
  <si>
    <t>90684</t>
  </si>
  <si>
    <t>MANIPULADOR TELESCÓPICO, POTÊNCIA DE 85 HP, CAPACIDADE DE CARGA DE 3.500 KG, ALTURA MÁXIMA DE ELEVAÇÃO DE 12,3 M - MANUTENÇÃO. AF_06/2015</t>
  </si>
  <si>
    <t>32,30</t>
  </si>
  <si>
    <t>90685</t>
  </si>
  <si>
    <t>MANIPULADOR TELESCÓPICO, POTÊNCIA DE 85 HP, CAPACIDADE DE CARGA DE 3.500 KG, ALTURA MÁXIMA DE ELEVAÇÃO DE 12,3 M - MATERIAIS NA OPERAÇÃO. AF_06/2015</t>
  </si>
  <si>
    <t>54,96</t>
  </si>
  <si>
    <t>90688</t>
  </si>
  <si>
    <t>24,77</t>
  </si>
  <si>
    <t>90689</t>
  </si>
  <si>
    <t>2,50</t>
  </si>
  <si>
    <t>90690</t>
  </si>
  <si>
    <t>30,96</t>
  </si>
  <si>
    <t>90691</t>
  </si>
  <si>
    <t>38,49</t>
  </si>
  <si>
    <t>90957</t>
  </si>
  <si>
    <t>3,86</t>
  </si>
  <si>
    <t>90958</t>
  </si>
  <si>
    <t>0,53</t>
  </si>
  <si>
    <t>90960</t>
  </si>
  <si>
    <t>90961</t>
  </si>
  <si>
    <t>90962</t>
  </si>
  <si>
    <t>6,46</t>
  </si>
  <si>
    <t>90963</t>
  </si>
  <si>
    <t>90968</t>
  </si>
  <si>
    <t>90969</t>
  </si>
  <si>
    <t>90970</t>
  </si>
  <si>
    <t>90971</t>
  </si>
  <si>
    <t>58,55</t>
  </si>
  <si>
    <t>90975</t>
  </si>
  <si>
    <t>13,15</t>
  </si>
  <si>
    <t>90976</t>
  </si>
  <si>
    <t>1,82</t>
  </si>
  <si>
    <t>90977</t>
  </si>
  <si>
    <t>16,46</t>
  </si>
  <si>
    <t>90978</t>
  </si>
  <si>
    <t>151,89</t>
  </si>
  <si>
    <t>90992</t>
  </si>
  <si>
    <t>6,14</t>
  </si>
  <si>
    <t>90993</t>
  </si>
  <si>
    <t>0,85</t>
  </si>
  <si>
    <t>90994</t>
  </si>
  <si>
    <t>90995</t>
  </si>
  <si>
    <t>79,53</t>
  </si>
  <si>
    <t>91021</t>
  </si>
  <si>
    <t>11,50</t>
  </si>
  <si>
    <t>91026</t>
  </si>
  <si>
    <t>18,61</t>
  </si>
  <si>
    <t>91027</t>
  </si>
  <si>
    <t>3,79</t>
  </si>
  <si>
    <t>91028</t>
  </si>
  <si>
    <t>2,99</t>
  </si>
  <si>
    <t>91029</t>
  </si>
  <si>
    <t>33,95</t>
  </si>
  <si>
    <t>91030</t>
  </si>
  <si>
    <t>91273</t>
  </si>
  <si>
    <t>91274</t>
  </si>
  <si>
    <t>0,06</t>
  </si>
  <si>
    <t>91275</t>
  </si>
  <si>
    <t>91276</t>
  </si>
  <si>
    <t>9,44</t>
  </si>
  <si>
    <t>91279</t>
  </si>
  <si>
    <t>0,55</t>
  </si>
  <si>
    <t>91280</t>
  </si>
  <si>
    <t>91281</t>
  </si>
  <si>
    <t>91282</t>
  </si>
  <si>
    <t>9,51</t>
  </si>
  <si>
    <t>91354</t>
  </si>
  <si>
    <t>91355</t>
  </si>
  <si>
    <t>2,93</t>
  </si>
  <si>
    <t>91356</t>
  </si>
  <si>
    <t>2,32</t>
  </si>
  <si>
    <t>91359</t>
  </si>
  <si>
    <t>17,46</t>
  </si>
  <si>
    <t>91360</t>
  </si>
  <si>
    <t>3,34</t>
  </si>
  <si>
    <t>91361</t>
  </si>
  <si>
    <t>2,64</t>
  </si>
  <si>
    <t>91367</t>
  </si>
  <si>
    <t>19,03</t>
  </si>
  <si>
    <t>91368</t>
  </si>
  <si>
    <t>91369</t>
  </si>
  <si>
    <t>91375</t>
  </si>
  <si>
    <t>91376</t>
  </si>
  <si>
    <t>2,47</t>
  </si>
  <si>
    <t>91377</t>
  </si>
  <si>
    <t>1,95</t>
  </si>
  <si>
    <t>91380</t>
  </si>
  <si>
    <t>21,81</t>
  </si>
  <si>
    <t>91381</t>
  </si>
  <si>
    <t>4,19</t>
  </si>
  <si>
    <t>91382</t>
  </si>
  <si>
    <t>3,32</t>
  </si>
  <si>
    <t>91383</t>
  </si>
  <si>
    <t>38,84</t>
  </si>
  <si>
    <t>91384</t>
  </si>
  <si>
    <t>91390</t>
  </si>
  <si>
    <t>15,73</t>
  </si>
  <si>
    <t>91391</t>
  </si>
  <si>
    <t>3,18</t>
  </si>
  <si>
    <t>91392</t>
  </si>
  <si>
    <t>2,51</t>
  </si>
  <si>
    <t>91396</t>
  </si>
  <si>
    <t>22,26</t>
  </si>
  <si>
    <t>91397</t>
  </si>
  <si>
    <t>4,28</t>
  </si>
  <si>
    <t>91398</t>
  </si>
  <si>
    <t>3,39</t>
  </si>
  <si>
    <t>91402</t>
  </si>
  <si>
    <t>2,79</t>
  </si>
  <si>
    <t>91466</t>
  </si>
  <si>
    <t>2,65</t>
  </si>
  <si>
    <t>91467</t>
  </si>
  <si>
    <t>91468</t>
  </si>
  <si>
    <t>ESPARGIDOR DE ASFALTO PRESSURIZADO, TANQUE 6 M3 COM ISOLAÇÃO TÉRMICA, AQUECIDO COM 2 MAÇARICOS, COM BARRA ESPARGIDORA 3,60 M, MONTADO SOBRE CAMINHÃO  TOCO, PBT 14.300 KG, POTÊNCIA 185 CV - DEPRECIAÇÃO. AF_08/2015</t>
  </si>
  <si>
    <t>21,32</t>
  </si>
  <si>
    <t>91469</t>
  </si>
  <si>
    <t>ESPARGIDOR DE ASFALTO PRESSURIZADO, TANQUE 6 M3 COM ISOLAÇÃO TÉRMICA, AQUECIDO COM 2 MAÇARICOS, COM BARRA ESPARGIDORA 3,60 M, MONTADO SOBRE CAMINHÃO  TOCO, PBT 14.300 KG, POTÊNCIA 185 CV - JUROS. AF_08/2015</t>
  </si>
  <si>
    <t>4,22</t>
  </si>
  <si>
    <t>91484</t>
  </si>
  <si>
    <t>ESPARGIDOR DE ASFALTO PRESSURIZADO, TANQUE 6 M3 COM ISOLAÇÃO TÉRMICA, AQUECIDO COM 2 MAÇARICOS, COM BARRA ESPARGIDORA 3,60 M, MONTADO SOBRE CAMINHÃO  TOCO, PBT 14.300 KG, POTÊNCIA 185 CV - IMPOSTOS E SEGUROS. AF_08/2015</t>
  </si>
  <si>
    <t>3,35</t>
  </si>
  <si>
    <t>91485</t>
  </si>
  <si>
    <t>ESPARGIDOR DE ASFALTO PRESSURIZADO, TANQUE 6 M3 COM ISOLAÇÃO TÉRMICA, AQUECIDO COM 2 MAÇARICOS, COM BARRA ESPARGIDORA 3,60 M, MONTADO SOBRE CAMINHÃO  TOCO, PBT 14.300 KG, POTÊNCIA 185 CV - MATERIAIS NA OPERAÇÃO. AF_08/2015</t>
  </si>
  <si>
    <t>149,52</t>
  </si>
  <si>
    <t>91529</t>
  </si>
  <si>
    <t>91530</t>
  </si>
  <si>
    <t>91531</t>
  </si>
  <si>
    <t>0,90</t>
  </si>
  <si>
    <t>91532</t>
  </si>
  <si>
    <t>91629</t>
  </si>
  <si>
    <t>16,56</t>
  </si>
  <si>
    <t>91630</t>
  </si>
  <si>
    <t>3,10</t>
  </si>
  <si>
    <t>91631</t>
  </si>
  <si>
    <t>2,45</t>
  </si>
  <si>
    <t>91632</t>
  </si>
  <si>
    <t>28,05</t>
  </si>
  <si>
    <t>91633</t>
  </si>
  <si>
    <t>129,29</t>
  </si>
  <si>
    <t>91640</t>
  </si>
  <si>
    <t>32,12</t>
  </si>
  <si>
    <t>91641</t>
  </si>
  <si>
    <t>6,57</t>
  </si>
  <si>
    <t>91642</t>
  </si>
  <si>
    <t>5,21</t>
  </si>
  <si>
    <t>91643</t>
  </si>
  <si>
    <t>57,18</t>
  </si>
  <si>
    <t>91644</t>
  </si>
  <si>
    <t>290,96</t>
  </si>
  <si>
    <t>91688</t>
  </si>
  <si>
    <t>91689</t>
  </si>
  <si>
    <t>0,00</t>
  </si>
  <si>
    <t>91690</t>
  </si>
  <si>
    <t>91691</t>
  </si>
  <si>
    <t>1,48</t>
  </si>
  <si>
    <t>92040</t>
  </si>
  <si>
    <t>6,07</t>
  </si>
  <si>
    <t>92041</t>
  </si>
  <si>
    <t>92042</t>
  </si>
  <si>
    <t>5,06</t>
  </si>
  <si>
    <t>92101</t>
  </si>
  <si>
    <t>CAMINHÃO PARA EQUIPAMENTO DE LIMPEZA A SUCÇÃO COM CAMINHÃO TRUCADO DE PESO BRUTO TOTAL 23000 KG, CARGA ÚTIL MÁXIMA 15935 KG, DISTÂNCIA ENTRE EIXOS 4,80 M, POTÊNCIA 230 CV, INCLUSIVE LIMPADORA A SUCÇÃO, TANQUE 12000 L - DEPRECIAÇÃO. AF_11/2015</t>
  </si>
  <si>
    <t>29,29</t>
  </si>
  <si>
    <t>92102</t>
  </si>
  <si>
    <t>CAMINHÃO PARA EQUIPAMENTO DE LIMPEZA A SUCÇÃO COM CAMINHÃO TRUCADO DE PESO BRUTO TOTAL 23000 KG, CARGA ÚTIL MÁXIMA 15935 KG, DISTÂNCIA ENTRE EIXOS 4,80 M, POTÊNCIA 230 CV, INCLUSIVE LIMPADORA A SUCÇÃO, TANQUE 12000 L - JUROS. AF_11/2015</t>
  </si>
  <si>
    <t>5,22</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</si>
  <si>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</si>
  <si>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</si>
  <si>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4,13</t>
  </si>
  <si>
    <t>92104</t>
  </si>
  <si>
    <t>CAMINHÃO PARA EQUIPAMENTO DE LIMPEZA A SUCÇÃO COM CAMINHÃO TRUCADO DE PESO BRUTO TOTAL 23000 KG, CARGA ÚTIL MÁXIMA 15935 KG, DISTÂNCIA ENTRE EIXOS 4,80 M, POTÊNCIA 230 CV, INCLUSIVE LIMPADORA A SUCÇÃO, TANQUE 12000 L - MANUTENÇÃO. AF_11/2015</t>
  </si>
  <si>
    <t>47,47</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</si>
  <si>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</si>
  <si>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</si>
  <si>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</si>
  <si>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</si>
  <si>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</si>
  <si>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</si>
  <si>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</si>
  <si>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</si>
  <si>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0,66</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</si>
  <si>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</si>
  <si>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</si>
  <si>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</si>
  <si>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</si>
  <si>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</si>
  <si>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</si>
  <si>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0,01</t>
  </si>
  <si>
    <t>92116</t>
  </si>
  <si>
    <t>DOSADOR DE AREIA, CAPACIDADE DE 26 LITROS - MANUTENÇÃO. AF_11/2015</t>
  </si>
  <si>
    <t>0,12</t>
  </si>
  <si>
    <t>92133</t>
  </si>
  <si>
    <t>11,69</t>
  </si>
  <si>
    <t>92134</t>
  </si>
  <si>
    <t>1,85</t>
  </si>
  <si>
    <t>92135</t>
  </si>
  <si>
    <t>1,46</t>
  </si>
  <si>
    <t>92136</t>
  </si>
  <si>
    <t>14,61</t>
  </si>
  <si>
    <t>92137</t>
  </si>
  <si>
    <t>34,04</t>
  </si>
  <si>
    <t>92140</t>
  </si>
  <si>
    <t>3,56</t>
  </si>
  <si>
    <t>92141</t>
  </si>
  <si>
    <t>92142</t>
  </si>
  <si>
    <t>92143</t>
  </si>
  <si>
    <t>4,45</t>
  </si>
  <si>
    <t>92144</t>
  </si>
  <si>
    <t>43,88</t>
  </si>
  <si>
    <t>92237</t>
  </si>
  <si>
    <t>23,51</t>
  </si>
  <si>
    <t>92238</t>
  </si>
  <si>
    <t>4,79</t>
  </si>
  <si>
    <t>92239</t>
  </si>
  <si>
    <t>92240</t>
  </si>
  <si>
    <t>41,59</t>
  </si>
  <si>
    <t>92241</t>
  </si>
  <si>
    <t>266,74</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</si>
  <si>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</si>
  <si>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</si>
  <si>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</si>
  <si>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</si>
  <si>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</si>
  <si>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</si>
  <si>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</si>
  <si>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</si>
  <si>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20,51</t>
  </si>
  <si>
    <t>92956</t>
  </si>
  <si>
    <t>92957</t>
  </si>
  <si>
    <t>92958</t>
  </si>
  <si>
    <t>4,52</t>
  </si>
  <si>
    <t>92959</t>
  </si>
  <si>
    <t>8,95</t>
  </si>
  <si>
    <t>92963</t>
  </si>
  <si>
    <t>92964</t>
  </si>
  <si>
    <t>0,13</t>
  </si>
  <si>
    <t>92965</t>
  </si>
  <si>
    <t>1,44</t>
  </si>
  <si>
    <t>93220</t>
  </si>
  <si>
    <t>325,41</t>
  </si>
  <si>
    <t>93221</t>
  </si>
  <si>
    <t>45,17</t>
  </si>
  <si>
    <t>93222</t>
  </si>
  <si>
    <t>407,22</t>
  </si>
  <si>
    <t>93223</t>
  </si>
  <si>
    <t>PERFURATRIZ COM TORRE METÁLICA PARA EXECUÇÃO DE ESTACA HÉLICE CONTÍNUA, PROFUNDIDADE MÁXIMA DE 32 M, DIÂMETRO MÁXIMO DE 1000 MM, POTÊNCIA INSTALADA DE 350 HP, MESA ROTATIVA COM TORQUE MÁXIMO DE 263 KNM  MATERIAIS NA OPERAÇÃO. AF_01/2016</t>
  </si>
  <si>
    <t>150,91</t>
  </si>
  <si>
    <t>93229</t>
  </si>
  <si>
    <t>0,36</t>
  </si>
  <si>
    <t>93230</t>
  </si>
  <si>
    <t>93231</t>
  </si>
  <si>
    <t>93232</t>
  </si>
  <si>
    <t>93235</t>
  </si>
  <si>
    <t>0,96</t>
  </si>
  <si>
    <t>93238</t>
  </si>
  <si>
    <t>1,30</t>
  </si>
  <si>
    <t>93239</t>
  </si>
  <si>
    <t>93240</t>
  </si>
  <si>
    <t>11,56</t>
  </si>
  <si>
    <t>93267</t>
  </si>
  <si>
    <t>GRUA ASCENCIONAL, LANÇA DE 30 M, CAPACIDADE DE 1,0 T A 30 M, ALTURA ATÉ 39 M  DEPRECIAÇÃO. AF_03/2016</t>
  </si>
  <si>
    <t>40,36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</si>
  <si>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</si>
  <si>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</si>
  <si>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</si>
  <si>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</si>
  <si>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</si>
  <si>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</si>
  <si>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10,19</t>
  </si>
  <si>
    <t>93277</t>
  </si>
  <si>
    <t>0,30</t>
  </si>
  <si>
    <t>93278</t>
  </si>
  <si>
    <t>93279</t>
  </si>
  <si>
    <t>0,28</t>
  </si>
  <si>
    <t>93280</t>
  </si>
  <si>
    <t>93283</t>
  </si>
  <si>
    <t>84,84</t>
  </si>
  <si>
    <t>93284</t>
  </si>
  <si>
    <t>15,27</t>
  </si>
  <si>
    <t>93285</t>
  </si>
  <si>
    <t>136,38</t>
  </si>
  <si>
    <t>93286</t>
  </si>
  <si>
    <t>14,17</t>
  </si>
  <si>
    <t>93296</t>
  </si>
  <si>
    <t>12,09</t>
  </si>
  <si>
    <t>93397</t>
  </si>
  <si>
    <t>93398</t>
  </si>
  <si>
    <t>93399</t>
  </si>
  <si>
    <t>GUINDAUTO HIDRÁULICO, CAPACIDADE MÁXIMA DE CARGA 3300 KG, MOMENTO MÁXIMO DE CARGA 5,8 TM, ALCANCE MÁXIMO HORIZONTAL 7,60 M, INCLUSIVE CAMINHÃO TOCO PBT 16.000 KG, POTÊNCIA DE 189 CV  IMPOSTOS E SEGUROS. AF_03/2016</t>
  </si>
  <si>
    <t>93400</t>
  </si>
  <si>
    <t>93401</t>
  </si>
  <si>
    <t>93404</t>
  </si>
  <si>
    <t>MÁQUINA JATO DE PRESSAO PORTÁTIL, CAMARA DE 1 SAIDA, CAPACIDADE 280 L, DIAMETRO 670 MM, BICO DE JATO CURTO VENTURI DE 5/16'' , MANGUEIRA DE 1'' COM COMPRESSOR DE AR REBOCÁVEL 189 PCM E MOTOR DIESEL 63 CV - DEPRECIAÇÃO. AF_03/2016</t>
  </si>
  <si>
    <t>5,38</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</si>
  <si>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</si>
  <si>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</si>
  <si>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</si>
  <si>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</si>
  <si>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6,73</t>
  </si>
  <si>
    <t>93407</t>
  </si>
  <si>
    <t>MÁQUINA JATO DE PRESSAO PORTÁTIL, CAMARA DE 1 SAIDA, CAPACIDADE 280 L, DIAMETRO 670 MM, BICO DE JATO CURTO VENTURI DE 5/16'' , MANGUEIRA DE 1'' COM COMPRESSOR DE AR REBOCÁVEL 189 PCM E MOTOR DIESEL 63 CV - MATERIAIS NA OPERAÇÃO. AF_03/2016</t>
  </si>
  <si>
    <t>93411</t>
  </si>
  <si>
    <t>0,25</t>
  </si>
  <si>
    <t>93412</t>
  </si>
  <si>
    <t>93413</t>
  </si>
  <si>
    <t>93414</t>
  </si>
  <si>
    <t>16,33</t>
  </si>
  <si>
    <t>93417</t>
  </si>
  <si>
    <t>93418</t>
  </si>
  <si>
    <t>0,60</t>
  </si>
  <si>
    <t>93419</t>
  </si>
  <si>
    <t>3,00</t>
  </si>
  <si>
    <t>93420</t>
  </si>
  <si>
    <t>64,79</t>
  </si>
  <si>
    <t>93423</t>
  </si>
  <si>
    <t>93424</t>
  </si>
  <si>
    <t>93425</t>
  </si>
  <si>
    <t>93426</t>
  </si>
  <si>
    <t>154,84</t>
  </si>
  <si>
    <t>93429</t>
  </si>
  <si>
    <t>USINA DE MISTURA ASFÁLTICA À QUENTE, TIPO CONTRA FLUXO, PROD 40 A 80 TON/HORA - DEPRECIAÇÃO. AF_03/2016</t>
  </si>
  <si>
    <t>108,29</t>
  </si>
  <si>
    <t>93430</t>
  </si>
  <si>
    <t>USINA DE MISTURA ASFÁLTICA À QUENTE, TIPO CONTRA FLUXO, PROD 40 A 80 TON/HORA - JUROS. AF_03/2016</t>
  </si>
  <si>
    <t>19,49</t>
  </si>
  <si>
    <t>93431</t>
  </si>
  <si>
    <t>USINA DE MISTURA ASFÁLTICA À QUENTE, TIPO CONTRA FLUXO, PROD 40 A 80 TON/HORA - MANUTENÇÃO. AF_03/2016</t>
  </si>
  <si>
    <t>174,08</t>
  </si>
  <si>
    <t>93432</t>
  </si>
  <si>
    <t>USINA DE MISTURA ASFÁLTICA À QUENTE, TIPO CONTRA FLUXO, PROD 40 A 80 TON/HORA - MATERIAIS NA OPERAÇÃO. AF_03/2016</t>
  </si>
  <si>
    <t>2.774,40</t>
  </si>
  <si>
    <t>93435</t>
  </si>
  <si>
    <t>USINA DE ASFALTO À FRIO, CAPACIDADE DE 40 A 60 TON/HORA, ELÉTRICA POTÊNCIA 30 CV - DEPRECIAÇÃO. AF_03/2016</t>
  </si>
  <si>
    <t>5,86</t>
  </si>
  <si>
    <t>93436</t>
  </si>
  <si>
    <t>USINA DE ASFALTO À FRIO, CAPACIDADE DE 40 A 60 TON/HORA, ELÉTRICA POTÊNCIA 30 CV - JUROS. AF_03/2016</t>
  </si>
  <si>
    <t>1,23</t>
  </si>
  <si>
    <t>93437</t>
  </si>
  <si>
    <t>USINA DE ASFALTO À FRIO, CAPACIDADE DE 40 A 60 TON/HORA, ELÉTRICA POTÊNCIA 30 CV - MANUTENÇÃO. AF_03/2016</t>
  </si>
  <si>
    <t>10,99</t>
  </si>
  <si>
    <t>93438</t>
  </si>
  <si>
    <t>USINA DE ASFALTO À FRIO, CAPACIDADE DE 40 A 60 TON/HORA, ELÉTRICA POTÊNCIA 30 CV - MATERIAIS NA OPERAÇÃO. AF_03/2016</t>
  </si>
  <si>
    <t>24,27</t>
  </si>
  <si>
    <t>95114</t>
  </si>
  <si>
    <t>1,12</t>
  </si>
  <si>
    <t>95115</t>
  </si>
  <si>
    <t>95116</t>
  </si>
  <si>
    <t>31,99</t>
  </si>
  <si>
    <t>95117</t>
  </si>
  <si>
    <t>95118</t>
  </si>
  <si>
    <t>63,82</t>
  </si>
  <si>
    <t>95119</t>
  </si>
  <si>
    <t>10,05</t>
  </si>
  <si>
    <t>95120</t>
  </si>
  <si>
    <t>69,48</t>
  </si>
  <si>
    <t>95123</t>
  </si>
  <si>
    <t>16,77</t>
  </si>
  <si>
    <t>95124</t>
  </si>
  <si>
    <t>95125</t>
  </si>
  <si>
    <t>18,34</t>
  </si>
  <si>
    <t>95126</t>
  </si>
  <si>
    <t>DISTRIBUIDOR DE AGREGADOS AUTOPROPELIDO, CAP 3 M3, A DIESEL, POTÊNCIA 176CV  MATERIAIS NA OPERAÇÃO. AF_07/2016</t>
  </si>
  <si>
    <t>142,24</t>
  </si>
  <si>
    <t>95129</t>
  </si>
  <si>
    <t>25,43</t>
  </si>
  <si>
    <t>95130</t>
  </si>
  <si>
    <t>95131</t>
  </si>
  <si>
    <t>47,75</t>
  </si>
  <si>
    <t>95132</t>
  </si>
  <si>
    <t>31,15</t>
  </si>
  <si>
    <t>95136</t>
  </si>
  <si>
    <t>95137</t>
  </si>
  <si>
    <t>95138</t>
  </si>
  <si>
    <t>95208</t>
  </si>
  <si>
    <t>GRUA ASCENCIONAL, LANÇA DE 42 M, CAPACIDADE DE 1,5 T A 30 M, ALTURA ATÉ 39 M  DEPRECIAÇÃO. AF_08/2016</t>
  </si>
  <si>
    <t>45,73</t>
  </si>
  <si>
    <t>95209</t>
  </si>
  <si>
    <t>GRUA ASCENCIONAL, LANCA DE 42 M, CAPACIDADE DE 1,5 T A 30 M, ALTURA ATE 39 M  JUROS. AF_08/2016</t>
  </si>
  <si>
    <t>5,43</t>
  </si>
  <si>
    <t>95210</t>
  </si>
  <si>
    <t>GRUA ASCENCIONAL, LANCA DE 42 M, CAPACIDADE DE 1,5 T A 30 M, ALTURA ATE 39 M  MANUTENÇÃO. AF_08/2016</t>
  </si>
  <si>
    <t>50,02</t>
  </si>
  <si>
    <t>95211</t>
  </si>
  <si>
    <t>GRUA ASCENCIONAL, LANCA DE 42 M, CAPACIDADE DE 1,5 T A 30 M, ALTURA ATE 39 M  MATERIAIS NA OPERAÇÃO. AF_08/2016</t>
  </si>
  <si>
    <t>95217</t>
  </si>
  <si>
    <t>PULVERIZADOR DE TINTA ELÉTRICO/MÁQUINA DE PINTURA AIRLESS, VAZÃO 2 L/MIN - MATERIAIS NA OPERAÇÃO. AF_08/2016</t>
  </si>
  <si>
    <t>0,68</t>
  </si>
  <si>
    <t>95255</t>
  </si>
  <si>
    <t>0,99</t>
  </si>
  <si>
    <t>95256</t>
  </si>
  <si>
    <t>0,11</t>
  </si>
  <si>
    <t>95257</t>
  </si>
  <si>
    <t>1,24</t>
  </si>
  <si>
    <t>95260</t>
  </si>
  <si>
    <t>0,58</t>
  </si>
  <si>
    <t>95261</t>
  </si>
  <si>
    <t>95262</t>
  </si>
  <si>
    <t>1,03</t>
  </si>
  <si>
    <t>95263</t>
  </si>
  <si>
    <t>95266</t>
  </si>
  <si>
    <t>95267</t>
  </si>
  <si>
    <t>95268</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</si>
  <si>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</si>
  <si>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</si>
  <si>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</si>
  <si>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</si>
  <si>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</si>
  <si>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</si>
  <si>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</si>
  <si>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</si>
  <si>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0,33</t>
  </si>
  <si>
    <t>95275</t>
  </si>
  <si>
    <t>POLIDORA DE PISO (POLITRIZ), PESO DE 100KG, DIÂMETRO 450 MM, MOTOR ELÉTRICO, POTÊNCIA 4 HP  MATERIAIS NA OPERAÇÃO. AF_09/2016</t>
  </si>
  <si>
    <t>2,76</t>
  </si>
  <si>
    <t>95278</t>
  </si>
  <si>
    <t>DESEMPENADEIRA DE CONCRETO, PESO DE 75KG, 4 PÁS, MOTOR A GASOLINA, POTÊNCIA 5,5 HP - DEPRECIAÇÃO. AF_09/2016</t>
  </si>
  <si>
    <t>0,52</t>
  </si>
  <si>
    <t>95279</t>
  </si>
  <si>
    <t>DESEMPENADEIRA DE CONCRETO, PESO DE 75KG, 4 PÁS, MOTOR A GASOLINA, POTÊNCIA 5,5 HP - JUROS. AF_09/2016</t>
  </si>
  <si>
    <t>95280</t>
  </si>
  <si>
    <t>DESEMPENADEIRA DE CONCRETO, PESO DE 75KG, 4 PÁS, MOTOR A GASOLINA, POTÊNCIA 5,5 HP - MANUTENÇÃO. AF_09/2016</t>
  </si>
  <si>
    <t>0,51</t>
  </si>
  <si>
    <t>95281</t>
  </si>
  <si>
    <t>DESEMPENADEIRA DE CONCRETO, PESO DE 75KG, 4 PÁS, MOTOR A GASOLINA, POTÊNCIA 5,5 HP  MATERIAIS NA OPERAÇÃO. AF_09/2016</t>
  </si>
  <si>
    <t>95617</t>
  </si>
  <si>
    <t>0,81</t>
  </si>
  <si>
    <t>95618</t>
  </si>
  <si>
    <t>95619</t>
  </si>
  <si>
    <t>1,02</t>
  </si>
  <si>
    <t>95627</t>
  </si>
  <si>
    <t>95628</t>
  </si>
  <si>
    <t>95629</t>
  </si>
  <si>
    <t>95630</t>
  </si>
  <si>
    <t>95698</t>
  </si>
  <si>
    <t>95699</t>
  </si>
  <si>
    <t>95700</t>
  </si>
  <si>
    <t>95701</t>
  </si>
  <si>
    <t>95704</t>
  </si>
  <si>
    <t>PERFURATRIZ SOBRE ESTEIRA, TORQUE MÁXIMO 600 KGF, POTÊNCIA ENTRE 50 E 60 HP, DIÂMETRO MÁXIMO 10 - DEPRECIAÇÃO. AF_11/2016</t>
  </si>
  <si>
    <t>43,70</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</si>
  <si>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</si>
  <si>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</si>
  <si>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</si>
  <si>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</si>
  <si>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54,69</t>
  </si>
  <si>
    <t>95707</t>
  </si>
  <si>
    <t>PERFURATRIZ SOBRE ESTEIRA, TORQUE MÁXIMO 600 KGF, POTÊNCIA ENTRE 50 E 60 HP, DIÂMETRO MÁXIMO 10 - MATERIAIS NA OPERAÇÃO. AF_11/2016</t>
  </si>
  <si>
    <t>4,46</t>
  </si>
  <si>
    <t>95710</t>
  </si>
  <si>
    <t>52,52</t>
  </si>
  <si>
    <t>95711</t>
  </si>
  <si>
    <t>95712</t>
  </si>
  <si>
    <t>65,66</t>
  </si>
  <si>
    <t>95713</t>
  </si>
  <si>
    <t>95716</t>
  </si>
  <si>
    <t>50,56</t>
  </si>
  <si>
    <t>95717</t>
  </si>
  <si>
    <t>6,86</t>
  </si>
  <si>
    <t>95718</t>
  </si>
  <si>
    <t>63,21</t>
  </si>
  <si>
    <t>95719</t>
  </si>
  <si>
    <t>95869</t>
  </si>
  <si>
    <t>1,37</t>
  </si>
  <si>
    <t>95870</t>
  </si>
  <si>
    <t>6,79</t>
  </si>
  <si>
    <t>95871</t>
  </si>
  <si>
    <t>263,79</t>
  </si>
  <si>
    <t>95874</t>
  </si>
  <si>
    <t>7,61</t>
  </si>
  <si>
    <t>96008</t>
  </si>
  <si>
    <t>96009</t>
  </si>
  <si>
    <t>3,02</t>
  </si>
  <si>
    <t>96011</t>
  </si>
  <si>
    <t>23,85</t>
  </si>
  <si>
    <t>96012</t>
  </si>
  <si>
    <t>96015</t>
  </si>
  <si>
    <t>21,56</t>
  </si>
  <si>
    <t>96016</t>
  </si>
  <si>
    <t>96018</t>
  </si>
  <si>
    <t>23,58</t>
  </si>
  <si>
    <t>96019</t>
  </si>
  <si>
    <t>166,05</t>
  </si>
  <si>
    <t>96023</t>
  </si>
  <si>
    <t>16,91</t>
  </si>
  <si>
    <t>96024</t>
  </si>
  <si>
    <t>2,34</t>
  </si>
  <si>
    <t>96026</t>
  </si>
  <si>
    <t>18,50</t>
  </si>
  <si>
    <t>96027</t>
  </si>
  <si>
    <t>115,71</t>
  </si>
  <si>
    <t>96030</t>
  </si>
  <si>
    <t>25,66</t>
  </si>
  <si>
    <t>96031</t>
  </si>
  <si>
    <t>96032</t>
  </si>
  <si>
    <t>96033</t>
  </si>
  <si>
    <t>43,06</t>
  </si>
  <si>
    <t>96034</t>
  </si>
  <si>
    <t>136,98</t>
  </si>
  <si>
    <t>96053</t>
  </si>
  <si>
    <t>17,16</t>
  </si>
  <si>
    <t>96054</t>
  </si>
  <si>
    <t>31,42</t>
  </si>
  <si>
    <t>96055</t>
  </si>
  <si>
    <t>2,37</t>
  </si>
  <si>
    <t>96056</t>
  </si>
  <si>
    <t>18,77</t>
  </si>
  <si>
    <t>96057</t>
  </si>
  <si>
    <t>96060</t>
  </si>
  <si>
    <t>3,17</t>
  </si>
  <si>
    <t>96061</t>
  </si>
  <si>
    <t>39,27</t>
  </si>
  <si>
    <t>96062</t>
  </si>
  <si>
    <t>96241</t>
  </si>
  <si>
    <t>26,32</t>
  </si>
  <si>
    <t>96242</t>
  </si>
  <si>
    <t>96243</t>
  </si>
  <si>
    <t>32,90</t>
  </si>
  <si>
    <t>96244</t>
  </si>
  <si>
    <t>16,81</t>
  </si>
  <si>
    <t>96301</t>
  </si>
  <si>
    <t>47,45</t>
  </si>
  <si>
    <t>96457</t>
  </si>
  <si>
    <t>96458</t>
  </si>
  <si>
    <t>64,63</t>
  </si>
  <si>
    <t>96459</t>
  </si>
  <si>
    <t>7,17</t>
  </si>
  <si>
    <t>96460</t>
  </si>
  <si>
    <t>51,65</t>
  </si>
  <si>
    <t>98760</t>
  </si>
  <si>
    <t>98761</t>
  </si>
  <si>
    <t>98762</t>
  </si>
  <si>
    <t>98763</t>
  </si>
  <si>
    <t>5,00</t>
  </si>
  <si>
    <t>99829</t>
  </si>
  <si>
    <t>LAVADORA DE ALTA PRESSAO (LAVA-JATO) PARA AGUA FRIA, PRESSAO DE OPERACAO ENTRE 1400 E 1900 LIB/POL2, VAZAO MAXIMA ENTRE 400 E 700 L/H - DEPRECIAÇÃO. AF_04/2019</t>
  </si>
  <si>
    <t>0,16</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</si>
  <si>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</si>
  <si>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</si>
  <si>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</si>
  <si>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</si>
  <si>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0,20</t>
  </si>
  <si>
    <t>99832</t>
  </si>
  <si>
    <t>LAVADORA DE ALTA PRESSAO (LAVA-JATO) PARA AGUA FRIA, PRESSAO DE OPERACAO ENTRE 1400 E 1900 LIB/POL2, VAZAO MAXIMA ENTRE 400 E 700 L/H - MATERIAIS NA OPERAÇÃO. AF_04/2019</t>
  </si>
  <si>
    <t>4,81</t>
  </si>
  <si>
    <t>100637</t>
  </si>
  <si>
    <t>133,02</t>
  </si>
  <si>
    <t>100638</t>
  </si>
  <si>
    <t>23,94</t>
  </si>
  <si>
    <t>100639</t>
  </si>
  <si>
    <t>213,83</t>
  </si>
  <si>
    <t>100640</t>
  </si>
  <si>
    <t>259,42</t>
  </si>
  <si>
    <t>100643</t>
  </si>
  <si>
    <t>350,24</t>
  </si>
  <si>
    <t>100644</t>
  </si>
  <si>
    <t>63,04</t>
  </si>
  <si>
    <t>100645</t>
  </si>
  <si>
    <t>563,02</t>
  </si>
  <si>
    <t>100646</t>
  </si>
  <si>
    <t>370,60</t>
  </si>
  <si>
    <t>102270</t>
  </si>
  <si>
    <t>102271</t>
  </si>
  <si>
    <t>102272</t>
  </si>
  <si>
    <t>102273</t>
  </si>
  <si>
    <t>102809</t>
  </si>
  <si>
    <t>CALDEIRA A GÁS COM TERMOSTATO, CAPACIDADE 100 LITROS - MATERIAIS NA OPERAÇÃO. AF_04/2019</t>
  </si>
  <si>
    <t>15,30</t>
  </si>
  <si>
    <t>102815</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</si>
  <si>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</si>
  <si>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</si>
  <si>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</si>
  <si>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</si>
  <si>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9,26</t>
  </si>
  <si>
    <t>102843</t>
  </si>
  <si>
    <t>130,05</t>
  </si>
  <si>
    <t>102849</t>
  </si>
  <si>
    <t>63,58</t>
  </si>
  <si>
    <t>102855</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</si>
  <si>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</si>
  <si>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</si>
  <si>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</si>
  <si>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</si>
  <si>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</si>
  <si>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102879</t>
  </si>
  <si>
    <t>173,40</t>
  </si>
  <si>
    <t>102885</t>
  </si>
  <si>
    <t>102891</t>
  </si>
  <si>
    <t>102897</t>
  </si>
  <si>
    <t>102903</t>
  </si>
  <si>
    <t>TORRE, COMPOSTA POR GUINCHO MECÂNICO, GUINCHO MANUAL, CABOS DE AÇO, PITEIRA E SOQUETE  - MATERIAIS NA OPERAÇÃO. AF_04/2019</t>
  </si>
  <si>
    <t>11,27</t>
  </si>
  <si>
    <t>102909</t>
  </si>
  <si>
    <t>UNIDADE DOSADORA AIRLESS TIPO HOT SPRAY - MATERIAIS NA OPERAÇÃO. AF_04/2019</t>
  </si>
  <si>
    <t>106,54</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</si>
  <si>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</si>
  <si>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</si>
  <si>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</si>
  <si>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</si>
  <si>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</si>
  <si>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</si>
  <si>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</si>
  <si>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</si>
  <si>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</si>
  <si>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</si>
  <si>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</si>
  <si>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</si>
  <si>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102963</t>
  </si>
  <si>
    <t>102969</t>
  </si>
  <si>
    <t>COMPRESSOR DE AR, VAZAO DE 10 PCM, RESERVATORIO 100 L, PRESSAO DE TRABALHO ENTRE 6,9 E 9,7 BAR, POTENCIA 2 HP, TENSAO 110/220 V - MATERIAIS NA OPERAÇÃO. AF_05/2017'</t>
  </si>
  <si>
    <t>1,38</t>
  </si>
  <si>
    <t>102985</t>
  </si>
  <si>
    <t>3,23</t>
  </si>
  <si>
    <t>103156</t>
  </si>
  <si>
    <t>MÁQUINA PARA SOLDA POR ELETROFUSÃO PARA TUBOS DE POLIETILENO DE ALTA DENSIDADE (PEAD) COM DIÂMETRO EXTERNO DE 20 A 800 MM, POTÊNCIA ENTRE 2750 E 3000 W - MATERIAIS NA OPERAÇÃO. AF_10/2021</t>
  </si>
  <si>
    <t>2,59</t>
  </si>
  <si>
    <t>103162</t>
  </si>
  <si>
    <t>MÁQUINA PARA SOLDA POR ELETROFUSÃO PARA TUBOS DE POLIETILENO DE ALTA DENSIDADE (PEAD) COM DIÂMETRO EXTERNO DE 20 A 1600 MM, POTÊNCIA DE 3500 W - MATERIAIS NA OPERAÇÃO. AF_10/2021</t>
  </si>
  <si>
    <t>3,24</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</si>
  <si>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</si>
  <si>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</si>
  <si>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</si>
  <si>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</si>
  <si>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</si>
  <si>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</si>
  <si>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</si>
  <si>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</si>
  <si>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33,87</t>
  </si>
  <si>
    <t>103229</t>
  </si>
  <si>
    <t>PERFURATRIZ PARA FURO DIRECIONAL HORIZONTAL (HDD) COM CAPACIDADE DE 90 KN A 200 KN, POTÊNCIA 100 HP A 160 HP (INCLUSO FERRAMENTAS E LOCALIZADOR) - MATERIAIS NA OPERAÇÃO. AF_11/2021</t>
  </si>
  <si>
    <t>84,09</t>
  </si>
  <si>
    <t>103235</t>
  </si>
  <si>
    <t>PERFURATRIZ PARA FURO DIRECIONAL HORIZONTAL (HDD) COM CAPACIDADE DE 201 KN A 560 KN, POTÊNCIA 200 HP A 260 HP (INCLUSO FERRAMENTAS E LOCALIZADOR) - MATERIAIS NA OPERAÇÃO. AF_11/2021</t>
  </si>
  <si>
    <t>148,77</t>
  </si>
  <si>
    <t>103241</t>
  </si>
  <si>
    <t>MISTURADOR PARA PREPARO DE LAMA ESTABILIZANTE COM CAPACIDADE DE *4000* L, COM BOMBA CENTRÍFUGA 5,5 HP A 23,07 HP, PARA SISTEMA DE FURO DIRECIONAL - MATERIAIS NA OPERAÇÃO. AF_11/2021</t>
  </si>
  <si>
    <t>9,87</t>
  </si>
  <si>
    <t>92259</t>
  </si>
  <si>
    <t>378,69</t>
  </si>
  <si>
    <t>92260</t>
  </si>
  <si>
    <t>426,42</t>
  </si>
  <si>
    <t>92261</t>
  </si>
  <si>
    <t>472,69</t>
  </si>
  <si>
    <t>92262</t>
  </si>
  <si>
    <t>547,20</t>
  </si>
  <si>
    <t>92539</t>
  </si>
  <si>
    <t>62,64</t>
  </si>
  <si>
    <t>92540</t>
  </si>
  <si>
    <t>69,79</t>
  </si>
  <si>
    <t>92541</t>
  </si>
  <si>
    <t>67,36</t>
  </si>
  <si>
    <t>92542</t>
  </si>
  <si>
    <t>81,12</t>
  </si>
  <si>
    <t>92543</t>
  </si>
  <si>
    <t>18,56</t>
  </si>
  <si>
    <t>92544</t>
  </si>
  <si>
    <t>14,73</t>
  </si>
  <si>
    <t>92545</t>
  </si>
  <si>
    <t>819,83</t>
  </si>
  <si>
    <t>92546</t>
  </si>
  <si>
    <t>1.002,48</t>
  </si>
  <si>
    <t>92547</t>
  </si>
  <si>
    <t>1.062,24</t>
  </si>
  <si>
    <t>92548</t>
  </si>
  <si>
    <t>1.180,84</t>
  </si>
  <si>
    <t>92549</t>
  </si>
  <si>
    <t>1.466,87</t>
  </si>
  <si>
    <t>92550</t>
  </si>
  <si>
    <t>1.870,08</t>
  </si>
  <si>
    <t>92551</t>
  </si>
  <si>
    <t>1.946,34</t>
  </si>
  <si>
    <t>92552</t>
  </si>
  <si>
    <t>2.108,23</t>
  </si>
  <si>
    <t>92553</t>
  </si>
  <si>
    <t>2.405,03</t>
  </si>
  <si>
    <t>92554</t>
  </si>
  <si>
    <t>2.492,26</t>
  </si>
  <si>
    <t>92555</t>
  </si>
  <si>
    <t>808,73</t>
  </si>
  <si>
    <t>92556</t>
  </si>
  <si>
    <t>983,03</t>
  </si>
  <si>
    <t>92557</t>
  </si>
  <si>
    <t>1.042,78</t>
  </si>
  <si>
    <t>92558</t>
  </si>
  <si>
    <t>1.169,73</t>
  </si>
  <si>
    <t>92559</t>
  </si>
  <si>
    <t>1.446,19</t>
  </si>
  <si>
    <t>92560</t>
  </si>
  <si>
    <t>1.841,91</t>
  </si>
  <si>
    <t>92561</t>
  </si>
  <si>
    <t>1.918,93</t>
  </si>
  <si>
    <t>92562</t>
  </si>
  <si>
    <t>2.061,37</t>
  </si>
  <si>
    <t>92563</t>
  </si>
  <si>
    <t>2.350,23</t>
  </si>
  <si>
    <t>92564</t>
  </si>
  <si>
    <t>2.425,14</t>
  </si>
  <si>
    <t>92565</t>
  </si>
  <si>
    <t>FABRICAÇÃO E INSTALAÇÃO DE ESTRUTURA PONTALETADA DE MADEIRA NÃO APARELHADA PARA TELHADOS COM ATÉ 2 ÁGUAS E PARA TELHA CERÂMICA OU DE CONCRETO, INCLUSO TRANSPORTE VERTICAL. AF_12/2015</t>
  </si>
  <si>
    <t>32,22</t>
  </si>
  <si>
    <t>92566</t>
  </si>
  <si>
    <t>FABRICAÇÃO E INSTALAÇÃO DE ESTRUTURA PONTALETADA DE MADEIRA NÃO APARELHADA PARA TELHADOS COM ATÉ 2 ÁGUAS E PARA TELHA ONDULADA DE FIBROCIMENTO, METÁLICA, PLÁSTICA OU TERMOACÚSTICA, INCLUSO TRANSPORTE VERTICAL. AF_12/2015</t>
  </si>
  <si>
    <t>19,79</t>
  </si>
  <si>
    <t>92567</t>
  </si>
  <si>
    <t>FABRICAÇÃO E INSTALAÇÃO DE ESTRUTURA PONTALETADA DE MADEIRA NÃO APARELHADA PARA TELHADOS COM MAIS QUE 2 ÁGUAS E PARA TELHA CERÂMICA OU DE CONCRETO, INCLUSO TRANSPORTE VERTICAL. AF_12/2015</t>
  </si>
  <si>
    <t>29,26</t>
  </si>
  <si>
    <t>100379</t>
  </si>
  <si>
    <t>100380</t>
  </si>
  <si>
    <t>41,66</t>
  </si>
  <si>
    <t>100381</t>
  </si>
  <si>
    <t>46,19</t>
  </si>
  <si>
    <t>100383</t>
  </si>
  <si>
    <t>100384</t>
  </si>
  <si>
    <t>22,30</t>
  </si>
  <si>
    <t>100385</t>
  </si>
  <si>
    <t>100386</t>
  </si>
  <si>
    <t>36,81</t>
  </si>
  <si>
    <t>100387</t>
  </si>
  <si>
    <t>44,30</t>
  </si>
  <si>
    <t>100388</t>
  </si>
  <si>
    <t>15,75</t>
  </si>
  <si>
    <t>100389</t>
  </si>
  <si>
    <t>14,04</t>
  </si>
  <si>
    <t>100390</t>
  </si>
  <si>
    <t>18,58</t>
  </si>
  <si>
    <t>100391</t>
  </si>
  <si>
    <t>15,71</t>
  </si>
  <si>
    <t>100392</t>
  </si>
  <si>
    <t>12,48</t>
  </si>
  <si>
    <t>100393</t>
  </si>
  <si>
    <t>15,79</t>
  </si>
  <si>
    <t>100394</t>
  </si>
  <si>
    <t>14,71</t>
  </si>
  <si>
    <t>100395</t>
  </si>
  <si>
    <t>18,62</t>
  </si>
  <si>
    <t>94189</t>
  </si>
  <si>
    <t>31,77</t>
  </si>
  <si>
    <t>94192</t>
  </si>
  <si>
    <t>33,90</t>
  </si>
  <si>
    <t>94195</t>
  </si>
  <si>
    <t>33,97</t>
  </si>
  <si>
    <t>94198</t>
  </si>
  <si>
    <t>36,77</t>
  </si>
  <si>
    <t>94201</t>
  </si>
  <si>
    <t>48,23</t>
  </si>
  <si>
    <t>94204</t>
  </si>
  <si>
    <t>53,00</t>
  </si>
  <si>
    <t>94224</t>
  </si>
  <si>
    <t>22,01</t>
  </si>
  <si>
    <t>94226</t>
  </si>
  <si>
    <t>18,67</t>
  </si>
  <si>
    <t>94232</t>
  </si>
  <si>
    <t>2,49</t>
  </si>
  <si>
    <t>94440</t>
  </si>
  <si>
    <t>94441</t>
  </si>
  <si>
    <t>94442</t>
  </si>
  <si>
    <t>94443</t>
  </si>
  <si>
    <t>94445</t>
  </si>
  <si>
    <t>94446</t>
  </si>
  <si>
    <t>94447</t>
  </si>
  <si>
    <t>94448</t>
  </si>
  <si>
    <t>94207</t>
  </si>
  <si>
    <t>94210</t>
  </si>
  <si>
    <t>60,85</t>
  </si>
  <si>
    <t>94218</t>
  </si>
  <si>
    <t>TELHAMENTO COM TELHA ESTRUTURAL DE FIBROCIMENTO E= 8 MM, COM ATÉ 2 ÁGUAS, INCLUSO IÇAMENTO. AF_07/2019_P</t>
  </si>
  <si>
    <t>156,93</t>
  </si>
  <si>
    <t>94213</t>
  </si>
  <si>
    <t>78,19</t>
  </si>
  <si>
    <t>94216</t>
  </si>
  <si>
    <t>230,07</t>
  </si>
  <si>
    <t>94219</t>
  </si>
  <si>
    <t>29,52</t>
  </si>
  <si>
    <t>94220</t>
  </si>
  <si>
    <t>45,09</t>
  </si>
  <si>
    <t>94221</t>
  </si>
  <si>
    <t>23,98</t>
  </si>
  <si>
    <t>94222</t>
  </si>
  <si>
    <t>39,55</t>
  </si>
  <si>
    <t>94223</t>
  </si>
  <si>
    <t>99,15</t>
  </si>
  <si>
    <t>94451</t>
  </si>
  <si>
    <t>111,61</t>
  </si>
  <si>
    <t>100325</t>
  </si>
  <si>
    <t>108,64</t>
  </si>
  <si>
    <t>100327</t>
  </si>
  <si>
    <t>63,56</t>
  </si>
  <si>
    <t>100328</t>
  </si>
  <si>
    <t>12,19</t>
  </si>
  <si>
    <t>100329</t>
  </si>
  <si>
    <t>14,99</t>
  </si>
  <si>
    <t>100330</t>
  </si>
  <si>
    <t>16,57</t>
  </si>
  <si>
    <t>100331</t>
  </si>
  <si>
    <t>21,36</t>
  </si>
  <si>
    <t>100434</t>
  </si>
  <si>
    <t>57,59</t>
  </si>
  <si>
    <t>100435</t>
  </si>
  <si>
    <t>79,07</t>
  </si>
  <si>
    <t>94227</t>
  </si>
  <si>
    <t>69,17</t>
  </si>
  <si>
    <t>94228</t>
  </si>
  <si>
    <t>93,52</t>
  </si>
  <si>
    <t>94229</t>
  </si>
  <si>
    <t>181,38</t>
  </si>
  <si>
    <t>94231</t>
  </si>
  <si>
    <t>56,79</t>
  </si>
  <si>
    <t>94449</t>
  </si>
  <si>
    <t>57,34</t>
  </si>
  <si>
    <t>92255</t>
  </si>
  <si>
    <t>178,76</t>
  </si>
  <si>
    <t>92256</t>
  </si>
  <si>
    <t>223,05</t>
  </si>
  <si>
    <t>92257</t>
  </si>
  <si>
    <t>266,65</t>
  </si>
  <si>
    <t>92258</t>
  </si>
  <si>
    <t>336,77</t>
  </si>
  <si>
    <t>92568</t>
  </si>
  <si>
    <t>162,69</t>
  </si>
  <si>
    <t>92569</t>
  </si>
  <si>
    <t>91,35</t>
  </si>
  <si>
    <t>92570</t>
  </si>
  <si>
    <t>58,36</t>
  </si>
  <si>
    <t>92571</t>
  </si>
  <si>
    <t>171,47</t>
  </si>
  <si>
    <t>92572</t>
  </si>
  <si>
    <t>103,73</t>
  </si>
  <si>
    <t>92573</t>
  </si>
  <si>
    <t>62,05</t>
  </si>
  <si>
    <t>92574</t>
  </si>
  <si>
    <t>165,15</t>
  </si>
  <si>
    <t>92575</t>
  </si>
  <si>
    <t>83,45</t>
  </si>
  <si>
    <t>92576</t>
  </si>
  <si>
    <t>46,07</t>
  </si>
  <si>
    <t>92577</t>
  </si>
  <si>
    <t>174,51</t>
  </si>
  <si>
    <t>92578</t>
  </si>
  <si>
    <t>88,64</t>
  </si>
  <si>
    <t>92579</t>
  </si>
  <si>
    <t>49,02</t>
  </si>
  <si>
    <t>92580</t>
  </si>
  <si>
    <t>60,73</t>
  </si>
  <si>
    <t>92581</t>
  </si>
  <si>
    <t>92582</t>
  </si>
  <si>
    <t>848,00</t>
  </si>
  <si>
    <t>92584</t>
  </si>
  <si>
    <t>1.007,36</t>
  </si>
  <si>
    <t>92586</t>
  </si>
  <si>
    <t>1.166,70</t>
  </si>
  <si>
    <t>92588</t>
  </si>
  <si>
    <t>1.477,07</t>
  </si>
  <si>
    <t>92590</t>
  </si>
  <si>
    <t>1.636,41</t>
  </si>
  <si>
    <t>92592</t>
  </si>
  <si>
    <t>1.839,37</t>
  </si>
  <si>
    <t>92593</t>
  </si>
  <si>
    <t>(COMPOSIÇÃO REPRESENTATIVA) FABRICAÇÃO E INSTALAÇÃO DE TESOURA INTEIRA EM AÇO, PARA VÃOS DE 3 A 12 M E PARA QUALQUER TIPO DE TELHA, INCLUSO IÇAMENTO. AF_12/2015</t>
  </si>
  <si>
    <t>13,98</t>
  </si>
  <si>
    <t>92594</t>
  </si>
  <si>
    <t>2.145,75</t>
  </si>
  <si>
    <t>92596</t>
  </si>
  <si>
    <t>2.382,05</t>
  </si>
  <si>
    <t>92598</t>
  </si>
  <si>
    <t>2.541,40</t>
  </si>
  <si>
    <t>92600</t>
  </si>
  <si>
    <t>2.741,08</t>
  </si>
  <si>
    <t>92602</t>
  </si>
  <si>
    <t>FABRICAÇÃO E INSTALAÇÃO DE TESOURA INTEIRA EM AÇO, VÃO DE 3 M, PARA TELHA ONDULADA DE FIBROCIMENTO, METÁLICA, PLÁSTICA OU TERMOACÚSTICA, INCLUSO IÇAMENTO.. AF_12/2015</t>
  </si>
  <si>
    <t>92604</t>
  </si>
  <si>
    <t>967,02</t>
  </si>
  <si>
    <t>92606</t>
  </si>
  <si>
    <t>1.126,37</t>
  </si>
  <si>
    <t>92608</t>
  </si>
  <si>
    <t>1.396,40</t>
  </si>
  <si>
    <t>92610</t>
  </si>
  <si>
    <t>1.555,75</t>
  </si>
  <si>
    <t>92612</t>
  </si>
  <si>
    <t>1.758,70</t>
  </si>
  <si>
    <t>92614</t>
  </si>
  <si>
    <t>1.984,42</t>
  </si>
  <si>
    <t>92616</t>
  </si>
  <si>
    <t>2.261,05</t>
  </si>
  <si>
    <t>92618</t>
  </si>
  <si>
    <t>2.420,40</t>
  </si>
  <si>
    <t>92620</t>
  </si>
  <si>
    <t>2.579,74</t>
  </si>
  <si>
    <t>100357</t>
  </si>
  <si>
    <t>849,44</t>
  </si>
  <si>
    <t>100358</t>
  </si>
  <si>
    <t>1.138,94</t>
  </si>
  <si>
    <t>100359</t>
  </si>
  <si>
    <t>1.199,41</t>
  </si>
  <si>
    <t>100360</t>
  </si>
  <si>
    <t>1.329,06</t>
  </si>
  <si>
    <t>100361</t>
  </si>
  <si>
    <t>1.643,21</t>
  </si>
  <si>
    <t>100362</t>
  </si>
  <si>
    <t>2.320,22</t>
  </si>
  <si>
    <t>100363</t>
  </si>
  <si>
    <t>2.396,69</t>
  </si>
  <si>
    <t>100364</t>
  </si>
  <si>
    <t>2.591,17</t>
  </si>
  <si>
    <t>100365</t>
  </si>
  <si>
    <t>2.952,01</t>
  </si>
  <si>
    <t>100366</t>
  </si>
  <si>
    <t>3.148,65</t>
  </si>
  <si>
    <t>100367</t>
  </si>
  <si>
    <t>827,23</t>
  </si>
  <si>
    <t>100368</t>
  </si>
  <si>
    <t>1.111,53</t>
  </si>
  <si>
    <t>100369</t>
  </si>
  <si>
    <t>1.172,01</t>
  </si>
  <si>
    <t>100370</t>
  </si>
  <si>
    <t>1.386,54</t>
  </si>
  <si>
    <t>100371</t>
  </si>
  <si>
    <t>1.570,14</t>
  </si>
  <si>
    <t>100372</t>
  </si>
  <si>
    <t>2.195,02</t>
  </si>
  <si>
    <t>100373</t>
  </si>
  <si>
    <t>2.268,03</t>
  </si>
  <si>
    <t>100374</t>
  </si>
  <si>
    <t>2.419,52</t>
  </si>
  <si>
    <t>100375</t>
  </si>
  <si>
    <t>2.698,76</t>
  </si>
  <si>
    <t>100376</t>
  </si>
  <si>
    <t>2.647,93</t>
  </si>
  <si>
    <t>100377</t>
  </si>
  <si>
    <t>14,40</t>
  </si>
  <si>
    <t>100378</t>
  </si>
  <si>
    <t>13,61</t>
  </si>
  <si>
    <t>100382</t>
  </si>
  <si>
    <t>94444</t>
  </si>
  <si>
    <t>751,92</t>
  </si>
  <si>
    <t>102661</t>
  </si>
  <si>
    <t>32,70</t>
  </si>
  <si>
    <t>102663</t>
  </si>
  <si>
    <t>50,52</t>
  </si>
  <si>
    <t>102664</t>
  </si>
  <si>
    <t>39,02</t>
  </si>
  <si>
    <t>102665</t>
  </si>
  <si>
    <t>18,79</t>
  </si>
  <si>
    <t>102666</t>
  </si>
  <si>
    <t>48,02</t>
  </si>
  <si>
    <t>102669</t>
  </si>
  <si>
    <t>66,60</t>
  </si>
  <si>
    <t>102670</t>
  </si>
  <si>
    <t>106,11</t>
  </si>
  <si>
    <t>102673</t>
  </si>
  <si>
    <t>148,60</t>
  </si>
  <si>
    <t>102674</t>
  </si>
  <si>
    <t>115,58</t>
  </si>
  <si>
    <t>102677</t>
  </si>
  <si>
    <t>139,22</t>
  </si>
  <si>
    <t>102678</t>
  </si>
  <si>
    <t>114,41</t>
  </si>
  <si>
    <t>102679</t>
  </si>
  <si>
    <t>122,19</t>
  </si>
  <si>
    <t>102680</t>
  </si>
  <si>
    <t>124,57</t>
  </si>
  <si>
    <t>102683</t>
  </si>
  <si>
    <t>152,70</t>
  </si>
  <si>
    <t>102684</t>
  </si>
  <si>
    <t>132,36</t>
  </si>
  <si>
    <t>102687</t>
  </si>
  <si>
    <t>156,78</t>
  </si>
  <si>
    <t>102688</t>
  </si>
  <si>
    <t>DRENO ESPINHA DE PEIXE (SEÇÃO (0,40 X 0,40 M), COM TUBO DE PEAD CORRUGADO PERFURADO, DN 100 MM, ENCHIMENTO COM AREIA, INCLUSIVE CONEXÕES. AF_07/2021</t>
  </si>
  <si>
    <t>38,44</t>
  </si>
  <si>
    <t>102690</t>
  </si>
  <si>
    <t>53,76</t>
  </si>
  <si>
    <t>102694</t>
  </si>
  <si>
    <t>DRENO ESPINHA DE PEIXE (SEÇÃO (0,50 X 0,80 M), COM TUBO DE PEAD CORRUGADO PERFURADO, DN 100 MM, ENCHIMENTO COM AREIA, INCLUSIVE CONEXÕES. AF_07/2021</t>
  </si>
  <si>
    <t>76,60</t>
  </si>
  <si>
    <t>102697</t>
  </si>
  <si>
    <t>DRENO ESPINHA DE PEIXE (SEÇÃO (0,50 X 0,80 M), COM TUBO DE PEAD CORRUGADO PERFURADO, DN 100 MM, ENCHIMENTO COM BRITA, ENVOLVIDO COM MANTA GEOTÊXTIL, INCLUSIVE CONEXÕES. AF_07/2021</t>
  </si>
  <si>
    <t>91,80</t>
  </si>
  <si>
    <t>102704</t>
  </si>
  <si>
    <t>9,59</t>
  </si>
  <si>
    <t>102706</t>
  </si>
  <si>
    <t>TUBO DE PVC CORRUGADO FLEXÍVEL PERFURADO, DN 100 MM, PARA DRENO - FORNECIMENTO E ASSENTAMENTO. AF_07/2021</t>
  </si>
  <si>
    <t>11,08</t>
  </si>
  <si>
    <t>102707</t>
  </si>
  <si>
    <t>31,04</t>
  </si>
  <si>
    <t>102708</t>
  </si>
  <si>
    <t>21,92</t>
  </si>
  <si>
    <t>102710</t>
  </si>
  <si>
    <t>56,09</t>
  </si>
  <si>
    <t>102711</t>
  </si>
  <si>
    <t>80,37</t>
  </si>
  <si>
    <t>102712</t>
  </si>
  <si>
    <t>7,84</t>
  </si>
  <si>
    <t>102713</t>
  </si>
  <si>
    <t>10,80</t>
  </si>
  <si>
    <t>102715</t>
  </si>
  <si>
    <t>21,41</t>
  </si>
  <si>
    <t>102716</t>
  </si>
  <si>
    <t>139,86</t>
  </si>
  <si>
    <t>102717</t>
  </si>
  <si>
    <t>107,58</t>
  </si>
  <si>
    <t>102718</t>
  </si>
  <si>
    <t>142,78</t>
  </si>
  <si>
    <t>102719</t>
  </si>
  <si>
    <t>110,50</t>
  </si>
  <si>
    <t>102722</t>
  </si>
  <si>
    <t>44,10</t>
  </si>
  <si>
    <t>102723</t>
  </si>
  <si>
    <t>DRENO EM MURO DE CONTENÇÃO, EXECUTADO NO PÉ DO MURO, COM TUBO DE PVC CORRUGADO FLEXÍVEL PERFURADO, ENCHIMENTO COM BRITA, ENVOLVIDO COM MANTA GEOTÊXTIL. AF_07/2021</t>
  </si>
  <si>
    <t>102724</t>
  </si>
  <si>
    <t>27,83</t>
  </si>
  <si>
    <t>102725</t>
  </si>
  <si>
    <t>26,45</t>
  </si>
  <si>
    <t>102726</t>
  </si>
  <si>
    <t>23,47</t>
  </si>
  <si>
    <t>103653</t>
  </si>
  <si>
    <t>25,59</t>
  </si>
  <si>
    <t>92743</t>
  </si>
  <si>
    <t>MURO DE GABIÃO, ENCHIMENTO COM PEDRA DE MÃO TIPO RACHÃO, DE GRAVIDADE, COM GAIOLAS DE COMPRIMENTO IGUAL A 2 M, PARA MUROS COM ALTURA MENOR OU IGUAL A 4 M  FORNECIMENTO E EXECUÇÃO. AF_12/2015</t>
  </si>
  <si>
    <t>561,13</t>
  </si>
  <si>
    <t>92744</t>
  </si>
  <si>
    <t>MURO DE GABIÃO, ENCHIMENTO COM PEDRA DE MÃO TIPO RACHÃO, DE GRAVIDADE, COM GAIOLAS DE COMPRIMENTO IGUAL A 5 M, PARA MUROS COM ALTURA MENOR OU IGUAL A 4 M  FORNECIMENTO E EXECUÇÃO. AF_12/2015</t>
  </si>
  <si>
    <t>534,47</t>
  </si>
  <si>
    <t>92745</t>
  </si>
  <si>
    <t>MURO DE GABIÃO, ENCHIMENTO COM PEDRA DE MÃO TIPO RACHÃO, DE GRAVIDADE, COM GAIOLAS DE COMPRIMENTO IGUAL A 2 M, PARA MUROS COM ALTURA MAIOR QUE 4 M E MENOR OU IGUAL A 6 M  FORNECIMENTO E EXECUÇÃO. AF_12/2015</t>
  </si>
  <si>
    <t>698,31</t>
  </si>
  <si>
    <t>92746</t>
  </si>
  <si>
    <t>MURO DE GABIÃO, ENCHIMENTO COM PEDRA DE MÃO TIPO RACHÃO, DE GRAVIDADE, COM GAIOLAS DE COMPRIMENTO IGUAL A 5 M, PARA MUROS COM ALTURA MAIOR QUE 4 M E MENOR OU IGUAL A 6 M   FORNECIMENTO E EXECUÇÃO. AF_12/2015</t>
  </si>
  <si>
    <t>636,61</t>
  </si>
  <si>
    <t>92747</t>
  </si>
  <si>
    <t>MURO DE GABIÃO, ENCHIMENTO COM PEDRA DE MÃO TIPO RACHÃO, DE GRAVIDADE, COM GAIOLAS DE COMPRIMENTO IGUAL A 2 M, PARA MUROS COM ALTURA MAIOR QUE 6 M E MENOR OU IGUAL A 10 M   FORNECIMENTO E EXECUÇÃO. AF_12/2015</t>
  </si>
  <si>
    <t>776,67</t>
  </si>
  <si>
    <t>92748</t>
  </si>
  <si>
    <t>MURO DE GABIÃO, ENCHIMENTO COM PEDRA DE MÃO TIPO RACHÃO, DE GRAVIDADE, COM GAIOLAS DE COMPRIMENTO IGUAL A 5 M, PARA MUROS COM ALTURA MAIOR QUE 6 M E MENOR OU IGUAL A 10 M FORNECIMENTO E EXECUÇÃO. AF_12/2015</t>
  </si>
  <si>
    <t>695,39</t>
  </si>
  <si>
    <t>92749</t>
  </si>
  <si>
    <t>MURO DE GABIÃO, ENCHIMENTO COM PEDRA DE MÃO TIPO RACHÃO, COM SOLO REFORÇADO, PARA MUROS COM ALTURA MENOR OU IGUAL A 4 M   FORNECIMENTO E EXECUÇÃO. AF_12/2015</t>
  </si>
  <si>
    <t>804,34</t>
  </si>
  <si>
    <t>92750</t>
  </si>
  <si>
    <t>MURO DE GABIÃO, ENCHIMENTO COM PEDRA DE MÃO TIPO RACHÃO, COM SOLO REFORÇADO, PARA MUROS COM ALTURA MAIOR QUE 4 M E MENOR OU IGUAL A 12 M   FORNECIMENTO E EXECUÇÃO. AF_12/2015</t>
  </si>
  <si>
    <t>1.388,62</t>
  </si>
  <si>
    <t>92751</t>
  </si>
  <si>
    <t>MURO DE GABIÃO, ENCHIMENTO COM PEDRA DE MÃO TIPO RACHÃO, COM SOLO REFORÇADO, PARA MUROS COM ALTURA MAIOR QUE 12 M E MENOR OU IGUAL A 20 M    FORNECIMENTO E EXECUÇÃO. AF_12/2015</t>
  </si>
  <si>
    <t>1.728,26</t>
  </si>
  <si>
    <t>92752</t>
  </si>
  <si>
    <t>MURO DE GABIÃO, ENCHIMENTO COM PEDRA DE MÃO TIPO RACHÃO, COM SOLO REFORÇADO, PARA MUROS COM ALTURA MAIOR QUE 20 M E MENOR OU IGUAL A 28 M   FORNECIMENTO E EXECUÇÃO. AF_12/2015</t>
  </si>
  <si>
    <t>2.066,53</t>
  </si>
  <si>
    <t>92753</t>
  </si>
  <si>
    <t>MURO DE GABIÃO, ENCHIMENTO COM RESÍDUO DE CONSTRUÇÃO E DEMOLIÇÃO, DE GRAVIDADE, COM GAIOLA TRAPEZOIDAL DE COMPRIMENTO IGUAL A 2 M, PARA MUROS COM ALTURA MENOR OU IGUAL A 2 M   FORNECIMENTO E EXECUÇÃO. AF_12/2015</t>
  </si>
  <si>
    <t>536,48</t>
  </si>
  <si>
    <t>92754</t>
  </si>
  <si>
    <t>MURO DE GABIÃO, ENCHIMENTO COM RESÍDUO DE CONSTRUÇÃO E DEMOLIÇÃO, DE GRAVIDADE, COM GAIOLA TRAPEZOIDAL DE COMPRIMENTO IGUAL A 2 M, PARA MUROS COM ALTURA MAIOR QUE 2 M E MENOR OU IGUAL A 4 M    FORNECIMENTO E EXECUÇÃO. AF_12/2015</t>
  </si>
  <si>
    <t>489,70</t>
  </si>
  <si>
    <t>92755</t>
  </si>
  <si>
    <t>PROTEÇÃO SUPERFICIAL DE CANAL EM GABIÃO TIPO COLCHÃO, ALTURA DE 17 CENTÍMETROS, ENCHIMENTO COM PEDRA DE MÃO TIPO RACHÃO - FORNECIMENTO E EXECUÇÃO. AF_12/2015</t>
  </si>
  <si>
    <t>207,67</t>
  </si>
  <si>
    <t>92756</t>
  </si>
  <si>
    <t>PROTEÇÃO SUPERFICIAL DE CANAL EM GABIÃO TIPO COLCHÃO, ALTURA DE 23 CENTÍMETROS, ENCHIMENTO COM PEDRA DE MÃO TIPO RACHÃO - FORNECIMENTO E EXECUÇÃO. AF_12/2015</t>
  </si>
  <si>
    <t>235,53</t>
  </si>
  <si>
    <t>92757</t>
  </si>
  <si>
    <t>PROTEÇÃO SUPERFICIAL DE CANAL EM GABIÃO TIPO COLCHÃO, ALTURA DE 30 CENTÍMETROS, ENCHIMENTO COM PEDRA DE MÃO TIPO RACHÃO - FORNECIMENTO E EXECUÇÃO. AF_12/2015</t>
  </si>
  <si>
    <t>269,41</t>
  </si>
  <si>
    <t>92758</t>
  </si>
  <si>
    <t>PROTEÇÃO SUPERFICIAL DE CANAL EM GABIÃO TIPO SACO, DIÂMETRO DE 65 CENTÍMETROS, ENCHIMENTO MANUAL COM PEDRA DE MÃO TIPO RACHÃO - FORNECIMENTO E EXECUÇÃO. AF_12/2015</t>
  </si>
  <si>
    <t>620,94</t>
  </si>
  <si>
    <t>91069</t>
  </si>
  <si>
    <t>109,90</t>
  </si>
  <si>
    <t>91070</t>
  </si>
  <si>
    <t>120,83</t>
  </si>
  <si>
    <t>91071</t>
  </si>
  <si>
    <t>149,85</t>
  </si>
  <si>
    <t>91072</t>
  </si>
  <si>
    <t>160,70</t>
  </si>
  <si>
    <t>91073</t>
  </si>
  <si>
    <t>124,61</t>
  </si>
  <si>
    <t>91074</t>
  </si>
  <si>
    <t>137,10</t>
  </si>
  <si>
    <t>91075</t>
  </si>
  <si>
    <t>166,47</t>
  </si>
  <si>
    <t>91076</t>
  </si>
  <si>
    <t>178,85</t>
  </si>
  <si>
    <t>91077</t>
  </si>
  <si>
    <t>131,79</t>
  </si>
  <si>
    <t>91078</t>
  </si>
  <si>
    <t>154,66</t>
  </si>
  <si>
    <t>91079</t>
  </si>
  <si>
    <t>137,08</t>
  </si>
  <si>
    <t>91080</t>
  </si>
  <si>
    <t>159,64</t>
  </si>
  <si>
    <t>91081</t>
  </si>
  <si>
    <t>148,28</t>
  </si>
  <si>
    <t>91082</t>
  </si>
  <si>
    <t>172,48</t>
  </si>
  <si>
    <t>91083</t>
  </si>
  <si>
    <t>157,40</t>
  </si>
  <si>
    <t>91084</t>
  </si>
  <si>
    <t>181,25</t>
  </si>
  <si>
    <t>91086</t>
  </si>
  <si>
    <t>120,87</t>
  </si>
  <si>
    <t>91087</t>
  </si>
  <si>
    <t>132,18</t>
  </si>
  <si>
    <t>91088</t>
  </si>
  <si>
    <t>161,94</t>
  </si>
  <si>
    <t>91089</t>
  </si>
  <si>
    <t>173,31</t>
  </si>
  <si>
    <t>91090</t>
  </si>
  <si>
    <t>133,52</t>
  </si>
  <si>
    <t>91091</t>
  </si>
  <si>
    <t>146,55</t>
  </si>
  <si>
    <t>91092</t>
  </si>
  <si>
    <t>176,01</t>
  </si>
  <si>
    <t>91093</t>
  </si>
  <si>
    <t>189,23</t>
  </si>
  <si>
    <t>91094</t>
  </si>
  <si>
    <t>138,33</t>
  </si>
  <si>
    <t>91095</t>
  </si>
  <si>
    <t>161,62</t>
  </si>
  <si>
    <t>91096</t>
  </si>
  <si>
    <t>140,41</t>
  </si>
  <si>
    <t>91097</t>
  </si>
  <si>
    <t>163,49</t>
  </si>
  <si>
    <t>91098</t>
  </si>
  <si>
    <t>154,60</t>
  </si>
  <si>
    <t>91099</t>
  </si>
  <si>
    <t>179,38</t>
  </si>
  <si>
    <t>91100</t>
  </si>
  <si>
    <t>161,37</t>
  </si>
  <si>
    <t>91101</t>
  </si>
  <si>
    <t>185,89</t>
  </si>
  <si>
    <t>93952</t>
  </si>
  <si>
    <t>214,53</t>
  </si>
  <si>
    <t>93953</t>
  </si>
  <si>
    <t>199,82</t>
  </si>
  <si>
    <t>93954</t>
  </si>
  <si>
    <t>190,96</t>
  </si>
  <si>
    <t>93955</t>
  </si>
  <si>
    <t>184,70</t>
  </si>
  <si>
    <t>93956</t>
  </si>
  <si>
    <t>179,72</t>
  </si>
  <si>
    <t>93957</t>
  </si>
  <si>
    <t>231,48</t>
  </si>
  <si>
    <t>93958</t>
  </si>
  <si>
    <t>215,85</t>
  </si>
  <si>
    <t>93959</t>
  </si>
  <si>
    <t>206,55</t>
  </si>
  <si>
    <t>93960</t>
  </si>
  <si>
    <t>200,02</t>
  </si>
  <si>
    <t>93961</t>
  </si>
  <si>
    <t>194,86</t>
  </si>
  <si>
    <t>93962</t>
  </si>
  <si>
    <t>203,60</t>
  </si>
  <si>
    <t>93963</t>
  </si>
  <si>
    <t>188,95</t>
  </si>
  <si>
    <t>93964</t>
  </si>
  <si>
    <t>180,13</t>
  </si>
  <si>
    <t>93965</t>
  </si>
  <si>
    <t>171,05</t>
  </si>
  <si>
    <t>93966</t>
  </si>
  <si>
    <t>169,00</t>
  </si>
  <si>
    <t>93967</t>
  </si>
  <si>
    <t>220,56</t>
  </si>
  <si>
    <t>93968</t>
  </si>
  <si>
    <t>204,97</t>
  </si>
  <si>
    <t>93969</t>
  </si>
  <si>
    <t>195,72</t>
  </si>
  <si>
    <t>93970</t>
  </si>
  <si>
    <t>189,20</t>
  </si>
  <si>
    <t>93971</t>
  </si>
  <si>
    <t>178,24</t>
  </si>
  <si>
    <t>95108</t>
  </si>
  <si>
    <t>EXECUÇÃO DE PROTEÇÃO DA CABEÇA DO TIRANTE COM USO DE FÔRMAS EM CHAPA COMPENSADA PLASTIFICADA DE MADEIRA E CONCRETO FCK =15 MPA. AF_07/2016</t>
  </si>
  <si>
    <t>24,94</t>
  </si>
  <si>
    <t>100332</t>
  </si>
  <si>
    <t>1.059,82</t>
  </si>
  <si>
    <t>100333</t>
  </si>
  <si>
    <t>641,95</t>
  </si>
  <si>
    <t>100334</t>
  </si>
  <si>
    <t>834,26</t>
  </si>
  <si>
    <t>100335</t>
  </si>
  <si>
    <t>520,86</t>
  </si>
  <si>
    <t>100341</t>
  </si>
  <si>
    <t>33,05</t>
  </si>
  <si>
    <t>100342</t>
  </si>
  <si>
    <t>17,15</t>
  </si>
  <si>
    <t>100343</t>
  </si>
  <si>
    <t>16,61</t>
  </si>
  <si>
    <t>100344</t>
  </si>
  <si>
    <t>15,09</t>
  </si>
  <si>
    <t>100345</t>
  </si>
  <si>
    <t>12,89</t>
  </si>
  <si>
    <t>100346</t>
  </si>
  <si>
    <t>12,44</t>
  </si>
  <si>
    <t>100347</t>
  </si>
  <si>
    <t>14,19</t>
  </si>
  <si>
    <t>100348</t>
  </si>
  <si>
    <t>100349</t>
  </si>
  <si>
    <t>CONCRETAGEM DE CORTINA DE CONTENÇÃO, ATRAVÉS DE BOMBA   LANÇAMENTO, ADENSAMENTO E ACABAMENTO. AF_07/2019</t>
  </si>
  <si>
    <t>493,87</t>
  </si>
  <si>
    <t>102989</t>
  </si>
  <si>
    <t>26,95</t>
  </si>
  <si>
    <t>102990</t>
  </si>
  <si>
    <t>32,74</t>
  </si>
  <si>
    <t>102991</t>
  </si>
  <si>
    <t>42,37</t>
  </si>
  <si>
    <t>102992</t>
  </si>
  <si>
    <t>61,84</t>
  </si>
  <si>
    <t>102993</t>
  </si>
  <si>
    <t>80,59</t>
  </si>
  <si>
    <t>102994</t>
  </si>
  <si>
    <t>136,28</t>
  </si>
  <si>
    <t>102995</t>
  </si>
  <si>
    <t>42,10</t>
  </si>
  <si>
    <t>102996</t>
  </si>
  <si>
    <t>102997</t>
  </si>
  <si>
    <t>79,91</t>
  </si>
  <si>
    <t>102998</t>
  </si>
  <si>
    <t>76,42</t>
  </si>
  <si>
    <t>102999</t>
  </si>
  <si>
    <t>96,68</t>
  </si>
  <si>
    <t>103000</t>
  </si>
  <si>
    <t>97,09</t>
  </si>
  <si>
    <t>103001</t>
  </si>
  <si>
    <t>242,61</t>
  </si>
  <si>
    <t>103002</t>
  </si>
  <si>
    <t>303,88</t>
  </si>
  <si>
    <t>103003</t>
  </si>
  <si>
    <t>426,49</t>
  </si>
  <si>
    <t>103005</t>
  </si>
  <si>
    <t>525,52</t>
  </si>
  <si>
    <t>103006</t>
  </si>
  <si>
    <t>704,86</t>
  </si>
  <si>
    <t>103007</t>
  </si>
  <si>
    <t>935,59</t>
  </si>
  <si>
    <t>97933</t>
  </si>
  <si>
    <t>917,91</t>
  </si>
  <si>
    <t>97934</t>
  </si>
  <si>
    <t>CAIXA COM GRELHA DUPLA RETANGULAR, EM CONCRETO PRÉ-MOLDADO, DIMENSÕES INTERNAS: 0,6X2,2X1,0 M. AF_12/2020</t>
  </si>
  <si>
    <t>1.966,53</t>
  </si>
  <si>
    <t>97935</t>
  </si>
  <si>
    <t>736,30</t>
  </si>
  <si>
    <t>97936</t>
  </si>
  <si>
    <t>1.668,63</t>
  </si>
  <si>
    <t>97947</t>
  </si>
  <si>
    <t>1.365,88</t>
  </si>
  <si>
    <t>97948</t>
  </si>
  <si>
    <t>2.560,34</t>
  </si>
  <si>
    <t>97949</t>
  </si>
  <si>
    <t>1.331,86</t>
  </si>
  <si>
    <t>97950</t>
  </si>
  <si>
    <t>2.387,87</t>
  </si>
  <si>
    <t>97951</t>
  </si>
  <si>
    <t>2.193,19</t>
  </si>
  <si>
    <t>97952</t>
  </si>
  <si>
    <t>3.874,84</t>
  </si>
  <si>
    <t>97953</t>
  </si>
  <si>
    <t>1.096,12</t>
  </si>
  <si>
    <t>97955</t>
  </si>
  <si>
    <t>2.413,42</t>
  </si>
  <si>
    <t>97956</t>
  </si>
  <si>
    <t>1.162,84</t>
  </si>
  <si>
    <t>97957</t>
  </si>
  <si>
    <t>2.099,52</t>
  </si>
  <si>
    <t>97961</t>
  </si>
  <si>
    <t>1.914,03</t>
  </si>
  <si>
    <t>97973</t>
  </si>
  <si>
    <t>3.638,74</t>
  </si>
  <si>
    <t>97974</t>
  </si>
  <si>
    <t>POÇO DE INSPEÇÃO CIRCULAR PARA ESGOTO, EM CONCRETO PRÉ-MOLDADO, DIÂMETRO INTERNO = 0,6 M, PROFUNDIDADE = 1 M, EXCLUINDO TAMPÃO. AF_12/2020</t>
  </si>
  <si>
    <t>427,48</t>
  </si>
  <si>
    <t>97975</t>
  </si>
  <si>
    <t>POÇO DE INSPEÇÃO CIRCULAR PARA ESGOTO, EM CONCRETO PRÉ-MOLDADO, DIÂMETRO INTERNO = 0,6 M, PROFUNDIDADE = 1,5 M, EXCLUINDO TAMPÃO. AF_12/2020</t>
  </si>
  <si>
    <t>447,86</t>
  </si>
  <si>
    <t>97976</t>
  </si>
  <si>
    <t>POÇO DE INSPEÇÃO CIRCULAR PARA ESGOTO, EM ALVENARIA COM TIJOLOS CERÂMICOS MACIÇOS, DIÂMETRO INTERNO = 0,6 M, PROFUNDIDADE = 1 M, EXCLUINDO TAMPÃO. AF_12/2020</t>
  </si>
  <si>
    <t>939,34</t>
  </si>
  <si>
    <t>97977</t>
  </si>
  <si>
    <t>POÇO DE INSPEÇÃO CIRCULAR PARA ESGOTO, EM ALVENARIA COM TIJOLOS CERÂMICOS MACIÇOS, DIÂMETRO INTERNO = 0,6 M, PROFUNDIDADE = 1,5 M, EXCLUINDO TAMPÃO. AF_12/2020</t>
  </si>
  <si>
    <t>1.290,76</t>
  </si>
  <si>
    <t>97978</t>
  </si>
  <si>
    <t>BASE PARA POÇO DE VISITA CIRCULAR PARA ESGOTO, EM CONCRETO PRÉ-MOLDADO, DIÂMETRO INTERNO = 0,8 M, PROFUNDIDADE = 1,45 M, EXCLUINDO TAMPÃO. AF_12/2020</t>
  </si>
  <si>
    <t>836,99</t>
  </si>
  <si>
    <t>97980</t>
  </si>
  <si>
    <t>BASE PARA POÇO DE VISITA CIRCULAR PARA  ESGOTO, EM ALVENARIA COM TIJOLOS CERÂMICOS MACIÇOS, DIÂMETRO INTERNO = 0,8 M, PROFUNDIDADE = 1,45 M, EXCLUINDO TAMPÃO. AF_12/2020</t>
  </si>
  <si>
    <t>1.731,57</t>
  </si>
  <si>
    <t>97981</t>
  </si>
  <si>
    <t>907,12</t>
  </si>
  <si>
    <t>97983</t>
  </si>
  <si>
    <t>445,82</t>
  </si>
  <si>
    <t>97985</t>
  </si>
  <si>
    <t>1.087,84</t>
  </si>
  <si>
    <t>97987</t>
  </si>
  <si>
    <t>592,62</t>
  </si>
  <si>
    <t>97988</t>
  </si>
  <si>
    <t>BASE PARA POÇO DE VISITA CIRCULAR PARA  ESGOTO, EM ALVENARIA COM TIJOLOS CERÂMICOS MACIÇOS, DIÂMETRO INTERNO = 1,2 M, PROFUNDIDADE = 1,45 M, EXCLUINDO TAMPÃO. AF_12/2020</t>
  </si>
  <si>
    <t>2.553,22</t>
  </si>
  <si>
    <t>97989</t>
  </si>
  <si>
    <t>1.268,59</t>
  </si>
  <si>
    <t>97991</t>
  </si>
  <si>
    <t>845,79</t>
  </si>
  <si>
    <t>97992</t>
  </si>
  <si>
    <t>BASE PARA POÇO DE VISITA CIRCULAR PARA ESGOTO, EM ALVENARIA COM TIJOLOS CERÂMICOS MACIÇOS, DIÂMETRO INTERNO = 1,5 M, PROFUNDIDADE = 1,45 M, EXCLUINDO TAMPÃO. AF_12/2020</t>
  </si>
  <si>
    <t>3.284,28</t>
  </si>
  <si>
    <t>97993</t>
  </si>
  <si>
    <t>1.539,71</t>
  </si>
  <si>
    <t>97994</t>
  </si>
  <si>
    <t>BASE PARA POÇO DE VISITA RETANGULAR PARA  ESGOTO, EM ALVENARIA COM BLOCOS DE CONCRETO, DIMENSÕES INTERNAS = 1X1 M, PROFUNDIDADE = 1,45 M, EXCLUINDO TAMPÃO. AF_12/2020</t>
  </si>
  <si>
    <t>2.248,08</t>
  </si>
  <si>
    <t>97995</t>
  </si>
  <si>
    <t>1.039,38</t>
  </si>
  <si>
    <t>97996</t>
  </si>
  <si>
    <t>BASE PARA POÇO DE VISITA RETANGULAR PARA ESGOTO, EM ALVENARIA COM BLOCOS DE CONCRETO, DIMENSÕES INTERNAS = 1X1,5 M, PROFUNDIDADE = 1,45 M, EXCLUINDO TAMPÃO. AF_12/2020</t>
  </si>
  <si>
    <t>2.846,31</t>
  </si>
  <si>
    <t>97997</t>
  </si>
  <si>
    <t>1.240,48</t>
  </si>
  <si>
    <t>97999</t>
  </si>
  <si>
    <t>1.441,62</t>
  </si>
  <si>
    <t>98001</t>
  </si>
  <si>
    <t>1.642,74</t>
  </si>
  <si>
    <t>98002</t>
  </si>
  <si>
    <t>BASE PARA POÇO DE VISITA RETANGULAR PARA ESGOTO, EM ALVENARIA COM BLOCOS DE CONCRETO, DIMENSÕES INTERNAS = 1X3 M, PROFUNDIDADE = 1,45 M, EXCLUINDO TAMPÃO. AF_12/2020</t>
  </si>
  <si>
    <t>4.670,78</t>
  </si>
  <si>
    <t>98003</t>
  </si>
  <si>
    <t>1.843,91</t>
  </si>
  <si>
    <t>98005</t>
  </si>
  <si>
    <t>2.045,04</t>
  </si>
  <si>
    <t>98006</t>
  </si>
  <si>
    <t>BASE PARA POÇO DE VISITA RETANGULAR PARA ESGOTO, EM ALVENARIA COM BLOCOS DE CONCRETO, DIMENSÕES INTERNAS = 1X4 M, PROFUNDIDADE = 1,45 M, EXCLUINDO TAMPÃO. AF_12/2020</t>
  </si>
  <si>
    <t>5.870,67</t>
  </si>
  <si>
    <t>98007</t>
  </si>
  <si>
    <t>2.246,17</t>
  </si>
  <si>
    <t>98008</t>
  </si>
  <si>
    <t>BASE PARA POÇO DE VISITA RETANGULAR PARA ESGOTO, EM ALVENARIA COM BLOCOS DE CONCRETO, DIMENSÕES INTERNAS = 1,5X1,5 M, PROFUNDIDADE = 1,45 M, EXCLUINDO TAMPÃO . AF_12/2020</t>
  </si>
  <si>
    <t>3.539,91</t>
  </si>
  <si>
    <t>98009</t>
  </si>
  <si>
    <t>98010</t>
  </si>
  <si>
    <t>BASE PARA POÇO DE VISITA RETANGULAR PARA ESGOTO, EM ALVENARIA COM BLOCOS DE CONCRETO, DIMENSÕES INTERNAS = 1,5X2 M, PROFUNDIDADE = 1,45 M, EXCLUINDO TAMPÃO. AF_12/2020</t>
  </si>
  <si>
    <t>4.324,71</t>
  </si>
  <si>
    <t>98011</t>
  </si>
  <si>
    <t>98012</t>
  </si>
  <si>
    <t>BASE PARA POÇO DE VISITA RETANGULAR PARA ESGOTO, EM ALVENARIA COM BLOCOS DE CONCRETO, DIMENSÕES INTERNAS = 1,5X2,5 M, PROFUNDIDADE = 1,45 M, EXCLUINDO TAMPÃO. AF_12/2020</t>
  </si>
  <si>
    <t>5.085,57</t>
  </si>
  <si>
    <t>98013</t>
  </si>
  <si>
    <t>98014</t>
  </si>
  <si>
    <t>BASE PARA POÇO DE VISITA RETANGULAR PARA ESGOTO, EM ALVENARIA COM BLOCOS DE CONCRETO, DIMENSÕES INTERNAS = 1,5X3 M, PROFUNDIDADE = 1,45 M, EXCLUINDO TAMPÃO. AF_12/2020</t>
  </si>
  <si>
    <t>5.846,40</t>
  </si>
  <si>
    <t>98015</t>
  </si>
  <si>
    <t>98016</t>
  </si>
  <si>
    <t>BASE PARA POÇO DE VISITA RETANGULAR PARA ESGOTO, EM ALVENARIA COM BLOCOS DE CONCRETO, DIMENSÕES INTERNAS = 1,5X3,5 M, PROFUNDIDADE = 1,45 M, EXCLUINDO TAMPÃO. AF_12/2020</t>
  </si>
  <si>
    <t>6.611,01</t>
  </si>
  <si>
    <t>98017</t>
  </si>
  <si>
    <t>98018</t>
  </si>
  <si>
    <t>BASE PARA POÇO DE VISITA RETANGULAR PARA ESGOTO, EM ALVENARIA COM BLOCOS DE CONCRETO, DIMENSÕES INTERNAS = 1,5X4 M, PROFUNDIDADE = 1,45 M, EXCLUINDO TAMPÃO. AF_12/2020</t>
  </si>
  <si>
    <t>7.368,20</t>
  </si>
  <si>
    <t>98019</t>
  </si>
  <si>
    <t>2.467,18</t>
  </si>
  <si>
    <t>98020</t>
  </si>
  <si>
    <t>BASE PARA POÇO DE VISITA RETANGULAR PARA ESGOTO, EM ALVENARIA COM BLOCOS DE CONCRETO, DIMENSÕES INTERNAS = 2X2 M, PROFUNDIDADE = 1,45 M, EXCLUINDO TAMPÃO. AF_12/2020</t>
  </si>
  <si>
    <t>5.227,66</t>
  </si>
  <si>
    <t>98021</t>
  </si>
  <si>
    <t>1.863,87</t>
  </si>
  <si>
    <t>98022</t>
  </si>
  <si>
    <t>BASE PARA POÇO DE VISITA RETANGULAR PARA ESGOTO, EM ALVENARIA COM BLOCOS DE CONCRETO, DIMENSÕES INTERNAS = 2X2,5 M, PROFUNDIDADE = 1,45 M, EXCLUINDO TAMPÃO. AF_12/2020</t>
  </si>
  <si>
    <t>6.140,91</t>
  </si>
  <si>
    <t>98023</t>
  </si>
  <si>
    <t>2.064,93</t>
  </si>
  <si>
    <t>98024</t>
  </si>
  <si>
    <t>BASE PARA POÇO DE VISITA RETANGULAR PARA ESGOTO, EM ALVENARIA COM BLOCOS DE CONCRETO, DIMENSÕES INTERNAS = 2X3 M, PROFUNDIDADE = 1,45 M, EXCLUINDO TAMPÃO. AF_12/2020</t>
  </si>
  <si>
    <t>7.102,39</t>
  </si>
  <si>
    <t>98025</t>
  </si>
  <si>
    <t>2.266,12</t>
  </si>
  <si>
    <t>98026</t>
  </si>
  <si>
    <t>BASE PARA POÇO DE VISITA RETANGULAR PARA ESGOTO, EM ALVENARIA COM BLOCOS DE CONCRETO, DIMENSÕES INTERNAS = 2X3,5 M, PROFUNDIDADE = 1,45 M, EXCLUINDO TAMPÃO. AF_12/2020</t>
  </si>
  <si>
    <t>8.017,70</t>
  </si>
  <si>
    <t>98027</t>
  </si>
  <si>
    <t>98028</t>
  </si>
  <si>
    <t>BASE PARA POÇO DE VISITA RETANGULAR PARA ESGOTO, EM ALVENARIA COM BLOCOS DE CONCRETO, DIMENSÕES INTERNAS = 2X4 M, PROFUNDIDADE = 1,45 M, EXCLUINDO TAMPÃO. AF_12/2020</t>
  </si>
  <si>
    <t>8.933,07</t>
  </si>
  <si>
    <t>98029</t>
  </si>
  <si>
    <t>2.672,47</t>
  </si>
  <si>
    <t>98030</t>
  </si>
  <si>
    <t>BASE PARA POÇO DE VISITA RETANGULAR PARA ESGOTO, EM ALVENARIA COM BLOCOS DE CONCRETO, DIMENSÕES INTERNAS = 2,5X2,5 M, PROFUNDIDADE = 1,45 M, EXCLUINDO TAMPÃO. AF_12/2020</t>
  </si>
  <si>
    <t>7.281,48</t>
  </si>
  <si>
    <t>98031</t>
  </si>
  <si>
    <t>2.270,29</t>
  </si>
  <si>
    <t>98032</t>
  </si>
  <si>
    <t>BASE PARA POÇO DE VISITA RETANGULAR PARA ESGOTO, EM ALVENARIA COM BLOCOS DE CONCRETO, DIMENSÕES INTERNAS = 2,5X3 M, PROFUNDIDADE = 1,45 M, EXCLUINDO TAMPÃO. AF_12/2020</t>
  </si>
  <si>
    <t>8.386,37</t>
  </si>
  <si>
    <t>98033</t>
  </si>
  <si>
    <t>2.471,34</t>
  </si>
  <si>
    <t>98034</t>
  </si>
  <si>
    <t>BASE PARA POÇO DE VISITA RETANGULAR PARA ESGOTO, EM ALVENARIA COM BLOCOS DE CONCRETO, DIMENSÕES INTERNAS = 2,5X3,5 M, PROFUNDIDADE = 1,45 M, EXCLUINDO TAMPÃO. AF_12/2020</t>
  </si>
  <si>
    <t>9.491,21</t>
  </si>
  <si>
    <t>98035</t>
  </si>
  <si>
    <t>98036</t>
  </si>
  <si>
    <t>BASE PARA POÇO DE VISITA RETANGULAR PARA ESGOTO, EM ALVENARIA COM BLOCOS DE CONCRETO, DIMENSÕES INTERNAS = 2,5X4 M, PROFUNDIDADE = 1,45 M, EXCLUINDO TAMPÃO. AF_12/2020</t>
  </si>
  <si>
    <t>10.596,11</t>
  </si>
  <si>
    <t>98037</t>
  </si>
  <si>
    <t>2.877,73</t>
  </si>
  <si>
    <t>98038</t>
  </si>
  <si>
    <t>BASE PARA POÇO DE VISITA RETANGULAR PARA ESGOTO, EM ALVENARIA COM BLOCOS DE CONCRETO, DIMENSÕES INTERNAS = 3X3 M, PROFUNDIDADE = 1,45 M, EXCLUINDO TAMPÃO. AF_12/2020</t>
  </si>
  <si>
    <t>9.693,67</t>
  </si>
  <si>
    <t>98039</t>
  </si>
  <si>
    <t>2.676,62</t>
  </si>
  <si>
    <t>98040</t>
  </si>
  <si>
    <t>BASE PARA POÇO DE VISITA RETANGULAR PARA ESGOTO, EM ALVENARIA COM BLOCOS DE CONCRETO, DIMENSÕES INTERNAS = 3X3,5 M, PROFUNDIDADE = 1,45 M, EXCLUINDO TAMPÃO. AF_12/2020</t>
  </si>
  <si>
    <t>10.966,18</t>
  </si>
  <si>
    <t>98041</t>
  </si>
  <si>
    <t>98042</t>
  </si>
  <si>
    <t>BASE PARA POÇO DE VISITA RETANGULAR PARA ESGOTO, EM ALVENARIA COM BLOCOS DE CONCRETO, DIMENSÕES INTERNAS = 3X4 M, PROFUNDIDADE = 1,45 M, EXCLUINDO TAMPÃO. AF_12/2020</t>
  </si>
  <si>
    <t>12.238,70</t>
  </si>
  <si>
    <t>98043</t>
  </si>
  <si>
    <t>3.083,04</t>
  </si>
  <si>
    <t>98044</t>
  </si>
  <si>
    <t>BASE PARA POÇO DE VISITA RETANGULAR PARA ESGOTO, EM ALVENARIA COM BLOCOS DE CONCRETO, DIMENSÕES INTERNAS = 3,5X3,5 M, PROFUNDIDADE = 1,45 M, EXCLUINDO TAMPÃO. AF_12/2020</t>
  </si>
  <si>
    <t>12.430,14</t>
  </si>
  <si>
    <t>98045</t>
  </si>
  <si>
    <t>98046</t>
  </si>
  <si>
    <t>BASE PARA POÇO DE VISITA RETANGULAR PARA ESGOTO, EM ALVENARIA COM BLOCOS DE CONCRETO, DIMENSÕES INTERNAS = 3,5X4 M, PROFUNDIDADE = 1,45 M, EXCLUINDO TAMPÃO. AF_12/2020</t>
  </si>
  <si>
    <t>13.881,25</t>
  </si>
  <si>
    <t>98047</t>
  </si>
  <si>
    <t>3.288,31</t>
  </si>
  <si>
    <t>98048</t>
  </si>
  <si>
    <t>BASE PARA POÇO DE VISITA RETANGULAR PARA ESGOTO, EM ALVENARIA COM BLOCOS DE CONCRETO, DIMENSÕES INTERNAS = 4X4 M, PROFUNDIDADE = 1,45 M, EXCLUINDO TAMPÃO. AF_12/2020</t>
  </si>
  <si>
    <t>16.256,29</t>
  </si>
  <si>
    <t>98049</t>
  </si>
  <si>
    <t>3.452,90</t>
  </si>
  <si>
    <t>98050</t>
  </si>
  <si>
    <t>246,23</t>
  </si>
  <si>
    <t>98051</t>
  </si>
  <si>
    <t>735,72</t>
  </si>
  <si>
    <t>98405</t>
  </si>
  <si>
    <t>BASE PARA POÇO DE VISITA CIRCULAR PARA  ESGOTO, EM ALVENARIA COM TIJOLOS CERÂMICOS MACIÇOS, DIÂMETRO INTERNO = 1 M, PROFUNDIDADE = 1,45 M, EXCLUINDO TAMPÃO. AF_12/2020</t>
  </si>
  <si>
    <t>2.138,72</t>
  </si>
  <si>
    <t>98406</t>
  </si>
  <si>
    <t>BASE PARA POÇO DE VISITA RETANGULAR PARA ESGOTO, EM ALVENARIA COM BLOCOS DE CONCRETO, DIMENSÕES INTERNAS = 1X3,5 M, PROFUNDIDADE = 1,45 M, EXCLUINDO TAMPÃO. AF_12/2020</t>
  </si>
  <si>
    <t>5.272,71</t>
  </si>
  <si>
    <t>98407</t>
  </si>
  <si>
    <t>BASE PARA POÇO DE VISITA RETANGULAR PARA ESGOTO, EM ALVENARIA COM BLOCOS DE CONCRETO, DIMENSÕES INTERNAS = 1X2 M, PROFUNDIDADE = 1,45 M, EXCLUINDO TAMPÃO. AF_12/2020</t>
  </si>
  <si>
    <t>3.444,39</t>
  </si>
  <si>
    <t>98408</t>
  </si>
  <si>
    <t>BASE PARA POÇO DE VISITA RETANGULAR PARA ESGOTO, EM ALVENARIA COM BLOCOS DE CONCRETO, DIMENSÕES INTERNAS = 1X2,5 M, PROFUNDIDADE = 1,45 M, EXCLUINDO TAMPÃO. AF_12/2020</t>
  </si>
  <si>
    <t>4.042,58</t>
  </si>
  <si>
    <t>98409</t>
  </si>
  <si>
    <t>338,10</t>
  </si>
  <si>
    <t>98410</t>
  </si>
  <si>
    <t>BASE PARA POÇO DE VISITA CIRCULAR PARA ESGOTO, EM CONCRETO PRÉ-MOLDADO, DIÂMETRO INTERNO = 1 M, PROFUNDIDADE = 1,45 M, EXCLUINDO TAMPÃO. AF_12/2020</t>
  </si>
  <si>
    <t>1.089,59</t>
  </si>
  <si>
    <t>98414</t>
  </si>
  <si>
    <t>BASE PARA POÇO DE VISITA CIRCULAR PARA  ESGOTO, EM CONCRETO PRÉ-MOLDADO, DIÂMETRO INTERNO = 1 M, PROFUNDIDADE = 1,45 M, EXCLUINDO TAMPÃO. AF_12/2020</t>
  </si>
  <si>
    <t>1.071,75</t>
  </si>
  <si>
    <t>98415</t>
  </si>
  <si>
    <t>(COMPOSIÇÃO REPRESENTATIVA) POÇO DE VISITA CIRCULAR PARA ESGOTO, EM CONCRETO PRÉ-MOLDADO, DIÂMETRO INTERNO = 1,0 M, PROFUNDIDADE ATÉ 1,50 M, EXCLUINDO TAMPÃO. AF_04/2018</t>
  </si>
  <si>
    <t>1.259,22</t>
  </si>
  <si>
    <t>98416</t>
  </si>
  <si>
    <t>(COMPOSIÇÃO REPRESENTATIVA) POÇO DE VISITA CIRCULAR PARA ESGOTO, EM CONCRETO PRÉ-MOLDADO, DIÂMETRO INTERNO = 1,0 M, PROFUNDIDADE DE 1,50 A 2,00 M, EXCLUINDO TAMPÃO. AF_04/2018</t>
  </si>
  <si>
    <t>1.294,66</t>
  </si>
  <si>
    <t>98417</t>
  </si>
  <si>
    <t>(COMPOSIÇÃO REPRESENTATIVA) POÇO DE VISITA CIRCULAR PARA ESGOTO, EM CONCRETO PRÉ-MOLDADO, DIÂMETRO INTERNO = 1,0 M, PROFUNDIDADE DE 2,00 A 2,50 M, EXCLUINDO TAMPÃO. AF_04/2018</t>
  </si>
  <si>
    <t>1.517,57</t>
  </si>
  <si>
    <t>98418</t>
  </si>
  <si>
    <t>(COMPOSIÇÃO REPRESENTATIVA) POÇO DE VISITA CIRCULAR PARA ESGOTO, EM CONCRETO PRÉ-MOLDADO, DIÂMETRO INTERNO = 1,0 M, PROFUNDIDADE DE 2,50 A 3,00 M, EXCLUINDO TAMPÃO. AF_04/2018</t>
  </si>
  <si>
    <t>1.640,68</t>
  </si>
  <si>
    <t>98419</t>
  </si>
  <si>
    <t>(COMPOSIÇÃO REPRESENTATIVA) POÇO DE VISITA CIRCULAR PARA ESGOTO, EM CONCRETO PRÉ-MOLDADO, DIÂMETRO INTERNO = 1,0 M, PROFUNDIDADE DE 3,00 A 3,50 M, EXCLUINDO TAMPÃO. AF_04/2018</t>
  </si>
  <si>
    <t>1.763,80</t>
  </si>
  <si>
    <t>98420</t>
  </si>
  <si>
    <t>(COMPOSIÇÃO REPRESENTATIVA) POÇO DE VISITA CIRCULAR PARA ESGOTO, EM CONCRETO PRÉ-MOLDADO, DIÂMETRO INTERNO = 1,0 M, PROFUNDIDADE ATÉ 1,50 M, INCLUINDO TAMPÃO DE FERRO FUNDIDO, DIÂMETRO DE 60 CM. AF_04/2018</t>
  </si>
  <si>
    <t>1.794,04</t>
  </si>
  <si>
    <t>98421</t>
  </si>
  <si>
    <t>(COMPOSIÇÃO REPRESENTATIVA) POÇO DE VISITA CIRCULAR PARA ESGOTO, EM CONCRETO PRÉ-MOLDADO, DIÂMETRO INTERNO = 1,0 M, PROFUNDIDADE DE 1,50 A 2,00 M, INCLUINDO TAMPÃO DE FERRO FUNDIDO, DIÂMETRO DE 60 CM. AF_04/2018</t>
  </si>
  <si>
    <t>2.016,95</t>
  </si>
  <si>
    <t>98422</t>
  </si>
  <si>
    <t>(COMPOSIÇÃO REPRESENTATIVA) POÇO DE VISITA CIRCULAR PARA ESGOTO, EM CONCRETO PRÉ-MOLDADO, DIÂMETRO INTERNO = 1,0 M, PROFUNDIDADE DE 2,00 A 2,50 M, INCLUINDO TAMPÃO DE FERRO FUNDIDO, DIÂMETRO DE 60 CM. AF_04/2018</t>
  </si>
  <si>
    <t>2.239,86</t>
  </si>
  <si>
    <t>98423</t>
  </si>
  <si>
    <t>(COMPOSIÇÃO REPRESENTATIVA) POÇO DE VISITA CIRCULAR PARA ESGOTO, EM CONCRETO PRÉ-MOLDADO, DIÂMETRO INTERNO = 1,0 M, PROFUNDIDADE DE 2,50 A 3,00 M, INCLUINDO TAMPÃO DE FERRO FUNDIDO, DIÂMETRO DE 60 CM. AF_04/2018</t>
  </si>
  <si>
    <t>2.362,97</t>
  </si>
  <si>
    <t>98424</t>
  </si>
  <si>
    <t>(COMPOSIÇÃO REPRESENTATIVA) POÇO DE VISITA CIRCULAR PARA ESGOTO, EM CONCRETO PRÉ-MOLDADO, DIÂMETRO INTERNO = 1,0 M, PROFUNDIDADE DE 3,00 A 3,50 M, INCLUINDO TAMPÃO DE FERRO FUNDIDO, DIÂMETRO DE 60 CM. AF_04/2018</t>
  </si>
  <si>
    <t>2.486,09</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</si>
  <si>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</si>
  <si>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</si>
  <si>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</si>
  <si>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</si>
  <si>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3.187,51</t>
  </si>
  <si>
    <t>98427</t>
  </si>
  <si>
    <t>(COMPOSIÇÃO REPRESENTATIVA) POÇO DE VISITA CIRCULAR PARA ESGOTO, EM ALVENARIA COM TIJOLOS CERÂMICOS MACIÇOS, DIÂMETRO INTERNO = 1,2 M, PROFUNDIDADE DE 2,00 A 2,50 M, EXCLUINDO TAMPÃO. AF_04/2018</t>
  </si>
  <si>
    <t>3.821,81</t>
  </si>
  <si>
    <t>98428</t>
  </si>
  <si>
    <t>(COMPOSIÇÃO REPRESENTATIVA) POÇO DE VISITA CIRCULAR PARA ESGOTO, EM ALVENARIA COM TIJOLOS CERÂMICOS MACIÇOS, DIÂMETRO INTERNO = 1,2 M, PROFUNDIDADE DE 2,50 A 3,00 M, EXCLUINDO TAMPÃO. AF_04/2018</t>
  </si>
  <si>
    <t>4.189,67</t>
  </si>
  <si>
    <t>98429</t>
  </si>
  <si>
    <t>(COMPOSIÇÃO REPRESENTATIVA) POÇO DE VISITA CIRCULAR PARA ESGOTO, EM ALVENARIA COM TIJOLOS CERÂMICOS MACIÇOS, DIÂMETRO INTERNO = 1,2 M, PROFUNDIDADE DE 3,00 A 3,50 M, EXCLUINDO TAMPÃO. AF_04/2018</t>
  </si>
  <si>
    <t>4.557,53</t>
  </si>
  <si>
    <t>98430</t>
  </si>
  <si>
    <t>(COMPOSIÇÃO REPRESENTATIVA) POÇO DE VISITA CIRCULAR PARA ESGOTO, EM ALVENARIA COM TIJOLOS CERÂMICOS MACIÇOS, DIÂMETRO INTERNO = 1,2 M, PROFUNDIDADE ATÉ 1,50 M, INCLUINDO TAMPÃO DE FERRO FUNDIDO, DIÂMETRO DE 60 CM. AF_04/2018</t>
  </si>
  <si>
    <t>3.275,51</t>
  </si>
  <si>
    <t>98431</t>
  </si>
  <si>
    <t>(COMPOSIÇÃO REPRESENTATIVA) POÇO DE VISITA CIRCULAR PARA ESGOTO, EM ALVENARIA COM TIJOLOS CERÂMICOS MACIÇOS, DIÂMETRO INTERNO = 1,2 M, PROFUNDIDADE DE 1,50 A 2,00 M, INCLUINDO TAMPÃO DE FERRO FUNDIDO, DIÂMETRO DE 60 CM. AF_04/2018</t>
  </si>
  <si>
    <t>3.909,80</t>
  </si>
  <si>
    <t>98432</t>
  </si>
  <si>
    <t>(COMPOSIÇÃO REPRESENTATIVA) POÇO DE VISITA CIRCULAR PARA ESGOTO, EM ALVENARIA COM TIJOLOS CERÂMICOS MACIÇOS, DIÂMETRO INTERNO = 1,2 M, PROFUNDIDADE DE 2,00 A 2,50 M, INCLUINDO TAMPÃO DE FERRO FUNDIDO, DIÂMETRO DE 60 CM. AF_04/2018</t>
  </si>
  <si>
    <t>4.544,10</t>
  </si>
  <si>
    <t>98433</t>
  </si>
  <si>
    <t>(COMPOSIÇÃO REPRESENTATIVA) POÇO DE VISITA CIRCULAR PARA ESGOTO, EM ALVENARIA COM TIJOLOS CERÂMICOS MACIÇOS, DIÂMETRO INTERNO = 1,2 M, PROFUNDIDADE DE 2,50 A 3,00 M, INCLUINDO TAMPÃO DE FERRO FUNDIDO, DIÂMETRO DE 60 CM. AF_04/2018</t>
  </si>
  <si>
    <t>4.911,96</t>
  </si>
  <si>
    <t>98434</t>
  </si>
  <si>
    <t>(COMPOSIÇÃO REPRESENTATIVA) POÇO DE VISITA CIRCULAR PARA ESGOTO, EM ALVENARIA COM TIJOLOS CERÂMICOS MACIÇOS, DIÂMETRO INTERNO = 1,2 M, PROFUNDIDADE DE 3,00 A 3,50 M, INCLUINDO TAMPÃO DE FERRO FUNDIDO, DIÂMETRO DE 60 CM. AF_04/2018</t>
  </si>
  <si>
    <t>5.279,82</t>
  </si>
  <si>
    <t>99240</t>
  </si>
  <si>
    <t>588,55</t>
  </si>
  <si>
    <t>99241</t>
  </si>
  <si>
    <t>1.356,19</t>
  </si>
  <si>
    <t>99242</t>
  </si>
  <si>
    <t>BASE PARA POÇO DE VISITA CIRCULAR PARA DRENAGEM, EM ALVENARIA COM TIJOLOS CERÂMICOS MACIÇOS, DIÂMETRO INTERNO = 1,2 M, PROFUNDIDADE = 1,45 M, EXCLUINDO TAMPÃO. AF_12/2020</t>
  </si>
  <si>
    <t>2.437,06</t>
  </si>
  <si>
    <t>99243</t>
  </si>
  <si>
    <t>1.158,58</t>
  </si>
  <si>
    <t>99244</t>
  </si>
  <si>
    <t>BASE PARA POÇO DE VISITA RETANGULAR PARA DRENAGEM, EM ALVENARIA COM BLOCOS DE CONCRETO, DIMENSÕES INTERNAS = 1,5X2 M, PROFUNDIDADE = 1,45 M, EXCLUINDO TAMPÃO. AF_12/2020</t>
  </si>
  <si>
    <t>4.185,16</t>
  </si>
  <si>
    <t>99246</t>
  </si>
  <si>
    <t>840,23</t>
  </si>
  <si>
    <t>99247</t>
  </si>
  <si>
    <t>1.544,76</t>
  </si>
  <si>
    <t>99248</t>
  </si>
  <si>
    <t>BASE PARA POÇO DE VISITA CIRCULAR PARA DRENAGEM, EM ALVENARIA COM TIJOLOS CERÂMICOS MACIÇOS, DIÂMETRO INTERNO = 1,5 M, PROFUNDIDADE = 1,45 M, EXCLUINDO TAMPÃO. AF_12/2020</t>
  </si>
  <si>
    <t>3.733,50</t>
  </si>
  <si>
    <t>99249</t>
  </si>
  <si>
    <t>1.412,58</t>
  </si>
  <si>
    <t>99252</t>
  </si>
  <si>
    <t>BASE PARA POÇO DE VISITA RETANGULAR PARA DRENAGEM, EM ALVENARIA COM BLOCOS DE CONCRETO, DIMENSÕES INTERNAS = 1X1 M, PROFUNDIDADE = 1,45 M, EXCLUINDO TAMPÃO. AF_12/2020</t>
  </si>
  <si>
    <t>2.175,33</t>
  </si>
  <si>
    <t>99254</t>
  </si>
  <si>
    <t>979,07</t>
  </si>
  <si>
    <t>99256</t>
  </si>
  <si>
    <t>BASE PARA POÇO DE VISITA RETANGULAR PARA DRENAGEM, EM ALVENARIA COM BLOCOS DE CONCRETO, DIMENSÕES INTERNAS = 1,5X2,5 M, PROFUNDIDADE = 1,45 M, EXCLUINDO TAMPÃO. AF_12/2020</t>
  </si>
  <si>
    <t>4.934,09</t>
  </si>
  <si>
    <t>99259</t>
  </si>
  <si>
    <t>BASE PARA POÇO DE VISITA RETANGULAR PARA DRENAGEM, EM ALVENARIA COM BLOCOS DE CONCRETO, DIMENSÕES INTERNAS = 1X1,5 M, PROFUNDIDADE = 1,45 M, EXCLUINDO TAMPÃO. AF_12/2020</t>
  </si>
  <si>
    <t>2.753,47</t>
  </si>
  <si>
    <t>99261</t>
  </si>
  <si>
    <t>1.167,63</t>
  </si>
  <si>
    <t>99263</t>
  </si>
  <si>
    <t>1.733,37</t>
  </si>
  <si>
    <t>99265</t>
  </si>
  <si>
    <t>BASE PARA POÇO DE VISITA RETANGULAR PARA DRENAGEM, EM ALVENARIA COM BLOCOS DE CONCRETO, DIMENSÕES INTERNAS = 1X2 M, PROFUNDIDADE = 1,45 M, EXCLUINDO TAMPÃO. AF_12/2020</t>
  </si>
  <si>
    <t>3.331,46</t>
  </si>
  <si>
    <t>99266</t>
  </si>
  <si>
    <t>99267</t>
  </si>
  <si>
    <t>BASE PARA POÇO DE VISITA RETANGULAR PARA DRENAGEM, EM ALVENARIA COM BLOCOS DE CONCRETO, DIMENSÕES INTERNAS = 1X2,5 M, PROFUNDIDADE = 1,45 M, EXCLUINDO TAMPÃO. AF_12/2020</t>
  </si>
  <si>
    <t>3.912,34</t>
  </si>
  <si>
    <t>99268</t>
  </si>
  <si>
    <t>POÇO DE INSPEÇÃO CIRCULAR PARA DRENAGEM, EM CONCRETO PRÉ-MOLDADO, DIÂMETRO INTERNO = 0,6 M, PROFUNDIDADE = 1 M, EXCLUINDO TAMPÃO. AF_12/2020</t>
  </si>
  <si>
    <t>422,28</t>
  </si>
  <si>
    <t>99269</t>
  </si>
  <si>
    <t>99270</t>
  </si>
  <si>
    <t>POÇO DE INSPEÇÃO CIRCULAR PARA DRENAGEM, EM CONCRETO PRÉ-MOLDADO, DIÂMETRO INTERNO = 0,6 M, PROFUNDIDADE = 1,5 M, EXCLUINDO TAMPÃO. AF_12/2020</t>
  </si>
  <si>
    <t>585,24</t>
  </si>
  <si>
    <t>99271</t>
  </si>
  <si>
    <t>BASE PARA POÇO DE VISITA RETANGULAR PARA DRENAGEM, EM ALVENARIA COM BLOCOS DE CONCRETO, DIMENSÕES INTERNAS = 1,5X3 M, PROFUNDIDADE = 1,45 M, EXCLUINDO TAMPÃO. AF_12/2020</t>
  </si>
  <si>
    <t>5.656,51</t>
  </si>
  <si>
    <t>99272</t>
  </si>
  <si>
    <t>POÇO DE INSPEÇÃO CIRCULAR PARA DRENAGEM, EM ALVENARIA COM TIJOLOS CERÂMICOS MACIÇOS, DIÂMETRO INTERNO = 0,6 M, PROFUNDIDADE = 1 M, EXCLUINDO TAMPÃO. AF_12/2020</t>
  </si>
  <si>
    <t>887,06</t>
  </si>
  <si>
    <t>99273</t>
  </si>
  <si>
    <t>POÇO DE INSPEÇÃO CIRCULAR PARA DRENAGEM, EM ALVENARIA COM TIJOLOS CERÂMICOS MACIÇOS, DIÂMETRO INTERNO = 0,6 M, PROFUNDIDADE = 1,5 M, EXCLUINDO TAMPÃO. AF_12/2020</t>
  </si>
  <si>
    <t>1.214,58</t>
  </si>
  <si>
    <t>99274</t>
  </si>
  <si>
    <t>BASE PARA POÇO DE VISITA RETANGULAR PARA DRENAGEM, EM ALVENARIA COM BLOCOS DE CONCRETO, DIMENSÕES INTERNAS = 1X3 M, PROFUNDIDADE = 1,45 M, EXCLUINDO TAMPÃO. AF_12/2020</t>
  </si>
  <si>
    <t>4.517,74</t>
  </si>
  <si>
    <t>99275</t>
  </si>
  <si>
    <t>BASE PARA POÇO DE VISITA CIRCULAR PARA DRENAGEM, EM CONCRETO PRÉ-MOLDADO, DIÂMETRO INTERNO = 0,8 M, PROFUNDIDADE = 1,45 M, EXCLUINDO TAMPÃO. AF_12/2020</t>
  </si>
  <si>
    <t>826,79</t>
  </si>
  <si>
    <t>99276</t>
  </si>
  <si>
    <t>1.921,93</t>
  </si>
  <si>
    <t>99277</t>
  </si>
  <si>
    <t>99278</t>
  </si>
  <si>
    <t>335,63</t>
  </si>
  <si>
    <t>99279</t>
  </si>
  <si>
    <t>BASE PARA POÇO DE VISITA RETANGULAR PARA DRENAGEM, EM ALVENARIA COM BLOCOS DE CONCRETO, DIMENSÕES INTERNAS = 1X3,5 M, PROFUNDIDADE = 1,45 M, EXCLUINDO TAMPÃO. AF_12/2020</t>
  </si>
  <si>
    <t>5.099,58</t>
  </si>
  <si>
    <t>99280</t>
  </si>
  <si>
    <t>BASE PARA POÇO DE VISITA CIRCULAR PARA DRENAGEM, EM ALVENARIA COM TIJOLOS CERÂMICOS MACIÇOS, DIÂMETRO INTERNO = 0,8 M, PROFUNDIDADE = 1,45 M, EXCLUINDO TAMPÃO. AF_12/2020</t>
  </si>
  <si>
    <t>1.639,96</t>
  </si>
  <si>
    <t>99281</t>
  </si>
  <si>
    <t>99282</t>
  </si>
  <si>
    <t>2.130,05</t>
  </si>
  <si>
    <t>99283</t>
  </si>
  <si>
    <t>819,92</t>
  </si>
  <si>
    <t>99284</t>
  </si>
  <si>
    <t>BASE PARA POÇO DE VISITA RETANGULAR PARA DRENAGEM, EM ALVENARIA COM BLOCOS DE CONCRETO, DIMENSÕES INTERNAS = 1,5X3,5 M, PROFUNDIDADE = 1,45 M, EXCLUINDO TAMPÃO. AF_12/2020</t>
  </si>
  <si>
    <t>6.392,31</t>
  </si>
  <si>
    <t>99285</t>
  </si>
  <si>
    <t>BASE PARA POÇO DE VISITA CIRCULAR PARA DRENAGEM, EM CONCRETO PRÉ-MOLDADO, DIÂMETRO INTERNO = 1 M, PROFUNDIDADE = 1,45 M, EXCLUINDO TAMPÃO. AF_05/2018</t>
  </si>
  <si>
    <t>1.163,92</t>
  </si>
  <si>
    <t>99286</t>
  </si>
  <si>
    <t>BASE PARA POÇO DE VISITA RETANGULAR PARA DRENAGEM, EM ALVENARIA COM BLOCOS DE CONCRETO, DIMENSÕES INTERNAS = 1X4 M, PROFUNDIDADE = 1,45 M, EXCLUINDO TAMPÃO. AF_12/2020</t>
  </si>
  <si>
    <t>5.677,49</t>
  </si>
  <si>
    <t>99287</t>
  </si>
  <si>
    <t>BASE PARA POÇO DE VISITA RETANGULAR PARA DRENAGEM, EM ALVENARIA COM BLOCOS DE CONCRETO, DIMENSÕES INTERNAS = 2,5X3 M, PROFUNDIDADE = 1,45 M, EXCLUINDO TAMPÃO. AF_12/2020</t>
  </si>
  <si>
    <t>8.112,81</t>
  </si>
  <si>
    <t>99288</t>
  </si>
  <si>
    <t>442,57</t>
  </si>
  <si>
    <t>99289</t>
  </si>
  <si>
    <t>2.086,47</t>
  </si>
  <si>
    <t>99290</t>
  </si>
  <si>
    <t>BASE PARA POÇO DE VISITA RETANGULAR PARA DRENAGEM, EM ALVENARIA COM BLOCOS DE CONCRETO, DIMENSÕES INTERNAS = 1,5X1,5 M, PROFUNDIDADE = 1,45 M, EXCLUINDO TAMPÃO. AF_12/2020</t>
  </si>
  <si>
    <t>3.425,53</t>
  </si>
  <si>
    <t>99291</t>
  </si>
  <si>
    <t>2.110,51</t>
  </si>
  <si>
    <t>99292</t>
  </si>
  <si>
    <t>BASE PARA POÇO DE VISITA CIRCULAR PARA DRENAGEM, EM ALVENARIA COM TIJOLOS CERÂMICOS MACIÇOS, DIÂMETRO INTERNO = 1 M, PROFUNDIDADE = 1,45 M, EXCLUINDO TAMPÃO. AF_12/2020</t>
  </si>
  <si>
    <t>2.034,27</t>
  </si>
  <si>
    <t>99293</t>
  </si>
  <si>
    <t>989,24</t>
  </si>
  <si>
    <t>99294</t>
  </si>
  <si>
    <t>BASE PARA POÇO DE VISITA RETANGULAR PARA DRENAGEM, EM ALVENARIA COM BLOCOS DE CONCRETO, DIMENSÕES INTERNAS = 1,5X4 M, PROFUNDIDADE = 1,45 M, EXCLUINDO TAMPÃO. AF_12/2020</t>
  </si>
  <si>
    <t>7.077,01</t>
  </si>
  <si>
    <t>99296</t>
  </si>
  <si>
    <t>2.318,55</t>
  </si>
  <si>
    <t>99297</t>
  </si>
  <si>
    <t>2.315,18</t>
  </si>
  <si>
    <t>99298</t>
  </si>
  <si>
    <t>BASE PARA POÇO DE VISITA RETANGULAR PARA DRENAGEM, EM ALVENARIA COM BLOCOS DE CONCRETO, DIMENSÕES INTERNAS = 2,5X3,5 M, PROFUNDIDADE = 1,45 M, EXCLUINDO TAMPÃO. AF_12/2020</t>
  </si>
  <si>
    <t>9.180,72</t>
  </si>
  <si>
    <t>99299</t>
  </si>
  <si>
    <t>2.507,11</t>
  </si>
  <si>
    <t>99300</t>
  </si>
  <si>
    <t>BASE PARA POÇO DE VISITA RETANGULAR PARA DRENAGEM, EM ALVENARIA COM BLOCOS DE CONCRETO, DIMENSÕES INTERNAS = 2,5X4 M, PROFUNDIDADE = 1,45 M, EXCLUINDO TAMPÃO. AF_12/2020</t>
  </si>
  <si>
    <t>10.248,84</t>
  </si>
  <si>
    <t>99301</t>
  </si>
  <si>
    <t>BASE PARA POÇO DE VISITA RETANGULAR PARA DRENAGEM, EM ALVENARIA COM BLOCOS DE CONCRETO, DIMENSÕES INTERNAS = 2X2 M, PROFUNDIDADE = 1,45 M, EXCLUINDO TAMPÃO. AF_12/2020</t>
  </si>
  <si>
    <t>5.062,26</t>
  </si>
  <si>
    <t>99302</t>
  </si>
  <si>
    <t>2.699,03</t>
  </si>
  <si>
    <t>99303</t>
  </si>
  <si>
    <t>BASE PARA POÇO DE VISITA RETANGULAR PARA DRENAGEM, EM ALVENARIA COM BLOCOS DE CONCRETO, DIMENSÕES INTERNAS = 3X3 M, PROFUNDIDADE = 1,45 M, EXCLUINDO TAMPÃO. AF_12/2020</t>
  </si>
  <si>
    <t>9.376,15</t>
  </si>
  <si>
    <t>99304</t>
  </si>
  <si>
    <t>2.510,47</t>
  </si>
  <si>
    <t>99305</t>
  </si>
  <si>
    <t>BASE PARA POÇO DE VISITA RETANGULAR PARA DRENAGEM, EM ALVENARIA COM BLOCOS DE CONCRETO, DIMENSÕES INTERNAS = 3X3,5 M, PROFUNDIDADE = 1,45 M, EXCLUINDO TAMPÃO. AF_12/2020</t>
  </si>
  <si>
    <t>10.606,52</t>
  </si>
  <si>
    <t>99306</t>
  </si>
  <si>
    <t>99307</t>
  </si>
  <si>
    <t>1.814,46</t>
  </si>
  <si>
    <t>99308</t>
  </si>
  <si>
    <t>BASE PARA POÇO DE VISITA RETANGULAR PARA DRENAGEM, EM ALVENARIA COM BLOCOS DE CONCRETO, DIMENSÕES INTERNAS = 3X4 M, PROFUNDIDADE = 1,45 M, EXCLUINDO TAMPÃO. AF_12/2020</t>
  </si>
  <si>
    <t>11.833,84</t>
  </si>
  <si>
    <t>99309</t>
  </si>
  <si>
    <t>2.890,98</t>
  </si>
  <si>
    <t>99310</t>
  </si>
  <si>
    <t>BASE PARA POÇO DE VISITA RETANGULAR PARA DRENAGEM, EM ALVENARIA COM BLOCOS DE CONCRETO, DIMENSÕES INTERNAS = 3,5X3,5 M, PROFUNDIDADE = 1,45 M, EXCLUINDO TAMPÃO. AF_12/2020</t>
  </si>
  <si>
    <t>12.035,33</t>
  </si>
  <si>
    <t>99311</t>
  </si>
  <si>
    <t>99312</t>
  </si>
  <si>
    <t>BASE PARA POÇO DE VISITA RETANGULAR PARA DRENAGEM, EM ALVENARIA COM BLOCOS DE CONCRETO, DIMENSÕES INTERNAS = 2X2,5 M, PROFUNDIDADE = 1,45 M, EXCLUINDO TAMPÃO. AF_12/2020</t>
  </si>
  <si>
    <t>5.941,27</t>
  </si>
  <si>
    <t>99313</t>
  </si>
  <si>
    <t>BASE PARA POÇO DE VISITA RETANGULAR PARA DRENAGEM, EM ALVENARIA COM BLOCOS DE CONCRETO, DIMENSÕES INTERNAS = 3,5X4 M, PROFUNDIDADE = 1,45 M, EXCLUINDO TAMPÃO. AF_12/2020</t>
  </si>
  <si>
    <t>13.424,92</t>
  </si>
  <si>
    <t>99314</t>
  </si>
  <si>
    <t>3.082,91</t>
  </si>
  <si>
    <t>99315</t>
  </si>
  <si>
    <t>BASE PARA POÇO DE VISITA RETANGULAR PARA DRENAGEM, EM ALVENARIA COM BLOCOS DE CONCRETO, DIMENSÕES INTERNAS = 4X4 M, PROFUNDIDADE = 1,45 M, EXCLUINDO TAMPÃO. AF_12/2020</t>
  </si>
  <si>
    <t>15.013,05</t>
  </si>
  <si>
    <t>99317</t>
  </si>
  <si>
    <t>1.938,05</t>
  </si>
  <si>
    <t>99318</t>
  </si>
  <si>
    <t>245,11</t>
  </si>
  <si>
    <t>99319</t>
  </si>
  <si>
    <t>662,78</t>
  </si>
  <si>
    <t>99320</t>
  </si>
  <si>
    <t>BASE PARA POÇO DE VISITA RETANGULAR PARA DRENAGEM, EM ALVENARIA COM BLOCOS DE CONCRETO, DIMENSÕES INTERNAS = 2X3 M, PROFUNDIDADE = 1,45 M, EXCLUINDO TAMPÃO. AF_12/2020</t>
  </si>
  <si>
    <t>6.873,10</t>
  </si>
  <si>
    <t>99321</t>
  </si>
  <si>
    <t>2.126,67</t>
  </si>
  <si>
    <t>99322</t>
  </si>
  <si>
    <t>BASE PARA POÇO DE VISITA RETANGULAR PARA DRENAGEM, EM ALVENARIA COM BLOCOS DE CONCRETO, DIMENSÕES INTERNAS = 2X3,5 M, PROFUNDIDADE = 1,45 M, EXCLUINDO TAMPÃO. AF_12/2020</t>
  </si>
  <si>
    <t>7.758,76</t>
  </si>
  <si>
    <t>99323</t>
  </si>
  <si>
    <t>99324</t>
  </si>
  <si>
    <t>BASE PARA POÇO DE VISITA RETANGULAR PARA DRENAGEM, EM ALVENARIA COM BLOCOS DE CONCRETO, DIMENSÕES INTERNAS = 2X4 M, PROFUNDIDADE = 1,45 M, EXCLUINDO TAMPÃO. AF_12/2020</t>
  </si>
  <si>
    <t>8.644,47</t>
  </si>
  <si>
    <t>99325</t>
  </si>
  <si>
    <t>99326</t>
  </si>
  <si>
    <t>BASE PARA POÇO DE VISITA RETANGULAR PARA DRENAGEM, EM ALVENARIA COM BLOCOS DE CONCRETO, DIMENSÕES INTERNAS = 2,5X2,5 M, PROFUNDIDADE = 1,45 M, EXCLUINDO TAMPÃO. AF_12/2020</t>
  </si>
  <si>
    <t>7.044,54</t>
  </si>
  <si>
    <t>99327</t>
  </si>
  <si>
    <t>3.241,86</t>
  </si>
  <si>
    <t>101800</t>
  </si>
  <si>
    <t>1.160,62</t>
  </si>
  <si>
    <t>101801</t>
  </si>
  <si>
    <t>999,31</t>
  </si>
  <si>
    <t>101806</t>
  </si>
  <si>
    <t>CAIXA ENTERRADA DISTRIBUIDORA DE VAZÃO (SUMIDOUROS MÚLTIPLOS), RETANGULAR, EM ALVENARIA COM TIJOLOS MACIÇOS, DIMENSÕES INTERNAS: 0,60 X 0,60 X 0,50 M. AF_12/2020</t>
  </si>
  <si>
    <t>404,58</t>
  </si>
  <si>
    <t>101807</t>
  </si>
  <si>
    <t>CAIXA ENTERRADA DISTRIBUIDORA DE VAZÃO (SUMIDOUROS MÚLTIPLOS), RETANGULAR, EM ALVENARIA COM BLOCOS DE CONCRETO, DIMENSÕES INTERNAS: 0,60 X 0,60 X 0,50 M. AF_12/2020</t>
  </si>
  <si>
    <t>382,10</t>
  </si>
  <si>
    <t>101808</t>
  </si>
  <si>
    <t>CAIXA ENTERRADA DISTRIBUIDORA DE VAZÃO (SUMIDOUROS MÚLTIPLOS), RETANGULAR, EM CONCRETO PRÉ-MOLDADO, DIMENSÕES INTERNAS: 0,60 X 0,60 X 0,50 M. AF_12/2020</t>
  </si>
  <si>
    <t>438,66</t>
  </si>
  <si>
    <t>101809</t>
  </si>
  <si>
    <t>BASE PARA POCO DE VISITA RETANGULAR PARA ESGOTO E DRENAGEM, EM CONCRETO ESTRUTURAL, DIMENSÕES INTERNAS DE 90X150 M, PROFUNDIDADE DE 1,25 M, EXCLUINDO TAMPÃO. AF_12/2020</t>
  </si>
  <si>
    <t>2.539,73</t>
  </si>
  <si>
    <t>102139</t>
  </si>
  <si>
    <t>BASE PARA POÇO DE VISITA CIRCULAR PARA  ESGOTO, EM CONCRETO PRÉ-MOLDADO, DIÂMETRO INTERNO = 1,2 M, PROFUNDIDADE = 1,45 M, EXCLUINDO TAMPÃO. AF_12/2020</t>
  </si>
  <si>
    <t>1.492,06</t>
  </si>
  <si>
    <t>102141</t>
  </si>
  <si>
    <t>BASE PARA POÇO DE VISITA CIRCULAR PARA  ESGOTO, EM CONCRETO PRÉ-MOLDADO, DIÂMETRO INTERNO = 1,5 M, PROFUNDIDADE = 1,45 M, EXCLUINDO TAMPÃO. AF_12/2020</t>
  </si>
  <si>
    <t>2.355,71</t>
  </si>
  <si>
    <t>102142</t>
  </si>
  <si>
    <t>BASE PARA POÇO DE VISITA CIRCULAR PARA DRENAGEM, EM CONCRETO PRÉ-MOLDADO, DIÂMETRO INTERNO = 1,5 M, PROFUNDIDADE = 1,45 M, EXCLUINDO TAMPÃO. AF_12/2020</t>
  </si>
  <si>
    <t>2.309,63</t>
  </si>
  <si>
    <t>102457</t>
  </si>
  <si>
    <t>BASE PARA POÇO DE VISITA CIRCULAR PARA DRENAGEM, EM CONCRETO PRÉ-MOLDADO, DIÂMETRO INTERNO = 1,2 M, PROFUNDIDADE = 1,45 M, EXCLUINDO TAMPÃO. AF_05/2021</t>
  </si>
  <si>
    <t>1.464,73</t>
  </si>
  <si>
    <t>94263</t>
  </si>
  <si>
    <t>GUIA (MEIO-FIO) CONCRETO, MOLDADA  IN LOCO  EM TRECHO RETO COM EXTRUSORA, 13 CM BASE X 22 CM ALTURA. AF_06/2016</t>
  </si>
  <si>
    <t>26,70</t>
  </si>
  <si>
    <t>94264</t>
  </si>
  <si>
    <t>GUIA (MEIO-FIO) CONCRETO, MOLDADA  IN LOCO  EM TRECHO CURVO COM EXTRUSORA, 13 CM BASE X 22 CM ALTURA. AF_06/2016</t>
  </si>
  <si>
    <t>29,60</t>
  </si>
  <si>
    <t>94265</t>
  </si>
  <si>
    <t>GUIA (MEIO-FIO) CONCRETO, MOLDADA  IN LOCO  EM TRECHO RETO COM EXTRUSORA, 15 CM BASE X 30 CM ALTURA. AF_06/2016</t>
  </si>
  <si>
    <t>35,14</t>
  </si>
  <si>
    <t>94266</t>
  </si>
  <si>
    <t>GUIA (MEIO-FIO) CONCRETO, MOLDADA  IN LOCO  EM TRECHO CURVO COM EXTRUSORA, 15 CM BASE X 30 CM ALTURA. AF_06/2016</t>
  </si>
  <si>
    <t>38,45</t>
  </si>
  <si>
    <t>94267</t>
  </si>
  <si>
    <t>GUIA (MEIO-FIO) E SARJETA CONJUGADOS DE CONCRETO, MOLDADA  IN LOCO  EM TRECHO RETO COM EXTRUSORA, 45 CM BASE (15 CM BASE DA GUIA + 30 CM BASE DA SARJETA) X 22 CM ALTURA. AF_06/2016</t>
  </si>
  <si>
    <t>42,07</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</si>
  <si>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</si>
  <si>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</si>
  <si>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</si>
  <si>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</si>
  <si>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60,18</t>
  </si>
  <si>
    <t>94270</t>
  </si>
  <si>
    <t>GUIA (MEIO-FIO) E SARJETA CONJUGADOS DE CONCRETO, MOLDADA IN LOCO  EM TRECHO CURVO COM EXTRUSORA, 60 CM BASE (15 CM BASE DA GUIA + 45 CM BASE DA SARJETA) X 26 CM ALTURA. AF_06/2016</t>
  </si>
  <si>
    <t>65,28</t>
  </si>
  <si>
    <t>94271</t>
  </si>
  <si>
    <t>GUIA (MEIO-FIO) E SARJETA CONJUGADOS DE CONCRETO, MOLDADA  IN LOCO  EM TRECHO RETO COM EXTRUSORA, 65 CM BASE (15 CM BASE DA GUIA + 50 CM BASE DA SARJETA) X 26 CM ALTURA. AF_06/2016</t>
  </si>
  <si>
    <t>73,31</t>
  </si>
  <si>
    <t>94272</t>
  </si>
  <si>
    <t>GUIA (MEIO-FIO) E SARJETA CONJUGADOS DE CONCRETO, MOLDADA  IN LOCO  EM TRECHO CURVO COM EXTRUSORA, 65 CM BASE (15 CM BASE DA GUIA + 50 CM BASE DA SARJETA) X 26 CM ALTURA. AF_06/2016</t>
  </si>
  <si>
    <t>80,07</t>
  </si>
  <si>
    <t>48,26</t>
  </si>
  <si>
    <t>94274</t>
  </si>
  <si>
    <t>ASSENTAMENTO DE GUIA (MEIO-FIO) EM TRECHO CURVO, CONFECCIONADA EM CONCRETO PRÉ-FABRICADO, DIMENSÕES 100X15X13X30 CM (COMPRIMENTO X BASE INFERIOR X BASE SUPERIOR X ALTURA), PARA VIAS URBANAS (USO VIÁRIO). AF_06/2016</t>
  </si>
  <si>
    <t>51,52</t>
  </si>
  <si>
    <t>94275</t>
  </si>
  <si>
    <t>ASSENTAMENTO DE GUIA (MEIO-FIO) EM TRECHO RETO, CONFECCIONADA EM CONCRETO PRÉ-FABRICADO, DIMENSÕES 100X15X13X20 CM (COMPRIMENTO X BASE INFERIOR X BASE SUPERIOR X ALTURA), PARA URBANIZAÇÃO INTERNA DE EMPREENDIMENTOS. AF_06/2016_P</t>
  </si>
  <si>
    <t>46,50</t>
  </si>
  <si>
    <t>94276</t>
  </si>
  <si>
    <t>ASSENTAMENTO DE GUIA (MEIO-FIO) EM TRECHO CURVO, CONFECCIONADA EM CONCRETO PRÉ-FABRICADO, DIMENSÕES 100X15X13X20 CM (COMPRIMENTO X BASE INFERIOR X BASE SUPERIOR X ALTURA), PARA URBANIZAÇÃO INTERNA DE EMPREENDIMENTOS. AF_06/2016_P</t>
  </si>
  <si>
    <t>49,76</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</si>
  <si>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</si>
  <si>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</si>
  <si>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</si>
  <si>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</si>
  <si>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</si>
  <si>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</si>
  <si>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45,00</t>
  </si>
  <si>
    <t>94280</t>
  </si>
  <si>
    <t>ASSENTAMENTO DE GUIA (MEIO-FIO) EM TRECHO CURVO, CONFECCIONADA EM CONCRETO PRÉ-FABRICADO, DIMENSÕES 39X6,5X6,5X19 CM (COMPRIMENTO X BASE INFERIOR X BASE SUPERIOR X ALTURA), PARA DELIMITAÇÃO DE JARDINS, PRAÇAS OU PASSEIOS. AF_05/2016</t>
  </si>
  <si>
    <t>43,56</t>
  </si>
  <si>
    <t>94282</t>
  </si>
  <si>
    <t>EXECUÇÃO DE SARJETA DE CONCRETO USINADO, MOLDADA  IN LOCO  EM TRECHO CURVO, 30 CM BASE X 15 CM ALTURA. AF_06/2016</t>
  </si>
  <si>
    <t>53,49</t>
  </si>
  <si>
    <t>94283</t>
  </si>
  <si>
    <t>EXECUÇÃO DE SARJETA DE CONCRETO USINADO, MOLDADA  IN LOCO  EM TRECHO RETO, 45 CM BASE X 15 CM ALTURA. AF_06/2016</t>
  </si>
  <si>
    <t>56,16</t>
  </si>
  <si>
    <t>94284</t>
  </si>
  <si>
    <t>EXECUÇÃO DE SARJETA DE CONCRETO USINADO, MOLDADA  IN LOCO  EM TRECHO CURVO, 45 CM BASE X 15 CM ALTURA. AF_06/2016</t>
  </si>
  <si>
    <t>66,09</t>
  </si>
  <si>
    <t>94285</t>
  </si>
  <si>
    <t>EXECUÇÃO DE SARJETA DE CONCRETO USINADO, MOLDADA  IN LOCO  EM TRECHO RETO, 60 CM BASE X 15 CM ALTURA. AF_06/2016</t>
  </si>
  <si>
    <t>68,29</t>
  </si>
  <si>
    <t>94286</t>
  </si>
  <si>
    <t>EXECUÇÃO DE SARJETA DE CONCRETO USINADO, MOLDADA  IN LOCO  EM TRECHO CURVO, 60 CM BASE X 15 CM ALTURA. AF_06/2016</t>
  </si>
  <si>
    <t>78,21</t>
  </si>
  <si>
    <t>94287</t>
  </si>
  <si>
    <t>EXECUÇÃO DE SARJETA DE CONCRETO USINADO, MOLDADA  IN LOCO  EM TRECHO RETO, 30 CM BASE X 10 CM ALTURA. AF_06/2016</t>
  </si>
  <si>
    <t>94288</t>
  </si>
  <si>
    <t>EXECUÇÃO DE SARJETA DE CONCRETO USINADO, MOLDADA  IN LOCO  EM TRECHO CURVO, 30 CM BASE X 10 CM ALTURA. AF_06/2016</t>
  </si>
  <si>
    <t>42,64</t>
  </si>
  <si>
    <t>94289</t>
  </si>
  <si>
    <t>EXECUÇÃO DE SARJETA DE CONCRETO USINADO, MOLDADA  IN LOCO  EM TRECHO RETO, 45 CM BASE X 10 CM ALTURA. AF_06/2016</t>
  </si>
  <si>
    <t>43,02</t>
  </si>
  <si>
    <t>94290</t>
  </si>
  <si>
    <t>EXECUÇÃO DE SARJETA DE CONCRETO USINADO, MOLDADA  IN LOCO  EM TRECHO CURVO, 45 CM BASE X 10 CM ALTURA. AF_06/2016</t>
  </si>
  <si>
    <t>51,71</t>
  </si>
  <si>
    <t>94291</t>
  </si>
  <si>
    <t>EXECUÇÃO DE SARJETA DE CONCRETO USINADO, MOLDADA  IN LOCO  EM TRECHO RETO, 60 CM BASE X 10 CM ALTURA. AF_06/2016</t>
  </si>
  <si>
    <t>51,64</t>
  </si>
  <si>
    <t>94292</t>
  </si>
  <si>
    <t>EXECUÇÃO DE SARJETA DE CONCRETO USINADO, MOLDADA  IN LOCO  EM TRECHO CURVO, 60 CM BASE X 10 CM ALTURA. AF_06/2016</t>
  </si>
  <si>
    <t>60,33</t>
  </si>
  <si>
    <t>94293</t>
  </si>
  <si>
    <t>EXECUÇÃO DE SARJETÃO DE CONCRETO USINADO, MOLDADA  IN LOCO  EM TRECHO RETO, 100 CM BASE X 20 CM ALTURA. AF_06/2016</t>
  </si>
  <si>
    <t>135,85</t>
  </si>
  <si>
    <t>94294</t>
  </si>
  <si>
    <t>EXECUÇÃO DE ESCORAS DE CONCRETO PARA CONTENÇÃO DE GUIAS PRÉ-FABRICADAS. AF_06/2016</t>
  </si>
  <si>
    <t>7,28</t>
  </si>
  <si>
    <t>102727</t>
  </si>
  <si>
    <t>91,77</t>
  </si>
  <si>
    <t>102728</t>
  </si>
  <si>
    <t>17,45</t>
  </si>
  <si>
    <t>102729</t>
  </si>
  <si>
    <t>16,83</t>
  </si>
  <si>
    <t>102730</t>
  </si>
  <si>
    <t>15,26</t>
  </si>
  <si>
    <t>102731</t>
  </si>
  <si>
    <t>13,00</t>
  </si>
  <si>
    <t>102732</t>
  </si>
  <si>
    <t>12,51</t>
  </si>
  <si>
    <t>102733</t>
  </si>
  <si>
    <t>14,24</t>
  </si>
  <si>
    <t>102734</t>
  </si>
  <si>
    <t>16,60</t>
  </si>
  <si>
    <t>102735</t>
  </si>
  <si>
    <t>16,11</t>
  </si>
  <si>
    <t>102736</t>
  </si>
  <si>
    <t>477,99</t>
  </si>
  <si>
    <t>102737</t>
  </si>
  <si>
    <t>1.058,48</t>
  </si>
  <si>
    <t>2.177,89</t>
  </si>
  <si>
    <t>102739</t>
  </si>
  <si>
    <t>3.661,78</t>
  </si>
  <si>
    <t>102740</t>
  </si>
  <si>
    <t>5.505,48</t>
  </si>
  <si>
    <t>102741</t>
  </si>
  <si>
    <t>7.747,45</t>
  </si>
  <si>
    <t>102742</t>
  </si>
  <si>
    <t>13.447,03</t>
  </si>
  <si>
    <t>102743</t>
  </si>
  <si>
    <t>4.422,01</t>
  </si>
  <si>
    <t>102744</t>
  </si>
  <si>
    <t>6.647,19</t>
  </si>
  <si>
    <t>102745</t>
  </si>
  <si>
    <t>9.369,73</t>
  </si>
  <si>
    <t>102746</t>
  </si>
  <si>
    <t>16.284,78</t>
  </si>
  <si>
    <t>102747</t>
  </si>
  <si>
    <t>8.248,40</t>
  </si>
  <si>
    <t>102748</t>
  </si>
  <si>
    <t>11.575,68</t>
  </si>
  <si>
    <t>102749</t>
  </si>
  <si>
    <t>19.922,25</t>
  </si>
  <si>
    <t>102750</t>
  </si>
  <si>
    <t>2.660,85</t>
  </si>
  <si>
    <t>102751</t>
  </si>
  <si>
    <t>4.652,38</t>
  </si>
  <si>
    <t>102752</t>
  </si>
  <si>
    <t>7.445,51</t>
  </si>
  <si>
    <t>102753</t>
  </si>
  <si>
    <t>11.065,16</t>
  </si>
  <si>
    <t>102754</t>
  </si>
  <si>
    <t>21.084,71</t>
  </si>
  <si>
    <t>102755</t>
  </si>
  <si>
    <t>10.408,58</t>
  </si>
  <si>
    <t>102756</t>
  </si>
  <si>
    <t>15.520,26</t>
  </si>
  <si>
    <t>102757</t>
  </si>
  <si>
    <t>28.939,31</t>
  </si>
  <si>
    <t>102758</t>
  </si>
  <si>
    <t>13.386,60</t>
  </si>
  <si>
    <t>102759</t>
  </si>
  <si>
    <t>19.998,05</t>
  </si>
  <si>
    <t>102760</t>
  </si>
  <si>
    <t>36.944,67</t>
  </si>
  <si>
    <t>102761</t>
  </si>
  <si>
    <t>12.643,23</t>
  </si>
  <si>
    <t>102762</t>
  </si>
  <si>
    <t>19.636,84</t>
  </si>
  <si>
    <t>102763</t>
  </si>
  <si>
    <t>27.461,05</t>
  </si>
  <si>
    <t>102764</t>
  </si>
  <si>
    <t>39.035,09</t>
  </si>
  <si>
    <t>102765</t>
  </si>
  <si>
    <t>15.632,24</t>
  </si>
  <si>
    <t>102766</t>
  </si>
  <si>
    <t>23.687,17</t>
  </si>
  <si>
    <t>102767</t>
  </si>
  <si>
    <t>33.463,89</t>
  </si>
  <si>
    <t>102768</t>
  </si>
  <si>
    <t>47.198,89</t>
  </si>
  <si>
    <t>102769</t>
  </si>
  <si>
    <t>18.005,21</t>
  </si>
  <si>
    <t>102770</t>
  </si>
  <si>
    <t>27.806,81</t>
  </si>
  <si>
    <t>102771</t>
  </si>
  <si>
    <t>39.256,76</t>
  </si>
  <si>
    <t>102772</t>
  </si>
  <si>
    <t>55.999,12</t>
  </si>
  <si>
    <t>102773</t>
  </si>
  <si>
    <t>6.844,34</t>
  </si>
  <si>
    <t>102774</t>
  </si>
  <si>
    <t>102775</t>
  </si>
  <si>
    <t>10.211,12</t>
  </si>
  <si>
    <t>102776</t>
  </si>
  <si>
    <t>102777</t>
  </si>
  <si>
    <t>15.451,78</t>
  </si>
  <si>
    <t>102778</t>
  </si>
  <si>
    <t>23.222,94</t>
  </si>
  <si>
    <t>102779</t>
  </si>
  <si>
    <t>102780</t>
  </si>
  <si>
    <t>7.876,53</t>
  </si>
  <si>
    <t>102781</t>
  </si>
  <si>
    <t>11.664,15</t>
  </si>
  <si>
    <t>102782</t>
  </si>
  <si>
    <t>13.010,55</t>
  </si>
  <si>
    <t>102783</t>
  </si>
  <si>
    <t>17.219,03</t>
  </si>
  <si>
    <t>102784</t>
  </si>
  <si>
    <t>27.108,52</t>
  </si>
  <si>
    <t>102785</t>
  </si>
  <si>
    <t>102786</t>
  </si>
  <si>
    <t>8.802,08</t>
  </si>
  <si>
    <t>102787</t>
  </si>
  <si>
    <t>102788</t>
  </si>
  <si>
    <t>14.336,95</t>
  </si>
  <si>
    <t>102789</t>
  </si>
  <si>
    <t>18.866,30</t>
  </si>
  <si>
    <t>102790</t>
  </si>
  <si>
    <t>31.327,35</t>
  </si>
  <si>
    <t>102791</t>
  </si>
  <si>
    <t>25.025,67</t>
  </si>
  <si>
    <t>102792</t>
  </si>
  <si>
    <t>40.778,96</t>
  </si>
  <si>
    <t>102793</t>
  </si>
  <si>
    <t>55.029,91</t>
  </si>
  <si>
    <t>102794</t>
  </si>
  <si>
    <t>78.869,88</t>
  </si>
  <si>
    <t>102795</t>
  </si>
  <si>
    <t>26.706,08</t>
  </si>
  <si>
    <t>102796</t>
  </si>
  <si>
    <t>43.157,68</t>
  </si>
  <si>
    <t>102797</t>
  </si>
  <si>
    <t>61.249,84</t>
  </si>
  <si>
    <t>102798</t>
  </si>
  <si>
    <t>74.991,94</t>
  </si>
  <si>
    <t>102799</t>
  </si>
  <si>
    <t>27.267,21</t>
  </si>
  <si>
    <t>102800</t>
  </si>
  <si>
    <t>47.373,40</t>
  </si>
  <si>
    <t>102801</t>
  </si>
  <si>
    <t>66.417,78</t>
  </si>
  <si>
    <t>102802</t>
  </si>
  <si>
    <t>79.662,42</t>
  </si>
  <si>
    <t>101570</t>
  </si>
  <si>
    <t>17,83</t>
  </si>
  <si>
    <t>101571</t>
  </si>
  <si>
    <t>101572</t>
  </si>
  <si>
    <t>14,05</t>
  </si>
  <si>
    <t>101573</t>
  </si>
  <si>
    <t>20,49</t>
  </si>
  <si>
    <t>101574</t>
  </si>
  <si>
    <t>10,90</t>
  </si>
  <si>
    <t>101575</t>
  </si>
  <si>
    <t>17,52</t>
  </si>
  <si>
    <t>101576</t>
  </si>
  <si>
    <t>31,85</t>
  </si>
  <si>
    <t>101577</t>
  </si>
  <si>
    <t>40,07</t>
  </si>
  <si>
    <t>101578</t>
  </si>
  <si>
    <t>26,39</t>
  </si>
  <si>
    <t>101579</t>
  </si>
  <si>
    <t>34,60</t>
  </si>
  <si>
    <t>101580</t>
  </si>
  <si>
    <t>23,55</t>
  </si>
  <si>
    <t>101581</t>
  </si>
  <si>
    <t>31,93</t>
  </si>
  <si>
    <t>101582</t>
  </si>
  <si>
    <t>52,22</t>
  </si>
  <si>
    <t>101583</t>
  </si>
  <si>
    <t>64,94</t>
  </si>
  <si>
    <t>101584</t>
  </si>
  <si>
    <t>43,03</t>
  </si>
  <si>
    <t>101585</t>
  </si>
  <si>
    <t>55,75</t>
  </si>
  <si>
    <t>101586</t>
  </si>
  <si>
    <t>37,46</t>
  </si>
  <si>
    <t>101587</t>
  </si>
  <si>
    <t>50,34</t>
  </si>
  <si>
    <t>101588</t>
  </si>
  <si>
    <t>81,86</t>
  </si>
  <si>
    <t>101589</t>
  </si>
  <si>
    <t>119,39</t>
  </si>
  <si>
    <t>101590</t>
  </si>
  <si>
    <t>61,92</t>
  </si>
  <si>
    <t>101591</t>
  </si>
  <si>
    <t>99,45</t>
  </si>
  <si>
    <t>101592</t>
  </si>
  <si>
    <t>43,35</t>
  </si>
  <si>
    <t>101593</t>
  </si>
  <si>
    <t>81,02</t>
  </si>
  <si>
    <t>101600</t>
  </si>
  <si>
    <t>15,35</t>
  </si>
  <si>
    <t>101601</t>
  </si>
  <si>
    <t>22,73</t>
  </si>
  <si>
    <t>101602</t>
  </si>
  <si>
    <t>11,39</t>
  </si>
  <si>
    <t>101603</t>
  </si>
  <si>
    <t>18,76</t>
  </si>
  <si>
    <t>101604</t>
  </si>
  <si>
    <t>7,44</t>
  </si>
  <si>
    <t>101605</t>
  </si>
  <si>
    <t>14,82</t>
  </si>
  <si>
    <t>90788</t>
  </si>
  <si>
    <t>594,42</t>
  </si>
  <si>
    <t>90789</t>
  </si>
  <si>
    <t>595,74</t>
  </si>
  <si>
    <t>90790</t>
  </si>
  <si>
    <t>614,43</t>
  </si>
  <si>
    <t>90791</t>
  </si>
  <si>
    <t>719,92</t>
  </si>
  <si>
    <t>90793</t>
  </si>
  <si>
    <t>765,94</t>
  </si>
  <si>
    <t>90794</t>
  </si>
  <si>
    <t>515,43</t>
  </si>
  <si>
    <t>90795</t>
  </si>
  <si>
    <t>521,03</t>
  </si>
  <si>
    <t>90796</t>
  </si>
  <si>
    <t>526,62</t>
  </si>
  <si>
    <t>90797</t>
  </si>
  <si>
    <t>532,21</t>
  </si>
  <si>
    <t>90798</t>
  </si>
  <si>
    <t>768,89</t>
  </si>
  <si>
    <t>90799</t>
  </si>
  <si>
    <t>793,80</t>
  </si>
  <si>
    <t>90801</t>
  </si>
  <si>
    <t>245,69</t>
  </si>
  <si>
    <t>90806</t>
  </si>
  <si>
    <t>BATENTE PARA PORTA DE MADEIRA, FIXAÇÃO COM ARGAMASSA, PADRÃO MÉDIO - FORNECIMENTO E INSTALAÇÃO. AF_12/2019_P</t>
  </si>
  <si>
    <t>318,01</t>
  </si>
  <si>
    <t>90820</t>
  </si>
  <si>
    <t>262,08</t>
  </si>
  <si>
    <t>90821</t>
  </si>
  <si>
    <t>267,00</t>
  </si>
  <si>
    <t>90822</t>
  </si>
  <si>
    <t>284,16</t>
  </si>
  <si>
    <t>90823</t>
  </si>
  <si>
    <t>341,53</t>
  </si>
  <si>
    <t>90824</t>
  </si>
  <si>
    <t>474,19</t>
  </si>
  <si>
    <t>90825</t>
  </si>
  <si>
    <t>524,37</t>
  </si>
  <si>
    <t>90830</t>
  </si>
  <si>
    <t>165,68</t>
  </si>
  <si>
    <t>90831</t>
  </si>
  <si>
    <t>146,28</t>
  </si>
  <si>
    <t>90841</t>
  </si>
  <si>
    <t>814,69</t>
  </si>
  <si>
    <t>90842</t>
  </si>
  <si>
    <t>821,45</t>
  </si>
  <si>
    <t>90843</t>
  </si>
  <si>
    <t>859,85</t>
  </si>
  <si>
    <t>90844</t>
  </si>
  <si>
    <t>919,06</t>
  </si>
  <si>
    <t>90845</t>
  </si>
  <si>
    <t>1.049,88</t>
  </si>
  <si>
    <t>90846</t>
  </si>
  <si>
    <t>1.101,90</t>
  </si>
  <si>
    <t>90847</t>
  </si>
  <si>
    <t>668,41</t>
  </si>
  <si>
    <t>90848</t>
  </si>
  <si>
    <t>675,17</t>
  </si>
  <si>
    <t>90849</t>
  </si>
  <si>
    <t>694,17</t>
  </si>
  <si>
    <t>90850</t>
  </si>
  <si>
    <t>753,38</t>
  </si>
  <si>
    <t>90851</t>
  </si>
  <si>
    <t>884,20</t>
  </si>
  <si>
    <t>90852</t>
  </si>
  <si>
    <t>936,22</t>
  </si>
  <si>
    <t>91009</t>
  </si>
  <si>
    <t>270,13</t>
  </si>
  <si>
    <t>91010</t>
  </si>
  <si>
    <t>275,43</t>
  </si>
  <si>
    <t>91011</t>
  </si>
  <si>
    <t>316,84</t>
  </si>
  <si>
    <t>91012</t>
  </si>
  <si>
    <t>348,66</t>
  </si>
  <si>
    <t>91013</t>
  </si>
  <si>
    <t>676,46</t>
  </si>
  <si>
    <t>91014</t>
  </si>
  <si>
    <t>683,60</t>
  </si>
  <si>
    <t>91015</t>
  </si>
  <si>
    <t>726,85</t>
  </si>
  <si>
    <t>91016</t>
  </si>
  <si>
    <t>760,51</t>
  </si>
  <si>
    <t>91287</t>
  </si>
  <si>
    <t>181,28</t>
  </si>
  <si>
    <t>91292</t>
  </si>
  <si>
    <t>BATENTE PARA PORTA DE MADEIRA, FIXAÇÃO COM ARGAMASSA, PADRÃO POPULAR. FORNECIMENTO E INSTALAÇÃO. AF_12/2019_P</t>
  </si>
  <si>
    <t>253,60</t>
  </si>
  <si>
    <t>91295</t>
  </si>
  <si>
    <t>277,10</t>
  </si>
  <si>
    <t>91296</t>
  </si>
  <si>
    <t>294,91</t>
  </si>
  <si>
    <t>91297</t>
  </si>
  <si>
    <t>321,49</t>
  </si>
  <si>
    <t>91298</t>
  </si>
  <si>
    <t>1.131,15</t>
  </si>
  <si>
    <t>91299</t>
  </si>
  <si>
    <t>1.588,79</t>
  </si>
  <si>
    <t>91304</t>
  </si>
  <si>
    <t>97,29</t>
  </si>
  <si>
    <t>91305</t>
  </si>
  <si>
    <t>99,23</t>
  </si>
  <si>
    <t>91306</t>
  </si>
  <si>
    <t>91307</t>
  </si>
  <si>
    <t>83,36</t>
  </si>
  <si>
    <t>91312</t>
  </si>
  <si>
    <t>675,48</t>
  </si>
  <si>
    <t>91313</t>
  </si>
  <si>
    <t>665,79</t>
  </si>
  <si>
    <t>91314</t>
  </si>
  <si>
    <t>698,15</t>
  </si>
  <si>
    <t>91315</t>
  </si>
  <si>
    <t>756,78</t>
  </si>
  <si>
    <t>91316</t>
  </si>
  <si>
    <t>888,18</t>
  </si>
  <si>
    <t>91317</t>
  </si>
  <si>
    <t>939,62</t>
  </si>
  <si>
    <t>91318</t>
  </si>
  <si>
    <t>576,25</t>
  </si>
  <si>
    <t>91319</t>
  </si>
  <si>
    <t>582,43</t>
  </si>
  <si>
    <t>91320</t>
  </si>
  <si>
    <t>600,86</t>
  </si>
  <si>
    <t>91321</t>
  </si>
  <si>
    <t>659,49</t>
  </si>
  <si>
    <t>91322</t>
  </si>
  <si>
    <t>790,89</t>
  </si>
  <si>
    <t>91323</t>
  </si>
  <si>
    <t>842,33</t>
  </si>
  <si>
    <t>91324</t>
  </si>
  <si>
    <t>584,30</t>
  </si>
  <si>
    <t>91325</t>
  </si>
  <si>
    <t>590,86</t>
  </si>
  <si>
    <t>91326</t>
  </si>
  <si>
    <t>633,54</t>
  </si>
  <si>
    <t>91327</t>
  </si>
  <si>
    <t>666,62</t>
  </si>
  <si>
    <t>91328</t>
  </si>
  <si>
    <t>683,43</t>
  </si>
  <si>
    <t>91329</t>
  </si>
  <si>
    <t>591,27</t>
  </si>
  <si>
    <t>91330</t>
  </si>
  <si>
    <t>703,08</t>
  </si>
  <si>
    <t>91331</t>
  </si>
  <si>
    <t>610,34</t>
  </si>
  <si>
    <t>91332</t>
  </si>
  <si>
    <t>731,50</t>
  </si>
  <si>
    <t>91333</t>
  </si>
  <si>
    <t>638,19</t>
  </si>
  <si>
    <t>91334</t>
  </si>
  <si>
    <t>1.541,16</t>
  </si>
  <si>
    <t>91335</t>
  </si>
  <si>
    <t>1.447,85</t>
  </si>
  <si>
    <t>91336</t>
  </si>
  <si>
    <t>1.998,80</t>
  </si>
  <si>
    <t>91337</t>
  </si>
  <si>
    <t>1.905,49</t>
  </si>
  <si>
    <t>100659</t>
  </si>
  <si>
    <t>9,20</t>
  </si>
  <si>
    <t>100660</t>
  </si>
  <si>
    <t>100675</t>
  </si>
  <si>
    <t>683,07</t>
  </si>
  <si>
    <t>100676</t>
  </si>
  <si>
    <t>156,48</t>
  </si>
  <si>
    <t>100678</t>
  </si>
  <si>
    <t>822,74</t>
  </si>
  <si>
    <t>100679</t>
  </si>
  <si>
    <t>683,53</t>
  </si>
  <si>
    <t>100680</t>
  </si>
  <si>
    <t>829,88</t>
  </si>
  <si>
    <t>100681</t>
  </si>
  <si>
    <t>849,36</t>
  </si>
  <si>
    <t>100682</t>
  </si>
  <si>
    <t>693,70</t>
  </si>
  <si>
    <t>100683</t>
  </si>
  <si>
    <t>892,53</t>
  </si>
  <si>
    <t>100684</t>
  </si>
  <si>
    <t>730,83</t>
  </si>
  <si>
    <t>100685</t>
  </si>
  <si>
    <t>926,19</t>
  </si>
  <si>
    <t>100686</t>
  </si>
  <si>
    <t>763,91</t>
  </si>
  <si>
    <t>100687</t>
  </si>
  <si>
    <t>829,71</t>
  </si>
  <si>
    <t>100688</t>
  </si>
  <si>
    <t>690,50</t>
  </si>
  <si>
    <t>100689</t>
  </si>
  <si>
    <t>897,18</t>
  </si>
  <si>
    <t>100690</t>
  </si>
  <si>
    <t>735,48</t>
  </si>
  <si>
    <t>100691</t>
  </si>
  <si>
    <t>1.706,84</t>
  </si>
  <si>
    <t>100692</t>
  </si>
  <si>
    <t>1.545,14</t>
  </si>
  <si>
    <t>100693</t>
  </si>
  <si>
    <t>2.164,48</t>
  </si>
  <si>
    <t>100694</t>
  </si>
  <si>
    <t>2.002,78</t>
  </si>
  <si>
    <t>100695</t>
  </si>
  <si>
    <t>45,12</t>
  </si>
  <si>
    <t>100696</t>
  </si>
  <si>
    <t>50,16</t>
  </si>
  <si>
    <t>100697</t>
  </si>
  <si>
    <t>55,24</t>
  </si>
  <si>
    <t>100698</t>
  </si>
  <si>
    <t>60,31</t>
  </si>
  <si>
    <t>100699</t>
  </si>
  <si>
    <t>71,61</t>
  </si>
  <si>
    <t>100700</t>
  </si>
  <si>
    <t>649,98</t>
  </si>
  <si>
    <t>100712</t>
  </si>
  <si>
    <t>674,22</t>
  </si>
  <si>
    <t>100665</t>
  </si>
  <si>
    <t>863,24</t>
  </si>
  <si>
    <t>100666</t>
  </si>
  <si>
    <t>682,60</t>
  </si>
  <si>
    <t>100667</t>
  </si>
  <si>
    <t>1.118,63</t>
  </si>
  <si>
    <t>100668</t>
  </si>
  <si>
    <t>1.365,62</t>
  </si>
  <si>
    <t>100669</t>
  </si>
  <si>
    <t>796,83</t>
  </si>
  <si>
    <t>100670</t>
  </si>
  <si>
    <t>1.074,29</t>
  </si>
  <si>
    <t>100671</t>
  </si>
  <si>
    <t>1.333,94</t>
  </si>
  <si>
    <t>100672</t>
  </si>
  <si>
    <t>860,30</t>
  </si>
  <si>
    <t>100701</t>
  </si>
  <si>
    <t>594,83</t>
  </si>
  <si>
    <t>94559</t>
  </si>
  <si>
    <t>709,11</t>
  </si>
  <si>
    <t>94562</t>
  </si>
  <si>
    <t>691,48</t>
  </si>
  <si>
    <t>94587</t>
  </si>
  <si>
    <t>70,11</t>
  </si>
  <si>
    <t>94588</t>
  </si>
  <si>
    <t>66,77</t>
  </si>
  <si>
    <t>99837</t>
  </si>
  <si>
    <t>GUARDA-CORPO DE AÇO GALVANIZADO DE 1,10M, MONTANTES TUBULARES DE 1.1/4" ESPAÇADOS DE 1,20M, TRAVESSA SUPERIOR DE 1.1/2", GRADIL FORMADO POR TUBOS HORIZONTAIS DE 1" E VERTICAIS DE 3/4", FIXADO COM CHUMBADOR MECÂNICO. AF_04/2019_P</t>
  </si>
  <si>
    <t>551,80</t>
  </si>
  <si>
    <t>456,89</t>
  </si>
  <si>
    <t>99841</t>
  </si>
  <si>
    <t>GUARDA-CORPO PANORÂMICO COM PERFIS DE ALUMÍNIO E VIDRO LAMINADO 8 MM, FIXADO COM CHUMBADOR MECÂNICO. AF_04/2019_P</t>
  </si>
  <si>
    <t>1.042,84</t>
  </si>
  <si>
    <t>99855</t>
  </si>
  <si>
    <t>CORRIMÃO SIMPLES, DIÂMETRO EXTERNO = 1 1/2", EM AÇO GALVANIZADO. AF_04/2019_P</t>
  </si>
  <si>
    <t>101,99</t>
  </si>
  <si>
    <t>99857</t>
  </si>
  <si>
    <t>CORRIMÃO SIMPLES, DIÂMETRO EXTERNO = 1 1/2", EM ALUMÍNIO. AF_04/2019_P</t>
  </si>
  <si>
    <t>77,76</t>
  </si>
  <si>
    <t>99861</t>
  </si>
  <si>
    <t>571,43</t>
  </si>
  <si>
    <t>99862</t>
  </si>
  <si>
    <t>511,53</t>
  </si>
  <si>
    <t>90838</t>
  </si>
  <si>
    <t>1.478,59</t>
  </si>
  <si>
    <t>91338</t>
  </si>
  <si>
    <t>702,31</t>
  </si>
  <si>
    <t>91341</t>
  </si>
  <si>
    <t>555,55</t>
  </si>
  <si>
    <t>94805</t>
  </si>
  <si>
    <t>686,68</t>
  </si>
  <si>
    <t>94806</t>
  </si>
  <si>
    <t>715,25</t>
  </si>
  <si>
    <t>94807</t>
  </si>
  <si>
    <t>652,85</t>
  </si>
  <si>
    <t>100702</t>
  </si>
  <si>
    <t>377,91</t>
  </si>
  <si>
    <t>102188</t>
  </si>
  <si>
    <t>927,49</t>
  </si>
  <si>
    <t>102189</t>
  </si>
  <si>
    <t>227,04</t>
  </si>
  <si>
    <t>100703</t>
  </si>
  <si>
    <t>30,87</t>
  </si>
  <si>
    <t>100704</t>
  </si>
  <si>
    <t>67,42</t>
  </si>
  <si>
    <t>100705</t>
  </si>
  <si>
    <t>74,21</t>
  </si>
  <si>
    <t>100706</t>
  </si>
  <si>
    <t>61,99</t>
  </si>
  <si>
    <t>100707</t>
  </si>
  <si>
    <t>142,60</t>
  </si>
  <si>
    <t>100708</t>
  </si>
  <si>
    <t>180,39</t>
  </si>
  <si>
    <t>100709</t>
  </si>
  <si>
    <t>40,05</t>
  </si>
  <si>
    <t>100710</t>
  </si>
  <si>
    <t>112,94</t>
  </si>
  <si>
    <t>102151</t>
  </si>
  <si>
    <t>145,52</t>
  </si>
  <si>
    <t>102152</t>
  </si>
  <si>
    <t>181,51</t>
  </si>
  <si>
    <t>102153</t>
  </si>
  <si>
    <t>229,52</t>
  </si>
  <si>
    <t>102154</t>
  </si>
  <si>
    <t>198,26</t>
  </si>
  <si>
    <t>102155</t>
  </si>
  <si>
    <t>237,51</t>
  </si>
  <si>
    <t>102156</t>
  </si>
  <si>
    <t>227,25</t>
  </si>
  <si>
    <t>102157</t>
  </si>
  <si>
    <t>311,25</t>
  </si>
  <si>
    <t>102158</t>
  </si>
  <si>
    <t>314,85</t>
  </si>
  <si>
    <t>102159</t>
  </si>
  <si>
    <t>375,08</t>
  </si>
  <si>
    <t>102160</t>
  </si>
  <si>
    <t>157,51</t>
  </si>
  <si>
    <t>102161</t>
  </si>
  <si>
    <t>INSTALAÇÃO DE VIDRO LISO INCOLOR, E = 3 MM, EM ESQUADRIA DE ALUMÍNIO OU PVC, FIXADO COM BAGUETE. AF_01/2021_P</t>
  </si>
  <si>
    <t>228,15</t>
  </si>
  <si>
    <t>102162</t>
  </si>
  <si>
    <t>INSTALAÇÃO DE VIDRO LISO INCOLOR, E = 4 MM, EM ESQUADRIA DE ALUMÍNIO OU PVC, FIXADO COM BAGUETE. AF_01/2021_P</t>
  </si>
  <si>
    <t>264,14</t>
  </si>
  <si>
    <t>102163</t>
  </si>
  <si>
    <t>INSTALAÇÃO DE VIDRO LISO FUME, E = 4 MM, EM ESQUADRIA DE ALUMÍNIO OU PVC, FIXADO COM BAGUETE. AF_01/2021_P</t>
  </si>
  <si>
    <t>312,15</t>
  </si>
  <si>
    <t>102164</t>
  </si>
  <si>
    <t>INSTALAÇÃO DE VIDRO LISO INCOLOR, E = 5 MM, EM ESQUADRIA DE ALUMÍNIO OU PVC, FIXADO COM BAGUETE. AF_01/2021_P</t>
  </si>
  <si>
    <t>265,69</t>
  </si>
  <si>
    <t>102165</t>
  </si>
  <si>
    <t>INSTALAÇÃO DE VIDRO LISO FUME, E = 5 MM, EM ESQUADRIA DE ALUMÍNIO OU PVC, FIXADO COM BAGUETE. AF_01/2021_P</t>
  </si>
  <si>
    <t>304,94</t>
  </si>
  <si>
    <t>102166</t>
  </si>
  <si>
    <t>INSTALAÇÃO DE VIDRO LISO INCOLOR, E = 6 MM, EM ESQUADRIA DE ALUMÍNIO OU PVC, FIXADO COM BAGUETE. AF_01/2021_P</t>
  </si>
  <si>
    <t>279,46</t>
  </si>
  <si>
    <t>102167</t>
  </si>
  <si>
    <t>INSTALAÇÃO DE VIDRO LISO FUME, E = 6 MM, EM ESQUADRIA DE ALUMÍNIO OU PVC, FIXADO COM BAGUETE. AF_01/2021_P</t>
  </si>
  <si>
    <t>363,46</t>
  </si>
  <si>
    <t>102168</t>
  </si>
  <si>
    <t>INSTALAÇÃO DE VIDRO LISO INCOLOR, E = 8 MM, EM ESQUADRIA DE ALUMÍNIO OU PVC, FIXADO COM BAGUETE. AF_01/2021_P</t>
  </si>
  <si>
    <t>353,56</t>
  </si>
  <si>
    <t>102169</t>
  </si>
  <si>
    <t>INSTALAÇÃO DE VIDRO LISO INCOLOR, E = 10 MM, EM ESQUADRIA DE ALUMÍNIO OU PVC, FIXADO COM BAGUETE. AF_01/2021_P</t>
  </si>
  <si>
    <t>408,77</t>
  </si>
  <si>
    <t>102170</t>
  </si>
  <si>
    <t>INSTALAÇÃO DE VIDRO IMPRESSO, E = 4 MM, EM ESQUADRIA DE ALUMÍNIO OU PVC, FIXADO COM BAGUETE. AF_01/2021_P</t>
  </si>
  <si>
    <t>240,14</t>
  </si>
  <si>
    <t>102171</t>
  </si>
  <si>
    <t>INSTALAÇÃO DE VIDRO ARAMADO, E = 6 MM, EM ESQUADRIA DE ALUMÍNIO OU PVC, FIXADO COM BAGUETE. AF_01/2021_P</t>
  </si>
  <si>
    <t>457,68</t>
  </si>
  <si>
    <t>102172</t>
  </si>
  <si>
    <t>INSTALAÇÃO DE VIDRO ARAMADO, E = 7 MM, EM ESQUADRIA DE ALUMÍNIO OU PVC, FIXADO COM BAGUETE. AF_01/2021_P</t>
  </si>
  <si>
    <t>447,45</t>
  </si>
  <si>
    <t>102176</t>
  </si>
  <si>
    <t>INSTALAÇÃO DE VIDRO LAMINADO, E = 8 MM (4+4), ENCAIXADO EM PERFIL U. AF_01/2021_P</t>
  </si>
  <si>
    <t>831,27</t>
  </si>
  <si>
    <t>102177</t>
  </si>
  <si>
    <t>INSTALAÇÃO DE VIDRO LAMINADO, E = 12 MM (4+4+4), ENCAIXADO EM PERFIL U. AF_01/2021_P</t>
  </si>
  <si>
    <t>1.685,74</t>
  </si>
  <si>
    <t>102178</t>
  </si>
  <si>
    <t>INSTALAÇÃO DE VIDRO LAMINADO, E = 15 MM (5+5+5), ENCAIXADO EM PERFIL U. AF_01/2021_P</t>
  </si>
  <si>
    <t>1.937,31</t>
  </si>
  <si>
    <t>102179</t>
  </si>
  <si>
    <t>INSTALAÇÃO DE VIDRO TEMPERADO, E = 6 MM, ENCAIXADO EM PERFIL U. AF_01/2021_P</t>
  </si>
  <si>
    <t>333,70</t>
  </si>
  <si>
    <t>102180</t>
  </si>
  <si>
    <t>INSTALAÇÃO DE VIDRO TEMPERADO, E = 8 MM, ENCAIXADO EM PERFIL U. AF_01/2021_P</t>
  </si>
  <si>
    <t>390,83</t>
  </si>
  <si>
    <t>102181</t>
  </si>
  <si>
    <t>INSTALAÇÃO DE VIDRO TEMPERADO, E = 10 MM, ENCAIXADO EM PERFIL U. AF_01/2021_P</t>
  </si>
  <si>
    <t>468,05</t>
  </si>
  <si>
    <t>102182</t>
  </si>
  <si>
    <t>989,15</t>
  </si>
  <si>
    <t>102183</t>
  </si>
  <si>
    <t>1.986,82</t>
  </si>
  <si>
    <t>102184</t>
  </si>
  <si>
    <t>1.900,83</t>
  </si>
  <si>
    <t>102185</t>
  </si>
  <si>
    <t>3.809,93</t>
  </si>
  <si>
    <t>102190</t>
  </si>
  <si>
    <t>102191</t>
  </si>
  <si>
    <t>15,87</t>
  </si>
  <si>
    <t>102192</t>
  </si>
  <si>
    <t>11,33</t>
  </si>
  <si>
    <t>94569</t>
  </si>
  <si>
    <t>609,98</t>
  </si>
  <si>
    <t>94570</t>
  </si>
  <si>
    <t>317,30</t>
  </si>
  <si>
    <t>94572</t>
  </si>
  <si>
    <t>450,21</t>
  </si>
  <si>
    <t>94573</t>
  </si>
  <si>
    <t>364,61</t>
  </si>
  <si>
    <t>94580</t>
  </si>
  <si>
    <t>500,16</t>
  </si>
  <si>
    <t>94589</t>
  </si>
  <si>
    <t>17,42</t>
  </si>
  <si>
    <t>94590</t>
  </si>
  <si>
    <t>17,40</t>
  </si>
  <si>
    <t>100674</t>
  </si>
  <si>
    <t>656,20</t>
  </si>
  <si>
    <t>101096</t>
  </si>
  <si>
    <t>TUBULÃO A CÉU ABERTO, DIÂMETRO DO FUSTE DE 70CM, ESCAVAÇÃO MANUAL, SEM ALARGAMENTO DE BASE, CONCRETO FEITO EM OBRA E LANÇADO COM JERICA. AF_05/2020</t>
  </si>
  <si>
    <t>1.091,51</t>
  </si>
  <si>
    <t>101097</t>
  </si>
  <si>
    <t>TUBULÃO A CÉU ABERTO, DIÂMETRO DO FUSTE DE 80CM, ESCAVAÇÃO MANUAL, SEM ALARGAMENTO DE BASE, CONCRETO FEITO EM OBRA E LANÇADO COM JERICA. AF_05/2020</t>
  </si>
  <si>
    <t>1.038,35</t>
  </si>
  <si>
    <t>101098</t>
  </si>
  <si>
    <t>TUBULÃO A CÉU ABERTO, DIÂMETRO DO FUSTE DE 100CM, ESCAVAÇÃO MANUAL, SEM ALARGAMENTO DE BASE, CONCRETO FEITO EM OBRA E LANÇADO COM JERICA. AF_05/2020</t>
  </si>
  <si>
    <t>976,37</t>
  </si>
  <si>
    <t>101099</t>
  </si>
  <si>
    <t>TUBULÃO A CÉU ABERTO, DIÂMETRO DO FUSTE DE 120CM, ESCAVAÇÃO MANUAL, SEM ALARGAMENTO DE BASE, CONCRETO FEITO EM OBRA E LANÇADO COM JERICA. AF_05/2020</t>
  </si>
  <si>
    <t>891,53</t>
  </si>
  <si>
    <t>101100</t>
  </si>
  <si>
    <t>TUBULÃO A CÉU ABERTO, DIÂMETRO DO FUSTE DE 70CM, ESCAVAÇÃO MECÂNICA, SEM ALARGAMENTO DE BASE, CONCRETO FEITO EM OBRA E LANÇADO COM JERICA. AF_05/2020</t>
  </si>
  <si>
    <t>828,24</t>
  </si>
  <si>
    <t>101101</t>
  </si>
  <si>
    <t>TUBULÃO A CÉU ABERTO, DIÂMETRO DO FUSTE DE 80CM, ESCAVAÇÃO MECÂNICA, SEM ALARGAMENTO DE BASE, CONCRETO FEITO EM OBRA E LANÇADO COM JERICA. AF_05/2020</t>
  </si>
  <si>
    <t>812,09</t>
  </si>
  <si>
    <t>101102</t>
  </si>
  <si>
    <t>TUBULÃO A CÉU ABERTO, DIÂMETRO DO FUSTE DE 100CM, ESCAVAÇÃO MECÂNICA, SEM ALARGAMENTO DE BASE, CONCRETO FEITO EM OBRA E LANÇADO COM JERICA. AF_05/2020</t>
  </si>
  <si>
    <t>801,24</t>
  </si>
  <si>
    <t>101103</t>
  </si>
  <si>
    <t>TUBULÃO A CÉU ABERTO, DIÂMETRO DO FUSTE DE 120CM, ESCAVAÇÃO MECÂNICA, SEM ALARGAMENTO DE BASE, CONCRETO FEITO EM OBRA E LANÇADO COM JERICA. AF_05/2020</t>
  </si>
  <si>
    <t>749,63</t>
  </si>
  <si>
    <t>101104</t>
  </si>
  <si>
    <t>TUBULÃO A CÉU ABERTO, DIÂMETRO DO FUSTE DE 70CM, ESCAVAÇÃO MANUAL, SEM ALARGAMENTO DE BASE, CONCRETO USINADO E LANÇADO COM BOMBA OU DIRETAMENTE DO CAMINHÃO. AF_05/2020</t>
  </si>
  <si>
    <t>1.081,36</t>
  </si>
  <si>
    <t>101105</t>
  </si>
  <si>
    <t>TUBULÃO A CÉU ABERTO, DIÂMETRO DO FUSTE DE 80CM, ESCAVAÇÃO MANUAL, SEM ALARGAMENTO DE BASE, CONCRETO USINADO E LANÇADO COM BOMBA OU DIRETAMENTE DO CAMINHÃO. AF_05/2020</t>
  </si>
  <si>
    <t>1.028,51</t>
  </si>
  <si>
    <t>101106</t>
  </si>
  <si>
    <t>TUBULÃO A CÉU ABERTO, DIÂMETRO DO FUSTE DE 100CM, ESCAVAÇÃO MANUAL, SEM ALARGAMENTO DE BASE, CONCRETO USINADO E LANÇADO COM BOMBA OU DIRETAMENTE DO CAMINHÃO. AF_05/2020</t>
  </si>
  <si>
    <t>967,37</t>
  </si>
  <si>
    <t>101107</t>
  </si>
  <si>
    <t>TUBULÃO A CÉU ABERTO, DIÂMETRO DO FUSTE DE 120CM, ESCAVAÇÃO MANUAL, SEM ALARGAMENTO DE BASE, CONCRETO USINADO E LANÇADO COM BOMBA OU DIRETAMENTE DO CAMINHÃO. AF_05/2020</t>
  </si>
  <si>
    <t>883,17</t>
  </si>
  <si>
    <t>101108</t>
  </si>
  <si>
    <t>TUBULÃO A CÉU ABERTO, DIÂMETRO DO FUSTE DE 70CM, ESCAVAÇÃO MECÂNICA, SEM ALARGAMENTO DE BASE, CONCRETO USINADO E LANÇADO COM BOMBA OU DIRETAMENTE DO CAMINHÃO. AF_05/2020</t>
  </si>
  <si>
    <t>813,31</t>
  </si>
  <si>
    <t>101109</t>
  </si>
  <si>
    <t>TUBULÃO A CÉU ABERTO, DIÂMETRO DO FUSTE DE 80CM, ESCAVAÇÃO MECÂNICA, SEM ALARGAMENTO DE BASE, CONCRETO USINADO E LANÇADO COM BOMBA OU DIRETAMENTE DO CAMINHÃO. AF_05/2020</t>
  </si>
  <si>
    <t>797,73</t>
  </si>
  <si>
    <t>101110</t>
  </si>
  <si>
    <t>TUBULÃO A CÉU ABERTO, DIÂMETRO DO FUSTE DE 100CM, ESCAVAÇÃO MECÂNICA, SEM ALARGAMENTO DE BASE, CONCRETO USINADO E LANÇADO COM BOMBA OU DIRETAMENTE DO CAMINHÃO. AF_05/2020</t>
  </si>
  <si>
    <t>788,25</t>
  </si>
  <si>
    <t>101111</t>
  </si>
  <si>
    <t>TUBULÃO A CÉU ABERTO, DIÂMETRO DO FUSTE DE 120CM, ESCAVAÇÃO MECÂNICA, SEM ALARGAMENTO DE BASE, CONCRETO USINADO E LANÇADO COM BOMBA OU DIRETAMENTE DO CAMINHÃO. AF_05/2020</t>
  </si>
  <si>
    <t>737,81</t>
  </si>
  <si>
    <t>101112</t>
  </si>
  <si>
    <t>725,44</t>
  </si>
  <si>
    <t>101113</t>
  </si>
  <si>
    <t>ALARGAMENTO DE BASE DE TUBULÃO A CÉU ABERTO, ESCAVAÇÃO MANUAL, CONCRETO USINADO E LANÇADO COM BOMBA OU DIRETAMENTE DO CAMINHÃO. AF_05/2020</t>
  </si>
  <si>
    <t>718,55</t>
  </si>
  <si>
    <t>95601</t>
  </si>
  <si>
    <t>15,84</t>
  </si>
  <si>
    <t>95602</t>
  </si>
  <si>
    <t>95603</t>
  </si>
  <si>
    <t>43,26</t>
  </si>
  <si>
    <t>95604</t>
  </si>
  <si>
    <t>95605</t>
  </si>
  <si>
    <t>123,30</t>
  </si>
  <si>
    <t>95607</t>
  </si>
  <si>
    <t>11,35</t>
  </si>
  <si>
    <t>95608</t>
  </si>
  <si>
    <t>16,48</t>
  </si>
  <si>
    <t>95609</t>
  </si>
  <si>
    <t>20,91</t>
  </si>
  <si>
    <t>100651</t>
  </si>
  <si>
    <t>ESTACA HÉLICE CONTÍNUA, DIÂMETRO DE 30 CM, INCLUSO CONCRETO FCK=30MPA E ARMADURA MÍNIMA (EXCLUSIVE MOBILIZAÇÃO, DESMOBILIZAÇÃO E BOMBEAMENTO). AF_12/2019</t>
  </si>
  <si>
    <t>123,04</t>
  </si>
  <si>
    <t>100652</t>
  </si>
  <si>
    <t>ESTACA HÉLICE CONTÍNUA , DIÂMETRO DE 50 CM, INCLUSO CONCRETO FCK=30MPA E ARMADURA MÍNIMA (EXCLUSIVE MOBILIZAÇÃO, DESMOBILIZAÇÃO E BOMBEAMENTO). AF_12/2019</t>
  </si>
  <si>
    <t>226,96</t>
  </si>
  <si>
    <t>100653</t>
  </si>
  <si>
    <t>ESTACA HÉLICE CONTÍNUA, DIÂMETRO DE 70 CM, INCLUSO CONCRETO FCK=30MPA E ARMADURA MÍNIMA (EXCLUSIVE MOBILIZAÇÃO, DESMOBILIZAÇÃO E BOMBEAMENTO). AF_12/2019</t>
  </si>
  <si>
    <t>373,70</t>
  </si>
  <si>
    <t>100654</t>
  </si>
  <si>
    <t>ESTACA HÉLICE CONTÍNUA, DIÂMETRO DE 80 CM, INCLUSO CONCRETO FCK=30MPA E ARMADURA MÍNIMA (EXCLUSIVE MOBILIZAÇÃO, DESMOBILIZAÇÃO E BOMBEAMENTO). AF_12/2019.</t>
  </si>
  <si>
    <t>522,40</t>
  </si>
  <si>
    <t>100655</t>
  </si>
  <si>
    <t>ESTACA HÉLICE CONTÍNUA, DIÂMETRO DE 90 CM, INCLUSO CONCRETO FCK=30MPA E ARMADURA MÍNIMA (EXCLUSIVE MOBILIZAÇÃO, DESMOBILIZAÇÃO E BOMBEAMENTO). AF_12/2019.</t>
  </si>
  <si>
    <t>596,71</t>
  </si>
  <si>
    <t>100656</t>
  </si>
  <si>
    <t>74,17</t>
  </si>
  <si>
    <t>100657</t>
  </si>
  <si>
    <t>93,81</t>
  </si>
  <si>
    <t>100658</t>
  </si>
  <si>
    <t>206,12</t>
  </si>
  <si>
    <t>100889</t>
  </si>
  <si>
    <t>17,39</t>
  </si>
  <si>
    <t>100890</t>
  </si>
  <si>
    <t>17,25</t>
  </si>
  <si>
    <t>100892</t>
  </si>
  <si>
    <t>16,43</t>
  </si>
  <si>
    <t>100893</t>
  </si>
  <si>
    <t>16,26</t>
  </si>
  <si>
    <t>100894</t>
  </si>
  <si>
    <t>16,16</t>
  </si>
  <si>
    <t>100896</t>
  </si>
  <si>
    <t>ESTACA ESCAVADA MECANICAMENTE, SEM FLUIDO ESTABILIZANTE, COM 25CM DE DIÂMETRO, CONCRETO LANÇADO POR CAMINHÃO BETONEIRA (EXCLUSIVE MOBILIZAÇÃO E DESMOBILIZAÇÃO). AF_01/2020</t>
  </si>
  <si>
    <t>53,68</t>
  </si>
  <si>
    <t>100897</t>
  </si>
  <si>
    <t>ESTACA ESCAVADA MECANICAMENTE, SEM FLUIDO ESTABILIZANTE, COM 40CM DE DIÂMETRO, CONCRETO LANÇADO POR CAMINHÃO BETONEIRA (EXCLUSIVE MOBILIZAÇÃO E DESMOBILIZAÇÃO). AF_01/2020</t>
  </si>
  <si>
    <t>101,69</t>
  </si>
  <si>
    <t>100898</t>
  </si>
  <si>
    <t>ESTACA ESCAVADA MECANICAMENTE, SEM FLUIDO ESTABILIZANTE, COM 60CM DE DIÂMETRO, CONCRETO LANÇADO POR CAMINHÃO BETONEIRA (EXCLUSIVE MOBILIZAÇÃO E DESMOBILIZAÇÃO). AF_01/2020</t>
  </si>
  <si>
    <t>192,88</t>
  </si>
  <si>
    <t>100899</t>
  </si>
  <si>
    <t>ESTACA ESCAVADA MECANICAMENTE, SEM FLUIDO ESTABILIZANTE, COM 25CM DE DIÂMETRO, CONCRETO LANÇADO MANUALMENTE (EXCLUSIVE MOBILIZAÇÃO E DESMOBILIZAÇÃO). AF_01/2020</t>
  </si>
  <si>
    <t>72,50</t>
  </si>
  <si>
    <t>100900</t>
  </si>
  <si>
    <t>ESTACA ESCAVADA MECANICAMENTE, SEM FLUIDO ESTABILIZANTE, COM 60CM DE DIÂMETRO, CONCRETO LANÇADO POR BOMBA LANÇA (EXCLUSIVE MOBILIZAÇÃO E DESMOBILIZAÇÃO). AF_01/2020</t>
  </si>
  <si>
    <t>219,04</t>
  </si>
  <si>
    <t>101173</t>
  </si>
  <si>
    <t>54,25</t>
  </si>
  <si>
    <t>101174</t>
  </si>
  <si>
    <t>72,99</t>
  </si>
  <si>
    <t>101175</t>
  </si>
  <si>
    <t>99,60</t>
  </si>
  <si>
    <t>101176</t>
  </si>
  <si>
    <t>ESTACA BROCA DE CONCRETO, DIÂMETRO DE 30CM, ESCAVAÇÃO MANUAL COM TRADO CONCHA, INTEIRAMENTE ARMADA. AF_05/2020</t>
  </si>
  <si>
    <t>132,79</t>
  </si>
  <si>
    <t>102521</t>
  </si>
  <si>
    <t>101,71</t>
  </si>
  <si>
    <t>102522</t>
  </si>
  <si>
    <t>149,22</t>
  </si>
  <si>
    <t>102523</t>
  </si>
  <si>
    <t>196,72</t>
  </si>
  <si>
    <t>95240</t>
  </si>
  <si>
    <t>LASTRO DE CONCRETO MAGRO, APLICADO EM PISOS, LAJES SOBRE SOLO OU RADIERS, ESPESSURA DE 3 CM. AF_07/2016</t>
  </si>
  <si>
    <t>14,81</t>
  </si>
  <si>
    <t>95241</t>
  </si>
  <si>
    <t>LASTRO DE CONCRETO MAGRO, APLICADO EM PISOS, LAJES SOBRE SOLO OU RADIERS, ESPESSURA DE 5 CM. AF_07/2016</t>
  </si>
  <si>
    <t>513,67</t>
  </si>
  <si>
    <t>96617</t>
  </si>
  <si>
    <t>LASTRO DE CONCRETO MAGRO, APLICADO EM BLOCOS DE COROAMENTO OU SAPATAS, ESPESSURA DE 3 CM. AF_08/2017</t>
  </si>
  <si>
    <t>15,39</t>
  </si>
  <si>
    <t>96619</t>
  </si>
  <si>
    <t>LASTRO DE CONCRETO MAGRO, APLICADO EM BLOCOS DE COROAMENTO OU SAPATAS, ESPESSURA DE 5 CM. AF_08/2017</t>
  </si>
  <si>
    <t>25,67</t>
  </si>
  <si>
    <t>96620</t>
  </si>
  <si>
    <t>LASTRO DE CONCRETO MAGRO, APLICADO EM PISOS, LAJES SOBRE SOLO OU RADIERS. AF_08/2017</t>
  </si>
  <si>
    <t>494,54</t>
  </si>
  <si>
    <t>96621</t>
  </si>
  <si>
    <t>LASTRO COM MATERIAL GRANULAR, APLICAÇÃO EM BLOCOS DE COROAMENTO, ESPESSURA DE *5 CM*. AF_08/2017</t>
  </si>
  <si>
    <t>174,86</t>
  </si>
  <si>
    <t>96622</t>
  </si>
  <si>
    <t>LASTRO COM MATERIAL GRANULAR, APLICADO EM PISOS OU LAJES SOBRE SOLO, ESPESSURA DE *5 CM*. AF_08/2017</t>
  </si>
  <si>
    <t>118,43</t>
  </si>
  <si>
    <t>96623</t>
  </si>
  <si>
    <t>LASTRO COM MATERIAL GRANULAR, APLICADO EM BLOCOS DE COROAMENTO, ESPESSURA DE *10 CM*. AF_08/2017</t>
  </si>
  <si>
    <t>96624</t>
  </si>
  <si>
    <t>LASTRO COM MATERIAL GRANULAR (PEDRA BRITADA N.2), APLICADO EM PISOS OU LAJES SOBRE SOLO, ESPESSURA DE *10 CM*. AF_08/2017</t>
  </si>
  <si>
    <t>113,81</t>
  </si>
  <si>
    <t>97082</t>
  </si>
  <si>
    <t>47,71</t>
  </si>
  <si>
    <t>97083</t>
  </si>
  <si>
    <t>2,55</t>
  </si>
  <si>
    <t>97084</t>
  </si>
  <si>
    <t>97086</t>
  </si>
  <si>
    <t>99,86</t>
  </si>
  <si>
    <t>97087</t>
  </si>
  <si>
    <t>97088</t>
  </si>
  <si>
    <t>19,51</t>
  </si>
  <si>
    <t>97089</t>
  </si>
  <si>
    <t>17,87</t>
  </si>
  <si>
    <t>97090</t>
  </si>
  <si>
    <t>17,59</t>
  </si>
  <si>
    <t>97091</t>
  </si>
  <si>
    <t>17,06</t>
  </si>
  <si>
    <t>97092</t>
  </si>
  <si>
    <t>16,55</t>
  </si>
  <si>
    <t>97093</t>
  </si>
  <si>
    <t>15,56</t>
  </si>
  <si>
    <t>97096</t>
  </si>
  <si>
    <t>468,48</t>
  </si>
  <si>
    <t>97097</t>
  </si>
  <si>
    <t>44,56</t>
  </si>
  <si>
    <t>97101</t>
  </si>
  <si>
    <t>154,46</t>
  </si>
  <si>
    <t>97102</t>
  </si>
  <si>
    <t>192,94</t>
  </si>
  <si>
    <t>97103</t>
  </si>
  <si>
    <t>100322</t>
  </si>
  <si>
    <t>LASTRO COM MATERIAL GRANULAR (PEDRA BRITADA N.3), APLICADO EM PISOS OU LAJES SOBRE SOLO, ESPESSURA DE *10 CM*. AF_07/2019</t>
  </si>
  <si>
    <t>108,55</t>
  </si>
  <si>
    <t>100323</t>
  </si>
  <si>
    <t>LASTRO COM MATERIAL GRANULAR (AREIA MÉDIA), APLICADO EM PISOS OU LAJES SOBRE SOLO, ESPESSURA DE *10 CM*. AF_07/2019</t>
  </si>
  <si>
    <t>100324</t>
  </si>
  <si>
    <t>LASTRO COM MATERIAL GRANULAR (PEDRA BRITADA N.1 E PEDRA BRITADA N.2), APLICADO EM PISOS OU LAJES SOBRE SOLO, ESPESSURA DE *10 CM*. AF_07/2019</t>
  </si>
  <si>
    <t>113,57</t>
  </si>
  <si>
    <t>103072</t>
  </si>
  <si>
    <t>269,34</t>
  </si>
  <si>
    <t>103073</t>
  </si>
  <si>
    <t>331,23</t>
  </si>
  <si>
    <t>103074</t>
  </si>
  <si>
    <t>148,33</t>
  </si>
  <si>
    <t>103075</t>
  </si>
  <si>
    <t>192,89</t>
  </si>
  <si>
    <t>103076</t>
  </si>
  <si>
    <t>135,76</t>
  </si>
  <si>
    <t>103077</t>
  </si>
  <si>
    <t>174,25</t>
  </si>
  <si>
    <t>103078</t>
  </si>
  <si>
    <t>208,26</t>
  </si>
  <si>
    <t>103079</t>
  </si>
  <si>
    <t>250,65</t>
  </si>
  <si>
    <t>103080</t>
  </si>
  <si>
    <t>312,53</t>
  </si>
  <si>
    <t>92263</t>
  </si>
  <si>
    <t>183,50</t>
  </si>
  <si>
    <t>92264</t>
  </si>
  <si>
    <t>242,57</t>
  </si>
  <si>
    <t>92265</t>
  </si>
  <si>
    <t>133,12</t>
  </si>
  <si>
    <t>92266</t>
  </si>
  <si>
    <t>183,79</t>
  </si>
  <si>
    <t>92267</t>
  </si>
  <si>
    <t>67,70</t>
  </si>
  <si>
    <t>92268</t>
  </si>
  <si>
    <t>114,12</t>
  </si>
  <si>
    <t>92269</t>
  </si>
  <si>
    <t>180,26</t>
  </si>
  <si>
    <t>92270</t>
  </si>
  <si>
    <t>140,72</t>
  </si>
  <si>
    <t>92271</t>
  </si>
  <si>
    <t>83,85</t>
  </si>
  <si>
    <t>92272</t>
  </si>
  <si>
    <t>43,67</t>
  </si>
  <si>
    <t>92273</t>
  </si>
  <si>
    <t>17,07</t>
  </si>
  <si>
    <t>92409</t>
  </si>
  <si>
    <t>254,59</t>
  </si>
  <si>
    <t>92411</t>
  </si>
  <si>
    <t>158,07</t>
  </si>
  <si>
    <t>92413</t>
  </si>
  <si>
    <t>97,89</t>
  </si>
  <si>
    <t>92415</t>
  </si>
  <si>
    <t>130,45</t>
  </si>
  <si>
    <t>92417</t>
  </si>
  <si>
    <t>147,24</t>
  </si>
  <si>
    <t>92419</t>
  </si>
  <si>
    <t>76,41</t>
  </si>
  <si>
    <t>92421</t>
  </si>
  <si>
    <t>89,29</t>
  </si>
  <si>
    <t>92423</t>
  </si>
  <si>
    <t>60,01</t>
  </si>
  <si>
    <t>92425</t>
  </si>
  <si>
    <t>71,20</t>
  </si>
  <si>
    <t>92427</t>
  </si>
  <si>
    <t>92429</t>
  </si>
  <si>
    <t>62,08</t>
  </si>
  <si>
    <t>92431</t>
  </si>
  <si>
    <t>92433</t>
  </si>
  <si>
    <t>58,67</t>
  </si>
  <si>
    <t>92435</t>
  </si>
  <si>
    <t>45,63</t>
  </si>
  <si>
    <t>92437</t>
  </si>
  <si>
    <t>55,15</t>
  </si>
  <si>
    <t>92439</t>
  </si>
  <si>
    <t>43,32</t>
  </si>
  <si>
    <t>92441</t>
  </si>
  <si>
    <t>52,60</t>
  </si>
  <si>
    <t>92443</t>
  </si>
  <si>
    <t>38,20</t>
  </si>
  <si>
    <t>92445</t>
  </si>
  <si>
    <t>47,16</t>
  </si>
  <si>
    <t>92446</t>
  </si>
  <si>
    <t>245,21</t>
  </si>
  <si>
    <t>92447</t>
  </si>
  <si>
    <t>171,44</t>
  </si>
  <si>
    <t>92448</t>
  </si>
  <si>
    <t>137,00</t>
  </si>
  <si>
    <t>92449</t>
  </si>
  <si>
    <t>291,43</t>
  </si>
  <si>
    <t>92450</t>
  </si>
  <si>
    <t>230,17</t>
  </si>
  <si>
    <t>92451</t>
  </si>
  <si>
    <t>196,42</t>
  </si>
  <si>
    <t>92452</t>
  </si>
  <si>
    <t>145,79</t>
  </si>
  <si>
    <t>92453</t>
  </si>
  <si>
    <t>250,24</t>
  </si>
  <si>
    <t>92454</t>
  </si>
  <si>
    <t>198,52</t>
  </si>
  <si>
    <t>92455</t>
  </si>
  <si>
    <t>160,96</t>
  </si>
  <si>
    <t>92456</t>
  </si>
  <si>
    <t>113,03</t>
  </si>
  <si>
    <t>92457</t>
  </si>
  <si>
    <t>216,43</t>
  </si>
  <si>
    <t>92458</t>
  </si>
  <si>
    <t>179,11</t>
  </si>
  <si>
    <t>92459</t>
  </si>
  <si>
    <t>135,80</t>
  </si>
  <si>
    <t>92460</t>
  </si>
  <si>
    <t>90,30</t>
  </si>
  <si>
    <t>92461</t>
  </si>
  <si>
    <t>92462</t>
  </si>
  <si>
    <t>167,47</t>
  </si>
  <si>
    <t>92463</t>
  </si>
  <si>
    <t>122,98</t>
  </si>
  <si>
    <t>92464</t>
  </si>
  <si>
    <t>81,55</t>
  </si>
  <si>
    <t>92465</t>
  </si>
  <si>
    <t>157,58</t>
  </si>
  <si>
    <t>92466</t>
  </si>
  <si>
    <t>163,09</t>
  </si>
  <si>
    <t>92467</t>
  </si>
  <si>
    <t>100,91</t>
  </si>
  <si>
    <t>92468</t>
  </si>
  <si>
    <t>77,07</t>
  </si>
  <si>
    <t>92469</t>
  </si>
  <si>
    <t>142,98</t>
  </si>
  <si>
    <t>92470</t>
  </si>
  <si>
    <t>156,96</t>
  </si>
  <si>
    <t>92471</t>
  </si>
  <si>
    <t>91,69</t>
  </si>
  <si>
    <t>92472</t>
  </si>
  <si>
    <t>71,46</t>
  </si>
  <si>
    <t>92473</t>
  </si>
  <si>
    <t>131,33</t>
  </si>
  <si>
    <t>92474</t>
  </si>
  <si>
    <t>151,81</t>
  </si>
  <si>
    <t>92475</t>
  </si>
  <si>
    <t>84,31</t>
  </si>
  <si>
    <t>92476</t>
  </si>
  <si>
    <t>66,81</t>
  </si>
  <si>
    <t>92477</t>
  </si>
  <si>
    <t>105,94</t>
  </si>
  <si>
    <t>92478</t>
  </si>
  <si>
    <t>141,31</t>
  </si>
  <si>
    <t>92479</t>
  </si>
  <si>
    <t>68,22</t>
  </si>
  <si>
    <t>92480</t>
  </si>
  <si>
    <t>57,21</t>
  </si>
  <si>
    <t>92482</t>
  </si>
  <si>
    <t>259,77</t>
  </si>
  <si>
    <t>92484</t>
  </si>
  <si>
    <t>185,95</t>
  </si>
  <si>
    <t>92486</t>
  </si>
  <si>
    <t>129,87</t>
  </si>
  <si>
    <t>92488</t>
  </si>
  <si>
    <t>68,56</t>
  </si>
  <si>
    <t>92490</t>
  </si>
  <si>
    <t>44,22</t>
  </si>
  <si>
    <t>92492</t>
  </si>
  <si>
    <t>64,76</t>
  </si>
  <si>
    <t>92494</t>
  </si>
  <si>
    <t>40,79</t>
  </si>
  <si>
    <t>92496</t>
  </si>
  <si>
    <t>62,17</t>
  </si>
  <si>
    <t>92498</t>
  </si>
  <si>
    <t>92500</t>
  </si>
  <si>
    <t>60,78</t>
  </si>
  <si>
    <t>92502</t>
  </si>
  <si>
    <t>37,24</t>
  </si>
  <si>
    <t>92504</t>
  </si>
  <si>
    <t>41,79</t>
  </si>
  <si>
    <t>92506</t>
  </si>
  <si>
    <t>34,98</t>
  </si>
  <si>
    <t>92508</t>
  </si>
  <si>
    <t>87,74</t>
  </si>
  <si>
    <t>92510</t>
  </si>
  <si>
    <t>59,76</t>
  </si>
  <si>
    <t>92512</t>
  </si>
  <si>
    <t>65,44</t>
  </si>
  <si>
    <t>92514</t>
  </si>
  <si>
    <t>40,11</t>
  </si>
  <si>
    <t>92515</t>
  </si>
  <si>
    <t>56,17</t>
  </si>
  <si>
    <t>92518</t>
  </si>
  <si>
    <t>32,02</t>
  </si>
  <si>
    <t>92520</t>
  </si>
  <si>
    <t>51,41</t>
  </si>
  <si>
    <t>92522</t>
  </si>
  <si>
    <t>27,84</t>
  </si>
  <si>
    <t>92524</t>
  </si>
  <si>
    <t>52,84</t>
  </si>
  <si>
    <t>92526</t>
  </si>
  <si>
    <t>29,63</t>
  </si>
  <si>
    <t>92528</t>
  </si>
  <si>
    <t>50,69</t>
  </si>
  <si>
    <t>92530</t>
  </si>
  <si>
    <t>27,69</t>
  </si>
  <si>
    <t>92532</t>
  </si>
  <si>
    <t>92534</t>
  </si>
  <si>
    <t>26,24</t>
  </si>
  <si>
    <t>92536</t>
  </si>
  <si>
    <t>45,76</t>
  </si>
  <si>
    <t>92538</t>
  </si>
  <si>
    <t>23,17</t>
  </si>
  <si>
    <t>96252</t>
  </si>
  <si>
    <t>256,91</t>
  </si>
  <si>
    <t>96257</t>
  </si>
  <si>
    <t>189,03</t>
  </si>
  <si>
    <t>96258</t>
  </si>
  <si>
    <t>179,71</t>
  </si>
  <si>
    <t>96259</t>
  </si>
  <si>
    <t>207,05</t>
  </si>
  <si>
    <t>96529</t>
  </si>
  <si>
    <t>FABRICAÇÃO, MONTAGEM E DESMONTAGEM DE FÔRMA PARA SAPATA, EM MADEIRA SERRADA, E=25 MM, 1 UTILIZAÇÃO. AF_06/2017</t>
  </si>
  <si>
    <t>294,63</t>
  </si>
  <si>
    <t>96530</t>
  </si>
  <si>
    <t>FABRICAÇÃO, MONTAGEM E DESMONTAGEM DE FÔRMA PARA VIGA BALDRAME, EM MADEIRA SERRADA, E=25 MM, 1 UTILIZAÇÃO. AF_06/2017</t>
  </si>
  <si>
    <t>159,18</t>
  </si>
  <si>
    <t>96531</t>
  </si>
  <si>
    <t>FABRICAÇÃO, MONTAGEM E DESMONTAGEM DE FÔRMA PARA BLOCO DE COROAMENTO, EM MADEIRA SERRADA, E=25 MM, 2 UTILIZAÇÕES. AF_06/2017</t>
  </si>
  <si>
    <t>108,57</t>
  </si>
  <si>
    <t>96532</t>
  </si>
  <si>
    <t>FABRICAÇÃO, MONTAGEM E DESMONTAGEM DE FÔRMA PARA SAPATA, EM MADEIRA SERRADA, E=25 MM, 2 UTILIZAÇÕES. AF_06/2017</t>
  </si>
  <si>
    <t>182,05</t>
  </si>
  <si>
    <t>96533</t>
  </si>
  <si>
    <t>FABRICAÇÃO, MONTAGEM E DESMONTAGEM DE FÔRMA PARA VIGA BALDRAME, EM MADEIRA SERRADA, E=25 MM, 2 UTILIZAÇÕES. AF_06/2017</t>
  </si>
  <si>
    <t>96,35</t>
  </si>
  <si>
    <t>96534</t>
  </si>
  <si>
    <t>FABRICAÇÃO, MONTAGEM E DESMONTAGEM DE FÔRMA PARA BLOCO DE COROAMENTO, EM MADEIRA SERRADA, E=25 MM, 4 UTILIZAÇÕES. AF_06/2017</t>
  </si>
  <si>
    <t>73,57</t>
  </si>
  <si>
    <t>96535</t>
  </si>
  <si>
    <t>FABRICAÇÃO, MONTAGEM E DESMONTAGEM DE FÔRMA PARA SAPATA, EM MADEIRA SERRADA, E=25 MM, 4 UTILIZAÇÕES. AF_06/2017</t>
  </si>
  <si>
    <t>123,44</t>
  </si>
  <si>
    <t>96536</t>
  </si>
  <si>
    <t>FABRICAÇÃO, MONTAGEM E DESMONTAGEM DE FÔRMA PARA VIGA BALDRAME, EM MADEIRA SERRADA, E=25 MM, 4 UTILIZAÇÕES. AF_06/2017</t>
  </si>
  <si>
    <t>63,64</t>
  </si>
  <si>
    <t>96537</t>
  </si>
  <si>
    <t>FABRICAÇÃO, MONTAGEM E DESMONTAGEM DE FÔRMA PARA BLOCO DE COROAMENTO, EM CHAPA DE MADEIRA COMPENSADA RESINADA, E=17 MM, 2 UTILIZAÇÕES. AF_06/2017</t>
  </si>
  <si>
    <t>181,45</t>
  </si>
  <si>
    <t>96538</t>
  </si>
  <si>
    <t>FABRICAÇÃO, MONTAGEM E DESMONTAGEM DE FÔRMA PARA SAPATA, EM CHAPA DE MADEIRA COMPENSADA RESINADA, E=17 MM, 2 UTILIZAÇÕES. AF_06/2017</t>
  </si>
  <si>
    <t>258,61</t>
  </si>
  <si>
    <t>96539</t>
  </si>
  <si>
    <t>FABRICAÇÃO, MONTAGEM E DESMONTAGEM DE FÔRMA PARA VIGA BALDRAME, EM CHAPA DE MADEIRA COMPENSADA RESINADA, E=17 MM, 2 UTILIZAÇÕES. AF_06/2017</t>
  </si>
  <si>
    <t>121,60</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</si>
  <si>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</si>
  <si>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</si>
  <si>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</si>
  <si>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</si>
  <si>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172,80</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</si>
  <si>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</si>
  <si>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</si>
  <si>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</si>
  <si>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</si>
  <si>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19,32</t>
  </si>
  <si>
    <t>97747</t>
  </si>
  <si>
    <t>195,21</t>
  </si>
  <si>
    <t>101791</t>
  </si>
  <si>
    <t>31,39</t>
  </si>
  <si>
    <t>101792</t>
  </si>
  <si>
    <t>15,81</t>
  </si>
  <si>
    <t>101793</t>
  </si>
  <si>
    <t>25,72</t>
  </si>
  <si>
    <t>101969</t>
  </si>
  <si>
    <t>226,80</t>
  </si>
  <si>
    <t>101971</t>
  </si>
  <si>
    <t>173,84</t>
  </si>
  <si>
    <t>101973</t>
  </si>
  <si>
    <t>173,05</t>
  </si>
  <si>
    <t>101974</t>
  </si>
  <si>
    <t>405,60</t>
  </si>
  <si>
    <t>101975</t>
  </si>
  <si>
    <t>347,58</t>
  </si>
  <si>
    <t>101977</t>
  </si>
  <si>
    <t>270,26</t>
  </si>
  <si>
    <t>101980</t>
  </si>
  <si>
    <t>247,18</t>
  </si>
  <si>
    <t>101981</t>
  </si>
  <si>
    <t>209,66</t>
  </si>
  <si>
    <t>101982</t>
  </si>
  <si>
    <t>180,73</t>
  </si>
  <si>
    <t>101983</t>
  </si>
  <si>
    <t>162,44</t>
  </si>
  <si>
    <t>101985</t>
  </si>
  <si>
    <t>235,74</t>
  </si>
  <si>
    <t>101986</t>
  </si>
  <si>
    <t>168,41</t>
  </si>
  <si>
    <t>101987</t>
  </si>
  <si>
    <t>198,46</t>
  </si>
  <si>
    <t>101988</t>
  </si>
  <si>
    <t>233,41</t>
  </si>
  <si>
    <t>101989</t>
  </si>
  <si>
    <t>181,11</t>
  </si>
  <si>
    <t>101990</t>
  </si>
  <si>
    <t>185,90</t>
  </si>
  <si>
    <t>101991</t>
  </si>
  <si>
    <t>233,71</t>
  </si>
  <si>
    <t>101992</t>
  </si>
  <si>
    <t>169,34</t>
  </si>
  <si>
    <t>101993</t>
  </si>
  <si>
    <t>231,54</t>
  </si>
  <si>
    <t>101994</t>
  </si>
  <si>
    <t>249,80</t>
  </si>
  <si>
    <t>101995</t>
  </si>
  <si>
    <t>191,09</t>
  </si>
  <si>
    <t>101996</t>
  </si>
  <si>
    <t>199,24</t>
  </si>
  <si>
    <t>101997</t>
  </si>
  <si>
    <t>233,62</t>
  </si>
  <si>
    <t>101998</t>
  </si>
  <si>
    <t>167,79</t>
  </si>
  <si>
    <t>101999</t>
  </si>
  <si>
    <t>247,44</t>
  </si>
  <si>
    <t>102000</t>
  </si>
  <si>
    <t>399,22</t>
  </si>
  <si>
    <t>102001</t>
  </si>
  <si>
    <t>345,62</t>
  </si>
  <si>
    <t>102002</t>
  </si>
  <si>
    <t>266,94</t>
  </si>
  <si>
    <t>102003</t>
  </si>
  <si>
    <t>246,37</t>
  </si>
  <si>
    <t>102004</t>
  </si>
  <si>
    <t>216,72</t>
  </si>
  <si>
    <t>102005</t>
  </si>
  <si>
    <t>186,80</t>
  </si>
  <si>
    <t>102006</t>
  </si>
  <si>
    <t>167,89</t>
  </si>
  <si>
    <t>102007</t>
  </si>
  <si>
    <t>398,49</t>
  </si>
  <si>
    <t>102008</t>
  </si>
  <si>
    <t>335,50</t>
  </si>
  <si>
    <t>102009</t>
  </si>
  <si>
    <t>272,94</t>
  </si>
  <si>
    <t>102010</t>
  </si>
  <si>
    <t>247,70</t>
  </si>
  <si>
    <t>102011</t>
  </si>
  <si>
    <t>208,11</t>
  </si>
  <si>
    <t>102012</t>
  </si>
  <si>
    <t>178,44</t>
  </si>
  <si>
    <t>102013</t>
  </si>
  <si>
    <t>162,03</t>
  </si>
  <si>
    <t>102014</t>
  </si>
  <si>
    <t>431,91</t>
  </si>
  <si>
    <t>102015</t>
  </si>
  <si>
    <t>363,93</t>
  </si>
  <si>
    <t>102016</t>
  </si>
  <si>
    <t>264,38</t>
  </si>
  <si>
    <t>102017</t>
  </si>
  <si>
    <t>241,97</t>
  </si>
  <si>
    <t>102036</t>
  </si>
  <si>
    <t>210,68</t>
  </si>
  <si>
    <t>102037</t>
  </si>
  <si>
    <t>180,98</t>
  </si>
  <si>
    <t>102038</t>
  </si>
  <si>
    <t>164,55</t>
  </si>
  <si>
    <t>102039</t>
  </si>
  <si>
    <t>413,51</t>
  </si>
  <si>
    <t>102040</t>
  </si>
  <si>
    <t>346,92</t>
  </si>
  <si>
    <t>102041</t>
  </si>
  <si>
    <t>277,67</t>
  </si>
  <si>
    <t>102042</t>
  </si>
  <si>
    <t>250,05</t>
  </si>
  <si>
    <t>102043</t>
  </si>
  <si>
    <t>211,36</t>
  </si>
  <si>
    <t>102044</t>
  </si>
  <si>
    <t>182,39</t>
  </si>
  <si>
    <t>102045</t>
  </si>
  <si>
    <t>164,99</t>
  </si>
  <si>
    <t>102046</t>
  </si>
  <si>
    <t>436,14</t>
  </si>
  <si>
    <t>102047</t>
  </si>
  <si>
    <t>373,99</t>
  </si>
  <si>
    <t>102048</t>
  </si>
  <si>
    <t>260,39</t>
  </si>
  <si>
    <t>102049</t>
  </si>
  <si>
    <t>235,78</t>
  </si>
  <si>
    <t>102050</t>
  </si>
  <si>
    <t>206,87</t>
  </si>
  <si>
    <t>102051</t>
  </si>
  <si>
    <t>177,18</t>
  </si>
  <si>
    <t>102052</t>
  </si>
  <si>
    <t>160,75</t>
  </si>
  <si>
    <t>102059</t>
  </si>
  <si>
    <t>391,25</t>
  </si>
  <si>
    <t>102060</t>
  </si>
  <si>
    <t>331,25</t>
  </si>
  <si>
    <t>102061</t>
  </si>
  <si>
    <t>258,64</t>
  </si>
  <si>
    <t>102062</t>
  </si>
  <si>
    <t>237,26</t>
  </si>
  <si>
    <t>102063</t>
  </si>
  <si>
    <t>199,45</t>
  </si>
  <si>
    <t>102064</t>
  </si>
  <si>
    <t>169,82</t>
  </si>
  <si>
    <t>102065</t>
  </si>
  <si>
    <t>153,48</t>
  </si>
  <si>
    <t>102066</t>
  </si>
  <si>
    <t>393,88</t>
  </si>
  <si>
    <t>102067</t>
  </si>
  <si>
    <t>339,09</t>
  </si>
  <si>
    <t>102068</t>
  </si>
  <si>
    <t>239,27</t>
  </si>
  <si>
    <t>102069</t>
  </si>
  <si>
    <t>220,77</t>
  </si>
  <si>
    <t>102070</t>
  </si>
  <si>
    <t>192,82</t>
  </si>
  <si>
    <t>102071</t>
  </si>
  <si>
    <t>164,98</t>
  </si>
  <si>
    <t>102072</t>
  </si>
  <si>
    <t>155,80</t>
  </si>
  <si>
    <t>102073</t>
  </si>
  <si>
    <t>ESCADA EM CONCRETO ARMADO MOLDADO IN LOCO, FCK 20 MPA, COM 1 LANCE E LAJE PLANA, FÔRMA EM CHAPA DE MADEIRA COMPENSADA RESINADA. AF_11/2020</t>
  </si>
  <si>
    <t>3.412,16</t>
  </si>
  <si>
    <t>102074</t>
  </si>
  <si>
    <t>ESCADA EM CONCRETO ARMADO MOLDADO IN LOCO, FCK 20 MPA, COM 2 LANCES EM "U" E LAJE PLANA, FÔRMA EM CHAPA DE MADEIRA COMPENSADA RESINADA. AF_11/2020</t>
  </si>
  <si>
    <t>4.220,16</t>
  </si>
  <si>
    <t>102075</t>
  </si>
  <si>
    <t>ESCADA EM CONCRETO ARMADO MOLDADO IN LOCO, FCK 20 MPA, COM 2 LANCES EM "L" E LAJE PLANA, FÔRMA EM CHAPA DE MADEIRA COMPENSADA RESINADA. AF_11/2020</t>
  </si>
  <si>
    <t>4.470,18</t>
  </si>
  <si>
    <t>102076</t>
  </si>
  <si>
    <t>ESCADA EM CONCRETO ARMADO MOLDADO IN LOCO, FCK 20 MPA, COM 2 LANCES EM "X" E LAJE PLANA, FÔRMA EM CHAPA DE MADEIRA COMPENSADA RESINADA. AF_11/2020</t>
  </si>
  <si>
    <t>4.611,81</t>
  </si>
  <si>
    <t>102077</t>
  </si>
  <si>
    <t>ESCADA EM CONCRETO ARMADO MOLDADO IN LOCO, FCK 20 MPA, COM 1 LANCE E LAJE CASCATA, FÔRMA EM CHAPA DE MADEIRA COMPENSADA RESINADA. AF_11/2020</t>
  </si>
  <si>
    <t>4.995,82</t>
  </si>
  <si>
    <t>102078</t>
  </si>
  <si>
    <t>ESCADA EM CONCRETO ARMADO MOLDADO IN LOCO, FCK 20 MPA, COM 2 LANCES EM "U" E LAJE CASCATA, FÔRMA EM CHAPA DE MADEIRA COMPENSADA RESINADA. AF_11/2020</t>
  </si>
  <si>
    <t>5.043,31</t>
  </si>
  <si>
    <t>102079</t>
  </si>
  <si>
    <t>ESCADA EM CONCRETO ARMADO MOLDADO IN LOCO, FCK 20 MPA, COM 2 LANCES EM "L" E LAJE CASCATA, FÔRMA EM CHAPA DE MADEIRA COMPENSADA RESINADA. AF_11/2020</t>
  </si>
  <si>
    <t>4.886,01</t>
  </si>
  <si>
    <t>102080</t>
  </si>
  <si>
    <t>ESCADA EM CONCRETO ARMADO MOLDADO IN LOCO, FCK 20 MPA, COM 2 LANCES EM "X" E LAJE CASCATA, FÔRMA EM CHAPA DE MADEIRA COMPENSADA RESINADA. AF_11/2020</t>
  </si>
  <si>
    <t>4.346,02</t>
  </si>
  <si>
    <t>102086</t>
  </si>
  <si>
    <t>238,83</t>
  </si>
  <si>
    <t>102087</t>
  </si>
  <si>
    <t>183,92</t>
  </si>
  <si>
    <t>102088</t>
  </si>
  <si>
    <t>186,13</t>
  </si>
  <si>
    <t>102089</t>
  </si>
  <si>
    <t>222,51</t>
  </si>
  <si>
    <t>102090</t>
  </si>
  <si>
    <t>160,21</t>
  </si>
  <si>
    <t>102091</t>
  </si>
  <si>
    <t>210,81</t>
  </si>
  <si>
    <t>89996</t>
  </si>
  <si>
    <t>13,35</t>
  </si>
  <si>
    <t>89997</t>
  </si>
  <si>
    <t>11,14</t>
  </si>
  <si>
    <t>89998</t>
  </si>
  <si>
    <t>12,96</t>
  </si>
  <si>
    <t>89999</t>
  </si>
  <si>
    <t>17,71</t>
  </si>
  <si>
    <t>90000</t>
  </si>
  <si>
    <t>15,00</t>
  </si>
  <si>
    <t>91593</t>
  </si>
  <si>
    <t>12,31</t>
  </si>
  <si>
    <t>91594</t>
  </si>
  <si>
    <t>12,64</t>
  </si>
  <si>
    <t>91595</t>
  </si>
  <si>
    <t>13,17</t>
  </si>
  <si>
    <t>91596</t>
  </si>
  <si>
    <t>12,55</t>
  </si>
  <si>
    <t>91597</t>
  </si>
  <si>
    <t>8,79</t>
  </si>
  <si>
    <t>91598</t>
  </si>
  <si>
    <t>91599</t>
  </si>
  <si>
    <t>9,12</t>
  </si>
  <si>
    <t>91600</t>
  </si>
  <si>
    <t>14,54</t>
  </si>
  <si>
    <t>91601</t>
  </si>
  <si>
    <t>15,63</t>
  </si>
  <si>
    <t>91602</t>
  </si>
  <si>
    <t>14,93</t>
  </si>
  <si>
    <t>91603</t>
  </si>
  <si>
    <t>14,09</t>
  </si>
  <si>
    <t>92759</t>
  </si>
  <si>
    <t>ARMAÇÃO DE PILAR OU VIGA DE UMA ESTRUTURA CONVENCIONAL DE CONCRETO ARMADO EM UM EDIFÍCIO DE MÚLTIPLOS PAVIMENTOS UTILIZANDO AÇO CA-60 DE 5,0 MM - MONTAGEM. AF_12/2015</t>
  </si>
  <si>
    <t>17,03</t>
  </si>
  <si>
    <t>92760</t>
  </si>
  <si>
    <t>ARMAÇÃO DE PILAR OU VIGA DE UMA ESTRUTURA CONVENCIONAL DE CONCRETO ARMADO EM UM EDIFÍCIO DE MÚLTIPLOS PAVIMENTOS UTILIZANDO AÇO CA-50 DE 6,3 MM - MONTAGEM. AF_12/2015</t>
  </si>
  <si>
    <t>16,86</t>
  </si>
  <si>
    <t>92761</t>
  </si>
  <si>
    <t>ARMAÇÃO DE PILAR OU VIGA DE UMA ESTRUTURA CONVENCIONAL DE CONCRETO ARMADO EM UM EDIFÍCIO DE MÚLTIPLOS PAVIMENTOS UTILIZANDO AÇO CA-50 DE 8,0 MM - MONTAGEM. AF_12/2015</t>
  </si>
  <si>
    <t>16,39</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</si>
  <si>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</si>
  <si>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</si>
  <si>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</si>
  <si>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</si>
  <si>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12,76</t>
  </si>
  <si>
    <t>92764</t>
  </si>
  <si>
    <t>ARMAÇÃO DE PILAR OU VIGA DE UMA ESTRUTURA CONVENCIONAL DE CONCRETO ARMADO EM UM EDIFÍCIO DE MÚLTIPLOS PAVIMENTOS UTILIZANDO AÇO CA-50 DE 16,0 MM - MONTAGEM. AF_12/2015</t>
  </si>
  <si>
    <t>12,36</t>
  </si>
  <si>
    <t>92765</t>
  </si>
  <si>
    <t>ARMAÇÃO DE PILAR OU VIGA DE UMA ESTRUTURA CONVENCIONAL DE CONCRETO ARMADO EM UM EDIFÍCIO DE MÚLTIPLOS PAVIMENTOS UTILIZANDO AÇO CA-50 DE 20,0 MM - MONTAGEM. AF_12/2015</t>
  </si>
  <si>
    <t>14,13</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</si>
  <si>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</si>
  <si>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</si>
  <si>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</si>
  <si>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</si>
  <si>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17,31</t>
  </si>
  <si>
    <t>92768</t>
  </si>
  <si>
    <t>ARMAÇÃO DE LAJE DE UMA ESTRUTURA CONVENCIONAL DE CONCRETO ARMADO EM UM EDIFÍCIO DE MÚLTIPLOS PAVIMENTOS UTILIZANDO AÇO CA-60 DE 5,0 MM - MONTAGEM. AF_12/2015</t>
  </si>
  <si>
    <t>15,93</t>
  </si>
  <si>
    <t>92769</t>
  </si>
  <si>
    <t>ARMAÇÃO DE LAJE DE UMA ESTRUTURA CONVENCIONAL DE CONCRETO ARMADO EM UM EDIFÍCIO DE MÚLTIPLOS PAVIMENTOS UTILIZANDO AÇO CA-50 DE 6,3 MM - MONTAGEM. AF_12/2015</t>
  </si>
  <si>
    <t>16,01</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</si>
  <si>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</si>
  <si>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</si>
  <si>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</si>
  <si>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</si>
  <si>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14,38</t>
  </si>
  <si>
    <t>92772</t>
  </si>
  <si>
    <t>ARMAÇÃO DE LAJE DE UMA ESTRUTURA CONVENCIONAL DE CONCRETO ARMADO EM UM EDIFÍCIO DE MÚLTIPLOS PAVIMENTOS UTILIZANDO AÇO CA-50 DE 12,5 MM - MONTAGEM. AF_12/2015</t>
  </si>
  <si>
    <t>12,34</t>
  </si>
  <si>
    <t>92773</t>
  </si>
  <si>
    <t>ARMAÇÃO DE LAJE DE UMA ESTRUTURA CONVENCIONAL DE CONCRETO ARMADO EM UM EDIFÍCIO DE MÚLTIPLOS PAVIMENTOS UTILIZANDO AÇO CA-50 DE 16,0 MM - MONTAGEM. AF_12/2015</t>
  </si>
  <si>
    <t>12,06</t>
  </si>
  <si>
    <t>92774</t>
  </si>
  <si>
    <t>ARMAÇÃO DE LAJE DE UMA ESTRUTURA CONVENCIONAL DE CONCRETO ARMADO EM UM EDIFÍCIO DE MÚLTIPLOS PAVIMENTOS UTILIZANDO AÇO CA-50 DE 20,0 MM - MONTAGEM. AF_12/2015</t>
  </si>
  <si>
    <t>13,91</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</si>
  <si>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</si>
  <si>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</si>
  <si>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</si>
  <si>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</si>
  <si>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</si>
  <si>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</si>
  <si>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17,69</t>
  </si>
  <si>
    <t>92778</t>
  </si>
  <si>
    <t>ARMAÇÃO DE PILAR OU VIGA DE UMA ESTRUTURA CONVENCIONAL DE CONCRETO ARMADO EM UMA EDIFICAÇÃO TÉRREA OU SOBRADO UTILIZANDO AÇO CA-50 DE 10,0 MM - MONTAGEM. AF_12/2015</t>
  </si>
  <si>
    <t>15,90</t>
  </si>
  <si>
    <t>92779</t>
  </si>
  <si>
    <t>ARMAÇÃO DE PILAR OU VIGA DE UMA ESTRUTURA CONVENCIONAL DE CONCRETO ARMADO EM UMA EDIFICAÇÃO TÉRREA OU SOBRADO UTILIZANDO AÇO CA-50 DE 12,5 MM - MONTAGEM. AF_12/2015</t>
  </si>
  <si>
    <t>13,47</t>
  </si>
  <si>
    <t>92780</t>
  </si>
  <si>
    <t>ARMAÇÃO DE PILAR OU VIGA DE UMA ESTRUTURA CONVENCIONAL DE CONCRETO ARMADO EM UMA EDIFICAÇÃO TÉRREA OU SOBRADO UTILIZANDO AÇO CA-50 DE 16,0 MM - MONTAGEM. AF_12/2015</t>
  </si>
  <si>
    <t>12,84</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</si>
  <si>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</si>
  <si>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</si>
  <si>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</si>
  <si>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</si>
  <si>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14,11</t>
  </si>
  <si>
    <t>92783</t>
  </si>
  <si>
    <t>ARMAÇÃO DE LAJE DE UMA ESTRUTURA CONVENCIONAL DE CONCRETO ARMADO EM UMA EDIFICAÇÃO TÉRREA OU SOBRADO UTILIZANDO AÇO CA-60 DE 4,2 MM - MONTAGEM. AF_12/2015</t>
  </si>
  <si>
    <t>19,25</t>
  </si>
  <si>
    <t>92784</t>
  </si>
  <si>
    <t>ARMAÇÃO DE LAJE DE UMA ESTRUTURA CONVENCIONAL DE CONCRETO ARMADO EM UMA EDIFICAÇÃO TÉRREA OU SOBRADO UTILIZANDO AÇO CA-60 DE 5,0 MM - MONTAGEM. AF_12/2015</t>
  </si>
  <si>
    <t>17,50</t>
  </si>
  <si>
    <t>92785</t>
  </si>
  <si>
    <t>ARMAÇÃO DE LAJE DE UMA ESTRUTURA CONVENCIONAL DE CONCRETO ARMADO EM UMA EDIFICAÇÃO TÉRREA OU SOBRADO UTILIZANDO AÇO CA-50 DE 6,3 MM - MONTAGEM. AF_12/2015</t>
  </si>
  <si>
    <t>17,20</t>
  </si>
  <si>
    <t>92786</t>
  </si>
  <si>
    <t>ARMAÇÃO DE LAJE DE UMA ESTRUTURA CONVENCIONAL DE CONCRETO ARMADO EM UMA EDIFICAÇÃO TÉRREA OU SOBRADO UTILIZANDO AÇO CA-50 DE 8,0 MM - MONTAGEM. AF_12/2015</t>
  </si>
  <si>
    <t>16,59</t>
  </si>
  <si>
    <t>92787</t>
  </si>
  <si>
    <t>ARMAÇÃO DE LAJE DE UMA ESTRUTURA CONVENCIONAL DE CONCRETO ARMADO EM UMA EDIFICAÇÃO TÉRREA OU SOBRADO UTILIZANDO AÇO CA-50 DE 10,0 MM - MONTAGEM. AF_12/2015</t>
  </si>
  <si>
    <t>15,02</t>
  </si>
  <si>
    <t>92788</t>
  </si>
  <si>
    <t>ARMAÇÃO DE LAJE DE UMA ESTRUTURA CONVENCIONAL DE CONCRETO ARMADO EM UMA EDIFICAÇÃO TÉRREA OU SOBRADO UTILIZANDO AÇO CA-50 DE 12,5 MM - MONTAGEM. AF_12/2015</t>
  </si>
  <si>
    <t>12,80</t>
  </si>
  <si>
    <t>92789</t>
  </si>
  <si>
    <t>ARMAÇÃO DE LAJE DE UMA ESTRUTURA CONVENCIONAL DE CONCRETO ARMADO EM UMA EDIFICAÇÃO TÉRREA OU SOBRADO UTILIZANDO AÇO CA-50 DE 16,0 MM - MONTAGEM. AF_12/2015</t>
  </si>
  <si>
    <t>12,35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</si>
  <si>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</si>
  <si>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</si>
  <si>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</si>
  <si>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</si>
  <si>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13,30</t>
  </si>
  <si>
    <t>92792</t>
  </si>
  <si>
    <t>CORTE E DOBRA DE AÇO CA-50, DIÂMETRO DE 6,3 MM, UTILIZADO EM ESTRUTURAS DIVERSAS, EXCETO LAJES. AF_12/2015</t>
  </si>
  <si>
    <t>13,85</t>
  </si>
  <si>
    <t>92793</t>
  </si>
  <si>
    <t>CORTE E DOBRA DE AÇO CA-50, DIÂMETRO DE 8,0 MM, UTILIZADO EM ESTRUTURAS DIVERSAS, EXCETO LAJES. AF_12/2015</t>
  </si>
  <si>
    <t>92794</t>
  </si>
  <si>
    <t>CORTE E DOBRA DE AÇO CA-50, DIÂMETRO DE 10,0 MM, UTILIZADO EM ESTRUTURAS DIVERSAS, EXCETO LAJES. AF_12/2015</t>
  </si>
  <si>
    <t>12,97</t>
  </si>
  <si>
    <t>92795</t>
  </si>
  <si>
    <t>CORTE E DOBRA DE AÇO CA-50, DIÂMETRO DE 12,5 MM, UTILIZADO EM ESTRUTURAS DIVERSAS, EXCETO LAJES. AF_12/2015</t>
  </si>
  <si>
    <t>92796</t>
  </si>
  <si>
    <t>CORTE E DOBRA DE AÇO CA-50, DIÂMETRO DE 16,0 MM, UTILIZADO EM ESTRUTURAS DIVERSAS, EXCETO LAJES. AF_12/2015</t>
  </si>
  <si>
    <t>92797</t>
  </si>
  <si>
    <t>CORTE E DOBRA DE AÇO CA-50, DIÂMETRO DE 20,0 MM, UTILIZADO EM ESTRUTURAS DIVERSAS, EXCETO LAJES. AF_12/2015</t>
  </si>
  <si>
    <t>13,08</t>
  </si>
  <si>
    <t>92798</t>
  </si>
  <si>
    <t>CORTE E DOBRA DE AÇO CA-50, DIÂMETRO DE 25,0 MM, UTILIZADO EM ESTRUTURAS DIVERSAS, EXCETO LAJES. AF_12/2015</t>
  </si>
  <si>
    <t>92799</t>
  </si>
  <si>
    <t>CORTE E DOBRA DE AÇO CA-60, DIÂMETRO DE 4,2 MM, UTILIZADO EM LAJE. AF_12/2015</t>
  </si>
  <si>
    <t>13,67</t>
  </si>
  <si>
    <t>92800</t>
  </si>
  <si>
    <t>CORTE E DOBRA DE AÇO CA-60, DIÂMETRO DE 5,0 MM, UTILIZADO EM LAJE. AF_12/2015</t>
  </si>
  <si>
    <t>12,88</t>
  </si>
  <si>
    <t>92801</t>
  </si>
  <si>
    <t>CORTE E DOBRA DE AÇO CA-50, DIÂMETRO DE 6,3 MM, UTILIZADO EM LAJE. AF_12/2015</t>
  </si>
  <si>
    <t>92802</t>
  </si>
  <si>
    <t>CORTE E DOBRA DE AÇO CA-50, DIÂMETRO DE 8,0 MM, UTILIZADO EM LAJE. AF_12/2015</t>
  </si>
  <si>
    <t>13,83</t>
  </si>
  <si>
    <t>92803</t>
  </si>
  <si>
    <t>CORTE E DOBRA DE AÇO CA-50, DIÂMETRO DE 10,0 MM, UTILIZADO EM LAJE. AF_12/2015</t>
  </si>
  <si>
    <t>92804</t>
  </si>
  <si>
    <t>CORTE E DOBRA DE AÇO CA-50, DIÂMETRO DE 12,5 MM, UTILIZADO EM LAJE. AF_12/2015</t>
  </si>
  <si>
    <t>11,11</t>
  </si>
  <si>
    <t>92805</t>
  </si>
  <si>
    <t>CORTE E DOBRA DE AÇO CA-50, DIÂMETRO DE 16,0 MM, UTILIZADO EM LAJE. AF_12/2015</t>
  </si>
  <si>
    <t>11,06</t>
  </si>
  <si>
    <t>92806</t>
  </si>
  <si>
    <t>CORTE E DOBRA DE AÇO CA-50, DIÂMETRO DE 20,0 MM, UTILIZADO EM LAJE. AF_12/2015</t>
  </si>
  <si>
    <t>92875</t>
  </si>
  <si>
    <t>CORTE E DOBRA DE AÇO CA-25, DIÂMETRO DE 6,3 MM. AF_12/2015</t>
  </si>
  <si>
    <t>12,68</t>
  </si>
  <si>
    <t>92876</t>
  </si>
  <si>
    <t>CORTE E DOBRA DE AÇO CA-25, DIÂMETRO DE 8,0 MM. AF_12/2015</t>
  </si>
  <si>
    <t>12,69</t>
  </si>
  <si>
    <t>92877</t>
  </si>
  <si>
    <t>CORTE E DOBRA DE AÇO CA-25, DIÂMETRO DE 10,0 MM. AF_12/2015</t>
  </si>
  <si>
    <t>13,92</t>
  </si>
  <si>
    <t>92878</t>
  </si>
  <si>
    <t>CORTE E DOBRA DE AÇO CA-25, DIÂMETRO DE 12,5 MM. AF_12/2015</t>
  </si>
  <si>
    <t>13,80</t>
  </si>
  <si>
    <t>92879</t>
  </si>
  <si>
    <t>CORTE E DOBRA DE AÇO CA-25, DIÂMETRO DE 16,0 MM. AF_12/2015</t>
  </si>
  <si>
    <t>13,72</t>
  </si>
  <si>
    <t>92880</t>
  </si>
  <si>
    <t>CORTE E DOBRA DE AÇO CA-25, DIÂMETRO DE 20,0 MM. AF_12/2015</t>
  </si>
  <si>
    <t>14,06</t>
  </si>
  <si>
    <t>92881</t>
  </si>
  <si>
    <t>CORTE E DOBRA DE AÇO CA-25, DIÂMETRO DE 25,0 MM. AF_12/2015</t>
  </si>
  <si>
    <t>92882</t>
  </si>
  <si>
    <t>ARMAÇÃO UTILIZANDO AÇO CA-25 DE 6,3 MM - MONTAGEM. AF_12/2015</t>
  </si>
  <si>
    <t>15,69</t>
  </si>
  <si>
    <t>92883</t>
  </si>
  <si>
    <t>ARMAÇÃO UTILIZANDO AÇO CA-25 DE 8,0 MM - MONTAGEM. AF_12/2015</t>
  </si>
  <si>
    <t>15,10</t>
  </si>
  <si>
    <t>92884</t>
  </si>
  <si>
    <t>ARMAÇÃO UTILIZANDO AÇO CA-25 DE 10,0 MM - MONTAGEM. AF_12/2015</t>
  </si>
  <si>
    <t>15,88</t>
  </si>
  <si>
    <t>92885</t>
  </si>
  <si>
    <t>ARMAÇÃO UTILIZANDO AÇO CA-25 DE 12,5 MM - MONTAGEM. AF_12/2015</t>
  </si>
  <si>
    <t>15,40</t>
  </si>
  <si>
    <t>92886</t>
  </si>
  <si>
    <t>ARMAÇÃO UTILIZANDO AÇO CA-25 DE 16,0 MM - MONTAGEM. AF_12/2015</t>
  </si>
  <si>
    <t>92887</t>
  </si>
  <si>
    <t>ARMAÇÃO UTILIZANDO AÇO CA-25 DE 20,0 MM - MONTAGEM. AF_12/2015</t>
  </si>
  <si>
    <t>15,11</t>
  </si>
  <si>
    <t>92888</t>
  </si>
  <si>
    <t>ARMAÇÃO UTILIZANDO AÇO CA-25 DE 25,0 MM - MONTAGEM. AF_12/2015</t>
  </si>
  <si>
    <t>14,91</t>
  </si>
  <si>
    <t>92915</t>
  </si>
  <si>
    <t>ARMAÇÃO DE ESTRUTURAS DE CONCRETO ARMADO, EXCETO VIGAS, PILARES, LAJES E FUNDAÇÕES, UTILIZANDO AÇO CA-60 DE 5,0 MM - MONTAGEM. AF_12/2015</t>
  </si>
  <si>
    <t>18,17</t>
  </si>
  <si>
    <t>92916</t>
  </si>
  <si>
    <t>ARMAÇÃO DE ESTRUTURAS DE CONCRETO ARMADO, EXCETO VIGAS, PILARES, LAJES E FUNDAÇÕES, UTILIZANDO AÇO CA-50 DE 6,3 MM - MONTAGEM. AF_12/2015</t>
  </si>
  <si>
    <t>17,73</t>
  </si>
  <si>
    <t>92917</t>
  </si>
  <si>
    <t>ARMAÇÃO DE ESTRUTURAS DE CONCRETO ARMADO, EXCETO VIGAS, PILARES, LAJES E FUNDAÇÕES, UTILIZANDO AÇO CA-50 DE 8,0 MM - MONTAGEM. AF_12/2015</t>
  </si>
  <si>
    <t>17,04</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</si>
  <si>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</si>
  <si>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</si>
  <si>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</si>
  <si>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</si>
  <si>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13,11</t>
  </si>
  <si>
    <t>92922</t>
  </si>
  <si>
    <t>ARMAÇÃO DE ESTRUTURAS DE CONCRETO ARMADO, EXCETO VIGAS, PILARES, LAJES E FUNDAÇÕES, UTILIZANDO AÇO CA-50 DE 16,0 MM - MONTAGEM. AF_12/2015</t>
  </si>
  <si>
    <t>12,59</t>
  </si>
  <si>
    <t>92923</t>
  </si>
  <si>
    <t>ARMAÇÃO DE ESTRUTURAS DE CONCRETO ARMADO, EXCETO VIGAS, PILARES, LAJES E FUNDAÇÕES, UTILIZANDO AÇO CA-50 DE 20,0 MM - MONTAGEM. AF_12/2015</t>
  </si>
  <si>
    <t>14,29</t>
  </si>
  <si>
    <t>92924</t>
  </si>
  <si>
    <t>ARMAÇÃO DE ESTRUTURAS DE CONCRETO ARMADO, EXCETO VIGAS, PILARES, LAJES E FUNDAÇÕES, UTILIZANDO AÇO CA-50 DE 25,0 MM - MONTAGEM. AF_12/2015</t>
  </si>
  <si>
    <t>14,02</t>
  </si>
  <si>
    <t>95445</t>
  </si>
  <si>
    <t>CORTE E DOBRA DE AÇO CA-60, DIÂMETRO DE 5,0 MM, UTILIZADO EM ESTRIBO CONTÍNUO HELICOIDAL. AF_09/2021</t>
  </si>
  <si>
    <t>12,10</t>
  </si>
  <si>
    <t>95446</t>
  </si>
  <si>
    <t>CORTE E DOBRA DE AÇO CA-50, DIÂMETRO DE 6,3 MM, UTILIZADO EM ESTRIBO CONTÍNUO HELICOIDAL. AF_09/2021</t>
  </si>
  <si>
    <t>13,19</t>
  </si>
  <si>
    <t>95448</t>
  </si>
  <si>
    <t>CORTE E DOBRA DE AÇO CA-50, DIÂMERO DE 32 MM, UTILIZADO EM ESTRUTURAS DIVERSAS, EXCETO LAJE. AF_10/2016</t>
  </si>
  <si>
    <t>14,34</t>
  </si>
  <si>
    <t>95576</t>
  </si>
  <si>
    <t>MONTAGEM DE ARMADURA DE ESTACAS, DIÂMETRO = 8,0 MM. AF_09/2021</t>
  </si>
  <si>
    <t>16,00</t>
  </si>
  <si>
    <t>95577</t>
  </si>
  <si>
    <t>MONTAGEM DE ARMADURA DE ESTACAS, DIÂMETRO = 10,0 MM. AF_09/2021</t>
  </si>
  <si>
    <t>14,20</t>
  </si>
  <si>
    <t>95578</t>
  </si>
  <si>
    <t>MONTAGEM DE ARMADURA DE ESTACAS, DIÂMETRO = 12,5 MM. AF_09/2021</t>
  </si>
  <si>
    <t>95579</t>
  </si>
  <si>
    <t>MONTAGEM DE ARMADURA DE ESTACAS, DIÂMETRO = 16,0 MM. AF_09/2021</t>
  </si>
  <si>
    <t>11,84</t>
  </si>
  <si>
    <t>95580</t>
  </si>
  <si>
    <t>MONTAGEM DE ARMADURA DE ESTACAS, DIÂMETRO = 20,0 MM. AF_09/2021</t>
  </si>
  <si>
    <t>95581</t>
  </si>
  <si>
    <t>MONTAGEM DE ARMADURA DE ESTACAS, DIÂMETRO = 25,0 MM. AF_09/2021</t>
  </si>
  <si>
    <t>13,75</t>
  </si>
  <si>
    <t>95582</t>
  </si>
  <si>
    <t>MONTAGEM DE ARMADURA DE ESTACAS, DIÂMETRO = 32,0 MM. AF_09/2021</t>
  </si>
  <si>
    <t>95583</t>
  </si>
  <si>
    <t>MONTAGEM DE ARMADURA TRANSVERSAL DE ESTACAS DE SEÇÃO CIRCULAR, DIÂMETRO = 5,0 MM. AF_09/2021</t>
  </si>
  <si>
    <t>95584</t>
  </si>
  <si>
    <t>MONTAGEM DE ARMADURA TRANSVERSAL DE ESTACAS DE SEÇÃO CIRCULAR, DIÂMETRO = 6,30 MM. AF_09/2021</t>
  </si>
  <si>
    <t>16,14</t>
  </si>
  <si>
    <t>95592</t>
  </si>
  <si>
    <t>MONTAGEM DE ARMADURA TRANVERSAL DE ESTACAS DE SEÇÃO RETANGULAR, DIÂMETRO = 5,0 MM. AF_09/2021</t>
  </si>
  <si>
    <t>17,68</t>
  </si>
  <si>
    <t>95593</t>
  </si>
  <si>
    <t>MONTAGEM DE ARMADURA TRANSVERSAL DE ESTACAS DE SEÇÃO RETANGULAR, DIÂMETRO = 6,30 MM. AF_09/2021</t>
  </si>
  <si>
    <t>95943</t>
  </si>
  <si>
    <t>22,05</t>
  </si>
  <si>
    <t>95944</t>
  </si>
  <si>
    <t>21,17</t>
  </si>
  <si>
    <t>95945</t>
  </si>
  <si>
    <t>95946</t>
  </si>
  <si>
    <t>15,74</t>
  </si>
  <si>
    <t>95947</t>
  </si>
  <si>
    <t>12,77</t>
  </si>
  <si>
    <t>95948</t>
  </si>
  <si>
    <t>11,89</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</si>
  <si>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</si>
  <si>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</si>
  <si>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</si>
  <si>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</si>
  <si>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</si>
  <si>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</si>
  <si>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15,97</t>
  </si>
  <si>
    <t>96547</t>
  </si>
  <si>
    <t>ARMAÇÃO DE BLOCO, VIGA BALDRAME OU SAPATA UTILIZANDO AÇO CA-50 DE 12,5 MM - MONTAGEM. AF_06/2017</t>
  </si>
  <si>
    <t>13,59</t>
  </si>
  <si>
    <t>96548</t>
  </si>
  <si>
    <t>ARMAÇÃO DE BLOCO, VIGA BALDRAME OU SAPATA UTILIZANDO AÇO CA-50 DE 16 MM - MONTAGEM. AF_06/2017</t>
  </si>
  <si>
    <t>13,02</t>
  </si>
  <si>
    <t>96549</t>
  </si>
  <si>
    <t>ARMAÇÃO DE BLOCO, VIGA BALDRAME OU SAPATA UTILIZANDO AÇO CA-50 DE 20 MM - MONTAGEM. AF_06/2017</t>
  </si>
  <si>
    <t>14,67</t>
  </si>
  <si>
    <t>96550</t>
  </si>
  <si>
    <t>ARMAÇÃO DE BLOCO, VIGA BALDRAME OU SAPATA UTILIZANDO AÇO CA-50 DE 25 MM - MONTAGEM. AF_06/2017</t>
  </si>
  <si>
    <t>100064</t>
  </si>
  <si>
    <t>12,54</t>
  </si>
  <si>
    <t>100066</t>
  </si>
  <si>
    <t>100067</t>
  </si>
  <si>
    <t>14,75</t>
  </si>
  <si>
    <t>100068</t>
  </si>
  <si>
    <t>12,14</t>
  </si>
  <si>
    <t>102920</t>
  </si>
  <si>
    <t>10,88</t>
  </si>
  <si>
    <t>102921</t>
  </si>
  <si>
    <t>10,66</t>
  </si>
  <si>
    <t>102922</t>
  </si>
  <si>
    <t>11,31</t>
  </si>
  <si>
    <t>102923</t>
  </si>
  <si>
    <t>10,50</t>
  </si>
  <si>
    <t>103088</t>
  </si>
  <si>
    <t>89993</t>
  </si>
  <si>
    <t>796,95</t>
  </si>
  <si>
    <t>89994</t>
  </si>
  <si>
    <t>689,43</t>
  </si>
  <si>
    <t>89995</t>
  </si>
  <si>
    <t>769,45</t>
  </si>
  <si>
    <t>90278</t>
  </si>
  <si>
    <t>408,23</t>
  </si>
  <si>
    <t>90279</t>
  </si>
  <si>
    <t>447,54</t>
  </si>
  <si>
    <t>90280</t>
  </si>
  <si>
    <t>488,46</t>
  </si>
  <si>
    <t>90281</t>
  </si>
  <si>
    <t>559,63</t>
  </si>
  <si>
    <t>90282</t>
  </si>
  <si>
    <t>396,55</t>
  </si>
  <si>
    <t>90283</t>
  </si>
  <si>
    <t>436,06</t>
  </si>
  <si>
    <t>90284</t>
  </si>
  <si>
    <t>481,84</t>
  </si>
  <si>
    <t>90285</t>
  </si>
  <si>
    <t>559,56</t>
  </si>
  <si>
    <t>92718</t>
  </si>
  <si>
    <t>CONCRETAGEM DE PILARES, FCK = 25 MPA,  COM USO DE BALDES EM EDIFICAÇÃO COM SEÇÃO MÉDIA DE PILARES MENOR OU IGUAL A 0,25 M² - LANÇAMENTO, ADENSAMENTO E ACABAMENTO. AF_12/2015</t>
  </si>
  <si>
    <t>589,10</t>
  </si>
  <si>
    <t>92719</t>
  </si>
  <si>
    <t>CONCRETAGEM DE PILARES, FCK = 25 MPA, COM USO DE GRUA EM EDIFICAÇÃO COM SEÇÃO MÉDIA DE PILARES MENOR OU IGUAL A 0,25 M² - LANÇAMENTO, ADENSAMENTO E ACABAMENTO. AF_12/2015</t>
  </si>
  <si>
    <t>454,30</t>
  </si>
  <si>
    <t>92720</t>
  </si>
  <si>
    <t>CONCRETAGEM DE PILARES, FCK = 25 MPA, COM USO DE BOMBA EM EDIFICAÇÃO COM SEÇÃO MÉDIA DE PILARES MENOR OU IGUAL A 0,25 M² - LANÇAMENTO, ADENSAMENTO E ACABAMENTO. AF_12/2015</t>
  </si>
  <si>
    <t>485,36</t>
  </si>
  <si>
    <t>92721</t>
  </si>
  <si>
    <t>CONCRETAGEM DE PILARES, FCK = 25 MPA, COM USO DE GRUA EM EDIFICAÇÃO COM SEÇÃO MÉDIA DE PILARES MAIOR QUE 0,25 M² - LANÇAMENTO, ADENSAMENTO E ACABAMENTO. AF_12/2015</t>
  </si>
  <si>
    <t>446,05</t>
  </si>
  <si>
    <t>92722</t>
  </si>
  <si>
    <t>CONCRETAGEM DE PILARES, FCK = 25 MPA, COM USO DE BOMBA EM EDIFICAÇÃO COM SEÇÃO MÉDIA DE PILARES MAIOR QUE 0,25 M² - LANÇAMENTO, ADENSAMENTO E ACABAMENTO. AF_12/2015</t>
  </si>
  <si>
    <t>481,90</t>
  </si>
  <si>
    <t>92723</t>
  </si>
  <si>
    <t>CONCRETAGEM DE VIGAS E LAJES, FCK=20 MPA, PARA LAJES PREMOLDADAS COM USO DE BOMBA EM EDIFICAÇÃO COM ÁREA MÉDIA DE LAJES MENOR OU IGUAL A 20 M² - LANÇAMENTO, ADENSAMENTO E ACABAMENTO. AF_12/2015</t>
  </si>
  <si>
    <t>471,73</t>
  </si>
  <si>
    <t>92724</t>
  </si>
  <si>
    <t>CONCRETAGEM DE VIGAS E LAJES, FCK=20 MPA, PARA LAJES PREMOLDADAS COM USO DE BOMBA EM EDIFICAÇÃO COM ÁREA MÉDIA DE LAJES MAIOR QUE 20 M² - LANÇAMENTO, ADENSAMENTO E ACABAMENTO. AF_12/2015</t>
  </si>
  <si>
    <t>468,72</t>
  </si>
  <si>
    <t>92725</t>
  </si>
  <si>
    <t>CONCRETAGEM DE VIGAS E LAJES, FCK=20 MPA, PARA LAJES MACIÇAS OU NERVURADAS COM USO DE BOMBA EM EDIFICAÇÃO COM ÁREA MÉDIA DE LAJES MENOR OU IGUAL A 20 M² - LANÇAMENTO, ADENSAMENTO E ACABAMENTO. AF_12/2015</t>
  </si>
  <si>
    <t>467,46</t>
  </si>
  <si>
    <t>92726</t>
  </si>
  <si>
    <t>CONCRETAGEM DE VIGAS E LAJES, FCK=20 MPA, PARA LAJES MACIÇAS OU NERVURADAS COM USO DE BOMBA EM EDIFICAÇÃO COM ÁREA MÉDIA DE LAJES MAIOR QUE 20 M² - LANÇAMENTO, ADENSAMENTO E ACABAMENTO. AF_12/2015</t>
  </si>
  <si>
    <t>465,34</t>
  </si>
  <si>
    <t>92727</t>
  </si>
  <si>
    <t>CONCRETAGEM DE VIGAS E LAJES, FCK=20 MPA, PARA LAJES PREMOLDADAS COM JERICAS EM ELEVADOR DE CABO EM EDIFICAÇÃO DE MULTIPAVIMENTOS ATÉ 16 ANDARES, COM ÁREA MÉDIA DE LAJES MENOR OU IGUAL A 20 M² - LANÇAMENTO, ADENSAMENTO E ACABAMENTO. AF_12/2015</t>
  </si>
  <si>
    <t>528,21</t>
  </si>
  <si>
    <t>92728</t>
  </si>
  <si>
    <t>CONCRETAGEM DE VIGAS E LAJES, FCK=20 MPA, PARA LAJES PREMOLDADAS COM JERICAS EM ELEVADOR DE CABO EM EDIFICAÇÃO DE MULTIPAVIMENTOS ATÉ 16 ANDARES, COM ÁREA MÉDIA DE LAJES MAIOR QUE 20 M² - LANÇAMENTO, ADENSAMENTO E ACABAMENTO. AF_12/2015</t>
  </si>
  <si>
    <t>506,67</t>
  </si>
  <si>
    <t>92729</t>
  </si>
  <si>
    <t>CONCRETAGEM DE VIGAS E LAJES, FCK=20 MPA, PARA LAJES MACIÇAS OU NERVURADAS COM JERICAS EM ELEVADOR DE CABO EM EDIFICAÇÃO DE ATÉ 16 ANDARES, COM ÁREA MÉDIA DE LAJES MENOR OU IGUAL A 20 M² - LANÇAMENTO, ADENSAMENTO E ACABAMENTO. AF_12/2015</t>
  </si>
  <si>
    <t>497,54</t>
  </si>
  <si>
    <t>92730</t>
  </si>
  <si>
    <t>CONCRETAGEM DE VIGAS E LAJES, FCK=20 MPA, PARA LAJES MACIÇAS OU NERVURADAS COM JERICAS EM ELEVADOR DE CABO EM EDIFICAÇÃO DE MULTIPAVIMENTOS ATÉ 16 ANDARES, COM ÁREA MÉDIA DE LAJES MAIOR QUE 20 M² - LANÇAMENTO, ADENSAMENTO E ACABAMENTO. AF_12/2015</t>
  </si>
  <si>
    <t>482,34</t>
  </si>
  <si>
    <t>92731</t>
  </si>
  <si>
    <t>CONCRETAGEM DE VIGAS E LAJES, FCK=20 MPA, PARA LAJES PREMOLDADAS COM JERICAS EM CREMALHEIRA EM EDIFICAÇÃO DE MULTIPAVIMENTOS ATÉ 16 ANDARES, COM ÁREA MÉDIA DE LAJES MENOR OU IGUAL A 20 M² - LANÇAMENTO, ADENSAMENTO E ACABAMENTO. AF_12/2015</t>
  </si>
  <si>
    <t>500,06</t>
  </si>
  <si>
    <t>92732</t>
  </si>
  <si>
    <t>CONCRETAGEM DE VIGAS E LAJES, FCK=20 MPA, PARA LAJES PREMOLDADAS COM JERICAS EM CREMALHEIRA EM EDIFICAÇÃO DE MULTIPAVIMENTOS ATÉ 16 ANDARES, COM ÁREA MÉDIA DE LAJES MAIOR QUE 20 M² - LANÇAMENTO, ADENSAMENTO E ACABAMENTO. AF_12/2015</t>
  </si>
  <si>
    <t>485,27</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</si>
  <si>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</si>
  <si>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</si>
  <si>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478,97</t>
  </si>
  <si>
    <t>92734</t>
  </si>
  <si>
    <t>CONCRETAGEM DE VIGAS E LAJES, FCK=20 MPA, PARA LAJES MACIÇAS OU NERVURADAS COM JERICAS EM CREMALHEIRA EM EDIFICAÇÃO DE MULTIPAVIMENTOS ATÉ 16 ANDARES, COM ÁREA MÉDIA DE LAJES MAIOR QUE 20 M² - LANÇAMENTO, ADENSAMENTO E ACABAMENTO. AF_12/2015</t>
  </si>
  <si>
    <t>468,55</t>
  </si>
  <si>
    <t>92735</t>
  </si>
  <si>
    <t>CONCRETAGEM DE VIGAS E LAJES, FCK=20 MPA, PARA LAJES PREMOLDADAS COM GRUA DE CAÇAMBA DE 350 L EM EDIFICAÇÃO DE MULTIPAVIMENTOS ATÉ 16 ANDARES, COM ÁREA MÉDIA DE LAJES MENOR OU IGUAL A 20 M² - LANÇAMENTO, ADENSAMENTO E ACABAMENTO. AF_12/2015</t>
  </si>
  <si>
    <t>473,99</t>
  </si>
  <si>
    <t>92736</t>
  </si>
  <si>
    <t>CONCRETAGEM DE VIGAS E LAJES, FCK=20 MPA, PARA LAJES PREMOLDADAS COM GRUA DE CAÇAMBA DE 350 L EM EDIFICAÇÃO DE MULTIPAVIMENTOS ATÉ 16 ANDARES, COM ÁREA MÉDIA DE LAJES MAIOR QUE 20 M² - LANÇAMENTO, ADENSAMENTO E ACABAMENTO. AF_12/2015</t>
  </si>
  <si>
    <t>462,83</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</si>
  <si>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</si>
  <si>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</si>
  <si>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446,61</t>
  </si>
  <si>
    <t>92740</t>
  </si>
  <si>
    <t>CONCRETAGEM DE VIGAS E LAJES, FCK=20 MPA, PARA LAJES MACIÇAS OU NERVURADAS COM GRUA DE CAÇAMBA DE 500 L EM EDIFICAÇÃO DE MULTIPAVIMENTOS ATÉ 16 ANDARES, COM ÁREA MÉDIA DE LAJES MAIOR QUE 20 M² - LANÇAMENTO, ADENSAMENTO E ACABAMENTO. AF_12/2015</t>
  </si>
  <si>
    <t>441,06</t>
  </si>
  <si>
    <t>92741</t>
  </si>
  <si>
    <t>CONCRETAGEM DE VIGAS E LAJES, FCK=20 MPA, PARA QUALQUER TIPO DE LAJE COM BALDES EM EDIFICAÇÃO TÉRREA, COM ÁREA MÉDIA DE LAJES MENOR OU IGUAL A 20 M² - LANÇAMENTO, ADENSAMENTO E ACABAMENTO. AF_12/2015</t>
  </si>
  <si>
    <t>646,04</t>
  </si>
  <si>
    <t>92742</t>
  </si>
  <si>
    <t>CONCRETAGEM DE VIGAS E LAJES, FCK=20 MPA, PARA QUALQUER TIPO DE LAJE COM BALDES EM EDIFICAÇÃO DE MULTIPAVIMENTOS ATÉ 04 ANDARES, COM ÁREA MÉDIA DE LAJES MENOR OU IGUAL A 20 M² - LANÇAMENTO, ADENSAMENTO E ACABAMENTO. AF_12/2015</t>
  </si>
  <si>
    <t>861,37</t>
  </si>
  <si>
    <t>92873</t>
  </si>
  <si>
    <t>LANÇAMENTO COM USO DE BALDES, ADENSAMENTO E ACABAMENTO DE CONCRETO EM ESTRUTURAS. AF_12/2015</t>
  </si>
  <si>
    <t>166,66</t>
  </si>
  <si>
    <t>92874</t>
  </si>
  <si>
    <t>LANÇAMENTO COM USO DE BOMBA, ADENSAMENTO E ACABAMENTO DE CONCRETO EM ESTRUTURAS. AF_12/2015</t>
  </si>
  <si>
    <t>27,72</t>
  </si>
  <si>
    <t>94962</t>
  </si>
  <si>
    <t>321,99</t>
  </si>
  <si>
    <t>94963</t>
  </si>
  <si>
    <t>352,13</t>
  </si>
  <si>
    <t>94964</t>
  </si>
  <si>
    <t>381,39</t>
  </si>
  <si>
    <t>94965</t>
  </si>
  <si>
    <t>392,60</t>
  </si>
  <si>
    <t>94966</t>
  </si>
  <si>
    <t>404,21</t>
  </si>
  <si>
    <t>94967</t>
  </si>
  <si>
    <t>456,20</t>
  </si>
  <si>
    <t>94968</t>
  </si>
  <si>
    <t>318,85</t>
  </si>
  <si>
    <t>94969</t>
  </si>
  <si>
    <t>346,22</t>
  </si>
  <si>
    <t>94970</t>
  </si>
  <si>
    <t>369,52</t>
  </si>
  <si>
    <t>94971</t>
  </si>
  <si>
    <t>386,43</t>
  </si>
  <si>
    <t>94972</t>
  </si>
  <si>
    <t>398,06</t>
  </si>
  <si>
    <t>94973</t>
  </si>
  <si>
    <t>448,21</t>
  </si>
  <si>
    <t>94974</t>
  </si>
  <si>
    <t>356,87</t>
  </si>
  <si>
    <t>94975</t>
  </si>
  <si>
    <t>383,11</t>
  </si>
  <si>
    <t>96555</t>
  </si>
  <si>
    <t>CONCRETAGEM DE BLOCOS DE COROAMENTO E VIGAS BALDRAME, FCK 30 MPA, COM USO DE JERICA  LANÇAMENTO, ADENSAMENTO E ACABAMENTO. AF_06/2017</t>
  </si>
  <si>
    <t>547,10</t>
  </si>
  <si>
    <t>96556</t>
  </si>
  <si>
    <t>CONCRETAGEM DE SAPATAS, FCK 30 MPA, COM USO DE JERICA  LANÇAMENTO, ADENSAMENTO E ACABAMENTO. AF_06/2017</t>
  </si>
  <si>
    <t>612,24</t>
  </si>
  <si>
    <t>96557</t>
  </si>
  <si>
    <t>CONCRETAGEM DE BLOCOS DE COROAMENTO E VIGAS BALDRAMES, FCK 30 MPA, COM USO DE BOMBA  LANÇAMENTO, ADENSAMENTO E ACABAMENTO. AF_06/2017</t>
  </si>
  <si>
    <t>508,25</t>
  </si>
  <si>
    <t>96558</t>
  </si>
  <si>
    <t>CONCRETAGEM DE SAPATAS, FCK 30 MPA, COM USO DE BOMBA  LANÇAMENTO, ADENSAMENTO E ACABAMENTO. AF_11/2016</t>
  </si>
  <si>
    <t>514,16</t>
  </si>
  <si>
    <t>99235</t>
  </si>
  <si>
    <t>492,65</t>
  </si>
  <si>
    <t>99431</t>
  </si>
  <si>
    <t>509,92</t>
  </si>
  <si>
    <t>99432</t>
  </si>
  <si>
    <t>495,15</t>
  </si>
  <si>
    <t>99433</t>
  </si>
  <si>
    <t>537,09</t>
  </si>
  <si>
    <t>99434</t>
  </si>
  <si>
    <t>513,07</t>
  </si>
  <si>
    <t>99435</t>
  </si>
  <si>
    <t>497,33</t>
  </si>
  <si>
    <t>99436</t>
  </si>
  <si>
    <t>553,59</t>
  </si>
  <si>
    <t>99437</t>
  </si>
  <si>
    <t>522,44</t>
  </si>
  <si>
    <t>99438</t>
  </si>
  <si>
    <t>526,97</t>
  </si>
  <si>
    <t>99439</t>
  </si>
  <si>
    <t>502,02</t>
  </si>
  <si>
    <t>102473</t>
  </si>
  <si>
    <t>433,55</t>
  </si>
  <si>
    <t>102474</t>
  </si>
  <si>
    <t>461,27</t>
  </si>
  <si>
    <t>102475</t>
  </si>
  <si>
    <t>493,91</t>
  </si>
  <si>
    <t>102476</t>
  </si>
  <si>
    <t>504,15</t>
  </si>
  <si>
    <t>102477</t>
  </si>
  <si>
    <t>530,53</t>
  </si>
  <si>
    <t>102478</t>
  </si>
  <si>
    <t>564,85</t>
  </si>
  <si>
    <t>102479</t>
  </si>
  <si>
    <t>430,84</t>
  </si>
  <si>
    <t>102480</t>
  </si>
  <si>
    <t>455,73</t>
  </si>
  <si>
    <t>102481</t>
  </si>
  <si>
    <t>482,36</t>
  </si>
  <si>
    <t>102482</t>
  </si>
  <si>
    <t>501,48</t>
  </si>
  <si>
    <t>102483</t>
  </si>
  <si>
    <t>523,82</t>
  </si>
  <si>
    <t>102484</t>
  </si>
  <si>
    <t>563,87</t>
  </si>
  <si>
    <t>102485</t>
  </si>
  <si>
    <t>470,59</t>
  </si>
  <si>
    <t>102486</t>
  </si>
  <si>
    <t>492,87</t>
  </si>
  <si>
    <t>102487</t>
  </si>
  <si>
    <t>456,80</t>
  </si>
  <si>
    <t>103183</t>
  </si>
  <si>
    <t>533,18</t>
  </si>
  <si>
    <t>103184</t>
  </si>
  <si>
    <t>501,81</t>
  </si>
  <si>
    <t>101963</t>
  </si>
  <si>
    <t>LAJE PRÉ-MOLDADA UNIDIRECIONAL, BIAPOIADA, PARA PISO, ENCHIMENTO EM CERÂMICA, VIGOTA CONVENCIONAL, ALTURA TOTAL DA LAJE (ENCHIMENTO+CAPA) = (8+4). AF_11/2020</t>
  </si>
  <si>
    <t>173,48</t>
  </si>
  <si>
    <t>101964</t>
  </si>
  <si>
    <t>LAJE PRÉ-MOLDADA UNIDIRECIONAL, BIAPOIADA, PARA FORRO, ENCHIMENTO EM CERÂMICA, VIGOTA CONVENCIONAL, ALTURA TOTAL DA LAJE (ENCHIMENTO+CAPA) = (8+3). AF_11/2020</t>
  </si>
  <si>
    <t>162,16</t>
  </si>
  <si>
    <t>101165</t>
  </si>
  <si>
    <t>744,63</t>
  </si>
  <si>
    <t>101166</t>
  </si>
  <si>
    <t>462,66</t>
  </si>
  <si>
    <t>98575</t>
  </si>
  <si>
    <t>TRATAMENTO DE JUNTA DE DILATAÇÃO, COM TARUGO DE POLIETILENO E SELANTE PU, INCLUSO PREENCHIMENTO COM ESPUMA EXPANSIVA PU. AF_06/2018</t>
  </si>
  <si>
    <t>95,52</t>
  </si>
  <si>
    <t>20,94</t>
  </si>
  <si>
    <t>98577</t>
  </si>
  <si>
    <t>TRATAMENTO DE JUNTA SERRADA, COM TARUGO DE POLIETILENO E SELANTE À BASE DE SILICONE. AF_06/2018</t>
  </si>
  <si>
    <t>40,39</t>
  </si>
  <si>
    <t>93182</t>
  </si>
  <si>
    <t>93183</t>
  </si>
  <si>
    <t>55,69</t>
  </si>
  <si>
    <t>93184</t>
  </si>
  <si>
    <t>VERGA PRÉ-MOLDADA PARA PORTAS COM ATÉ 1,5 M DE VÃO. AF_03/2016</t>
  </si>
  <si>
    <t>31,66</t>
  </si>
  <si>
    <t>93185</t>
  </si>
  <si>
    <t>54,94</t>
  </si>
  <si>
    <t>93186</t>
  </si>
  <si>
    <t>78,32</t>
  </si>
  <si>
    <t>93187</t>
  </si>
  <si>
    <t>VERGA MOLDADA IN LOCO EM CONCRETO PARA JANELAS COM MAIS DE 1,5 M DE VÃO. AF_03/2016</t>
  </si>
  <si>
    <t>90,02</t>
  </si>
  <si>
    <t>93188</t>
  </si>
  <si>
    <t>75,58</t>
  </si>
  <si>
    <t>93189</t>
  </si>
  <si>
    <t>91,37</t>
  </si>
  <si>
    <t>93190</t>
  </si>
  <si>
    <t>41,47</t>
  </si>
  <si>
    <t>93191</t>
  </si>
  <si>
    <t>VERGA MOLDADA IN LOCO COM UTILIZAÇÃO DE BLOCOS CANALETA PARA JANELAS COM MAIS DE 1,5 M DE VÃO. AF_03/2016</t>
  </si>
  <si>
    <t>44,03</t>
  </si>
  <si>
    <t>93192</t>
  </si>
  <si>
    <t>47,90</t>
  </si>
  <si>
    <t>93193</t>
  </si>
  <si>
    <t>45,47</t>
  </si>
  <si>
    <t>93194</t>
  </si>
  <si>
    <t>CONTRAVERGA PRÉ-MOLDADA PARA VÃOS DE ATÉ 1,5 M DE COMPRIMENTO. AF_03/2016</t>
  </si>
  <si>
    <t>42,21</t>
  </si>
  <si>
    <t>93195</t>
  </si>
  <si>
    <t>50,87</t>
  </si>
  <si>
    <t>93196</t>
  </si>
  <si>
    <t>74,72</t>
  </si>
  <si>
    <t>93197</t>
  </si>
  <si>
    <t>CONTRAVERGA MOLDADA IN LOCO EM CONCRETO PARA VÃOS DE MAIS DE 1,5 M DE COMPRIMENTO. AF_03/2016</t>
  </si>
  <si>
    <t>83,51</t>
  </si>
  <si>
    <t>93198</t>
  </si>
  <si>
    <t>35,26</t>
  </si>
  <si>
    <t>93199</t>
  </si>
  <si>
    <t>CONTRAVERGA MOLDADA IN LOCO COM UTILIZAÇÃO DE BLOCOS CANALETA PARA VÃOS DE MAIS DE 1,5 M DE COMPRIMENTO. AF_03/2016</t>
  </si>
  <si>
    <t>34,81</t>
  </si>
  <si>
    <t>93200</t>
  </si>
  <si>
    <t>FIXAÇÃO (ENCUNHAMENTO) DE ALVENARIA DE VEDAÇÃO COM ARGAMASSA APLICADA COM BISNAGA. AF_03/2016</t>
  </si>
  <si>
    <t>2,81</t>
  </si>
  <si>
    <t>93201</t>
  </si>
  <si>
    <t>93202</t>
  </si>
  <si>
    <t>FIXAÇÃO (ENCUNHAMENTO) DE ALVENARIA DE VEDAÇÃO COM TIJOLO MACIÇO. AF_03/2016</t>
  </si>
  <si>
    <t>19,37</t>
  </si>
  <si>
    <t>93203</t>
  </si>
  <si>
    <t>FIXAÇÃO (ENCUNHAMENTO) DE ALVENARIA DE VEDAÇÃO COM ESPUMA DE POLIURETANO EXPANSIVA. AF_03/2016</t>
  </si>
  <si>
    <t>13,71</t>
  </si>
  <si>
    <t>93204</t>
  </si>
  <si>
    <t>56,43</t>
  </si>
  <si>
    <t>93205</t>
  </si>
  <si>
    <t>CINTA DE AMARRAÇÃO DE ALVENARIA MOLDADA IN LOCO COM UTILIZAÇÃO DE BLOCOS CANALETA. AF_03/2016</t>
  </si>
  <si>
    <t>35,36</t>
  </si>
  <si>
    <t>95952</t>
  </si>
  <si>
    <t>(COMPOSIÇÃO REPRESENTATIVA) EXECUÇÃO DE ESTRUTURAS DE CONCRETO ARMADO CONVENCIONAL, PARA EDIFICAÇÃO HABITACIONAL MULTIFAMILIAR (PRÉDIO), FCK = 25 MPA. AF_01/2017</t>
  </si>
  <si>
    <t>2.251,82</t>
  </si>
  <si>
    <t>95953</t>
  </si>
  <si>
    <t>(COMPOSIÇÃO REPRESENTATIVA) EXECUÇÃO DE ESTRUTURAS DE CONCRETO ARMADO, PARA EDIFICAÇÃO HABITACIONAL UNIFAMILIAR COM DOIS PAVIMENTOS (CASA ISOLADA), FCK = 25 MPA. AF_01/2017</t>
  </si>
  <si>
    <t>3.712,89</t>
  </si>
  <si>
    <t>95954</t>
  </si>
  <si>
    <t>(COMPOSIÇÃO REPRESENTATIVA) EXECUÇÃO DE ESTRUTURAS DE CONCRETO ARMADO, PARA EDIFICAÇÃO HABITACIONAL UNIFAMILIAR COM DOIS PAVIMENTOS (CASA EM EMPREENDIMENTOS), FCK = 25 MPA. AF_01/2017</t>
  </si>
  <si>
    <t>2.539,61</t>
  </si>
  <si>
    <t>95955</t>
  </si>
  <si>
    <t>(COMPOSIÇÃO REPRESENTATIVA) EXECUÇÃO DE ESTRUTURAS DE CONCRETO ARMADO, PARA EDIFICAÇÃO HABITACIONAL UNIFAMILIAR TÉRREA (CASA ISOLADA), FCK = 25 MPA. AF_01/2017</t>
  </si>
  <si>
    <t>3.226,74</t>
  </si>
  <si>
    <t>95956</t>
  </si>
  <si>
    <t>(COMPOSIÇÃO REPRESENTATIVA) EXECUÇÃO DE ESTRUTURAS DE CONCRETO ARMADO, PARA EDIFICAÇÃO HABITACIONAL UNIFAMILIAR TÉRREA (CASA EM EMPREENDIMENTOS), FCK = 25 MPA. AF_01/2017</t>
  </si>
  <si>
    <t>2.444,44</t>
  </si>
  <si>
    <t>95957</t>
  </si>
  <si>
    <t>(COMPOSIÇÃO REPRESENTATIVA) EXECUÇÃO DE ESTRUTURAS DE CONCRETO ARMADO, PARA EDIFICAÇÃO INSTITUCIONAL TÉRREA, FCK = 25 MPA. AF_01/2017</t>
  </si>
  <si>
    <t>3.342,69</t>
  </si>
  <si>
    <t>95969</t>
  </si>
  <si>
    <t>(COMPOSIÇÃO REPRESENTATIVA) EXECUÇÃO DE ESCADA EM CONCRETO ARMADO, MOLDADA IN LOCO, FCK = 25 MPA. AF_02/2017</t>
  </si>
  <si>
    <t>3.113,39</t>
  </si>
  <si>
    <t>97733</t>
  </si>
  <si>
    <t>PEÇA RETANGULAR PRÉ-MOLDADA, VOLUME DE CONCRETO DE ATÉ 10 LITROS, TAXA DE AÇO APROXIMADA DE 30KG/M³. AF_01/2018</t>
  </si>
  <si>
    <t>2.948,55</t>
  </si>
  <si>
    <t>97734</t>
  </si>
  <si>
    <t>PEÇA RETANGULAR PRÉ-MOLDADA, VOLUME DE CONCRETO DE 10 A 30 LITROS, TAXA DE AÇO APROXIMADA DE 30KG/M³. AF_01/2018</t>
  </si>
  <si>
    <t>2.500,54</t>
  </si>
  <si>
    <t>97735</t>
  </si>
  <si>
    <t>PEÇA RETANGULAR PRÉ-MOLDADA, VOLUME DE CONCRETO DE 30 A 100 LITROS, TAXA DE AÇO APROXIMADA DE 30KG/M³. AF_01/2018</t>
  </si>
  <si>
    <t>2.098,06</t>
  </si>
  <si>
    <t>97736</t>
  </si>
  <si>
    <t>PEÇA RETANGULAR PRÉ-MOLDADA, VOLUME DE CONCRETO ACIMA DE 100 LITROS, TAXA DE AÇO APROXIMADA DE 30KG/M³. AF_01/2018</t>
  </si>
  <si>
    <t>1.410,40</t>
  </si>
  <si>
    <t>97737</t>
  </si>
  <si>
    <t>PEÇA RETANGULAR PRÉ-MOLDADA, VOLUME DE CONCRETO DE 30 A 70 LITROS , TAXA DE AÇO APROXIMADA DE 70KG/M³. AF_01/2018</t>
  </si>
  <si>
    <t>3.096,31</t>
  </si>
  <si>
    <t>97738</t>
  </si>
  <si>
    <t>PEÇA CIRCULAR PRÉ-MOLDADA, VOLUME DE CONCRETO DE 10 A 30 LITROS, TAXA DE FIBRA DE POLIPROPILENO APROXIMADA DE 6 KG/M³. AF_01/2018_P</t>
  </si>
  <si>
    <t>4.927,77</t>
  </si>
  <si>
    <t>97739</t>
  </si>
  <si>
    <t>PEÇA CIRCULAR PRÉ-MOLDADA, VOLUME DE CONCRETO DE 30 A 100 LITROS, TAXA DE AÇO APROXIMADA DE 30KG/M³. AF_01/2018</t>
  </si>
  <si>
    <t>2.610,47</t>
  </si>
  <si>
    <t>97740</t>
  </si>
  <si>
    <t>PEÇA CIRCULAR PRÉ-MOLDADA, VOLUME DE CONCRETO ACIMA DE 100 LITROS, TAXA DE AÇO APROXIMADA DE 30KG/M³. AF_01/2018</t>
  </si>
  <si>
    <t>2.028,28</t>
  </si>
  <si>
    <t>98615</t>
  </si>
  <si>
    <t>121,78</t>
  </si>
  <si>
    <t>98616</t>
  </si>
  <si>
    <t>93,10</t>
  </si>
  <si>
    <t>98617</t>
  </si>
  <si>
    <t>85,38</t>
  </si>
  <si>
    <t>98618</t>
  </si>
  <si>
    <t>117,54</t>
  </si>
  <si>
    <t>98619</t>
  </si>
  <si>
    <t>105,83</t>
  </si>
  <si>
    <t>98620</t>
  </si>
  <si>
    <t>99,94</t>
  </si>
  <si>
    <t>98621</t>
  </si>
  <si>
    <t>131,78</t>
  </si>
  <si>
    <t>98622</t>
  </si>
  <si>
    <t>122,39</t>
  </si>
  <si>
    <t>98623</t>
  </si>
  <si>
    <t>117,62</t>
  </si>
  <si>
    <t>98624</t>
  </si>
  <si>
    <t>147,62</t>
  </si>
  <si>
    <t>98625</t>
  </si>
  <si>
    <t>139,71</t>
  </si>
  <si>
    <t>98626</t>
  </si>
  <si>
    <t>135,65</t>
  </si>
  <si>
    <t>98655</t>
  </si>
  <si>
    <t>657,90</t>
  </si>
  <si>
    <t>98656</t>
  </si>
  <si>
    <t>669,47</t>
  </si>
  <si>
    <t>98657</t>
  </si>
  <si>
    <t>681,05</t>
  </si>
  <si>
    <t>98658</t>
  </si>
  <si>
    <t>692,63</t>
  </si>
  <si>
    <t>98659</t>
  </si>
  <si>
    <t>715,79</t>
  </si>
  <si>
    <t>98746</t>
  </si>
  <si>
    <t>54,55</t>
  </si>
  <si>
    <t>98749</t>
  </si>
  <si>
    <t>66,96</t>
  </si>
  <si>
    <t>98750</t>
  </si>
  <si>
    <t>98751</t>
  </si>
  <si>
    <t>121,79</t>
  </si>
  <si>
    <t>98752</t>
  </si>
  <si>
    <t>169,80</t>
  </si>
  <si>
    <t>98753</t>
  </si>
  <si>
    <t>229,69</t>
  </si>
  <si>
    <t>100763</t>
  </si>
  <si>
    <t>VIGA METÁLICA EM PERFIL LAMINADO OU SOLDADO EM AÇO ESTRUTURAL, COM CONEXÕES PARAFUSADAS, INCLUSOS MÃO DE OBRA, TRANSPORTE E IÇAMENTO UTILIZANDO GUINDASTE - FORNECIMENTO E INSTALAÇÃO. AF_01/2020_P</t>
  </si>
  <si>
    <t>18,00</t>
  </si>
  <si>
    <t>100764</t>
  </si>
  <si>
    <t>VIGA METÁLICA EM PERFIL LAMINADO OU SOLDADO EM AÇO ESTRUTURAL, COM CONEXÕES SOLDADAS, INCLUSOS MÃO DE OBRA, TRANSPORTE E IÇAMENTO UTILIZANDO GUINDASTE - FORNECIMENTO E INSTALAÇÃO. AF_01/2020_P</t>
  </si>
  <si>
    <t>17,78</t>
  </si>
  <si>
    <t>100765</t>
  </si>
  <si>
    <t>PILAR METÁLICO PERFIL LAMINADO/SOLDADO EM AÇO ESTRUTURAL, COM CONEXÕES PARAFUSADAS, INCLUSOS MÃO DE OBRA, TRANSPORTE E IÇAMENTO UTILIZANDO GUINDASTE - FORNECIMENTO E INSTALAÇÃO. AF_01/2020_P</t>
  </si>
  <si>
    <t>17,62</t>
  </si>
  <si>
    <t>100766</t>
  </si>
  <si>
    <t>PILAR METÁLICO PERFIL LAMINADO OU SOLDADO EM AÇO ESTRUTURAL, COM CONEXÕES SOLDADAS, INCLUSOS MÃO DE OBRA, TRANSPORTE E IÇAMENTO UTILIZANDO GUINDASTE - FORNECIMENTO E INSTALAÇÃO. AF_01/2020_P</t>
  </si>
  <si>
    <t>17,77</t>
  </si>
  <si>
    <t>100767</t>
  </si>
  <si>
    <t>CONTRAVENTAMENTO COM CANTONEIRAS DE AÇO, ABAS IGUAIS, COM CONEXÕES PARAFUSADAS, INCLUSOS MÃO DE OBRA, TRANSPORTE E IÇAMENTO UTILIZANDO TALHA MANUAL, PARA EDIFÍCIOS DE ATÉ 2 PAVIMENTOS - FORNECIMENTO E INSTALAÇÃO. AF_01/2020_P</t>
  </si>
  <si>
    <t>18,14</t>
  </si>
  <si>
    <t>100768</t>
  </si>
  <si>
    <t>CONTRAVENTAMENTO COM CANTONEIRAS DE AÇO, ABAS IGUAIS, COM CONEXÕES SOLDADAS, INCLUSOS MÃO DE OBRA, TRANSPORTE E IÇAMENTO UTILIZANDO TALHA MANUAL, PARA EDIFÍCIOS DE ATÉ 2 PAVIMENTOS - FORNECIMENTO E INSTALAÇÃO. AF_01/2020_P</t>
  </si>
  <si>
    <t>24,19</t>
  </si>
  <si>
    <t>100769</t>
  </si>
  <si>
    <t>CONTRAVENTAMENTO COM CANTONEIRAS DE AÇO, ABAS IGUAIS, COM CONEXÕES PARAFUSADAS, INCLUSOS MÃO DE OBRA, TRANSPORTE E IÇAMENTO UTILIZANDO GUINDASTE, PARA EDIFÍCIOS DE 3 A 5 PAVIMENTOS - FORNECIMENTO E INSTALAÇÃO. AF_01/2020_P</t>
  </si>
  <si>
    <t>22,65</t>
  </si>
  <si>
    <t>100770</t>
  </si>
  <si>
    <t>CONTRAVENTAMENTO COM CANTONEIRAS DE AÇO, ABAS IGUAIS, COM CONEXÕES SOLDADAS, INCLUSOS MÃO DE OBRA, TRANSPORTE E IÇAMENTO UTILIZANDO GUINDASTE, PARA EDIFÍCIOS DE 3 A 5 PAVIMENTOS - FORNECIMENTO E INSTALAÇÃO. AF_01/2020_P</t>
  </si>
  <si>
    <t>100771</t>
  </si>
  <si>
    <t>CONTRAVENTAMENTO COM CANTONEIRAS DE AÇO, ABAS IGUAIS, COM CONEXÕES PARAFUSADAS, INCLUSOS MÃO DE OBRA, TRANSPORTE E IÇAMENTO UTILIZANDO GRUA, PARA EDIFÍCIOS DE 6 A 10 PAVIMENTOS - FORNECIMENTO E INSTALAÇÃO. AF_01/2020_P</t>
  </si>
  <si>
    <t>28,99</t>
  </si>
  <si>
    <t>100772</t>
  </si>
  <si>
    <t>CONTRAVENTAMENTO COM CANTONEIRAS DE AÇO, ABAS IGUAIS, COM CONEXÕES SOLDADAS, INCLUSOS MÃO DE OBRA, TRANSPORTE E IÇAMENTO UTILIZANDO GRUA, PARA EDIFÍCIOS DE 6 A 10 PAVIMENTOS - FORNECIMENTO E INSTALAÇÃO. AF_01/2020_P</t>
  </si>
  <si>
    <t>100773</t>
  </si>
  <si>
    <t>ESTRUTURA TRELIÇADA DE COBERTURA, TIPO ARCO, COM LIGAÇÕES SOLDADAS, INCLUSOS PERFIS METÁLICOS, CHAPAS METÁLICAS, MÃO DE OBRA E TRANSPORTE COM GUINDASTE - FORNECIMENTO E INSTALAÇÃO. AF_01/2020_P</t>
  </si>
  <si>
    <t>20,89</t>
  </si>
  <si>
    <t>100774</t>
  </si>
  <si>
    <t>ESTRUTURA TRELIÇADA DE COBERTURA, TIPO SHED, COM LIGAÇÕES SOLDADAS, INCLUSOS PERFIS METÁLICOS, CHAPAS METÁLICAS, MÃO DE OBRA E TRANSPORTE COM GUINDASTE - FORNECIMENTO E INSTALAÇÃO. AF_01/2020_P</t>
  </si>
  <si>
    <t>13,58</t>
  </si>
  <si>
    <t>100775</t>
  </si>
  <si>
    <t>ESTRUTURA TRELIÇADA DE COBERTURA, TIPO FINK, COM LIGAÇÕES SOLDADAS, INCLUSOS PERFIS METÁLICOS, CHAPAS METÁLICAS, MÃO DE OBRA E TRANSPORTE COM GUINDASTE - FORNECIMENTO E INSTALAÇÃO. AF_01/2020_P</t>
  </si>
  <si>
    <t>15,55</t>
  </si>
  <si>
    <t>100776</t>
  </si>
  <si>
    <t>ESTRUTURA TRELIÇADA DE COBERTURA, TIPO ARCO, COM LIGAÇÕES PARAFUSADAS, INCLUSOS PERFIS METÁLICOS, CHAPAS METÁLICAS, MÃO DE OBRA E TRANSPORTE COM GUINDASTE - FORNECIMENTO E INSTALAÇÃO. AF_01/2020_P</t>
  </si>
  <si>
    <t>21,07</t>
  </si>
  <si>
    <t>100777</t>
  </si>
  <si>
    <t>ESTRUTURA TRELIÇADA DE COBERTURA, TIPO SHED, COM LIGAÇÕES PARAFUSADAS, INCLUSOS PERFIS METÁLICOS, CHAPAS METÁLICAS, MÃO DE OBRA E TRANSPORTE COM GUINDASTE - FORNECIMENTO E INSTALAÇÃO. AF_01/2020_P</t>
  </si>
  <si>
    <t>15,85</t>
  </si>
  <si>
    <t>100778</t>
  </si>
  <si>
    <t>ESTRUTURA TRELIÇADA DE COBERTURA, TIPO FINK, COM LIGAÇÕES PARAFUSADAS, INCLUSOS PERFIS METÁLICOS, CHAPAS METÁLICAS, MÃO DE OBRA E TRANSPORTE COM GUINDASTE - FORNECIMENTO E INSTALAÇÃO. AF_01/2020_P</t>
  </si>
  <si>
    <t>98560</t>
  </si>
  <si>
    <t>IMPERMEABILIZAÇÃO DE PISO COM ARGAMASSA DE CIMENTO E AREIA, COM ADITIVO IMPERMEABILIZANTE, E = 2CM. AF_06/2018</t>
  </si>
  <si>
    <t>98561</t>
  </si>
  <si>
    <t>IMPERMEABILIZAÇÃO DE PAREDES COM ARGAMASSA DE CIMENTO E AREIA, COM ADITIVO IMPERMEABILIZANTE, E = 2CM. AF_06/2018</t>
  </si>
  <si>
    <t>37,14</t>
  </si>
  <si>
    <t>98562</t>
  </si>
  <si>
    <t>IMPERMEABILIZAÇÃO DE FLOREIRA OU VIGA BALDRAME COM ARGAMASSA DE CIMENTO E AREIA, COM ADITIVO IMPERMEABILIZANTE, E = 2 CM. AF_06/2018</t>
  </si>
  <si>
    <t>35,88</t>
  </si>
  <si>
    <t>98555</t>
  </si>
  <si>
    <t>IMPERMEABILIZAÇÃO DE SUPERFÍCIE COM ARGAMASSA POLIMÉRICA / MEMBRANA ACRÍLICA, 3 DEMÃOS. AF_06/2018</t>
  </si>
  <si>
    <t>25,44</t>
  </si>
  <si>
    <t>98556</t>
  </si>
  <si>
    <t>IMPERMEABILIZAÇÃO DE SUPERFÍCIE COM ARGAMASSA POLIMÉRICA / MEMBRANA ACRÍLICA, 4 DEMÃOS, REFORÇADA COM VÉU DE POLIÉSTER (MAV). AF_06/2018</t>
  </si>
  <si>
    <t>46,42</t>
  </si>
  <si>
    <t>98558</t>
  </si>
  <si>
    <t>TRATAMENTO DE RALO OU PONTO EMERGENTE COM ARGAMASSA POLIMÉRICA / MEMBRANA ACRÍLICA REFORÇADO COM VÉU DE POLIÉSTER (MAV). AF_06/2018</t>
  </si>
  <si>
    <t>7,21</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</si>
  <si>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</si>
  <si>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</si>
  <si>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</si>
  <si>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</si>
  <si>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</si>
  <si>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</si>
  <si>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173,71</t>
  </si>
  <si>
    <t>98553</t>
  </si>
  <si>
    <t>IMPERMEABILIZAÇÃO DE SUPERFÍCIE COM MEMBRANA À BASE DE POLIURETANO, 2 DEMÃOS. AF_06/2018</t>
  </si>
  <si>
    <t>155,75</t>
  </si>
  <si>
    <t>98554</t>
  </si>
  <si>
    <t>IMPERMEABILIZAÇÃO DE SUPERFÍCIE COM MEMBRANA À BASE DE RESINA ACRÍLICA, 3 DEMÃOS. AF_06/2018</t>
  </si>
  <si>
    <t>47,35</t>
  </si>
  <si>
    <t>98557</t>
  </si>
  <si>
    <t>IMPERMEABILIZAÇÃO DE SUPERFÍCIE COM EMULSÃO ASFÁLTICA, 2 DEMÃOS AF_06/2018</t>
  </si>
  <si>
    <t>39,28</t>
  </si>
  <si>
    <t>98563</t>
  </si>
  <si>
    <t>PROTEÇÃO MECÂNICA DE SUPERFÍCIE HORIZONTAL COM ARGAMASSA DE CIMENTO E AREIA, TRAÇO 1:3, E=2CM. AF_06/2018</t>
  </si>
  <si>
    <t>27,49</t>
  </si>
  <si>
    <t>98564</t>
  </si>
  <si>
    <t>PROTEÇÃO MECÂNICA DE SUPERFÍCIE VERTICAL COM ARGAMASSA DE CIMENTO E AREIA, TRAÇO 1:3, E=2CM. AF_06/2018</t>
  </si>
  <si>
    <t>44,01</t>
  </si>
  <si>
    <t>98565</t>
  </si>
  <si>
    <t>PROTEÇÃO MECÂNICA DE SUPERFICIE HORIZONTAL COM ARGAMASSA DE CIMENTO E AREIA, TRAÇO 1:3, E=3CM. AF_06/2018</t>
  </si>
  <si>
    <t>39,40</t>
  </si>
  <si>
    <t>98566</t>
  </si>
  <si>
    <t>PROTEÇÃO MECÂNICA DE SUPERFÍCIE VERTICAL COM ARGAMASSA DE CIMENTO E AREIA, TRAÇO 1:3, E=3CM. AF_06/2018</t>
  </si>
  <si>
    <t>55,91</t>
  </si>
  <si>
    <t>98567</t>
  </si>
  <si>
    <t>PROTEÇÃO MECÂNICA DE SUPERFICIE HORIZONTAL COM ARGAMASSA DE CIMENTO E AREIA, TRAÇO 1:3, E=4CM. AF_06/2018</t>
  </si>
  <si>
    <t>50,70</t>
  </si>
  <si>
    <t>98568</t>
  </si>
  <si>
    <t>PROTEÇÃO MECÂNICA DE SUPERFÍCIE VERTICAL COM ARGAMASSA DE CIMENTO E AREIA, TRAÇO 1:3, E=4CM. AF_06/2018</t>
  </si>
  <si>
    <t>67,19</t>
  </si>
  <si>
    <t>98569</t>
  </si>
  <si>
    <t>PROTEÇÃO MECÂNICA DE SUPERFICIE HORIZONTAL COM ARGAMASSA DE CIMENTO E AREIA, TRAÇO 1:3, E=5CM. AF_06/2018</t>
  </si>
  <si>
    <t>62,58</t>
  </si>
  <si>
    <t>98570</t>
  </si>
  <si>
    <t>PROTEÇÃO MECÂNICA DE SUPERFÍCIE VERTICAL COM ARGAMASSA DE CIMENTO E AREIA, TRAÇO 1:3, E=5CM. AF_06/2018</t>
  </si>
  <si>
    <t>79,12</t>
  </si>
  <si>
    <t>98571</t>
  </si>
  <si>
    <t>PROTEÇÃO MECÂNICA DE SUPERFICIE HORIZONTAL COM CONCRETO 15 MPA, E=4CM. AF_06/2018</t>
  </si>
  <si>
    <t>32,67</t>
  </si>
  <si>
    <t>98572</t>
  </si>
  <si>
    <t>PROTEÇÃO MECÂNICA DE SUPERFICIE HORIZONTAL COM CONCRETO 15 MPA, E=5CM. AF_06/2018</t>
  </si>
  <si>
    <t>40,20</t>
  </si>
  <si>
    <t>98573</t>
  </si>
  <si>
    <t>PROTEÇÃO MECÂNICA DE SUPERFÍCIE VERTICAL COM CONCRETO 15 MPA, E=5CM. AF_06/2018</t>
  </si>
  <si>
    <t>56,41</t>
  </si>
  <si>
    <t>91831</t>
  </si>
  <si>
    <t>ELETRODUTO FLEXÍVEL CORRUGADO, PVC, DN 20 MM (1/2"), PARA CIRCUITOS TERMINAIS, INSTALADO EM FORRO - FORNECIMENTO E INSTALAÇÃO. AF_12/2015</t>
  </si>
  <si>
    <t>7,43</t>
  </si>
  <si>
    <t>91833</t>
  </si>
  <si>
    <t>ELETRODUTO FLEXÍVEL CORRUGADO REFORÇADO, PVC, DN 20 MM (1/2"), PARA CIRCUITOS TERMINAIS, INSTALADO EM FORRO - FORNECIMENTO E INSTALAÇÃO. AF_12/2015</t>
  </si>
  <si>
    <t>8,04</t>
  </si>
  <si>
    <t>91834</t>
  </si>
  <si>
    <t>ELETRODUTO FLEXÍVEL CORRUGADO, PVC, DN 25 MM (3/4"), PARA CIRCUITOS TERMINAIS, INSTALADO EM FORRO - FORNECIMENTO E INSTALAÇÃO. AF_12/2015</t>
  </si>
  <si>
    <t>8,19</t>
  </si>
  <si>
    <t>91835</t>
  </si>
  <si>
    <t>ELETRODUTO FLEXÍVEL CORRUGADO REFORÇADO, PVC, DN 25 MM (3/4"), PARA CIRCUITOS TERMINAIS, INSTALADO EM FORRO - FORNECIMENTO E INSTALAÇÃO. AF_12/2015</t>
  </si>
  <si>
    <t>9,74</t>
  </si>
  <si>
    <t>91836</t>
  </si>
  <si>
    <t>ELETRODUTO FLEXÍVEL CORRUGADO, PVC, DN 32 MM (1"), PARA CIRCUITOS TERMINAIS, INSTALADO EM FORRO - FORNECIMENTO E INSTALAÇÃO. AF_12/2015</t>
  </si>
  <si>
    <t>11,02</t>
  </si>
  <si>
    <t>91837</t>
  </si>
  <si>
    <t>ELETRODUTO FLEXÍVEL CORRUGADO REFORÇADO, PVC, DN 32 MM (1"), PARA CIRCUITOS TERMINAIS, INSTALADO EM FORRO - FORNECIMENTO E INSTALAÇÃO. AF_12/2015</t>
  </si>
  <si>
    <t>14,63</t>
  </si>
  <si>
    <t>91839</t>
  </si>
  <si>
    <t>ELETRODUTO FLEXÍVEL LISO, PEAD, DN 32 MM (1"), PARA CIRCUITOS TERMINAIS, INSTALADO EM FORRO - FORNECIMENTO E INSTALAÇÃO. AF_12/2015</t>
  </si>
  <si>
    <t>11,17</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</si>
  <si>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</si>
  <si>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</si>
  <si>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</si>
  <si>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</si>
  <si>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</si>
  <si>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</si>
  <si>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</si>
  <si>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</si>
  <si>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</si>
  <si>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</si>
  <si>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</si>
  <si>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</si>
  <si>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91846</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</si>
  <si>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</si>
  <si>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</si>
  <si>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</si>
  <si>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</si>
  <si>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</si>
  <si>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9,13</t>
  </si>
  <si>
    <t>91850</t>
  </si>
  <si>
    <t>ELETRODUTO FLEXÍVEL CORRUGADO, PEAD, DN 40 MM (1 1/4"), PARA CIRCUITOS TERMINAIS, INSTALADO EM LAJE - FORNECIMENTO E INSTALAÇÃO. AF_12/2015</t>
  </si>
  <si>
    <t>12,66</t>
  </si>
  <si>
    <t>91851</t>
  </si>
  <si>
    <t>ELETRODUTO FLEXÍVEL LISO, PEAD, DN 40 MM (1 1/4"), PARA CIRCUITOS TERMINAIS, INSTALADO EM LAJE - FORNECIMENTO E INSTALAÇÃO. AF_12/2015</t>
  </si>
  <si>
    <t>11,46</t>
  </si>
  <si>
    <t>91852</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</si>
  <si>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</si>
  <si>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</si>
  <si>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</si>
  <si>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7,77</t>
  </si>
  <si>
    <t>91854</t>
  </si>
  <si>
    <t>ELETRODUTO FLEXÍVEL CORRUGADO, PVC, DN 25 MM (3/4"), PARA CIRCUITOS TERMINAIS, INSTALADO EM PAREDE - FORNECIMENTO E INSTALAÇÃO. AF_12/2015</t>
  </si>
  <si>
    <t>7,96</t>
  </si>
  <si>
    <t>91855</t>
  </si>
  <si>
    <t>ELETRODUTO FLEXÍVEL CORRUGADO REFORÇADO, PVC, DN 25 MM (3/4"), PARA CIRCUITOS TERMINAIS, INSTALADO EM PAREDE - FORNECIMENTO E INSTALAÇÃO. AF_12/2015</t>
  </si>
  <si>
    <t>91856</t>
  </si>
  <si>
    <t>ELETRODUTO FLEXÍVEL CORRUGADO, PVC, DN 32 MM (1"), PARA CIRCUITOS TERMINAIS, INSTALADO EM PAREDE - FORNECIMENTO E INSTALAÇÃO. AF_12/2015</t>
  </si>
  <si>
    <t>10,62</t>
  </si>
  <si>
    <t>91857</t>
  </si>
  <si>
    <t>ELETRODUTO FLEXÍVEL CORRUGADO REFORÇADO, PVC, DN 32 MM (1"), PARA CIRCUITOS TERMINAIS, INSTALADO EM PAREDE - FORNECIMENTO E INSTALAÇÃO. AF_12/2015</t>
  </si>
  <si>
    <t>13,96</t>
  </si>
  <si>
    <t>91859</t>
  </si>
  <si>
    <t>ELETRODUTO FLEXÍVEL LISO, PEAD, DN 32 MM (1"), PARA CIRCUITOS TERMINAIS, INSTALADO EM PAREDE - FORNECIMENTO E INSTALAÇÃO. AF_12/2015</t>
  </si>
  <si>
    <t>10,76</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</si>
  <si>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</si>
  <si>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</si>
  <si>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</si>
  <si>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</si>
  <si>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12,98</t>
  </si>
  <si>
    <t>91862</t>
  </si>
  <si>
    <t>ELETRODUTO RÍGIDO ROSCÁVEL, PVC, DN 20 MM (1/2"), PARA CIRCUITOS TERMINAIS, INSTALADO EM FORRO - FORNECIMENTO E INSTALAÇÃO. AF_12/2015</t>
  </si>
  <si>
    <t>9,23</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</si>
  <si>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</si>
  <si>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</si>
  <si>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</si>
  <si>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</si>
  <si>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14,68</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</si>
  <si>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</si>
  <si>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</si>
  <si>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</si>
  <si>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</si>
  <si>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</si>
  <si>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</si>
  <si>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8,93</t>
  </si>
  <si>
    <t>91868</t>
  </si>
  <si>
    <t>ELETRODUTO RÍGIDO ROSCÁVEL, PVC, DN 32 MM (1"), PARA CIRCUITOS TERMINAIS, INSTALADO EM LAJE - FORNECIMENTO E INSTALAÇÃO. AF_12/2015</t>
  </si>
  <si>
    <t>12,74</t>
  </si>
  <si>
    <t>91869</t>
  </si>
  <si>
    <t>ELETRODUTO RÍGIDO ROSCÁVEL, PVC, DN 40 MM (1 1/4"), PARA CIRCUITOS TERMINAIS, INSTALADO EM LAJE - FORNECIMENTO E INSTALAÇÃO. AF_12/2015</t>
  </si>
  <si>
    <t>16,45</t>
  </si>
  <si>
    <t>91870</t>
  </si>
  <si>
    <t>ELETRODUTO RÍGIDO ROSCÁVEL, PVC, DN 20 MM (1/2"), PARA CIRCUITOS TERMINAIS, INSTALADO EM PAREDE - FORNECIMENTO E INSTALAÇÃO. AF_12/2015</t>
  </si>
  <si>
    <t>9,69</t>
  </si>
  <si>
    <t>91871</t>
  </si>
  <si>
    <t>ELETRODUTO RÍGIDO ROSCÁVEL, PVC, DN 25 MM (3/4"), PARA CIRCUITOS TERMINAIS, INSTALADO EM PAREDE - FORNECIMENTO E INSTALAÇÃO. AF_12/2015</t>
  </si>
  <si>
    <t>11,36</t>
  </si>
  <si>
    <t>91872</t>
  </si>
  <si>
    <t>ELETRODUTO RÍGIDO ROSCÁVEL, PVC, DN 32 MM (1"), PARA CIRCUITOS TERMINAIS, INSTALADO EM PAREDE - FORNECIMENTO E INSTALAÇÃO. AF_12/2015</t>
  </si>
  <si>
    <t>15,17</t>
  </si>
  <si>
    <t>91873</t>
  </si>
  <si>
    <t>ELETRODUTO RÍGIDO ROSCÁVEL, PVC, DN 40 MM (1 1/4"), PARA CIRCUITOS TERMINAIS, INSTALADO EM PAREDE - FORNECIMENTO E INSTALAÇÃO. AF_12/2015</t>
  </si>
  <si>
    <t>18,84</t>
  </si>
  <si>
    <t>93008</t>
  </si>
  <si>
    <t>93009</t>
  </si>
  <si>
    <t>93010</t>
  </si>
  <si>
    <t>36,21</t>
  </si>
  <si>
    <t>93011</t>
  </si>
  <si>
    <t>44,61</t>
  </si>
  <si>
    <t>93012</t>
  </si>
  <si>
    <t>68,24</t>
  </si>
  <si>
    <t>95726</t>
  </si>
  <si>
    <t>ELETRODUTO RÍGIDO SOLDÁVEL, PVC, DN 20 MM (½), APARENTE, INSTALADO EM TETO - FORNECIMENTO E INSTALAÇÃO. AF_11/2016_P</t>
  </si>
  <si>
    <t>6,33</t>
  </si>
  <si>
    <t>95727</t>
  </si>
  <si>
    <t>ELETRODUTO RÍGIDO SOLDÁVEL, PVC, DN 25 MM (3/4), APARENTE, INSTALADO EM TETO - FORNECIMENTO E INSTALAÇÃO. AF_11/2016_P</t>
  </si>
  <si>
    <t>7,25</t>
  </si>
  <si>
    <t>95728</t>
  </si>
  <si>
    <t>ELETRODUTO RÍGIDO SOLDÁVEL, PVC, DN 32 MM (1), APARENTE, INSTALADO EM TETO - FORNECIMENTO E INSTALAÇÃO. AF_11/2016_P</t>
  </si>
  <si>
    <t>9,37</t>
  </si>
  <si>
    <t>95729</t>
  </si>
  <si>
    <t>ELETRODUTO RÍGIDO SOLDÁVEL, PVC, DN 20 MM (½), APARENTE, INSTALADO EM PAREDE - FORNECIMENTO E INSTALAÇÃO. AF_11/2016_P</t>
  </si>
  <si>
    <t>7,87</t>
  </si>
  <si>
    <t>95730</t>
  </si>
  <si>
    <t>ELETRODUTO RÍGIDO SOLDÁVEL, PVC, DN 25 MM (3/4), APARENTE, INSTALADO EM PAREDE - FORNECIMENTO E INSTALAÇÃO. AF_11/2016_P</t>
  </si>
  <si>
    <t>8,80</t>
  </si>
  <si>
    <t>95731</t>
  </si>
  <si>
    <t>ELETRODUTO RÍGIDO SOLDÁVEL, PVC, DN 32 MM (1), APARENTE, INSTALADO EM PAREDE - FORNECIMENTO E INSTALAÇÃO. AF_11/2016_P</t>
  </si>
  <si>
    <t>10,93</t>
  </si>
  <si>
    <t>95732</t>
  </si>
  <si>
    <t>LUVA PARA ELETRODUTO, PVC, SOLDÁVEL, DN 20 MM (1/2), APARENTE, INSTALADA EM TETO - FORNECIMENTO E INSTALAÇÃO. AF_11/2016_P</t>
  </si>
  <si>
    <t>3,62</t>
  </si>
  <si>
    <t>95745</t>
  </si>
  <si>
    <t>ELETRODUTO DE AÇO GALVANIZADO, CLASSE LEVE, DN 20 MM (3/4), APARENTE, INSTALADO EM TETO - FORNECIMENTO E INSTALAÇÃO. AF_11/2016_P</t>
  </si>
  <si>
    <t>20,97</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</si>
  <si>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</si>
  <si>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</si>
  <si>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</si>
  <si>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</si>
  <si>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44,21</t>
  </si>
  <si>
    <t>95748</t>
  </si>
  <si>
    <t>ELETRODUTO DE AÇO GALVANIZADO, CLASSE SEMI PESADO, DN 40 MM (1 1/2 ), APARENTE, INSTALADO EM TETO - FORNECIMENTO E INSTALAÇÃO. AF_11/2016_P</t>
  </si>
  <si>
    <t>47,31</t>
  </si>
  <si>
    <t>95749</t>
  </si>
  <si>
    <t>ELETRODUTO DE AÇO GALVANIZADO, CLASSE LEVE, DN 20 MM (3/4), APARENTE, INSTALADO EM PAREDE - FORNECIMENTO E INSTALAÇÃO. AF_11/2016_P</t>
  </si>
  <si>
    <t>25,99</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</si>
  <si>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</si>
  <si>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</si>
  <si>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</si>
  <si>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</si>
  <si>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48,98</t>
  </si>
  <si>
    <t>95752</t>
  </si>
  <si>
    <t>ELETRODUTO DE AÇO GALVANIZADO, CLASSE SEMI PESADO, DN 40 MM (1 1/2  ), APARENTE, INSTALADO EM PAREDE - FORNECIMENTO E INSTALAÇÃO. AF_11/2016_P</t>
  </si>
  <si>
    <t>51,91</t>
  </si>
  <si>
    <t>97667</t>
  </si>
  <si>
    <t>11,44</t>
  </si>
  <si>
    <t>97668</t>
  </si>
  <si>
    <t>16,36</t>
  </si>
  <si>
    <t>97669</t>
  </si>
  <si>
    <t>23,61</t>
  </si>
  <si>
    <t>97670</t>
  </si>
  <si>
    <t>31,51</t>
  </si>
  <si>
    <t>91874</t>
  </si>
  <si>
    <t>LUVA PARA ELETRODUTO, PVC, ROSCÁVEL, DN 20 MM (1/2"), PARA CIRCUITOS TERMINAIS, INSTALADA EM FORRO - FORNECIMENTO E INSTALAÇÃO. AF_12/2015</t>
  </si>
  <si>
    <t>3,93</t>
  </si>
  <si>
    <t>91875</t>
  </si>
  <si>
    <t>LUVA PARA ELETRODUTO, PVC, ROSCÁVEL, DN 25 MM (3/4"), PARA CIRCUITOS TERMINAIS, INSTALADA EM FORRO - FORNECIMENTO E INSTALAÇÃO. AF_12/2015</t>
  </si>
  <si>
    <t>5,25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</si>
  <si>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</si>
  <si>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</si>
  <si>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</si>
  <si>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</si>
  <si>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9,35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</si>
  <si>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</si>
  <si>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</si>
  <si>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</si>
  <si>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</si>
  <si>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6,26</t>
  </si>
  <si>
    <t>91880</t>
  </si>
  <si>
    <t>LUVA PARA ELETRODUTO, PVC, ROSCÁVEL, DN 32 MM (1"), PARA CIRCUITOS TERMINAIS, INSTALADA EM LAJE - FORNECIMENTO E INSTALAÇÃO. AF_12/2015</t>
  </si>
  <si>
    <t>8,01</t>
  </si>
  <si>
    <t>91881</t>
  </si>
  <si>
    <t>LUVA PARA ELETRODUTO, PVC, ROSCÁVEL, DN 40 MM (1 1/4"), PARA CIRCUITOS TERMINAIS, INSTALADA EM LAJE - FORNECIMENTO E INSTALAÇÃO. AF_12/2015</t>
  </si>
  <si>
    <t>10,40</t>
  </si>
  <si>
    <t>91882</t>
  </si>
  <si>
    <t>LUVA PARA ELETRODUTO, PVC, ROSCÁVEL, DN 20 MM (1/2"), PARA CIRCUITOS TERMINAIS, INSTALADA EM PAREDE - FORNECIMENTO E INSTALAÇÃO. AF_12/2015</t>
  </si>
  <si>
    <t>6,12</t>
  </si>
  <si>
    <t>91884</t>
  </si>
  <si>
    <t>LUVA PARA ELETRODUTO, PVC, ROSCÁVEL, DN 25 MM (3/4"), PARA CIRCUITOS TERMINAIS, INSTALADA EM PAREDE - FORNECIMENTO E INSTALAÇÃO. AF_12/2015</t>
  </si>
  <si>
    <t>7,14</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</si>
  <si>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</si>
  <si>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</si>
  <si>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</si>
  <si>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</si>
  <si>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10,51</t>
  </si>
  <si>
    <t>91887</t>
  </si>
  <si>
    <t>CURVA 90 GRAUS PARA ELETRODUTO, PVC, ROSCÁVEL, DN 20 MM (1/2"), PARA CIRCUITOS TERMINAIS, INSTALADA EM FORRO - FORNECIMENTO E INSTALAÇÃO. AF_12/2015</t>
  </si>
  <si>
    <t>7,64</t>
  </si>
  <si>
    <t>91889</t>
  </si>
  <si>
    <t>CURVA 180 GRAUS PARA ELETRODUTO, PVC, ROSCÁVEL, DN 20 MM (1/2"), PARA CIRCUITOS TERMINAIS, INSTALADA EM FORRO - FORNECIMENTO E INSTALAÇÃO. AF_12/2015</t>
  </si>
  <si>
    <t>7,30</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</si>
  <si>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</si>
  <si>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</si>
  <si>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</si>
  <si>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</si>
  <si>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11,20</t>
  </si>
  <si>
    <t>91893</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</si>
  <si>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</si>
  <si>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</si>
  <si>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</si>
  <si>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14,64</t>
  </si>
  <si>
    <t>91896</t>
  </si>
  <si>
    <t>CURVA 90 GRAUS PARA ELETRODUTO, PVC, ROSCÁVEL, DN 40 MM (1 1/4"), PARA CIRCUITOS TERMINAIS, INSTALADA EM FORRO - FORNECIMENTO E INSTALAÇÃO. AF_12/2015</t>
  </si>
  <si>
    <t>14,98</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</si>
  <si>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</si>
  <si>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</si>
  <si>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</si>
  <si>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</si>
  <si>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</si>
  <si>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</si>
  <si>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8,84</t>
  </si>
  <si>
    <t>91902</t>
  </si>
  <si>
    <t>CURVA 90 GRAUS PARA ELETRODUTO, PVC, ROSCÁVEL, DN 25 MM (3/4"), PARA CIRCUITOS TERMINAIS, INSTALADA EM LAJE - FORNECIMENTO E INSTALAÇÃO. AF_12/2015</t>
  </si>
  <si>
    <t>10,48</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</si>
  <si>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</si>
  <si>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</si>
  <si>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</si>
  <si>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</si>
  <si>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13,89</t>
  </si>
  <si>
    <t>91907</t>
  </si>
  <si>
    <t>CURVA 180 GRAUS PARA ELETRODUTO, PVC, ROSCÁVEL, DN 32 MM (1), PARA CIRCUITOS TERMINAIS, INSTALADA EM LAJE - FORNECIMENTO E INSTALAÇÃO. AF_12/2015</t>
  </si>
  <si>
    <t>16,17</t>
  </si>
  <si>
    <t>91908</t>
  </si>
  <si>
    <t>CURVA 90 GRAUS PARA ELETRODUTO, PVC, ROSCÁVEL, DN 40 MM (1 1/4"), PARA CIRCUITOS TERMINAIS, INSTALADA EM LAJE - FORNECIMENTO E INSTALAÇÃO. AF_12/2015</t>
  </si>
  <si>
    <t>16,53</t>
  </si>
  <si>
    <t>91910</t>
  </si>
  <si>
    <t>CURVA 180 GRAUS PARA ELETRODUTO, PVC, ROSCÁVEL, DN 40 MM (1 1/4"), PARA CIRCUITOS TERMINAIS, INSTALADA EM LAJE - FORNECIMENTO E INSTALAÇÃO. AF_12/2015</t>
  </si>
  <si>
    <t>18,97</t>
  </si>
  <si>
    <t>91911</t>
  </si>
  <si>
    <t>CURVA 90 GRAUS PARA ELETRODUTO, PVC, ROSCÁVEL, DN 20 MM (1/2"), PARA CIRCUITOS TERMINAIS, INSTALADA EM PAREDE - FORNECIMENTO E INSTALAÇÃO. AF_12/2015</t>
  </si>
  <si>
    <t>10,92</t>
  </si>
  <si>
    <t>91913</t>
  </si>
  <si>
    <t>CURVA 180 GRAUS PARA ELETRODUTO, PVC, ROSCÁVEL, DN 20 MM (1/2"), PARA CIRCUITOS TERMINAIS, INSTALADA EM PAREDE - FORNECIMENTO E INSTALAÇÃO. AF_12/2015</t>
  </si>
  <si>
    <t>10,58</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</si>
  <si>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</si>
  <si>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</si>
  <si>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</si>
  <si>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</si>
  <si>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</si>
  <si>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</si>
  <si>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14,69</t>
  </si>
  <si>
    <t>91919</t>
  </si>
  <si>
    <t>CURVA 180 GRAUS PARA ELETRODUTO, PVC, ROSCÁVEL, DN 32 MM (1), PARA CIRCUITOS TERMINAIS, INSTALADA EM PAREDE - FORNECIMENTO E INSTALAÇÃO. AF_12/2015</t>
  </si>
  <si>
    <t>16,97</t>
  </si>
  <si>
    <t>91920</t>
  </si>
  <si>
    <t>CURVA 90 GRAUS PARA ELETRODUTO, PVC, ROSCÁVEL, DN 40 MM (1 1/4"), PARA CIRCUITOS TERMINAIS, INSTALADA EM PAREDE - FORNECIMENTO E INSTALAÇÃO. AF_12/2015</t>
  </si>
  <si>
    <t>16,72</t>
  </si>
  <si>
    <t>91922</t>
  </si>
  <si>
    <t>CURVA 180 GRAUS PARA ELETRODUTO, PVC, ROSCÁVEL, DN 40 MM (1 1/4"), PARA CIRCUITOS TERMINAIS, INSTALADA EM PAREDE - FORNECIMENTO E INSTALAÇÃO. AF_12/2015</t>
  </si>
  <si>
    <t>19,16</t>
  </si>
  <si>
    <t>93013</t>
  </si>
  <si>
    <t>12,22</t>
  </si>
  <si>
    <t>93014</t>
  </si>
  <si>
    <t>15,25</t>
  </si>
  <si>
    <t>93015</t>
  </si>
  <si>
    <t>24,28</t>
  </si>
  <si>
    <t>93016</t>
  </si>
  <si>
    <t>29,97</t>
  </si>
  <si>
    <t>93017</t>
  </si>
  <si>
    <t>46,32</t>
  </si>
  <si>
    <t>93018</t>
  </si>
  <si>
    <t>18,75</t>
  </si>
  <si>
    <t>93020</t>
  </si>
  <si>
    <t>24,64</t>
  </si>
  <si>
    <t>93022</t>
  </si>
  <si>
    <t>43,78</t>
  </si>
  <si>
    <t>93024</t>
  </si>
  <si>
    <t>45,66</t>
  </si>
  <si>
    <t>93026</t>
  </si>
  <si>
    <t>77,47</t>
  </si>
  <si>
    <t>95733</t>
  </si>
  <si>
    <t>LUVA PARA ELETRODUTO, PVC, SOLDÁVEL, DN 25 MM (3/4), APARENTE, INSTALADA EM TETO - FORNECIMENTO E INSTALAÇÃO. AF_11/2016_P</t>
  </si>
  <si>
    <t>4,78</t>
  </si>
  <si>
    <t>95734</t>
  </si>
  <si>
    <t>LUVA PARA ELETRODUTO, PVC, SOLDÁVEL, DN 32 MM (1), APARENTE, INSTALADA EM TETO - FORNECIMENTO E INSTALAÇÃO. AF_11/2016_P</t>
  </si>
  <si>
    <t>6,38</t>
  </si>
  <si>
    <t>95735</t>
  </si>
  <si>
    <t>LUVA PARA ELETRODUTO, PVC, SOLDÁVEL, DN 20 MM (1/2), APARENTE, INSTALADA EM PAREDE - FORNECIMENTO E INSTALAÇÃO. AF_11/2016_P</t>
  </si>
  <si>
    <t>5,23</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</si>
  <si>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</si>
  <si>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</si>
  <si>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</si>
  <si>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</si>
  <si>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7,54</t>
  </si>
  <si>
    <t>95753</t>
  </si>
  <si>
    <t>LUVA DE EMENDA PARA ELETRODUTO, AÇO GALVANIZADO, DN 20 MM (3/4  ), APARENTE, INSTALADA EM TETO - FORNECIMENTO E INSTALAÇÃO. AF_11/2016_P</t>
  </si>
  <si>
    <t>6,16</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</si>
  <si>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</si>
  <si>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</si>
  <si>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</si>
  <si>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</si>
  <si>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11,22</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</si>
  <si>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</si>
  <si>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</si>
  <si>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</si>
  <si>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</si>
  <si>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8,97</t>
  </si>
  <si>
    <t>95758</t>
  </si>
  <si>
    <t>LUVA DE EMENDA PARA ELETRODUTO, AÇO GALVANIZADO, DN 25 MM (1''), APARENTE, INSTALADA EM PAREDE - FORNECIMENTO E INSTALAÇÃO. AF_11/2016_P</t>
  </si>
  <si>
    <t>10,09</t>
  </si>
  <si>
    <t>95759</t>
  </si>
  <si>
    <t>LUVA DE EMENDA PARA ELETRODUTO, AÇO GALVANIZADO, DN 32 MM (1 1/4''), APARENTE, INSTALADA EM PAREDE - FORNECIMENTO E INSTALAÇÃO. AF_11/2016_P</t>
  </si>
  <si>
    <t>13,23</t>
  </si>
  <si>
    <t>95760</t>
  </si>
  <si>
    <t>LUVA DE EMENDA PARA ELETRODUTO, AÇO GALVANIZADO, DN 40 MM (1 1/2''), APARENTE, INSTALADA EM PAREDE - FORNECIMENTO E INSTALAÇÃO. AF_11/2016_P</t>
  </si>
  <si>
    <t>97559</t>
  </si>
  <si>
    <t>CURVA 135 GRAUS PARA ELETRODUTO, PVC, ROSCÁVEL, DN 25 MM (3/4), PARA CIRCUITOS TERMINAIS, INSTALADA EM FORRO - FORNECIMENTO E INSTALAÇÃO. AF_12/2015</t>
  </si>
  <si>
    <t>8,70</t>
  </si>
  <si>
    <t>97562</t>
  </si>
  <si>
    <t>CURVA 135 GRAUS PARA ELETRODUTO, PVC, ROSCÁVEL, DN 25 MM (3/4), PARA CIRCUITOS TERMINAIS, INSTALADA EM LAJE - FORNECIMENTO E INSTALAÇÃO. AF_12/2015</t>
  </si>
  <si>
    <t>10,23</t>
  </si>
  <si>
    <t>97564</t>
  </si>
  <si>
    <t>CURVA 135 GRAUS PARA ELETRODUTO, PVC, ROSCÁVEL, DN 25 MM (3/4), PARA CIRCUITOS TERMINAIS, INSTALADA EM PAREDE - FORNECIMENTO E INSTALAÇÃO. AF_12/2015</t>
  </si>
  <si>
    <t>11,59</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</si>
  <si>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</si>
  <si>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</si>
  <si>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</si>
  <si>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</si>
  <si>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4,12</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</si>
  <si>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</si>
  <si>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</si>
  <si>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</si>
  <si>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</si>
  <si>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5,58</t>
  </si>
  <si>
    <t>91928</t>
  </si>
  <si>
    <t>CABO DE COBRE FLEXÍVEL ISOLADO, 4 MM², ANTI-CHAMA 450/750 V, PARA CIRCUITOS TERMINAIS - FORNECIMENTO E INSTALAÇÃO. AF_12/2015</t>
  </si>
  <si>
    <t>6,84</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</si>
  <si>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</si>
  <si>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</si>
  <si>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</si>
  <si>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</si>
  <si>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9,42</t>
  </si>
  <si>
    <t>91931</t>
  </si>
  <si>
    <t>CABO DE COBRE FLEXÍVEL ISOLADO, 6 MM², ANTI-CHAMA 0,6/1,0 KV, PARA CIRCUITOS TERMINAIS - FORNECIMENTO E INSTALAÇÃO. AF_12/2015</t>
  </si>
  <si>
    <t>10,65</t>
  </si>
  <si>
    <t>91932</t>
  </si>
  <si>
    <t>CABO DE COBRE FLEXÍVEL ISOLADO, 10 MM², ANTI-CHAMA 450/750 V, PARA CIRCUITOS TERMINAIS - FORNECIMENTO E INSTALAÇÃO. AF_12/2015</t>
  </si>
  <si>
    <t>15,65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</si>
  <si>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</si>
  <si>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</si>
  <si>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</si>
  <si>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</si>
  <si>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23,95</t>
  </si>
  <si>
    <t>91935</t>
  </si>
  <si>
    <t>CABO DE COBRE FLEXÍVEL ISOLADO, 16 MM², ANTI-CHAMA 0,6/1,0 KV, PARA CIRCUITOS TERMINAIS - FORNECIMENTO E INSTALAÇÃO. AF_12/2015</t>
  </si>
  <si>
    <t>25,62</t>
  </si>
  <si>
    <t>92979</t>
  </si>
  <si>
    <t>CABO DE COBRE FLEXÍVEL ISOLADO, 10 MM², ANTI-CHAMA 450/750 V, PARA DISTRIBUIÇÃO - FORNECIMENTO E INSTALAÇÃO. AF_12/2015</t>
  </si>
  <si>
    <t>11,42</t>
  </si>
  <si>
    <t>92980</t>
  </si>
  <si>
    <t>CABO DE COBRE FLEXÍVEL ISOLADO, 10 MM², ANTI-CHAMA 0,6/1,0 KV, PARA DISTRIBUIÇÃO - FORNECIMENTO E INSTALAÇÃO. AF_12/2015</t>
  </si>
  <si>
    <t>12,41</t>
  </si>
  <si>
    <t>92981</t>
  </si>
  <si>
    <t>CABO DE COBRE FLEXÍVEL ISOLADO, 16 MM², ANTI-CHAMA 450/750 V, PARA DISTRIBUIÇÃO - FORNECIMENTO E INSTALAÇÃO. AF_12/2015</t>
  </si>
  <si>
    <t>17,53</t>
  </si>
  <si>
    <t>92982</t>
  </si>
  <si>
    <t>CABO DE COBRE FLEXÍVEL ISOLADO, 16 MM², ANTI-CHAMA 0,6/1,0 KV, PARA DISTRIBUIÇÃO - FORNECIMENTO E INSTALAÇÃO. AF_12/2015</t>
  </si>
  <si>
    <t>18,98</t>
  </si>
  <si>
    <t>92984</t>
  </si>
  <si>
    <t>30,06</t>
  </si>
  <si>
    <t>92986</t>
  </si>
  <si>
    <t>40,90</t>
  </si>
  <si>
    <t>92988</t>
  </si>
  <si>
    <t>57,67</t>
  </si>
  <si>
    <t>92990</t>
  </si>
  <si>
    <t>79,37</t>
  </si>
  <si>
    <t>92992</t>
  </si>
  <si>
    <t>105,02</t>
  </si>
  <si>
    <t>92994</t>
  </si>
  <si>
    <t>136,16</t>
  </si>
  <si>
    <t>92996</t>
  </si>
  <si>
    <t>168,40</t>
  </si>
  <si>
    <t>92998</t>
  </si>
  <si>
    <t>206,14</t>
  </si>
  <si>
    <t>93000</t>
  </si>
  <si>
    <t>270,86</t>
  </si>
  <si>
    <t>93002</t>
  </si>
  <si>
    <t>338,60</t>
  </si>
  <si>
    <t>101884</t>
  </si>
  <si>
    <t>11,23</t>
  </si>
  <si>
    <t>101885</t>
  </si>
  <si>
    <t>101886</t>
  </si>
  <si>
    <t>17,32</t>
  </si>
  <si>
    <t>101887</t>
  </si>
  <si>
    <t>101888</t>
  </si>
  <si>
    <t>27,79</t>
  </si>
  <si>
    <t>101889</t>
  </si>
  <si>
    <t>28,60</t>
  </si>
  <si>
    <t>91936</t>
  </si>
  <si>
    <t>CAIXA OCTOGONAL 4" X 4", PVC, INSTALADA EM LAJE - FORNECIMENTO E INSTALAÇÃO. AF_12/2015</t>
  </si>
  <si>
    <t>12,20</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</si>
  <si>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</si>
  <si>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</si>
  <si>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</si>
  <si>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</si>
  <si>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</si>
  <si>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</si>
  <si>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12,15</t>
  </si>
  <si>
    <t>91941</t>
  </si>
  <si>
    <t>CAIXA RETANGULAR 4" X 2" BAIXA (0,30 M DO PISO), PVC, INSTALADA EM PAREDE - FORNECIMENTO E INSTALAÇÃO. AF_12/2015</t>
  </si>
  <si>
    <t>8,44</t>
  </si>
  <si>
    <t>91942</t>
  </si>
  <si>
    <t>CAIXA RETANGULAR 4" X 4" ALTA (2,00 M DO PISO), PVC, INSTALADA EM PAREDE - FORNECIMENTO E INSTALAÇÃO. AF_12/2015</t>
  </si>
  <si>
    <t>27,70</t>
  </si>
  <si>
    <t>91943</t>
  </si>
  <si>
    <t>CAIXA RETANGULAR 4" X 4" MÉDIA (1,30 M DO PISO), PVC, INSTALADA EM PAREDE - FORNECIMENTO E INSTALAÇÃO. AF_12/2015</t>
  </si>
  <si>
    <t>16,29</t>
  </si>
  <si>
    <t>91944</t>
  </si>
  <si>
    <t>CAIXA RETANGULAR 4" X 4" BAIXA (0,30 M DO PISO), PVC, INSTALADA EM PAREDE - FORNECIMENTO E INSTALAÇÃO. AF_12/2015</t>
  </si>
  <si>
    <t>12,03</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</si>
  <si>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</si>
  <si>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</si>
  <si>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</si>
  <si>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</si>
  <si>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</si>
  <si>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</si>
  <si>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21,23</t>
  </si>
  <si>
    <t>92868</t>
  </si>
  <si>
    <t>CAIXA RETANGULAR 4" X 2" MÉDIA (1,30 M DO PISO), METÁLICA, INSTALADA EM PAREDE - FORNECIMENTO E INSTALAÇÃO. AF_12/2015</t>
  </si>
  <si>
    <t>92869</t>
  </si>
  <si>
    <t>CAIXA RETANGULAR 4" X 2" BAIXA (0,30 M DO PISO), METÁLICA, INSTALADA EM PAREDE - FORNECIMENTO E INSTALAÇÃO. AF_12/2015</t>
  </si>
  <si>
    <t>7,62</t>
  </si>
  <si>
    <t>92870</t>
  </si>
  <si>
    <t>CAIXA RETANGULAR 4" X 4" ALTA (2,00 M DO PISO), METÁLICA, INSTALADA EM PAREDE - FORNECIMENTO E INSTALAÇÃO. AF_12/2015</t>
  </si>
  <si>
    <t>26,31</t>
  </si>
  <si>
    <t>92871</t>
  </si>
  <si>
    <t>CAIXA RETANGULAR 4" X 4" MÉDIA (1,30 M DO PISO), METÁLICA, INSTALADA EM PAREDE - FORNECIMENTO E INSTALAÇÃO. AF_12/2015</t>
  </si>
  <si>
    <t>14,90</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</si>
  <si>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</si>
  <si>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</si>
  <si>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</si>
  <si>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</si>
  <si>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23,33</t>
  </si>
  <si>
    <t>95778</t>
  </si>
  <si>
    <t>CONDULETE DE ALUMÍNIO, TIPO C, PARA ELETRODUTO DE AÇO GALVANIZADO DN 20 MM (3/4''), APARENTE - FORNECIMENTO E INSTALAÇÃO. AF_11/2016_P</t>
  </si>
  <si>
    <t>23,93</t>
  </si>
  <si>
    <t>95779</t>
  </si>
  <si>
    <t>CONDULETE DE ALUMÍNIO, TIPO E, PARA ELETRODUTO DE AÇO GALVANIZADO DN 20 MM (3/4''), APARENTE - FORNECIMENTO E INSTALAÇÃO. AF_11/2016_P</t>
  </si>
  <si>
    <t>21,91</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</si>
  <si>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</si>
  <si>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</si>
  <si>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</si>
  <si>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</si>
  <si>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27,07</t>
  </si>
  <si>
    <t>95782</t>
  </si>
  <si>
    <t>CONDULETE DE ALUMÍNIO, TIPO E, ELETRODUTO DE AÇO GALVANIZADO DN 25 MM (1''), APARENTE - FORNECIMENTO E INSTALAÇÃO. AF_11/2016_P</t>
  </si>
  <si>
    <t>28,25</t>
  </si>
  <si>
    <t>95785</t>
  </si>
  <si>
    <t>CONDULETE DE ALUMÍNIO, TIPO E, PARA ELETRODUTO DE AÇO GALVANIZADO DN 32 MM (1 1/4''), APARENTE - FORNECIMENTO E INSTALAÇÃO. AF_11/2016_P</t>
  </si>
  <si>
    <t>32,23</t>
  </si>
  <si>
    <t>95787</t>
  </si>
  <si>
    <t>CONDULETE DE ALUMÍNIO, TIPO LR, PARA ELETRODUTO DE AÇO GALVANIZADO DN 20 MM (3/4''), APARENTE - FORNECIMENTO E INSTALAÇÃO. AF_11/2016_P</t>
  </si>
  <si>
    <t>23,40</t>
  </si>
  <si>
    <t>95789</t>
  </si>
  <si>
    <t>CONDULETE DE ALUMÍNIO, TIPO LR, PARA ELETRODUTO DE AÇO GALVANIZADO DN 25 MM (1''), APARENTE - FORNECIMENTO E INSTALAÇÃO. AF_11/2016_P</t>
  </si>
  <si>
    <t>29,27</t>
  </si>
  <si>
    <t>95791</t>
  </si>
  <si>
    <t>CONDULETE DE ALUMÍNIO, TIPO LR, PARA ELETRODUTO DE AÇO GALVANIZADO DN 32 MM (1 1/4''), APARENTE - FORNECIMENTO E INSTALAÇÃO. AF_11/2016_P</t>
  </si>
  <si>
    <t>38,01</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</si>
  <si>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</si>
  <si>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</si>
  <si>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</si>
  <si>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</si>
  <si>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34,37</t>
  </si>
  <si>
    <t>95797</t>
  </si>
  <si>
    <t>CONDULETE DE ALUMÍNIO, TIPO T, PARA ELETRODUTO DE AÇO GALVANIZADO DN 32 MM (1 1/4''), APARENTE - FORNECIMENTO E INSTALAÇÃO. AF_11/2016_P</t>
  </si>
  <si>
    <t>44,00</t>
  </si>
  <si>
    <t>95801</t>
  </si>
  <si>
    <t>CONDULETE DE ALUMÍNIO, TIPO X, PARA ELETRODUTO DE AÇO GALVANIZADO DN 20 MM (3/4''), APARENTE - FORNECIMENTO E INSTALAÇÃO. AF_11/2016_P</t>
  </si>
  <si>
    <t>32,43</t>
  </si>
  <si>
    <t>95802</t>
  </si>
  <si>
    <t>CONDULETE DE ALUMÍNIO, TIPO X, PARA ELETRODUTO DE AÇO GALVANIZADO DN 25 MM (1''), APARENTE - FORNECIMENTO E INSTALAÇÃO. AF_11/2016_P</t>
  </si>
  <si>
    <t>36,22</t>
  </si>
  <si>
    <t>95803</t>
  </si>
  <si>
    <t>CONDULETE DE ALUMÍNIO, TIPO X, PARA ELETRODUTO DE AÇO GALVANIZADO DN 32 MM (1 1/4''), APARENTE - FORNECIMENTO E INSTALAÇÃO. AF_11/2016_P</t>
  </si>
  <si>
    <t>48,52</t>
  </si>
  <si>
    <t>95804</t>
  </si>
  <si>
    <t>CONDULETE DE PVC, TIPO B, PARA ELETRODUTO DE PVC SOLDÁVEL DN 20 MM (1/2''), APARENTE - FORNECIMENTO E INSTALAÇÃO. AF_11/2016</t>
  </si>
  <si>
    <t>22,51</t>
  </si>
  <si>
    <t>95805</t>
  </si>
  <si>
    <t>CONDULETE DE PVC, TIPO B, PARA ELETRODUTO DE PVC SOLDÁVEL DN 25 MM (3/4''), APARENTE - FORNECIMENTO E INSTALAÇÃO. AF_11/2016</t>
  </si>
  <si>
    <t>22,67</t>
  </si>
  <si>
    <t>95806</t>
  </si>
  <si>
    <t>CONDULETE DE PVC, TIPO B, PARA ELETRODUTO DE PVC SOLDÁVEL DN 32 MM (1''), APARENTE - FORNECIMENTO E INSTALAÇÃO. AF_11/2016</t>
  </si>
  <si>
    <t>23,44</t>
  </si>
  <si>
    <t>95807</t>
  </si>
  <si>
    <t>CONDULETE DE PVC, TIPO LL, PARA ELETRODUTO DE PVC SOLDÁVEL DN 20 MM (1/2''), APARENTE - FORNECIMENTO E INSTALAÇÃO. AF_11/2016</t>
  </si>
  <si>
    <t>25,63</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</si>
  <si>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</si>
  <si>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</si>
  <si>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</si>
  <si>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</si>
  <si>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28,94</t>
  </si>
  <si>
    <t>95810</t>
  </si>
  <si>
    <t>CONDULETE DE PVC, TIPO LB, PARA ELETRODUTO DE PVC SOLDÁVEL DN 20 MM (1/2''), APARENTE - FORNECIMENTO E INSTALAÇÃO. AF_11/2016</t>
  </si>
  <si>
    <t>15,49</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</si>
  <si>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</si>
  <si>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</si>
  <si>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</si>
  <si>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</si>
  <si>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18,78</t>
  </si>
  <si>
    <t>95813</t>
  </si>
  <si>
    <t>CONDULETE DE PVC, TIPO TB, PARA ELETRODUTO DE PVC SOLDÁVEL DN 20 MM (1/2''), APARENTE - FORNECIMENTO E INSTALAÇÃO. AF_11/2016</t>
  </si>
  <si>
    <t>18,26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</si>
  <si>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</si>
  <si>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</si>
  <si>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</si>
  <si>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</si>
  <si>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24,52</t>
  </si>
  <si>
    <t>95816</t>
  </si>
  <si>
    <t>CONDULETE DE PVC, TIPO X, PARA ELETRODUTO DE PVC SOLDÁVEL DN 20 MM (1/2''), APARENTE - FORNECIMENTO E INSTALAÇÃO. AF_11/2016</t>
  </si>
  <si>
    <t>31,45</t>
  </si>
  <si>
    <t>95817</t>
  </si>
  <si>
    <t>CONDULETE DE PVC, TIPO X, PARA ELETRODUTO DE PVC SOLDÁVEL DN 25 MM (3/4''), APARENTE - FORNECIMENTO E INSTALAÇÃO. AF_11/2016</t>
  </si>
  <si>
    <t>31,96</t>
  </si>
  <si>
    <t>95818</t>
  </si>
  <si>
    <t>CONDULETE DE PVC, TIPO X, PARA ELETRODUTO DE PVC SOLDÁVEL DN 32 MM (1''), APARENTE - FORNECIMENTO E INSTALAÇÃO. AF_11/2016</t>
  </si>
  <si>
    <t>39,37</t>
  </si>
  <si>
    <t>97881</t>
  </si>
  <si>
    <t>115,11</t>
  </si>
  <si>
    <t>97882</t>
  </si>
  <si>
    <t>180,46</t>
  </si>
  <si>
    <t>97883</t>
  </si>
  <si>
    <t>351,09</t>
  </si>
  <si>
    <t>97884</t>
  </si>
  <si>
    <t>683,58</t>
  </si>
  <si>
    <t>97885</t>
  </si>
  <si>
    <t>1.057,59</t>
  </si>
  <si>
    <t>97886</t>
  </si>
  <si>
    <t>139,16</t>
  </si>
  <si>
    <t>97887</t>
  </si>
  <si>
    <t>219,21</t>
  </si>
  <si>
    <t>97888</t>
  </si>
  <si>
    <t>424,23</t>
  </si>
  <si>
    <t>97889</t>
  </si>
  <si>
    <t>570,57</t>
  </si>
  <si>
    <t>97890</t>
  </si>
  <si>
    <t>662,89</t>
  </si>
  <si>
    <t>97891</t>
  </si>
  <si>
    <t>171,06</t>
  </si>
  <si>
    <t>97892</t>
  </si>
  <si>
    <t>322,42</t>
  </si>
  <si>
    <t>97893</t>
  </si>
  <si>
    <t>440,72</t>
  </si>
  <si>
    <t>97894</t>
  </si>
  <si>
    <t>505,54</t>
  </si>
  <si>
    <t>93653</t>
  </si>
  <si>
    <t>13,03</t>
  </si>
  <si>
    <t>93654</t>
  </si>
  <si>
    <t>13,49</t>
  </si>
  <si>
    <t>93655</t>
  </si>
  <si>
    <t>14,47</t>
  </si>
  <si>
    <t>93656</t>
  </si>
  <si>
    <t>93657</t>
  </si>
  <si>
    <t>93658</t>
  </si>
  <si>
    <t>22,55</t>
  </si>
  <si>
    <t>93659</t>
  </si>
  <si>
    <t>24,83</t>
  </si>
  <si>
    <t>93660</t>
  </si>
  <si>
    <t>66,13</t>
  </si>
  <si>
    <t>93661</t>
  </si>
  <si>
    <t>67,04</t>
  </si>
  <si>
    <t>93662</t>
  </si>
  <si>
    <t>68,99</t>
  </si>
  <si>
    <t>93663</t>
  </si>
  <si>
    <t>93664</t>
  </si>
  <si>
    <t>71,33</t>
  </si>
  <si>
    <t>93665</t>
  </si>
  <si>
    <t>73,85</t>
  </si>
  <si>
    <t>93666</t>
  </si>
  <si>
    <t>78,42</t>
  </si>
  <si>
    <t>93667</t>
  </si>
  <si>
    <t>82,29</t>
  </si>
  <si>
    <t>93668</t>
  </si>
  <si>
    <t>83,65</t>
  </si>
  <si>
    <t>93669</t>
  </si>
  <si>
    <t>86,58</t>
  </si>
  <si>
    <t>93670</t>
  </si>
  <si>
    <t>93671</t>
  </si>
  <si>
    <t>90,09</t>
  </si>
  <si>
    <t>93672</t>
  </si>
  <si>
    <t>95,29</t>
  </si>
  <si>
    <t>93673</t>
  </si>
  <si>
    <t>102,15</t>
  </si>
  <si>
    <t>97359</t>
  </si>
  <si>
    <t>3.437,62</t>
  </si>
  <si>
    <t>97360</t>
  </si>
  <si>
    <t>6.643,40</t>
  </si>
  <si>
    <t>97361</t>
  </si>
  <si>
    <t>8.857,86</t>
  </si>
  <si>
    <t>97362</t>
  </si>
  <si>
    <t>2.148,84</t>
  </si>
  <si>
    <t>101875</t>
  </si>
  <si>
    <t>453,49</t>
  </si>
  <si>
    <t>101876</t>
  </si>
  <si>
    <t>74,22</t>
  </si>
  <si>
    <t>101877</t>
  </si>
  <si>
    <t>50,43</t>
  </si>
  <si>
    <t>101878</t>
  </si>
  <si>
    <t>612,01</t>
  </si>
  <si>
    <t>101879</t>
  </si>
  <si>
    <t>659,85</t>
  </si>
  <si>
    <t>101880</t>
  </si>
  <si>
    <t>759,07</t>
  </si>
  <si>
    <t>101881</t>
  </si>
  <si>
    <t>1.097,75</t>
  </si>
  <si>
    <t>101882</t>
  </si>
  <si>
    <t>1.564,63</t>
  </si>
  <si>
    <t>101883</t>
  </si>
  <si>
    <t>628,63</t>
  </si>
  <si>
    <t>101890</t>
  </si>
  <si>
    <t>17,64</t>
  </si>
  <si>
    <t>101891</t>
  </si>
  <si>
    <t>29,96</t>
  </si>
  <si>
    <t>101892</t>
  </si>
  <si>
    <t>82,28</t>
  </si>
  <si>
    <t>101893</t>
  </si>
  <si>
    <t>104,52</t>
  </si>
  <si>
    <t>101894</t>
  </si>
  <si>
    <t>168,45</t>
  </si>
  <si>
    <t>101895</t>
  </si>
  <si>
    <t>475,88</t>
  </si>
  <si>
    <t>101896</t>
  </si>
  <si>
    <t>728,22</t>
  </si>
  <si>
    <t>101897</t>
  </si>
  <si>
    <t>1.180,16</t>
  </si>
  <si>
    <t>101898</t>
  </si>
  <si>
    <t>1.589,72</t>
  </si>
  <si>
    <t>101899</t>
  </si>
  <si>
    <t>2.563,91</t>
  </si>
  <si>
    <t>101900</t>
  </si>
  <si>
    <t>5.385,58</t>
  </si>
  <si>
    <t>101901</t>
  </si>
  <si>
    <t>136,77</t>
  </si>
  <si>
    <t>101902</t>
  </si>
  <si>
    <t>168,76</t>
  </si>
  <si>
    <t>101903</t>
  </si>
  <si>
    <t>351,80</t>
  </si>
  <si>
    <t>101904</t>
  </si>
  <si>
    <t>1.299,40</t>
  </si>
  <si>
    <t>101938</t>
  </si>
  <si>
    <t>99,95</t>
  </si>
  <si>
    <t>101946</t>
  </si>
  <si>
    <t>137,55</t>
  </si>
  <si>
    <t>91945</t>
  </si>
  <si>
    <t>SUPORTE PARAFUSADO COM PLACA DE ENCAIXE 4" X 2" ALTO (2,00 M DO PISO) PARA PONTO ELÉTRICO - FORNECIMENTO E INSTALAÇÃO. AF_12/2015</t>
  </si>
  <si>
    <t>8,48</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</si>
  <si>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</si>
  <si>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</si>
  <si>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</si>
  <si>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</si>
  <si>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6,56</t>
  </si>
  <si>
    <t>91949</t>
  </si>
  <si>
    <t>SUPORTE PARAFUSADO COM PLACA DE ENCAIXE 4" X 4" ALTO (2,00 M DO PISO) PARA PONTO ELÉTRICO - FORNECIMENTO E INSTALAÇÃO. AF_12/2015</t>
  </si>
  <si>
    <t>13,44</t>
  </si>
  <si>
    <t>91950</t>
  </si>
  <si>
    <t>SUPORTE PARAFUSADO COM PLACA DE ENCAIXE 4" X 4" MÉDIO (1,30 M DO PISO) PARA PONTO ELÉTRICO - FORNECIMENTO E INSTALAÇÃO. AF_12/2015</t>
  </si>
  <si>
    <t>12,01</t>
  </si>
  <si>
    <t>91951</t>
  </si>
  <si>
    <t>SUPORTE PARAFUSADO COM PLACA DE ENCAIXE 4" X 4" BAIXO (0,30 M DO PISO) PARA PONTO ELÉTRICO - FORNECIMENTO E INSTALAÇÃO. AF_12/2015</t>
  </si>
  <si>
    <t>11,15</t>
  </si>
  <si>
    <t>91952</t>
  </si>
  <si>
    <t>INTERRUPTOR SIMPLES (1 MÓDULO), 10A/250V, SEM SUPORTE E SEM PLACA - FORNECIMENTO E INSTALAÇÃO. AF_12/2015</t>
  </si>
  <si>
    <t>15,58</t>
  </si>
  <si>
    <t>91953</t>
  </si>
  <si>
    <t>INTERRUPTOR SIMPLES (1 MÓDULO), 10A/250V, INCLUINDO SUPORTE E PLACA - FORNECIMENTO E INSTALAÇÃO. AF_12/2015</t>
  </si>
  <si>
    <t>22,88</t>
  </si>
  <si>
    <t>91954</t>
  </si>
  <si>
    <t>INTERRUPTOR PARALELO (1 MÓDULO), 10A/250V, SEM SUPORTE E SEM PLACA - FORNECIMENTO E INSTALAÇÃO. AF_12/2015</t>
  </si>
  <si>
    <t>20,84</t>
  </si>
  <si>
    <t>91955</t>
  </si>
  <si>
    <t>INTERRUPTOR PARALELO (1 MÓDULO), 10A/250V, INCLUINDO SUPORTE E PLACA - FORNECIMENTO E INSTALAÇÃO. AF_12/2015</t>
  </si>
  <si>
    <t>28,14</t>
  </si>
  <si>
    <t>91956</t>
  </si>
  <si>
    <t>INTERRUPTOR SIMPLES (1 MÓDULO) COM INTERRUPTOR PARALELO (1 MÓDULO), 10A/250V, SEM SUPORTE E SEM PLACA - FORNECIMENTO E INSTALAÇÃO. AF_12/2015</t>
  </si>
  <si>
    <t>34,21</t>
  </si>
  <si>
    <t>91957</t>
  </si>
  <si>
    <t>INTERRUPTOR SIMPLES (1 MÓDULO) COM INTERRUPTOR PARALELO (1 MÓDULO), 10A/250V, INCLUINDO SUPORTE E PLACA - FORNECIMENTO E INSTALAÇÃO. AF_12/2015</t>
  </si>
  <si>
    <t>41,51</t>
  </si>
  <si>
    <t>91958</t>
  </si>
  <si>
    <t>INTERRUPTOR SIMPLES (2 MÓDULOS), 10A/250V, SEM SUPORTE E SEM PLACA - FORNECIMENTO E INSTALAÇÃO. AF_12/2015</t>
  </si>
  <si>
    <t>91959</t>
  </si>
  <si>
    <t>INTERRUPTOR SIMPLES (2 MÓDULOS), 10A/250V, INCLUINDO SUPORTE E PLACA - FORNECIMENTO E INSTALAÇÃO. AF_12/2015</t>
  </si>
  <si>
    <t>36,29</t>
  </si>
  <si>
    <t>91960</t>
  </si>
  <si>
    <t>INTERRUPTOR PARALELO (2 MÓDULOS), 10A/250V, SEM SUPORTE E SEM PLACA - FORNECIMENTO E INSTALAÇÃO. AF_12/2015</t>
  </si>
  <si>
    <t>39,48</t>
  </si>
  <si>
    <t>91961</t>
  </si>
  <si>
    <t>INTERRUPTOR PARALELO (2 MÓDULOS), 10A/250V, INCLUINDO SUPORTE E PLACA - FORNECIMENTO E INSTALAÇÃO. AF_12/2015</t>
  </si>
  <si>
    <t>46,78</t>
  </si>
  <si>
    <t>91962</t>
  </si>
  <si>
    <t>INTERRUPTOR SIMPLES (1 MÓDULO) COM INTERRUPTOR PARALELO (2 MÓDULOS), 10A/250V, SEM SUPORTE E SEM PLACA - FORNECIMENTO E INSTALAÇÃO. AF_12/2015</t>
  </si>
  <si>
    <t>52,89</t>
  </si>
  <si>
    <t>91963</t>
  </si>
  <si>
    <t>INTERRUPTOR SIMPLES (1 MÓDULO) COM INTERRUPTOR PARALELO (2 MÓDULOS), 10A/250V, INCLUINDO SUPORTE E PLACA - FORNECIMENTO E INSTALAÇÃO. AF_12/2015</t>
  </si>
  <si>
    <t>60,19</t>
  </si>
  <si>
    <t>91964</t>
  </si>
  <si>
    <t>INTERRUPTOR SIMPLES (2 MÓDULOS) COM INTERRUPTOR PARALELO (1 MÓDULO), 10A/250V, SEM SUPORTE E SEM PLACA - FORNECIMENTO E INSTALAÇÃO. AF_12/2015</t>
  </si>
  <si>
    <t>47,62</t>
  </si>
  <si>
    <t>91965</t>
  </si>
  <si>
    <t>INTERRUPTOR SIMPLES (2 MÓDULOS) COM INTERRUPTOR PARALELO (1 MÓDULO), 10A/250V, INCLUINDO SUPORTE E PLACA - FORNECIMENTO E INSTALAÇÃO. AF_12/2015</t>
  </si>
  <si>
    <t>54,92</t>
  </si>
  <si>
    <t>91966</t>
  </si>
  <si>
    <t>INTERRUPTOR SIMPLES (3 MÓDULOS), 10A/250V, SEM SUPORTE E SEM PLACA - FORNECIMENTO E INSTALAÇÃO. AF_12/2015</t>
  </si>
  <si>
    <t>42,40</t>
  </si>
  <si>
    <t>91967</t>
  </si>
  <si>
    <t>INTERRUPTOR SIMPLES (3 MÓDULOS), 10A/250V, INCLUINDO SUPORTE E PLACA - FORNECIMENTO E INSTALAÇÃO. AF_12/2015</t>
  </si>
  <si>
    <t>49,70</t>
  </si>
  <si>
    <t>91968</t>
  </si>
  <si>
    <t>INTERRUPTOR PARALELO (3 MÓDULOS), 10A/250V, SEM SUPORTE E SEM PLACA - FORNECIMENTO E INSTALAÇÃO. AF_12/2015</t>
  </si>
  <si>
    <t>58,11</t>
  </si>
  <si>
    <t>91969</t>
  </si>
  <si>
    <t>INTERRUPTOR PARALELO (3 MÓDULOS), 10A/250V, INCLUINDO SUPORTE E PLACA - FORNECIMENTO E INSTALAÇÃO. AF_12/2015</t>
  </si>
  <si>
    <t>65,41</t>
  </si>
  <si>
    <t>91970</t>
  </si>
  <si>
    <t>INTERRUPTOR SIMPLES (3 MÓDULOS) COM INTERRUPTOR PARALELO (1 MÓDULO), 10A/250V, SEM SUPORTE E SEM PLACA - FORNECIMENTO E INSTALAÇÃO. AF_12/2015</t>
  </si>
  <si>
    <t>61,28</t>
  </si>
  <si>
    <t>91971</t>
  </si>
  <si>
    <t>INTERRUPTOR SIMPLES (3 MÓDULOS) COM INTERRUPTOR PARALELO (1 MÓDULO), 10A/250V, INCLUINDO SUPORTE E PLACA - FORNECIMENTO E INSTALAÇÃO. AF_12/2015</t>
  </si>
  <si>
    <t>73,29</t>
  </si>
  <si>
    <t>91972</t>
  </si>
  <si>
    <t>INTERRUPTOR SIMPLES (2 MÓDULOS) COM INTERRUPTOR PARALELO (2 MÓDULOS), 10A/250V, SEM SUPORTE E SEM PLACA - FORNECIMENTO E INSTALAÇÃO. AF_12/2015</t>
  </si>
  <si>
    <t>66,55</t>
  </si>
  <si>
    <t>91973</t>
  </si>
  <si>
    <t>INTERRUPTOR SIMPLES (2 MÓDULOS) COM INTERRUPTOR PARALELO (2 MÓDULOS), 10A/250V, INCLUINDO SUPORTE E PLACA - FORNECIMENTO E INSTALAÇÃO. AF_12/2015</t>
  </si>
  <si>
    <t>78,56</t>
  </si>
  <si>
    <t>91974</t>
  </si>
  <si>
    <t>INTERRUPTOR SIMPLES (4 MÓDULOS), 10A/250V, SEM SUPORTE E SEM PLACA - FORNECIMENTO E INSTALAÇÃO. AF_12/2015</t>
  </si>
  <si>
    <t>56,02</t>
  </si>
  <si>
    <t>91975</t>
  </si>
  <si>
    <t>INTERRUPTOR SIMPLES (4 MÓDULOS), 10A/250V, INCLUINDO SUPORTE E PLACA - FORNECIMENTO E INSTALAÇÃO. AF_12/2015</t>
  </si>
  <si>
    <t>68,03</t>
  </si>
  <si>
    <t>91976</t>
  </si>
  <si>
    <t>INTERRUPTOR SIMPLES (6 MÓDULOS), 10A/250V, SEM SUPORTE E SEM PLACA - FORNECIMENTO E INSTALAÇÃO. AF_12/2015</t>
  </si>
  <si>
    <t>82,91</t>
  </si>
  <si>
    <t>91977</t>
  </si>
  <si>
    <t>INTERRUPTOR SIMPLES (6 MÓDULOS), 10A/250V, INCLUINDO SUPORTE E PLACA - FORNECIMENTO E INSTALAÇÃO. AF_12/2015</t>
  </si>
  <si>
    <t>94,92</t>
  </si>
  <si>
    <t>91978</t>
  </si>
  <si>
    <t>INTERRUPTOR INTERMEDIÁRIO (1 MÓDULO), 10A/250V, SEM SUPORTE E SEM PLACA - FORNECIMENTO E INSTALAÇÃO. AF_09/2017</t>
  </si>
  <si>
    <t>34,67</t>
  </si>
  <si>
    <t>91979</t>
  </si>
  <si>
    <t>INTERRUPTOR INTERMEDIÁRIO (1 MÓDULO), 10A/250V, INCLUINDO SUPORTE E PLACA - FORNECIMENTO E INSTALAÇÃO. AF_09/2017</t>
  </si>
  <si>
    <t>41,97</t>
  </si>
  <si>
    <t>91980</t>
  </si>
  <si>
    <t>INTERRUPTOR BIPOLAR (1 MÓDULO), 10A/250V, SEM SUPORTE E SEM PLACA - FORNECIMENTO E INSTALAÇÃO. AF_09/2017</t>
  </si>
  <si>
    <t>33,37</t>
  </si>
  <si>
    <t>91981</t>
  </si>
  <si>
    <t>INTERRUPTOR BIPOLAR (1 MÓDULO), 10A/250V, INCLUINDO SUPORTE E PLACA - FORNECIMENTO E INSTALAÇÃO. AF_09/2017</t>
  </si>
  <si>
    <t>40,67</t>
  </si>
  <si>
    <t>91982</t>
  </si>
  <si>
    <t>DIMMER ROTATIVO (1 MÓDULO), 220V/600W, SEM SUPORTE E SEM PLACA - FORNECIMENTO E INSTALAÇÃO. AF_09/2017</t>
  </si>
  <si>
    <t>90,58</t>
  </si>
  <si>
    <t>91983</t>
  </si>
  <si>
    <t>DIMMER ROTATIVO (1 MÓDULO), 220V/600W, INCLUINDO SUPORTE E PLACA - FORNECIMENTO E INSTALAÇÃO. AF_09/2017</t>
  </si>
  <si>
    <t>97,88</t>
  </si>
  <si>
    <t>91984</t>
  </si>
  <si>
    <t>INTERRUPTOR PULSADOR CAMPAINHA (1 MÓDULO), 10A/250V, SEM SUPORTE E SEM PLACA - FORNECIMENTO E INSTALAÇÃO. AF_09/2017</t>
  </si>
  <si>
    <t>91985</t>
  </si>
  <si>
    <t>INTERRUPTOR PULSADOR CAMPAINHA (1 MÓDULO), 10A/250V, INCLUINDO SUPORTE E PLACA - FORNECIMENTO E INSTALAÇÃO. AF_09/2017</t>
  </si>
  <si>
    <t>21,68</t>
  </si>
  <si>
    <t>91986</t>
  </si>
  <si>
    <t>CAMPAINHA CIGARRA (1 MÓDULO), 10A/250V, SEM SUPORTE E SEM PLACA - FORNECIMENTO E INSTALAÇÃO. AF_09/2017</t>
  </si>
  <si>
    <t>32,61</t>
  </si>
  <si>
    <t>91987</t>
  </si>
  <si>
    <t>CAMPAINHA CIGARRA (1 MÓDULO), 10A/250V, INCLUINDO SUPORTE E PLACA - FORNECIMENTO E INSTALAÇÃO. AF_09/2017</t>
  </si>
  <si>
    <t>39,91</t>
  </si>
  <si>
    <t>91988</t>
  </si>
  <si>
    <t>INTERRUPTOR PULSADOR MINUTERIA (1 MÓDULO), 10A/250V, SEM SUPORTE E SEM PLACA - FORNECIMENTO E INSTALAÇÃO. AF_09/2017</t>
  </si>
  <si>
    <t>18,74</t>
  </si>
  <si>
    <t>91989</t>
  </si>
  <si>
    <t>INTERRUPTOR PULSADOR MINUTERIA (1 MÓDULO), 10A/250V, INCLUINDO SUPORTE E PLACA - FORNECIMENTO E INSTALAÇÃO. AF_09/2017</t>
  </si>
  <si>
    <t>26,04</t>
  </si>
  <si>
    <t>91990</t>
  </si>
  <si>
    <t>TOMADA ALTA DE EMBUTIR (1 MÓDULO), 2P+T 10 A, SEM SUPORTE E SEM PLACA - FORNECIMENTO E INSTALAÇÃO. AF_12/2015</t>
  </si>
  <si>
    <t>26,47</t>
  </si>
  <si>
    <t>91991</t>
  </si>
  <si>
    <t>TOMADA ALTA DE EMBUTIR (1 MÓDULO), 2P+T 20 A, SEM SUPORTE E SEM PLACA - FORNECIMENTO E INSTALAÇÃO. AF_12/2015</t>
  </si>
  <si>
    <t>28,83</t>
  </si>
  <si>
    <t>91992</t>
  </si>
  <si>
    <t>TOMADA ALTA DE EMBUTIR (1 MÓDULO), 2P+T 10 A, INCLUINDO SUPORTE E PLACA - FORNECIMENTO E INSTALAÇÃO. AF_12/2015</t>
  </si>
  <si>
    <t>33,77</t>
  </si>
  <si>
    <t>91993</t>
  </si>
  <si>
    <t>TOMADA ALTA DE EMBUTIR (1 MÓDULO), 2P+T 20 A, INCLUINDO SUPORTE E PLACA - FORNECIMENTO E INSTALAÇÃO. AF_12/2015</t>
  </si>
  <si>
    <t>36,13</t>
  </si>
  <si>
    <t>91994</t>
  </si>
  <si>
    <t>TOMADA MÉDIA DE EMBUTIR (1 MÓDULO), 2P+T 10 A, SEM SUPORTE E SEM PLACA - FORNECIMENTO E INSTALAÇÃO. AF_12/2015</t>
  </si>
  <si>
    <t>19,62</t>
  </si>
  <si>
    <t>91995</t>
  </si>
  <si>
    <t>TOMADA MÉDIA DE EMBUTIR (1 MÓDULO), 2P+T 20 A, SEM SUPORTE E SEM PLACA - FORNECIMENTO E INSTALAÇÃO. AF_12/2015</t>
  </si>
  <si>
    <t>21,98</t>
  </si>
  <si>
    <t>91996</t>
  </si>
  <si>
    <t>TOMADA MÉDIA DE EMBUTIR (1 MÓDULO), 2P+T 10 A, INCLUINDO SUPORTE E PLACA - FORNECIMENTO E INSTALAÇÃO. AF_12/2015</t>
  </si>
  <si>
    <t>26,92</t>
  </si>
  <si>
    <t>91997</t>
  </si>
  <si>
    <t>TOMADA MÉDIA DE EMBUTIR (1 MÓDULO), 2P+T 20 A, INCLUINDO SUPORTE E PLACA - FORNECIMENTO E INSTALAÇÃO. AF_12/2015</t>
  </si>
  <si>
    <t>29,28</t>
  </si>
  <si>
    <t>91998</t>
  </si>
  <si>
    <t>TOMADA BAIXA DE EMBUTIR (1 MÓDULO), 2P+T 10 A, SEM SUPORTE E SEM PLACA - FORNECIMENTO E INSTALAÇÃO. AF_12/2015</t>
  </si>
  <si>
    <t>16,96</t>
  </si>
  <si>
    <t>91999</t>
  </si>
  <si>
    <t>TOMADA BAIXA DE EMBUTIR (1 MÓDULO), 2P+T 20 A, SEM SUPORTE E SEM PLACA - FORNECIMENTO E INSTALAÇÃO. AF_12/2015</t>
  </si>
  <si>
    <t>92000</t>
  </si>
  <si>
    <t>TOMADA BAIXA DE EMBUTIR (1 MÓDULO), 2P+T 10 A, INCLUINDO SUPORTE E PLACA - FORNECIMENTO E INSTALAÇÃO. AF_12/2015</t>
  </si>
  <si>
    <t>24,26</t>
  </si>
  <si>
    <t>92001</t>
  </si>
  <si>
    <t>TOMADA BAIXA DE EMBUTIR (1 MÓDULO), 2P+T 20 A, INCLUINDO SUPORTE E PLACA - FORNECIMENTO E INSTALAÇÃO. AF_12/2015</t>
  </si>
  <si>
    <t>26,62</t>
  </si>
  <si>
    <t>92002</t>
  </si>
  <si>
    <t>TOMADA MÉDIA DE EMBUTIR (2 MÓDULOS), 2P+T 10 A, SEM SUPORTE E SEM PLACA - FORNECIMENTO E INSTALAÇÃO. AF_12/2015</t>
  </si>
  <si>
    <t>37,04</t>
  </si>
  <si>
    <t>92003</t>
  </si>
  <si>
    <t>TOMADA MÉDIA DE EMBUTIR (2 MÓDULOS), 2P+T 20 A, SEM SUPORTE E SEM PLACA - FORNECIMENTO E INSTALAÇÃO. AF_12/2015</t>
  </si>
  <si>
    <t>92004</t>
  </si>
  <si>
    <t>TOMADA MÉDIA DE EMBUTIR (2 MÓDULOS), 2P+T 10 A, INCLUINDO SUPORTE E PLACA - FORNECIMENTO E INSTALAÇÃO. AF_12/2015</t>
  </si>
  <si>
    <t>44,34</t>
  </si>
  <si>
    <t>92005</t>
  </si>
  <si>
    <t>TOMADA MÉDIA DE EMBUTIR (2 MÓDULOS), 2P+T 20 A, INCLUINDO SUPORTE E PLACA - FORNECIMENTO E INSTALAÇÃO. AF_12/2015</t>
  </si>
  <si>
    <t>49,06</t>
  </si>
  <si>
    <t>92006</t>
  </si>
  <si>
    <t>TOMADA BAIXA DE EMBUTIR (2 MÓDULOS), 2P+T 10 A, SEM SUPORTE E SEM PLACA - FORNECIMENTO E INSTALAÇÃO. AF_12/2015</t>
  </si>
  <si>
    <t>31,72</t>
  </si>
  <si>
    <t>92007</t>
  </si>
  <si>
    <t>TOMADA BAIXA DE EMBUTIR (2 MÓDULOS), 2P+T 20 A, SEM SUPORTE E SEM PLACA - FORNECIMENTO E INSTALAÇÃO. AF_12/2015</t>
  </si>
  <si>
    <t>36,44</t>
  </si>
  <si>
    <t>92008</t>
  </si>
  <si>
    <t>TOMADA BAIXA DE EMBUTIR (2 MÓDULOS), 2P+T 10 A, INCLUINDO SUPORTE E PLACA - FORNECIMENTO E INSTALAÇÃO. AF_12/2015</t>
  </si>
  <si>
    <t>92009</t>
  </si>
  <si>
    <t>TOMADA BAIXA DE EMBUTIR (2 MÓDULOS), 2P+T 20 A, INCLUINDO SUPORTE E PLACA - FORNECIMENTO E INSTALAÇÃO. AF_12/2015</t>
  </si>
  <si>
    <t>43,74</t>
  </si>
  <si>
    <t>92010</t>
  </si>
  <si>
    <t>TOMADA MÉDIA DE EMBUTIR (3 MÓDULOS), 2P+T 10 A, SEM SUPORTE E SEM PLACA - FORNECIMENTO E INSTALAÇÃO. AF_12/2015</t>
  </si>
  <si>
    <t>54,45</t>
  </si>
  <si>
    <t>92011</t>
  </si>
  <si>
    <t>TOMADA MÉDIA DE EMBUTIR (3 MÓDULOS), 2P+T 20 A, SEM SUPORTE E SEM PLACA - FORNECIMENTO E INSTALAÇÃO. AF_12/2015</t>
  </si>
  <si>
    <t>61,53</t>
  </si>
  <si>
    <t>92012</t>
  </si>
  <si>
    <t>TOMADA MÉDIA DE EMBUTIR (3 MÓDULOS), 2P+T 10 A, INCLUINDO SUPORTE E PLACA - FORNECIMENTO E INSTALAÇÃO. AF_12/2015</t>
  </si>
  <si>
    <t>61,75</t>
  </si>
  <si>
    <t>92013</t>
  </si>
  <si>
    <t>TOMADA MÉDIA DE EMBUTIR (3 MÓDULOS), 2P+T 20 A, INCLUINDO SUPORTE E PLACA - FORNECIMENTO E INSTALAÇÃO. AF_12/2015</t>
  </si>
  <si>
    <t>68,83</t>
  </si>
  <si>
    <t>92014</t>
  </si>
  <si>
    <t>TOMADA BAIXA DE EMBUTIR (3 MÓDULOS), 2P+T 10 A, SEM SUPORTE E SEM PLACA - FORNECIMENTO E INSTALAÇÃO. AF_12/2015</t>
  </si>
  <si>
    <t>46,48</t>
  </si>
  <si>
    <t>92015</t>
  </si>
  <si>
    <t>TOMADA BAIXA DE EMBUTIR (3 MÓDULOS), 2P+T 20 A, SEM SUPORTE E SEM PLACA - FORNECIMENTO E INSTALAÇÃO. AF_12/2015</t>
  </si>
  <si>
    <t>53,56</t>
  </si>
  <si>
    <t>92016</t>
  </si>
  <si>
    <t>TOMADA BAIXA DE EMBUTIR (3 MÓDULOS), 2P+T 10 A, INCLUINDO SUPORTE E PLACA - FORNECIMENTO E INSTALAÇÃO. AF_12/2015</t>
  </si>
  <si>
    <t>53,78</t>
  </si>
  <si>
    <t>92017</t>
  </si>
  <si>
    <t>TOMADA BAIXA DE EMBUTIR (3 MÓDULOS), 2P+T 20 A, INCLUINDO SUPORTE E PLACA - FORNECIMENTO E INSTALAÇÃO. AF_12/2015</t>
  </si>
  <si>
    <t>60,86</t>
  </si>
  <si>
    <t>92018</t>
  </si>
  <si>
    <t>TOMADA BAIXA DE EMBUTIR (4 MÓDULOS), 2P+T 10 A, SEM SUPORTE E SEM PLACA - FORNECIMENTO E INSTALAÇÃO. AF_12/2015</t>
  </si>
  <si>
    <t>61,60</t>
  </si>
  <si>
    <t>92019</t>
  </si>
  <si>
    <t>TOMADA BAIXA DE EMBUTIR (4 MÓDULOS), 2P+T 10 A, INCLUINDO SUPORTE E PLACA - FORNECIMENTO E INSTALAÇÃO. AF_12/2015</t>
  </si>
  <si>
    <t>73,61</t>
  </si>
  <si>
    <t>92020</t>
  </si>
  <si>
    <t>TOMADA BAIXA DE EMBUTIR (6 MÓDULOS), 2P+T 10 A, SEM SUPORTE E SEM PLACA - FORNECIMENTO E INSTALAÇÃO. AF_12/2015</t>
  </si>
  <si>
    <t>91,29</t>
  </si>
  <si>
    <t>92021</t>
  </si>
  <si>
    <t>TOMADA BAIXA DE EMBUTIR (6 MÓDULOS), 2P+T 10 A, INCLUINDO SUPORTE E PLACA - FORNECIMENTO E INSTALAÇÃO. AF_12/2015</t>
  </si>
  <si>
    <t>103,30</t>
  </si>
  <si>
    <t>92022</t>
  </si>
  <si>
    <t>INTERRUPTOR SIMPLES (1 MÓDULO) COM 1 TOMADA DE EMBUTIR 2P+T 10 A,  SEM SUPORTE E SEM PLACA - FORNECIMENTO E INSTALAÇÃO. AF_12/2015</t>
  </si>
  <si>
    <t>32,99</t>
  </si>
  <si>
    <t>92023</t>
  </si>
  <si>
    <t>INTERRUPTOR SIMPLES (1 MÓDULO) COM 1 TOMADA DE EMBUTIR 2P+T 10 A,  INCLUINDO SUPORTE E PLACA - FORNECIMENTO E INSTALAÇÃO. AF_12/2015</t>
  </si>
  <si>
    <t>40,29</t>
  </si>
  <si>
    <t>92024</t>
  </si>
  <si>
    <t>INTERRUPTOR SIMPLES (1 MÓDULO) COM 2 TOMADAS DE EMBUTIR 2P+T 10 A,  SEM SUPORTE E SEM PLACA - FORNECIMENTO E INSTALAÇÃO. AF_12/2015</t>
  </si>
  <si>
    <t>50,45</t>
  </si>
  <si>
    <t>92025</t>
  </si>
  <si>
    <t>INTERRUPTOR SIMPLES (1 MÓDULO) COM 2 TOMADAS DE EMBUTIR 2P+T 10 A,  INCLUINDO SUPORTE E PLACA - FORNECIMENTO E INSTALAÇÃO. AF_12/2015</t>
  </si>
  <si>
    <t>57,75</t>
  </si>
  <si>
    <t>92026</t>
  </si>
  <si>
    <t>INTERRUPTOR SIMPLES (2 MÓDULOS) COM 1 TOMADA DE EMBUTIR 2P+T 10 A,  SEM SUPORTE E SEM PLACA - FORNECIMENTO E INSTALAÇÃO. AF_12/2015</t>
  </si>
  <si>
    <t>46,40</t>
  </si>
  <si>
    <t>92027</t>
  </si>
  <si>
    <t>INTERRUPTOR SIMPLES (2 MÓDULOS) COM 1 TOMADA DE EMBUTIR 2P+T 10 A,  INCLUINDO SUPORTE E PLACA - FORNECIMENTO E INSTALAÇÃO. AF_12/2015</t>
  </si>
  <si>
    <t>53,70</t>
  </si>
  <si>
    <t>92028</t>
  </si>
  <si>
    <t>INTERRUPTOR PARALELO (1 MÓDULO) COM 1 TOMADA DE EMBUTIR 2P+T 10 A,  SEM SUPORTE E SEM PLACA - FORNECIMENTO E INSTALAÇÃO. AF_12/2015</t>
  </si>
  <si>
    <t>38,26</t>
  </si>
  <si>
    <t>92029</t>
  </si>
  <si>
    <t>INTERRUPTOR PARALELO (1 MÓDULO) COM 1 TOMADA DE EMBUTIR 2P+T 10 A,  INCLUINDO SUPORTE E PLACA - FORNECIMENTO E INSTALAÇÃO. AF_12/2015</t>
  </si>
  <si>
    <t>45,56</t>
  </si>
  <si>
    <t>92030</t>
  </si>
  <si>
    <t>INTERRUPTOR PARALELO (1 MÓDULO) COM 2 TOMADAS DE EMBUTIR 2P+T 10 A,  SEM SUPORTE E SEM PLACA - FORNECIMENTO E INSTALAÇÃO. AF_12/2015</t>
  </si>
  <si>
    <t>55,67</t>
  </si>
  <si>
    <t>92031</t>
  </si>
  <si>
    <t>INTERRUPTOR PARALELO (1 MÓDULO) COM 2 TOMADAS DE EMBUTIR 2P+T 10 A,  INCLUINDO SUPORTE E PLACA - FORNECIMENTO E INSTALAÇÃO. AF_12/2015</t>
  </si>
  <si>
    <t>62,97</t>
  </si>
  <si>
    <t>92032</t>
  </si>
  <si>
    <t>INTERRUPTOR PARALELO (2 MÓDULOS) COM 1 TOMADA DE EMBUTIR 2P+T 10 A,  SEM SUPORTE E SEM PLACA - FORNECIMENTO E INSTALAÇÃO. AF_12/2015</t>
  </si>
  <si>
    <t>56,89</t>
  </si>
  <si>
    <t>92033</t>
  </si>
  <si>
    <t>INTERRUPTOR PARALELO (2 MÓDULOS) COM 1 TOMADA DE EMBUTIR 2P+T 10 A,  INCLUINDO SUPORTE E PLACA - FORNECIMENTO E INSTALAÇÃO. AF_12/2015</t>
  </si>
  <si>
    <t>64,19</t>
  </si>
  <si>
    <t>92034</t>
  </si>
  <si>
    <t>INTERRUPTOR SIMPLES (1 MÓDULO), INTERRUPTOR PARALELO (1 MÓDULO) E 1 TOMADA DE EMBUTIR 2P+T 10 A,  SEM SUPORTE E SEM PLACA - FORNECIMENTO E INSTALAÇÃO. AF_12/2015</t>
  </si>
  <si>
    <t>51,67</t>
  </si>
  <si>
    <t>92035</t>
  </si>
  <si>
    <t>INTERRUPTOR SIMPLES (1 MÓDULO), INTERRUPTOR PARALELO (1 MÓDULO) E 1 TOMADA DE EMBUTIR 2P+T 10 A,  INCLUINDO SUPORTE E PLACA - FORNECIMENTO E INSTALAÇÃO. AF_12/2015</t>
  </si>
  <si>
    <t>58,97</t>
  </si>
  <si>
    <t>97583</t>
  </si>
  <si>
    <t>61,30</t>
  </si>
  <si>
    <t>97584</t>
  </si>
  <si>
    <t>85,76</t>
  </si>
  <si>
    <t>97585</t>
  </si>
  <si>
    <t>82,51</t>
  </si>
  <si>
    <t>97586</t>
  </si>
  <si>
    <t>97587</t>
  </si>
  <si>
    <t>204,44</t>
  </si>
  <si>
    <t>97589</t>
  </si>
  <si>
    <t>36,41</t>
  </si>
  <si>
    <t>97590</t>
  </si>
  <si>
    <t>77,22</t>
  </si>
  <si>
    <t>97591</t>
  </si>
  <si>
    <t>105,75</t>
  </si>
  <si>
    <t>97592</t>
  </si>
  <si>
    <t>LUMINÁRIA TIPO PLAFON, DE SOBREPOR, COM 1 LÂMPADA LED DE 12/13 W, SEM REATOR - FORNECIMENTO E INSTALAÇÃO. AF_02/2020</t>
  </si>
  <si>
    <t>35,17</t>
  </si>
  <si>
    <t>97593</t>
  </si>
  <si>
    <t>108,51</t>
  </si>
  <si>
    <t>97594</t>
  </si>
  <si>
    <t>106,18</t>
  </si>
  <si>
    <t>97595</t>
  </si>
  <si>
    <t>73,06</t>
  </si>
  <si>
    <t>97596</t>
  </si>
  <si>
    <t>51,01</t>
  </si>
  <si>
    <t>97597</t>
  </si>
  <si>
    <t>50,39</t>
  </si>
  <si>
    <t>97598</t>
  </si>
  <si>
    <t>47,57</t>
  </si>
  <si>
    <t>97599</t>
  </si>
  <si>
    <t>27,46</t>
  </si>
  <si>
    <t>97609</t>
  </si>
  <si>
    <t>15,36</t>
  </si>
  <si>
    <t>97610</t>
  </si>
  <si>
    <t>16,54</t>
  </si>
  <si>
    <t>97611</t>
  </si>
  <si>
    <t>24,62</t>
  </si>
  <si>
    <t>97612</t>
  </si>
  <si>
    <t>27,03</t>
  </si>
  <si>
    <t>97613</t>
  </si>
  <si>
    <t>35,03</t>
  </si>
  <si>
    <t>97614</t>
  </si>
  <si>
    <t>63,91</t>
  </si>
  <si>
    <t>97615</t>
  </si>
  <si>
    <t>LÂMPADA TUBULAR FLUORESCENTE T8 DE 16/18 W, BASE G13 - FORNECIMENTO E INSTALAÇÃO. AF_02/2020_P</t>
  </si>
  <si>
    <t>44,20</t>
  </si>
  <si>
    <t>97616</t>
  </si>
  <si>
    <t>LÂMPADA TUBULAR FLUORESCENTE T8 DE 32/36 W, BASE G13 - FORNECIMENTO E INSTALAÇÃO. AF_02/2020_P</t>
  </si>
  <si>
    <t>50,08</t>
  </si>
  <si>
    <t>97617</t>
  </si>
  <si>
    <t>LÂMPADA TUBULAR FLUORESCENTE T10 DE 20/40 W, BASE G13 - FORNECIMENTO E INSTALAÇÃO. AF_02/2020_P</t>
  </si>
  <si>
    <t>97618</t>
  </si>
  <si>
    <t>LÂMPADA TUBULAR FLUORESCENTE T5 DE 14 W, BASE G13 - FORNECIMENTO E INSTALAÇÃO. AF_02/2020_P</t>
  </si>
  <si>
    <t>47,58</t>
  </si>
  <si>
    <t>100902</t>
  </si>
  <si>
    <t>LÂMPADA TUBULAR LED DE 9/10 W, BASE G13 - FORNECIMENTO E INSTALAÇÃO. AF_02/2020_P</t>
  </si>
  <si>
    <t>24,88</t>
  </si>
  <si>
    <t>100903</t>
  </si>
  <si>
    <t>LÂMPADA TUBULAR LED DE 18/20 W, BASE G13 - FORNECIMENTO E INSTALAÇÃO. AF_02/2020_P</t>
  </si>
  <si>
    <t>30,10</t>
  </si>
  <si>
    <t>100904</t>
  </si>
  <si>
    <t>100905</t>
  </si>
  <si>
    <t>165,02</t>
  </si>
  <si>
    <t>100906</t>
  </si>
  <si>
    <t>224,08</t>
  </si>
  <si>
    <t>100919</t>
  </si>
  <si>
    <t>73,35</t>
  </si>
  <si>
    <t>100920</t>
  </si>
  <si>
    <t>126,62</t>
  </si>
  <si>
    <t>100921</t>
  </si>
  <si>
    <t>47,38</t>
  </si>
  <si>
    <t>100922</t>
  </si>
  <si>
    <t>34,00</t>
  </si>
  <si>
    <t>100923</t>
  </si>
  <si>
    <t>101489</t>
  </si>
  <si>
    <t>ENTRADA DE ENERGIA ELÉTRICA, AÉREA, MONOFÁSICA, COM CAIXA DE SOBREPOR, CABO DE 10 MM2 E DISJUNTOR DIN 50A (NÃO INCLUSO O POSTE DE CONCRETO). AF_07/2020_P</t>
  </si>
  <si>
    <t>1.393,39</t>
  </si>
  <si>
    <t>101490</t>
  </si>
  <si>
    <t>ENTRADA DE ENERGIA ELÉTRICA, AÉREA, MONOFÁSICA, COM CAIXA DE SOBREPOR, CABO DE 16 MM2 E DISJUNTOR DIN 50A (NÃO INCLUSO O POSTE DE CONCRETO). AF_07/2020_P</t>
  </si>
  <si>
    <t>1.490,41</t>
  </si>
  <si>
    <t>101491</t>
  </si>
  <si>
    <t>ENTRADA DE ENERGIA ELÉTRICA, AÉREA, MONOFÁSICA, COM CAIXA DE SOBREPOR, CABO DE 25 MM2 E DISJUNTOR DIN 50A (NÃO INCLUSO O POSTE DE CONCRETO). AF_07/2020_P</t>
  </si>
  <si>
    <t>1.539,25</t>
  </si>
  <si>
    <t>101492</t>
  </si>
  <si>
    <t>ENTRADA DE ENERGIA ELÉTRICA, AÉREA, MONOFÁSICA, COM CAIXA DE SOBREPOR, CABO DE 35 MM2 E DISJUNTOR DIN 50A (NÃO INCLUSO O POSTE DE CONCRETO). AF_07/2020_P</t>
  </si>
  <si>
    <t>1.686,91</t>
  </si>
  <si>
    <t>101493</t>
  </si>
  <si>
    <t>ENTRADA DE ENERGIA ELÉTRICA, AÉREA, MONOFÁSICA, COM CAIXA DE EMBUTIR, CABO DE 10 MM2 E DISJUNTOR DIN 50A (NÃO INCLUSO O POSTE DE CONCRETO). AF_07/2020_P</t>
  </si>
  <si>
    <t>1.381,84</t>
  </si>
  <si>
    <t>101494</t>
  </si>
  <si>
    <t>ENTRADA DE ENERGIA ELÉTRICA, AÉREA, MONOFÁSICA, COM CAIXA DE EMBUTIR, CABO DE 16 MM2 E DISJUNTOR DIN 50A (NÃO INCLUSO O POSTE DE CONCRETO). AF_07/2020_P</t>
  </si>
  <si>
    <t>1.478,86</t>
  </si>
  <si>
    <t>101495</t>
  </si>
  <si>
    <t>ENTRADA DE ENERGIA ELÉTRICA, AÉREA, MONOFÁSICA, COM CAIXA DE EMBUTIR, CABO DE 25 MM2 E DISJUNTOR DIN 50A (NÃO INCLUSO O POSTE DE CONCRETO). AF_07/2020_P</t>
  </si>
  <si>
    <t>1.527,70</t>
  </si>
  <si>
    <t>101496</t>
  </si>
  <si>
    <t>ENTRADA DE ENERGIA ELÉTRICA, AÉREA, MONOFÁSICA, COM CAIXA DE EMBUTIR, CABO DE 35 MM2 E DISJUNTOR DIN 50A (NÃO INCLUSO O POSTE DE CONCRETO). AF_07/2020_P</t>
  </si>
  <si>
    <t>1.675,36</t>
  </si>
  <si>
    <t>101497</t>
  </si>
  <si>
    <t>ENTRADA DE ENERGIA ELÉTRICA, AÉREA, BIFÁSICA, COM CAIXA DE SOBREPOR, CABO DE 10 MM2 E DISJUNTOR DIN 50A (NÃO INCLUSO O POSTE DE CONCRETO). AF_07/2020_P</t>
  </si>
  <si>
    <t>1.652,39</t>
  </si>
  <si>
    <t>101498</t>
  </si>
  <si>
    <t>ENTRADA DE ENERGIA ELÉTRICA, AÉREA, BIFÁSICA, COM CAIXA DE SOBREPOR, CABO DE 16 MM2 E DISJUNTOR DIN 50A (NÃO INCLUSO O POSTE DE CONCRETO). AF_07/2020_P</t>
  </si>
  <si>
    <t>1.799,24</t>
  </si>
  <si>
    <t>101499</t>
  </si>
  <si>
    <t>ENTRADA DE ENERGIA ELÉTRICA, AÉREA, BIFÁSICA, COM CAIXA DE SOBREPOR, CABO DE 25 MM2 E DISJUNTOR DIN 50A (NÃO INCLUSO O POSTE DE CONCRETO). AF_07/2020_P</t>
  </si>
  <si>
    <t>1.873,16</t>
  </si>
  <si>
    <t>101500</t>
  </si>
  <si>
    <t>ENTRADA DE ENERGIA ELÉTRICA, AÉREA, BIFÁSICA, COM CAIXA DE SOBREPOR, CABO DE 35 MM2 E DISJUNTOR DIN 50A (NÃO INCLUSO O POSTE DE CONCRETO). AF_07/2020_P</t>
  </si>
  <si>
    <t>2.082,07</t>
  </si>
  <si>
    <t>101501</t>
  </si>
  <si>
    <t>ENTRADA DE ENERGIA ELÉTRICA, AÉREA, BIFÁSICA, COM CAIXA DE EMBUTIR, CABO DE 10 MM2 E DISJUNTOR DIN 50A (NÃO INCLUSO O POSTE DE CONCRETO). AF_07/2020_P</t>
  </si>
  <si>
    <t>1.647,31</t>
  </si>
  <si>
    <t>101502</t>
  </si>
  <si>
    <t>ENTRADA DE ENERGIA ELÉTRICA, AÉREA, BIFÁSICA, COM CAIXA DE EMBUTIR, CABO DE 16 MM2 E DISJUNTOR DIN 50A (NÃO INCLUSO O POSTE DE CONCRETO). AF_07/2020_P</t>
  </si>
  <si>
    <t>1.794,16</t>
  </si>
  <si>
    <t>101503</t>
  </si>
  <si>
    <t>ENTRADA DE ENERGIA ELÉTRICA, AÉREA, BIFÁSICA, COM CAIXA DE EMBUTIR, CABO DE 25 MM2 E DISJUNTOR DIN 50A (NÃO INCLUSO O POSTE DE CONCRETO). AF_07/2020_P</t>
  </si>
  <si>
    <t>1.868,08</t>
  </si>
  <si>
    <t>101504</t>
  </si>
  <si>
    <t>ENTRADA DE ENERGIA ELÉTRICA, AÉREA, BIFÁSICA, COM CAIXA DE EMBUTIR, CABO DE 35 MM2 E DISJUNTOR DIN 50A (NÃO INCLUSO O POSTE DE CONCRETO). AF_07/2020_P</t>
  </si>
  <si>
    <t>2.076,99</t>
  </si>
  <si>
    <t>101505</t>
  </si>
  <si>
    <t>ENTRADA DE ENERGIA ELÉTRICA, AÉREA, TRIFÁSICA, COM CAIXA DE SOBREPOR, CABO DE 10 MM2 E DISJUNTOR DIN 50A (NÃO INCLUSO O POSTE DE CONCRETO). AF_07/2020_P</t>
  </si>
  <si>
    <t>1.769,36</t>
  </si>
  <si>
    <t>101506</t>
  </si>
  <si>
    <t>ENTRADA DE ENERGIA ELÉTRICA, AÉREA, TRIFÁSICA, COM CAIXA DE SOBREPOR, CABO DE 16 MM2 E DISJUNTOR DIN 50A (NÃO INCLUSO O POSTE DE CONCRETO). AF_07/2020_P</t>
  </si>
  <si>
    <t>1.965,16</t>
  </si>
  <si>
    <t>101507</t>
  </si>
  <si>
    <t>ENTRADA DE ENERGIA ELÉTRICA, AÉREA, TRIFÁSICA, COM CAIXA DE SOBREPOR, CABO DE 25 MM2 E DISJUNTOR DIN 50A (NÃO INCLUSO O POSTE DE CONCRETO). AF_07/2020_P</t>
  </si>
  <si>
    <t>2.063,73</t>
  </si>
  <si>
    <t>101508</t>
  </si>
  <si>
    <t>ENTRADA DE ENERGIA ELÉTRICA, AÉREA, TRIFÁSICA, COM CAIXA DE SOBREPOR, CABO DE 35 MM2 E DISJUNTOR DIN 50A (NÃO INCLUSO O POSTE DE CONCRETO). AF_07/2020_P</t>
  </si>
  <si>
    <t>2.332,80</t>
  </si>
  <si>
    <t>101509</t>
  </si>
  <si>
    <t>ENTRADA DE ENERGIA ELÉTRICA, AÉREA, TRIFÁSICA, COM CAIXA DE EMBUTIR, CABO DE 10 MM2 E DISJUNTOR DIN 50A (NÃO INCLUSO O POSTE DE CONCRETO). AF_07/2020</t>
  </si>
  <si>
    <t>1.895,98</t>
  </si>
  <si>
    <t>101510</t>
  </si>
  <si>
    <t>ENTRADA DE ENERGIA ELÉTRICA, AÉREA, TRIFÁSICA, COM CAIXA DE EMBUTIR, CABO DE 16 MM2 E DISJUNTOR DIN 50A (NÃO INCLUSO O POSTE DE CONCRETO). AF_07/2020</t>
  </si>
  <si>
    <t>2.091,78</t>
  </si>
  <si>
    <t>101511</t>
  </si>
  <si>
    <t>ENTRADA DE ENERGIA ELÉTRICA, AÉREA, TRIFÁSICA, COM CAIXA DE EMBUTIR, CABO DE 25 MM2 E DISJUNTOR DIN 50A (NÃO INCLUSO O POSTE DE CONCRETO). AF_07/2020</t>
  </si>
  <si>
    <t>2.190,35</t>
  </si>
  <si>
    <t>101512</t>
  </si>
  <si>
    <t>ENTRADA DE ENERGIA ELÉTRICA, AÉREA, TRIFÁSICA, COM CAIXA DE EMBUTIR, CABO DE 35 MM2 E DISJUNTOR DIN 50A (NÃO INCLUSO O POSTE DE CONCRETO). AF_07/2020</t>
  </si>
  <si>
    <t>2.459,42</t>
  </si>
  <si>
    <t>101513</t>
  </si>
  <si>
    <t>ENTRADA DE ENERGIA ELÉTRICA, SUBTERRÂNEA, MONOFÁSICA, COM CAIXA DE SOBREPOR, CABO DE 10 MM2 E DISJUNTOR DIN 50A (NÃO INCLUSA MURETA DE ALVENARIA). AF_07/2020_P</t>
  </si>
  <si>
    <t>827,45</t>
  </si>
  <si>
    <t>101514</t>
  </si>
  <si>
    <t>ENTRADA DE ENERGIA ELÉTRICA, SUBTERRÂNEA, MONOFÁSICA, COM CAIXA DE SOBREPOR, CABO DE 16 MM2 E DISJUNTOR DIN 50A (NÃO INCLUSA MURETA DE ALVENARIA). AF_07/2020_P</t>
  </si>
  <si>
    <t>943,87</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</si>
  <si>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</si>
  <si>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</si>
  <si>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</si>
  <si>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</si>
  <si>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1.145,57</t>
  </si>
  <si>
    <t>101517</t>
  </si>
  <si>
    <t>ENTRADA DE ENERGIA ELÉTRICA, SUBTERRÂNEA, MONOFÁSICA, COM CAIXA DE EMBUTIR, CABO DE 10 MM2 E DISJUNTOR DIN 50A (NÃO INCLUSA MURETA DE ALVENARIA). AF_07/2020_P</t>
  </si>
  <si>
    <t>815,90</t>
  </si>
  <si>
    <t>101518</t>
  </si>
  <si>
    <t>ENTRADA DE ENERGIA ELÉTRICA, SUBTERRÂNEA, MONOFÁSICA, COM CAIXA DE EMBUTIR, CABO DE 16 MM2 E DISJUNTOR DIN 50A (NÃO INCLUSA MURETA DE ALVENARIA). AF_07/2020_P</t>
  </si>
  <si>
    <t>932,32</t>
  </si>
  <si>
    <t>101519</t>
  </si>
  <si>
    <t>ENTRADA DE ENERGIA ELÉTRICA, SUBTERRÂNEA, MONOFÁSICA, COM CAIXA DE EMBUTIR, CABO DE 25 MM2 E DISJUNTOR DIN 50A (NÃO INCLUSA MURETA DE ALVENARIA). AF_07/2020_P</t>
  </si>
  <si>
    <t>990,93</t>
  </si>
  <si>
    <t>101520</t>
  </si>
  <si>
    <t>ENTRADA DE ENERGIA ELÉTRICA, SUBTERRÂNEA, MONOFÁSICA, COM CAIXA DE EMBUTIR, CABO DE 35 MM2 E DISJUNTOR DIN 50A (NÃO INCLUSA MURETA DE ALVENARIA). AF_07/2020_P</t>
  </si>
  <si>
    <t>1.134,02</t>
  </si>
  <si>
    <t>101521</t>
  </si>
  <si>
    <t>ENTRADA DE ENERGIA ELÉTRICA, SUBTERRÂNEA, BIFÁSICA, COM CAIXA DE SOBREPOR, CABO DE 10 MM2 E DISJUNTOR DIN 50A (NÃO INCLUSA MURETA DE ALVENARIA). AF_07/2020_P</t>
  </si>
  <si>
    <t>1.102,41</t>
  </si>
  <si>
    <t>101522</t>
  </si>
  <si>
    <t>ENTRADA DE ENERGIA ELÉTRICA, SUBTERRÂNEA, BIFÁSICA, COM CAIXA DE SOBREPOR, CABO DE 16 MM2 E DISJUNTOR DIN 50A (NÃO INCLUSA MURETA DE ALVENARIA). AF_07/2020_P</t>
  </si>
  <si>
    <t>1.277,04</t>
  </si>
  <si>
    <t>101523</t>
  </si>
  <si>
    <t>ENTRADA DE ENERGIA ELÉTRICA, SUBTERRÂNEA, BIFÁSICA, COM CAIXA DE SOBREPOR, CABO DE 25 MM2 E DISJUNTOR DIN 50A (NÃO INCLUSA MURETA DE ALVENARIA). AF_07/2020_P</t>
  </si>
  <si>
    <t>1.364,95</t>
  </si>
  <si>
    <t>101524</t>
  </si>
  <si>
    <t>ENTRADA DE ENERGIA ELÉTRICA, SUBTERRÂNEA, BIFÁSICA, COM CAIXA DE SOBREPOR, CABO DE 35 MM2 E DISJUNTOR DIN 50A (NÃO INCLUSA MURETA DE ALVENARIA). AF_07/2020_P</t>
  </si>
  <si>
    <t>1.579,59</t>
  </si>
  <si>
    <t>101525</t>
  </si>
  <si>
    <t>ENTRADA DE ENERGIA ELÉTRICA, SUBTERRÂNEA, BIFÁSICA, COM CAIXA DE EMBUTIR, CABO DE 10 MM2 E DISJUNTOR DIN 50A (NÃO INCLUSA MURETA DE ALVENARIA). AF_07/2020_P</t>
  </si>
  <si>
    <t>1.097,33</t>
  </si>
  <si>
    <t>101526</t>
  </si>
  <si>
    <t>ENTRADA DE ENERGIA ELÉTRICA, SUBTERRÂNEA, BIFÁSICA, COM CAIXA DE EMBUTIR, CABO DE 16 MM2 E DISJUNTOR DIN 50A (NÃO INCLUSA MURETA DE ALVENARIA). AF_07/2020_P</t>
  </si>
  <si>
    <t>1.271,96</t>
  </si>
  <si>
    <t>101527</t>
  </si>
  <si>
    <t>ENTRADA DE ENERGIA ELÉTRICA, SUBTERRÂNEA, BIFÁSICA, COM CAIXA DE EMBUTIR, CABO DE 25 MM2 E DISJUNTOR DIN 50A (NÃO INCLUSA MURETA DE ALVENARIA). AF_07/2020_P</t>
  </si>
  <si>
    <t>1.359,87</t>
  </si>
  <si>
    <t>101528</t>
  </si>
  <si>
    <t>ENTRADA DE ENERGIA ELÉTRICA, SUBTERRÂNEA, BIFÁSICA, COM CAIXA DE EMBUTIR, CABO DE 35 MM2 E DISJUNTOR DIN 50A (NÃO INCLUSA MURETA DE ALVENARIA). AF_07/2020_P</t>
  </si>
  <si>
    <t>1.574,51</t>
  </si>
  <si>
    <t>101529</t>
  </si>
  <si>
    <t>ENTRADA DE ENERGIA ELÉTRICA, SUBTERRÂNEA, TRIFÁSICA, COM CAIXA DE SOBREPOR, CABO DE 10 MM2 E DISJUNTOR DIN 50A (NÃO INCLUSA MURETA DE ALVENARIA). AF_07/2020_P</t>
  </si>
  <si>
    <t>1.237,02</t>
  </si>
  <si>
    <t>101530</t>
  </si>
  <si>
    <t>ENTRADA DE ENERGIA ELÉTRICA, SUBTERRÂNEA, TRIFÁSICA, COM CAIXA DE SOBREPOR, CABO DE 16 MM2 E DISJUNTOR DIN 50A (NÃO INCLUSA MURETA DE ALVENARIA). AF_07/2020_P</t>
  </si>
  <si>
    <t>1.469,86</t>
  </si>
  <si>
    <t>101531</t>
  </si>
  <si>
    <t>ENTRADA DE ENERGIA ELÉTRICA, SUBTERRÂNEA, TRIFÁSICA, COM CAIXA DE SOBREPOR, CABO DE 25 MM2 E DISJUNTOR DIN 50A (NÃO INCLUSA MURETA DE ALVENARIA). AF_07/2020_P</t>
  </si>
  <si>
    <t>1.587,08</t>
  </si>
  <si>
    <t>101532</t>
  </si>
  <si>
    <t>ENTRADA DE ENERGIA ELÉTRICA, SUBTERRÂNEA, TRIFÁSICA, COM CAIXA DE SOBREPOR, CABO DE 35 MM2 E DISJUNTOR DIN 50A (NÃO INCLUSA MURETA DE ALVENARIA). AF_07/2020_P</t>
  </si>
  <si>
    <t>1.873,26</t>
  </si>
  <si>
    <t>101533</t>
  </si>
  <si>
    <t>ENTRADA DE ENERGIA ELÉTRICA, SUBTERRÂNEA, TRIFÁSICA, COM CAIXA DE EMBUTIR, CABO DE 10 MM2 E DISJUNTOR DIN 50A (NÃO INCLUSA MURETA DE ALVENARIA). AF_07/2020</t>
  </si>
  <si>
    <t>1.363,64</t>
  </si>
  <si>
    <t>101534</t>
  </si>
  <si>
    <t>ENTRADA DE ENERGIA ELÉTRICA, SUBTERRÂNEA, TRIFÁSICA, COM CAIXA DE EMBUTIR, CABO DE 16 MM2 E DISJUNTOR DIN 50A (NÃO INCLUSA MURETA DE ALVENARIA). AF_07/2020</t>
  </si>
  <si>
    <t>1.596,48</t>
  </si>
  <si>
    <t>101535</t>
  </si>
  <si>
    <t>ENTRADA DE ENERGIA ELÉTRICA, SUBTERRÂNEA, TRIFÁSICA, COM CAIXA DE EMBUTIR, CABO DE 25 MM2 E DISJUNTOR DIN 50A (NÃO INCLUSA MURETA DE ALVENARIA). AF_07/2020</t>
  </si>
  <si>
    <t>1.713,70</t>
  </si>
  <si>
    <t>101536</t>
  </si>
  <si>
    <t>ENTRADA DE ENERGIA ELÉTRICA, SUBTERRÂNEA, TRIFÁSICA, COM CAIXA DE EMBUTIR, CABO DE 35 MM2 E DISJUNTOR DIN 50A (NÃO INCLUSA MURETA DE ALVENARIA). AF_07/2020</t>
  </si>
  <si>
    <t>1.999,88</t>
  </si>
  <si>
    <t>101537</t>
  </si>
  <si>
    <t>129,05</t>
  </si>
  <si>
    <t>101538</t>
  </si>
  <si>
    <t>45,69</t>
  </si>
  <si>
    <t>101539</t>
  </si>
  <si>
    <t>73,80</t>
  </si>
  <si>
    <t>101540</t>
  </si>
  <si>
    <t>126,35</t>
  </si>
  <si>
    <t>101541</t>
  </si>
  <si>
    <t>164,34</t>
  </si>
  <si>
    <t>101542</t>
  </si>
  <si>
    <t>34,03</t>
  </si>
  <si>
    <t>101543</t>
  </si>
  <si>
    <t>101544</t>
  </si>
  <si>
    <t>96,10</t>
  </si>
  <si>
    <t>101545</t>
  </si>
  <si>
    <t>140,93</t>
  </si>
  <si>
    <t>101546</t>
  </si>
  <si>
    <t>101547</t>
  </si>
  <si>
    <t>102,63</t>
  </si>
  <si>
    <t>101548</t>
  </si>
  <si>
    <t>7,57</t>
  </si>
  <si>
    <t>101549</t>
  </si>
  <si>
    <t>21,02</t>
  </si>
  <si>
    <t>101553</t>
  </si>
  <si>
    <t>16,05</t>
  </si>
  <si>
    <t>101554</t>
  </si>
  <si>
    <t>101555</t>
  </si>
  <si>
    <t>6,51</t>
  </si>
  <si>
    <t>101556</t>
  </si>
  <si>
    <t>101560</t>
  </si>
  <si>
    <t>12,25</t>
  </si>
  <si>
    <t>101561</t>
  </si>
  <si>
    <t>101562</t>
  </si>
  <si>
    <t>28,53</t>
  </si>
  <si>
    <t>101563</t>
  </si>
  <si>
    <t>39,33</t>
  </si>
  <si>
    <t>101564</t>
  </si>
  <si>
    <t>101565</t>
  </si>
  <si>
    <t>77,59</t>
  </si>
  <si>
    <t>101567</t>
  </si>
  <si>
    <t>103,06</t>
  </si>
  <si>
    <t>101568</t>
  </si>
  <si>
    <t>134,13</t>
  </si>
  <si>
    <t>101626</t>
  </si>
  <si>
    <t>REATOR PARA LÂMPADA VAPOR DE MERCÚRIO 400 W, USO EXTERNO - FORNECIMENTO E INSTALAÇÃO. AF_08/2020</t>
  </si>
  <si>
    <t>120,90</t>
  </si>
  <si>
    <t>101627</t>
  </si>
  <si>
    <t>187,77</t>
  </si>
  <si>
    <t>101628</t>
  </si>
  <si>
    <t>REATOR PARA LÂMPADA VAPOR DE MERCÚRIO 125 W, USO EXTERNO - FORNECIMENTO E INSTALAÇÃO. AF_08/2020</t>
  </si>
  <si>
    <t>89,96</t>
  </si>
  <si>
    <t>101629</t>
  </si>
  <si>
    <t>REATOR PARA LÂMPADA VAPOR DE MERCÚRIO 250 W, USO EXTERNO - FORNECIMENTO E INSTALAÇÃO. AF_08/2020</t>
  </si>
  <si>
    <t>105,90</t>
  </si>
  <si>
    <t>101630</t>
  </si>
  <si>
    <t>66,72</t>
  </si>
  <si>
    <t>101631</t>
  </si>
  <si>
    <t>101632</t>
  </si>
  <si>
    <t>26,87</t>
  </si>
  <si>
    <t>101633</t>
  </si>
  <si>
    <t>84,11</t>
  </si>
  <si>
    <t>101636</t>
  </si>
  <si>
    <t>128,59</t>
  </si>
  <si>
    <t>101637</t>
  </si>
  <si>
    <t>121,11</t>
  </si>
  <si>
    <t>101640</t>
  </si>
  <si>
    <t>111,29</t>
  </si>
  <si>
    <t>101641</t>
  </si>
  <si>
    <t>57,35</t>
  </si>
  <si>
    <t>101642</t>
  </si>
  <si>
    <t>28,47</t>
  </si>
  <si>
    <t>101643</t>
  </si>
  <si>
    <t>49,98</t>
  </si>
  <si>
    <t>101644</t>
  </si>
  <si>
    <t>67,85</t>
  </si>
  <si>
    <t>101645</t>
  </si>
  <si>
    <t>LÂMPADA MISTA 160 W - FORNECIMENTO E INSTALAÇÃO. AF_08/2020</t>
  </si>
  <si>
    <t>31,81</t>
  </si>
  <si>
    <t>101646</t>
  </si>
  <si>
    <t>LÂMPADA MISTA 250 W - FORNECIMENTO E INSTALAÇÃO. AF_08/2020</t>
  </si>
  <si>
    <t>42,43</t>
  </si>
  <si>
    <t>101647</t>
  </si>
  <si>
    <t>LÂMPADA MISTA 500 W - FORNECIMENTO E INSTALAÇÃO. AF_08/2020</t>
  </si>
  <si>
    <t>78,43</t>
  </si>
  <si>
    <t>101648</t>
  </si>
  <si>
    <t>101649</t>
  </si>
  <si>
    <t>69,84</t>
  </si>
  <si>
    <t>101650</t>
  </si>
  <si>
    <t>81,27</t>
  </si>
  <si>
    <t>101651</t>
  </si>
  <si>
    <t>58,75</t>
  </si>
  <si>
    <t>101652</t>
  </si>
  <si>
    <t>LUMINÁRIA FECHADA, PARA ILUMINAÇÃO PÚBLICA, PARA LÂMPADA DE VAPOR - FORNECIMENTO E INSTALAÇÃO (EXCLUSIVE LÂMPADA E REATOR). AF_08/2020</t>
  </si>
  <si>
    <t>373,87</t>
  </si>
  <si>
    <t>101653</t>
  </si>
  <si>
    <t>219,81</t>
  </si>
  <si>
    <t>101654</t>
  </si>
  <si>
    <t>297,28</t>
  </si>
  <si>
    <t>101655</t>
  </si>
  <si>
    <t>493,33</t>
  </si>
  <si>
    <t>101656</t>
  </si>
  <si>
    <t>539,10</t>
  </si>
  <si>
    <t>101657</t>
  </si>
  <si>
    <t>101658</t>
  </si>
  <si>
    <t>837,10</t>
  </si>
  <si>
    <t>101659</t>
  </si>
  <si>
    <t>961,79</t>
  </si>
  <si>
    <t>101660</t>
  </si>
  <si>
    <t>1.550,43</t>
  </si>
  <si>
    <t>101661</t>
  </si>
  <si>
    <t>94,80</t>
  </si>
  <si>
    <t>101662</t>
  </si>
  <si>
    <t>LUMINÁRIA FECHADA PARA ILUMINAÇÃO PÚBLICA, COM REATOR DE PARTIDA RÁPIDA, COM LÂMPADA VAPOR DE MERCÚRIO 250 W - FORNECIMENTO E INSTALAÇÃO. AF_08/2020</t>
  </si>
  <si>
    <t>529,79</t>
  </si>
  <si>
    <t>101663</t>
  </si>
  <si>
    <t>22,93</t>
  </si>
  <si>
    <t>101664</t>
  </si>
  <si>
    <t>24,32</t>
  </si>
  <si>
    <t>101665</t>
  </si>
  <si>
    <t>30,31</t>
  </si>
  <si>
    <t>101666</t>
  </si>
  <si>
    <t>REFLETOR RETANGULAR FECHADO, COM LÂMPADA VAPOR METÁLICO 400 W - FORNECIMENTO E INSTALAÇÃO. AF_08/2020</t>
  </si>
  <si>
    <t>325,32</t>
  </si>
  <si>
    <t>102085</t>
  </si>
  <si>
    <t>141,52</t>
  </si>
  <si>
    <t>100578</t>
  </si>
  <si>
    <t>484,67</t>
  </si>
  <si>
    <t>100579</t>
  </si>
  <si>
    <t>533,15</t>
  </si>
  <si>
    <t>100580</t>
  </si>
  <si>
    <t>568,96</t>
  </si>
  <si>
    <t>100581</t>
  </si>
  <si>
    <t>557,22</t>
  </si>
  <si>
    <t>100582</t>
  </si>
  <si>
    <t>621,63</t>
  </si>
  <si>
    <t>100583</t>
  </si>
  <si>
    <t>582,50</t>
  </si>
  <si>
    <t>100584</t>
  </si>
  <si>
    <t>621,31</t>
  </si>
  <si>
    <t>100585</t>
  </si>
  <si>
    <t>632,01</t>
  </si>
  <si>
    <t>100586</t>
  </si>
  <si>
    <t>693,93</t>
  </si>
  <si>
    <t>100587</t>
  </si>
  <si>
    <t>682,74</t>
  </si>
  <si>
    <t>100588</t>
  </si>
  <si>
    <t>730,88</t>
  </si>
  <si>
    <t>100589</t>
  </si>
  <si>
    <t>741,21</t>
  </si>
  <si>
    <t>100590</t>
  </si>
  <si>
    <t>788,58</t>
  </si>
  <si>
    <t>100591</t>
  </si>
  <si>
    <t>746,19</t>
  </si>
  <si>
    <t>100592</t>
  </si>
  <si>
    <t>785,50</t>
  </si>
  <si>
    <t>100593</t>
  </si>
  <si>
    <t>799,08</t>
  </si>
  <si>
    <t>100594</t>
  </si>
  <si>
    <t>865,89</t>
  </si>
  <si>
    <t>100595</t>
  </si>
  <si>
    <t>957,65</t>
  </si>
  <si>
    <t>100596</t>
  </si>
  <si>
    <t>1.047,95</t>
  </si>
  <si>
    <t>100597</t>
  </si>
  <si>
    <t>1.094,04</t>
  </si>
  <si>
    <t>100598</t>
  </si>
  <si>
    <t>1.168,50</t>
  </si>
  <si>
    <t>100599</t>
  </si>
  <si>
    <t>505,27</t>
  </si>
  <si>
    <t>100600</t>
  </si>
  <si>
    <t>578,35</t>
  </si>
  <si>
    <t>100601</t>
  </si>
  <si>
    <t>704,22</t>
  </si>
  <si>
    <t>100602</t>
  </si>
  <si>
    <t>861,21</t>
  </si>
  <si>
    <t>100603</t>
  </si>
  <si>
    <t>1.264,22</t>
  </si>
  <si>
    <t>100604</t>
  </si>
  <si>
    <t>619,32</t>
  </si>
  <si>
    <t>100605</t>
  </si>
  <si>
    <t>908,54</t>
  </si>
  <si>
    <t>100606</t>
  </si>
  <si>
    <t>1.319,69</t>
  </si>
  <si>
    <t>100607</t>
  </si>
  <si>
    <t>639,03</t>
  </si>
  <si>
    <t>100608</t>
  </si>
  <si>
    <t>931,94</t>
  </si>
  <si>
    <t>100609</t>
  </si>
  <si>
    <t>1.348,91</t>
  </si>
  <si>
    <t>100610</t>
  </si>
  <si>
    <t>658,77</t>
  </si>
  <si>
    <t>100611</t>
  </si>
  <si>
    <t>790,26</t>
  </si>
  <si>
    <t>100612</t>
  </si>
  <si>
    <t>955,03</t>
  </si>
  <si>
    <t>100613</t>
  </si>
  <si>
    <t>1.377,52</t>
  </si>
  <si>
    <t>100614</t>
  </si>
  <si>
    <t>832,75</t>
  </si>
  <si>
    <t>100615</t>
  </si>
  <si>
    <t>1.000,92</t>
  </si>
  <si>
    <t>100616</t>
  </si>
  <si>
    <t>1.436,99</t>
  </si>
  <si>
    <t>100617</t>
  </si>
  <si>
    <t>1.046,61</t>
  </si>
  <si>
    <t>100618</t>
  </si>
  <si>
    <t>1.501,48</t>
  </si>
  <si>
    <t>100619</t>
  </si>
  <si>
    <t>100620</t>
  </si>
  <si>
    <t>4.134,30</t>
  </si>
  <si>
    <t>100621</t>
  </si>
  <si>
    <t>4.631,91</t>
  </si>
  <si>
    <t>100622</t>
  </si>
  <si>
    <t>2.870,44</t>
  </si>
  <si>
    <t>100623</t>
  </si>
  <si>
    <t>3.036,14</t>
  </si>
  <si>
    <t>97600</t>
  </si>
  <si>
    <t>275,70</t>
  </si>
  <si>
    <t>97601</t>
  </si>
  <si>
    <t>297,21</t>
  </si>
  <si>
    <t>97605</t>
  </si>
  <si>
    <t>68,77</t>
  </si>
  <si>
    <t>97606</t>
  </si>
  <si>
    <t>78,03</t>
  </si>
  <si>
    <t>97607</t>
  </si>
  <si>
    <t>82,34</t>
  </si>
  <si>
    <t>97608</t>
  </si>
  <si>
    <t>91,60</t>
  </si>
  <si>
    <t>102102</t>
  </si>
  <si>
    <t>9.040,82</t>
  </si>
  <si>
    <t>102103</t>
  </si>
  <si>
    <t>10.067,21</t>
  </si>
  <si>
    <t>102104</t>
  </si>
  <si>
    <t>12.929,82</t>
  </si>
  <si>
    <t>102105</t>
  </si>
  <si>
    <t>15.904,22</t>
  </si>
  <si>
    <t>102106</t>
  </si>
  <si>
    <t>19.964,92</t>
  </si>
  <si>
    <t>102107</t>
  </si>
  <si>
    <t>27.881,11</t>
  </si>
  <si>
    <t>102108</t>
  </si>
  <si>
    <t>32.476,87</t>
  </si>
  <si>
    <t>102109</t>
  </si>
  <si>
    <t>58,70</t>
  </si>
  <si>
    <t>102110</t>
  </si>
  <si>
    <t>201,72</t>
  </si>
  <si>
    <t>93128</t>
  </si>
  <si>
    <t>PONTO DE ILUMINAÇÃO RESIDENCIAL INCLUINDO INTERRUPTOR SIMPLES, CAIXA ELÉTRICA, ELETRODUTO, CABO, RASGO, QUEBRA E CHUMBAMENTO (EXCLUINDO LUMINÁRIA E LÂMPADA). AF_01/2016</t>
  </si>
  <si>
    <t>125,07</t>
  </si>
  <si>
    <t>93137</t>
  </si>
  <si>
    <t>PONTO DE ILUMINAÇÃO RESIDENCIAL INCLUINDO INTERRUPTOR SIMPLES (2 MÓDULOS), CAIXA ELÉTRICA, ELETRODUTO, CABO, RASGO, QUEBRA E CHUMBAMENTO (EXCLUINDO LUMINÁRIA E LÂMPADA). AF_01/2016</t>
  </si>
  <si>
    <t>150,24</t>
  </si>
  <si>
    <t>93138</t>
  </si>
  <si>
    <t>PONTO DE ILUMINAÇÃO RESIDENCIAL INCLUINDO INTERRUPTOR PARALELO, CAIXA ELÉTRICA, ELETRODUTO, CABO, RASGO, QUEBRA E CHUMBAMENTO (EXCLUINDO LUMINÁRIA E LÂMPADA). AF_01/2016</t>
  </si>
  <si>
    <t>142,09</t>
  </si>
  <si>
    <t>93139</t>
  </si>
  <si>
    <t>PONTO DE ILUMINAÇÃO RESIDENCIAL INCLUINDO INTERRUPTOR PARALELO (2 MÓDULOS), CAIXA ELÉTRICA, ELETRODUTO, CABO, RASGO, QUEBRA E CHUMBAMENTO (EXCLUINDO LUMINÁRIA E LÂMPADA). AF_01/2016</t>
  </si>
  <si>
    <t>184,25</t>
  </si>
  <si>
    <t>93140</t>
  </si>
  <si>
    <t>PONTO DE ILUMINAÇÃO RESIDENCIAL INCLUINDO INTERRUPTOR SIMPLES CONJUGADO COM PARALELO, CAIXA ELÉTRICA, ELETRODUTO, CABO, RASGO, QUEBRA E CHUMBAMENTO (EXCLUINDO LUMINÁRIA E LÂMPADA). AF_01/2016</t>
  </si>
  <si>
    <t>173,10</t>
  </si>
  <si>
    <t>93141</t>
  </si>
  <si>
    <t>PONTO DE TOMADA RESIDENCIAL INCLUINDO TOMADA 10A/250V, CAIXA ELÉTRICA, ELETRODUTO, CABO, RASGO, QUEBRA E CHUMBAMENTO. AF_01/2016</t>
  </si>
  <si>
    <t>157,50</t>
  </si>
  <si>
    <t>93142</t>
  </si>
  <si>
    <t>PONTO DE TOMADA RESIDENCIAL INCLUINDO TOMADA (2 MÓDULOS) 10A/250V, CAIXA ELÉTRICA, ELETRODUTO, CABO, RASGO, QUEBRA E CHUMBAMENTO. AF_01/2016</t>
  </si>
  <si>
    <t>174,92</t>
  </si>
  <si>
    <t>93143</t>
  </si>
  <si>
    <t>PONTO DE TOMADA RESIDENCIAL INCLUINDO TOMADA 20A/250V, CAIXA ELÉTRICA, ELETRODUTO, CABO, RASGO, QUEBRA E CHUMBAMENTO. AF_01/2016</t>
  </si>
  <si>
    <t>159,86</t>
  </si>
  <si>
    <t>93144</t>
  </si>
  <si>
    <t>PONTO DE UTILIZAÇÃO DE EQUIPAMENTOS ELÉTRICOS, RESIDENCIAL, INCLUINDO SUPORTE E PLACA, CAIXA ELÉTRICA, ELETRODUTO, CABO, RASGO, QUEBRA E CHUMBAMENTO. AF_01/2016</t>
  </si>
  <si>
    <t>221,03</t>
  </si>
  <si>
    <t>93145</t>
  </si>
  <si>
    <t>PONTO DE ILUMINAÇÃO E TOMADA, RESIDENCIAL, INCLUINDO INTERRUPTOR SIMPLES E TOMADA 10A/250V, CAIXA ELÉTRICA, ELETRODUTO, CABO, RASGO, QUEBRA E CHUMBAMENTO (EXCLUINDO LUMINÁRIA E LÂMPADA). AF_01/2016</t>
  </si>
  <si>
    <t>194,39</t>
  </si>
  <si>
    <t>93146</t>
  </si>
  <si>
    <t>PONTO DE ILUMINAÇÃO E TOMADA, RESIDENCIAL, INCLUINDO INTERRUPTOR PARALELO E TOMADA 10A/250V, CAIXA ELÉTRICA, ELETRODUTO, CABO, RASGO, QUEBRA E CHUMBAMENTO (EXCLUINDO LUMINÁRIA E LÂMPADA). AF_01/2016</t>
  </si>
  <si>
    <t>211,42</t>
  </si>
  <si>
    <t>93147</t>
  </si>
  <si>
    <t>PONTO DE ILUMINAÇÃO E TOMADA, RESIDENCIAL, INCLUINDO INTERRUPTOR SIMPLES, INTERRUPTOR PARALELO E TOMADA 10A/250V, CAIXA ELÉTRICA, ELETRODUTO, CABO, RASGO, QUEBRA E CHUMBAMENTO (EXCLUINDO LUMINÁRIA E LÂMPADA). AF_01/2016</t>
  </si>
  <si>
    <t>242,47</t>
  </si>
  <si>
    <t>96971</t>
  </si>
  <si>
    <t>CORDOALHA DE COBRE NU 16 MM², NÃO ENTERRADA, COM ISOLADOR - FORNECIMENTO E INSTALAÇÃO. AF_12/2017</t>
  </si>
  <si>
    <t>96972</t>
  </si>
  <si>
    <t>CORDOALHA DE COBRE NU 25 MM², NÃO ENTERRADA, COM ISOLADOR - FORNECIMENTO E INSTALAÇÃO. AF_12/2017</t>
  </si>
  <si>
    <t>47,48</t>
  </si>
  <si>
    <t>96973</t>
  </si>
  <si>
    <t>CORDOALHA DE COBRE NU 35 MM², NÃO ENTERRADA, COM ISOLADOR - FORNECIMENTO E INSTALAÇÃO. AF_12/2017</t>
  </si>
  <si>
    <t>61,72</t>
  </si>
  <si>
    <t>96974</t>
  </si>
  <si>
    <t>CORDOALHA DE COBRE NU 50 MM², NÃO ENTERRADA, COM ISOLADOR - FORNECIMENTO E INSTALAÇÃO. AF_12/2017</t>
  </si>
  <si>
    <t>81,04</t>
  </si>
  <si>
    <t>96975</t>
  </si>
  <si>
    <t>CORDOALHA DE COBRE NU 70 MM², NÃO ENTERRADA, COM ISOLADOR - FORNECIMENTO E INSTALAÇÃO. AF_12/2017</t>
  </si>
  <si>
    <t>107,75</t>
  </si>
  <si>
    <t>96976</t>
  </si>
  <si>
    <t>CORDOALHA DE COBRE NU 95 MM², NÃO ENTERRADA, COM ISOLADOR - FORNECIMENTO E INSTALAÇÃO. AF_12/2017</t>
  </si>
  <si>
    <t>144,11</t>
  </si>
  <si>
    <t>96977</t>
  </si>
  <si>
    <t>CORDOALHA DE COBRE NU 50 MM², ENTERRADA, SEM ISOLADOR - FORNECIMENTO E INSTALAÇÃO. AF_12/2017</t>
  </si>
  <si>
    <t>63,31</t>
  </si>
  <si>
    <t>96978</t>
  </si>
  <si>
    <t>CORDOALHA DE COBRE NU 70 MM², ENTERRADA, SEM ISOLADOR - FORNECIMENTO E INSTALAÇÃO. AF_12/2017</t>
  </si>
  <si>
    <t>88,97</t>
  </si>
  <si>
    <t>96979</t>
  </si>
  <si>
    <t>CORDOALHA DE COBRE NU 95 MM², ENTERRADA, SEM ISOLADOR - FORNECIMENTO E INSTALAÇÃO. AF_12/2017</t>
  </si>
  <si>
    <t>124,95</t>
  </si>
  <si>
    <t>96984</t>
  </si>
  <si>
    <t>ELETRODUTO PVC 40MM (1 ¼ ) PARA SPDA - FORNECIMENTO E INSTALAÇÃO. AF_12/2017</t>
  </si>
  <si>
    <t>51,12</t>
  </si>
  <si>
    <t>96985</t>
  </si>
  <si>
    <t>HASTE DE ATERRAMENTO 5/8  PARA SPDA - FORNECIMENTO E INSTALAÇÃO. AF_12/2017</t>
  </si>
  <si>
    <t>94,34</t>
  </si>
  <si>
    <t>96986</t>
  </si>
  <si>
    <t>HASTE DE ATERRAMENTO 3/4  PARA SPDA - FORNECIMENTO E INSTALAÇÃO. AF_12/2017</t>
  </si>
  <si>
    <t>140,37</t>
  </si>
  <si>
    <t>96987</t>
  </si>
  <si>
    <t>BASE METÁLICA PARA MASTRO 1 ½  PARA SPDA - FORNECIMENTO E INSTALAÇÃO. AF_12/2017</t>
  </si>
  <si>
    <t>94,78</t>
  </si>
  <si>
    <t>96988</t>
  </si>
  <si>
    <t>MASTRO 1 ½  PARA SPDA - FORNECIMENTO E INSTALAÇÃO. AF_12/2017</t>
  </si>
  <si>
    <t>163,97</t>
  </si>
  <si>
    <t>96989</t>
  </si>
  <si>
    <t>CAPTOR TIPO FRANKLIN PARA SPDA - FORNECIMENTO E INSTALAÇÃO. AF_12/2017</t>
  </si>
  <si>
    <t>137,29</t>
  </si>
  <si>
    <t>98463</t>
  </si>
  <si>
    <t>SUPORTE ISOLADOR PARA CORDOALHA DE COBRE - FORNECIMENTO E INSTALAÇÃO. AF_12/2017</t>
  </si>
  <si>
    <t>19,88</t>
  </si>
  <si>
    <t>103490</t>
  </si>
  <si>
    <t>2.611,77</t>
  </si>
  <si>
    <t>103491</t>
  </si>
  <si>
    <t>609,96</t>
  </si>
  <si>
    <t>96765</t>
  </si>
  <si>
    <t>1.945,62</t>
  </si>
  <si>
    <t>101905</t>
  </si>
  <si>
    <t>EXTINTOR DE INCÊNDIO PORTÁTIL COM CARGA DE ÁGUA PRESSURIZADA DE 10 L, CLASSE A - FORNECIMENTO E INSTALAÇÃO. AF_10/2020_P</t>
  </si>
  <si>
    <t>236,27</t>
  </si>
  <si>
    <t>101906</t>
  </si>
  <si>
    <t>EXTINTOR DE INCÊNDIO PORTÁTIL COM CARGA DE CO2 DE 4 KG, CLASSE BC - FORNECIMENTO E INSTALAÇÃO. AF_10/2020_P</t>
  </si>
  <si>
    <t>709,82</t>
  </si>
  <si>
    <t>101907</t>
  </si>
  <si>
    <t>EXTINTOR DE INCÊNDIO PORTÁTIL COM CARGA DE CO2 DE 6 KG, CLASSE BC - FORNECIMENTO E INSTALAÇÃO. AF_10/2020_P</t>
  </si>
  <si>
    <t>767,52</t>
  </si>
  <si>
    <t>101908</t>
  </si>
  <si>
    <t>EXTINTOR DE INCÊNDIO PORTÁTIL COM CARGA DE PQS DE 4 KG, CLASSE BC - FORNECIMENTO E INSTALAÇÃO. AF_10/2020_P</t>
  </si>
  <si>
    <t>229,05</t>
  </si>
  <si>
    <t>101909</t>
  </si>
  <si>
    <t>EXTINTOR DE INCÊNDIO PORTÁTIL COM CARGA DE PQS DE 6 KG, CLASSE BC - FORNECIMENTO E INSTALAÇÃO. AF_10/2020_P</t>
  </si>
  <si>
    <t>267,52</t>
  </si>
  <si>
    <t>101910</t>
  </si>
  <si>
    <t>EXTINTOR DE INCÊNDIO PORTÁTIL COM CARGA DE PQS DE 8 KG, CLASSE BC - FORNECIMENTO E INSTALAÇÃO. AF_10/2020_P</t>
  </si>
  <si>
    <t>315,59</t>
  </si>
  <si>
    <t>101911</t>
  </si>
  <si>
    <t>EXTINTOR DE INCÊNDIO PORTÁTIL COM CARGA DE PQS DE 12 KG, CLASSE BC - FORNECIMENTO E INSTALAÇÃO. AF_10/2020_P</t>
  </si>
  <si>
    <t>363,67</t>
  </si>
  <si>
    <t>101912</t>
  </si>
  <si>
    <t>2.344,56</t>
  </si>
  <si>
    <t>101913</t>
  </si>
  <si>
    <t>695,02</t>
  </si>
  <si>
    <t>101914</t>
  </si>
  <si>
    <t>685,30</t>
  </si>
  <si>
    <t>101915</t>
  </si>
  <si>
    <t>419,93</t>
  </si>
  <si>
    <t>101916</t>
  </si>
  <si>
    <t>2.930,59</t>
  </si>
  <si>
    <t>101917</t>
  </si>
  <si>
    <t>121,86</t>
  </si>
  <si>
    <t>98261</t>
  </si>
  <si>
    <t>2,86</t>
  </si>
  <si>
    <t>98262</t>
  </si>
  <si>
    <t>98263</t>
  </si>
  <si>
    <t>4,10</t>
  </si>
  <si>
    <t>98264</t>
  </si>
  <si>
    <t>4,64</t>
  </si>
  <si>
    <t>98265</t>
  </si>
  <si>
    <t>98266</t>
  </si>
  <si>
    <t>5,91</t>
  </si>
  <si>
    <t>98267</t>
  </si>
  <si>
    <t>9,89</t>
  </si>
  <si>
    <t>98268</t>
  </si>
  <si>
    <t>16,49</t>
  </si>
  <si>
    <t>98269</t>
  </si>
  <si>
    <t>21,45</t>
  </si>
  <si>
    <t>98270</t>
  </si>
  <si>
    <t>35,32</t>
  </si>
  <si>
    <t>98271</t>
  </si>
  <si>
    <t>55,23</t>
  </si>
  <si>
    <t>98272</t>
  </si>
  <si>
    <t>130,52</t>
  </si>
  <si>
    <t>98273</t>
  </si>
  <si>
    <t>98274</t>
  </si>
  <si>
    <t>3,25</t>
  </si>
  <si>
    <t>98275</t>
  </si>
  <si>
    <t>98276</t>
  </si>
  <si>
    <t>7,70</t>
  </si>
  <si>
    <t>98277</t>
  </si>
  <si>
    <t>14,30</t>
  </si>
  <si>
    <t>98278</t>
  </si>
  <si>
    <t>19,26</t>
  </si>
  <si>
    <t>98279</t>
  </si>
  <si>
    <t>33,13</t>
  </si>
  <si>
    <t>98280</t>
  </si>
  <si>
    <t>5,67</t>
  </si>
  <si>
    <t>98281</t>
  </si>
  <si>
    <t>98282</t>
  </si>
  <si>
    <t>98283</t>
  </si>
  <si>
    <t>7,46</t>
  </si>
  <si>
    <t>98284</t>
  </si>
  <si>
    <t>8,27</t>
  </si>
  <si>
    <t>98285</t>
  </si>
  <si>
    <t>8,73</t>
  </si>
  <si>
    <t>98286</t>
  </si>
  <si>
    <t>12,71</t>
  </si>
  <si>
    <t>98287</t>
  </si>
  <si>
    <t>98288</t>
  </si>
  <si>
    <t>1,72</t>
  </si>
  <si>
    <t>98289</t>
  </si>
  <si>
    <t>2,42</t>
  </si>
  <si>
    <t>98290</t>
  </si>
  <si>
    <t>2,95</t>
  </si>
  <si>
    <t>98291</t>
  </si>
  <si>
    <t>3,76</t>
  </si>
  <si>
    <t>98292</t>
  </si>
  <si>
    <t>98293</t>
  </si>
  <si>
    <t>8,20</t>
  </si>
  <si>
    <t>98400</t>
  </si>
  <si>
    <t>98401</t>
  </si>
  <si>
    <t>98402</t>
  </si>
  <si>
    <t>24,25</t>
  </si>
  <si>
    <t>100556</t>
  </si>
  <si>
    <t>39,57</t>
  </si>
  <si>
    <t>100557</t>
  </si>
  <si>
    <t>541,81</t>
  </si>
  <si>
    <t>100560</t>
  </si>
  <si>
    <t>107,90</t>
  </si>
  <si>
    <t>100561</t>
  </si>
  <si>
    <t>205,82</t>
  </si>
  <si>
    <t>100562</t>
  </si>
  <si>
    <t>324,28</t>
  </si>
  <si>
    <t>100563</t>
  </si>
  <si>
    <t>472,19</t>
  </si>
  <si>
    <t>101795</t>
  </si>
  <si>
    <t>461,81</t>
  </si>
  <si>
    <t>101798</t>
  </si>
  <si>
    <t>373,09</t>
  </si>
  <si>
    <t>101799</t>
  </si>
  <si>
    <t>915,17</t>
  </si>
  <si>
    <t>98397</t>
  </si>
  <si>
    <t>PINTURA ANTICORROSIVA DE DUTO METÁLICO. AF_04/2018</t>
  </si>
  <si>
    <t>10,11</t>
  </si>
  <si>
    <t>103244</t>
  </si>
  <si>
    <t>AR CONDICIONADO SPLIT INVERTER, HI-WALL (PAREDE), 9000 BTU/H, CICLO FRIO - FORNECIMENTO E INSTALAÇÃO. AF_11/2021_P</t>
  </si>
  <si>
    <t>2.042,63</t>
  </si>
  <si>
    <t>103245</t>
  </si>
  <si>
    <t>AR CONDICIONADO SPLIT ON/OFF, HI-WALL (PAREDE), 9000 BTUS/H, CICLO FRIO - FORNECIMENTO E INSTALAÇÃO. AF_11/2021_P</t>
  </si>
  <si>
    <t>1.613,53</t>
  </si>
  <si>
    <t>103246</t>
  </si>
  <si>
    <t>AR CONDICIONADO SPLIT ON/OFF, HI-WALL (PAREDE), 9000 BTUS/H, CICLO QUENTE/FRIO - FORNECIMENTO E INSTALAÇÃO. AF_11/2021_P</t>
  </si>
  <si>
    <t>1.758,65</t>
  </si>
  <si>
    <t>103247</t>
  </si>
  <si>
    <t>AR CONDICIONADO SPLIT INVERTER, HI-WALL (PAREDE), 12000 BTU/H, CICLO FRIO - FORNECIMENTO E INSTALAÇÃO. AF_11/2021_P</t>
  </si>
  <si>
    <t>2.265,81</t>
  </si>
  <si>
    <t>103248</t>
  </si>
  <si>
    <t>AR CONDICIONADO SPLIT ON/OFF, HI-WALL (PAREDE), 12000 BTUS/H, CICLO FRIO - FORNECIMENTO E INSTALAÇÃO. AF_11/2021_P</t>
  </si>
  <si>
    <t>1.853,66</t>
  </si>
  <si>
    <t>103249</t>
  </si>
  <si>
    <t>AR CONDICIONADO SPLIT ON/OFF, HI-WALL (PAREDE), 12000 BTUS/H, CICLO QUENTE/FRIO - FORNECIMENTO E INSTALAÇÃO. AF_11/2021_P</t>
  </si>
  <si>
    <t>1.990,61</t>
  </si>
  <si>
    <t>103250</t>
  </si>
  <si>
    <t>AR CONDICIONADO SPLIT INVERTER, HI-WALL (PAREDE), 18000 BTU/H, CICLO FRIO - FORNECIMENTO E INSTALAÇÃO. AF_11/2021_P</t>
  </si>
  <si>
    <t>3.284,67</t>
  </si>
  <si>
    <t>103251</t>
  </si>
  <si>
    <t>AR CONDICIONADO SPLIT ON/OFF, HI-WALL (PAREDE), 18000 BTUS/H, CICLO FRIO - FORNECIMENTO E INSTALAÇÃO. AF_11/2021_P</t>
  </si>
  <si>
    <t>2.596,31</t>
  </si>
  <si>
    <t>103252</t>
  </si>
  <si>
    <t>AR CONDICIONADO SPLIT ON/OFF, HI-WALL (PAREDE), 18000 BTUS/H, CICLO QUENTE/FRIO - FORNECIMENTO E INSTALAÇÃO. AF_11/2021_P</t>
  </si>
  <si>
    <t>2.873,91</t>
  </si>
  <si>
    <t>103253</t>
  </si>
  <si>
    <t>AR CONDICIONADO SPLIT INVERTER, HI-WALL (PAREDE), 24000 BTU/H, CICLO FRIO - FORNECIMENTO E INSTALAÇÃO. AF_11/2021_P</t>
  </si>
  <si>
    <t>4.473,07</t>
  </si>
  <si>
    <t>103254</t>
  </si>
  <si>
    <t>AR CONDICIONADO SPLIT ON/OFF, HI-WALL (PAREDE), 24000 BTUS/H, CICLO FRIO - FORNECIMENTO E INSTALAÇÃO. AF_11/2021_P</t>
  </si>
  <si>
    <t>3.347,68</t>
  </si>
  <si>
    <t>103255</t>
  </si>
  <si>
    <t>AR CONDICIONADO SPLIT ON/OFF, HI-WALL (PAREDE), 24000 BTUS/H, CICLO QUENTE/FRIO - FORNECIMENTO E INSTALAÇÃO. AF_11/2021_P</t>
  </si>
  <si>
    <t>3.744,75</t>
  </si>
  <si>
    <t>103256</t>
  </si>
  <si>
    <t>AR CONDICIONADO SPLIT INVERTER, PISO TETO, 18000 BTU/H, CICLO FRIO - FORNECIMENTO E INSTALAÇÃO. AF_11/2021_P</t>
  </si>
  <si>
    <t>8.287,63</t>
  </si>
  <si>
    <t>103257</t>
  </si>
  <si>
    <t>AR CONDICIONADO SPLIT ON/OFF, PISO TETO, 18.000 BTU/H, CICLO FRIO - FORNECIMENTO E INSTALAÇÃO. AF_11/2021_P</t>
  </si>
  <si>
    <t>4.732,51</t>
  </si>
  <si>
    <t>103258</t>
  </si>
  <si>
    <t>AR CONDICIONADO SPLIT INVERTER, PISO TETO, 24000 BTU/H, CICLO FRIO - FORNECIMENTO E INSTALAÇÃO. AF_11/2021_P</t>
  </si>
  <si>
    <t>9.264,76</t>
  </si>
  <si>
    <t>103259</t>
  </si>
  <si>
    <t>AR CONDICIONADO SPLIT ON/OFF, PISO TETO, 24.000 BTU/H, CICLO FRIO - FORNECIMENTO E INSTALAÇÃO. AF_11/2021_P</t>
  </si>
  <si>
    <t>4.991,86</t>
  </si>
  <si>
    <t>103260</t>
  </si>
  <si>
    <t>AR CONDICIONADO SPLIT INVERTER, PISO TETO, 24000 BTU/H, QUENTE/FRIO - FORNECIMENTO E INSTALAÇÃO. AF_11/2021_P</t>
  </si>
  <si>
    <t>5.127,84</t>
  </si>
  <si>
    <t>103261</t>
  </si>
  <si>
    <t>AR CONDICIONADO SPLIT INVERTER, PISO TETO, 36000 BTU/H, CICLO FRIO - FORNECIMENTO E INSTALAÇÃO. AF_11/2021_P</t>
  </si>
  <si>
    <t>10.449,30</t>
  </si>
  <si>
    <t>103262</t>
  </si>
  <si>
    <t>AR CONDICIONADO SPLIT ON/OFF, PISO TETO, 36.000 BTU/H, CICLO FRIO - FORNECIMENTO E INSTALAÇÃO. AF_11/2021_P</t>
  </si>
  <si>
    <t>6.556,11</t>
  </si>
  <si>
    <t>103263</t>
  </si>
  <si>
    <t>AR CONDICIONADO SPLIT INVERTER, PISO TETO, 48000 BTU/H, CICLO FRIO - FORNECIMENTO E INSTALAÇÃO. AF_11/2021_P</t>
  </si>
  <si>
    <t>14.470,91</t>
  </si>
  <si>
    <t>103264</t>
  </si>
  <si>
    <t>AR CONDICIONADO SPLIT ON/OFF, PISO TETO, 48.000 BTU/H, CICLO FRIO - FORNECIMENTO E INSTALAÇÃO. AF_11/2021_P</t>
  </si>
  <si>
    <t>8.096,65</t>
  </si>
  <si>
    <t>103265</t>
  </si>
  <si>
    <t>AR CONDICIONADO SPLIT INVERTER, PISO TETO, APRESENTANDO ENTRE 54000 E 58000 BTU/H, CICLO FRIO - FORNECIMENTO E INSTALAÇÃO. AF_11/2021_P</t>
  </si>
  <si>
    <t>17.454,58</t>
  </si>
  <si>
    <t>103266</t>
  </si>
  <si>
    <t>AR CONDICIONADO SPLIT ON/OFF, PISO TETO, 60.000 BTU/H, CICLO FRIO - FORNECIMENTO E INSTALAÇÃO. AF_11/2021_P</t>
  </si>
  <si>
    <t>9.047,47</t>
  </si>
  <si>
    <t>103267</t>
  </si>
  <si>
    <t>AR CONDICIONADO SPLIT ON/OFF, CASSETE (TETO), FRIO 4 VIAS 18000 BTU/H - FORNECIMENTO E INSTALAÇÃO. AF_11/2021_P</t>
  </si>
  <si>
    <t>5.176,87</t>
  </si>
  <si>
    <t>103268</t>
  </si>
  <si>
    <t>AR CONDICIONADO SPLIT ON/OFF, CASSETE (TETO), 18000 BTU/H, CICLO QUENTE/FRIO - FORNECIMENTO E INSTALAÇÃO. AF_11/2021_P</t>
  </si>
  <si>
    <t>6.145,36</t>
  </si>
  <si>
    <t>103269</t>
  </si>
  <si>
    <t>AR CONDICIONADO SPLIT ON/OFF, CASSETE (TETO), FRIO 4 VIAS 24000 BTU/H - FORNECIMENTO E INSTALAÇÃO. AF_11/2021_P</t>
  </si>
  <si>
    <t>6.362,18</t>
  </si>
  <si>
    <t>103270</t>
  </si>
  <si>
    <t>AR CONDICIONADO SPLIT ON/OFF, CASSETE (TETO), 24000 BTU/H, CICLO QUENTE/FRIO - FORNECIMENTO E INSTALAÇÃO. AF_11/2021_P</t>
  </si>
  <si>
    <t>6.604,13</t>
  </si>
  <si>
    <t>103271</t>
  </si>
  <si>
    <t>AR CONDICIONADO SPLIT ON/OFF, CASSETE (TETO), FRIO 4 VIAS 36000 BTU/H - FORNECIMENTO E INSTALAÇÃO. AF_11/2021_P</t>
  </si>
  <si>
    <t>9.353,64</t>
  </si>
  <si>
    <t>103272</t>
  </si>
  <si>
    <t>AR CONDICIONADO SPLIT ON/OFF, CASSETE (TETO), 36000 BTU/H, CICLO QUENTE/FRIO - FORNECIMENTO E INSTALAÇÃO. AF_11/2021_P</t>
  </si>
  <si>
    <t>9.661,31</t>
  </si>
  <si>
    <t>103273</t>
  </si>
  <si>
    <t>AR CONDICIONADO SPLIT ON/OFF, CASSETE (TETO), FRIO 4 VIAS 48000 BTU/H - FORNECIMENTO E INSTALAÇÃO. AF_11/2021_P</t>
  </si>
  <si>
    <t>9.897,91</t>
  </si>
  <si>
    <t>103274</t>
  </si>
  <si>
    <t>AR CONDICIONADO SPLIT ON/OFF, CASSETE (TETO), 48000 BTU/H, CICLO QUENTE/FRIO - FORNECIMENTO E INSTALAÇÃO. AF_11/2021_P</t>
  </si>
  <si>
    <t>11.344,94</t>
  </si>
  <si>
    <t>103275</t>
  </si>
  <si>
    <t>AR CONDICIONADO SPLIT ON/OFF, CASSETE (TETO), FRIO 4 VIAS 60000 BTU/H - FORNECIMENTO E INSTALAÇÃO. AF_11/2021_P</t>
  </si>
  <si>
    <t>11.285,87</t>
  </si>
  <si>
    <t>103276</t>
  </si>
  <si>
    <t>AR CONDICIONADO SPLIT ON/OFF, CASSETE (TETO), 60000 BTU/H, CICLO QUENTE/FRIO - FORNECIMENTO E INSTALAÇÃO. AF_11/2021_P</t>
  </si>
  <si>
    <t>11.845,53</t>
  </si>
  <si>
    <t>103277</t>
  </si>
  <si>
    <t>AR CONDICIONADO SPLITÃO 10 TR - FORNECIMENTO E INSTALAÇÃO. AF_11/2021_P</t>
  </si>
  <si>
    <t>21.888,29</t>
  </si>
  <si>
    <t>103278</t>
  </si>
  <si>
    <t>AR CONDICIONADO SPLITÃO 15 TR - FORNECIMENTO E INSTALAÇÃO. AF_11/2021_P</t>
  </si>
  <si>
    <t>28.035,62</t>
  </si>
  <si>
    <t>103288</t>
  </si>
  <si>
    <t>12,93</t>
  </si>
  <si>
    <t>103289</t>
  </si>
  <si>
    <t>103290</t>
  </si>
  <si>
    <t>57,57</t>
  </si>
  <si>
    <t>103291</t>
  </si>
  <si>
    <t>71,94</t>
  </si>
  <si>
    <t>103292</t>
  </si>
  <si>
    <t>87,33</t>
  </si>
  <si>
    <t>101936</t>
  </si>
  <si>
    <t>INSTALAÇÃO DE TUBOS E CONEXÕES, EM AÇO/FERRO GALVANIZADO, PARA O CENTRO DE MEDIÇÃO DE GÁS DE EDIFÍCIO RESIDENCIAL, COM 4 PAVIMENTOS, 16 UNIDADES HABITACIONAIS, DN 32 (1 1/4) - FORNECIMENTO E INSTALAÇÃO. AF_10/2020</t>
  </si>
  <si>
    <t>7.351,85</t>
  </si>
  <si>
    <t>101937</t>
  </si>
  <si>
    <t>INSTALAÇÃO DE TUBOS E CONEXÕES, EM AÇO/FERRO GALVANIZADO, PARA O CENTRO DE MEDIÇÃO DE GÁS DE EDIFÍCIO RESIDENCIAL, COM 4 PAVIMENTOS, 16 UNIDADES HABITACIONAIS, DN 50 (2) - FORNECIMENTO E INSTALAÇÃO. AF_10/2020</t>
  </si>
  <si>
    <t>12.878,40</t>
  </si>
  <si>
    <t>98294</t>
  </si>
  <si>
    <t>2,35</t>
  </si>
  <si>
    <t>98295</t>
  </si>
  <si>
    <t>1,83</t>
  </si>
  <si>
    <t>98296</t>
  </si>
  <si>
    <t>98297</t>
  </si>
  <si>
    <t>98301</t>
  </si>
  <si>
    <t>493,83</t>
  </si>
  <si>
    <t>98302</t>
  </si>
  <si>
    <t>693,00</t>
  </si>
  <si>
    <t>98304</t>
  </si>
  <si>
    <t>1.078,80</t>
  </si>
  <si>
    <t>98307</t>
  </si>
  <si>
    <t>46,01</t>
  </si>
  <si>
    <t>98308</t>
  </si>
  <si>
    <t>29,32</t>
  </si>
  <si>
    <t>98593</t>
  </si>
  <si>
    <t>840,91</t>
  </si>
  <si>
    <t>89355</t>
  </si>
  <si>
    <t>TUBO, PVC, SOLDÁVEL, DN 20MM, INSTALADO EM RAMAL OU SUB-RAMAL DE ÁGUA - FORNECIMENTO E INSTALAÇÃO. AF_12/2014</t>
  </si>
  <si>
    <t>15,42</t>
  </si>
  <si>
    <t>89356</t>
  </si>
  <si>
    <t>TUBO, PVC, SOLDÁVEL, DN 25MM, INSTALADO EM RAMAL OU SUB-RAMAL DE ÁGUA - FORNECIMENTO E INSTALAÇÃO. AF_12/2014</t>
  </si>
  <si>
    <t>18,36</t>
  </si>
  <si>
    <t>89357</t>
  </si>
  <si>
    <t>TUBO, PVC, SOLDÁVEL, DN 32MM, INSTALADO EM RAMAL OU SUB-RAMAL DE ÁGUA - FORNECIMENTO E INSTALAÇÃO. AF_12/2014</t>
  </si>
  <si>
    <t>27,39</t>
  </si>
  <si>
    <t>89401</t>
  </si>
  <si>
    <t>TUBO, PVC, SOLDÁVEL, DN 20MM, INSTALADO EM RAMAL DE DISTRIBUIÇÃO DE ÁGUA - FORNECIMENTO E INSTALAÇÃO. AF_12/2014</t>
  </si>
  <si>
    <t>7,51</t>
  </si>
  <si>
    <t>89402</t>
  </si>
  <si>
    <t>TUBO, PVC, SOLDÁVEL, DN 25MM, INSTALADO EM RAMAL DE DISTRIBUIÇÃO DE ÁGUA - FORNECIMENTO E INSTALAÇÃO. AF_12/2014</t>
  </si>
  <si>
    <t>9,24</t>
  </si>
  <si>
    <t>89403</t>
  </si>
  <si>
    <t>TUBO, PVC, SOLDÁVEL, DN 32MM, INSTALADO EM RAMAL DE DISTRIBUIÇÃO DE ÁGUA - FORNECIMENTO E INSTALAÇÃO. AF_12/2014</t>
  </si>
  <si>
    <t>89446</t>
  </si>
  <si>
    <t>TUBO, PVC, SOLDÁVEL, DN 25MM, INSTALADO EM PRUMADA DE ÁGUA - FORNECIMENTO E INSTALAÇÃO. AF_12/2014</t>
  </si>
  <si>
    <t>5,77</t>
  </si>
  <si>
    <t>89447</t>
  </si>
  <si>
    <t>TUBO, PVC, SOLDÁVEL, DN 32MM, INSTALADO EM PRUMADA DE ÁGUA - FORNECIMENTO E INSTALAÇÃO. AF_12/2014</t>
  </si>
  <si>
    <t>89448</t>
  </si>
  <si>
    <t>TUBO, PVC, SOLDÁVEL, DN 40MM, INSTALADO EM PRUMADA DE ÁGUA - FORNECIMENTO E INSTALAÇÃO. AF_12/2014</t>
  </si>
  <si>
    <t>17,90</t>
  </si>
  <si>
    <t>89449</t>
  </si>
  <si>
    <t>TUBO, PVC, SOLDÁVEL, DN 50MM, INSTALADO EM PRUMADA DE ÁGUA - FORNECIMENTO E INSTALAÇÃO. AF_12/2014</t>
  </si>
  <si>
    <t>20,56</t>
  </si>
  <si>
    <t>89450</t>
  </si>
  <si>
    <t>TUBO, PVC, SOLDÁVEL, DN 60MM, INSTALADO EM PRUMADA DE ÁGUA - FORNECIMENTO E INSTALAÇÃO. AF_12/2014</t>
  </si>
  <si>
    <t>34,17</t>
  </si>
  <si>
    <t>89451</t>
  </si>
  <si>
    <t>TUBO, PVC, SOLDÁVEL, DN 75MM, INSTALADO EM PRUMADA DE ÁGUA - FORNECIMENTO E INSTALAÇÃO. AF_12/2014</t>
  </si>
  <si>
    <t>56,73</t>
  </si>
  <si>
    <t>89452</t>
  </si>
  <si>
    <t>TUBO, PVC, SOLDÁVEL, DN 85MM, INSTALADO EM PRUMADA DE ÁGUA - FORNECIMENTO E INSTALAÇÃO. AF_12/2014</t>
  </si>
  <si>
    <t>70,69</t>
  </si>
  <si>
    <t>89508</t>
  </si>
  <si>
    <t>TUBO PVC, SÉRIE R, ÁGUA PLUVIAL, DN 40 MM, FORNECIDO E INSTALADO EM RAMAL DE ENCAMINHAMENTO. AF_12/2014</t>
  </si>
  <si>
    <t>23,71</t>
  </si>
  <si>
    <t>89509</t>
  </si>
  <si>
    <t>TUBO PVC, SÉRIE R, ÁGUA PLUVIAL, DN 50 MM, FORNECIDO E INSTALADO EM RAMAL DE ENCAMINHAMENTO. AF_12/2014</t>
  </si>
  <si>
    <t>89511</t>
  </si>
  <si>
    <t>TUBO PVC, SÉRIE R, ÁGUA PLUVIAL, DN 75 MM, FORNECIDO E INSTALADO EM RAMAL DE ENCAMINHAMENTO. AF_12/2014</t>
  </si>
  <si>
    <t>45,13</t>
  </si>
  <si>
    <t>89512</t>
  </si>
  <si>
    <t>TUBO PVC, SÉRIE R, ÁGUA PLUVIAL, DN 100 MM, FORNECIDO E INSTALADO EM RAMAL DE ENCAMINHAMENTO. AF_12/2014</t>
  </si>
  <si>
    <t>73,63</t>
  </si>
  <si>
    <t>89576</t>
  </si>
  <si>
    <t>TUBO PVC, SÉRIE R, ÁGUA PLUVIAL, DN 75 MM, FORNECIDO E INSTALADO EM CONDUTORES VERTICAIS DE ÁGUAS PLUVIAIS. AF_12/2014</t>
  </si>
  <si>
    <t>32,21</t>
  </si>
  <si>
    <t>89578</t>
  </si>
  <si>
    <t>TUBO PVC, SÉRIE R, ÁGUA PLUVIAL, DN 100 MM, FORNECIDO E INSTALADO EM CONDUTORES VERTICAIS DE ÁGUAS PLUVIAIS. AF_12/2014</t>
  </si>
  <si>
    <t>55,87</t>
  </si>
  <si>
    <t>89580</t>
  </si>
  <si>
    <t>TUBO PVC, SÉRIE R, ÁGUA PLUVIAL, DN 150 MM, FORNECIDO E INSTALADO EM CONDUTORES VERTICAIS DE ÁGUAS PLUVIAIS. AF_12/2014</t>
  </si>
  <si>
    <t>111,45</t>
  </si>
  <si>
    <t>89633</t>
  </si>
  <si>
    <t>TUBO, CPVC, SOLDÁVEL, DN 15MM, INSTALADO EM RAMAL OU SUB-RAMAL DE ÁGUA - FORNECIMENTO E INSTALAÇÃO. AF_12/2014</t>
  </si>
  <si>
    <t>20,99</t>
  </si>
  <si>
    <t>89634</t>
  </si>
  <si>
    <t>TUBO, CPVC, SOLDÁVEL, DN 22MM, INSTALADO EM RAMAL OU SUB-RAMAL DE ÁGUA - FORNECIMENTO E INSTALAÇÃO. AF_12/2014</t>
  </si>
  <si>
    <t>32,48</t>
  </si>
  <si>
    <t>89635</t>
  </si>
  <si>
    <t>TUBO, CPVC, SOLDÁVEL, DN 28MM, INSTALADO EM RAMAL OU SUB-RAMAL DE ÁGUA - FORNECIMENTO E INSTALAÇÃO. AF_12/2014</t>
  </si>
  <si>
    <t>47,11</t>
  </si>
  <si>
    <t>89636</t>
  </si>
  <si>
    <t>TUBO, CPVC, SOLDÁVEL, DN 35MM, INSTALADO EM RAMAL OU SUB-RAMAL DE ÁGUA  FORNECIMENTO E INSTALAÇÃO. AF_12/2014</t>
  </si>
  <si>
    <t>57,49</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</si>
  <si>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</si>
  <si>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</si>
  <si>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</si>
  <si>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</si>
  <si>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27,96</t>
  </si>
  <si>
    <t>89713</t>
  </si>
  <si>
    <t>TUBO PVC, SERIE NORMAL, ESGOTO PREDIAL, DN 75 MM, FORNECIDO E INSTALADO EM RAMAL DE DESCARGA OU RAMAL DE ESGOTO SANITÁRIO. AF_12/2014</t>
  </si>
  <si>
    <t>42,18</t>
  </si>
  <si>
    <t>89714</t>
  </si>
  <si>
    <t>TUBO PVC, SERIE NORMAL, ESGOTO PREDIAL, DN 100 MM, FORNECIDO E INSTALADO EM RAMAL DE DESCARGA OU RAMAL DE ESGOTO SANITÁRIO. AF_12/2014</t>
  </si>
  <si>
    <t>52,86</t>
  </si>
  <si>
    <t>89716</t>
  </si>
  <si>
    <t>TUBO, CPVC, SOLDÁVEL, DN 22MM, INSTALADO EM RAMAL DE DISTRIBUIÇÃO DE ÁGUA - FORNECIMENTO E INSTALAÇÃO. AF_12/2014</t>
  </si>
  <si>
    <t>24,23</t>
  </si>
  <si>
    <t>89717</t>
  </si>
  <si>
    <t>TUBO, CPVC, SOLDÁVEL, DN 28MM, INSTALADO EM RAMAL DE DISTRIBUIÇÃO DE ÁGUA - FORNECIMENTO E INSTALAÇÃO. AF_12/2014</t>
  </si>
  <si>
    <t>37,40</t>
  </si>
  <si>
    <t>89770</t>
  </si>
  <si>
    <t>TUBO, CPVC, SOLDÁVEL, DN 35MM, INSTALADO EM PRUMADA DE ÁGUA  FORNECIMENTO E INSTALAÇÃO. AF_12/2014</t>
  </si>
  <si>
    <t>41,78</t>
  </si>
  <si>
    <t>89771</t>
  </si>
  <si>
    <t>TUBO, CPVC, SOLDÁVEL, DN 42MM, INSTALADO EM PRUMADA DE ÁGUA  FORNECIMENTO E INSTALAÇÃO. AF_12/2014</t>
  </si>
  <si>
    <t>57,12</t>
  </si>
  <si>
    <t>89773</t>
  </si>
  <si>
    <t>TUBO, CPVC, SOLDÁVEL, DN 73MM, INSTALADO EM PRUMADA DE ÁGUA  FORNECIMENTO E INSTALAÇÃO. AF_12/2014</t>
  </si>
  <si>
    <t>133,14</t>
  </si>
  <si>
    <t>89775</t>
  </si>
  <si>
    <t>TUBO, CPVC, SOLDÁVEL, DN 89MM, INSTALADO EM PRUMADA DE ÁGUA  FORNECIMENTO E INSTALAÇÃO. AF_12/2014</t>
  </si>
  <si>
    <t>210,45</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</si>
  <si>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</si>
  <si>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</si>
  <si>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</si>
  <si>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</si>
  <si>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23,65</t>
  </si>
  <si>
    <t>89800</t>
  </si>
  <si>
    <t>TUBO PVC, SERIE NORMAL, ESGOTO PREDIAL, DN 100 MM, FORNECIDO E INSTALADO EM PRUMADA DE ESGOTO SANITÁRIO OU VENTILAÇÃO. AF_12/2014</t>
  </si>
  <si>
    <t>28,42</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</si>
  <si>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</si>
  <si>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</si>
  <si>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</si>
  <si>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</si>
  <si>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69,42</t>
  </si>
  <si>
    <t>89865</t>
  </si>
  <si>
    <t>TUBO, PVC, SOLDÁVEL, DN 25MM, INSTALADO EM DRENO DE AR-CONDICIONADO - FORNECIMENTO E INSTALAÇÃO. AF_12/2014</t>
  </si>
  <si>
    <t>11,92</t>
  </si>
  <si>
    <t>91784</t>
  </si>
  <si>
    <t>(COMPOSIÇÃO REPRESENTATIVA) DO SERVIÇO DE INSTALAÇÃO DE TUBOS DE PVC, SOLDÁVEL, ÁGUA FRIA, DN 20 MM (INSTALADO EM RAMAL, SUB-RAMAL OU RAMAL DE DISTRIBUIÇÃO), INCLUSIVE CONEXÕES, CORTES E FIXAÇÕES, PARA PRÉDIOS. AF_10/2015</t>
  </si>
  <si>
    <t>36,64</t>
  </si>
  <si>
    <t>91785</t>
  </si>
  <si>
    <t>(COMPOSIÇÃO REPRESENTATIVA) DO SERVIÇO DE INSTALAÇÃO DE TUBOS DE PVC, SOLDÁVEL, ÁGUA FRIA, DN 25 MM (INSTALADO EM RAMAL, SUB-RAMAL, RAMAL DE DISTRIBUIÇÃO OU PRUMADA), INCLUSIVE CONEXÕES, CORTES E FIXAÇÕES, PARA PRÉDIOS. AF_10/2015</t>
  </si>
  <si>
    <t>36,52</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</si>
  <si>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</si>
  <si>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</si>
  <si>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</si>
  <si>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</si>
  <si>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36,00</t>
  </si>
  <si>
    <t>91788</t>
  </si>
  <si>
    <t>(COMPOSIÇÃO REPRESENTATIVA) DO SERVIÇO DE INSTALAÇÃO DE TUBOS DE PVC, SOLDÁVEL, ÁGUA FRIA, DN 50 MM (INSTALADO EM PRUMADA), INCLUSIVE CONEXÕES, CORTES E FIXAÇÕES, PARA PRÉDIOS. AF_10/2015</t>
  </si>
  <si>
    <t>44,99</t>
  </si>
  <si>
    <t>91789</t>
  </si>
  <si>
    <t>(COMPOSIÇÃO REPRESENTATIVA) DO SERVIÇO DE INSTALAÇÃO DE TUBOS DE PVC, SÉRIE R, ÁGUA PLUVIAL, DN 75 MM (INSTALADO EM RAMAL DE ENCAMINHAMENTO, OU CONDUTORES VERTICAIS), INCLUSIVE CONEXÕES, CORTE E FIXAÇÕES, PARA PRÉDIOS. AF_10/2015</t>
  </si>
  <si>
    <t>55,44</t>
  </si>
  <si>
    <t>91790</t>
  </si>
  <si>
    <t>(COMPOSIÇÃO REPRESENTATIVA) DO SERVIÇO DE INSTALAÇÃO DE TUBOS DE PVC, SÉRIE R, ÁGUA PLUVIAL, DN 100 MM (INSTALADO EM RAMAL DE ENCAMINHAMENTO, OU CONDUTORES VERTICAIS), INCLUSIVE CONEXÕES, CORTES E FIXAÇÕES, PARA PRÉDIOS. AF_10/2015</t>
  </si>
  <si>
    <t>81,79</t>
  </si>
  <si>
    <t>91791</t>
  </si>
  <si>
    <t>(COMPOSIÇÃO REPRESENTATIVA) DO SERVIÇO DE INSTALAÇÃO DE TUBOS DE PVC, SÉRIE R, ÁGUA PLUVIAL, DN 150 MM (INSTALADO EM CONDUTORES VERTICAIS), INCLUSIVE CONEXÕES, CORTES E FIXAÇÕES, PARA PRÉDIOS. AF_10/2015</t>
  </si>
  <si>
    <t>118,28</t>
  </si>
  <si>
    <t>91792</t>
  </si>
  <si>
    <t>(COMPOSIÇÃO REPRESENTATIVA) DO SERVIÇO DE INSTALAÇÃO DE TUBO DE PVC, SÉRIE NORMAL, ESGOTO PREDIAL, DN 40 MM (INSTALADO EM RAMAL DE DESCARGA OU RAMAL DE ESGOTO SANITÁRIO), INCLUSIVE CONEXÕES, CORTES E FIXAÇÕES, PARA PRÉDIOS. AF_10/2015</t>
  </si>
  <si>
    <t>51,22</t>
  </si>
  <si>
    <t>91793</t>
  </si>
  <si>
    <t>(COMPOSIÇÃO REPRESENTATIVA) DO SERVIÇO DE INSTALAÇÃO DE TUBO DE PVC, SÉRIE NORMAL, ESGOTO PREDIAL, DN 50 MM (INSTALADO EM RAMAL DE DESCARGA OU RAMAL DE ESGOTO SANITÁRIO), INCLUSIVE CONEXÕES, CORTES E FIXAÇÕES PARA, PRÉDIOS. AF_10/2015</t>
  </si>
  <si>
    <t>83,88</t>
  </si>
  <si>
    <t>91794</t>
  </si>
  <si>
    <t>(COMPOSIÇÃO REPRESENTATIVA) DO SERVIÇO DE INST. TUBO PVC, SÉRIE N, ESGOTO PREDIAL, DN 75 MM, (INST. EM RAMAL DE DESCARGA, RAMAL DE ESG. SANITÁRIO, PRUMADA DE ESG. SANITÁRIO OU VENTILAÇÃO), INCL. CONEXÕES, CORTES E FIXAÇÕES, P/ PRÉDIOS. AF_10/2015</t>
  </si>
  <si>
    <t>44,58</t>
  </si>
  <si>
    <t>91795</t>
  </si>
  <si>
    <t>(COMPOSIÇÃO REPRESENTATIVA) DO SERVIÇO DE INST. TUBO PVC, SÉRIE N, ESGOTO PREDIAL, 100 MM (INST. RAMAL DESCARGA, RAMAL DE ESG. SANIT., PRUMADA ESG. SANIT., VENTILAÇÃO OU SUB-COLETOR AÉREO), INCL. CONEXÕES E CORTES, FIXAÇÕES, P/ PRÉDIOS. AF_10/2015</t>
  </si>
  <si>
    <t>72,07</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</si>
  <si>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</si>
  <si>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</si>
  <si>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</si>
  <si>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</si>
  <si>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63,68</t>
  </si>
  <si>
    <t>92276</t>
  </si>
  <si>
    <t>TUBO EM COBRE RÍGIDO, DN 28 MM, CLASSE E, SEM ISOLAMENTO, INSTALADO EM PRUMADA  FORNECIMENTO E INSTALAÇÃO. AF_12/2015</t>
  </si>
  <si>
    <t>80,67</t>
  </si>
  <si>
    <t>92277</t>
  </si>
  <si>
    <t>TUBO EM COBRE RÍGIDO, DN 35 MM, CLASSE E, SEM ISOLAMENTO, INSTALADO EM PRUMADA  FORNECIMENTO E INSTALAÇÃO. AF_12/2015</t>
  </si>
  <si>
    <t>116,64</t>
  </si>
  <si>
    <t>92278</t>
  </si>
  <si>
    <t>TUBO EM COBRE RÍGIDO, DN 42 MM, CLASSE E, SEM ISOLAMENTO, INSTALADO EM PRUMADA  FORNECIMENTO E INSTALAÇÃO. AF_12/2015</t>
  </si>
  <si>
    <t>157,06</t>
  </si>
  <si>
    <t>92279</t>
  </si>
  <si>
    <t>TUBO EM COBRE RÍGIDO, DN 54 MM, CLASSE E, SEM ISOLAMENTO, INSTALADO EM PRUMADA  FORNECIMENTO E INSTALAÇÃO. AF_12/2015</t>
  </si>
  <si>
    <t>227,20</t>
  </si>
  <si>
    <t>92280</t>
  </si>
  <si>
    <t>TUBO EM COBRE RÍGIDO, DN 66 MM, CLASSE E, SEM ISOLAMENTO, INSTALADO EM PRUMADA  FORNECIMENTO E INSTALAÇÃO. AF_12/2015</t>
  </si>
  <si>
    <t>319,33</t>
  </si>
  <si>
    <t>92281</t>
  </si>
  <si>
    <t>TUBO EM COBRE RÍGIDO, DN 22 MM, CLASSE E, COM ISOLAMENTO, INSTALADO EM PRUMADA  FORNECIMENTO E INSTALAÇÃO. AF_12/2015</t>
  </si>
  <si>
    <t>156,97</t>
  </si>
  <si>
    <t>92282</t>
  </si>
  <si>
    <t>TUBO EM COBRE RÍGIDO, DN 28 MM, CLASSE E, COM ISOLAMENTO, INSTALADO EM PRUMADA  FORNECIMENTO E INSTALAÇÃO. AF_12/2015</t>
  </si>
  <si>
    <t>177,76</t>
  </si>
  <si>
    <t>92283</t>
  </si>
  <si>
    <t>TUBO EM COBRE RÍGIDO, DN 35 MM, CLASSE E, COM ISOLAMENTO, INSTALADO EM PRUMADA  FORNECIMENTO E INSTALAÇÃO. AF_12/2015</t>
  </si>
  <si>
    <t>239,46</t>
  </si>
  <si>
    <t>92284</t>
  </si>
  <si>
    <t>TUBO EM COBRE RÍGIDO, DN 42 MM, CLASSE E, COM ISOLAMENTO, INSTALADO EM PRUMADA  FORNECIMENTO E INSTALAÇÃO. AF_12/2015</t>
  </si>
  <si>
    <t>297,16</t>
  </si>
  <si>
    <t>92285</t>
  </si>
  <si>
    <t>TUBO EM COBRE RÍGIDO, DN 54 MM, CLASSE E, COM ISOLAMENTO, INSTALADO EM PRUMADA  FORNECIMENTO E INSTALAÇÃO. AF_12/2015</t>
  </si>
  <si>
    <t>394,68</t>
  </si>
  <si>
    <t>92286</t>
  </si>
  <si>
    <t>TUBO EM COBRE RÍGIDO, DN 66 MM, CLASSE E, COM ISOLAMENTO, INSTALADO EM PRUMADA  FORNECIMENTO E INSTALAÇÃO. AF_12/2015</t>
  </si>
  <si>
    <t>489,17</t>
  </si>
  <si>
    <t>92305</t>
  </si>
  <si>
    <t>TUBO EM COBRE RÍGIDO, DN 15 MM, CLASSE E, SEM ISOLAMENTO, INSTALADO EM RAMAL DE DISTRIBUIÇÃO  FORNECIMENTO E INSTALAÇÃO. AF_12/2015</t>
  </si>
  <si>
    <t>40,42</t>
  </si>
  <si>
    <t>92306</t>
  </si>
  <si>
    <t>TUBO EM COBRE RÍGIDO, DN 22 MM, CLASSE E, SEM ISOLAMENTO, INSTALADO EM RAMAL DE DISTRIBUIÇÃO  FORNECIMENTO E INSTALAÇÃO. AF_12/2015</t>
  </si>
  <si>
    <t>67,06</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</si>
  <si>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</si>
  <si>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</si>
  <si>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</si>
  <si>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</si>
  <si>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61,59</t>
  </si>
  <si>
    <t>92309</t>
  </si>
  <si>
    <t>TUBO EM COBRE RÍGIDO, DN 22 MM, CLASSE E, COM ISOLAMENTO, INSTALADO EM RAMAL DE DISTRIBUIÇÃO  FORNECIMENTO E INSTALAÇÃO. AF_12/2015</t>
  </si>
  <si>
    <t>162,07</t>
  </si>
  <si>
    <t>92310</t>
  </si>
  <si>
    <t>TUBO EM COBRE RÍGIDO, DN 28 MM, CLASSE E, COM ISOLAMENTO, INSTALADO EM RAMAL DE DISTRIBUIÇÃO  FORNECIMENTO E INSTALAÇÃO. AF_12/2015</t>
  </si>
  <si>
    <t>183,14</t>
  </si>
  <si>
    <t>92320</t>
  </si>
  <si>
    <t>TUBO EM COBRE RÍGIDO, DN 15 MM, CLASSE E, SEM ISOLAMENTO, INSTALADO EM RAMAL E SUB-RAMAL  FORNECIMENTO E INSTALAÇÃO. AF_12/2015</t>
  </si>
  <si>
    <t>47,85</t>
  </si>
  <si>
    <t>92321</t>
  </si>
  <si>
    <t>TUBO EM COBRE RÍGIDO, DN 22 MM, CLASSE E, SEM ISOLAMENTO, INSTALADO EM RAMAL E SUB-RAMAL  FORNECIMENTO E INSTALAÇÃO. AF_12/2015</t>
  </si>
  <si>
    <t>79,85</t>
  </si>
  <si>
    <t>92322</t>
  </si>
  <si>
    <t>TUBO EM COBRE RÍGIDO, DN 28 MM, CLASSE E, SEM ISOLAMENTO, INSTALADO EM RAMAL E SUB-RAMAL  FORNECIMENTO E INSTALAÇÃO. AF_12/2015</t>
  </si>
  <si>
    <t>101,74</t>
  </si>
  <si>
    <t>92323</t>
  </si>
  <si>
    <t>TUBO EM COBRE RÍGIDO, DN 15 MM, CLASSE E, COM ISOLAMENTO, INSTALADO EM RAMAL E SUB-RAMAL  FORNECIMENTO E INSTALAÇÃO. AF_12/2015</t>
  </si>
  <si>
    <t>67,25</t>
  </si>
  <si>
    <t>92324</t>
  </si>
  <si>
    <t>TUBO EM COBRE RÍGIDO, DN 22 MM, CLASSE E, COM ISOLAMENTO, INSTALADO EM RAMAL E SUB-RAMAL  FORNECIMENTO E INSTALAÇÃO. AF_12/2015</t>
  </si>
  <si>
    <t>173,07</t>
  </si>
  <si>
    <t>92325</t>
  </si>
  <si>
    <t>TUBO EM COBRE RÍGIDO, DN 28 MM, CLASSE E, COM ISOLAMENTO, INSTALADO EM RAMAL E SUB-RAMAL  FORNECIMENTO E INSTALAÇÃO. AF_12/2015</t>
  </si>
  <si>
    <t>198,76</t>
  </si>
  <si>
    <t>92335</t>
  </si>
  <si>
    <t>93,04</t>
  </si>
  <si>
    <t>92336</t>
  </si>
  <si>
    <t>114,64</t>
  </si>
  <si>
    <t>92337</t>
  </si>
  <si>
    <t>151,98</t>
  </si>
  <si>
    <t>92338</t>
  </si>
  <si>
    <t>146,35</t>
  </si>
  <si>
    <t>92339</t>
  </si>
  <si>
    <t>226,30</t>
  </si>
  <si>
    <t>92341</t>
  </si>
  <si>
    <t>100,46</t>
  </si>
  <si>
    <t>92342</t>
  </si>
  <si>
    <t>122,11</t>
  </si>
  <si>
    <t>92343</t>
  </si>
  <si>
    <t>159,52</t>
  </si>
  <si>
    <t>92359</t>
  </si>
  <si>
    <t>72,67</t>
  </si>
  <si>
    <t>92360</t>
  </si>
  <si>
    <t>97,22</t>
  </si>
  <si>
    <t>92361</t>
  </si>
  <si>
    <t>130,83</t>
  </si>
  <si>
    <t>92362</t>
  </si>
  <si>
    <t>210,16</t>
  </si>
  <si>
    <t>92364</t>
  </si>
  <si>
    <t>56,21</t>
  </si>
  <si>
    <t>92365</t>
  </si>
  <si>
    <t>64,86</t>
  </si>
  <si>
    <t>92366</t>
  </si>
  <si>
    <t>91,27</t>
  </si>
  <si>
    <t>92367</t>
  </si>
  <si>
    <t>112,51</t>
  </si>
  <si>
    <t>92368</t>
  </si>
  <si>
    <t>149,53</t>
  </si>
  <si>
    <t>92645</t>
  </si>
  <si>
    <t>75,47</t>
  </si>
  <si>
    <t>92646</t>
  </si>
  <si>
    <t>100,01</t>
  </si>
  <si>
    <t>92648</t>
  </si>
  <si>
    <t>109,31</t>
  </si>
  <si>
    <t>92649</t>
  </si>
  <si>
    <t>133,61</t>
  </si>
  <si>
    <t>92650</t>
  </si>
  <si>
    <t>212,95</t>
  </si>
  <si>
    <t>92652</t>
  </si>
  <si>
    <t>59,60</t>
  </si>
  <si>
    <t>92653</t>
  </si>
  <si>
    <t>68,28</t>
  </si>
  <si>
    <t>92654</t>
  </si>
  <si>
    <t>92655</t>
  </si>
  <si>
    <t>116,00</t>
  </si>
  <si>
    <t>92656</t>
  </si>
  <si>
    <t>153,03</t>
  </si>
  <si>
    <t>92687</t>
  </si>
  <si>
    <t>27,16</t>
  </si>
  <si>
    <t>92688</t>
  </si>
  <si>
    <t>37,09</t>
  </si>
  <si>
    <t>92689</t>
  </si>
  <si>
    <t>51,87</t>
  </si>
  <si>
    <t>92690</t>
  </si>
  <si>
    <t>73,04</t>
  </si>
  <si>
    <t>92691</t>
  </si>
  <si>
    <t>91,22</t>
  </si>
  <si>
    <t>94462</t>
  </si>
  <si>
    <t>TUBO DE AÇO GALVANIZADO COM COSTURA, CLASSE MÉDIA, DN 50 (2), CONEXÃO ROSQUEADA, INSTALADO EM RESERVAÇÃO DE ÁGUA DE EDIFICAÇÃO QUE POSSUA RESERVATÓRIO DE FIBRA/FIBROCIMENTO  FORNECIMENTO E INSTALAÇÃO. AF_06/2016</t>
  </si>
  <si>
    <t>97,49</t>
  </si>
  <si>
    <t>94463</t>
  </si>
  <si>
    <t>TUBO DE AÇO GALVANIZADO COM COSTURA, CLASSE MÉDIA, DN 65 (2 1/2), CONEXÃO ROSQUEADA, INSTALADO EM RESERVAÇÃO DE ÁGUA DE EDIFICAÇÃO QUE POSSUA RESERVATÓRIO DE FIBRA/FIBROCIMENTO  FORNECIMENTO E INSTALAÇÃO. AF_06/2016</t>
  </si>
  <si>
    <t>116,10</t>
  </si>
  <si>
    <t>94464</t>
  </si>
  <si>
    <t>TUBO DE AÇO GALVANIZADO COM COSTURA, CLASSE MÉDIA, DN 80 (3), CONEXÃO ROSQUEADA, INSTALADO EM RESERVAÇÃO DE ÁGUA DE EDIFICAÇÃO QUE POSSUA RESERVATÓRIO DE FIBRA/FIBROCIMENTO  FORNECIMENTO E INSTALAÇÃO. AF_06/2016</t>
  </si>
  <si>
    <t>165,21</t>
  </si>
  <si>
    <t>94602</t>
  </si>
  <si>
    <t>TUBO EM COBRE RÍGIDO, DN 54 MM, CLASSE E, SEM ISOLAMENTO, INSTALADO EM RESERVAÇÃO DE ÁGUA DE EDIFICAÇÃO QUE POSSUA RESERVATÓRIO DE FIBRA/FIBROCIMENTO  FORNECIMENTO E INSTALAÇÃO. AF_06/2016</t>
  </si>
  <si>
    <t>232,58</t>
  </si>
  <si>
    <t>94603</t>
  </si>
  <si>
    <t>TUBO EM COBRE RÍGIDO, DN 66 MM, CLASSE E, SEM ISOLAMENTO, INSTALADO EM RESERVAÇÃO DE ÁGUA DE EDIFICAÇÃO QUE POSSUA RESERVATÓRIO DE FIBRA/FIBROCIMENTO  FORNECIMENTO E INSTALAÇÃO. AF_06/2016</t>
  </si>
  <si>
    <t>317,93</t>
  </si>
  <si>
    <t>94604</t>
  </si>
  <si>
    <t>TUBO EM COBRE RÍGIDO, DN 79 MM, CLASSE E, SEM ISOLAMENTO, INSTALADO EM RESERVAÇÃO DE ÁGUA DE EDIFICAÇÃO QUE POSSUA RESERVATÓRIO DE FIBRA/FIBROCIMENTO  FORNECIMENTO E INSTALAÇÃO. AF_06/2016</t>
  </si>
  <si>
    <t>438,73</t>
  </si>
  <si>
    <t>94605</t>
  </si>
  <si>
    <t>TUBO EM COBRE RÍGIDO, DN 104 MM, CLASSE E, SEM ISOLAMENTO, INSTALADO EM RESERVAÇÃO DE ÁGUA DE EDIFICAÇÃO QUE POSSUA RESERVATÓRIO DE FIBRA/FIBROCIMENTO  FORNECIMENTO E INSTALAÇÃO. AF_06/2016</t>
  </si>
  <si>
    <t>634,63</t>
  </si>
  <si>
    <t>94648</t>
  </si>
  <si>
    <t>9,76</t>
  </si>
  <si>
    <t>94649</t>
  </si>
  <si>
    <t>94650</t>
  </si>
  <si>
    <t>23,12</t>
  </si>
  <si>
    <t>94651</t>
  </si>
  <si>
    <t>25,52</t>
  </si>
  <si>
    <t>94652</t>
  </si>
  <si>
    <t>94653</t>
  </si>
  <si>
    <t>62,35</t>
  </si>
  <si>
    <t>94654</t>
  </si>
  <si>
    <t>80,13</t>
  </si>
  <si>
    <t>94655</t>
  </si>
  <si>
    <t>117,17</t>
  </si>
  <si>
    <t>94716</t>
  </si>
  <si>
    <t>TUBO, CPVC, SOLDÁVEL, DN 22 MM, INSTALADO EM RESERVAÇÃO DE ÁGUA DE EDIFICAÇÃO QUE POSSUA RESERVATÓRIO DE FIBRA/FIBROCIMENTO  FORNECIMENTO E INSTALAÇÃO. AF_06/2016</t>
  </si>
  <si>
    <t>24,31</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</si>
  <si>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</si>
  <si>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</si>
  <si>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</si>
  <si>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</si>
  <si>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44,91</t>
  </si>
  <si>
    <t>94719</t>
  </si>
  <si>
    <t>TUBO, CPVC, SOLDÁVEL, DN 42 MM, INSTALADO EM RESERVAÇÃO DE ÁGUA DE EDIFICAÇÃO QUE POSSUA RESERVATÓRIO DE FIBRA/FIBROCIMENTO  FORNECIMENTO E INSTALAÇÃO. AF_06/2016</t>
  </si>
  <si>
    <t>59,42</t>
  </si>
  <si>
    <t>94720</t>
  </si>
  <si>
    <t>TUBO, CPVC, SOLDÁVEL, DN 54 MM, INSTALADO EM RESERVAÇÃO DE ÁGUA DE EDIFICAÇÃO QUE POSSUA RESERVATÓRIO DE FIBRA/FIBROCIMENTO  FORNECIMENTO E INSTALAÇÃO. AF_06/2016</t>
  </si>
  <si>
    <t>89,28</t>
  </si>
  <si>
    <t>94721</t>
  </si>
  <si>
    <t>TUBO, CPVC, SOLDÁVEL, DN 73 MM, INSTALADO EM RESERVAÇÃO DE ÁGUA DE EDIFICAÇÃO QUE POSSUA RESERVATÓRIO DE FIBRA/FIBROCIMENTO  FORNECIMENTO E INSTALAÇÃO. AF_06/2016</t>
  </si>
  <si>
    <t>131,82</t>
  </si>
  <si>
    <t>94722</t>
  </si>
  <si>
    <t>TUBO, CPVC, SOLDÁVEL, DN 89 MM, INSTALADO EM RESERVAÇÃO DE ÁGUA DE EDIFICAÇÃO QUE POSSUA RESERVATÓRIO DE FIBRA/FIBROCIMENTO  FORNECIMENTO E INSTALAÇÃO. AF_06/2016</t>
  </si>
  <si>
    <t>228,81</t>
  </si>
  <si>
    <t>95697</t>
  </si>
  <si>
    <t>106,52</t>
  </si>
  <si>
    <t>96635</t>
  </si>
  <si>
    <t>TUBO, PPR, DN 25, CLASSE PN 20,  INSTALADO EM RAMAL OU SUB-RAMAL DE ÁGUA  FORNECIMENTO E INSTALAÇÃO. AF_06/2015</t>
  </si>
  <si>
    <t>28,70</t>
  </si>
  <si>
    <t>96636</t>
  </si>
  <si>
    <t>TUBO, PPR, DN 25, CLASSE PN 25 INSTALADO EM RAMAL OU SUB-RAMAL DE ÁGUA  FORNECIMENTO E INSTALAÇÃO. AF_06/2015</t>
  </si>
  <si>
    <t>96644</t>
  </si>
  <si>
    <t>TUBO, PPR, DN 25, CLASSE PN 20,  INSTALADO EM RAMAL DE DISTRIBUIÇÃO DE ÁGUA  FORNECIMENTO E INSTALAÇÃO. AF_06/2015</t>
  </si>
  <si>
    <t>20,98</t>
  </si>
  <si>
    <t>96645</t>
  </si>
  <si>
    <t>TUBO, PPR, DN 32, CLASSE PN 12,  INSTALADO EM RAMAL DE DISTRIBUIÇÃO DE ÁGUA  FORNECIMENTO E INSTALAÇÃO. AF_06/2015</t>
  </si>
  <si>
    <t>26,91</t>
  </si>
  <si>
    <t>96646</t>
  </si>
  <si>
    <t>TUBO, PPR, DN 40, CLASSE PN 12,  INSTALADO EM RAMAL DE DISTRIBUIÇÃO DE ÁGUA  FORNECIMENTO E INSTALAÇÃO. AF_06/2015</t>
  </si>
  <si>
    <t>96647</t>
  </si>
  <si>
    <t>TUBO, PPR, DN 25, CLASSE PN 25,  INSTALADO EM RAMAL DE DISTRIBUIÇÃO DE ÁGUA  FORNECIMENTO E INSTALAÇÃO. AF_06/2015</t>
  </si>
  <si>
    <t>19,59</t>
  </si>
  <si>
    <t>96648</t>
  </si>
  <si>
    <t>TUBO, PPR, DN 32, CLASSE PN 25,  INSTALADO EM RAMAL DE DISTRIBUIÇÃO DE ÁGUA  FORNECIMENTO E INSTALAÇÃO. AF_06/2015</t>
  </si>
  <si>
    <t>34,69</t>
  </si>
  <si>
    <t>96649</t>
  </si>
  <si>
    <t>TUBO, PPR, DN 40, CLASSE PN 25,  INSTALADO EM RAMAL DE DISTRIBUIÇÃO DE ÁGUA  FORNECIMENTO E INSTALAÇÃO. AF_06/2015</t>
  </si>
  <si>
    <t>50,15</t>
  </si>
  <si>
    <t>96668</t>
  </si>
  <si>
    <t>TUBO, PPR, DN 25, CLASSE PN 20,  INSTALADO EM PRUMADA DE ÁGUA  FORNECIMENTO E INSTALAÇÃO. AF_06/2015</t>
  </si>
  <si>
    <t>15,60</t>
  </si>
  <si>
    <t>96669</t>
  </si>
  <si>
    <t>TUBO, PPR, DN 32, CLASSE PN 12,  INSTALADO EM PRUMADA DE ÁGUA  FORNECIMENTO E INSTALAÇÃO. AF_06/2015</t>
  </si>
  <si>
    <t>19,47</t>
  </si>
  <si>
    <t>96670</t>
  </si>
  <si>
    <t>TUBO, PPR, DN 40, CLASSE PN 12,  INSTALADO EM PRUMADA DE ÁGUA  FORNECIMENTO E INSTALAÇÃO. AF_06/2015</t>
  </si>
  <si>
    <t>29,58</t>
  </si>
  <si>
    <t>96671</t>
  </si>
  <si>
    <t>TUBO, PPR, DN 50, CLASSE PN 12,  INSTALADO EM PRUMADA DE ÁGUA  FORNECIMENTO E INSTALAÇÃO. AF_06/2015</t>
  </si>
  <si>
    <t>39,42</t>
  </si>
  <si>
    <t>96672</t>
  </si>
  <si>
    <t>TUBO, PPR, DN 63, CLASSE PN 12,  INSTALADO EM PRUMADA DE ÁGUA  FORNECIMENTO E INSTALAÇÃO. AF_06/2015</t>
  </si>
  <si>
    <t>57,70</t>
  </si>
  <si>
    <t>96673</t>
  </si>
  <si>
    <t>TUBO, PPR, DN 75, CLASSE PN 12,  INSTALADO EM PRUMADA DE ÁGUA  FORNECIMENTO E INSTALAÇÃO. AF_06/2015</t>
  </si>
  <si>
    <t>95,03</t>
  </si>
  <si>
    <t>96674</t>
  </si>
  <si>
    <t>TUBO, PPR, DN 90, CLASSE PN 12,  INSTALADO EM PRUMADA DE ÁGUA  FORNECIMENTO E INSTALAÇÃO. AF_06/2015</t>
  </si>
  <si>
    <t>133,41</t>
  </si>
  <si>
    <t>96675</t>
  </si>
  <si>
    <t>TUBO, PPR, DN 110, CLASSE PN 12,  INSTALADO EM PRUMADA DE ÁGUA  FORNECIMENTO E INSTALAÇÃO. AF_06/2015</t>
  </si>
  <si>
    <t>233,45</t>
  </si>
  <si>
    <t>96676</t>
  </si>
  <si>
    <t>TUBO, PPR, DN 25, CLASSE PN 25,  INSTALADO EM PRUMADA DE ÁGUA  FORNECIMENTO E INSTALAÇÃO. AF_06/2015</t>
  </si>
  <si>
    <t>96677</t>
  </si>
  <si>
    <t>TUBO, PPR, DN 32, CLASSE PN 25,  INSTALADO EM PRUMADA DE ÁGUA  FORNECIMENTO E INSTALAÇÃO. AF_06/2015</t>
  </si>
  <si>
    <t>25,82</t>
  </si>
  <si>
    <t>96678</t>
  </si>
  <si>
    <t>TUBO, PPR, DN 40, CLASSE PN 25,  INSTALADO EM PRUMADA DE ÁGUA  FORNECIMENTO E INSTALAÇÃO. AF_06/2015</t>
  </si>
  <si>
    <t>35,83</t>
  </si>
  <si>
    <t>96679</t>
  </si>
  <si>
    <t>TUBO, PPR, DN 50, CLASSE PN 25,  INSTALADO EM PRUMADA DE ÁGUA  FORNECIMENTO E INSTALAÇÃO. AF_06/2015</t>
  </si>
  <si>
    <t>52,23</t>
  </si>
  <si>
    <t>96680</t>
  </si>
  <si>
    <t>TUBO, PPR, DN 63, CLASSE PN 25,  INSTALADO EM PRUMADA DE ÁGUA  FORNECIMENTO E INSTALAÇÃO. AF_06/2015</t>
  </si>
  <si>
    <t>69,93</t>
  </si>
  <si>
    <t>96681</t>
  </si>
  <si>
    <t>TUBO, PPR, DN 75, CLASSE PN 25,  INSTALADO EM PRUMADA DE ÁGUA  FORNECIMENTO E INSTALAÇÃO. AF_06/2015</t>
  </si>
  <si>
    <t>132,21</t>
  </si>
  <si>
    <t>96682</t>
  </si>
  <si>
    <t>TUBO, PPR, DN 90, CLASSE PN 25,  INSTALADO EM PRUMADA DE ÁGUA  FORNECIMENTO E INSTALAÇÃO. AF_06/2015</t>
  </si>
  <si>
    <t>195,28</t>
  </si>
  <si>
    <t>96683</t>
  </si>
  <si>
    <t>TUBO, PPR, DN 110, CLASSE PN 25,  INSTALADO EM PRUMADA DE ÁGUA  FORNECIMENTO E INSTALAÇÃO. AF_06/2015</t>
  </si>
  <si>
    <t>266,51</t>
  </si>
  <si>
    <t>96718</t>
  </si>
  <si>
    <t>TUBO, PPR, DN 20, CLASSE PN 20,  INSTALADO EM RESERVAÇÃO DE ÁGUA DE EDIFICAÇÃO QUE POSSUA RESERVATÓRIO DE FIBRA/FIBROCIMENTO  FORNECIMENTO E INSTALAÇÃO. AF_06/2016</t>
  </si>
  <si>
    <t>10,57</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</si>
  <si>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</si>
  <si>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</si>
  <si>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</si>
  <si>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</si>
  <si>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22,75</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</si>
  <si>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</si>
  <si>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</si>
  <si>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</si>
  <si>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</si>
  <si>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</si>
  <si>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</si>
  <si>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58,83</t>
  </si>
  <si>
    <t>96724</t>
  </si>
  <si>
    <t>TUBO, PPR, DN 75, CLASSE PN 12,  INSTALADO EM RESERVAÇÃO DE ÁGUA DE EDIFICAÇÃO QUE POSSUA RESERVATÓRIO DE FIBRA/FIBROCIMENTO  FORNECIMENTO E INSTALAÇÃO. AF_06/2016</t>
  </si>
  <si>
    <t>96,00</t>
  </si>
  <si>
    <t>96725</t>
  </si>
  <si>
    <t>TUBO, PPR, DN 90, CLASSE PN 12,  INSTALADO EM RESERVAÇÃO DE ÁGUA DE EDIFICAÇÃO QUE POSSUA RESERVATÓRIO DE FIBRA/FIBROCIMENTO  FORNECIMENTO E INSTALAÇÃO. AF_06/2016</t>
  </si>
  <si>
    <t>129,24</t>
  </si>
  <si>
    <t>96726</t>
  </si>
  <si>
    <t>TUBO, PPR, DN 110, CLASSE PN 12,  INSTALADO EM RESERVAÇÃO DE ÁGUA DE EDIFICAÇÃO QUE POSSUA RESERVATÓRIO DE FIBRA/FIBROCIMENTO  FORNECIMENTO E INSTALAÇÃO. AF_06/2016</t>
  </si>
  <si>
    <t>211,27</t>
  </si>
  <si>
    <t>96727</t>
  </si>
  <si>
    <t>TUBO, PPR, DN 20, CLASSE PN 25,  INSTALADO EM RESERVAÇÃO DE ÁGUA DE EDIFICAÇÃO QUE POSSUA RESERVATÓRIO DE FIBRA/FIBROCIMENTO  FORNECIMENTO E INSTALAÇÃO. AF_06/2016</t>
  </si>
  <si>
    <t>15,33</t>
  </si>
  <si>
    <t>96728</t>
  </si>
  <si>
    <t>TUBO, PPR, DN 25, CLASSE PN 25,  INSTALADO EM RESERVAÇÃO DE ÁGUA DE EDIFICAÇÃO QUE POSSUA RESERVATÓRIO DE FIBRA/FIBROCIMENTO  FORNECIMENTO E INSTALAÇÃO. AF_06/2016</t>
  </si>
  <si>
    <t>19,02</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</si>
  <si>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</si>
  <si>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</si>
  <si>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</si>
  <si>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</si>
  <si>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38,53</t>
  </si>
  <si>
    <t>96731</t>
  </si>
  <si>
    <t>TUBO, PPR, DN 50, CLASSE PN 25,  INSTALADO EM RESERVAÇÃO DE ÁGUA DE EDIFICAÇÃO QUE POSSUA RESERVATÓRIO DE FIBRA/FIBROCIMENTO  FORNECIMENTO E INSTALAÇÃO. AF_06/2016</t>
  </si>
  <si>
    <t>56,12</t>
  </si>
  <si>
    <t>96732</t>
  </si>
  <si>
    <t>TUBO, PPR, DN 63, CLASSE PN 25,  INSTALADO EM RESERVAÇÃO DE ÁGUA DE EDIFICAÇÃO QUE POSSUA RESERVATÓRIO DE FIBRA/FIBROCIMENTO  FORNECIMENTO E INSTALAÇÃO. AF_06/2016</t>
  </si>
  <si>
    <t>71,23</t>
  </si>
  <si>
    <t>96733</t>
  </si>
  <si>
    <t>TUBO, PPR, DN 75, CLASSE PN 25,  INSTALADO EM RESERVAÇÃO DE ÁGUA DE EDIFICAÇÃO QUE POSSUA RESERVATÓRIO DE FIBRA/FIBROCIMENTO  FORNECIMENTO E INSTALAÇÃO. AF_06/2016</t>
  </si>
  <si>
    <t>132,01</t>
  </si>
  <si>
    <t>96734</t>
  </si>
  <si>
    <t>TUBO, PPR, DN 90, CLASSE PN 25,  INSTALADO EM RESERVAÇÃO DE ÁGUA DE EDIFICAÇÃO QUE POSSUA RESERVATÓRIO DE FIBRA/FIBROCIMENTO  FORNECIMENTO E INSTALAÇÃO. AF_06/2016</t>
  </si>
  <si>
    <t>187,69</t>
  </si>
  <si>
    <t>96735</t>
  </si>
  <si>
    <t>TUBO, PPR, DN 110, CLASSE PN 25,  INSTALADO EM RESERVAÇÃO DE ÁGUA DE EDIFICAÇÃO QUE POSSUA RESERVATÓRIO DE FIBRA/FIBROCIMENTO  FORNECIMENTO E INSTALAÇÃO. AF_06/2016</t>
  </si>
  <si>
    <t>241,80</t>
  </si>
  <si>
    <t>96794</t>
  </si>
  <si>
    <t>TUBO, PEX, MONOCAMADA, DN 16, INSTALADO EM RAMAL OU SUB-RAMAL DE ÁGUA  FORNECIMENTO E INSTALAÇÃO. AF_06/2015</t>
  </si>
  <si>
    <t>8,72</t>
  </si>
  <si>
    <t>96795</t>
  </si>
  <si>
    <t>TUBO, PEX, MONOCAMADA, DN 20, INSTALADO EM RAMAL OU SUB-RAMAL DE ÁGUA  FORNECIMENTO E INSTALAÇÃO. AF_06/2015</t>
  </si>
  <si>
    <t>96796</t>
  </si>
  <si>
    <t>TUBO, PEX, MONOCAMADA, DN 25, INSTALADO EM RAMAL OU SUB-RAMAL DE ÁGUA  FORNECIMENTO E INSTALAÇÃO. AF_06/2015</t>
  </si>
  <si>
    <t>15,82</t>
  </si>
  <si>
    <t>96797</t>
  </si>
  <si>
    <t>TUBO, PEX, MONOCAMADA, DN 32, INSTALADO EM RAMAL OU SUB-RAMAL DE ÁGUA  FORNECIMENTO E INSTALAÇÃO. AF_06/2015</t>
  </si>
  <si>
    <t>24,24</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</si>
  <si>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</si>
  <si>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</si>
  <si>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</si>
  <si>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</si>
  <si>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</si>
  <si>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</si>
  <si>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17,08</t>
  </si>
  <si>
    <t>96801</t>
  </si>
  <si>
    <t>TUBO, PEX, MONOCAMADA, DN 32, INSTALADO EM RAMAL DE DISTRIBUIÇÃO DE ÁGUA  FORNECIMENTO E INSTALAÇÃO. AF_06/2015</t>
  </si>
  <si>
    <t>26,40</t>
  </si>
  <si>
    <t>97327</t>
  </si>
  <si>
    <t>TUBO EM COBRE FLEXÍVEL, DN 1/4, COM ISOLAMENTO, INSTALADO EM RAMAL DE ALIMENTAÇÃO DE AR CONDICIONADO COM CONDENSADORA INDIVIDUAL   FORNECIMENTO E INSTALAÇÃO. AF_12/2015</t>
  </si>
  <si>
    <t>31,35</t>
  </si>
  <si>
    <t>97328</t>
  </si>
  <si>
    <t>TUBO EM COBRE FLEXÍVEL, DN 3/8", COM ISOLAMENTO, INSTALADO EM RAMAL DE ALIMENTAÇÃO DE AR CONDICIONADO COM CONDENSADORA INDIVIDUAL  FORNECIMENTO E INSTALAÇÃO. AF_12/2015</t>
  </si>
  <si>
    <t>54,06</t>
  </si>
  <si>
    <t>97329</t>
  </si>
  <si>
    <t>TUBO EM COBRE FLEXÍVEL, DN 1/2", COM ISOLAMENTO, INSTALADO EM RAMAL DE ALIMENTAÇÃO DE AR CONDICIONADO COM CONDENSADORA INDIVIDUAL  FORNECIMENTO E INSTALAÇÃO. AF_12/2015</t>
  </si>
  <si>
    <t>68,36</t>
  </si>
  <si>
    <t>97330</t>
  </si>
  <si>
    <t>TUBO EM COBRE FLEXÍVEL, DN 5/8", COM ISOLAMENTO, INSTALADO EM RAMAL DE ALIMENTAÇÃO DE AR CONDICIONADO COM CONDENSADORA INDIVIDUAL  FORNECIMENTO E INSTALAÇÃO. AF_12/2015</t>
  </si>
  <si>
    <t>83,72</t>
  </si>
  <si>
    <t>97331</t>
  </si>
  <si>
    <t>TUBO EM COBRE FLEXÍVEL, DN 1/4", COM ISOLAMENTO, INSTALADO EM RAMAL DE ALIMENTAÇÃO DE AR CONDICIONADO COM CONDENSADORA CENTRAL  FORNECIMENTO E INSTALAÇÃO. AF_12/2015</t>
  </si>
  <si>
    <t>31,60</t>
  </si>
  <si>
    <t>97332</t>
  </si>
  <si>
    <t>TUBO EM COBRE FLEXÍVEL, DN 3/8", COM ISOLAMENTO, INSTALADO EM RAMAL DE ALIMENTAÇÃO DE AR CONDICIONADO COM CONDENSADORA CENTRAL  FORNECIMENTO E INSTALAÇÃO. AF_12/2015</t>
  </si>
  <si>
    <t>54,34</t>
  </si>
  <si>
    <t>97333</t>
  </si>
  <si>
    <t>TUBO EM COBRE FLEXÍVEL, DN 1/2", COM ISOLAMENTO, INSTALADO EM RAMAL DE ALIMENTAÇÃO DE AR CONDICIONADO COM CONDENSADORA CENTRAL  FORNECIMENTO E INSTALAÇÃO. AF_12/2015</t>
  </si>
  <si>
    <t>68,71</t>
  </si>
  <si>
    <t>97334</t>
  </si>
  <si>
    <t>TUBO EM COBRE FLEXÍVEL, DN 5/8, COM ISOLAMENTO, INSTALADO EM RAMAL DE ALIMENTAÇÃO DE AR CONDICIONADO COM CONDENSADORA CENTRAL   FORNECIMENTO E INSTALAÇÃO. AF_12/2015</t>
  </si>
  <si>
    <t>84,10</t>
  </si>
  <si>
    <t>97335</t>
  </si>
  <si>
    <t>TUBO EM COBRE RÍGIDO, DN 22 MM, CLASSE A, SEM ISOLAMENTO, INSTALADO EM PRUMADA  FORNECIMENTO E INSTALAÇÃO. AF_12/2015</t>
  </si>
  <si>
    <t>91,98</t>
  </si>
  <si>
    <t>97336</t>
  </si>
  <si>
    <t>TUBO EM COBRE RÍGIDO, DN 28 MM, CLASSE A, SEM ISOLAMENTO, INSTALADO EM PRUMADA  FORNECIMENTO E INSTALAÇÃO. AF_12/2015</t>
  </si>
  <si>
    <t>116,87</t>
  </si>
  <si>
    <t>97337</t>
  </si>
  <si>
    <t>TUBO EM COBRE RÍGIDO, DN 35 MM, CLASSE A, SEM ISOLAMENTO, INSTALADO EM PRUMADA  FORNECIMENTO E INSTALAÇÃO. AF_12/2015</t>
  </si>
  <si>
    <t>175,89</t>
  </si>
  <si>
    <t>97338</t>
  </si>
  <si>
    <t>TUBO EM COBRE RÍGIDO, DN 42 MM, CLASSE A, SEM ISOLAMENTO, INSTALADO EM PRUMADA  FORNECIMENTO E INSTALAÇÃO. AF_12/2015</t>
  </si>
  <si>
    <t>211,50</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</si>
  <si>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</si>
  <si>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</si>
  <si>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</si>
  <si>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</si>
  <si>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227,79</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</si>
  <si>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</si>
  <si>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</si>
  <si>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</si>
  <si>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</si>
  <si>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95,36</t>
  </si>
  <si>
    <t>97343</t>
  </si>
  <si>
    <t>TUBO EM COBRE RÍGIDO, DN 28 MM, CLASSE A, SEM ISOLAMENTO, INSTALADO EM RAMAL DE DISTRIBUIÇÃO FORNECIMENTO E INSTALAÇÃO. AF_12/2015</t>
  </si>
  <si>
    <t>120,51</t>
  </si>
  <si>
    <t>97344</t>
  </si>
  <si>
    <t>TUBO EM COBRE RÍGIDO, DN 15 MM, CLASSE A, SEM ISOLAMENTO, INSTALADO EM RAMAL E SUB-RAMAL  FORNECIMENTO E INSTALAÇÃO. AF_12/2015</t>
  </si>
  <si>
    <t>67,62</t>
  </si>
  <si>
    <t>97345</t>
  </si>
  <si>
    <t>TUBO EM COBRE RÍGIDO, DN 22 MM, CLASSE A, SEM ISOLAMENTO, INSTALADO EM RAMAL E SUB-RAMAL  FORNECIMENTO E INSTALAÇÃO. AF_12/2015</t>
  </si>
  <si>
    <t>108,15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</si>
  <si>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</si>
  <si>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</si>
  <si>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</si>
  <si>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</si>
  <si>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110,96</t>
  </si>
  <si>
    <t>97348</t>
  </si>
  <si>
    <t>TUBO EM COBRE RÍGIDO, DN 28 MM, CLASSE I, SEM ISOLAMENTO, INSTALADO EM PRUMADA  FORNECIMENTO E INSTALAÇÃO. AF_12/2015</t>
  </si>
  <si>
    <t>153,40</t>
  </si>
  <si>
    <t>97349</t>
  </si>
  <si>
    <t>TUBO EM COBRE RÍGIDO, DN 35 MM, CLASSE I, SEM ISOLAMENTO, INSTALADO EM PRUMADA  FORNECIMENTO E INSTALAÇÃO. AF_12/2015</t>
  </si>
  <si>
    <t>221,37</t>
  </si>
  <si>
    <t>97350</t>
  </si>
  <si>
    <t>TUBO EM COBRE RÍGIDO, DN 42 MM, CLASSE I, SEM ISOLAMENTO, INSTALADO EM PRUMADA  FORNECIMENTO E INSTALAÇÃO. AF_12/2015</t>
  </si>
  <si>
    <t>268,87</t>
  </si>
  <si>
    <t>97351</t>
  </si>
  <si>
    <t>TUBO EM COBRE RÍGIDO, DN 54 MM, CLASSE I, SEM ISOLAMENTO, INSTALADO EM PRUMADA  FORNECIMENTO E INSTALAÇÃO. AF_12/2015</t>
  </si>
  <si>
    <t>371,93</t>
  </si>
  <si>
    <t>97352</t>
  </si>
  <si>
    <t>TUBO EM COBRE RÍGIDO, DN 66 MM, CLASSE I, SEM ISOLAMENTO, INSTALADO EM PRUMADA  FORNECIMENTO E INSTALAÇÃO. AF_12/2015</t>
  </si>
  <si>
    <t>482,19</t>
  </si>
  <si>
    <t>97353</t>
  </si>
  <si>
    <t>TUBO EM COBRE RÍGIDO, DN 15 MM, CLASSE I, SEM ISOLAMENTO, INSTALADO EM RAMAL DE DISTRIBUIÇÃO  FORNECIMENTO E INSTALAÇÃO. AF_12/2015</t>
  </si>
  <si>
    <t>71,43</t>
  </si>
  <si>
    <t>97354</t>
  </si>
  <si>
    <t>TUBO EM COBRE RÍGIDO, DN 22 MM, CLASSE I, SEM ISOLAMENTO, INSTALADO EM RAMAL DE DISTRIBUIÇÃO FORNECIMENTO E INSTALAÇÃO. AF_12/2015</t>
  </si>
  <si>
    <t>114,34</t>
  </si>
  <si>
    <t>97355</t>
  </si>
  <si>
    <t>TUBO EM COBRE RÍGIDO, DN 28 MM, CLASSE I, SEM ISOLAMENTO, INSTALADO EM RAMAL DE DISTRIBUIÇÃO FORNECIMENTO E INSTALAÇÃO. AF_12/2015</t>
  </si>
  <si>
    <t>157,04</t>
  </si>
  <si>
    <t>97356</t>
  </si>
  <si>
    <t>TUBO EM COBRE RÍGIDO, DN 15 MM, CLASSE I, SEM ISOLAMENTO, INSTALADO EM RAMAL E SUB-RAMAL  FORNECIMENTO E INSTALAÇÃO. AF_12/2015</t>
  </si>
  <si>
    <t>78,86</t>
  </si>
  <si>
    <t>97357</t>
  </si>
  <si>
    <t>TUBO EM COBRE RÍGIDO, DN 22 MM, CLASSE I, SEM ISOLAMENTO, INSTALADO EM RAMAL E SUB-RAMAL  FORNECIMENTO E INSTALAÇÃO. AF_12/2015</t>
  </si>
  <si>
    <t>127,13</t>
  </si>
  <si>
    <t>97358</t>
  </si>
  <si>
    <t>TUBO EM COBRE RÍGIDO, DN 28 MM, CLASSE I, SEM ISOLAMENTO, INSTALADO EM RAMAL E SUB-RAMAL  FORNECIMENTO E INSTALAÇÃO. AF_12/2015</t>
  </si>
  <si>
    <t>174,47</t>
  </si>
  <si>
    <t>97498</t>
  </si>
  <si>
    <t>45,32</t>
  </si>
  <si>
    <t>97535</t>
  </si>
  <si>
    <t>48,71</t>
  </si>
  <si>
    <t>97536</t>
  </si>
  <si>
    <t>56,50</t>
  </si>
  <si>
    <t>100788</t>
  </si>
  <si>
    <t>695,72</t>
  </si>
  <si>
    <t>100791</t>
  </si>
  <si>
    <t>17,81</t>
  </si>
  <si>
    <t>100792</t>
  </si>
  <si>
    <t>26,68</t>
  </si>
  <si>
    <t>100793</t>
  </si>
  <si>
    <t>35,70</t>
  </si>
  <si>
    <t>100794</t>
  </si>
  <si>
    <t>48,51</t>
  </si>
  <si>
    <t>100799</t>
  </si>
  <si>
    <t>18,16</t>
  </si>
  <si>
    <t>100800</t>
  </si>
  <si>
    <t>100801</t>
  </si>
  <si>
    <t>36,05</t>
  </si>
  <si>
    <t>100802</t>
  </si>
  <si>
    <t>48,86</t>
  </si>
  <si>
    <t>100803</t>
  </si>
  <si>
    <t>17,09</t>
  </si>
  <si>
    <t>100804</t>
  </si>
  <si>
    <t>25,83</t>
  </si>
  <si>
    <t>100805</t>
  </si>
  <si>
    <t>100806</t>
  </si>
  <si>
    <t>47,26</t>
  </si>
  <si>
    <t>100807</t>
  </si>
  <si>
    <t>22,24</t>
  </si>
  <si>
    <t>100808</t>
  </si>
  <si>
    <t>31,87</t>
  </si>
  <si>
    <t>100809</t>
  </si>
  <si>
    <t>41,85</t>
  </si>
  <si>
    <t>100810</t>
  </si>
  <si>
    <t>55,99</t>
  </si>
  <si>
    <t>101918</t>
  </si>
  <si>
    <t>214,37</t>
  </si>
  <si>
    <t>101919</t>
  </si>
  <si>
    <t>359,28</t>
  </si>
  <si>
    <t>101920</t>
  </si>
  <si>
    <t>167,16</t>
  </si>
  <si>
    <t>101921</t>
  </si>
  <si>
    <t>191,90</t>
  </si>
  <si>
    <t>101922</t>
  </si>
  <si>
    <t>101923</t>
  </si>
  <si>
    <t>101924</t>
  </si>
  <si>
    <t>156,81</t>
  </si>
  <si>
    <t>101925</t>
  </si>
  <si>
    <t>263,61</t>
  </si>
  <si>
    <t>101926</t>
  </si>
  <si>
    <t>339,36</t>
  </si>
  <si>
    <t>101927</t>
  </si>
  <si>
    <t>203,81</t>
  </si>
  <si>
    <t>101928</t>
  </si>
  <si>
    <t>363,33</t>
  </si>
  <si>
    <t>101929</t>
  </si>
  <si>
    <t>171,21</t>
  </si>
  <si>
    <t>101930</t>
  </si>
  <si>
    <t>195,95</t>
  </si>
  <si>
    <t>101931</t>
  </si>
  <si>
    <t>101932</t>
  </si>
  <si>
    <t>101933</t>
  </si>
  <si>
    <t>160,86</t>
  </si>
  <si>
    <t>101934</t>
  </si>
  <si>
    <t>269,68</t>
  </si>
  <si>
    <t>101935</t>
  </si>
  <si>
    <t>347,45</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</si>
  <si>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</si>
  <si>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</si>
  <si>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</si>
  <si>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</si>
  <si>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6,43</t>
  </si>
  <si>
    <t>89360</t>
  </si>
  <si>
    <t>CURVA 90 GRAUS, PVC, SOLDÁVEL, DN 20MM, INSTALADO EM RAMAL OU SUB-RAMAL DE ÁGUA - FORNECIMENTO E INSTALAÇÃO. AF_12/2014</t>
  </si>
  <si>
    <t>8,42</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</si>
  <si>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</si>
  <si>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</si>
  <si>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</si>
  <si>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</si>
  <si>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7,15</t>
  </si>
  <si>
    <t>89363</t>
  </si>
  <si>
    <t>JOELHO 45 GRAUS, PVC, SOLDÁVEL, DN 25MM, INSTALADO EM RAMAL OU SUB-RAMAL DE ÁGUA - FORNECIMENTO E INSTALAÇÃO. AF_12/2014</t>
  </si>
  <si>
    <t>8,16</t>
  </si>
  <si>
    <t>89364</t>
  </si>
  <si>
    <t>CURVA 90 GRAUS, PVC, SOLDÁVEL, DN 25MM, INSTALADO EM RAMAL OU SUB-RAMAL DE ÁGUA - FORNECIMENTO E INSTALAÇÃO. AF_12/2014</t>
  </si>
  <si>
    <t>10,25</t>
  </si>
  <si>
    <t>89365</t>
  </si>
  <si>
    <t>CURVA 45 GRAUS, PVC, SOLDÁVEL, DN 25MM, INSTALADO EM RAMAL OU SUB-RAMAL DE ÁGUA - FORNECIMENTO E INSTALAÇÃO. AF_12/2014</t>
  </si>
  <si>
    <t>9,32</t>
  </si>
  <si>
    <t>89366</t>
  </si>
  <si>
    <t>JOELHO 90 GRAUS COM BUCHA DE LATÃO, PVC, SOLDÁVEL, DN 25MM, X 3/4 INSTALADO EM RAMAL OU SUB-RAMAL DE ÁGUA - FORNECIMENTO E INSTALAÇÃO. AF_12/2014</t>
  </si>
  <si>
    <t>15,78</t>
  </si>
  <si>
    <t>89367</t>
  </si>
  <si>
    <t>JOELHO 90 GRAUS, PVC, SOLDÁVEL, DN 32MM, INSTALADO EM RAMAL OU SUB-RAMAL DE ÁGUA - FORNECIMENTO E INSTALAÇÃO. AF_12/2014</t>
  </si>
  <si>
    <t>10,41</t>
  </si>
  <si>
    <t>89368</t>
  </si>
  <si>
    <t>JOELHO 45 GRAUS, PVC, SOLDÁVEL, DN 32MM, INSTALADO EM RAMAL OU SUB-RAMAL DE ÁGUA - FORNECIMENTO E INSTALAÇÃO. AF_12/2014</t>
  </si>
  <si>
    <t>13,25</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</si>
  <si>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</si>
  <si>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</si>
  <si>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</si>
  <si>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</si>
  <si>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12,65</t>
  </si>
  <si>
    <t>89371</t>
  </si>
  <si>
    <t>LUVA, PVC, SOLDÁVEL, DN 20MM, INSTALADO EM RAMAL OU SUB-RAMAL DE ÁGUA - FORNECIMENTO E INSTALAÇÃO. AF_12/2014</t>
  </si>
  <si>
    <t>4,61</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</si>
  <si>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</si>
  <si>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</si>
  <si>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</si>
  <si>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</si>
  <si>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</si>
  <si>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</si>
  <si>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10,54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</si>
  <si>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</si>
  <si>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</si>
  <si>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</si>
  <si>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</si>
  <si>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4,70</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</si>
  <si>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</si>
  <si>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</si>
  <si>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</si>
  <si>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</si>
  <si>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5,48</t>
  </si>
  <si>
    <t>89379</t>
  </si>
  <si>
    <t>17,97</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</si>
  <si>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</si>
  <si>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</si>
  <si>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</si>
  <si>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</si>
  <si>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13,38</t>
  </si>
  <si>
    <t>89382</t>
  </si>
  <si>
    <t>UNIÃO, PVC, SOLDÁVEL, DN 25MM, INSTALADO EM RAMAL OU SUB-RAMAL DE ÁGUA - FORNECIMENTO E INSTALAÇÃO. AF_12/2014</t>
  </si>
  <si>
    <t>16,24</t>
  </si>
  <si>
    <t>89383</t>
  </si>
  <si>
    <t>ADAPTADOR CURTO COM BOLSA E ROSCA PARA REGISTRO, PVC, SOLDÁVEL, DN 25MM X 3/4, INSTALADO EM RAMAL OU SUB-RAMAL DE ÁGUA - FORNECIMENTO E INSTALAÇÃO. AF_12/2014</t>
  </si>
  <si>
    <t>5,60</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</si>
  <si>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</si>
  <si>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</si>
  <si>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</si>
  <si>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</si>
  <si>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6,60</t>
  </si>
  <si>
    <t>89386</t>
  </si>
  <si>
    <t>LUVA, PVC, SOLDÁVEL, DN 32MM, INSTALADO EM RAMAL OU SUB-RAMAL DE ÁGUA - FORNECIMENTO E INSTALAÇÃO. AF_12/2014</t>
  </si>
  <si>
    <t>89387</t>
  </si>
  <si>
    <t>LUVA DE CORRER, PVC, SOLDÁVEL, DN 32MM, INSTALADO EM RAMAL OU SUB-RAMAL DE ÁGUA   FORNECIMENTO E INSTALAÇÃO. AF_12/2014</t>
  </si>
  <si>
    <t>37,77</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</si>
  <si>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</si>
  <si>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</si>
  <si>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</si>
  <si>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</si>
  <si>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</si>
  <si>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</si>
  <si>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</si>
  <si>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</si>
  <si>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7,82</t>
  </si>
  <si>
    <t>89392</t>
  </si>
  <si>
    <t>CURVA DE TRANSPOSIÇÃO, PVC, SOLDÁVEL, DN 32MM, INSTALADO EM RAMAL OU SUB-RAMAL DE ÁGUA   FORNECIMENTO E INSTALAÇÃO. AF_12/2014</t>
  </si>
  <si>
    <t>29,90</t>
  </si>
  <si>
    <t>89393</t>
  </si>
  <si>
    <t>TE, PVC, SOLDÁVEL, DN 20MM, INSTALADO EM RAMAL OU SUB-RAMAL DE ÁGUA - FORNECIMENTO E INSTALAÇÃO. AF_12/2014</t>
  </si>
  <si>
    <t>8,41</t>
  </si>
  <si>
    <t>89394</t>
  </si>
  <si>
    <t>TÊ COM BUCHA DE LATÃO NA BOLSA CENTRAL, PVC, SOLDÁVEL, DN 20MM X 1/2, INSTALADO EM RAMAL OU SUB-RAMAL DE ÁGUA - FORNECIMENTO E INSTALAÇÃO. AF_12/2014</t>
  </si>
  <si>
    <t>20,11</t>
  </si>
  <si>
    <t>89395</t>
  </si>
  <si>
    <t>TE, PVC, SOLDÁVEL, DN 25MM, INSTALADO EM RAMAL OU SUB-RAMAL DE ÁGUA - FORNECIMENTO E INSTALAÇÃO. AF_12/2014</t>
  </si>
  <si>
    <t>10,08</t>
  </si>
  <si>
    <t>89396</t>
  </si>
  <si>
    <t>TÊ COM BUCHA DE LATÃO NA BOLSA CENTRAL, PVC, SOLDÁVEL, DN 25MM X 1/2, INSTALADO EM RAMAL OU SUB-RAMAL DE ÁGUA - FORNECIMENTO E INSTALAÇÃO. AF_12/2014</t>
  </si>
  <si>
    <t>20,10</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</si>
  <si>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</si>
  <si>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</si>
  <si>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</si>
  <si>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</si>
  <si>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15,72</t>
  </si>
  <si>
    <t>89399</t>
  </si>
  <si>
    <t>TÊ COM BUCHA DE LATÃO NA BOLSA CENTRAL, PVC, SOLDÁVEL, DN 32MM X 3/4, INSTALADO EM RAMAL OU SUB-RAMAL DE ÁGUA - FORNECIMENTO E INSTALAÇÃO. AF_12/2014</t>
  </si>
  <si>
    <t>32,71</t>
  </si>
  <si>
    <t>89400</t>
  </si>
  <si>
    <t>TÊ DE REDUÇÃO, PVC, SOLDÁVEL, DN 32MM X 25MM, INSTALADO EM RAMAL OU SUB-RAMAL DE ÁGUA - FORNECIMENTO E INSTALAÇÃO. AF_12/2014</t>
  </si>
  <si>
    <t>18,37</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</si>
  <si>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</si>
  <si>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</si>
  <si>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</si>
  <si>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</si>
  <si>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4,57</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</si>
  <si>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</si>
  <si>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</si>
  <si>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</si>
  <si>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</si>
  <si>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5,78</t>
  </si>
  <si>
    <t>89408</t>
  </si>
  <si>
    <t>JOELHO 90 GRAUS, PVC, SOLDÁVEL, DN 25MM, INSTALADO EM RAMAL DE DISTRIBUIÇÃO DE ÁGUA - FORNECIMENTO E INSTALAÇÃO. AF_12/2014</t>
  </si>
  <si>
    <t>5,01</t>
  </si>
  <si>
    <t>89409</t>
  </si>
  <si>
    <t>JOELHO 45 GRAUS, PVC, SOLDÁVEL, DN 25MM, INSTALADO EM RAMAL DE DISTRIBUIÇÃO DE ÁGUA - FORNECIMENTO E INSTALAÇÃO. AF_12/2014</t>
  </si>
  <si>
    <t>6,02</t>
  </si>
  <si>
    <t>89410</t>
  </si>
  <si>
    <t>CURVA 90 GRAUS, PVC, SOLDÁVEL, DN 25MM, INSTALADO EM RAMAL DE DISTRIBUIÇÃO DE ÁGUA - FORNECIMENTO E INSTALAÇÃO. AF_12/2014</t>
  </si>
  <si>
    <t>8,11</t>
  </si>
  <si>
    <t>89411</t>
  </si>
  <si>
    <t>CURVA 45 GRAUS, PVC, SOLDÁVEL, DN 25MM, INSTALADO EM RAMAL DE DISTRIBUIÇÃO DE ÁGUA - FORNECIMENTO E INSTALAÇÃO. AF_12/2014</t>
  </si>
  <si>
    <t>7,18</t>
  </si>
  <si>
    <t>89412</t>
  </si>
  <si>
    <t>JOELHO 90 GRAUS, PVC, SOLDÁVEL, DN 25MM, X 3/4 INSTALADO EM RAMAL DE DISTRIBUIÇÃO DE ÁGUA - FORNECIMENTO E INSTALAÇÃO. AF_12/2014</t>
  </si>
  <si>
    <t>8,46</t>
  </si>
  <si>
    <t>89413</t>
  </si>
  <si>
    <t>JOELHO 90 GRAUS, PVC, SOLDÁVEL, DN 32MM, INSTALADO EM RAMAL DE DISTRIBUIÇÃO DE ÁGUA - FORNECIMENTO E INSTALAÇÃO. AF_12/2014</t>
  </si>
  <si>
    <t>7,83</t>
  </si>
  <si>
    <t>89414</t>
  </si>
  <si>
    <t>JOELHO 45 GRAUS, PVC, SOLDÁVEL, DN 32MM, INSTALADO EM RAMAL DE DISTRIBUIÇÃO DE ÁGUA - FORNECIMENTO E INSTALAÇÃO. AF_12/2014</t>
  </si>
  <si>
    <t>10,67</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</si>
  <si>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</si>
  <si>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</si>
  <si>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</si>
  <si>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</si>
  <si>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10,07</t>
  </si>
  <si>
    <t>89417</t>
  </si>
  <si>
    <t>LUVA, PVC, SOLDÁVEL, DN 20MM, INSTALADO EM RAMAL DE DISTRIBUIÇÃO DE ÁGUA - FORNECIMENTO E INSTALAÇÃO. AF_12/2014</t>
  </si>
  <si>
    <t>3,38</t>
  </si>
  <si>
    <t>89418</t>
  </si>
  <si>
    <t>LUVA DE CORRER, PVC, SOLDÁVEL, DN 20MM, INSTALADO EM RAMAL DE DISTRIBUIÇÃO DE ÁGUA - FORNECIMENTO E INSTALAÇÃO. AF_12/2014</t>
  </si>
  <si>
    <t>12,75</t>
  </si>
  <si>
    <t>89419</t>
  </si>
  <si>
    <t>LUVA DE REDUÇÃO, PVC, SOLDÁVEL, DN 25MM X 20MM, INSTALADO EM RAMAL DE DISTRIBUIÇÃO DE ÁGUA - FORNECIMENTO E INSTALAÇÃO. AF_12/2014</t>
  </si>
  <si>
    <t>4,23</t>
  </si>
  <si>
    <t>89420</t>
  </si>
  <si>
    <t>LUVA COM BUCHA DE LATÃO, PVC, SOLDÁVEL, DN 20MM X 1/2, INSTALADO EM RAMAL DE DISTRIBUIÇÃO DE ÁGUA - FORNECIMENTO E INSTALAÇÃO. AF_12/2014</t>
  </si>
  <si>
    <t>9,31</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</si>
  <si>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</si>
  <si>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</si>
  <si>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</si>
  <si>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</si>
  <si>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3,47</t>
  </si>
  <si>
    <t>89423</t>
  </si>
  <si>
    <t>CURVA DE TRANSPOSIÇÃO, PVC, SOLDÁVEL, DN 20MM, INSTALADO EM RAMAL DE DISTRIBUIÇÃO DE ÁGUA   FORNECIMENTO E INSTALAÇÃO. AF_12/2014</t>
  </si>
  <si>
    <t>8,51</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</si>
  <si>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</si>
  <si>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</si>
  <si>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</si>
  <si>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</si>
  <si>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16,52</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</si>
  <si>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</si>
  <si>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</si>
  <si>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</si>
  <si>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</si>
  <si>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11,93</t>
  </si>
  <si>
    <t>89428</t>
  </si>
  <si>
    <t>UNIÃO, PVC, SOLDÁVEL, DN 25MM, INSTALADO EM RAMAL DE DISTRIBUIÇÃO DE ÁGUA - FORNECIMENTO E INSTALAÇÃO. AF_12/2014</t>
  </si>
  <si>
    <t>14,79</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</si>
  <si>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</si>
  <si>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</si>
  <si>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</si>
  <si>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</si>
  <si>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</si>
  <si>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</si>
  <si>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6,23</t>
  </si>
  <si>
    <t>89432</t>
  </si>
  <si>
    <t>LUVA DE CORRER, PVC, SOLDÁVEL, DN 32MM, INSTALADO EM RAMAL DE DISTRIBUIÇÃO DE ÁGUA   FORNECIMENTO E INSTALAÇÃO. AF_12/2014</t>
  </si>
  <si>
    <t>36,04</t>
  </si>
  <si>
    <t>89433</t>
  </si>
  <si>
    <t>LUVA DE REDUÇÃO, PVC, SOLDÁVEL, DN 40MM X 32MM, INSTALADO EM RAMAL DE DISTRIBUIÇÃO DE ÁGUA - FORNECIMENTO E INSTALAÇÃO. AF_12/2014</t>
  </si>
  <si>
    <t>9,60</t>
  </si>
  <si>
    <t>89434</t>
  </si>
  <si>
    <t>LUVA SOLDÁVEL E COM ROSCA, PVC, SOLDÁVEL, DN 32MM X 1, INSTALADO EM RAMAL DE DISTRIBUIÇÃO DE ÁGUA - FORNECIMENTO E INSTALAÇÃO. AF_12/2014</t>
  </si>
  <si>
    <t>10,75</t>
  </si>
  <si>
    <t>89435</t>
  </si>
  <si>
    <t>UNIÃO, PVC, SOLDÁVEL, DN 32MM, INSTALADO EM RAMAL DE DISTRIBUIÇÃO DE ÁGUA - FORNECIMENTO E INSTALAÇÃO. AF_12/2014</t>
  </si>
  <si>
    <t>23,04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</si>
  <si>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</si>
  <si>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</si>
  <si>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</si>
  <si>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</si>
  <si>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28,17</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</si>
  <si>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</si>
  <si>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</si>
  <si>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</si>
  <si>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</si>
  <si>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8,61</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</si>
  <si>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</si>
  <si>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</si>
  <si>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</si>
  <si>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</si>
  <si>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17,23</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</si>
  <si>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</si>
  <si>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</si>
  <si>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</si>
  <si>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</si>
  <si>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12,33</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</si>
  <si>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</si>
  <si>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</si>
  <si>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</si>
  <si>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</si>
  <si>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</si>
  <si>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</si>
  <si>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3,92</t>
  </si>
  <si>
    <t>89485</t>
  </si>
  <si>
    <t>JOELHO 45 GRAUS, PVC, SOLDÁVEL, DN 25MM, INSTALADO EM PRUMADA DE ÁGUA - FORNECIMENTO E INSTALAÇÃO. AF_12/2014</t>
  </si>
  <si>
    <t>4,93</t>
  </si>
  <si>
    <t>89489</t>
  </si>
  <si>
    <t>CURVA 90 GRAUS, PVC, SOLDÁVEL, DN 25MM, INSTALADO EM PRUMADA DE ÁGUA - FORNECIMENTO E INSTALAÇÃO. AF_12/2014</t>
  </si>
  <si>
    <t>7,02</t>
  </si>
  <si>
    <t>89490</t>
  </si>
  <si>
    <t>CURVA 45 GRAUS, PVC, SOLDÁVEL, DN 25MM, INSTALADO EM PRUMADA DE ÁGUA - FORNECIMENTO E INSTALAÇÃO. AF_12/2014</t>
  </si>
  <si>
    <t>89492</t>
  </si>
  <si>
    <t>JOELHO 90 GRAUS, PVC, SOLDÁVEL, DN 32MM, INSTALADO EM PRUMADA DE ÁGUA - FORNECIMENTO E INSTALAÇÃO. AF_12/2014</t>
  </si>
  <si>
    <t>6,61</t>
  </si>
  <si>
    <t>89493</t>
  </si>
  <si>
    <t>JOELHO 45 GRAUS, PVC, SOLDÁVEL, DN 32MM, INSTALADO EM PRUMADA DE ÁGUA - FORNECIMENTO E INSTALAÇÃO. AF_12/2014</t>
  </si>
  <si>
    <t>9,45</t>
  </si>
  <si>
    <t>89494</t>
  </si>
  <si>
    <t>CURVA 90 GRAUS, PVC, SOLDÁVEL, DN 32MM, INSTALADO EM PRUMADA DE ÁGUA - FORNECIMENTO E INSTALAÇÃO. AF_12/2014</t>
  </si>
  <si>
    <t>89496</t>
  </si>
  <si>
    <t>CURVA 45 GRAUS, PVC, SOLDÁVEL, DN 32MM, INSTALADO EM PRUMADA DE ÁGUA - FORNECIMENTO E INSTALAÇÃO. AF_12/2014</t>
  </si>
  <si>
    <t>8,85</t>
  </si>
  <si>
    <t>89497</t>
  </si>
  <si>
    <t>JOELHO 90 GRAUS, PVC, SOLDÁVEL, DN 40MM, INSTALADO EM PRUMADA DE ÁGUA - FORNECIMENTO E INSTALAÇÃO. AF_12/2014</t>
  </si>
  <si>
    <t>89498</t>
  </si>
  <si>
    <t>JOELHO 45 GRAUS, PVC, SOLDÁVEL, DN 40MM, INSTALADO EM PRUMADA DE ÁGUA - FORNECIMENTO E INSTALAÇÃO. AF_12/2014</t>
  </si>
  <si>
    <t>12,79</t>
  </si>
  <si>
    <t>89499</t>
  </si>
  <si>
    <t>CURVA 90 GRAUS, PVC, SOLDÁVEL, DN 40MM, INSTALADO EM PRUMADA DE ÁGUA - FORNECIMENTO E INSTALAÇÃO. AF_12/2014</t>
  </si>
  <si>
    <t>21,06</t>
  </si>
  <si>
    <t>89500</t>
  </si>
  <si>
    <t>CURVA 45 GRAUS, PVC, SOLDÁVEL, DN 40MM, INSTALADO EM PRUMADA DE ÁGUA - FORNECIMENTO E INSTALAÇÃO. AF_12/2014</t>
  </si>
  <si>
    <t>13,04</t>
  </si>
  <si>
    <t>89501</t>
  </si>
  <si>
    <t>JOELHO 90 GRAUS, PVC, SOLDÁVEL, DN 50MM, INSTALADO EM PRUMADA DE ÁGUA - FORNECIMENTO E INSTALAÇÃO. AF_12/2014</t>
  </si>
  <si>
    <t>13,53</t>
  </si>
  <si>
    <t>89502</t>
  </si>
  <si>
    <t>JOELHO 45 GRAUS, PVC, SOLDÁVEL, DN 50MM, INSTALADO EM PRUMADA DE ÁGUA - FORNECIMENTO E INSTALAÇÃO. AF_12/2014</t>
  </si>
  <si>
    <t>89503</t>
  </si>
  <si>
    <t>CURVA 90 GRAUS, PVC, SOLDÁVEL, DN 50MM, INSTALADO EM PRUMADA DE ÁGUA - FORNECIMENTO E INSTALAÇÃO. AF_12/2014</t>
  </si>
  <si>
    <t>26,14</t>
  </si>
  <si>
    <t>89504</t>
  </si>
  <si>
    <t>CURVA 45 GRAUS, PVC, SOLDÁVEL, DN 50MM, INSTALADO EM PRUMADA DE ÁGUA - FORNECIMENTO E INSTALAÇÃO. AF_12/2014</t>
  </si>
  <si>
    <t>22,42</t>
  </si>
  <si>
    <t>89505</t>
  </si>
  <si>
    <t>JOELHO 90 GRAUS, PVC, SOLDÁVEL, DN 60MM, INSTALADO EM PRUMADA DE ÁGUA - FORNECIMENTO E INSTALAÇÃO. AF_12/2014</t>
  </si>
  <si>
    <t>39,89</t>
  </si>
  <si>
    <t>89506</t>
  </si>
  <si>
    <t>JOELHO 45 GRAUS, PVC, SOLDÁVEL, DN 60MM, INSTALADO EM PRUMADA DE ÁGUA - FORNECIMENTO E INSTALAÇÃO. AF_12/2014</t>
  </si>
  <si>
    <t>45,49</t>
  </si>
  <si>
    <t>89507</t>
  </si>
  <si>
    <t>CURVA 90 GRAUS, PVC, SOLDÁVEL, DN 60MM, INSTALADO EM PRUMADA DE ÁGUA - FORNECIMENTO E INSTALAÇÃO. AF_12/2014</t>
  </si>
  <si>
    <t>57,16</t>
  </si>
  <si>
    <t>89510</t>
  </si>
  <si>
    <t>CURVA 45 GRAUS, PVC, SOLDÁVEL, DN 60MM, INSTALADO EM PRUMADA DE ÁGUA - FORNECIMENTO E INSTALAÇÃO. AF_12/2014</t>
  </si>
  <si>
    <t>35,75</t>
  </si>
  <si>
    <t>89513</t>
  </si>
  <si>
    <t>JOELHO 90 GRAUS, PVC, SOLDÁVEL, DN 75MM, INSTALADO EM PRUMADA DE ÁGUA - FORNECIMENTO E INSTALAÇÃO. AF_12/2014</t>
  </si>
  <si>
    <t>131,95</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</si>
  <si>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</si>
  <si>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</si>
  <si>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</si>
  <si>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</si>
  <si>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97,84</t>
  </si>
  <si>
    <t>89516</t>
  </si>
  <si>
    <t>JOELHO 45 GRAUS, PVC, SERIE R, ÁGUA PLUVIAL, DN 40 MM, JUNTA SOLDÁVEL, FORNECIDO E INSTALADO EM RAMAL DE ENCAMINHAMENTO. AF_12/2014</t>
  </si>
  <si>
    <t>9,48</t>
  </si>
  <si>
    <t>89517</t>
  </si>
  <si>
    <t>CURVA 90 GRAUS, PVC, SOLDÁVEL, DN 75MM, INSTALADO EM PRUMADA DE ÁGUA - FORNECIMENTO E INSTALAÇÃO. AF_12/2014</t>
  </si>
  <si>
    <t>81,25</t>
  </si>
  <si>
    <t>89518</t>
  </si>
  <si>
    <t>JOELHO 90 GRAUS, PVC, SERIE R, ÁGUA PLUVIAL, DN 50 MM, JUNTA ELÁSTICA, FORNECIDO E INSTALADO EM RAMAL DE ENCAMINHAMENTO. AF_12/2014</t>
  </si>
  <si>
    <t>18,10</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</si>
  <si>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</si>
  <si>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</si>
  <si>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</si>
  <si>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</si>
  <si>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</si>
  <si>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</si>
  <si>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155,77</t>
  </si>
  <si>
    <t>89522</t>
  </si>
  <si>
    <t>JOELHO 90 GRAUS, PVC, SERIE R, ÁGUA PLUVIAL, DN 75 MM, JUNTA ELÁSTICA, FORNECIDO E INSTALADO EM RAMAL DE ENCAMINHAMENTO. AF_12/2014</t>
  </si>
  <si>
    <t>35,35</t>
  </si>
  <si>
    <t>89523</t>
  </si>
  <si>
    <t>JOELHO 45 GRAUS, PVC, SOLDÁVEL, DN 85MM, INSTALADO EM PRUMADA DE ÁGUA - FORNECIMENTO E INSTALAÇÃO. AF_12/2014</t>
  </si>
  <si>
    <t>115,60</t>
  </si>
  <si>
    <t>89524</t>
  </si>
  <si>
    <t>JOELHO 45 GRAUS, PVC, SERIE R, ÁGUA PLUVIAL, DN 75 MM, JUNTA ELÁSTICA, FORNECIDO E INSTALADO EM RAMAL DE ENCAMINHAMENTO. AF_12/2014</t>
  </si>
  <si>
    <t>30,83</t>
  </si>
  <si>
    <t>89525</t>
  </si>
  <si>
    <t>CURVA 90 GRAUS, PVC, SOLDÁVEL, DN 85MM, INSTALADO EM PRUMADA DE ÁGUA - FORNECIMENTO E INSTALAÇÃO. AF_12/2014</t>
  </si>
  <si>
    <t>113,56</t>
  </si>
  <si>
    <t>89526</t>
  </si>
  <si>
    <t>CURVA 87 GRAUS E 30 MINUTOS, PVC, SERIE R, ÁGUA PLUVIAL, DN 75 MM, JUNTA ELÁSTICA, FORNECIDO E INSTALADO EM RAMAL DE ENCAMINHAMENTO. AF_12/2014</t>
  </si>
  <si>
    <t>47,30</t>
  </si>
  <si>
    <t>89527</t>
  </si>
  <si>
    <t>CURVA 45 GRAUS, PVC, SOLDÁVEL, DN 85MM, INSTALADO EM PRUMADA DE ÁGUA - FORNECIMENTO E INSTALAÇÃO. AF_12/2014</t>
  </si>
  <si>
    <t>89528</t>
  </si>
  <si>
    <t>LUVA, PVC, SOLDÁVEL, DN 25MM, INSTALADO EM PRUMADA DE ÁGUA - FORNECIMENTO E INSTALAÇÃO. AF_12/2014</t>
  </si>
  <si>
    <t>3,30</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</si>
  <si>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</si>
  <si>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</si>
  <si>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</si>
  <si>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</si>
  <si>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</si>
  <si>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</si>
  <si>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41,89</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</si>
  <si>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</si>
  <si>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</si>
  <si>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</si>
  <si>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</si>
  <si>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</si>
  <si>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</si>
  <si>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4,42</t>
  </si>
  <si>
    <t>89535</t>
  </si>
  <si>
    <t>CURVA 87 GRAUS E 30 MINUTOS, PVC, SERIE R, ÁGUA PLUVIAL, DN 100 MM, JUNTA ELÁSTICA, FORNECIDO E INSTALADO EM RAMAL DE ENCAMINHAMENTO. AF_12/2014</t>
  </si>
  <si>
    <t>70,14</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</si>
  <si>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</si>
  <si>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</si>
  <si>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</si>
  <si>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</si>
  <si>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89539</t>
  </si>
  <si>
    <t>CURVAR 45 GRAUS, PVC, SERIE R, ÁGUA PLUVIAL, DN 100 MM, JUNTA ELÁSTICA, FORNECIDO E INSTALADO EM RAMAL DE ENCAMINHAMENTO. AF_12/2014</t>
  </si>
  <si>
    <t>44,95</t>
  </si>
  <si>
    <t>89540</t>
  </si>
  <si>
    <t>CURVA DE TRANSPOSIÇÃO, PVC, SOLDÁVEL, DN 25MM, INSTALADO EM PRUMADA DE ÁGUA  - FORNECIMENTO E INSTALAÇÃO. AF_12/2014</t>
  </si>
  <si>
    <t>11,41</t>
  </si>
  <si>
    <t>89541</t>
  </si>
  <si>
    <t>LUVA, PVC, SOLDÁVEL, DN 32MM, INSTALADO EM PRUMADA DE ÁGUA - FORNECIMENTO E INSTALAÇÃO. AF_12/2014</t>
  </si>
  <si>
    <t>89542</t>
  </si>
  <si>
    <t>LUVA DE CORRER, PVC, SOLDÁVEL, DN 32MM, INSTALADO EM PRUMADA DE ÁGUA - FORNECIMENTO E INSTALAÇÃO. AF_12/2014</t>
  </si>
  <si>
    <t>35,24</t>
  </si>
  <si>
    <t>89544</t>
  </si>
  <si>
    <t>LUVA SIMPLES, PVC, SERIE R, ÁGUA PLUVIAL, DN 40 MM, JUNTA SOLDÁVEL, FORNECIDO E INSTALADO EM RAMAL DE ENCAMINHAMENTO. AF_12/2014</t>
  </si>
  <si>
    <t>10,04</t>
  </si>
  <si>
    <t>89545</t>
  </si>
  <si>
    <t>LUVA SIMPLES, PVC, SERIE R, ÁGUA PLUVIAL, DN 50 MM, JUNTA ELÁSTICA, FORNECIDO E INSTALADO EM RAMAL DE ENCAMINHAMENTO. AF_12/2014</t>
  </si>
  <si>
    <t>16,89</t>
  </si>
  <si>
    <t>89546</t>
  </si>
  <si>
    <t>BUCHA DE REDUÇÃO LONGA, PVC, SERIE R, ÁGUA PLUVIAL, DN 50 X 40 MM, JUNTA ELÁSTICA, FORNECIDO E INSTALADO EM RAMAL DE ENCAMINHAMENTO. AF_12/2014</t>
  </si>
  <si>
    <t>14,50</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</si>
  <si>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</si>
  <si>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</si>
  <si>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</si>
  <si>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</si>
  <si>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25,76</t>
  </si>
  <si>
    <t>89549</t>
  </si>
  <si>
    <t>REDUÇÃO EXCÊNTRICA, PVC, SERIE R, ÁGUA PLUVIAL, DN 75 X 50 MM, JUNTA ELÁSTICA, FORNECIDO E INSTALADO EM RAMAL DE ENCAMINHAMENTO. AF_12/2014</t>
  </si>
  <si>
    <t>17,48</t>
  </si>
  <si>
    <t>89550</t>
  </si>
  <si>
    <t>TÊ DE INSPEÇÃO, PVC, SERIE R, ÁGUA PLUVIAL, DN 75 MM, JUNTA ELÁSTICA, FORNECIDO E INSTALADO EM RAMAL DE ENCAMINHAMENTO. AF_12/2014</t>
  </si>
  <si>
    <t>48,20</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</si>
  <si>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</si>
  <si>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</si>
  <si>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</si>
  <si>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</si>
  <si>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</si>
  <si>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</si>
  <si>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5,29</t>
  </si>
  <si>
    <t>89554</t>
  </si>
  <si>
    <t>LUVA SIMPLES, PVC, SERIE R, ÁGUA PLUVIAL, DN 100 MM, JUNTA ELÁSTICA, FORNECIDO E INSTALADO EM RAMAL DE ENCAMINHAMENTO. AF_12/2014</t>
  </si>
  <si>
    <t>28,64</t>
  </si>
  <si>
    <t>89555</t>
  </si>
  <si>
    <t>CURVA DE TRANSPOSIÇÃO, PVC, SOLDÁVEL, DN 32MM, INSTALADO EM PRUMADA DE ÁGUA   FORNECIMENTO E INSTALAÇÃO. AF_12/2014</t>
  </si>
  <si>
    <t>27,37</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</si>
  <si>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</si>
  <si>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</si>
  <si>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</si>
  <si>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</si>
  <si>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33,92</t>
  </si>
  <si>
    <t>89558</t>
  </si>
  <si>
    <t>LUVA, PVC, SOLDÁVEL, DN 40MM, INSTALADO EM PRUMADA DE ÁGUA - FORNECIMENTO E INSTALAÇÃO. AF_12/2014</t>
  </si>
  <si>
    <t>8,76</t>
  </si>
  <si>
    <t>89559</t>
  </si>
  <si>
    <t>TÊ DE INSPEÇÃO, PVC, SERIE R, ÁGUA PLUVIAL, DN 100 MM, JUNTA ELÁSTICA, FORNECIDO E INSTALADO EM RAMAL DE ENCAMINHAMENTO. AF_12/2014</t>
  </si>
  <si>
    <t>80,71</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</si>
  <si>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</si>
  <si>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</si>
  <si>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</si>
  <si>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</si>
  <si>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9,49</t>
  </si>
  <si>
    <t>89563</t>
  </si>
  <si>
    <t>JUNÇÃO SIMPLES, PVC, SERIE R, ÁGUA PLUVIAL, DN 50 MM, JUNTA ELÁSTICA, FORNECIDO E INSTALADO EM RAMAL DE ENCAMINHAMENTO. AF_12/2014</t>
  </si>
  <si>
    <t>27,42</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</si>
  <si>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</si>
  <si>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</si>
  <si>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</si>
  <si>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</si>
  <si>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65,32</t>
  </si>
  <si>
    <t>89566</t>
  </si>
  <si>
    <t>TÊ, PVC, SERIE R, ÁGUA PLUVIAL, DN 75 MM, JUNTA ELÁSTICA, FORNECIDO E INSTALADO EM RAMAL DE ENCAMINHAMENTO. AF_12/2014</t>
  </si>
  <si>
    <t>55,57</t>
  </si>
  <si>
    <t>89567</t>
  </si>
  <si>
    <t>JUNÇÃO SIMPLES, PVC, SERIE R, ÁGUA PLUVIAL, DN 100 X 100 MM, JUNTA ELÁSTICA, FORNECIDO E INSTALADO EM RAMAL DE ENCAMINHAMENTO. AF_12/2014</t>
  </si>
  <si>
    <t>97,56</t>
  </si>
  <si>
    <t>89568</t>
  </si>
  <si>
    <t>UNIÃO, PVC, SOLDÁVEL, DN 40MM, INSTALADO EM PRUMADA DE ÁGUA - FORNECIMENTO E INSTALAÇÃO. AF_12/2014</t>
  </si>
  <si>
    <t>41,29</t>
  </si>
  <si>
    <t>89569</t>
  </si>
  <si>
    <t>JUNÇÃO SIMPLES, PVC, SERIE R, ÁGUA PLUVIAL, DN 100 X 75 MM, JUNTA ELÁSTICA, FORNECIDO E INSTALADO EM RAMAL DE ENCAMINHAMENTO. AF_12/2014</t>
  </si>
  <si>
    <t>91,83</t>
  </si>
  <si>
    <t>89570</t>
  </si>
  <si>
    <t>ADAPTADOR CURTO COM BOLSA E ROSCA PARA REGISTRO, PVC, SOLDÁVEL, DN 40MM X 1.1/2, INSTALADO EM PRUMADA DE ÁGUA - FORNECIMENTO E INSTALAÇÃO. AF_12/2014</t>
  </si>
  <si>
    <t>12,90</t>
  </si>
  <si>
    <t>89571</t>
  </si>
  <si>
    <t>TÊ, PVC, SERIE R, ÁGUA PLUVIAL, DN 100 X 100 MM, JUNTA ELÁSTICA, FORNECIDO E INSTALADO EM RAMAL DE ENCAMINHAMENTO. AF_12/2014</t>
  </si>
  <si>
    <t>89,01</t>
  </si>
  <si>
    <t>89572</t>
  </si>
  <si>
    <t>ADAPTADOR CURTO COM BOLSA E ROSCA PARA REGISTRO, PVC, SOLDÁVEL, DN 40MM X 1.1/4, INSTALADO EM PRUMADA DE ÁGUA - FORNECIMENTO E INSTALAÇÃO. AF_12/2014</t>
  </si>
  <si>
    <t>8,17</t>
  </si>
  <si>
    <t>89573</t>
  </si>
  <si>
    <t>TÊ, PVC, SERIE R, ÁGUA PLUVIAL, DN 100 X 75 MM, JUNTA ELÁSTICA, FORNECIDO E INSTALADO EM RAMAL DE ENCAMINHAMENTO. AF_12/2014</t>
  </si>
  <si>
    <t>80,25</t>
  </si>
  <si>
    <t>89574</t>
  </si>
  <si>
    <t>JUNÇÃO DUPLA, PVC, SERIE R, ÁGUA PLUVIAL, DN 100 X 100 X 100 MM, JUNTA ELÁSTICA, FORNECIDO E INSTALADO EM RAMAL DE ENCAMINHAMENTO. AF_12/2014</t>
  </si>
  <si>
    <t>161,20</t>
  </si>
  <si>
    <t>89575</t>
  </si>
  <si>
    <t>LUVA, PVC, SOLDÁVEL, DN 50MM, INSTALADO EM PRUMADA DE ÁGUA - FORNECIMENTO E INSTALAÇÃO. AF_12/2014</t>
  </si>
  <si>
    <t>10,94</t>
  </si>
  <si>
    <t>89577</t>
  </si>
  <si>
    <t>LUVA DE CORRER, PVC, SOLDÁVEL, DN 50MM, INSTALADO EM PRUMADA DE ÁGUA - FORNECIMENTO E INSTALAÇÃO. AF_12/2014</t>
  </si>
  <si>
    <t>41,58</t>
  </si>
  <si>
    <t>89579</t>
  </si>
  <si>
    <t>LUVA DE REDUÇÃO, PVC, SOLDÁVEL, DN 50MM X 25MM, INSTALADO EM PRUMADA DE ÁGUA   FORNECIMENTO E INSTALAÇÃO. AF_12/2014</t>
  </si>
  <si>
    <t>11,29</t>
  </si>
  <si>
    <t>89581</t>
  </si>
  <si>
    <t>JOELHO 90 GRAUS, PVC, SERIE R, ÁGUA PLUVIAL, DN 75 MM, JUNTA ELÁSTICA, FORNECIDO E INSTALADO EM CONDUTORES VERTICAIS DE ÁGUAS PLUVIAIS. AF_12/2014</t>
  </si>
  <si>
    <t>33,94</t>
  </si>
  <si>
    <t>89582</t>
  </si>
  <si>
    <t>JOELHO 45 GRAUS, PVC, SERIE R, ÁGUA PLUVIAL, DN 75 MM, JUNTA ELÁSTICA, FORNECIDO E INSTALADO EM CONDUTORES VERTICAIS DE ÁGUAS PLUVIAIS. AF_12/2014</t>
  </si>
  <si>
    <t>29,42</t>
  </si>
  <si>
    <t>89583</t>
  </si>
  <si>
    <t>CURVA 87 GRAUS E 30 MINUTOS, PVC, SERIE R, ÁGUA PLUVIAL, DN 75 MM, JUNTA ELÁSTICA, FORNECIDO E INSTALADO EM CONDUTORES VERTICAIS DE ÁGUAS PLUVIAIS. AF_12/2014</t>
  </si>
  <si>
    <t>45,89</t>
  </si>
  <si>
    <t>89584</t>
  </si>
  <si>
    <t>JOELHO 90 GRAUS, PVC, SERIE R, ÁGUA PLUVIAL, DN 100 MM, JUNTA ELÁSTICA, FORNECIDO E INSTALADO EM CONDUTORES VERTICAIS DE ÁGUAS PLUVIAIS. AF_12/2014</t>
  </si>
  <si>
    <t>51,50</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</si>
  <si>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</si>
  <si>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</si>
  <si>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</si>
  <si>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</si>
  <si>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</si>
  <si>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</si>
  <si>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68,75</t>
  </si>
  <si>
    <t>89589</t>
  </si>
  <si>
    <t>CURVAR 45 GRAUS,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</si>
  <si>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</si>
  <si>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</si>
  <si>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166,94</t>
  </si>
  <si>
    <t>89591</t>
  </si>
  <si>
    <t>JOELHO 45 GRAUS, PVC, SERIE R, ÁGUA PLUVIAL, DN 150 MM, JUNTA ELÁSTICA, FORNECIDO E INSTALADO EM CONDUTORES VERTICAIS DE ÁGUAS PLUVIAIS. AF_12/2014</t>
  </si>
  <si>
    <t>135,35</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</si>
  <si>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</si>
  <si>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</si>
  <si>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</si>
  <si>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</si>
  <si>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37,35</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</si>
  <si>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</si>
  <si>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</si>
  <si>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</si>
  <si>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</si>
  <si>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15,61</t>
  </si>
  <si>
    <t>89596</t>
  </si>
  <si>
    <t>ADAPTADOR CURTO COM BOLSA E ROSCA PARA REGISTRO, PVC, SOLDÁVEL, DN 50MM X 1.1/2, INSTALADO EM PRUMADA DE ÁGUA - FORNECIMENTO E INSTALAÇÃO. AF_12/2014</t>
  </si>
  <si>
    <t>10,70</t>
  </si>
  <si>
    <t>89597</t>
  </si>
  <si>
    <t>LUVA, PVC, SOLDÁVEL, DN 60MM, INSTALADO EM PRUMADA DE ÁGUA - FORNECIMENTO E INSTALAÇÃO. AF_12/2014</t>
  </si>
  <si>
    <t>89598</t>
  </si>
  <si>
    <t>LUVA DE CORRER, PVC, SOLDÁVEL, DN 60MM, INSTALADO EM PRUMADA DE ÁGUA   FORNECIMENTO E INSTALAÇÃO. AF_12/2014</t>
  </si>
  <si>
    <t>63,48</t>
  </si>
  <si>
    <t>89599</t>
  </si>
  <si>
    <t>LUVA SIMPLES, PVC, SERIE R, ÁGUA PLUVIAL, DN 75 MM, JUNTA ELÁSTICA, FORNECIDO E INSTALADO EM CONDUTORES VERTICAIS DE ÁGUAS PLUVIAIS. AF_12/2014</t>
  </si>
  <si>
    <t>22,46</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</si>
  <si>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</si>
  <si>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</si>
  <si>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</si>
  <si>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</si>
  <si>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21,37</t>
  </si>
  <si>
    <t>89609</t>
  </si>
  <si>
    <t>UNIÃO, PVC, SOLDÁVEL, DN 60MM, INSTALADO EM PRUMADA DE ÁGUA - FORNECIMENTO E INSTALAÇÃO. AF_12/2014</t>
  </si>
  <si>
    <t>108,91</t>
  </si>
  <si>
    <t>89610</t>
  </si>
  <si>
    <t>ADAPTADOR CURTO COM BOLSA E ROSCA PARA REGISTRO, PVC, SOLDÁVEL, DN 60MM X 2, INSTALADO EM PRUMADA DE ÁGUA - FORNECIMENTO E INSTALAÇÃO. AF_12/2014</t>
  </si>
  <si>
    <t>22,00</t>
  </si>
  <si>
    <t>89611</t>
  </si>
  <si>
    <t>LUVA, PVC, SOLDÁVEL, DN 75MM, INSTALADO EM PRUMADA DE ÁGUA - FORNECIMENTO E INSTALAÇÃO. AF_12/2014</t>
  </si>
  <si>
    <t>36,58</t>
  </si>
  <si>
    <t>89612</t>
  </si>
  <si>
    <t>UNIÃO, PVC, SOLDÁVEL, DN 75MM, INSTALADO EM PRUMADA DE ÁGUA - FORNECIMENTO E INSTALAÇÃO. AF_12/2014</t>
  </si>
  <si>
    <t>216,40</t>
  </si>
  <si>
    <t>89613</t>
  </si>
  <si>
    <t>ADAPTADOR CURTO COM BOLSA E ROSCA PARA REGISTRO, PVC, SOLDÁVEL, DN 75MM X 2.1/2, INSTALADO EM PRUMADA DE ÁGUA - FORNECIMENTO E INSTALAÇÃO. AF_12/2014</t>
  </si>
  <si>
    <t>32,08</t>
  </si>
  <si>
    <t>89614</t>
  </si>
  <si>
    <t>LUVA, PVC, SOLDÁVEL, DN 85MM, INSTALADO EM PRUMADA DE ÁGUA - FORNECIMENTO E INSTALAÇÃO. AF_12/2014</t>
  </si>
  <si>
    <t>73,48</t>
  </si>
  <si>
    <t>89615</t>
  </si>
  <si>
    <t>UNIÃO, PVC, SOLDÁVEL, DN 85MM, INSTALADO EM PRUMADA DE ÁGUA - FORNECIMENTO E INSTALAÇÃO. AF_12/2014</t>
  </si>
  <si>
    <t>329,25</t>
  </si>
  <si>
    <t>89616</t>
  </si>
  <si>
    <t>ADAPTADOR CURTO COM BOLSA E ROSCA PARA REGISTRO, PVC, SOLDÁVEL, DN 85MM X 3, INSTALADO EM PRUMADA DE ÁGUA - FORNECIMENTO E INSTALAÇÃO. AF_12/2014</t>
  </si>
  <si>
    <t>48,24</t>
  </si>
  <si>
    <t>89617</t>
  </si>
  <si>
    <t>TE, PVC, SOLDÁVEL, DN 25MM, INSTALADO EM PRUMADA DE ÁGUA - FORNECIMENTO E INSTALAÇÃO. AF_12/2014</t>
  </si>
  <si>
    <t>5,76</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</si>
  <si>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</si>
  <si>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</si>
  <si>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</si>
  <si>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</si>
  <si>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</si>
  <si>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</si>
  <si>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</si>
  <si>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</si>
  <si>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</si>
  <si>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</si>
  <si>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</si>
  <si>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</si>
  <si>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18,41</t>
  </si>
  <si>
    <t>89624</t>
  </si>
  <si>
    <t>TÊ DE REDUÇÃO, PVC, SOLDÁVEL, DN 40MM X 32MM, INSTALADO EM PRUMADA DE ÁGUA - FORNECIMENTO E INSTALAÇÃO. AF_12/2014</t>
  </si>
  <si>
    <t>19,75</t>
  </si>
  <si>
    <t>89625</t>
  </si>
  <si>
    <t>TE, PVC, SOLDÁVEL, DN 50MM, INSTALADO EM PRUMADA DE ÁGUA - FORNECIMENTO E INSTALAÇÃO. AF_12/2014</t>
  </si>
  <si>
    <t>21,86</t>
  </si>
  <si>
    <t>89626</t>
  </si>
  <si>
    <t>TÊ DE REDUÇÃO, PVC, SOLDÁVEL, DN 50MM X 40MM, INSTALADO EM PRUMADA DE ÁGUA - FORNECIMENTO E INSTALAÇÃO. AF_12/2014</t>
  </si>
  <si>
    <t>32,16</t>
  </si>
  <si>
    <t>89627</t>
  </si>
  <si>
    <t>TÊ DE REDUÇÃO, PVC, SOLDÁVEL, DN 50MM X 25MM, INSTALADO EM PRUMADA DE ÁGUA - FORNECIMENTO E INSTALAÇÃO. AF_12/2014</t>
  </si>
  <si>
    <t>20,31</t>
  </si>
  <si>
    <t>89628</t>
  </si>
  <si>
    <t>TE, PVC, SOLDÁVEL, DN 60MM, INSTALADO EM PRUMADA DE ÁGUA - FORNECIMENTO E INSTALAÇÃO. AF_12/2014</t>
  </si>
  <si>
    <t>50,50</t>
  </si>
  <si>
    <t>89629</t>
  </si>
  <si>
    <t>TE, PVC, SOLDÁVEL, DN 75MM, INSTALADO EM PRUMADA DE ÁGUA - FORNECIMENTO E INSTALAÇÃO. AF_12/2014</t>
  </si>
  <si>
    <t>95,12</t>
  </si>
  <si>
    <t>89630</t>
  </si>
  <si>
    <t>TE DE REDUÇÃO, PVC, SOLDÁVEL, DN 75MM X 50MM, INSTALADO EM PRUMADA DE ÁGUA - FORNECIMENTO E INSTALAÇÃO. AF_12/2014</t>
  </si>
  <si>
    <t>81,09</t>
  </si>
  <si>
    <t>89631</t>
  </si>
  <si>
    <t>TE, PVC, SOLDÁVEL, DN 85MM, INSTALADO EM PRUMADA DE ÁGUA - FORNECIMENTO E INSTALAÇÃO. AF_12/2014</t>
  </si>
  <si>
    <t>148,43</t>
  </si>
  <si>
    <t>89632</t>
  </si>
  <si>
    <t>TE DE REDUÇÃO, PVC, SOLDÁVEL, DN 85MM X 60MM, INSTALADO EM PRUMADA DE ÁGUA - FORNECIMENTO E INSTALAÇÃO. AF_12/2014</t>
  </si>
  <si>
    <t>119,72</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</si>
  <si>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</si>
  <si>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</si>
  <si>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</si>
  <si>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</si>
  <si>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</si>
  <si>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</si>
  <si>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</si>
  <si>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</si>
  <si>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14,12</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</si>
  <si>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</si>
  <si>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</si>
  <si>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</si>
  <si>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</si>
  <si>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</si>
  <si>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</si>
  <si>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13,34</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</si>
  <si>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</si>
  <si>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</si>
  <si>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</si>
  <si>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</si>
  <si>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23,22</t>
  </si>
  <si>
    <t>89646</t>
  </si>
  <si>
    <t>JOELHO 90 GRAUS, CPVC, SOLDÁVEL, DN 28MM, INSTALADO EM RAMAL OU SUB-RAMAL DE ÁGUA - FORNECIMENTO E INSTALAÇÃO. AF_12/2014</t>
  </si>
  <si>
    <t>17,37</t>
  </si>
  <si>
    <t>89647</t>
  </si>
  <si>
    <t>JOELHO 45 GRAUS, CPVC, SOLDÁVEL, DN 28MM, INSTALADO EM RAMAL OU SUB-RAMAL DE ÁGUA  FORNECIMENTO E INSTALAÇÃO. AF_12/2014</t>
  </si>
  <si>
    <t>16,99</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</si>
  <si>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</si>
  <si>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</si>
  <si>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</si>
  <si>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</si>
  <si>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</si>
  <si>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</si>
  <si>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</si>
  <si>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</si>
  <si>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</si>
  <si>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</si>
  <si>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9,29</t>
  </si>
  <si>
    <t>89653</t>
  </si>
  <si>
    <t>LUVA DE TRANSIÇÃO, CPVC, SOLDÁVEL, DN15MM X 1/2", INSTALADO EM RAMAL OU SUB-RAMAL DE ÁGUA - FORNECIMENTO E INSTALAÇÃO. AF_12/2014</t>
  </si>
  <si>
    <t>15,05</t>
  </si>
  <si>
    <t>89654</t>
  </si>
  <si>
    <t>UNIÃO, CPVC, SOLDÁVEL, DN15MM, INSTALADO EM RAMAL OU SUB-RAMAL DE ÁGUA  FORNECIMENTO E INSTALAÇÃO. AF_12/2014</t>
  </si>
  <si>
    <t>89655</t>
  </si>
  <si>
    <t>CONECTOR, CPVC, SOLDÁVEL, DN 15MM X 1/2, INSTALADO EM RAMAL OU SUB-RAMAL DE ÁGUA  FORNECIMENTO E INSTALAÇÃO. AF_12/2014</t>
  </si>
  <si>
    <t>21,71</t>
  </si>
  <si>
    <t>89656</t>
  </si>
  <si>
    <t>ADAPTADOR, CPVC, SOLDÁVEL, DN15MM, INSTALADO EM RAMAL OU SUB-RAMAL DE ÁGUA  FORNECIMENTO E INSTALAÇÃO. AF_12/2014</t>
  </si>
  <si>
    <t>9,88</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</si>
  <si>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</si>
  <si>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</si>
  <si>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</si>
  <si>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</si>
  <si>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7,71</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</si>
  <si>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</si>
  <si>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</si>
  <si>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</si>
  <si>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</si>
  <si>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</si>
  <si>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</si>
  <si>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17,80</t>
  </si>
  <si>
    <t>89662</t>
  </si>
  <si>
    <t>CONECTOR, CPVC, SOLDÁVEL, DN 22MM X 1/2, INSTALADO EM RAMAL OU SUB-RAMAL DE ÁGUA  FORNECIMENTO E INSTALAÇÃO. AF_12/2014</t>
  </si>
  <si>
    <t>27,14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</si>
  <si>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</si>
  <si>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</si>
  <si>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</si>
  <si>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</si>
  <si>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</si>
  <si>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</si>
  <si>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</si>
  <si>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</si>
  <si>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</si>
  <si>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</si>
  <si>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47,15</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</si>
  <si>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</si>
  <si>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</si>
  <si>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</si>
  <si>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</si>
  <si>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</si>
  <si>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</si>
  <si>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11,40</t>
  </si>
  <si>
    <t>89671</t>
  </si>
  <si>
    <t>LUVA DE CORRER, PVC, SERIE R, ÁGUA PLUVIAL, DN 100 MM, JUNTA ELÁSTICA, FORNECIDO E INSTALADO EM CONDUTORES VERTICAIS DE ÁGUAS PLUVIAIS. AF_12/2014</t>
  </si>
  <si>
    <t>43,16</t>
  </si>
  <si>
    <t>89672</t>
  </si>
  <si>
    <t>LUVA DE CORRER, CPVC, SOLDÁVEL, DN 28MM, INSTALADO EM RAMAL OU SUB-RAMAL DE ÁGUA  FORNECIMENTO E INSTALAÇÃO. AF_12/2014</t>
  </si>
  <si>
    <t>17,96</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</si>
  <si>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</si>
  <si>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</si>
  <si>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</si>
  <si>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</si>
  <si>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26,33</t>
  </si>
  <si>
    <t>89675</t>
  </si>
  <si>
    <t>TÊ DE INSPEÇÃO, PVC, SERIE R, ÁGUA PLUVIAL, DN 100 MM, JUNTA ELÁSTICA, FORNECIDO E INSTALADO EM CONDUTORES VERTICAIS DE ÁGUAS PLUVIAIS. AF_12/2014</t>
  </si>
  <si>
    <t>79,84</t>
  </si>
  <si>
    <t>89676</t>
  </si>
  <si>
    <t>CONECTOR, CPVC, SOLDÁVEL, DN 28MM X 1, INSTALADO EM RAMAL OU SUB-RAMAL DE ÁGUA  FORNECIMENTO E INSTALAÇÃO. AF_12/2014</t>
  </si>
  <si>
    <t>39,97</t>
  </si>
  <si>
    <t>89677</t>
  </si>
  <si>
    <t>LUVA SIMPLES, PVC, SERIE R, ÁGUA PLUVIAL, DN 150 MM, JUNTA ELÁSTICA, FORNECIDO E INSTALADO EM CONDUTORES VERTICAIS DE ÁGUAS PLUVIAIS. AF_12/2014</t>
  </si>
  <si>
    <t>82,52</t>
  </si>
  <si>
    <t>89678</t>
  </si>
  <si>
    <t>BUCHA DE REDUÇÃO, CPVC, SOLDÁVEL, DN28MM X 22MM, INSTALADO EM RAMAL OU SUB-RAMAL DE ÁGUA  FORNECIMENTO E INSTALAÇÃO. AF_12/2014</t>
  </si>
  <si>
    <t>8,49</t>
  </si>
  <si>
    <t>89679</t>
  </si>
  <si>
    <t>LUVA DE CORRER, PVC, SERIE R, ÁGUA PLUVIAL, DN 150 MM, JUNTA ELÁSTICA, FORNECIDO E INSTALADO EM CONDUTORES VERTICAIS DE ÁGUAS PLUVIAIS. AF_12/2014</t>
  </si>
  <si>
    <t>137,44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</si>
  <si>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</si>
  <si>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</si>
  <si>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</si>
  <si>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</si>
  <si>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92,24</t>
  </si>
  <si>
    <t>89682</t>
  </si>
  <si>
    <t>LUVA DE CORRER, CPVC, SOLDÁVEL, DN 35MM, INSTALADO EM RAMAL OU SUB-RAMAL DE ÁGUA  FORNECIMENTO E INSTALAÇÃO. AF_12/2014</t>
  </si>
  <si>
    <t>27,54</t>
  </si>
  <si>
    <t>89683</t>
  </si>
  <si>
    <t>TÊ DE INSPEÇÃO, PVC, SERIE R, ÁGUA PLUVIAL, DN 150 X 100 MM, JUNTA ELÁSTICA, FORNECIDO E INSTALADO EM CONDUTORES VERTICAIS DE ÁGUAS PLUVIAIS. AF_12/2014</t>
  </si>
  <si>
    <t>361,42</t>
  </si>
  <si>
    <t>89684</t>
  </si>
  <si>
    <t>UNIÃO, CPVC, SOLDÁVEL, DN35MM, INSTALADO EM RAMAL OU SUB-RAMAL DE ÁGUA  FORNECIMENTO E INSTALAÇÃO. AF_12/2014</t>
  </si>
  <si>
    <t>38,06</t>
  </si>
  <si>
    <t>89685</t>
  </si>
  <si>
    <t>JUNÇÃO SIMPLES, PVC, SERIE R, ÁGUA PLUVIAL, DN 75 X 75 MM, JUNTA ELÁSTICA, FORNECIDO E INSTALADO EM CONDUTORES VERTICAIS DE ÁGUAS PLUVIAIS. AF_12/2014</t>
  </si>
  <si>
    <t>63,40</t>
  </si>
  <si>
    <t>89686</t>
  </si>
  <si>
    <t>CONECTOR, CPVC, SOLDÁVEL, DN 35MM X 1 1/4, INSTALADO EM RAMAL OU SUB-RAMAL DE ÁGUA  FORNECIMENTO E INSTALAÇÃO. AF_12/2014</t>
  </si>
  <si>
    <t>142,12</t>
  </si>
  <si>
    <t>89687</t>
  </si>
  <si>
    <t>TÊ, PVC, SERIE R, ÁGUA PLUVIAL, DN 75 X 75 MM, JUNTA ELÁSTICA, FORNECIDO E INSTALADO EM CONDUTORES VERTICAIS DE ÁGUAS PLUVIAIS. AF_12/2014</t>
  </si>
  <si>
    <t>53,65</t>
  </si>
  <si>
    <t>89689</t>
  </si>
  <si>
    <t>BUCHA DE REDUÇÃO, CPVC, SOLDÁVEL, DN35MM X 28MM, INSTALADO EM RAMAL OU SUB-RAMAL DE ÁGUA  FORNECIMENTO E INSTALAÇÃO. AF_12/2014</t>
  </si>
  <si>
    <t>29,65</t>
  </si>
  <si>
    <t>89690</t>
  </si>
  <si>
    <t>JUNÇÃO SIMPLES, PVC, SERIE R, ÁGUA PLUVIAL, DN 100 X 100 MM, JUNTA ELÁSTICA, FORNECIDO E INSTALADO EM CONDUTORES VERTICAIS DE ÁGUAS PLUVIAIS. AF_12/2014</t>
  </si>
  <si>
    <t>95,64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</si>
  <si>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</si>
  <si>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</si>
  <si>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</si>
  <si>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</si>
  <si>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89,91</t>
  </si>
  <si>
    <t>89693</t>
  </si>
  <si>
    <t>TÊ, PVC, SERIE R, ÁGUA PLUVIAL, DN 100 X 100 MM, JUNTA ELÁSTICA, FORNECIDO E INSTALADO EM CONDUTORES VERTICAIS DE ÁGUAS PLUVIAIS. AF_12/2014</t>
  </si>
  <si>
    <t>87,09</t>
  </si>
  <si>
    <t>89694</t>
  </si>
  <si>
    <t>TE DE TRANSIÇÃO, CPVC, SOLDÁVEL, DN 15MM X 1/2, INSTALADO EM RAMAL OU SUB-RAMAL DE ÁGUA  FORNECIMENTO E INSTALAÇÃO. AF_12/2014</t>
  </si>
  <si>
    <t>16,65</t>
  </si>
  <si>
    <t>89695</t>
  </si>
  <si>
    <t>TÊ MISTURADOR, CPVC, SOLDÁVEL, DN15MM, INSTALADO EM RAMAL OU SUB-RAMAL DE ÁGUA  FORNECIMENTO E INSTALAÇÃO. AF_12/2014</t>
  </si>
  <si>
    <t>15,44</t>
  </si>
  <si>
    <t>89696</t>
  </si>
  <si>
    <t>TÊ, PVC, SERIE R, ÁGUA PLUVIAL, DN 100 X 75 MM, JUNTA ELÁSTICA, FORNECIDO E INSTALADO EM CONDUTORES VERTICAIS DE ÁGUAS PLUVIAIS. AF_12/2014</t>
  </si>
  <si>
    <t>78,33</t>
  </si>
  <si>
    <t>89697</t>
  </si>
  <si>
    <t>TE, CPVC, SOLDÁVEL, DN 22MM, INSTALADO EM RAMAL OU SUB-RAMAL DE ÁGUA - FORNECIMENTO E INSTALAÇÃO. AF_12/2014</t>
  </si>
  <si>
    <t>11,58</t>
  </si>
  <si>
    <t>89698</t>
  </si>
  <si>
    <t>JUNÇÃO SIMPLES, PVC, SERIE R, ÁGUA PLUVIAL, DN 150 X 150 MM, JUNTA ELÁSTICA, FORNECIDO E INSTALADO EM CONDUTORES VERTICAIS DE ÁGUAS PLUVIAIS. AF_12/2014</t>
  </si>
  <si>
    <t>286,98</t>
  </si>
  <si>
    <t>89699</t>
  </si>
  <si>
    <t>JUNÇÃO SIMPLES, PVC, SERIE R, ÁGUA PLUVIAL, DN 150 X 100 MM, JUNTA ELÁSTICA, FORNECIDO E INSTALADO EM CONDUTORES VERTICAIS DE ÁGUAS PLUVIAIS. AF_12/2014</t>
  </si>
  <si>
    <t>246,12</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</si>
  <si>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</si>
  <si>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</si>
  <si>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</si>
  <si>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</si>
  <si>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219,97</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</si>
  <si>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</si>
  <si>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</si>
  <si>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</si>
  <si>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</si>
  <si>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39,39</t>
  </si>
  <si>
    <t>89704</t>
  </si>
  <si>
    <t>TÊ, PVC, SERIE R, ÁGUA PLUVIAL, DN 150 X 100 MM, JUNTA ELÁSTICA, FORNECIDO E INSTALADO EM CONDUTORES VERTICAIS DE ÁGUAS PLUVIAIS. AF_12/2014</t>
  </si>
  <si>
    <t>150,04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</si>
  <si>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</si>
  <si>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</si>
  <si>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</si>
  <si>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</si>
  <si>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</si>
  <si>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</si>
  <si>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</si>
  <si>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</si>
  <si>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9,21</t>
  </si>
  <si>
    <t>89720</t>
  </si>
  <si>
    <t>JOELHO 45 GRAUS, CPVC, SOLDÁVEL, DN 22MM, INSTALADO EM RAMAL DE DISTRIBUIÇÃO DE ÁGUA   FORNECIMENTO E INSTALAÇÃO. AF_12/2014</t>
  </si>
  <si>
    <t>10,84</t>
  </si>
  <si>
    <t>89721</t>
  </si>
  <si>
    <t>CURVA 90 GRAUS, CPVC, SOLDÁVEL, DN 22MM, INSTALADO EM RAMAL DE DISTRIBUIÇÃO DE ÁGUA - FORNECIMENTO E INSTALAÇÃO. AF_12/2014</t>
  </si>
  <si>
    <t>11,38</t>
  </si>
  <si>
    <t>89722</t>
  </si>
  <si>
    <t>JOELHO DE TRANSIÇÃO, 90 GRAUS, CPVC, SOLDÁVEL, DN 22MM X 1/2", INSTALADO EM RAMAL DE ALIMENTAÇAÕ DE ÁGUA - FORNECIMENTO E INSTALAÇÃO. AF_12/2014</t>
  </si>
  <si>
    <t>19,11</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</si>
  <si>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</si>
  <si>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</si>
  <si>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</si>
  <si>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</si>
  <si>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9,94</t>
  </si>
  <si>
    <t>89725</t>
  </si>
  <si>
    <t>JOELHO 45 GRAUS, CPVC, SOLDÁVEL, DN 28MM, INSTALADO EM RAMAL DE DISTRIBUIÇÃO DE ÁGUA   FORNECIMENTO E INSTALAÇÃO. AF_12/2014</t>
  </si>
  <si>
    <t>14,72</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</si>
  <si>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</si>
  <si>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</si>
  <si>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</si>
  <si>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</si>
  <si>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16,47</t>
  </si>
  <si>
    <t>89728</t>
  </si>
  <si>
    <t>CURVA CURTA 90 GRAUS, PVC, SERIE NORMAL, ESGOTO PREDIAL, DN 40 MM, JUNTA SOLDÁVEL, FORNECIDO E INSTALADO EM RAMAL DE DESCARGA OU RAMAL DE ESGOTO SANITÁRIO. AF_12/2014</t>
  </si>
  <si>
    <t>10,83</t>
  </si>
  <si>
    <t>89729</t>
  </si>
  <si>
    <t>JOELHO 90 GRAUS, CPVC, SOLDÁVEL, DN 35MM, INSTALADO EM RAMAL DE DISTRIBUIÇÃO DE ÁGUA   FORNECIMENTO E INSTALAÇÃO. AF_12/2014</t>
  </si>
  <si>
    <t>22,84</t>
  </si>
  <si>
    <t>89730</t>
  </si>
  <si>
    <t>CURVA LONGA 90 GRAUS, PVC, SERIE NORMAL, ESGOTO PREDIAL, DN 40 MM, JUNTA SOLDÁVEL, FORNECIDO E INSTALADO EM RAMAL DE DESCARGA OU RAMAL DE ESGOTO SANITÁRIO. AF_12/2014</t>
  </si>
  <si>
    <t>11,99</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</si>
  <si>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</si>
  <si>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</si>
  <si>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</si>
  <si>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</si>
  <si>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11,79</t>
  </si>
  <si>
    <t>89733</t>
  </si>
  <si>
    <t>CURVA CURTA 90 GRAUS, PVC, SERIE NORMAL, ESGOTO PREDIAL, DN 50 MM, JUNTA ELÁSTICA, FORNECIDO E INSTALADO EM RAMAL DE DESCARGA OU RAMAL DE ESGOTO SANITÁRIO. AF_12/2014</t>
  </si>
  <si>
    <t>20,87</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</si>
  <si>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</si>
  <si>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</si>
  <si>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</si>
  <si>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</si>
  <si>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22,25</t>
  </si>
  <si>
    <t>89736</t>
  </si>
  <si>
    <t>LUVA, CPVC, SOLDÁVEL, DN 22MM, INSTALADO EM RAMAL DE DISTRIBUIÇÃO DE ÁGUA   FORNECIMENTO E INSTALAÇÃO. AF_12/2014</t>
  </si>
  <si>
    <t>6,42</t>
  </si>
  <si>
    <t>89737</t>
  </si>
  <si>
    <t>JOELHO 90 GRAUS, PVC, SERIE NORMAL, ESGOTO PREDIAL, DN 75 MM, JUNTA ELÁSTICA, FORNECIDO E INSTALADO EM RAMAL DE DESCARGA OU RAMAL DE ESGOTO SANITÁRIO. AF_12/2014</t>
  </si>
  <si>
    <t>19,96</t>
  </si>
  <si>
    <t>89738</t>
  </si>
  <si>
    <t>89739</t>
  </si>
  <si>
    <t>JOELHO 45 GRAUS, PVC, SERIE NORMAL, ESGOTO PREDIAL, DN 75 MM, JUNTA ELÁSTICA, FORNECIDO E INSTALADO EM RAMAL DE DESCARGA OU RAMAL DE ESGOTO SANITÁRIO. AF_12/2014</t>
  </si>
  <si>
    <t>21,16</t>
  </si>
  <si>
    <t>89740</t>
  </si>
  <si>
    <t>LUVA DE TRANSIÇÃO, CPVC, SOLDÁVEL, DN 22MM X 25MM, INSTALADO EM RAMAL DE DISTRIBUIÇÃO DE ÁGUA   FORNECIMENTO E INSTALAÇÃO. AF_12/2014</t>
  </si>
  <si>
    <t>5,92</t>
  </si>
  <si>
    <t>89741</t>
  </si>
  <si>
    <t>UNIÃO, CPVC, SOLDÁVEL, DN 22MM, INSTALADO EM RAMAL DE DISTRIBUIÇÃO DE ÁGUA   FORNECIMENTO E INSTALAÇÃO. AF_12/2014</t>
  </si>
  <si>
    <t>16,51</t>
  </si>
  <si>
    <t>89742</t>
  </si>
  <si>
    <t>CURVA CURTA 90 GRAUS, PVC, SERIE NORMAL, ESGOTO PREDIAL, DN 75 MM, JUNTA ELÁSTICA, FORNECIDO E INSTALADO EM RAMAL DE DESCARGA OU RAMAL DE ESGOTO SANITÁRIO. AF_12/2014</t>
  </si>
  <si>
    <t>37,16</t>
  </si>
  <si>
    <t>89743</t>
  </si>
  <si>
    <t>CURVA LONGA 90 GRAUS, PVC, SERIE NORMAL, ESGOTO PREDIAL, DN 75 MM, JUNTA ELÁSTICA, FORNECIDO E INSTALADO EM RAMAL DE DESCARGA OU RAMAL DE ESGOTO SANITÁRIO. AF_12/2014</t>
  </si>
  <si>
    <t>54,41</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</si>
  <si>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</si>
  <si>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</si>
  <si>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</si>
  <si>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</si>
  <si>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25,85</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</si>
  <si>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</si>
  <si>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</si>
  <si>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</si>
  <si>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</si>
  <si>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10,21</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</si>
  <si>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</si>
  <si>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</si>
  <si>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</si>
  <si>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</si>
  <si>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</si>
  <si>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</si>
  <si>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77,49</t>
  </si>
  <si>
    <t>89751</t>
  </si>
  <si>
    <t>BUCHA DE REDUÇÃO, CPVC, SOLDÁVEL, DN 22MM X 15MM, INSTALADO EM RAMAL DE DISTRIBUIÇÃO DE ÁGUA   FORNECIMENTO E INSTALAÇÃO. AF_12/2014</t>
  </si>
  <si>
    <t>5,07</t>
  </si>
  <si>
    <t>89752</t>
  </si>
  <si>
    <t>LUVA SIMPLES, PVC, SERIE NORMAL, ESGOTO PREDIAL, DN 40 MM, JUNTA SOLDÁVEL, FORNECIDO E INSTALADO EM RAMAL DE DESCARGA OU RAMAL DE ESGOTO SANITÁRIO. AF_12/2014</t>
  </si>
  <si>
    <t>5,68</t>
  </si>
  <si>
    <t>89753</t>
  </si>
  <si>
    <t>LUVA SIMPLES, PVC, SERIE NORMAL, ESGOTO PREDIAL, DN 50 MM, JUNTA ELÁSTICA, FORNECIDO E INSTALADO EM RAMAL DE DESCARGA OU RAMAL DE ESGOTO SANITÁRIO. AF_12/2014</t>
  </si>
  <si>
    <t>9,70</t>
  </si>
  <si>
    <t>89754</t>
  </si>
  <si>
    <t>LUVA DE CORRER, PVC, SERIE NORMAL, ESGOTO PREDIAL, DN 50 MM, JUNTA ELÁSTICA, FORNECIDO E INSTALADO EM RAMAL DE DESCARGA OU RAMAL DE ESGOTO SANITÁRIO. AF_12/2014</t>
  </si>
  <si>
    <t>19,78</t>
  </si>
  <si>
    <t>89755</t>
  </si>
  <si>
    <t>LUVA, CPVC, SOLDÁVEL, DN 28MM, INSTALADO EM RAMAL DE DISTRIBUIÇÃO DE ÁGUA   FORNECIMENTO E INSTALAÇÃO. AF_12/2014</t>
  </si>
  <si>
    <t>9,90</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</si>
  <si>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</si>
  <si>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</si>
  <si>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</si>
  <si>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</si>
  <si>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</si>
  <si>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</si>
  <si>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38,47</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</si>
  <si>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</si>
  <si>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</si>
  <si>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</si>
  <si>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</si>
  <si>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15,95</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</si>
  <si>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</si>
  <si>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</si>
  <si>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</si>
  <si>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</si>
  <si>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36,28</t>
  </si>
  <si>
    <t>89763</t>
  </si>
  <si>
    <t>CONECTOR, CPVC, SOLDÁVEL, DN 35MM X 1 1/4 , INSTALADO EM RAMAL DE DISTRIBUIÇÃO DE ÁGUA - FORNECIMENTO E INSTALAÇÃO. AF_12/2014</t>
  </si>
  <si>
    <t>140,34</t>
  </si>
  <si>
    <t>89764</t>
  </si>
  <si>
    <t>BUCHA DE REDUÇÃO, CPVC, SOLDÁVEL, DN35MM X 28MM, INSTALADO EM RAMAL DE DISTRIBUIÇÃO DE ÁGUA - FORNECIMENTO E INSTALAÇÃO. AF_12/2014</t>
  </si>
  <si>
    <t>27,87</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</si>
  <si>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</si>
  <si>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</si>
  <si>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</si>
  <si>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</si>
  <si>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17,49</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</si>
  <si>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</si>
  <si>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</si>
  <si>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</si>
  <si>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</si>
  <si>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</si>
  <si>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</si>
  <si>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41,53</t>
  </si>
  <si>
    <t>89772</t>
  </si>
  <si>
    <t>TUBO, CPVC, SOLDÁVEL, DN 54MM, INSTALADO EM PRUMADA DE ÁGUA  FORNECIMENTO E INSTALAÇÃO. AF_12/2014</t>
  </si>
  <si>
    <t>86,83</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</si>
  <si>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</si>
  <si>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</si>
  <si>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</si>
  <si>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</si>
  <si>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</si>
  <si>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</si>
  <si>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21,62</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</si>
  <si>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</si>
  <si>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</si>
  <si>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</si>
  <si>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</si>
  <si>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34,52</t>
  </si>
  <si>
    <t>89780</t>
  </si>
  <si>
    <t>JOELHO 45 GRAUS, CPVC, SOLDÁVEL, DN 35MM, INSTALADO EM PRUMADA DE ÁGUA - FORNECIMENTO E INSTALAÇÃO. AF_12/2014</t>
  </si>
  <si>
    <t>89781</t>
  </si>
  <si>
    <t>JOELHO 90 GRAUS, CPVC, SOLDÁVEL, DN 42MM, INSTALADO EM PRUMADA DE ÁGUA  FORNECIMENTO E INSTALAÇÃO. AF_12/2014</t>
  </si>
  <si>
    <t>32,04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</si>
  <si>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</si>
  <si>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</si>
  <si>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</si>
  <si>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</si>
  <si>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11,68</t>
  </si>
  <si>
    <t>89784</t>
  </si>
  <si>
    <t>TE, PVC, SERIE NORMAL, ESGOTO PREDIAL, DN 50 X 50 MM, JUNTA ELÁSTICA, FORNECIDO E INSTALADO EM RAMAL DE DESCARGA OU RAMAL DE ESGOTO SANITÁRIO. AF_12/2014</t>
  </si>
  <si>
    <t>21,58</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</si>
  <si>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</si>
  <si>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</si>
  <si>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</si>
  <si>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</si>
  <si>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36,87</t>
  </si>
  <si>
    <t>89787</t>
  </si>
  <si>
    <t>JOELHO 45 GRAUS, CPVC, SOLDÁVEL, DN 42MM, INSTALADO EM PRUMADA DE ÁGUA  FORNECIMENTO E INSTALAÇÃO. AF_12/2014</t>
  </si>
  <si>
    <t>89788</t>
  </si>
  <si>
    <t>JOELHO 90 GRAUS, CPVC, SOLDÁVEL, DN 54MM, INSTALADO EM PRUMADA DE ÁGUA  FORNECIMENTO E INSTALAÇÃO. AF_12/2014</t>
  </si>
  <si>
    <t>62,12</t>
  </si>
  <si>
    <t>89789</t>
  </si>
  <si>
    <t>JOELHO 45 GRAUS, CPVC, SOLDÁVEL, DN 54MM, INSTALADO EM PRUMADA DE ÁGUA  FORNECIMENTO E INSTALAÇÃO. AF_12/2014</t>
  </si>
  <si>
    <t>89790</t>
  </si>
  <si>
    <t>JOELHO 90 GRAUS, CPVC, SOLDÁVEL, DN 73MM, INSTALADO EM PRUMADA DE ÁGUA  FORNECIMENTO E INSTALAÇÃO. AF_12/2014</t>
  </si>
  <si>
    <t>152,92</t>
  </si>
  <si>
    <t>89791</t>
  </si>
  <si>
    <t>JOELHO 45 GRAUS, CPVC, SOLDÁVEL, DN 73MM, INSTALADO EM PRUMADA DE ÁGUA  FORNECIMENTO E INSTALAÇÃO. AF_12/2014</t>
  </si>
  <si>
    <t>156,47</t>
  </si>
  <si>
    <t>89792</t>
  </si>
  <si>
    <t>JOELHO 90 GRAUS, CPVC, SOLDÁVEL, DN 89MM, INSTALADO EM PRUMADA DE ÁGUA  FORNECIMENTO E INSTALAÇÃO. AF_12/2014</t>
  </si>
  <si>
    <t>89793</t>
  </si>
  <si>
    <t>JOELHO 45 GRAUS, CPVC, SOLDÁVEL, DN 89MM, INSTALADO EM PRUMADA DE ÁGUA  FORNECIMENTO E INSTALAÇÃO. AF_12/2014</t>
  </si>
  <si>
    <t>185,05</t>
  </si>
  <si>
    <t>89794</t>
  </si>
  <si>
    <t>LUVA, CPVC, SOLDÁVEL, DN 35MM, INSTALADO EM PRUMADA DE ÁGUA  FORNECIMENTO E INSTALAÇÃO. AF_12/2014</t>
  </si>
  <si>
    <t>15,14</t>
  </si>
  <si>
    <t>89795</t>
  </si>
  <si>
    <t>JUNÇÃO SIMPLES, PVC, SERIE NORMAL, ESGOTO PREDIAL, DN 75 X 75 MM, JUNTA ELÁSTICA, FORNECIDO E INSTALADO EM RAMAL DE DESCARGA OU RAMAL DE ESGOTO SANITÁRIO. AF_12/2014</t>
  </si>
  <si>
    <t>40,17</t>
  </si>
  <si>
    <t>89796</t>
  </si>
  <si>
    <t>TE, PVC, SERIE NORMAL, ESGOTO PREDIAL, DN 100 X 100 MM, JUNTA ELÁSTICA, FORNECIDO E INSTALADO EM RAMAL DE DESCARGA OU RAMAL DE ESGOTO SANITÁRIO. AF_12/2014</t>
  </si>
  <si>
    <t>44,36</t>
  </si>
  <si>
    <t>89797</t>
  </si>
  <si>
    <t>JUNÇÃO SIMPLES, PVC, SERIE NORMAL, ESGOTO PREDIAL, DN 100 X 100 MM, JUNTA ELÁSTICA, FORNECIDO E INSTALADO EM RAMAL DE DESCARGA OU RAMAL DE ESGOTO SANITÁRIO. AF_12/2014</t>
  </si>
  <si>
    <t>52,09</t>
  </si>
  <si>
    <t>89801</t>
  </si>
  <si>
    <t>JOELHO 90 GRAUS, PVC, SERIE NORMAL, ESGOTO PREDIAL, DN 50 MM, JUNTA ELÁSTICA, FORNECIDO E INSTALADO EM PRUMADA DE ESGOTO SANITÁRIO OU VENTILAÇÃO. AF_12/2014</t>
  </si>
  <si>
    <t>7,80</t>
  </si>
  <si>
    <t>89802</t>
  </si>
  <si>
    <t>JOELHO 45 GRAUS, PVC, SERIE NORMAL, ESGOTO PREDIAL, DN 50 MM, JUNTA ELÁSTICA, FORNECIDO E INSTALADO EM PRUMADA DE ESGOTO SANITÁRIO OU VENTILAÇÃO. AF_12/2014</t>
  </si>
  <si>
    <t>8,65</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</si>
  <si>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</si>
  <si>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</si>
  <si>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</si>
  <si>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</si>
  <si>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</si>
  <si>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</si>
  <si>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</si>
  <si>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</si>
  <si>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</si>
  <si>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</si>
  <si>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33,31</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</si>
  <si>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</si>
  <si>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</si>
  <si>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</si>
  <si>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</si>
  <si>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21,04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</si>
  <si>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</si>
  <si>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</si>
  <si>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</si>
  <si>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</si>
  <si>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39,75</t>
  </si>
  <si>
    <t>89812</t>
  </si>
  <si>
    <t>CURVA LONGA 90 GRAUS, PVC, SERIE NORMAL, ESGOTO PREDIAL, DN 100 MM, JUNTA ELÁSTICA, FORNECIDO E INSTALADO EM PRUMADA DE ESGOTO SANITÁRIO OU VENTILAÇÃO. AF_12/2014</t>
  </si>
  <si>
    <t>72,94</t>
  </si>
  <si>
    <t>89813</t>
  </si>
  <si>
    <t>LUVA SIMPLES, PVC, SERIE NORMAL, ESGOTO PREDIAL, DN 50 MM, JUNTA ELÁSTICA, FORNECIDO E INSTALADO EM PRUMADA DE ESGOTO SANITÁRIO OU VENTILAÇÃO. AF_12/2014</t>
  </si>
  <si>
    <t>7,95</t>
  </si>
  <si>
    <t>89814</t>
  </si>
  <si>
    <t>LUVA DE CORRER, PVC, SERIE NORMAL, ESGOTO PREDIAL, DN 50 MM, JUNTA ELÁSTICA, FORNECIDO E INSTALADO EM PRUMADA DE ESGOTO SANITÁRIO OU VENTILAÇÃO. AF_12/2014</t>
  </si>
  <si>
    <t>18,03</t>
  </si>
  <si>
    <t>89815</t>
  </si>
  <si>
    <t>LUVA DE CORRER, CPVC, SOLDÁVEL, DN 35MM, INSTALADO EM PRUMADA DE ÁGUA  FORNECIMENTO E INSTALAÇÃO. AF_12/2014</t>
  </si>
  <si>
    <t>24,95</t>
  </si>
  <si>
    <t>89816</t>
  </si>
  <si>
    <t>UNIÃO, CPVC, SOLDÁVEL, DN35MM, INSTALADO EM PRUMADA DE ÁGUA  FORNECIMENTO E INSTALAÇÃO. AF_12/2014</t>
  </si>
  <si>
    <t>35,47</t>
  </si>
  <si>
    <t>89817</t>
  </si>
  <si>
    <t>LUVA SIMPLES, PVC, SERIE NORMAL, ESGOTO PREDIAL, DN 75 MM, JUNTA ELÁSTICA, FORNECIDO E INSTALADO EM PRUMADA DE ESGOTO SANITÁRIO OU VENTILAÇÃO. AF_12/2014</t>
  </si>
  <si>
    <t>13,94</t>
  </si>
  <si>
    <t>89818</t>
  </si>
  <si>
    <t>CONECTOR, CPVC, SOLDÁVEL, DN 35MM X 1 1/4, INSTALADO EM PRUMADA DE ÁGUA  FORNECIMENTO E INSTALAÇÃO. AF_12/2014</t>
  </si>
  <si>
    <t>139,53</t>
  </si>
  <si>
    <t>89819</t>
  </si>
  <si>
    <t>LUVA DE CORRER, PVC, SERIE NORMAL, ESGOTO PREDIAL, DN 75 MM, JUNTA ELÁSTICA, FORNECIDO E INSTALADO EM PRUMADA DE ESGOTO SANITÁRIO OU VENTILAÇÃO. AF_12/2014</t>
  </si>
  <si>
    <t>21,73</t>
  </si>
  <si>
    <t>89820</t>
  </si>
  <si>
    <t>BUCHA DE REDUÇÃO, CPVC, SOLDÁVEL, DN35MM X 28MM, INSTALADO EM PRUMADA DE ÁGUA  FORNECIMENTO E INSTALAÇÃO. AF_12/2014</t>
  </si>
  <si>
    <t>27,06</t>
  </si>
  <si>
    <t>89821</t>
  </si>
  <si>
    <t>LUVA SIMPLES, PVC, SERIE NORMAL, ESGOTO PREDIAL, DN 100 MM, JUNTA ELÁSTICA, FORNECIDO E INSTALADO EM PRUMADA DE ESGOTO SANITÁRIO OU VENTILAÇÃO. AF_12/2014</t>
  </si>
  <si>
    <t>16,94</t>
  </si>
  <si>
    <t>89822</t>
  </si>
  <si>
    <t>LUVA, CPVC, SOLDÁVEL, DN 42MM, INSTALADO EM PRUMADA DE ÁGUA  FORNECIMENTO E INSTALAÇÃO. AF_12/2014</t>
  </si>
  <si>
    <t>19,82</t>
  </si>
  <si>
    <t>89823</t>
  </si>
  <si>
    <t>LUVA DE CORRER, PVC, SERIE NORMAL, ESGOTO PREDIAL, DN 100 MM, JUNTA ELÁSTICA, FORNECIDO E INSTALADO EM PRUMADA DE ESGOTO SANITÁRIO OU VENTILAÇÃO. AF_12/2014</t>
  </si>
  <si>
    <t>31,37</t>
  </si>
  <si>
    <t>89824</t>
  </si>
  <si>
    <t>LUVA DE CORRER, CPVC, SOLDÁVEL, DN 42MM, INSTALADO EM PRUMADA DE ÁGUA  FORNECIMENTO E INSTALAÇÃO. AF_12/2014</t>
  </si>
  <si>
    <t>33,80</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</si>
  <si>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</si>
  <si>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</si>
  <si>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</si>
  <si>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</si>
  <si>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142,62</t>
  </si>
  <si>
    <t>89827</t>
  </si>
  <si>
    <t>JUNÇÃO SIMPLES, PVC, SERIE NORMAL, ESGOTO PREDIAL, DN 50 X 50 MM, JUNTA ELÁSTICA, FORNECIDO E INSTALADO EM PRUMADA DE ESGOTO SANITÁRIO OU VENTILAÇÃO. AF_12/2014</t>
  </si>
  <si>
    <t>20,13</t>
  </si>
  <si>
    <t>89828</t>
  </si>
  <si>
    <t>UNIÃO, CPVC, SOLDÁVEL, DN42MM, INSTALADO EM PRUMADA DE ÁGUA  FORNECIMENTO E INSTALAÇÃO. AF_12/2014</t>
  </si>
  <si>
    <t>51,05</t>
  </si>
  <si>
    <t>89829</t>
  </si>
  <si>
    <t>TE, PVC, SERIE NORMAL, ESGOTO PREDIAL, DN 75 X 75 MM, JUNTA ELÁSTICA, FORNECIDO E INSTALADO EM PRUMADA DE ESGOTO SANITÁRIO OU VENTILAÇÃO. AF_12/2014</t>
  </si>
  <si>
    <t>31,97</t>
  </si>
  <si>
    <t>89830</t>
  </si>
  <si>
    <t>JUNÇÃO SIMPLES, PVC, SERIE NORMAL, ESGOTO PREDIAL, DN 75 X 75 MM, JUNTA ELÁSTICA, FORNECIDO E INSTALADO EM PRUMADA DE ESGOTO SANITÁRIO OU VENTILAÇÃO. AF_12/2014</t>
  </si>
  <si>
    <t>35,27</t>
  </si>
  <si>
    <t>89831</t>
  </si>
  <si>
    <t>CONECTOR, CPVC, SOLDÁVEL, DN 42MM X 1.1/2, INSTALADO EM PRUMADA DE ÁGUA  FORNECIMENTO E INSTALAÇÃO. AF_12/2014</t>
  </si>
  <si>
    <t>170,37</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</si>
  <si>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</si>
  <si>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</si>
  <si>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</si>
  <si>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</si>
  <si>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38,42</t>
  </si>
  <si>
    <t>89834</t>
  </si>
  <si>
    <t>JUNÇÃO SIMPLES, PVC, SERIE NORMAL, ESGOTO PREDIAL, DN 100 X 100 MM, JUNTA ELÁSTICA, FORNECIDO E INSTALADO EM PRUMADA DE ESGOTO SANITÁRIO OU VENTILAÇÃO. AF_12/2014</t>
  </si>
  <si>
    <t>46,15</t>
  </si>
  <si>
    <t>89835</t>
  </si>
  <si>
    <t>LUVA, CPVC, SOLDÁVEL, DN 54MM, INSTALADO EM PRUMADA DE ÁGUA  FORNECIMENTO E INSTALAÇÃO. AF_12/2014</t>
  </si>
  <si>
    <t>35,08</t>
  </si>
  <si>
    <t>89836</t>
  </si>
  <si>
    <t>LUVA DE TRANSIÇÃO, CPVC, SOLDÁVEL, DN 54MM X 2, INSTALADO EM PRUMADA DE ÁGUA  FORNECIMENTO E INSTALAÇÃO. AF_12/2014</t>
  </si>
  <si>
    <t>230,13</t>
  </si>
  <si>
    <t>89837</t>
  </si>
  <si>
    <t>UNIÃO, CPVC, SOLDÁVEL, DN 54MM, INSTALADO EM PRUMADA DE ÁGUA  FORNECIMENTO E INSTALAÇÃO. AF_12/2014</t>
  </si>
  <si>
    <t>115,12</t>
  </si>
  <si>
    <t>89838</t>
  </si>
  <si>
    <t>LUVA, CPVC, SOLDÁVEL, DN 73MM, INSTALADO EM PRUMADA DE ÁGUA  FORNECIMENTO E INSTALAÇÃO. AF_12/2014</t>
  </si>
  <si>
    <t>125,86</t>
  </si>
  <si>
    <t>89839</t>
  </si>
  <si>
    <t>UNIÃO, CPVC, SOLDÁVEL, DN 73MM, INSTALADO EM PRUMADA DE ÁGUA  FORNECIMENTO E INSTALAÇÃO. AF_12/2014</t>
  </si>
  <si>
    <t>166,85</t>
  </si>
  <si>
    <t>89840</t>
  </si>
  <si>
    <t>LUVA, CPVC, SOLDÁVEL, DN 89MM, INSTALADO EM PRUMADA DE ÁGUA  FORNECIMENTO E INSTALAÇÃO. AF_12/2014</t>
  </si>
  <si>
    <t>146,04</t>
  </si>
  <si>
    <t>89841</t>
  </si>
  <si>
    <t>UNIÃO, CPVC, SOLDÁVEL, DN 89MM, INSTALADO EM PRUMADA DE ÁGUA  FORNECIMENTO E INSTALAÇÃO. AF_12/2014</t>
  </si>
  <si>
    <t>244,91</t>
  </si>
  <si>
    <t>89842</t>
  </si>
  <si>
    <t>TÊ, CPVC, SOLDÁVEL, DN 35MM, INSTALADO EM PRUMADA DE ÁGUA  FORNECIMENTO E INSTALAÇÃO. AF_12/2014</t>
  </si>
  <si>
    <t>39,92</t>
  </si>
  <si>
    <t>89844</t>
  </si>
  <si>
    <t>TE, CPVC, SOLDÁVEL, DN  42MM, INSTALADO EM PRUMADA DE ÁGUA  FORNECIMENTO E INSTALAÇÃO. AF_12/2014</t>
  </si>
  <si>
    <t>50,82</t>
  </si>
  <si>
    <t>89845</t>
  </si>
  <si>
    <t>TÊ, CPVC, SOLDÁVEL, DN 54 MM, INSTALADO EM PRUMADA DE ÁGUA  FORNECIMENTO E INSTALAÇÃO. AF_12/2014</t>
  </si>
  <si>
    <t>78,58</t>
  </si>
  <si>
    <t>89846</t>
  </si>
  <si>
    <t>TÊ, CPVC, SOLDÁVEL, DN 73MM, INSTALADO EM PRUMADA DE ÁGUA  FORNECIMENTO E INSTALAÇÃO. AF_12/2014</t>
  </si>
  <si>
    <t>176,05</t>
  </si>
  <si>
    <t>89847</t>
  </si>
  <si>
    <t>TÊ, CPVC, SOLDÁVEL, DN 89MM, INSTALADO EM PRUMADA DE ÁGUA  FORNECIMENTO E INSTALAÇÃO. AF_12/2014</t>
  </si>
  <si>
    <t>216,96</t>
  </si>
  <si>
    <t>89850</t>
  </si>
  <si>
    <t>JOELHO 90 GRAUS, PVC, SERIE NORMAL, ESGOTO PREDIAL, DN 100 MM, JUNTA ELÁSTICA, FORNECIDO E INSTALADO EM SUBCOLETOR AÉREO DE ESGOTO SANITÁRIO. AF_12/2014</t>
  </si>
  <si>
    <t>25,23</t>
  </si>
  <si>
    <t>89851</t>
  </si>
  <si>
    <t>JOELHO 45 GRAUS, PVC, SERIE NORMAL, ESGOTO PREDIAL, DN 100 MM, JUNTA ELÁSTICA, FORNECIDO E INSTALADO EM SUBCOLETOR AÉREO DE ESGOTO SANITÁRIO. AF_12/2014</t>
  </si>
  <si>
    <t>25,16</t>
  </si>
  <si>
    <t>89852</t>
  </si>
  <si>
    <t>CURVA CURTA 90 GRAUS, PVC, SERIE NORMAL, ESGOTO PREDIAL, DN 100 MM, JUNTA ELÁSTICA, FORNECIDO E INSTALADO EM SUBCOLETOR AÉREO DE ESGOTO SANITÁRIO. AF_12/2014</t>
  </si>
  <si>
    <t>43,94</t>
  </si>
  <si>
    <t>89853</t>
  </si>
  <si>
    <t>CURVA LONGA 90 GRAUS, PVC, SERIE NORMAL, ESGOTO PREDIAL, DN 100 MM, JUNTA ELÁSTICA, FORNECIDO E INSTALADO EM SUBCOLETOR AÉREO DE ESGOTO SANITÁRIO. AF_12/2014</t>
  </si>
  <si>
    <t>77,13</t>
  </si>
  <si>
    <t>89854</t>
  </si>
  <si>
    <t>JOELHO 90 GRAUS, PVC, SERIE NORMAL, ESGOTO PREDIAL, DN 150 MM, JUNTA ELÁSTICA, FORNECIDO E INSTALADO EM SUBCOLETOR AÉREO DE ESGOTO SANITÁRIO. AF_12/2014</t>
  </si>
  <si>
    <t>98,69</t>
  </si>
  <si>
    <t>89855</t>
  </si>
  <si>
    <t>JOELHO 45 GRAUS, PVC, SERIE NORMAL, ESGOTO PREDIAL, DN 150 MM, JUNTA ELÁSTICA, FORNECIDO E INSTALADO EM SUBCOLETOR AÉREO DE ESGOTO SANITÁRIO. AF_12/2014</t>
  </si>
  <si>
    <t>105,37</t>
  </si>
  <si>
    <t>89856</t>
  </si>
  <si>
    <t>LUVA SIMPLES, PVC, SERIE NORMAL, ESGOTO PREDIAL, DN 100 MM, JUNTA ELÁSTICA, FORNECIDO E INSTALADO EM SUBCOLETOR AÉREO DE ESGOTO SANITÁRIO. AF_12/2014</t>
  </si>
  <si>
    <t>19,74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</si>
  <si>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</si>
  <si>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</si>
  <si>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</si>
  <si>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</si>
  <si>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114,29</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</si>
  <si>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</si>
  <si>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</si>
  <si>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</si>
  <si>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</si>
  <si>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51,74</t>
  </si>
  <si>
    <t>89862</t>
  </si>
  <si>
    <t>TE, PVC, SERIE NORMAL, ESGOTO PREDIAL, DN 150 X 150 MM, JUNTA ELÁSTICA, FORNECIDO E INSTALADO EM SUBCOLETOR AÉREO DE ESGOTO SANITÁRIO. AF_12/2014</t>
  </si>
  <si>
    <t>102,93</t>
  </si>
  <si>
    <t>89863</t>
  </si>
  <si>
    <t>JUNÇÃO SIMPLES, PVC, SERIE NORMAL, ESGOTO PREDIAL, DN 150 X 150 MM, JUNTA ELÁSTICA, FORNECIDO E INSTALADO EM SUBCOLETOR AÉREO DE ESGOTO SANITÁRIO. AF_12/2014</t>
  </si>
  <si>
    <t>232,11</t>
  </si>
  <si>
    <t>89866</t>
  </si>
  <si>
    <t>JOELHO 90 GRAUS, PVC, SOLDÁVEL, DN 25MM, INSTALADO EM DRENO DE AR-CONDICIONADO - FORNECIMENTO E INSTALAÇÃO. AF_12/2014</t>
  </si>
  <si>
    <t>4,30</t>
  </si>
  <si>
    <t>89867</t>
  </si>
  <si>
    <t>JOELHO 45 GRAUS, PVC, SOLDÁVEL, DN 25MM, INSTALADO EM DRENO DE AR-CONDICIONADO - FORNECIMENTO E INSTALAÇÃO. AF_12/2014</t>
  </si>
  <si>
    <t>5,31</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</si>
  <si>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</si>
  <si>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</si>
  <si>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</si>
  <si>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</si>
  <si>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</si>
  <si>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</si>
  <si>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29,74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</si>
  <si>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</si>
  <si>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</si>
  <si>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</si>
  <si>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</si>
  <si>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27,21</t>
  </si>
  <si>
    <t>90373</t>
  </si>
  <si>
    <t>JOELHO 90 GRAUS COM BUCHA DE LATÃO, PVC, SOLDÁVEL, DN 25MM, X 1/2 INSTALADO EM RAMAL OU SUB-RAMAL DE ÁGUA - FORNECIMENTO E INSTALAÇÃO. AF_12/2014</t>
  </si>
  <si>
    <t>14,28</t>
  </si>
  <si>
    <t>90374</t>
  </si>
  <si>
    <t>TÊ COM BUCHA DE LATÃO NA BOLSA CENTRAL, PVC, SOLDÁVEL, DN 25MM X 3/4, INSTALADO EM RAMAL OU SUB-RAMAL DE ÁGUA - FORNECIMENTO E INSTALAÇÃO. AF_03/2015</t>
  </si>
  <si>
    <t>23,01</t>
  </si>
  <si>
    <t>90375</t>
  </si>
  <si>
    <t>BUCHA DE REDUÇÃO, PVC, SOLDÁVEL, DN 40MM X 32MM, INSTALADO EM RAMAL OU SUB-RAMAL DE ÁGUA - FORNECIMENTO E INSTALAÇÃO. AF_03/2015</t>
  </si>
  <si>
    <t>8,00</t>
  </si>
  <si>
    <t>92287</t>
  </si>
  <si>
    <t>COTOVELO EM COBRE, DN 22 MM, 90 GRAUS, SEM ANEL DE SOLDA, INSTALADO EM PRUMADA   FORNECIMENTO E INSTALAÇÃO. AF_12/2015</t>
  </si>
  <si>
    <t>18,81</t>
  </si>
  <si>
    <t>92288</t>
  </si>
  <si>
    <t>COTOVELO EM COBRE, DN 28 MM, 90 GRAUS, SEM ANEL DE SOLDA, INSTALADO EM PRUMADA  FORNECIMENTO E INSTALAÇÃO. AF_12/2015</t>
  </si>
  <si>
    <t>29,70</t>
  </si>
  <si>
    <t>92289</t>
  </si>
  <si>
    <t>COTOVELO EM COBRE, DN 35 MM, 90 GRAUS, SEM ANEL DE SOLDA, INSTALADO EM PRUMADA  FORNECIMENTO E INSTALAÇÃO. AF_12/2015</t>
  </si>
  <si>
    <t>53,46</t>
  </si>
  <si>
    <t>92290</t>
  </si>
  <si>
    <t>COTOVELO EM COBRE, DN 42 MM, 90 GRAUS, SEM ANEL DE SOLDA, INSTALADO EM PRUMADA  FORNECIMENTO E INSTALAÇÃO. AF_12/2015</t>
  </si>
  <si>
    <t>82,19</t>
  </si>
  <si>
    <t>92291</t>
  </si>
  <si>
    <t>COTOVELO EM COBRE, DN 54 MM, 90 GRAUS, SEM ANEL DE SOLDA, INSTALADO EM PRUMADA  FORNECIMENTO E INSTALAÇÃO. AF_12/2015</t>
  </si>
  <si>
    <t>126,87</t>
  </si>
  <si>
    <t>92292</t>
  </si>
  <si>
    <t>COTOVELO EM COBRE, DN 66 MM, 90 GRAUS, SEM ANEL DE SOLDA, INSTALADO EM PRUMADA  FORNECIMENTO E INSTALAÇÃO. AF_12/2015</t>
  </si>
  <si>
    <t>403,74</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</si>
  <si>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</si>
  <si>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</si>
  <si>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</si>
  <si>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</si>
  <si>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</si>
  <si>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</si>
  <si>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34,76</t>
  </si>
  <si>
    <t>92296</t>
  </si>
  <si>
    <t>LUVA EM COBRE, DN 42 MM, SEM ANEL DE SOLDA, INSTALADO EM PRUMADA  FORNECIMENTO E INSTALAÇÃO. AF_12/2015</t>
  </si>
  <si>
    <t>46,61</t>
  </si>
  <si>
    <t>92297</t>
  </si>
  <si>
    <t>LUVA EM COBRE, DN 54 MM, SEM ANEL DE SOLDA, INSTALADO EM PRUMADA  FORNECIMENTO E INSTALAÇÃO. AF_12/2015</t>
  </si>
  <si>
    <t>72,71</t>
  </si>
  <si>
    <t>92298</t>
  </si>
  <si>
    <t>LUVA EM COBRE, DN 66 MM, SEM ANEL DE SOLDA, INSTALADO EM PRUMADA  FORNECIMENTO E INSTALAÇÃO. AF_12/2015</t>
  </si>
  <si>
    <t>208,29</t>
  </si>
  <si>
    <t>92299</t>
  </si>
  <si>
    <t>TE EM COBRE, DN 22 MM, SEM ANEL DE SOLDA, INSTALADO EM PRUMADA  FORNECIMENTO E INSTALAÇÃO. AF_12/2015</t>
  </si>
  <si>
    <t>24,76</t>
  </si>
  <si>
    <t>92300</t>
  </si>
  <si>
    <t>TE EM COBRE, DN 28 MM, SEM ANEL DE SOLDA, INSTALADO EM PRUMADA  FORNECIMENTO E INSTALAÇÃO. AF_12/2015</t>
  </si>
  <si>
    <t>37,71</t>
  </si>
  <si>
    <t>92301</t>
  </si>
  <si>
    <t>TE EM COBRE, DN 35 MM, SEM ANEL DE SOLDA, INSTALADO EM PRUMADA  FORNECIMENTO E INSTALAÇÃO. AF_12/2015</t>
  </si>
  <si>
    <t>76,30</t>
  </si>
  <si>
    <t>92302</t>
  </si>
  <si>
    <t>TE EM COBRE, DN 42 MM, SEM ANEL DE SOLDA, INSTALADO EM PRUMADA  FORNECIMENTO E INSTALAÇÃO. AF_12/2015</t>
  </si>
  <si>
    <t>101,62</t>
  </si>
  <si>
    <t>92303</t>
  </si>
  <si>
    <t>TE EM COBRE, DN 54 MM, SEM ANEL DE SOLDA, INSTALADO EM PRUMADA  FORNECIMENTO E INSTALAÇÃO. AF_12/2015</t>
  </si>
  <si>
    <t>188,66</t>
  </si>
  <si>
    <t>92304</t>
  </si>
  <si>
    <t>TE EM COBRE, DN 66 MM, SEM ANEL DE SOLDA, INSTALADO EM PRUMADA  FORNECIMENTO E INSTALAÇÃO. AF_12/2015</t>
  </si>
  <si>
    <t>497,80</t>
  </si>
  <si>
    <t>92311</t>
  </si>
  <si>
    <t>COTOVELO EM COBRE, DN 15 MM, 90 GRAUS, SEM ANEL DE SOLDA, INSTALADO EM RAMAL DE DISTRIBUIÇÃO  FORNECIMENTO E INSTALAÇÃO. AF_12/2015</t>
  </si>
  <si>
    <t>11,95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</si>
  <si>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</si>
  <si>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</si>
  <si>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</si>
  <si>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</si>
  <si>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31,89</t>
  </si>
  <si>
    <t>92314</t>
  </si>
  <si>
    <t>LUVA EM COBRE, DN 15 MM, SEM ANEL DE SOLDA, INSTALADO EM RAMAL DE DISTRIBUIÇÃO  FORNECIMENTO E INSTALAÇÃO. AF_12/2015</t>
  </si>
  <si>
    <t>7,72</t>
  </si>
  <si>
    <t>92315</t>
  </si>
  <si>
    <t>LUVA EM COBRE, DN 22 MM, SEM ANEL DE SOLDA, INSTALADO EM RAMAL DE DISTRIBUIÇÃO  FORNECIMENTO E INSTALAÇÃO. AF_12/2015</t>
  </si>
  <si>
    <t>12,12</t>
  </si>
  <si>
    <t>92316</t>
  </si>
  <si>
    <t>LUVA EM COBRE, DN 28 MM, SEM ANEL DE SOLDA, INSTALADO EM RAMAL DE DISTRIBUIÇÃO  FORNECIMENTO E INSTALAÇÃO. AF_12/2015</t>
  </si>
  <si>
    <t>19,58</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</si>
  <si>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</si>
  <si>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</si>
  <si>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</si>
  <si>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</si>
  <si>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</si>
  <si>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</si>
  <si>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40,64</t>
  </si>
  <si>
    <t>92326</t>
  </si>
  <si>
    <t>COTOVELO EM COBRE, DN 15 MM, 90 GRAUS, SEM ANEL DE SOLDA, INSTALADO EM RAMAL E SUB-RAMAL  FORNECIMENTO E INSTALAÇÃO. AF_12/2015</t>
  </si>
  <si>
    <t>13,01</t>
  </si>
  <si>
    <t>92327</t>
  </si>
  <si>
    <t>COTOVELO EM COBRE, DN 22 MM, 90 GRAUS, SEM ANEL DE SOLDA, INSTALADO EM RAMAL E SUB-RAMAL  FORNECIMENTO E INSTALAÇÃO. AF_12/2015</t>
  </si>
  <si>
    <t>23,02</t>
  </si>
  <si>
    <t>92328</t>
  </si>
  <si>
    <t>COTOVELO EM COBRE, DN 28 MM, 90 GRAUS, SEM ANEL DE SOLDA, INSTALADO EM RAMAL E SUB-RAMAL  FORNECIMENTO E INSTALAÇÃO. AF_12/2015</t>
  </si>
  <si>
    <t>35,49</t>
  </si>
  <si>
    <t>92329</t>
  </si>
  <si>
    <t>LUVA EM COBRE, DN 15 MM, SEM ANEL DE SOLDA, INSTALADO EM RAMAL E SUB-RAMAL  FORNECIMENTO E INSTALAÇÃO. AF_12/2015</t>
  </si>
  <si>
    <t>92330</t>
  </si>
  <si>
    <t>LUVA EM COBRE, DN 22 MM, SEM ANEL DE SOLDA, INSTALADO EM RAMAL E SUB-RAMAL  FORNECIMENTO E INSTALAÇÃO. AF_12/2015</t>
  </si>
  <si>
    <t>13,46</t>
  </si>
  <si>
    <t>92331</t>
  </si>
  <si>
    <t>LUVA EM COBRE, DN 28 MM, SEM ANEL DE SOLDA, INSTALADO EM RAMAL E SUB-RAMAL  FORNECIMENTO E INSTALAÇÃO. AF_12/2015</t>
  </si>
  <si>
    <t>21,99</t>
  </si>
  <si>
    <t>92332</t>
  </si>
  <si>
    <t>TE EM COBRE, DN 15 MM, SEM ANEL DE SOLDA, INSTALADO EM RAMAL E SUB-RAMAL  FORNECIMENTO E INSTALAÇÃO. AF_12/2015</t>
  </si>
  <si>
    <t>92333</t>
  </si>
  <si>
    <t>TE EM COBRE, DN 22 MM, SEM ANEL DE SOLDA, INSTALADO EM RAMAL E SUB-RAMAL  FORNECIMENTO E INSTALAÇÃO. AF_12/2015</t>
  </si>
  <si>
    <t>30,37</t>
  </si>
  <si>
    <t>92334</t>
  </si>
  <si>
    <t>TE EM COBRE, DN 28 MM, SEM ANEL DE SOLDA, INSTALADO EM RAMAL E SUB-RAMAL  FORNECIMENTO E INSTALAÇÃO. AF_12/2015</t>
  </si>
  <si>
    <t>45,42</t>
  </si>
  <si>
    <t>92344</t>
  </si>
  <si>
    <t>54,65</t>
  </si>
  <si>
    <t>92345</t>
  </si>
  <si>
    <t>54,62</t>
  </si>
  <si>
    <t>92346</t>
  </si>
  <si>
    <t>73,50</t>
  </si>
  <si>
    <t>92347</t>
  </si>
  <si>
    <t>82,73</t>
  </si>
  <si>
    <t>92348</t>
  </si>
  <si>
    <t>105,85</t>
  </si>
  <si>
    <t>92349</t>
  </si>
  <si>
    <t>114,06</t>
  </si>
  <si>
    <t>92350</t>
  </si>
  <si>
    <t>81,18</t>
  </si>
  <si>
    <t>92351</t>
  </si>
  <si>
    <t>79,13</t>
  </si>
  <si>
    <t>92352</t>
  </si>
  <si>
    <t>127,96</t>
  </si>
  <si>
    <t>92353</t>
  </si>
  <si>
    <t>118,94</t>
  </si>
  <si>
    <t>92354</t>
  </si>
  <si>
    <t>172,88</t>
  </si>
  <si>
    <t>92355</t>
  </si>
  <si>
    <t>155,49</t>
  </si>
  <si>
    <t>92356</t>
  </si>
  <si>
    <t>105,47</t>
  </si>
  <si>
    <t>92357</t>
  </si>
  <si>
    <t>163,15</t>
  </si>
  <si>
    <t>92358</t>
  </si>
  <si>
    <t>205,64</t>
  </si>
  <si>
    <t>92369</t>
  </si>
  <si>
    <t>92370</t>
  </si>
  <si>
    <t>29,43</t>
  </si>
  <si>
    <t>92371</t>
  </si>
  <si>
    <t>34,29</t>
  </si>
  <si>
    <t>92372</t>
  </si>
  <si>
    <t>92373</t>
  </si>
  <si>
    <t>41,07</t>
  </si>
  <si>
    <t>92374</t>
  </si>
  <si>
    <t>41,37</t>
  </si>
  <si>
    <t>92375</t>
  </si>
  <si>
    <t>54,61</t>
  </si>
  <si>
    <t>92376</t>
  </si>
  <si>
    <t>54,58</t>
  </si>
  <si>
    <t>92377</t>
  </si>
  <si>
    <t>74,69</t>
  </si>
  <si>
    <t>92378</t>
  </si>
  <si>
    <t>83,92</t>
  </si>
  <si>
    <t>92379</t>
  </si>
  <si>
    <t>92380</t>
  </si>
  <si>
    <t>116,50</t>
  </si>
  <si>
    <t>92381</t>
  </si>
  <si>
    <t>42,15</t>
  </si>
  <si>
    <t>92382</t>
  </si>
  <si>
    <t>92383</t>
  </si>
  <si>
    <t>92384</t>
  </si>
  <si>
    <t>50,22</t>
  </si>
  <si>
    <t>92385</t>
  </si>
  <si>
    <t>92386</t>
  </si>
  <si>
    <t>60,07</t>
  </si>
  <si>
    <t>92387</t>
  </si>
  <si>
    <t>81,11</t>
  </si>
  <si>
    <t>92388</t>
  </si>
  <si>
    <t>79,06</t>
  </si>
  <si>
    <t>92389</t>
  </si>
  <si>
    <t>129,78</t>
  </si>
  <si>
    <t>92390</t>
  </si>
  <si>
    <t>120,76</t>
  </si>
  <si>
    <t>92635</t>
  </si>
  <si>
    <t>176,55</t>
  </si>
  <si>
    <t>92636</t>
  </si>
  <si>
    <t>159,16</t>
  </si>
  <si>
    <t>92637</t>
  </si>
  <si>
    <t>54,09</t>
  </si>
  <si>
    <t>92638</t>
  </si>
  <si>
    <t>67,50</t>
  </si>
  <si>
    <t>92639</t>
  </si>
  <si>
    <t>92640</t>
  </si>
  <si>
    <t>105,36</t>
  </si>
  <si>
    <t>92642</t>
  </si>
  <si>
    <t>165,52</t>
  </si>
  <si>
    <t>92644</t>
  </si>
  <si>
    <t>210,53</t>
  </si>
  <si>
    <t>92657</t>
  </si>
  <si>
    <t>21,18</t>
  </si>
  <si>
    <t>92658</t>
  </si>
  <si>
    <t>92659</t>
  </si>
  <si>
    <t>92660</t>
  </si>
  <si>
    <t>28,32</t>
  </si>
  <si>
    <t>92661</t>
  </si>
  <si>
    <t>32,51</t>
  </si>
  <si>
    <t>92662</t>
  </si>
  <si>
    <t>32,81</t>
  </si>
  <si>
    <t>92663</t>
  </si>
  <si>
    <t>44,76</t>
  </si>
  <si>
    <t>92664</t>
  </si>
  <si>
    <t>44,73</t>
  </si>
  <si>
    <t>92665</t>
  </si>
  <si>
    <t>62,88</t>
  </si>
  <si>
    <t>92666</t>
  </si>
  <si>
    <t>72,11</t>
  </si>
  <si>
    <t>92667</t>
  </si>
  <si>
    <t>94,57</t>
  </si>
  <si>
    <t>92668</t>
  </si>
  <si>
    <t>102,78</t>
  </si>
  <si>
    <t>92669</t>
  </si>
  <si>
    <t>92670</t>
  </si>
  <si>
    <t>30,02</t>
  </si>
  <si>
    <t>92671</t>
  </si>
  <si>
    <t>92672</t>
  </si>
  <si>
    <t>38,97</t>
  </si>
  <si>
    <t>92673</t>
  </si>
  <si>
    <t>50,28</t>
  </si>
  <si>
    <t>92674</t>
  </si>
  <si>
    <t>92675</t>
  </si>
  <si>
    <t>66,36</t>
  </si>
  <si>
    <t>92676</t>
  </si>
  <si>
    <t>64,31</t>
  </si>
  <si>
    <t>92677</t>
  </si>
  <si>
    <t>112,11</t>
  </si>
  <si>
    <t>92678</t>
  </si>
  <si>
    <t>103,09</t>
  </si>
  <si>
    <t>92679</t>
  </si>
  <si>
    <t>92680</t>
  </si>
  <si>
    <t>92681</t>
  </si>
  <si>
    <t>40,85</t>
  </si>
  <si>
    <t>92682</t>
  </si>
  <si>
    <t>52,44</t>
  </si>
  <si>
    <t>92683</t>
  </si>
  <si>
    <t>61,86</t>
  </si>
  <si>
    <t>92684</t>
  </si>
  <si>
    <t>85,70</t>
  </si>
  <si>
    <t>92685</t>
  </si>
  <si>
    <t>141,98</t>
  </si>
  <si>
    <t>92686</t>
  </si>
  <si>
    <t>183,08</t>
  </si>
  <si>
    <t>92692</t>
  </si>
  <si>
    <t>11,30</t>
  </si>
  <si>
    <t>92693</t>
  </si>
  <si>
    <t>11,67</t>
  </si>
  <si>
    <t>92694</t>
  </si>
  <si>
    <t>92695</t>
  </si>
  <si>
    <t>18,04</t>
  </si>
  <si>
    <t>92696</t>
  </si>
  <si>
    <t>27,50</t>
  </si>
  <si>
    <t>92697</t>
  </si>
  <si>
    <t>29,16</t>
  </si>
  <si>
    <t>92698</t>
  </si>
  <si>
    <t>16,64</t>
  </si>
  <si>
    <t>92699</t>
  </si>
  <si>
    <t>92700</t>
  </si>
  <si>
    <t>26,90</t>
  </si>
  <si>
    <t>92701</t>
  </si>
  <si>
    <t>25,11</t>
  </si>
  <si>
    <t>92702</t>
  </si>
  <si>
    <t>92703</t>
  </si>
  <si>
    <t>39,56</t>
  </si>
  <si>
    <t>92704</t>
  </si>
  <si>
    <t>92705</t>
  </si>
  <si>
    <t>92706</t>
  </si>
  <si>
    <t>53,57</t>
  </si>
  <si>
    <t>92889</t>
  </si>
  <si>
    <t>114,51</t>
  </si>
  <si>
    <t>92890</t>
  </si>
  <si>
    <t>176,46</t>
  </si>
  <si>
    <t>92891</t>
  </si>
  <si>
    <t>261,61</t>
  </si>
  <si>
    <t>92892</t>
  </si>
  <si>
    <t>47,25</t>
  </si>
  <si>
    <t>92893</t>
  </si>
  <si>
    <t>68,96</t>
  </si>
  <si>
    <t>92894</t>
  </si>
  <si>
    <t>82,95</t>
  </si>
  <si>
    <t>92895</t>
  </si>
  <si>
    <t>114,47</t>
  </si>
  <si>
    <t>92896</t>
  </si>
  <si>
    <t>177,65</t>
  </si>
  <si>
    <t>92897</t>
  </si>
  <si>
    <t>264,05</t>
  </si>
  <si>
    <t>92898</t>
  </si>
  <si>
    <t>40,66</t>
  </si>
  <si>
    <t>92899</t>
  </si>
  <si>
    <t>61,45</t>
  </si>
  <si>
    <t>92900</t>
  </si>
  <si>
    <t>74,39</t>
  </si>
  <si>
    <t>92901</t>
  </si>
  <si>
    <t>104,62</t>
  </si>
  <si>
    <t>92902</t>
  </si>
  <si>
    <t>165,84</t>
  </si>
  <si>
    <t>92903</t>
  </si>
  <si>
    <t>250,33</t>
  </si>
  <si>
    <t>92904</t>
  </si>
  <si>
    <t>28,02</t>
  </si>
  <si>
    <t>92905</t>
  </si>
  <si>
    <t>39,50</t>
  </si>
  <si>
    <t>92906</t>
  </si>
  <si>
    <t>46,98</t>
  </si>
  <si>
    <t>92907</t>
  </si>
  <si>
    <t>58,10</t>
  </si>
  <si>
    <t>92908</t>
  </si>
  <si>
    <t>92909</t>
  </si>
  <si>
    <t>92910</t>
  </si>
  <si>
    <t>86,62</t>
  </si>
  <si>
    <t>92911</t>
  </si>
  <si>
    <t>92912</t>
  </si>
  <si>
    <t>118,77</t>
  </si>
  <si>
    <t>92913</t>
  </si>
  <si>
    <t>120,86</t>
  </si>
  <si>
    <t>92914</t>
  </si>
  <si>
    <t>92918</t>
  </si>
  <si>
    <t>92920</t>
  </si>
  <si>
    <t>92925</t>
  </si>
  <si>
    <t>37,07</t>
  </si>
  <si>
    <t>92926</t>
  </si>
  <si>
    <t>37,06</t>
  </si>
  <si>
    <t>92927</t>
  </si>
  <si>
    <t>92928</t>
  </si>
  <si>
    <t>42,65</t>
  </si>
  <si>
    <t>92929</t>
  </si>
  <si>
    <t>92930</t>
  </si>
  <si>
    <t>92931</t>
  </si>
  <si>
    <t>58,06</t>
  </si>
  <si>
    <t>92932</t>
  </si>
  <si>
    <t>92933</t>
  </si>
  <si>
    <t>92934</t>
  </si>
  <si>
    <t>87,81</t>
  </si>
  <si>
    <t>92935</t>
  </si>
  <si>
    <t>92936</t>
  </si>
  <si>
    <t>92937</t>
  </si>
  <si>
    <t>92938</t>
  </si>
  <si>
    <t>22,70</t>
  </si>
  <si>
    <t>92939</t>
  </si>
  <si>
    <t>92940</t>
  </si>
  <si>
    <t>29,56</t>
  </si>
  <si>
    <t>92941</t>
  </si>
  <si>
    <t>29,55</t>
  </si>
  <si>
    <t>92942</t>
  </si>
  <si>
    <t>92943</t>
  </si>
  <si>
    <t>34,09</t>
  </si>
  <si>
    <t>92944</t>
  </si>
  <si>
    <t>92945</t>
  </si>
  <si>
    <t>92946</t>
  </si>
  <si>
    <t>48,21</t>
  </si>
  <si>
    <t>92947</t>
  </si>
  <si>
    <t>92948</t>
  </si>
  <si>
    <t>92949</t>
  </si>
  <si>
    <t>76,00</t>
  </si>
  <si>
    <t>92950</t>
  </si>
  <si>
    <t>92951</t>
  </si>
  <si>
    <t>109,58</t>
  </si>
  <si>
    <t>92952</t>
  </si>
  <si>
    <t>92953</t>
  </si>
  <si>
    <t>19,23</t>
  </si>
  <si>
    <t>93050</t>
  </si>
  <si>
    <t>LUVA PASSANTE EM COBRE, DN 22 MM, SEM ANEL DE SOLDA, INSTALADO EM PRUMADA  FORNECIMENTO E INSTALAÇÃO. AF_01/2016</t>
  </si>
  <si>
    <t>12,16</t>
  </si>
  <si>
    <t>93051</t>
  </si>
  <si>
    <t>BUCHA DE REDUÇÃO EM COBRE, DN 22 MM X 15 MM, SEM ANEL DE SOLDA, BOLSA X BOLSA, INSTALADO EM PRUMADA  FORNECIMENTO E INSTALAÇÃO. AF_01/2016</t>
  </si>
  <si>
    <t>11,12</t>
  </si>
  <si>
    <t>93052</t>
  </si>
  <si>
    <t>JUNTA DE EXPANSÃO EM COBRE, DN 22 MM, PONTA X PONTA, INSTALADO EM PRUMADA  FORNECIMENTO E INSTALAÇÃO. AF_01/2016</t>
  </si>
  <si>
    <t>597,66</t>
  </si>
  <si>
    <t>93054</t>
  </si>
  <si>
    <t>CONECTOR EM BRONZE/LATÃO, DN 22 MM X 3/4", SEM ANEL DE SOLDA, BOLSA X ROSCA F, INSTALADO EM PRUMADA  FORNECIMENTO E INSTALAÇÃO. AF_01/2016</t>
  </si>
  <si>
    <t>24,37</t>
  </si>
  <si>
    <t>93055</t>
  </si>
  <si>
    <t>CURVA DE TRANSPOSIÇÃO EM BRONZE/LATÃO, DN 22 MM, SEM ANEL DE SOLDA, BOLSA X BOLSA, INSTALADO EM PRUMADA  FORNECIMENTO E INSTALAÇÃO. AF_01/2016</t>
  </si>
  <si>
    <t>50,94</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</si>
  <si>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</si>
  <si>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</si>
  <si>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</si>
  <si>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</si>
  <si>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15,62</t>
  </si>
  <si>
    <t>93058</t>
  </si>
  <si>
    <t>JUNTA DE EXPANSÃO EM COBRE, DN 28 MM, PONTA X PONTA, INSTALADO EM PRUMADA  FORNECIMENTO E INSTALAÇÃO. AF_01/2016</t>
  </si>
  <si>
    <t>657,10</t>
  </si>
  <si>
    <t>93059</t>
  </si>
  <si>
    <t>CONECTOR EM BRONZE/LATÃO, DN 28 MM X 1/2", SEM ANEL DE SOLDA, BOLSA X ROSCA F, INSTALADO EM PRUMADA  FORNECIMENTO E INSTALAÇÃO. AF_01/2016</t>
  </si>
  <si>
    <t>33,67</t>
  </si>
  <si>
    <t>93060</t>
  </si>
  <si>
    <t>CURVA DE TRANSPOSIÇÃO EM BRONZE/LATÃO, DN 28 MM, SEM ANEL DE SOLDA, BOLSA X BOLSA, INSTALADO EM PRUMADA  FORNECIMENTO E INSTALAÇÃO. AF_01/2016</t>
  </si>
  <si>
    <t>89,40</t>
  </si>
  <si>
    <t>93061</t>
  </si>
  <si>
    <t>LUVA PASSANTE EM COBRE, DN 35 MM, SEM ANEL DE SOLDA, INSTALADO EM PRUMADA  FORNECIMENTO E INSTALAÇÃO. AF_01/2016</t>
  </si>
  <si>
    <t>34,91</t>
  </si>
  <si>
    <t>93062</t>
  </si>
  <si>
    <t>BUCHA DE REDUÇÃO EM COBRE, DN 35 MM X 28 MM, SEM ANEL DE SOLDA, PONTA X BOLSA, INSTALADO EM PRUMADA  FORNECIMENTO E INSTALAÇÃO. AF_01/2016</t>
  </si>
  <si>
    <t>30,09</t>
  </si>
  <si>
    <t>93063</t>
  </si>
  <si>
    <t>JUNTA DE EXPANSÃO EM BRONZE/LATÃO, DN 35 MM, PONTA X PONTA, INSTALADO EM PRUMADA  FORNECIMENTO E INSTALAÇÃO. AF_01/2016</t>
  </si>
  <si>
    <t>752,61</t>
  </si>
  <si>
    <t>93064</t>
  </si>
  <si>
    <t>LUVA PASSANTE EM COBRE, DN 42 MM, SEM ANEL DE SOLDA, INSTALADO EM PRUMADA  FORNECIMENTO E INSTALAÇÃO. AF_01/2016</t>
  </si>
  <si>
    <t>54,51</t>
  </si>
  <si>
    <t>93065</t>
  </si>
  <si>
    <t>BUCHA DE REDUÇÃO EM COBRE, DN 42 MM X 35 MM, SEM ANEL DE SOLDA, PONTA X BOLSA, INSTALADO EM PRUMADA  FORNECIMENTO E INSTALAÇÃO. AF_01/2016</t>
  </si>
  <si>
    <t>50,95</t>
  </si>
  <si>
    <t>93066</t>
  </si>
  <si>
    <t>JUNTA DE EXPANSÃO EM BRONZE/LATÃO, DN 42 MM, PONTA X PONTA, INSTALADO EM PRUMADA  FORNECIMENTO E INSTALAÇÃO. AF_01/2016</t>
  </si>
  <si>
    <t>944,89</t>
  </si>
  <si>
    <t>93067</t>
  </si>
  <si>
    <t>LUVA PASSANTE EM COBRE, DN 54 MM, SEM ANEL DE SOLDA, INSTALADO EM PRUMADA  FORNECIMENTO E INSTALAÇÃO. AF_01/2016</t>
  </si>
  <si>
    <t>81,31</t>
  </si>
  <si>
    <t>93068</t>
  </si>
  <si>
    <t>BUCHA DE REDUÇÃO EM COBRE, DN 54 MM X 42 MM, SEM ANEL DE SOLDA, PONTA X BOLSA, INSTALADO EM PRUMADA  FORNECIMENTO E INSTALAÇÃO. AF_01/2016</t>
  </si>
  <si>
    <t>70,87</t>
  </si>
  <si>
    <t>93069</t>
  </si>
  <si>
    <t>JUNTA DE EXPANSÃO EM BRONZE/LATÃO, DN 54 MM, PONTA X PONTA, INSTALADO EM PRUMADA  FORNECIMENTO E INSTALAÇÃO. AF_01/2016</t>
  </si>
  <si>
    <t>1.309,81</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</si>
  <si>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</si>
  <si>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</si>
  <si>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</si>
  <si>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</si>
  <si>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193,22</t>
  </si>
  <si>
    <t>93072</t>
  </si>
  <si>
    <t>JUNTA DE EXPANSÃO EM BRONZE/LATÃO, DN 66 MM, PONTA X PONTA, INSTALADO EM PRUMADA  FORNECIMENTO E INSTALAÇÃO. AF_01/2016</t>
  </si>
  <si>
    <t>1.728,47</t>
  </si>
  <si>
    <t>93073</t>
  </si>
  <si>
    <t>TE DUPLA CURVA EM BRONZE/LATÃO, DN 3/4" X 22 MM X 3/4", SEM ANEL DE SOLDA, ROSCA F X BOLSA X ROSCA F, INSTALADO EM PRUMADA  FORNECIMENTO E INSTALAÇÃO. AF_01/2016</t>
  </si>
  <si>
    <t>92,94</t>
  </si>
  <si>
    <t>93074</t>
  </si>
  <si>
    <t>CURVA EM COBRE, DN 15 MM, 45 GRAUS, SEM ANEL DE SOLDA, BOLSA X BOLSA, INSTALADO EM RAMAL DE DISTRIBUIÇÃO  FORNECIMENTO E INSTALAÇÃO. AF_01/2016</t>
  </si>
  <si>
    <t>11,91</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</si>
  <si>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</si>
  <si>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</si>
  <si>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</si>
  <si>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</si>
  <si>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20,66</t>
  </si>
  <si>
    <t>93077</t>
  </si>
  <si>
    <t>COTOVELO EM BRONZE/LATÃO, DN 22 MM X 1/2", 90 GRAUS, SEM ANEL DE SOLDA, BOLSA X ROSCA F, INSTALADO EM RAMAL DE DISTRIBUIÇÃO  FORNECIMENTO E INSTALAÇÃO. AF_01/2016</t>
  </si>
  <si>
    <t>31,82</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</si>
  <si>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</si>
  <si>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</si>
  <si>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</si>
  <si>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</si>
  <si>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29,85</t>
  </si>
  <si>
    <t>93080</t>
  </si>
  <si>
    <t>LUVA PASSANTE EM COBRE, DN 15 MM, SEM ANEL DE SOLDA, INSTALADO EM RAMAL DE DISTRIBUIÇÃO  FORNECIMENTO E INSTALAÇÃO. AF_01/2016</t>
  </si>
  <si>
    <t>7,75</t>
  </si>
  <si>
    <t>93081</t>
  </si>
  <si>
    <t>CONECTOR EM BRONZE/LATÃO, DN 15 MM X 1/2", SEM ANEL DE SOLDA, BOLSA X ROSCA F, INSTALADO EM RAMAL DE DISTRIBUIÇÃO  FORNECIMENTO E INSTALAÇÃO. AF_01/2016</t>
  </si>
  <si>
    <t>20,37</t>
  </si>
  <si>
    <t>93082</t>
  </si>
  <si>
    <t>CURVA DE TRANSPOSIÇÃO EM BRONZE/LATÃO, DN 15 MM, SEM ANEL DE SOLDA, BOLSA X BOLSA, INSTALADO EM RAMAL DE DISTRIBUIÇÃO  FORNECIMENTO E INSTALAÇÃO. AF_01/2016</t>
  </si>
  <si>
    <t>25,40</t>
  </si>
  <si>
    <t>93083</t>
  </si>
  <si>
    <t>JUNTA DE EXPANSÃO EM COBRE, DN 15 MM, PONTA X PONTA, INSTALADO EM RAMAL DE DISTRIBUIÇÃO  FORNECIMENTO E INSTALAÇÃO. AF_01/2016</t>
  </si>
  <si>
    <t>515,96</t>
  </si>
  <si>
    <t>93084</t>
  </si>
  <si>
    <t>LUVA PASSANTE EM COBRE, DN 22 MM, SEM ANEL DE SOLDA, INSTALADO EM RAMAL DE DISTRIBUIÇÃO  FORNECIMENTO E INSTALAÇÃO. AF_01/2016</t>
  </si>
  <si>
    <t>13,64</t>
  </si>
  <si>
    <t>93085</t>
  </si>
  <si>
    <t>BUCHA DE REDUÇÃO EM COBRE, DN 22 MM X 15 MM, SEM ANEL DE SOLDA, PONTA X BOLSA, INSTALADO EM RAMAL DE DISTRIBUIÇÃO  FORNECIMENTO E INSTALAÇÃO. AF_01/2016</t>
  </si>
  <si>
    <t>12,60</t>
  </si>
  <si>
    <t>93086</t>
  </si>
  <si>
    <t>JUNTA DE EXPANSÃO EM COBRE, DN 22 MM, PONTA X PONTA, INSTALADO EM RAMAL DE DISTRIBUIÇÃO  FORNECIMENTO E INSTALAÇÃO. AF_01/2016</t>
  </si>
  <si>
    <t>599,14</t>
  </si>
  <si>
    <t>93087</t>
  </si>
  <si>
    <t>CONECTOR EM BRONZE/LATÃO, DN 22 MM X 1/2", SEM ANEL DE SOLDA, BOLSA X ROSCA F, INSTALADO EM RAMAL DE DISTRIBUIÇÃO  FORNECIMENTO E INSTALAÇÃO. AF_01/2016</t>
  </si>
  <si>
    <t>21,95</t>
  </si>
  <si>
    <t>93088</t>
  </si>
  <si>
    <t>CONECTOR EM BRONZE/LATÃO, DN 22 MM X 3/4", SEM ANEL DE SOLDA, BOLSA X ROSCA F, INSTALADO EM RAMAL DE DISTRIBUIÇÃO  FORNECIMENTO E INSTALAÇÃO. AF_01/2016</t>
  </si>
  <si>
    <t>25,98</t>
  </si>
  <si>
    <t>93089</t>
  </si>
  <si>
    <t>CURVA DE TRANSPOSIÇÃO EM BRONZE/LATÃO, DN 22 MM, SEM ANEL DE SOLDA, BOLSA X BOLSA, INSTALADO EM RAMAL DE DISTRIBUIÇÃO  FORNECIMENTO E INSTALAÇÃO. AF_01/2016</t>
  </si>
  <si>
    <t>52,42</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</si>
  <si>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</si>
  <si>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</si>
  <si>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</si>
  <si>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</si>
  <si>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17,10</t>
  </si>
  <si>
    <t>93092</t>
  </si>
  <si>
    <t>JUNTA DE EXPANSÃO EM COBRE, DN 28 MM, PONTA X PONTA, INSTALADO EM RAMAL DE DISTRIBUIÇÃO  FORNECIMENTO E INSTALAÇÃO. AF_01/2016</t>
  </si>
  <si>
    <t>658,58</t>
  </si>
  <si>
    <t>93093</t>
  </si>
  <si>
    <t>CONECTOR EM BRONZE/LATÃO, DN 28 MM X 1/2", SEM ANEL DE SOLDA, BOLSA X ROSCA F, INSTALADO EM RAMAL DE DISTRIBUIÇÃO  FORNECIMENTO E INSTALAÇÃO. AF_01/2016</t>
  </si>
  <si>
    <t>35,15</t>
  </si>
  <si>
    <t>93094</t>
  </si>
  <si>
    <t>CURVA DE TRANSPOSIÇÃO EM BRONZE/LATÃO, DN 28 MM, SEM ANEL DE SOLDA, BOLSA X BOLSA, INSTALADO EM RAMAL DE DISTRIBUIÇÃO  FORNECIMENTO E INSTALAÇÃO. AF_01/2016</t>
  </si>
  <si>
    <t>90,88</t>
  </si>
  <si>
    <t>93095</t>
  </si>
  <si>
    <t>TE DUPLA CURVA EM BRONZE/LATÃO, DN 1/2" X 15 MM X 1/2", SEM ANEL DE SOLDA, ROSCA F X BOLSA X ROSCA F, INSTALADO EM RAMAL DE DISTRIBUIÇÃO  FORNECIMENTO E INSTALAÇÃO. AF_01/2016</t>
  </si>
  <si>
    <t>66,51</t>
  </si>
  <si>
    <t>93096</t>
  </si>
  <si>
    <t>TE DUPLA CURVA EM BRONZE/LATÃO, DN 3/4" X 22 MM X 3/4", SEM ANEL DE SOLDA, ROSCA F X BOLSA X ROSCA F, INSTALADO EM RAMAL DE DISTRIBUIÇÃO  FORNECIMENTO E INSTALAÇÃO. AF_01/2016</t>
  </si>
  <si>
    <t>95,87</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</si>
  <si>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</si>
  <si>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</si>
  <si>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</si>
  <si>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</si>
  <si>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</si>
  <si>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</si>
  <si>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22,69</t>
  </si>
  <si>
    <t>93100</t>
  </si>
  <si>
    <t>COTOVELO EM BRONZE/LATÃO, DN 22 MM X 1/2", 90 GRAUS, SEM ANEL DE SOLDA, BOLSA X ROSCA F, INSTALADO EM RAMAL E SUB-RAMAL  FORNECIMENTO E INSTALAÇÃO. AF_01/2016</t>
  </si>
  <si>
    <t>33,85</t>
  </si>
  <si>
    <t>93101</t>
  </si>
  <si>
    <t>COTOVELO EM BRONZE/LATÃO, DN 22 MM X 3/4", 90 GRAUS, SEM ANEL DE SOLDA, BOLSA X ROSCA F, INSTALADO EM RAMAL E SUB-RAMAL  FORNECIMENTO E INSTALAÇÃO. AF_01/2016</t>
  </si>
  <si>
    <t>36,79</t>
  </si>
  <si>
    <t>93102</t>
  </si>
  <si>
    <t>CURVA EM COBRE, DN 28 MM, 45 GRAUS, SEM ANEL DE SOLDA, BOLSA X BOLSA, INSTALADO EM RAMAL E SUB-RAMAL  FORNECIMENTO E INSTALAÇÃO. AF_01/2016</t>
  </si>
  <si>
    <t>31,70</t>
  </si>
  <si>
    <t>93103</t>
  </si>
  <si>
    <t>LUVA PASSANTE EM COBRE, DN 15 MM, SEM ANEL DE SOLDA, INSTALADO EM RAMAL E SUB-RAMAL  FORNECIMENTO E INSTALAÇÃO. AF_01/2016</t>
  </si>
  <si>
    <t>7,90</t>
  </si>
  <si>
    <t>93104</t>
  </si>
  <si>
    <t>CONECTOR EM BRONZE/LATÃO, DN 15 MM X 1/2", SEM ANEL DE SOLDA, BOLSA X ROSCA F, INSTALADO EM RAMAL E SUB-RAMAL  FORNECIMENTO E INSTALAÇÃO. AF_01/2016</t>
  </si>
  <si>
    <t>20,52</t>
  </si>
  <si>
    <t>93105</t>
  </si>
  <si>
    <t>CURVA DE TRANSPOSIÇÃO EM BRONZE/LATÃO, DN 15 MM, SEM ANEL DE SOLDA, BOLSA X BOLSA, INSTALADO EM RAMAL E SUB-RAMAL  FORNECIMENTO E INSTALAÇÃO. AF_01/2016</t>
  </si>
  <si>
    <t>25,55</t>
  </si>
  <si>
    <t>93106</t>
  </si>
  <si>
    <t>JUNTA DE EXPANSÃO EM COBRE, DN 15 MM, PONTA X PONTA, INSTALADO EM RAMAL E SUB-RAMAL  FORNECIMENTO E INSTALAÇÃO. AF_01/2016</t>
  </si>
  <si>
    <t>516,11</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</si>
  <si>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</si>
  <si>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</si>
  <si>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</si>
  <si>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</si>
  <si>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</si>
  <si>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</si>
  <si>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600,48</t>
  </si>
  <si>
    <t>93110</t>
  </si>
  <si>
    <t>CONECTOR EM BRONZE/LATÃO, DN 22 MM X 1/2", SEM ANEL DE SOLDA, BOLSA X ROSCA F, INSTALADO EM RAMAL E SUB-RAMAL  FORNECIMENTO E INSTALAÇÃO. AF_01/2016</t>
  </si>
  <si>
    <t>23,29</t>
  </si>
  <si>
    <t>93111</t>
  </si>
  <si>
    <t>CONECTOR EM BRONZE/LATÃO, DN 22 MM X 3/4", SEM ANEL DE SOLDA, BOLSA X ROSCA F, INSTALADO EM RAMAL E SUB-RAMAL  FORNECIMENTO E INSTALAÇÃO. AF_01/2016</t>
  </si>
  <si>
    <t>27,19</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</si>
  <si>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</si>
  <si>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</si>
  <si>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</si>
  <si>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</si>
  <si>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</si>
  <si>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</si>
  <si>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37,56</t>
  </si>
  <si>
    <t>93115</t>
  </si>
  <si>
    <t>CURVA DE TRANSPOSIÇÃO EM BRONZE/LATÃO, DN 28 MM, SEM ANEL DE SOLDA, BOLSA X BOLSA, INSTALADO EM RAMAL E SUB-RAMAL  FORNECIMENTO E INSTALAÇÃO. AF_01/2016</t>
  </si>
  <si>
    <t>93,29</t>
  </si>
  <si>
    <t>93116</t>
  </si>
  <si>
    <t>JUNTA DE EXPANSÃO EM COBRE, DN 28 MM, PONTA X PONTA, INSTALADO EM RAMAL E SUB-RAMAL  FORNECIMENTO E INSTALAÇÃO. AF_01/2016</t>
  </si>
  <si>
    <t>660,99</t>
  </si>
  <si>
    <t>93117</t>
  </si>
  <si>
    <t>TE DUPLA CURVA EM BRONZE/LATÃO, DN 1/2" X 15 MM X 1/2", SEM ANEL DE SOLDA, ROSCA F X BOLSA X ROSCA F, INSTALADO EM RAMAL E SUB-RAMAL  FORNECIMENTO E INSTALAÇÃO. AF_01/2016</t>
  </si>
  <si>
    <t>66,73</t>
  </si>
  <si>
    <t>93118</t>
  </si>
  <si>
    <t>TE DUPLA CURVA EM BRONZE/LATÃO, DN 3/4" X 22 MM X 3/4", SEM ANEL DE SOLDA, ROSCA F X BOLSA X ROSCA F, INSTALADO EM RAMAL E SUB-RAMAL  FORNECIMENTO E INSTALAÇÃO. AF_01/2016</t>
  </si>
  <si>
    <t>98,55</t>
  </si>
  <si>
    <t>93119</t>
  </si>
  <si>
    <t>CURVA EM COBRE, DN 22 MM, 45 GRAUS, SEM ANEL DE SOLDA, BOLSA X BOLSA, INSTALADO EM PRUMADA  FORNECIMENTO E INSTALAÇÃO. AF_01/2016</t>
  </si>
  <si>
    <t>18,48</t>
  </si>
  <si>
    <t>93120</t>
  </si>
  <si>
    <t>COTOVELO EM BRONZE/LATÃO, DN 22 MM X 1/2", 90 GRAUS, SEM ANEL DE SOLDA, BOLSA X ROSCA F, INSTALADO EM PRUMADA  FORNECIMENTO E INSTALAÇÃO. AF_01/2016</t>
  </si>
  <si>
    <t>29,64</t>
  </si>
  <si>
    <t>93121</t>
  </si>
  <si>
    <t>COTOVELO EM BRONZE/LATÃO, DN 22 MM X 3/4", 90 GRAUS, SEM ANEL DE SOLDA, BOLSA X ROSCA F, INSTALADO EM PRUMADA  FORNECIMENTO E INSTALAÇÃO. AF_01/2016</t>
  </si>
  <si>
    <t>32,58</t>
  </si>
  <si>
    <t>93122</t>
  </si>
  <si>
    <t>CURVA EM COBRE, DN 28 MM, 45 GRAUS, SEM ANEL DE SOLDA, BOLSA X BOLSA, INSTALADO EM PRUMADA  FORNECIMENTO E INSTALAÇÃO. AF_01/2016</t>
  </si>
  <si>
    <t>27,66</t>
  </si>
  <si>
    <t>93123</t>
  </si>
  <si>
    <t>CURVA EM COBRE, DN 35 MM, 45 GRAUS, SEM ANEL DE SOLDA, BOLSA X BOLSA, INSTALADO EM PRUMADA  FORNECIMENTO E INSTALAÇÃO. AF_01/2016</t>
  </si>
  <si>
    <t>63,46</t>
  </si>
  <si>
    <t>93124</t>
  </si>
  <si>
    <t>CURVA EM COBRE, DN 42 MM, 45 GRAUS, SEM ANEL DE SOLDA, BOLSA X BOLSA, INSTALADO EM PRUMADA  FORNECIMENTO E INSTALAÇÃO. AF_01/2016</t>
  </si>
  <si>
    <t>100,97</t>
  </si>
  <si>
    <t>93125</t>
  </si>
  <si>
    <t>CURVA EM COBRE, DN 54 MM, 45 GRAUS, SEM ANEL DE SOLDA, BOLSA X BOLSA, INSTALADO EM PRUMADA  FORNECIMENTO E INSTALAÇÃO. AF_01/2016</t>
  </si>
  <si>
    <t>147,67</t>
  </si>
  <si>
    <t>93126</t>
  </si>
  <si>
    <t>CURVA EM COBRE, DN 66 MM, 45 GRAUS, SEM ANEL DE SOLDA, BOLSA X BOLSA, INSTALADO EM PRUMADA  FORNECIMENTO E INSTALAÇÃO. AF_01/2016</t>
  </si>
  <si>
    <t>331,42</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</si>
  <si>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</si>
  <si>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</si>
  <si>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</si>
  <si>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</si>
  <si>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</si>
  <si>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</si>
  <si>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44,23</t>
  </si>
  <si>
    <t>94467</t>
  </si>
  <si>
    <t>LUVA, EM FERRO GALVANIZADO, CONEXÃO ROSQUEADA, DN 65 (2 1/2), INSTALADO EM RESERVAÇÃO DE ÁGUA DE EDIFICAÇÃO QUE POSSUA RESERVATÓRIO DE FIBRA/FIBROCIMENTO  FORNECIMENTO E INSTALAÇÃO. AF_06/2016</t>
  </si>
  <si>
    <t>70,19</t>
  </si>
  <si>
    <t>94468</t>
  </si>
  <si>
    <t>NIPLE, EM FERRO GALVANIZADO, CONEXÃO ROSQUEADA, DN 65 (2 1/2), INSTALADO EM RESERVAÇÃO DE ÁGUA DE EDIFICAÇÃO QUE POSSUA RESERVATÓRIO DE FIBRA/FIBROCIMENTO  FORNECIMENTO E INSTALAÇÃO. AF_06/2016</t>
  </si>
  <si>
    <t>60,96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</si>
  <si>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</si>
  <si>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</si>
  <si>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</si>
  <si>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</si>
  <si>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94,44</t>
  </si>
  <si>
    <t>94471</t>
  </si>
  <si>
    <t>COTOVELO 90 GRAUS, EM FERRO GALVANIZADO, CONEXÃO ROSQUEADA, DN 50 (2), INSTALADO EM RESERVAÇÃO DE ÁGUA DE EDIFICAÇÃO QUE POSSUA RESERVATÓRIO DE FIBRA/FIBROCIMENTO  FORNECIMENTO E INSTALAÇÃO. AF_06/2016</t>
  </si>
  <si>
    <t>63,53</t>
  </si>
  <si>
    <t>94472</t>
  </si>
  <si>
    <t>COTOVELO 45 GRAUS, EM FERRO GALVANIZADO, CONEXÃO ROSQUEADA, DN 50 (2), INSTALADO EM RESERVAÇÃO DE ÁGUA DE EDIFICAÇÃO QUE POSSUA RESERVATÓRIO DE FIBRA/FIBROCIMENTO  FORNECIMENTO E INSTALAÇÃO. AF_06/2016</t>
  </si>
  <si>
    <t>65,58</t>
  </si>
  <si>
    <t>94473</t>
  </si>
  <si>
    <t>COTOVELO 90 GRAUS, EM FERRO GALVANIZADO, CONEXÃO ROSQUEADA, DN 65 (2 1/2), INSTALADO EM RESERVAÇÃO DE ÁGUA DE EDIFICAÇÃO QUE POSSUA RESERVATÓRIO DE FIBRA/FIBROCIMENTO  FORNECIMENTO E INSTALAÇÃO. AF_06/2016</t>
  </si>
  <si>
    <t>100,25</t>
  </si>
  <si>
    <t>94474</t>
  </si>
  <si>
    <t>COTOVELO 45 GRAUS, EM FERRO GALVANIZADO, CONEXÃO ROSQUEADA, DN 65 (2 1/2), INSTALADO EM RESERVAÇÃO DE ÁGUA DE EDIFICAÇÃO QUE POSSUA RESERVATÓRIO DE FIBRA/FIBROCIMENTO  FORNECIMENTO E INSTALAÇÃO. AF_06/2016</t>
  </si>
  <si>
    <t>109,27</t>
  </si>
  <si>
    <t>94475</t>
  </si>
  <si>
    <t>COTOVELO 90 GRAUS, EM FERRO GALVANIZADO, CONEXÃO ROSQUEADA, DN 80 (3), INSTALADO EM RESERVAÇÃO DE ÁGUA DE EDIFICAÇÃO QUE POSSUA RESERVATÓRIO DE FIBRA/FIBROCIMENTO  FORNECIMENTO E INSTALAÇÃO. AF_06/2016</t>
  </si>
  <si>
    <t>138,42</t>
  </si>
  <si>
    <t>94476</t>
  </si>
  <si>
    <t>COTOVELO 45 GRAUS, EM FERRO GALVANIZADO, CONEXÃO ROSQUEADA, DN 80 (3), INSTALADO EM RESERVAÇÃO DE ÁGUA DE EDIFICAÇÃO QUE POSSUA RESERVATÓRIO DE FIBRA/FIBROCIMENTO  FORNECIMENTO E INSTALAÇÃO. AF_06/2016</t>
  </si>
  <si>
    <t>155,81</t>
  </si>
  <si>
    <t>94477</t>
  </si>
  <si>
    <t>TÊ, EM FERRO GALVANIZADO, CONEXÃO ROSQUEADA, DN 50 (2), INSTALADO EM RESERVAÇÃO DE ÁGUA DE EDIFICAÇÃO QUE POSSUA RESERVATÓRIO DE FIBRA/FIBROCIMENTO  FORNECIMENTO E INSTALAÇÃO. AF_06/2016</t>
  </si>
  <si>
    <t>84,57</t>
  </si>
  <si>
    <t>94478</t>
  </si>
  <si>
    <t>TÊ, EM FERRO GALVANIZADO, CONEXÃO ROSQUEADA, DN 65 (2 1/2), INSTALADO EM RESERVAÇÃO DE ÁGUA DE EDIFICAÇÃO QUE POSSUA RESERVATÓRIO DE FIBRA/FIBROCIMENTO  FORNECIMENTO E INSTALAÇÃO. AF_06/2016</t>
  </si>
  <si>
    <t>138,08</t>
  </si>
  <si>
    <t>94479</t>
  </si>
  <si>
    <t>TÊ, EM FERRO GALVANIZADO, CONEXÃO ROSQUEADA, DN 80 (3), INSTALADO EM RESERVAÇÃO DE ÁGUA DE EDIFICAÇÃO QUE POSSUA RESERVATÓRIO DE FIBRA/FIBROCIMENTO  FORNECIMENTO E INSTALAÇÃO. AF_06/2016</t>
  </si>
  <si>
    <t>182,76</t>
  </si>
  <si>
    <t>94606</t>
  </si>
  <si>
    <t>LUVA EM COBRE, DN 54 MM, SEM ANEL DE SOLDA, INSTALADO EM RESERVAÇÃO DE ÁGUA DE EDIFICAÇÃO QUE POSSUA RESERVATÓRIO DE FIBRA/FIBROCIMENTO  FORNECIMENTO E INSTALAÇÃO. AF_06/2016</t>
  </si>
  <si>
    <t>83,57</t>
  </si>
  <si>
    <t>94608</t>
  </si>
  <si>
    <t>LUVA EM COBRE, DN 66 MM, SEM ANEL DE SOLDA, INSTALADO EM RESERVAÇÃO DE ÁGUA DE EDIFICAÇÃO QUE POSSUA RESERVATÓRIO DE FIBRA/FIBROCIMENTO  FORNECIMENTO E INSTALAÇÃO. AF_06/2016</t>
  </si>
  <si>
    <t>216,07</t>
  </si>
  <si>
    <t>94610</t>
  </si>
  <si>
    <t>LUVA EM COBRE, DN 79 MM, SEM ANEL DE SOLDA, INSTALADO EM RESERVAÇÃO DE ÁGUA DE EDIFICAÇÃO QUE POSSUA RESERVATÓRIO DE FIBRA/FIBROCIMENTO  FORNECIMENTO E INSTALAÇÃO. AF_06/2016</t>
  </si>
  <si>
    <t>323,86</t>
  </si>
  <si>
    <t>94612</t>
  </si>
  <si>
    <t>LUVA DE COBRE, DN 104 MM, SEM ANEL DE SOLDA, INSTALADO EM RESERVAÇÃO DE ÁGUA DE EDIFICAÇÃO QUE POSSUA RESERVATÓRIO DE FIBRA/FIBROCIMENTO  FORNECIMENTO E INSTALAÇÃO. AF_06/2016</t>
  </si>
  <si>
    <t>457,62</t>
  </si>
  <si>
    <t>94614</t>
  </si>
  <si>
    <t>COTOVELO EM COBRE, DN 54 MM, 90 GRAUS, SEM ANEL DE SOLDA, INSTALADO EM RESERVAÇÃO DE ÁGUA DE EDIFICAÇÃO QUE POSSUA RESERVATÓRIO DE FIBRA/FIBROCIMENTO  FORNECIMENTO E INSTALAÇÃO. AF_06/2016</t>
  </si>
  <si>
    <t>142,74</t>
  </si>
  <si>
    <t>94615</t>
  </si>
  <si>
    <t>CURVA EM COBRE, DN 54 MM, 45 GRAUS, SEM ANEL DE SOLDA, BOLSA X BOLSA, INSTALADO EM RESERVAÇÃO DE ÁGUA DE EDIFICAÇÃO QUE POSSUA RESERVATÓRIO DE FIBRA/FIBROCIMENTO  FORNECIMENTO E INSTALAÇÃO. AF_06/2016</t>
  </si>
  <si>
    <t>163,54</t>
  </si>
  <si>
    <t>94616</t>
  </si>
  <si>
    <t>COTOVELO EM COBRE, DN 66 MM, 90 GRAUS, SEM ANEL DE SOLDA, INSTALADO EM RESERVAÇÃO DE ÁGUA DE EDIFICAÇÃO QUE POSSUA RESERVATÓRIO DE FIBRA/FIBROCIMENTO  FORNECIMENTO E INSTALAÇÃO. AF_06/2016</t>
  </si>
  <si>
    <t>416,11</t>
  </si>
  <si>
    <t>94617</t>
  </si>
  <si>
    <t>CURVA EM COBRE, DN 66 MM, 45 GRAUS, SEM ANEL DE SOLDA, BOLSA X BOLSA, INSTALADO EM RESERVAÇÃO DE ÁGUA DE EDIFICAÇÃO QUE POSSUA RESERVATÓRIO DE FIBRA/FIBROCIMENTO  FORNECIMENTO E INSTALAÇÃO. AF_06/2016</t>
  </si>
  <si>
    <t>343,79</t>
  </si>
  <si>
    <t>94618</t>
  </si>
  <si>
    <t>COTOVELO EM COBRE, DN 79 MM, 90 GRAUS, SEM ANEL DE SOLDA, INSTALADO EM RESERVAÇÃO DE ÁGUA DE EDIFICAÇÃO QUE POSSUA RESERVATÓRIO DE FIBRA/FIBROCIMENTO  FORNECIMENTO E INSTALAÇÃO. AF_06/2016</t>
  </si>
  <si>
    <t>407,48</t>
  </si>
  <si>
    <t>94620</t>
  </si>
  <si>
    <t>COTOVELO EM COBRE, DN 104 MM, 90 GRAUS, SEM ANEL DE SOLDA, INSTALADO EM RESERVAÇÃO DE ÁGUA DE EDIFICAÇÃO QUE POSSUA RESERVATÓRIO DE FIBRA/FIBROCIMENTO  FORNECIMENTO E INSTALAÇÃO. AF_06/2016</t>
  </si>
  <si>
    <t>948,45</t>
  </si>
  <si>
    <t>94622</t>
  </si>
  <si>
    <t>TE EM COBRE, DN 54 MM, SEM ANEL DE SOLDA, INSTALADO EM RESERVAÇÃO DE ÁGUA DE EDIFICAÇÃO QUE POSSUA RESERVATÓRIO DE FIBRA/FIBROCIMENTO  FORNECIMENTO E INSTALAÇÃO. AF_06/2016</t>
  </si>
  <si>
    <t>210,25</t>
  </si>
  <si>
    <t>94623</t>
  </si>
  <si>
    <t>TE EM COBRE, DN 66 MM, SEM ANEL DE SOLDA, INSTALADO EM RESERVAÇÃO DE ÁGUA DE EDIFICAÇÃO QUE POSSUA RESERVATÓRIO DE FIBRA/FIBROCIMENTO  FORNECIMENTO E INSTALAÇÃO. AF_06/2016</t>
  </si>
  <si>
    <t>514,32</t>
  </si>
  <si>
    <t>94624</t>
  </si>
  <si>
    <t>TE EM COBRE, DN 79 MM, SEM ANEL DE SOLDA, INSTALADO EM RESERVAÇÃO DE ÁGUA DE EDIFICAÇÃO QUE POSSUA RESERVATÓRIO DE FIBRA/FIBROCIMENTO  FORNECIMENTO E INSTALAÇÃO. AF_06/2016</t>
  </si>
  <si>
    <t>788,99</t>
  </si>
  <si>
    <t>94625</t>
  </si>
  <si>
    <t>TE EM COBRE, DN 104 MM, SEM ANEL DE SOLDA, INSTALADO EM RESERVAÇÃO DE ÁGUA DE EDIFICAÇÃO QUE POSSUA RESERVATÓRIO DE FIBRA/FIBROCIMENTO  FORNECIMENTO E INSTALAÇÃO. AF_06/2016</t>
  </si>
  <si>
    <t>1.659,10</t>
  </si>
  <si>
    <t>94656</t>
  </si>
  <si>
    <t>5,24</t>
  </si>
  <si>
    <t>94657</t>
  </si>
  <si>
    <t>5,12</t>
  </si>
  <si>
    <t>94658</t>
  </si>
  <si>
    <t>6,49</t>
  </si>
  <si>
    <t>94659</t>
  </si>
  <si>
    <t>6,63</t>
  </si>
  <si>
    <t>94660</t>
  </si>
  <si>
    <t>10,91</t>
  </si>
  <si>
    <t>94661</t>
  </si>
  <si>
    <t>94662</t>
  </si>
  <si>
    <t>94663</t>
  </si>
  <si>
    <t>12,40</t>
  </si>
  <si>
    <t>94664</t>
  </si>
  <si>
    <t>94665</t>
  </si>
  <si>
    <t>27,47</t>
  </si>
  <si>
    <t>94666</t>
  </si>
  <si>
    <t>34,71</t>
  </si>
  <si>
    <t>94667</t>
  </si>
  <si>
    <t>94668</t>
  </si>
  <si>
    <t>58,91</t>
  </si>
  <si>
    <t>94669</t>
  </si>
  <si>
    <t>84,15</t>
  </si>
  <si>
    <t>94670</t>
  </si>
  <si>
    <t>94671</t>
  </si>
  <si>
    <t>123,46</t>
  </si>
  <si>
    <t>94672</t>
  </si>
  <si>
    <t>JOELHO 90 GRAUS COM BUCHA DE LATÃO, PVC, SOLDÁVEL, DN  25 MM, X 3/4 INSTALADO EM RESERVAÇÃO DE ÁGUA DE EDIFICAÇÃO QUE POSSUA RESERVATÓRIO DE FIBRA/FIBROCIMENTO   FORNECIMENTO E INSTALAÇÃO. AF_06/2016</t>
  </si>
  <si>
    <t>9,91</t>
  </si>
  <si>
    <t>94673</t>
  </si>
  <si>
    <t>9,56</t>
  </si>
  <si>
    <t>94674</t>
  </si>
  <si>
    <t>8,39</t>
  </si>
  <si>
    <t>94675</t>
  </si>
  <si>
    <t>94676</t>
  </si>
  <si>
    <t>15,18</t>
  </si>
  <si>
    <t>94677</t>
  </si>
  <si>
    <t>24,75</t>
  </si>
  <si>
    <t>94678</t>
  </si>
  <si>
    <t>94679</t>
  </si>
  <si>
    <t>28,35</t>
  </si>
  <si>
    <t>94680</t>
  </si>
  <si>
    <t>47,12</t>
  </si>
  <si>
    <t>94681</t>
  </si>
  <si>
    <t>64,39</t>
  </si>
  <si>
    <t>94682</t>
  </si>
  <si>
    <t>135,98</t>
  </si>
  <si>
    <t>94683</t>
  </si>
  <si>
    <t>85,28</t>
  </si>
  <si>
    <t>94684</t>
  </si>
  <si>
    <t>170,09</t>
  </si>
  <si>
    <t>94685</t>
  </si>
  <si>
    <t>127,88</t>
  </si>
  <si>
    <t>94686</t>
  </si>
  <si>
    <t>329,20</t>
  </si>
  <si>
    <t>94687</t>
  </si>
  <si>
    <t>265,58</t>
  </si>
  <si>
    <t>94688</t>
  </si>
  <si>
    <t>9,11</t>
  </si>
  <si>
    <t>94689</t>
  </si>
  <si>
    <t>13,69</t>
  </si>
  <si>
    <t>94690</t>
  </si>
  <si>
    <t>12,94</t>
  </si>
  <si>
    <t>94691</t>
  </si>
  <si>
    <t>15,59</t>
  </si>
  <si>
    <t>94692</t>
  </si>
  <si>
    <t>23,45</t>
  </si>
  <si>
    <t>94693</t>
  </si>
  <si>
    <t>94694</t>
  </si>
  <si>
    <t>24,87</t>
  </si>
  <si>
    <t>94695</t>
  </si>
  <si>
    <t>94696</t>
  </si>
  <si>
    <t>60,62</t>
  </si>
  <si>
    <t>94697</t>
  </si>
  <si>
    <t>100,53</t>
  </si>
  <si>
    <t>94698</t>
  </si>
  <si>
    <t>86,50</t>
  </si>
  <si>
    <t>94699</t>
  </si>
  <si>
    <t>168,07</t>
  </si>
  <si>
    <t>94700</t>
  </si>
  <si>
    <t>139,36</t>
  </si>
  <si>
    <t>94701</t>
  </si>
  <si>
    <t>259,15</t>
  </si>
  <si>
    <t>94702</t>
  </si>
  <si>
    <t>244,46</t>
  </si>
  <si>
    <t>94703</t>
  </si>
  <si>
    <t>21,00</t>
  </si>
  <si>
    <t>94704</t>
  </si>
  <si>
    <t>25,41</t>
  </si>
  <si>
    <t>94705</t>
  </si>
  <si>
    <t>94706</t>
  </si>
  <si>
    <t>94707</t>
  </si>
  <si>
    <t>56,60</t>
  </si>
  <si>
    <t>94708</t>
  </si>
  <si>
    <t>ADAPTADOR COM FLANGES LIVRES, PVC, SOLDÁVEL, DN  25 MM X 3/4 , INSTALADO EM RESERVAÇÃO DE ÁGUA DE EDIFICAÇÃO QUE POSSUA RESERVATÓRIO DE FIBRA/FIBROCIMENTO   FORNECIMENTO E INSTALAÇÃO. AF_06/2016</t>
  </si>
  <si>
    <t>26,16</t>
  </si>
  <si>
    <t>94709</t>
  </si>
  <si>
    <t>ADAPTADOR COM FLANGES LIVRES, PVC, SOLDÁVEL, DN 32 MM X 1 , INSTALADO EM RESERVAÇÃO DE ÁGUA DE EDIFICAÇÃO QUE POSSUA RESERVATÓRIO DE FIBRA/FIBROCIMENTO   FORNECIMENTO E INSTALAÇÃO. AF_06/2016</t>
  </si>
  <si>
    <t>34,95</t>
  </si>
  <si>
    <t>94710</t>
  </si>
  <si>
    <t>ADAPTADOR COM FLANGES LIVRES, PVC, SOLDÁVEL, DN 40 MM X 1 1/4 , INSTALADO EM RESERVAÇÃO DE ÁGUA DE EDIFICAÇÃO QUE POSSUA RESERVATÓRIO DE FIBRA/FIBROCIMENTO   FORNECIMENTO E INSTALAÇÃO. AF_06/2016</t>
  </si>
  <si>
    <t>56,77</t>
  </si>
  <si>
    <t>94711</t>
  </si>
  <si>
    <t>ADAPTADOR COM FLANGES LIVRES, PVC, SOLDÁVEL, DN 50 MM X 1 1/2 , INSTALADO EM RESERVAÇÃO DE ÁGUA DE EDIFICAÇÃO QUE POSSUA RESERVATÓRIO DE FIBRA/FIBROCIMENTO   FORNECIMENTO E INSTALAÇÃO. AF_06/2016</t>
  </si>
  <si>
    <t>64,72</t>
  </si>
  <si>
    <t>94712</t>
  </si>
  <si>
    <t>ADAPTADOR COM FLANGES LIVRES, PVC, SOLDÁVEL, DN 60 MM X 2 , INSTALADO EM RESERVAÇÃO DE ÁGUA DE EDIFICAÇÃO QUE POSSUA RESERVATÓRIO DE FIBRA/FIBROCIMENTO   FORNECIMENTO E INSTALAÇÃO. AF_06/2016</t>
  </si>
  <si>
    <t>89,76</t>
  </si>
  <si>
    <t>94713</t>
  </si>
  <si>
    <t>248,66</t>
  </si>
  <si>
    <t>94714</t>
  </si>
  <si>
    <t>340,28</t>
  </si>
  <si>
    <t>94715</t>
  </si>
  <si>
    <t>473,15</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</si>
  <si>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</si>
  <si>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</si>
  <si>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</si>
  <si>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</si>
  <si>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</si>
  <si>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</si>
  <si>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36,31</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</si>
  <si>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</si>
  <si>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</si>
  <si>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</si>
  <si>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</si>
  <si>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138,19</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</si>
  <si>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</si>
  <si>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</si>
  <si>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</si>
  <si>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</si>
  <si>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167,98</t>
  </si>
  <si>
    <t>94731</t>
  </si>
  <si>
    <t>LUVA, CPVC, SOLDÁVEL, DN 42 MM, INSTALADO EM RESERVAÇÃO DE ÁGUA DE EDIFICAÇÃO QUE POSSUA RESERVATÓRIO DE FIBRA/FIBROCIMENTO  FORNECIMENTO E INSTALAÇÃO. AF_06/2016</t>
  </si>
  <si>
    <t>17,43</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</si>
  <si>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</si>
  <si>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</si>
  <si>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</si>
  <si>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</si>
  <si>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143,48</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</si>
  <si>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</si>
  <si>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</si>
  <si>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</si>
  <si>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</si>
  <si>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</si>
  <si>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</si>
  <si>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</si>
  <si>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</si>
  <si>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14,48</t>
  </si>
  <si>
    <t>94744</t>
  </si>
  <si>
    <t>JOELHO 90 GRAUS, CPVC, SOLDÁVEL, DN 35 MM, INSTALADO EM RESERVAÇÃO DE ÁGUA DE EDIFICAÇÃO QUE POSSUA RESERVATÓRIO DE FIBRA/FIBROCIMENTO  FORNECIMENTO E INSTALAÇÃO. AF_06/2016</t>
  </si>
  <si>
    <t>21,05</t>
  </si>
  <si>
    <t>94746</t>
  </si>
  <si>
    <t>JOELHO 90 GRAUS, CPVC, SOLDÁVEL, DN 42 MM, INSTALADO EM RESERVAÇÃO DE ÁGUA DE EDIFICAÇÃO QUE POSSUA RESERVATÓRIO DE FIBRA/FIBROCIMENTO  FORNECIMENTO E INSTALAÇÃO. AF_06/2016</t>
  </si>
  <si>
    <t>30,24</t>
  </si>
  <si>
    <t>94748</t>
  </si>
  <si>
    <t>JOELHO 90 GRAUS, CPVC, SOLDÁVEL, DN 54 MM, INSTALADO EM RESERVAÇÃO DE ÁGUA DE EDIFICAÇÃO QUE POSSUA RESERVATÓRIO DE FIBRA/FIBROCIMENTO  FORNECIMENTO E INSTALAÇÃO. AF_06/2016</t>
  </si>
  <si>
    <t>62,55</t>
  </si>
  <si>
    <t>94750</t>
  </si>
  <si>
    <t>JOELHO 90 GRAUS, CPVC, SOLDÁVEL, DN 73 MM, INSTALADO EM RESERVAÇÃO DE ÁGUA DE EDIFICAÇÃO QUE POSSUA RESERVATÓRIO DE FIBRA/FIBROCIMENTO  FORNECIMENTO E INSTALAÇÃO. AF_06/2016</t>
  </si>
  <si>
    <t>149,50</t>
  </si>
  <si>
    <t>94752</t>
  </si>
  <si>
    <t>JOELHO 90 GRAUS, CPVC, SOLDÁVEL, DN 89 MM, INSTALADO EM RESERVAÇÃO DE ÁGUA DE EDIFICAÇÃO QUE POSSUA RESERVATÓRIO DE FIBRA/FIBROCIMENTO  FORNECIMENTO E INSTALAÇÃO. AF_06/2016</t>
  </si>
  <si>
    <t>181,62</t>
  </si>
  <si>
    <t>94756</t>
  </si>
  <si>
    <t>TE, CPVC, SOLDÁVEL, DN 22 MM, INSTALADO EM RESERVAÇÃO DE ÁGUA DE EDIFICAÇÃO QUE POSSUA RESERVATÓRIO DE FIBRA/FIBROCIMENTO  FORNECIMENTO E INSTALAÇÃO. AF_06/2016</t>
  </si>
  <si>
    <t>10,72</t>
  </si>
  <si>
    <t>94757</t>
  </si>
  <si>
    <t>TE, CPVC, SOLDÁVEL, DN 28 MM, INSTALADO EM RESERVAÇÃO DE ÁGUA DE EDIFICAÇÃO QUE POSSUA RESERVATÓRIO DE FIBRA/FIBROCIMENTO  FORNECIMENTO E INSTALAÇÃO. AF_06/2016</t>
  </si>
  <si>
    <t>14,84</t>
  </si>
  <si>
    <t>94758</t>
  </si>
  <si>
    <t>TE, CPVC, SOLDÁVEL, DN 35 MM, INSTALADO EM RESERVAÇÃO DE ÁGUA DE EDIFICAÇÃO QUE POSSUA RESERVATÓRIO DE FIBRA/FIBROCIMENTO  FORNECIMENTO E INSTALAÇÃO. AF_06/2016</t>
  </si>
  <si>
    <t>38,60</t>
  </si>
  <si>
    <t>94759</t>
  </si>
  <si>
    <t>TE, CPVC, SOLDÁVEL, DN 42 MM, INSTALADO EM RESERVAÇÃO DE ÁGUA DE EDIFICAÇÃO QUE POSSUA RESERVATÓRIO DE FIBRA/FIBROCIMENTO  FORNECIMENTO E INSTALAÇÃO. AF_06/2016</t>
  </si>
  <si>
    <t>47,77</t>
  </si>
  <si>
    <t>94760</t>
  </si>
  <si>
    <t>TE, CPVC, SOLDÁVEL, DN 54 MM, INSTALADO EM RESERVAÇÃO DE ÁGUA DE EDIFICAÇÃO QUE POSSUA RESERVATÓRIO DE FIBRA/FIBROCIMENTO  FORNECIMENTO E INSTALAÇÃO. AF_06/2016</t>
  </si>
  <si>
    <t>78,41</t>
  </si>
  <si>
    <t>94761</t>
  </si>
  <si>
    <t>TE, CPVC, SOLDÁVEL, DN 73 MM, INSTALADO EM RESERVAÇÃO DE ÁGUA DE EDIFICAÇÃO QUE POSSUA RESERVATÓRIO DE FIBRA/FIBROCIMENTO  FORNECIMENTO E INSTALAÇÃO. AF_06/2016</t>
  </si>
  <si>
    <t>170,32</t>
  </si>
  <si>
    <t>94762</t>
  </si>
  <si>
    <t>TE, CPVC, SOLDÁVEL, DN 89 MM, INSTALADO EM RESERVAÇÃO DE ÁGUA DE EDIFICAÇÃO QUE POSSUA RESERVATÓRIO DE FIBRA/FIBROCIMENTO  FORNECIMENTO E INSTALAÇÃO. AF_06/2016</t>
  </si>
  <si>
    <t>217,10</t>
  </si>
  <si>
    <t>94783</t>
  </si>
  <si>
    <t>94785</t>
  </si>
  <si>
    <t>35,57</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</si>
  <si>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</si>
  <si>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</si>
  <si>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</si>
  <si>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</si>
  <si>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61,42</t>
  </si>
  <si>
    <t>94788</t>
  </si>
  <si>
    <t>ADAPTADOR COM FLANGES LIVRES, PVC, SOLDÁVEL LONGO, DN 60 MM X 2 , INSTALADO EM RESERVAÇÃO DE ÁGUA DE EDIFICAÇÃO QUE POSSUA RESERVATÓRIO DE FIBRA/FIBROCIMENTO   FORNECIMENTO E INSTALAÇÃO. AF_06/2016</t>
  </si>
  <si>
    <t>92,74</t>
  </si>
  <si>
    <t>94789</t>
  </si>
  <si>
    <t>310,07</t>
  </si>
  <si>
    <t>94790</t>
  </si>
  <si>
    <t>360,05</t>
  </si>
  <si>
    <t>94791</t>
  </si>
  <si>
    <t>507,95</t>
  </si>
  <si>
    <t>94863</t>
  </si>
  <si>
    <t>LUVA, CPVC, SOLDÁVEL, DN 73 MM, INSTALADO EM RESERVAÇÃO DE ÁGUA DE EDIFICAÇÃO QUE POSSUA RESERVATÓRIO DE FIBRA/FIBROCIMENTO  FORNECIMENTO E INSTALAÇÃO. AF_06/2016</t>
  </si>
  <si>
    <t>122,69</t>
  </si>
  <si>
    <t>95141</t>
  </si>
  <si>
    <t>ADAPTADOR COM FLANGES LIVRES, PVC, SOLDÁVEL LONGO, DN  25 MM X 3/4 , INSTALADO EM RESERVAÇÃO DE ÁGUA DE EDIFICAÇÃO QUE POSSUA RESERVATÓRIO DE FIBRA/FIBROCIMENTO    FORNECIMENTO E INSTALAÇÃO. AF_06/2016</t>
  </si>
  <si>
    <t>32,87</t>
  </si>
  <si>
    <t>95237</t>
  </si>
  <si>
    <t>LUVA COM BUCHA DE LATÃO, PVC, SOLDÁVEL, DN 32MM X 1 , INSTALADO EM RAMAL DE DISTRIBUIÇÃO DE ÁGUA   FORNECIMENTO E INSTALAÇÃO. AF_12/2014</t>
  </si>
  <si>
    <t>28,01</t>
  </si>
  <si>
    <t>95693</t>
  </si>
  <si>
    <t>LUVA SIMPLES, PVC, SÉRIE NORMAL, ESGOTO PREDIAL, DN 150 MM, JUNTA ELÁSTICA, FORNECIDO E INSTALADO EM SUBCOLETOR AÉREO DE ESGOTO SANITÁRIO. AF_12/2014</t>
  </si>
  <si>
    <t>65,40</t>
  </si>
  <si>
    <t>95694</t>
  </si>
  <si>
    <t>CURVA 90 GRAUS, PVC, SERIE R, ÁGUA PLUVIAL, DN 100 MM, JUNTA ELÁSTICA, FORNECIDO E INSTALADO EM RAMAL DE ENCAMINHAMENTO. AF_12/2014</t>
  </si>
  <si>
    <t>88,79</t>
  </si>
  <si>
    <t>95695</t>
  </si>
  <si>
    <t>CURVA 90 GRAUS, PVC, SERIE R, ÁGUA PLUVIAL, DN 100 MM, JUNTA ELÁSTICA, FORNECIDO E INSTALADO EM CONDUTORES VERTICAIS DE ÁGUAS PLUVIAIS. AF_12/2014</t>
  </si>
  <si>
    <t>87,40</t>
  </si>
  <si>
    <t>95696</t>
  </si>
  <si>
    <t>36,24</t>
  </si>
  <si>
    <t>96637</t>
  </si>
  <si>
    <t>JOELHO 90 GRAUS, PPR, DN 25 MM, CLASSE PN 25, INSTALADO EM RAMAL OU SUB-RAMAL DE ÁGUA  FORNECIMENTO E INSTALAÇÃO . AF_06/2015</t>
  </si>
  <si>
    <t>11,98</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</si>
  <si>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</si>
  <si>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</si>
  <si>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</si>
  <si>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</si>
  <si>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8,56</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</si>
  <si>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</si>
  <si>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</si>
  <si>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</si>
  <si>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</si>
  <si>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20,95</t>
  </si>
  <si>
    <t>96642</t>
  </si>
  <si>
    <t>TÊ NORMAL, PPR, DN 25 MM, CLASSE PN 25, INSTALADO EM RAMAL OU SUB-RAMAL DE ÁGUA  FORNECIMENTO E INSTALAÇÃO . AF_06/2015</t>
  </si>
  <si>
    <t>15,80</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</si>
  <si>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</si>
  <si>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</si>
  <si>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</si>
  <si>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</si>
  <si>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9,33</t>
  </si>
  <si>
    <t>96651</t>
  </si>
  <si>
    <t>JOELHO 45 GRAUS, PPR, DN 25 MM, CLASSE PN 25, INSTALADO EM RAMAL DE DISTRIBUIÇÃO DE ÁGUA  FORNECIMENTO E INSTALAÇÃO . AF_06/2015</t>
  </si>
  <si>
    <t>8,64</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</si>
  <si>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</si>
  <si>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</si>
  <si>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</si>
  <si>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</si>
  <si>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17,13</t>
  </si>
  <si>
    <t>96654</t>
  </si>
  <si>
    <t>JOELHO 90 GRAUS, PPR, DN 40 MM, CLASSE PN 25, INSTALADO EM RAMAL DE DISTRIBUIÇÃO  FORNECIMENTO E INSTALAÇÃO . AF_06/2015</t>
  </si>
  <si>
    <t>29,07</t>
  </si>
  <si>
    <t>96655</t>
  </si>
  <si>
    <t>JOELHO 45 GRAUS, PPR, DN 40 MM, CLASSE PN 25, INSTALADO EM RAMAL DE DISTRIBUIÇÃO DE ÁGUA  FORNECIMENTO E INSTALAÇÃO . AF_06/2015</t>
  </si>
  <si>
    <t>28,31</t>
  </si>
  <si>
    <t>96656</t>
  </si>
  <si>
    <t>LUVA, PPR, DN 25 MM, CLASSE PN 25, INSTALADO EM RAMAL DE DISTRIBUIÇÃO DE ÁGUA  FORNECIMENTO E INSTALAÇÃO . AF_06/2015</t>
  </si>
  <si>
    <t>6,81</t>
  </si>
  <si>
    <t>96657</t>
  </si>
  <si>
    <t>CONECTOR MACHO, PPR, 25 X 1/2, CLASSE PN 25, INSTALADO EM RAMAL DE DISTRIBUIÇÃO DE ÁGUA  FORNECIMENTO E INSTALAÇÃO . AF_06/2015</t>
  </si>
  <si>
    <t>26,09</t>
  </si>
  <si>
    <t>96658</t>
  </si>
  <si>
    <t>CONECTOR FÊMEA, PPR, 25 X 1/2'', CLASSE PN 25, INSTALADO EM RAMAL DE DISTRIBUIÇÃO DE ÁGUA   FORNECIMENTO E INSTALAÇÃO . AF_06/2015</t>
  </si>
  <si>
    <t>19,20</t>
  </si>
  <si>
    <t>96659</t>
  </si>
  <si>
    <t>LUVA, PPR, DN 32 MM, CLASSE PN 25, INSTALADO EM RAMAL DE DISTRIBUIÇÃO DE ÁGUA  FORNECIMENTO E INSTALAÇÃO. AF_06/2015</t>
  </si>
  <si>
    <t>11,70</t>
  </si>
  <si>
    <t>96660</t>
  </si>
  <si>
    <t>CONECTOR MACHO, PPR, 32 X 3/4'', CLASSE PN 25, INSTALADO EM RAMAL DE DISTRIBUIÇÃO DE ÁGUA   FORNECIMENTO E INSTALAÇÃO. AF_06/2015</t>
  </si>
  <si>
    <t>43,84</t>
  </si>
  <si>
    <t>96661</t>
  </si>
  <si>
    <t>CONECTOR FÊMEA, PPR, 32 X 3/4'', CLASSE PN 25, INSTALADO EM RAMAL DE DISTRIBUIÇÃO DE ÁGUA   FORNECIMENTO E INSTALAÇÃO . AF_06/2015</t>
  </si>
  <si>
    <t>33,26</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</si>
  <si>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</si>
  <si>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</si>
  <si>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</si>
  <si>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</si>
  <si>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22,44</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</si>
  <si>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</si>
  <si>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</si>
  <si>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</si>
  <si>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</si>
  <si>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12,24</t>
  </si>
  <si>
    <t>96666</t>
  </si>
  <si>
    <t>TÊ NORMAL, PPR, DN 32 MM, CLASSE PN 25, INSTALADO EM RAMAL DE DISTRIBUIÇÃO DE ÁGUA  FORNECIMENTO E INSTALAÇÃO . AF_06/2015</t>
  </si>
  <si>
    <t>23,09</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</si>
  <si>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</si>
  <si>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</si>
  <si>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</si>
  <si>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</si>
  <si>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</si>
  <si>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</si>
  <si>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4,66</t>
  </si>
  <si>
    <t>96686</t>
  </si>
  <si>
    <t>JOELHO 90 GRAUS, PPR, DN 32 MM, CLASSE PN 25, INSTALADO EM PRUMADA DE ÁGUA  FORNECIMENTO E INSTALAÇÃO . AF_06/2015</t>
  </si>
  <si>
    <t>8,08</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</si>
  <si>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</si>
  <si>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</si>
  <si>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</si>
  <si>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</si>
  <si>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</si>
  <si>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</si>
  <si>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</si>
  <si>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</si>
  <si>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27,63</t>
  </si>
  <si>
    <t>96691</t>
  </si>
  <si>
    <t>JOELHO 45 GRAUS, PPR, DN 50 MM, CLASSE PN 25, INSTALADO EM PRUMADA DE ÁGUA  FORNECIMENTO E INSTALAÇÃO . AF_06/2015</t>
  </si>
  <si>
    <t>28,66</t>
  </si>
  <si>
    <t>96692</t>
  </si>
  <si>
    <t>JOELHO 90 GRAUS, PPR, DN 63 MM, CLASSE PN 25, INSTALADO EM PRUMADA DE ÁGUA  FORNECIMENTO E INSTALAÇÃO . AF_06/2015</t>
  </si>
  <si>
    <t>41,67</t>
  </si>
  <si>
    <t>96693</t>
  </si>
  <si>
    <t>JOELHO 45 GRAUS, PPR, DN 63 MM, CLASSE PN 25, INSTALADO EM PRUMADA DE ÁGUA  FORNECIMENTO E INSTALAÇÃO . AF_06/2015</t>
  </si>
  <si>
    <t>39,14</t>
  </si>
  <si>
    <t>96694</t>
  </si>
  <si>
    <t>JOELHO 90 GRAUS, PPR, DN 75 MM, CLASSE PN 25, INSTALADO EM PRUMADA DE ÁGUA  FORNECIMENTO E INSTALAÇÃO . AF_06/2015</t>
  </si>
  <si>
    <t>96,45</t>
  </si>
  <si>
    <t>96695</t>
  </si>
  <si>
    <t>JOELHO 45 GRAUS, PPR, DN 75 MM, CLASSE PN 25, INSTALADO EM PRUMADA DE ÁGUA  FORNECIMENTO E INSTALAÇÃO . AF_06/2015</t>
  </si>
  <si>
    <t>93,48</t>
  </si>
  <si>
    <t>96696</t>
  </si>
  <si>
    <t>JOELHO 90 GRAUS, PPR, DN 90 MM, CLASSE PN 25, INSTALADO EM PRUMADA DE ÁGUA  FORNECIMENTO E INSTALAÇÃO . AF_06/2015</t>
  </si>
  <si>
    <t>145,93</t>
  </si>
  <si>
    <t>96697</t>
  </si>
  <si>
    <t>JOELHO 90 GRAUS, PPR, DN 110 MM, CLASSE PN 25, INSTALADO EM PRUMADA DE ÁGUA  FORNECIMENTO E INSTALAÇÃO . AF_06/2015</t>
  </si>
  <si>
    <t>218,53</t>
  </si>
  <si>
    <t>96698</t>
  </si>
  <si>
    <t>LUVA, PPR, DN 25 MM, CLASSE PN 25, INSTALADO EM PRUMADA DE ÁGUA  FORNECIMENTO E INSTALAÇÃO . AF_06/2015</t>
  </si>
  <si>
    <t>4,16</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</si>
  <si>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</si>
  <si>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</si>
  <si>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</si>
  <si>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</si>
  <si>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</si>
  <si>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</si>
  <si>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5,62</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</si>
  <si>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</si>
  <si>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</si>
  <si>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</si>
  <si>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</si>
  <si>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</si>
  <si>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</si>
  <si>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14,86</t>
  </si>
  <si>
    <t>96705</t>
  </si>
  <si>
    <t>LUVA, PPR, DN 50 MM, CLASSE PN 25, INSTALADO EM PRUMADA DE ÁGUA  FORNECIMENTO E INSTALAÇÃO. AF_06/2015</t>
  </si>
  <si>
    <t>18,99</t>
  </si>
  <si>
    <t>96706</t>
  </si>
  <si>
    <t>LUVA, PPR, DN 63 MM, CLASSE PN 25, INSTALADO EM PRUMADA DE ÁGUA  FORNECIMENTO E INSTALAÇÃO. AF_06/2015</t>
  </si>
  <si>
    <t>28,43</t>
  </si>
  <si>
    <t>96707</t>
  </si>
  <si>
    <t>LUVA, PPR, DN 75 MM, CLASSE PN 25, INSTALADO EM PRUMADA DE ÁGUA  FORNECIMENTO E INSTALAÇÃO. AF_06/2015</t>
  </si>
  <si>
    <t>61,78</t>
  </si>
  <si>
    <t>96708</t>
  </si>
  <si>
    <t>LUVA, PPR, DN 90 MM, CLASSE PN 25, INSTALADO EM PRUMADA DE ÁGUA  FORNECIMENTO E INSTALAÇÃO. AF_06/2015</t>
  </si>
  <si>
    <t>98,32</t>
  </si>
  <si>
    <t>96709</t>
  </si>
  <si>
    <t>LUVA, PPR, DN 110 MM, CLASSE PN 25, INSTALADO EM PRUMADA DE ÁGUA  FORNECIMENTO E INSTALAÇÃO. AF_06/2015</t>
  </si>
  <si>
    <t>156,10</t>
  </si>
  <si>
    <t>96710</t>
  </si>
  <si>
    <t>TÊ NORMAL, PPR, DN 25 MM, CLASSE PN 25, INSTALADO EM PRUMADA DE ÁGUA  FORNECIMENTO E INSTALAÇÃO . AF_06/2015</t>
  </si>
  <si>
    <t>6,96</t>
  </si>
  <si>
    <t>96711</t>
  </si>
  <si>
    <t>TÊ NORMAL, PPR, DN 32 MM, CLASSE PN 25, INSTALADO EM PRUMADA DE ÁGUA  FORNECIMENTO E INSTALAÇÃO . AF_06/2015</t>
  </si>
  <si>
    <t>10,97</t>
  </si>
  <si>
    <t>96712</t>
  </si>
  <si>
    <t>TÊ NORMAL, PPR, DN 40 MM, CLASSE PN 25, INSTALADO EM PRUMADA DE ÁGUA  FORNECIMENTO E INSTALAÇÃO . AF_06/2015</t>
  </si>
  <si>
    <t>22,19</t>
  </si>
  <si>
    <t>96713</t>
  </si>
  <si>
    <t>TÊ NORMAL, PPR, DN 50 MM, CLASSE PN 25, INSTALADO EM PRUMADA DE ÁGUA  FORNECIMENTO E INSTALAÇÃO . AF_06/2015</t>
  </si>
  <si>
    <t>30,44</t>
  </si>
  <si>
    <t>96714</t>
  </si>
  <si>
    <t>TÊ NORMAL, PPR, DN 63 MM, CLASSE PN 25, INSTALADO EM PRUMADA DE ÁGUA  FORNECIMENTO E INSTALAÇÃO . AF_06/2015</t>
  </si>
  <si>
    <t>52,14</t>
  </si>
  <si>
    <t>96715</t>
  </si>
  <si>
    <t>TÊ NORMAL, PPR, DN 75 MM, CLASSE PN 25, INSTALADO EM PRUMADA DE ÁGUA  FORNECIMENTO E INSTALAÇÃO . AF_06/2015</t>
  </si>
  <si>
    <t>101,70</t>
  </si>
  <si>
    <t>96716</t>
  </si>
  <si>
    <t>TÊ NORMAL, PPR, DN 90 MM, CLASSE PN 25, INSTALADO EM PRUMADA DE ÁGUA  FORNECIMENTO E INSTALAÇÃO . AF_06/2015</t>
  </si>
  <si>
    <t>153,63</t>
  </si>
  <si>
    <t>96717</t>
  </si>
  <si>
    <t>TÊ NORMAL, PPR, DN 110 MM, CLASSE PN 25, INSTALADO EM PRUMADA DE ÁGUA  FORNECIMENTO E INSTALAÇÃO . AF_06/2015</t>
  </si>
  <si>
    <t>243,38</t>
  </si>
  <si>
    <t>96736</t>
  </si>
  <si>
    <t>LUVA, PPR, DN 20 MM, CLASSE PN 25, INSTALADO EM RESERVAÇÃO DE ÁGUA DE EDIFICAÇÃO QUE POSSUA RESERVATÓRIO DE FIBRA/FIBROCIMENTO  FORNECIMENTO E INSTALAÇÃO. AF_06/2016</t>
  </si>
  <si>
    <t>5,03</t>
  </si>
  <si>
    <t>96737</t>
  </si>
  <si>
    <t>LUVA, PPR, DN 25 MM, CLASSE PN 25, INSTALADO EM RESERVAÇÃO DE ÁGUA DE EDIFICAÇÃO QUE POSSUA RESERVATÓRIO DE FIBRA/FIBROCIMENTO  FORNECIMENTO E INSTALAÇÃO. AF_06/2016</t>
  </si>
  <si>
    <t>96738</t>
  </si>
  <si>
    <t>96739</t>
  </si>
  <si>
    <t>LUVA, PPR, DN 32 MM, CLASSE PN 25, INSTALADO EM RESERVAÇÃO DE ÁGUA DE EDIFICAÇÃO QUE POSSUA RESERVATÓRIO DE FIBRA/FIBROCIMENTO  FORNECIMENTO E INSTALAÇÃO. AF_06/2016</t>
  </si>
  <si>
    <t>7,89</t>
  </si>
  <si>
    <t>96740</t>
  </si>
  <si>
    <t>40,03</t>
  </si>
  <si>
    <t>96741</t>
  </si>
  <si>
    <t>LUVA, PPR, DN 40 MM, CLASSE PN 25, INSTALADO EM RESERVAÇÃO DE ÁGUA DE EDIFICAÇÃO QUE POSSUA RESERVATÓRIO DE FIBRA/FIBROCIMENTO  FORNECIMENTO E INSTALAÇÃO. AF_06/2016</t>
  </si>
  <si>
    <t>14,16</t>
  </si>
  <si>
    <t>96742</t>
  </si>
  <si>
    <t>LUVA, PPR, DN 50 MM, CLASSE PN 25, INSTALADO EM RESERVAÇÃO DE ÁGUA DE EDIFICAÇÃO QUE POSSUA RESERVATÓRIO DE FIBRA/FIBROCIMENTO  FORNECIMENTO E INSTALAÇÃO. AF_06/2016</t>
  </si>
  <si>
    <t>21,47</t>
  </si>
  <si>
    <t>96743</t>
  </si>
  <si>
    <t>LUVA, PPR, DN 63 MM, CLASSE PN 25, INSTALADO EM RESERVAÇÃO DE ÁGUA DE EDIFICAÇÃO QUE POSSUA RESERVATÓRIO DE FIBRA/FIBROCIMENTO  FORNECIMENTO E INSTALAÇÃO. AF_06/2016</t>
  </si>
  <si>
    <t>29,09</t>
  </si>
  <si>
    <t>96744</t>
  </si>
  <si>
    <t>LUVA, PPR, DN 75 MM, CLASSE PN 25, INSTALADO EM RESERVAÇÃO DE ÁGUA DE EDIFICAÇÃO QUE POSSUA RESERVATÓRIO DE FIBRA/FIBROCIMENTO  FORNECIMENTO E INSTALAÇÃO. AF_06/2016</t>
  </si>
  <si>
    <t>64,23</t>
  </si>
  <si>
    <t>96745</t>
  </si>
  <si>
    <t>LUVA, PPR, DN 90 MM, CLASSE PN 25, INSTALADO EM RESERVAÇÃO DE ÁGUA DE EDIFICAÇÃO QUE POSSUA RESERVATÓRIO DE FIBRA/FIBROCIMENTO  FORNECIMENTO E INSTALAÇÃO. AF_06/2016</t>
  </si>
  <si>
    <t>97,73</t>
  </si>
  <si>
    <t>96746</t>
  </si>
  <si>
    <t>LUVA, PPR, DN 110 MM, CLASSE PN 25, INSTALADO EM RESERVAÇÃO DE ÁGUA DE EDIFICAÇÃO QUE POSSUA RESERVATÓRIO DE FIBRA/FIBROCIMENTO  FORNECIMENTO E INSTALAÇÃO. AF_06/2016</t>
  </si>
  <si>
    <t>156,06</t>
  </si>
  <si>
    <t>96747</t>
  </si>
  <si>
    <t>JOELHO 90 GRAUS, PPR, DN 20 MM, CLASSE PN 25,  INSTALADO EM RESERVAÇÃO DE ÁGUA DE EDIFICAÇÃO QUE POSSUA RESERVATÓRIO DE FIBRA/FIBROCIMENTO  FORNECIMENTO E INSTALAÇÃO. AF_06/2016</t>
  </si>
  <si>
    <t>6,92</t>
  </si>
  <si>
    <t>96748</t>
  </si>
  <si>
    <t>JOELHO 90 GRAUS, PPR, DN 25 MM, CLASSE PN 25,  INSTALADO EM RESERVAÇÃO DE ÁGUA DE EDIFICAÇÃO QUE POSSUA RESERVATÓRIO DE FIBRA/FIBROCIMENTO  FORNECIMENTO E INSTALAÇÃO. AF_06/2016</t>
  </si>
  <si>
    <t>8,24</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</si>
  <si>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</si>
  <si>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</si>
  <si>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</si>
  <si>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</si>
  <si>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16,67</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</si>
  <si>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</si>
  <si>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</si>
  <si>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</si>
  <si>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</si>
  <si>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</si>
  <si>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</si>
  <si>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100,12</t>
  </si>
  <si>
    <t>96754</t>
  </si>
  <si>
    <t>JOELHO 90 GRAUS, PPR, DN 90 MM, CLASSE PN 25,  INSTALADO EM RESERVAÇÃO DE ÁGUA DE EDIFICAÇÃO QUE POSSUA RESERVATÓRIO DE FIBRA/FIBROCIMENTO  FORNECIMENTO E INSTALAÇÃO. AF_06/2016</t>
  </si>
  <si>
    <t>145,02</t>
  </si>
  <si>
    <t>96755</t>
  </si>
  <si>
    <t>JOELHO 90 GRAUS, PPR, DN 110 MM, CLASSE PN 25,  INSTALADO EM RESERVAÇÃO DE ÁGUA DE EDIFICAÇÃO QUE POSSUA RESERVATÓRIO DE FIBRA/FIBROCIMENTO  FORNECIMENTO E INSTALAÇÃO. AF_06/2016</t>
  </si>
  <si>
    <t>218,50</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</si>
  <si>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</si>
  <si>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</si>
  <si>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</si>
  <si>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</si>
  <si>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13,54</t>
  </si>
  <si>
    <t>96758</t>
  </si>
  <si>
    <t>TÊ, PPR, DN 32 MM, CLASSE PN 25,  INSTALADO EM RESERVAÇÃO DE ÁGUA DE EDIFICAÇÃO QUE POSSUA RESERVATÓRIO DE FIBRA/FIBROCIMENTO  FORNECIMENTO E INSTALAÇÃO. AF_06/2016</t>
  </si>
  <si>
    <t>15,52</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</si>
  <si>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</si>
  <si>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</si>
  <si>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</si>
  <si>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</si>
  <si>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</si>
  <si>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</si>
  <si>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</si>
  <si>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</si>
  <si>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106,56</t>
  </si>
  <si>
    <t>96763</t>
  </si>
  <si>
    <t>TÊ, PPR, DN 90 MM, CLASSE PN 25,  INSTALADO EM RESERVAÇÃO DE ÁGUA DE EDIFICAÇÃO QUE POSSUA RESERVATÓRIO DE FIBRA/FIBROCIMENTO  FORNECIMENTO E INSTALAÇÃO. AF_06/2016</t>
  </si>
  <si>
    <t>152,41</t>
  </si>
  <si>
    <t>96764</t>
  </si>
  <si>
    <t>TÊ, PPR, DN 110 MM, CLASSE PN 25,  INSTALADO EM RESERVAÇÃO DE ÁGUA DE EDIFICAÇÃO QUE POSSUA RESERVATÓRIO DE FIBRA/FIBROCIMENTO  FORNECIMENTO E INSTALAÇÃO. AF_06/2016</t>
  </si>
  <si>
    <t>243,31</t>
  </si>
  <si>
    <t>96802</t>
  </si>
  <si>
    <t>KIT CHASSI PEX, PRÉ-FABRICADO, PARA CHUVEIRO COM REGISTROS DE PRESSÃO E CONEXÕES POR CRIMPAGEM  FORNECIMENTO E INSTALAÇÃO. AF_06/2015</t>
  </si>
  <si>
    <t>305,28</t>
  </si>
  <si>
    <t>96803</t>
  </si>
  <si>
    <t>KIT CHASSI PEX, PRÉ-FABRICADO, PARA COZINHA COM CUBA SIMPLES E CONEXÕES POR CRIMPAGEM  FORNECIMENTO E INSTALAÇÃO. AF_06/2015</t>
  </si>
  <si>
    <t>155,28</t>
  </si>
  <si>
    <t>96804</t>
  </si>
  <si>
    <t>KIT CHASSI PEX, PRÉ-FABRICADO, PARA ÁREA DE SERVIÇO COM TANQUE E MÁQUINA DE LAVAR ROUPA, E CONEXÕES POR CRIMPAGEM  FORNECIMENTO E INSTALAÇÃO. AF_06/2015</t>
  </si>
  <si>
    <t>273,82</t>
  </si>
  <si>
    <t>96805</t>
  </si>
  <si>
    <t>KIT CHASSI PEX, PRÉ-FABRICADO, PARA CHUVEIRO COM REGISTROS DE PRESSÃO E CONEXÕES POR ANEL DESLIZANTE  FORNECIMENTO E INSTALAÇÃO. AF_06/2015</t>
  </si>
  <si>
    <t>312,34</t>
  </si>
  <si>
    <t>96806</t>
  </si>
  <si>
    <t>KIT CHASSI PEX, PRÉ-FABRICADO, PARA COZINHA COM CUBA SIMPLES E CONEXÕES POR ANEL DESLIZANTE  FORNECIMENTO E INSTALAÇÃO. AF_06/2015</t>
  </si>
  <si>
    <t>148,40</t>
  </si>
  <si>
    <t>96807</t>
  </si>
  <si>
    <t>KIT CHASSI PEX, PRÉ-FABRICADO, PARA ÁREA DE SERVIÇO COM TANQUE E MÁQUINA DE LAVAR ROUPA, E CONEXÕES POR ANEL DESLIZANTE  FORNECIMENTO E INSTALAÇÃO. AF_06/2015</t>
  </si>
  <si>
    <t>244,87</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</si>
  <si>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</si>
  <si>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</si>
  <si>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</si>
  <si>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</si>
  <si>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</si>
  <si>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</si>
  <si>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</si>
  <si>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</si>
  <si>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</si>
  <si>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</si>
  <si>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16,58</t>
  </si>
  <si>
    <t>96813</t>
  </si>
  <si>
    <t>CONEXÃO FIXA, ROSCA FÊMEA, METÁLICA, PARA INSTALAÇÕES EM PEX, DN 20 MM X 3/4", COM ANEL DESLIZANTE. FORNECIMENTO E INSTALAÇÃO. AF_06/2015</t>
  </si>
  <si>
    <t>19,39</t>
  </si>
  <si>
    <t>96814</t>
  </si>
  <si>
    <t>UNIÃO DE REDUÇÃO, METÁLICA, PARA INSTALAÇÕES EM PEX, DN 20 X 16 MM, CONEXÃO POR ANEL DESLIZANTE  FORNECIMENTO E INSTALAÇÃO. AF_06/2015</t>
  </si>
  <si>
    <t>16,10</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</si>
  <si>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</si>
  <si>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</si>
  <si>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</si>
  <si>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</si>
  <si>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</si>
  <si>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</si>
  <si>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26,10</t>
  </si>
  <si>
    <t>96818</t>
  </si>
  <si>
    <t>UNIÃO DE REDUÇÃO, METÁLICA, PEX, DN 25 X 16 MM, CONEXÃO POR ANEL DESLIZANTE  FORNECIMENTO E INSTALAÇÃO. AF_06/2015</t>
  </si>
  <si>
    <t>24,16</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</si>
  <si>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</si>
  <si>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</si>
  <si>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</si>
  <si>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</si>
  <si>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45,26</t>
  </si>
  <si>
    <t>96821</t>
  </si>
  <si>
    <t>CONEXÃO FIXA, ROSCA FÊMEA, METÁLICA, PARA INSTALAÇÕES EM PEX, DN 32 MM X 1", COM ANEL DESLIZANTE  FORNECIMENTO E INSTALAÇÃO. AF_06/2015</t>
  </si>
  <si>
    <t>38,15</t>
  </si>
  <si>
    <t>96822</t>
  </si>
  <si>
    <t>UNIÃO DE REDUÇÃO, METÁLICA, PEX, DN 32 X 25 MM, CONEXÃO POR ANEL DESLIZANTE  FORNECIMENTO E INSTALAÇÃO. AF_06/2015</t>
  </si>
  <si>
    <t>96823</t>
  </si>
  <si>
    <t>LUVA PARA INSTALAÇÕES EM PEX, DN 16 MM, CONEXÃO POR CRIMPAGEM  FORNECIMENTO E INSTALAÇÃO . AF_06/2015</t>
  </si>
  <si>
    <t>15,89</t>
  </si>
  <si>
    <t>96824</t>
  </si>
  <si>
    <t>CONEXÃO FIXA, ROSCA FÊMEA, PARA INSTALAÇÕES EM PEX, DN 16MM X 1/2", CONEXÃO POR CRIMPAGEM  FORNECIMENTO E INSTALAÇÃO. AF_06/2015</t>
  </si>
  <si>
    <t>18,08</t>
  </si>
  <si>
    <t>96825</t>
  </si>
  <si>
    <t>CONEXÃO FIXA, ROSCA FÊMEA, PARA INSTALAÇÕES EM PEX, DN 16MM X 3/4", CONEXÃO POR CRIMPAGEM  FORNECIMENTO E INSTALAÇÃO. AF_06/2015</t>
  </si>
  <si>
    <t>24,91</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</si>
  <si>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</si>
  <si>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</si>
  <si>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</si>
  <si>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</si>
  <si>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23,14</t>
  </si>
  <si>
    <t>96828</t>
  </si>
  <si>
    <t>CONEXÃO FIXA, ROSCA FÊMEA, PARA INSTALAÇÕES EM PEX, DN 20MM X 3/4", CONEXÃO POR CRIMPAGEM  FORNECIMENTO E INSTALAÇÃO. AF_06/2015</t>
  </si>
  <si>
    <t>29,41</t>
  </si>
  <si>
    <t>96829</t>
  </si>
  <si>
    <t>LUVA DE REDUÇÃO PARA INSTALAÇÕES EM PEX, DN 20 X 16 MM, CONEXÃO POR CRIMPAGEM  FORNECIMENTO E INSTALAÇÃO. AF_06/2015</t>
  </si>
  <si>
    <t>22,22</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</si>
  <si>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</si>
  <si>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</si>
  <si>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</si>
  <si>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</si>
  <si>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</si>
  <si>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</si>
  <si>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30,68</t>
  </si>
  <si>
    <t>96833</t>
  </si>
  <si>
    <t>LUVA DE REDUÇÃO PARA INSTALAÇÕES EM PEX, DN 25 X 16 MM, CONEXÃO POR CRIMPAGEM  FORNECIMENTO E INSTALAÇÃO. AF_06/2015</t>
  </si>
  <si>
    <t>28,63</t>
  </si>
  <si>
    <t>96834</t>
  </si>
  <si>
    <t>LUVA PARA INSTALAÇÕES EM PEX, DN 32 MM, CONEXÃO POR CRIMPAGEM  FORNECIMENTO E INSTALAÇÃO . AF_06/2015</t>
  </si>
  <si>
    <t>48,00</t>
  </si>
  <si>
    <t>96835</t>
  </si>
  <si>
    <t>CONEXÃO FIXA, ROSCA FÊMEA, PARA INSTALAÇÕES EM PEX, DN 32 MM X 3/4", CONEXÃO POR CRIMPAGEM  FORNECIMENTO E INSTALAÇÃO. AF_06/2015</t>
  </si>
  <si>
    <t>41,23</t>
  </si>
  <si>
    <t>96836</t>
  </si>
  <si>
    <t>LUVA DE REDUÇÃO PARA INSTALAÇÕES EM PEX, DN 32 X 25 MM, CONEXÃO POR CRIMPAGEM  FORNECIMENTO E INSTALAÇÃO. AF_06/2015</t>
  </si>
  <si>
    <t>44,04</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</si>
  <si>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</si>
  <si>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</si>
  <si>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</si>
  <si>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</si>
  <si>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</si>
  <si>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</si>
  <si>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20,30</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</si>
  <si>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</si>
  <si>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</si>
  <si>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</si>
  <si>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</si>
  <si>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22,83</t>
  </si>
  <si>
    <t>96842</t>
  </si>
  <si>
    <t>JOELHO 90 GRAUS, ROSCA FÊMEA TERMINAL, METÁLICO, PARA INSTALAÇÕES EM PEX, DN 20 MM X 3/4", CONEXÃO POR ANEL DESLIZANTE  FORNECIMENTO E INSTALAÇÃO. AF_06/2015</t>
  </si>
  <si>
    <t>29,80</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</si>
  <si>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</si>
  <si>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</si>
  <si>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</si>
  <si>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</si>
  <si>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</si>
  <si>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</si>
  <si>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42,41</t>
  </si>
  <si>
    <t>96846</t>
  </si>
  <si>
    <t>JOELHO 90 GRAUS, ROSCA FÊMEA TERMINAL, METÁLICO, PARA INSTALAÇÕES EM PEX, DN 25 MM X 3/4", CONEXÃO POR ANEL DESLIZANTE  FORNECIMENTO E INSTALAÇÃO. AF_06/2015</t>
  </si>
  <si>
    <t>32,69</t>
  </si>
  <si>
    <t>96847</t>
  </si>
  <si>
    <t>JOELHO ROSCA FÊMEA, COM BASE FIXA, METÁLICO, PARA INSTALAÇÕES EM PEX, DN 25MM X 3/4", CONEXÃO POR ANEL DESLIZANTE  FORNECIMENTO E INSTALAÇÃO. AF_06/2015</t>
  </si>
  <si>
    <t>36,26</t>
  </si>
  <si>
    <t>96848</t>
  </si>
  <si>
    <t>JOELHO 90 GRAUS, METÁLICO, PARA INSTALAÇÕES EM PEX, DN 32 MM, CONEXÃO POR ANEL DESLIZANTE  FORNECIMENTO E INSTALAÇÃO . AF_06/2015</t>
  </si>
  <si>
    <t>55,22</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</si>
  <si>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</si>
  <si>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</si>
  <si>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</si>
  <si>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</si>
  <si>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23,38</t>
  </si>
  <si>
    <t>96851</t>
  </si>
  <si>
    <t>JOELHO 90 GRAUS, ROSCA FÊMEA TERMINAL, PARA INSTALAÇÕES EM PEX, DN 16MM X 3/4", CONEXÃO POR CRIMPAGEM  FORNECIMENTO E INSTALAÇÃO. AF_06/2015</t>
  </si>
  <si>
    <t>31,52</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</si>
  <si>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</si>
  <si>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</si>
  <si>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</si>
  <si>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</si>
  <si>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30,08</t>
  </si>
  <si>
    <t>96854</t>
  </si>
  <si>
    <t>JOELHO 90 GRAUS, ROSCA FÊMEA TERMINAL, PARA INSTALAÇÕES EM PEX, DN 20MM X 3/4", CONEXÃO POR CRIMPAGEM  FORNECIMENTO E INSTALAÇÃO. AF_06/2015</t>
  </si>
  <si>
    <t>36,37</t>
  </si>
  <si>
    <t>96855</t>
  </si>
  <si>
    <t>JOELHO 90 GRAUS, PARA INSTALAÇÕES EM PEX, DN 25 MM, CONEXÃO POR CRIMPAGEM   FORNECIMENTO E INSTALAÇÃO. AF_06/2015</t>
  </si>
  <si>
    <t>33,02</t>
  </si>
  <si>
    <t>96856</t>
  </si>
  <si>
    <t>JOELHO 90 GRAUS, ROSCA FÊMEA TERMINAL, PARA INSTALAÇÕES EM PEX, DN 25MM X 1/2", CONEXÃO POR CRIMPAGEM  FORNECIMENTO E INSTALAÇÃO. AF_06/2015</t>
  </si>
  <si>
    <t>33,54</t>
  </si>
  <si>
    <t>96857</t>
  </si>
  <si>
    <t>JOELHO 90 GRAUS, ROSCA FÊMEA TERMINAL, PARA INSTALAÇÕES EM PEX, DN 25MM X 1, CONEXÃO POR CRIMPAGEM  FORNECIMENTO E INSTALAÇÃO. AF_06/2015</t>
  </si>
  <si>
    <t>54,83</t>
  </si>
  <si>
    <t>96858</t>
  </si>
  <si>
    <t>JOELHO 90 GRAUS, PARA INSTALAÇÕES EM PEX, DN 32 MM, CONEXÃO POR CRIMPAGEM   FORNECIMENTO E INSTALAÇÃO. AF_06/2015</t>
  </si>
  <si>
    <t>54,90</t>
  </si>
  <si>
    <t>96859</t>
  </si>
  <si>
    <t>JOELHO 90 GRAUS, ROSCA FÊMEA TERMINAL, PARA INSTALAÇÕES EM PEX, DN 32 MM X 1", CONEXÃO POR CRIMPAGEM  FORNECIMENTO E INSTALAÇÃO. AF_06/2015</t>
  </si>
  <si>
    <t>68,73</t>
  </si>
  <si>
    <t>96860</t>
  </si>
  <si>
    <t>TÊ, METÁLICO, PARA INSTALAÇÕES EM PEX, DN 16 MM, CONEXÃO POR ANEL DESLIZANTE  FORNECIMENTO E INSTALAÇÃO. AF_06/2015</t>
  </si>
  <si>
    <t>25,96</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</si>
  <si>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</si>
  <si>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</si>
  <si>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</si>
  <si>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</si>
  <si>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31,34</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</si>
  <si>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</si>
  <si>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</si>
  <si>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</si>
  <si>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</si>
  <si>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50,38</t>
  </si>
  <si>
    <t>96865</t>
  </si>
  <si>
    <t>TÊ, ROSCA FÊMEA, METÁLICO, PARA INSTALAÇÕES EM PEX, DN 25 MM X 3/4", CONEXÃO POR ANEL DESLIZANTE  FORNECIMENTO E INSTALAÇÃO. AF_06/2015</t>
  </si>
  <si>
    <t>49,26</t>
  </si>
  <si>
    <t>96866</t>
  </si>
  <si>
    <t>TÊ, METÁLICO, PARA INSTALAÇÕES EM PEX, DN 32 MM, CONEXÃO POR ANEL DESLIZANTE  FORNECIMENTO E INSTALAÇÃO. AF_06/2015</t>
  </si>
  <si>
    <t>66,56</t>
  </si>
  <si>
    <t>96867</t>
  </si>
  <si>
    <t>TÊ, ROSCA MACHO, METÁLICO, PARA INSTALAÇÕES EM PEX, DN 32 MM X 1", CONEXÃO POR ANEL DESLIZANTE  FORNECIMENTO E INSTALAÇÃO. AF_06/2015</t>
  </si>
  <si>
    <t>78,17</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</si>
  <si>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</si>
  <si>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</si>
  <si>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</si>
  <si>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</si>
  <si>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</si>
  <si>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</si>
  <si>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59,47</t>
  </si>
  <si>
    <t>96871</t>
  </si>
  <si>
    <t>TÊ, PARA INSTALAÇÕES EM PEX, DN 32 MM, CONEXÃO POR CRIMPAGEM  FORNECIMENTO E INSTALAÇÃO. AF_06/2015</t>
  </si>
  <si>
    <t>86,88</t>
  </si>
  <si>
    <t>96872</t>
  </si>
  <si>
    <t>DISTRIBUIDOR 2 SAÍDAS, METÁLICO, PARA INSTALAÇÕES EM PEX, ENTRADA DE 3/4" X 2 SAÍDAS DE 1/2", CONEXÃO POR ANEL DESLIZANTE  FORNECIMENTO E INSTALAÇÃO. AF_06/2015</t>
  </si>
  <si>
    <t>77,12</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</si>
  <si>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</si>
  <si>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</si>
  <si>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</si>
  <si>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</si>
  <si>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93,33</t>
  </si>
  <si>
    <t>96875</t>
  </si>
  <si>
    <t>DISTRIBUIDOR 3 SAÍDAS, METÁLICO, PARA INSTALAÇÕES EM PEX, ENTRADA DE 1 X 3 SAÍDAS DE 1/2, CONEXÃO POR ANEL DESLIZANTE   FORNECIMENTO E INSTALAÇÃO. AF_06/2015</t>
  </si>
  <si>
    <t>113,92</t>
  </si>
  <si>
    <t>96876</t>
  </si>
  <si>
    <t>DISTRIBUIDOR 2 SAÍDAS, PARA INSTALAÇÕES EM PEX, ENTRADA DE 32 MM X 2 SAÍDAS DE 16 MM, CONEXÃO POR CRIMPAGEM FORNECIMENTO E INSTALAÇÃO. AF_06/2015</t>
  </si>
  <si>
    <t>211,76</t>
  </si>
  <si>
    <t>96877</t>
  </si>
  <si>
    <t>DISTRIBUIDOR 2 SAÍDAS, PARA INSTALAÇÕES EM PEX, ENTRADA DE 32 MM X 2 SAÍDAS DE 20 MM, CONEXÃO POR CRIMPAGEM  FORNECIMENTO E INSTALAÇÃO. AF_06/2015</t>
  </si>
  <si>
    <t>226,71</t>
  </si>
  <si>
    <t>96878</t>
  </si>
  <si>
    <t>DISTRIBUIDOR 2 SAÍDAS, PARA INSTALAÇÕES EM PEX, ENTRADA DE 32 MM X 2 SAÍDAS DE 25 MM, CONEXÃO POR CRIMPAGEM  FORNECIMENTO E INSTALAÇÃO. AF_06/2015</t>
  </si>
  <si>
    <t>229,51</t>
  </si>
  <si>
    <t>96879</t>
  </si>
  <si>
    <t>DISTRIBUIDOR 3 SAÍDAS, PARA INSTALAÇÕES EM PEX, ENTRADA DE 32 MM X 3 SAÍDAS DE 16 MM, CONEXÃO POR CRIMPAGEM  FORNECIMENTO E INSTALAÇÃO. AF_06/2015</t>
  </si>
  <si>
    <t>228,97</t>
  </si>
  <si>
    <t>96880</t>
  </si>
  <si>
    <t>DISTRIBUIDOR 3 SAÍDAS, PARA INSTALAÇÕES EM PEX, ENTRADA DE 32 MM X 3 SAÍDAS DE 20 MM, CONEXÃO POR CRIMPAGEM  FORNECIMENTO E INSTALAÇÃO. AF_06/2015</t>
  </si>
  <si>
    <t>262,45</t>
  </si>
  <si>
    <t>96881</t>
  </si>
  <si>
    <t>DISTRIBUIDOR 3 SAÍDAS, PARA INSTALAÇÕES EM PEX, ENTRADA DE 32 MM X 3 SAÍDAS DE 25 MM, CONEXÃO POR CRIMPAGEM  FORNECIMENTO E INSTALAÇÃO. AF_06/2015</t>
  </si>
  <si>
    <t>277,61</t>
  </si>
  <si>
    <t>97425</t>
  </si>
  <si>
    <t>25,91</t>
  </si>
  <si>
    <t>97426</t>
  </si>
  <si>
    <t>31,95</t>
  </si>
  <si>
    <t>97427</t>
  </si>
  <si>
    <t>97428</t>
  </si>
  <si>
    <t>97429</t>
  </si>
  <si>
    <t>56,86</t>
  </si>
  <si>
    <t>97430</t>
  </si>
  <si>
    <t>43,92</t>
  </si>
  <si>
    <t>97431</t>
  </si>
  <si>
    <t>48,53</t>
  </si>
  <si>
    <t>97432</t>
  </si>
  <si>
    <t>54,68</t>
  </si>
  <si>
    <t>97433</t>
  </si>
  <si>
    <t>108,95</t>
  </si>
  <si>
    <t>97434</t>
  </si>
  <si>
    <t>111,32</t>
  </si>
  <si>
    <t>97435</t>
  </si>
  <si>
    <t>127,70</t>
  </si>
  <si>
    <t>97436</t>
  </si>
  <si>
    <t>132,24</t>
  </si>
  <si>
    <t>97437</t>
  </si>
  <si>
    <t>CURVA 45 GRAUS, EM AÇO, CONEXÃO RANHURADA, DN 80 (3), INSTALADO EM PRUMADAS - FORNECIMENTO E INSTALAÇÃO. AF_10/2020</t>
  </si>
  <si>
    <t>146,32</t>
  </si>
  <si>
    <t>97438</t>
  </si>
  <si>
    <t>151,18</t>
  </si>
  <si>
    <t>97439</t>
  </si>
  <si>
    <t>167,91</t>
  </si>
  <si>
    <t>97440</t>
  </si>
  <si>
    <t>202,25</t>
  </si>
  <si>
    <t>97442</t>
  </si>
  <si>
    <t>222,90</t>
  </si>
  <si>
    <t>97443</t>
  </si>
  <si>
    <t>101,12</t>
  </si>
  <si>
    <t>97444</t>
  </si>
  <si>
    <t>121,29</t>
  </si>
  <si>
    <t>97446</t>
  </si>
  <si>
    <t>217,78</t>
  </si>
  <si>
    <t>97447</t>
  </si>
  <si>
    <t>97449</t>
  </si>
  <si>
    <t>231,49</t>
  </si>
  <si>
    <t>97450</t>
  </si>
  <si>
    <t>286,40</t>
  </si>
  <si>
    <t>97452</t>
  </si>
  <si>
    <t>168,20</t>
  </si>
  <si>
    <t>97453</t>
  </si>
  <si>
    <t>97454</t>
  </si>
  <si>
    <t>297,58</t>
  </si>
  <si>
    <t>97455</t>
  </si>
  <si>
    <t>315,99</t>
  </si>
  <si>
    <t>97456</t>
  </si>
  <si>
    <t>698,51</t>
  </si>
  <si>
    <t>97457</t>
  </si>
  <si>
    <t>615,93</t>
  </si>
  <si>
    <t>97458</t>
  </si>
  <si>
    <t>270,50</t>
  </si>
  <si>
    <t>97459</t>
  </si>
  <si>
    <t>479,44</t>
  </si>
  <si>
    <t>97460</t>
  </si>
  <si>
    <t>749,20</t>
  </si>
  <si>
    <t>97461</t>
  </si>
  <si>
    <t>97462</t>
  </si>
  <si>
    <t>26,25</t>
  </si>
  <si>
    <t>97464</t>
  </si>
  <si>
    <t>97465</t>
  </si>
  <si>
    <t>56,85</t>
  </si>
  <si>
    <t>97467</t>
  </si>
  <si>
    <t>97468</t>
  </si>
  <si>
    <t>72,35</t>
  </si>
  <si>
    <t>97470</t>
  </si>
  <si>
    <t>89,33</t>
  </si>
  <si>
    <t>97471</t>
  </si>
  <si>
    <t>109,50</t>
  </si>
  <si>
    <t>97474</t>
  </si>
  <si>
    <t>167,25</t>
  </si>
  <si>
    <t>97475</t>
  </si>
  <si>
    <t>208,01</t>
  </si>
  <si>
    <t>97477</t>
  </si>
  <si>
    <t>223,73</t>
  </si>
  <si>
    <t>97478</t>
  </si>
  <si>
    <t>278,64</t>
  </si>
  <si>
    <t>97479</t>
  </si>
  <si>
    <t>52,26</t>
  </si>
  <si>
    <t>97480</t>
  </si>
  <si>
    <t>97481</t>
  </si>
  <si>
    <t>76,64</t>
  </si>
  <si>
    <t>97482</t>
  </si>
  <si>
    <t>97483</t>
  </si>
  <si>
    <t>108,36</t>
  </si>
  <si>
    <t>97484</t>
  </si>
  <si>
    <t>97485</t>
  </si>
  <si>
    <t>150,55</t>
  </si>
  <si>
    <t>97486</t>
  </si>
  <si>
    <t>162,06</t>
  </si>
  <si>
    <t>97487</t>
  </si>
  <si>
    <t>282,94</t>
  </si>
  <si>
    <t>97488</t>
  </si>
  <si>
    <t>301,35</t>
  </si>
  <si>
    <t>97489</t>
  </si>
  <si>
    <t>686,84</t>
  </si>
  <si>
    <t>97490</t>
  </si>
  <si>
    <t>604,26</t>
  </si>
  <si>
    <t>97491</t>
  </si>
  <si>
    <t>97492</t>
  </si>
  <si>
    <t>121,45</t>
  </si>
  <si>
    <t>97493</t>
  </si>
  <si>
    <t>156,98</t>
  </si>
  <si>
    <t>97494</t>
  </si>
  <si>
    <t>246,93</t>
  </si>
  <si>
    <t>97495</t>
  </si>
  <si>
    <t>459,89</t>
  </si>
  <si>
    <t>97496</t>
  </si>
  <si>
    <t>733,67</t>
  </si>
  <si>
    <t>97499</t>
  </si>
  <si>
    <t>30,26</t>
  </si>
  <si>
    <t>97500</t>
  </si>
  <si>
    <t>24,35</t>
  </si>
  <si>
    <t>97502</t>
  </si>
  <si>
    <t>43,37</t>
  </si>
  <si>
    <t>97503</t>
  </si>
  <si>
    <t>53,50</t>
  </si>
  <si>
    <t>97505</t>
  </si>
  <si>
    <t>54,63</t>
  </si>
  <si>
    <t>97506</t>
  </si>
  <si>
    <t>67,38</t>
  </si>
  <si>
    <t>97508</t>
  </si>
  <si>
    <t>82,30</t>
  </si>
  <si>
    <t>97509</t>
  </si>
  <si>
    <t>102,47</t>
  </si>
  <si>
    <t>97511</t>
  </si>
  <si>
    <t>157,15</t>
  </si>
  <si>
    <t>97512</t>
  </si>
  <si>
    <t>197,91</t>
  </si>
  <si>
    <t>97514</t>
  </si>
  <si>
    <t>210,44</t>
  </si>
  <si>
    <t>97515</t>
  </si>
  <si>
    <t>265,35</t>
  </si>
  <si>
    <t>97517</t>
  </si>
  <si>
    <t>49,42</t>
  </si>
  <si>
    <t>97518</t>
  </si>
  <si>
    <t>97519</t>
  </si>
  <si>
    <t>71,62</t>
  </si>
  <si>
    <t>97520</t>
  </si>
  <si>
    <t>97521</t>
  </si>
  <si>
    <t>100,88</t>
  </si>
  <si>
    <t>97522</t>
  </si>
  <si>
    <t>97523</t>
  </si>
  <si>
    <t>139,99</t>
  </si>
  <si>
    <t>97524</t>
  </si>
  <si>
    <t>151,50</t>
  </si>
  <si>
    <t>97525</t>
  </si>
  <si>
    <t>267,69</t>
  </si>
  <si>
    <t>97526</t>
  </si>
  <si>
    <t>286,10</t>
  </si>
  <si>
    <t>97527</t>
  </si>
  <si>
    <t>666,96</t>
  </si>
  <si>
    <t>97528</t>
  </si>
  <si>
    <t>584,38</t>
  </si>
  <si>
    <t>97529</t>
  </si>
  <si>
    <t>78,15</t>
  </si>
  <si>
    <t>97530</t>
  </si>
  <si>
    <t>114,74</t>
  </si>
  <si>
    <t>97531</t>
  </si>
  <si>
    <t>146,98</t>
  </si>
  <si>
    <t>97532</t>
  </si>
  <si>
    <t>232,86</t>
  </si>
  <si>
    <t>97533</t>
  </si>
  <si>
    <t>442,58</t>
  </si>
  <si>
    <t>97534</t>
  </si>
  <si>
    <t>707,15</t>
  </si>
  <si>
    <t>97537</t>
  </si>
  <si>
    <t>97540</t>
  </si>
  <si>
    <t>28,62</t>
  </si>
  <si>
    <t>97541</t>
  </si>
  <si>
    <t>23,72</t>
  </si>
  <si>
    <t>97543</t>
  </si>
  <si>
    <t>45,07</t>
  </si>
  <si>
    <t>97544</t>
  </si>
  <si>
    <t>39,16</t>
  </si>
  <si>
    <t>97546</t>
  </si>
  <si>
    <t>30,55</t>
  </si>
  <si>
    <t>97547</t>
  </si>
  <si>
    <t>97548</t>
  </si>
  <si>
    <t>97549</t>
  </si>
  <si>
    <t>97550</t>
  </si>
  <si>
    <t>71,64</t>
  </si>
  <si>
    <t>97551</t>
  </si>
  <si>
    <t>97552</t>
  </si>
  <si>
    <t>45,03</t>
  </si>
  <si>
    <t>97553</t>
  </si>
  <si>
    <t>63,42</t>
  </si>
  <si>
    <t>97554</t>
  </si>
  <si>
    <t>107,81</t>
  </si>
  <si>
    <t>98602</t>
  </si>
  <si>
    <t>CONECTOR EM BRONZE/LATÃO, DN 22 MM X 1/2", SEM ANEL DE SOLDA, BOLSA X ROSCA F, INSTALADO EM PRUMADA  FORNECIMENTO E INSTALAÇÃO. AF_01/2016</t>
  </si>
  <si>
    <t>20,47</t>
  </si>
  <si>
    <t>97895</t>
  </si>
  <si>
    <t>157,68</t>
  </si>
  <si>
    <t>97896</t>
  </si>
  <si>
    <t>292,67</t>
  </si>
  <si>
    <t>97897</t>
  </si>
  <si>
    <t>381,27</t>
  </si>
  <si>
    <t>97898</t>
  </si>
  <si>
    <t>733,41</t>
  </si>
  <si>
    <t>97900</t>
  </si>
  <si>
    <t>156,31</t>
  </si>
  <si>
    <t>97901</t>
  </si>
  <si>
    <t>247,75</t>
  </si>
  <si>
    <t>97902</t>
  </si>
  <si>
    <t>489,05</t>
  </si>
  <si>
    <t>97903</t>
  </si>
  <si>
    <t>677,90</t>
  </si>
  <si>
    <t>97904</t>
  </si>
  <si>
    <t>811,31</t>
  </si>
  <si>
    <t>97905</t>
  </si>
  <si>
    <t>204,60</t>
  </si>
  <si>
    <t>97906</t>
  </si>
  <si>
    <t>381,77</t>
  </si>
  <si>
    <t>97907</t>
  </si>
  <si>
    <t>540,98</t>
  </si>
  <si>
    <t>97908</t>
  </si>
  <si>
    <t>649,33</t>
  </si>
  <si>
    <t>98102</t>
  </si>
  <si>
    <t>150,93</t>
  </si>
  <si>
    <t>98104</t>
  </si>
  <si>
    <t>327,02</t>
  </si>
  <si>
    <t>98105</t>
  </si>
  <si>
    <t>566,05</t>
  </si>
  <si>
    <t>98106</t>
  </si>
  <si>
    <t>933,91</t>
  </si>
  <si>
    <t>98107</t>
  </si>
  <si>
    <t>243,52</t>
  </si>
  <si>
    <t>98108</t>
  </si>
  <si>
    <t>431,47</t>
  </si>
  <si>
    <t>99250</t>
  </si>
  <si>
    <t>99251</t>
  </si>
  <si>
    <t>238,52</t>
  </si>
  <si>
    <t>99253</t>
  </si>
  <si>
    <t>468,33</t>
  </si>
  <si>
    <t>99255</t>
  </si>
  <si>
    <t>649,48</t>
  </si>
  <si>
    <t>99257</t>
  </si>
  <si>
    <t>774,55</t>
  </si>
  <si>
    <t>99258</t>
  </si>
  <si>
    <t>196,98</t>
  </si>
  <si>
    <t>99260</t>
  </si>
  <si>
    <t>368,71</t>
  </si>
  <si>
    <t>99262</t>
  </si>
  <si>
    <t>522,35</t>
  </si>
  <si>
    <t>99264</t>
  </si>
  <si>
    <t>624,15</t>
  </si>
  <si>
    <t>102587</t>
  </si>
  <si>
    <t>2,44</t>
  </si>
  <si>
    <t>102588</t>
  </si>
  <si>
    <t>3,53</t>
  </si>
  <si>
    <t>102589</t>
  </si>
  <si>
    <t>2,71</t>
  </si>
  <si>
    <t>102590</t>
  </si>
  <si>
    <t>102591</t>
  </si>
  <si>
    <t>102592</t>
  </si>
  <si>
    <t>102593</t>
  </si>
  <si>
    <t>102594</t>
  </si>
  <si>
    <t>4,47</t>
  </si>
  <si>
    <t>102595</t>
  </si>
  <si>
    <t>3,81</t>
  </si>
  <si>
    <t>102596</t>
  </si>
  <si>
    <t>4,90</t>
  </si>
  <si>
    <t>102597</t>
  </si>
  <si>
    <t>4,36</t>
  </si>
  <si>
    <t>102598</t>
  </si>
  <si>
    <t>102599</t>
  </si>
  <si>
    <t>4,91</t>
  </si>
  <si>
    <t>102600</t>
  </si>
  <si>
    <t>6,00</t>
  </si>
  <si>
    <t>102601</t>
  </si>
  <si>
    <t>5,74</t>
  </si>
  <si>
    <t>102602</t>
  </si>
  <si>
    <t>102603</t>
  </si>
  <si>
    <t>7,11</t>
  </si>
  <si>
    <t>102604</t>
  </si>
  <si>
    <t>8,21</t>
  </si>
  <si>
    <t>102605</t>
  </si>
  <si>
    <t>230,14</t>
  </si>
  <si>
    <t>102606</t>
  </si>
  <si>
    <t>392,89</t>
  </si>
  <si>
    <t>102607</t>
  </si>
  <si>
    <t>399,72</t>
  </si>
  <si>
    <t>102608</t>
  </si>
  <si>
    <t>808,12</t>
  </si>
  <si>
    <t>102609</t>
  </si>
  <si>
    <t>909,24</t>
  </si>
  <si>
    <t>102611</t>
  </si>
  <si>
    <t>388,27</t>
  </si>
  <si>
    <t>102613</t>
  </si>
  <si>
    <t>533,47</t>
  </si>
  <si>
    <t>102614</t>
  </si>
  <si>
    <t>863,74</t>
  </si>
  <si>
    <t>102615</t>
  </si>
  <si>
    <t>1.113,16</t>
  </si>
  <si>
    <t>102617</t>
  </si>
  <si>
    <t>2.913,41</t>
  </si>
  <si>
    <t>102619</t>
  </si>
  <si>
    <t>5.554,40</t>
  </si>
  <si>
    <t>102622</t>
  </si>
  <si>
    <t>555,99</t>
  </si>
  <si>
    <t>102623</t>
  </si>
  <si>
    <t>779,76</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</si>
  <si>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</si>
  <si>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</si>
  <si>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</si>
  <si>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</si>
  <si>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71,13</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</si>
  <si>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</si>
  <si>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</si>
  <si>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</si>
  <si>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</si>
  <si>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33,84</t>
  </si>
  <si>
    <t>89708</t>
  </si>
  <si>
    <t>CAIXA SIFONADA, PVC, DN 150 X 185 X 75 MM, JUNTA ELÁSTICA, FORNECIDA E INSTALADA EM RAMAL DE DESCARGA OU EM RAMAL DE ESGOTO SANITÁRIO. AF_12/2014</t>
  </si>
  <si>
    <t>76,81</t>
  </si>
  <si>
    <t>89709</t>
  </si>
  <si>
    <t>RALO SIFONADO, PVC, DN 100 X 40 MM, JUNTA SOLDÁVEL, FORNECIDO E INSTALADO EM RAMAL DE DESCARGA OU EM RAMAL DE ESGOTO SANITÁRIO. AF_12/2014</t>
  </si>
  <si>
    <t>13,13</t>
  </si>
  <si>
    <t>89710</t>
  </si>
  <si>
    <t>RALO SECO, PVC, DN 100 X 40 MM, JUNTA SOLDÁVEL, FORNECIDO E INSTALADO EM RAMAL DE DESCARGA OU EM RAMAL DE ESGOTO SANITÁRIO. AF_12/2014</t>
  </si>
  <si>
    <t>11,00</t>
  </si>
  <si>
    <t>86872</t>
  </si>
  <si>
    <t>608,36</t>
  </si>
  <si>
    <t>86874</t>
  </si>
  <si>
    <t>424,63</t>
  </si>
  <si>
    <t>86875</t>
  </si>
  <si>
    <t>467,39</t>
  </si>
  <si>
    <t>86876</t>
  </si>
  <si>
    <t>270,88</t>
  </si>
  <si>
    <t>86877</t>
  </si>
  <si>
    <t>VÁLVULA EM METAL CROMADO 1.1/2 X 1.1/2 PARA TANQUE OU LAVATÓRIO, COM OU SEM LADRÃO - FORNECIMENTO E INSTALAÇÃO. AF_01/2020</t>
  </si>
  <si>
    <t>52,62</t>
  </si>
  <si>
    <t>86878</t>
  </si>
  <si>
    <t>VÁLVULA EM METAL CROMADO TIPO AMERICANA 3.1/2 X 1.1/2 PARA PIA - FORNECIMENTO E INSTALAÇÃO. AF_01/2020</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</si>
  <si>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</si>
  <si>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</si>
  <si>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</si>
  <si>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</si>
  <si>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19,98</t>
  </si>
  <si>
    <t>86881</t>
  </si>
  <si>
    <t>SIFÃO DO TIPO GARRAFA EM METAL CROMADO 1 X 1.1/2 - FORNECIMENTO E INSTALAÇÃO. AF_01/2020</t>
  </si>
  <si>
    <t>159,81</t>
  </si>
  <si>
    <t>86882</t>
  </si>
  <si>
    <t>SIFÃO DO TIPO GARRAFA/COPO EM PVC 1.1/4  X 1.1/2 - FORNECIMENTO E INSTALAÇÃO. AF_01/2020</t>
  </si>
  <si>
    <t>20,41</t>
  </si>
  <si>
    <t>86883</t>
  </si>
  <si>
    <t>11,62</t>
  </si>
  <si>
    <t>86884</t>
  </si>
  <si>
    <t>ENGATE FLEXÍVEL EM PLÁSTICO BRANCO, 1/2 X 30CM - FORNECIMENTO E INSTALAÇÃO. AF_01/2020</t>
  </si>
  <si>
    <t>86885</t>
  </si>
  <si>
    <t>ENGATE FLEXÍVEL EM PLÁSTICO BRANCO, 1/2 X 40CM - FORNECIMENTO E INSTALAÇÃO. AF_01/2020</t>
  </si>
  <si>
    <t>86886</t>
  </si>
  <si>
    <t>38,93</t>
  </si>
  <si>
    <t>86887</t>
  </si>
  <si>
    <t>42,25</t>
  </si>
  <si>
    <t>86888</t>
  </si>
  <si>
    <t>406,16</t>
  </si>
  <si>
    <t>86889</t>
  </si>
  <si>
    <t>661,60</t>
  </si>
  <si>
    <t>86893</t>
  </si>
  <si>
    <t>511,44</t>
  </si>
  <si>
    <t>86894</t>
  </si>
  <si>
    <t>267,76</t>
  </si>
  <si>
    <t>86895</t>
  </si>
  <si>
    <t>323,23</t>
  </si>
  <si>
    <t>86899</t>
  </si>
  <si>
    <t>266,91</t>
  </si>
  <si>
    <t>86900</t>
  </si>
  <si>
    <t>86901</t>
  </si>
  <si>
    <t>118,53</t>
  </si>
  <si>
    <t>86902</t>
  </si>
  <si>
    <t>288,33</t>
  </si>
  <si>
    <t>86903</t>
  </si>
  <si>
    <t>320,19</t>
  </si>
  <si>
    <t>86904</t>
  </si>
  <si>
    <t>130,04</t>
  </si>
  <si>
    <t>86905</t>
  </si>
  <si>
    <t>342,73</t>
  </si>
  <si>
    <t>86906</t>
  </si>
  <si>
    <t>TORNEIRA CROMADA DE MESA, 1/2 OU 3/4, PARA LAVATÓRIO, PADRÃO POPULAR - FORNECIMENTO E INSTALAÇÃO. AF_01/2020</t>
  </si>
  <si>
    <t>63,39</t>
  </si>
  <si>
    <t>86908</t>
  </si>
  <si>
    <t>411,32</t>
  </si>
  <si>
    <t>86909</t>
  </si>
  <si>
    <t>TORNEIRA CROMADA TUBO MÓVEL, DE MESA, 1/2 OU 3/4, PARA PIA DE COZINHA, PADRÃO ALTO - FORNECIMENTO E INSTALAÇÃO. AF_01/2020</t>
  </si>
  <si>
    <t>110,06</t>
  </si>
  <si>
    <t>86910</t>
  </si>
  <si>
    <t>TORNEIRA CROMADA TUBO MÓVEL, DE PAREDE, 1/2 OU 3/4, PARA PIA DE COZINHA, PADRÃO MÉDIO - FORNECIMENTO E INSTALAÇÃO. AF_01/2020</t>
  </si>
  <si>
    <t>108,49</t>
  </si>
  <si>
    <t>86911</t>
  </si>
  <si>
    <t>TORNEIRA CROMADA LONGA, DE PAREDE, 1/2 OU 3/4, PARA PIA DE COZINHA, PADRÃO POPULAR - FORNECIMENTO E INSTALAÇÃO. AF_01/2020</t>
  </si>
  <si>
    <t>86913</t>
  </si>
  <si>
    <t>TORNEIRA CROMADA 1/2 OU 3/4 PARA TANQUE, PADRÃO POPULAR - FORNECIMENTO E INSTALAÇÃO. AF_01/2020</t>
  </si>
  <si>
    <t>46,25</t>
  </si>
  <si>
    <t>86914</t>
  </si>
  <si>
    <t>TORNEIRA CROMADA 1/2 OU 3/4 PARA TANQUE, PADRÃO MÉDIO - FORNECIMENTO E INSTALAÇÃO. AF_01/2020</t>
  </si>
  <si>
    <t>83,22</t>
  </si>
  <si>
    <t>86915</t>
  </si>
  <si>
    <t>TORNEIRA CROMADA DE MESA, 1/2 OU 3/4, PARA LAVATÓRIO, PADRÃO MÉDIO - FORNECIMENTO E INSTALAÇÃO. AF_01/2020</t>
  </si>
  <si>
    <t>121,56</t>
  </si>
  <si>
    <t>86916</t>
  </si>
  <si>
    <t>TORNEIRA PLÁSTICA 3/4 PARA TANQUE - FORNECIMENTO E INSTALAÇÃO. AF_01/2020</t>
  </si>
  <si>
    <t>36,80</t>
  </si>
  <si>
    <t>86919</t>
  </si>
  <si>
    <t>755,82</t>
  </si>
  <si>
    <t>86920</t>
  </si>
  <si>
    <t>672,80</t>
  </si>
  <si>
    <t>86921</t>
  </si>
  <si>
    <t>663,35</t>
  </si>
  <si>
    <t>86922</t>
  </si>
  <si>
    <t>720,28</t>
  </si>
  <si>
    <t>86923</t>
  </si>
  <si>
    <t>497,86</t>
  </si>
  <si>
    <t>86924</t>
  </si>
  <si>
    <t>488,41</t>
  </si>
  <si>
    <t>86925</t>
  </si>
  <si>
    <t>531,83</t>
  </si>
  <si>
    <t>86926</t>
  </si>
  <si>
    <t>522,38</t>
  </si>
  <si>
    <t>86927</t>
  </si>
  <si>
    <t>344,11</t>
  </si>
  <si>
    <t>86928</t>
  </si>
  <si>
    <t>334,66</t>
  </si>
  <si>
    <t>86929</t>
  </si>
  <si>
    <t>335,32</t>
  </si>
  <si>
    <t>86930</t>
  </si>
  <si>
    <t>325,87</t>
  </si>
  <si>
    <t>86931</t>
  </si>
  <si>
    <t>417,45</t>
  </si>
  <si>
    <t>86932</t>
  </si>
  <si>
    <t>448,41</t>
  </si>
  <si>
    <t>86933</t>
  </si>
  <si>
    <t>382,32</t>
  </si>
  <si>
    <t>86934</t>
  </si>
  <si>
    <t>373,53</t>
  </si>
  <si>
    <t>86935</t>
  </si>
  <si>
    <t>235,82</t>
  </si>
  <si>
    <t>86936</t>
  </si>
  <si>
    <t>384,01</t>
  </si>
  <si>
    <t>86937</t>
  </si>
  <si>
    <t>182,77</t>
  </si>
  <si>
    <t>86938</t>
  </si>
  <si>
    <t>330,96</t>
  </si>
  <si>
    <t>86939</t>
  </si>
  <si>
    <t>378,00</t>
  </si>
  <si>
    <t>86940</t>
  </si>
  <si>
    <t>959,85</t>
  </si>
  <si>
    <t>86941</t>
  </si>
  <si>
    <t>696,43</t>
  </si>
  <si>
    <t>86942</t>
  </si>
  <si>
    <t>228,50</t>
  </si>
  <si>
    <t>86943</t>
  </si>
  <si>
    <t>219,71</t>
  </si>
  <si>
    <t>86947</t>
  </si>
  <si>
    <t>1.025,10</t>
  </si>
  <si>
    <t>93396</t>
  </si>
  <si>
    <t>577,48</t>
  </si>
  <si>
    <t>93441</t>
  </si>
  <si>
    <t>BANCADA GRANITO CINZA  150 X 60 CM, COM CUBA DE EMBUTIR DE AÇO, VÁLVULA AMERICANA EM METAL, SIFÃO FLEXÍVEL EM PVC, ENGATE FLEXÍVEL 30 CM, TORNEIRA CROMADA LONGA, DE PAREDE, 1/2 OU 3/4, P/ COZINHA, PADRÃO POPULAR - FORNEC. E INSTALAÇÃO. AF_01/2020</t>
  </si>
  <si>
    <t>979,68</t>
  </si>
  <si>
    <t>93442</t>
  </si>
  <si>
    <t>BANCADA MÁRMORE BRANCO 150 X 60 CM, COM CUBA DE EMBUTIR DE AÇO, VÁLVULA AMERICANA E SIFÃO TIPO GARRAFA EM METAL , ENGATE FLEXÍVEL 30 CM, TORNEIRA CROMADA, DE MESA, 1/2 OU 3/4, PARA PIA COZINHA, PADRÃO ALTO - FORNEC. E INSTALAÇÃO. AF_01/2020</t>
  </si>
  <si>
    <t>1.013,60</t>
  </si>
  <si>
    <t>95469</t>
  </si>
  <si>
    <t>255,75</t>
  </si>
  <si>
    <t>95470</t>
  </si>
  <si>
    <t>263,29</t>
  </si>
  <si>
    <t>95471</t>
  </si>
  <si>
    <t>626,12</t>
  </si>
  <si>
    <t>95472</t>
  </si>
  <si>
    <t>633,66</t>
  </si>
  <si>
    <t>95542</t>
  </si>
  <si>
    <t>49,72</t>
  </si>
  <si>
    <t>95543</t>
  </si>
  <si>
    <t>80,89</t>
  </si>
  <si>
    <t>95544</t>
  </si>
  <si>
    <t>62,66</t>
  </si>
  <si>
    <t>95545</t>
  </si>
  <si>
    <t>95546</t>
  </si>
  <si>
    <t>187,93</t>
  </si>
  <si>
    <t>95547</t>
  </si>
  <si>
    <t>47,73</t>
  </si>
  <si>
    <t>100848</t>
  </si>
  <si>
    <t>456,35</t>
  </si>
  <si>
    <t>100849</t>
  </si>
  <si>
    <t>36,70</t>
  </si>
  <si>
    <t>100851</t>
  </si>
  <si>
    <t>73,81</t>
  </si>
  <si>
    <t>100852</t>
  </si>
  <si>
    <t>183,63</t>
  </si>
  <si>
    <t>100853</t>
  </si>
  <si>
    <t>291,08</t>
  </si>
  <si>
    <t>100854</t>
  </si>
  <si>
    <t>1.521,96</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</si>
  <si>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</si>
  <si>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</si>
  <si>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</si>
  <si>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</si>
  <si>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</si>
  <si>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</si>
  <si>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445,59</t>
  </si>
  <si>
    <t>100858</t>
  </si>
  <si>
    <t>MICTÓRIO SIFONADO LOUÇA BRANCA  PADRÃO MÉDIO  FORNECIMENTO E INSTALAÇÃO. AF_01/2020</t>
  </si>
  <si>
    <t>618,88</t>
  </si>
  <si>
    <t>100859</t>
  </si>
  <si>
    <t>MICTÓRIO SIFONADO LOUÇA BRANCA PARA ENTRADA DE ÁGUA EMBUTIDA  PADRÃO ALTO  FORNECIMENTO E INSTALAÇÃO. AF_01/2020</t>
  </si>
  <si>
    <t>809,84</t>
  </si>
  <si>
    <t>100860</t>
  </si>
  <si>
    <t>CHUVEIRO ELÉTRICO COMUM CORPO PLÁSTICO, TIPO DUCHA  FORNECIMENTO E INSTALAÇÃO. AF_01/2020</t>
  </si>
  <si>
    <t>96,05</t>
  </si>
  <si>
    <t>100861</t>
  </si>
  <si>
    <t>38,38</t>
  </si>
  <si>
    <t>100862</t>
  </si>
  <si>
    <t>100863</t>
  </si>
  <si>
    <t>578,86</t>
  </si>
  <si>
    <t>100864</t>
  </si>
  <si>
    <t>631,79</t>
  </si>
  <si>
    <t>100865</t>
  </si>
  <si>
    <t>543,06</t>
  </si>
  <si>
    <t>100866</t>
  </si>
  <si>
    <t>304,74</t>
  </si>
  <si>
    <t>100867</t>
  </si>
  <si>
    <t>322,20</t>
  </si>
  <si>
    <t>100868</t>
  </si>
  <si>
    <t>333,81</t>
  </si>
  <si>
    <t>100869</t>
  </si>
  <si>
    <t>342,72</t>
  </si>
  <si>
    <t>100870</t>
  </si>
  <si>
    <t>283,18</t>
  </si>
  <si>
    <t>100871</t>
  </si>
  <si>
    <t>303,16</t>
  </si>
  <si>
    <t>100872</t>
  </si>
  <si>
    <t>315,92</t>
  </si>
  <si>
    <t>100873</t>
  </si>
  <si>
    <t>323,89</t>
  </si>
  <si>
    <t>100874</t>
  </si>
  <si>
    <t>100875</t>
  </si>
  <si>
    <t>1.005,22</t>
  </si>
  <si>
    <t>100878</t>
  </si>
  <si>
    <t>537,88</t>
  </si>
  <si>
    <t>98052</t>
  </si>
  <si>
    <t>TANQUE SÉPTICO CIRCULAR, EM CONCRETO PRÉ-MOLDADO, DIÂMETRO INTERNO = 1,10 M, ALTURA INTERNA = 2,50 M, VOLUME ÚTIL: 2138,2 L (PARA 5 CONTRIBUINTES). AF_12/2020</t>
  </si>
  <si>
    <t>1.936,17</t>
  </si>
  <si>
    <t>98053</t>
  </si>
  <si>
    <t>TANQUE SÉPTICO CIRCULAR, EM CONCRETO PRÉ-MOLDADO, DIÂMETRO INTERNO = 1,40 M, ALTURA INTERNA = 2,50 M, VOLUME ÚTIL: 3463,6 L (PARA 13 CONTRIBUINTES). AF_12/2020</t>
  </si>
  <si>
    <t>2.640,95</t>
  </si>
  <si>
    <t>98054</t>
  </si>
  <si>
    <t>TANQUE SÉPTICO CIRCULAR, EM CONCRETO PRÉ-MOLDADO, DIÂMETRO INTERNO = 1,88 M, ALTURA INTERNA = 2,50 M, VOLUME ÚTIL: 6245,8 L (PARA 32 CONTRIBUINTES). AF_12/2020</t>
  </si>
  <si>
    <t>4.252,31</t>
  </si>
  <si>
    <t>98055</t>
  </si>
  <si>
    <t>TANQUE SÉPTICO CIRCULAR, EM CONCRETO PRÉ-MOLDADO, DIÂMETRO INTERNO = 2,38 M, ALTURA INTERNA = 2,50 M, VOLUME ÚTIL: 10009,8 L (PARA 69 CONTRIBUINTES). AF_12/2020</t>
  </si>
  <si>
    <t>5.752,02</t>
  </si>
  <si>
    <t>98056</t>
  </si>
  <si>
    <t>TANQUE SÉPTICO CIRCULAR, EM CONCRETO PRÉ-MOLDADO, DIÂMETRO INTERNO = 2,38 M, ALTURA INTERNA = 3,0 M, VOLUME ÚTIL: 12234,2 L (PARA 86 CONTRIBUINTES). AF_12/2020</t>
  </si>
  <si>
    <t>6.701,17</t>
  </si>
  <si>
    <t>98057</t>
  </si>
  <si>
    <t>TANQUE SÉPTICO CIRCULAR, EM CONCRETO PRÉ-MOLDADO, DIÂMETRO INTERNO = 2,88 M, ALTURA INTERNA = 2,50 M, VOLUME ÚTIL: 14657,4 L (PARA 105 CONTRIBUINTES). AF_12/2020</t>
  </si>
  <si>
    <t>7.917,32</t>
  </si>
  <si>
    <t>98058</t>
  </si>
  <si>
    <t>FILTRO ANAERÓBIO CIRCULAR, EM CONCRETO PRÉ-MOLDADO, DIÂMETRO INTERNO = 1,10 M, ALTURA INTERNA = 1,50 M, VOLUME ÚTIL: 1140,4 L (PARA 5 CONTRIBUINTES). AF_12/2020</t>
  </si>
  <si>
    <t>1.658,36</t>
  </si>
  <si>
    <t>98059</t>
  </si>
  <si>
    <t>FILTRO ANAERÓBIO CIRCULAR, EM CONCRETO PRÉ-MOLDADO, DIÂMETRO INTERNO = 1,88 M, ALTURA INTERNA = 1,50 M, VOLUME ÚTIL: 3331,1 L (PARA 19 CONTRIBUINTES). AF_12/2020</t>
  </si>
  <si>
    <t>3.549,84</t>
  </si>
  <si>
    <t>98060</t>
  </si>
  <si>
    <t>FILTRO ANAERÓBIO CIRCULAR, EM CONCRETO PRÉ-MOLDADO, DIÂMETRO INTERNO = 2,38 M, ALTURA INTERNA = 1,50 M, VOLUME ÚTIL: 5338,6 L (PARA 34 CONTRIBUINTES). AF_12/2020</t>
  </si>
  <si>
    <t>4.936,91</t>
  </si>
  <si>
    <t>98061</t>
  </si>
  <si>
    <t>FILTRO ANAERÓBIO CIRCULAR, EM CONCRETO PRÉ-MOLDADO, DIÂMETRO INTERNO = 2,88 M, ALTURA INTERNA = 1,50 M, VOLUME ÚTIL: 7817,3 L (PARA 75 CONTRIBUINTES). AF_12/2020</t>
  </si>
  <si>
    <t>6.834,21</t>
  </si>
  <si>
    <t>98062</t>
  </si>
  <si>
    <t>SUMIDOURO CIRCULAR, EM CONCRETO PRÉ-MOLDADO, DIÂMETRO INTERNO = 1,88 M, ALTURA INTERNA = 2,00 M, ÁREA DE INFILTRAÇÃO: 13,1 M² (PARA 5 CONTRIBUINTES). AF_12/2020</t>
  </si>
  <si>
    <t>2.713,79</t>
  </si>
  <si>
    <t>98063</t>
  </si>
  <si>
    <t>SUMIDOURO CIRCULAR, EM CONCRETO PRÉ-MOLDADO, DIÂMETRO INTERNO = 2,38 M, ALTURA INTERNA = 2,50 M, ÁREA DE INFILTRAÇÃO: 21,3 M² (PARA 8 CONTRIBUINTES). AF_12/2020</t>
  </si>
  <si>
    <t>4.128,80</t>
  </si>
  <si>
    <t>98064</t>
  </si>
  <si>
    <t>SUMIDOURO CIRCULAR, EM CONCRETO PRÉ-MOLDADO, DIÂMETRO INTERNO = 2,38 M, ALTURA INTERNA = 3,0 M, ÁREA DE INFILTRAÇÃO: 25 M² (PARA 10 CONTRIBUINTES). AF_12/2020</t>
  </si>
  <si>
    <t>4.757,74</t>
  </si>
  <si>
    <t>98065</t>
  </si>
  <si>
    <t>SUMIDOURO CIRCULAR, EM CONCRETO PRÉ-MOLDADO, DIÂMETRO INTERNO = 2,88 M, ALTURA INTERNA = 3,0 M, ÁREA DE INFILTRAÇÃO: 31,4 M² (PARA 12 CONTRIBUINTES). AF_12/2020</t>
  </si>
  <si>
    <t>6.581,19</t>
  </si>
  <si>
    <t>98066</t>
  </si>
  <si>
    <t>TANQUE SÉPTICO RETANGULAR, EM ALVENARIA COM TIJOLOS CERÂMICOS MACIÇOS, DIMENSÕES INTERNAS: 1,0 X 2,0 X 1,4 M, VOLUME ÚTIL: 2000 L (PARA 5 CONTRIBUINTES). AF_12/2020</t>
  </si>
  <si>
    <t>4.423,74</t>
  </si>
  <si>
    <t>98067</t>
  </si>
  <si>
    <t>TANQUE SÉPTICO RETANGULAR, EM ALVENARIA COM TIJOLOS CERÂMICOS MACIÇOS, DIMENSÕES INTERNAS: 1,2 X 2,4 X 1,6 M, VOLUME ÚTIL: 3456 L (PARA 13 CONTRIBUINTES). AF_12/2020</t>
  </si>
  <si>
    <t>5.898,42</t>
  </si>
  <si>
    <t>98068</t>
  </si>
  <si>
    <t>TANQUE SÉPTICO RETANGULAR, EM ALVENARIA COM TIJOLOS CERÂMICOS MACIÇOS, DIMENSÕES INTERNAS: 1,4 X 3,2 X 1,8 M, VOLUME ÚTIL: 6272 L (PARA 32 CONTRIBUINTES). AF_12/2020</t>
  </si>
  <si>
    <t>8.329,94</t>
  </si>
  <si>
    <t>98069</t>
  </si>
  <si>
    <t>TANQUE SÉPTICO RETANGULAR, EM ALVENARIA COM TIJOLOS CERÂMICOS MACIÇOS, DIMENSÕES INTERNAS: 1,6 X 4,4 X 1,8 M, VOLUME ÚTIL: 9856 L (PARA 68 CONTRIBUINTES). AF_12/2020</t>
  </si>
  <si>
    <t>11.183,35</t>
  </si>
  <si>
    <t>98070</t>
  </si>
  <si>
    <t>TANQUE SÉPTICO RETANGULAR, EM ALVENARIA COM TIJOLOS CERÂMICOS MACIÇOS, DIMENSÕES INTERNAS: 1,6 X 4,8 X 2,0 M, VOLUME ÚTIL: 12288 L (PARA 86 CONTRIBUINTES). AF_12/2020</t>
  </si>
  <si>
    <t>12.789,67</t>
  </si>
  <si>
    <t>98071</t>
  </si>
  <si>
    <t>TANQUE SÉPTICO RETANGULAR, EM ALVENARIA COM TIJOLOS CERÂMICOS MACIÇOS, DIMENSÕES INTERNAS: 1,6 X 4,6 X 2,4 M, VOLUME ÚTIL: 14720 L (PARA 105 CONTRIBUINTES). AF_12/2020</t>
  </si>
  <si>
    <t>13.984,58</t>
  </si>
  <si>
    <t>98072</t>
  </si>
  <si>
    <t>FILTRO ANAERÓBIO RETANGULAR, EM ALVENARIA COM TIJOLOS CERÂMICOS MACIÇOS, DIMENSÕES INTERNAS: 0,8 X 1,2 X 1,67 M, VOLUME ÚTIL: 1152 L (PARA 5 CONTRIBUINTES). AF_12/2020</t>
  </si>
  <si>
    <t>3.712,35</t>
  </si>
  <si>
    <t>98073</t>
  </si>
  <si>
    <t>FILTRO ANAERÓBIO RETANGULAR, EM ALVENARIA COM TIJOLOS CERÂMICOS MACIÇOS, DIMENSÕES INTERNAS: 1,2 X 1,8 X 1,67 M, VOLUME ÚTIL: 2592 L (PARA 13 CONTRIBUINTES). AF_12/2020</t>
  </si>
  <si>
    <t>5.797,92</t>
  </si>
  <si>
    <t>98074</t>
  </si>
  <si>
    <t>FILTRO ANAERÓBIO RETANGULAR, EM ALVENARIA COM TIJOLOS CERÂMICOS MACIÇOS, DIMENSÕES INTERNAS: 1,4 X 3,0 X 1,67 M, VOLUME ÚTIL: 5040 L (PARA 32 CONTRIBUINTES). AF_12/2020</t>
  </si>
  <si>
    <t>8.999,06</t>
  </si>
  <si>
    <t>98075</t>
  </si>
  <si>
    <t>FILTRO ANAERÓBIO RETANGULAR, EM ALVENARIA COM TIJOLOS CERÂMICOS MACIÇOS, DIMENSÕES INTERNAS: 1,4 X 4,2 X 1,67 M, VOLUME ÚTIL: 7056 L (PARA 67 CONTRIBUINTES). AF_12/2020</t>
  </si>
  <si>
    <t>11.698,44</t>
  </si>
  <si>
    <t>98076</t>
  </si>
  <si>
    <t>FILTRO ANAERÓBIO RETANGULAR, EM ALVENARIA COM TIJOLOS CERÂMICOS MACIÇOS, DIMENSÕES INTERNAS: 1,6 X 4,6 X 1,67 M, VOLUME ÚTIL: 8832 L (PARA 84 CONTRIBUINTES). AF_12/2020</t>
  </si>
  <si>
    <t>13.482,09</t>
  </si>
  <si>
    <t>98077</t>
  </si>
  <si>
    <t>FILTRO ANAERÓBIO RETANGULAR, EM ALVENARIA COM TIJOLOS CERÂMICOS MACIÇOS, DIMENSÕES INTERNAS: 1,6 X 5,6 X 1,67 M, VOLUME ÚTIL: 10752 L (PARA 103 CONTRIBUINTES). AF_12/2020</t>
  </si>
  <si>
    <t>15.870,86</t>
  </si>
  <si>
    <t>98078</t>
  </si>
  <si>
    <t>SUMIDOURO RETANGULAR, EM ALVENARIA COM TIJOLOS CERÂMICOS MACIÇOS, DIMENSÕES INTERNAS: 0,8 X 1,4 X 3,0 M, ÁREA DE INFILTRAÇÃO: 13,2 M² (PARA 5 CONTRIBUINTES). AF_12/2020</t>
  </si>
  <si>
    <t>3.488,30</t>
  </si>
  <si>
    <t>98079</t>
  </si>
  <si>
    <t>SUMIDOURO RETANGULAR, EM ALVENARIA COM TIJOLOS CERÂMICOS MACIÇOS, DIMENSÕES INTERNAS: 1,0 X 3,0 X 3,0 M, ÁREA DE INFILTRAÇÃO: 25 M² (PARA 10 CONTRIBUINTES). AF_12/2020</t>
  </si>
  <si>
    <t>6.133,85</t>
  </si>
  <si>
    <t>98080</t>
  </si>
  <si>
    <t>SUMIDOURO RETANGULAR, EM ALVENARIA COM TIJOLOS CERÂMICOS MACIÇOS, DIMENSÕES INTERNAS: 1,6 X 3,4 X 3,0 M, ÁREA DE INFILTRAÇÃO: 32,9 M² (PARA 13 CONTRIBUINTES). AF_12/2020</t>
  </si>
  <si>
    <t>7.920,65</t>
  </si>
  <si>
    <t>98081</t>
  </si>
  <si>
    <t>SUMIDOURO RETANGULAR, EM ALVENARIA COM TIJOLOS CERÂMICOS MACIÇOS, DIMENSÕES INTERNAS: 1,6 X 5,8 X 3,0 M, ÁREA DE INFILTRAÇÃO: 50 M² (PARA 20 CONTRIBUINTES). AF_12/2020</t>
  </si>
  <si>
    <t>11.759,84</t>
  </si>
  <si>
    <t>98082</t>
  </si>
  <si>
    <t>TANQUE SÉPTICO RETANGULAR, EM ALVENARIA COM BLOCOS DE CONCRETO, DIMENSÕES INTERNAS: 1,0 X 2,0 X 1,4 M, VOLUME ÚTIL: 2000 L (PARA 5 CONTRIBUINTES). AF_12/2020</t>
  </si>
  <si>
    <t>3.523,66</t>
  </si>
  <si>
    <t>98083</t>
  </si>
  <si>
    <t>TANQUE SÉPTICO RETANGULAR, EM ALVENARIA COM BLOCOS DE CONCRETO, DIMENSÕES INTERNAS: 1,2 X 2,4 X 1,6 M, VOLUME ÚTIL: 3456 L (PARA 13 CONTRIBUINTES). AF_12/2020</t>
  </si>
  <si>
    <t>4.649,33</t>
  </si>
  <si>
    <t>98084</t>
  </si>
  <si>
    <t>TANQUE SÉPTICO RETANGULAR, EM ALVENARIA COM BLOCOS DE CONCRETO, DIMENSÕES INTERNAS: 1,4 X 3,2 X 1,8 M, VOLUME ÚTIL: 6272 L (PARA 32 CONTRIBUINTES). AF_12/2020</t>
  </si>
  <si>
    <t>6.519,41</t>
  </si>
  <si>
    <t>98085</t>
  </si>
  <si>
    <t>TANQUE SÉPTICO RETANGULAR, EM ALVENARIA COM BLOCOS DE CONCRETO, DIMENSÕES INTERNAS: 1,6 X 4,4 X 1,8 M, VOLUME ÚTIL: 9856 L (PARA 68 CONTRIBUINTES). AF_12/2020</t>
  </si>
  <si>
    <t>8.829,94</t>
  </si>
  <si>
    <t>98086</t>
  </si>
  <si>
    <t>TANQUE SÉPTICO RETANGULAR, EM ALVENARIA COM BLOCOS DE CONCRETO, DIMENSÕES INTERNAS: 1,6 X 4,8 X 2,0 M, VOLUME ÚTIL: 12288 L (PARA 86 CONTRIBUINTES). AF_12/2020</t>
  </si>
  <si>
    <t>9.975,70</t>
  </si>
  <si>
    <t>98087</t>
  </si>
  <si>
    <t>TANQUE SÉPTICO RETANGULAR, EM ALVENARIA COM BLOCOS DE CONCRETO, DIMENSÕES INTERNAS: 1,6 X 4,6 X 2,4 M, VOLUME ÚTIL: 14720 L (PARA 105 CONTRIBUINTES). AF_12/2020</t>
  </si>
  <si>
    <t>10.667,49</t>
  </si>
  <si>
    <t>98088</t>
  </si>
  <si>
    <t>FILTRO ANAERÓBIO RETANGULAR, EM ALVENARIA COM BLOCOS DE CONCRETO, DIMENSÕES INTERNAS: 0,8 X 1,2 X 1,67 M, VOLUME ÚTIL: 1152 L (PARA 5 CONTRIBUINTES). AF_12/2020</t>
  </si>
  <si>
    <t>3.013,47</t>
  </si>
  <si>
    <t>98089</t>
  </si>
  <si>
    <t>FILTRO ANAERÓBIO RETANGULAR, EM ALVENARIA COM BLOCOS DE CONCRETO, DIMENSÕES INTERNAS: 1,2 X 1,8 X 1,67 M, VOLUME ÚTIL: 2592 L (PARA 13 CONTRIBUINTES). AF_12/2020</t>
  </si>
  <si>
    <t>4.748,86</t>
  </si>
  <si>
    <t>98090</t>
  </si>
  <si>
    <t>FILTRO ANAERÓBIO RETANGULAR, EM ALVENARIA COM BLOCOS DE CONCRETO, DIMENSÕES INTERNAS: 1,4 X 3,0 X 1,67 M, VOLUME ÚTIL: 5040 L (PARA 32 CONTRIBUINTES). AF_12/2020</t>
  </si>
  <si>
    <t>7.442,92</t>
  </si>
  <si>
    <t>98091</t>
  </si>
  <si>
    <t>FILTRO ANAERÓBIO RETANGULAR, EM ALVENARIA COM BLOCOS DE CONCRETO, DIMENSÕES INTERNAS: 1,4 X 4,2 X 1,67 M, VOLUME ÚTIL: 7056 L (PARA 67 CONTRIBUINTES). AF_12/2020</t>
  </si>
  <si>
    <t>9.567,35</t>
  </si>
  <si>
    <t>98092</t>
  </si>
  <si>
    <t>FILTRO ANAERÓBIO RETANGULAR, EM ALVENARIA COM BLOCOS DE CONCRETO, DIMENSÕES INTERNAS: 1,6 X 4,6 X 1,67 M, VOLUME ÚTIL: 8832 L (PARA 84 CONTRIBUINTES). AF_12/2020</t>
  </si>
  <si>
    <t>11.273,01</t>
  </si>
  <si>
    <t>98093</t>
  </si>
  <si>
    <t>FILTRO ANAERÓBIO RETANGULAR, EM ALVENARIA COM BLOCOS DE CONCRETO, DIMENSÕES INTERNAS: 1,6 X 5,6 X 1,67 M, VOLUME ÚTIL: 10752 L (PARA 103 CONTRIBUINTES). AF_12/2020</t>
  </si>
  <si>
    <t>13.301,23</t>
  </si>
  <si>
    <t>98094</t>
  </si>
  <si>
    <t>SUMIDOURO RETANGULAR, EM ALVENARIA COM BLOCOS DE CONCRETO, DIMENSÕES INTERNAS: 0,8 X 1,4 X 3,0 M, ÁREA DE INFILTRAÇÃO: 13,2 M² (PARA 5 CONTRIBUINTES). AF_12/2020</t>
  </si>
  <si>
    <t>2.441,29</t>
  </si>
  <si>
    <t>98099</t>
  </si>
  <si>
    <t>SUMIDOURO RETANGULAR, EM ALVENARIA COM BLOCOS DE CONCRETO, DIMENSÕES INTERNAS: 1,0 X 3,0 X 3,0 M, ÁREA DE INFILTRAÇÃO: 25 M² (PARA 10 CONTRIBUINTES). AF_12/2020</t>
  </si>
  <si>
    <t>4.169,70</t>
  </si>
  <si>
    <t>98100</t>
  </si>
  <si>
    <t>SUMIDOURO RETANGULAR, EM ALVENARIA COM BLOCOS DE CONCRETO, DIMENSÕES INTERNAS: 1,6 X 3,4 X 3,0 M, ÁREA DE INFILTRAÇÃO: 32,9 M² (PARA 13 CONTRIBUINTES). . AF_12/2020</t>
  </si>
  <si>
    <t>5.446,94</t>
  </si>
  <si>
    <t>98101</t>
  </si>
  <si>
    <t>SUMIDOURO RETANGULAR, EM ALVENARIA COM BLOCOS DE CONCRETO, DIMENSÕES INTERNAS: 1,6 X 5,8 X 3,0 M, ÁREA DE INFILTRAÇÃO: 50 M² (PARA 20 CONTRIBUINTES). . AF_12/2020</t>
  </si>
  <si>
    <t>8.044,79</t>
  </si>
  <si>
    <t>98109</t>
  </si>
  <si>
    <t>701,69</t>
  </si>
  <si>
    <t>98110</t>
  </si>
  <si>
    <t>329,23</t>
  </si>
  <si>
    <t>98111</t>
  </si>
  <si>
    <t>45,28</t>
  </si>
  <si>
    <t>98112</t>
  </si>
  <si>
    <t>130,15</t>
  </si>
  <si>
    <t>98114</t>
  </si>
  <si>
    <t>722,29</t>
  </si>
  <si>
    <t>98115</t>
  </si>
  <si>
    <t>TAMPA CIRCULAR PARA ESGOTO E DRENAGEM, EM CONCRETO PRÉ-MOLDADO, DIÂMETRO INTERNO = 0,6 M. AF_12/2020</t>
  </si>
  <si>
    <t>133,98</t>
  </si>
  <si>
    <t>89957</t>
  </si>
  <si>
    <t>PONTO DE CONSUMO TERMINAL DE ÁGUA FRIA (SUBRAMAL) COM TUBULAÇÃO DE PVC, DN 25 MM, INSTALADO EM RAMAL DE ÁGUA, INCLUSOS RASGO E CHUMBAMENTO EM ALVENARIA. AF_12/2014</t>
  </si>
  <si>
    <t>115,07</t>
  </si>
  <si>
    <t>89959</t>
  </si>
  <si>
    <t>PONTO DE CONSUMO TERMINAL DE ÁGUA QUENTE (SUBRAMAL) COM TUBULAÇÃO DE CPVC, DN 22 MM, INSTALADO EM RAMAL DE ÁGUA, INCLUSOS RASGO E CHUMBAMENTO EM ALVENARIA. AF_12/2014</t>
  </si>
  <si>
    <t>194,67</t>
  </si>
  <si>
    <t>89349</t>
  </si>
  <si>
    <t>29,59</t>
  </si>
  <si>
    <t>89351</t>
  </si>
  <si>
    <t>36,20</t>
  </si>
  <si>
    <t>89352</t>
  </si>
  <si>
    <t>89353</t>
  </si>
  <si>
    <t>44,14</t>
  </si>
  <si>
    <t>89354</t>
  </si>
  <si>
    <t>459,01</t>
  </si>
  <si>
    <t>89969</t>
  </si>
  <si>
    <t>KIT DE REGISTRO DE PRESSÃO BRUTO DE LATÃO ½", INCLUSIVE CONEXÕES,  ROSCÁVEL, INSTALADO EM RAMAL DE ÁGUA FRIA - FORNECIMENTO E INSTALAÇÃO. AF_12/2014</t>
  </si>
  <si>
    <t>43,60</t>
  </si>
  <si>
    <t>89970</t>
  </si>
  <si>
    <t>KIT DE REGISTRO DE PRESSÃO BRUTO DE LATÃO ¾", INCLUSIVE CONEXÕES, ROSCÁVEL, INSTALADO EM RAMAL DE ÁGUA FRIA - FORNECIMENTO E INSTALAÇÃO. AF_12/2014</t>
  </si>
  <si>
    <t>48,40</t>
  </si>
  <si>
    <t>89971</t>
  </si>
  <si>
    <t>KIT DE REGISTRO DE GAVETA BRUTO DE LATÃO ½", INCLUSIVE CONEXÕES, ROSCÁVEL, INSTALADO EM RAMAL DE ÁGUA FRIA - FORNECIMENTO E INSTALAÇÃO. AF_12/2014</t>
  </si>
  <si>
    <t>50,07</t>
  </si>
  <si>
    <t>89972</t>
  </si>
  <si>
    <t>KIT DE REGISTRO DE GAVETA BRUTO DE LATÃO ¾", INCLUSIVE CONEXÕES, ROSCÁVEL, INSTALADO EM RAMAL DE ÁGUA FRIA - FORNECIMENTO E INSTALAÇÃO. AF_12/2014</t>
  </si>
  <si>
    <t>55,34</t>
  </si>
  <si>
    <t>89973</t>
  </si>
  <si>
    <t>KIT DE MISTURADOR BASE BRUTA DE LATÃO ¾" MONOCOMANDO PARA CHUVEIRO, INCLUSIVE CONEXÕES, INSTALADO EM RAMAL DE ÁGUA - FORNECIMENTO E INSTALAÇÃO. AF_12/2014</t>
  </si>
  <si>
    <t>642,85</t>
  </si>
  <si>
    <t>89974</t>
  </si>
  <si>
    <t>KIT DE TÊ MISTURADOR EM CPVC ¾" COM DUPLO COMANDO PARA CHUVEIRO, INCLUSIVE CONEXÕES, INSTALADO EM RAMAL DE ÁGUA - FORNECIMENTO E INSTALAÇÃO. AF_12/2014</t>
  </si>
  <si>
    <t>269,87</t>
  </si>
  <si>
    <t>89984</t>
  </si>
  <si>
    <t>95,84</t>
  </si>
  <si>
    <t>89985</t>
  </si>
  <si>
    <t>100,21</t>
  </si>
  <si>
    <t>89986</t>
  </si>
  <si>
    <t>89987</t>
  </si>
  <si>
    <t>105,78</t>
  </si>
  <si>
    <t>90371</t>
  </si>
  <si>
    <t>32,29</t>
  </si>
  <si>
    <t>94489</t>
  </si>
  <si>
    <t>94490</t>
  </si>
  <si>
    <t>49,56</t>
  </si>
  <si>
    <t>94491</t>
  </si>
  <si>
    <t>67,20</t>
  </si>
  <si>
    <t>94492</t>
  </si>
  <si>
    <t>69,19</t>
  </si>
  <si>
    <t>94493</t>
  </si>
  <si>
    <t>126,79</t>
  </si>
  <si>
    <t>94495</t>
  </si>
  <si>
    <t>94496</t>
  </si>
  <si>
    <t>93,65</t>
  </si>
  <si>
    <t>94497</t>
  </si>
  <si>
    <t>118,49</t>
  </si>
  <si>
    <t>94498</t>
  </si>
  <si>
    <t>164,06</t>
  </si>
  <si>
    <t>94499</t>
  </si>
  <si>
    <t>331,20</t>
  </si>
  <si>
    <t>94500</t>
  </si>
  <si>
    <t>401,62</t>
  </si>
  <si>
    <t>94501</t>
  </si>
  <si>
    <t>820,16</t>
  </si>
  <si>
    <t>94792</t>
  </si>
  <si>
    <t>129,10</t>
  </si>
  <si>
    <t>94793</t>
  </si>
  <si>
    <t>177,81</t>
  </si>
  <si>
    <t>94794</t>
  </si>
  <si>
    <t>187,66</t>
  </si>
  <si>
    <t>94795</t>
  </si>
  <si>
    <t>28,24</t>
  </si>
  <si>
    <t>94796</t>
  </si>
  <si>
    <t>94797</t>
  </si>
  <si>
    <t>66,99</t>
  </si>
  <si>
    <t>94798</t>
  </si>
  <si>
    <t>111,02</t>
  </si>
  <si>
    <t>94799</t>
  </si>
  <si>
    <t>136,33</t>
  </si>
  <si>
    <t>94800</t>
  </si>
  <si>
    <t>175,05</t>
  </si>
  <si>
    <t>95248</t>
  </si>
  <si>
    <t>59,66</t>
  </si>
  <si>
    <t>95249</t>
  </si>
  <si>
    <t>95250</t>
  </si>
  <si>
    <t>94,26</t>
  </si>
  <si>
    <t>95251</t>
  </si>
  <si>
    <t>139,78</t>
  </si>
  <si>
    <t>95252</t>
  </si>
  <si>
    <t>169,11</t>
  </si>
  <si>
    <t>95253</t>
  </si>
  <si>
    <t>258,38</t>
  </si>
  <si>
    <t>99619</t>
  </si>
  <si>
    <t>115,73</t>
  </si>
  <si>
    <t>99620</t>
  </si>
  <si>
    <t>157,24</t>
  </si>
  <si>
    <t>99621</t>
  </si>
  <si>
    <t>234,64</t>
  </si>
  <si>
    <t>99622</t>
  </si>
  <si>
    <t>263,55</t>
  </si>
  <si>
    <t>99623</t>
  </si>
  <si>
    <t>368,17</t>
  </si>
  <si>
    <t>99624</t>
  </si>
  <si>
    <t>525,35</t>
  </si>
  <si>
    <t>99625</t>
  </si>
  <si>
    <t>723,47</t>
  </si>
  <si>
    <t>99626</t>
  </si>
  <si>
    <t>1.116,33</t>
  </si>
  <si>
    <t>99627</t>
  </si>
  <si>
    <t>69,74</t>
  </si>
  <si>
    <t>99628</t>
  </si>
  <si>
    <t>75,63</t>
  </si>
  <si>
    <t>99629</t>
  </si>
  <si>
    <t>83,64</t>
  </si>
  <si>
    <t>99630</t>
  </si>
  <si>
    <t>124,71</t>
  </si>
  <si>
    <t>99631</t>
  </si>
  <si>
    <t>144,75</t>
  </si>
  <si>
    <t>99632</t>
  </si>
  <si>
    <t>209,31</t>
  </si>
  <si>
    <t>99633</t>
  </si>
  <si>
    <t>451,67</t>
  </si>
  <si>
    <t>99634</t>
  </si>
  <si>
    <t>774,35</t>
  </si>
  <si>
    <t>99635</t>
  </si>
  <si>
    <t>332,05</t>
  </si>
  <si>
    <t>103008</t>
  </si>
  <si>
    <t>94,82</t>
  </si>
  <si>
    <t>103009</t>
  </si>
  <si>
    <t>332,14</t>
  </si>
  <si>
    <t>103010</t>
  </si>
  <si>
    <t>71,90</t>
  </si>
  <si>
    <t>103011</t>
  </si>
  <si>
    <t>79,97</t>
  </si>
  <si>
    <t>103012</t>
  </si>
  <si>
    <t>103013</t>
  </si>
  <si>
    <t>135,67</t>
  </si>
  <si>
    <t>103014</t>
  </si>
  <si>
    <t>204,45</t>
  </si>
  <si>
    <t>103015</t>
  </si>
  <si>
    <t>362,61</t>
  </si>
  <si>
    <t>103016</t>
  </si>
  <si>
    <t>496,12</t>
  </si>
  <si>
    <t>103017</t>
  </si>
  <si>
    <t>868,10</t>
  </si>
  <si>
    <t>103018</t>
  </si>
  <si>
    <t>103019</t>
  </si>
  <si>
    <t>283,87</t>
  </si>
  <si>
    <t>103029</t>
  </si>
  <si>
    <t>50,77</t>
  </si>
  <si>
    <t>103036</t>
  </si>
  <si>
    <t>26,23</t>
  </si>
  <si>
    <t>103037</t>
  </si>
  <si>
    <t>51,53</t>
  </si>
  <si>
    <t>103038</t>
  </si>
  <si>
    <t>68,94</t>
  </si>
  <si>
    <t>103039</t>
  </si>
  <si>
    <t>74,20</t>
  </si>
  <si>
    <t>103040</t>
  </si>
  <si>
    <t>111,27</t>
  </si>
  <si>
    <t>103041</t>
  </si>
  <si>
    <t>21,63</t>
  </si>
  <si>
    <t>103042</t>
  </si>
  <si>
    <t>26,34</t>
  </si>
  <si>
    <t>103043</t>
  </si>
  <si>
    <t>25,19</t>
  </si>
  <si>
    <t>103044</t>
  </si>
  <si>
    <t>33,75</t>
  </si>
  <si>
    <t>103045</t>
  </si>
  <si>
    <t>103046</t>
  </si>
  <si>
    <t>24,85</t>
  </si>
  <si>
    <t>103047</t>
  </si>
  <si>
    <t>26,20</t>
  </si>
  <si>
    <t>103048</t>
  </si>
  <si>
    <t>19,13</t>
  </si>
  <si>
    <t>103049</t>
  </si>
  <si>
    <t>103050</t>
  </si>
  <si>
    <t>19,56</t>
  </si>
  <si>
    <t>103051</t>
  </si>
  <si>
    <t>23,90</t>
  </si>
  <si>
    <t>103052</t>
  </si>
  <si>
    <t>33,65</t>
  </si>
  <si>
    <t>95634</t>
  </si>
  <si>
    <t>KIT CAVALETE PARA MEDIÇÃO DE ÁGUA - ENTRADA PRINCIPAL, EM PVC SOLDÁVEL DN 20 (½")   FORNECIMENTO E INSTALAÇÃO (EXCLUSIVE HIDRÔMETRO). AF_11/2016</t>
  </si>
  <si>
    <t>162,65</t>
  </si>
  <si>
    <t>95635</t>
  </si>
  <si>
    <t>KIT CAVALETE PARA MEDIÇÃO DE ÁGUA - ENTRADA PRINCIPAL, EM PVC SOLDÁVEL DN 25 (¾")   FORNECIMENTO E INSTALAÇÃO (EXCLUSIVE HIDRÔMETRO). AF_11/2016</t>
  </si>
  <si>
    <t>172,72</t>
  </si>
  <si>
    <t>95636</t>
  </si>
  <si>
    <t>KIT CAVALETE PARA MEDIÇÃO DE ÁGUA - ENTRADA PRINCIPAL, EM AÇO GALVANIZADO DN 25 (1 )   FORNECIMENTO E INSTALAÇÃO (EXCLUSIVE HIDRÔMETRO). AF_11/2016</t>
  </si>
  <si>
    <t>320,48</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</si>
  <si>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</si>
  <si>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</si>
  <si>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</si>
  <si>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</si>
  <si>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598,16</t>
  </si>
  <si>
    <t>95639</t>
  </si>
  <si>
    <t>KIT CAVALETE PARA MEDIÇÃO DE ÁGUA - ENTRADA PRINCIPAL, EM AÇO GALVANIZADO DN 50 (2)  FORNECIMENTO E INSTALAÇÃO (EXCLUSIVE HIDRÔMETRO). AF_11/2016</t>
  </si>
  <si>
    <t>783,84</t>
  </si>
  <si>
    <t>95641</t>
  </si>
  <si>
    <t>KIT CAVALETE PARA MEDIÇÃO DE ÁGUA - ENTRADA INDIVIDUALIZADA, EM PVC DN 25 (¾), PARA 2 MEDIDORES  FORNECIMENTO E INSTALAÇÃO (EXCLUSIVE HIDRÔMETRO). AF_11/2016</t>
  </si>
  <si>
    <t>292,84</t>
  </si>
  <si>
    <t>95642</t>
  </si>
  <si>
    <t>KIT CAVALETE PARA MEDIÇÃO DE ÁGUA - ENTRADA INDIVIDUALIZADA, EM PVC DN 25 (¾), PARA 3 MEDIDORES  FORNECIMENTO E INSTALAÇÃO (EXCLUSIVE HIDRÔMETRO). AF_11/2016</t>
  </si>
  <si>
    <t>432,97</t>
  </si>
  <si>
    <t>95643</t>
  </si>
  <si>
    <t>KIT CAVALETE PARA MEDIÇÃO DE ÁGUA - ENTRADA INDIVIDUALIZADA, EM PVC DN 25 (¾), PARA 4 MEDIDORES  FORNECIMENTO E INSTALAÇÃO (EXCLUSIVE HIDRÔMETRO). AF_11/2016</t>
  </si>
  <si>
    <t>567,23</t>
  </si>
  <si>
    <t>95644</t>
  </si>
  <si>
    <t>KIT CAVALETE PARA MEDIÇÃO DE ÁGUA - ENTRADA INDIVIDUALIZADA, EM PVC DN 32 (1), PARA 1 MEDIDOR  FORNECIMENTO E INSTALAÇÃO (EXCLUSIVE HIDRÔMETRO). AF_11/2016</t>
  </si>
  <si>
    <t>220,75</t>
  </si>
  <si>
    <t>95645</t>
  </si>
  <si>
    <t>KIT CAVALETE PARA MEDIÇÃO DE ÁGUA - ENTRADA INDIVIDUALIZADA, EM PVC DN 32 (1), PARA 2 MEDIDORES  FORNECIMENTO E INSTALAÇÃO (EXCLUSIVE HIDRÔMETRO). AF_11/2016</t>
  </si>
  <si>
    <t>406,67</t>
  </si>
  <si>
    <t>95646</t>
  </si>
  <si>
    <t>KIT CAVALETE PARA MEDIÇÃO DE ÁGUA - ENTRADA INDIVIDUALIZADA, EM PVC DN 32 (1), PARA 3 MEDIDORES  FORNECIMENTO E INSTALAÇÃO (EXCLUSIVE HIDRÔMETRO). AF_11/2016</t>
  </si>
  <si>
    <t>606,54</t>
  </si>
  <si>
    <t>95647</t>
  </si>
  <si>
    <t>KIT CAVALETE PARA MEDIÇÃO DE ÁGUA - ENTRADA INDIVIDUALIZADA, EM PVC DN 32 (1), PARA 4 MEDIDORES  FORNECIMENTO E INSTALAÇÃO (EXCLUSIVE HIDRÔMETRO). AF_11/2016</t>
  </si>
  <si>
    <t>796,38</t>
  </si>
  <si>
    <t>95673</t>
  </si>
  <si>
    <t>HIDRÔMETRO DN 20 (½), 1,5 M³/H  FORNECIMENTO E INSTALAÇÃO. AF_11/2016</t>
  </si>
  <si>
    <t>125,13</t>
  </si>
  <si>
    <t>95674</t>
  </si>
  <si>
    <t>HIDRÔMETRO DN 20 (½), 3,0 M³/H  FORNECIMENTO E INSTALAÇÃO. AF_11/2016</t>
  </si>
  <si>
    <t>95675</t>
  </si>
  <si>
    <t>HIDRÔMETRO DN 25 (¾ ), 5,0 M³/H FORNECIMENTO E INSTALAÇÃO. AF_11/2016</t>
  </si>
  <si>
    <t>162,94</t>
  </si>
  <si>
    <t>95676</t>
  </si>
  <si>
    <t>CAIXA EM CONCRETO PRÉ-MOLDADO PARA ABRIGO DE HIDRÔMETRO COM DN 20 (½)  FORNECIMENTO E INSTALAÇÃO. AF_11/2016</t>
  </si>
  <si>
    <t>107,52</t>
  </si>
  <si>
    <t>97741</t>
  </si>
  <si>
    <t>KIT CAVALETE PARA MEDIÇÃO DE ÁGUA - ENTRADA INDIVIDUALIZADA, EM PVC DN 25 (¾), PARA 1 MEDIDOR  FORNECIMENTO E INSTALAÇÃO (EXCLUSIVE HIDRÔMETRO). AF_11/2016</t>
  </si>
  <si>
    <t>163,29</t>
  </si>
  <si>
    <t>90436</t>
  </si>
  <si>
    <t>FURO EM ALVENARIA PARA DIÂMETROS MENORES OU IGUAIS A 40 MM. AF_05/2015</t>
  </si>
  <si>
    <t>10,85</t>
  </si>
  <si>
    <t>90437</t>
  </si>
  <si>
    <t>FURO EM ALVENARIA PARA DIÂMETROS MAIORES QUE 40 MM E MENORES OU IGUAIS A 75 MM. AF_05/2015</t>
  </si>
  <si>
    <t>90438</t>
  </si>
  <si>
    <t>FURO EM ALVENARIA PARA DIÂMETROS MAIORES QUE 75 MM. AF_05/2015</t>
  </si>
  <si>
    <t>37,82</t>
  </si>
  <si>
    <t>90439</t>
  </si>
  <si>
    <t>FURO EM CONCRETO PARA DIÂMETROS MENORES OU IGUAIS A 40 MM. AF_05/2015</t>
  </si>
  <si>
    <t>57,77</t>
  </si>
  <si>
    <t>90440</t>
  </si>
  <si>
    <t>FURO EM CONCRETO PARA DIÂMETROS MAIORES QUE 40 MM E MENORES OU IGUAIS A 75 MM. AF_05/2015</t>
  </si>
  <si>
    <t>92,50</t>
  </si>
  <si>
    <t>90441</t>
  </si>
  <si>
    <t>FURO EM CONCRETO PARA DIÂMETROS MAIORES QUE 75 MM. AF_05/2015</t>
  </si>
  <si>
    <t>118,16</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</si>
  <si>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</si>
  <si>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</si>
  <si>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</si>
  <si>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</si>
  <si>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</si>
  <si>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</si>
  <si>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26,46</t>
  </si>
  <si>
    <t>90446</t>
  </si>
  <si>
    <t>RASGO EM CONTRAPISO PARA RAMAIS/ DISTRIBUIÇÃO COM DIÂMETROS MAIORES QUE 75 MM. AF_05/2015</t>
  </si>
  <si>
    <t>28,76</t>
  </si>
  <si>
    <t>90447</t>
  </si>
  <si>
    <t>RASGO EM ALVENARIA PARA ELETRODUTOS COM DIAMETROS MENORES OU IGUAIS A 40 MM. AF_05/2015</t>
  </si>
  <si>
    <t>4,95</t>
  </si>
  <si>
    <t>90451</t>
  </si>
  <si>
    <t>PASSANTE TIPO PEÇA EM POLIESTIRENO PARA ABERTURA PARA PASSAGEM DE 1 TUBO, FIXADO EM LAJE. AF_05/2015</t>
  </si>
  <si>
    <t>90452</t>
  </si>
  <si>
    <t>PASSANTE TIPO PEÇA EM POLIESTIRENO PARA ABERTURA PARA PASSAGEM DE MAIS DE 1 TUBO, FIXADO EM LAJE. AF_05/2015</t>
  </si>
  <si>
    <t>17,72</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</si>
  <si>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</si>
  <si>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</si>
  <si>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</si>
  <si>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</si>
  <si>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</si>
  <si>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</si>
  <si>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6,35</t>
  </si>
  <si>
    <t>90456</t>
  </si>
  <si>
    <t>QUEBRA EM ALVENARIA PARA INSTALAÇÃO DE CAIXA DE TOMADA (4X4 OU 4X2). AF_05/2015</t>
  </si>
  <si>
    <t>90457</t>
  </si>
  <si>
    <t>QUEBRA EM ALVENARIA PARA INSTALAÇÃO DE QUADRO DISTRIBUIÇÃO PEQUENO (19X25 CM). AF_05/2015</t>
  </si>
  <si>
    <t>7,23</t>
  </si>
  <si>
    <t>90458</t>
  </si>
  <si>
    <t>QUEBRA EM ALVENARIA PARA INSTALAÇÃO DE QUADRO DISTRIBUIÇÃO GRANDE (76X40 CM). AF_05/2015</t>
  </si>
  <si>
    <t>20,50</t>
  </si>
  <si>
    <t>90459</t>
  </si>
  <si>
    <t>QUEBRA EM ALVENARIA PARA INSTALAÇÃO DE ABRIGO PARA MANGUEIRAS (90X60 CM). AF_05/2015</t>
  </si>
  <si>
    <t>28,92</t>
  </si>
  <si>
    <t>90460</t>
  </si>
  <si>
    <t>SUPORTE PARA ATÉ 3 TUBOS HORIZONTAIS, ESPAÇADO A CADA 1 M, EM PERFILADO DE SEÇÃO 38X76 MM, POR METRO DE TUBULAÇÃO FIXADA. AF_05/2015</t>
  </si>
  <si>
    <t>11,03</t>
  </si>
  <si>
    <t>90461</t>
  </si>
  <si>
    <t>SUPORTE PARA MAIS DE 3 TUBOS HORIZONTAIS, ESPAÇADO A CADA 1 M, EM PERFILADO DE SEÇÃO 38X76 MM, POR METRO DE TUBULAÇÃO FIXADA. AF_05/2015</t>
  </si>
  <si>
    <t>7,01</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</si>
  <si>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</si>
  <si>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</si>
  <si>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</si>
  <si>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</si>
  <si>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1,25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</si>
  <si>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</si>
  <si>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</si>
  <si>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</si>
  <si>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</si>
  <si>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</si>
  <si>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</si>
  <si>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4,51</t>
  </si>
  <si>
    <t>90469</t>
  </si>
  <si>
    <t>CHUMBAMENTO LINEAR EM CONTRAPISO PARA RAMAIS/DISTRIBUIÇÃO COM DIÂMETROS MAIORES QUE 40 MM E MENORES OU IGUAIS A 75 MM. AF_05/2015</t>
  </si>
  <si>
    <t>7,22</t>
  </si>
  <si>
    <t>90470</t>
  </si>
  <si>
    <t>CHUMBAMENTO LINEAR EM CONTRAPISO PARA RAMAIS/DISTRIBUIÇÃO COM DIÂMETROS MAIORES QUE 75 MM. AF_05/2015</t>
  </si>
  <si>
    <t>10,02</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</si>
  <si>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</si>
  <si>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</si>
  <si>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</si>
  <si>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</si>
  <si>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</si>
  <si>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</si>
  <si>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8,06</t>
  </si>
  <si>
    <t>91169</t>
  </si>
  <si>
    <t>FIXAÇÃO DE TUBOS HORIZONTAIS DE PPR DIÂMETROS MAIORES QUE 75 MM COM ABRAÇADEIRA METÁLICA RÍGIDA TIPO D 3", FIXADA EM PERFILADO EM LAJE. AF_05/2015</t>
  </si>
  <si>
    <t>9,53</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</si>
  <si>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</si>
  <si>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</si>
  <si>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</si>
  <si>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</si>
  <si>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3,43</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</si>
  <si>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</si>
  <si>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</si>
  <si>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</si>
  <si>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</si>
  <si>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</si>
  <si>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</si>
  <si>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</si>
  <si>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</si>
  <si>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</si>
  <si>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</si>
  <si>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24,59</t>
  </si>
  <si>
    <t>91177</t>
  </si>
  <si>
    <t>FIXAÇÃO DE TUBOS HORIZONTAIS DE PPR DIÂMETROS MAIORES QUE 40 MM E MENORES OU IGUAIS A 75 MM COM ABRAÇADEIRA METÁLICA RÍGIDA TIPO  D  1 1/2" , FIXADA DIRETAMENTE NA LAJE. AF_05/2015</t>
  </si>
  <si>
    <t>11,55</t>
  </si>
  <si>
    <t>91178</t>
  </si>
  <si>
    <t>FIXAÇÃO DE TUBOS HORIZONTAIS DE PPR DIÂMETROS MAIORES QUE 75 MM COM ABRAÇADEIRA METÁLICA RÍGIDA TIPO  D  3" , FIXADA DIRETAMENTE NA LAJE. AF_05/2015</t>
  </si>
  <si>
    <t>13,48</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</si>
  <si>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</si>
  <si>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</si>
  <si>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</si>
  <si>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</si>
  <si>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5,71</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</si>
  <si>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</si>
  <si>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</si>
  <si>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</si>
  <si>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</si>
  <si>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22,82</t>
  </si>
  <si>
    <t>91183</t>
  </si>
  <si>
    <t>FIXAÇÃO DE TUBOS HORIZONTAIS DE PPR DIÂMETROS MAIORES QUE 40 MM E MENORES OU IGUAIS A 75 MM COM ABRAÇADEIRA METÁLICA FLEXÍVEL 18 MM, FIXADA DIRETAMENTE NA LAJE. AF_05/2015</t>
  </si>
  <si>
    <t>11,05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</si>
  <si>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</si>
  <si>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</si>
  <si>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</si>
  <si>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</si>
  <si>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5,85</t>
  </si>
  <si>
    <t>91186</t>
  </si>
  <si>
    <t>FIXAÇÃO DE TUBOS HORIZONTAIS DE PVC, CPVC OU COBRE DIÂMETROS MAIORES QUE 40 MM E MENORES OU IGUAIS A 75 MM COM ABRAÇADEIRA METÁLICA FLEXÍVEL 18 MM, FIXADA DIRETAMENTE NA LAJE. AF_05/2015</t>
  </si>
  <si>
    <t>4,73</t>
  </si>
  <si>
    <t>91187</t>
  </si>
  <si>
    <t>FIXAÇÃO DE TUBOS HORIZONTAIS DE PVC, CPVC OU COBRE DIÂMETROS MAIORES QUE 75 MM COM ABRAÇADEIRA METÁLICA FLEXÍVEL 18 MM, FIXADA DIRETAMENTE NA LAJE. AF_05/2015</t>
  </si>
  <si>
    <t>5,37</t>
  </si>
  <si>
    <t>91188</t>
  </si>
  <si>
    <t>CHUMBAMENTO PONTUAL DE ABERTURA EM LAJE COM PASSAGEM DE 1 TUBO DE DIAMETRO EQUIVALENTE IGUAL À  50 MM. AF_05/2015</t>
  </si>
  <si>
    <t>5,94</t>
  </si>
  <si>
    <t>91189</t>
  </si>
  <si>
    <t>CHUMBAMENTO PONTUAL DE ABERTURA EM LAJE COM PASSAGEM DE MAIS DE 1 TUBO DE  DIAMETRO EQUIVALENTE IGUAL À  50 MM. AF_05/2015</t>
  </si>
  <si>
    <t>46,54</t>
  </si>
  <si>
    <t>91190</t>
  </si>
  <si>
    <t>CHUMBAMENTO PONTUAL EM PASSAGEM DE TUBO COM DIÂMETRO MENOR OU IGUAL A 40 MM. AF_05/2015</t>
  </si>
  <si>
    <t>3,87</t>
  </si>
  <si>
    <t>91191</t>
  </si>
  <si>
    <t>CHUMBAMENTO PONTUAL EM PASSAGEM DE TUBO COM DIÂMETROS ENTRE 40 MM E 75 MM. AF_05/2015</t>
  </si>
  <si>
    <t>4,11</t>
  </si>
  <si>
    <t>91192</t>
  </si>
  <si>
    <t>CHUMBAMENTO PONTUAL EM PASSAGEM DE TUBO COM DIÂMETRO MAIOR QUE 75 MM. AF_05/2015</t>
  </si>
  <si>
    <t>4,54</t>
  </si>
  <si>
    <t>91222</t>
  </si>
  <si>
    <t>RASGO EM ALVENARIA PARA RAMAIS/ DISTRIBUIÇÃO COM DIÂMETROS MAIORES QUE 40 MM E MENORES OU IGUAIS A 75 MM. AF_05/2015</t>
  </si>
  <si>
    <t>10,63</t>
  </si>
  <si>
    <t>94480</t>
  </si>
  <si>
    <t>CONJUNTO HIDRÁULICO PARA INSTALAÇÃO DE BOMBA EM AÇO ROSCÁVEL, DN SUCÇÃO 65 (2½) E DN RECALQUE 50 (2), PARA EDIFICAÇÃO ENTRE 12 E 18 PAVIMENTOS  FORNECIMENTO E INSTALAÇÃO. AF_06/2016</t>
  </si>
  <si>
    <t>2.543,35</t>
  </si>
  <si>
    <t>94481</t>
  </si>
  <si>
    <t>CONJUNTO HIDRÁULICO PARA INSTALAÇÃO DE BOMBA EM AÇO ROSCÁVEL, DN SUCÇÃO 50 (2) E DN RECALQUE 40 (1 1/2), PARA EDIFICAÇÃO ENTRE 8 E 12 PAVIMENTOS  FORNECIMENTO E INSTALAÇÃO. AF_06/2016</t>
  </si>
  <si>
    <t>1.733,85</t>
  </si>
  <si>
    <t>94482</t>
  </si>
  <si>
    <t>CONJUNTO HIDRÁULICO PARA INSTALAÇÃO DE BOMBA EM AÇO ROSCÁVEL, DN SUCÇÃO 40 (1 1/2) E DN RECALQUE 32 (1 1/4), PARA EDIFICAÇÃO ENTRE 4 E 8 PAVIMENTOS  FORNECIMENTO E INSTALAÇÃO. AF_06/2016</t>
  </si>
  <si>
    <t>1.348,90</t>
  </si>
  <si>
    <t>94483</t>
  </si>
  <si>
    <t>CONJUNTO HIDRÁULICO PARA INSTALAÇÃO DE BOMBA EM AÇO ROSCÁVEL, DN SUCÇÃO 32 (1 1/4) E DN RECALQUE 25 (1), PARA EDIFICAÇÃO ATÉ 4 PAVIMENTOS  FORNECIMENTO E INSTALAÇÃO. AF_06/2016</t>
  </si>
  <si>
    <t>1.121,17</t>
  </si>
  <si>
    <t>95541</t>
  </si>
  <si>
    <t>FIXAÇÃO UTILIZANDO PARAFUSO E BUCHA DE NYLON, SOMENTE MÃO DE OBRA. AF_10/2016</t>
  </si>
  <si>
    <t>3,51</t>
  </si>
  <si>
    <t>96559</t>
  </si>
  <si>
    <t>SUPORTE PARA DUTO EM CHAPA GALVANIZADA BITOLA 26, ESPAÇADO A CADA 1 M, EM PERFILADO DE SEÇÃO 38X76 MM, POR ÁREA DE DUTO FIXADO. AF_07/2017</t>
  </si>
  <si>
    <t>30,52</t>
  </si>
  <si>
    <t>96560</t>
  </si>
  <si>
    <t>SUPORTE PARA DUTO EM CHAPA GALVANIZADA BITOLA 24, ESPAÇADO A CADA 1 M, EM PERFILADO DE SEÇÃO 38X76 MM, POR ÁREA DE DUTO FIXADO. AF_07/2017</t>
  </si>
  <si>
    <t>20,83</t>
  </si>
  <si>
    <t>96561</t>
  </si>
  <si>
    <t>SUPORTE PARA DUTO EM CHAPA GALVANIZADA BITOLA 22, ESPAÇADO A CADA 1 M, EM PERFILADO DE SEÇÃO 38X76 MM, POR ÁREA DE DUTO FIXADO. AF_07/2017</t>
  </si>
  <si>
    <t>15,92</t>
  </si>
  <si>
    <t>96562</t>
  </si>
  <si>
    <t>SUPORTE PARA ELETROCALHA LISA OU PERFURADA EM AÇO GALVANIZADO, LARGURA 200 OU 400 MM E ALTURA 50 MM, ESPAÇADO A CADA 1,5 M, EM PERFILADO DE SEÇÃO 38X76 MM, POR METRO DE ELETRECOLHA FIXADA. AF_07/2017</t>
  </si>
  <si>
    <t>18,92</t>
  </si>
  <si>
    <t>96563</t>
  </si>
  <si>
    <t>SUPORTE PARA ELETROCALHA LISA OU PERFURADA EM AÇO GALVANIZADO, LARGURA 500 OU 800 MM E ALTURA 50 MM, ESPAÇADO A CADA 1,5 M, EM PERFILADO DE SEÇÃO 38X76 MM, POR METRO DE ELETROCALHA FIXADA. AF_07/2017</t>
  </si>
  <si>
    <t>24,82</t>
  </si>
  <si>
    <t>101802</t>
  </si>
  <si>
    <t>1.331,25</t>
  </si>
  <si>
    <t>101803</t>
  </si>
  <si>
    <t>817,37</t>
  </si>
  <si>
    <t>101804</t>
  </si>
  <si>
    <t>1.035,03</t>
  </si>
  <si>
    <t>101805</t>
  </si>
  <si>
    <t>1.322,07</t>
  </si>
  <si>
    <t>102111</t>
  </si>
  <si>
    <t>829,97</t>
  </si>
  <si>
    <t>102112</t>
  </si>
  <si>
    <t>100,04</t>
  </si>
  <si>
    <t>102113</t>
  </si>
  <si>
    <t>1.332,98</t>
  </si>
  <si>
    <t>102114</t>
  </si>
  <si>
    <t>102,55</t>
  </si>
  <si>
    <t>102115</t>
  </si>
  <si>
    <t>2.332,43</t>
  </si>
  <si>
    <t>102116</t>
  </si>
  <si>
    <t>1.424,62</t>
  </si>
  <si>
    <t>102117</t>
  </si>
  <si>
    <t>105,61</t>
  </si>
  <si>
    <t>102118</t>
  </si>
  <si>
    <t>1.948,67</t>
  </si>
  <si>
    <t>102119</t>
  </si>
  <si>
    <t>108,23</t>
  </si>
  <si>
    <t>102121</t>
  </si>
  <si>
    <t>135,74</t>
  </si>
  <si>
    <t>102122</t>
  </si>
  <si>
    <t>6.634,54</t>
  </si>
  <si>
    <t>102123</t>
  </si>
  <si>
    <t>143,57</t>
  </si>
  <si>
    <t>102136</t>
  </si>
  <si>
    <t>52,66</t>
  </si>
  <si>
    <t>102137</t>
  </si>
  <si>
    <t>102138</t>
  </si>
  <si>
    <t>156,33</t>
  </si>
  <si>
    <t>103517</t>
  </si>
  <si>
    <t>3.445,35</t>
  </si>
  <si>
    <t>103519</t>
  </si>
  <si>
    <t>7,92</t>
  </si>
  <si>
    <t>103520</t>
  </si>
  <si>
    <t>5.728,35</t>
  </si>
  <si>
    <t>103521</t>
  </si>
  <si>
    <t>7.605,04</t>
  </si>
  <si>
    <t>103522</t>
  </si>
  <si>
    <t>7.561,31</t>
  </si>
  <si>
    <t>103523</t>
  </si>
  <si>
    <t>11.435,70</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</si>
  <si>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</si>
  <si>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</si>
  <si>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1.141,37</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</si>
  <si>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</si>
  <si>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</si>
  <si>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938,28</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</si>
  <si>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</si>
  <si>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</si>
  <si>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736,31</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</si>
  <si>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</si>
  <si>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</si>
  <si>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538,18</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</si>
  <si>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</si>
  <si>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</si>
  <si>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876,69</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</si>
  <si>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</si>
  <si>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</si>
  <si>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729,75</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</si>
  <si>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</si>
  <si>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</si>
  <si>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582,34</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</si>
  <si>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</si>
  <si>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</si>
  <si>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437,14</t>
  </si>
  <si>
    <t>96520</t>
  </si>
  <si>
    <t>ESCAVAÇÃO MECANIZADA PARA BLOCO DE COROAMENTO OU SAPATA COM RETROESCAVADEIRA (SEM ESCAVAÇÃO PARA COLOCAÇÃO DE FÔRMAS). AF_06/2017</t>
  </si>
  <si>
    <t>89,11</t>
  </si>
  <si>
    <t>96521</t>
  </si>
  <si>
    <t>ESCAVAÇÃO MECANIZADA PARA BLOCO DE COROAMENTO OU SAPATA COM RETROESCAVADEIRA (INCLUINDO ESCAVAÇÃO PARA COLOCAÇÃO DE FÔRMAS). AF_06/2017</t>
  </si>
  <si>
    <t>96522</t>
  </si>
  <si>
    <t>ESCAVAÇÃO MANUAL PARA BLOCO DE COROAMENTO OU SAPATA (SEM ESCAVAÇÃO PARA COLOCAÇÃO DE FÔRMAS). AF_06/2017</t>
  </si>
  <si>
    <t>115,84</t>
  </si>
  <si>
    <t>96523</t>
  </si>
  <si>
    <t>ESCAVAÇÃO MANUAL PARA BLOCO DE COROAMENTO OU SAPATA (INCLUINDO ESCAVAÇÃO PARA COLOCAÇÃO DE FÔRMAS). AF_06/2017</t>
  </si>
  <si>
    <t>74,18</t>
  </si>
  <si>
    <t>96524</t>
  </si>
  <si>
    <t>ESCAVAÇÃO MECANIZADA PARA VIGA BALDRAME COM MINI-ESCAVADEIRA (SEM ESCAVAÇÃO PARA COLOCAÇÃO DE FÔRMAS). AF_06/2017</t>
  </si>
  <si>
    <t>96525</t>
  </si>
  <si>
    <t>ESCAVAÇÃO MECANIZADA PARA VIGA BALDRAME COM MINI-ESCAVADEIRA (INCLUINDO ESCAVAÇÃO PARA COLOCAÇÃO DE FÔRMAS). AF_06/2017</t>
  </si>
  <si>
    <t>45,16</t>
  </si>
  <si>
    <t>96526</t>
  </si>
  <si>
    <t>ESCAVAÇÃO MANUAL DE VALA PARA VIGA BALDRAME (SEM ESCAVAÇÃO PARA COLOCAÇÃO DE FÔRMAS). AF_06/2017</t>
  </si>
  <si>
    <t>233,64</t>
  </si>
  <si>
    <t>96527</t>
  </si>
  <si>
    <t>ESCAVAÇÃO MANUAL DE VALA PARA VIGA BALDRAME (INCLUINDO ESCAVAÇÃO PARA COLOCAÇÃO DE FÔRMAS). AF_06/2017</t>
  </si>
  <si>
    <t>97,46</t>
  </si>
  <si>
    <t>96528</t>
  </si>
  <si>
    <t>FABRICAÇÃO, MONTAGEM E DESMONTAGEM DE FÔRMA PARA BLOCO DE COROAMENTO, EM MADEIRA SERRADA, E=25 MM, 1 UTILIZAÇÃO. AF_06/2017</t>
  </si>
  <si>
    <t>175,63</t>
  </si>
  <si>
    <t>101114</t>
  </si>
  <si>
    <t>3,66</t>
  </si>
  <si>
    <t>101115</t>
  </si>
  <si>
    <t>3,06</t>
  </si>
  <si>
    <t>1,91</t>
  </si>
  <si>
    <t>101117</t>
  </si>
  <si>
    <t>2,61</t>
  </si>
  <si>
    <t>101118</t>
  </si>
  <si>
    <t>101119</t>
  </si>
  <si>
    <t>101120</t>
  </si>
  <si>
    <t>101121</t>
  </si>
  <si>
    <t>3,68</t>
  </si>
  <si>
    <t>101122</t>
  </si>
  <si>
    <t>101123</t>
  </si>
  <si>
    <t>6,04</t>
  </si>
  <si>
    <t>101124</t>
  </si>
  <si>
    <t>101125</t>
  </si>
  <si>
    <t>11,54</t>
  </si>
  <si>
    <t>101126</t>
  </si>
  <si>
    <t>10,39</t>
  </si>
  <si>
    <t>101127</t>
  </si>
  <si>
    <t>11,09</t>
  </si>
  <si>
    <t>101128</t>
  </si>
  <si>
    <t>11,64</t>
  </si>
  <si>
    <t>101129</t>
  </si>
  <si>
    <t>101130</t>
  </si>
  <si>
    <t>101131</t>
  </si>
  <si>
    <t>12,50</t>
  </si>
  <si>
    <t>101132</t>
  </si>
  <si>
    <t>13,81</t>
  </si>
  <si>
    <t>101133</t>
  </si>
  <si>
    <t>101134</t>
  </si>
  <si>
    <t>12,62</t>
  </si>
  <si>
    <t>101135</t>
  </si>
  <si>
    <t>12,02</t>
  </si>
  <si>
    <t>101136</t>
  </si>
  <si>
    <t>10,87</t>
  </si>
  <si>
    <t>101137</t>
  </si>
  <si>
    <t>101138</t>
  </si>
  <si>
    <t>101139</t>
  </si>
  <si>
    <t>16,30</t>
  </si>
  <si>
    <t>101140</t>
  </si>
  <si>
    <t>101141</t>
  </si>
  <si>
    <t>101142</t>
  </si>
  <si>
    <t>14,31</t>
  </si>
  <si>
    <t>101143</t>
  </si>
  <si>
    <t>101144</t>
  </si>
  <si>
    <t>101145</t>
  </si>
  <si>
    <t>13,31</t>
  </si>
  <si>
    <t>101146</t>
  </si>
  <si>
    <t>101147</t>
  </si>
  <si>
    <t>12,86</t>
  </si>
  <si>
    <t>101148</t>
  </si>
  <si>
    <t>13,41</t>
  </si>
  <si>
    <t>101149</t>
  </si>
  <si>
    <t>101150</t>
  </si>
  <si>
    <t>101151</t>
  </si>
  <si>
    <t>101152</t>
  </si>
  <si>
    <t>101153</t>
  </si>
  <si>
    <t>16,70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</si>
  <si>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</si>
  <si>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</si>
  <si>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11,21</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</si>
  <si>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</si>
  <si>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</si>
  <si>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9,82</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</si>
  <si>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</si>
  <si>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</si>
  <si>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9,50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</si>
  <si>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</si>
  <si>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</si>
  <si>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</si>
  <si>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</si>
  <si>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</si>
  <si>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</si>
  <si>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16,90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</si>
  <si>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</si>
  <si>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</si>
  <si>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19,67</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</si>
  <si>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</si>
  <si>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</si>
  <si>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21,93</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</si>
  <si>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</si>
  <si>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</si>
  <si>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26,55</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</si>
  <si>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</si>
  <si>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</si>
  <si>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15,13</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</si>
  <si>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</si>
  <si>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</si>
  <si>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</si>
  <si>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</si>
  <si>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18,46</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</si>
  <si>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</si>
  <si>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</si>
  <si>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</si>
  <si>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</si>
  <si>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23,75</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</si>
  <si>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</si>
  <si>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</si>
  <si>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14,80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</si>
  <si>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</si>
  <si>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</si>
  <si>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</si>
  <si>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</si>
  <si>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18,21</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</si>
  <si>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</si>
  <si>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</si>
  <si>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20,24</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</si>
  <si>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</si>
  <si>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</si>
  <si>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25,35</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</si>
  <si>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</si>
  <si>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</si>
  <si>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</si>
  <si>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</si>
  <si>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</si>
  <si>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</si>
  <si>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16,66</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</si>
  <si>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</si>
  <si>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</si>
  <si>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17,82</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</si>
  <si>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</si>
  <si>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</si>
  <si>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</si>
  <si>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</si>
  <si>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</si>
  <si>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</si>
  <si>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</si>
  <si>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</si>
  <si>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</si>
  <si>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</si>
  <si>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</si>
  <si>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</si>
  <si>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</si>
  <si>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</si>
  <si>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16,21</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</si>
  <si>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</si>
  <si>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</si>
  <si>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18,86</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</si>
  <si>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</si>
  <si>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</si>
  <si>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20,14</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</si>
  <si>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</si>
  <si>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</si>
  <si>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</si>
  <si>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</si>
  <si>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13,60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</si>
  <si>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</si>
  <si>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</si>
  <si>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</si>
  <si>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</si>
  <si>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</si>
  <si>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</si>
  <si>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18,69</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</si>
  <si>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</si>
  <si>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</si>
  <si>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</si>
  <si>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</si>
  <si>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</si>
  <si>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</si>
  <si>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15,06</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</si>
  <si>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</si>
  <si>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</si>
  <si>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</si>
  <si>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</si>
  <si>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19,40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</si>
  <si>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</si>
  <si>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</si>
  <si>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24,30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</si>
  <si>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</si>
  <si>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</si>
  <si>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</si>
  <si>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</si>
  <si>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13,78</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</si>
  <si>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</si>
  <si>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</si>
  <si>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</si>
  <si>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</si>
  <si>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</si>
  <si>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</si>
  <si>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21,50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</si>
  <si>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</si>
  <si>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</si>
  <si>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</si>
  <si>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</si>
  <si>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</si>
  <si>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</si>
  <si>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</si>
  <si>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</si>
  <si>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</si>
  <si>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</si>
  <si>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18,13</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</si>
  <si>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</si>
  <si>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</si>
  <si>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</si>
  <si>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</si>
  <si>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</si>
  <si>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</si>
  <si>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</si>
  <si>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</si>
  <si>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</si>
  <si>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</si>
  <si>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17,12</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</si>
  <si>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</si>
  <si>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</si>
  <si>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18,91</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</si>
  <si>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</si>
  <si>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</si>
  <si>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23,41</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</si>
  <si>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</si>
  <si>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</si>
  <si>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</si>
  <si>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</si>
  <si>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</si>
  <si>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</si>
  <si>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</si>
  <si>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</si>
  <si>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15,03</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</si>
  <si>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</si>
  <si>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</si>
  <si>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</si>
  <si>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</si>
  <si>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19,15</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</si>
  <si>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</si>
  <si>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</si>
  <si>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23,74</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</si>
  <si>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</si>
  <si>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</si>
  <si>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12,92</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</si>
  <si>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</si>
  <si>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</si>
  <si>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</si>
  <si>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</si>
  <si>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</si>
  <si>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</si>
  <si>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18,06</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</si>
  <si>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</si>
  <si>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</si>
  <si>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22,94</t>
  </si>
  <si>
    <t>102354</t>
  </si>
  <si>
    <t>DESMONTE DE MATERIAL DE 3ª CATEGORIA (BLOCOS DE ROCHAS OU MATACOS), COM MARTELETE PNEUMÁTICO MANUAL  EXCLUSIVE CARGA E TRANSPORTE. AF_03/2021</t>
  </si>
  <si>
    <t>147,99</t>
  </si>
  <si>
    <t>102355</t>
  </si>
  <si>
    <t>DESMONTE DE MATERIAL DE 3ª CATEGORIA (BLOCOS DE ROCHAS OU MATACOS), EM VALA, COM MARTELETE PNEUMÁTICO MANUAL   EXCLUSIVE RETIRADA, CARGA E TRANSPORTE. AF_03/2021</t>
  </si>
  <si>
    <t>174,27</t>
  </si>
  <si>
    <t>102360</t>
  </si>
  <si>
    <t>22,89</t>
  </si>
  <si>
    <t>102361</t>
  </si>
  <si>
    <t>36,03</t>
  </si>
  <si>
    <t>90082</t>
  </si>
  <si>
    <t>90084</t>
  </si>
  <si>
    <t>10,16</t>
  </si>
  <si>
    <t>90086</t>
  </si>
  <si>
    <t>9,61</t>
  </si>
  <si>
    <t>90087</t>
  </si>
  <si>
    <t>8,77</t>
  </si>
  <si>
    <t>90090</t>
  </si>
  <si>
    <t>8,59</t>
  </si>
  <si>
    <t>90091</t>
  </si>
  <si>
    <t>5,66</t>
  </si>
  <si>
    <t>90092</t>
  </si>
  <si>
    <t>5,59</t>
  </si>
  <si>
    <t>90094</t>
  </si>
  <si>
    <t>90095</t>
  </si>
  <si>
    <t>90098</t>
  </si>
  <si>
    <t>90099</t>
  </si>
  <si>
    <t>90100</t>
  </si>
  <si>
    <t>90101</t>
  </si>
  <si>
    <t>12,58</t>
  </si>
  <si>
    <t>90102</t>
  </si>
  <si>
    <t>90105</t>
  </si>
  <si>
    <t>8,26</t>
  </si>
  <si>
    <t>90108</t>
  </si>
  <si>
    <t>93358</t>
  </si>
  <si>
    <t>64,99</t>
  </si>
  <si>
    <t>102276</t>
  </si>
  <si>
    <t>11,81</t>
  </si>
  <si>
    <t>102277</t>
  </si>
  <si>
    <t>102278</t>
  </si>
  <si>
    <t>9,15</t>
  </si>
  <si>
    <t>102279</t>
  </si>
  <si>
    <t>102280</t>
  </si>
  <si>
    <t>5,15</t>
  </si>
  <si>
    <t>102281</t>
  </si>
  <si>
    <t>102282</t>
  </si>
  <si>
    <t>13,12</t>
  </si>
  <si>
    <t>102283</t>
  </si>
  <si>
    <t>11,65</t>
  </si>
  <si>
    <t>102284</t>
  </si>
  <si>
    <t>11,28</t>
  </si>
  <si>
    <t>102285</t>
  </si>
  <si>
    <t>102286</t>
  </si>
  <si>
    <t>10,37</t>
  </si>
  <si>
    <t>102287</t>
  </si>
  <si>
    <t>102288</t>
  </si>
  <si>
    <t>9,77</t>
  </si>
  <si>
    <t>102289</t>
  </si>
  <si>
    <t>9,54</t>
  </si>
  <si>
    <t>102290</t>
  </si>
  <si>
    <t>102291</t>
  </si>
  <si>
    <t>102292</t>
  </si>
  <si>
    <t>6,22</t>
  </si>
  <si>
    <t>102293</t>
  </si>
  <si>
    <t>102294</t>
  </si>
  <si>
    <t>5,73</t>
  </si>
  <si>
    <t>102295</t>
  </si>
  <si>
    <t>102296</t>
  </si>
  <si>
    <t>102297</t>
  </si>
  <si>
    <t>5,26</t>
  </si>
  <si>
    <t>102298</t>
  </si>
  <si>
    <t>102299</t>
  </si>
  <si>
    <t>102300</t>
  </si>
  <si>
    <t>102301</t>
  </si>
  <si>
    <t>12,70</t>
  </si>
  <si>
    <t>102302</t>
  </si>
  <si>
    <t>102303</t>
  </si>
  <si>
    <t>102304</t>
  </si>
  <si>
    <t>102305</t>
  </si>
  <si>
    <t>102306</t>
  </si>
  <si>
    <t>14,77</t>
  </si>
  <si>
    <t>102307</t>
  </si>
  <si>
    <t>102308</t>
  </si>
  <si>
    <t>102309</t>
  </si>
  <si>
    <t>102310</t>
  </si>
  <si>
    <t>102311</t>
  </si>
  <si>
    <t>102312</t>
  </si>
  <si>
    <t>102313</t>
  </si>
  <si>
    <t>10,74</t>
  </si>
  <si>
    <t>102314</t>
  </si>
  <si>
    <t>8,14</t>
  </si>
  <si>
    <t>102315</t>
  </si>
  <si>
    <t>102316</t>
  </si>
  <si>
    <t>7,00</t>
  </si>
  <si>
    <t>102317</t>
  </si>
  <si>
    <t>6,62</t>
  </si>
  <si>
    <t>102318</t>
  </si>
  <si>
    <t>6,45</t>
  </si>
  <si>
    <t>102319</t>
  </si>
  <si>
    <t>6,30</t>
  </si>
  <si>
    <t>102320</t>
  </si>
  <si>
    <t>6,05</t>
  </si>
  <si>
    <t>102321</t>
  </si>
  <si>
    <t>102322</t>
  </si>
  <si>
    <t>102323</t>
  </si>
  <si>
    <t>102324</t>
  </si>
  <si>
    <t>102325</t>
  </si>
  <si>
    <t>14,32</t>
  </si>
  <si>
    <t>102326</t>
  </si>
  <si>
    <t>10,35</t>
  </si>
  <si>
    <t>102327</t>
  </si>
  <si>
    <t>102328</t>
  </si>
  <si>
    <t>8,67</t>
  </si>
  <si>
    <t>102329</t>
  </si>
  <si>
    <t>94304</t>
  </si>
  <si>
    <t>ATERRO MECANIZADO DE VALA COM ESCAVADEIRA HIDRÁULICA (CAPACIDADE DA CAÇAMBA: 0,8 M³ / POTÊNCIA: 111 HP), LARGURA DE 1,5 A 2,5 M, PROFUNDIDADE ATÉ 1,5 M, COM SOLO ARGILO-ARENOSO. AF_05/2016</t>
  </si>
  <si>
    <t>63,20</t>
  </si>
  <si>
    <t>94305</t>
  </si>
  <si>
    <t>ATERRO MECANIZADO DE VALA COM ESCAVADEIRA HIDRÁULICA (CAPACIDADE DA CAÇAMBA: 0,8 M³ / POTÊNCIA: 111 HP), LARGURA ATÉ 1,5 M, PROFUNDIDADE DE 1,5 A 3,0 M, COM SOLO ARGILO-ARENOSO. AF_05/2016</t>
  </si>
  <si>
    <t>59,20</t>
  </si>
  <si>
    <t>94306</t>
  </si>
  <si>
    <t>ATERRO MECANIZADO DE VALA COM ESCAVADEIRA HIDRÁULICA (CAPACIDADE DA CAÇAMBA: 0,8 M³ / POTÊNCIA: 111 HP), LARGURA DE 1,5 A 2,5 M, PROFUNDIDADE DE 1,5 A 3,0 M, COM SOLO ARGILO-ARENOSO. AF_05/2016</t>
  </si>
  <si>
    <t>54,13</t>
  </si>
  <si>
    <t>94307</t>
  </si>
  <si>
    <t>ATERRO MECANIZADO DE VALA COM ESCAVADEIRA HIDRÁULICA (CAPACIDADE DA CAÇAMBA: 0,8 M³ / POTÊNCIA: 111 HP), LARGURA ATÉ 1,5 M, PROFUNDIDADE DE 3,0 A 4,5 M, COM SOLO ARGILO-ARENOSO. AF_05/2016</t>
  </si>
  <si>
    <t>55,27</t>
  </si>
  <si>
    <t>94308</t>
  </si>
  <si>
    <t>ATERRO MECANIZADO DE VALA COM ESCAVADEIRA HIDRÁULICA (CAPACIDADE DA CAÇAMBA: 0,8 M³ / POTÊNCIA: 111 HP), LARGURA DE 1,5 A 2,5 M, PROFUNDIDADE DE 3,0 A 4,5 M, COM SOLO ARGILO-ARENOSO. AF_05/2016</t>
  </si>
  <si>
    <t>52,21</t>
  </si>
  <si>
    <t>94309</t>
  </si>
  <si>
    <t>ATERRO MECANIZADO DE VALA COM ESCAVADEIRA HIDRÁULICA (CAPACIDADE DA CAÇAMBA: 0,8 M³ / POTÊNCIA: 111 HP), LARGURA ATÉ 1,5 M, PROFUNDIDADE DE 4,5 A 6,0 M, COM SOLO ARGILO-ARENOSO. AF_05/2016</t>
  </si>
  <si>
    <t>53,58</t>
  </si>
  <si>
    <t>94310</t>
  </si>
  <si>
    <t>ATERRO MECANIZADO DE VALA COM ESCAVADEIRA HIDRÁULICA (CAPACIDADE DA CAÇAMBA: 0,8 M³ / POTÊNCIA: 111 HP), LARGURA DE 1,5 A 2,5 M, PROFUNDIDADE DE 4,5 A 6,0 M, COM SOLO ARGILO-ARENOSO. AF_05/2016</t>
  </si>
  <si>
    <t>51,25</t>
  </si>
  <si>
    <t>94315</t>
  </si>
  <si>
    <t>ATERRO MECANIZADO DE VALA COM RETROESCAVADEIRA (CAPACIDADE DA CAÇAMBA DA RETRO: 0,26 M³ / POTÊNCIA: 88 HP), LARGURA ATÉ 0,8 M, PROFUNDIDADE ATÉ 1,5 M, COM SOLO ARGILO-ARENOSO. AF_05/2016</t>
  </si>
  <si>
    <t>71,96</t>
  </si>
  <si>
    <t>94316</t>
  </si>
  <si>
    <t>ATERRO MECANIZADO DE VALA COM RETROESCAVADEIRA (CAPACIDADE DA CAÇAMBA DA RETRO: 0,26 M³ / POTÊNCIA: 88 HP), LARGURA DE 0,8 A 1,5 M, PROFUNDIDADE ATÉ 1,5 M, COM SOLO ARGILO-ARENOSO. AF_05/2016</t>
  </si>
  <si>
    <t>62,47</t>
  </si>
  <si>
    <t>94317</t>
  </si>
  <si>
    <t>ATERRO MECANIZADO DE VALA COM RETROESCAVADEIRA (CAPACIDADE DA CAÇAMBA DA RETRO: 0,26 M³ / POTÊNCIA: 88 HP), LARGURA ATÉ 0,8 M, PROFUNDIDADE DE 1,5 A 3,0 M, COM SOLO ARGILO-ARENOSO. AF_05/2016</t>
  </si>
  <si>
    <t>58,26</t>
  </si>
  <si>
    <t>94318</t>
  </si>
  <si>
    <t>ATERRO MECANIZADO DE VALA COM RETROESCAVADEIRA (CAPACIDADE DA CAÇAMBA DA RETRO: 0,26 M³ / POTÊNCIA: 88 HP), LARGURA DE 0,8 A 1,5 M, PROFUNDIDADE DE 1,5 A 3,0 M, COM SOLO ARGILO-ARENOSO. AF_05/2016</t>
  </si>
  <si>
    <t>52,85</t>
  </si>
  <si>
    <t>94319</t>
  </si>
  <si>
    <t>ATERRO MANUAL DE VALAS COM SOLO ARGILO-ARENOSO E COMPACTAÇÃO MECANIZADA. AF_05/2016</t>
  </si>
  <si>
    <t>72,68</t>
  </si>
  <si>
    <t>94327</t>
  </si>
  <si>
    <t>ATERRO MECANIZADO DE VALA COM ESCAVADEIRA HIDRÁULICA (CAPACIDADE DA CAÇAMBA: 0,8 M³ / POTÊNCIA: 111 HP), LARGURA DE 1,5 A 2,5 M, PROFUNDIDADE ATÉ 1,5 M, COM AREIA PARA ATERRO. AF_05/2016</t>
  </si>
  <si>
    <t>86,40</t>
  </si>
  <si>
    <t>94328</t>
  </si>
  <si>
    <t>ATERRO MECANIZADO DE VALA COM ESCAVADEIRA HIDRÁULICA (CAPACIDADE DA CAÇAMBA: 0,8 M³ / POTÊNCIA: 111 HP), LARGURA ATÉ 1,5 M, PROFUNDIDADE DE 1,5 A 3,0 M, COM AREIA PARA ATERRO. AF_05/2016</t>
  </si>
  <si>
    <t>82,40</t>
  </si>
  <si>
    <t>94329</t>
  </si>
  <si>
    <t>ATERRO MECANIZADO DE VALA COM ESCAVADEIRA HIDRÁULICA (CAPACIDADE DA CAÇAMBA: 0,8 M³ / POTÊNCIA: 111 HP), LARGURA DE 1,5 A 2,5 M, PROFUNDIDADE DE 1,5 A 3,0 M, COM AREIA PARA ATERRO. AF_05/2016</t>
  </si>
  <si>
    <t>77,33</t>
  </si>
  <si>
    <t>94330</t>
  </si>
  <si>
    <t>ATERRO MECANIZADO DE VALA COM ESCAVADEIRA HIDRÁULICA (CAPACIDADE DA CAÇAMBA: 0,8 M³ / POTÊNCIA: 111 HP), LARGURA ATÉ 1,5 M, PROFUNDIDADE DE 3,0 A 4,5 M, COM AREIA PARA ATERRO. AF_05/2016</t>
  </si>
  <si>
    <t>78,47</t>
  </si>
  <si>
    <t>94331</t>
  </si>
  <si>
    <t>ATERRO MECANIZADO DE VALA COM ESCAVADEIRA HIDRÁULICA (CAPACIDADE DA CAÇAMBA: 0,8 M³ / POTÊNCIA: 111 HP), LARGURA DE 1,5 A 2,5 M, PROFUNDIDADE DE 3,0 A 4,5 M, COM AREIA PARA ATERRO. AF_05/2016</t>
  </si>
  <si>
    <t>75,41</t>
  </si>
  <si>
    <t>94332</t>
  </si>
  <si>
    <t>ATERRO MECANIZADO DE VALA COM ESCAVADEIRA HIDRÁULICA (CAPACIDADE DA CAÇAMBA: 0,8 M³ / POTÊNCIA: 111 HP), LARGURA ATÉ 1,5 M, PROFUNDIDADE DE 4,5 A 6,0 M, COM AREIA PARA ATERRO. AF_05/2016</t>
  </si>
  <si>
    <t>76,78</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</si>
  <si>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</si>
  <si>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</si>
  <si>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</si>
  <si>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</si>
  <si>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95,16</t>
  </si>
  <si>
    <t>94339</t>
  </si>
  <si>
    <t>ATERRO MECANIZADO DE VALA COM RETROESCAVADEIRA (CAPACIDADE DA CAÇAMBA DA RETRO: 0,26 M³ / POTÊNCIA: 88 HP), LARGURA DE 0,8 A 1,5 M, PROFUNDIDADE ATÉ 1,5 M, COM AREIA PARA ATERRO. AF_05/2016</t>
  </si>
  <si>
    <t>85,67</t>
  </si>
  <si>
    <t>94340</t>
  </si>
  <si>
    <t>ATERRO MECANIZADO DE VALA COM RETROESCAVADEIRA (CAPACIDADE DA CAÇAMBA DA RETRO: 0,26 M³ / POTÊNCIA: 88 HP), LARGURA ATÉ 0,8 M, PROFUNDIDADE DE 1,5 A 3,0 M, COM AREIA PARA ATERRO. AF_05/2016</t>
  </si>
  <si>
    <t>81,46</t>
  </si>
  <si>
    <t>94341</t>
  </si>
  <si>
    <t>ATERRO MECANIZADO DE VALA COM RETROESCAVADEIRA (CAPACIDADE DA CAÇAMBA DA RETRO: 0,26 M³ / POTÊNCIA: 88 HP), LARGURA DE 0,8 A 1,5 M, PROFUNDIDADE DE 1,5 A 3,0 M, COM AREIA PARA ATERRO. AF_05/2016</t>
  </si>
  <si>
    <t>76,05</t>
  </si>
  <si>
    <t>94342</t>
  </si>
  <si>
    <t>ATERRO MANUAL DE VALAS COM AREIA PARA ATERRO E COMPACTAÇÃO MECANIZADA. AF_05/2016</t>
  </si>
  <si>
    <t>95,88</t>
  </si>
  <si>
    <t>96385</t>
  </si>
  <si>
    <t>96386</t>
  </si>
  <si>
    <t>7,63</t>
  </si>
  <si>
    <t>93360</t>
  </si>
  <si>
    <t>REATERRO MECANIZADO DE VALA COM ESCAVADEIRA HIDRÁULICA (CAPACIDADE DA CAÇAMBA: 0,8 M³ / POTÊNCIA: 111 HP), LARGURA DE 1,5 A 2,5 M, PROFUNDIDADE ATÉ 1,5 M, COM SOLO DE 1ª CATEGORIA EM LOCAIS COM ALTO NÍVEL DE INTERFERÊNCIA. AF_04/2016</t>
  </si>
  <si>
    <t>22,15</t>
  </si>
  <si>
    <t>93361</t>
  </si>
  <si>
    <t>REATERRO MECANIZADO DE VALA COM ESCAVADEIRA HIDRÁULICA (CAPACIDADE DA CAÇAMBA: 0,8 M³ / POTÊNCIA: 111 HP), LARGURA ATÉ 1,5 M, PROFUNDIDADE DE 1,5 A 3,0 M, COM SOLO DE 1ª CATEGORIA EM LOCAIS COM ALTO NÍVEL DE INTERFERÊNCIA. AF_04/2016</t>
  </si>
  <si>
    <t>18,27</t>
  </si>
  <si>
    <t>93362</t>
  </si>
  <si>
    <t>REATERRO MECANIZADO DE VALA COM ESCAVADEIRA HIDRÁULICA (CAPACIDADE DA CAÇAMBA: 0,8 M³ / POTÊNCIA: 111 HP), LARGURA DE 1,5 A 2,5 M, PROFUNDIDADE DE 1,5 A 3,0 M, COM SOLO DE 1ª CATEGORIA EM LOCAIS COM ALTO NÍVEL DE INTERFERÊNCIA. AF_04/2016</t>
  </si>
  <si>
    <t>13,10</t>
  </si>
  <si>
    <t>93363</t>
  </si>
  <si>
    <t>REATERRO MECANIZADO DE VALA COM ESCAVADEIRA HIDRÁULICA (CAPACIDADE DA CAÇAMBA: 0,8 M³ / POTÊNCIA: 111 HP), LARGURA ATÉ 1,5 M, PROFUNDIDADE DE 3,0 A 4,5 M COM SOLO DE 1ª CATEGORIA EM LOCAIS COM ALTO NÍVEL DE INTERFERÊNCIA. AF_04/2016</t>
  </si>
  <si>
    <t>14,23</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</si>
  <si>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</si>
  <si>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</si>
  <si>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</si>
  <si>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</si>
  <si>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12,47</t>
  </si>
  <si>
    <t>93366</t>
  </si>
  <si>
    <t>REATERRO MECANIZADO DE VALA COM ESCAVADEIRA HIDRÁULICA (CAPACIDADE DA CAÇAMBA: 0,8 M³ / POTÊNCIA: 111 HP), LARGURA DE 1,5 A 2,5 M, PROFUNDIDADE DE 4,5 A 6,0 M, COM SOLO DE 1ª CATEGORIA EM LOCAIS COM ALTO NÍVEL DE INTERFERÊNCIA. AF_04/2016</t>
  </si>
  <si>
    <t>10,22</t>
  </si>
  <si>
    <t>93367</t>
  </si>
  <si>
    <t>REATERRO MECANIZADO DE VALA COM ESCAVADEIRA HIDRÁULICA (CAPACIDADE DA CAÇAMBA: 0,8 M³ / POTÊNCIA: 111 HP), LARGURA DE 1,5 A 2,5 M, PROFUNDIDADE ATÉ 1,5 M, COM SOLO DE 1ª CATEGORIA EM LOCAIS COM BAIXO NÍVEL DE INTERFERÊNCIA. AF_04/2016</t>
  </si>
  <si>
    <t>20,76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</si>
  <si>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</si>
  <si>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</si>
  <si>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</si>
  <si>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</si>
  <si>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</si>
  <si>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</si>
  <si>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</si>
  <si>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</si>
  <si>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9,78</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</si>
  <si>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</si>
  <si>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</si>
  <si>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</si>
  <si>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</si>
  <si>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</si>
  <si>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</si>
  <si>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26,73</t>
  </si>
  <si>
    <t>93375</t>
  </si>
  <si>
    <t>REATERRO MECANIZADO DE VALA COM RETROESCAVADEIRA (CAPACIDADE DA CAÇAMBA DA RETRO: 0,26 M³ / POTÊNCIA: 88 HP), LARGURA DE 0,8 A 1,5 M, PROFUNDIDADE ATÉ 1,5 M, COM SOLO DE 1ª CATEGORIA EM LOCAIS COM ALTO NÍVEL DE INTERFERÊNCIA. AF_04/2016</t>
  </si>
  <si>
    <t>20,59</t>
  </si>
  <si>
    <t>93376</t>
  </si>
  <si>
    <t>REATERRO MECANIZADO DE VALA COM RETROESCAVADEIRA (CAPACIDADE DA CAÇAMBA DA RETRO: 0,26 M³ / POTÊNCIA: 88 HP), LARGURA ATÉ 0,8 M, PROFUNDIDADE DE 1,5 A 3,0 M, COM SOLO DE 1ª CATEGORIA EM LOCAIS COM ALTO NÍVEL DE INTERFERÊNCIA. AF_04/2016</t>
  </si>
  <si>
    <t>16,78</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</si>
  <si>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</si>
  <si>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</si>
  <si>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</si>
  <si>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</si>
  <si>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25,09</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</si>
  <si>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</si>
  <si>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</si>
  <si>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10,43</t>
  </si>
  <si>
    <t>93382</t>
  </si>
  <si>
    <t>REATERRO MANUAL DE VALAS COM COMPACTAÇÃO MECANIZADA. AF_04/2016</t>
  </si>
  <si>
    <t>30,25</t>
  </si>
  <si>
    <t>96995</t>
  </si>
  <si>
    <t>REATERRO MANUAL APILOADO COM SOQUETE. AF_10/2017</t>
  </si>
  <si>
    <t>97916</t>
  </si>
  <si>
    <t>2,14</t>
  </si>
  <si>
    <t>97917</t>
  </si>
  <si>
    <t>1,84</t>
  </si>
  <si>
    <t>97918</t>
  </si>
  <si>
    <t>1,70</t>
  </si>
  <si>
    <t>97919</t>
  </si>
  <si>
    <t>0,67</t>
  </si>
  <si>
    <t>101616</t>
  </si>
  <si>
    <t>4,80</t>
  </si>
  <si>
    <t>101617</t>
  </si>
  <si>
    <t>101618</t>
  </si>
  <si>
    <t>210,79</t>
  </si>
  <si>
    <t>101619</t>
  </si>
  <si>
    <t>213,73</t>
  </si>
  <si>
    <t>101620</t>
  </si>
  <si>
    <t>191,01</t>
  </si>
  <si>
    <t>101621</t>
  </si>
  <si>
    <t>193,96</t>
  </si>
  <si>
    <t>101622</t>
  </si>
  <si>
    <t>200,73</t>
  </si>
  <si>
    <t>101623</t>
  </si>
  <si>
    <t>201,36</t>
  </si>
  <si>
    <t>101624</t>
  </si>
  <si>
    <t>161,11</t>
  </si>
  <si>
    <t>101625</t>
  </si>
  <si>
    <t>165,51</t>
  </si>
  <si>
    <t>95606</t>
  </si>
  <si>
    <t>UMIDIFICAÇÃO DE MATERIAL PARA VALAS COM CAMINHÃO PIPA 10000L. AF_11/2016</t>
  </si>
  <si>
    <t>2,00</t>
  </si>
  <si>
    <t>101159</t>
  </si>
  <si>
    <t>98,41</t>
  </si>
  <si>
    <t>103322</t>
  </si>
  <si>
    <t>103323</t>
  </si>
  <si>
    <t>40,33</t>
  </si>
  <si>
    <t>103324</t>
  </si>
  <si>
    <t>53,28</t>
  </si>
  <si>
    <t>103325</t>
  </si>
  <si>
    <t>54,01</t>
  </si>
  <si>
    <t>103326</t>
  </si>
  <si>
    <t>64,37</t>
  </si>
  <si>
    <t>103327</t>
  </si>
  <si>
    <t>65,22</t>
  </si>
  <si>
    <t>103328</t>
  </si>
  <si>
    <t>64,93</t>
  </si>
  <si>
    <t>103329</t>
  </si>
  <si>
    <t>65,49</t>
  </si>
  <si>
    <t>103330</t>
  </si>
  <si>
    <t>58,46</t>
  </si>
  <si>
    <t>103331</t>
  </si>
  <si>
    <t>59,07</t>
  </si>
  <si>
    <t>103332</t>
  </si>
  <si>
    <t>85,37</t>
  </si>
  <si>
    <t>103333</t>
  </si>
  <si>
    <t>86,02</t>
  </si>
  <si>
    <t>103334</t>
  </si>
  <si>
    <t>103,18</t>
  </si>
  <si>
    <t>103335</t>
  </si>
  <si>
    <t>104,31</t>
  </si>
  <si>
    <t>103350</t>
  </si>
  <si>
    <t>125,69</t>
  </si>
  <si>
    <t>103351</t>
  </si>
  <si>
    <t>126,52</t>
  </si>
  <si>
    <t>103356</t>
  </si>
  <si>
    <t>39,25</t>
  </si>
  <si>
    <t>103357</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</si>
  <si>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</si>
  <si>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</si>
  <si>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</si>
  <si>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</si>
  <si>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52,30</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</si>
  <si>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</si>
  <si>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</si>
  <si>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</si>
  <si>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</si>
  <si>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46,80</t>
  </si>
  <si>
    <t>89286</t>
  </si>
  <si>
    <t>ALVENARIA ESTRUTURAL DE BLOCOS CERÂMICOS 14X19X39, (ESPESSURA DE 14 CM), PARA PAREDES COM ÁREA LÍQUIDA MENOR QUE 6M², COM VÃOS, UTILIZANDO PALHETA E ARGAMASSA DE ASSENTAMENTO COM PREPARO EM BETONEIRA. AF_12/2014</t>
  </si>
  <si>
    <t>55,38</t>
  </si>
  <si>
    <t>89287</t>
  </si>
  <si>
    <t>ALVENARIA ESTRUTURAL DE BLOCOS CERÂMICOS 14X19X39, (ESPESSURA DE 14 CM), PARA PAREDES COM ÁREA LÍQUIDA MENOR QUE 6M², COM VÃOS, UTILIZANDO PALHETA E ARGAMASSA DE ASSENTAMENTO COM PREPARO MANUAL. AF_12/2014</t>
  </si>
  <si>
    <t>56,03</t>
  </si>
  <si>
    <t>89288</t>
  </si>
  <si>
    <t>ALVENARIA ESTRUTURAL DE BLOCOS CERÂMICOS 14X19X39, (ESPESSURA DE 14 CM), PARA PAREDES COM ÁREA LÍQUIDA MAIOR OU IGUAL A 6M², COM VÃOS, UTILIZANDO PALHETA E ARGAMASSA DE ASSENTAMENTO COM PREPARO EM BETONEIRA. AF_12/2014</t>
  </si>
  <si>
    <t>48,17</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</si>
  <si>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</si>
  <si>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</si>
  <si>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</si>
  <si>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</si>
  <si>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60,16</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</si>
  <si>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</si>
  <si>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</si>
  <si>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</si>
  <si>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</si>
  <si>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54,66</t>
  </si>
  <si>
    <t>89293</t>
  </si>
  <si>
    <t>ALVENARIA ESTRUTURAL DE BLOCOS CERÂMICOS 14X19X29, (ESPESSURA DE 14 CM), PARA PAREDES COM ÁREA LÍQUIDA MAIOR OU IGUAL A 6M2, SEM VÃOS, UTILIZANDO PALHETA E ARGAMASSA DE ASSENTAMENTO COM PREPARO MANUAL. AF_12/2014</t>
  </si>
  <si>
    <t>55,39</t>
  </si>
  <si>
    <t>89294</t>
  </si>
  <si>
    <t>ALVENARIA ESTRUTURAL DE BLOCOS CERÂMICOS 14X19X29, (ESPESSURA DE 14 CM), PARA PAREDES COM ÁREA LÍQUIDA MENOR QUE 6M², COM VÃOS, UTILIZANDO PALHETA E ARGAMASSA DE ASSENTAMENTO COM PREPARO EM BETONEIRA. AF_12/2014</t>
  </si>
  <si>
    <t>65,65</t>
  </si>
  <si>
    <t>89295</t>
  </si>
  <si>
    <t>ALVENARIA ESTRUTURAL DE BLOCOS CERÂMICOS 14X19X29, (ESPESSURA DE 14 CM), PARA PAREDES COM ÁREA LÍQUIDA MENOR QUE 6M², COM VÃOS, UTILIZANDO PALHETA E ARGAMASSA DE ASSENTAMENTO COM PREPARO MANUAL. AF_12/2014</t>
  </si>
  <si>
    <t>66,38</t>
  </si>
  <si>
    <t>89296</t>
  </si>
  <si>
    <t>ALVENARIA ESTRUTURAL DE BLOCOS CERÂMICOS 14X19X29, (ESPESSURA DE 14 CM), PARA PAREDES COM ÁREA LÍQUIDA MAIOR OU IGUAL A 6M², COM VÃOS, UTILIZANDO PALHETA E ARGAMASSA DE ASSENTAMENTO COM PREPARO EM BETONEIRA. AF_12/2014</t>
  </si>
  <si>
    <t>57,61</t>
  </si>
  <si>
    <t>89297</t>
  </si>
  <si>
    <t>ALVENARIA ESTRUTURAL DE BLOCOS CERÂMICOS 14X19X29, (ESPESSURA DE 14 CM), PARA PAREDES COM ÁREA LÍQUIDA MAIOR OU IGUAL A 6M², COM VÃOS, UTILIZANDO PALHETA E ARGAMASSA DE ASSENTAMENTO COM PREPARO MANUAL. AF_12/2014</t>
  </si>
  <si>
    <t>58,34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</si>
  <si>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</si>
  <si>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</si>
  <si>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</si>
  <si>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</si>
  <si>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</si>
  <si>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</si>
  <si>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57,14</t>
  </si>
  <si>
    <t>89301</t>
  </si>
  <si>
    <t>ALVENARIA ESTRUTURAL DE BLOCOS CERÂMICOS 14X19X39, (ESPESSURA DE 14 CM), PARA PAREDES COM ÁREA LÍQUIDA MAIOR OU IGUAL A 6M², SEM VÃOS, UTILIZANDO COLHER DE PEDREIRO E ARGAMASSA DE ASSENTAMENTO COM PREPARO MANUAL. AF_12/2014</t>
  </si>
  <si>
    <t>58,08</t>
  </si>
  <si>
    <t>89302</t>
  </si>
  <si>
    <t>ALVENARIA ESTRUTURAL DE BLOCOS CERÂMICOS 14X19X39, (ESPESSURA DE 14 CM), PARA PAREDES COM ÁREA LÍQUIDA MENOR QUE 6M², COM VÃOS, UTILIZANDO COLHER DE PEDREIRO E ARGAMASSA DE ASSENTAMENTO COM PREPARO EM BETONEIRA. AF_12/2014</t>
  </si>
  <si>
    <t>69,37</t>
  </si>
  <si>
    <t>89303</t>
  </si>
  <si>
    <t>ALVENARIA ESTRUTURAL DE BLOCOS CERÂMICOS 14X19X39, (ESPESSURA DE 14 CM), PARA PAREDES COM ÁREA LÍQUIDA MENOR QUE 6M², COM VÃOS, UTILIZANDO COLHER DE PEDREIRO E ARGAMASSA DE ASSENTAMENTO COM PREPARO MANUAL. AF_12/2014</t>
  </si>
  <si>
    <t>70,31</t>
  </si>
  <si>
    <t>89304</t>
  </si>
  <si>
    <t>ALVENARIA ESTRUTURAL DE BLOCOS CERÂMICOS 14X19X39, (ESPESSURA DE 14 CM), PARA PAREDES COM ÁREA LÍQUIDA MAIOR OU IGUAL A 6M², COM VÃOS, UTILIZANDO COLHER DE PEDREIRO E ARGAMASSA DE ASSENTAMENTO COM PREPARO EM BETONEIRA. AF_12/2014</t>
  </si>
  <si>
    <t>61,04</t>
  </si>
  <si>
    <t>89305</t>
  </si>
  <si>
    <t>ALVENARIA ESTRUTURAL DE BLOCOS CERÂMICOS 14X19X39, (ESPESSURA DE 14 CM), PARA PAREDES COM ÁREA LÍQUIDA MAIOR OU IGUAL A 6M², COM VÃOS, UTILIZANDO COLHER DE PEDREIRO E ARGAMASSA DE ASSENTAMENTO COM PREPARO MANUAL. AF_12/2014</t>
  </si>
  <si>
    <t>61,98</t>
  </si>
  <si>
    <t>89306</t>
  </si>
  <si>
    <t>ALVENARIA ESTRUTURAL DE BLOCOS CERÂMICOS 14X19X29, (ESPESSURA DE 14 CM), PARA PAREDES COM ÁREA LÍQUIDA MENOR QUE 6M², SEM VÃOS, UTILIZANDO COLHER DE PEDREIRO E ARGAMASSA DE ASSENTAMENTO COM PREPARO EM BETONEIRA. AF_12/2014</t>
  </si>
  <si>
    <t>71,48</t>
  </si>
  <si>
    <t>89307</t>
  </si>
  <si>
    <t>ALVENARIA ESTRUTURAL DE BLOCOS CERÂMICOS 14X19X29, (ESPESSURA DE 14 CM), PARA PAREDES COM ÁREA LÍQUIDA MENOR QUE 6M², SEM VÃOS, UTILIZANDO COLHER DE PEDREIRO E ARGAMASSA DE ASSENTAMENTO COM PREPARO MANUAL. AF_12/2014</t>
  </si>
  <si>
    <t>72,51</t>
  </si>
  <si>
    <t>89308</t>
  </si>
  <si>
    <t>ALVENARIA ESTRUTURAL DE BLOCOS CERÂMICOS 14X19X29, (ESPESSURA DE 14 CM), PARA PAREDES COM ÁREA LÍQUIDA MAIOR OU IGUAL A 6M², SEM VÃOS, UTILIZANDO COLHER DE PEDREIRO E ARGAMASSA DE ASSENTAMENTO COM PREPARO EM BETONEIRA. AF_12/2014</t>
  </si>
  <si>
    <t>65,98</t>
  </si>
  <si>
    <t>89309</t>
  </si>
  <si>
    <t>ALVENARIA ESTRUTURAL DE BLOCOS CERÂMICOS 14X19X29, (ESPESSURA DE 14 CM), PARA PAREDES COM ÁREA LÍQUIDA MAIOR OU IGUAL A 6M², SEM VÃOS, UTILIZANDO COLHER DE PEDREIRO E ARGAMASSA DE ASSENTAMENTO COM PREPARO MANUAL. AF_12/2014</t>
  </si>
  <si>
    <t>67,01</t>
  </si>
  <si>
    <t>89310</t>
  </si>
  <si>
    <t>ALVENARIA ESTRUTURAL DE BLOCOS CERÂMICOS 14X19X29, (ESPESSURA DE 14 CM), PARA PAREDES COM ÁREA LÍQUIDA MENOR QUE 6M², COM VÃOS, UTILIZANDO COLHER DE PEDREIRO E ARGAMASSA DE ASSENTAMENTO COM PREPARO EM BETONEIRA. AF_12/2014</t>
  </si>
  <si>
    <t>82,60</t>
  </si>
  <si>
    <t>89311</t>
  </si>
  <si>
    <t>ALVENARIA ESTRUTURAL DE BLOCOS CERÂMICOS 14X19X29, (ESPESSURA DE 14 CM), PARA PAREDES COM ÁREA LÍQUIDA MENOR QUE 6M², COM VÃOS, UTILIZANDO COLHER DE PEDREIRO E ARGAMASSA DE ASSENTAMENTO COM PREPARO MANUAL. AF_12/2014</t>
  </si>
  <si>
    <t>83,63</t>
  </si>
  <si>
    <t>89312</t>
  </si>
  <si>
    <t>ALVENARIA ESTRUTURAL DE BLOCOS CERÂMICOS 14X19X29, (ESPESSURA DE 14 CM), PARA PAREDES COM ÁREA LÍQUIDA MAIOR OU IGUAL A 6M², COM VÃOS, UTILIZANDO COLHER DE PEDREIRO E ARGAMASSA DE ASSENTAMENTO COM PREPARO EM BETONEIRA. AF_12/2014</t>
  </si>
  <si>
    <t>70,81</t>
  </si>
  <si>
    <t>89313</t>
  </si>
  <si>
    <t>ALVENARIA ESTRUTURAL DE BLOCOS CERÂMICOS 14X19X29, (ESPESSURA DE 14 CM), PARA PAREDES COM ÁREA LÍQUIDA MAIOR OU IGUAL A 6M², COM VÃOS, UTILIZANDO COLHER DE PEDREIRO E ARGAMASSA DE ASSENTAMENTO COM PREPARO MANUAL. AF_12/2014</t>
  </si>
  <si>
    <t>71,84</t>
  </si>
  <si>
    <t>101157</t>
  </si>
  <si>
    <t>49,03</t>
  </si>
  <si>
    <t>101158</t>
  </si>
  <si>
    <t>64,22</t>
  </si>
  <si>
    <t>101162</t>
  </si>
  <si>
    <t>106,29</t>
  </si>
  <si>
    <t>103316</t>
  </si>
  <si>
    <t>58,25</t>
  </si>
  <si>
    <t>103317</t>
  </si>
  <si>
    <t>58,78</t>
  </si>
  <si>
    <t>103318</t>
  </si>
  <si>
    <t>75,42</t>
  </si>
  <si>
    <t>103319</t>
  </si>
  <si>
    <t>103320</t>
  </si>
  <si>
    <t>91,19</t>
  </si>
  <si>
    <t>103321</t>
  </si>
  <si>
    <t>103336</t>
  </si>
  <si>
    <t>65,04</t>
  </si>
  <si>
    <t>103337</t>
  </si>
  <si>
    <t>65,57</t>
  </si>
  <si>
    <t>103338</t>
  </si>
  <si>
    <t>85,43</t>
  </si>
  <si>
    <t>103339</t>
  </si>
  <si>
    <t>86,06</t>
  </si>
  <si>
    <t>103340</t>
  </si>
  <si>
    <t>103,98</t>
  </si>
  <si>
    <t>103341</t>
  </si>
  <si>
    <t>104,77</t>
  </si>
  <si>
    <t>103342</t>
  </si>
  <si>
    <t>88,02</t>
  </si>
  <si>
    <t>103343</t>
  </si>
  <si>
    <t>88,72</t>
  </si>
  <si>
    <t>89453</t>
  </si>
  <si>
    <t>ALVENARIA DE BLOCOS DE CONCRETO ESTRUTURAL 14X19X39 CM, (ESPESSURA 14 CM), FBK = 4,5 MPA, PARA PAREDES COM ÁREA LÍQUIDA MENOR QUE 6M², SEM VÃOS, UTILIZANDO PALHETA. AF_12/2014</t>
  </si>
  <si>
    <t>69,67</t>
  </si>
  <si>
    <t>89454</t>
  </si>
  <si>
    <t>ALVENARIA DE BLOCOS DE CONCRETO ESTRUTURAL 14X19X39 CM, (ESPESSURA 14 CM), FBK = 4,5 MPA, PARA PAREDES COM ÁREA LÍQUIDA MAIOR OU IGUAL A 6M², SEM VÃOS, UTILIZANDO PALHETA. AF_12/2014</t>
  </si>
  <si>
    <t>66,16</t>
  </si>
  <si>
    <t>89455</t>
  </si>
  <si>
    <t>ALVENARIA DE BLOCOS DE CONCRETO ESTRUTURAL 14X19X39 CM, (ESPESSURA 14 CM) FBK = 14,0 MPA, PARA PAREDES COM ÁREA LÍQUIDA MENOR QUE 6M², SEM VÃOS, UTILIZANDO PALHETA. AF_12/2014</t>
  </si>
  <si>
    <t>85,49</t>
  </si>
  <si>
    <t>89456</t>
  </si>
  <si>
    <t>ALVENARIA DE BLOCOS DE CONCRETO ESTRUTURAL 14X19X39 CM, (ESPESSURA 14 CM) FBK = 14,0 MPA, PARA PAREDES COM ÁREA LÍQUIDA MAIOR OU IGUAL A 6M², SEM VÃOS, UTILIZANDO PALHETA. AF_12/2014</t>
  </si>
  <si>
    <t>81,53</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</si>
  <si>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</si>
  <si>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</si>
  <si>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</si>
  <si>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</si>
  <si>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68,38</t>
  </si>
  <si>
    <t>89459</t>
  </si>
  <si>
    <t>ALVENARIA DE BLOCOS DE CONCRETO ESTRUTURAL 14X19X39 CM, (ESPESSURA 14 CM) FBK = 14,0 MPA, PARA PAREDES COM ÁREA LÍQUIDA MENOR QUE 6M², COM VÃOS, UTILIZANDO PALHETA. AF_12/2014</t>
  </si>
  <si>
    <t>89,71</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</si>
  <si>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</si>
  <si>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</si>
  <si>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</si>
  <si>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</si>
  <si>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83,27</t>
  </si>
  <si>
    <t>89463</t>
  </si>
  <si>
    <t>ALVENARIA DE BLOCOS DE CONCRETO ESTRUTURAL 14X19X29 CM, (ESPESSURA 14 CM), FBK = 4,5 MPA, PARA PAREDES COM ÁREA LÍQUIDA MAIOR OU IGUAL A 6M², SEM VÃOS, UTILIZANDO PALHETA. AF_12/2014</t>
  </si>
  <si>
    <t>79,70</t>
  </si>
  <si>
    <t>89464</t>
  </si>
  <si>
    <t>ALVENARIA DE BLOCOS DE CONCRETO ESTRUTURAL 14X19X29 CM, (ESPESSURA 14 CM) FBK = 14,0 MPA, PARA PAREDES COM ÁREA LÍQUIDA MENOR QUE 6M², SEM VÃOS, UTILIZANDO PALHETA. AF_12/2014</t>
  </si>
  <si>
    <t>99,18</t>
  </si>
  <si>
    <t>89465</t>
  </si>
  <si>
    <t>ALVENARIA DE BLOCOS DE CONCRETO ESTRUTURAL 14X19X29 CM, (ESPESSURA 14 CM) FBK = 14,0 MPA, PARA PAREDES COM ÁREA LÍQUIDA MAIOR OU IGUAL A 6M², SEM VÃOS, UTILIZANDO PALHETA. AF_12/2014</t>
  </si>
  <si>
    <t>95,34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</si>
  <si>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</si>
  <si>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</si>
  <si>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</si>
  <si>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</si>
  <si>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82,87</t>
  </si>
  <si>
    <t>89468</t>
  </si>
  <si>
    <t>ALVENARIA DE BLOCOS DE CONCRETO ESTRUTURAL 14X19X29 CM, (ESPESSURA 14 CM) FBK = 14,0 MPA, PARA PAREDES COM ÁREA LÍQUIDA MENOR QUE 6M², COM VÃOS, UTILIZANDO PALHETA. AF_12/2014</t>
  </si>
  <si>
    <t>104,79</t>
  </si>
  <si>
    <t>89469</t>
  </si>
  <si>
    <t>ALVENARIA DE BLOCOS DE CONCRETO ESTRUTURAL 14X19X29 CM, (ESPESSURA 14 CM) FBK = 14,0 MPA, PARA PAREDES COM ÁREA LÍQUIDA MAIOR OU IGUAL A 6M², COM VÃOS, UTILIZANDO PALHETA. AF_12/2014</t>
  </si>
  <si>
    <t>98,71</t>
  </si>
  <si>
    <t>89470</t>
  </si>
  <si>
    <t>ALVENARIA DE BLOCOS DE CONCRETO ESTRUTURAL 14X19X39 CM, (ESPESSURA 14 CM), FBK = 4,5 MPA, PARA PAREDES COM ÁREA LÍQUIDA MENOR QUE 6M², SEM VÃOS, UTILIZANDO COLHER DE PEDREIRO. AF_12/2014</t>
  </si>
  <si>
    <t>82,46</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</si>
  <si>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</si>
  <si>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</si>
  <si>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</si>
  <si>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</si>
  <si>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97,90</t>
  </si>
  <si>
    <t>89473</t>
  </si>
  <si>
    <t>ALVENARIA DE BLOCOS DE CONCRETO ESTRUTURAL 14X19X39 CM, (ESPESSURA 14 CM) FBK = 14,0 MPA, PARA PAREDES COM ÁREA LÍQUIDA MAIOR OU IGUAL A 6M², SEM VÃOS, UTILIZANDO COLHER DE PEDREIRO. AF_12/2014</t>
  </si>
  <si>
    <t>94,15</t>
  </si>
  <si>
    <t>89474</t>
  </si>
  <si>
    <t>ALVENARIA DE BLOCOS DE CONCRETO ESTRUTURAL 14X19X39 CM, (ESPESSURA 14 CM), FBK = 4,5 MPA, PARA PAREDES COM ÁREA LÍQUIDA MENOR QUE 6M², COM VÃOS, UTILIZANDO COLHER DE PEDREIRO. AF_12/2014</t>
  </si>
  <si>
    <t>89,63</t>
  </si>
  <si>
    <t>89475</t>
  </si>
  <si>
    <t>ALVENARIA DE BLOCOS DE CONCRETO ESTRUTURAL 14X19X39 CM, (ESPESSURA 14 CM), FBK = 4,5 MPA, PARA PAREDES COM ÁREA LÍQUIDA MAIOR OU IGUAL A 6M², COM VÃOS, UTILIZANDO COLHER DE PEDREIRO. AF_12/2014</t>
  </si>
  <si>
    <t>83,00</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</si>
  <si>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</si>
  <si>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</si>
  <si>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</si>
  <si>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</si>
  <si>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98,72</t>
  </si>
  <si>
    <t>89478</t>
  </si>
  <si>
    <t>ALVENARIA DE BLOCOS DE CONCRETO ESTRUTURAL 14X19X29 CM, (ESPESSURA 14 CM), FBK = 4,5 MPA, PARA PAREDES COM ÁREA LÍQUIDA MENOR QUE 6M², SEM VÃOS, UTILIZANDO COLHER DE PEDREIRO. AF_12/2014</t>
  </si>
  <si>
    <t>96,37</t>
  </si>
  <si>
    <t>89479</t>
  </si>
  <si>
    <t>ALVENARIA DE BLOCOS DE CONCRETO ESTRUTURAL 14X19X29 CM, (ESPESSURA 14 CM), FBK = 4,5 MPA, PARA PAREDES COM ÁREA LÍQUIDA MAIOR OU IGUAL A 6M², SEM VÃOS, UTILIZANDO COLHER DE PEDREIRO. AF_12/2014</t>
  </si>
  <si>
    <t>92,81</t>
  </si>
  <si>
    <t>89480</t>
  </si>
  <si>
    <t>ALVENARIA DE BLOCOS DE CONCRETO ESTRUTURAL 14X19X29 CM, (ESPESSURA 14 CM) FBK = 14,0 MPA, PARA PAREDES COM ÁREA LÍQUIDA MENOR QUE 6M², SEM VÃOS, UTILIZANDO COLHER DE PEDREIRO. AF_12/2014</t>
  </si>
  <si>
    <t>111,90</t>
  </si>
  <si>
    <t>89483</t>
  </si>
  <si>
    <t>ALVENARIA DE BLOCOS DE CONCRETO ESTRUTURAL 14X19X29 CM, (ESPESSURA 14 CM) FBK = 14,0 MPA, PARA PAREDES COM ÁREA LÍQUIDA MAIOR OU IGUAL A 6M², SEM VÃOS, UTILIZANDO COLHER DE PEDREIRO. AF_12/2014</t>
  </si>
  <si>
    <t>108,25</t>
  </si>
  <si>
    <t>89484</t>
  </si>
  <si>
    <t>ALVENARIA DE BLOCOS DE CONCRETO ESTRUTURAL 14X19X29 CM, (ESPESSURA 14 CM), FBK = 4,5 MPA, PARA PAREDES COM ÁREA LÍQUIDA MENOR QUE 6M², COM VÃOS, UTILIZANDO COLHER DE PEDREIRO. AF_12/2014</t>
  </si>
  <si>
    <t>105,09</t>
  </si>
  <si>
    <t>89486</t>
  </si>
  <si>
    <t>ALVENARIA DE BLOCOS DE CONCRETO ESTRUTURAL 14X19X29 CM, (ESPESSURA 14 CM), FBK = 4,5 MPA, PARA PAREDES COM ÁREA LÍQUIDA MAIOR OU IGUAL A 6M², COM VÃOS, UTILIZANDO COLHER DE PEDREIRO. AF_12/2014</t>
  </si>
  <si>
    <t>98,00</t>
  </si>
  <si>
    <t>89487</t>
  </si>
  <si>
    <t>ALVENARIA DE BLOCOS DE CONCRETO ESTRUTURAL 14X19X29 CM, (ESPESSURA 14 CM) FBK = 14,0 MPA, PARA PAREDES COM ÁREA LÍQUIDA MENOR QUE 6M², COM VÃOS, UTILIZANDO COLHER DE PEDREIRO. AF_12/2014</t>
  </si>
  <si>
    <t>121,03</t>
  </si>
  <si>
    <t>89488</t>
  </si>
  <si>
    <t>ALVENARIA DE BLOCOS DE CONCRETO ESTRUTURAL 14X19X29 CM, (ESPESSURA 14 CM) FBK = 14,0 MPA, PARA PAREDES COM ÁREA LÍQUIDA MAIOR OU IGUAL A 6M², COM VÃOS, UTILIZANDO COLHER DE PEDREIRO. AF_12/2014</t>
  </si>
  <si>
    <t>113,65</t>
  </si>
  <si>
    <t>91815</t>
  </si>
  <si>
    <t>(COMPOSIÇÃO REPRESENTATIVA) DE ALVENARIA DE BLOCOS DE CONCRETO ESTRUTURAL 14X19X39 CM, (ESPESSURA 14 CM), FBK = 4,5 MPA, UTILIZANDO PALHETA, PARA EDIFICAÇÃO HABITACIONAL. AF_10/2015</t>
  </si>
  <si>
    <t>69,33</t>
  </si>
  <si>
    <t>91816</t>
  </si>
  <si>
    <t>COMPOSIÇÃO REPRESENTATIVA DE SERVIÇOS DE ALVENARIA DE BLOCOS DE CONCRETO ESTRUTURAL 14X19X29 CM, (ESPESSURA 14 CM), FBK = 4,5 MPA, UTILIZANDO PALHETA, PARA EDIFICAÇÃO HABITACIONAL. AF_10/2015</t>
  </si>
  <si>
    <t>83,43</t>
  </si>
  <si>
    <t>101161</t>
  </si>
  <si>
    <t>169,49</t>
  </si>
  <si>
    <t>101163</t>
  </si>
  <si>
    <t>711,88</t>
  </si>
  <si>
    <t>101164</t>
  </si>
  <si>
    <t>722,67</t>
  </si>
  <si>
    <t>96358</t>
  </si>
  <si>
    <t>PAREDE COM PLACAS DE GESSO ACARTONADO (DRYWALL), PARA USO INTERNO, COM DUAS FACES SIMPLES E ESTRUTURA METÁLICA COM GUIAS SIMPLES, SEM VÃOS. AF_06/2017_P</t>
  </si>
  <si>
    <t>91,62</t>
  </si>
  <si>
    <t>96359</t>
  </si>
  <si>
    <t>PAREDE COM PLACAS DE GESSO ACARTONADO (DRYWALL), PARA USO INTERNO, COM DUAS FACES SIMPLES E ESTRUTURA METÁLICA COM GUIAS SIMPLES, COM VÃOS AF_06/2017_P</t>
  </si>
  <si>
    <t>106,91</t>
  </si>
  <si>
    <t>96360</t>
  </si>
  <si>
    <t>PAREDE COM PLACAS DE GESSO ACARTONADO (DRYWALL), PARA USO INTERNO, COM DUAS FACES SIMPLES E ESTRUTURA METÁLICA COM GUIAS DUPLAS, SEM VÃOS. AF_06/2017_P</t>
  </si>
  <si>
    <t>130,66</t>
  </si>
  <si>
    <t>96361</t>
  </si>
  <si>
    <t>PAREDE COM PLACAS DE GESSO ACARTONADO (DRYWALL), PARA USO INTERNO, COM DUAS FACES SIMPLES E ESTRUTURA METÁLICA COM GUIAS DUPLAS, COM VÃOS. AF_06/2017_P</t>
  </si>
  <si>
    <t>160,65</t>
  </si>
  <si>
    <t>96362</t>
  </si>
  <si>
    <t>PAREDE COM PLACAS DE GESSO ACARTONADO (DRYWALL), PARA USO INTERNO, COM UMA FACE SIMPLES E OUTRA FACE DUPLA E ESTRUTURA METÁLICA COM GUIAS SIMPLES, SEM VÃOS. AF_06/2017_P</t>
  </si>
  <si>
    <t>114,54</t>
  </si>
  <si>
    <t>96363</t>
  </si>
  <si>
    <t>PAREDE COM PLACAS DE GESSO ACARTONADO (DRYWALL), PARA USO INTERNO, COM UMA FACE SIMPLES E OUTRA FACE DUPLA E ESTRUTURA METÁLICA COM GUIAS SIMPLES, COM VÃOS. AF_06/2017_P</t>
  </si>
  <si>
    <t>130,25</t>
  </si>
  <si>
    <t>96364</t>
  </si>
  <si>
    <t>PAREDE COM PLACAS DE GESSO ACARTONADO (DRYWALL), PARA USO INTERNO COM UMA FACE SIMPLES E OUTRA FACE DUPLA E ESTRUTURA METÁLICA COM GUIAS DUPLAS, SEM VÃOS. AF_06/2017_P</t>
  </si>
  <si>
    <t>153,57</t>
  </si>
  <si>
    <t>96365</t>
  </si>
  <si>
    <t>PAREDE COM PLACAS DE GESSO ACARTONADO (DRYWALL), PARA USO INTERNO, COM UMA FACE SIMPLES E OUTRA FACE DUPLA E   ESTRUTURA METÁLICA COM GUIAS DUPLAS, COM VÃOS. AF_06/2017_P</t>
  </si>
  <si>
    <t>183,97</t>
  </si>
  <si>
    <t>96366</t>
  </si>
  <si>
    <t>PAREDE COM PLACAS DE GESSO ACARTONADO (DRYWALL), PARA USO INTERNO, COM DUAS FACES DUPLAS E ESTRUTURA METÁLICA COM GUIAS SIMPLES, SEM VÃOS. AF_06/2017_P</t>
  </si>
  <si>
    <t>137,45</t>
  </si>
  <si>
    <t>96367</t>
  </si>
  <si>
    <t>PAREDE COM PLACAS DE GESSO ACARTONADO (DRYWALL), PARA USO INTERNO, COM DUAS FACES DUPLAS E ESTRUTURA METÁLICA COM GUIAS SIMPLES, COM VÃOS. AF_06/2017_P</t>
  </si>
  <si>
    <t>153,56</t>
  </si>
  <si>
    <t>96368</t>
  </si>
  <si>
    <t>PAREDE COM PLACAS DE GESSO ACARTONADO (DRYWALL), PARA USO INTERNO COM DUAS FACES DUPLAS E ESTRUTURA METÁLICA COM GUIAS DUPLAS, SEM VÃOS. AF_06/2017</t>
  </si>
  <si>
    <t>176,50</t>
  </si>
  <si>
    <t>96369</t>
  </si>
  <si>
    <t>PAREDE COM PLACAS DE GESSO ACARTONADO (DRYWALL), PARA USO INTERNO, COM DUAS FACES DUPLAS E ESTRUTURA METÁLICA COM GUIAS DUPLAS, COM VÃOS. AF_06/2017_P</t>
  </si>
  <si>
    <t>207,29</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</si>
  <si>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</si>
  <si>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</si>
  <si>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</si>
  <si>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</si>
  <si>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81,05</t>
  </si>
  <si>
    <t>96373</t>
  </si>
  <si>
    <t>INSTALAÇÃO DE REFORÇO METÁLICO EM PAREDE DRYWALL. AF_06/2017</t>
  </si>
  <si>
    <t>96374</t>
  </si>
  <si>
    <t>INSTALAÇÃO DE REFORÇO DE MADEIRA EM PAREDE DRYWALL. AF_06/2017</t>
  </si>
  <si>
    <t>102235</t>
  </si>
  <si>
    <t>DIVISÓRIA FIXA EM VIDRO TEMPERADO 10 MM, SEM ABERTURA. AF_01/2021</t>
  </si>
  <si>
    <t>450,94</t>
  </si>
  <si>
    <t>102253</t>
  </si>
  <si>
    <t>727,31</t>
  </si>
  <si>
    <t>102254</t>
  </si>
  <si>
    <t>616,66</t>
  </si>
  <si>
    <t>102255</t>
  </si>
  <si>
    <t>743,53</t>
  </si>
  <si>
    <t>102256</t>
  </si>
  <si>
    <t>722,58</t>
  </si>
  <si>
    <t>102257</t>
  </si>
  <si>
    <t>263,16</t>
  </si>
  <si>
    <t>102258</t>
  </si>
  <si>
    <t>294,85</t>
  </si>
  <si>
    <t>101154</t>
  </si>
  <si>
    <t>107,62</t>
  </si>
  <si>
    <t>101155</t>
  </si>
  <si>
    <t>151,14</t>
  </si>
  <si>
    <t>101156</t>
  </si>
  <si>
    <t>222,00</t>
  </si>
  <si>
    <t>101810</t>
  </si>
  <si>
    <t>EXECUÇÃO DE TAPA BURACO COM APLICAÇÃO DE CONCRETO ASFÁLTICO (USINAGEM PRÓPRIA) E PINTURA DE LIGAÇÃO. AF_12/2020</t>
  </si>
  <si>
    <t>1.488,87</t>
  </si>
  <si>
    <t>101811</t>
  </si>
  <si>
    <t>EXECUÇÃO DE TAPA BURACO COM APLICAÇÃO DE PRÉ MISTURADO A FRIO (USINAGEM PRÓPRIA) E PINTURA DE LIGAÇÃO. AF_12/2020</t>
  </si>
  <si>
    <t>1.259,41</t>
  </si>
  <si>
    <t>101812</t>
  </si>
  <si>
    <t>RECOMPOSIÇÃO DE REVESTIMENTO EM CONCRETO ASFÁLTICO (USINAGEM PRÓPRIA), PARA O FECHAMENTO DE VALAS - INCLUSO DEMOLIÇÃO DO PAVIMENTO. AF_12/2020</t>
  </si>
  <si>
    <t>1.688,91</t>
  </si>
  <si>
    <t>101813</t>
  </si>
  <si>
    <t>RECOMPOSIÇÃO DE REVESTIMENTO EM PRÉ MISTURADO A FRIO (USINAGEM PRÓPRIA), PARA FECHAMENTO DE VALAS - INCLUSO DEMOLIÇÃO DO PAVIMENTO. AF_12/2020</t>
  </si>
  <si>
    <t>1.459,45</t>
  </si>
  <si>
    <t>101814</t>
  </si>
  <si>
    <t>38,51</t>
  </si>
  <si>
    <t>101815</t>
  </si>
  <si>
    <t>RECOMPOSIÇÃO DE PAVIMENTO EM PEDRAS POLIÉDRICAS, REJUNTAMENTO COM PEDRISCO E EMULSÃO ASFÁLTICA COM REAPROVEITAMENTO DAS PEDRAS POLIÉDRICAS, PARA O FECHAMENTO DE VALAS - INCLUSO RETIRADA E COLOCAÇÃO DO MATERIAL. AF_12/2020</t>
  </si>
  <si>
    <t>77,70</t>
  </si>
  <si>
    <t>101816</t>
  </si>
  <si>
    <t>58,90</t>
  </si>
  <si>
    <t>101817</t>
  </si>
  <si>
    <t>41,81</t>
  </si>
  <si>
    <t>101818</t>
  </si>
  <si>
    <t>RECOMPOSIÇÃO DE PAVIMENTO EM PARALELEPÍPEDOS, REJUNTAMENTO COM PEDRISCO E EMULSÃO ASFÁLTICA, COM REAPROVEITAMENTO DOS PARALELEPÍPEDOS, PARA O FECHAMENTO DE VALAS - INCLUSO RETIRADA E COLOCAÇÃO DO MATERIAL. AF_12/2020</t>
  </si>
  <si>
    <t>101819</t>
  </si>
  <si>
    <t>53,08</t>
  </si>
  <si>
    <t>101820</t>
  </si>
  <si>
    <t>101822</t>
  </si>
  <si>
    <t>101,38</t>
  </si>
  <si>
    <t>101823</t>
  </si>
  <si>
    <t>127,39</t>
  </si>
  <si>
    <t>101824</t>
  </si>
  <si>
    <t>151,61</t>
  </si>
  <si>
    <t>101825</t>
  </si>
  <si>
    <t>175,17</t>
  </si>
  <si>
    <t>101826</t>
  </si>
  <si>
    <t>198,43</t>
  </si>
  <si>
    <t>101827</t>
  </si>
  <si>
    <t>164,59</t>
  </si>
  <si>
    <t>101828</t>
  </si>
  <si>
    <t>154,06</t>
  </si>
  <si>
    <t>101829</t>
  </si>
  <si>
    <t>212,30</t>
  </si>
  <si>
    <t>101830</t>
  </si>
  <si>
    <t>234,59</t>
  </si>
  <si>
    <t>101831</t>
  </si>
  <si>
    <t>256,59</t>
  </si>
  <si>
    <t>101832</t>
  </si>
  <si>
    <t>202,18</t>
  </si>
  <si>
    <t>101833</t>
  </si>
  <si>
    <t>224,69</t>
  </si>
  <si>
    <t>101834</t>
  </si>
  <si>
    <t>246,90</t>
  </si>
  <si>
    <t>101835</t>
  </si>
  <si>
    <t>224,09</t>
  </si>
  <si>
    <t>101836</t>
  </si>
  <si>
    <t>101837</t>
  </si>
  <si>
    <t>51,84</t>
  </si>
  <si>
    <t>101838</t>
  </si>
  <si>
    <t>76,06</t>
  </si>
  <si>
    <t>101839</t>
  </si>
  <si>
    <t>99,61</t>
  </si>
  <si>
    <t>101840</t>
  </si>
  <si>
    <t>170,56</t>
  </si>
  <si>
    <t>101841</t>
  </si>
  <si>
    <t>101842</t>
  </si>
  <si>
    <t>78,51</t>
  </si>
  <si>
    <t>101843</t>
  </si>
  <si>
    <t>136,75</t>
  </si>
  <si>
    <t>101844</t>
  </si>
  <si>
    <t>159,04</t>
  </si>
  <si>
    <t>101845</t>
  </si>
  <si>
    <t>181,04</t>
  </si>
  <si>
    <t>101846</t>
  </si>
  <si>
    <t>126,63</t>
  </si>
  <si>
    <t>101847</t>
  </si>
  <si>
    <t>149,14</t>
  </si>
  <si>
    <t>101848</t>
  </si>
  <si>
    <t>171,35</t>
  </si>
  <si>
    <t>101849</t>
  </si>
  <si>
    <t>148,54</t>
  </si>
  <si>
    <t>101850</t>
  </si>
  <si>
    <t>101851</t>
  </si>
  <si>
    <t>REASSENTAMENTO DE PARALELEPÍPEDOS, REJUNTAMENTO COM PEDRISCO E EMULSÃO ASFÁLTICA, COM REAPROVEITAMENTO DOS PARALELEPÍPEDOS - INCLUSO RETIRADA E COLOCAÇÃO DO MATERIAL. AF_12/2020_P</t>
  </si>
  <si>
    <t>135,37</t>
  </si>
  <si>
    <t>101852</t>
  </si>
  <si>
    <t>65,79</t>
  </si>
  <si>
    <t>101853</t>
  </si>
  <si>
    <t>48,06</t>
  </si>
  <si>
    <t>101854</t>
  </si>
  <si>
    <t>REASSENTAMENTO DE PEDRAS POLIÉDRICAS, REJUNTAMENTO COM PEDRISCO E EMULSÃO ASFÁLTICA, COM REAPROVEITAMENTO DAS PEDRAS POLIÉDRICAS - INCLUSO RETIRADA E COLOCAÇÃO DO MATERIAL. AF_12/2020_P</t>
  </si>
  <si>
    <t>138,92</t>
  </si>
  <si>
    <t>101855</t>
  </si>
  <si>
    <t>69,20</t>
  </si>
  <si>
    <t>101856</t>
  </si>
  <si>
    <t>101857</t>
  </si>
  <si>
    <t>26,69</t>
  </si>
  <si>
    <t>101858</t>
  </si>
  <si>
    <t>101859</t>
  </si>
  <si>
    <t>24,21</t>
  </si>
  <si>
    <t>101860</t>
  </si>
  <si>
    <t>27,67</t>
  </si>
  <si>
    <t>101861</t>
  </si>
  <si>
    <t>101862</t>
  </si>
  <si>
    <t>28,19</t>
  </si>
  <si>
    <t>101863</t>
  </si>
  <si>
    <t>22,32</t>
  </si>
  <si>
    <t>101864</t>
  </si>
  <si>
    <t>25,78</t>
  </si>
  <si>
    <t>101865</t>
  </si>
  <si>
    <t>101866</t>
  </si>
  <si>
    <t>26,11</t>
  </si>
  <si>
    <t>101867</t>
  </si>
  <si>
    <t>101868</t>
  </si>
  <si>
    <t>23,70</t>
  </si>
  <si>
    <t>101869</t>
  </si>
  <si>
    <t>27,17</t>
  </si>
  <si>
    <t>101870</t>
  </si>
  <si>
    <t>30,61</t>
  </si>
  <si>
    <t>102096</t>
  </si>
  <si>
    <t>EXECUÇÃO DE TAPA BURACO COM APLICAÇÃO DE CONCRETO ASFÁLTICO (AQUISIÇÃO EM USINA) E PINTURA DE LIGAÇÃO. AF_12/2020</t>
  </si>
  <si>
    <t>1.444,80</t>
  </si>
  <si>
    <t>102098</t>
  </si>
  <si>
    <t>1.644,84</t>
  </si>
  <si>
    <t>102101</t>
  </si>
  <si>
    <t>EXECUÇÃO DE PINTURA DE LIGAÇÃO COM EMULSÃO ASFÁLTICA RR-2C, PARA O FECHAMENTO DE VALAS. AF_12/2020</t>
  </si>
  <si>
    <t>102988</t>
  </si>
  <si>
    <t>43,90</t>
  </si>
  <si>
    <t>2,33</t>
  </si>
  <si>
    <t>100577</t>
  </si>
  <si>
    <t>1,08</t>
  </si>
  <si>
    <t>96388</t>
  </si>
  <si>
    <t>96389</t>
  </si>
  <si>
    <t>41,33</t>
  </si>
  <si>
    <t>96390</t>
  </si>
  <si>
    <t>63,85</t>
  </si>
  <si>
    <t>96391</t>
  </si>
  <si>
    <t>88,19</t>
  </si>
  <si>
    <t>96392</t>
  </si>
  <si>
    <t>96396</t>
  </si>
  <si>
    <t>134,97</t>
  </si>
  <si>
    <t>96397</t>
  </si>
  <si>
    <t>181,64</t>
  </si>
  <si>
    <t>96398</t>
  </si>
  <si>
    <t>243,24</t>
  </si>
  <si>
    <t>96399</t>
  </si>
  <si>
    <t>93,92</t>
  </si>
  <si>
    <t>96400</t>
  </si>
  <si>
    <t>121,36</t>
  </si>
  <si>
    <t>96402</t>
  </si>
  <si>
    <t>EXECUÇÃO DE PINTURA DE LIGAÇÃO COM EMULSÃO ASFÁLTICA RR-2C. AF_11/2019</t>
  </si>
  <si>
    <t>100564</t>
  </si>
  <si>
    <t>83,94</t>
  </si>
  <si>
    <t>100565</t>
  </si>
  <si>
    <t>73,44</t>
  </si>
  <si>
    <t>100566</t>
  </si>
  <si>
    <t>131,64</t>
  </si>
  <si>
    <t>100567</t>
  </si>
  <si>
    <t>153,97</t>
  </si>
  <si>
    <t>100568</t>
  </si>
  <si>
    <t>175,93</t>
  </si>
  <si>
    <t>100569</t>
  </si>
  <si>
    <t>121,53</t>
  </si>
  <si>
    <t>100570</t>
  </si>
  <si>
    <t>146,38</t>
  </si>
  <si>
    <t>100571</t>
  </si>
  <si>
    <t>166,28</t>
  </si>
  <si>
    <t>100572</t>
  </si>
  <si>
    <t>89,25</t>
  </si>
  <si>
    <t>100573</t>
  </si>
  <si>
    <t>78,75</t>
  </si>
  <si>
    <t>100575</t>
  </si>
  <si>
    <t>101767</t>
  </si>
  <si>
    <t>26,00</t>
  </si>
  <si>
    <t>101768</t>
  </si>
  <si>
    <t>EXECUÇÃO E COMPACTAÇÃO DE BASE E OU SUB BASE PARA PAVIMENTAÇÃO DE SOLO ESTABILIZADO GRANULOMETRICAMENTE SEM MISTURA DE SOLOS - EXCLUSIVE SOLO, ESCAVAÇÃO, CARGA E TRANSPORTE. AF_11/2019</t>
  </si>
  <si>
    <t>41,18</t>
  </si>
  <si>
    <t>92391</t>
  </si>
  <si>
    <t>EXECUÇÃO DE PAVIMENTO EM PISO INTERTRAVADO, COM BLOCO PISOGRAMA DE 35 X 25 CM, ESPESSURA 6 CM. AF_12/2015</t>
  </si>
  <si>
    <t>48,18</t>
  </si>
  <si>
    <t>92392</t>
  </si>
  <si>
    <t>EXECUÇÃO DE PAVIMENTO EM PISO INTERTRAVADO, COM BLOCO PISOGRAMA DE 35 X 25 CM, ESPESSURA 8 CM. AF_12/2015</t>
  </si>
  <si>
    <t>96,57</t>
  </si>
  <si>
    <t>92393</t>
  </si>
  <si>
    <t>EXECUÇÃO DE PAVIMENTO EM PISO INTERTRAVADO, COM BLOCO SEXTAVADO DE 25 X 25 CM, ESPESSURA 6 CM. AF_12/2015</t>
  </si>
  <si>
    <t>48,15</t>
  </si>
  <si>
    <t>92394</t>
  </si>
  <si>
    <t>EXECUÇÃO DE PAVIMENTO EM PISO INTERTRAVADO, COM BLOCO SEXTAVADO DE 25 X 25 CM, ESPESSURA 8 CM. AF_12/2015</t>
  </si>
  <si>
    <t>59,93</t>
  </si>
  <si>
    <t>92395</t>
  </si>
  <si>
    <t>EXECUÇÃO DE PAVIMENTO EM PISO INTERTRAVADO, COM BLOCO SEXTAVADO DE 25 X 25 CM, ESPESSURA 10 CM. AF_12/2015</t>
  </si>
  <si>
    <t>72,74</t>
  </si>
  <si>
    <t>92396</t>
  </si>
  <si>
    <t>EXECUÇÃO DE PASSEIO EM PISO INTERTRAVADO, COM BLOCO RETANGULAR COR NATURAL DE 20 X 10 CM, ESPESSURA 6 CM. AF_12/2015</t>
  </si>
  <si>
    <t>59,46</t>
  </si>
  <si>
    <t>92397</t>
  </si>
  <si>
    <t>EXECUÇÃO DE PÁTIO/ESTACIONAMENTO EM PISO INTERTRAVADO, COM BLOCO RETANGULAR COR NATURAL DE 20 X 10 CM, ESPESSURA 6 CM. AF_12/2015</t>
  </si>
  <si>
    <t>48,54</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</si>
  <si>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</si>
  <si>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</si>
  <si>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</si>
  <si>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</si>
  <si>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62,87</t>
  </si>
  <si>
    <t>92400</t>
  </si>
  <si>
    <t>EXECUÇÃO DE PÁTIO/ESTACIONAMENTO EM PISO INTERTRAVADO, COM BLOCO RETANGULAR DE 20 X 10 CM, ESPESSURA 10 CM. AF_12/2015</t>
  </si>
  <si>
    <t>92401</t>
  </si>
  <si>
    <t>EXECUÇÃO DE VIA EM PISO INTERTRAVADO, COM BLOCO RETANGULAR DE 20 X 10 CM, ESPESSURA 10 CM. AF_12/2015</t>
  </si>
  <si>
    <t>74,76</t>
  </si>
  <si>
    <t>92402</t>
  </si>
  <si>
    <t>EXECUÇÃO DE PASSEIO EM PISO INTERTRAVADO, COM BLOCO 16 FACES DE 22 X 11 CM, ESPESSURA 6 CM. AF_12/2015</t>
  </si>
  <si>
    <t>61,01</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</si>
  <si>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</si>
  <si>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</si>
  <si>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</si>
  <si>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</si>
  <si>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63,14</t>
  </si>
  <si>
    <t>92405</t>
  </si>
  <si>
    <t>EXECUÇÃO DE VIA EM PISO INTERTRAVADO, COM BLOCO 16 FACES DE 22 X 11 CM, ESPESSURA 8 CM. AF_12/2015</t>
  </si>
  <si>
    <t>64,32</t>
  </si>
  <si>
    <t>92406</t>
  </si>
  <si>
    <t>EXECUÇÃO DE PÁTIO/ESTACIONAMENTO EM PISO INTERTRAVADO, COM BLOCO 16 FACES DE 22 X 11 CM, ESPESSURA 10 CM. AF_12/2015</t>
  </si>
  <si>
    <t>74,97</t>
  </si>
  <si>
    <t>92407</t>
  </si>
  <si>
    <t>EXECUÇÃO DE VIA EM PISO INTERTRAVADO, COM BLOCO 16 FACES DE 22 X 11 CM, ESPESSURA 10 CM. AF_12/2015</t>
  </si>
  <si>
    <t>76,21</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</si>
  <si>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</si>
  <si>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</si>
  <si>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</si>
  <si>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</si>
  <si>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</si>
  <si>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</si>
  <si>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66,25</t>
  </si>
  <si>
    <t>93682</t>
  </si>
  <si>
    <t>EXECUÇÃO DE VIA EM PISO INTERTRAVADO, COM BLOCO RETANGULAR COLORIDO DE 20 X 10 CM, ESPESSURA 8 CM. AF_12/2015</t>
  </si>
  <si>
    <t>97104</t>
  </si>
  <si>
    <t>EXECUÇÃO DE PAVIMENTO DE CONCRETO SIMPLES (PCS), FCK = 40 MPA, CAMADA COM ESPESSURA DE 15,0 CM. AF_11/2017</t>
  </si>
  <si>
    <t>109,20</t>
  </si>
  <si>
    <t>97105</t>
  </si>
  <si>
    <t>EXECUÇÃO DE PAVIMENTO DE CONCRETO SIMPLES (PCS), FCK = 40 MPA, CAMADA COM ESPESSURA DE 17,5 CM. AF_11/2017</t>
  </si>
  <si>
    <t>128,68</t>
  </si>
  <si>
    <t>97106</t>
  </si>
  <si>
    <t>EXECUÇÃO DE PAVIMENTO DE CONCRETO SIMPLES (PCS), FCK = 40 MPA, CAMADA COM ESPESSURA DE 20,0 CM. AF_11/2017</t>
  </si>
  <si>
    <t>140,32</t>
  </si>
  <si>
    <t>97107</t>
  </si>
  <si>
    <t>EXECUÇÃO DE PAVIMENTO DE CONCRETO SIMPLES (PCS), FCK = 40 MPA, CAMADA COM ESPESSURA DE 22,5 CM. AF_11/2017</t>
  </si>
  <si>
    <t>151,93</t>
  </si>
  <si>
    <t>97108</t>
  </si>
  <si>
    <t>EXECUÇÃO DE PAVIMENTO DE CONCRETO SIMPLES (PCS), FCK = 40 MPA, CAMADA COM ESPESSURA DE 25,0 CM. AF_11/2017</t>
  </si>
  <si>
    <t>179,14</t>
  </si>
  <si>
    <t>97109</t>
  </si>
  <si>
    <t>EXECUÇÃO DE PAVIMENTO DE CONCRETO SIMPLES (PCS), FCK = 40 MPA, CAMADA COM ESPESSURA DE 27,5 CM. AF_11/2017</t>
  </si>
  <si>
    <t>190,71</t>
  </si>
  <si>
    <t>97110</t>
  </si>
  <si>
    <t>EXECUÇÃO DE PAVIMENTO DE CONCRETO ARMADO (PCA), FCK = 40 MPA, CAMADA COM ESPESSURA DE 12,5 CM. AF_11/2017</t>
  </si>
  <si>
    <t>158,15</t>
  </si>
  <si>
    <t>97111</t>
  </si>
  <si>
    <t>EXECUÇÃO DE PAVIMENTO DE CONCRETO ARMADO (PCA), FCK = 40 MPA, CAMADA COM ESPESSURA DE 15,0 CM. AF_11/2017</t>
  </si>
  <si>
    <t>181,50</t>
  </si>
  <si>
    <t>97112</t>
  </si>
  <si>
    <t>EXECUÇÃO DE PAVIMENTO DE CONCRETO ARMADO (PCA), FCK = 40 MPA, CAMADA COM ESPESSURA DE 17,5 CM. AF_11/2017</t>
  </si>
  <si>
    <t>196,73</t>
  </si>
  <si>
    <t>97113</t>
  </si>
  <si>
    <t>APLICAÇÃO DE LONA PLÁSTICA PARA EXECUÇÃO DE PAVIMENTOS DE CONCRETO. AF_11/2017</t>
  </si>
  <si>
    <t>2,43</t>
  </si>
  <si>
    <t>97114</t>
  </si>
  <si>
    <t>EXECUÇÃO DE JUNTAS DE CONTRAÇÃO PARA PAVIMENTOS DE CONCRETO. AF_11/2017</t>
  </si>
  <si>
    <t>97115</t>
  </si>
  <si>
    <t>APLICAÇÃO DE GRAXA EM BARRAS DE TRANSFERÊNCIA PARA EXECUÇÃO DE PAVIMENTO DE CONCRETO. AF_11/2017</t>
  </si>
  <si>
    <t>97116</t>
  </si>
  <si>
    <t>BARRAS DE TRANSFERÊNCIA, AÇO CA-25 DE 16,0 MM, PARA EXECUÇÃO DE PAVIMENTO DE CONCRETO  FORNECIMENTO E INSTALAÇÃO. AF_11/2017</t>
  </si>
  <si>
    <t>20,06</t>
  </si>
  <si>
    <t>97117</t>
  </si>
  <si>
    <t>BARRAS DE TRANSFERÊNCIA, AÇO CA-25 DE 20,0 MM, PARA EXECUÇÃO DE PAVIMENTO DE CONCRETO  FORNECIMENTO E INSTALAÇÃO. AF_11/2017</t>
  </si>
  <si>
    <t>20,48</t>
  </si>
  <si>
    <t>97118</t>
  </si>
  <si>
    <t>BARRAS DE TRANSFERÊNCIA, AÇO CA-25 DE 25,0 MM, PARA EXECUÇÃO DE PAVIMENTO DE CONCRETO  FORNECIMENTO E INSTALAÇÃO. AF_11/2017</t>
  </si>
  <si>
    <t>18,53</t>
  </si>
  <si>
    <t>97119</t>
  </si>
  <si>
    <t>BARRAS DE TRANSFERÊNCIA, AÇO CA-25 DE 32,0 MM, PARA EXECUÇÃO DE PAVIMENTO DE CONCRETO  FORNECIMENTO E INSTALAÇÃO. AF_11/2017</t>
  </si>
  <si>
    <t>18,18</t>
  </si>
  <si>
    <t>97120</t>
  </si>
  <si>
    <t>BARRAS DE LIGAÇÃO, AÇO CA-50 DE 10 MM, PARA EXECUÇÃO DE PAVIMENTO DE CONCRETO  FORNECIMENTO E INSTALAÇÃO. AF_11/2017</t>
  </si>
  <si>
    <t>13,50</t>
  </si>
  <si>
    <t>97802</t>
  </si>
  <si>
    <t>PAVIMENTO COM TRATAMENTO SUPERFICIAL SIMPLES, COM EMULSÃO ASFÁLTICA RR-2C. AF_01/2020</t>
  </si>
  <si>
    <t>97803</t>
  </si>
  <si>
    <t>PAVIMENTO COM TRATAMENTO SUPERFICIAL SIMPLES, COM EMULSÃO ASFÁLTICA RR-2C, COM BANHO DILUÍDO. AF_01/2020</t>
  </si>
  <si>
    <t>11,25</t>
  </si>
  <si>
    <t>97805</t>
  </si>
  <si>
    <t>PAVIMENTO COM TRATAMENTO SUPERFICIAL DUPLO, COM EMULSÃO ASFÁLTICA RR-2C. AF_01/2020</t>
  </si>
  <si>
    <t>97806</t>
  </si>
  <si>
    <t>PAVIMENTO COM TRATAMENTO SUPERFICIAL DUPLO, COM EMULSÃO ASFÁLTICA RR-2C, COM BANHO DILUÍDO. AF_01/2020</t>
  </si>
  <si>
    <t>22,33</t>
  </si>
  <si>
    <t>97807</t>
  </si>
  <si>
    <t>PAVIMENTO COM TRATAMENTO SUPERFICIAL DUPLO, COM EMULSÃO ASFÁLTICA RR-2C, COM CAPA SELANTE. AF_01/2020</t>
  </si>
  <si>
    <t>25,58</t>
  </si>
  <si>
    <t>97809</t>
  </si>
  <si>
    <t>PAVIMENTO COM TRATAMENTO SUPERFICIAL TRIPLO, COM EMULSÃO ASFÁLTICA RR-2C. AF_01/2020</t>
  </si>
  <si>
    <t>20,60</t>
  </si>
  <si>
    <t>97810</t>
  </si>
  <si>
    <t>PAVIMENTO COM TRATAMENTO SUPERFICIAL TRIPLO, COM EMULSÃO ASFÁLTICA RR-2C, COM BANHO DILUÍDO. AF_01/2020</t>
  </si>
  <si>
    <t>97811</t>
  </si>
  <si>
    <t>PAVIMENTO COM TRATAMENTO SUPERFICIAL TRIPLO, COM EMULSÃO ASFÁLTICA RR-2C, COM CAPA SELANTE. AF_01/2020</t>
  </si>
  <si>
    <t>101167</t>
  </si>
  <si>
    <t>56,98</t>
  </si>
  <si>
    <t>101168</t>
  </si>
  <si>
    <t>EXECUÇÃO DE PAVIMENTO EM PARALELEPÍPEDOS, REJUNTAMENTO COM PEDRISCO E EMULSÃO ASFÁLTICA. AF_05/2020_P</t>
  </si>
  <si>
    <t>108,99</t>
  </si>
  <si>
    <t>101169</t>
  </si>
  <si>
    <t>69,11</t>
  </si>
  <si>
    <t>101170</t>
  </si>
  <si>
    <t>37,74</t>
  </si>
  <si>
    <t>101171</t>
  </si>
  <si>
    <t>EXECUÇÃO DE PAVIMENTO EM PEDRAS POLIÉDRICAS, REJUNTAMENTO COM PEDRISCO E EMULSÃO ASFÁLTICA. AF_05/2020_P</t>
  </si>
  <si>
    <t>103,65</t>
  </si>
  <si>
    <t>101172</t>
  </si>
  <si>
    <t>59,01</t>
  </si>
  <si>
    <t>95995</t>
  </si>
  <si>
    <t>1.273,98</t>
  </si>
  <si>
    <t>95996</t>
  </si>
  <si>
    <t>1.098,22</t>
  </si>
  <si>
    <t>96001</t>
  </si>
  <si>
    <t>8,29</t>
  </si>
  <si>
    <t>96393</t>
  </si>
  <si>
    <t>122,71</t>
  </si>
  <si>
    <t>96394</t>
  </si>
  <si>
    <t>167,72</t>
  </si>
  <si>
    <t>96395</t>
  </si>
  <si>
    <t>230,98</t>
  </si>
  <si>
    <t>100624</t>
  </si>
  <si>
    <t>EXECUÇÃO DE PAVIMENTO COM APLICAÇÃO DE PRÉ-MISTURADO A FRIO, CAMADA DE ROLAMENTO - EXCLUSIVE CARGA E TRANSPORTE. AF_11/2019</t>
  </si>
  <si>
    <t>1.041,76</t>
  </si>
  <si>
    <t>100625</t>
  </si>
  <si>
    <t>EXECUÇÃO DE PAVIMENTO COM APLICAÇÃO DE PRÉ-MISTURADO A FRIO, CAMADA DE BINDER - EXCLUSIVE CARGA E TRANSPORTE. AF_11/2019</t>
  </si>
  <si>
    <t>985,59</t>
  </si>
  <si>
    <t>101020</t>
  </si>
  <si>
    <t>USINAGEM DE CONCRETO ASFÁLTICO COM CAP 50/70, PARA CAMADA DE BINDER, PADRÃO DNIT FAIXA B, EM USINA DE ASFALTO CONTÍNUA DE 80 TON/H. AF_03/2020</t>
  </si>
  <si>
    <t>485,35</t>
  </si>
  <si>
    <t>101021</t>
  </si>
  <si>
    <t>USINAGEM DE CONCRETO ASFÁLTICO COM CAP 50/70, PARA CAMADA DE ROLAMENTO, PADRÃO DNIT FAIXA C, EM USINA DE ASFALTO CONTÍNUA DE 80 TON/H. AF_03/2020</t>
  </si>
  <si>
    <t>526,74</t>
  </si>
  <si>
    <t>101022</t>
  </si>
  <si>
    <t>USINAGEM DE CONCRETO ASFÁLTICO COM CAP 50/70, PARA CAMADA DE BINDER, PADRÃO DNIT FAIXA B, EM USINA DE ASFALTO CONTÍNUA DE 140 TON/H. AF_03/2020_P</t>
  </si>
  <si>
    <t>427,19</t>
  </si>
  <si>
    <t>101023</t>
  </si>
  <si>
    <t>USINAGEM DE CONCRETO ASFÁLTICO COM CAP 50/70, PARA CAMADA DE ROLAMENTO, PADRÃO DNIT FAIXA C, EM USINA DE ASFALTO CONTÍNUA DE 140 TON/H. AF_03/2020_P</t>
  </si>
  <si>
    <t>468,59</t>
  </si>
  <si>
    <t>101024</t>
  </si>
  <si>
    <t>USINAGEM DE CONCRETO ASFÁLTICO COM CAP 50/70, PARA CAMADA DE BINDER, PADRÃO DNIT FAIXA B, EM USINA DE ASFALTO GRAVIMÉTRICA DE 150 TON/H. AF_03/2020_P</t>
  </si>
  <si>
    <t>433,50</t>
  </si>
  <si>
    <t>101025</t>
  </si>
  <si>
    <t>USINAGEM DE CONCRETO ASFÁLTICO COM CAP 50/70 PARA CAMADA DE ROLAMENTO, PADRÃO DNIT FAIXA C, EM USINA DE ASFALTO GRAVIMÉTRICA DE 150 TON/H. AF_03/2020_P</t>
  </si>
  <si>
    <t>474,89</t>
  </si>
  <si>
    <t>101026</t>
  </si>
  <si>
    <t>USINAGEM DE PRÉ MISTURADO A FRIO, PARA CAMADA DE BINDER, PADRÃO DNIT FAIXA B. AF_03/2020_P</t>
  </si>
  <si>
    <t>380,69</t>
  </si>
  <si>
    <t>101027</t>
  </si>
  <si>
    <t>USINAGEM DE PRÉ MISTURADO A FRIO, PARA CAMADA DE ROLAMENTO, PADRÃO DNIT FAIXA C. AF_03/2020_P</t>
  </si>
  <si>
    <t>395,25</t>
  </si>
  <si>
    <t>88411</t>
  </si>
  <si>
    <t>APLICAÇÃO MANUAL DE FUNDO SELADOR ACRÍLICO EM PANOS COM PRESENÇA DE VÃOS DE EDIFÍCIOS DE MÚLTIPLOS PAVIMENTOS. AF_06/2014</t>
  </si>
  <si>
    <t>2,69</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</si>
  <si>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</si>
  <si>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</si>
  <si>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</si>
  <si>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</si>
  <si>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3,82</t>
  </si>
  <si>
    <t>88414</t>
  </si>
  <si>
    <t>APLICAÇÃO MANUAL DE FUNDO SELADOR ACRÍLICO EM SUPERFÍCIES INTERNAS DA SACADA DE EDIFÍCIOS DE MÚLTIPLOS PAVIMENTOS. AF_06/2014</t>
  </si>
  <si>
    <t>88415</t>
  </si>
  <si>
    <t>APLICAÇÃO MANUAL DE FUNDO SELADOR ACRÍLICO EM PAREDES EXTERNAS DE CASAS. AF_06/2014</t>
  </si>
  <si>
    <t>2,87</t>
  </si>
  <si>
    <t>88416</t>
  </si>
  <si>
    <t>APLICAÇÃO MANUAL DE PINTURA COM TINTA TEXTURIZADA ACRÍLICA EM PANOS COM PRESENÇA DE VÃOS DE EDIFÍCIOS DE MÚLTIPLOS PAVIMENTOS, UMA COR. AF_06/2014</t>
  </si>
  <si>
    <t>16,38</t>
  </si>
  <si>
    <t>88417</t>
  </si>
  <si>
    <t>APLICAÇÃO MANUAL DE PINTURA COM TINTA TEXTURIZADA ACRÍLICA EM PANOS CEGOS DE FACHADA (SEM PRESENÇA DE VÃOS) DE EDIFÍCIOS DE MÚLTIPLOS PAVIMENTOS, UMA COR. AF_06/2014</t>
  </si>
  <si>
    <t>14,37</t>
  </si>
  <si>
    <t>88420</t>
  </si>
  <si>
    <t>APLICAÇÃO MANUAL DE PINTURA COM TINTA TEXTURIZADA ACRÍLICA EM SUPERFÍCIES EXTERNAS DE SACADA DE EDIFÍCIOS DE MÚLTIPLOS PAVIMENTOS, UMA COR. AF_06/2014</t>
  </si>
  <si>
    <t>20,45</t>
  </si>
  <si>
    <t>88421</t>
  </si>
  <si>
    <t>APLICAÇÃO MANUAL DE PINTURA COM TINTA TEXTURIZADA ACRÍLICA EM SUPERFÍCIES INTERNAS DA SACADA DE EDIFÍCIOS DE MÚLTIPLOS PAVIMENTOS, UMA COR. AF_06/2014</t>
  </si>
  <si>
    <t>21,72</t>
  </si>
  <si>
    <t>88423</t>
  </si>
  <si>
    <t>APLICAÇÃO MANUAL DE PINTURA COM TINTA TEXTURIZADA ACRÍLICA EM PAREDES EXTERNAS DE CASAS, UMA COR. AF_06/2014</t>
  </si>
  <si>
    <t>17,01</t>
  </si>
  <si>
    <t>88424</t>
  </si>
  <si>
    <t>APLICAÇÃO MANUAL DE PINTURA COM TINTA TEXTURIZADA ACRÍLICA EM PANOS COM PRESENÇA DE VÃOS DE EDIFÍCIOS DE MÚLTIPLOS PAVIMENTOS, DUAS CORES. AF_06/2014</t>
  </si>
  <si>
    <t>19,14</t>
  </si>
  <si>
    <t>88426</t>
  </si>
  <si>
    <t>APLICAÇÃO MANUAL DE PINTURA COM TINTA TEXTURIZADA ACRÍLICA EM PANOS CEGOS DE FACHADA (SEM PRESENÇA DE VÃOS) DE EDIFÍCIOS DE MÚLTIPLOS PAVIMENTOS, DUAS CORES. AF_06/2014</t>
  </si>
  <si>
    <t>15,66</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</si>
  <si>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</si>
  <si>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</si>
  <si>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</si>
  <si>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</si>
  <si>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28,37</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</si>
  <si>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</si>
  <si>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</si>
  <si>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</si>
  <si>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</si>
  <si>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88484</t>
  </si>
  <si>
    <t>APLICAÇÃO DE FUNDO SELADOR ACRÍLICO EM TETO, UMA DEMÃO. AF_06/2014</t>
  </si>
  <si>
    <t>2,89</t>
  </si>
  <si>
    <t>88485</t>
  </si>
  <si>
    <t>APLICAÇÃO DE FUNDO SELADOR ACRÍLICO EM PAREDES, UMA DEMÃO. AF_06/2014</t>
  </si>
  <si>
    <t>2,56</t>
  </si>
  <si>
    <t>88488</t>
  </si>
  <si>
    <t>APLICAÇÃO MANUAL DE PINTURA COM TINTA LÁTEX ACRÍLICA EM TETO, DUAS DEMÃOS. AF_06/2014</t>
  </si>
  <si>
    <t>88489</t>
  </si>
  <si>
    <t>APLICAÇÃO MANUAL DE PINTURA COM TINTA LÁTEX ACRÍLICA EM PAREDES, DUAS DEMÃOS. AF_06/2014</t>
  </si>
  <si>
    <t>14,07</t>
  </si>
  <si>
    <t>88494</t>
  </si>
  <si>
    <t>APLICAÇÃO E LIXAMENTO DE MASSA LÁTEX EM TETO, UMA DEMÃO. AF_06/2014</t>
  </si>
  <si>
    <t>16,35</t>
  </si>
  <si>
    <t>88495</t>
  </si>
  <si>
    <t>APLICAÇÃO E LIXAMENTO DE MASSA LÁTEX EM PAREDES, UMA DEMÃO. AF_06/2014</t>
  </si>
  <si>
    <t>88496</t>
  </si>
  <si>
    <t>APLICAÇÃO E LIXAMENTO DE MASSA LÁTEX EM TETO, DUAS DEMÃOS. AF_06/2014</t>
  </si>
  <si>
    <t>22,23</t>
  </si>
  <si>
    <t>88497</t>
  </si>
  <si>
    <t>APLICAÇÃO E LIXAMENTO DE MASSA LÁTEX EM PAREDES, DUAS DEMÃOS. AF_06/2014</t>
  </si>
  <si>
    <t>12,39</t>
  </si>
  <si>
    <t>95305</t>
  </si>
  <si>
    <t>TEXTURA ACRÍLICA, APLICAÇÃO MANUAL EM PAREDE, UMA DEMÃO. AF_09/2016</t>
  </si>
  <si>
    <t>95306</t>
  </si>
  <si>
    <t>TEXTURA ACRÍLICA, APLICAÇÃO MANUAL EM TETO, UMA DEMÃO. AF_09/2016</t>
  </si>
  <si>
    <t>14,46</t>
  </si>
  <si>
    <t>95622</t>
  </si>
  <si>
    <t>APLICAÇÃO MANUAL DE TINTA LÁTEX ACRÍLICA EM PANOS COM PRESENÇA DE VÃOS DE EDIFÍCIOS DE MÚLTIPLOS PAVIMENTOS, DUAS DEMÃOS. AF_11/2016</t>
  </si>
  <si>
    <t>13,26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</si>
  <si>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</si>
  <si>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</si>
  <si>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</si>
  <si>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</si>
  <si>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18,85</t>
  </si>
  <si>
    <t>95625</t>
  </si>
  <si>
    <t>APLICAÇÃO MANUAL DE TINTA LÁTEX ACRÍLICA EM SUPERFÍCIES INTERNAS DE SACADA DE EDIFÍCIOS DE MÚLTIPLOS PAVIMENTOS, DUAS DEMÃOS. AF_11/2016</t>
  </si>
  <si>
    <t>20,62</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</si>
  <si>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</si>
  <si>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</si>
  <si>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</si>
  <si>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</si>
  <si>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14,42</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</si>
  <si>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</si>
  <si>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</si>
  <si>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</si>
  <si>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</si>
  <si>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21,38</t>
  </si>
  <si>
    <t>96129</t>
  </si>
  <si>
    <t>APLICAÇÃO MANUAL DE MASSA ACRÍLICA EM SUPERFÍCIES INTERNAS DE SACADA DE EDIFÍCIOS DE MÚLTIPLOS PAVIMENTOS, UMA DEMÃO. AF_05/2017</t>
  </si>
  <si>
    <t>23,59</t>
  </si>
  <si>
    <t>96130</t>
  </si>
  <si>
    <t>APLICAÇÃO MANUAL DE MASSA ACRÍLICA EM PAREDES EXTERNAS DE CASAS, UMA DEMÃO. AF_05/2017</t>
  </si>
  <si>
    <t>15,50</t>
  </si>
  <si>
    <t>96131</t>
  </si>
  <si>
    <t>APLICAÇÃO MANUAL DE MASSA ACRÍLICA EM PANOS DE FACHADA COM PRESENÇA DE VÃOS, DE EDIFÍCIOS DE MÚLTIPLOS PAVIMENTOS, DUAS DEMÃOS. AF_05/2017</t>
  </si>
  <si>
    <t>19,94</t>
  </si>
  <si>
    <t>96132</t>
  </si>
  <si>
    <t>APLICAÇÃO MANUAL DE MASSA ACRÍLICA EM PANOS DE FACHADA SEM PRESENÇA DE VÃOS, DE EDIFÍCIOS DE MÚLTIPLOS PAVIMENTOS, DUAS DEMÃOS. AF_05/2017</t>
  </si>
  <si>
    <t>15,37</t>
  </si>
  <si>
    <t>96133</t>
  </si>
  <si>
    <t>APLICAÇÃO MANUAL DE MASSA ACRÍLICA EM SUPERFÍCIES EXTERNAS DE SACADA DE EDIFÍCIOS DE MÚLTIPLOS PAVIMENTOS, DUAS DEMÃOS. AF_05/2017</t>
  </si>
  <si>
    <t>29,18</t>
  </si>
  <si>
    <t>96134</t>
  </si>
  <si>
    <t>APLICAÇÃO MANUAL DE MASSA ACRÍLICA EM SUPERFÍCIES INTERNAS DE SACADA DE EDIFÍCIOS DE MÚLTIPLOS PAVIMENTOS, DUAS DEMÃOS. AF_05/2017</t>
  </si>
  <si>
    <t>32,13</t>
  </si>
  <si>
    <t>96135</t>
  </si>
  <si>
    <t>APLICAÇÃO MANUAL DE MASSA ACRÍLICA EM PAREDES EXTERNAS DE CASAS, DUAS DEMÃOS. AF_05/2017</t>
  </si>
  <si>
    <t>21,39</t>
  </si>
  <si>
    <t>102193</t>
  </si>
  <si>
    <t>1,47</t>
  </si>
  <si>
    <t>102194</t>
  </si>
  <si>
    <t>5,95</t>
  </si>
  <si>
    <t>102197</t>
  </si>
  <si>
    <t>102200</t>
  </si>
  <si>
    <t>102201</t>
  </si>
  <si>
    <t>13,73</t>
  </si>
  <si>
    <t>102202</t>
  </si>
  <si>
    <t>102203</t>
  </si>
  <si>
    <t>8,10</t>
  </si>
  <si>
    <t>102204</t>
  </si>
  <si>
    <t>8,38</t>
  </si>
  <si>
    <t>102205</t>
  </si>
  <si>
    <t>7,47</t>
  </si>
  <si>
    <t>102207</t>
  </si>
  <si>
    <t>102208</t>
  </si>
  <si>
    <t>6,18</t>
  </si>
  <si>
    <t>102209</t>
  </si>
  <si>
    <t>6,39</t>
  </si>
  <si>
    <t>102210</t>
  </si>
  <si>
    <t>102213</t>
  </si>
  <si>
    <t>102214</t>
  </si>
  <si>
    <t>102215</t>
  </si>
  <si>
    <t>14,95</t>
  </si>
  <si>
    <t>102217</t>
  </si>
  <si>
    <t>13,05</t>
  </si>
  <si>
    <t>102218</t>
  </si>
  <si>
    <t>12,37</t>
  </si>
  <si>
    <t>102219</t>
  </si>
  <si>
    <t>102220</t>
  </si>
  <si>
    <t>12,17</t>
  </si>
  <si>
    <t>102223</t>
  </si>
  <si>
    <t>102224</t>
  </si>
  <si>
    <t>102225</t>
  </si>
  <si>
    <t>102227</t>
  </si>
  <si>
    <t>19,57</t>
  </si>
  <si>
    <t>102228</t>
  </si>
  <si>
    <t>18,57</t>
  </si>
  <si>
    <t>102229</t>
  </si>
  <si>
    <t>19,19</t>
  </si>
  <si>
    <t>102230</t>
  </si>
  <si>
    <t>18,25</t>
  </si>
  <si>
    <t>102233</t>
  </si>
  <si>
    <t>102234</t>
  </si>
  <si>
    <t>100716</t>
  </si>
  <si>
    <t>26,18</t>
  </si>
  <si>
    <t>100717</t>
  </si>
  <si>
    <t>7,09</t>
  </si>
  <si>
    <t>100718</t>
  </si>
  <si>
    <t>1,04</t>
  </si>
  <si>
    <t>100719</t>
  </si>
  <si>
    <t>PINTURA COM TINTA ALQUÍDICA DE FUNDO (TIPO ZARCÃO) PULVERIZADA SOBRE PERFIL METÁLICO EXECUTADO EM FÁBRICA (POR DEMÃO). AF_01/2020_P</t>
  </si>
  <si>
    <t>100720</t>
  </si>
  <si>
    <t>100721</t>
  </si>
  <si>
    <t>PINTURA COM TINTA ALQUÍDICA DE FUNDO (TIPO ZARCÃO) PULVERIZADA SOBRE SUPERFÍCIES METÁLICAS (EXCETO PERFIL) EXECUTADO EM OBRA (POR DEMÃO). AF_01/2020_P</t>
  </si>
  <si>
    <t>19,28</t>
  </si>
  <si>
    <t>100722</t>
  </si>
  <si>
    <t>100723</t>
  </si>
  <si>
    <t>PINTURA COM TINTA ALQUÍDICA DE FUNDO E ACABAMENTO (ESMALTE SINTÉTICO GRAFITE) PULVERIZADA SOBRE PERFIL METÁLICO EXECUTADO EM FÁBRICA (POR DEMÃO). AF_01/2020_P</t>
  </si>
  <si>
    <t>100724</t>
  </si>
  <si>
    <t>10,86</t>
  </si>
  <si>
    <t>100725</t>
  </si>
  <si>
    <t>PINTURA COM TINTA ALQUÍDICA DE FUNDO E ACABAMENTO (ESMALTE SINTÉTICO GRAFITE) PULVERIZADA SOBRE SUPERFÍCIES METÁLICAS (EXCETO PERFIL) EXECUTADO EM OBRA (POR DEMÃO). AF_01/2020_P</t>
  </si>
  <si>
    <t>100726</t>
  </si>
  <si>
    <t>20,77</t>
  </si>
  <si>
    <t>100727</t>
  </si>
  <si>
    <t>PINTURA COM TINTA EPOXÍDICA DE FUNDO PULVERIZADA SOBRE PERFIL METÁLICO EXECUTADO EM FÁBRICA (POR DEMÃO). AF_01/2020_P</t>
  </si>
  <si>
    <t>21,46</t>
  </si>
  <si>
    <t>100728</t>
  </si>
  <si>
    <t>100729</t>
  </si>
  <si>
    <t>PINTURA COM TINTA EPOXÍDICA DE ACABAMENTO PULVERIZADA SOBRE PERFIL METÁLICO EXECUTADO EM FÁBRICA (POR DEMÃO). AF_01/2020_P</t>
  </si>
  <si>
    <t>16,40</t>
  </si>
  <si>
    <t>100730</t>
  </si>
  <si>
    <t>100733</t>
  </si>
  <si>
    <t>PINTURA COM TINTA ACRÍLICA DE FUNDO PULVERIZADA SOBRE SUPERFÍCIES METÁLICAS (EXCETO PERFIL) EXECUTADO EM OBRA (POR DEMÃO). AF_01/2020_P</t>
  </si>
  <si>
    <t>9,93</t>
  </si>
  <si>
    <t>100734</t>
  </si>
  <si>
    <t>12,28</t>
  </si>
  <si>
    <t>100735</t>
  </si>
  <si>
    <t>PINTURA COM TINTA ACRÍLICA DE ACABAMENTO PULVERIZADA SOBRE SUPERFÍCIES METÁLICAS (EXCETO PERFIL) EXECUTADO EM OBRA (POR DEMÃO). AF_01/2020_P</t>
  </si>
  <si>
    <t>8,31</t>
  </si>
  <si>
    <t>100736</t>
  </si>
  <si>
    <t>10,96</t>
  </si>
  <si>
    <t>100739</t>
  </si>
  <si>
    <t>PINTURA COM TINTA ALQUÍDICA DE ACABAMENTO (ESMALTE SINTÉTICO ACETINADO) PULVERIZADA SOBRE PERFIL METÁLICO EXECUTADO EM FÁBRICA (POR DEMÃO). AF_01/2020_P</t>
  </si>
  <si>
    <t>100740</t>
  </si>
  <si>
    <t>100741</t>
  </si>
  <si>
    <t>PINTURA COM TINTA ALQUÍDICA DE ACABAMENTO (ESMALTE SINTÉTICO ACETINADO) PULVERIZADA SOBRE SUPERFÍCIES METÁLICAS (EXCETO PERFIL) EXECUTADO EM OBRA (POR DEMÃO). AF_01/2020_P</t>
  </si>
  <si>
    <t>100742</t>
  </si>
  <si>
    <t>100743</t>
  </si>
  <si>
    <t>PINTURA COM TINTA ALQUÍDICA DE ACABAMENTO (ESMALTE SINTÉTICO BRILHANTE) PULVERIZADA SOBRE PERFIL METÁLICO EXECUTADO EM FÁBRICA  (POR DEMÃO). AF_01/2020_P</t>
  </si>
  <si>
    <t>8,47</t>
  </si>
  <si>
    <t>100744</t>
  </si>
  <si>
    <t>100745</t>
  </si>
  <si>
    <t>PINTURA COM TINTA ALQUÍDICA DE ACABAMENTO (ESMALTE SINTÉTICO BRILHANTE) PULVERIZADA SOBRE SUPERFÍCIES METÁLICAS (EXCETO PERFIL) EXECUTADO EM OBRA  (POR DEMÃO). AF_01/2020_P</t>
  </si>
  <si>
    <t>100746</t>
  </si>
  <si>
    <t>100747</t>
  </si>
  <si>
    <t>PINTURA COM TINTA ALQUÍDICA DE ACABAMENTO (ESMALTE SINTÉTICO FOSCO) PULVERIZADA SOBRE PERFIL METÁLICO EXECUTADO EM FÁBRICA (POR DEMÃO). AF_01/2020_P</t>
  </si>
  <si>
    <t>8,55</t>
  </si>
  <si>
    <t>100748</t>
  </si>
  <si>
    <t>100749</t>
  </si>
  <si>
    <t>PINTURA COM TINTA ALQUÍDICA DE ACABAMENTO (ESMALTE SINTÉTICO FOSCO) PULVERIZADA SOBRE SUPERFÍCIES METÁLICAS (EXCETO PERFIL) EXECUTADO EM OBRA (POR DEMÃO). AF_01/2020_P</t>
  </si>
  <si>
    <t>100750</t>
  </si>
  <si>
    <t>100751</t>
  </si>
  <si>
    <t>PINTURA COM TINTA EPOXÍDICA DE ACABAMENTO PULVERIZADA SOBRE PERFIL METÁLICO EXECUTADO EM FÁBRICA (02 DEMÃOS). AF_01/2020_P</t>
  </si>
  <si>
    <t>32,80</t>
  </si>
  <si>
    <t>100752</t>
  </si>
  <si>
    <t>37,83</t>
  </si>
  <si>
    <t>100753</t>
  </si>
  <si>
    <t>PINTURA COM TINTA ACRÍLICA DE ACABAMENTO PULVERIZADA SOBRE SUPERFÍCIES METÁLICAS (EXCETO PERFIL) EXECUTADO EM OBRA (02 DEMÃOS). AF_01/2020_P</t>
  </si>
  <si>
    <t>100754</t>
  </si>
  <si>
    <t>100757</t>
  </si>
  <si>
    <t>PINTURA COM TINTA ALQUÍDICA DE ACABAMENTO (ESMALTE SINTÉTICO ACETINADO) PULVERIZADA SOBRE SUPERFÍCIES METÁLICAS (EXCETO PERFIL) EXECUTADO EM OBRA (02 DEMÃOS). AF_01/2020_P</t>
  </si>
  <si>
    <t>100758</t>
  </si>
  <si>
    <t>37,39</t>
  </si>
  <si>
    <t>100759</t>
  </si>
  <si>
    <t>PINTURA COM TINTA ALQUÍDICA DE ACABAMENTO (ESMALTE SINTÉTICO BRILHANTE) PULVERIZADA SOBRE SUPERFÍCIES METÁLICAS (EXCETO PERFIL) EXECUTADO EM OBRA (02 DEMÃOS). AF_01/2020_P</t>
  </si>
  <si>
    <t>100760</t>
  </si>
  <si>
    <t>100761</t>
  </si>
  <si>
    <t>PINTURA COM TINTA ALQUÍDICA DE ACABAMENTO (ESMALTE SINTÉTICO FOSCO) PULVERIZADA SOBRE SUPERFÍCIES METÁLICAS (EXCETO PERFIL) EXECUTADO EM OBRA (02 DEMÃOS). AF_01/2020_P</t>
  </si>
  <si>
    <t>37,73</t>
  </si>
  <si>
    <t>100762</t>
  </si>
  <si>
    <t>37,25</t>
  </si>
  <si>
    <t>102488</t>
  </si>
  <si>
    <t>2,67</t>
  </si>
  <si>
    <t>102489</t>
  </si>
  <si>
    <t>27,08</t>
  </si>
  <si>
    <t>102491</t>
  </si>
  <si>
    <t>102492</t>
  </si>
  <si>
    <t>19,61</t>
  </si>
  <si>
    <t>102494</t>
  </si>
  <si>
    <t>102496</t>
  </si>
  <si>
    <t>102497</t>
  </si>
  <si>
    <t>102498</t>
  </si>
  <si>
    <t>102499</t>
  </si>
  <si>
    <t>2,88</t>
  </si>
  <si>
    <t>102500</t>
  </si>
  <si>
    <t>3,46</t>
  </si>
  <si>
    <t>102501</t>
  </si>
  <si>
    <t>20,01</t>
  </si>
  <si>
    <t>102504</t>
  </si>
  <si>
    <t>7,45</t>
  </si>
  <si>
    <t>102505</t>
  </si>
  <si>
    <t>102506</t>
  </si>
  <si>
    <t>102507</t>
  </si>
  <si>
    <t>102508</t>
  </si>
  <si>
    <t>102509</t>
  </si>
  <si>
    <t>21,60</t>
  </si>
  <si>
    <t>102512</t>
  </si>
  <si>
    <t>102513</t>
  </si>
  <si>
    <t>102520</t>
  </si>
  <si>
    <t>63,30</t>
  </si>
  <si>
    <t>101749</t>
  </si>
  <si>
    <t>43,33</t>
  </si>
  <si>
    <t>101750</t>
  </si>
  <si>
    <t>101729</t>
  </si>
  <si>
    <t>209,72</t>
  </si>
  <si>
    <t>101746</t>
  </si>
  <si>
    <t>324,22</t>
  </si>
  <si>
    <t>101751</t>
  </si>
  <si>
    <t>215,12</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</si>
  <si>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</si>
  <si>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</si>
  <si>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</si>
  <si>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</si>
  <si>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52,69</t>
  </si>
  <si>
    <t>87248</t>
  </si>
  <si>
    <t>REVESTIMENTO CERÂMICO PARA PISO COM PLACAS TIPO ESMALTADA EXTRA DE DIMENSÕES 35X35 CM APLICADA EM AMBIENTES DE ÁREA MAIOR QUE 10 M2. AF_06/2014</t>
  </si>
  <si>
    <t>48,04</t>
  </si>
  <si>
    <t>87249</t>
  </si>
  <si>
    <t>REVESTIMENTO CERÂMICO PARA PISO COM PLACAS TIPO ESMALTADA EXTRA DE DIMENSÕES 45X45 CM APLICADA EM AMBIENTES DE ÁREA MENOR QUE 5 M2. AF_06/2014</t>
  </si>
  <si>
    <t>64,60</t>
  </si>
  <si>
    <t>87250</t>
  </si>
  <si>
    <t>REVESTIMENTO CERÂMICO PARA PISO COM PLACAS TIPO ESMALTADA EXTRA DE DIMENSÕES 45X45 CM APLICADA EM AMBIENTES DE ÁREA ENTRE 5 M2 E 10 M2. AF_06/2014</t>
  </si>
  <si>
    <t>55,32</t>
  </si>
  <si>
    <t>87251</t>
  </si>
  <si>
    <t>REVESTIMENTO CERÂMICO PARA PISO COM PLACAS TIPO ESMALTADA EXTRA DE DIMENSÕES 45X45 CM APLICADA EM AMBIENTES DE ÁREA MAIOR QUE 10 M2. AF_06/2014</t>
  </si>
  <si>
    <t>49,37</t>
  </si>
  <si>
    <t>87255</t>
  </si>
  <si>
    <t>REVESTIMENTO CERÂMICO PARA PISO COM PLACAS TIPO ESMALTADA EXTRA DE DIMENSÕES 60X60 CM APLICADA EM AMBIENTES DE ÁREA MENOR QUE 5 M2. AF_06/2014</t>
  </si>
  <si>
    <t>108,28</t>
  </si>
  <si>
    <t>87256</t>
  </si>
  <si>
    <t>REVESTIMENTO CERÂMICO PARA PISO COM PLACAS TIPO ESMALTADA EXTRA DE DIMENSÕES 60X60 CM APLICADA EM AMBIENTES DE ÁREA ENTRE 5 M2 E 10 M2. AF_06/2014</t>
  </si>
  <si>
    <t>96,70</t>
  </si>
  <si>
    <t>87257</t>
  </si>
  <si>
    <t>REVESTIMENTO CERÂMICO PARA PISO COM PLACAS TIPO ESMALTADA EXTRA DE DIMENSÕES 60X60 CM APLICADA EM AMBIENTES DE ÁREA MAIOR QUE 10 M2. AF_06/2014</t>
  </si>
  <si>
    <t>89,65</t>
  </si>
  <si>
    <t>87258</t>
  </si>
  <si>
    <t>REVESTIMENTO CERÂMICO PARA PISO COM PLACAS TIPO PORCELANATO DE DIMENSÕES 45X45 CM APLICADA EM AMBIENTES DE ÁREA MENOR QUE 5 M². AF_06/2014</t>
  </si>
  <si>
    <t>149,26</t>
  </si>
  <si>
    <t>87259</t>
  </si>
  <si>
    <t>REVESTIMENTO CERÂMICO PARA PISO COM PLACAS TIPO PORCELANATO DE DIMENSÕES 45X45 CM APLICADA EM AMBIENTES DE ÁREA ENTRE 5 M² E 10 M². AF_06/2014</t>
  </si>
  <si>
    <t>138,25</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</si>
  <si>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</si>
  <si>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</si>
  <si>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</si>
  <si>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</si>
  <si>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171,32</t>
  </si>
  <si>
    <t>87262</t>
  </si>
  <si>
    <t>REVESTIMENTO CERÂMICO PARA PISO COM PLACAS TIPO PORCELANATO DE DIMENSÕES 60X60 CM APLICADA EM AMBIENTES DE ÁREA ENTRE 5 M² E 10 M². AF_06/2014</t>
  </si>
  <si>
    <t>158,21</t>
  </si>
  <si>
    <t>87263</t>
  </si>
  <si>
    <t>REVESTIMENTO CERÂMICO PARA PISO COM PLACAS TIPO PORCELANATO DE DIMENSÕES 60X60 CM APLICADA EM AMBIENTES DE ÁREA MAIOR QUE 10 M². AF_06/2014</t>
  </si>
  <si>
    <t>150,77</t>
  </si>
  <si>
    <t>89046</t>
  </si>
  <si>
    <t>(COMPOSIÇÃO REPRESENTATIVA) DO SERVIÇO DE REVESTIMENTO CERÂMICO PARA PISO COM PLACAS TIPO ESMALTADA EXTRA DE DIMENSÕES 35X35 CM, PARA EDIFICAÇÃO HABITACIONAL MULTIFAMILIAR (PRÉDIO). AF_11/2014</t>
  </si>
  <si>
    <t>52,46</t>
  </si>
  <si>
    <t>89171</t>
  </si>
  <si>
    <t>(COMPOSIÇÃO REPRESENTATIVA) DO SERVIÇO DE REVESTIMENTO CERÂMICO PARA PISO COM PLACAS TIPO ESMALTADA EXTRA DE DIMENSÕES 35X35 CM, PARA EDIFICAÇÃO HABITACIONAL UNIFAMILIAR (CASA) E EDIFICAÇÃO PÚBLICA PADRÃO. AF_11/2014</t>
  </si>
  <si>
    <t>50,17</t>
  </si>
  <si>
    <t>93389</t>
  </si>
  <si>
    <t>REVESTIMENTO CERÂMICO PARA PISO COM PLACAS TIPO ESMALTADA PADRÃO POPULAR DE DIMENSÕES 35X35 CM APLICADA EM AMBIENTES DE ÁREA MENOR QUE 5 M2. AF_06/2014</t>
  </si>
  <si>
    <t>52,50</t>
  </si>
  <si>
    <t>93390</t>
  </si>
  <si>
    <t>REVESTIMENTO CERÂMICO PARA PISO COM PLACAS TIPO ESMALTADA PADRÃO POPULAR DE DIMENSÕES 35X35 CM APLICADA EM AMBIENTES DE ÁREA ENTRE 5 M2 E 10 M2. AF_06/2014</t>
  </si>
  <si>
    <t>46,74</t>
  </si>
  <si>
    <t>93391</t>
  </si>
  <si>
    <t>REVESTIMENTO CERÂMICO PARA PISO COM PLACAS TIPO ESMALTADA PADRÃO POPULAR DE DIMENSÕES 35X35 CM APLICADA EM AMBIENTES DE ÁREA MAIOR QUE 10 M2. AF_06/2014</t>
  </si>
  <si>
    <t>42,09</t>
  </si>
  <si>
    <t>98671</t>
  </si>
  <si>
    <t>365,76</t>
  </si>
  <si>
    <t>98672</t>
  </si>
  <si>
    <t>424,75</t>
  </si>
  <si>
    <t>98678</t>
  </si>
  <si>
    <t>472,91</t>
  </si>
  <si>
    <t>98679</t>
  </si>
  <si>
    <t>98680</t>
  </si>
  <si>
    <t>98681</t>
  </si>
  <si>
    <t>98682</t>
  </si>
  <si>
    <t>98685</t>
  </si>
  <si>
    <t>98686</t>
  </si>
  <si>
    <t>33,52</t>
  </si>
  <si>
    <t>98688</t>
  </si>
  <si>
    <t>61,31</t>
  </si>
  <si>
    <t>98689</t>
  </si>
  <si>
    <t>92,95</t>
  </si>
  <si>
    <t>101090</t>
  </si>
  <si>
    <t>182,85</t>
  </si>
  <si>
    <t>101091</t>
  </si>
  <si>
    <t>125,48</t>
  </si>
  <si>
    <t>101725</t>
  </si>
  <si>
    <t>225,50</t>
  </si>
  <si>
    <t>101726</t>
  </si>
  <si>
    <t>157,60</t>
  </si>
  <si>
    <t>101731</t>
  </si>
  <si>
    <t>271,82</t>
  </si>
  <si>
    <t>101732</t>
  </si>
  <si>
    <t>80,09</t>
  </si>
  <si>
    <t>101094</t>
  </si>
  <si>
    <t>PISO PODOTÁTIL, DIRECIONAL OU ALERTA, ASSENTADO SOBRE ARGAMASSA. AF_05/2020</t>
  </si>
  <si>
    <t>169,77</t>
  </si>
  <si>
    <t>101727</t>
  </si>
  <si>
    <t>202,53</t>
  </si>
  <si>
    <t>101733</t>
  </si>
  <si>
    <t>269,64</t>
  </si>
  <si>
    <t>101734</t>
  </si>
  <si>
    <t>413,99</t>
  </si>
  <si>
    <t>101735</t>
  </si>
  <si>
    <t>424,47</t>
  </si>
  <si>
    <t>101736</t>
  </si>
  <si>
    <t>101,76</t>
  </si>
  <si>
    <t>101737</t>
  </si>
  <si>
    <t>122,48</t>
  </si>
  <si>
    <t>101748</t>
  </si>
  <si>
    <t>2,70</t>
  </si>
  <si>
    <t>101092</t>
  </si>
  <si>
    <t>373,91</t>
  </si>
  <si>
    <t>101093</t>
  </si>
  <si>
    <t>432,90</t>
  </si>
  <si>
    <t>98695</t>
  </si>
  <si>
    <t>75,18</t>
  </si>
  <si>
    <t>98697</t>
  </si>
  <si>
    <t>49,68</t>
  </si>
  <si>
    <t>101738</t>
  </si>
  <si>
    <t>29,08</t>
  </si>
  <si>
    <t>101739</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</si>
  <si>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</si>
  <si>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</si>
  <si>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</si>
  <si>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</si>
  <si>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</si>
  <si>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</si>
  <si>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15,83</t>
  </si>
  <si>
    <t>96467</t>
  </si>
  <si>
    <t>RODAPÉ CERÂMICO DE 7CM DE ALTURA COM PLACAS TIPO ESMALTADA COMERCIAL DE DIMENSÕES 35X35CM (PADRAO POPULAR). AF_06/2017</t>
  </si>
  <si>
    <t>6,27</t>
  </si>
  <si>
    <t>101740</t>
  </si>
  <si>
    <t>101741</t>
  </si>
  <si>
    <t>94990</t>
  </si>
  <si>
    <t>EXECUÇÃO DE PASSEIO (CALÇADA) OU PISO DE CONCRETO COM CONCRETO MOLDADO IN LOCO, FEITO EM OBRA, ACABAMENTO CONVENCIONAL, NÃO ARMADO. AF_07/2016</t>
  </si>
  <si>
    <t>643,08</t>
  </si>
  <si>
    <t>569,17</t>
  </si>
  <si>
    <t>94992</t>
  </si>
  <si>
    <t>EXECUÇÃO DE PASSEIO (CALÇADA) OU PISO DE CONCRETO COM CONCRETO MOLDADO IN LOCO, FEITO EM OBRA, ACABAMENTO CONVENCIONAL, ESPESSURA 6 CM, ARMADO. AF_07/2016</t>
  </si>
  <si>
    <t>82,02</t>
  </si>
  <si>
    <t>94993</t>
  </si>
  <si>
    <t>EXECUÇÃO DE PASSEIO (CALÇADA) OU PISO DE CONCRETO COM CONCRETO MOLDADO IN LOCO, USINADO, ACABAMENTO CONVENCIONAL, ESPESSURA 6 CM, ARMADO. AF_07/2016</t>
  </si>
  <si>
    <t>77,58</t>
  </si>
  <si>
    <t>94994</t>
  </si>
  <si>
    <t>EXECUÇÃO DE PASSEIO (CALÇADA) OU PISO DE CONCRETO COM CONCRETO MOLDADO IN LOCO, FEITO EM OBRA, ACABAMENTO CONVENCIONAL, ESPESSURA 8 CM, ARMADO. AF_07/2016</t>
  </si>
  <si>
    <t>95,86</t>
  </si>
  <si>
    <t>94995</t>
  </si>
  <si>
    <t>EXECUÇÃO DE PASSEIO (CALÇADA) OU PISO DE CONCRETO COM CONCRETO MOLDADO IN LOCO, USINADO, ACABAMENTO CONVENCIONAL, ESPESSURA 8 CM, ARMADO. AF_07/2016</t>
  </si>
  <si>
    <t>89,94</t>
  </si>
  <si>
    <t>94996</t>
  </si>
  <si>
    <t>EXECUÇÃO DE PASSEIO (CALÇADA) OU PISO DE CONCRETO COM CONCRETO MOLDADO IN LOCO, FEITO EM OBRA, ACABAMENTO CONVENCIONAL, ESPESSURA 10 CM, ARMADO. AF_07/2016</t>
  </si>
  <si>
    <t>108,78</t>
  </si>
  <si>
    <t>94997</t>
  </si>
  <si>
    <t>EXECUÇÃO DE PASSEIO (CALÇADA) OU PISO DE CONCRETO COM CONCRETO MOLDADO IN LOCO, USINADO, ACABAMENTO CONVENCIONAL, ESPESSURA 10 CM, ARMADO. AF_07/2016</t>
  </si>
  <si>
    <t>101,39</t>
  </si>
  <si>
    <t>94998</t>
  </si>
  <si>
    <t>EXECUÇÃO DE PASSEIO (CALÇADA) OU PISO DE CONCRETO COM CONCRETO MOLDADO IN LOCO, FEITO EM OBRA, ACABAMENTO CONVENCIONAL, ESPESSURA 12 CM, ARMADO. AF_07/2016</t>
  </si>
  <si>
    <t>122,52</t>
  </si>
  <si>
    <t>94999</t>
  </si>
  <si>
    <t>EXECUÇÃO DE PASSEIO (CALÇADA) OU PISO DE CONCRETO COM CONCRETO MOLDADO IN LOCO, USINADO, ACABAMENTO CONVENCIONAL, ESPESSURA 12 CM, ARMADO. AF_07/2016</t>
  </si>
  <si>
    <t>113,64</t>
  </si>
  <si>
    <t>101747</t>
  </si>
  <si>
    <t>76,13</t>
  </si>
  <si>
    <t>101743</t>
  </si>
  <si>
    <t>PISO TÊXTIL (CARPETE) EM PLACA. AF_09/2020</t>
  </si>
  <si>
    <t>101744</t>
  </si>
  <si>
    <t>PISO TÊXTIL (CARPETE) EM MANTA (ROLO) E = 6 A 7 MM. AF_09/2020</t>
  </si>
  <si>
    <t>140,00</t>
  </si>
  <si>
    <t>101745</t>
  </si>
  <si>
    <t>PISO TÊXTIL (CARPETE) EM MANTA (ROLO) E = 9 A 10 MM. AF_09/2020</t>
  </si>
  <si>
    <t>171,99</t>
  </si>
  <si>
    <t>87620</t>
  </si>
  <si>
    <t>87622</t>
  </si>
  <si>
    <t>27,26</t>
  </si>
  <si>
    <t>87623</t>
  </si>
  <si>
    <t>81,36</t>
  </si>
  <si>
    <t>87624</t>
  </si>
  <si>
    <t>87630</t>
  </si>
  <si>
    <t>87632</t>
  </si>
  <si>
    <t>35,04</t>
  </si>
  <si>
    <t>87633</t>
  </si>
  <si>
    <t>110,25</t>
  </si>
  <si>
    <t>87634</t>
  </si>
  <si>
    <t>116,70</t>
  </si>
  <si>
    <t>87640</t>
  </si>
  <si>
    <t>38,46</t>
  </si>
  <si>
    <t>87642</t>
  </si>
  <si>
    <t>41,39</t>
  </si>
  <si>
    <t>87643</t>
  </si>
  <si>
    <t>133,88</t>
  </si>
  <si>
    <t>87644</t>
  </si>
  <si>
    <t>141,81</t>
  </si>
  <si>
    <t>87680</t>
  </si>
  <si>
    <t>34,22</t>
  </si>
  <si>
    <t>87682</t>
  </si>
  <si>
    <t>37,15</t>
  </si>
  <si>
    <t>87683</t>
  </si>
  <si>
    <t>129,64</t>
  </si>
  <si>
    <t>87684</t>
  </si>
  <si>
    <t>137,57</t>
  </si>
  <si>
    <t>87690</t>
  </si>
  <si>
    <t>87692</t>
  </si>
  <si>
    <t>42,57</t>
  </si>
  <si>
    <t>87693</t>
  </si>
  <si>
    <t>148,49</t>
  </si>
  <si>
    <t>87694</t>
  </si>
  <si>
    <t>87700</t>
  </si>
  <si>
    <t>87702</t>
  </si>
  <si>
    <t>46,04</t>
  </si>
  <si>
    <t>87703</t>
  </si>
  <si>
    <t>161,38</t>
  </si>
  <si>
    <t>87704</t>
  </si>
  <si>
    <t>171,28</t>
  </si>
  <si>
    <t>87735</t>
  </si>
  <si>
    <t>87737</t>
  </si>
  <si>
    <t>36,23</t>
  </si>
  <si>
    <t>87738</t>
  </si>
  <si>
    <t>90,33</t>
  </si>
  <si>
    <t>87739</t>
  </si>
  <si>
    <t>87745</t>
  </si>
  <si>
    <t>41,61</t>
  </si>
  <si>
    <t>87747</t>
  </si>
  <si>
    <t>87748</t>
  </si>
  <si>
    <t>119,21</t>
  </si>
  <si>
    <t>87749</t>
  </si>
  <si>
    <t>125,66</t>
  </si>
  <si>
    <t>87755</t>
  </si>
  <si>
    <t>39,10</t>
  </si>
  <si>
    <t>87757</t>
  </si>
  <si>
    <t>87758</t>
  </si>
  <si>
    <t>87759</t>
  </si>
  <si>
    <t>123,15</t>
  </si>
  <si>
    <t>87765</t>
  </si>
  <si>
    <t>87767</t>
  </si>
  <si>
    <t>47,88</t>
  </si>
  <si>
    <t>87768</t>
  </si>
  <si>
    <t>87769</t>
  </si>
  <si>
    <t>148,30</t>
  </si>
  <si>
    <t>88470</t>
  </si>
  <si>
    <t>19,83</t>
  </si>
  <si>
    <t>88471</t>
  </si>
  <si>
    <t>24,81</t>
  </si>
  <si>
    <t>88472</t>
  </si>
  <si>
    <t>88476</t>
  </si>
  <si>
    <t>88477</t>
  </si>
  <si>
    <t>23,62</t>
  </si>
  <si>
    <t>88478</t>
  </si>
  <si>
    <t>90930</t>
  </si>
  <si>
    <t>71,12</t>
  </si>
  <si>
    <t>90932</t>
  </si>
  <si>
    <t>74,48</t>
  </si>
  <si>
    <t>90933</t>
  </si>
  <si>
    <t>180,40</t>
  </si>
  <si>
    <t>90934</t>
  </si>
  <si>
    <t>189,49</t>
  </si>
  <si>
    <t>90940</t>
  </si>
  <si>
    <t>75,26</t>
  </si>
  <si>
    <t>90942</t>
  </si>
  <si>
    <t>78,92</t>
  </si>
  <si>
    <t>90943</t>
  </si>
  <si>
    <t>194,26</t>
  </si>
  <si>
    <t>90944</t>
  </si>
  <si>
    <t>204,16</t>
  </si>
  <si>
    <t>90950</t>
  </si>
  <si>
    <t>82,82</t>
  </si>
  <si>
    <t>90952</t>
  </si>
  <si>
    <t>87,02</t>
  </si>
  <si>
    <t>90953</t>
  </si>
  <si>
    <t>219,64</t>
  </si>
  <si>
    <t>90954</t>
  </si>
  <si>
    <t>231,02</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</si>
  <si>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</si>
  <si>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</si>
  <si>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</si>
  <si>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</si>
  <si>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40,13</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</si>
  <si>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</si>
  <si>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</si>
  <si>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</si>
  <si>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BETONEIRA 400 L, E = 4 CM ÁREAS SECAS E  MOLHADAS SOBRE LAJE , E = 3 CM ÁREAS MOLHADAS SOBRE IMPERMEABILIZAÇÃO, PARA EDIFICAÇÃO MULTIFAMILIAR. AF_11/2014</t>
  </si>
  <si>
    <t>39,54</t>
  </si>
  <si>
    <t>102803</t>
  </si>
  <si>
    <t>1,74</t>
  </si>
  <si>
    <t>101742</t>
  </si>
  <si>
    <t>54,76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</si>
  <si>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</si>
  <si>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</si>
  <si>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</si>
  <si>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</si>
  <si>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</si>
  <si>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</si>
  <si>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</si>
  <si>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</si>
  <si>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</si>
  <si>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</si>
  <si>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10,53</t>
  </si>
  <si>
    <t>87877</t>
  </si>
  <si>
    <t>CHAPISCO APLICADO EM ALVENARIAS E ESTRUTURAS DE CONCRETO INTERNAS, COM ROLO PARA TEXTURA ACRÍLICA.  ARGAMASSA INDUSTRIALIZADA COM PREPARO EM MISTURADOR 300 KG. AF_06/2014</t>
  </si>
  <si>
    <t>10,26</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</si>
  <si>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</si>
  <si>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</si>
  <si>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</si>
  <si>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</si>
  <si>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</si>
  <si>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</si>
  <si>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</si>
  <si>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</si>
  <si>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5,81</t>
  </si>
  <si>
    <t>87884</t>
  </si>
  <si>
    <t>CHAPISCO APLICADO NO TETO, COM ROLO PARA TEXTURA ACRÍLICA. ARGAMASSA INDUSTRIALIZADA COM PREPARO MANUAL. AF_06/2014</t>
  </si>
  <si>
    <t>10,45</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</si>
  <si>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</si>
  <si>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</si>
  <si>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</si>
  <si>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</si>
  <si>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</si>
  <si>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</si>
  <si>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</si>
  <si>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</si>
  <si>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</si>
  <si>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</si>
  <si>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7,05</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</si>
  <si>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</si>
  <si>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</si>
  <si>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</si>
  <si>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</si>
  <si>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</si>
  <si>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</si>
  <si>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5,64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</si>
  <si>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</si>
  <si>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</si>
  <si>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</si>
  <si>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</si>
  <si>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</si>
  <si>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</si>
  <si>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</si>
  <si>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</si>
  <si>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8,13</t>
  </si>
  <si>
    <t>87900</t>
  </si>
  <si>
    <t>CHAPISCO APLICADO EM ALVENARIA (COM PRESENÇA DE VÃOS) E ESTRUTURAS DE CONCRETO DE FACHADA, COM ROLO PARA TEXTURA ACRÍLICA.  ARGAMASSA TRAÇO 1:4 E EMULSÃO POLIMÉRICA (ADESIVO) COM PREPARO EM BETONEIRA 400L. AF_06/2014</t>
  </si>
  <si>
    <t>8,05</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</si>
  <si>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</si>
  <si>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</si>
  <si>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</si>
  <si>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</si>
  <si>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12,42</t>
  </si>
  <si>
    <t>87904</t>
  </si>
  <si>
    <t>CHAPISCO APLICADO EM ALVENARIA (COM PRESENÇA DE VÃOS) E ESTRUTURAS DE CONCRETO DE FACHADA, COM COLHER DE PEDREIRO.  ARGAMASSA TRAÇO 1:3 COM PREPARO MANUAL. AF_06/2014</t>
  </si>
  <si>
    <t>7,31</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</si>
  <si>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</si>
  <si>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</si>
  <si>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</si>
  <si>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</si>
  <si>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6,74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</si>
  <si>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</si>
  <si>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</si>
  <si>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</si>
  <si>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</si>
  <si>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</si>
  <si>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</si>
  <si>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20,85</t>
  </si>
  <si>
    <t>87411</t>
  </si>
  <si>
    <t>APLICAÇÃO MANUAL DE GESSO DESEMPENADO (SEM TALISCAS) EM TETO DE AMBIENTES DE ÁREA MAIOR QUE 10M², ESPESSURA DE 0,5CM. AF_06/2014</t>
  </si>
  <si>
    <t>13,28</t>
  </si>
  <si>
    <t>87412</t>
  </si>
  <si>
    <t>APLICAÇÃO MANUAL DE GESSO DESEMPENADO (SEM TALISCAS) EM TETO DE AMBIENTES DE ÁREA ENTRE 5M² E 10M², ESPESSURA DE 0,5CM. AF_06/2014</t>
  </si>
  <si>
    <t>18,72</t>
  </si>
  <si>
    <t>87413</t>
  </si>
  <si>
    <t>APLICAÇÃO MANUAL DE GESSO DESEMPENADO (SEM TALISCAS) EM TETO DE AMBIENTES DE ÁREA MENOR QUE 5M², ESPESSURA DE 0,5CM. AF_06/2014</t>
  </si>
  <si>
    <t>21,83</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</si>
  <si>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</si>
  <si>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</si>
  <si>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</si>
  <si>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</si>
  <si>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</si>
  <si>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</si>
  <si>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28,46</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</si>
  <si>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</si>
  <si>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</si>
  <si>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</si>
  <si>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</si>
  <si>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</si>
  <si>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</si>
  <si>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</si>
  <si>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</si>
  <si>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21,24</t>
  </si>
  <si>
    <t>87421</t>
  </si>
  <si>
    <t>APLICAÇÃO MANUAL DE GESSO DESEMPENADO (SEM TALISCAS) EM PAREDES DE AMBIENTES DE ÁREA ENTRE 5M² E 10M², ESPESSURA DE 1,0CM. AF_06/2014</t>
  </si>
  <si>
    <t>21,64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</si>
  <si>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</si>
  <si>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</si>
  <si>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</si>
  <si>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</si>
  <si>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27,86</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</si>
  <si>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</si>
  <si>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</si>
  <si>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</si>
  <si>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</si>
  <si>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</si>
  <si>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</si>
  <si>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32,86</t>
  </si>
  <si>
    <t>87427</t>
  </si>
  <si>
    <t>APLICAÇÃO MANUAL DE GESSO SARRAFEADO (COM TALISCAS) EM PAREDES DE AMBIENTES DE ÁREA ENTRE 5M² E 10M², ESPESSURA DE 1,5CM. AF_06/2014</t>
  </si>
  <si>
    <t>33,47</t>
  </si>
  <si>
    <t>87428</t>
  </si>
  <si>
    <t>APLICAÇÃO MANUAL DE GESSO SARRAFEADO (COM TALISCAS) EM PAREDES DE AMBIENTES DE ÁREA MENOR QUE 5M², ESPESSURA DE 1,5CM. AF_06/2014</t>
  </si>
  <si>
    <t>34,44</t>
  </si>
  <si>
    <t>87429</t>
  </si>
  <si>
    <t>APLICAÇÃO DE GESSO PROJETADO COM EQUIPAMENTO DE PROJEÇÃO EM PAREDES DE AMBIENTES DE ÁREA MAIOR QUE 10M², DESEMPENADO (SEM TALISCAS), ESPESSURA DE 0,5CM. AF_06/2014</t>
  </si>
  <si>
    <t>14,83</t>
  </si>
  <si>
    <t>87430</t>
  </si>
  <si>
    <t>APLICAÇÃO DE GESSO PROJETADO COM EQUIPAMENTO DE PROJEÇÃO EM PAREDES DE AMBIENTES DE ÁREA ENTRE 5M² E 10M², DESEMPENADO (SEM TALISCAS), ESPESSURA DE 0,5CM. AF_06/2014</t>
  </si>
  <si>
    <t>15,23</t>
  </si>
  <si>
    <t>87431</t>
  </si>
  <si>
    <t>APLICAÇÃO DE GESSO PROJETADO COM EQUIPAMENTO DE PROJEÇÃO EM PAREDES DE AMBIENTES DE ÁREA MENOR QUE 5M², DESEMPENADO (SEM TALISCAS), ESPESSURA DE 0,5CM. AF_06/2014</t>
  </si>
  <si>
    <t>15,43</t>
  </si>
  <si>
    <t>87432</t>
  </si>
  <si>
    <t>APLICAÇÃO DE GESSO PROJETADO COM EQUIPAMENTO DE PROJEÇÃO EM PAREDES DE AMBIENTES DE ÁREA MAIOR QUE 10M², DESEMPENADO (SEM TALISCAS), ESPESSURA DE 1,0CM. AF_06/2014</t>
  </si>
  <si>
    <t>21,25</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</si>
  <si>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</si>
  <si>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</si>
  <si>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</si>
  <si>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</si>
  <si>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22,62</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</si>
  <si>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</si>
  <si>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</si>
  <si>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</si>
  <si>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</si>
  <si>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</si>
  <si>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</si>
  <si>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26,13</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</si>
  <si>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</si>
  <si>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</si>
  <si>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</si>
  <si>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</si>
  <si>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31,03</t>
  </si>
  <si>
    <t>87440</t>
  </si>
  <si>
    <t>APLICAÇÃO DE GESSO PROJETADO COM EQUIPAMENTO DE PROJEÇÃO EM PAREDES DE AMBIENTES DE ÁREA MENOR QUE 5M², SARRAFEADO (COM TALISCAS), ESPESSURA DE 1,5CM. AF_06/2014</t>
  </si>
  <si>
    <t>31,83</t>
  </si>
  <si>
    <t>87527</t>
  </si>
  <si>
    <t>EMBOÇO, PARA RECEBIMENTO DE CERÂMICA, EM ARGAMASSA TRAÇO 1:2:8, PREPARO MECÂNICO COM BETONEIRA 400L, APLICADO MANUALMENTE EM FACES INTERNAS DE PAREDES, PARA AMBIENTE COM ÁREA MENOR QUE 5M2, ESPESSURA DE 20MM, COM EXECUÇÃO DE TALISCAS. AF_06/2014</t>
  </si>
  <si>
    <t>35,84</t>
  </si>
  <si>
    <t>87528</t>
  </si>
  <si>
    <t>EMBOÇO, PARA RECEBIMENTO DE CERÂMICA, EM ARGAMASSA TRAÇO 1:2:8, PREPARO MANUAL, APLICADO MANUALMENTE EM FACES INTERNAS DE PAREDES, PARA AMBIENTE COM ÁREA MENOR QUE 5M2, ESPESSURA DE 20MM, COM EXECUÇÃO DE TALISCAS. AF_06/2014</t>
  </si>
  <si>
    <t>38,16</t>
  </si>
  <si>
    <t>87529</t>
  </si>
  <si>
    <t>MASSA ÚNICA, PARA RECEBIMENTO DE PINTURA, EM ARGAMASSA TRAÇO 1:2:8, PREPARO MECÂNICO COM BETONEIRA 400L, APLICADA MANUALMENTE EM FACES INTERNAS DE PAREDES, ESPESSURA DE 20MM, COM EXECUÇÃO DE TALISCAS. AF_06/2014</t>
  </si>
  <si>
    <t>32,95</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</si>
  <si>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</si>
  <si>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</si>
  <si>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</si>
  <si>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</si>
  <si>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31,94</t>
  </si>
  <si>
    <t>87532</t>
  </si>
  <si>
    <t>EMBOÇO, PARA RECEBIMENTO DE CERÂMICA, EM ARGAMASSA TRAÇO 1:2:8, PREPARO MANUAL, APLICADO MANUALMENTE EM FACES INTERNAS DE PAREDES, PARA AMBIENTE COM ÁREA  ENTRE 5M2 E 10M2, ESPESSURA DE 20MM, COM EXECUÇÃO DE TALISCAS. AF_06/2014</t>
  </si>
  <si>
    <t>34,26</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</si>
  <si>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</si>
  <si>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</si>
  <si>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</si>
  <si>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</si>
  <si>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</si>
  <si>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88,14</t>
  </si>
  <si>
    <t>87538</t>
  </si>
  <si>
    <t>85,69</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</si>
  <si>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</si>
  <si>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</si>
  <si>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84,81</t>
  </si>
  <si>
    <t>87541</t>
  </si>
  <si>
    <t>82,35</t>
  </si>
  <si>
    <t>87543</t>
  </si>
  <si>
    <t>MASSA ÚNICA, PARA RECEBIMENTO DE PINTURA OU CERÂMICA, ARGAMASSA INDUSTRIALIZADA, PREPARO MECÂNICO, APLICADO COM EQUIPAMENTO DE MISTURA E PROJEÇÃO DE 1,5 M3/H EM FACES INTERNAS DE PAREDES, ESPESSURA DE 5MM, SEM EXECUÇÃO DE TALISCAS. AF_06/2014</t>
  </si>
  <si>
    <t>27,33</t>
  </si>
  <si>
    <t>87545</t>
  </si>
  <si>
    <t>EMBOÇO, PARA RECEBIMENTO DE CERÂMICA, EM ARGAMASSA TRAÇO 1:2:8, PREPARO MECÂNICO COM BETONEIRA 400L, APLICADO MANUALMENTE EM FACES INTERNAS DE PAREDES, PARA AMBIENTE COM ÁREA MENOR QUE 5M2, ESPESSURA DE 10MM, COM EXECUÇÃO DE TALISCAS. AF_06/2014</t>
  </si>
  <si>
    <t>23,73</t>
  </si>
  <si>
    <t>87546</t>
  </si>
  <si>
    <t>EMBOÇO, PARA RECEBIMENTO DE CERÂMICA, EM ARGAMASSA TRAÇO 1:2:8, PREPARO MANUAL, APLICADO MANUALMENTE EM FACES INTERNAS DE PAREDES, PARA AMBIENTE COM ÁREA MENOR QUE 5M2, ESPESSURA DE 10MM, COM EXECUÇÃO DE TALISCAS. AF_06/2014</t>
  </si>
  <si>
    <t>25,05</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</si>
  <si>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</si>
  <si>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</si>
  <si>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</si>
  <si>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</si>
  <si>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</si>
  <si>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</si>
  <si>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</si>
  <si>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</si>
  <si>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21,15</t>
  </si>
  <si>
    <t>87553</t>
  </si>
  <si>
    <t>EMBOÇO, PARA RECEBIMENTO DE CERÂMICA, EM ARGAMASSA TRAÇO 1:2:8, PREPARO MECÂNICO COM BETONEIRA 400L, APLICADO MANUALMENTE EM FACES INTERNAS DE PAREDES, PARA AMBIENTE COM ÁREA MAIOR QUE 10M2, ESPESSURA DE 10MM, COM EXECUÇÃO DE TALISCAS. AF_06/2014</t>
  </si>
  <si>
    <t>16,95</t>
  </si>
  <si>
    <t>87554</t>
  </si>
  <si>
    <t>EMBOÇO, PARA RECEBIMENTO DE CERÂMICA, EM ARGAMASSA TRAÇO 1:2:8, PREPARO MANUAL, APLICADO MANUALMENTE EM FACES INTERNAS DE PAREDES, PARA AMBIENTE COM ÁREA MAIOR QUE 10M2, ESPESSURA DE 10MM, COM EXECUÇÃO DE TALISCAS. AF_06/2014</t>
  </si>
  <si>
    <t>87555</t>
  </si>
  <si>
    <t>87556</t>
  </si>
  <si>
    <t>50,03</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</si>
  <si>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</si>
  <si>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</si>
  <si>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49,13</t>
  </si>
  <si>
    <t>87559</t>
  </si>
  <si>
    <t>46,68</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</si>
  <si>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</si>
  <si>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</si>
  <si>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49,35</t>
  </si>
  <si>
    <t>87775</t>
  </si>
  <si>
    <t>EMBOÇO OU MASSA ÚNICA EM ARGAMASSA TRAÇO 1:2:8, PREPARO MECÂNICO COM BETONEIRA 400 L, APLICADA MANUALMENTE EM PANOS DE FACHADA COM PRESENÇA DE VÃOS, ESPESSURA DE 25 MM. AF_06/2014</t>
  </si>
  <si>
    <t>48,84</t>
  </si>
  <si>
    <t>87777</t>
  </si>
  <si>
    <t>EMBOÇO OU MASSA ÚNICA EM ARGAMASSA TRAÇO 1:2:8, PREPARO MANUAL, APLICADA MANUALMENTE EM PANOS DE FACHADA COM PRESENÇA DE VÃOS, ESPESSURA DE 25 MM. AF_06/2014</t>
  </si>
  <si>
    <t>50,78</t>
  </si>
  <si>
    <t>87778</t>
  </si>
  <si>
    <t>EMBOÇO OU MASSA ÚNICA EM ARGAMASSA INDUSTRIALIZADA, PREPARO MECÂNICO E APLICAÇÃO COM EQUIPAMENTO DE MISTURA E PROJEÇÃO DE 1,5 M3/H DE ARGAMASSA EM PANOS DE FACHADA COM PRESENÇA DE VÃOS, ESPESSURA DE 25 MM. AF_06/2014</t>
  </si>
  <si>
    <t>90,40</t>
  </si>
  <si>
    <t>87779</t>
  </si>
  <si>
    <t>EMBOÇO OU MASSA ÚNICA EM ARGAMASSA TRAÇO 1:2:8, PREPARO MECÂNICO COM BETONEIRA 400 L, APLICADA MANUALMENTE EM PANOS DE FACHADA COM PRESENÇA DE VÃOS, ESPESSURA DE 35 MM. AF_06/2014</t>
  </si>
  <si>
    <t>57,65</t>
  </si>
  <si>
    <t>87781</t>
  </si>
  <si>
    <t>EMBOÇO OU MASSA ÚNICA EM ARGAMASSA TRAÇO 1:2:8, PREPARO MANUAL, APLICADA MANUALMENTE EM PANOS DE FACHADA COM PRESENÇA DE VÃOS, ESPESSURA DE 35 MM. AF_06/2014</t>
  </si>
  <si>
    <t>60,25</t>
  </si>
  <si>
    <t>87783</t>
  </si>
  <si>
    <t>EMBOÇO OU MASSA ÚNICA EM ARGAMASSA INDUSTRIALIZADA, PREPARO MECÂNICO E APLICAÇÃO COM EQUIPAMENTO DE MISTURA E PROJEÇÃO DE 1,5 M3/H DE ARGAMASSA EM PANOS DE FACHADA COM PRESENÇA DE VÃOS, ESPESSURA DE 35 MM. AF_06/2014</t>
  </si>
  <si>
    <t>115,00</t>
  </si>
  <si>
    <t>87784</t>
  </si>
  <si>
    <t>EMBOÇO OU MASSA ÚNICA EM ARGAMASSA TRAÇO 1:2:8, PREPARO MECÂNICO COM BETONEIRA 400 L, APLICADA MANUALMENTE EM PANOS DE FACHADA COM PRESENÇA DE VÃOS, ESPESSURA DE 45 MM. AF_06/2014</t>
  </si>
  <si>
    <t>66,46</t>
  </si>
  <si>
    <t>87786</t>
  </si>
  <si>
    <t>EMBOÇO OU MASSA ÚNICA EM ARGAMASSA TRAÇO 1:2:8, PREPARO MANUAL, APLICADA MANUALMENTE EM PANOS DE FACHADA COM PRESENÇA DE VÃOS, ESPESSURA DE 45 MM. AF_06/2014</t>
  </si>
  <si>
    <t>69,73</t>
  </si>
  <si>
    <t>87787</t>
  </si>
  <si>
    <t>EMBOÇO OU MASSA ÚNICA EM ARGAMASSA INDUSTRIALIZADA, PREPARO MECÂNICO E APLICAÇÃO COM EQUIPAMENTO DE MISTURA E PROJEÇÃO DE 1,5 M3/H DE ARGAMASSA EM PANOS DE FACHADA COM PRESENÇA DE VÃOS, ESPESSURA DE 45 MM. AF_06/2014</t>
  </si>
  <si>
    <t>139,60</t>
  </si>
  <si>
    <t>87788</t>
  </si>
  <si>
    <t>EMBOÇO OU MASSA ÚNICA EM ARGAMASSA TRAÇO 1:2:8, PREPARO MECÂNICO COM BETONEIRA 400 L, APLICADA MANUALMENTE EM PANOS DE FACHADA COM PRESENÇA DE VÃOS, ESPESSURA MAIOR OU IGUAL A 50 MM. AF_06/2014</t>
  </si>
  <si>
    <t>83,66</t>
  </si>
  <si>
    <t>87790</t>
  </si>
  <si>
    <t>87,26</t>
  </si>
  <si>
    <t>87791</t>
  </si>
  <si>
    <t>EMBOÇO OU MASSA ÚNICA EM ARGAMASSA INDUSTRIALIZADA, PREPARO MECÂNICO E APLICAÇÃO COM EQUIPAMENTO DE MISTURA E PROJEÇÃO DE 1,5 M3/H DE ARGAMASSA EM PANOS DE FACHADA COM PRESENÇA DE VÃOS, ESPESSURA MAIOR OU IGUAL A 50 MM. AF_06/2014</t>
  </si>
  <si>
    <t>161,32</t>
  </si>
  <si>
    <t>87792</t>
  </si>
  <si>
    <t>EMBOÇO OU MASSA ÚNICA EM ARGAMASSA TRAÇO 1:2:8, PREPARO MECÂNICO COM BETONEIRA 400 L, APLICADA MANUALMENTE EM PANOS CEGOS DE FACHADA (SEM PRESENÇA DE VÃOS), ESPESSURA DE 25 MM. AF_06/2014</t>
  </si>
  <si>
    <t>34,19</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</si>
  <si>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</si>
  <si>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</si>
  <si>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</si>
  <si>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</si>
  <si>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72,64</t>
  </si>
  <si>
    <t>87797</t>
  </si>
  <si>
    <t>EMBOÇO OU MASSA ÚNICA EM ARGAMASSA TRAÇO 1:2:8, PREPARO MECÂNICO COM BETONEIRA 400 L, APLICADA MANUALMENTE EM PANOS CEGOS DE FACHADA (SEM PRESENÇA DE VÃOS), ESPESSURA DE 35 MM. AF_06/2014</t>
  </si>
  <si>
    <t>42,61</t>
  </si>
  <si>
    <t>87799</t>
  </si>
  <si>
    <t>EMBOÇO OU MASSA ÚNICA EM ARGAMASSA TRAÇO 1:2:8, PREPARO MANUAL, APLICADA MANUALMENTE EM PANOS CEGOS DE FACHADA (SEM PRESENÇA DE VÃOS), ESPESSURA DE 35 MM. AF_06/2014</t>
  </si>
  <si>
    <t>45,04</t>
  </si>
  <si>
    <t>87800</t>
  </si>
  <si>
    <t>EMBOÇO OU MASSA ÚNICA EM ARGAMASSA INDUSTRIALIZADA, PREPARO MECÂNICO E APLICAÇÃO COM EQUIPAMENTO DE MISTURA E PROJEÇÃO DE 1,5 M3/H DE ARGAMASSA EM PANOS CEGOS DE FACHADA (SEM PRESENÇA DE VÃOS), ESPESSURA DE 35 MM. AF_06/2014</t>
  </si>
  <si>
    <t>95,83</t>
  </si>
  <si>
    <t>87801</t>
  </si>
  <si>
    <t>EMBOÇO OU MASSA ÚNICA EM ARGAMASSA TRAÇO 1:2:8, PREPARO MECÂNICO COM BETONEIRA 400 L, APLICADA MANUALMENTE EM PANOS CEGOS DE FACHADA (SEM PRESENÇA DE VÃOS), ESPESSURA DE 45 MM. AF_06/2014</t>
  </si>
  <si>
    <t>51,04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</si>
  <si>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</si>
  <si>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</si>
  <si>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</si>
  <si>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</si>
  <si>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119,01</t>
  </si>
  <si>
    <t>87805</t>
  </si>
  <si>
    <t>EMBOÇO OU MASSA ÚNICA EM ARGAMASSA TRAÇO 1:2:8, PREPARO MECÂNICO COM BETONEIRA 400 L, APLICADA MANUALMENTE EM PANOS CEGOS DE FACHADA (SEM PRESENÇA DE VÃOS), ESPESSURA MAIOR OU IGUAL A 50 MM. AF_06/2014</t>
  </si>
  <si>
    <t>58,18</t>
  </si>
  <si>
    <t>87807</t>
  </si>
  <si>
    <t>EMBOÇO OU MASSA ÚNICA EM ARGAMASSA TRAÇO 1:2:8, PREPARO MANUAL, APLICADA MANUALMENTE EM PANOS CEGOS DE FACHADA (SEM PRESENÇA DE VÃOS), ESPESSURA MAIOR OU IGUAL A 50 MM. AF_06/2014</t>
  </si>
  <si>
    <t>61,54</t>
  </si>
  <si>
    <t>87808</t>
  </si>
  <si>
    <t>EMBOÇO OU MASSA ÚNICA EM ARGAMASSA INDUSTRIALIZADA, PREPARO MECÂNICO E APLICAÇÃO COM EQUIPAMENTO DE MISTURA E PROJEÇÃO DE 1,5 M3/H DE ARGAMASSA EM PANOS CEGOS DE FACHADA (SEM PRESENÇA DE VÃOS), ESPESSURA MAIOR OU IGUAL A 50 MM. AF_06/2014</t>
  </si>
  <si>
    <t>130,23</t>
  </si>
  <si>
    <t>87809</t>
  </si>
  <si>
    <t>EMBOÇO OU MASSA ÚNICA EM ARGAMASSA TRAÇO 1:2:8, PREPARO MECÂNICO COM BETONEIRA 400 L, APLICADA MANUALMENTE EM SUPERFÍCIES EXTERNAS DA SACADA, ESPESSURA DE 25 MM, SEM USO DE TELA METÁLICA DE REFORÇO CONTRA FISSURAÇÃO. AF_06/2014</t>
  </si>
  <si>
    <t>72,88</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</si>
  <si>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</si>
  <si>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</si>
  <si>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</si>
  <si>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</si>
  <si>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110,97</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</si>
  <si>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</si>
  <si>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</si>
  <si>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</si>
  <si>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</si>
  <si>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83,74</t>
  </si>
  <si>
    <t>87816</t>
  </si>
  <si>
    <t>EMBOÇO OU MASSA ÚNICA EM ARGAMASSA INDUSTRIALIZADA, PREPARO MECÂNICO E APLICAÇÃO COM EQUIPAMENTO DE MISTURA E PROJEÇÃO DE 1,5 M3/H EM SUPERFÍCIES EXTERNAS DA SACADA, ESPESSURA 35 MM, SEM USO DE TELA METÁLICA. AF_06/2014</t>
  </si>
  <si>
    <t>134,16</t>
  </si>
  <si>
    <t>87817</t>
  </si>
  <si>
    <t>EMBOÇO OU MASSA ÚNICA EM ARGAMASSA TRAÇO 1:2:8, PREPARO MECÂNICO COM BETONEIRA 400 L, APLICADA MANUALMENTE EM SUPERFÍCIES EXTERNAS DA SACADA, ESPESSURA DE 45 MM, SEM USO DE TELA METÁLICA DE REFORÇO CONTRA FISSURAÇÃO. AF_06/2014</t>
  </si>
  <si>
    <t>89,37</t>
  </si>
  <si>
    <t>87819</t>
  </si>
  <si>
    <t>EMBOÇO OU MASSA ÚNICA EM ARGAMASSA TRAÇO 1:2:8, PREPARO MANUAL, APLICADA MANUALMENTE EM SUPERFÍCIES EXTERNAS DA SACADA, ESPESSURA DE 45 MM, SEM USO DE TELA METÁLICA DE REFORÇO CONTRA FISSURAÇÃO. AF_06/2014</t>
  </si>
  <si>
    <t>92,42</t>
  </si>
  <si>
    <t>87820</t>
  </si>
  <si>
    <t>EMBOÇO OU MASSA ÚNICA EM ARGAMASSA INDUSTRIALIZADA, PREPARO MECÂNICO E APLICAÇÃO COM EQUIPAMENTO DE MISTURA E PROJEÇÃO DE 1,5 M3/H EM SUPERFÍCIES EXTERNAS DA SACADA, ESPESSURA 45 MM, SEM USO DE TELA METÁLICA. AF_06/2014</t>
  </si>
  <si>
    <t>157,33</t>
  </si>
  <si>
    <t>87821</t>
  </si>
  <si>
    <t>EMBOÇO OU MASSA ÚNICA EM ARGAMASSA TRAÇO 1:2:8, PREPARO MECÂNICO COM BETONEIRA 400 L, APLICADA MANUALMENTE EM SUPERFÍCIES EXTERNAS DA SACADA, ESPESSURA MAIOR OU IGUAL A 50 MM, SEM USO DE TELA METÁLICA DE REFORÇO CONTRA FISSURAÇÃO. AF_06/2014</t>
  </si>
  <si>
    <t>126,19</t>
  </si>
  <si>
    <t>87823</t>
  </si>
  <si>
    <t>EMBOÇO OU MASSA ÚNICA EM ARGAMASSA TRAÇO 1:2:8, PREPARO MANUAL, APLICADA MANUALMENTE EM SUPERFÍCIES EXTERNAS DA SACADA, ESPESSURA MAIOR OU IGUAL A 50 MM, SEM USO DE TELA METÁLICA DE REFORÇO CONTRA FISSURAÇÃO. AF_06/2014</t>
  </si>
  <si>
    <t>129,55</t>
  </si>
  <si>
    <t>87824</t>
  </si>
  <si>
    <t>EMBOÇO OU MASSA ÚNICA EM ARGAMASSA INDUSTRIALIZADA, PREPARO MECÂNICO E APLICAÇÃO COM EQUIPAMENTO DE MISTURA E PROJEÇÃO DE 1,5 M3/H EM SUPERFÍCIES EXTERNAS DA SACADA, ESPESSURA MAIOR OU IGUAL A 50 MM, SEM USO DE TELA METÁLICA. AF_06/2014</t>
  </si>
  <si>
    <t>197,88</t>
  </si>
  <si>
    <t>87825</t>
  </si>
  <si>
    <t>EMBOÇO OU MASSA ÚNICA EM ARGAMASSA TRAÇO 1:2:8, PREPARO MECÂNICO COM BETONEIRA 400 L, APLICADA MANUALMENTE NAS PAREDES INTERNAS DA SACADA, ESPESSURA DE 25 MM, SEM USO DE TELA METÁLICA DE REFORÇO CONTRA FISSURAÇÃO. AF_06/2014</t>
  </si>
  <si>
    <t>59,64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</si>
  <si>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</si>
  <si>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</si>
  <si>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</si>
  <si>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</si>
  <si>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107,86</t>
  </si>
  <si>
    <t>87829</t>
  </si>
  <si>
    <t>EMBOÇO OU MASSA ÚNICA EM ARGAMASSA TRAÇO 1:2:8, PREPARO MECÂNICO COM BETONEIRA 400 L, APLICADA MANUALMENTE NAS PAREDES INTERNAS DA SACADA, ESPESSURA DE 35 MM, SEM USO DE TELA METÁLICA DE REFORÇO CONTRA FISSURAÇÃO. AF_06/2014</t>
  </si>
  <si>
    <t>69,29</t>
  </si>
  <si>
    <t>87831</t>
  </si>
  <si>
    <t>EMBOÇO OU MASSA ÚNICA EM ARGAMASSA TRAÇO 1:2:8, PREPARO MANUAL, APLICADA MANUALMENTE NAS PAREDES INTERNAS DA SACADA, ESPESSURA DE 35 MM, SEM USO DE TELA METÁLICA DE REFORÇO CONTRA FISSURAÇÃO. AF_06/2014</t>
  </si>
  <si>
    <t>72,26</t>
  </si>
  <si>
    <t>87832</t>
  </si>
  <si>
    <t>EMBOÇO OU MASSA ÚNICA EM ARGAMASSA INDUSTRIALIZADA, PREPARO MECÂNICO E APLICAÇÃO COM EQUIPAMENTO DE MISTURA E PROJEÇÃO DE 1,5 M3/H DE ARGAMASSA NAS PAREDES INTERNAS DA SACADA, ESPESSURA 35 MM, SEM USO DE TELA METÁLICA. AF_06/2014</t>
  </si>
  <si>
    <t>87834</t>
  </si>
  <si>
    <t>215,44</t>
  </si>
  <si>
    <t>87835</t>
  </si>
  <si>
    <t>149,61</t>
  </si>
  <si>
    <t>87836</t>
  </si>
  <si>
    <t>209,24</t>
  </si>
  <si>
    <t>87837</t>
  </si>
  <si>
    <t>144,14</t>
  </si>
  <si>
    <t>87838</t>
  </si>
  <si>
    <t>REVESTIMENTO DECORATIVO MONOCAMADA APLICADO MANUALMENTE EM PANOS DA FACHADA COM PRESENÇA DE VÃOS, DE UM EDIFÍCIO DE ESTRUTURA CONVENCIONAL E ACABAMENTO RASPADO. AF_06/2014</t>
  </si>
  <si>
    <t>221,34</t>
  </si>
  <si>
    <t>87839</t>
  </si>
  <si>
    <t>REVESTIMENTO DECORATIVO MONOCAMADA APLICADO MANUALMENTE EM PANOS DA FACHADA COM PRESENÇA DE VÃOS, DE UM EDIFÍCIO DE ALVENARIA ESTRUTURAL E ACABAMENTO RASPADO. AF_06/2014</t>
  </si>
  <si>
    <t>154,04</t>
  </si>
  <si>
    <t>87840</t>
  </si>
  <si>
    <t>REVESTIMENTO DECORATIVO MONOCAMADA APLICADO COM EQUIPAMENTO DE PROJEÇÃO EM PANOS DA FACHADA COM PRESENÇA DE VÃOS, DE UM EDIFÍCIO DE ESTRUTURA CONVENCIONAL E ACABAMENTO RASPADO. AF_06/2014</t>
  </si>
  <si>
    <t>213,62</t>
  </si>
  <si>
    <t>87841</t>
  </si>
  <si>
    <t>REVESTIMENTO DECORATIVO MONOCAMADA APLICADO COM EQUIPAMENTO DE PROJEÇÃO EM PANOS DA FACHADA COM PRESENÇA DE VÃOS, DE UM EDIFÍCIO DE ALVENARIA ESTRUTURAL E ACABAMENTO RASPADO. AF_06/2014</t>
  </si>
  <si>
    <t>147,06</t>
  </si>
  <si>
    <t>87842</t>
  </si>
  <si>
    <t>223,42</t>
  </si>
  <si>
    <t>87843</t>
  </si>
  <si>
    <t>162,27</t>
  </si>
  <si>
    <t>87844</t>
  </si>
  <si>
    <t>211,70</t>
  </si>
  <si>
    <t>87845</t>
  </si>
  <si>
    <t>151,32</t>
  </si>
  <si>
    <t>87846</t>
  </si>
  <si>
    <t>232,64</t>
  </si>
  <si>
    <t>87847</t>
  </si>
  <si>
    <t>166,79</t>
  </si>
  <si>
    <t>87848</t>
  </si>
  <si>
    <t>225,45</t>
  </si>
  <si>
    <t>87849</t>
  </si>
  <si>
    <t>160,36</t>
  </si>
  <si>
    <t>87850</t>
  </si>
  <si>
    <t>REVESTIMENTO DECORATIVO MONOCAMADA APLICADO MANUALMENTE EM PANOS DA FACHADA COM PRESENÇA DE VÃOS, DE UM EDIFÍCIO DE ESTRUTURA CONVENCIONAL E ACABAMENTO TRAVERTINO. AF_06/2014</t>
  </si>
  <si>
    <t>238,56</t>
  </si>
  <si>
    <t>87851</t>
  </si>
  <si>
    <t>REVESTIMENTO DECORATIVO MONOCAMADA APLICADO MANUALMENTE EM PANOS DA FACHADA COM PRESENÇA DE VÃOS, DE UM EDIFÍCIO DE ALVENARIA ESTRUTURAL E ACABAMENTO TRAVERTINO. AF_06/2014</t>
  </si>
  <si>
    <t>171,26</t>
  </si>
  <si>
    <t>87852</t>
  </si>
  <si>
    <t>REVESTIMENTO DECORATIVO MONOCAMADA APLICADO COM EQUIPAMENTO DE PROJEÇÃO EM PANOS DA FACHADA COM PRESENÇA DE VÃOS, DE UM EDIFÍCIO DE ESTRUTURA CONVENCIONAL E ACABAMENTO TRAVERTINO. AF_06/2014</t>
  </si>
  <si>
    <t>229,82</t>
  </si>
  <si>
    <t>87853</t>
  </si>
  <si>
    <t>REVESTIMENTO DECORATIVO MONOCAMADA APLICADO COM EQUIPAMENTO DE PROJEÇÃO EM PANOS DA FACHADA COM PRESENÇA DE VÃOS, DE UM EDIFÍCIO DE ALVENARIA ESTRUTURAL E ACABAMENTO TRAVERTINO. AF_06/2014</t>
  </si>
  <si>
    <t>163,25</t>
  </si>
  <si>
    <t>87854</t>
  </si>
  <si>
    <t>240,60</t>
  </si>
  <si>
    <t>87855</t>
  </si>
  <si>
    <t>179,49</t>
  </si>
  <si>
    <t>87856</t>
  </si>
  <si>
    <t>227,92</t>
  </si>
  <si>
    <t>87857</t>
  </si>
  <si>
    <t>167,52</t>
  </si>
  <si>
    <t>87858</t>
  </si>
  <si>
    <t>157,86</t>
  </si>
  <si>
    <t>87859</t>
  </si>
  <si>
    <t>179,82</t>
  </si>
  <si>
    <t>89048</t>
  </si>
  <si>
    <t>(COMPOSIÇÃO REPRESENTATIVA) DO SERVIÇO DE EMBOÇO/MASSA ÚNICA, TRAÇO 1:2:8, PREPARO MECÂNICO, COM BETONEIRA DE 400L, EM PAREDES DE AMBIENTES INTERNOS, COM EXECUÇÃO DE TALISCAS, PARA EDIFICAÇÃO HABITACIONAL MULTIFAMILIAR (PRÉDIO). AF_11/2014</t>
  </si>
  <si>
    <t>33,56</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</si>
  <si>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</si>
  <si>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</si>
  <si>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</si>
  <si>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</si>
  <si>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33,10</t>
  </si>
  <si>
    <t>90406</t>
  </si>
  <si>
    <t>MASSA ÚNICA, PARA RECEBIMENTO DE PINTURA, EM ARGAMASSA TRAÇO 1:2:8, PREPARO MECÂNICO COM BETONEIRA 400L, APLICADA MANUALMENTE EM TETO, ESPESSURA DE 20MM, COM EXECUÇÃO DE TALISCAS. AF_03/2015</t>
  </si>
  <si>
    <t>41,36</t>
  </si>
  <si>
    <t>90407</t>
  </si>
  <si>
    <t>43,68</t>
  </si>
  <si>
    <t>90408</t>
  </si>
  <si>
    <t>MASSA ÚNICA, PARA RECEBIMENTO DE PINTURA, EM ARGAMASSA TRAÇO 1:2:8, PREPARO MECÂNICO COM BETONEIRA 400L, APLICADA MANUALMENTE EM TETO, ESPESSURA DE 10MM, COM EXECUÇÃO DE TALISCAS. AF_03/2015</t>
  </si>
  <si>
    <t>29,02</t>
  </si>
  <si>
    <t>90409</t>
  </si>
  <si>
    <t>30,34</t>
  </si>
  <si>
    <t>87242</t>
  </si>
  <si>
    <t>REVESTIMENTO CERÂMICO PARA PAREDES EXTERNAS EM PASTILHAS DE PORCELANA 5 X 5 CM (PLACAS DE 30 X 30 CM), ALINHADAS A PRUMO, APLICADO EM PANOS COM VÃOS. AF_06/2014</t>
  </si>
  <si>
    <t>226,88</t>
  </si>
  <si>
    <t>87243</t>
  </si>
  <si>
    <t>REVESTIMENTO CERÂMICO PARA PAREDES EXTERNAS EM PASTILHAS DE PORCELANA 5 X 5 CM (PLACAS DE 30 X 30 CM), ALINHADAS A PRUMO, APLICADO EM PANOS SEM VÃOS. AF_06/2014</t>
  </si>
  <si>
    <t>209,40</t>
  </si>
  <si>
    <t>87244</t>
  </si>
  <si>
    <t>REVESTIMENTO CERÂMICO PARA PAREDES EXTERNAS EM PASTILHAS DE PORCELANA 5 X 5 CM (PLACAS DE 30 X 30 CM), ALINHADAS A PRUMO, APLICADO EM SUPERFÍCIES EXTERNAS DA SACADA. AF_06/2014</t>
  </si>
  <si>
    <t>219,41</t>
  </si>
  <si>
    <t>87245</t>
  </si>
  <si>
    <t>REVESTIMENTO CERÂMICO PARA PAREDES EXTERNAS EM PASTILHAS DE PORCELANA 5 X 5 CM (PLACAS DE 30 X 30 CM), ALINHADAS A PRUMO, APLICADO EM SUPERFÍCIES INTERNAS DA SACADA. AF_06/2014</t>
  </si>
  <si>
    <t>262,57</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</si>
  <si>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</si>
  <si>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</si>
  <si>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</si>
  <si>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</si>
  <si>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59,18</t>
  </si>
  <si>
    <t>87266</t>
  </si>
  <si>
    <t>REVESTIMENTO CERÂMICO PARA PAREDES INTERNAS COM PLACAS TIPO ESMALTADA EXTRA DE DIMENSÕES 20X20 CM APLICADAS EM AMBIENTES DE ÁREA MENOR QUE 5 M² A MEIA ALTURA DAS PAREDES. AF_06/2014</t>
  </si>
  <si>
    <t>67,93</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</si>
  <si>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</si>
  <si>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</si>
  <si>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</si>
  <si>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</si>
  <si>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69,46</t>
  </si>
  <si>
    <t>87269</t>
  </si>
  <si>
    <t>REVESTIMENTO CERÂMICO PARA PAREDES INTERNAS COM PLACAS TIPO ESMALTADA EXTRA DE DIMENSÕES 25X35 CM APLICADAS EM AMBIENTES DE ÁREA MAIOR QUE 5 M² NA ALTURA INTEIRA DAS PAREDES. AF_06/2014</t>
  </si>
  <si>
    <t>62,42</t>
  </si>
  <si>
    <t>87270</t>
  </si>
  <si>
    <t>REVESTIMENTO CERÂMICO PARA PAREDES INTERNAS COM PLACAS TIPO ESMALTADA EXTRA DE DIMENSÕES 25X35 CM APLICADAS EM AMBIENTES DE ÁREA MENOR QUE 5 M² A MEIA ALTURA DAS PAREDES. AF_06/2014</t>
  </si>
  <si>
    <t>71,37</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</si>
  <si>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</si>
  <si>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</si>
  <si>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</si>
  <si>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</si>
  <si>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73,52</t>
  </si>
  <si>
    <t>87273</t>
  </si>
  <si>
    <t>REVESTIMENTO CERÂMICO PARA PAREDES INTERNAS COM PLACAS TIPO ESMALTADA EXTRA DE DIMENSÕES 33X45 CM APLICADAS EM AMBIENTES DE ÁREA MAIOR QUE 5 M² NA ALTURA INTEIRA DAS PAREDES. AF_06/2014</t>
  </si>
  <si>
    <t>64,95</t>
  </si>
  <si>
    <t>87274</t>
  </si>
  <si>
    <t>REVESTIMENTO CERÂMICO PARA PAREDES INTERNAS COM PLACAS TIPO ESMALTADA EXTRA DE DIMENSÕES 33X45 CM APLICADAS EM AMBIENTES DE ÁREA MENOR QUE 5 M² A MEIA ALTURA DAS PAREDES. AF_06/2014</t>
  </si>
  <si>
    <t>74,86</t>
  </si>
  <si>
    <t>87275</t>
  </si>
  <si>
    <t>REVESTIMENTO CERÂMICO PARA PAREDES INTERNAS COM PLACAS TIPO ESMALTADA EXTRA  DE DIMENSÕES 33X45 CM APLICADAS EM AMBIENTES DE ÁREA MAIOR QUE 5 M² A MEIA ALTURA DAS PAREDES. AF_06/2014</t>
  </si>
  <si>
    <t>71,98</t>
  </si>
  <si>
    <t>88786</t>
  </si>
  <si>
    <t>REVESTIMENTO CERÂMICO PARA PAREDES EXTERNAS EM PASTILHAS DE PORCELANA 2,5 X 2,5 CM (PLACAS DE 30 X 30 CM), ALINHADAS A PRUMO, APLICADO EM PANOS COM VÃOS. AF_10/2014</t>
  </si>
  <si>
    <t>325,09</t>
  </si>
  <si>
    <t>88787</t>
  </si>
  <si>
    <t>REVESTIMENTO CERÂMICO PARA PAREDES EXTERNAS EM PASTILHAS DE PORCELANA 2,5 X 2,5 CM (PLACAS DE 30 X 30 CM), ALINHADAS A PRUMO, APLICADO EM PANOS SEM VÃOS. AF_10/2014</t>
  </si>
  <si>
    <t>302,11</t>
  </si>
  <si>
    <t>88788</t>
  </si>
  <si>
    <t>REVESTIMENTO CERÂMICO PARA PAREDES EXTERNAS EM PASTILHAS DE PORCELANA 2,5 X 2,5 CM (PLACAS DE 30 X 30 CM), ALINHADAS A PRUMO, APLICADO EM SUPERFÍCIES EXTERNAS DA SACADA. AF_10/2014</t>
  </si>
  <si>
    <t>312,12</t>
  </si>
  <si>
    <t>88789</t>
  </si>
  <si>
    <t>REVESTIMENTO CERÂMICO PARA PAREDES EXTERNAS EM PASTILHAS DE PORCELANA 2,5 X 2,5 CM (PLACAS DE 30 X 30 CM), ALINHADAS A PRUMO, APLICADO EM SUPERFÍCIES INTERNAS DA SACADA. AF_10/2014</t>
  </si>
  <si>
    <t>374,13</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</si>
  <si>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</si>
  <si>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</si>
  <si>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</si>
  <si>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</si>
  <si>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93392</t>
  </si>
  <si>
    <t>REVESTIMENTO CERÂMICO PARA PAREDES INTERNAS COM PLACAS TIPO ESMALTADA PADRÃO POPULAR DE DIMENSÕES 20X20 CM, ARGAMASSA TIPO AC I, APLICADAS EM AMBIENTES DE ÁREA MENOR QUE 5 M2 NA ALTURA INTEIRA DAS PAREDES. AF_06/2014</t>
  </si>
  <si>
    <t>55,48</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</si>
  <si>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</si>
  <si>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</si>
  <si>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</si>
  <si>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</si>
  <si>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</si>
  <si>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</si>
  <si>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</si>
  <si>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</si>
  <si>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64,96</t>
  </si>
  <si>
    <t>99195</t>
  </si>
  <si>
    <t>REVESTIMENTO CERÂMICO PARA PAREDES INTERNAS COM PLACAS TIPO ESMALTADA PADRÃO POPULAR DE DIMENSÕES 20X20 CM, ARGAMASSA TIPO AC III, APLICADAS EM AMBIENTES DE ÁREA MAIOR QUE 5 M2 NA ALTURA INTEIRA DAS PAREDES. AF_06/2014</t>
  </si>
  <si>
    <t>58,58</t>
  </si>
  <si>
    <t>99196</t>
  </si>
  <si>
    <t>REVESTIMENTO CERÂMICO PARA PAREDES INTERNAS COM PLACAS TIPO ESMALTADA PADRÃO POPULAR DE DIMENSÕES 20X20 CM, ARGAMASSA TIPO AC III, APLICADAS EM AMBIENTES DE ÁREA MENOR QUE 5 M2 A MEIA ALTURA DAS PAREDES. AF_06/2014</t>
  </si>
  <si>
    <t>67,23</t>
  </si>
  <si>
    <t>99198</t>
  </si>
  <si>
    <t>REVESTIMENTO CERÂMICO PARA PAREDES INTERNAS COM PLACAS TIPO ESMALTADA PADRÃO POPULAR DE DIMENSÕES 20X20 CM, ARGAMASSA TIPO AC III, APLICADAS EM AMBIENTES DE ÁREA MAIOR QUE 5 M2 A MEIA ALTURA DAS PAREDES. AF_06/2014</t>
  </si>
  <si>
    <t>64,38</t>
  </si>
  <si>
    <t>101965</t>
  </si>
  <si>
    <t>103,62</t>
  </si>
  <si>
    <t>101966</t>
  </si>
  <si>
    <t>128,25</t>
  </si>
  <si>
    <t>101979</t>
  </si>
  <si>
    <t>96112</t>
  </si>
  <si>
    <t>FORRO EM MADEIRA PINUS, PARA AMBIENTES RESIDENCIAIS, INCLUSIVE ESTRUTURA DE FIXAÇÃO. AF_05/2017</t>
  </si>
  <si>
    <t>118,18</t>
  </si>
  <si>
    <t>96117</t>
  </si>
  <si>
    <t>FORRO EM MADEIRA PINUS, PARA AMBIENTES COMERCIAIS, INCLUSIVE ESTRUTURA DE FIXAÇÃO. AF_05/2017</t>
  </si>
  <si>
    <t>147,80</t>
  </si>
  <si>
    <t>96122</t>
  </si>
  <si>
    <t>ACABAMENTOS PARA FORRO (RODA-FORRO EM MADEIRA PINUS). AF_05/2017</t>
  </si>
  <si>
    <t>34,28</t>
  </si>
  <si>
    <t>96109</t>
  </si>
  <si>
    <t>FORRO EM PLACAS DE GESSO, PARA AMBIENTES RESIDENCIAIS. AF_05/2017_P</t>
  </si>
  <si>
    <t>34,59</t>
  </si>
  <si>
    <t>96110</t>
  </si>
  <si>
    <t>FORRO EM DRYWALL, PARA AMBIENTES RESIDENCIAIS, INCLUSIVE ESTRUTURA DE FIXAÇÃO. AF_05/2017_P</t>
  </si>
  <si>
    <t>70,39</t>
  </si>
  <si>
    <t>96113</t>
  </si>
  <si>
    <t>FORRO EM PLACAS DE GESSO, PARA AMBIENTES COMERCIAIS. AF_05/2017_P</t>
  </si>
  <si>
    <t>30,29</t>
  </si>
  <si>
    <t>96114</t>
  </si>
  <si>
    <t>FORRO EM DRYWALL, PARA AMBIENTES COMERCIAIS, INCLUSIVE ESTRUTURA DE FIXAÇÃO. AF_05/2017_P</t>
  </si>
  <si>
    <t>75,12</t>
  </si>
  <si>
    <t>96120</t>
  </si>
  <si>
    <t>ACABAMENTOS PARA FORRO (MOLDURA DE GESSO). AF_05/2017</t>
  </si>
  <si>
    <t>2,36</t>
  </si>
  <si>
    <t>96123</t>
  </si>
  <si>
    <t>ACABAMENTOS PARA FORRO (MOLDURA EM DRYWALL, COM LARGURA DE 15 CM). AF_05/2017_P</t>
  </si>
  <si>
    <t>37,45</t>
  </si>
  <si>
    <t>99054</t>
  </si>
  <si>
    <t>ACABAMENTOS PARA FORRO (SANCA DE GESSO MONTADA NA OBRA). AF_05/2017_P</t>
  </si>
  <si>
    <t>42,95</t>
  </si>
  <si>
    <t>96111</t>
  </si>
  <si>
    <t>FORRO EM RÉGUAS DE PVC, FRISADO, PARA AMBIENTES RESIDENCIAIS, INCLUSIVE ESTRUTURA DE FIXAÇÃO. AF_05/2017_P</t>
  </si>
  <si>
    <t>74,14</t>
  </si>
  <si>
    <t>96116</t>
  </si>
  <si>
    <t>FORRO EM RÉGUAS DE PVC, FRISADO, PARA AMBIENTES COMERCIAIS, INCLUSIVE ESTRUTURA DE FIXAÇÃO. AF_05/2017_P</t>
  </si>
  <si>
    <t>82,37</t>
  </si>
  <si>
    <t>96121</t>
  </si>
  <si>
    <t>ACABAMENTOS PARA FORRO (RODA-FORRO EM PERFIL METÁLICO E PLÁSTICO). AF_05/2017</t>
  </si>
  <si>
    <t>96485</t>
  </si>
  <si>
    <t>FORRO EM RÉGUAS DE PVC, LISO, PARA AMBIENTES RESIDENCIAIS, INCLUSIVE ESTRUTURA DE FIXAÇÃO. AF_05/2017_P</t>
  </si>
  <si>
    <t>85,79</t>
  </si>
  <si>
    <t>96486</t>
  </si>
  <si>
    <t>FORRO DE PVC, LISO, PARA AMBIENTES COMERCIAIS, INCLUSIVE ESTRUTURA DE FIXAÇÃO. AF_05/2017_P</t>
  </si>
  <si>
    <t>94,73</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</si>
  <si>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</si>
  <si>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</si>
  <si>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</si>
  <si>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</si>
  <si>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</si>
  <si>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</si>
  <si>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10,33</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</si>
  <si>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</si>
  <si>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</si>
  <si>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</si>
  <si>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</si>
  <si>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13,20</t>
  </si>
  <si>
    <t>91520</t>
  </si>
  <si>
    <t>ESTUCAMENTO DE DENSIDADE BAIXA NAS FACES INTERNAS DE PAREDES DO SISTEMA DE PAREDES DE CONCRETO. AF_06/2015</t>
  </si>
  <si>
    <t>1,97</t>
  </si>
  <si>
    <t>91522</t>
  </si>
  <si>
    <t>ESTUCAMENTO, PARA QUALQUER REVESTIMENTO, EM TETO DO SISTEMA DE PAREDES DE CONCRETO. AF_06/2015</t>
  </si>
  <si>
    <t>91525</t>
  </si>
  <si>
    <t>ESTUCAMENTO DE DENSIDADE ALTA, NAS FACES INTERNAS DE PAREDES DO SISTEMA DE PAREDES DE CONCRETO. AF_06/2015</t>
  </si>
  <si>
    <t>4,58</t>
  </si>
  <si>
    <t>87280</t>
  </si>
  <si>
    <t>391,02</t>
  </si>
  <si>
    <t>87281</t>
  </si>
  <si>
    <t>376,26</t>
  </si>
  <si>
    <t>87283</t>
  </si>
  <si>
    <t>398,61</t>
  </si>
  <si>
    <t>87284</t>
  </si>
  <si>
    <t>382,34</t>
  </si>
  <si>
    <t>87286</t>
  </si>
  <si>
    <t>535,51</t>
  </si>
  <si>
    <t>87287</t>
  </si>
  <si>
    <t>507,55</t>
  </si>
  <si>
    <t>87289</t>
  </si>
  <si>
    <t>529,74</t>
  </si>
  <si>
    <t>87290</t>
  </si>
  <si>
    <t>512,06</t>
  </si>
  <si>
    <t>87292</t>
  </si>
  <si>
    <t>549,50</t>
  </si>
  <si>
    <t>87294</t>
  </si>
  <si>
    <t>518,74</t>
  </si>
  <si>
    <t>87295</t>
  </si>
  <si>
    <t>553,28</t>
  </si>
  <si>
    <t>87296</t>
  </si>
  <si>
    <t>514,84</t>
  </si>
  <si>
    <t>87298</t>
  </si>
  <si>
    <t>554,10</t>
  </si>
  <si>
    <t>87299</t>
  </si>
  <si>
    <t>381,95</t>
  </si>
  <si>
    <t>87301</t>
  </si>
  <si>
    <t>512,92</t>
  </si>
  <si>
    <t>87302</t>
  </si>
  <si>
    <t>494,95</t>
  </si>
  <si>
    <t>87304</t>
  </si>
  <si>
    <t>469,74</t>
  </si>
  <si>
    <t>87305</t>
  </si>
  <si>
    <t>464,89</t>
  </si>
  <si>
    <t>87307</t>
  </si>
  <si>
    <t>456,70</t>
  </si>
  <si>
    <t>87308</t>
  </si>
  <si>
    <t>438,77</t>
  </si>
  <si>
    <t>87310</t>
  </si>
  <si>
    <t>378,04</t>
  </si>
  <si>
    <t>87311</t>
  </si>
  <si>
    <t>360,96</t>
  </si>
  <si>
    <t>87313</t>
  </si>
  <si>
    <t>439,85</t>
  </si>
  <si>
    <t>87314</t>
  </si>
  <si>
    <t>424,02</t>
  </si>
  <si>
    <t>87316</t>
  </si>
  <si>
    <t>410,52</t>
  </si>
  <si>
    <t>87317</t>
  </si>
  <si>
    <t>386,70</t>
  </si>
  <si>
    <t>87319</t>
  </si>
  <si>
    <t>3.312,46</t>
  </si>
  <si>
    <t>87320</t>
  </si>
  <si>
    <t>3.309,82</t>
  </si>
  <si>
    <t>87322</t>
  </si>
  <si>
    <t>3.396,74</t>
  </si>
  <si>
    <t>87323</t>
  </si>
  <si>
    <t>3.386,24</t>
  </si>
  <si>
    <t>87325</t>
  </si>
  <si>
    <t>3.332,26</t>
  </si>
  <si>
    <t>87326</t>
  </si>
  <si>
    <t>3.330,28</t>
  </si>
  <si>
    <t>87327</t>
  </si>
  <si>
    <t>417,30</t>
  </si>
  <si>
    <t>87328</t>
  </si>
  <si>
    <t>347,42</t>
  </si>
  <si>
    <t>87329</t>
  </si>
  <si>
    <t>444,87</t>
  </si>
  <si>
    <t>87330</t>
  </si>
  <si>
    <t>366,35</t>
  </si>
  <si>
    <t>87331</t>
  </si>
  <si>
    <t>560,52</t>
  </si>
  <si>
    <t>87332</t>
  </si>
  <si>
    <t>487,88</t>
  </si>
  <si>
    <t>87333</t>
  </si>
  <si>
    <t>535,86</t>
  </si>
  <si>
    <t>87334</t>
  </si>
  <si>
    <t>490,04</t>
  </si>
  <si>
    <t>87335</t>
  </si>
  <si>
    <t>527,59</t>
  </si>
  <si>
    <t>87336</t>
  </si>
  <si>
    <t>514,79</t>
  </si>
  <si>
    <t>87337</t>
  </si>
  <si>
    <t>529,13</t>
  </si>
  <si>
    <t>87338</t>
  </si>
  <si>
    <t>515,11</t>
  </si>
  <si>
    <t>87339</t>
  </si>
  <si>
    <t>693,43</t>
  </si>
  <si>
    <t>87340</t>
  </si>
  <si>
    <t>556,34</t>
  </si>
  <si>
    <t>87341</t>
  </si>
  <si>
    <t>516,98</t>
  </si>
  <si>
    <t>87342</t>
  </si>
  <si>
    <t>594,65</t>
  </si>
  <si>
    <t>87343</t>
  </si>
  <si>
    <t>517,23</t>
  </si>
  <si>
    <t>87344</t>
  </si>
  <si>
    <t>468,94</t>
  </si>
  <si>
    <t>87345</t>
  </si>
  <si>
    <t>538,85</t>
  </si>
  <si>
    <t>87346</t>
  </si>
  <si>
    <t>474,82</t>
  </si>
  <si>
    <t>87347</t>
  </si>
  <si>
    <t>435,95</t>
  </si>
  <si>
    <t>87348</t>
  </si>
  <si>
    <t>496,83</t>
  </si>
  <si>
    <t>87349</t>
  </si>
  <si>
    <t>407,95</t>
  </si>
  <si>
    <t>87350</t>
  </si>
  <si>
    <t>430,32</t>
  </si>
  <si>
    <t>87351</t>
  </si>
  <si>
    <t>346,76</t>
  </si>
  <si>
    <t>87352</t>
  </si>
  <si>
    <t>531,63</t>
  </si>
  <si>
    <t>87353</t>
  </si>
  <si>
    <t>447,33</t>
  </si>
  <si>
    <t>87354</t>
  </si>
  <si>
    <t>404,20</t>
  </si>
  <si>
    <t>87355</t>
  </si>
  <si>
    <t>454,72</t>
  </si>
  <si>
    <t>87356</t>
  </si>
  <si>
    <t>397,49</t>
  </si>
  <si>
    <t>87357</t>
  </si>
  <si>
    <t>365,35</t>
  </si>
  <si>
    <t>87358</t>
  </si>
  <si>
    <t>3.280,21</t>
  </si>
  <si>
    <t>87359</t>
  </si>
  <si>
    <t>3.242,88</t>
  </si>
  <si>
    <t>87360</t>
  </si>
  <si>
    <t>3.366,02</t>
  </si>
  <si>
    <t>87361</t>
  </si>
  <si>
    <t>3.315,22</t>
  </si>
  <si>
    <t>87362</t>
  </si>
  <si>
    <t>3.306,23</t>
  </si>
  <si>
    <t>87363</t>
  </si>
  <si>
    <t>3.309,45</t>
  </si>
  <si>
    <t>87364</t>
  </si>
  <si>
    <t>3.269,43</t>
  </si>
  <si>
    <t>87365</t>
  </si>
  <si>
    <t>445,47</t>
  </si>
  <si>
    <t>87366</t>
  </si>
  <si>
    <t>466,54</t>
  </si>
  <si>
    <t>87367</t>
  </si>
  <si>
    <t>587,40</t>
  </si>
  <si>
    <t>87368</t>
  </si>
  <si>
    <t>586,50</t>
  </si>
  <si>
    <t>87369</t>
  </si>
  <si>
    <t>611,38</t>
  </si>
  <si>
    <t>87370</t>
  </si>
  <si>
    <t>588,08</t>
  </si>
  <si>
    <t>87371</t>
  </si>
  <si>
    <t>589,25</t>
  </si>
  <si>
    <t>87372</t>
  </si>
  <si>
    <t>626,98</t>
  </si>
  <si>
    <t>87373</t>
  </si>
  <si>
    <t>568,27</t>
  </si>
  <si>
    <t>87374</t>
  </si>
  <si>
    <t>536,10</t>
  </si>
  <si>
    <t>87375</t>
  </si>
  <si>
    <t>516,12</t>
  </si>
  <si>
    <t>87376</t>
  </si>
  <si>
    <t>444,07</t>
  </si>
  <si>
    <t>87377</t>
  </si>
  <si>
    <t>509,25</t>
  </si>
  <si>
    <t>87378</t>
  </si>
  <si>
    <t>466,39</t>
  </si>
  <si>
    <t>87379</t>
  </si>
  <si>
    <t>3.358,24</t>
  </si>
  <si>
    <t>87380</t>
  </si>
  <si>
    <t>3.426,82</t>
  </si>
  <si>
    <t>87381</t>
  </si>
  <si>
    <t>3.381,69</t>
  </si>
  <si>
    <t>87382</t>
  </si>
  <si>
    <t>1.991,79</t>
  </si>
  <si>
    <t>87383</t>
  </si>
  <si>
    <t>1.987,38</t>
  </si>
  <si>
    <t>87384</t>
  </si>
  <si>
    <t>1.974,69</t>
  </si>
  <si>
    <t>87385</t>
  </si>
  <si>
    <t>2.323,22</t>
  </si>
  <si>
    <t>87386</t>
  </si>
  <si>
    <t>2.313,28</t>
  </si>
  <si>
    <t>87387</t>
  </si>
  <si>
    <t>2.302,27</t>
  </si>
  <si>
    <t>87388</t>
  </si>
  <si>
    <t>5.554,34</t>
  </si>
  <si>
    <t>87389</t>
  </si>
  <si>
    <t>5.575,24</t>
  </si>
  <si>
    <t>87390</t>
  </si>
  <si>
    <t>5.599,35</t>
  </si>
  <si>
    <t>87391</t>
  </si>
  <si>
    <t>6.191,40</t>
  </si>
  <si>
    <t>87393</t>
  </si>
  <si>
    <t>6.245,94</t>
  </si>
  <si>
    <t>87394</t>
  </si>
  <si>
    <t>6.293,88</t>
  </si>
  <si>
    <t>87395</t>
  </si>
  <si>
    <t>3.904,09</t>
  </si>
  <si>
    <t>87396</t>
  </si>
  <si>
    <t>3.927,90</t>
  </si>
  <si>
    <t>87397</t>
  </si>
  <si>
    <t>3.946,50</t>
  </si>
  <si>
    <t>87398</t>
  </si>
  <si>
    <t>2.134,65</t>
  </si>
  <si>
    <t>87399</t>
  </si>
  <si>
    <t>2.462,99</t>
  </si>
  <si>
    <t>87401</t>
  </si>
  <si>
    <t>6.423,81</t>
  </si>
  <si>
    <t>87402</t>
  </si>
  <si>
    <t>4.089,66</t>
  </si>
  <si>
    <t>87404</t>
  </si>
  <si>
    <t>5.762,58</t>
  </si>
  <si>
    <t>87405</t>
  </si>
  <si>
    <t>5.774,93</t>
  </si>
  <si>
    <t>87407</t>
  </si>
  <si>
    <t>2.024,90</t>
  </si>
  <si>
    <t>87408</t>
  </si>
  <si>
    <t>2.010,57</t>
  </si>
  <si>
    <t>87410</t>
  </si>
  <si>
    <t>727,59</t>
  </si>
  <si>
    <t>88626</t>
  </si>
  <si>
    <t>88627</t>
  </si>
  <si>
    <t>536,85</t>
  </si>
  <si>
    <t>88628</t>
  </si>
  <si>
    <t>459,44</t>
  </si>
  <si>
    <t>88629</t>
  </si>
  <si>
    <t>513,94</t>
  </si>
  <si>
    <t>88630</t>
  </si>
  <si>
    <t>405,25</t>
  </si>
  <si>
    <t>88631</t>
  </si>
  <si>
    <t>467,30</t>
  </si>
  <si>
    <t>88715</t>
  </si>
  <si>
    <t>519,24</t>
  </si>
  <si>
    <t>95563</t>
  </si>
  <si>
    <t>649,42</t>
  </si>
  <si>
    <t>100464</t>
  </si>
  <si>
    <t>519,98</t>
  </si>
  <si>
    <t>100465</t>
  </si>
  <si>
    <t>477,47</t>
  </si>
  <si>
    <t>100466</t>
  </si>
  <si>
    <t>451,92</t>
  </si>
  <si>
    <t>100468</t>
  </si>
  <si>
    <t>575,82</t>
  </si>
  <si>
    <t>100469</t>
  </si>
  <si>
    <t>451,29</t>
  </si>
  <si>
    <t>100470</t>
  </si>
  <si>
    <t>412,45</t>
  </si>
  <si>
    <t>100472</t>
  </si>
  <si>
    <t>470,73</t>
  </si>
  <si>
    <t>100473</t>
  </si>
  <si>
    <t>416,96</t>
  </si>
  <si>
    <t>100474</t>
  </si>
  <si>
    <t>388,44</t>
  </si>
  <si>
    <t>100475</t>
  </si>
  <si>
    <t>638,75</t>
  </si>
  <si>
    <t>100477</t>
  </si>
  <si>
    <t>710,17</t>
  </si>
  <si>
    <t>100478</t>
  </si>
  <si>
    <t>626,53</t>
  </si>
  <si>
    <t>100479</t>
  </si>
  <si>
    <t>603,46</t>
  </si>
  <si>
    <t>100480</t>
  </si>
  <si>
    <t>689,64</t>
  </si>
  <si>
    <t>100481</t>
  </si>
  <si>
    <t>556,41</t>
  </si>
  <si>
    <t>100483</t>
  </si>
  <si>
    <t>609,57</t>
  </si>
  <si>
    <t>100484</t>
  </si>
  <si>
    <t>556,92</t>
  </si>
  <si>
    <t>100485</t>
  </si>
  <si>
    <t>529,85</t>
  </si>
  <si>
    <t>100486</t>
  </si>
  <si>
    <t>613,53</t>
  </si>
  <si>
    <t>100487</t>
  </si>
  <si>
    <t>487,59</t>
  </si>
  <si>
    <t>100488</t>
  </si>
  <si>
    <t>473,45</t>
  </si>
  <si>
    <t>100489</t>
  </si>
  <si>
    <t>450,92</t>
  </si>
  <si>
    <t>100490</t>
  </si>
  <si>
    <t>405,47</t>
  </si>
  <si>
    <t>100491</t>
  </si>
  <si>
    <t>630,44</t>
  </si>
  <si>
    <t>100492</t>
  </si>
  <si>
    <t>548,94</t>
  </si>
  <si>
    <t>92121</t>
  </si>
  <si>
    <t>92122</t>
  </si>
  <si>
    <t>92123</t>
  </si>
  <si>
    <t>37,72</t>
  </si>
  <si>
    <t>100195</t>
  </si>
  <si>
    <t>100196</t>
  </si>
  <si>
    <t>100197</t>
  </si>
  <si>
    <t>1,50</t>
  </si>
  <si>
    <t>100198</t>
  </si>
  <si>
    <t>100199</t>
  </si>
  <si>
    <t>100200</t>
  </si>
  <si>
    <t>100201</t>
  </si>
  <si>
    <t>100202</t>
  </si>
  <si>
    <t>100203</t>
  </si>
  <si>
    <t>100204</t>
  </si>
  <si>
    <t>100205</t>
  </si>
  <si>
    <t>1.122,27</t>
  </si>
  <si>
    <t>100206</t>
  </si>
  <si>
    <t>811,21</t>
  </si>
  <si>
    <t>100207</t>
  </si>
  <si>
    <t>467,31</t>
  </si>
  <si>
    <t>100208</t>
  </si>
  <si>
    <t>100209</t>
  </si>
  <si>
    <t>7,42</t>
  </si>
  <si>
    <t>100210</t>
  </si>
  <si>
    <t>100211</t>
  </si>
  <si>
    <t>5,27</t>
  </si>
  <si>
    <t>100212</t>
  </si>
  <si>
    <t>100213</t>
  </si>
  <si>
    <t>2,09</t>
  </si>
  <si>
    <t>100214</t>
  </si>
  <si>
    <t>3,21</t>
  </si>
  <si>
    <t>100215</t>
  </si>
  <si>
    <t>2,75</t>
  </si>
  <si>
    <t>100216</t>
  </si>
  <si>
    <t>100217</t>
  </si>
  <si>
    <t>2,85</t>
  </si>
  <si>
    <t>100218</t>
  </si>
  <si>
    <t>100219</t>
  </si>
  <si>
    <t>100220</t>
  </si>
  <si>
    <t>100221</t>
  </si>
  <si>
    <t>24,17</t>
  </si>
  <si>
    <t>100222</t>
  </si>
  <si>
    <t>100223</t>
  </si>
  <si>
    <t>100224</t>
  </si>
  <si>
    <t>100225</t>
  </si>
  <si>
    <t>1,67</t>
  </si>
  <si>
    <t>100226</t>
  </si>
  <si>
    <t>100227</t>
  </si>
  <si>
    <t>100228</t>
  </si>
  <si>
    <t>0,27</t>
  </si>
  <si>
    <t>100229</t>
  </si>
  <si>
    <t>100230</t>
  </si>
  <si>
    <t>100231</t>
  </si>
  <si>
    <t>100232</t>
  </si>
  <si>
    <t>100233</t>
  </si>
  <si>
    <t>100234</t>
  </si>
  <si>
    <t>100235</t>
  </si>
  <si>
    <t>100236</t>
  </si>
  <si>
    <t>100237</t>
  </si>
  <si>
    <t>100238</t>
  </si>
  <si>
    <t>100239</t>
  </si>
  <si>
    <t>5,10</t>
  </si>
  <si>
    <t>100240</t>
  </si>
  <si>
    <t>100241</t>
  </si>
  <si>
    <t>100242</t>
  </si>
  <si>
    <t>15,07</t>
  </si>
  <si>
    <t>100243</t>
  </si>
  <si>
    <t>100244</t>
  </si>
  <si>
    <t>100245</t>
  </si>
  <si>
    <t>100246</t>
  </si>
  <si>
    <t>100247</t>
  </si>
  <si>
    <t>100248</t>
  </si>
  <si>
    <t>100249</t>
  </si>
  <si>
    <t>100250</t>
  </si>
  <si>
    <t>3,40</t>
  </si>
  <si>
    <t>100251</t>
  </si>
  <si>
    <t>100252</t>
  </si>
  <si>
    <t>100253</t>
  </si>
  <si>
    <t>100254</t>
  </si>
  <si>
    <t>30,15</t>
  </si>
  <si>
    <t>100255</t>
  </si>
  <si>
    <t>10,20</t>
  </si>
  <si>
    <t>100256</t>
  </si>
  <si>
    <t>6,80</t>
  </si>
  <si>
    <t>100257</t>
  </si>
  <si>
    <t>100258</t>
  </si>
  <si>
    <t>100259</t>
  </si>
  <si>
    <t>100260</t>
  </si>
  <si>
    <t>100261</t>
  </si>
  <si>
    <t>100262</t>
  </si>
  <si>
    <t>2,58</t>
  </si>
  <si>
    <t>100263</t>
  </si>
  <si>
    <t>1,65</t>
  </si>
  <si>
    <t>100264</t>
  </si>
  <si>
    <t>100265</t>
  </si>
  <si>
    <t>100266</t>
  </si>
  <si>
    <t>63,98</t>
  </si>
  <si>
    <t>100267</t>
  </si>
  <si>
    <t>1,26</t>
  </si>
  <si>
    <t>100268</t>
  </si>
  <si>
    <t>100269</t>
  </si>
  <si>
    <t>100270</t>
  </si>
  <si>
    <t>100271</t>
  </si>
  <si>
    <t>47,99</t>
  </si>
  <si>
    <t>100272</t>
  </si>
  <si>
    <t>100273</t>
  </si>
  <si>
    <t>100274</t>
  </si>
  <si>
    <t>21,34</t>
  </si>
  <si>
    <t>100275</t>
  </si>
  <si>
    <t>100276</t>
  </si>
  <si>
    <t>100277</t>
  </si>
  <si>
    <t>100278</t>
  </si>
  <si>
    <t>100279</t>
  </si>
  <si>
    <t>0,59</t>
  </si>
  <si>
    <t>100280</t>
  </si>
  <si>
    <t>100281</t>
  </si>
  <si>
    <t>3,49</t>
  </si>
  <si>
    <t>100282</t>
  </si>
  <si>
    <t>119,88</t>
  </si>
  <si>
    <t>100283</t>
  </si>
  <si>
    <t>19,36</t>
  </si>
  <si>
    <t>100284</t>
  </si>
  <si>
    <t>100285</t>
  </si>
  <si>
    <t>100286</t>
  </si>
  <si>
    <t>10,49</t>
  </si>
  <si>
    <t>100287</t>
  </si>
  <si>
    <t>TRANSPORTE HORIZONTAL MANUAL, DE CALHA QUADRADA NÚMERO 24  CORTE 33 (UNIDADE: MXKM). AF_07/2019</t>
  </si>
  <si>
    <t>99802</t>
  </si>
  <si>
    <t>0,41</t>
  </si>
  <si>
    <t>99803</t>
  </si>
  <si>
    <t>1,59</t>
  </si>
  <si>
    <t>99804</t>
  </si>
  <si>
    <t>4,14</t>
  </si>
  <si>
    <t>99805</t>
  </si>
  <si>
    <t>8,78</t>
  </si>
  <si>
    <t>99806</t>
  </si>
  <si>
    <t>0,65</t>
  </si>
  <si>
    <t>99807</t>
  </si>
  <si>
    <t>99808</t>
  </si>
  <si>
    <t>3,20</t>
  </si>
  <si>
    <t>99809</t>
  </si>
  <si>
    <t>4,53</t>
  </si>
  <si>
    <t>99810</t>
  </si>
  <si>
    <t>99811</t>
  </si>
  <si>
    <t>99812</t>
  </si>
  <si>
    <t>0,87</t>
  </si>
  <si>
    <t>99813</t>
  </si>
  <si>
    <t>0,76</t>
  </si>
  <si>
    <t>99814</t>
  </si>
  <si>
    <t>1,53</t>
  </si>
  <si>
    <t>99815</t>
  </si>
  <si>
    <t>99816</t>
  </si>
  <si>
    <t>99817</t>
  </si>
  <si>
    <t>99818</t>
  </si>
  <si>
    <t>99819</t>
  </si>
  <si>
    <t>12,95</t>
  </si>
  <si>
    <t>99820</t>
  </si>
  <si>
    <t>99821</t>
  </si>
  <si>
    <t>99822</t>
  </si>
  <si>
    <t>99823</t>
  </si>
  <si>
    <t>1,92</t>
  </si>
  <si>
    <t>99824</t>
  </si>
  <si>
    <t>2,06</t>
  </si>
  <si>
    <t>99825</t>
  </si>
  <si>
    <t>99826</t>
  </si>
  <si>
    <t>97010</t>
  </si>
  <si>
    <t>52,34</t>
  </si>
  <si>
    <t>97011</t>
  </si>
  <si>
    <t>97012</t>
  </si>
  <si>
    <t>97013</t>
  </si>
  <si>
    <t>GUARDA-CORPO FIXADO EM FÔRMA DE MADEIRA COM TRAVESSÕES EM MADEIRA PREGADA E FECHAMENTO EM PAINEL COMPENSADO PARA EDIFICAÇÕES COM ATÉ 2 PAVIMENTOS. AF_11/2017</t>
  </si>
  <si>
    <t>99,49</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</si>
  <si>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</si>
  <si>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</si>
  <si>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</si>
  <si>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</si>
  <si>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57,78</t>
  </si>
  <si>
    <t>97016</t>
  </si>
  <si>
    <t>GUARDA-CORPO FIXADO EM FÔRMA DE MADEIRA COM TRAVESSÕES EM MADEIRA PREGADA PRÉ-MONTADA E ENCAIXE NA FÔRMA. PARA EDIFICAÇÕES COM ATÉ 2 PAVIMENTOS. AF_11/2017</t>
  </si>
  <si>
    <t>46,62</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</si>
  <si>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</si>
  <si>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</si>
  <si>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</si>
  <si>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</si>
  <si>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28,95</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</si>
  <si>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</si>
  <si>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</si>
  <si>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82,10</t>
  </si>
  <si>
    <t>97032</t>
  </si>
  <si>
    <t>GUARDA-CORPO EM LAJE PÓS-DESFÔRMA, PARA ESTRUTURAS EM CONCRETO, COM ESCORAS DE MADEIRA ESTRONCADAS NA ESTRUTURA, TRAVESSÕES DE MADEIRA PREGADOS E FECHAMENTO EM TELA DE POLIPROPILENO PARA EDIFICAÇÕES ACIMA DE 4 PAV. (2 MONTAGENS POR OBRA). AF_11/2017</t>
  </si>
  <si>
    <t>49,65</t>
  </si>
  <si>
    <t>97033</t>
  </si>
  <si>
    <t>GUARDA-CORPO EM LAJE PÓS-DESFORMA, PARA ESTRUTURAS EM CONCRETO, COM ESCORAS METÁLICAS ESTRONCADAS NA ESTRUTURA, TRAVESSÕES DE MADEIRA E FECHAMENTO EM TELA DE POLIPROPILENO PARA EDIFICAÇÕES COM ALTURA ATÉ 4 PAVIMENTOS (1 MONTAGEM POR OBRA). AF_11/2017</t>
  </si>
  <si>
    <t>71,76</t>
  </si>
  <si>
    <t>97034</t>
  </si>
  <si>
    <t>GUARDA-CORPO EM LAJE PÓS-DESFORMA, PARA ESTRUTURAS EM CONCRETO, COM ESCORAS METÁLICAS ESTRONCADAS NA ESTRUTURA, TRAVESSÕES DE MADEIRA E FECHAMENTO EM TELA DE POLIPROPILENO PARA EDIFICAÇÕES ACIMA DE 4 PAVIMENTOS (2 MONTAGENS POR OBRA). AF_11/2017</t>
  </si>
  <si>
    <t>43,21</t>
  </si>
  <si>
    <t>97039</t>
  </si>
  <si>
    <t>FECHAMENTO REMOVÍVEL DE VÃO DE PORTAS, EM MADEIRA (VÃO DO ELEVADOR)  1 MONTAGEM EM OBRA. AF_11/2017</t>
  </si>
  <si>
    <t>52,78</t>
  </si>
  <si>
    <t>97040</t>
  </si>
  <si>
    <t>FECHAMENTO REMOVÍVEL DE ABERTURA DE CAIXILHO, EM MADEIRA  4 MONTAGENS EM OBRA. AF_11/2017</t>
  </si>
  <si>
    <t>97041</t>
  </si>
  <si>
    <t>FECHAMENTO REMOVÍVEL DE ABERTURA NO PISO, EM MADEIRA  1 MONTAGEM EM OBRA. AF_11/2017</t>
  </si>
  <si>
    <t>212,55</t>
  </si>
  <si>
    <t>97046</t>
  </si>
  <si>
    <t>PONTEIRAS DE PROTEÇÃO DE VERGALHÕES EXPOSTOS EM FUNDAÇÕES. AF_11/2017</t>
  </si>
  <si>
    <t>0,35</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</si>
  <si>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</si>
  <si>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</si>
  <si>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</si>
  <si>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</si>
  <si>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</si>
  <si>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</si>
  <si>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</si>
  <si>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</si>
  <si>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</si>
  <si>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</si>
  <si>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</si>
  <si>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</si>
  <si>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</si>
  <si>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</si>
  <si>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6,13</t>
  </si>
  <si>
    <t>97066</t>
  </si>
  <si>
    <t>COBERTURA PARA PROTEÇÃO DE PEDESTRES SOBRE ESTRUTURA DE ANDAIME, INCLUSIVE MONTAGEM E DESMONTAGEM. AF_11/2017</t>
  </si>
  <si>
    <t>121,66</t>
  </si>
  <si>
    <t>97067</t>
  </si>
  <si>
    <t>PLATAFORMA DE PROTEÇÃO PRINCIPAL PARA ALVENARIA ESTRUTURAL PARA SER APOIADA EM ANDAIME, INCLUSIVE MONTAGEM E DESMONTAGEM. AF_11/2017</t>
  </si>
  <si>
    <t>556,64</t>
  </si>
  <si>
    <t>97621</t>
  </si>
  <si>
    <t>DEMOLIÇÃO DE ALVENARIA DE BLOCO FURADO, DE FORMA MANUAL, COM REAPROVEITAMENTO. AF_12/2017</t>
  </si>
  <si>
    <t>87,68</t>
  </si>
  <si>
    <t>97622</t>
  </si>
  <si>
    <t>DEMOLIÇÃO DE ALVENARIA DE BLOCO FURADO, DE FORMA MANUAL, SEM REAPROVEITAMENTO. AF_12/2017</t>
  </si>
  <si>
    <t>42,73</t>
  </si>
  <si>
    <t>97623</t>
  </si>
  <si>
    <t>DEMOLIÇÃO DE ALVENARIA DE TIJOLO MACIÇO, DE FORMA MANUAL, COM REAPROVEITAMENTO. AF_12/2017</t>
  </si>
  <si>
    <t>130,91</t>
  </si>
  <si>
    <t>97624</t>
  </si>
  <si>
    <t>DEMOLIÇÃO DE ALVENARIA DE TIJOLO MACIÇO, DE FORMA MANUAL, SEM REAPROVEITAMENTO. AF_12/2017</t>
  </si>
  <si>
    <t>80,34</t>
  </si>
  <si>
    <t>97625</t>
  </si>
  <si>
    <t>DEMOLIÇÃO DE ALVENARIA PARA QUALQUER TIPO DE BLOCO, DE FORMA MECANIZADA, SEM REAPROVEITAMENTO. AF_12/2017</t>
  </si>
  <si>
    <t>53,01</t>
  </si>
  <si>
    <t>97626</t>
  </si>
  <si>
    <t>DEMOLIÇÃO DE PILARES E VIGAS EM CONCRETO ARMADO, DE FORMA MANUAL, SEM REAPROVEITAMENTO. AF_12/2017</t>
  </si>
  <si>
    <t>463,99</t>
  </si>
  <si>
    <t>97627</t>
  </si>
  <si>
    <t>DEMOLIÇÃO DE PILARES E VIGAS EM CONCRETO ARMADO, DE FORMA MECANIZADA COM MARTELETE, SEM REAPROVEITAMENTO. AF_12/2017</t>
  </si>
  <si>
    <t>260,71</t>
  </si>
  <si>
    <t>97628</t>
  </si>
  <si>
    <t>DEMOLIÇÃO DE LAJES, DE FORMA MANUAL, SEM REAPROVEITAMENTO. AF_12/2017</t>
  </si>
  <si>
    <t>211,21</t>
  </si>
  <si>
    <t>97629</t>
  </si>
  <si>
    <t>DEMOLIÇÃO DE LAJES, DE FORMA MECANIZADA COM MARTELETE, SEM REAPROVEITAMENTO. AF_12/2017</t>
  </si>
  <si>
    <t>113,77</t>
  </si>
  <si>
    <t>97631</t>
  </si>
  <si>
    <t>DEMOLIÇÃO DE ARGAMASSAS, DE FORMA MANUAL, SEM REAPROVEITAMENTO. AF_12/2017</t>
  </si>
  <si>
    <t>2,48</t>
  </si>
  <si>
    <t>97632</t>
  </si>
  <si>
    <t>DEMOLIÇÃO DE RODAPÉ CERÂMICO, DE FORMA MANUAL, SEM REAPROVEITAMENTO. AF_12/2017</t>
  </si>
  <si>
    <t>1,94</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</si>
  <si>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</si>
  <si>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</si>
  <si>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</si>
  <si>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</si>
  <si>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</si>
  <si>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</si>
  <si>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</si>
  <si>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</si>
  <si>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18,52</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</si>
  <si>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</si>
  <si>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</si>
  <si>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</si>
  <si>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</si>
  <si>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</si>
  <si>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</si>
  <si>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</si>
  <si>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</si>
  <si>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</si>
  <si>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</si>
  <si>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3,73</t>
  </si>
  <si>
    <t>97642</t>
  </si>
  <si>
    <t>REMOÇÃO DE TRAMA METÁLICA OU DE MADEIRA PARA FORRO, DE FORMA MANUAL, SEM REAPROVEITAMENTO. AF_12/2017</t>
  </si>
  <si>
    <t>2,66</t>
  </si>
  <si>
    <t>97643</t>
  </si>
  <si>
    <t>REMOÇÃO DE PISO DE MADEIRA (ASSOALHO E BARROTE), DE FORMA MANUAL, SEM REAPROVEITAMENTO. AF_12/2017</t>
  </si>
  <si>
    <t>18,29</t>
  </si>
  <si>
    <t>97644</t>
  </si>
  <si>
    <t>REMOÇÃO DE PORTAS, DE FORMA MANUAL, SEM REAPROVEITAMENTO. AF_12/2017</t>
  </si>
  <si>
    <t>6,89</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</si>
  <si>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</si>
  <si>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</si>
  <si>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</si>
  <si>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</si>
  <si>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</si>
  <si>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</si>
  <si>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1,56</t>
  </si>
  <si>
    <t>97649</t>
  </si>
  <si>
    <t>REMOÇÃO DE TELHAS DE FIBROCIMENTO, METÁLICA E CERÂMICA, DE FORMA MECANIZADA, COM USO DE GUINDASTE, SEM REAPROVEITAMENTO. AF_12/2017</t>
  </si>
  <si>
    <t>97650</t>
  </si>
  <si>
    <t>REMOÇÃO DE TRAMA DE MADEIRA PARA COBERTURA, DE FORMA MANUAL, SEM REAPROVEITAMENTO. AF_12/2017</t>
  </si>
  <si>
    <t>5,84</t>
  </si>
  <si>
    <t>97651</t>
  </si>
  <si>
    <t>REMOÇÃO DE TESOURAS DE MADEIRA, COM VÃO MENOR QUE 8M, DE FORMA MANUAL, SEM REAPROVEITAMENTO. AF_12/2017</t>
  </si>
  <si>
    <t>64,70</t>
  </si>
  <si>
    <t>97652</t>
  </si>
  <si>
    <t>REMOÇÃO DE TESOURAS DE MADEIRA, COM VÃO MAIOR OU IGUAL A 8M, DE FORMA MANUAL, SEM REAPROVEITAMENTO. AF_12/2017</t>
  </si>
  <si>
    <t>146,67</t>
  </si>
  <si>
    <t>97653</t>
  </si>
  <si>
    <t>REMOÇÃO DE TESOURAS DE MADEIRA, COM VÃO MENOR QUE 8M, DE FORMA MECANIZADA, COM REAPROVEITAMENTO. AF_12/2017</t>
  </si>
  <si>
    <t>108,67</t>
  </si>
  <si>
    <t>97654</t>
  </si>
  <si>
    <t>REMOÇÃO DE TESOURAS DE MADEIRA, COM VÃO MAIOR OU IGUAL A 8M, DE FORMA MECANIZADA, COM REAPROVEITAMENTO. AF_12/2017</t>
  </si>
  <si>
    <t>131,12</t>
  </si>
  <si>
    <t>97655</t>
  </si>
  <si>
    <t>REMOÇÃO DE TRAMA METÁLICA PARA COBERTURA, DE FORMA MANUAL, SEM REAPROVEITAMENTO. AF_12/2017</t>
  </si>
  <si>
    <t>97656</t>
  </si>
  <si>
    <t>REMOÇÃO DE TESOURAS METÁLICAS, COM VÃO MENOR QUE 8M, DE FORMA MANUAL, SEM REAPROVEITAMENTO. AF_12/2017</t>
  </si>
  <si>
    <t>170,92</t>
  </si>
  <si>
    <t>97657</t>
  </si>
  <si>
    <t>REMOÇÃO DE TESOURAS METÁLICAS, COM VÃO MAIOR OU IGUAL A 8M, DE FORMA MANUAL, SEM REAPROVEITAMENTO. AF_12/2017</t>
  </si>
  <si>
    <t>338,80</t>
  </si>
  <si>
    <t>97658</t>
  </si>
  <si>
    <t>REMOÇÃO DE TESOURAS METÁLICAS, COM VÃO MENOR QUE 8M, DE FORMA MECANIZADA, COM REAPROVEITAMENTO. AF_12/2017</t>
  </si>
  <si>
    <t>150,17</t>
  </si>
  <si>
    <t>97659</t>
  </si>
  <si>
    <t>REMOÇÃO DE TESOURAS METÁLICAS, COM VÃO MAIOR OU IGUAL A 8M, DE FORMA MECANIZADA, COM REAPROVEITAMENTO. AF_12/2017</t>
  </si>
  <si>
    <t>198,21</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</si>
  <si>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</si>
  <si>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</si>
  <si>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</si>
  <si>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</si>
  <si>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</si>
  <si>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</si>
  <si>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</si>
  <si>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</si>
  <si>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9,10</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</si>
  <si>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</si>
  <si>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</si>
  <si>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</si>
  <si>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</si>
  <si>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</si>
  <si>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</si>
  <si>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6,64</t>
  </si>
  <si>
    <t>95967</t>
  </si>
  <si>
    <t>125,04</t>
  </si>
  <si>
    <t>99058</t>
  </si>
  <si>
    <t>LOCAÇÃO DE PONTO PARA REFERÊNCIA TOPOGRÁFICA. AF_10/2018</t>
  </si>
  <si>
    <t>99059</t>
  </si>
  <si>
    <t>LOCACAO CONVENCIONAL DE OBRA, UTILIZANDO GABARITO DE TÁBUAS CORRIDAS PONTALETADAS A CADA 2,00M -  2 UTILIZAÇÕES. AF_10/2018</t>
  </si>
  <si>
    <t>47,91</t>
  </si>
  <si>
    <t>99060</t>
  </si>
  <si>
    <t>LOCAÇÃO COM CAVALETE COM ALTURA DE 1,00 M - 2 UTILIZAÇÕES. AF_10/2018</t>
  </si>
  <si>
    <t>122,83</t>
  </si>
  <si>
    <t>99061</t>
  </si>
  <si>
    <t>LOCAÇÃO COM CAVALETE COM ALTURA DE 0,50 M - 2 UTILIZAÇÕES. AF_10/2018</t>
  </si>
  <si>
    <t>83,17</t>
  </si>
  <si>
    <t>99062</t>
  </si>
  <si>
    <t>MARCAÇÃO DE PONTOS EM GABARITO OU CAVALETE. AF_10/2018</t>
  </si>
  <si>
    <t>1,90</t>
  </si>
  <si>
    <t>99063</t>
  </si>
  <si>
    <t>LOCAÇÃO DE REDE DE ÁGUA OU ESGOTO. AF_10/2018</t>
  </si>
  <si>
    <t>99064</t>
  </si>
  <si>
    <t>LOCAÇÃO DE PAVIMENTAÇÃO. AF_10/2018</t>
  </si>
  <si>
    <t>93588</t>
  </si>
  <si>
    <t>2,25</t>
  </si>
  <si>
    <t>93589</t>
  </si>
  <si>
    <t>1,93</t>
  </si>
  <si>
    <t>93590</t>
  </si>
  <si>
    <t>93591</t>
  </si>
  <si>
    <t>93592</t>
  </si>
  <si>
    <t>93593</t>
  </si>
  <si>
    <t>93594</t>
  </si>
  <si>
    <t>93595</t>
  </si>
  <si>
    <t>1,31</t>
  </si>
  <si>
    <t>93596</t>
  </si>
  <si>
    <t>0,47</t>
  </si>
  <si>
    <t>93597</t>
  </si>
  <si>
    <t>93598</t>
  </si>
  <si>
    <t>93599</t>
  </si>
  <si>
    <t>0,50</t>
  </si>
  <si>
    <t>95425</t>
  </si>
  <si>
    <t>95426</t>
  </si>
  <si>
    <t>1,78</t>
  </si>
  <si>
    <t>95427</t>
  </si>
  <si>
    <t>95428</t>
  </si>
  <si>
    <t>95429</t>
  </si>
  <si>
    <t>1,20</t>
  </si>
  <si>
    <t>95430</t>
  </si>
  <si>
    <t>95875</t>
  </si>
  <si>
    <t>95876</t>
  </si>
  <si>
    <t>95877</t>
  </si>
  <si>
    <t>1,64</t>
  </si>
  <si>
    <t>95878</t>
  </si>
  <si>
    <t>95879</t>
  </si>
  <si>
    <t>95880</t>
  </si>
  <si>
    <t>1,10</t>
  </si>
  <si>
    <t>97912</t>
  </si>
  <si>
    <t>97913</t>
  </si>
  <si>
    <t>2,78</t>
  </si>
  <si>
    <t>97915</t>
  </si>
  <si>
    <t>100937</t>
  </si>
  <si>
    <t>7,65</t>
  </si>
  <si>
    <t>100938</t>
  </si>
  <si>
    <t>5,39</t>
  </si>
  <si>
    <t>100939</t>
  </si>
  <si>
    <t>100940</t>
  </si>
  <si>
    <t>100941</t>
  </si>
  <si>
    <t>100942</t>
  </si>
  <si>
    <t>3,59</t>
  </si>
  <si>
    <t>100943</t>
  </si>
  <si>
    <t>3,83</t>
  </si>
  <si>
    <t>100944</t>
  </si>
  <si>
    <t>100945</t>
  </si>
  <si>
    <t>100946</t>
  </si>
  <si>
    <t>100947</t>
  </si>
  <si>
    <t>1,88</t>
  </si>
  <si>
    <t>100948</t>
  </si>
  <si>
    <t>100949</t>
  </si>
  <si>
    <t>100950</t>
  </si>
  <si>
    <t>3,03</t>
  </si>
  <si>
    <t>100951</t>
  </si>
  <si>
    <t>2,62</t>
  </si>
  <si>
    <t>100952</t>
  </si>
  <si>
    <t>100953</t>
  </si>
  <si>
    <t>100954</t>
  </si>
  <si>
    <t>100955</t>
  </si>
  <si>
    <t>100956</t>
  </si>
  <si>
    <t>100957</t>
  </si>
  <si>
    <t>100958</t>
  </si>
  <si>
    <t>1,42</t>
  </si>
  <si>
    <t>100959</t>
  </si>
  <si>
    <t>100960</t>
  </si>
  <si>
    <t>100961</t>
  </si>
  <si>
    <t>100962</t>
  </si>
  <si>
    <t>2,53</t>
  </si>
  <si>
    <t>100963</t>
  </si>
  <si>
    <t>100964</t>
  </si>
  <si>
    <t>100974</t>
  </si>
  <si>
    <t>100975</t>
  </si>
  <si>
    <t>7,79</t>
  </si>
  <si>
    <t>100965</t>
  </si>
  <si>
    <t>100966</t>
  </si>
  <si>
    <t>100969</t>
  </si>
  <si>
    <t>2,13</t>
  </si>
  <si>
    <t>100970</t>
  </si>
  <si>
    <t>1,80</t>
  </si>
  <si>
    <t>102330</t>
  </si>
  <si>
    <t>102331</t>
  </si>
  <si>
    <t>102332</t>
  </si>
  <si>
    <t>1,69</t>
  </si>
  <si>
    <t>102333</t>
  </si>
  <si>
    <t>101019</t>
  </si>
  <si>
    <t>469,39</t>
  </si>
  <si>
    <t>101479</t>
  </si>
  <si>
    <t>102568</t>
  </si>
  <si>
    <t>232,98</t>
  </si>
  <si>
    <t>100976</t>
  </si>
  <si>
    <t>7,68</t>
  </si>
  <si>
    <t>100977</t>
  </si>
  <si>
    <t>100978</t>
  </si>
  <si>
    <t>5,44</t>
  </si>
  <si>
    <t>100979</t>
  </si>
  <si>
    <t>100980</t>
  </si>
  <si>
    <t>100982</t>
  </si>
  <si>
    <t>7,10</t>
  </si>
  <si>
    <t>100983</t>
  </si>
  <si>
    <t>8,07</t>
  </si>
  <si>
    <t>100984</t>
  </si>
  <si>
    <t>100985</t>
  </si>
  <si>
    <t>6,41</t>
  </si>
  <si>
    <t>100986</t>
  </si>
  <si>
    <t>6,53</t>
  </si>
  <si>
    <t>100987</t>
  </si>
  <si>
    <t>100988</t>
  </si>
  <si>
    <t>100989</t>
  </si>
  <si>
    <t>100990</t>
  </si>
  <si>
    <t>100991</t>
  </si>
  <si>
    <t>100992</t>
  </si>
  <si>
    <t>100993</t>
  </si>
  <si>
    <t>100994</t>
  </si>
  <si>
    <t>100995</t>
  </si>
  <si>
    <t>3,97</t>
  </si>
  <si>
    <t>100996</t>
  </si>
  <si>
    <t>100997</t>
  </si>
  <si>
    <t>5,52</t>
  </si>
  <si>
    <t>100998</t>
  </si>
  <si>
    <t>100999</t>
  </si>
  <si>
    <t>101000</t>
  </si>
  <si>
    <t>101001</t>
  </si>
  <si>
    <t>4,27</t>
  </si>
  <si>
    <t>101002</t>
  </si>
  <si>
    <t>4,35</t>
  </si>
  <si>
    <t>101003</t>
  </si>
  <si>
    <t>101004</t>
  </si>
  <si>
    <t>101005</t>
  </si>
  <si>
    <t>16,98</t>
  </si>
  <si>
    <t>101006</t>
  </si>
  <si>
    <t>18,28</t>
  </si>
  <si>
    <t>101007</t>
  </si>
  <si>
    <t>101008</t>
  </si>
  <si>
    <t>4,83</t>
  </si>
  <si>
    <t>101009</t>
  </si>
  <si>
    <t>36,61</t>
  </si>
  <si>
    <t>101010</t>
  </si>
  <si>
    <t>23,05</t>
  </si>
  <si>
    <t>101013</t>
  </si>
  <si>
    <t>37,75</t>
  </si>
  <si>
    <t>101014</t>
  </si>
  <si>
    <t>34,58</t>
  </si>
  <si>
    <t>101015</t>
  </si>
  <si>
    <t>28,41</t>
  </si>
  <si>
    <t>101016</t>
  </si>
  <si>
    <t>32,89</t>
  </si>
  <si>
    <t>101017</t>
  </si>
  <si>
    <t>24,93</t>
  </si>
  <si>
    <t>101018</t>
  </si>
  <si>
    <t>101463</t>
  </si>
  <si>
    <t>37,86</t>
  </si>
  <si>
    <t>101464</t>
  </si>
  <si>
    <t>101465</t>
  </si>
  <si>
    <t>101466</t>
  </si>
  <si>
    <t>101467</t>
  </si>
  <si>
    <t>101468</t>
  </si>
  <si>
    <t>13,84</t>
  </si>
  <si>
    <t>101469</t>
  </si>
  <si>
    <t>30,98</t>
  </si>
  <si>
    <t>101470</t>
  </si>
  <si>
    <t>101471</t>
  </si>
  <si>
    <t>21,10</t>
  </si>
  <si>
    <t>101472</t>
  </si>
  <si>
    <t>16,42</t>
  </si>
  <si>
    <t>101473</t>
  </si>
  <si>
    <t>101474</t>
  </si>
  <si>
    <t>101475</t>
  </si>
  <si>
    <t>101476</t>
  </si>
  <si>
    <t>101477</t>
  </si>
  <si>
    <t>10,95</t>
  </si>
  <si>
    <t>101478</t>
  </si>
  <si>
    <t>101480</t>
  </si>
  <si>
    <t>55,41</t>
  </si>
  <si>
    <t>101481</t>
  </si>
  <si>
    <t>40,02</t>
  </si>
  <si>
    <t>101482</t>
  </si>
  <si>
    <t>29,92</t>
  </si>
  <si>
    <t>101483</t>
  </si>
  <si>
    <t>101484</t>
  </si>
  <si>
    <t>160,90</t>
  </si>
  <si>
    <t>101485</t>
  </si>
  <si>
    <t>123,52</t>
  </si>
  <si>
    <t>101486</t>
  </si>
  <si>
    <t>111,26</t>
  </si>
  <si>
    <t>101487</t>
  </si>
  <si>
    <t>101488</t>
  </si>
  <si>
    <t>70,50</t>
  </si>
  <si>
    <t>101188</t>
  </si>
  <si>
    <t>101189</t>
  </si>
  <si>
    <t>59,33</t>
  </si>
  <si>
    <t>101190</t>
  </si>
  <si>
    <t>58,51</t>
  </si>
  <si>
    <t>101191</t>
  </si>
  <si>
    <t>58,92</t>
  </si>
  <si>
    <t>101192</t>
  </si>
  <si>
    <t>101193</t>
  </si>
  <si>
    <t>101194</t>
  </si>
  <si>
    <t>101197</t>
  </si>
  <si>
    <t>108,98</t>
  </si>
  <si>
    <t>101198</t>
  </si>
  <si>
    <t>80,65</t>
  </si>
  <si>
    <t>101199</t>
  </si>
  <si>
    <t>81,67</t>
  </si>
  <si>
    <t>101200</t>
  </si>
  <si>
    <t>45,33</t>
  </si>
  <si>
    <t>101201</t>
  </si>
  <si>
    <t>57,37</t>
  </si>
  <si>
    <t>101202</t>
  </si>
  <si>
    <t>35,80</t>
  </si>
  <si>
    <t>101203</t>
  </si>
  <si>
    <t>34,78</t>
  </si>
  <si>
    <t>101204</t>
  </si>
  <si>
    <t>35,18</t>
  </si>
  <si>
    <t>101205</t>
  </si>
  <si>
    <t>102362</t>
  </si>
  <si>
    <t>ALAMBRADO PARA QUADRA POLIESPORTIVA, ESTRUTURADO POR TUBOS DE ACO GALVANIZADO, (MONTANTES COM DIAMETRO 2", TRAVESSAS E ESCORAS COM DIÂMETRO 1 ¼), COM TELA DE ARAME GALVANIZADO, FIO 14 BWG E MALHA QUADRADA 5X5CM (EXCETO MURETA). AF_03/2021</t>
  </si>
  <si>
    <t>164,36</t>
  </si>
  <si>
    <t>102363</t>
  </si>
  <si>
    <t>ALAMBRADO PARA QUADRA POLIESPORTIVA, ESTRUTURADO POR TUBOS DE ACO GALVANIZADO, (MONTANTES COM DIAMETRO 2", TRAVESSAS E ESCORAS COM DIÂMETRO 1 ¼), COM TELA DE ARAME GALVANIZADO, FIO 12 BWG E MALHA QUADRADA 5X5CM (EXCETO MURETA). AF_03/2021</t>
  </si>
  <si>
    <t>179,85</t>
  </si>
  <si>
    <t>102364</t>
  </si>
  <si>
    <t>ALAMBRADO PARA QUADRA POLIESPORTIVA, ESTRUTURADO POR TUBOS DE ACO GALVANIZADO, (MONTANTES COM DIAMETRO 2", TRAVESSAS E ESCORAS COM DIÂMETRO 1 ¼), COM TELA DE ARAME GALVANIZADO, FIO 10 BWG E MALHA QUADRADA 5X5CM (EXCETO MURETA). AF_03/2021</t>
  </si>
  <si>
    <t>207,81</t>
  </si>
  <si>
    <t>98509</t>
  </si>
  <si>
    <t>98510</t>
  </si>
  <si>
    <t>79,05</t>
  </si>
  <si>
    <t>98511</t>
  </si>
  <si>
    <t>152,86</t>
  </si>
  <si>
    <t>98516</t>
  </si>
  <si>
    <t>346,63</t>
  </si>
  <si>
    <t>98519</t>
  </si>
  <si>
    <t>1,58</t>
  </si>
  <si>
    <t>98520</t>
  </si>
  <si>
    <t>98521</t>
  </si>
  <si>
    <t>98522</t>
  </si>
  <si>
    <t>153,49</t>
  </si>
  <si>
    <t>98524</t>
  </si>
  <si>
    <t>LIMPEZA MANUAL DE VEGETAÇÃO EM TERRENO COM ENXADA.AF_05/2018</t>
  </si>
  <si>
    <t>98503</t>
  </si>
  <si>
    <t>17,11</t>
  </si>
  <si>
    <t>98504</t>
  </si>
  <si>
    <t>PLANTIO DE GRAMA EM PLACAS. AF_05/2018</t>
  </si>
  <si>
    <t>98505</t>
  </si>
  <si>
    <t>79,42</t>
  </si>
  <si>
    <t>103185</t>
  </si>
  <si>
    <t>5.385,50</t>
  </si>
  <si>
    <t>103186</t>
  </si>
  <si>
    <t>5.688,46</t>
  </si>
  <si>
    <t>103187</t>
  </si>
  <si>
    <t>4.270,22</t>
  </si>
  <si>
    <t>103188</t>
  </si>
  <si>
    <t>4.594,26</t>
  </si>
  <si>
    <t>103189</t>
  </si>
  <si>
    <t>2.301,06</t>
  </si>
  <si>
    <t>103190</t>
  </si>
  <si>
    <t>3.571,54</t>
  </si>
  <si>
    <t>103191</t>
  </si>
  <si>
    <t>2.078,55</t>
  </si>
  <si>
    <t>103192</t>
  </si>
  <si>
    <t>2.213,45</t>
  </si>
  <si>
    <t>103193</t>
  </si>
  <si>
    <t>1.703,08</t>
  </si>
  <si>
    <t>103194</t>
  </si>
  <si>
    <t>2.456,40</t>
  </si>
  <si>
    <t>103195</t>
  </si>
  <si>
    <t>1.914,34</t>
  </si>
  <si>
    <t>103205</t>
  </si>
  <si>
    <t>3.585,37</t>
  </si>
  <si>
    <t>103206</t>
  </si>
  <si>
    <t>2.092,37</t>
  </si>
  <si>
    <t>103207</t>
  </si>
  <si>
    <t>2.227,27</t>
  </si>
  <si>
    <t>103208</t>
  </si>
  <si>
    <t>1.716,90</t>
  </si>
  <si>
    <t>103209</t>
  </si>
  <si>
    <t>2.470,22</t>
  </si>
  <si>
    <t>103210</t>
  </si>
  <si>
    <t>2.002,73</t>
  </si>
  <si>
    <t>103304</t>
  </si>
  <si>
    <t>1.090,73</t>
  </si>
  <si>
    <t>103307</t>
  </si>
  <si>
    <t>1.163,71</t>
  </si>
  <si>
    <t>103310</t>
  </si>
  <si>
    <t>1.123,24</t>
  </si>
  <si>
    <t>103314</t>
  </si>
  <si>
    <t>207,16</t>
  </si>
  <si>
    <t>103315</t>
  </si>
  <si>
    <t>200,23</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</si>
  <si>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</si>
  <si>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</si>
  <si>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</si>
  <si>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</si>
  <si>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76,52</t>
  </si>
  <si>
    <t>98527</t>
  </si>
  <si>
    <t>REMOÇÃO DE RAÍZES REMANESCENTES DE TRONCO DE ÁRVORE COM DIÂMETRO MAIOR OU IGUAL A 0,40 M E MENOR QUE 0,60 M.AF_05/2018</t>
  </si>
  <si>
    <t>164,76</t>
  </si>
  <si>
    <t>98528</t>
  </si>
  <si>
    <t>REMOÇÃO DE RAÍZES REMANESCENTES DE TRONCO DE ÁRVORE COM DIÂMETRO MAIOR OU IGUAL A 0,60 M.AF_05/2018</t>
  </si>
  <si>
    <t>240,93</t>
  </si>
  <si>
    <t>98529</t>
  </si>
  <si>
    <t>CORTE RASO E RECORTE DE ÁRVORE COM DIÂMETRO DE TRONCO MAIOR OU IGUAL A 0,20 M E MENOR QUE 0,40 M.AF_05/2018</t>
  </si>
  <si>
    <t>98530</t>
  </si>
  <si>
    <t>CORTE RASO E RECORTE DE ÁRVORE COM DIÂMETRO DE TRONCO MAIOR OU IGUAL A 0,40 M E MENOR QUE 0,60 M.AF_05/2018</t>
  </si>
  <si>
    <t>95,46</t>
  </si>
  <si>
    <t>98531</t>
  </si>
  <si>
    <t>CORTE RASO E RECORTE DE ÁRVORE COM DIÂMETRO DE TRONCO MAIOR OU IGUAL A 0,60 M.AF_05/2018</t>
  </si>
  <si>
    <t>229,15</t>
  </si>
  <si>
    <t>98532</t>
  </si>
  <si>
    <t>PODA EM ALTURA DE ÁRVORE COM DIÂMETRO DE TRONCO MENOR QUE 0,20 M.AF_05/2018</t>
  </si>
  <si>
    <t>98,85</t>
  </si>
  <si>
    <t>98533</t>
  </si>
  <si>
    <t>PODA EM ALTURA DE ÁRVORE COM DIÂMETRO DE TRONCO MAIOR OU IGUAL A 0,20 M E MENOR QUE 0,40 M.AF_05/2018</t>
  </si>
  <si>
    <t>266,44</t>
  </si>
  <si>
    <t>98534</t>
  </si>
  <si>
    <t>PODA EM ALTURA DE ÁRVORE COM DIÂMETRO DE TRONCO MAIOR OU IGUAL A 0,40 M E MENOR QUE 0,60 M.AF_05/2018</t>
  </si>
  <si>
    <t>687,67</t>
  </si>
  <si>
    <t>98535</t>
  </si>
  <si>
    <t>PODA EM ALTURA DE ÁRVORE COM DIÂMETRO DE TRONCO MAIOR OU IGUAL A 0,60 M.AF_05/2018</t>
  </si>
  <si>
    <t>1.079,76</t>
  </si>
  <si>
    <t>88238</t>
  </si>
  <si>
    <t>88239</t>
  </si>
  <si>
    <t>88240</t>
  </si>
  <si>
    <t>88241</t>
  </si>
  <si>
    <t>18,33</t>
  </si>
  <si>
    <t>88242</t>
  </si>
  <si>
    <t>16,50</t>
  </si>
  <si>
    <t>88243</t>
  </si>
  <si>
    <t>18,15</t>
  </si>
  <si>
    <t>88245</t>
  </si>
  <si>
    <t>88246</t>
  </si>
  <si>
    <t>88247</t>
  </si>
  <si>
    <t>15,99</t>
  </si>
  <si>
    <t>88248</t>
  </si>
  <si>
    <t>15,32</t>
  </si>
  <si>
    <t>88249</t>
  </si>
  <si>
    <t>88250</t>
  </si>
  <si>
    <t>22,58</t>
  </si>
  <si>
    <t>88251</t>
  </si>
  <si>
    <t>88252</t>
  </si>
  <si>
    <t>88253</t>
  </si>
  <si>
    <t>88255</t>
  </si>
  <si>
    <t>88256</t>
  </si>
  <si>
    <t>88257</t>
  </si>
  <si>
    <t>24,98</t>
  </si>
  <si>
    <t>88258</t>
  </si>
  <si>
    <t>CADASTRISTA DE REDES DE AGUA E ESGOTO COM ENCARGOS COMPLEMENTARES</t>
  </si>
  <si>
    <t>88260</t>
  </si>
  <si>
    <t>88261</t>
  </si>
  <si>
    <t>88262</t>
  </si>
  <si>
    <t>88263</t>
  </si>
  <si>
    <t>88264</t>
  </si>
  <si>
    <t>20,42</t>
  </si>
  <si>
    <t>88265</t>
  </si>
  <si>
    <t>88266</t>
  </si>
  <si>
    <t>21,94</t>
  </si>
  <si>
    <t>88267</t>
  </si>
  <si>
    <t>88269</t>
  </si>
  <si>
    <t>88270</t>
  </si>
  <si>
    <t>20,21</t>
  </si>
  <si>
    <t>88272</t>
  </si>
  <si>
    <t>88273</t>
  </si>
  <si>
    <t>20,34</t>
  </si>
  <si>
    <t>88274</t>
  </si>
  <si>
    <t>88275</t>
  </si>
  <si>
    <t>36,06</t>
  </si>
  <si>
    <t>88277</t>
  </si>
  <si>
    <t>42,53</t>
  </si>
  <si>
    <t>88278</t>
  </si>
  <si>
    <t>88279</t>
  </si>
  <si>
    <t>28,49</t>
  </si>
  <si>
    <t>88281</t>
  </si>
  <si>
    <t>88282</t>
  </si>
  <si>
    <t>27,35</t>
  </si>
  <si>
    <t>88283</t>
  </si>
  <si>
    <t>88284</t>
  </si>
  <si>
    <t>MOTORISTA DE VEIÍCULO LEVE COM ENCARGOS COMPLEMENTARES</t>
  </si>
  <si>
    <t>88285</t>
  </si>
  <si>
    <t>MOTORISTA DE VEÍCULO PESADO COM ENCARGOS COMPLEMENTARES</t>
  </si>
  <si>
    <t>32,77</t>
  </si>
  <si>
    <t>88286</t>
  </si>
  <si>
    <t>29,40</t>
  </si>
  <si>
    <t>88288</t>
  </si>
  <si>
    <t>88291</t>
  </si>
  <si>
    <t>25,13</t>
  </si>
  <si>
    <t>88292</t>
  </si>
  <si>
    <t>27,94</t>
  </si>
  <si>
    <t>88293</t>
  </si>
  <si>
    <t>29,91</t>
  </si>
  <si>
    <t>88294</t>
  </si>
  <si>
    <t>32,44</t>
  </si>
  <si>
    <t>88295</t>
  </si>
  <si>
    <t>25,74</t>
  </si>
  <si>
    <t>88296</t>
  </si>
  <si>
    <t>88297</t>
  </si>
  <si>
    <t>88298</t>
  </si>
  <si>
    <t>25,61</t>
  </si>
  <si>
    <t>88299</t>
  </si>
  <si>
    <t>30,36</t>
  </si>
  <si>
    <t>88300</t>
  </si>
  <si>
    <t>36,25</t>
  </si>
  <si>
    <t>88301</t>
  </si>
  <si>
    <t>29,37</t>
  </si>
  <si>
    <t>88302</t>
  </si>
  <si>
    <t>31,19</t>
  </si>
  <si>
    <t>88303</t>
  </si>
  <si>
    <t>32,24</t>
  </si>
  <si>
    <t>88304</t>
  </si>
  <si>
    <t>27,41</t>
  </si>
  <si>
    <t>88306</t>
  </si>
  <si>
    <t>29,50</t>
  </si>
  <si>
    <t>88307</t>
  </si>
  <si>
    <t>88308</t>
  </si>
  <si>
    <t>88309</t>
  </si>
  <si>
    <t>88310</t>
  </si>
  <si>
    <t>21,29</t>
  </si>
  <si>
    <t>88311</t>
  </si>
  <si>
    <t>88312</t>
  </si>
  <si>
    <t>22,39</t>
  </si>
  <si>
    <t>88313</t>
  </si>
  <si>
    <t>88314</t>
  </si>
  <si>
    <t>22,49</t>
  </si>
  <si>
    <t>88315</t>
  </si>
  <si>
    <t>88316</t>
  </si>
  <si>
    <t>88317</t>
  </si>
  <si>
    <t>20,92</t>
  </si>
  <si>
    <t>88318</t>
  </si>
  <si>
    <t>88320</t>
  </si>
  <si>
    <t>TAQUEADOR OU TAQUEIRO COM ENCARGOS COMPLEMENTARES</t>
  </si>
  <si>
    <t>23,30</t>
  </si>
  <si>
    <t>88321</t>
  </si>
  <si>
    <t>23,68</t>
  </si>
  <si>
    <t>88322</t>
  </si>
  <si>
    <t>33,71</t>
  </si>
  <si>
    <t>88323</t>
  </si>
  <si>
    <t>88324</t>
  </si>
  <si>
    <t>29,57</t>
  </si>
  <si>
    <t>88325</t>
  </si>
  <si>
    <t>16,63</t>
  </si>
  <si>
    <t>88326</t>
  </si>
  <si>
    <t>VIGIA NOTURNO COM ENCARGOS COMPLEMENTARES</t>
  </si>
  <si>
    <t>20,36</t>
  </si>
  <si>
    <t>88377</t>
  </si>
  <si>
    <t>24,41</t>
  </si>
  <si>
    <t>88441</t>
  </si>
  <si>
    <t>88597</t>
  </si>
  <si>
    <t>DESENHISTA DETALHISTA COM ENCARGOS COMPLEMENTARES</t>
  </si>
  <si>
    <t>31,30</t>
  </si>
  <si>
    <t>90766</t>
  </si>
  <si>
    <t>90767</t>
  </si>
  <si>
    <t>90768</t>
  </si>
  <si>
    <t>90769</t>
  </si>
  <si>
    <t>90770</t>
  </si>
  <si>
    <t>110,77</t>
  </si>
  <si>
    <t>90771</t>
  </si>
  <si>
    <t>AUXILIAR DE DESENHISTA COM ENCARGOS COMPLEMENTARES</t>
  </si>
  <si>
    <t>90772</t>
  </si>
  <si>
    <t>90773</t>
  </si>
  <si>
    <t>DESENHISTA COPISTA COM ENCARGOS COMPLEMENTARES</t>
  </si>
  <si>
    <t>90775</t>
  </si>
  <si>
    <t>90776</t>
  </si>
  <si>
    <t>33,21</t>
  </si>
  <si>
    <t>90777</t>
  </si>
  <si>
    <t>80,87</t>
  </si>
  <si>
    <t>90778</t>
  </si>
  <si>
    <t>90779</t>
  </si>
  <si>
    <t>124,98</t>
  </si>
  <si>
    <t>90780</t>
  </si>
  <si>
    <t>49,38</t>
  </si>
  <si>
    <t>90781</t>
  </si>
  <si>
    <t>91677</t>
  </si>
  <si>
    <t>ENGENHEIRO ELETRICISTA COM ENCARGOS COMPLEMENTARES</t>
  </si>
  <si>
    <t>90,64</t>
  </si>
  <si>
    <t>91678</t>
  </si>
  <si>
    <t>ENGENHEIRO SANITARISTA COM ENCARGOS COMPLEMENTARES</t>
  </si>
  <si>
    <t>93558</t>
  </si>
  <si>
    <t>4.833,37</t>
  </si>
  <si>
    <t>93559</t>
  </si>
  <si>
    <t>5.487,31</t>
  </si>
  <si>
    <t>93560</t>
  </si>
  <si>
    <t>4.037,37</t>
  </si>
  <si>
    <t>93561</t>
  </si>
  <si>
    <t>4.604,62</t>
  </si>
  <si>
    <t>93562</t>
  </si>
  <si>
    <t>3.904,26</t>
  </si>
  <si>
    <t>93563</t>
  </si>
  <si>
    <t>2.831,79</t>
  </si>
  <si>
    <t>93564</t>
  </si>
  <si>
    <t>2.857,11</t>
  </si>
  <si>
    <t>93565</t>
  </si>
  <si>
    <t>14.110,57</t>
  </si>
  <si>
    <t>93566</t>
  </si>
  <si>
    <t>93567</t>
  </si>
  <si>
    <t>16.022,33</t>
  </si>
  <si>
    <t>93568</t>
  </si>
  <si>
    <t>21.800,16</t>
  </si>
  <si>
    <t>93569</t>
  </si>
  <si>
    <t>10.433,52</t>
  </si>
  <si>
    <t>93570</t>
  </si>
  <si>
    <t>14.703,15</t>
  </si>
  <si>
    <t>93571</t>
  </si>
  <si>
    <t>19.349,40</t>
  </si>
  <si>
    <t>93572</t>
  </si>
  <si>
    <t>5.808,01</t>
  </si>
  <si>
    <t>94295</t>
  </si>
  <si>
    <t>8.621,52</t>
  </si>
  <si>
    <t>94296</t>
  </si>
  <si>
    <t>4.014,07</t>
  </si>
  <si>
    <t>95308</t>
  </si>
  <si>
    <t>95309</t>
  </si>
  <si>
    <t>95310</t>
  </si>
  <si>
    <t>95311</t>
  </si>
  <si>
    <t>95312</t>
  </si>
  <si>
    <t>95313</t>
  </si>
  <si>
    <t>95314</t>
  </si>
  <si>
    <t>95315</t>
  </si>
  <si>
    <t>95316</t>
  </si>
  <si>
    <t>95317</t>
  </si>
  <si>
    <t>95318</t>
  </si>
  <si>
    <t>95319</t>
  </si>
  <si>
    <t>95320</t>
  </si>
  <si>
    <t>95321</t>
  </si>
  <si>
    <t>95322</t>
  </si>
  <si>
    <t>95323</t>
  </si>
  <si>
    <t>0,15</t>
  </si>
  <si>
    <t>95324</t>
  </si>
  <si>
    <t>95325</t>
  </si>
  <si>
    <t>95326</t>
  </si>
  <si>
    <t>CURSO DE CAPACITAÇÃO PARA CADASTRISTA DE REDES DE AGUA E ESGOTO (ENCARGOS COMPLEMENTARES) - HORISTA</t>
  </si>
  <si>
    <t>95328</t>
  </si>
  <si>
    <t>95329</t>
  </si>
  <si>
    <t>95330</t>
  </si>
  <si>
    <t>95331</t>
  </si>
  <si>
    <t>95332</t>
  </si>
  <si>
    <t>95333</t>
  </si>
  <si>
    <t>95334</t>
  </si>
  <si>
    <t>95335</t>
  </si>
  <si>
    <t>95337</t>
  </si>
  <si>
    <t>95338</t>
  </si>
  <si>
    <t>95339</t>
  </si>
  <si>
    <t>95340</t>
  </si>
  <si>
    <t>95341</t>
  </si>
  <si>
    <t>95342</t>
  </si>
  <si>
    <t>0,18</t>
  </si>
  <si>
    <t>95343</t>
  </si>
  <si>
    <t>95344</t>
  </si>
  <si>
    <t>95345</t>
  </si>
  <si>
    <t>95346</t>
  </si>
  <si>
    <t>95347</t>
  </si>
  <si>
    <t>95348</t>
  </si>
  <si>
    <t>95349</t>
  </si>
  <si>
    <t>95350</t>
  </si>
  <si>
    <t>CURSO DE CAPACITAÇÃO PARA MOTORISTA DE VEÍCULO PESADO (ENCARGOS COMPLEMENTARES) - HORISTA</t>
  </si>
  <si>
    <t>95351</t>
  </si>
  <si>
    <t>95352</t>
  </si>
  <si>
    <t>95354</t>
  </si>
  <si>
    <t>95355</t>
  </si>
  <si>
    <t>95356</t>
  </si>
  <si>
    <t>95357</t>
  </si>
  <si>
    <t>95358</t>
  </si>
  <si>
    <t>95359</t>
  </si>
  <si>
    <t>95360</t>
  </si>
  <si>
    <t>95361</t>
  </si>
  <si>
    <t>95362</t>
  </si>
  <si>
    <t>95363</t>
  </si>
  <si>
    <t>95364</t>
  </si>
  <si>
    <t>95365</t>
  </si>
  <si>
    <t>95366</t>
  </si>
  <si>
    <t>95367</t>
  </si>
  <si>
    <t>95368</t>
  </si>
  <si>
    <t>0,23</t>
  </si>
  <si>
    <t>95369</t>
  </si>
  <si>
    <t>95370</t>
  </si>
  <si>
    <t>95371</t>
  </si>
  <si>
    <t>95372</t>
  </si>
  <si>
    <t>95373</t>
  </si>
  <si>
    <t>95374</t>
  </si>
  <si>
    <t>95375</t>
  </si>
  <si>
    <t>95376</t>
  </si>
  <si>
    <t>95377</t>
  </si>
  <si>
    <t>95378</t>
  </si>
  <si>
    <t>95379</t>
  </si>
  <si>
    <t>95380</t>
  </si>
  <si>
    <t>95382</t>
  </si>
  <si>
    <t>CURSO DE CAPACITAÇÃO PARA TAQUEADOR OU TAQUEIRO (ENCARGOS COMPLEMENTARES) - HORISTA</t>
  </si>
  <si>
    <t>95383</t>
  </si>
  <si>
    <t>95384</t>
  </si>
  <si>
    <t>95385</t>
  </si>
  <si>
    <t>95386</t>
  </si>
  <si>
    <t>95387</t>
  </si>
  <si>
    <t>95388</t>
  </si>
  <si>
    <t>CURSO DE CAPACITAÇÃO PARA VIGIA NOTURNO (ENCARGOS COMPLEMENTARES) - HORISTA</t>
  </si>
  <si>
    <t>95389</t>
  </si>
  <si>
    <t>95390</t>
  </si>
  <si>
    <t>95391</t>
  </si>
  <si>
    <t>CURSO DE CAPACITAÇÃO PARA DESENHISTA DETALHISTA (ENCARGOS COMPLEMENTARES) - HORISTA</t>
  </si>
  <si>
    <t>95392</t>
  </si>
  <si>
    <t>95393</t>
  </si>
  <si>
    <t>95394</t>
  </si>
  <si>
    <t>0,38</t>
  </si>
  <si>
    <t>95395</t>
  </si>
  <si>
    <t>95396</t>
  </si>
  <si>
    <t>95397</t>
  </si>
  <si>
    <t>CURSO DE CAPACITAÇÃO PARA AUXILIAR DE DESENHISTA (ENCARGOS COMPLEMENTARES) - HORISTA</t>
  </si>
  <si>
    <t>95398</t>
  </si>
  <si>
    <t>95399</t>
  </si>
  <si>
    <t>CURSO DE CAPACITAÇÃO PARA DESENHISTA COPISTA (ENCARGOS COMPLEMENTARES) - HORISTA</t>
  </si>
  <si>
    <t>95400</t>
  </si>
  <si>
    <t>95401</t>
  </si>
  <si>
    <t>95402</t>
  </si>
  <si>
    <t>0,94</t>
  </si>
  <si>
    <t>95403</t>
  </si>
  <si>
    <t>1,07</t>
  </si>
  <si>
    <t>95404</t>
  </si>
  <si>
    <t>95405</t>
  </si>
  <si>
    <t>95406</t>
  </si>
  <si>
    <t>95407</t>
  </si>
  <si>
    <t>CURSO DE CAPACITAÇÃO PARA ENGENHEIRO ELETRICISTA (ENCARGOS COMPLEMENTARES) - HORISTA</t>
  </si>
  <si>
    <t>2,39</t>
  </si>
  <si>
    <t>95408</t>
  </si>
  <si>
    <t>95409</t>
  </si>
  <si>
    <t>CURSO DE CAPACITAÇÃO PARA DESENHISTA DETALHISTA (ENCARGOS COMPLEMENTARES) - MENSALISTA</t>
  </si>
  <si>
    <t>16,08</t>
  </si>
  <si>
    <t>95410</t>
  </si>
  <si>
    <t>CURSO DE CAPACITAÇÃO PARA DESENHISTA COPISTA (ENCARGOS COMPLEMENTARES) - MENSALISTA</t>
  </si>
  <si>
    <t>11,60</t>
  </si>
  <si>
    <t>95411</t>
  </si>
  <si>
    <t>95412</t>
  </si>
  <si>
    <t>CURSO DE CAPACITAÇÃO PARA AUXILIAR DE DESENHISTA (ENCARGOS COMPLEMENTARES) - MENSALISTA</t>
  </si>
  <si>
    <t>11,19</t>
  </si>
  <si>
    <t>95413</t>
  </si>
  <si>
    <t>95414</t>
  </si>
  <si>
    <t>33,16</t>
  </si>
  <si>
    <t>95415</t>
  </si>
  <si>
    <t>124,74</t>
  </si>
  <si>
    <t>95416</t>
  </si>
  <si>
    <t>95417</t>
  </si>
  <si>
    <t>95418</t>
  </si>
  <si>
    <t>194,08</t>
  </si>
  <si>
    <t>95419</t>
  </si>
  <si>
    <t>95420</t>
  </si>
  <si>
    <t>73,19</t>
  </si>
  <si>
    <t>95421</t>
  </si>
  <si>
    <t>96,77</t>
  </si>
  <si>
    <t>95422</t>
  </si>
  <si>
    <t>70,26</t>
  </si>
  <si>
    <t>95423</t>
  </si>
  <si>
    <t>106,64</t>
  </si>
  <si>
    <t>95424</t>
  </si>
  <si>
    <t>18,93</t>
  </si>
  <si>
    <t>100288</t>
  </si>
  <si>
    <t>100289</t>
  </si>
  <si>
    <t>100290</t>
  </si>
  <si>
    <t>CURSO DE CAPACITAÇÃO PARA AUXILIAR DE ALMOXARIFE (ENCARGOS COMPLEMENTARES) - HORISTA</t>
  </si>
  <si>
    <t>100291</t>
  </si>
  <si>
    <t>100292</t>
  </si>
  <si>
    <t>CURSO DE CAPACITAÇÃO PARA COORDENADOR/GERENTE DE OBRA (ENCARGOS COMPLEMENTARES) - HORISTA</t>
  </si>
  <si>
    <t>100293</t>
  </si>
  <si>
    <t>100294</t>
  </si>
  <si>
    <t>CURSO DE CAPACITAÇÃO PARA ARQUITETO PAISAGISTA (ENCARGOS COMPLEMENTARES) - HORISTA</t>
  </si>
  <si>
    <t>100295</t>
  </si>
  <si>
    <t>100296</t>
  </si>
  <si>
    <t>CURSO DE CAPACITAÇÃO PARA ENGENHEIRO CIVIL JUNIOR (ENCARGOS COMPLEMENTARES) - HORISTA</t>
  </si>
  <si>
    <t>100297</t>
  </si>
  <si>
    <t>CURSO DE CAPACITAÇÃO PARA ENGENHEIRO CIVIL PLENO (ENCARGOS COMPLEMENTARES) - HORISTA</t>
  </si>
  <si>
    <t>100298</t>
  </si>
  <si>
    <t>100299</t>
  </si>
  <si>
    <t>100300</t>
  </si>
  <si>
    <t>AUXILIAR DE ALMOXARIFE COM ENCARGOS COMPLEMENTARES</t>
  </si>
  <si>
    <t>100301</t>
  </si>
  <si>
    <t>100302</t>
  </si>
  <si>
    <t>COORDENADOR/GERENTE DE OBRA COM ENCARGOS COMPLEMENTARES</t>
  </si>
  <si>
    <t>116,94</t>
  </si>
  <si>
    <t>100303</t>
  </si>
  <si>
    <t>100304</t>
  </si>
  <si>
    <t>ARQUITETO PAISAGISTA COM ENCARGOS COMPLEMENTARES</t>
  </si>
  <si>
    <t>100305</t>
  </si>
  <si>
    <t>ENGENHEIRO CIVIL JUNIOR COM ENCARGOS COMPLEMENTARES</t>
  </si>
  <si>
    <t>81,81</t>
  </si>
  <si>
    <t>100306</t>
  </si>
  <si>
    <t>ENGENHEIRO CIVIL PLENO COM ENCARGOS COMPLEMENTARES</t>
  </si>
  <si>
    <t>92,10</t>
  </si>
  <si>
    <t>100307</t>
  </si>
  <si>
    <t>100308</t>
  </si>
  <si>
    <t>100309</t>
  </si>
  <si>
    <t>21,42</t>
  </si>
  <si>
    <t>100310</t>
  </si>
  <si>
    <t>CURSO DE CAPACITAÇÃO PARA AUXILIAR DE ALMOXARIFE (ENCARGOS COMPLEMENTARES) - MENSALISTA</t>
  </si>
  <si>
    <t>6,01</t>
  </si>
  <si>
    <t>100311</t>
  </si>
  <si>
    <t>CURSO DE CAPACITAÇÃO PARA COORDENADOR/GERENTE DE OBRA (ENCARGOS COMPLEMENTARES) - MENSALISTA</t>
  </si>
  <si>
    <t>62,29</t>
  </si>
  <si>
    <t>100312</t>
  </si>
  <si>
    <t>CURSO DE CAPACITAÇÃO PARA ARQUITETO PAISAGISTA (ENCARGOS COMPLEMENTARES) - MENSALISTA</t>
  </si>
  <si>
    <t>88,41</t>
  </si>
  <si>
    <t>100313</t>
  </si>
  <si>
    <t>CURSO DE CAPACITAÇÃO PARA ENGENHEIRO CIVIL JUNIOR (ENCARGOS COMPLEMENTARES) - MENSALISTA</t>
  </si>
  <si>
    <t>98,74</t>
  </si>
  <si>
    <t>100314</t>
  </si>
  <si>
    <t>CURSO DE CAPACITAÇÃO PARA ENGENHEIRO CIVIL PLENO (ENCARGOS COMPLEMENTARES) - MENSALISTA</t>
  </si>
  <si>
    <t>111,40</t>
  </si>
  <si>
    <t>100315</t>
  </si>
  <si>
    <t>38,00</t>
  </si>
  <si>
    <t>100316</t>
  </si>
  <si>
    <t>2.238,11</t>
  </si>
  <si>
    <t>100317</t>
  </si>
  <si>
    <t>COORDENADOR / GERENTE DE OBRA COM ENCARGOS COMPLEMENTARES</t>
  </si>
  <si>
    <t>20.434,82</t>
  </si>
  <si>
    <t>100318</t>
  </si>
  <si>
    <t>11.281,61</t>
  </si>
  <si>
    <t>100319</t>
  </si>
  <si>
    <t>14.284,55</t>
  </si>
  <si>
    <t>100320</t>
  </si>
  <si>
    <t>16.080,17</t>
  </si>
  <si>
    <t>100321</t>
  </si>
  <si>
    <t>3.753,68</t>
  </si>
  <si>
    <t>100533</t>
  </si>
  <si>
    <t>22,04</t>
  </si>
  <si>
    <t>100534</t>
  </si>
  <si>
    <t>3.872,64</t>
  </si>
  <si>
    <t>100535</t>
  </si>
  <si>
    <t>100536</t>
  </si>
  <si>
    <t>39,30</t>
  </si>
  <si>
    <t>101284</t>
  </si>
  <si>
    <t>CURSO DE CAPACITAÇÃO PARA ENGENHEIRO CIVIL SENIOR (ENCARGOS COMPLEMENTARES) - HORISTA</t>
  </si>
  <si>
    <t>101285</t>
  </si>
  <si>
    <t>CURSO DE CAPACITAÇÃO PARA ENGENHEIRO SANITARISTA (ENCARGOS COMPLEMENTARES) - HORISTA</t>
  </si>
  <si>
    <t>101286</t>
  </si>
  <si>
    <t>13,51</t>
  </si>
  <si>
    <t>101287</t>
  </si>
  <si>
    <t>41,14</t>
  </si>
  <si>
    <t>101288</t>
  </si>
  <si>
    <t>19,12</t>
  </si>
  <si>
    <t>101289</t>
  </si>
  <si>
    <t>101290</t>
  </si>
  <si>
    <t>101291</t>
  </si>
  <si>
    <t>101292</t>
  </si>
  <si>
    <t>101293</t>
  </si>
  <si>
    <t>101294</t>
  </si>
  <si>
    <t>101295</t>
  </si>
  <si>
    <t>101296</t>
  </si>
  <si>
    <t>19,92</t>
  </si>
  <si>
    <t>101297</t>
  </si>
  <si>
    <t>101298</t>
  </si>
  <si>
    <t>101299</t>
  </si>
  <si>
    <t>101300</t>
  </si>
  <si>
    <t>101301</t>
  </si>
  <si>
    <t>7,73</t>
  </si>
  <si>
    <t>101302</t>
  </si>
  <si>
    <t>21,28</t>
  </si>
  <si>
    <t>101303</t>
  </si>
  <si>
    <t>41,92</t>
  </si>
  <si>
    <t>101304</t>
  </si>
  <si>
    <t>101305</t>
  </si>
  <si>
    <t>101307</t>
  </si>
  <si>
    <t>17,98</t>
  </si>
  <si>
    <t>101308</t>
  </si>
  <si>
    <t>101309</t>
  </si>
  <si>
    <t>101310</t>
  </si>
  <si>
    <t>101311</t>
  </si>
  <si>
    <t>101312</t>
  </si>
  <si>
    <t>22,87</t>
  </si>
  <si>
    <t>101313</t>
  </si>
  <si>
    <t>58,48</t>
  </si>
  <si>
    <t>101314</t>
  </si>
  <si>
    <t>101315</t>
  </si>
  <si>
    <t>53,53</t>
  </si>
  <si>
    <t>101316</t>
  </si>
  <si>
    <t>28,10</t>
  </si>
  <si>
    <t>101317</t>
  </si>
  <si>
    <t>CURSO DE CAPACITAÇÃO PARA ENGENHEIRO CIVIL SENIOR (ENCARGOS COMPLEMENTARES) - MENSALISTA</t>
  </si>
  <si>
    <t>152,67</t>
  </si>
  <si>
    <t>101318</t>
  </si>
  <si>
    <t>CURSO DE CAPACITAÇÃO PARA ENGENHEIRO ELETRICISTA (ENCARGOS COMPLEMENTARES) - MENSALISTA</t>
  </si>
  <si>
    <t>318,44</t>
  </si>
  <si>
    <t>101319</t>
  </si>
  <si>
    <t>CURSO DE CAPACITAÇÃO PARA ENGENHEIRO SANITARISTA (ENCARGOS COMPLEMENTARES) - MENSALISTA</t>
  </si>
  <si>
    <t>45,91</t>
  </si>
  <si>
    <t>101320</t>
  </si>
  <si>
    <t>19,99</t>
  </si>
  <si>
    <t>101322</t>
  </si>
  <si>
    <t>101323</t>
  </si>
  <si>
    <t>101324</t>
  </si>
  <si>
    <t>11,66</t>
  </si>
  <si>
    <t>101325</t>
  </si>
  <si>
    <t>59,89</t>
  </si>
  <si>
    <t>101326</t>
  </si>
  <si>
    <t>101327</t>
  </si>
  <si>
    <t>CURSO DE CAPACITAÇÃO PARA LEITURISTA OU CADASTRISTA DE REDES DE ÁGUA (ENCARGOS COMPLEMENTARES) - MENSALISTA</t>
  </si>
  <si>
    <t>5,08</t>
  </si>
  <si>
    <t>101328</t>
  </si>
  <si>
    <t>101329</t>
  </si>
  <si>
    <t>20,28</t>
  </si>
  <si>
    <t>101330</t>
  </si>
  <si>
    <t>101331</t>
  </si>
  <si>
    <t>101332</t>
  </si>
  <si>
    <t>11,94</t>
  </si>
  <si>
    <t>101333</t>
  </si>
  <si>
    <t>101334</t>
  </si>
  <si>
    <t>44,62</t>
  </si>
  <si>
    <t>101335</t>
  </si>
  <si>
    <t>CURSO DE CAPACITAÇÃO PARA MOTORISTA DE ONIBUS / MICRO-ONIBUS (ENCARGOS COMPLEMENTARES) - MENSALISTA</t>
  </si>
  <si>
    <t>101336</t>
  </si>
  <si>
    <t>43,55</t>
  </si>
  <si>
    <t>101337</t>
  </si>
  <si>
    <t>101338</t>
  </si>
  <si>
    <t>101339</t>
  </si>
  <si>
    <t>101340</t>
  </si>
  <si>
    <t>17,70</t>
  </si>
  <si>
    <t>101341</t>
  </si>
  <si>
    <t>20,82</t>
  </si>
  <si>
    <t>101342</t>
  </si>
  <si>
    <t>101343</t>
  </si>
  <si>
    <t>101344</t>
  </si>
  <si>
    <t>101345</t>
  </si>
  <si>
    <t>101346</t>
  </si>
  <si>
    <t>101347</t>
  </si>
  <si>
    <t>101348</t>
  </si>
  <si>
    <t>101349</t>
  </si>
  <si>
    <t>22,96</t>
  </si>
  <si>
    <t>101350</t>
  </si>
  <si>
    <t>101351</t>
  </si>
  <si>
    <t>22,09</t>
  </si>
  <si>
    <t>101352</t>
  </si>
  <si>
    <t>101353</t>
  </si>
  <si>
    <t>101354</t>
  </si>
  <si>
    <t>CURSO DE CAPACITAÇÃO PARA OPERADOR DE TRATOR - EXCLUSIVE AGROPECUARIA (ENCARGOS COMPLEMENTARES) - MENSALISTA</t>
  </si>
  <si>
    <t>30,91</t>
  </si>
  <si>
    <t>101355</t>
  </si>
  <si>
    <t>101356</t>
  </si>
  <si>
    <t>101357</t>
  </si>
  <si>
    <t>101358</t>
  </si>
  <si>
    <t>101359</t>
  </si>
  <si>
    <t>101360</t>
  </si>
  <si>
    <t>24,78</t>
  </si>
  <si>
    <t>101361</t>
  </si>
  <si>
    <t>33,30</t>
  </si>
  <si>
    <t>101362</t>
  </si>
  <si>
    <t>CURSO DE CAPACITAÇÃO PARA RASTELEIRO (ENCARGOS COMPLEMENTARES) - MENSALISTA</t>
  </si>
  <si>
    <t>101363</t>
  </si>
  <si>
    <t>101364</t>
  </si>
  <si>
    <t>24,92</t>
  </si>
  <si>
    <t>101365</t>
  </si>
  <si>
    <t>101366</t>
  </si>
  <si>
    <t>16,22</t>
  </si>
  <si>
    <t>101367</t>
  </si>
  <si>
    <t>CURSO DE CAPACITAÇÃO PARA TAQUEADOR OU TAQUEIRO (ENCARGOS COMPLEMENTARES) - MENSALISTA</t>
  </si>
  <si>
    <t>101368</t>
  </si>
  <si>
    <t>19,60</t>
  </si>
  <si>
    <t>101369</t>
  </si>
  <si>
    <t>101370</t>
  </si>
  <si>
    <t>101371</t>
  </si>
  <si>
    <t>101372</t>
  </si>
  <si>
    <t>101373</t>
  </si>
  <si>
    <t>ENGENHEIRO CIVIL SENIOR COM ENCARGOS COMPLEMENTARES</t>
  </si>
  <si>
    <t>125,67</t>
  </si>
  <si>
    <t>101374</t>
  </si>
  <si>
    <t>2.948,18</t>
  </si>
  <si>
    <t>101375</t>
  </si>
  <si>
    <t>2.858,00</t>
  </si>
  <si>
    <t>101376</t>
  </si>
  <si>
    <t>3.543,37</t>
  </si>
  <si>
    <t>101377</t>
  </si>
  <si>
    <t>3.272,61</t>
  </si>
  <si>
    <t>101378</t>
  </si>
  <si>
    <t>3.093,38</t>
  </si>
  <si>
    <t>101379</t>
  </si>
  <si>
    <t>101380</t>
  </si>
  <si>
    <t>3.243,02</t>
  </si>
  <si>
    <t>101381</t>
  </si>
  <si>
    <t>3.581,20</t>
  </si>
  <si>
    <t>101382</t>
  </si>
  <si>
    <t>4.542,24</t>
  </si>
  <si>
    <t>101383</t>
  </si>
  <si>
    <t>2.951,99</t>
  </si>
  <si>
    <t>101384</t>
  </si>
  <si>
    <t>2.740,29</t>
  </si>
  <si>
    <t>101385</t>
  </si>
  <si>
    <t>3.335,12</t>
  </si>
  <si>
    <t>101386</t>
  </si>
  <si>
    <t>3.997,92</t>
  </si>
  <si>
    <t>101387</t>
  </si>
  <si>
    <t>101388</t>
  </si>
  <si>
    <t>2.926,32</t>
  </si>
  <si>
    <t>101389</t>
  </si>
  <si>
    <t>1.806,90</t>
  </si>
  <si>
    <t>101390</t>
  </si>
  <si>
    <t>4.473,09</t>
  </si>
  <si>
    <t>101391</t>
  </si>
  <si>
    <t>3.586,27</t>
  </si>
  <si>
    <t>101392</t>
  </si>
  <si>
    <t>4.413,17</t>
  </si>
  <si>
    <t>101394</t>
  </si>
  <si>
    <t>3.582,85</t>
  </si>
  <si>
    <t>101395</t>
  </si>
  <si>
    <t>3.022,47</t>
  </si>
  <si>
    <t>101396</t>
  </si>
  <si>
    <t>3.408,60</t>
  </si>
  <si>
    <t>101397</t>
  </si>
  <si>
    <t>3.559,44</t>
  </si>
  <si>
    <t>101398</t>
  </si>
  <si>
    <t>4.075,30</t>
  </si>
  <si>
    <t>101399</t>
  </si>
  <si>
    <t>3.626,20</t>
  </si>
  <si>
    <t>101400</t>
  </si>
  <si>
    <t>101401</t>
  </si>
  <si>
    <t>3.892,21</t>
  </si>
  <si>
    <t>101402</t>
  </si>
  <si>
    <t>3.485,30</t>
  </si>
  <si>
    <t>101403</t>
  </si>
  <si>
    <t>21.933,46</t>
  </si>
  <si>
    <t>101404</t>
  </si>
  <si>
    <t>15.760,43</t>
  </si>
  <si>
    <t>101405</t>
  </si>
  <si>
    <t>15.135,43</t>
  </si>
  <si>
    <t>101407</t>
  </si>
  <si>
    <t>101408</t>
  </si>
  <si>
    <t>3.596,39</t>
  </si>
  <si>
    <t>101409</t>
  </si>
  <si>
    <t>7.472,17</t>
  </si>
  <si>
    <t>101410</t>
  </si>
  <si>
    <t>3.263,70</t>
  </si>
  <si>
    <t>101411</t>
  </si>
  <si>
    <t>LEITURISTA OU CADASTRISTA DE REDES DE ÁGUA COM ENCARGOS COMPLEMENTARES</t>
  </si>
  <si>
    <t>1.938,70</t>
  </si>
  <si>
    <t>101412</t>
  </si>
  <si>
    <t>3.034,08</t>
  </si>
  <si>
    <t>101413</t>
  </si>
  <si>
    <t>3.621,08</t>
  </si>
  <si>
    <t>101414</t>
  </si>
  <si>
    <t>101415</t>
  </si>
  <si>
    <t>6.356,17</t>
  </si>
  <si>
    <t>101416</t>
  </si>
  <si>
    <t>3.690,09</t>
  </si>
  <si>
    <t>101417</t>
  </si>
  <si>
    <t>3.272,57</t>
  </si>
  <si>
    <t>101418</t>
  </si>
  <si>
    <t>4.534,88</t>
  </si>
  <si>
    <t>101419</t>
  </si>
  <si>
    <t>4.976,06</t>
  </si>
  <si>
    <t>101420</t>
  </si>
  <si>
    <t>4.606,21</t>
  </si>
  <si>
    <t>101421</t>
  </si>
  <si>
    <t>6.176,09</t>
  </si>
  <si>
    <t>101422</t>
  </si>
  <si>
    <t>4.695,00</t>
  </si>
  <si>
    <t>101423</t>
  </si>
  <si>
    <t>MOTORISTA DE ÔNIBUS / MICRO-ÔNIBUS COM ENCARGOS COMPLEMENTARES</t>
  </si>
  <si>
    <t>5.783,18</t>
  </si>
  <si>
    <t>101424</t>
  </si>
  <si>
    <t>5.186,38</t>
  </si>
  <si>
    <t>101425</t>
  </si>
  <si>
    <t>2.202,81</t>
  </si>
  <si>
    <t>101426</t>
  </si>
  <si>
    <t>5.381,19</t>
  </si>
  <si>
    <t>101427</t>
  </si>
  <si>
    <t>4.446,84</t>
  </si>
  <si>
    <t>101428</t>
  </si>
  <si>
    <t>4.320,39</t>
  </si>
  <si>
    <t>101429</t>
  </si>
  <si>
    <t>4.935,20</t>
  </si>
  <si>
    <t>101430</t>
  </si>
  <si>
    <t>5.281,39</t>
  </si>
  <si>
    <t>101431</t>
  </si>
  <si>
    <t>5.715,96</t>
  </si>
  <si>
    <t>101432</t>
  </si>
  <si>
    <t>4.545,92</t>
  </si>
  <si>
    <t>101433</t>
  </si>
  <si>
    <t>101434</t>
  </si>
  <si>
    <t>5.204,09</t>
  </si>
  <si>
    <t>101435</t>
  </si>
  <si>
    <t>5.037,16</t>
  </si>
  <si>
    <t>101436</t>
  </si>
  <si>
    <t>4.527,52</t>
  </si>
  <si>
    <t>101437</t>
  </si>
  <si>
    <t>5.357,25</t>
  </si>
  <si>
    <t>101438</t>
  </si>
  <si>
    <t>6.383,99</t>
  </si>
  <si>
    <t>101439</t>
  </si>
  <si>
    <t>5.184,80</t>
  </si>
  <si>
    <t>101440</t>
  </si>
  <si>
    <t>5.503,93</t>
  </si>
  <si>
    <t>101441</t>
  </si>
  <si>
    <t>5.684,38</t>
  </si>
  <si>
    <t>101442</t>
  </si>
  <si>
    <t>OPERADOR DE TRATOR - EXCLUSIVE AGROPECUÁRIA COM ENCARGOS COMPLEMENTARES</t>
  </si>
  <si>
    <t>5.215,87</t>
  </si>
  <si>
    <t>101443</t>
  </si>
  <si>
    <t>4.843,89</t>
  </si>
  <si>
    <t>101444</t>
  </si>
  <si>
    <t>101445</t>
  </si>
  <si>
    <t>101446</t>
  </si>
  <si>
    <t>3.804,12</t>
  </si>
  <si>
    <t>101447</t>
  </si>
  <si>
    <t>4.264,48</t>
  </si>
  <si>
    <t>101448</t>
  </si>
  <si>
    <t>3.997,29</t>
  </si>
  <si>
    <t>101449</t>
  </si>
  <si>
    <t>3.406,02</t>
  </si>
  <si>
    <t>101450</t>
  </si>
  <si>
    <t>3.985,33</t>
  </si>
  <si>
    <t>101451</t>
  </si>
  <si>
    <t>101452</t>
  </si>
  <si>
    <t>2.937,73</t>
  </si>
  <si>
    <t>101453</t>
  </si>
  <si>
    <t>3.736,07</t>
  </si>
  <si>
    <t>101454</t>
  </si>
  <si>
    <t>3.487,40</t>
  </si>
  <si>
    <t>101455</t>
  </si>
  <si>
    <t>4.138,64</t>
  </si>
  <si>
    <t>101456</t>
  </si>
  <si>
    <t>4.156,21</t>
  </si>
  <si>
    <t>101457</t>
  </si>
  <si>
    <t>6.434,30</t>
  </si>
  <si>
    <t>101458</t>
  </si>
  <si>
    <t>4.054,16</t>
  </si>
  <si>
    <t>101459</t>
  </si>
  <si>
    <t>2.975,29</t>
  </si>
  <si>
    <t>101460</t>
  </si>
  <si>
    <t>2.918,70</t>
  </si>
  <si>
    <t>EMLURB-PE JULHO 2018 (ONERADO)</t>
  </si>
  <si>
    <t>DESONERADO</t>
  </si>
  <si>
    <t>21.03.110</t>
  </si>
  <si>
    <t>CONSTRUÇÃO DE POÇO DE VISITA, TIPO "C/ GAVETA", EM ALVENARIA DE 1 VEZ DE TIJ. MACIÇOS PRENSADOS (REF. DR-02-OBRAS RECIFE) NAS DIMENSÕES INTERNAS 1,0 X 1,0 X 1,5 M, INCLUSIVE ESCAVAÇÃO, REATERRO COMPACTADO E REMOÇÃO DO MATERIAL EXCEDENTE (COM SOBRETAMPA DE CONCRETO)</t>
  </si>
  <si>
    <t>EMLURB COMPOSIÇÃO
JULHO 2018</t>
  </si>
  <si>
    <t>21.03.120</t>
  </si>
  <si>
    <t>CONSTRUÇÃO DE POÇO DE VISITA, TIPO "C/ GAVETA", EM ALVENARIA DE 1 VEZ DE TIJ. MACIÇOS PRENSADOS (REF. DR-02-OBRAS RECIFE) NAS DIMENSÕES INTERNAS 1,2 X 1,2 X 1,5 M, INCLUSIVE ESCAVAÇÃO, REATERRO COMPACTADO E REMOÇÃO DO MATERIAL EXCEDENTE (COM SOBRETAMPA DE CONCRETO)</t>
  </si>
  <si>
    <t>21.03.130</t>
  </si>
  <si>
    <t>CONSTRUÇÃO DE POÇO DE VISITA, TIPO "C/ GAVETA", EM ALVENARIA DE 1 VEZ DE TIJ. MACIÇOS PRENSADOS (REF. DR-02-OBRAS RECIFE) NAS DIMENSÕES INTERNAS 1,5 X 1,5 X 2,0 M, INCLUSIVE ESCAVAÇÃO, REATERRO COMPACTADO E REMOÇÃO DO MATERIAL EXCEDENTE (COM SOBRETAMPA DE CONCRETO)</t>
  </si>
  <si>
    <t>21.03.140</t>
  </si>
  <si>
    <t>CONSTRUÇÃO DE POÇO DE VISITA, TIPO "C/ GAVETA", EM ALVENARIA DE 1 VEZ DE TIJ. MACIÇOS PRENSADOS (REF. DR-02-OBRAS RECIFE) NAS DIMENSÕES INTERNAS 1,8 X 1,8 X 2,5 M, INCLUSIVE ESCAVAÇÃO, REATERRO COMPACTADO E REMOÇÃO DO MATERIAL EXCEDENTE (COM SOBRETAMPA DE CONCRETO)</t>
  </si>
  <si>
    <t>21.02.010</t>
  </si>
  <si>
    <t>CONSTRUCAO DE CAIXA COLETORA, TIPO "COM GRADE", EM ALVENARIA DE 1 VEZ - TIJOLOS MACICOS PRENSADOS -(REF. DR-01-OBRAS RECIFE) NAS DIMENSOES INTERNAS DE 0,25 X 0,85 X 1,00 M, INCLUSIVE ESCAVACAO, REATERRO COMPACTADO E REMOCAO DO MATERIAL EXCEDENTE (SEM A GRADE).</t>
  </si>
  <si>
    <t>21.01.030</t>
  </si>
  <si>
    <t>GRADE DE CONCRETO DE 0,30 X 0,95 M, INCLUSIVE ASSENTAMENTO E TRANSPORTE.</t>
  </si>
  <si>
    <t>SINAPI INSUMOS JANEIRO 2022 (DESONERADO)</t>
  </si>
  <si>
    <t>ORIGEM</t>
  </si>
  <si>
    <t>CUSTO TOTAL</t>
  </si>
  <si>
    <t>!EM PROCESSO DE DESATIVACAO! DOBRADICA EM ACO/FERRO, 3" X 2 1/2", E= 1,2 A 1,8 MM, SEM ANEL,  CROMADO OU ZINCADO, TAMPA BOLA, COM PARAFUSOS</t>
  </si>
  <si>
    <t>11,97</t>
  </si>
  <si>
    <t>SINAPI Insumos JANEIRO 2022</t>
  </si>
  <si>
    <t>!EM PROCESSO DE DESATIVACAO! HASTE DE ATERRAMENTO EM ACO COM 3,00 M DE COMPRIMENTO E DN = 3/4", REVESTIDA COM BAIXA CAMADA DE COBRE, SEM CONECTOR</t>
  </si>
  <si>
    <t>125,98</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</si>
  <si>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</si>
  <si>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</si>
  <si>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85,14</t>
  </si>
  <si>
    <t>!EM PROCESSO DE DESATIVACAO! JANELA BASCULANTE, ACO, COM BATENTE/REQUADRO, 60 X 80 CM (SEM VIDROS)</t>
  </si>
  <si>
    <t>501,05</t>
  </si>
  <si>
    <t>!EM PROCESSO DE DESATIVACAO! JANELA DE CORRER, ACO, BATENTE/REQUADRO DE 6 A 14 CM, QUADRICULADA, PINTURA ANTICORROSIVA, SEM VIDRO, BANDEIRA COM BASCULA, 4 FLS, 120  X 150 CM (A X L)</t>
  </si>
  <si>
    <t>787,10</t>
  </si>
  <si>
    <t>!EM PROCESSO DE DESATIVACAO! LUMINARIA FECHADA P/ ILUMINACAO PUBLICA, TIPO ABL 50/F OU EQUIV, P/ LAMPADA A VAPOR DE MERCURIO 400W</t>
  </si>
  <si>
    <t>287,66</t>
  </si>
  <si>
    <t>!EM PROCESSO DE DESATIVACAO!JANELA DE CORRER, ACO, BATENTE/REQUADRO DE 6 A 14 CM,  COM DIVISAO HORIZ , PINT ANTICORROSIVA, SEM VIDRO, BANDEIRA COM BASCULA, 4 FLS, 120  X 150 CM (A X L)</t>
  </si>
  <si>
    <t>1.129,41</t>
  </si>
  <si>
    <t>!EM PROCESSO DESATIVACAO! ELETRODUTO EM ACO GALVANIZADO ELETROLITICO, LEVE, DIAMETRO 1", PAREDE DE 0,90 MM</t>
  </si>
  <si>
    <t>16,27</t>
  </si>
  <si>
    <t>!EM PROCESSO DESATIVACAO! ELETRODUTO EM ACO GALVANIZADO ELETROLITICO, LEVE, DIAMETRO 3/4", PAREDE DE 0,90 MM</t>
  </si>
  <si>
    <t>!EM PROCESSO DESATIVACAO! ELETRODUTO EM ACO GALVANIZADO ELETROLITICO, SEMI-PESADO, DIAMETRO 1 1/2", PAREDE DE 1,20 MM</t>
  </si>
  <si>
    <t>31,80</t>
  </si>
  <si>
    <t>!EM PROCESSO DESATIVACAO! ELETRODUTO EM ACO GALVANIZADO ELETROLITICO, SEMI-PESADO, DIAMETRO 1 1/4", PAREDE DE 1,20 MM</t>
  </si>
  <si>
    <t>ABERTURA PARA ENCAIXE DE CUBA OU LAVATORIO EM BANCADA DE MARMORE/ GRANITO OU OUTRO TIPO DE PEDRA NATURAL</t>
  </si>
  <si>
    <t>111,95</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</si>
  <si>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</si>
  <si>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</si>
  <si>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</si>
  <si>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</si>
  <si>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</si>
  <si>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</si>
  <si>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</si>
  <si>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</si>
  <si>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</si>
  <si>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</si>
  <si>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</si>
  <si>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</si>
  <si>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1,89</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</si>
  <si>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</si>
  <si>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</si>
  <si>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</si>
  <si>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5,02</t>
  </si>
  <si>
    <t>ABRACADEIRA EM ACO PARA AMARRACAO DE ELETRODUTOS, TIPO D, COM 2 1/2" E PARAFUSO DE FIXACAO</t>
  </si>
  <si>
    <t>ABRACADEIRA EM ACO PARA AMARRACAO DE ELETRODUTOS, TIPO D, COM 2" E CUNHA DE FIXACAO</t>
  </si>
  <si>
    <t>4,02</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</si>
  <si>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</si>
  <si>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</si>
  <si>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</si>
  <si>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2,01</t>
  </si>
  <si>
    <t>ABRACADEIRA EM ACO PARA AMARRACAO DE ELETRODUTOS, TIPO D, COM 3/4" E PARAFUSO DE FIXACAO</t>
  </si>
  <si>
    <t>1,96</t>
  </si>
  <si>
    <t>ABRACADEIRA EM ACO PARA AMARRACAO DE ELETRODUTOS, TIPO D, COM 3/8" E PARAFUSO DE FIXACAO</t>
  </si>
  <si>
    <t>ABRACADEIRA EM ACO PARA AMARRACAO DE ELETRODUTOS, TIPO D, COM 3" E CUNHA DE FIXACAO</t>
  </si>
  <si>
    <t>6,70</t>
  </si>
  <si>
    <t>ABRACADEIRA EM ACO PARA AMARRACAO DE ELETRODUTOS, TIPO D, COM 3" E PARAFUSO DE FIXACAO</t>
  </si>
  <si>
    <t>6,17</t>
  </si>
  <si>
    <t>ABRACADEIRA EM ACO PARA AMARRACAO DE ELETRODUTOS, TIPO D, COM 4" E CUNHA DE FIXACAO</t>
  </si>
  <si>
    <t>9,04</t>
  </si>
  <si>
    <t>ABRACADEIRA EM ACO PARA AMARRACAO DE ELETRODUTOS, TIPO D, COM 4" E PARAFUSO DE FIXACAO</t>
  </si>
  <si>
    <t>7,97</t>
  </si>
  <si>
    <t>ABRACADEIRA EM ACO PARA AMARRACAO DE ELETRODUTOS, TIPO ECONOMICA (GOTA), COM 8"</t>
  </si>
  <si>
    <t>ABRACADEIRA EM ACO PARA AMARRACAO DE ELETRODUTOS, TIPO U SIMPLES, COM 1 1/2"</t>
  </si>
  <si>
    <t>1,55</t>
  </si>
  <si>
    <t>ABRACADEIRA EM ACO PARA AMARRACAO DE ELETRODUTOS, TIPO U SIMPLES, COM 1 1/4"</t>
  </si>
  <si>
    <t>1,41</t>
  </si>
  <si>
    <t>ABRACADEIRA EM ACO PARA AMARRACAO DE ELETRODUTOS, TIPO U SIMPLES, COM 1/2"</t>
  </si>
  <si>
    <t>ABRACADEIRA EM ACO PARA AMARRACAO DE ELETRODUTOS, TIPO U SIMPLES, COM 1"</t>
  </si>
  <si>
    <t>1,17</t>
  </si>
  <si>
    <t>ABRACADEIRA EM ACO PARA AMARRACAO DE ELETRODUTOS, TIPO U SIMPLES, COM 2 1/2"</t>
  </si>
  <si>
    <t>ABRACADEIRA EM ACO PARA AMARRACAO DE ELETRODUTOS, TIPO U SIMPLES, COM 2"</t>
  </si>
  <si>
    <t>2,29</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</si>
  <si>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</si>
  <si>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</si>
  <si>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</si>
  <si>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</si>
  <si>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6,15</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</si>
  <si>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</si>
  <si>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</si>
  <si>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</si>
  <si>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</si>
  <si>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</si>
  <si>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</si>
  <si>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</si>
  <si>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123,71</t>
  </si>
  <si>
    <t>ACESSORIO INICIADOR NAO ELETRICO, TUBO DE 6 M, TEMPO DE RETARDO DE *160* MS</t>
  </si>
  <si>
    <t>115,15</t>
  </si>
  <si>
    <t>ACETILENO (RECARGA PARA CILINDRO DE CONJUNTO OXICORTE GRANDE)</t>
  </si>
  <si>
    <t>ACIDO CLORIDRICO / ACIDO MURIATICO, DILUICAO 10% A 12% PARA USO EM LIMPEZA</t>
  </si>
  <si>
    <t>ACO CA-25, 10,0 MM, OU 12,5 MM, OU 16,0 MM, OU 20,0 MM, OU 25,0 MM, VERGALHAO</t>
  </si>
  <si>
    <t>12,30</t>
  </si>
  <si>
    <t>ACO CA-25, 16,0 MM, BARRA DE TRANSFERENCIA</t>
  </si>
  <si>
    <t>ACO CA-25, 20,0 MM, BARRA DE TRANSFERENCIA</t>
  </si>
  <si>
    <t>15,08</t>
  </si>
  <si>
    <t>ACO CA-25, 25,0 MM, BARRA DE TRANSFERENCIA</t>
  </si>
  <si>
    <t>ACO CA-25, 32,0 MM, BARRA DE TRANSFERENCIA</t>
  </si>
  <si>
    <t>15,98</t>
  </si>
  <si>
    <t>ACO CA-25, 32,0 MM, VERGALHAO</t>
  </si>
  <si>
    <t>13,87</t>
  </si>
  <si>
    <t>ACO CA-25, 6,3 MM OU 8,0 MM, VERGALHAO</t>
  </si>
  <si>
    <t>ACO CA-50, 10,0 MM, OU 12,5 MM, OU 16,0 MM, OU 20,0 MM, DOBRADO E CORTADO</t>
  </si>
  <si>
    <t>ACO CA-50, 10,0 MM, VERGALHAO</t>
  </si>
  <si>
    <t>11,45</t>
  </si>
  <si>
    <t>ACO CA-50, 12,5 MM OU 16,0 MM, VERGALHAO</t>
  </si>
  <si>
    <t>9,92</t>
  </si>
  <si>
    <t>ACO CA-50, 20,0 MM OU 25,0 MM, VERGALHAO</t>
  </si>
  <si>
    <t>ACO CA-50, 32,0 MM, VERGALHAO</t>
  </si>
  <si>
    <t>ACO CA-50, 6,3 MM, DOBRADO E CORTADO</t>
  </si>
  <si>
    <t>ACO CA-50, 6,3 MM, VERGALHAO</t>
  </si>
  <si>
    <t>12,08</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</si>
  <si>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</si>
  <si>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</si>
  <si>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</si>
  <si>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</si>
  <si>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</si>
  <si>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</si>
  <si>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</si>
  <si>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31,27</t>
  </si>
  <si>
    <t>ACOPLAMENTO RIGIDO EM FERRO FUNDIDO PARA SISTEMA DE TUBULACAO RANHURADA, DN 65 MM (2 1/2")</t>
  </si>
  <si>
    <t>33,93</t>
  </si>
  <si>
    <t>ACOPLAMENTO RIGIDO EM FERRO FUNDIDO PARA SISTEMA DE TUBULACAO RANHURADA, DN 80 MM (3")</t>
  </si>
  <si>
    <t>38,09</t>
  </si>
  <si>
    <t>ADAPTADOR DE COBRE PARA TUBULACAO PEX, DN 16 X 15 MM</t>
  </si>
  <si>
    <t>ADAPTADOR DE COBRE PARA TUBULACAO PEX, DN 20 X 22 MM</t>
  </si>
  <si>
    <t>12,78</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</si>
  <si>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</si>
  <si>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</si>
  <si>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</si>
  <si>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9,80</t>
  </si>
  <si>
    <t>ADAPTADOR PVC PARA SIFAO METALICO, SOLDAVEL, COM ANEL BORRACHA (JE), 40 MM X 1 1/2"</t>
  </si>
  <si>
    <t>1,51</t>
  </si>
  <si>
    <t>ADAPTADOR PVC PARA SIFAO, ROSCAVEL, 40 MM X 1 1/4"</t>
  </si>
  <si>
    <t>1,54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</si>
  <si>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</si>
  <si>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</si>
  <si>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</si>
  <si>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</si>
  <si>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60,41</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</si>
  <si>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</si>
  <si>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</si>
  <si>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</si>
  <si>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</si>
  <si>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</si>
  <si>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4,60</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</si>
  <si>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</si>
  <si>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</si>
  <si>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</si>
  <si>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</si>
  <si>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23,11</t>
  </si>
  <si>
    <t>ADAPTADOR PVC SOLDAVEL CURTO COM BOLSA E ROSCA, 85 MM X 3", PARA AGUA FRIA</t>
  </si>
  <si>
    <t>37,94</t>
  </si>
  <si>
    <t>ADAPTADOR PVC SOLDAVEL, COM FLANGE E ANEL DE VEDACAO, 20 MM X 1/2", PARA CAIXA D'AGUA</t>
  </si>
  <si>
    <t>ADAPTADOR PVC SOLDAVEL, COM FLANGE E ANEL DE VEDACAO, 25 MM X 3/4", PARA CAIXA D'AGUA</t>
  </si>
  <si>
    <t>ADAPTADOR PVC SOLDAVEL, COM FLANGE E ANEL DE VEDACAO, 32 MM X 1", PARA CAIXA D'AGUA</t>
  </si>
  <si>
    <t>19,18</t>
  </si>
  <si>
    <t>ADAPTADOR PVC SOLDAVEL, COM FLANGE E ANEL DE VEDACAO, 40 MM X 1 1/4", PARA CAIXA D'AGUA</t>
  </si>
  <si>
    <t>ADAPTADOR PVC SOLDAVEL, COM FLANGE E ANEL DE VEDACAO, 50 MM X 1 1/2", PARA CAIXA D'AGUA</t>
  </si>
  <si>
    <t>ADAPTADOR PVC SOLDAVEL, COM FLANGES E ANEL DE VEDACAO, 60 MM X 2", PARA CAIXA D' AGUA</t>
  </si>
  <si>
    <t>43,73</t>
  </si>
  <si>
    <t>ADAPTADOR PVC SOLDAVEL, COM FLANGES LIVRES, 110 MM X 4", PARA CAIXA D' AGUA</t>
  </si>
  <si>
    <t>455,82</t>
  </si>
  <si>
    <t>ADAPTADOR PVC SOLDAVEL, COM FLANGES LIVRES, 25 MM X 3/4", PARA CAIXA D' AGUA</t>
  </si>
  <si>
    <t>ADAPTADOR PVC SOLDAVEL, COM FLANGES LIVRES, 32 MM X 1", PARA CAIXA D' AGUA</t>
  </si>
  <si>
    <t>ADAPTADOR PVC SOLDAVEL, COM FLANGES LIVRES, 40 MM X 1  1/4", PARA CAIXA D' AGUA</t>
  </si>
  <si>
    <t>47,22</t>
  </si>
  <si>
    <t>ADAPTADOR PVC SOLDAVEL, COM FLANGES LIVRES, 50 MM X 1  1/2", PARA CAIXA D' AGUA</t>
  </si>
  <si>
    <t>47,39</t>
  </si>
  <si>
    <t>ADAPTADOR PVC SOLDAVEL, COM FLANGES LIVRES, 60 MM X 2", PARA CAIXA D' AGUA</t>
  </si>
  <si>
    <t>72,43</t>
  </si>
  <si>
    <t>ADAPTADOR PVC SOLDAVEL, COM FLANGES LIVRES, 75 MM X 2  1/2", PARA CAIXA D' AGUA</t>
  </si>
  <si>
    <t>231,33</t>
  </si>
  <si>
    <t>ADAPTADOR PVC SOLDAVEL, COM FLANGES LIVRES, 85 MM X 3", PARA CAIXA D' AGUA</t>
  </si>
  <si>
    <t>322,95</t>
  </si>
  <si>
    <t>ADAPTADOR PVC SOLDAVEL, LONGO, COM FLANGE LIVRE,  110 MM X 4", PARA CAIXA D' AGUA</t>
  </si>
  <si>
    <t>490,62</t>
  </si>
  <si>
    <t>ADAPTADOR PVC SOLDAVEL, LONGO, COM FLANGE LIVRE,  25 MM X 3/4", PARA CAIXA D' AGUA</t>
  </si>
  <si>
    <t>23,32</t>
  </si>
  <si>
    <t>ADAPTADOR PVC SOLDAVEL, LONGO, COM FLANGE LIVRE,  32 MM X 1", PARA CAIXA D' AGUA</t>
  </si>
  <si>
    <t>26,02</t>
  </si>
  <si>
    <t>ADAPTADOR PVC SOLDAVEL, LONGO, COM FLANGE LIVRE,  40 MM X 1 1/4", PARA CAIXA D' AGUA</t>
  </si>
  <si>
    <t>38,48</t>
  </si>
  <si>
    <t>ADAPTADOR PVC SOLDAVEL, LONGO, COM FLANGE LIVRE,  50 MM X 1 1/2", PARA CAIXA D' AGUA</t>
  </si>
  <si>
    <t>44,09</t>
  </si>
  <si>
    <t>ADAPTADOR PVC SOLDAVEL, LONGO, COM FLANGE LIVRE,  60 MM X 2", PARA CAIXA D' AGUA</t>
  </si>
  <si>
    <t>ADAPTADOR PVC SOLDAVEL, LONGO, COM FLANGE LIVRE,  75 MM X 2 1/2", PARA CAIXA D' AGUA</t>
  </si>
  <si>
    <t>292,74</t>
  </si>
  <si>
    <t>ADAPTADOR PVC SOLDAVEL, LONGO, COM FLANGE LIVRE,  85 MM X 3", PARA CAIXA D' AGUA</t>
  </si>
  <si>
    <t>ADAPTADOR PVC, COM REGISTRO, PARA PEAD, 20 MM X 3/4", PARA LIGACAO PREDIAL DE AGUA</t>
  </si>
  <si>
    <t>ADAPTADOR PVC, ROSCAVEL, COM FLANGES E ANEL DE VEDACAO, 1 1/2", PARA CAIXA D'AGUA</t>
  </si>
  <si>
    <t>46,10</t>
  </si>
  <si>
    <t>ADAPTADOR PVC, ROSCAVEL, COM FLANGES E ANEL DE VEDACAO, 1 1/4", PARA CAIXA D' AGUA</t>
  </si>
  <si>
    <t>38,55</t>
  </si>
  <si>
    <t>ADAPTADOR PVC, ROSCAVEL, COM FLANGES E ANEL DE VEDACAO, 2", PARA CAIXA D' AGUA</t>
  </si>
  <si>
    <t>55,95</t>
  </si>
  <si>
    <t>ADAPTADOR PVC, ROSCAVEL, PARA VALVULA PIA OU LAVATORIO, 40 MM</t>
  </si>
  <si>
    <t>ADAPTADOR, CPVC, SOLDAVEL, 15 MM, PARA AGUA QUENTE</t>
  </si>
  <si>
    <t>ADAPTADOR, CPVC, SOLDAVEL, 22 MM, PARA AGUA QUENTE</t>
  </si>
  <si>
    <t>6,11</t>
  </si>
  <si>
    <t>ADAPTADOR, EM LATAO, ENGATE RAPIDO 2 1/2" X ROSCA INTERNA 5 FIOS 2 1/2",  PARA INSTALACAO PREDIAL DE COMBATE A INCENDIO</t>
  </si>
  <si>
    <t>117,19</t>
  </si>
  <si>
    <t>ADAPTADOR, EM LATAO, ENGATE RAPIDO1 1/2" X ROSCA INTERNA 5 FIOS 2 1/2",  PARA INSTALACAO PREDIAL DE COMBATE A INCENDIO</t>
  </si>
  <si>
    <t>91,71</t>
  </si>
  <si>
    <t>ADAPTADOR, PVC PBA,  BOLSA/ROSCA, JE, DN 75 / DE  85 MM</t>
  </si>
  <si>
    <t>62,95</t>
  </si>
  <si>
    <t>ADAPTADOR, PVC PBA, A BOLSA DEFOFO, JE, DN 100 / DE 110 MM</t>
  </si>
  <si>
    <t>173,66</t>
  </si>
  <si>
    <t>ADAPTADOR, PVC PBA, A BOLSA DEFOFO, JE, DN 50 / DE 60 MM</t>
  </si>
  <si>
    <t>40,00</t>
  </si>
  <si>
    <t>ADAPTADOR, PVC PBA, A BOLSA DEFOFO, JE, DN 75 / DE  85 MM</t>
  </si>
  <si>
    <t>90,68</t>
  </si>
  <si>
    <t>ADAPTADOR, PVC PBA, BOLSA/ROSCA, JE, DN 100 / DE 110 MM</t>
  </si>
  <si>
    <t>107,63</t>
  </si>
  <si>
    <t>ADAPTADOR, PVC PBA, BOLSA/ROSCA, JE, DN 50 / DE 60 MM</t>
  </si>
  <si>
    <t>28,08</t>
  </si>
  <si>
    <t>ADAPTADOR, PVC PBA, PONTA/ROSCA, JE, DN 50 / DE  60 MM</t>
  </si>
  <si>
    <t>21,33</t>
  </si>
  <si>
    <t>ADAPTADOR, PVC PBA, PONTA/ROSCA, JE, DN 75 / DE  85 MM</t>
  </si>
  <si>
    <t>71,99</t>
  </si>
  <si>
    <t>ADESIVO / COLA DE CONTATO LIQUIDO, A BASE DE RESINAS, PARA COLAGEM DE ESPUMA PARA ISOLAMENTO TERMICO FLEXIVEL</t>
  </si>
  <si>
    <t>139,11</t>
  </si>
  <si>
    <t>ADESIVO / COLA PARA EPS (ISOPOR) E OUTROS MATERIAIS</t>
  </si>
  <si>
    <t>31,29</t>
  </si>
  <si>
    <t>ADESIVO ACRILICO DE BASE AQUOSA / COLA DE CONTATO</t>
  </si>
  <si>
    <t>ADESIVO ESTRUTURAL A BASE DE RESINA EPOXI PARA INJECAO EM TRINCAS, BICOMPONENTE, BAIXA VISCOSIDADE</t>
  </si>
  <si>
    <t>180,68</t>
  </si>
  <si>
    <t>ADESIVO ESTRUTURAL A BASE DE RESINA EPOXI, BICOMPONENTE, FLUIDO</t>
  </si>
  <si>
    <t>64,33</t>
  </si>
  <si>
    <t>ADESIVO ESTRUTURAL A BASE DE RESINA EPOXI, BICOMPONENTE, PASTOSO (TIXOTROPICO)</t>
  </si>
  <si>
    <t>55,01</t>
  </si>
  <si>
    <t>ADESIVO PARA TUBOS CPVC, *75* G</t>
  </si>
  <si>
    <t>ADESIVO PLASTICO PARA PVC, BISNAGA COM 75 GR</t>
  </si>
  <si>
    <t>ADESIVO PLASTICO PARA PVC, FRASCO COM *850* GR</t>
  </si>
  <si>
    <t>53,47</t>
  </si>
  <si>
    <t>ADESIVO PLASTICO PARA PVC, FRASCO COM 175 GR</t>
  </si>
  <si>
    <t>ADITIVO ACELERADOR DE PEGA E ENDURECIMENTO PARA ARGAMASSAS E CONCRETOS, LIQUIDO E ISENTO DE CLORETOS</t>
  </si>
  <si>
    <t>21,21</t>
  </si>
  <si>
    <t>ADITIVO ADESIVO LIQUIDO PARA ARGAMASSAS DE REVESTIMENTOS CIMENTICIOS</t>
  </si>
  <si>
    <t>ADITIVO IMPERMEABILIZANTE DE PEGA NORMAL PARA ARGAMASSAS E CONCRETOS SEM ARMACAO, LIQUIDO E ISENTO DE CLORETOS</t>
  </si>
  <si>
    <t>8,68</t>
  </si>
  <si>
    <t>ADITIVO IMPERMEABILIZANTE DE PEGA ULTRARRAPIDA, LIQUIDO E ISENTO DE CLORETOS</t>
  </si>
  <si>
    <t>20,72</t>
  </si>
  <si>
    <t>ADITIVO LIQUIDO IMPERMEABILIZANTE CRISTALIZANTE</t>
  </si>
  <si>
    <t>28,87</t>
  </si>
  <si>
    <t>ADITIVO LIQUIDO INCORPORADOR DE AR PARA CONCRETO E ARGAMASSA, LIQUIDO E ISENTO DE CLORETOS</t>
  </si>
  <si>
    <t>8,60</t>
  </si>
  <si>
    <t>ADITIVO PLASTIFICANTE E ESTABILIZADOR PARA ARGAMASSAS DE ASSENTAMENTO E REBOCO, LIQUIDO E ISENTO DE CLORETOS</t>
  </si>
  <si>
    <t>ADITIVO PLASTIFICANTE RETARDADOR DE PEGA E REDUTOR DE AGUA PARA CONCRETO, LIQUIDO E ISENTO DE CLORETOS</t>
  </si>
  <si>
    <t>8,92</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</si>
  <si>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</si>
  <si>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</si>
  <si>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3.244,53</t>
  </si>
  <si>
    <t>ADUELA/ GALERIA PRE-MOLDADA DE CONCRETO ARMADO, SECAO RETANGULAR INTERNA DE 2,00 X 2,00 M (L X A), MISULA DE 20 X 20 CM, C = 1,00 M, ESPESSURA MIN = 15 CM, TB-45 E FCK DO CONCRETO = 30 MPA</t>
  </si>
  <si>
    <t>4.063,86</t>
  </si>
  <si>
    <t>ADUELA/ GALERIA PRE-MOLDADA DE CONCRETO ARMADO, SECAO RETANGULAR INTERNA DE 2,50 X 2,50 M (L X A), MISULA DE 20 X 20 CM, C = 1,00 M, ESPESSURA MIN = 15 CM, TB-45 E FCK DO CONCRETO = 30 MPA</t>
  </si>
  <si>
    <t>5.505,88</t>
  </si>
  <si>
    <t>ADUELA/ GALERIA PRE-MOLDADA DE CONCRETO ARMADO, SECAO RETANGULAR INTERNA DE 3,00 X 3,00 M (L X A), MISULA DE 20 X 20 CM, C = 1.00 M, ESPESSURA MIN = 20 CM, TB-45 E FCK DO CONCRETO = 30 MPA</t>
  </si>
  <si>
    <t>6.530,04</t>
  </si>
  <si>
    <t>AFASTADOR PARA TELHA DE FIBROCIMENTO CANALETE 90 OU KALHETAO</t>
  </si>
  <si>
    <t>AGENTE DE CURA, PROTETOR DA EVAPORACAO DA AGUA DE HIDRATACAO DO CONCRETO</t>
  </si>
  <si>
    <t>14,14</t>
  </si>
  <si>
    <t>AGREGADO RECICLADO, TIPO RACHAO RECICLADO CINZA, CLASSE A</t>
  </si>
  <si>
    <t>AJUDANTE DE ARMADOR (HORISTA)</t>
  </si>
  <si>
    <t>AJUDANTE DE ARMADOR (MENSALISTA)</t>
  </si>
  <si>
    <t>1.903,39</t>
  </si>
  <si>
    <t>AJUDANTE DE ELETRICISTA</t>
  </si>
  <si>
    <t>AJUDANTE DE ELETRICISTA (MENSALISTA)</t>
  </si>
  <si>
    <t>1.781,09</t>
  </si>
  <si>
    <t>AJUDANTE DE ESTRUTURAS METALICAS (MENSALISTA)</t>
  </si>
  <si>
    <t>2.693,76</t>
  </si>
  <si>
    <t>AJUDANTE DE ESTRUTURAS METALICAS HORISTA</t>
  </si>
  <si>
    <t>AJUDANTE DE OPERACAO EM GERAL (HORISTA)</t>
  </si>
  <si>
    <t>AJUDANTE DE OPERACAO EM GERAL (MENSALISTA)</t>
  </si>
  <si>
    <t>2.225,53</t>
  </si>
  <si>
    <t>AJUDANTE DE PINTOR</t>
  </si>
  <si>
    <t>10,44</t>
  </si>
  <si>
    <t>AJUDANTE DE PINTOR (MENSALISTA)</t>
  </si>
  <si>
    <t>1.827,62</t>
  </si>
  <si>
    <t>AJUDANTE DE SERRALHEIRO (HORISTA)</t>
  </si>
  <si>
    <t>AJUDANTE DE SERRALHEIRO (MENSALISTA)</t>
  </si>
  <si>
    <t>AJUDANTE ESPECIALIZADO</t>
  </si>
  <si>
    <t>12,67</t>
  </si>
  <si>
    <t>AJUDANTE ESPECIALIZADO (MENSALISTA)</t>
  </si>
  <si>
    <t>2.217,46</t>
  </si>
  <si>
    <t>ALCA PREFORMADA DE CONTRA POSTE, EM ACO GALVANIZADO, PARA CABO 3/16", COMPRIMENTO *860* MM</t>
  </si>
  <si>
    <t>ALCA PREFORMADA DE DISTRIBUICAO, EM ACO GALVANIZADO, PARA CABO DE ALUMINIO DIAMETRO 16 A 25 MM</t>
  </si>
  <si>
    <t>4,05</t>
  </si>
  <si>
    <t>ALCA PREFORMADA DE DISTRIBUICAO, EM ACO GALVANIZADO, PARA CONDUTORES DE ALUMINIO AWG 1/0 (CAA 6/1 OU CA 7 FIOS)</t>
  </si>
  <si>
    <t>ALCA PREFORMADA DE DISTRIBUICAO, EM ACO GALVANIZADO, PARA CONDUTORES DE ALUMINIO AWG 2 (CAA 6/1 OU CA 7 FIOS)</t>
  </si>
  <si>
    <t>7,59</t>
  </si>
  <si>
    <t>ALCA PREFORMADA DE SERVICO, EM ACO GALVANIZADO, PARA CONDUTORES DE ALUMINIO AWG 4 (CAA 6/1)</t>
  </si>
  <si>
    <t>3,04</t>
  </si>
  <si>
    <t>ALCA PREFORMADA DE SERVICO, EM ACO GALVANIZADO, PARA CONDUTORES DE ALUMINIO AWG 6 (CAA 6/1)</t>
  </si>
  <si>
    <t>ALICATE DE CORTE DIAGONAL 6 " COM ISOLAMENTO</t>
  </si>
  <si>
    <t>46,44</t>
  </si>
  <si>
    <t>ALICATE DE CRIMPAR RJ11, RJ12 E RJ45</t>
  </si>
  <si>
    <t>126,72</t>
  </si>
  <si>
    <t>ALICATE DE PRESSAO PARA SOLDA DE CHAPA 18 "</t>
  </si>
  <si>
    <t>136,26</t>
  </si>
  <si>
    <t>ALICATE DE PRESSAO 11 " PARA SOLDA, TIPO C</t>
  </si>
  <si>
    <t>76,67</t>
  </si>
  <si>
    <t>ALICATE DE PRESSAO 11 " PARA SOLDA, TIPO U</t>
  </si>
  <si>
    <t>84,37</t>
  </si>
  <si>
    <t>ALICATE PARA ANEIS DE PISTAO, CAPACIDADE 50 A 100 MM</t>
  </si>
  <si>
    <t>109,56</t>
  </si>
  <si>
    <t>ALIMENTACAO - HORISTA (COLETADO CAIXA)</t>
  </si>
  <si>
    <t>2,28</t>
  </si>
  <si>
    <t>ALIMENTACAO - MENSALISTA (COLETADO CAIXA)</t>
  </si>
  <si>
    <t>429,36</t>
  </si>
  <si>
    <t>ALISADORA DE CONCRETO COM MOTOR A GASOLINA DE 5,5 HP, PESO COM MOTOR DE 78 KG, 4 PAS</t>
  </si>
  <si>
    <t>7.309,50</t>
  </si>
  <si>
    <t>ALMOXARIFE</t>
  </si>
  <si>
    <t>ALMOXARIFE (MENSALISTA)</t>
  </si>
  <si>
    <t>2.531,95</t>
  </si>
  <si>
    <t>ALONGADOR COM TRES ALTURAS, EM TUBO DE ACO CARBONO, PINTURA NO PROCESSO ELETROSTATICO - EQUIPAMENTO DE GINASTICA PARA ACADEMIA AO AR LIVRE / ACADEMIA DA TERCEIRA IDADE - ATI</t>
  </si>
  <si>
    <t>1.994,00</t>
  </si>
  <si>
    <t>ALUMINIO ANODIZADO</t>
  </si>
  <si>
    <t>43,47</t>
  </si>
  <si>
    <t>ANEL BORRACHA PARA TUBO ESGOTO PREDIAL, DN 100 MM (NBR 5688)</t>
  </si>
  <si>
    <t>4,50</t>
  </si>
  <si>
    <t>ANEL BORRACHA PARA TUBO ESGOTO PREDIAL, DN 50 MM (NBR 5688)</t>
  </si>
  <si>
    <t>2,54</t>
  </si>
  <si>
    <t>ANEL BORRACHA PARA TUBO ESGOTO PREDIAL, DN 75 MM (NBR 5688)</t>
  </si>
  <si>
    <t>3,74</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</si>
  <si>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</si>
  <si>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</si>
  <si>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</si>
  <si>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</si>
  <si>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4,06</t>
  </si>
  <si>
    <t>ANEL BORRACHA, PARA TUBO PVC DEFOFO, DN 100 MM (NBR 7665)</t>
  </si>
  <si>
    <t>ANEL BORRACHA, PARA TUBO PVC DEFOFO, DN 150 MM (NBR 7665)</t>
  </si>
  <si>
    <t>ANEL BORRACHA, PARA TUBO PVC DEFOFO, DN 200 MM (NBR 7665)</t>
  </si>
  <si>
    <t>ANEL BORRACHA, PARA TUBO PVC, REDE COLETOR ESGOTO, DN 100 MM (NBR 7362)</t>
  </si>
  <si>
    <t>4,98</t>
  </si>
  <si>
    <t>ANEL BORRACHA, PARA TUBO PVC, REDE COLETOR ESGOTO, DN 150 MM (NBR 7362)</t>
  </si>
  <si>
    <t>15,68</t>
  </si>
  <si>
    <t>ANEL BORRACHA, PARA TUBO PVC, REDE COLETOR ESGOTO, DN 200 MM (NBR 7362)</t>
  </si>
  <si>
    <t>23,78</t>
  </si>
  <si>
    <t>ANEL BORRACHA, PARA TUBO PVC, REDE COLETOR ESGOTO, DN 250 MM (NBR 7362)</t>
  </si>
  <si>
    <t>60,09</t>
  </si>
  <si>
    <t>ANEL BORRACHA, PARA TUBO PVC, REDE COLETOR ESGOTO, DN 350 MM (NBR 7362)</t>
  </si>
  <si>
    <t>98,43</t>
  </si>
  <si>
    <t>ANEL BORRACHA, PARA TUBO PVC, REDE COLETOR ESGOTO, DN 400 MM (NBR 7362)</t>
  </si>
  <si>
    <t>136,42</t>
  </si>
  <si>
    <t>ANEL BORRACHA, PARA TUBO/CONEXAO PVC PBA, DN 100 MM, PARA REDE AGUA</t>
  </si>
  <si>
    <t>ANEL BORRACHA, PARA TUBO/CONEXAO PVC PBA, DN 50 MM, PARA REDE AGUA</t>
  </si>
  <si>
    <t>3,52</t>
  </si>
  <si>
    <t>ANEL BORRACHA, PARA TUBO/CONEXAO PVC PBA, DN 60 MM, PARA REDE AGUA</t>
  </si>
  <si>
    <t>6,44</t>
  </si>
  <si>
    <t>ANEL BORRACHA, PARA TUBO/CONEXAO PVC PBA, DN 75 MM, PARA REDE AGUA</t>
  </si>
  <si>
    <t>9,97</t>
  </si>
  <si>
    <t>ANEL BORRACHA, PARA TUBO, PVC REDE COLETOR ESGOTO, DN 300 MM (NBR 7362)</t>
  </si>
  <si>
    <t>134,11</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</si>
  <si>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</si>
  <si>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</si>
  <si>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</si>
  <si>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</si>
  <si>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</si>
  <si>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8,82</t>
  </si>
  <si>
    <t>ANEL DE CONCRETO ARMADO COM FUNDO, PARA FOSSA E POCO 1,50 X *0,50* M</t>
  </si>
  <si>
    <t>601,94</t>
  </si>
  <si>
    <t>ANEL DE CONCRETO ARMADO COM FUNDO, PARA FOSSA E POCO 2,00 X *0,50* M</t>
  </si>
  <si>
    <t>948,78</t>
  </si>
  <si>
    <t>ANEL DE CONCRETO ARMADO COM FUNDO, PARA FOSSA E POCO 2,50 X *0,50* M</t>
  </si>
  <si>
    <t>1.332,22</t>
  </si>
  <si>
    <t>ANEL DE CONCRETO ARMADO, COM FUROS/DRENO PARA SUMIDOURO, D = 0,80 M, H = 0,50 M</t>
  </si>
  <si>
    <t>124,53</t>
  </si>
  <si>
    <t>ANEL DE CONCRETO ARMADO, COM FUROS/DRENO PARA SUMIDOURO, D = 1,00 M, H = 0,50M</t>
  </si>
  <si>
    <t>162,22</t>
  </si>
  <si>
    <t>ANEL DE CONCRETO ARMADO, COM FUROS/DRENO PARA SUMIDOURO, D = 1,50 M, H = 0,50 M</t>
  </si>
  <si>
    <t>392,45</t>
  </si>
  <si>
    <t>ANEL DE DISTRIBUICAO EM ACO GALVANIZADO PARA FIO FE-160</t>
  </si>
  <si>
    <t>1,14</t>
  </si>
  <si>
    <t>ANEL DE EXPANSAO EM COBRE, ENGATE RAPIDO 1 1/2", PARA EMPATACAO MANGUEIRA DE COMBATE A INCENDIO PREDIAL</t>
  </si>
  <si>
    <t>18,38</t>
  </si>
  <si>
    <t>ANEL DE EXPANSAO EM COBRE, ENGATE RAPIDO 2 1/2", PARA EMPATACAO MANGUEIRA DE COMBATE A INCENDIO PREDIAL</t>
  </si>
  <si>
    <t>27,76</t>
  </si>
  <si>
    <t>ANEL DE VEDACAO/JUNTA ELASTICA, H = *16* MM, PARA TUBO DE CONCRETO, DN 300 MM</t>
  </si>
  <si>
    <t>ANEL DE VEDACAO/JUNTA ELASTICA, H = *16* MM, PARA TUBO DE CONCRETO, DN 400 MM</t>
  </si>
  <si>
    <t>39,51</t>
  </si>
  <si>
    <t>ANEL DE VEDACAO/JUNTA ELASTICA, H = *16* MM, PARA TUBO DE CONCRETO, DN 500 MM</t>
  </si>
  <si>
    <t>ANEL DE VEDACAO/JUNTA ELASTICA, H = *16* MM, PARA TUBO DE CONCRETO, DN 600 MM</t>
  </si>
  <si>
    <t>55,89</t>
  </si>
  <si>
    <t>ANEL DE VEDACAO/JUNTA ELASTICA, H = *18* MM, PARA TUBO DE CONCRETO, DN 700 MM</t>
  </si>
  <si>
    <t>76,19</t>
  </si>
  <si>
    <t>ANEL DE VEDACAO/JUNTA ELASTICA, H = *19* MM, PARA TUBO DE CONCRETO, DN 800 MM</t>
  </si>
  <si>
    <t>93,88</t>
  </si>
  <si>
    <t>ANEL DE VEDACAO/JUNTA ELASTICA, H = *19* MM, PARA TUBO DE CONCRETO, DN 900 MM</t>
  </si>
  <si>
    <t>108,90</t>
  </si>
  <si>
    <t>ANEL DE VEDACAO/JUNTA ELASTICA, H = *21* MM, PARA TUBO DE CONCRETO, DN 1000 MM</t>
  </si>
  <si>
    <t>136,82</t>
  </si>
  <si>
    <t>ANEL DE VEDACAO, PVC FLEXIVEL, 100 MM, PARA SAIDA DE BACIA / VASO SANITARIO</t>
  </si>
  <si>
    <t>9,55</t>
  </si>
  <si>
    <t>ANEL DESLIZANTE / TRADICIONAL, METALICO, PARA TUBO PEX, DN 16 MM</t>
  </si>
  <si>
    <t>ANEL DESLIZANTE / TRADICIONAL, METALICO, PARA TUBO PEX, DN 20 MM</t>
  </si>
  <si>
    <t>ANEL DESLIZANTE / TRADICIONAL, METALICO, PARA TUBO PEX, DN 25 MM</t>
  </si>
  <si>
    <t>6,66</t>
  </si>
  <si>
    <t>ANEL DESLIZANTE / TRADICIONAL, METALICO, PARA TUBO PEX, DN 32 MM</t>
  </si>
  <si>
    <t>ANEL EM CONCRETO ARMADO, LISO,  PARA FOSSAS SEPTICAS E SUMIDOUROS, COM FUNDO, DIAMETRO INTERNO DE 1,20 M E ALTURA DE 0,50 M</t>
  </si>
  <si>
    <t>504,32</t>
  </si>
  <si>
    <t>ANEL EM CONCRETO ARMADO, LISO, PARA FOSSAS SEPTICAS E SUMIDOUROS, COM FUNDO, DIAMETRO INTERNO DE 3,00 M E ALTURA DE 0,50 M</t>
  </si>
  <si>
    <t>1.739,43</t>
  </si>
  <si>
    <t>ANEL EM CONCRETO ARMADO, LISO, PARA FOSSAS SEPTICAS E SUMIDOUROS, SEM FUNDO, DIAMETRO INTERNO DE 2,00 M E ALTURA DE 0,50 M</t>
  </si>
  <si>
    <t>609,99</t>
  </si>
  <si>
    <t>ANEL EM CONCRETO ARMADO, LISO, PARA FOSSAS SEPTICAS E SUMIDOUROS, SEM FUNDO, DIAMETRO INTERNO DE 2,50 M E ALTURA DE 0,50 M</t>
  </si>
  <si>
    <t>819,32</t>
  </si>
  <si>
    <t>ANEL EM CONCRETO ARMADO, LISO, PARA FOSSAS SEPTICAS E SUMIDOUROS, SEM FUNDO, DIAMETRO INTERNO DE 3,00 M E ALTURA DE 0,50 M</t>
  </si>
  <si>
    <t>1.147,05</t>
  </si>
  <si>
    <t>ANEL EM CONCRETO ARMADO, LISO, PARA POCOS DE INSPECAO, COM FUNDO, DIAMETRO INTERNO DE 0,60 M E ALTURA DE 0,50 M</t>
  </si>
  <si>
    <t>147,47</t>
  </si>
  <si>
    <t>ANEL EM CONCRETO ARMADO, LISO, PARA POCOS DE INSPECAO, SEM FUNDO, DIAMETRO INTERNO DE 0,60 M E ALTURA DE 0,20 M</t>
  </si>
  <si>
    <t>68,82</t>
  </si>
  <si>
    <t>ANEL EM CONCRETO ARMADO, LISO, PARA POCOS DE INSPECAO, SEM FUNDO, DIAMETRO INTERNO DE 0,60 M E ALTURA DE 0,50 M</t>
  </si>
  <si>
    <t>106,14</t>
  </si>
  <si>
    <t>ANEL EM CONCRETO ARMADO, LISO, PARA POCOS DE VISITA, POCOS DE INSPECAO, FOSSAS SEPTICAS E SUMIDOUROS, COM FUNDO, DIAMETRO INTERNO DE 1,20 M E ALTURA DE 0,75 M</t>
  </si>
  <si>
    <t>356,40</t>
  </si>
  <si>
    <t>ANEL EM CONCRETO ARMADO, LISO, PARA POCOS DE VISITA, POCOS DE INSPECAO, FOSSAS SEPTICAS E SUMIDOUROS, SEM FUNDO, DIAMETRO INTERNO DE 1,20 M E ALTURA DE 0,50 M</t>
  </si>
  <si>
    <t>254,28</t>
  </si>
  <si>
    <t>ANEL EM CONCRETO ARMADO, LISO, PARA POCOS DE VISITAS, POCOS DE INSPECAO, FOSSAS SEPTICAS E SUMIDOUROS, COM FUNDO, DIAMETRO INTERNO DE 0,80 M E ALTURA DE 0,50 M</t>
  </si>
  <si>
    <t>196,63</t>
  </si>
  <si>
    <t>ANEL EM CONCRETO ARMADO, LISO, PARA POCOS DE VISITAS, POCOS DE INSPECAO, FOSSAS SEPTICAS E SUMIDOUROS, COM FUNDO, DIAMETRO INTERNO DE 1,00 M E ALTURA DE 0,50 M</t>
  </si>
  <si>
    <t>258,08</t>
  </si>
  <si>
    <t>ANEL EM CONCRETO ARMADO, LISO, PARA POCOS DE VISITAS, POCOS DE INSPECAO, FOSSAS SEPTICAS E SUMIDOUROS, SEM FUNDO, DIAMETRO INTERNO DE 0,80 M E ALTURA DE 0,50 M</t>
  </si>
  <si>
    <t>139,28</t>
  </si>
  <si>
    <t>ANEL EM CONCRETO ARMADO, LISO, PARA POCOS DE VISITAS, POCOS DE INSPECAO, FOSSAS SEPTICAS E SUMIDOUROS, SEM FUNDO, DIAMETRO INTERNO DE 1,00 M E ALTURA DE 0,50 M</t>
  </si>
  <si>
    <t>187,33</t>
  </si>
  <si>
    <t>ANEL EM CONCRETO ARMADO, LISO, PARA, POCOS DE VISITA, POCOS DE INSPECAO, FOSSAS SEPTICAS E SUMIDOUROS, COM FUNDO, DIAMETRO INTERNO DE 1,50 M E ALTURA DE 1,00 M</t>
  </si>
  <si>
    <t>491,59</t>
  </si>
  <si>
    <t>ANEL EM CONCRETO ARMADO, LISO, PARA, POCOS DE VISITA, POCOS DE INSPECAO, FOSSAS SEPTICAS E SUMIDOUROS, SEM FUNDO, DIAMETRO INTERNO DE 1,50 M E ALTURA DE 0,50 M</t>
  </si>
  <si>
    <t>351,72</t>
  </si>
  <si>
    <t>ANEL EM CONCRETO ARMADO, PERFURADO,  PARA FOSSAS SEPTICAS E SUMIDOUROS, SEM FUNDO, DIAMETRO INTERNO DE 1,20 M E ALTURA DE 0,50 M</t>
  </si>
  <si>
    <t>221,21</t>
  </si>
  <si>
    <t>ANEL EM CONCRETO ARMADO, PERFURADO, PARA FOSSAS SEPTICAS E SUMIDOUROS, SEM FUNDO, DIAMETRO INTERNO DE 2,00 M E ALTURA DE 0,50 M</t>
  </si>
  <si>
    <t>467,01</t>
  </si>
  <si>
    <t>ANEL EM CONCRETO ARMADO, PERFURADO, PARA FOSSAS SEPTICAS E SUMIDOUROS, SEM FUNDO, DIAMETRO INTERNO DE 2,50 M E ALTURA DE 0,50 M</t>
  </si>
  <si>
    <t>573,52</t>
  </si>
  <si>
    <t>ANEL EM CONCRETO ARMADO, PERFURADO, PARA FOSSAS SEPTICAS E SUMIDOUROS, SEM FUNDO, DIAMETRO INTERNO DE 3,00 M E ALTURA DE 0,50 M</t>
  </si>
  <si>
    <t>802,94</t>
  </si>
  <si>
    <t>APARELHO CORTE OXI-ACETILENO PARA SOLDA E CORTE CONTENDO MACARICO SOLDA, BICO DE CORTE, CILINDROS, REGULADORES, MANGUEIRAS E CARRINHO</t>
  </si>
  <si>
    <t>3.020,04</t>
  </si>
  <si>
    <t>APARELHO SINALIZADOR LUMINOSO COM LED, PARA SAIDA GARAGEM, COM 2 LENTES EM POLICARBONATO, BIVOLT (INCLUI SUPORTE DE FIXACAO)</t>
  </si>
  <si>
    <t>APOIO DO PORTA DENTE PARA FRESADORA DE  ASFALTO</t>
  </si>
  <si>
    <t>3.113,00</t>
  </si>
  <si>
    <t>APONTADOR OU APROPRIADOR DE MAO DE OBRA</t>
  </si>
  <si>
    <t>APONTADOR OU APROPRIADOR DE MAO DE OBRA (MENSALISTA)</t>
  </si>
  <si>
    <t>AQUECEDOR DE AGUA A GAS GLP/GN COM CAPACIDADE DE ARMAZENAMENTO DE 50 A 80 L</t>
  </si>
  <si>
    <t>3.047,95</t>
  </si>
  <si>
    <t>AQUECEDOR DE AGUA ELETRICO  RESERVATORIO DE 100 L CILINDRICO EM COBRE, REFORCADO COM ACO CARBONO, MONOFASICO, TENSAO NOMINAL 220 V</t>
  </si>
  <si>
    <t>3.250,00</t>
  </si>
  <si>
    <t>AQUECEDOR DE AGUA ELETRICO  RESERVATORIO DE 500 L CILINDRICO EM COBRE, REFORCADO COM ACO CARBONO, MONOFASICO, TENSAO NOMINAL 220 V</t>
  </si>
  <si>
    <t>7.074,43</t>
  </si>
  <si>
    <t>AQUECEDOR DE AGUA ELETRICO  RESERVATORIO DE 500 L CILINDRICO EM COBRE, REFORCADO COM ACO CARBONO, TRIFASICO, TENSAO NOMINAL 220/380/400 V, POTENCIA 24 KW</t>
  </si>
  <si>
    <t>8.882,91</t>
  </si>
  <si>
    <t>AQUECEDOR DE AGUA ELETRICO  RESERVATORIO DE 700 L CILINDRICO EM COBRE, REFORCADO COM ACO CARBONO, MONOFASICO, TENSAO NOMINAL 220 V</t>
  </si>
  <si>
    <t>11.506,83</t>
  </si>
  <si>
    <t>AQUECEDOR DE AGUA ELETRICO HORIZONTAL, RESERVATORIO DE 200 L CILINDRICO EM COBRE, REFORCADO COM ACO CARBONO, MONOFASICO, TENSAO NOMINAL 220 V</t>
  </si>
  <si>
    <t>4.399,77</t>
  </si>
  <si>
    <t>AQUECEDOR DE OLEO BPF (FLUIDO) TERMICO, CAPACIDADE DE 300.000  KCAL/H</t>
  </si>
  <si>
    <t>298.453,86</t>
  </si>
  <si>
    <t>AQUECEDOR SOLAR COM RESERVATORIO TERMICO DE 1000 L E *5* PLACAS COLETORAS DE *2,0* M2 (NAO INCLUI ACESSORIOS) (SEM INSTALACAO)</t>
  </si>
  <si>
    <t>10.941,97</t>
  </si>
  <si>
    <t>AQUECEDOR SOLAR COM RESERVATORIO TERMICO DE 400 L E *2* PLACAS COLETORAS DE *2,0* M2 (NAO INCLUI ACESSORIOS) (SEM INSTALACAO)</t>
  </si>
  <si>
    <t>5.706,69</t>
  </si>
  <si>
    <t>AQUECEDOR SOLAR COM RESERVATORIO TERMICO DE 600 L E *3* PLACAS COLETORAS DE *2,0* M2 (NAO INCLUI ACESSORIOS) (SEM INSTALACAO)</t>
  </si>
  <si>
    <t>7.573,89</t>
  </si>
  <si>
    <t>AQUECEDOR SOLAR COM RESERVATORIO TERMICO DE 800 L E *4* PLACAS COLETORAS DE *2,0* M2 (NAO INCLUI ACESSORIOS) (SEM INSTALACAO)</t>
  </si>
  <si>
    <t>7.073,59</t>
  </si>
  <si>
    <t>AQUECEDOR SOLAR DE INSTALACAO EXTERNA, KIT COMPACTO, CONJUNTO COM RESERVATORIO TERMICO DE 200 L, PLACA COLETORA DE *2,0* M2 E INCLUSO ACESSORIOS (RESIDENCIAS ATE 120,00 M2 E DE 4 A 5 BANHOS POR DIA) (SEM INSTALACAO)</t>
  </si>
  <si>
    <t>3.366,50</t>
  </si>
  <si>
    <t>AR CONDICIONADO SPLIT INVERTER, HI-WALL (PAREDE), 12000 BTU/H, CICLO FRIO, 60HZ, CLASSIFICACAO A (SELO PROCEL), GAS HFC, CONTROLE S/FIO</t>
  </si>
  <si>
    <t>2.087,52</t>
  </si>
  <si>
    <t>AR CONDICIONADO SPLIT INVERTER, HI-WALL (PAREDE), 18000 BTU/H, CICLO FRIO, 60HZ, CLASSIFICACAO A (SELO PROCEL), GAS HFC, CONTROLE S/FIO</t>
  </si>
  <si>
    <t>3.099,00</t>
  </si>
  <si>
    <t>AR CONDICIONADO SPLIT INVERTER, HI-WALL (PAREDE), 24000 BTU/H, CICLO FRIO, 60HZ, CLASSIFICACAO A - SELO PROCEL, GAS HFC, CONTROLE S/FIO</t>
  </si>
  <si>
    <t>4.283,11</t>
  </si>
  <si>
    <t>AR CONDICIONADO SPLIT INVERTER, HI-WALL (PAREDE), 9000 BTU/H, CICLO FRIO, 60HZ, CLASSIFICACAO A (SELO PROCEL), GAS HFC, CONTROLE S/FIO</t>
  </si>
  <si>
    <t>1.864,34</t>
  </si>
  <si>
    <t>AR CONDICIONADO SPLIT INVERTER, PISO TETO, APRESENTANDO ENTRE 54000 E 58000 BTU/H, CICLO FRIO, 60HZ, CLASSIFICACAO ENERGETICA A OU B (SELO PROCEL), GAS HFC, CONTROLE S/FIO</t>
  </si>
  <si>
    <t>16.974,62</t>
  </si>
  <si>
    <t>AR CONDICIONADO SPLIT INVERTER, PISO TETO, 18000 BTU/H, CICLO FRIO, 60HZ, CLASSIFICACAO ENERGETICA A OU B (SELO PROCEL), GAS HFC, CONTROLE S/FIO</t>
  </si>
  <si>
    <t>8.036,96</t>
  </si>
  <si>
    <t>AR CONDICIONADO SPLIT INVERTER, PISO TETO, 24000 BTU/H, CICLO FRIO, 60HZ, CLASSIFICACAO ENERGETICA A OU B (SELO PROCEL), GAS HFC, CONTROLE S/FIO</t>
  </si>
  <si>
    <t>9.010,09</t>
  </si>
  <si>
    <t>AR CONDICIONADO SPLIT INVERTER, PISO TETO, 36000 BTU/H, CICLO FRIO, 60HZ, CLASSIFICACAO ENERGETICA A OU B (SELO PROCEL), GAS HFC, CONTROLE S/FIO</t>
  </si>
  <si>
    <t>10.179,49</t>
  </si>
  <si>
    <t>AR CONDICIONADO SPLIT INVERTER, PISO TETO, 48000 BTU/H, CICLO FRIO, 60HZ, CLASSIFICACAO ENERGETICA A OU B (SELO PROCEL), GAS HFC, CONTROLE S/FIO</t>
  </si>
  <si>
    <t>13.990,95</t>
  </si>
  <si>
    <t>AR CONDICIONADO SPLIT ON/OFF, CASSETE (TETO), FRIO 4 VIAS 18000 BTUS/H, CLASSIFICACAO ENERGETICA C - SELO PROCEL, GAS HFC, CONTROLE S/ FIO</t>
  </si>
  <si>
    <t>4.926,41</t>
  </si>
  <si>
    <t>AR CONDICIONADO SPLIT ON/OFF, CASSETE (TETO), FRIO 4 VIAS 24000 BTUS/H, CLASSIFICACAO ENERGETICA C - SELO PROCEL, GAS HFC, CONTROLE S/ FIO</t>
  </si>
  <si>
    <t>6.105,58</t>
  </si>
  <si>
    <t>AR CONDICIONADO SPLIT ON/OFF, CASSETE (TETO), FRIO 4 VIAS 36000 BTUS/H, CLASSIFICACAO ENERGETICA C - SELO PROCEL, GAS HFC, CONTROLE S/ FIO</t>
  </si>
  <si>
    <t>9.072,75</t>
  </si>
  <si>
    <t>AR CONDICIONADO SPLIT ON/OFF, CASSETE (TETO), FRIO 4 VIAS 48000 BTUS/H, CLASSIFICACAO ENERGETICA C - SELO PROCEL, GAS HFC, CONTROLE S/ FIO</t>
  </si>
  <si>
    <t>9.405,20</t>
  </si>
  <si>
    <t>AR CONDICIONADO SPLIT ON/OFF, CASSETE (TETO), FRIO 4 VIAS 60000 BTUS/H, CLASSIFICACAO ENERGETICA C - SELO PROCEL, GAS HFC, CONTROLE S/ FIO</t>
  </si>
  <si>
    <t>10.793,16</t>
  </si>
  <si>
    <t>AR CONDICIONADO SPLIT ON/OFF, CASSETE (TETO), 18000 BTUS/H, CICLO QUENTE/FRIO, 60 HZ, CLASSIFICACAO ENERGETICA C - SELO PROCEL, GAS HFC, CONTROLE S/ FIO</t>
  </si>
  <si>
    <t>5.894,90</t>
  </si>
  <si>
    <t>AR CONDICIONADO SPLIT ON/OFF, CASSETE (TETO), 24000 BTUS/H, CICLO QUENTE/FRIO, 60 HZ, CLASSIFICACAO ENERGETICA C - SELO PROCEL, GAS HFC, CONTROLE S/ FIO</t>
  </si>
  <si>
    <t>6.347,53</t>
  </si>
  <si>
    <t>AR CONDICIONADO SPLIT ON/OFF, CASSETE (TETO), 36000 BTUS/H, CICLO QUENTE/FRIO, 60 HZ, CLASSIFICACAO ENERGETICA A - SELO PROCEL, GAS HFC, CONTROLE S/ FIO</t>
  </si>
  <si>
    <t>9.380,42</t>
  </si>
  <si>
    <t>AR CONDICIONADO SPLIT ON/OFF, CASSETE (TETO), 48000 BTUS/H, CICLO QUENTE/FRIO, 60 HZ, CLASSIFICACAO ENERGETICA A - SELO PROCEL, GAS HFC, CONTROLE S/ FIO</t>
  </si>
  <si>
    <t>10.852,23</t>
  </si>
  <si>
    <t>AR CONDICIONADO SPLIT ON/OFF, CASSETE (TETO), 60000 BTUS/H, CICLO QUENTE/FRIO, 60 HZ, CLASSIFICACAO ENERGETICA A - SELO PROCEL, GAS HFC, CONTROLE S/ FIO</t>
  </si>
  <si>
    <t>11.352,82</t>
  </si>
  <si>
    <t>AR CONDICIONADO SPLIT ON/OFF, HI-WALL (PAREDE), 12000 BTUS/H, CICLO FRIO, 60 HZ, CLASSIFICACAO ENERGETICA A - SELO PROCEL, GAS HFC, CONTROLE S/ FIO</t>
  </si>
  <si>
    <t>1.675,37</t>
  </si>
  <si>
    <t>AR CONDICIONADO SPLIT ON/OFF, HI-WALL (PAREDE), 12000 BTUS/H, CICLO QUENTE/FRIO, 60 HZ, CLASSIFICACAO ENERGETICA A - SELO PROCEL, GAS HFC, CONTROLE S/ FIO</t>
  </si>
  <si>
    <t>1.812,32</t>
  </si>
  <si>
    <t>AR CONDICIONADO SPLIT ON/OFF, HI-WALL (PAREDE), 18000 BTUS/H, CICLO FRIO, 60 HZ, CLASSIFICACAO ENERGETICA A - SELO PROCEL, GAS HFC, CONTROLE S/ FIO</t>
  </si>
  <si>
    <t>2.410,64</t>
  </si>
  <si>
    <t>AR CONDICIONADO SPLIT ON/OFF, HI-WALL (PAREDE), 18000 BTUS/H, CICLO QUENTE/FRIO, 60 HZ, CLASSIFICACAO ENERGETICA A - SELO PROCEL, GAS HFC, CONTROLE S/ FIO</t>
  </si>
  <si>
    <t>2.688,24</t>
  </si>
  <si>
    <t>AR CONDICIONADO SPLIT ON/OFF, HI-WALL (PAREDE), 24000 BTUS/H, CICLO FRIO, 60 HZ, CLASSIFICACAO ENERGETICA A - SELO PROCEL, GAS HFC, CONTROLE S/ FIO</t>
  </si>
  <si>
    <t>3.157,72</t>
  </si>
  <si>
    <t>AR CONDICIONADO SPLIT ON/OFF, HI-WALL (PAREDE), 24000 BTUS/H, CICLO QUENTE/FRIO, 60 HZ, CLASSIFICACAO ENERGETICA A - SELO PROCEL, GAS HFC, CONTROLE S/ FIO</t>
  </si>
  <si>
    <t>3.554,79</t>
  </si>
  <si>
    <t>AR CONDICIONADO SPLIT ON/OFF, HI-WALL (PAREDE), 9000 BTUS/H, CICLO FRIO, 60 HZ, CLASSIFICACAO ENERGETICA A - SELO PROCEL, GAS HFC, CONTROLE S/ FIO</t>
  </si>
  <si>
    <t>1.435,24</t>
  </si>
  <si>
    <t>AR CONDICIONADO SPLIT ON/OFF, HI-WALL (PAREDE), 9000 BTUS/H, CICLO QUENTE/FRIO, 60 HZ, CLASSIFICACAO ENERGETICA A - SELO PROCEL, GAS HFC, CONTROLE S/ FIO</t>
  </si>
  <si>
    <t>1.580,36</t>
  </si>
  <si>
    <t>AR CONDICIONADO SPLIT ON/OFF, PISO TETO, 18.000 BTU/H, CICLO FRIO, 60HZ, CLASSIFICACAO ENERGETICA C - SELO PROCEL, GAS HFC, CONTROLE S/FIO</t>
  </si>
  <si>
    <t>4.491,09</t>
  </si>
  <si>
    <t>AR CONDICIONADO SPLIT ON/OFF, PISO TETO, 24.000 BTU/H, CICLO FRIO, 60HZ, CLASSIFICACAO ENERGETICA C - SELO PROCEL, GAS HFC, CONTROLE S/FIO</t>
  </si>
  <si>
    <t>4.737,19</t>
  </si>
  <si>
    <t>AR CONDICIONADO SPLIT ON/OFF, PISO TETO, 36.000 BTU/H, CICLO FRIO, 60HZ, CLASSIFICACAO ENERGETICA C - SELO PROCEL, GAS HFC, CONTROLE S/FIO</t>
  </si>
  <si>
    <t>6.286,30</t>
  </si>
  <si>
    <t>AR CONDICIONADO SPLIT ON/OFF, PISO TETO, 48.000 BTU/H, CICLO FRIO, 60HZ, CLASSIFICACAO ENERGETICA C - SELO PROCEL, GAS HFC, CONTROLE S/FIO</t>
  </si>
  <si>
    <t>7.616,69</t>
  </si>
  <si>
    <t>AR CONDICIONADO SPLIT ON/OFF, PISO TETO, 60.000 BTU/H, CICLO FRIO, 60HZ, CLASSIFICACAO ENERGETICA C - SELO PROCEL, GAS HFC, CONTROLE S/FIO</t>
  </si>
  <si>
    <t>8.567,51</t>
  </si>
  <si>
    <t>AR-CONDICIONADO FRIO SPLITAO INVERTER 30 TR</t>
  </si>
  <si>
    <t>67.515,49</t>
  </si>
  <si>
    <t>AR-CONDICIONADO FRIO SPLITAO MODULAR 10 TR</t>
  </si>
  <si>
    <t>21.132,20</t>
  </si>
  <si>
    <t>AR-CONDICIONADO FRIO SPLITAO MODULAR 15 TR</t>
  </si>
  <si>
    <t>27.271,53</t>
  </si>
  <si>
    <t>AR-CONDICIONADO FRIO SPLITAO MODULAR 20 TR</t>
  </si>
  <si>
    <t>39.677,94</t>
  </si>
  <si>
    <t>AR-CONDICIONADO SPLIT INVERTER, PISO TETO, 24000 BTU/H, QUENTE/FRIO, 60HZ, CLASSIFICACAO ENERGETICA A - SELO PROCEL, GAS HFC, CONTROLE S/FIO</t>
  </si>
  <si>
    <t>4.873,17</t>
  </si>
  <si>
    <t>ARADO REVERSIVEL COM 3 DISCOS DE 26" X 6MM REBOCAVEL</t>
  </si>
  <si>
    <t>28.471,98</t>
  </si>
  <si>
    <t>ARAME DE ACO OVALADO 15 X 17 ( 45,7 KG, 700 KGF), ROLO 1000 M</t>
  </si>
  <si>
    <t>30,80</t>
  </si>
  <si>
    <t>ARAME DE AMARRACAO PARA GABIAO GALVANIZADO, DIAMETRO 2,2 MM</t>
  </si>
  <si>
    <t>23,27</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</si>
  <si>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</si>
  <si>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</si>
  <si>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</si>
  <si>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</si>
  <si>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</si>
  <si>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37,08</t>
  </si>
  <si>
    <t>ARAME GALVANIZADO 6 BWG, D = 5,16 MM (0,157 KG/M), OU 8 BWG, D = 4,19 MM (0,101 KG/M), OU 10 BWG, D = 3,40 MM (0,0713 KG/M)</t>
  </si>
  <si>
    <t>30,20</t>
  </si>
  <si>
    <t>ARAME PROTEGIDO COM POLIMERO PARA GABIAO, DIAMETRO 2,2 MM</t>
  </si>
  <si>
    <t>29,95</t>
  </si>
  <si>
    <t>ARAME RECOZIDO 16 BWG, D = 1,65 MM (0,016 KG/M) OU 18 BWG, D = 1,25 MM (0,01 KG/M)</t>
  </si>
  <si>
    <t>AREIA FINA - POSTO JAZIDA/FORNECEDOR (RETIRADO NA JAZIDA, SEM TRANSPORTE)</t>
  </si>
  <si>
    <t>105,00</t>
  </si>
  <si>
    <t>AREIA GROSSA - POSTO JAZIDA/FORNECEDOR (RETIRADO NA JAZIDA, SEM TRANSPORTE)</t>
  </si>
  <si>
    <t>106,37</t>
  </si>
  <si>
    <t>AREIA MEDIA - POSTO JAZIDA/FORNECEDOR (RETIRADO NA JAZIDA, SEM TRANSPORTE)</t>
  </si>
  <si>
    <t>AREIA PARA ATERRO - POSTO JAZIDA/FORNECEDOR (RETIRADO NA JAZIDA, SEM TRANSPORTE)</t>
  </si>
  <si>
    <t>AREIA PARA LEITO FILTRANTE (0,42 A 1,68 MM) - POSTO JAZIDA/FORNECEDOR (RETIRADO NA JAZIDA, SEM TRANSPORTE)</t>
  </si>
  <si>
    <t>1.205,07</t>
  </si>
  <si>
    <t>ARGAMASSA COLANTE AC I PARA CERAMICAS</t>
  </si>
  <si>
    <t>ARGAMASSA COLANTE AC II</t>
  </si>
  <si>
    <t>1,75</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</si>
  <si>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</si>
  <si>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</si>
  <si>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</si>
  <si>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</si>
  <si>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</si>
  <si>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3,09</t>
  </si>
  <si>
    <t>ARGAMASSA PARA REVESTIMENTO DECORATIVO MONOCAMADA</t>
  </si>
  <si>
    <t>3,13</t>
  </si>
  <si>
    <t>ARGAMASSA PISO SOBRE PISO</t>
  </si>
  <si>
    <t>ARGAMASSA POLIMERICA DE REPARO ESTRUTURAL, BICOMPONENTE</t>
  </si>
  <si>
    <t>ARGAMASSA POLIMERICA IMPERMEABILIZANTE SEMIFLEXIVEL, BICOMPONENTE (MEMBRANA IMPERMEABILIZANTE ACRILICA)</t>
  </si>
  <si>
    <t>3,98</t>
  </si>
  <si>
    <t>ARGAMASSA PRONTA PARA CONTRAPISO</t>
  </si>
  <si>
    <t>0,97</t>
  </si>
  <si>
    <t>ARGAMASSA USINADA AUTOADENSAVEL E AUTONIVELANTE PARA CONTRAPISO, INCLUI BOMBEAMENTO</t>
  </si>
  <si>
    <t>406,45</t>
  </si>
  <si>
    <t>ARGILA EXPANDIDA, GRANULOMETRIA 2215</t>
  </si>
  <si>
    <t>678,87</t>
  </si>
  <si>
    <t>ARGILA OU BARRO PARA ATERRO/REATERRO (COM TRANSPORTE ATE 10 KM)</t>
  </si>
  <si>
    <t>47,52</t>
  </si>
  <si>
    <t>ARGILA OU BARRO PARA ATERRO/REATERRO (RETIRADO NA JAZIDA, SEM TRANSPORTE)</t>
  </si>
  <si>
    <t>ARGILA, ARGILA VERMELHA OU ARGILA ARENOSA (RETIRADA NA JAZIDA, SEM TRANSPORTE)</t>
  </si>
  <si>
    <t>ARMACAO VERTICAL COM HASTE E CONTRA-PINO, EM CHAPA DE ACO GALVANIZADO 3/16", COM 1 ESTRIBO E 1 ISOLADOR</t>
  </si>
  <si>
    <t>34,25</t>
  </si>
  <si>
    <t>ARMACAO VERTICAL COM HASTE E CONTRA-PINO, EM CHAPA DE ACO GALVANIZADO 3/16", COM 1 ESTRIBO, SEM ISOLADOR</t>
  </si>
  <si>
    <t>23,96</t>
  </si>
  <si>
    <t>ARMACAO VERTICAL COM HASTE E CONTRA-PINO, EM CHAPA DE ACO GALVANIZADO 3/16", COM 2 ESTRIBOS, E 2 ISOLADORES</t>
  </si>
  <si>
    <t>50,92</t>
  </si>
  <si>
    <t>ARMACAO VERTICAL COM HASTE E CONTRA-PINO, EM CHAPA DE ACO GALVANIZADO 3/16", COM 2 ESTRIBOS, SEM ISOLADOR</t>
  </si>
  <si>
    <t>ARMACAO VERTICAL COM HASTE E CONTRA-PINO, EM CHAPA DE ACO GALVANIZADO 3/16", COM 3 ESTRIBOS E 3 ISOLADORES</t>
  </si>
  <si>
    <t>92,01</t>
  </si>
  <si>
    <t>ARMACAO VERTICAL COM HASTE E CONTRA-PINO, EM CHAPA DE ACO GALVANIZADO 3/16", COM 3 ESTRIBOS, SEM ISOLADOR</t>
  </si>
  <si>
    <t>65,88</t>
  </si>
  <si>
    <t>ARMACAO VERTICAL COM HASTE E CONTRA-PINO, EM CHAPA DE ACO GALVANIZADO 3/16", COM 4 ESTRIBOS E 4 ISOLADORES</t>
  </si>
  <si>
    <t>118,56</t>
  </si>
  <si>
    <t>ARMACAO VERTICAL COM HASTE E CONTRA-PINO, EM CHAPA DE ACO GALVANIZADO 3/16", COM 4 ESTRIBOS, SEM ISOLADOR</t>
  </si>
  <si>
    <t>100,64</t>
  </si>
  <si>
    <t>ARMADOR (HORISTA)</t>
  </si>
  <si>
    <t>ARMADOR (MENSALISTA)</t>
  </si>
  <si>
    <t>ARQUITETO JUNIOR</t>
  </si>
  <si>
    <t>57,80</t>
  </si>
  <si>
    <t>ARQUITETO JUNIOR (MENSALISTA)</t>
  </si>
  <si>
    <t>10.104,19</t>
  </si>
  <si>
    <t>ARQUITETO PAISAGISTA</t>
  </si>
  <si>
    <t>62,45</t>
  </si>
  <si>
    <t>ARQUITETO PAISAGISTA (MENSALISTA)</t>
  </si>
  <si>
    <t>10.915,40</t>
  </si>
  <si>
    <t>ARQUITETO PLENO</t>
  </si>
  <si>
    <t>82,11</t>
  </si>
  <si>
    <t>ARQUITETO PLENO (MENSALISTA)</t>
  </si>
  <si>
    <t>14.352,16</t>
  </si>
  <si>
    <t>ARQUITETO SENIOR</t>
  </si>
  <si>
    <t>108,56</t>
  </si>
  <si>
    <t>ARQUITETO SENIOR (MENSALISTA)</t>
  </si>
  <si>
    <t>18.974,83</t>
  </si>
  <si>
    <t>ARRUELA  EM ACO GALVANIZADO, DIAMETRO EXTERNO = 35MM, ESPESSURA = 3MM, DIAMETRO DO FURO= 18MM</t>
  </si>
  <si>
    <t>0,92</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</si>
  <si>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</si>
  <si>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</si>
  <si>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</si>
  <si>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</si>
  <si>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</si>
  <si>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</si>
  <si>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</si>
  <si>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</si>
  <si>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</si>
  <si>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</si>
  <si>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</si>
  <si>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</si>
  <si>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</si>
  <si>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15,64</t>
  </si>
  <si>
    <t>ASFALTO MODIFICADO TIPO II - NBR 9910 (ASFALTO OXIDADO PARA IMPERMEABILIZACAO, COEFICIENTE DE PENETRACAO 20-35)</t>
  </si>
  <si>
    <t>ASFALTO MODIFICADO TIPO III - NBR 9910 (ASFALTO OXIDADO PARA IMPERMEABILIZACAO, COEFICIENTE DE PENETRACAO 15-25)</t>
  </si>
  <si>
    <t>20,79</t>
  </si>
  <si>
    <t>ASSENTADOR DE MANILHAS</t>
  </si>
  <si>
    <t>ASSENTADOR DE MANILHAS (MENSALISTA)</t>
  </si>
  <si>
    <t>3.678,28</t>
  </si>
  <si>
    <t>ASSENTO  VASO SANITARIO INFANTIL EM PLASTICO BRANCO</t>
  </si>
  <si>
    <t>70,01</t>
  </si>
  <si>
    <t>ASSENTO SANITARIO DE PLASTICO, TIPO CONVENCIONAL</t>
  </si>
  <si>
    <t>AUTOMATICO DE BOIA SUPERIOR / INFERIOR, *15* A / 250 V</t>
  </si>
  <si>
    <t>AUXILIAR  DE ALMOXARIFE</t>
  </si>
  <si>
    <t>AUXILIAR DE ALMOXARIFE (MENSALISTA)</t>
  </si>
  <si>
    <t>1.940,10</t>
  </si>
  <si>
    <t>AUXILIAR DE AZULEJISTA (HORISTA)</t>
  </si>
  <si>
    <t>AUXILIAR DE AZULEJISTA (MENSALISTA)</t>
  </si>
  <si>
    <t>AUXILIAR DE ENCANADOR OU BOMBEIRO HIDRAULICO</t>
  </si>
  <si>
    <t>AUXILIAR DE ENCANADOR OU BOMBEIRO HIDRAULICO (MENSALISTA)</t>
  </si>
  <si>
    <t>1.795,12</t>
  </si>
  <si>
    <t>AUXILIAR DE ESCRITORIO</t>
  </si>
  <si>
    <t>AUXILIAR DE ESCRITORIO (MENSALISTA)</t>
  </si>
  <si>
    <t>AUXILIAR DE LABORATORISTA DE SOLOS E DE CONCRETO</t>
  </si>
  <si>
    <t>AUXILIAR DE LABORATORISTA DE SOLOS E DE CONCRETO (MENSALISTA)</t>
  </si>
  <si>
    <t>3.027,68</t>
  </si>
  <si>
    <t>AUXILIAR DE MECANICO</t>
  </si>
  <si>
    <t>17,99</t>
  </si>
  <si>
    <t>AUXILIAR DE MECANICO (MENSALISTA)</t>
  </si>
  <si>
    <t>3.145,10</t>
  </si>
  <si>
    <t>AUXILIAR DE PEDREIRO (HORISTA)</t>
  </si>
  <si>
    <t>AUXILIAR DE PEDREIRO (MENSALISTA)</t>
  </si>
  <si>
    <t>AUXILIAR DE SERVICOS GERAIS</t>
  </si>
  <si>
    <t>AUXILIAR DE SERVICOS GERAIS (MENSALISTA)</t>
  </si>
  <si>
    <t>1.902,99</t>
  </si>
  <si>
    <t>AUXILIAR DE TOPOGRAFO</t>
  </si>
  <si>
    <t>AUXILIAR DE TOPOGRAFO (MENSALISTA)</t>
  </si>
  <si>
    <t>1.516,48</t>
  </si>
  <si>
    <t>AUXILIAR TECNICO / ASSISTENTE DE ENGENHARIA</t>
  </si>
  <si>
    <t>23,88</t>
  </si>
  <si>
    <t>AUXILIAR TECNICO / ASSISTENTE DE ENGENHARIA (MENSALISTA)</t>
  </si>
  <si>
    <t>4.174,01</t>
  </si>
  <si>
    <t>AVENTAL DE SEGURANCA DE RASPA DE COURO 1,00 X 0,60 M</t>
  </si>
  <si>
    <t>44,55</t>
  </si>
  <si>
    <t>AZULEJISTA OU LADRILHEIRO (HORISTA)</t>
  </si>
  <si>
    <t>AZULEJISTA OU LADRILHEIRO (MENSALISTA)</t>
  </si>
  <si>
    <t>BACIA SANITARIA (VASO) COM CAIXA ACOPLADA, SIFAO APARENTE, DE LOUCA BRANCA (SEM ASSENTO)</t>
  </si>
  <si>
    <t>308,42</t>
  </si>
  <si>
    <t>BACIA SANITARIA (VASO) COM CAIXA ACOPLADA, SIFAO OCULTO / CARENADO, DE LOUCA BRANCA (SEM ASSENTO ) - PADRAO ALTO</t>
  </si>
  <si>
    <t>426,92</t>
  </si>
  <si>
    <t>BACIA SANITARIA (VASO) CONVENCIONAL PARA PCD, SEM FURO FRONTAL, DE LOUCA BRANCA (SEM ASSENTO)</t>
  </si>
  <si>
    <t>519,09</t>
  </si>
  <si>
    <t>BACIA SANITARIA (VASO) CONVENCIONAL PARA USO ESPECIFICO (HOSPITAIS, CLINICAS), COM FURO FRONTAL, DE LOUCA BRANCA, SEM ASSENTO</t>
  </si>
  <si>
    <t>465,13</t>
  </si>
  <si>
    <t>BACIA SANITARIA (VASO) CONVENCIONAL, DE LOUCA BRANCA, SIFAO APARENTE, SAIDA VERTICAL (SEM ASSENTO)</t>
  </si>
  <si>
    <t>165,00</t>
  </si>
  <si>
    <t>BACIA SANITARIA (VASO) CONVENCIONAL, DE LOUCA COLORIDA, SIFAO APARENTE, SAIDA VERTICAL (SEM ASSENTO)</t>
  </si>
  <si>
    <t>181,31</t>
  </si>
  <si>
    <t>BACIA SANITARIA (VASO) INFANTIL, SIFONADO, DE LOUCA BRANCA, (SEM ASSENTO)</t>
  </si>
  <si>
    <t>365,60</t>
  </si>
  <si>
    <t>BALDE PLASTICO CAPACIDADE *10* L</t>
  </si>
  <si>
    <t>11,24</t>
  </si>
  <si>
    <t>BALDE VERMELHO PARA SINALIZACAO DE VIAS</t>
  </si>
  <si>
    <t>BANCADA DE MARMORE SINTETICO COM UMA CUBA, 120 X *60* CM</t>
  </si>
  <si>
    <t>167,40</t>
  </si>
  <si>
    <t>BANCADA DE MARMORE SINTETICO COM UMA CUBA, 150 X *60* CM</t>
  </si>
  <si>
    <t>209,83</t>
  </si>
  <si>
    <t>BANCADA DE MARMORE SINTETICO COM UMA CUBA, 200 X *60* CM</t>
  </si>
  <si>
    <t>472,86</t>
  </si>
  <si>
    <t>BANCADA/ BANCA EM GRANITO, POLIDO, TIPO ANDORINHA/ QUARTZ/ CASTELO/ CORUMBA OU OUTROS EQUIVALENTES DA REGIAO, COM CUBA INOX, FORMATO *120 X 60* CM, E=  *2* CM</t>
  </si>
  <si>
    <t>733,75</t>
  </si>
  <si>
    <t>BANCADA/ BANCA EM MARMORE, POLIDO, BRANCO COMUM, E=  *3* CM</t>
  </si>
  <si>
    <t>378,89</t>
  </si>
  <si>
    <t>BANCADA/BANCA/PIA DE ACO INOXIDAVEL (AISI 430) COM 1 CUBA CENTRAL, COM VALVULA, ESCORREDOR DUPLO, DE *0,55 X 1,20* M</t>
  </si>
  <si>
    <t>199,00</t>
  </si>
  <si>
    <t>BANCADA/BANCA/PIA DE ACO INOXIDAVEL (AISI 430) COM 1 CUBA CENTRAL, COM VALVULA, ESCORREDOR DUPLO, DE *0,55 X 1,40* M</t>
  </si>
  <si>
    <t>264,62</t>
  </si>
  <si>
    <t>BANCADA/BANCA/PIA DE ACO INOXIDAVEL (AISI 430) COM 1 CUBA CENTRAL, COM VALVULA, ESCORREDOR DUPLO, DE *0,55 X 1,80* M</t>
  </si>
  <si>
    <t>383,39</t>
  </si>
  <si>
    <t>BANCADA/BANCA/PIA DE ACO INOXIDAVEL (AISI 430) COM 1 CUBA CENTRAL, COM VALVULA, LISA (SEM ESCORREDOR), DE *0,55 X 1,20* M</t>
  </si>
  <si>
    <t>194,52</t>
  </si>
  <si>
    <t>BANCADA/BANCA/PIA DE ACO INOXIDAVEL (AISI 430) COM 1 CUBA CENTRAL, SEM VALVULA, ESCORREDOR DUPLO, DE *0,55 X 1,60* M</t>
  </si>
  <si>
    <t>231,31</t>
  </si>
  <si>
    <t>BANCADA/BANCA/PIA DE ACO INOXIDAVEL (AISI 430) COM 2 CUBAS, COM VALVULAS, ESCORREDOR DUPLO, DE *0,55 X 2,00* M</t>
  </si>
  <si>
    <t>540,54</t>
  </si>
  <si>
    <t>BANCADA/TAMPO ACO INOX (AISI 304), LARGURA 60 CM, COM RODABANCA (NAO INCLUI PES DE APOIO)</t>
  </si>
  <si>
    <t>861,25</t>
  </si>
  <si>
    <t>BANCADA/TAMPO ACO INOX (AISI 304), LARGURA 70 CM, COM RODABANCA (NAO INCLUI PES DE APOIO)</t>
  </si>
  <si>
    <t>1.079,09</t>
  </si>
  <si>
    <t>BANCADA/TAMPO LISO (SEM CUBA) EM MARMORE SINTETICO</t>
  </si>
  <si>
    <t>185,61</t>
  </si>
  <si>
    <t>BANCO ARTICULADO PARA BANHO, EM ACO INOX POLIDO, 70* CM X 45* CM</t>
  </si>
  <si>
    <t>809,32</t>
  </si>
  <si>
    <t>BANCO COM ENCOSTO, 1,60M* DE COMPRIMENTO, EM TUBO DE ACO CARBONO E PINTURA NO PROCESSO ELETROSTATICO - PARA ACADEMIA AO AR LIVRE / ACADEMIA DA TERCEIRA IDADE - ATI</t>
  </si>
  <si>
    <t>1.060,52</t>
  </si>
  <si>
    <t>BANDEJA DE PINTURA PARA ROLO 23 CM</t>
  </si>
  <si>
    <t>BARRA ANTIPANICO DUPLA, CEGA EM LADO OPOSTO, COR CINZA</t>
  </si>
  <si>
    <t>1.214,27</t>
  </si>
  <si>
    <t>BARRA ANTIPANICO DUPLA, PARA PORTA DE VIDRO, COR CINZA</t>
  </si>
  <si>
    <t>1.339,47</t>
  </si>
  <si>
    <t>BARRA ANTIPANICO SIMPLES, CEGA EM LADO OPOSTO, COR CINZA</t>
  </si>
  <si>
    <t>541,27</t>
  </si>
  <si>
    <t>BARRA ANTIPANICO SIMPLES, COM FECHADURA LADO OPOSTO, COR CINZA</t>
  </si>
  <si>
    <t>826,67</t>
  </si>
  <si>
    <t>BARRA ANTIPANICO SIMPLES, PARA PORTA DE VIDRO, COR CINZA</t>
  </si>
  <si>
    <t>885,43</t>
  </si>
  <si>
    <t>BARRA DE APOIO EM "L", EM ACO INOX POLIDO 70 X 70 CM, DIAMETRO MINIMO 3 CM</t>
  </si>
  <si>
    <t>358,47</t>
  </si>
  <si>
    <t>BARRA DE APOIO EM "L", EM ACO INOX POLIDO 80 X 80 CM, DIAMETRO MINIMO 3 CM</t>
  </si>
  <si>
    <t>411,40</t>
  </si>
  <si>
    <t>BARRA DE APOIO LATERAL ARTICULADA, COM TRAVA, EM ACO INOX POLIDO, 70 CM, DIAMETRO MINIMO 3 CM</t>
  </si>
  <si>
    <t>445,12</t>
  </si>
  <si>
    <t>BARRA DE APOIO RETA, EM ACO INOX POLIDO, COMPRIMENTO 60CM, DIAMETRO MINIMO 3 CM</t>
  </si>
  <si>
    <t>157,82</t>
  </si>
  <si>
    <t>BARRA DE APOIO RETA, EM ACO INOX POLIDO, COMPRIMENTO 70CM, DIAMETRO MINIMO 3 CM</t>
  </si>
  <si>
    <t>175,28</t>
  </si>
  <si>
    <t>BARRA DE APOIO RETA, EM ACO INOX POLIDO, COMPRIMENTO 80CM, DIAMETRO MINIMO 3 CM</t>
  </si>
  <si>
    <t>186,89</t>
  </si>
  <si>
    <t>BARRA DE APOIO RETA, EM ACO INOX POLIDO, COMPRIMENTO 90 CM, DIAMETRO MINIMO 3 CM</t>
  </si>
  <si>
    <t>195,80</t>
  </si>
  <si>
    <t>BARRA DE APOIO RETA, EM ALUMINIO, COMPRIMENTO 60CM, DIAMETRO MINIMO 3 CM</t>
  </si>
  <si>
    <t>BARRA DE APOIO RETA, EM ALUMINIO, COMPRIMENTO 70CM, DIAMETRO MINIMO 3 CM</t>
  </si>
  <si>
    <t>156,24</t>
  </si>
  <si>
    <t>BARRA DE APOIO RETA, EM ALUMINIO, COMPRIMENTO 80 CM, DIAMETRO MINIMO 3 CM</t>
  </si>
  <si>
    <t>BARRA DE APOIO RETA, EM ALUMINIO, COMPRIMENTO 90 CM, DIAMETRO MINIMO 3 CM</t>
  </si>
  <si>
    <t>176,97</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</si>
  <si>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</si>
  <si>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</si>
  <si>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</si>
  <si>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</si>
  <si>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</si>
  <si>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</si>
  <si>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</si>
  <si>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32,96</t>
  </si>
  <si>
    <t>BARRA DE FERRO CHATO, RETANGULAR, 50,8 MM X 12,7 MM (L X E), 5,06 KG/M</t>
  </si>
  <si>
    <t>59,32</t>
  </si>
  <si>
    <t>BARRA DE FERRO CHATO, RETANGULAR, 50,8 MM X 25,4 MM (L X E), 10,12 KG/M</t>
  </si>
  <si>
    <t>117,46</t>
  </si>
  <si>
    <t>BARRA DE FERRO CHATO, RETANGULAR, 50,8 MM X 6,35 MM (L X E), 2,53 KG/M</t>
  </si>
  <si>
    <t>29,36</t>
  </si>
  <si>
    <t>BARRA DE FERRO CHATO, RETANGULAR, 50,8 MM X 7,94 MM (L X E), 3,162 KG/M</t>
  </si>
  <si>
    <t>36,73</t>
  </si>
  <si>
    <t>BARRA DE FERRO CHATO, RETANGULAR, 50,8 MM X 9,53 MM (L X E), 3,79KG/M</t>
  </si>
  <si>
    <t>43,99</t>
  </si>
  <si>
    <t>BASE DE MISTURADOR MONOCOMANDO PARA CHUVEIRO, DE PAREDE (NAO INCLUI ACABAMENTOS)</t>
  </si>
  <si>
    <t>377,45</t>
  </si>
  <si>
    <t>BASE PARA MASTRO DE PARA-RAIOS DIAMETRO NOMINAL 1 1/2"</t>
  </si>
  <si>
    <t>53,54</t>
  </si>
  <si>
    <t>BASE PARA MASTRO DE PARA-RAIOS DIAMETRO NOMINAL 2"</t>
  </si>
  <si>
    <t>58,72</t>
  </si>
  <si>
    <t>BASE PARA RELE COM SUPORTE METALICO</t>
  </si>
  <si>
    <t>14,96</t>
  </si>
  <si>
    <t>BASE UNIPOLAR PARA FUSIVEL NH1, CORRENTE NOMINAL DE 250 A, SEM CAPA</t>
  </si>
  <si>
    <t>BATE-ESTACAS POR GRAVIDADE, POTENCIA160 HP, PESO DO MARTELO ATE 3 TONELADAS</t>
  </si>
  <si>
    <t>554.625,00</t>
  </si>
  <si>
    <t>BATENTE / PORTAL / ADUELA / MARCO EM MADEIRA MACICA COM REBAIXO, E = *3* CM, L = *14* CM, PARA PORTAS DE  GIRO DE *60 CM A 120* CM  X *210* CM, CEDRINHO / ANGELIM COMERCIAL / TAURI / CURUPIXA / PEROBA / CUMARU OU EQUIVALENTE DA REGIAO (NAO INCLUI ALIZARES)</t>
  </si>
  <si>
    <t>170,00</t>
  </si>
  <si>
    <t>BATENTE / PORTAL / ADUELA / MARCO EM MADEIRA MACICA COM REBAIXO, E = *3* CM, L = *14* CM, PARA PORTAS DE  GIRO DE *60 CM A 120* CM  X *210* CM, PINUS / EUCALIPTO / VIROLA OU EQUIVALENTE DA REGIAO (NAO INCLUI ALIZARES)</t>
  </si>
  <si>
    <t>105,29</t>
  </si>
  <si>
    <t>BATENTE / PORTAL / ADUELA / MARCO EM MADEIRA MACICA COM REBAIXO, E = *3* CM, L = *16* CM, PARA PORTAS DE  GIRO DE *60 CM A 120* CM  X *210* CM, CEDRINHO / ANGELIM COMERCIAL / TAURI / CURUPIXA / PEROBA / CUMARU OU EQUIVALENTE DA REGIAO (NAO INCLUI ALIZARES)</t>
  </si>
  <si>
    <t>227,03</t>
  </si>
  <si>
    <t>BATENTE / PORTAL / ADUELA / MARCO EM MADEIRA MACICA COM REBAIXO, E = *3* CM, L = *16* CM, PARA PORTAS DE  GIRO DE *60 CM A 120* CM  X *210* CM, PINUS / EUCALIPTO / VIROLA OU EQUIVALENTE DA REGIAO (NAO INCLUI ALIZARES)</t>
  </si>
  <si>
    <t>131,61</t>
  </si>
  <si>
    <t>BATENTE/PORTAL/ADUELA/MARCO, EM MDF/PVC WOOD/POLIESTIRENO OU MADEIRA LAMINADA, L = *9,0* CM COM GUARNICAO REGULAVEL 2 FACES = *35* MM, PRIMER</t>
  </si>
  <si>
    <t>349,21</t>
  </si>
  <si>
    <t>BENTONITA, ARGILA CONSTITUIDA POR  MONTMORILONITA</t>
  </si>
  <si>
    <t>BETONEIRA CAPACIDADE NOMINAL 400 L, CAPACIDADE DE MISTURA  280 L, MOTOR ELETRICO TRIFASICO 220/380 V POTENCIA 2 CV, SEM CARREGADOR</t>
  </si>
  <si>
    <t>4.549,00</t>
  </si>
  <si>
    <t>BETONEIRA CAPACIDADE NOMINAL 400 L, CAPACIDADE DE MISTURA 310 L, MOTOR A DIESEL POTENCIA 5 CV, SEM CARREGADOR</t>
  </si>
  <si>
    <t>6.203,60</t>
  </si>
  <si>
    <t>BETONEIRA CAPACIDADE NOMINAL 400 L, CAPACIDADE DE MISTURA 310 L, MOTOR A GASOLINA POTENCIA 5,5 CV, SEM CARREGADOR</t>
  </si>
  <si>
    <t>5.690,10</t>
  </si>
  <si>
    <t>BETONEIRA CAPACIDADE NOMINAL 600 L, CAPACIDADE DE MISTURA 440 L, MOTOR A GASOLINA POTENCIA 10 HP, COM  CARREGADOR</t>
  </si>
  <si>
    <t>24.749,64</t>
  </si>
  <si>
    <t>BETONEIRA, CAPACIDADE NOMINAL 400 L, CAPACIDADE DE MISTURA 310L, MOTOR ELETRICO TRIFASICO 220/380V POTENCIA 2 CV, SEM CARREGADOR</t>
  </si>
  <si>
    <t>5.204,36</t>
  </si>
  <si>
    <t>BETONEIRA, CAPACIDADE NOMINAL 600 L, CAPACIDADE DE MISTURA  360L, MOTOR ELETRICO TRIFASICO 220/380V, POTENCIA 4CV, EXCLUSO CARREGADOR</t>
  </si>
  <si>
    <t>18.504,40</t>
  </si>
  <si>
    <t>BETONEIRA, CAPACIDADE NOMINAL 600 L, CAPACIDADE DE MISTURA 440 L, MOTOR A DIESEL POTENCIA 10 CV, COM CARREGADOR</t>
  </si>
  <si>
    <t>22.490,56</t>
  </si>
  <si>
    <t>BLASTER, DINAMITADOR OU CABO DE FOGO</t>
  </si>
  <si>
    <t>20,26</t>
  </si>
  <si>
    <t>BLASTER, DINAMITADOR OU CABO DE FOGO (MENSALISTA)</t>
  </si>
  <si>
    <t>3.543,35</t>
  </si>
  <si>
    <t>BLOCO / TIJOLO DE VIDRO INCOLOR, CANELADO / ONDULADO, *19 X 19 X 8* CM (A X L X E)</t>
  </si>
  <si>
    <t>22,90</t>
  </si>
  <si>
    <t>BLOCO / TIJOLO DE VIDRO INCOLOR, XADREZ, *20 X 20 X 10* CM (A X L X E)</t>
  </si>
  <si>
    <t>25,89</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</si>
  <si>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</si>
  <si>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</si>
  <si>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</si>
  <si>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</si>
  <si>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</si>
  <si>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</si>
  <si>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</si>
  <si>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</si>
  <si>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450,00</t>
  </si>
  <si>
    <t>BLOCO CERAMICO / TIJOLO VAZADO PARA ALVENARIA DE VEDACAO, 8 FUROS NA HORIZONTAL, 9 X 19 X 29 CM (L X A X C)</t>
  </si>
  <si>
    <t>0,62</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</si>
  <si>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</si>
  <si>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</si>
  <si>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</si>
  <si>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</si>
  <si>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</si>
  <si>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</si>
  <si>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3,12</t>
  </si>
  <si>
    <t>BLOCO DE CONCRETO ESTRUTURAL 14 X 19 X 29 CM, FBK 8 MPA (NBR 6136)</t>
  </si>
  <si>
    <t>BLOCO DE CONCRETO ESTRUTURAL 14 X 19 X 34 CM, FBK 4,5 MPA (NBR 6136)</t>
  </si>
  <si>
    <t>BLOCO DE CONCRETO ESTRUTURAL 14 X 19 X 39 CM, FBK 10 MPA (NBR 6136)</t>
  </si>
  <si>
    <t>3,91</t>
  </si>
  <si>
    <t>BLOCO DE CONCRETO ESTRUTURAL 14 X 19 X 39 CM, FBK 12 MPA (NBR 6136)</t>
  </si>
  <si>
    <t>BLOCO DE CONCRETO ESTRUTURAL 14 X 19 X 39 CM, FBK 14 MPA (NBR 6136)</t>
  </si>
  <si>
    <t>BLOCO DE CONCRETO ESTRUTURAL 14 X 19 X 39 CM, FBK 4,5 MPA (NBR 6136)</t>
  </si>
  <si>
    <t>3,28</t>
  </si>
  <si>
    <t>BLOCO DE CONCRETO ESTRUTURAL 14 X 19 X 39 CM, FBK 6 MPA (NBR 6136)</t>
  </si>
  <si>
    <t>BLOCO DE CONCRETO ESTRUTURAL 14 X 19 X 39 CM, FBK 8 MPA (NBR 6136)</t>
  </si>
  <si>
    <t>3,48</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</si>
  <si>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</si>
  <si>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</si>
  <si>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</si>
  <si>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</si>
  <si>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5,75</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</si>
  <si>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</si>
  <si>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</si>
  <si>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</si>
  <si>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</si>
  <si>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</si>
  <si>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8,23</t>
  </si>
  <si>
    <t>BLOCO DE GESSO COMPACTO / MACICO, BRANCO, E = 10 CM, DIMENSOES *67 X 50* CM</t>
  </si>
  <si>
    <t>46,83</t>
  </si>
  <si>
    <t>BLOCO DE GESSO VAZADO, BRANCO, E = *7* CM, DIMENSOES *67 X 50* CM</t>
  </si>
  <si>
    <t>34,34</t>
  </si>
  <si>
    <t>BLOCO DE POLIETILENO ALTA DENSIDADE, *27* X *30* X *100* CM, ACOMPANHADOS PLACAS  TERMINAIS  E LONGARINAS, PARA FUNDO DE FILTRO</t>
  </si>
  <si>
    <t>813,39</t>
  </si>
  <si>
    <t>BLOCO DE VEDACAO CONCRETO APARENTE 9 X 19 X 39 CM (CLASSE C - NBR 6136)</t>
  </si>
  <si>
    <t>BLOCO DE VEDACAO CONCRETO 14 X 19 X 29 CM (CLASSE C - NBR 6136)</t>
  </si>
  <si>
    <t>BLOCO DE VEDACAO DE CONCRETO APARENTE 14 X 19 X 39 CM (CLASSE C - NBR 6136)</t>
  </si>
  <si>
    <t>2,98</t>
  </si>
  <si>
    <t>BLOCO DE VEDACAO DE CONCRETO APARENTE 19 X 19 X 39 CM  (CLASSE C - NBR 6136)</t>
  </si>
  <si>
    <t>BLOCO DE VEDACAO DE CONCRETO CELULAR AUTOCLAVADO 10 X 30 X 60 CM (E X A X C)</t>
  </si>
  <si>
    <t>BLOCO DE VEDACAO DE CONCRETO CELULAR AUTOCLAVADO 15 X 30 X 60 CM (E X A X C)</t>
  </si>
  <si>
    <t>106,76</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</si>
  <si>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</si>
  <si>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</si>
  <si>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</si>
  <si>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</si>
  <si>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2,30</t>
  </si>
  <si>
    <t>BLOCO DE VIDRO / ELEMENTO VAZADO, INCOLOR, VENEZIANA, *20 X 20 X 6* CM (A X L X E)</t>
  </si>
  <si>
    <t>22,63</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</si>
  <si>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</si>
  <si>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</si>
  <si>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</si>
  <si>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</si>
  <si>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</si>
  <si>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</si>
  <si>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</si>
  <si>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102,00</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</si>
  <si>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</si>
  <si>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</si>
  <si>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</si>
  <si>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85,83</t>
  </si>
  <si>
    <t>BLOQUETE/PISO INTERTRAVADO DE CONCRETO - MODELO ONDA/16 FACES/RETANGULAR/TIJOLINHO/PAVER/HOLANDES/PARALELEPIPEDO, *22 CM X *11 CM, E = 10 CM, RESISTENCIA DE 50 MPA (NBR 9781), COR NATURAL</t>
  </si>
  <si>
    <t>54,84</t>
  </si>
  <si>
    <t>BLOQUETE/PISO INTERTRAVADO DE CONCRETO - MODELO ONDA/16 FACES/RETANGULAR/TIJOLINHO/PAVER/HOLANDES/PARALELEPIPEDO, *22 CM X 11* CM, E = 8 CM, RESISTENCIA DE 35 MPA (NBR 9781), COR NATURAL</t>
  </si>
  <si>
    <t>45,50</t>
  </si>
  <si>
    <t>BLOQUETE/PISO INTERTRAVADO DE CONCRETO - MODELO ONDA/16 FACES/RETANGULAR/TIJOLINHO/PAVER/HOLANDES/PARALELEPIPEDO, 20 CM X 10 CM, E = 10 CM, RESISTENCIA DE 35 MPA (NBR 9781), COR NATURAL</t>
  </si>
  <si>
    <t>53,64</t>
  </si>
  <si>
    <t>BLOQUETE/PISO INTERTRAVADO DE CONCRETO - MODELO ONDA/16 FACES/RETANGULAR/TIJOLINHO/PAVER/HOLANDES/PARALELEPIPEDO, 20 CM X 10 CM, E = 6 CM, RESISTENCIA DE 35 MPA (NBR 9781), COLORIDO</t>
  </si>
  <si>
    <t>41,72</t>
  </si>
  <si>
    <t>BLOQUETE/PISO INTERTRAVADO DE CONCRETO - MODELO ONDA/16 FACES/RETANGULAR/TIJOLINHO/PAVER/HOLANDES/PARALELEPIPEDO, 20 CM X 10 CM, E = 6 CM, RESISTENCIA DE 35 MPA (NBR 9781), COR NATURAL</t>
  </si>
  <si>
    <t>36,02</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</si>
  <si>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</si>
  <si>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</si>
  <si>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</si>
  <si>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</si>
  <si>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36,27</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</si>
  <si>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</si>
  <si>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</si>
  <si>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</si>
  <si>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</si>
  <si>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270,00</t>
  </si>
  <si>
    <t>BOMBA CENTRIFUGA  MOTOR ELETRICO TRIFASICO 1,48HP  DIAMETRO DE SUCCAO X ELEVACAO 1" X 1", 4 ESTAGIOS, DIAMETRO DOS ROTORES 3 X 107 MM + 1 X 100 MM, HM/Q: 10 M / 5,3 M3/H A 70 M / 1,8 M3/H</t>
  </si>
  <si>
    <t>2.188,86</t>
  </si>
  <si>
    <t>BOMBA CENTRIFUGA  MOTOR ELETRICO TRIFASICO 2,96HP, DIAMETRO DE SUCCAO X ELEVACAO 1 1/2" X 1 1/4", DIAMETRO DO ROTOR 148 MM, HM/Q: 34 M / 14,80 M3/H A 40 M / 8,60 M3/H</t>
  </si>
  <si>
    <t>1.840,44</t>
  </si>
  <si>
    <t>BOMBA CENTRIFUGA COM MOTOR ELETRICO MONOFASICO, POTENCIA 0,33 HP,  BOCAIS 1" X 3/4", DIAMETRO DO ROTOR 99 MM, HM/Q = 4 MCA / 8,5 M3/H A 18 MCA / 0,90 M3/H</t>
  </si>
  <si>
    <t>750,00</t>
  </si>
  <si>
    <t>BOMBA CENTRIFUGA MONOESTAGIO COM MOTOR ELETRICO MONOFASICO, POTENCIA 15 HP,  DIAMETRO DO ROTOR *173* MM, HM/Q = *30* MCA / *90* M3/H A *45* MCA / *55* M3/H</t>
  </si>
  <si>
    <t>10.837,43</t>
  </si>
  <si>
    <t>BOMBA CENTRIFUGA MOTOR ELETRICO MONOFASICO 0,49 HP  BOCAIS 1" X 3/4", DIAMETRO DO ROTOR 110 MM, HM/Q: 6 M / 8,3 M3/H A 20 M / 1,2 M3/H</t>
  </si>
  <si>
    <t>729,93</t>
  </si>
  <si>
    <t>BOMBA CENTRIFUGA MOTOR ELETRICO MONOFASICO 0,50 CV DIAMETRO DE SUCCAO X ELEVACAO 3/4" X 3/4", MONOESTAGIO, DIAMETRO DOS ROTORES 114 MM, HM/Q: 2 M / 2,99 M3/H A 24 M / 0,71 M3/H</t>
  </si>
  <si>
    <t>1.139,12</t>
  </si>
  <si>
    <t>BOMBA CENTRIFUGA MOTOR ELETRICO MONOFASICO 0,74HP  DIAMETRO DE SUCCAO X ELEVACAO 1 1/4" X 1", DIAMETRO DO ROTOR 120 MM, HM/Q: 8 M / 7,70 M3/H A 24 M / 2,80 M3/H</t>
  </si>
  <si>
    <t>1.247,19</t>
  </si>
  <si>
    <t>BOMBA CENTRIFUGA MOTOR ELETRICO TRIFASICO 0,99HP  DIAMETRO DE SUCCAO X ELEVACAO 1" X 1", DIAMETRO DO ROTOR 145 MM, HM/Q: 14 M / 8,4 M3/H A 40 M / 0,60 M3/H</t>
  </si>
  <si>
    <t>1.230,43</t>
  </si>
  <si>
    <t>BOMBA CENTRIFUGA MOTOR ELETRICO TRIFASICO 14,8 HP, DIAMETRO DE SUCCAO X ELEVACAO 2 1/2" X 2", DIAMETRO DO ROTOR 195 MM, HM/Q: 62 M / 55,5 M3/H A 80 M / 31,50 M3/H</t>
  </si>
  <si>
    <t>6.899,88</t>
  </si>
  <si>
    <t>BOMBA CENTRIFUGA MOTOR ELETRICO TRIFASICO 5HP, DIAMETRO DE SUCCAO X ELEVACAO 2" X 1 1/2", DIAMETRO DO ROTOR 155 MM, HM/Q: 40 M / 20,40 M3/H A 46 M / 9,20 M3/H</t>
  </si>
  <si>
    <t>3.199,42</t>
  </si>
  <si>
    <t>BOMBA CENTRIFUGA MOTOR ELETRICO TRIFASICO 9,86 DIAMETRO DE SUCCAO X ELEVACAO 1" X 1", 4 ESTAGIOS, DIAMETRO DOS ROTORES 4 X 146 MM, HM/Q: 85 M / 14,9 M3/H A 140 M / 4,2 M3/H</t>
  </si>
  <si>
    <t>6.490,97</t>
  </si>
  <si>
    <t>BOMBA CENTRIFUGA,  MOTOR ELETRICO TRIFASICO 1,48HP  DIAMETRO DE SUCCAO X ELEVACAO 1 1/2" X 1", DIAMETRO DO ROTOR 117 MM, HM/Q: 10 M / 21,9 M3/H A 24 M / 6,1 M3/H</t>
  </si>
  <si>
    <t>1.319,01</t>
  </si>
  <si>
    <t>BOMBA DE PROJECAO DE CONCRETO SECO, POTENCIA 10 CV, VAZAO 3 M3/H</t>
  </si>
  <si>
    <t>55.453,70</t>
  </si>
  <si>
    <t>BOMBA DE PROJECAO DE CONCRETO SECO, POTENCIA 10 CV, VAZAO 6 M3/H</t>
  </si>
  <si>
    <t>59.411,76</t>
  </si>
  <si>
    <t>BOMBA SUBMERSA PARA POCOS TUBULARES PROFUNDOS DIAMETRO DE 4 POLEGADAS, ELETRICA, MONOFASICA, POTENCIA 0,49 HP, 13 ESTAGIOS, BOCAL DE DESCARGA DIAMETRO DE UMA POLEGADA E MEIA, HM/Q = 18 M / 1,90 M3/H A 85 M / 0,60 M3/H</t>
  </si>
  <si>
    <t>3.108,65</t>
  </si>
  <si>
    <t>BOMBA SUBMERSA PARA POCOS TUBULARES PROFUNDOS DIAMETRO DE 4 POLEGADAS, ELETRICA, TRIFASICA, POTENCIA 1,97 HP, 20 ESTAGIOS, BOCAL DE DESCARGA DIAMETRO DE UMA POLEGADA E MEIA, HM/Q = 18 M / 5,40 M3/H A 164 M / 0,80 M3/H</t>
  </si>
  <si>
    <t>4.469,62</t>
  </si>
  <si>
    <t>BOMBA SUBMERSA PARA POCOS TUBULARES PROFUNDOS DIAMETRO DE 4 POLEGADAS, ELETRICA, TRIFASICA, POTENCIA 5,42 HP, 15 ESTAGIOS, BOCAL DE DESCARGA DIAMETRO DE 2 POLEGADAS, HM/Q = 18 M / 18,10 M3/H A 121 M / 2,90 M3/H</t>
  </si>
  <si>
    <t>7.576,39</t>
  </si>
  <si>
    <t>BOMBA SUBMERSA PARA POCOS TUBULARES PROFUNDOS DIAMETRO DE 4 POLEGADAS, ELETRICA, TRIFASICA, POTENCIA 5,42 HP, 29 ESTAGIOS, BOCAL DE DESCARGA DE UMA POLEGADA E MEIA, HM/Q = 18 M / 8,10 M3/H A 201 M / 3,2 M3/H</t>
  </si>
  <si>
    <t>7.193,18</t>
  </si>
  <si>
    <t>BOMBA SUBMERSA PARA POCOS TUBULARES PROFUNDOS DIAMETRO DE 6 POLEGADAS, ELETRICA, TRIFASICA, POTENCIA 27,12 HP, 7 ESTAGIOS, BOCAL DE DESCARGA DIAMETRO DE 4 POLEGADAS, HM/Q = 13,9 M / 90 M3/H A 44,0 M / 25,0 M3/H</t>
  </si>
  <si>
    <t>29.517,33</t>
  </si>
  <si>
    <t>BOMBA SUBMERSA PARA POCOS TUBULARES PROFUNDOS DIAMETRO DE 6 POLEGADAS, ELETRICA, TRIFASICA, POTENCIA 3,45 HP, 5 ESTAGIOS, BOCAL DE DESCARGA DIAMETRO DE 2 POLEGADAS, HM/Q = 68,5 M / 6,12 M3/H A 39,5 M / 14,04 M3/H</t>
  </si>
  <si>
    <t>10.855,93</t>
  </si>
  <si>
    <t>BOMBA SUBMERSA PARA POCOS TUBULARES PROFUNDOS DIAMETRO DE 6 POLEGADAS, ELETRICA, TRIFASICA, POTENCIA 32 HP, 9 ESTAGIOS, BOCAL DE DESCARGA DIAMETRO DE 4 POLEGADAS, HM/Q = 114,0 M / 13,9 M3/H A 57,0 M / 25,0 M3/H</t>
  </si>
  <si>
    <t>32.192,60</t>
  </si>
  <si>
    <t>BOMBA SUBMERSIVEL,  ELETRICA, TRIFASICA, POTENCIA 6 HP, DIAMETRO DO ROTOR 127 MM, BOCAL DE SAIDA DIAMETRO DE 3 POLEGADAS, HM/Q = 7 M / 66,90 M3/H A 26 M / 2,88 M3/H</t>
  </si>
  <si>
    <t>14.617,50</t>
  </si>
  <si>
    <t>BOMBA SUBMERSIVEL, ELETRICA, TRIFASICA, POTENCIA 0,98 HP, DIAMETRO DO ROTOR 142 MM SEMIABERTO, BOCAL DE SAIDA DIAMETRO DE 2 POLEGADAS, HM/Q = 2 M / 32 M3/H A 8 M / 16 M3/H</t>
  </si>
  <si>
    <t>3.227,17</t>
  </si>
  <si>
    <t>BOMBA SUBMERSIVEL, ELETRICA, TRIFASICA, POTENCIA 0,99 HP, DIAMETRO ROTOR 98 MM SEMIABERTO, BOCAL DE SAIDA DIAMETRO 2 POLEGADAS, HM/Q = 2 M / 28,90 M3/H A 14 M / 7 M3/H</t>
  </si>
  <si>
    <t>3.898,00</t>
  </si>
  <si>
    <t>BOMBA SUBMERSIVEL, ELETRICA, TRIFASICA, POTENCIA 1,97 HP, DIAMETRO DO ROTOR 144 MM SEMIABERTO, BOCAL DE SAIDA DIAMETRO DE 2 POLEGADAS, HM/Q = 2 M / 26,8 M3/H A 28 M / 4,6 M3/H</t>
  </si>
  <si>
    <t>5.236,71</t>
  </si>
  <si>
    <t>BOMBA SUBMERSIVEL, ELETRICA, TRIFASICA, POTENCIA 13 HP, DIAMETRO DO ROTOR 170 MM, BOCAL DE SAIDA DIAMETRO DE 3 POLEGADAS, HM/Q = 11 M / 68,40 M3/H A 72 M / 3,6 M3/H</t>
  </si>
  <si>
    <t>29.235,00</t>
  </si>
  <si>
    <t>BOMBA SUBMERSIVEL, ELETRICA, TRIFASICA, POTENCIA 2,96 HP, DIAMETRO DO ROTOR 144 MM SEMIABERTO, BOCAL DE SAIDA DIAMETRO DE DUAS POLEGADAS, HM/Q = 2 M / 38,8 M3/H A 28 M / 5 M3/H</t>
  </si>
  <si>
    <t>4.604,51</t>
  </si>
  <si>
    <t>BOMBA SUBMERSIVEL, ELETRICA, TRIFASICA, POTENCIA 3,75 HP, DIAMETRO DO ROTOR 90 MM SEMIABERTO, BOCAL DE SAIDA DIAMETRO DE 2 POLEGADAS, HM/Q = 5 M / 61,2 M3/H A 25,5 M / 3,6 M3/H</t>
  </si>
  <si>
    <t>7.308,75</t>
  </si>
  <si>
    <t>BOMBA TRIPLEX COM MOTOR A DIESEL, NACIONAL, DIAMETRO DE SUCCAO DE 2  1/2''</t>
  </si>
  <si>
    <t>186.449,66</t>
  </si>
  <si>
    <t>BOMBA TRIPLEX, PARA INJECAO DE CALDA DE CIMENTO, VAZAO MAXIMA DE *100* LITROS/MINUTO, PRESSAO MAXIMA DE *70* BAR, POTENCIA DE 15 CV</t>
  </si>
  <si>
    <t>85.180,88</t>
  </si>
  <si>
    <t>BORBOLETA PARA JANELA TIPO GUILHOTINA, EM ZAMAC CROMADO</t>
  </si>
  <si>
    <t>BOTA DE PVC PRETA, CANO MEDIO, SEM FORRO</t>
  </si>
  <si>
    <t>43,20</t>
  </si>
  <si>
    <t>BOTA DE SEGURANCA COM BIQUEIRA DE ACO E COLARINHO ACOLCHOADO</t>
  </si>
  <si>
    <t>72,00</t>
  </si>
  <si>
    <t>BRACO / CANO PARA CHUVEIRO ELETRICO, EM ALUMINIO, 30 CM X 1/2 "</t>
  </si>
  <si>
    <t>24,72</t>
  </si>
  <si>
    <t>BRACO OU HASTE COM CANOPLA PLASTICA, 1/2 ", PARA CHUVEIRO SIMPLES</t>
  </si>
  <si>
    <t>14,62</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</si>
  <si>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</si>
  <si>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</si>
  <si>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</si>
  <si>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</si>
  <si>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</si>
  <si>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1,77</t>
  </si>
  <si>
    <t>BUCHA DE NYLON SEM ABA S4</t>
  </si>
  <si>
    <t>BUCHA DE NYLON SEM ABA S5</t>
  </si>
  <si>
    <t>BUCHA DE NYLON SEM ABA S6</t>
  </si>
  <si>
    <t>BUCHA DE NYLON SEM ABA S6, COM PARAFUSO DE 4,20 X 40 MM EM ACO ZINCADO COM ROSCA SOBERBA, CABECA CHATA E FENDA PHILLIPS</t>
  </si>
  <si>
    <t>BUCHA DE NYLON SEM ABA S8</t>
  </si>
  <si>
    <t>0,37</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</si>
  <si>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</si>
  <si>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</si>
  <si>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</si>
  <si>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</si>
  <si>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10,24</t>
  </si>
  <si>
    <t>BUCHA DE REDUCAO DE COBRE (REF 600-2) SEM ANEL DE SOLDA, PONTA X BOLSA, 35 X 28 MM</t>
  </si>
  <si>
    <t>BUCHA DE REDUCAO DE COBRE (REF 600-2) SEM ANEL DE SOLDA, PONTA X BOLSA, 42 X 35 MM</t>
  </si>
  <si>
    <t>39,96</t>
  </si>
  <si>
    <t>BUCHA DE REDUCAO DE COBRE (REF 600-2) SEM ANEL DE SOLDA, PONTA X BOLSA, 54 X 42 MM</t>
  </si>
  <si>
    <t>56,34</t>
  </si>
  <si>
    <t>BUCHA DE REDUCAO DE COBRE (REF 600-2) SEM ANEL DE SOLDA, PONTA X BOLSA, 66 X 54 MM</t>
  </si>
  <si>
    <t>175,61</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</si>
  <si>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</si>
  <si>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</si>
  <si>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</si>
  <si>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</si>
  <si>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</si>
  <si>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14,59</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</si>
  <si>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</si>
  <si>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</si>
  <si>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</si>
  <si>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</si>
  <si>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</si>
  <si>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</si>
  <si>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</si>
  <si>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</si>
  <si>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</si>
  <si>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</si>
  <si>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</si>
  <si>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</si>
  <si>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</si>
  <si>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</si>
  <si>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</si>
  <si>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59,13</t>
  </si>
  <si>
    <t>BUCHA DE REDUCAO DE FERRO GALVANIZADO, COM ROSCA BSP, DE 3" X 1 1/4"</t>
  </si>
  <si>
    <t>57,48</t>
  </si>
  <si>
    <t>BUCHA DE REDUCAO DE FERRO GALVANIZADO, COM ROSCA BSP, DE 3" X 2 1/2"</t>
  </si>
  <si>
    <t>BUCHA DE REDUCAO DE FERRO GALVANIZADO, COM ROSCA BSP, DE 3" X 2"</t>
  </si>
  <si>
    <t>BUCHA DE REDUCAO DE FERRO GALVANIZADO, COM ROSCA BSP, DE 4" X 2 1/2"</t>
  </si>
  <si>
    <t>109,25</t>
  </si>
  <si>
    <t>BUCHA DE REDUCAO DE FERRO GALVANIZADO, COM ROSCA BSP, DE 4" X 2"</t>
  </si>
  <si>
    <t>BUCHA DE REDUCAO DE FERRO GALVANIZADO, COM ROSCA BSP, DE 4" X 3"</t>
  </si>
  <si>
    <t>BUCHA DE REDUCAO DE FERRO GALVANIZADO, COM ROSCA BSP, DE 5" X 4"</t>
  </si>
  <si>
    <t>299,02</t>
  </si>
  <si>
    <t>BUCHA DE REDUCAO DE FERRO GALVANIZADO, COM ROSCA BSP, DE 6" X 4"</t>
  </si>
  <si>
    <t>315,94</t>
  </si>
  <si>
    <t>BUCHA DE REDUCAO DE FERRO GALVANIZADO, COM ROSCA BSP, DE 6" X 5"</t>
  </si>
  <si>
    <t>338,93</t>
  </si>
  <si>
    <t>BUCHA DE REDUCAO DE PVC, SOLDAVEL, CURTA, COM 110 X 85 MM, PARA AGUA FRIA PREDIAL</t>
  </si>
  <si>
    <t>98,86</t>
  </si>
  <si>
    <t>BUCHA DE REDUCAO DE PVC, SOLDAVEL, CURTA, COM 25 X 20 MM, PARA AGUA FRIA PREDIAL</t>
  </si>
  <si>
    <t>BUCHA DE REDUCAO DE PVC, SOLDAVEL, CURTA, COM 32 X 25 MM, PARA AGUA FRIA PREDIAL</t>
  </si>
  <si>
    <t>1,19</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</si>
  <si>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</si>
  <si>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</si>
  <si>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</si>
  <si>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</si>
  <si>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</si>
  <si>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</si>
  <si>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55,45</t>
  </si>
  <si>
    <t>BUCHA DE REDUCAO DE PVC, SOLDAVEL, LONGA, COM 110 X 75 MM, PARA AGUA FRIA PREDIAL</t>
  </si>
  <si>
    <t>46,84</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</si>
  <si>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</si>
  <si>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</si>
  <si>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</si>
  <si>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</si>
  <si>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</si>
  <si>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</si>
  <si>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</si>
  <si>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</si>
  <si>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</si>
  <si>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</si>
  <si>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</si>
  <si>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</si>
  <si>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26,38</t>
  </si>
  <si>
    <t>BUCHA DE REDUCAO DE PVC, SOLDAVEL, LONGA, 50 X 40 MM, PARA ESGOTO PREDIAL</t>
  </si>
  <si>
    <t>BUCHA DE REDUCAO EM ALUMINIO, COM ROSCA, DE 1 1/2" X 1 1/4", PARA ELETRODUTO</t>
  </si>
  <si>
    <t>15,46</t>
  </si>
  <si>
    <t>BUCHA DE REDUCAO EM ALUMINIO, COM ROSCA, DE 1 1/2" X 1", PARA ELETRODUTO</t>
  </si>
  <si>
    <t>BUCHA DE REDUCAO EM ALUMINIO, COM ROSCA, DE 1 1/2" X 3/4", PARA ELETRODUTO</t>
  </si>
  <si>
    <t>BUCHA DE REDUCAO EM ALUMINIO, COM ROSCA, DE 1 1/4" X 1/2", PARA ELETRODUTO</t>
  </si>
  <si>
    <t>15,29</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</si>
  <si>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</si>
  <si>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</si>
  <si>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</si>
  <si>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</si>
  <si>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</si>
  <si>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50,71</t>
  </si>
  <si>
    <t>BUCHA DE REDUCAO EM ALUMINIO, COM ROSCA, DE 2 1/2" X 1 1/4", PARA ELETRODUTO</t>
  </si>
  <si>
    <t>52,98</t>
  </si>
  <si>
    <t>BUCHA DE REDUCAO EM ALUMINIO, COM ROSCA, DE 2 1/2" X 1", PARA ELETRODUTO</t>
  </si>
  <si>
    <t>BUCHA DE REDUCAO EM ALUMINIO, COM ROSCA, DE 2 1/2" X 2", PARA ELETRODUTO</t>
  </si>
  <si>
    <t>48,80</t>
  </si>
  <si>
    <t>BUCHA DE REDUCAO EM ALUMINIO, COM ROSCA, DE 2" X 1 1/2", PARA ELETRODUTO</t>
  </si>
  <si>
    <t>BUCHA DE REDUCAO EM ALUMINIO, COM ROSCA, DE 2" X 1 1/4", PARA ELETRODUTO</t>
  </si>
  <si>
    <t>30,14</t>
  </si>
  <si>
    <t>BUCHA DE REDUCAO EM ALUMINIO, COM ROSCA, DE 2" X 1", PARA ELETRODUTO</t>
  </si>
  <si>
    <t>33,04</t>
  </si>
  <si>
    <t>BUCHA DE REDUCAO EM ALUMINIO, COM ROSCA, DE 2" X 3/4", PARA ELETRODUTO</t>
  </si>
  <si>
    <t>BUCHA DE REDUCAO EM ALUMINIO, COM ROSCA, DE 3/4" X 1/2",  PARA ELETRODUTO</t>
  </si>
  <si>
    <t>BUCHA DE REDUCAO EM ALUMINIO, COM ROSCA, DE 3" X 1 1/2", PARA ELETRODUTO</t>
  </si>
  <si>
    <t>60,63</t>
  </si>
  <si>
    <t>BUCHA DE REDUCAO EM ALUMINIO, COM ROSCA, DE 3" X 1 1/4", PARA ELETRODUTO</t>
  </si>
  <si>
    <t>BUCHA DE REDUCAO EM ALUMINIO, COM ROSCA, DE 3" X 2 1/2", PARA ELETRODUTO</t>
  </si>
  <si>
    <t>BUCHA DE REDUCAO EM ALUMINIO, COM ROSCA, DE 3" X 2", PARA ELETRODUTO</t>
  </si>
  <si>
    <t>57,97</t>
  </si>
  <si>
    <t>BUCHA DE REDUCAO EM ALUMINIO, COM ROSCA, DE 4" X 2 1/2", PARA ELETRODUTO</t>
  </si>
  <si>
    <t>96,72</t>
  </si>
  <si>
    <t>BUCHA DE REDUCAO EM ALUMINIO, COM ROSCA, DE 4" X 2", PARA ELETRODUTO</t>
  </si>
  <si>
    <t>99,06</t>
  </si>
  <si>
    <t>BUCHA DE REDUCAO EM ALUMINIO, COM ROSCA, DE 4" X 3", PARA ELETRODUTO</t>
  </si>
  <si>
    <t>93,98</t>
  </si>
  <si>
    <t>BUCHA DE REDUCAO PVC ROSCAVEL 1 1/2" X 1"</t>
  </si>
  <si>
    <t>10,32</t>
  </si>
  <si>
    <t>BUCHA DE REDUCAO PVC ROSCAVEL 3/4" X 1/2"</t>
  </si>
  <si>
    <t>BUCHA DE REDUCAO PVC ROSCAVEL, 1 1/2" X 3/4"</t>
  </si>
  <si>
    <t>BUCHA DE REDUCAO PVC ROSCAVEL, 1" X 1/2"</t>
  </si>
  <si>
    <t>BUCHA DE REDUCAO PVC ROSCAVEL, 1" X 3/4"</t>
  </si>
  <si>
    <t>4,72</t>
  </si>
  <si>
    <t>BUCHA DE REDUCAO PVC, ROSCAVEL,  2"  X 1 1/2 "</t>
  </si>
  <si>
    <t>23,43</t>
  </si>
  <si>
    <t>BUCHA DE REDUCAO PVC, ROSCAVEL, 1 1/2"  X1 1/4 "</t>
  </si>
  <si>
    <t>10,06</t>
  </si>
  <si>
    <t>BUCHA DE REDUCAO PVC, ROSCAVEL, 1 1/4"  X 3/4 "</t>
  </si>
  <si>
    <t>BUCHA DE REDUCAO PVC, ROSCAVEL, 1 1/4" X 1 "</t>
  </si>
  <si>
    <t>7,41</t>
  </si>
  <si>
    <t>BUCHA DE REDUCAO PVC, ROSCAVEL, 2"  X 1 "</t>
  </si>
  <si>
    <t>20,67</t>
  </si>
  <si>
    <t>BUCHA DE REDUCAO PVC, ROSCAVEL, 2"  X 1 1/4 "</t>
  </si>
  <si>
    <t>18,02</t>
  </si>
  <si>
    <t>BUCHA DE REDUCAO, CPVC, SOLDAVEL, 22 X 15 MM, PARA AGUA QUENTE</t>
  </si>
  <si>
    <t>BUCHA DE REDUCAO, CPVC, SOLDAVEL, 28 X 22 MM, PARA AGUA QUENTE</t>
  </si>
  <si>
    <t>BUCHA DE REDUCAO, CPVC, SOLDAVEL, 35 X 28 MM, PARA AGUA QUENTE</t>
  </si>
  <si>
    <t>BUCHA DE REDUCAO, CPVC, SOLDAVEL, 42 X 22 MM, PARA AGUA QUENTE</t>
  </si>
  <si>
    <t>28,85</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</si>
  <si>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</si>
  <si>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</si>
  <si>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</si>
  <si>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</si>
  <si>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9,16</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</si>
  <si>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</si>
  <si>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</si>
  <si>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</si>
  <si>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</si>
  <si>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</si>
  <si>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</si>
  <si>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</si>
  <si>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</si>
  <si>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</si>
  <si>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</si>
  <si>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</si>
  <si>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5,51</t>
  </si>
  <si>
    <t>CABECOTE PARA ENTRADA DE LINHA DE ALIMENTACAO PARA ELETRODUTO, EM LIGA DE ALUMINIO COM ACABAMENTO ANTI CORROSIVO, COM FIXACAO POR ENCAIXE LISO DE 360 GRAUS, DE 1 1/2"</t>
  </si>
  <si>
    <t>7,16</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</si>
  <si>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</si>
  <si>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</si>
  <si>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2,21</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</si>
  <si>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</si>
  <si>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</si>
  <si>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23,63</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</si>
  <si>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</si>
  <si>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</si>
  <si>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47,10</t>
  </si>
  <si>
    <t>CABECOTE PARA ENTRADA DE LINHA DE ALIMENTACAO PARA ELETRODUTO, EM LIGA DE ALUMINIO COM ACABAMENTO ANTI CORROSIVO, COM FIXACAO POR ENCAIXE LISO DE 360 GRAUS, DE 3/4"</t>
  </si>
  <si>
    <t>2,92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</si>
  <si>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</si>
  <si>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</si>
  <si>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51,23</t>
  </si>
  <si>
    <t>CABIDE/GANCHO DE BANHEIRO SIMPLES EM METAL CROMADO</t>
  </si>
  <si>
    <t>CABO DE ACO GALVANIZADO, DIAMETRO 12,7 MM (1/2"), COM ALMA DE ACO CABO INDEPENDENTE 6 X 25 F</t>
  </si>
  <si>
    <t>CABO DE ACO GALVANIZADO, DIAMETRO 12,7 MM (1/2"), COM ALMA DE FIBRA 6 X 25 F</t>
  </si>
  <si>
    <t>83,04</t>
  </si>
  <si>
    <t>CABO DE ACO GALVANIZADO, DIAMETRO 9,53 MM (3/8"), COM ALMA DE FIBRA 6 X 25 F</t>
  </si>
  <si>
    <t>82,25</t>
  </si>
  <si>
    <t>CABO DE ALUMINIO NU COM ALMA DE ACO, BITOLA 1/0 AWG</t>
  </si>
  <si>
    <t>26,99</t>
  </si>
  <si>
    <t>CABO DE ALUMINIO NU COM ALMA DE ACO, BITOLA 2 AWG</t>
  </si>
  <si>
    <t>CABO DE ALUMINIO NU COM ALMA DE ACO, BITOLA 2/0 AWG</t>
  </si>
  <si>
    <t>26,77</t>
  </si>
  <si>
    <t>CABO DE ALUMINIO NU COM ALMA DE ACO, BITOLA 4 AWG</t>
  </si>
  <si>
    <t>27,65</t>
  </si>
  <si>
    <t>CABO DE ALUMINIO NU SEM ALMA DE ACO, BITOLA 1/0 AWG</t>
  </si>
  <si>
    <t>30,32</t>
  </si>
  <si>
    <t>CABO DE ALUMINIO NU SEM ALMA DE ACO, BITOLA 2 AWG</t>
  </si>
  <si>
    <t>32,38</t>
  </si>
  <si>
    <t>CABO DE ALUMINIO NU SEM ALMA DE ACO, BITOLA 2/0 AWG</t>
  </si>
  <si>
    <t>CABO DE ALUMINIO NU SEM ALMA DE ACO, BITOLA 4 AWG</t>
  </si>
  <si>
    <t>34,11</t>
  </si>
  <si>
    <t>CABO DE COBRE NU 10 MM2 MEIO-DURO</t>
  </si>
  <si>
    <t>CABO DE COBRE NU 120 MM2 MEIO-DURO</t>
  </si>
  <si>
    <t>146,77</t>
  </si>
  <si>
    <t>CABO DE COBRE NU 150 MM2 MEIO-DURO</t>
  </si>
  <si>
    <t>186,64</t>
  </si>
  <si>
    <t>CABO DE COBRE NU 16 MM2 MEIO-DURO</t>
  </si>
  <si>
    <t>19,00</t>
  </si>
  <si>
    <t>CABO DE COBRE NU 185 MM2 MEIO-DURO</t>
  </si>
  <si>
    <t>224,43</t>
  </si>
  <si>
    <t>CABO DE COBRE NU 25 MM2 MEIO-DURO</t>
  </si>
  <si>
    <t>29,34</t>
  </si>
  <si>
    <t>CABO DE COBRE NU 300 MM2 MEIO-DURO</t>
  </si>
  <si>
    <t>386,73</t>
  </si>
  <si>
    <t>CABO DE COBRE NU 35 MM2 MEIO-DURO</t>
  </si>
  <si>
    <t>40,54</t>
  </si>
  <si>
    <t>CABO DE COBRE NU 50 MM2 MEIO-DURO</t>
  </si>
  <si>
    <t>56,46</t>
  </si>
  <si>
    <t>CABO DE COBRE NU 500 MM2 MEIO-DURO</t>
  </si>
  <si>
    <t>CABO DE COBRE NU 70 MM2 MEIO-DURO</t>
  </si>
  <si>
    <t>79,54</t>
  </si>
  <si>
    <t>CABO DE COBRE NU 95 MM2 MEIO-DURO</t>
  </si>
  <si>
    <t>CABO DE COBRE RIGIDO, CLASSE 2, ISOLACAO EM PVC, ANTI-CHAMA BWF-B, 1 CONDUTOR, 450/750 V, DIAMETRO 120 MM2</t>
  </si>
  <si>
    <t>CABO DE COBRE UNIPOLAR 10 MM2, BLINDADO, ISOLACAO 3,6/6 KV EPR, COBERTURA EM PVC</t>
  </si>
  <si>
    <t>65,16</t>
  </si>
  <si>
    <t>CABO DE COBRE UNIPOLAR 16 MM2, BLINDADO, ISOLACAO 3,6/6 KV EPR, COBERTURA EM PVC</t>
  </si>
  <si>
    <t>66,28</t>
  </si>
  <si>
    <t>CABO DE COBRE UNIPOLAR 16 MM2, BLINDADO, ISOLACAO 6/10 KV EPR, COBERTURA EM PVC</t>
  </si>
  <si>
    <t>96,39</t>
  </si>
  <si>
    <t>CABO DE COBRE UNIPOLAR 25 MM2, BLINDADO, ISOLACAO 3,6/6 KV EPR, COBERTURA EM PVC</t>
  </si>
  <si>
    <t>89,09</t>
  </si>
  <si>
    <t>CABO DE COBRE UNIPOLAR 25MM2, BLINDADO, ISOLACAO 6/10 KV EPR, COBERTURA EM PVC</t>
  </si>
  <si>
    <t>98,42</t>
  </si>
  <si>
    <t>CABO DE COBRE UNIPOLAR 35 MM2, BLINDADO, ISOLACAO 12/20 KV EPR, COBERTURA EM PVC</t>
  </si>
  <si>
    <t>105,33</t>
  </si>
  <si>
    <t>CABO DE COBRE UNIPOLAR 35 MM2, BLINDADO, ISOLACAO 3,6/6 KV EPR, COBERTURA EM PVC</t>
  </si>
  <si>
    <t>CABO DE COBRE UNIPOLAR 35 MM2, BLINDADO, ISOLACAO 6/10 KV EPR, COBERTURA EM PVC</t>
  </si>
  <si>
    <t>112,00</t>
  </si>
  <si>
    <t>CABO DE COBRE UNIPOLAR 50 MM2, BLINDADO, ISOLACAO 12/20 KV EPR, COBERTURA EM PVC</t>
  </si>
  <si>
    <t>133,69</t>
  </si>
  <si>
    <t>CABO DE COBRE UNIPOLAR 50 MM2, BLINDADO, ISOLACAO 3,6/6 KV EPR, COBERTURA EM PVC</t>
  </si>
  <si>
    <t>150,30</t>
  </si>
  <si>
    <t>CABO DE COBRE UNIPOLAR 50 MM2, BLINDADO, ISOLACAO 6/10 KV EPR, COBERTURA EM PVC</t>
  </si>
  <si>
    <t>CABO DE COBRE UNIPOLAR 70 MM2, BLINDADO, ISOLACAO 12/20 KV EPR, COBERTURA EM PVC</t>
  </si>
  <si>
    <t>166,27</t>
  </si>
  <si>
    <t>CABO DE COBRE UNIPOLAR 70 MM2, BLINDADO, ISOLACAO 3,6/6 KV EPR, COBERTURA EM PVC</t>
  </si>
  <si>
    <t>161,16</t>
  </si>
  <si>
    <t>CABO DE COBRE UNIPOLAR 70 MM2, BLINDADO, ISOLACAO 6/10 KV EPR, COBERTURA EM PVC</t>
  </si>
  <si>
    <t>179,88</t>
  </si>
  <si>
    <t>CABO DE COBRE UNIPOLAR 95 MM2, BLINDADO, ISOLACAO 12/20 KV EPR, COBERTURA EM PVC</t>
  </si>
  <si>
    <t>203,57</t>
  </si>
  <si>
    <t>CABO DE COBRE UNIPOLAR 95 MM2, BLINDADO, ISOLACAO 3,6/6 KV EPR, COBERTURA EM PVC</t>
  </si>
  <si>
    <t>215,35</t>
  </si>
  <si>
    <t>CABO DE COBRE UNIPOLAR 95 MM2, BLINDADO, ISOLACAO 6/10 KV EPR, COBERTURA EM PVC</t>
  </si>
  <si>
    <t>220,61</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</si>
  <si>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</si>
  <si>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</si>
  <si>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11,73</t>
  </si>
  <si>
    <t>CABO DE COBRE, FLEXIVEL, CLASSE 4 OU 5, ISOLACAO EM PVC/A, ANTICHAMA BWF-B, COBERTURA PVC-ST1, ANTICHAMA BWF-B, 1 CONDUTOR, 0,6/1 KV, SECAO NOMINAL 120 MM2</t>
  </si>
  <si>
    <t>128,91</t>
  </si>
  <si>
    <t>CABO DE COBRE, FLEXIVEL, CLASSE 4 OU 5, ISOLACAO EM PVC/A, ANTICHAMA BWF-B, COBERTURA PVC-ST1, ANTICHAMA BWF-B, 1 CONDUTOR, 0,6/1 KV, SECAO NOMINAL 150 MM2</t>
  </si>
  <si>
    <t>159,72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</si>
  <si>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</si>
  <si>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</si>
  <si>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</si>
  <si>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</si>
  <si>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257,82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</si>
  <si>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</si>
  <si>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</si>
  <si>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322,65</t>
  </si>
  <si>
    <t>CABO DE COBRE, FLEXIVEL, CLASSE 4 OU 5, ISOLACAO EM PVC/A, ANTICHAMA BWF-B, COBERTURA PVC-ST1, ANTICHAMA BWF-B, 1 CONDUTOR, 0,6/1 KV, SECAO NOMINAL 35 MM2</t>
  </si>
  <si>
    <t>37,76</t>
  </si>
  <si>
    <t>CABO DE COBRE, FLEXIVEL, CLASSE 4 OU 5, ISOLACAO EM PVC/A, ANTICHAMA BWF-B, COBERTURA PVC-ST1, ANTICHAMA BWF-B, 1 CONDUTOR, 0,6/1 KV, SECAO NOMINAL 4 MM2</t>
  </si>
  <si>
    <t>5,36</t>
  </si>
  <si>
    <t>CABO DE COBRE, FLEXIVEL, CLASSE 4 OU 5, ISOLACAO EM PVC/A, ANTICHAMA BWF-B, COBERTURA PVC-ST1, ANTICHAMA BWF-B, 1 CONDUTOR, 0,6/1 KV, SECAO NOMINAL 400 MM2</t>
  </si>
  <si>
    <t>420,90</t>
  </si>
  <si>
    <t>CABO DE COBRE, FLEXIVEL, CLASSE 4 OU 5, ISOLACAO EM PVC/A, ANTICHAMA BWF-B, COBERTURA PVC-ST1, ANTICHAMA BWF-B, 1 CONDUTOR, 0,6/1 KV, SECAO NOMINAL 50 MM2</t>
  </si>
  <si>
    <t>53,81</t>
  </si>
  <si>
    <t>CABO DE COBRE, FLEXIVEL, CLASSE 4 OU 5, ISOLACAO EM PVC/A, ANTICHAMA BWF-B, COBERTURA PVC-ST1, ANTICHAMA BWF-B, 1 CONDUTOR, 0,6/1 KV, SECAO NOMINAL 500 MM2</t>
  </si>
  <si>
    <t>540,68</t>
  </si>
  <si>
    <t>CABO DE COBRE, FLEXIVEL, CLASSE 4 OU 5, ISOLACAO EM PVC/A, ANTICHAMA BWF-B, COBERTURA PVC-ST1, ANTICHAMA BWF-B, 1 CONDUTOR, 0,6/1 KV, SECAO NOMINAL 6 MM2</t>
  </si>
  <si>
    <t>7,32</t>
  </si>
  <si>
    <t>CABO DE COBRE, FLEXIVEL, CLASSE 4 OU 5, ISOLACAO EM PVC/A, ANTICHAMA BWF-B, COBERTURA PVC-ST1, ANTICHAMA BWF-B, 1 CONDUTOR, 0,6/1 KV, SECAO NOMINAL 70 MM2</t>
  </si>
  <si>
    <t>74,55</t>
  </si>
  <si>
    <t>CABO DE COBRE, FLEXIVEL, CLASSE 4 OU 5, ISOLACAO EM PVC/A, ANTICHAMA BWF-B, COBERTURA PVC-ST1, ANTICHAMA BWF-B, 1 CONDUTOR, 0,6/1 KV, SECAO NOMINAL 95 MM2</t>
  </si>
  <si>
    <t>99,03</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</si>
  <si>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</si>
  <si>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</si>
  <si>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</si>
  <si>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</si>
  <si>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</si>
  <si>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</si>
  <si>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127,56</t>
  </si>
  <si>
    <t>CABO DE COBRE, FLEXIVEL, CLASSE 4 OU 5, ISOLACAO EM PVC/A, ANTICHAMA BWF-B, 1 CONDUTOR, 450/750 V, SECAO NOMINAL 150 MM2</t>
  </si>
  <si>
    <t>159,26</t>
  </si>
  <si>
    <t>CABO DE COBRE, FLEXIVEL, CLASSE 4 OU 5, ISOLACAO EM PVC/A, ANTICHAMA BWF-B, 1 CONDUTOR, 450/750 V, SECAO NOMINAL 16 MM2</t>
  </si>
  <si>
    <t>CABO DE COBRE, FLEXIVEL, CLASSE 4 OU 5, ISOLACAO EM PVC/A, ANTICHAMA BWF-B, 1 CONDUTOR, 450/750 V, SECAO NOMINAL 185 MM2</t>
  </si>
  <si>
    <t>193,82</t>
  </si>
  <si>
    <t>CABO DE COBRE, FLEXIVEL, CLASSE 4 OU 5, ISOLACAO EM PVC/A, ANTICHAMA BWF-B, 1 CONDUTOR, 450/750 V, SECAO NOMINAL 2,5 MM2</t>
  </si>
  <si>
    <t>2,52</t>
  </si>
  <si>
    <t>CABO DE COBRE, FLEXIVEL, CLASSE 4 OU 5, ISOLACAO EM PVC/A, ANTICHAMA BWF-B, 1 CONDUTOR, 450/750 V, SECAO NOMINAL 240 MM2</t>
  </si>
  <si>
    <t>256,17</t>
  </si>
  <si>
    <t>CABO DE COBRE, FLEXIVEL, CLASSE 4 OU 5, ISOLACAO EM PVC/A, ANTICHAMA BWF-B, 1 CONDUTOR, 450/750 V, SECAO NOMINAL 25 MM2</t>
  </si>
  <si>
    <t>26,60</t>
  </si>
  <si>
    <t>CABO DE COBRE, FLEXIVEL, CLASSE 4 OU 5, ISOLACAO EM PVC/A, ANTICHAMA BWF-B, 1 CONDUTOR, 450/750 V, SECAO NOMINAL 35 MM2</t>
  </si>
  <si>
    <t>36,57</t>
  </si>
  <si>
    <t>CABO DE COBRE, FLEXIVEL, CLASSE 4 OU 5, ISOLACAO EM PVC/A, ANTICHAMA BWF-B, 1 CONDUTOR, 450/750 V, SECAO NOMINAL 4 MM2</t>
  </si>
  <si>
    <t>CABO DE COBRE, FLEXIVEL, CLASSE 4 OU 5, ISOLACAO EM PVC/A, ANTICHAMA BWF-B, 1 CONDUTOR, 450/750 V, SECAO NOMINAL 50 MM2</t>
  </si>
  <si>
    <t>53,67</t>
  </si>
  <si>
    <t>CABO DE COBRE, FLEXIVEL, CLASSE 4 OU 5, ISOLACAO EM PVC/A, ANTICHAMA BWF-B, 1 CONDUTOR, 450/750 V, SECAO NOMINAL 6 MM2</t>
  </si>
  <si>
    <t>CABO DE COBRE, FLEXIVEL, CLASSE 4 OU 5, ISOLACAO EM PVC/A, ANTICHAMA BWF-B, 1 CONDUTOR, 450/750 V, SECAO NOMINAL 70 MM2</t>
  </si>
  <si>
    <t>75,49</t>
  </si>
  <si>
    <t>CABO DE COBRE, FLEXIVEL, CLASSE 4 OU 5, ISOLACAO EM PVC/A, ANTICHAMA BWF-B, 1 CONDUTOR, 450/750 V, SECAO NOMINAL 95 MM2</t>
  </si>
  <si>
    <t>98,96</t>
  </si>
  <si>
    <t>CABO DE COBRE, RIGIDO, CLASSE 2, COMPACTADO, BLINDADO, ISOLACAO EM EPR OU XLPE, COBERTURA ANTICHAMA EM PVC, PEAD OU HFFR, 1 CONDUTOR, 20/35 KV, SECAO NOMINAL 120 MM2</t>
  </si>
  <si>
    <t>255,45</t>
  </si>
  <si>
    <t>CABO DE COBRE, RIGIDO, CLASSE 2, COMPACTADO, BLINDADO, ISOLACAO EM EPR OU XLPE, COBERTURA ANTICHAMA EM PVC, PEAD OU HFFR, 1 CONDUTOR, 20/35 KV, SECAO NOMINAL 150 MM2</t>
  </si>
  <si>
    <t>300,30</t>
  </si>
  <si>
    <t>CABO DE COBRE, RIGIDO, CLASSE 2, COMPACTADO, BLINDADO, ISOLACAO EM EPR OU XLPE, COBERTURA ANTICHAMA EM PVC, PEAD OU HFFR, 1 CONDUTOR, 20/35 KV, SECAO NOMINAL 185 MM2</t>
  </si>
  <si>
    <t>327,23</t>
  </si>
  <si>
    <t>CABO DE COBRE, RIGIDO, CLASSE 2, COMPACTADO, BLINDADO, ISOLACAO EM EPR OU XLPE, COBERTURA ANTICHAMA EM PVC, PEAD OU HFFR, 1 CONDUTOR, 20/35 KV, SECAO NOMINAL 240 MM2</t>
  </si>
  <si>
    <t>406,82</t>
  </si>
  <si>
    <t>CABO DE COBRE, RIGIDO, CLASSE 2, COMPACTADO, BLINDADO, ISOLACAO EM EPR OU XLPE, COBERTURA ANTICHAMA EM PVC, PEAD OU HFFR, 1 CONDUTOR, 20/35 KV, SECAO NOMINAL 300 MM2</t>
  </si>
  <si>
    <t>479,51</t>
  </si>
  <si>
    <t>CABO DE COBRE, RIGIDO, CLASSE 2, COMPACTADO, BLINDADO, ISOLACAO EM EPR OU XLPE, COBERTURA ANTICHAMA EM PVC, PEAD OU HFFR, 1 CONDUTOR, 20/35 KV, SECAO NOMINAL 400 MM2</t>
  </si>
  <si>
    <t>564,20</t>
  </si>
  <si>
    <t>CABO DE COBRE, RIGIDO, CLASSE 2, COMPACTADO, BLINDADO, ISOLACAO EM EPR OU XLPE, COBERTURA ANTICHAMA EM PVC, PEAD OU HFFR, 1 CONDUTOR, 20/35 KV, SECAO NOMINAL 50 MM2</t>
  </si>
  <si>
    <t>171,55</t>
  </si>
  <si>
    <t>CABO DE COBRE, RIGIDO, CLASSE 2, COMPACTADO, BLINDADO, ISOLACAO EM EPR OU XLPE, COBERTURA ANTICHAMA EM PVC, PEAD OU HFFR, 1 CONDUTOR, 20/35 KV, SECAO NOMINAL 500 MM2</t>
  </si>
  <si>
    <t>771,16</t>
  </si>
  <si>
    <t>CABO DE COBRE, RIGIDO, CLASSE 2, COMPACTADO, BLINDADO, ISOLACAO EM EPR OU XLPE, COBERTURA ANTICHAMA EM PVC, PEAD OU HFFR, 1 CONDUTOR, 20/35 KV, SECAO NOMINAL 70 MM2</t>
  </si>
  <si>
    <t>203,59</t>
  </si>
  <si>
    <t>CABO DE COBRE, RIGIDO, CLASSE 2, COMPACTADO, BLINDADO, ISOLACAO EM EPR OU XLPE, COBERTURA ANTICHAMA EM PVC, PEAD OU HFFR, 1 CONDUTOR, 20/35 KV, SECAO NOMINAL 95 MM2</t>
  </si>
  <si>
    <t>242,90</t>
  </si>
  <si>
    <t>CABO DE COBRE, RIGIDO, CLASSE 2, ISOLACAO EM PVC/A, ANTICHAMA BWF-B, 1 CONDUTOR, 450/750 V, SECAO NOMINAL 1,5 MM2</t>
  </si>
  <si>
    <t>1,52</t>
  </si>
  <si>
    <t>CABO DE COBRE, RIGIDO, CLASSE 2, ISOLACAO EM PVC/A, ANTICHAMA BWF-B, 1 CONDUTOR, 450/750 V, SECAO NOMINAL 10 MM2</t>
  </si>
  <si>
    <t>CABO DE COBRE, RIGIDO, CLASSE 2, ISOLACAO EM PVC/A, ANTICHAMA BWF-B, 1 CONDUTOR, 450/750 V, SECAO NOMINAL 150 MM2</t>
  </si>
  <si>
    <t>156,15</t>
  </si>
  <si>
    <t>CABO DE COBRE, RIGIDO, CLASSE 2, ISOLACAO EM PVC/A, ANTICHAMA BWF-B, 1 CONDUTOR, 450/750 V, SECAO NOMINAL 16 MM2</t>
  </si>
  <si>
    <t>17,85</t>
  </si>
  <si>
    <t>CABO DE COBRE, RIGIDO, CLASSE 2, ISOLACAO EM PVC/A, ANTICHAMA BWF-B, 1 CONDUTOR, 450/750 V, SECAO NOMINAL 185 MM2</t>
  </si>
  <si>
    <t>191,66</t>
  </si>
  <si>
    <t>CABO DE COBRE, RIGIDO, CLASSE 2, ISOLACAO EM PVC/A, ANTICHAMA BWF-B, 1 CONDUTOR, 450/750 V, SECAO NOMINAL 2,5 MM2</t>
  </si>
  <si>
    <t>3,94</t>
  </si>
  <si>
    <t>CABO DE COBRE, RIGIDO, CLASSE 2, ISOLACAO EM PVC/A, ANTICHAMA BWF-B, 1 CONDUTOR, 450/750 V, SECAO NOMINAL 240 MM2</t>
  </si>
  <si>
    <t>253,25</t>
  </si>
  <si>
    <t>CABO DE COBRE, RIGIDO, CLASSE 2, ISOLACAO EM PVC/A, ANTICHAMA BWF-B, 1 CONDUTOR, 450/750 V, SECAO NOMINAL 25 MM2</t>
  </si>
  <si>
    <t>27,28</t>
  </si>
  <si>
    <t>CABO DE COBRE, RIGIDO, CLASSE 2, ISOLACAO EM PVC/A, ANTICHAMA BWF-B, 1 CONDUTOR, 450/750 V, SECAO NOMINAL 300 MM2</t>
  </si>
  <si>
    <t>313,44</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</si>
  <si>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</si>
  <si>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</si>
  <si>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</si>
  <si>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405,53</t>
  </si>
  <si>
    <t>CABO DE COBRE, RIGIDO, CLASSE 2, ISOLACAO EM PVC/A, ANTICHAMA BWF-B, 1 CONDUTOR, 450/750 V, SECAO NOMINAL 50 MM2</t>
  </si>
  <si>
    <t>52,59</t>
  </si>
  <si>
    <t>CABO DE COBRE, RIGIDO, CLASSE 2, ISOLACAO EM PVC/A, ANTICHAMA BWF-B, 1 CONDUTOR, 450/750 V, SECAO NOMINAL 500 MM2</t>
  </si>
  <si>
    <t>502,45</t>
  </si>
  <si>
    <t>CABO DE COBRE, RIGIDO, CLASSE 2, ISOLACAO EM PVC/A, ANTICHAMA BWF-B, 1 CONDUTOR, 450/750 V, SECAO NOMINAL 6 MM2</t>
  </si>
  <si>
    <t>6,55</t>
  </si>
  <si>
    <t>CABO DE COBRE, RIGIDO, CLASSE 2, ISOLACAO EM PVC/A, ANTICHAMA BWF-B, 1 CONDUTOR, 450/750 V, SECAO NOMINAL 70 MM2</t>
  </si>
  <si>
    <t>CABO DE COBRE, RIGIDO, CLASSE 2, ISOLACAO EM PVC/A, ANTICHAMA BWF-B, 1 CONDUTOR, 450/750 V, SECAO NOMINAL 95 MM2</t>
  </si>
  <si>
    <t>98,40</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</si>
  <si>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</si>
  <si>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</si>
  <si>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</si>
  <si>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</si>
  <si>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</si>
  <si>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13,16</t>
  </si>
  <si>
    <t>CABO FLEXIVEL PVC 750 V, 2 CONDUTORES DE 6,0 MM2</t>
  </si>
  <si>
    <t>CABO FLEXIVEL PVC 750 V, 3 CONDUTORES DE 1,5 MM2</t>
  </si>
  <si>
    <t>CABO FLEXIVEL PVC 750 V, 3 CONDUTORES DE 10,0 MM2</t>
  </si>
  <si>
    <t>40,74</t>
  </si>
  <si>
    <t>CABO FLEXIVEL PVC 750 V, 3 CONDUTORES DE 4,0 MM2</t>
  </si>
  <si>
    <t>18,90</t>
  </si>
  <si>
    <t>CABO FLEXIVEL PVC 750 V, 3 CONDUTORES DE 6,0 MM2</t>
  </si>
  <si>
    <t>CABO FLEXIVEL PVC 750 V, 4 CONDUTORES DE 1,5 MM2</t>
  </si>
  <si>
    <t>CABO FLEXIVEL PVC 750 V, 4 CONDUTORES DE 10,0 MM2</t>
  </si>
  <si>
    <t>CABO FLEXIVEL PVC 750 V, 4 CONDUTORES DE 4,0 MM2</t>
  </si>
  <si>
    <t>24,13</t>
  </si>
  <si>
    <t>CABO FLEXIVEL PVC 750 V, 4 CONDUTORES DE 6,0 MM2</t>
  </si>
  <si>
    <t>CABO MULTIPOLAR DE COBRE, FLEXIVEL, CLASSE 4 OU 5, ISOLACAO EM HEPR, COBERTURA EM PVC-ST2, ANTICHAMA BWF-B, 0,6/1 KV, 3 CONDUTORES DE 1,5 MM2</t>
  </si>
  <si>
    <t>6,87</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</si>
  <si>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</si>
  <si>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</si>
  <si>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422,34</t>
  </si>
  <si>
    <t>CABO MULTIPOLAR DE COBRE, FLEXIVEL, CLASSE 4 OU 5, ISOLACAO EM HEPR, COBERTURA EM PVC-ST2, ANTICHAMA BWF-B, 0,6/1 KV, 3 CONDUTORES DE 16 MM2</t>
  </si>
  <si>
    <t>57,23</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</si>
  <si>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</si>
  <si>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</si>
  <si>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88,55</t>
  </si>
  <si>
    <t>CABO MULTIPOLAR DE COBRE, FLEXIVEL, CLASSE 4 OU 5, ISOLACAO EM HEPR, COBERTURA EM PVC-ST2, ANTICHAMA BWF-B, 0,6/1 KV, 3 CONDUTORES DE 35 MM2</t>
  </si>
  <si>
    <t>119,91</t>
  </si>
  <si>
    <t>CABO MULTIPOLAR DE COBRE, FLEXIVEL, CLASSE 4 OU 5, ISOLACAO EM HEPR, COBERTURA EM PVC-ST2, ANTICHAMA BWF-B, 0,6/1 KV, 3 CONDUTORES DE 4 MM2</t>
  </si>
  <si>
    <t>15,51</t>
  </si>
  <si>
    <t>CABO MULTIPOLAR DE COBRE, FLEXIVEL, CLASSE 4 OU 5, ISOLACAO EM HEPR, COBERTURA EM PVC-ST2, ANTICHAMA BWF-B, 0,6/1 KV, 3 CONDUTORES DE 50 MM2</t>
  </si>
  <si>
    <t>176,64</t>
  </si>
  <si>
    <t>CABO MULTIPOLAR DE COBRE, FLEXIVEL, CLASSE 4 OU 5, ISOLACAO EM HEPR, COBERTURA EM PVC-ST2, ANTICHAMA BWF-B, 0,6/1 KV, 3 CONDUTORES DE 6 MM2</t>
  </si>
  <si>
    <t>22,08</t>
  </si>
  <si>
    <t>CABO MULTIPOLAR DE COBRE, FLEXIVEL, CLASSE 4 OU 5, ISOLACAO EM HEPR, COBERTURA EM PVC-ST2, ANTICHAMA BWF-B, 0,6/1 KV, 3 CONDUTORES DE 70 MM2</t>
  </si>
  <si>
    <t>247,85</t>
  </si>
  <si>
    <t>CABO MULTIPOLAR DE COBRE, FLEXIVEL, CLASSE 4 OU 5, ISOLACAO EM HEPR, COBERTURA EM PVC-ST2, ANTICHAMA BWF-B, 0,6/1 KV, 3 CONDUTORES DE 95 MM2</t>
  </si>
  <si>
    <t>324,89</t>
  </si>
  <si>
    <t>CABO TELEFONICO CCI 50, 1 PAR, USO INTERNO, SEM BLINDAGEM</t>
  </si>
  <si>
    <t>CABO TELEFONICO CCI 50, 2 PARES, USO INTERNO, SEM BLINDAGEM</t>
  </si>
  <si>
    <t>CABO TELEFONICO CCI 50, 3 PARES, USO INTERNO, SEM BLINDAGEM</t>
  </si>
  <si>
    <t>1,61</t>
  </si>
  <si>
    <t>CABO TELEFONICO CCI 50, 4 PARES, USO INTERNO, SEM BLINDAGEM</t>
  </si>
  <si>
    <t>2,05</t>
  </si>
  <si>
    <t>CABO TELEFONICO CCI 50, 5 PARES, USO INTERNO, SEM BLINDAGEM</t>
  </si>
  <si>
    <t>2,77</t>
  </si>
  <si>
    <t>CABO TELEFONICO CCI 50, 6 PARES, USO INTERNO, SEM BLINDAGEM</t>
  </si>
  <si>
    <t>CABO TELEFONICO CI 50, 10 PARES, USO INTERNO</t>
  </si>
  <si>
    <t>CABO TELEFONICO CI 50, 20 PARES, USO INTERNO</t>
  </si>
  <si>
    <t>12,11</t>
  </si>
  <si>
    <t>CABO TELEFONICO CI 50, 200 PARES, USO INTERNO</t>
  </si>
  <si>
    <t>117,74</t>
  </si>
  <si>
    <t>CABO TELEFONICO CI 50, 30 PARES, USO INTERNO</t>
  </si>
  <si>
    <t>CABO TELEFONICO CI 50, 50 PARES, USO INTERNO</t>
  </si>
  <si>
    <t>CABO TELEFONICO CI 50, 75 PARES, USO INTERNO</t>
  </si>
  <si>
    <t>47,80</t>
  </si>
  <si>
    <t>CABO TELEFONICO CTP - APL - 50, 10 PARES, USO EXTERNO</t>
  </si>
  <si>
    <t>CABO TELEFONICO CTP - APL - 50, 100 PARES, USO EXTERNO</t>
  </si>
  <si>
    <t>58,89</t>
  </si>
  <si>
    <t>CABO TELEFONICO CTP - APL - 50, 20 PARES, USO EXTERNO</t>
  </si>
  <si>
    <t>CABO TELEFONICO CTP - APL - 50, 30 PARES, USO EXTERNO</t>
  </si>
  <si>
    <t>CACAMBA METALICA BASCULANTE COM CAPACIDADE DE 10 M3 (INCLUI MONTAGEM, NAO INCLUI CAMINHAO)</t>
  </si>
  <si>
    <t>74.596,40</t>
  </si>
  <si>
    <t>CACAMBA METALICA BASCULANTE COM CAPACIDADE DE 12 M3 (INCLUI MONTAGEM, NAO INCLUI CAMINHAO)</t>
  </si>
  <si>
    <t>84.708,77</t>
  </si>
  <si>
    <t>CACAMBA METALICA BASCULANTE COM CAPACIDADE DE 6 M3 (INCLUI MONTAGEM, NAO INCLUI CAMINHAO)</t>
  </si>
  <si>
    <t>55.932,10</t>
  </si>
  <si>
    <t>CACAMBA METALICA BASCULANTE COM CAPACIDADE DE 8 M3 (INCLUI MONTAGEM, NAO INCLUI CAMINHAO)</t>
  </si>
  <si>
    <t>67.398,19</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</si>
  <si>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</si>
  <si>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</si>
  <si>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32,01</t>
  </si>
  <si>
    <t>CADEADO SIMPLES, CORPO EM LATAO MACICO, COM LARGURA DE 50 MM E ALTURA DE APROX 40 MM, HASTE CEMENTADA EM ACO TEMPERADO COM DIAMETRO DE APROX 8,0 MM, INCLUINDO 2 CHAVES</t>
  </si>
  <si>
    <t>CADEIRA SUSPENSA MANUAL / BALANCIM INDIVIDUAL (NBR 14751)</t>
  </si>
  <si>
    <t>1.082,92</t>
  </si>
  <si>
    <t>CAIBRO APARELHADO  *7,5 X 7,5* CM, EM MACARANDUBA, ANGELIM OU EQUIVALENTE DA REGIAO</t>
  </si>
  <si>
    <t>21,43</t>
  </si>
  <si>
    <t>CAIBRO APARELHADO *6 X 8* CM, EM MACARANDUBA, ANGELIM OU EQUIVALENTE DA REGIAO</t>
  </si>
  <si>
    <t>17,94</t>
  </si>
  <si>
    <t>CAIBRO NAO APARELHADO  *7,5 X 7,5* CM, EM MACARANDUBA, ANGELIM OU EQUIVALENTE DA REGIAO -  BRUTA</t>
  </si>
  <si>
    <t>20,53</t>
  </si>
  <si>
    <t>CAIBRO NAO APARELHADO *5 X 6* CM, EM MACARANDUBA, ANGELIM OU EQUIVALENTE DA REGIAO -  BRUTA</t>
  </si>
  <si>
    <t>CAIBRO NAO APARELHADO,  *6 X 8* CM,  EM MACARANDUBA, ANGELIM OU EQUIVALENTE DA REGIAO -  BRUTA</t>
  </si>
  <si>
    <t>16,71</t>
  </si>
  <si>
    <t>CAIBRO ROLICO DE MADEIRA TRATADA, D = 4 A 7 CM, H = 3,00 M, EM EUCALIPTO OU EQUIVALENTE DA REGIAO</t>
  </si>
  <si>
    <t>CAIBRO 5 X 5 CM EM PINUS, MISTA OU EQUIVALENTE DA REGIAO - BRUTA</t>
  </si>
  <si>
    <t>CAIXA D'AGUA DE FIBRA DE VIDRO, PARA 500 LITROS, COM TAMPA</t>
  </si>
  <si>
    <t>384,26</t>
  </si>
  <si>
    <t>CAIXA D'AGUA EM POLIETILENO 1000 LITROS, COM TAMPA</t>
  </si>
  <si>
    <t>394,45</t>
  </si>
  <si>
    <t>CAIXA D'AGUA EM POLIETILENO 1500 LITROS, COM TAMPA</t>
  </si>
  <si>
    <t>801,12</t>
  </si>
  <si>
    <t>CAIXA D'AGUA EM POLIETILENO 2000 LITROS, COM TAMPA</t>
  </si>
  <si>
    <t>899,87</t>
  </si>
  <si>
    <t>CAIXA D'AGUA EM POLIETILENO 500 LITROS, COM TAMPA</t>
  </si>
  <si>
    <t>226,47</t>
  </si>
  <si>
    <t>CAIXA D'AGUA EM POLIETILENO 750 LITROS, COM TAMPA</t>
  </si>
  <si>
    <t>388,37</t>
  </si>
  <si>
    <t>CAIXA D'AGUA FIBRA DE VIDRO PARA 1000 LITROS, COM TAMPA</t>
  </si>
  <si>
    <t>528,11</t>
  </si>
  <si>
    <t>CAIXA D'AGUA FIBRA DE VIDRO PARA 10000 LITROS, COM TAMPA</t>
  </si>
  <si>
    <t>5.100,97</t>
  </si>
  <si>
    <t>CAIXA D'AGUA FIBRA DE VIDRO PARA 1500 LITROS, COM TAMPA</t>
  </si>
  <si>
    <t>856,85</t>
  </si>
  <si>
    <t>CAIXA D'AGUA FIBRA DE VIDRO PARA 2000 LITROS, COM TAMPA</t>
  </si>
  <si>
    <t>1.104,54</t>
  </si>
  <si>
    <t>CAIXA D'AGUA FIBRA DE VIDRO PARA 5000 LITROS, COM TAMPA</t>
  </si>
  <si>
    <t>2.459,98</t>
  </si>
  <si>
    <t>CAIXA DE ATERRAMENTO EM CONCRETO PRÃ-MOLDADO, DIAMETRO DE 0,30 M E ALTURA DE 0,35 M, SEM FUNDO E COM TAMPA</t>
  </si>
  <si>
    <t>90,93</t>
  </si>
  <si>
    <t>CAIXA DE CONCRETO ARMADO PRE-MOLDADO, COM FUNDO E SEM TAMPA, DIMENSOES DE 0,30 X 0,30 X 0,30 M</t>
  </si>
  <si>
    <t>98,31</t>
  </si>
  <si>
    <t>CAIXA DE CONCRETO ARMADO PRE-MOLDADO, COM FUNDO E SEM TAMPA, DIMENSOES DE 0,40 X 0,40 X 0,40 M</t>
  </si>
  <si>
    <t>180,25</t>
  </si>
  <si>
    <t>CAIXA DE CONCRETO ARMADO PRE-MOLDADO, COM FUNDO E SEM TAMPA, DIMENSOES DE 0,60 X 0,60 X 0,50 M</t>
  </si>
  <si>
    <t>315,44</t>
  </si>
  <si>
    <t>CAIXA DE CONCRETO ARMADO PRE-MOLDADO, COM FUNDO E SEM TAMPA, DIMENSOES DE 0,80 X 0,80 X 0,50 M</t>
  </si>
  <si>
    <t>571,89</t>
  </si>
  <si>
    <t>CAIXA DE CONCRETO ARMADO PRE-MOLDADO, COM FUNDO E SEM TAMPA, DIMENSOES DE 1,00 X 1,00 X 0,50 M</t>
  </si>
  <si>
    <t>1.024,15</t>
  </si>
  <si>
    <t>CAIXA DE CONCRETO ARMADO PRE-MOLDADO, COM FUNDO E TAMPA, DIMENSOES DE 0,30 X 0,30 X 0,30 M</t>
  </si>
  <si>
    <t>151,57</t>
  </si>
  <si>
    <t>CAIXA DE CONCRETO ARMADO PRE-MOLDADO, COM FUNDO E TAMPA, DIMENSOES DE 0,40 X 0,40 X 0,40 M</t>
  </si>
  <si>
    <t>278,57</t>
  </si>
  <si>
    <t>CAIXA DE CONCRETO ARMADO PRE-MOLDADO, COM FUNDO E TAMPA, DIMENSOES DE 0,60 X 0,60 X 0,50 M</t>
  </si>
  <si>
    <t>353,94</t>
  </si>
  <si>
    <t>CAIXA DE CONCRETO ARMADO PRE-MOLDADO, SEM FUNDO, QUADRADA, DIMENSOES DE 0,30 X 0,30 X 0,30 M</t>
  </si>
  <si>
    <t>CAIXA DE CONCRETO ARMADO PRE-MOLDADO, SEM FUNDO, QUADRADA, DIMENSOES DE 0,40 X 0,40 X 0,40 M</t>
  </si>
  <si>
    <t>130,27</t>
  </si>
  <si>
    <t>CAIXA DE CONCRETO ARMADO PRE-MOLDADO, SEM FUNDO, QUADRADA, DIMENSOES DE 0,60 X 0,60 X 0,50 M</t>
  </si>
  <si>
    <t>252,35</t>
  </si>
  <si>
    <t>CAIXA DE CONCRETO ARMADO PRE-MOLDADO, SEM FUNDO, QUADRADA, DIMENSOES DE 0,80 X 0,80 X 0,50 M</t>
  </si>
  <si>
    <t>524,36</t>
  </si>
  <si>
    <t>CAIXA DE CONCRETO ARMADO PRE-MOLDADO, SEM FUNDO, QUADRADA, DIMENSOES DE 1,00 X 1,00 X 0,50 M</t>
  </si>
  <si>
    <t>826,70</t>
  </si>
  <si>
    <t>CAIXA DE DERIVACAO PARA MEDIDOR DE ENERGIA, COM BARRAMENTO MONOFASICO, EM POLICARBONATO / TERMOPLASTICO - MODULO (PADRAO CONCESSIONARIA LOCAL)</t>
  </si>
  <si>
    <t>260,21</t>
  </si>
  <si>
    <t>CAIXA DE DERIVACAO PARA MEDIDOR DE ENERGIA, COM BARRAMENTO POLIFASICO, EM POLICARBONATO / TERMOPLASTICO - MODULO (PADRAO CONCESSIONARIA LOCAL)</t>
  </si>
  <si>
    <t>276,53</t>
  </si>
  <si>
    <t>CAIXA DE DESCARGA DE PLASTICO EXTERNA, DE *9* L, PUXADOR FIO DE NYLON, NAO INCLUSO CANO, BOLSA, ENGATE</t>
  </si>
  <si>
    <t>39,90</t>
  </si>
  <si>
    <t>CAIXA DE DESCARGA PLASTICA DE EMBUTIR COMPLETA, COM ESPELHO PLASTICO, CAPACIDADE 6 A 10 L, ACESSORIOS INCLUSOS</t>
  </si>
  <si>
    <t>881,99</t>
  </si>
  <si>
    <t>CAIXA DE GORDURA CILINDRICA EM CONCRETO SIMPLES,  PRE-MOLDADA, COM DIAMETRO DE 40 CM E ALTURA DE 45 CM, COM TAMPA</t>
  </si>
  <si>
    <t>CAIXA DE GORDURA EM PVC, DIAMETRO MINIMO 300 MM, DIAMETRO DE SAIDA 100 MM, CAPACIDADE  APROXIMADA 18 LITROS, COM TAMPA E CESTO</t>
  </si>
  <si>
    <t>313,54</t>
  </si>
  <si>
    <t>CAIXA DE INCENDIO/ABRIGO PARA MANGUEIRA, DE EMBUTIR/INTERNA, COM 75 X 45 X 17 CM, EM CHAPA DE ACO, PORTA COM VENTILACAO, VISOR COM A INSCRICAO "INCENDIO", SUPORTE/CESTA INTERNA PARA A MANGUEIRA, PINTURA ELETROSTATICA VERMELHA</t>
  </si>
  <si>
    <t>489,20</t>
  </si>
  <si>
    <t>CAIXA DE INCENDIO/ABRIGO PARA MANGUEIRA, DE EMBUTIR/INTERNA, COM 90 X 60 X 17 CM, EM CHAPA DE ACO, PORTA COM VENTILACAO, VISOR COM A INSCRICAO "INCENDIO", SUPORTE/CESTA INTERNA PARA A MANGUEIRA, PINTURA ELETROSTATICA VERMELHA</t>
  </si>
  <si>
    <t>618,78</t>
  </si>
  <si>
    <t>CAIXA DE INCENDIO/ABRIGO PARA MANGUEIRA, DE SOBREPOR/EXTERNA, COM 75 X 45 X 17 CM, EM CHAPA DE ACO, PORTA COM VENTILACAO, VISOR COM A INSCRICAO "INCENDIO", SUPORTE/CESTA INTERNA PARA A MANGUEIRA, PINTURA ELETROSTATICA VERMELHA</t>
  </si>
  <si>
    <t>512,50</t>
  </si>
  <si>
    <t>CAIXA DE INCENDIO/ABRIGO PARA MANGUEIRA, DE SOBREPOR/EXTERNA, COM 90 X 60 X 17 CM, EM CHAPA DE ACO, PORTA COM VENTILACAO, VISOR COM A INSCRICAO "INCENDIO", SUPORTE/CESTA INTERNA PARA A MANGUEIRA, PINTURA ELETROSTATICA VERMELHA</t>
  </si>
  <si>
    <t>626,06</t>
  </si>
  <si>
    <t>CAIXA DE INSPECAO PARA ATERRAMENTO E PARA RAIOS, EM POLIPROPILENO,  DIAMETRO = 300 MM X ALTURA = 400 MM</t>
  </si>
  <si>
    <t>36,11</t>
  </si>
  <si>
    <t>CAIXA DE INSPECAO PARA ATERRAMENTO OU OUTRO USO, EM PVC, DN = 250 X 250 MM</t>
  </si>
  <si>
    <t>41,87</t>
  </si>
  <si>
    <t>CAIXA DE INSPECAO PARA ATERRAMENTO OU OUTRO USO, EM PVC, DN = 300 X *300* MM</t>
  </si>
  <si>
    <t>66,88</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</si>
  <si>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</si>
  <si>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</si>
  <si>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</si>
  <si>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</si>
  <si>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</si>
  <si>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4,00</t>
  </si>
  <si>
    <t>CAIXA DE PASSAGEM / DERIVACAO / LUZ, OCTOGONAL 4 X4, EM ACO ESMALTADA, COM FUNDO MOVEL SIMPLES (FMS)</t>
  </si>
  <si>
    <t>CAIXA DE PASSAGEM ELETRICA DE PAREDE, DE EMBUTIR, EM PVC, COM TAMPA APARAFUSADA, DIMENSOES 120 X 120 X *75* MM</t>
  </si>
  <si>
    <t>35,11</t>
  </si>
  <si>
    <t>CAIXA DE PASSAGEM ELETRICA DE PAREDE, DE EMBUTIR, EM PVC, COM TAMPA APARAFUSADA, DIMENSOES 150 X 150 X *75* MM</t>
  </si>
  <si>
    <t>CAIXA DE PASSAGEM ELETRICA DE PAREDE, DE EMBUTIR, EM PVC, COM TAMPA APARAFUSADA, DIMENSOES 200 X 200 X *90* MM</t>
  </si>
  <si>
    <t>70,63</t>
  </si>
  <si>
    <t>CAIXA DE PASSAGEM ELETRICA DE PAREDE, DE EMBUTIR, EM TERMOPLASTICO / PVC, COM TAMPA APARAFUSADA, DIMENSOES 400 X 400 X *120* MM</t>
  </si>
  <si>
    <t>234,11</t>
  </si>
  <si>
    <t>CAIXA DE PASSAGEM ELETRICA DE PAREDE, DE SOBREPOR, EM PVC, COM TAMPA APARAFUSADA, DIMENSOES 300 X 300 X *100* MM</t>
  </si>
  <si>
    <t>142,35</t>
  </si>
  <si>
    <t>CAIXA DE PASSAGEM ELETRICA DE PAREDE, DE SOBREPOR, EM PVC, COM TAMPA APARAFUSADA, DIMENSOES, 400 X 400 X *120* MM</t>
  </si>
  <si>
    <t>209,62</t>
  </si>
  <si>
    <t>CAIXA DE PASSAGEM ELETRICA DE PAREDE, DE SOBREPOR, EM TERMOPLASTICO / PVC, COM TAMPA APARAFUSA, DIMENSOES 200 X 200 X *100* MM</t>
  </si>
  <si>
    <t>79,30</t>
  </si>
  <si>
    <t>CAIXA DE PASSAGEM ELETRICA DE PAREDE, DE SOBREPOR, EM TERMOPLASTICO / PVC, COM TAMPA APARAFUSADA, DIMENSOES, 150 X 150 X *100* MM</t>
  </si>
  <si>
    <t>CAIXA DE PASSAGEM ELETRICA, PARA PISO, EM PVC, DIMENSOES DE 3/4" A 4"</t>
  </si>
  <si>
    <t>555,75</t>
  </si>
  <si>
    <t>CAIXA DE PASSAGEM METALICA DE SOBREPOR COM TAMPA PARAFUSADA, DIMENSOES 20 X 20 X 10 CM</t>
  </si>
  <si>
    <t>CAIXA DE PASSAGEM METALICA DE SOBREPOR COM TAMPA PARAFUSADA, DIMENSOES 30 X 30 X 10 CM</t>
  </si>
  <si>
    <t>75,64</t>
  </si>
  <si>
    <t>CAIXA DE PASSAGEM METALICA DE SOBREPOR COM TAMPA PARAFUSADA, DIMENSOES 40 X 40 X 15 CM</t>
  </si>
  <si>
    <t>121,57</t>
  </si>
  <si>
    <t>CAIXA DE PASSAGEM METALICA DE SOBREPOR COM TAMPA PARAFUSADA, DIMENSOES 50 X 50 X 15 CM</t>
  </si>
  <si>
    <t>181,85</t>
  </si>
  <si>
    <t>CAIXA DE PASSAGEM METALICA DE SOBREPOR COM TAMPA PARAFUSADA, DIMENSOES 60 X 60 X 20 CM</t>
  </si>
  <si>
    <t>242,70</t>
  </si>
  <si>
    <t>CAIXA DE PASSAGEM METALICA DE SOBREPOR COM TAMPA PARAFUSADA, DIMENSOES 70 X 70 X 20 CM</t>
  </si>
  <si>
    <t>293,31</t>
  </si>
  <si>
    <t>CAIXA DE PASSAGEM METALICA DE SOBREPOR COM TAMPA PARAFUSADA, DIMENSOES 80 X 80 X 20 CM</t>
  </si>
  <si>
    <t>371,76</t>
  </si>
  <si>
    <t>CAIXA DE PASSAGEM METALICA, DE SOBREPOR, COM TAMPA APARAFUSADA, DIMENSOES 15 X 15 X *10* CM</t>
  </si>
  <si>
    <t>26,98</t>
  </si>
  <si>
    <t>CAIXA DE PASSAGEM METALICA, DE SOBREPOR, COM TAMPA APARAFUSADA, DIMENSOES 35 X 35 X *12* CM</t>
  </si>
  <si>
    <t>CAIXA DE PASSAGEM/ LUZ / TELEFONIA, DE EMBUTIR,  EM CHAPA DE ACO GALVANIZADO, DIMENSOES 150 X 150 X 15 CM (PADRAO CONCESSIONARIA LOCAL)</t>
  </si>
  <si>
    <t>1.703,76</t>
  </si>
  <si>
    <t>CAIXA DE PASSAGEM/ LUZ / TELEFONIA, DE EMBUTIR,  EM CHAPA DE ACO GALVANIZADO, DIMENSOES 20 X 20 X *12* CM (PADRAO CONCESSIONARIA LOCAL)</t>
  </si>
  <si>
    <t>CAIXA DE PASSAGEM/ LUZ / TELEFONIA, DE EMBUTIR,  EM CHAPA DE ACO GALVANIZADO, DIMENSOES 200 X 200 X 20 CM (PADRAO CONCESSIONARIA LOCAL)</t>
  </si>
  <si>
    <t>3.328,03</t>
  </si>
  <si>
    <t>CAIXA DE PASSAGEM/ LUZ / TELEFONIA, DE EMBUTIR,  EM CHAPA DE ACO GALVANIZADO, DIMENSOES 40 X 40 X *12* CM (PADRAO CONCESSIONARIA LOCAL)</t>
  </si>
  <si>
    <t>162,47</t>
  </si>
  <si>
    <t>CAIXA DE PASSAGEM/ LUZ / TELEFONIA, DE EMBUTIR,  EM CHAPA DE ACO GALVANIZADO, DIMENSOES 60 X 60 X *12* CM (PADRAO CONCESSIONARIA LOCAL)</t>
  </si>
  <si>
    <t>269,23</t>
  </si>
  <si>
    <t>CAIXA DE PASSAGEM/ LUZ / TELEFONIA, DE EMBUTIR,  EM CHAPA DE ACO GALVANIZADO, DIMENSOES 80 X 80 X *12* CM (PADRAO CONCESSIONARIA LOCAL)</t>
  </si>
  <si>
    <t>402,50</t>
  </si>
  <si>
    <t>CAIXA DE PASSAGEM/ LUZ / TELEFONIA, DE EMBUTIR, EM CHAPA DE ACO GALVANIZADO, DIMENSOES 120 X 120 X *12* CM (PADRAO CONCESSIONARIA LOCAL)</t>
  </si>
  <si>
    <t>809,69</t>
  </si>
  <si>
    <t>CAIXA DE PASSAGEM/ LUZ / TELEFONIA, DE SOBREPOR,  EM CHAPA DE ACO GALVANIZADO, DIMENSOES 80 X 80 X *12* CM (PADRAO CONCESSIONARIA LOCAL)</t>
  </si>
  <si>
    <t>504,17</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</si>
  <si>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</si>
  <si>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</si>
  <si>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</si>
  <si>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3.166,43</t>
  </si>
  <si>
    <t>CAIXA DE PROTECAO PARA TRANSFORMADOR CORRENTE, EM CHAPA DE ACO 18 USG (PADRAO DA CONCESSIONARIA LOCAL)</t>
  </si>
  <si>
    <t>1.013,19</t>
  </si>
  <si>
    <t>CAIXA INTERNA/EXTERNA DE MEDICAO PARA 1 MEDIDOR TRIFASICO, COM VISOR, EM CHAPA DE ACO 18 USG (PADRAO DA CONCESSIONARIA LOCAL)</t>
  </si>
  <si>
    <t>321,09</t>
  </si>
  <si>
    <t>CAIXA INTERNA/EXTERNA DE MEDICAO PARA 4 MEDIDORES MONOFASICOS, COM VISOR, EM CHAPA DE ACO 18 USG (PADRAO DA CONCESSIONARIA LOCAL)</t>
  </si>
  <si>
    <t>519,92</t>
  </si>
  <si>
    <t>CAIXA MODULAR PARA MEDIDOR DE ENERGIA AGRUPADA, EM POLICARBONATO /  TERMOPLASTICO, COM SUPORTE PARA DISJUNTOR (PADRAO DA CONCESSIONARIA LOCAL)</t>
  </si>
  <si>
    <t>154,27</t>
  </si>
  <si>
    <t>CAIXA OCTOGONAL DE FUNDO MOVEL, EM PVC, DE 3" X 3", PARA ELETRODUTO FLEXIVEL CORRUGADO</t>
  </si>
  <si>
    <t>4,85</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</si>
  <si>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</si>
  <si>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</si>
  <si>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</si>
  <si>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2.117,96</t>
  </si>
  <si>
    <t>CAIXA PARA MEDICAO COLETIVA TIPO M, PADRAO BIFASICO OU TRIFASICO, PARA ATE 8 MEDIDORES, SEM BARRAMENTO E COM PORTAS INFERIOR E SUPERIOR</t>
  </si>
  <si>
    <t>3.553,24</t>
  </si>
  <si>
    <t>CAIXA PARA MEDICAO COLETIVA TIPO N, PADRAO BIFASICO OU TRIFASICO, PARA ATE 12 MEDIDORES, SEM BARRAMENTO E COM PORTAS INFERIOR E SUPERIOR</t>
  </si>
  <si>
    <t>4.468,98</t>
  </si>
  <si>
    <t>CAIXA PARA MEDIDOR MONOFASICO, EM POLICARBONATO / TERMOPLASTICO, PARA ALOJAR 1 DISJUNTOR (PADRAO DA CONCESSIONARIA LOCAL)</t>
  </si>
  <si>
    <t>80,54</t>
  </si>
  <si>
    <t>CAIXA PARA MEDIDOR POLIFASICO, EM POLICARBONATO / TERMOPLASTICO, PARA ALOJAR 1 DISJUNTOR (PADRAO DA CONCESSIONARIA LOCAL)</t>
  </si>
  <si>
    <t>191,03</t>
  </si>
  <si>
    <t>CAIXA PRE-MOLDADA PARA BOCA DE LOBO, EM CONCRETO ARMADO, COM FCK DE 25 MPA, COM DIMENSOES 1,10 X 0,65 X 1,00 M (COMPRIMENTO X LARGURA X ALTURA)</t>
  </si>
  <si>
    <t>458,82</t>
  </si>
  <si>
    <t>CAIXA SIFONADA PVC, 100 X 100 X 50 MM, COM GRELHA REDONDA, BRANCA</t>
  </si>
  <si>
    <t>19,85</t>
  </si>
  <si>
    <t>CAIXA SIFONADA PVC, 250 X 230 X 75 MM, COM TAMPA CEGA QUADRADA, BRANCA</t>
  </si>
  <si>
    <t>83,49</t>
  </si>
  <si>
    <t>CAIXA SIFONADA, PVC, 150 X *185* X 75 MM, COM GRELHA QUADRADA, BRANCA</t>
  </si>
  <si>
    <t>56,87</t>
  </si>
  <si>
    <t>CAIXA SIFONADA, PVC, 150 X 150 X 50 MM, COM GRELHA QUADRADA, BRANCA (NBR 5688)</t>
  </si>
  <si>
    <t>CAIXA SIFONADA, PVC, 150 X 150 X 50 MM, COM GRELHA REDONDA, BRANCA</t>
  </si>
  <si>
    <t>44,77</t>
  </si>
  <si>
    <t>CAL HIDRATADA CH-I PARA ARGAMASSAS</t>
  </si>
  <si>
    <t>CAL HIDRATADA PARA PINTURA</t>
  </si>
  <si>
    <t>CAL VIRGEM COMUM PARA ARGAMASSAS (NBR 6453)</t>
  </si>
  <si>
    <t>CALCARIO DOLOMITICO A (POSTO PEDREIRA/FORNECEDOR,  SEM FRETE)</t>
  </si>
  <si>
    <t>CALCETEIRO  (MENSALISTA)</t>
  </si>
  <si>
    <t>2.533,59</t>
  </si>
  <si>
    <t>CALCETEIRO (HORISTA)</t>
  </si>
  <si>
    <t>CALHA MOLDURA AMERICANA DE CHAPA DE ACO GALVANIZADA NUM 26, CORTE 33 CM</t>
  </si>
  <si>
    <t>34,54</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</si>
  <si>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</si>
  <si>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</si>
  <si>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</si>
  <si>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</si>
  <si>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</si>
  <si>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113,48</t>
  </si>
  <si>
    <t>CALHA QUADRADA DE CHAPA DE ACO GALVANIZADA NUM 24, CORTE 33 CM</t>
  </si>
  <si>
    <t>44,53</t>
  </si>
  <si>
    <t>CALHA QUADRADA DE CHAPA DE ACO GALVANIZADA NUM 24, CORTE 50 CM</t>
  </si>
  <si>
    <t>58,01</t>
  </si>
  <si>
    <t>CALHA QUADRADA DE CHAPA DE ACO GALVANIZADA NUM 26, CORTE 33 CM</t>
  </si>
  <si>
    <t>CALHA QUADRADA DE CHAPA DE ACO GALVANIZADA NUM 28, CORTE 25 CM</t>
  </si>
  <si>
    <t>CALHA/CANALETA DE CONCRETO SIMPLES, TIPO MEIA CANA, DIAMETRO DE 20 CM, PARA AGUA PLUVIAL</t>
  </si>
  <si>
    <t>17,02</t>
  </si>
  <si>
    <t>CALHA/CANALETA DE CONCRETO SIMPLES, TIPO MEIA CANA, DIAMETRO DE 30 CM, PARA AGUA PLUVIAL</t>
  </si>
  <si>
    <t>20,80</t>
  </si>
  <si>
    <t>CALHA/CANALETA DE CONCRETO SIMPLES, TIPO MEIA CANA, DIAMETRO DE 40 CM, PARA AGUA PLUVIAL</t>
  </si>
  <si>
    <t>CALHA/CANALETA DE CONCRETO SIMPLES, TIPO MEIA CANA, DIAMETRO DE 50 CM, PARA AGUA PLUVIAL</t>
  </si>
  <si>
    <t>44,13</t>
  </si>
  <si>
    <t>CALHA/CANALETA DE CONCRETO SIMPLES, TIPO MEIA CANA, DIAMETRO DE 60 CM, PARA AGUA PLUVIAL</t>
  </si>
  <si>
    <t>57,08</t>
  </si>
  <si>
    <t>CALHA/CANALETA DE CONCRETO SIMPLES, TIPO MEIA CANA, DIAMETRO DE 80 CM, PARA AGUA PLUVIAL</t>
  </si>
  <si>
    <t>106,67</t>
  </si>
  <si>
    <t>CAMADA SEPARADORA DE FILME DE POLIETILENO 20 A 25 MICRA</t>
  </si>
  <si>
    <t>CAMINHAO TOCO, PESO BRUTO TOTAL 13000 KG, CARGA UTIL MAXIMA 7925 KG, DISTANCIA ENTRE EIXOS 4,80 M, POTENCIA 189 CV (INCLUI CABINE E CHASSI, NAO INCLUI CARROCERIA)</t>
  </si>
  <si>
    <t>390.089,00</t>
  </si>
  <si>
    <t>CAMINHAO TOCO, PESO BRUTO TOTAL 14300 KG, CARGA UTIL MAXIMA 9590 KG, DISTANCIA ENTRE EIXOS 4,76 M, POTENCIA 185 CV (INCLUI CABINE E CHASSI, NAO INCLUI CARROCERIA)</t>
  </si>
  <si>
    <t>407.371,42</t>
  </si>
  <si>
    <t>CAMINHAO TOCO, PESO BRUTO TOTAL 14300 KG, CARGA UTIL MAXIMA 9710 KG, DISTANCIA ENTRE EIXOS 3,56 M, POTENCIA 185 CV (INCLUI CABINE E CHASSI, NAO INCLUI CARROCERIA)</t>
  </si>
  <si>
    <t>414.716,44</t>
  </si>
  <si>
    <t>CAMINHAO TOCO, PESO BRUTO TOTAL 16000 KG, CARGA UTIL MAXIMA DE 10685 KG, DISTANCIA ENTRE EIXOS 4,8M, POTENCIA 189 CV (INCLUI CABINE E CHASSI, NAO INCLUI CARROCERIA)</t>
  </si>
  <si>
    <t>343.179,54</t>
  </si>
  <si>
    <t>CAMINHAO TOCO, PESO BRUTO TOTAL 16000 KG, CARGA UTIL MAXIMA 10600 KG, DISTANCIA ENTRE EIXOS 4,80 M, POTENCIA 275 CV (INCLUI CABINE E CHASSI, NAO INCLUI CARROCERIA)</t>
  </si>
  <si>
    <t>477.735,56</t>
  </si>
  <si>
    <t>CAMINHAO TOCO, PESO BRUTO TOTAL 16000 KG, CARGA UTIL MAXIMA 10780 KG, DISTANCIA ENTRE EIXOS 3,56 M, POTENCIA 275 CV (INCLUI CABINE E CHASSI, NAO INCLUI CARROCERIA)</t>
  </si>
  <si>
    <t>479.587,27</t>
  </si>
  <si>
    <t>CAMINHAO TOCO, PESO BRUTO TOTAL 16000 KG, CARGA UTIL MAXIMA 11030 KG, DISTANCIA ENTRE EIXOS 3,56M, POTENCIA 186 CV (INCLUI CABINE E CHASSI, NAO INCLUI CARROCERIA)</t>
  </si>
  <si>
    <t>479.587,23</t>
  </si>
  <si>
    <t>CAMINHAO TOCO, PESO BRUTO TOTAL 16000 KG, CARGA UTIL MAXIMA 11130 KG, DISTANCIA ENTRE EIXOS 5,36 M, POTENCIA 185 CV (INCLUI CABINE E CHASSI, NAO INCLUI CARROCERIA)</t>
  </si>
  <si>
    <t>434.899,84</t>
  </si>
  <si>
    <t>CAMINHAO TOCO, PESO BRUTO TOTAL 16000 KG, CARGA UTIL MAXIMA 13071 KG, DISTANCIA ENTRE EIXOS 4,80 M, POTENCIA 230 CV (INCLUI CABINE E CHASSI, NAO INCLUI CARROCERIA)</t>
  </si>
  <si>
    <t>457.984,22</t>
  </si>
  <si>
    <t>CAMINHAO TOCO, PESO BRUTO TOTAL 8250 KG, CARGA UTIL MAXIMA 5110 KG, DISTANCIA ENTRE EIXOS 4,30 M, POTENCIA 162 CV (INCLUI CABINE E CHASSI, NAO INCLUI CARROCERIA)</t>
  </si>
  <si>
    <t>319.724,86</t>
  </si>
  <si>
    <t>CAMINHAO TOCO, PESO BRUTO TOTAL 9000 KG, CARGA UTIL MAXIMA 5940 KG, DISTANCIA ENTRE EIXOS 3,69 M, POTENCIA 177 CV (INCLUI CABINE E CHASSI, NAO INCLUI CARROCERIA)</t>
  </si>
  <si>
    <t>350.524,57</t>
  </si>
  <si>
    <t>CAMINHAO TOCO, PESO BRUTO TOTAL 9600 KG, CARGA UTIL MAXIMA 6110 KG, DISTANCIA ENTRE EIXOS 3,70 M, POTENCIA 156 CV (INCLUI CABINE E CHASSI, NAO INCLUI CARROCERIA)</t>
  </si>
  <si>
    <t>349.290,13</t>
  </si>
  <si>
    <t>CAMINHAO TOCO, PESO BRUTO TOTAL 9600 KG, CARGA UTIL MAXIMA 6200 KG, DISTANCIA ENTRE EIXOS 3,10 M, POTENCIA 156 CV (INCLUI CABINE E CHASSI, NAO INCLUI CARROCERIA)</t>
  </si>
  <si>
    <t>348.055,66</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</si>
  <si>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</si>
  <si>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</si>
  <si>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498.721,37</t>
  </si>
  <si>
    <t>CAMINHAO TRUCADO, PESO BRUTO TOTAL 23000 KG, CARGA UTIL MAXIMA 15378 KG, DISTANCIA ENTRE EIXOS 4,80 M, POTENCIA 326 CV (INCLUI CABINE E CHASSI, NAO INCLUI CARROCERIA)</t>
  </si>
  <si>
    <t>562.913,25</t>
  </si>
  <si>
    <t>CAMINHAO TRUCADO, PESO BRUTO TOTAL 23000 KG, CARGA UTIL MAXIMA 15935 KG, DISTANCIA ENTRE EIXOS 4,80 M, POTENCIA 230 CV (INCLUI CABINE E CHASSI, NAO INCLUI CARROCERIA)</t>
  </si>
  <si>
    <t>506.498,46</t>
  </si>
  <si>
    <t>CAMINHAO TRUCADO, PESO BRUTO TOTAL 23000 KG, CARGA UTIL MAXIMA 15940 KG, DISTANCIA ENTRE EIXOS 3,60 M, POTENCIA 286 CV (INCLUI CABINE E CHASSI, NAO INCLUI CARROCERIA)</t>
  </si>
  <si>
    <t>534.520,70</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</si>
  <si>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</si>
  <si>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</si>
  <si>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528.348,40</t>
  </si>
  <si>
    <t>CAMINHONETE COM MOTOR A DIESEL, POTENCIA *160* CV, CABINE DUPLA, 4X4</t>
  </si>
  <si>
    <t>243.581,00</t>
  </si>
  <si>
    <t>CAMPAINHA ALTA POTENCIA 110V / 220V, DIAMETRO 150 MM</t>
  </si>
  <si>
    <t>145,99</t>
  </si>
  <si>
    <t>CAMPAINHA CIGARRA 127 V / 220 V (APENAS MODULO)</t>
  </si>
  <si>
    <t>19,84</t>
  </si>
  <si>
    <t>CAMPAINHA CIGARRA 127 V / 220 V, CONJUNTO MONTADO PARA EMBUTIR 4" X 2" (PLACA + SUPORTE + MODULO)</t>
  </si>
  <si>
    <t>CANALETA DE CONCRETO ESTRUTURAL 14 X 19 X 29 CM, FBK 14 MPA (NBR 6136)</t>
  </si>
  <si>
    <t>CANALETA DE CONCRETO ESTRUTURAL 14 X 19 X 29 CM, FBK 4,5 MPA (NBR 6136)</t>
  </si>
  <si>
    <t>3,67</t>
  </si>
  <si>
    <t>CANALETA DE CONCRETO ESTRUTURAL 14 X 19 X 39 CM, FBK 14 MPA (NBR 6136)</t>
  </si>
  <si>
    <t>4,69</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</si>
  <si>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</si>
  <si>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</si>
  <si>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</si>
  <si>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</si>
  <si>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</si>
  <si>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1,09</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</si>
  <si>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</si>
  <si>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</si>
  <si>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</si>
  <si>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</si>
  <si>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14,57</t>
  </si>
  <si>
    <t>CANTONEIRA (ABAS IGUAIS) EM FERRO GALVANIZADO, 38,1 MM X 3,17 MM (L X E), 3,48 KG/M</t>
  </si>
  <si>
    <t>38,31</t>
  </si>
  <si>
    <t>CANTONEIRA (ABAS IGUAIS) EM FERRO GALVANIZADO, 50,8 MM X 9,53 MM (L X E), 6,99 KG/M</t>
  </si>
  <si>
    <t>80,72</t>
  </si>
  <si>
    <t>CANTONEIRA "U" ALUMINIO ABAS IGUAIS 1 ", E = 3/32 "</t>
  </si>
  <si>
    <t>CANTONEIRA ACO ABAS IGUAIS (QUALQUER BITOLA), ESPESSURA ENTRE 1/8" E 1/4"</t>
  </si>
  <si>
    <t>CANTONEIRA ALUMINIO ABAS DESIGUAIS 1" X 3/4 ", E = 1/8 "</t>
  </si>
  <si>
    <t>37,80</t>
  </si>
  <si>
    <t>CANTONEIRA ALUMINIO ABAS DESIGUAIS 2 1/2" X 1/2 ", E = 3/16 "</t>
  </si>
  <si>
    <t>36,53</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</si>
  <si>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</si>
  <si>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</si>
  <si>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</si>
  <si>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</si>
  <si>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</si>
  <si>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</si>
  <si>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37,54</t>
  </si>
  <si>
    <t>CAP OU TAMPAO DE FERRO GALVANIZADO, COM ROSCA BSP, DE 1 1/2"</t>
  </si>
  <si>
    <t>17,22</t>
  </si>
  <si>
    <t>CAP OU TAMPAO DE FERRO GALVANIZADO, COM ROSCA BSP, DE 1 1/4"</t>
  </si>
  <si>
    <t>CAP OU TAMPAO DE FERRO GALVANIZADO, COM ROSCA BSP, DE 1/2"</t>
  </si>
  <si>
    <t>CAP OU TAMPAO DE FERRO GALVANIZADO, COM ROSCA BSP, DE 1/4"</t>
  </si>
  <si>
    <t>4,71</t>
  </si>
  <si>
    <t>CAP OU TAMPAO DE FERRO GALVANIZADO, COM ROSCA BSP, DE 1"</t>
  </si>
  <si>
    <t>9,14</t>
  </si>
  <si>
    <t>CAP OU TAMPAO DE FERRO GALVANIZADO, COM ROSCA BSP, DE 2 1/2"</t>
  </si>
  <si>
    <t>44,86</t>
  </si>
  <si>
    <t>CAP OU TAMPAO DE FERRO GALVANIZADO, COM ROSCA BSP, DE 2"</t>
  </si>
  <si>
    <t>CAP OU TAMPAO DE FERRO GALVANIZADO, COM ROSCA BSP, DE 3/4"</t>
  </si>
  <si>
    <t>CAP OU TAMPAO DE FERRO GALVANIZADO, COM ROSCA BSP, DE 3/8"</t>
  </si>
  <si>
    <t>CAP OU TAMPAO DE FERRO GALVANIZADO, COM ROSCA BSP, DE 3"</t>
  </si>
  <si>
    <t>63,95</t>
  </si>
  <si>
    <t>CAP OU TAMPAO DE FERRO GALVANIZADO, COM ROSCA BSP, DE 4"</t>
  </si>
  <si>
    <t>106,97</t>
  </si>
  <si>
    <t>CAP PPR DN 20 MM, PARA AGUA QUENTE PREDIAL</t>
  </si>
  <si>
    <t>CAP PPR DN 25 MM, PARA AGUA QUENTE PREDIAL</t>
  </si>
  <si>
    <t>CAP PVC, ROSCAVEL, 1 1/2",  AGUA FRIA PREDIAL</t>
  </si>
  <si>
    <t>CAP PVC, ROSCAVEL, 1 1/4",  AGUA FRIA PREDIAL</t>
  </si>
  <si>
    <t>CAP PVC, ROSCAVEL, 1/2", PARA AGUA FRIA PREDIAL</t>
  </si>
  <si>
    <t>1,98</t>
  </si>
  <si>
    <t>CAP PVC, ROSCAVEL, 1",  PARA AGUA FRIA PREDIAL</t>
  </si>
  <si>
    <t>5,32</t>
  </si>
  <si>
    <t>CAP PVC, ROSCAVEL, 2 1/2",  AGUA FRIA PREDIAL</t>
  </si>
  <si>
    <t>31,46</t>
  </si>
  <si>
    <t>CAP PVC, ROSCAVEL, 2",  AGUA FRIA PREDIAL</t>
  </si>
  <si>
    <t>CAP PVC, ROSCAVEL, 3/4",  PARA AGUA FRIA PREDIAL</t>
  </si>
  <si>
    <t>CAP PVC, ROSCAVEL, 3",  AGUA FRIA PREDIAL</t>
  </si>
  <si>
    <t>41,10</t>
  </si>
  <si>
    <t>CAP PVC, SERIE R, DN 100 MM, PARA ESGOTO OU AGUAS PLUVIAIS PREDIAIS</t>
  </si>
  <si>
    <t>CAP PVC, SERIE R, DN 150 MM, PARA ESGOTO OU AGUAS PLUVIAIS PREDIAIS</t>
  </si>
  <si>
    <t>100,60</t>
  </si>
  <si>
    <t>CAP PVC, SERIE R, DN 75 MM, PARA ESGOTO OU AGUAS PLUVIAIS PREDIAIS</t>
  </si>
  <si>
    <t>15,20</t>
  </si>
  <si>
    <t>CAP PVC, SOLDAVEL, DN 100 MM, SERIE NORMAL, PARA ESGOTO PREDIAL</t>
  </si>
  <si>
    <t>CAP PVC, SOLDAVEL, DN 50 MM, SERIE NORMAL, PARA ESGOTO PREDIAL</t>
  </si>
  <si>
    <t>CAP PVC, SOLDAVEL, DN 75 MM, SERIE NORMAL, PARA ESGOTO PREDIAL</t>
  </si>
  <si>
    <t>9,34</t>
  </si>
  <si>
    <t>CAP PVC, SOLDAVEL, 110 MM, PARA AGUA FRIA PREDIAL</t>
  </si>
  <si>
    <t>101,05</t>
  </si>
  <si>
    <t>CAP PVC, SOLDAVEL, 20 MM, PARA AGUA FRIA PREDIAL</t>
  </si>
  <si>
    <t>CAP PVC, SOLDAVEL, 25 MM, PARA AGUA FRIA PREDIAL</t>
  </si>
  <si>
    <t>CAP PVC, SOLDAVEL, 32 MM, PARA AGUA FRIA PREDIAL</t>
  </si>
  <si>
    <t>2,84</t>
  </si>
  <si>
    <t>CAP PVC, SOLDAVEL, 40 MM, PARA AGUA FRIA PREDIAL</t>
  </si>
  <si>
    <t>5,47</t>
  </si>
  <si>
    <t>CAP PVC, SOLDAVEL, 50 MM, PARA AGUA FRIA PREDIAL</t>
  </si>
  <si>
    <t>10,36</t>
  </si>
  <si>
    <t>CAP PVC, SOLDAVEL, 60 MM, PARA AGUA FRIA PREDIAL</t>
  </si>
  <si>
    <t>CAP PVC, SOLDAVEL, 75 MM, PARA AGUA FRIA PREDIAL</t>
  </si>
  <si>
    <t>28,34</t>
  </si>
  <si>
    <t>CAP PVC, SOLDAVEL, 85 MM, PARA AGUA FRIA PREDIAL</t>
  </si>
  <si>
    <t>CAP, PVC PBA, JE, DN 100 / DE 110 MM,  PARA REDE DE AGUA (NBR 10351)</t>
  </si>
  <si>
    <t>CAP, PVC PBA, JE, DN 50 / DE 60 MM,  PARA REDE DE AGUA (NBR 10351)</t>
  </si>
  <si>
    <t>CAP, PVC PBA, JE, DN 75 / DE 85 MM,  PARA REDE DE AGUA (NBR 10351)</t>
  </si>
  <si>
    <t>28,79</t>
  </si>
  <si>
    <t>CAP, PVC, JE, OCRE, DN 150 MM (CONEXAO PARA TUBO COLETOR DE ESGOTO)</t>
  </si>
  <si>
    <t>99,27</t>
  </si>
  <si>
    <t>CAP, PVC, JE, OCRE, DN 200 MM (CONEXAO PARA TUBO COLETOR DE ESGOTO)</t>
  </si>
  <si>
    <t>154,55</t>
  </si>
  <si>
    <t>CAPA PARA CHUVA EM PVC COM FORRO DE POLIESTER, COM CAPUZ (AMARELA OU AZUL)</t>
  </si>
  <si>
    <t>19,50</t>
  </si>
  <si>
    <t>CAPACETE DE SEGURANCA ABA FRONTAL COM SUSPENSAO DE POLIETILENO, SEM JUGULAR (CLASSE B)</t>
  </si>
  <si>
    <t>CAPACITOR TRIFASICO, POTENCIA 2,5 KVAR, TENSAO 220 V, FORNECIDO COM CAPA PROTETORA, RESISTOR INTERNO A UNIDADE CAPACITIVA</t>
  </si>
  <si>
    <t>150,27</t>
  </si>
  <si>
    <t>CAPACITOR TRIFASICO, POTENCIA 5 KVAR, TENSAO 220 V, FORNECIDO COM CAPA PROTETORA, RESISTOR INTERNO A UNIDADE CAPACITIVA</t>
  </si>
  <si>
    <t>255,31</t>
  </si>
  <si>
    <t>CAPIM BRAQUIARIA DECUMBENS/ BRAQUIARINHA, VC *70*% MINIMO</t>
  </si>
  <si>
    <t>45,34</t>
  </si>
  <si>
    <t>CAPTOR FRANKLIN (4 PONTAS), EM LATAO CROMADO, H = 300 MM, DUAS DESCIDAS</t>
  </si>
  <si>
    <t>75,67</t>
  </si>
  <si>
    <t>CAPTOR FRANKLIN (4 PONTAS), EM LATAO CROMADO, H = 300 MM, UMA DESCIDA</t>
  </si>
  <si>
    <t>68,60</t>
  </si>
  <si>
    <t>CAPTOR FRANKLIN (4 PONTAS), EM LATAO CROMADO, H = 350 MM, DUAS DESCIDAS</t>
  </si>
  <si>
    <t>132,69</t>
  </si>
  <si>
    <t>CAPTOR FRANKLIN (4 PONTAS), EM LATAO CROMADO, H=350 MM, UMA DESCIDA</t>
  </si>
  <si>
    <t>119,40</t>
  </si>
  <si>
    <t>CARENAGEM /TAMPA, EM PLASTICO, COR BRANCA, UTILIZADO EM KIT CHASSI METALICO PARA INSTALACAO HIDRAULICA DE CUBA SIMPLES SEM MAQUINA DE LAVAR ROUPA, LARGURA *355* MM X ALTURA *670* MM (COM FUROS E DEMAIS ENCAIXES)</t>
  </si>
  <si>
    <t>34,36</t>
  </si>
  <si>
    <t>CARENAGEM /TAMPA, EM PLASTICO, COR BRANCA, UTILIZADO EM KIT CHASSI METALICO PARA INSTALACAO HIDRAULICA DE TANQUE COM MAQUINA DE LAVAR ROUPA, LARGURA *360* MM X ALTURA *470* MM (COM FUROS E DEMAIS ENCAIXES)</t>
  </si>
  <si>
    <t>31,23</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</si>
  <si>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</si>
  <si>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</si>
  <si>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</si>
  <si>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</si>
  <si>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54,19</t>
  </si>
  <si>
    <t>CARPETE DE POLIPROPILENO EM MANTA PARA TRAFEGO COMERCIAL MEDIO, E = 5 A 6 MM (INSTALADO)</t>
  </si>
  <si>
    <t>92,27</t>
  </si>
  <si>
    <t>CARPINTEIRO AUXILIAR</t>
  </si>
  <si>
    <t>CARPINTEIRO AUXILIAR (MENSALISTA)</t>
  </si>
  <si>
    <t>1.994,80</t>
  </si>
  <si>
    <t>CARPINTEIRO DE ESQUADRIAS</t>
  </si>
  <si>
    <t>CARPINTEIRO DE ESQUADRIAS (MENSALISTA)</t>
  </si>
  <si>
    <t>2.377,45</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</si>
  <si>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</si>
  <si>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</si>
  <si>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</si>
  <si>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</si>
  <si>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3.643,62</t>
  </si>
  <si>
    <t>CARRINHO DE MAO DE ACO CAPACIDADE 50 A 60 L, PNEU COM CAMARA</t>
  </si>
  <si>
    <t>CARROCERIA FIXA ABERTA DE MADEIRA PARA TRANSPORTE GERAL DE CARGA SECA DIMENSOES APROXIMADAS 2,25 X 4,10 X 0,50 M (INCLUI MONTAGEM, NAO INCLUI CAMINHAO)</t>
  </si>
  <si>
    <t>17.387,59</t>
  </si>
  <si>
    <t>CARROCERIA FIXA ABERTA DE MADEIRA PARA TRANSPORTE GERAL DE CARGA SECA DIMENSOES APROXIMADAS 2,5 X 5,5 X 0,50 M (INCLUI MONTAGEM, NAO INCLUI CAMINHAO)</t>
  </si>
  <si>
    <t>23.588,75</t>
  </si>
  <si>
    <t>CARROCERIA FIXA ABERTA DE MADEIRA PARA TRANSPORTE GERAL DE CARGA SECA DIMENSOES APROXIMADAS 2,5 X 6,00 X 0,50 M (INCLUI MONTAGEM, NAO INCLUI CAMINHAO)</t>
  </si>
  <si>
    <t>25.534,22</t>
  </si>
  <si>
    <t>CARROCERIA FIXA ABERTA DE MADEIRA PARA TRANSPORTE GERAL DE CARGA SECA DIMENSOES APROXIMADAS 2,5 X 6,5 X 0,50 M (INCLUI MONTAGEM, NAO INCLUI CAMINHAO)</t>
  </si>
  <si>
    <t>27.479,68</t>
  </si>
  <si>
    <t>CARROCERIA FIXA ABERTA DE MADEIRA PARA TRANSPORTE GERAL DE CARGA SECA DIMENSOES APROXIMADAS 2,5 X 7,00 X 0,50 M (INCLUI MONTAGEM, NAO INCLUI CAMINHAO)</t>
  </si>
  <si>
    <t>29.425,15</t>
  </si>
  <si>
    <t>CARROCERIA FIXA ABERTA DE MADEIRA PARA TRANSPORTE GERAL DE CARGA SECA DIMENSOES APROXIMADAS 2,5 X 7,5 X 0,50 M (INCLUI MONTAGEM, NAO INCLUI CAMINHAO)</t>
  </si>
  <si>
    <t>33.559,26</t>
  </si>
  <si>
    <t>CARVAO ANTRACITO PARA FILTRO, GRAO VARIANDO DE 0,8 ATE 1,1 MM, COEFICIENTE DE UNIFORMIDADE MENOR QUE 1,7 MM (DISTRIBUIDOR)</t>
  </si>
  <si>
    <t>CARVAO ANTRACITO PARA FILTRO, GRAO VARIANDO DE 0,8 ATE 1,1 MM, COEFICIENTE DE UNIFORMIDADE MENOR QUE 1,7 MM (POSTO JAZIDA/PRODUTOR)</t>
  </si>
  <si>
    <t>2.608,52</t>
  </si>
  <si>
    <t>CASCALHO DE CAVA</t>
  </si>
  <si>
    <t>44,67</t>
  </si>
  <si>
    <t>CASCALHO DE RIO</t>
  </si>
  <si>
    <t>CASCALHO LAVADO</t>
  </si>
  <si>
    <t>85,73</t>
  </si>
  <si>
    <t>CAVALETE PARA TALHA COM ESTRUTURA EM TUBO METALICO ALTURA MINIMA 3,2 M EQUIPADO COM RODAS DE BORRACHA PARA MOVIMENTACAO DE TUBOS DE CONCRETO NA CENTRAL DE PREMOLDADOS COM CAPACIDADE DE CARGA DE 3 TONELADAS</t>
  </si>
  <si>
    <t>9.251,08</t>
  </si>
  <si>
    <t>CAVALO MECANICO TRACAO 4X2, PESO BRUTO TOTAL COMBINADO 49000 KG, CAPACIDADE MAXIMA DE TRACAO *66000* KG, POTENCIA *360* CV (INCLUI CABINE E CHASSI, NAO INCLUI SEMIRREBOQUE)</t>
  </si>
  <si>
    <t>656.950,33</t>
  </si>
  <si>
    <t>CAVALO MECANICO TRACAO 4X2, PESO BRUTO TOTAL 16000 KG, CAPACIDADE MAXIMA DE TRACAO *36000* KG, DISTANCIA ENTRE EIXOS *3,56* M, POTENCIA *286* CV (INCLUI CABINE E CHASSI, NAO INCLUI SEMIRREBOQUE)</t>
  </si>
  <si>
    <t>563.426,27</t>
  </si>
  <si>
    <t>CAVALO MECANICO TRACAO 4X2, PESO BRUTO TOTAL 16000 KG, CAPACIDADE MAXIMA DE TRACAO *45000* KG, DISTANCIA ENTRE EIXOS *3,56* M, POTENCIA *330* CV (INCLUI CABINE E CHASSI, NAO INCLUI SEMIRREBOQUE)</t>
  </si>
  <si>
    <t>570.269,41</t>
  </si>
  <si>
    <t>CAVALO MECANICO TRACAO 4X2, PESO BRUTO TOTAL 16000 KG, CAPACIDADE MAXIMA DE TRACAO *80000* KG, POTENCIA *380* CV (INCLUI CABINE E CHASSI, NAO INCLUI SEMIRREBOQUE)</t>
  </si>
  <si>
    <t>648.282,35</t>
  </si>
  <si>
    <t>CAVALO MECANICO TRACAO 6X2, PESO BRUTO TOTAL COMBINADO 56000 KG, CAPACIDADE MAXIMA DE TRACAO *66000* KG, POTENCIA *360* CV (INCLUI CABINE E CHASSI, NAO INCLUI SEMIRREBOQUE)</t>
  </si>
  <si>
    <t>794.955,58</t>
  </si>
  <si>
    <t>CAVOUQUEIRO OU OPERADOR DE PERFURATRIZ / ROMPEDOR</t>
  </si>
  <si>
    <t>18,42</t>
  </si>
  <si>
    <t>CAVOUQUEIRO OU OPERADOR DE PERFURATRIZ / ROMPEDOR (MENSALISTA)</t>
  </si>
  <si>
    <t>3.221,94</t>
  </si>
  <si>
    <t>CENTRALIZADOR DE BARRA DE ACO (CHUMBADOR TIPO CARAMBOLA), PARA ACO ATE 20 MM</t>
  </si>
  <si>
    <t>CENTRO DE MEDICAO AGRUPADA, EM POLICARBONATO / PVC, COM 12 MEDIDORES E PROTECAO GERAL (INCLUI BARRAMENTO, DISJUNTORES E ACESSORIOS DE FIXACAO) (PADRAO CONCESSIONARIA LOCAL)</t>
  </si>
  <si>
    <t>6.443,50</t>
  </si>
  <si>
    <t>CENTRO DE MEDICAO AGRUPADA, EM POLICARBONATO / PVC, COM 16 MEDIDORES E PROTECAO GERAL (INCLUI BARRAMENTO, DISJUNTORES E ACESSORIOS DE FIXACAO) (PADRAO CONCESSIONARIA LOCAL)</t>
  </si>
  <si>
    <t>8.591,33</t>
  </si>
  <si>
    <t>CENTRO DE MEDICAO AGRUPADA, EM POLICARBONATO / PVC, COM 4 MEDIDORES E PROTECAO GERAL (INCLUI BARRAMENTO, DISJUNTORES E ACESSORIOS DE FIXACAO) (PADRAO CONCESSIONARIA LOCAL)</t>
  </si>
  <si>
    <t>1.497,28</t>
  </si>
  <si>
    <t>CENTRO DE MEDICAO AGRUPADA, EM POLICARBONATO / PVC, COM 8 MEDIDORES E PROTECAO GERAL (INCLUI BARRAMENTO, DISJUNTORES E ACESSORIOS DE FIXACAO) (PADRAO CONCESSIONARIA LOCAL)</t>
  </si>
  <si>
    <t>3.304,36</t>
  </si>
  <si>
    <t>CERA LIQUIDA INCOLOR MULTIPISO</t>
  </si>
  <si>
    <t>CHAPA ACO INOX AISI 304 NUMERO 4 (E = 6 MM), ACABAMENTO NUMERO 1 (LAMINADO A QUENTE, FOSCO)</t>
  </si>
  <si>
    <t>1.157,18</t>
  </si>
  <si>
    <t>CHAPA ACO INOX AISI 304 NUMERO 9 (E = 4 MM), ACABAMENTO NUMERO 1 (LAMINADO A QUENTE, FOSCO)</t>
  </si>
  <si>
    <t>771,44</t>
  </si>
  <si>
    <t>CHAPA DE ACO CARBONO GALVANIZADA, PERFURADA (GRADE FUROS) E = 1,5 MM, DIAMETRO DO FURO = 9,52 MM (FUROS ALTERNADOS HORIZ.)</t>
  </si>
  <si>
    <t>44,92</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</si>
  <si>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</si>
  <si>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</si>
  <si>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</si>
  <si>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</si>
  <si>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12,53</t>
  </si>
  <si>
    <t>CHAPA DE ACO FINA A QUENTE BITOLA MSG 13, E = 2,25 MM (18,00 KG/M2)</t>
  </si>
  <si>
    <t>CHAPA DE ACO FINA A QUENTE BITOLA MSG 14, E = 2,00 MM (16,0 KG/M2)</t>
  </si>
  <si>
    <t>11,61</t>
  </si>
  <si>
    <t>CHAPA DE ACO FINA A QUENTE BITOLA MSG 16, E = 1,50 MM (12,00 KG/M2)</t>
  </si>
  <si>
    <t>12,26</t>
  </si>
  <si>
    <t>CHAPA DE ACO FINA A QUENTE BITOLA MSG 18, E = 1,20 MM (9,60 KG/M2)</t>
  </si>
  <si>
    <t>CHAPA DE ACO FINA A QUENTE BITOLA MSG 3/16 ", E = 4,75 MM (38,00 KG/M2)</t>
  </si>
  <si>
    <t>CHAPA DE ACO GALVANIZADA BITOLA GSG 14, E = 1,95 MM (15,60 KG/M2)</t>
  </si>
  <si>
    <t>14,22</t>
  </si>
  <si>
    <t>CHAPA DE ACO GALVANIZADA BITOLA GSG 16, E = 1,55 MM (12,40 KG/M2)</t>
  </si>
  <si>
    <t>CHAPA DE ACO GALVANIZADA BITOLA GSG 18, E = 1,25 MM (10,00 KG/M2)</t>
  </si>
  <si>
    <t>CHAPA DE ACO GALVANIZADA BITOLA GSG 19, E = 1,11 MM (8,88 KG/M2)</t>
  </si>
  <si>
    <t>15,45</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</si>
  <si>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</si>
  <si>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</si>
  <si>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</si>
  <si>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</si>
  <si>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</si>
  <si>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</si>
  <si>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13,52</t>
  </si>
  <si>
    <t>CHAPA DE ACO GROSSA, ASTM A36, E = 1/2 " (12,70 MM) 99,59 KG/M2</t>
  </si>
  <si>
    <t>11,26</t>
  </si>
  <si>
    <t>CHAPA DE ACO GROSSA, ASTM A36, E = 1/4 " (6,35 MM) 49,79 KG/M2</t>
  </si>
  <si>
    <t>CHAPA DE ACO GROSSA, ASTM A36, E = 3/4 " (19,05 MM) 149,39 KG/M2</t>
  </si>
  <si>
    <t>12,87</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</si>
  <si>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</si>
  <si>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</si>
  <si>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</si>
  <si>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</si>
  <si>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</si>
  <si>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</si>
  <si>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35,42</t>
  </si>
  <si>
    <t>CHAPA DE LAMINADO MELAMINICO, LISO FOSCO, DE *1,25 X 3,08* M, E = 0,8 MM</t>
  </si>
  <si>
    <t>40,95</t>
  </si>
  <si>
    <t>CHAPA DE LAMINADO MELAMINICO, TEXTURIZADO, DE *1,25 X 3,08* M, E = 0,8 MM</t>
  </si>
  <si>
    <t>39,44</t>
  </si>
  <si>
    <t>CHAPA DE MDF BRANCO LISO 1 FACE, E = 12 MM, DE *2,75 X 1,85* M</t>
  </si>
  <si>
    <t>CHAPA DE MDF BRANCO LISO 1 FACE, E = 15 MM, DE *2,75 X 1,85* M</t>
  </si>
  <si>
    <t>56,40</t>
  </si>
  <si>
    <t>CHAPA DE MDF BRANCO LISO 1 FACE, E = 18 MM, DE *2,75 X 1,85* M</t>
  </si>
  <si>
    <t>71,58</t>
  </si>
  <si>
    <t>CHAPA DE MDF BRANCO LISO 1 FACE, E = 25 MM, DE *2,75 X 1,85* M</t>
  </si>
  <si>
    <t>102,80</t>
  </si>
  <si>
    <t>CHAPA DE MDF BRANCO LISO 1 FACE, E = 6 MM, DE *2,75 X 1,85* M</t>
  </si>
  <si>
    <t>37,23</t>
  </si>
  <si>
    <t>CHAPA DE MDF BRANCO LISO 1 FACE, E = 9 MM, DE *2,75 X 1,85* M</t>
  </si>
  <si>
    <t>CHAPA DE MDF BRANCO LISO 2 FACES, E = 12 MM, DE *2,75 X 1,85* M</t>
  </si>
  <si>
    <t>CHAPA DE MDF BRANCO LISO 2 FACES, E = 15 MM, DE *2,75 X 1,85* M</t>
  </si>
  <si>
    <t>58,41</t>
  </si>
  <si>
    <t>CHAPA DE MDF BRANCO LISO 2 FACES, E = 18 MM, DE *2,75 X 1,85* M</t>
  </si>
  <si>
    <t>CHAPA DE MDF BRANCO LISO 2 FACES, E = 25 MM, DE *2,75 X 1,85* M</t>
  </si>
  <si>
    <t>109,53</t>
  </si>
  <si>
    <t>CHAPA DE MDF BRANCO LISO 2 FACES, E = 6 MM, DE *2,75 X 1,85* M</t>
  </si>
  <si>
    <t>40,16</t>
  </si>
  <si>
    <t>CHAPA DE MDF BRANCO LISO 2 FACES, E = 9 MM, DE *2,75 X 1,85* M</t>
  </si>
  <si>
    <t>49,12</t>
  </si>
  <si>
    <t>CHAPA DE MDF CRU, E = 12 MM, DE *2,75 X 1,85* M</t>
  </si>
  <si>
    <t>41,00</t>
  </si>
  <si>
    <t>CHAPA DE MDF CRU, E = 15 MM, DE *2,75 X 1,85* M</t>
  </si>
  <si>
    <t>43,23</t>
  </si>
  <si>
    <t>CHAPA DE MDF CRU, E = 18 MM, DE *2,75 X 1,85* M</t>
  </si>
  <si>
    <t>52,75</t>
  </si>
  <si>
    <t>CHAPA DE MDF CRU, E = 20 MM, DE *2,75 X 1,85* M</t>
  </si>
  <si>
    <t>70,13</t>
  </si>
  <si>
    <t>CHAPA DE MDF CRU, E = 25 MM, DE *2,75 X 1,85* M</t>
  </si>
  <si>
    <t>85,51</t>
  </si>
  <si>
    <t>CHAPA DE MDF CRU, E = 6 MM, DE *2,75 X 1,85* M</t>
  </si>
  <si>
    <t>CHAPA DE MDF CRU, E = 9 MM, DE *2,75 X 1,85* M</t>
  </si>
  <si>
    <t>CHAPA EM ACO GALVANIZADO PARA STEEL DECK, COM NERVURAS TRAPEZOIDAIS, LARGURA UTIL DE 915 MM E ESPESSURA DE 0,80 MM</t>
  </si>
  <si>
    <t>121,49</t>
  </si>
  <si>
    <t>CHAPA EM ACO GALVANIZADO PARA STEEL DECK, COM NERVURAS TRAPEZOIDAIS, LARGURA UTIL DE 915 MM E ESPESSURA DE 0,95 MM</t>
  </si>
  <si>
    <t>141,86</t>
  </si>
  <si>
    <t>CHAPA EM ACO GALVANIZADO PARA STEEL DECK, COM NERVURAS TRAPEZOIDAIS, LARGURA UTIL DE 915 MM E ESPESSURA DE 1,25 MM</t>
  </si>
  <si>
    <t>CHAPA PARA EMENDA DE VIGA, EM ACO GROSSO, QUALIDADE ESTRUTURAL, BITOLA 3/16 ", E= 4,75 MM, 4 FUROS, LARGURA 45 MM, COMPRIMENTO 500 MM</t>
  </si>
  <si>
    <t>125,28</t>
  </si>
  <si>
    <t>CHAPA/BOBINA LISA EM ALUMINIO, LIGA 1.200 - H14, QUALQUER ESPESSURA, QUALQUER LARGURA</t>
  </si>
  <si>
    <t>58,02</t>
  </si>
  <si>
    <t>CHAPA/PAINEL DE MADEIRA COMPENSADA PLASTIFICADA (MADEIRITE PLASTIFICADO) PARA FORMA DE CONCRETO, DE 2200 x 1100 MM, E = *17* MM</t>
  </si>
  <si>
    <t>107,95</t>
  </si>
  <si>
    <t>CHAPA/PAINEL DE MADEIRA COMPENSADA PLASTIFICADA (MADEIRITE PLASTIFICADO) PARA FORMA DE CONCRETO, DE 2200 x 1100 MM, E = 10 MM</t>
  </si>
  <si>
    <t>62,79</t>
  </si>
  <si>
    <t>CHAPA/PAINEL DE MADEIRA COMPENSADA PLASTIFICADA (MADEIRITE PLASTIFICADO) PARA FORMA DE CONCRETO, DE 2200 x 1100 MM, E = 12 MM</t>
  </si>
  <si>
    <t>77,80</t>
  </si>
  <si>
    <t>CHAPA/PAINEL DE MADEIRA COMPENSADA PLASTIFICADA (MADEIRITE PLASTIFICADO) PARA FORMA DE CONCRETO, DE 2200 X 1100 MM, E = 14 MM</t>
  </si>
  <si>
    <t>90,25</t>
  </si>
  <si>
    <t>CHAPA/PAINEL DE MADEIRA COMPENSADA PLASTIFICADA (MADEIRITE PLASTIFICADO) PARA FORMA DE CONCRETO, DE 2200 X 1100 MM, E = 20 MM</t>
  </si>
  <si>
    <t>130,01</t>
  </si>
  <si>
    <t>CHAPA/PAINEL DE MADEIRA COMPENSADA PLASTIFICADA (MADEIRITE PLASTIFICADO) PARA FORMA DE CONCRETO, DE 2200 X 1100 MM, E = 6 MM</t>
  </si>
  <si>
    <t>45,62</t>
  </si>
  <si>
    <t>CHAPA/PAINEL DE MADEIRA COMPENSADA RESINADA (MADEIRITE RESINADO ROSA) PARA FORMA DE CONCRETO, DE 2200 x 1100 MM, E = 14 MM</t>
  </si>
  <si>
    <t>51,92</t>
  </si>
  <si>
    <t>CHAPA/PAINEL DE MADEIRA COMPENSADA RESINADA (MADEIRITE RESINADO ROSA) PARA FORMA DE CONCRETO, DE 2200 x 1100 MM, E = 17 MM</t>
  </si>
  <si>
    <t>63,74</t>
  </si>
  <si>
    <t>CHAPA/PAINEL DE MADEIRA COMPENSADA RESINADA (MADEIRITE RESINADO ROSA) PARA FORMA DE CONCRETO, DE 2200 x 1100 MM, E = 8 A 12 MM</t>
  </si>
  <si>
    <t>CHAPA/PAINEL DE MADEIRA COMPENSADA RESINADA (MADEIRITE RESINADO ROSA) PARA FORMA DE CONCRETO, DE 2200 X 1100 MM, E = 20 MM</t>
  </si>
  <si>
    <t>79,08</t>
  </si>
  <si>
    <t>CHAPA/PAINEL DE MADEIRA COMPENSADA RESINADA (MADEIRITE RESINADO ROSA) PARA FORMA DE CONCRETO, DE 2200 X 1100 MM, E = 6 MM</t>
  </si>
  <si>
    <t>CHAVE BLINDADA TRIPOLAR PARA MOTORES, DO TIPO FACA, COM PORTA FUSIVEL DO TIPO CARTUCHO, CORRENTE NOMINAL DE 100 A, TENSAO NOMINAL DE 250 V</t>
  </si>
  <si>
    <t>316,41</t>
  </si>
  <si>
    <t>CHAVE BLINDADA TRIPOLAR PARA MOTORES, DO TIPO FACA, COM PORTA FUSIVEL DO TIPO CARTUCHO, CORRENTE NOMINAL DE 30 A, TENSAO NOMINAL DE 250 V</t>
  </si>
  <si>
    <t>107,00</t>
  </si>
  <si>
    <t>CHAVE BLINDADA TRIPOLAR PARA MOTORES, DO TIPO FACA, COM PORTA FUSIVEL DO TIPO CARTUCHO, CORRENTE NOMINAL DE 60 A, TENSAO NOMINAL DE 250 V</t>
  </si>
  <si>
    <t>168,16</t>
  </si>
  <si>
    <t>CHAVE DE PARTIDA DIRETA TRIFASICA, COM CAIXA TERMOPLASTICA, COM FUSIVEL DE 25 A, PARA MOTOR COM POTENCIA DE 7,5 CV E TENSAO DE 380 V</t>
  </si>
  <si>
    <t>251,15</t>
  </si>
  <si>
    <t>CHAVE DE PARTIDA DIRETA TRIFASICA, COM CAIXA TERMOPLASTICA, COM FUSIVEL DE 35 A, PARA MOTOR COM POTENCIA DE 5 CV E TENSAO DE 220 V</t>
  </si>
  <si>
    <t>140,22</t>
  </si>
  <si>
    <t>CHAVE DE PARTIDA DIRETA TRIFASICA, COM CAIXA TERMOPLASTICA, COM FUSIVEL DE 63 A, PARA MOTOR COM POTENCIA DE 10 CV E TENSAO DE 220 V</t>
  </si>
  <si>
    <t>221,20</t>
  </si>
  <si>
    <t>CHAVE DUPLA PARA CONEXOES TIPO STORZ, ENGATE RAPIDO 1 1/2" X 2 1/2", EM LATAO, PARA INSTALACAO PREDIAL COMBATE A INCENDIO</t>
  </si>
  <si>
    <t>25,47</t>
  </si>
  <si>
    <t>CHAVE FUSIVEL PARA REDES DE DISTRIBUICAO, TENSAO DE 15,0 KV, CORRENTE NOMINAL DO PORTA FUSIVEL DE 100 A, CAPACIDADE DE INTERRUPCAO SIMETRICA DE 7,10 KA, CAPACIDADE DE INTERRUPCAO ASSIMETRICA 10,00 KA</t>
  </si>
  <si>
    <t>150,70</t>
  </si>
  <si>
    <t>CHAVE SECCIONADORA-FUSIVEL BLINDADA TRIPOLAR, ABERTURA COM CARGA, PARA FUSIVEL NH00, CORRENTE NOMINAL DE 160 A, TENSAO DE 500 V</t>
  </si>
  <si>
    <t>163,47</t>
  </si>
  <si>
    <t>CHAVE SECCIONADORA-FUSIVEL BLINDADA TRIPOLAR, ABERTURA COM CARGA, PARA FUSIVEL NH01, CORRENTE NOMINAL DE 250 A, TENSAO DE 500 V</t>
  </si>
  <si>
    <t>226,61</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</si>
  <si>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</si>
  <si>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</si>
  <si>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</si>
  <si>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</si>
  <si>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322,66</t>
  </si>
  <si>
    <t>CHUMBADOR, DIAMETRO 1/4" COM PARAFUSO 1/4" X 40 MM</t>
  </si>
  <si>
    <t>CHUVEIRO COMUM EM PLASTICO BRANCO, COM CANO, 3 TEMPERATURAS, 5500 W (110/220 V)</t>
  </si>
  <si>
    <t>84,90</t>
  </si>
  <si>
    <t>CHUVEIRO COMUM EM PLASTICO CROMADO, COM CANO, 4 TEMPERATURAS (110/220 V)</t>
  </si>
  <si>
    <t>274,62</t>
  </si>
  <si>
    <t>CIMENTO ASFALTICO DE PETROLEO A GRANEL (CAP) 50/70 (COLETADO CAIXA NA ANP ACRESCIDO DE ICMS)</t>
  </si>
  <si>
    <t>5.148,33</t>
  </si>
  <si>
    <t>CIMENTO BRANCO</t>
  </si>
  <si>
    <t>CIMENTO IMPERMEABILIZANTE DE PEGA ULTRARRAPIDA PARA TAMPONAMENTOS</t>
  </si>
  <si>
    <t>20,44</t>
  </si>
  <si>
    <t>CIMENTO PORTLAND COMPOSTO CP II-32</t>
  </si>
  <si>
    <t>CIMENTO PORTLAND DE ALTO FORNO (AF) CP III-40</t>
  </si>
  <si>
    <t>CIMENTO PORTLAND ESTRUTURAL BRANCO  CPB-32</t>
  </si>
  <si>
    <t>2,03</t>
  </si>
  <si>
    <t>CIMENTO PORTLAND POZOLANICO CP IV-32</t>
  </si>
  <si>
    <t>CINTA CIRCULAR EM ACO GALVANIZADO DE 150 MM DE DIAMETRO PARA FIXACAO DE CAIXA MEDICAO, INCLUI PARAFUSOS E PORCAS</t>
  </si>
  <si>
    <t>35,73</t>
  </si>
  <si>
    <t>CINTA CIRCULAR EM ACO GALVANIZADO DE 210 MM DE DIAMETRO PARA INSTALACAO DE TRANSFORMADOR EM POSTE DE CONCRETO</t>
  </si>
  <si>
    <t>42,56</t>
  </si>
  <si>
    <t>CINTURAO DE SEGURANCA TIPO PARAQUEDISTA, FIVELA EM ACO, AJUSTE NO SUSPENSARIO, CINTURA E PERNAS</t>
  </si>
  <si>
    <t>COBRE ELETROLITICO EM BARRA OU CHAPA</t>
  </si>
  <si>
    <t>COLA A BASE DE RESINA SINTETICA PARA CHAPA DE LAMINADO MELAMINICO</t>
  </si>
  <si>
    <t>35,51</t>
  </si>
  <si>
    <t>COLA BRANCA BASE PVA</t>
  </si>
  <si>
    <t>36,60</t>
  </si>
  <si>
    <t>COLA PARA TUBOS E MANTAS ELASTOMERICAS, A BASE DE SOLVENTE</t>
  </si>
  <si>
    <t>124,49</t>
  </si>
  <si>
    <t>COLAR DE TOMADA EM POLIPROPILENO, PP, COM PARAFUSOS, PARA PEAD, 63 X 1/2" - LIGACAO PREDIAL DE AGUA</t>
  </si>
  <si>
    <t>19,90</t>
  </si>
  <si>
    <t>COLAR DE TOMADA EM POLIPROPILENO, PP, COM PARAFUSOS, PARA PEAD, 63 X 3/4" - LIGACAO PREDIAL DE AGUA</t>
  </si>
  <si>
    <t>20,43</t>
  </si>
  <si>
    <t>COLAR TOMADA PVC, COM TRAVAS, SAIDA COM ROSCA, DE 110 MM X 1/2" OU 110 MM X 3/4", PARA LIGACAO PREDIAL DE AGUA</t>
  </si>
  <si>
    <t>25,93</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</si>
  <si>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</si>
  <si>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</si>
  <si>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</si>
  <si>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</si>
  <si>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</si>
  <si>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</si>
  <si>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</si>
  <si>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</si>
  <si>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</si>
  <si>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25,68</t>
  </si>
  <si>
    <t>COLAR TOMADA PVC, COM TRAVAS, SAIDA ROSCAVEL COM BUCHA DE LATAO, DE 85 MM X 1/2" OU 85 MM X 3/4", PARA LIGACAO PREDIAL DE AGUA</t>
  </si>
  <si>
    <t>27,30</t>
  </si>
  <si>
    <t>COMPACTADOR DE SOLO A PERCUSSAO (SOQUETE), COM MOTOR GASOLINA DE 4 TEMPOS, PESO ENTRE 55 E 65 KG, FORCA DE IMPACTO DE 1.000 A 1.500 KGF, FREQUENCIA DE 600 A 700 GOLPES POR MINUTO, VELOCIDADE DE TRABALHO ENTRE 10 E 15 M/MIN, POTENCIA ENTRE 2,00 E 3,00 HP</t>
  </si>
  <si>
    <t>10.900,00</t>
  </si>
  <si>
    <t>COMPACTADOR DE SOLO TIPO PLACA VIBRATORIA REVERSIVEL, A GASOLINA, 4 TEMPOS, PESO DE 125 A 150 KG, FORCA CENTRIFUGA DE 2500 A 2800 KGF, LARG. TRABALHO DE 400 A 450 MM, FREQ VIBRACAO DE 4300 A 4500 RPM, VELOC. TRABALHO DE 15 A 20 M/MIN, POT. DE 5,5 A 6,0 HP</t>
  </si>
  <si>
    <t>9.150,47</t>
  </si>
  <si>
    <t>COMPACTADOR DE SOLO TIPO PLACA VIBRATORIA REVERSIVEL, A GASOLINA, 4 TEMPOS, PESO DE 150 A 175 KG, FORCA CENTRIFUGA DE 2800 A 3100 KGF, LARG. TRABALHO DE 450 A 520 MM, FREQ VIBRACAO DE 4000 A 4300 RPM, VELOC. TRABALHO DE 15 A 20 M/MIN, POT. DE 6,0 A 7,0 HP</t>
  </si>
  <si>
    <t>7.898,54</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</si>
  <si>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</si>
  <si>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6.105,88</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</si>
  <si>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</si>
  <si>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107.960,30</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</si>
  <si>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</si>
  <si>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14.213,69</t>
  </si>
  <si>
    <t>COMPACTADOR DE SOLOS DE PERCURSAO (SOQUETE) COM MOTOR A GASOLINA 4 TEMPOS DE 4 HP (4 CV)</t>
  </si>
  <si>
    <t>13.506,52</t>
  </si>
  <si>
    <t>COMPENSADO NAVAL - CHAPA/PAINEL EM MADEIRA COMPENSADA PRENSADA, DE 2200 X 1600 MM, E = 10 MM</t>
  </si>
  <si>
    <t>89,45</t>
  </si>
  <si>
    <t>COMPENSADO NAVAL - CHAPA/PAINEL EM MADEIRA COMPENSADA PRENSADA, DE 2200 X 1600 MM, E = 12 MM</t>
  </si>
  <si>
    <t>96,58</t>
  </si>
  <si>
    <t>COMPENSADO NAVAL - CHAPA/PAINEL EM MADEIRA COMPENSADA PRENSADA, DE 2200 X 1600 MM, E = 15 MM</t>
  </si>
  <si>
    <t>110,58</t>
  </si>
  <si>
    <t>COMPENSADO NAVAL - CHAPA/PAINEL EM MADEIRA COMPENSADA PRENSADA, DE 2200 X 1600 MM, E = 18 MM</t>
  </si>
  <si>
    <t>133,43</t>
  </si>
  <si>
    <t>COMPENSADO NAVAL - CHAPA/PAINEL EM MADEIRA COMPENSADA PRENSADA, DE 2200 X 1600 MM, E = 20 MM</t>
  </si>
  <si>
    <t>151,54</t>
  </si>
  <si>
    <t>COMPENSADO NAVAL - CHAPA/PAINEL EM MADEIRA COMPENSADA PRENSADA, DE 2200 X 1600 MM, E = 25 MM</t>
  </si>
  <si>
    <t>180,21</t>
  </si>
  <si>
    <t>COMPENSADO NAVAL - CHAPA/PAINEL EM MADEIRA COMPENSADA PRENSADA, DE 2200 X 1600 MM, E = 4 MM</t>
  </si>
  <si>
    <t>49,15</t>
  </si>
  <si>
    <t>COMPENSADO NAVAL - CHAPA/PAINEL EM MADEIRA COMPENSADA PRENSADA, DE 2200 X 1600 MM, E = 6 MM</t>
  </si>
  <si>
    <t>COMPRESSOR DE AR ESTACIONARIO, VAZAO 620 PCM, PRESSAO EFETIVA DE TRABALHO 109 PSI, MOTOR ELETRICO, POTENCIA 127 CV</t>
  </si>
  <si>
    <t>143.089,99</t>
  </si>
  <si>
    <t>COMPRESSOR DE AR REBOCAVEL VAZAO 400 PCM, PRESSAO EFETIVA DE TRABALHO 102 PSI, MOTOR DIESEL, POTENCIA 110 CV</t>
  </si>
  <si>
    <t>115.307,74</t>
  </si>
  <si>
    <t>COMPRESSOR DE AR REBOCAVEL VAZAO 748 PCM, PRESSAO EFETIVA DE TRABALHO 102 PSI, MOTOR DIESEL, POTENCIA 210 CV</t>
  </si>
  <si>
    <t>246.858,32</t>
  </si>
  <si>
    <t>COMPRESSOR DE AR REBOCAVEL VAZAO 860 PCM, PRESSAO EFETIVA DE TRABALHO 102 PSI, MOTOR DIESEL, POTENCIA 250 CV</t>
  </si>
  <si>
    <t>268.138,98</t>
  </si>
  <si>
    <t>COMPRESSOR DE AR REBOCAVEL, VAZAO *89* PCM, PRESSAO EFETIVA DE TRABALHO *102* PSI, MOTOR DIESEL, POTENCIA *20* CV</t>
  </si>
  <si>
    <t>96.956,72</t>
  </si>
  <si>
    <t>COMPRESSOR DE AR REBOCAVEL, VAZAO 152 PCM, PRESSAO EFETIVA DE TRABALHO 102 PSI, MOTOR DIESEL, POTENCIA 31,5 KW</t>
  </si>
  <si>
    <t>62.429,63</t>
  </si>
  <si>
    <t>COMPRESSOR DE AR REBOCAVEL, VAZAO 189 PCM, PRESSAO EFETIVA DE TRABALHO 102 PSI, MOTOR DIESEL, POTENCIA 63 CV</t>
  </si>
  <si>
    <t>72.604,92</t>
  </si>
  <si>
    <t>COMPRESSOR DE AR REBOCAVEL, VAZAO 250 PCM, PRESSAO EFETIVA DE TRABALHO 102 PSI, MOTOR DIESEL, POTENCIA 81 CV</t>
  </si>
  <si>
    <t>97.234,94</t>
  </si>
  <si>
    <t>CONCERTINA CLIPADA (DUPLA) EM ACO GALVANIZADO DE ALTA RESISTENCIA, COM ESPIRAL DE 300 MM, D = 2,76 MM</t>
  </si>
  <si>
    <t>27,23</t>
  </si>
  <si>
    <t>CONCERTINA SIMPLES EM ACO GALVANIZADO DE ALTA RESISTENCIA, COM ESPIRAL DE 300 MM, D = 2,76 MM</t>
  </si>
  <si>
    <t>CONCRETO AUTOADENSAVEL (CAA) CLASSE DE RESISTENCIA C15, ESPALHAMENTO SF2, INCLUI SERVICO DE BOMBEAMENTO (NBR 15823)</t>
  </si>
  <si>
    <t>419,15</t>
  </si>
  <si>
    <t>CONCRETO AUTOADENSAVEL (CAA) CLASSE DE RESISTENCIA C20, ESPALHAMENTO SF2, INCLUI SERVICO DE BOMBEAMENTO (NBR 15823)</t>
  </si>
  <si>
    <t>435,56</t>
  </si>
  <si>
    <t>CONCRETO AUTOADENSAVEL (CAA) CLASSE DE RESISTENCIA C25, ESPALHAMENTO SF2, INCLUI SERVICO DE BOMBEAMENTO (NBR 15823)</t>
  </si>
  <si>
    <t>440,45</t>
  </si>
  <si>
    <t>CONCRETO AUTOADENSAVEL (CAA) CLASSE DE RESISTENCIA C30, ESPALHAMENTO SF2, INCLUI SERVICO DE BOMBEAMENTO (NBR 15823)</t>
  </si>
  <si>
    <t>453,21</t>
  </si>
  <si>
    <t>CONCRETO BETUMINOSO USINADO A QUENTE (CBUQ) PARA PAVIMENTACAO ASFALTICA, PADRAO DNIT, FAIXA C, COM CAP 30/45 - AQUISICAO POSTO USINA</t>
  </si>
  <si>
    <t>442,71</t>
  </si>
  <si>
    <t>CONCRETO BETUMINOSO USINADO A QUENTE (CBUQ) PARA PAVIMENTACAO ASFALTICA, PADRAO DNIT, FAIXA C, COM CAP 50/70 - AQUISICAO POSTO USINA</t>
  </si>
  <si>
    <t>451,34</t>
  </si>
  <si>
    <t>CONCRETO BETUMINOSO USINADO A QUENTE (CBUQ) PARA PAVIMENTACAO ASFALTICA, PADRAO DNIT, PARA BINDER, COM CAP 50/70 - AQUISICAO POSTO USINA</t>
  </si>
  <si>
    <t>395,75</t>
  </si>
  <si>
    <t>CONCRETO USINADO BOMBEAVEL, CLASSE DE RESISTENCIA C20, COM BRITA 0 E 1, SLUMP = 100 +/- 20 MM, EXCLUI SERVICO DE BOMBEAMENTO (NBR 8953)</t>
  </si>
  <si>
    <t>372,50</t>
  </si>
  <si>
    <t>CONCRETO USINADO BOMBEAVEL, CLASSE DE RESISTENCIA C20, COM BRITA 0 E 1, SLUMP = 100 +/- 20 MM, INCLUI SERVICO DE BOMBEAMENTO (NBR 8953)</t>
  </si>
  <si>
    <t>402,15</t>
  </si>
  <si>
    <t>CONCRETO USINADO BOMBEAVEL, CLASSE DE RESISTENCIA C20, COM BRITA 0 E 1, SLUMP = 130 +/- 20 MM, EXCLUI SERVICO DE BOMBEAMENTO (NBR 8953)</t>
  </si>
  <si>
    <t>385,83</t>
  </si>
  <si>
    <t>CONCRETO USINADO BOMBEAVEL, CLASSE DE RESISTENCIA C20, COM BRITA 0 E 1, SLUMP = 190 +/- 20 MM, INCLUI SERVICO DE BOMBEAMENTO (NBR 8953)</t>
  </si>
  <si>
    <t>442,17</t>
  </si>
  <si>
    <t>CONCRETO USINADO BOMBEAVEL, CLASSE DE RESISTENCIA C20, COM BRITA 0, SLUMP = 220 +/- 20 MM, INCLUI SERVICO DE BOMBEAMENTO (NBR 8953)</t>
  </si>
  <si>
    <t>448,59</t>
  </si>
  <si>
    <t>CONCRETO USINADO BOMBEAVEL, CLASSE DE RESISTENCIA C25, COM BRITA 0 E 1, SLUMP = 100 +/- 20 MM, EXCLUI SERVICO DE BOMBEAMENTO (NBR 8953)</t>
  </si>
  <si>
    <t>383,00</t>
  </si>
  <si>
    <t>CONCRETO USINADO BOMBEAVEL, CLASSE DE RESISTENCIA C25, COM BRITA 0 E 1, SLUMP = 100 +/- 20 MM, INCLUI SERVICO DE BOMBEAMENTO (NBR 8953)</t>
  </si>
  <si>
    <t>414,91</t>
  </si>
  <si>
    <t>CONCRETO USINADO BOMBEAVEL, CLASSE DE RESISTENCIA C25, COM BRITA 0 E 1, SLUMP = 130 +/- 20 MM, EXCLUI SERVICO DE BOMBEAMENTO (NBR 8953)</t>
  </si>
  <si>
    <t>397,73</t>
  </si>
  <si>
    <t>CONCRETO USINADO BOMBEAVEL, CLASSE DE RESISTENCIA C25, COM BRITA 0 E 1, SLUMP = 190 +/- 20 MM, EXCLUI SERVICO DE BOMBEAMENTO (NBR 8953)</t>
  </si>
  <si>
    <t>440,25</t>
  </si>
  <si>
    <t>CONCRETO USINADO BOMBEAVEL, CLASSE DE RESISTENCIA C30, COM BRITA 0 E 1, SLUMP = 100 +/- 20 MM, EXCLUI SERVICO DE BOMBEAMENTO (NBR 8953)</t>
  </si>
  <si>
    <t>395,76</t>
  </si>
  <si>
    <t>CONCRETO USINADO BOMBEAVEL, CLASSE DE RESISTENCIA C30, COM BRITA 0 E 1, SLUMP = 100 +/- 20 MM, INCLUI SERVICO DE BOMBEAMENTO (NBR 8953)</t>
  </si>
  <si>
    <t>427,68</t>
  </si>
  <si>
    <t>CONCRETO USINADO BOMBEAVEL, CLASSE DE RESISTENCIA C30, COM BRITA 0 E 1, SLUMP = 130 +/- 20 MM, EXCLUI SERVICO DE BOMBEAMENTO (NBR 8953)</t>
  </si>
  <si>
    <t>419,98</t>
  </si>
  <si>
    <t>CONCRETO USINADO BOMBEAVEL, CLASSE DE RESISTENCIA C30, COM BRITA 0 E 1, SLUMP = 190 +/- 20 MM, EXCLUI SERVICO DE BOMBEAMENTO (NBR 8953)</t>
  </si>
  <si>
    <t>443,25</t>
  </si>
  <si>
    <t>CONCRETO USINADO BOMBEAVEL, CLASSE DE RESISTENCIA C30, COM BRITA 0 E 1, SLUMP = 220 +/- 30 MM, EXCLUI SERVICO DE BOMBEAMENTO (NBR 8953)</t>
  </si>
  <si>
    <t>462,19</t>
  </si>
  <si>
    <t>CONCRETO USINADO BOMBEAVEL, CLASSE DE RESISTENCIA C35, COM BRITA 0 E 1, SLUMP = 100 +/- 20 MM, EXCLUI SERVICO DE BOMBEAMENTO (NBR 8953)</t>
  </si>
  <si>
    <t>408,53</t>
  </si>
  <si>
    <t>CONCRETO USINADO BOMBEAVEL, CLASSE DE RESISTENCIA C35, COM BRITA 0 E 1, SLUMP = 100 +/- 20 MM, INCLUI SERVICO DE BOMBEAMENTO (NBR 8953)</t>
  </si>
  <si>
    <t>CONCRETO USINADO BOMBEAVEL, CLASSE DE RESISTENCIA C40, COM BRITA 0 E 1, SLUMP = 100 +/- 20 MM, EXCLUI SERVICO DE BOMBEAMENTO (NBR 8953)</t>
  </si>
  <si>
    <t>426,17</t>
  </si>
  <si>
    <t>CONCRETO USINADO BOMBEAVEL, CLASSE DE RESISTENCIA C40, COM BRITA 0 E 1, SLUMP = 100 +/- 20 MM, INCLUI SERVICO DE BOMBEAMENTO (NBR 8953)</t>
  </si>
  <si>
    <t>CONCRETO USINADO BOMBEAVEL, CLASSE DE RESISTENCIA C45, COM BRITA 0 E 1, SLUMP = 100 +/- 20 MM, INCLUI SERVICO DE BOMBEAMENTO (NBR 8953)</t>
  </si>
  <si>
    <t>473,55</t>
  </si>
  <si>
    <t>CONCRETO USINADO BOMBEAVEL, CLASSE DE RESISTENCIA C50, COM BRITA 0 E 1, SLUMP = 100 +/- 20 MM, INCLUI SERVICO DE BOMBEAMENTO (NBR 8953)</t>
  </si>
  <si>
    <t>505,96</t>
  </si>
  <si>
    <t>CONCRETO USINADO BOMBEAVEL, CLASSE DE RESISTENCIA C60, COM BRITA 0 E 1, SLUMP = 100 +/- 20 MM, INCLUI SERVICO DE BOMBEAMENTO (NBR 8953)</t>
  </si>
  <si>
    <t>541,06</t>
  </si>
  <si>
    <t>CONCRETO USINADO CONVENCIONAL (NAO BOMBEAVEL) CLASSE DE RESISTENCIA C10, COM BRITA 1 E 2, SLUMP = 80 MM +/- 10 MM (NBR 8953)</t>
  </si>
  <si>
    <t>CONCRETO USINADO CONVENCIONAL (NAO BOMBEAVEL) CLASSE DE RESISTENCIA C15, COM BRITA 1 E 2, SLUMP = 80 MM +/- 10 MM (NBR 8953)</t>
  </si>
  <si>
    <t>357,46</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</si>
  <si>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</si>
  <si>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</si>
  <si>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</si>
  <si>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</si>
  <si>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7,56</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</si>
  <si>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</si>
  <si>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</si>
  <si>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</si>
  <si>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</si>
  <si>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17,76</t>
  </si>
  <si>
    <t>CONDULETE DE ALUMINIO TIPO E, PARA ELETRODUTO ROSCAVEL DE 1 1/2", COM TAMPA CEGA</t>
  </si>
  <si>
    <t>CONDULETE DE ALUMINIO TIPO E, PARA ELETRODUTO ROSCAVEL DE 1/2", COM TAMPA CEGA</t>
  </si>
  <si>
    <t>CONDULETE DE ALUMINIO TIPO E, PARA ELETRODUTO ROSCAVEL DE 1", COM TAMPA CEGA</t>
  </si>
  <si>
    <t>14,49</t>
  </si>
  <si>
    <t>CONDULETE DE ALUMINIO TIPO E, PARA ELETRODUTO ROSCAVEL DE 2", COM TAMPA CEGA</t>
  </si>
  <si>
    <t>34,64</t>
  </si>
  <si>
    <t>CONDULETE DE ALUMINIO TIPO E, PARA ELETRODUTO ROSCAVEL DE 3/4", COM TAMPA CEGA</t>
  </si>
  <si>
    <t>8,63</t>
  </si>
  <si>
    <t>CONDULETE DE ALUMINIO TIPO E, PARA ELETRODUTO ROSCAVEL DE 3", COM TAMPA CEGA</t>
  </si>
  <si>
    <t>96,19</t>
  </si>
  <si>
    <t>CONDULETE DE ALUMINIO TIPO E, PARA ELETRODUTO ROSCAVEL DE 4", COM TAMPA CEGA</t>
  </si>
  <si>
    <t>160,25</t>
  </si>
  <si>
    <t>CONDULETE DE ALUMINIO TIPO LR, PARA ELETRODUTO ROSCAVEL DE 1 1/2", COM TAMPA CEGA</t>
  </si>
  <si>
    <t>27,31</t>
  </si>
  <si>
    <t>CONDULETE DE ALUMINIO TIPO LR, PARA ELETRODUTO ROSCAVEL DE 1 1/4", COM TAMPA CEGA</t>
  </si>
  <si>
    <t>21,69</t>
  </si>
  <si>
    <t>CONDULETE DE ALUMINIO TIPO LR, PARA ELETRODUTO ROSCAVEL DE 1/2", COM TAMPA CEGA</t>
  </si>
  <si>
    <t>8,36</t>
  </si>
  <si>
    <t>CONDULETE DE ALUMINIO TIPO LR, PARA ELETRODUTO ROSCAVEL DE 1", COM TAMPA CEGA</t>
  </si>
  <si>
    <t>14,01</t>
  </si>
  <si>
    <t>CONDULETE DE ALUMINIO TIPO LR, PARA ELETRODUTO ROSCAVEL DE 2", COM TAMPA CEGA</t>
  </si>
  <si>
    <t>CONDULETE DE ALUMINIO TIPO LR, PARA ELETRODUTO ROSCAVEL DE 3/4", COM TAMPA CEGA</t>
  </si>
  <si>
    <t>8,91</t>
  </si>
  <si>
    <t>CONDULETE DE ALUMINIO TIPO LR, PARA ELETRODUTO ROSCAVEL DE 3", COM TAMPA CEGA</t>
  </si>
  <si>
    <t>123,01</t>
  </si>
  <si>
    <t>CONDULETE DE ALUMINIO TIPO LR, PARA ELETRODUTO ROSCAVEL DE 4", COM TAMPA CEGA</t>
  </si>
  <si>
    <t>191,92</t>
  </si>
  <si>
    <t>CONDULETE DE ALUMINIO TIPO T, PARA ELETRODUTO ROSCAVEL DE 1 1/2", COM TAMPA CEGA</t>
  </si>
  <si>
    <t>32,72</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</si>
  <si>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</si>
  <si>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</si>
  <si>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</si>
  <si>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</si>
  <si>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44,33</t>
  </si>
  <si>
    <t>CONDULETE DE ALUMINIO TIPO T, PARA ELETRODUTO ROSCAVEL DE 3/4", COM TAMPA CEGA</t>
  </si>
  <si>
    <t>10,28</t>
  </si>
  <si>
    <t>CONDULETE DE ALUMINIO TIPO T, PARA ELETRODUTO ROSCAVEL DE 3", COM TAMPA CEGA</t>
  </si>
  <si>
    <t>138,41</t>
  </si>
  <si>
    <t>CONDULETE DE ALUMINIO TIPO T, PARA ELETRODUTO ROSCAVEL DE 4", COM TAMPA CEGA</t>
  </si>
  <si>
    <t>189,93</t>
  </si>
  <si>
    <t>CONDULETE DE ALUMINIO TIPO TB, PARA ELETRODUTO ROSCAVEL DE 3", COM TAMPA CEGA</t>
  </si>
  <si>
    <t>101,90</t>
  </si>
  <si>
    <t>CONDULETE DE ALUMINIO TIPO X, PARA ELETRODUTO ROSCAVEL DE 1 1/2", COM TAMPA CEGA</t>
  </si>
  <si>
    <t>CONDULETE DE ALUMINIO TIPO X, PARA ELETRODUTO ROSCAVEL DE 1 1/4", COM TAMPA CEGA</t>
  </si>
  <si>
    <t>26,01</t>
  </si>
  <si>
    <t>CONDULETE DE ALUMINIO TIPO X, PARA ELETRODUTO ROSCAVEL DE 1/2", COM TAMPA CEGA</t>
  </si>
  <si>
    <t>CONDULETE DE ALUMINIO TIPO X, PARA ELETRODUTO ROSCAVEL DE 1", COM TAMPA CEGA</t>
  </si>
  <si>
    <t>CONDULETE DE ALUMINIO TIPO X, PARA ELETRODUTO ROSCAVEL DE 2", COM TAMPA CEGA</t>
  </si>
  <si>
    <t>46,86</t>
  </si>
  <si>
    <t>CONDULETE DE ALUMINIO TIPO X, PARA ELETRODUTO ROSCAVEL DE 3/4", COM TAMPA CEGA</t>
  </si>
  <si>
    <t>13,57</t>
  </si>
  <si>
    <t>CONDULETE DE ALUMINIO TIPO X, PARA ELETRODUTO ROSCAVEL DE 3", COM TAMPA CEGA</t>
  </si>
  <si>
    <t>113,97</t>
  </si>
  <si>
    <t>CONDULETE DE ALUMINIO TIPO X, PARA ELETRODUTO ROSCAVEL DE 4", COM TAMPA CEGA</t>
  </si>
  <si>
    <t>189,74</t>
  </si>
  <si>
    <t>CONDULETE EM PVC, TIPO "B", SEM TAMPA, DE 1/2" OU 3/4"</t>
  </si>
  <si>
    <t>CONDULETE EM PVC, TIPO "B", SEM TAMPA, DE 1"</t>
  </si>
  <si>
    <t>CONDULETE EM PVC, TIPO "C", SEM TAMPA, DE 1/2"</t>
  </si>
  <si>
    <t>CONDULETE EM PVC, TIPO "C", SEM TAMPA, DE 1"</t>
  </si>
  <si>
    <t>14,00</t>
  </si>
  <si>
    <t>CONDULETE EM PVC, TIPO "C", SEM TAMPA, DE 3/4"</t>
  </si>
  <si>
    <t>CONDULETE EM PVC, TIPO "E", SEM TAMPA, DE 1/2"</t>
  </si>
  <si>
    <t>CONDULETE EM PVC, TIPO "E", SEM TAMPA, DE 1"</t>
  </si>
  <si>
    <t>CONDULETE EM PVC, TIPO "E", SEM TAMPA, DE 3/4"</t>
  </si>
  <si>
    <t>10,00</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</si>
  <si>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</si>
  <si>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</si>
  <si>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</si>
  <si>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</si>
  <si>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</si>
  <si>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</si>
  <si>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</si>
  <si>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</si>
  <si>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</si>
  <si>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13,40</t>
  </si>
  <si>
    <t>CONDULETE EM PVC, TIPO "TB", SEM TAMPA, DE 1/2" OU 3/4"</t>
  </si>
  <si>
    <t>CONDULETE EM PVC, TIPO "TB", SEM TAMPA, DE 1"</t>
  </si>
  <si>
    <t>CONDULETE EM PVC, TIPO "X", SEM TAMPA, DE 1/2"</t>
  </si>
  <si>
    <t>CONDULETE EM PVC, TIPO "X", SEM TAMPA, DE 1"</t>
  </si>
  <si>
    <t>20,86</t>
  </si>
  <si>
    <t>CONDULETE EM PVC, TIPO "X", SEM TAMPA, DE 3/4"</t>
  </si>
  <si>
    <t>CONDUTOR PLUVIAL, PVC, CIRCULAR, DIAMETRO ENTRE 80 E 100 MM, PARA DRENAGEM PREDIAL</t>
  </si>
  <si>
    <t>11,53</t>
  </si>
  <si>
    <t>CONE DE SINALIZACAO EM PVC FLEXIVEL, H = 70 / 76 CM (NBR 15071)</t>
  </si>
  <si>
    <t>CONE DE SINALIZACAO EM PVC RIGIDO COM FAIXA REFLETIVA, H = 70 / 76 CM</t>
  </si>
  <si>
    <t>55,00</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</si>
  <si>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</si>
  <si>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</si>
  <si>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</si>
  <si>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22,37</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</si>
  <si>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</si>
  <si>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</si>
  <si>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</si>
  <si>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</si>
  <si>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20,07</t>
  </si>
  <si>
    <t>CONECTOR BRONZE/LATAO (REF 603) SEM ANEL DE SOLDA, BOLSA X ROSCA F, 28 MM X 1/2"</t>
  </si>
  <si>
    <t>28,29</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</si>
  <si>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</si>
  <si>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</si>
  <si>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</si>
  <si>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</si>
  <si>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9,81</t>
  </si>
  <si>
    <t>CONECTOR CURVO 90 GRAUS DE ALUMINIO, BITOLA 2 1/2", PARA ADAPTAR ENTRADA DE ELETRODUTO METALICO FLEXIVEL EM QUADROS</t>
  </si>
  <si>
    <t>89,98</t>
  </si>
  <si>
    <t>CONECTOR CURVO 90 GRAUS DE ALUMINIO, BITOLA 2", PARA ADAPTAR ENTRADA DE ELETRODUTO METALICO FLEXIVEL EM QUADROS</t>
  </si>
  <si>
    <t>38,30</t>
  </si>
  <si>
    <t>CONECTOR CURVO 90 GRAUS DE ALUMINIO, BITOLA 3/4", PARA ADAPTAR ENTRADA DE ELETRODUTO METALICO FLEXIVEL EM QUADROS</t>
  </si>
  <si>
    <t>CONECTOR CURVO 90 GRAUS DE ALUMINIO, BITOLA 3", PARA ADAPTAR ENTRADA DE ELETRODUTO METALICO FLEXIVEL EM QUADROS</t>
  </si>
  <si>
    <t>108,50</t>
  </si>
  <si>
    <t>CONECTOR CURVO 90 GRAUS DE ALUMINIO, BITOLA 4", PARA ADAPTAR ENTRADA DE ELETRODUTO METALICO FLEXIVEL EM QUADROS</t>
  </si>
  <si>
    <t>199,70</t>
  </si>
  <si>
    <t>CONECTOR DE ALUMINIO TIPO PRENSA CABO, BITOLA 1 1/2", PARA CABOS DE DIAMETRO DE 37 A 40 MM</t>
  </si>
  <si>
    <t>50,58</t>
  </si>
  <si>
    <t>CONECTOR DE ALUMINIO TIPO PRENSA CABO, BITOLA 1 1/4", PARA CABOS DE DIAMETRO DE 31 A 34 MM</t>
  </si>
  <si>
    <t>45,08</t>
  </si>
  <si>
    <t>CONECTOR DE ALUMINIO TIPO PRENSA CABO, BITOLA 1/2", PARA CABOS DE DIAMETRO DE 12,5 A 15 MM</t>
  </si>
  <si>
    <t>CONECTOR DE ALUMINIO TIPO PRENSA CABO, BITOLA 1", PARA CABOS DE DIAMETRO DE 22,5 A 25 MM</t>
  </si>
  <si>
    <t>19,69</t>
  </si>
  <si>
    <t>CONECTOR DE ALUMINIO TIPO PRENSA CABO, BITOLA 2", PARA CABOS DE DIAMETRO DE 47,5 A 50 MM</t>
  </si>
  <si>
    <t>76,37</t>
  </si>
  <si>
    <t>CONECTOR DE ALUMINIO TIPO PRENSA CABO, BITOLA 3/4", PARA CABOS DE DIAMETRO DE 17,5 A 20 MM</t>
  </si>
  <si>
    <t>CONECTOR DE ALUMINIO TIPO PRENSA CABO, BITOLA 3/8", PARA CABOS DE DIAMETRO DE 9 A 10 MM</t>
  </si>
  <si>
    <t>CONECTOR FEMEA RJ - 45, CATEGORIA 5 E</t>
  </si>
  <si>
    <t>14,18</t>
  </si>
  <si>
    <t>CONECTOR FEMEA RJ - 45, CATEGORIA 6</t>
  </si>
  <si>
    <t>24,65</t>
  </si>
  <si>
    <t>CONECTOR MACHO RJ - 45, CATEGORIA 5 E</t>
  </si>
  <si>
    <t>CONECTOR MACHO RJ - 45, CATEGORIA 6</t>
  </si>
  <si>
    <t>CONECTOR METALICO TIPO PARAFUSO FENDIDO (SPLIT BOLT), COM SEPARADOR DE CABOS BIMETALICOS, PARA CABOS ATE 25 MM2</t>
  </si>
  <si>
    <t>10,30</t>
  </si>
  <si>
    <t>CONECTOR METALICO TIPO PARAFUSO FENDIDO (SPLIT BOLT), COM SEPARADOR DE CABOS BIMETALICOS, PARA CABOS ATE 50 MM2</t>
  </si>
  <si>
    <t>16,87</t>
  </si>
  <si>
    <t>CONECTOR METALICO TIPO PARAFUSO FENDIDO (SPLIT BOLT), COM SEPARADOR DE CABOS BIMETALICOS, PARA CABOS ATE 70 MM2</t>
  </si>
  <si>
    <t>22,64</t>
  </si>
  <si>
    <t>CONECTOR METALICO TIPO PARAFUSO FENDIDO (SPLIT BOLT), PARA CABOS ATE 10 MM2</t>
  </si>
  <si>
    <t>CONECTOR METALICO TIPO PARAFUSO FENDIDO (SPLIT BOLT), PARA CABOS ATE 120 MM2</t>
  </si>
  <si>
    <t>35,52</t>
  </si>
  <si>
    <t>CONECTOR METALICO TIPO PARAFUSO FENDIDO (SPLIT BOLT), PARA CABOS ATE 150 MM2</t>
  </si>
  <si>
    <t>CONECTOR METALICO TIPO PARAFUSO FENDIDO (SPLIT BOLT), PARA CABOS ATE 16 MM2</t>
  </si>
  <si>
    <t>7,93</t>
  </si>
  <si>
    <t>CONECTOR METALICO TIPO PARAFUSO FENDIDO (SPLIT BOLT), PARA CABOS ATE 185 MM2</t>
  </si>
  <si>
    <t>59,98</t>
  </si>
  <si>
    <t>CONECTOR METALICO TIPO PARAFUSO FENDIDO (SPLIT BOLT), PARA CABOS ATE 25 MM2</t>
  </si>
  <si>
    <t>8,37</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</si>
  <si>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</si>
  <si>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</si>
  <si>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</si>
  <si>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</si>
  <si>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21,89</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</si>
  <si>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</si>
  <si>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</si>
  <si>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</si>
  <si>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</si>
  <si>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</si>
  <si>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3,08</t>
  </si>
  <si>
    <t>CONECTOR RETO DE ALUMINIO PARA ELETRODUTO DE 2 1/2", PARA ADAPTAR ENTRADA DE ELETRODUTO METALICO FLEXIVEL EM QUADROS</t>
  </si>
  <si>
    <t>CONECTOR RETO DE ALUMINIO PARA ELETRODUTO DE 2", PARA ADAPTAR ENTRADA DE ELETRODUTO METALICO FLEXIVEL EM QUADROS</t>
  </si>
  <si>
    <t>7,50</t>
  </si>
  <si>
    <t>CONECTOR RETO DE ALUMINIO PARA ELETRODUTO DE 3/4", PARA ADAPTAR ENTRADA DE ELETRODUTO METALICO FLEXIVEL EM QUADROS</t>
  </si>
  <si>
    <t>1,73</t>
  </si>
  <si>
    <t>CONECTOR RETO DE ALUMINIO PARA ELETRODUTO DE 3", PARA ADAPTAR ENTRADA DE ELETRODUTO METALICO FLEXIVEL EM QUADROS</t>
  </si>
  <si>
    <t>24,73</t>
  </si>
  <si>
    <t>CONECTOR RETO DE ALUMINIO PARA ELETRODUTO DE 4", PARA ADAPTAR ENTRADA DE ELETRODUTO METALICO FLEXIVEL EM QUADROS</t>
  </si>
  <si>
    <t>38,76</t>
  </si>
  <si>
    <t>CONECTOR, CPVC, SOLDAVEL, 15 MM X 1/2", PARA AGUA QUENTE</t>
  </si>
  <si>
    <t>CONECTOR, CPVC, SOLDAVEL, 22 MM X 1/2", PARA AGUA QUENTE</t>
  </si>
  <si>
    <t>21,75</t>
  </si>
  <si>
    <t>CONECTOR, CPVC, SOLDAVEL, 22 MM X 3/4", PARA AGUA QUENTE</t>
  </si>
  <si>
    <t>CONECTOR, CPVC, SOLDAVEL, 28 MM X 1", PARA AGUA QUENTE</t>
  </si>
  <si>
    <t>33,28</t>
  </si>
  <si>
    <t>CONECTOR, CPVC, SOLDAVEL, 35 MM X 1 1/4", PARA AGUA QUENTE</t>
  </si>
  <si>
    <t>134,05</t>
  </si>
  <si>
    <t>CONECTOR, CPVC, SOLDAVEL, 42 MM X 1 1/2", PARA AGUA QUENTE</t>
  </si>
  <si>
    <t>163,84</t>
  </si>
  <si>
    <t>CONEXAO FIXA, ROSCA FEMEA, EM PLASTICO, DN 16 MM X 1/2", PARA CONEXAO COM CRIMPAGEM EM TUBO PEX</t>
  </si>
  <si>
    <t>CONEXAO FIXA, ROSCA FEMEA, EM PLASTICO, DN 16 MM X 3/4", PARA CONEXAO COM CRIMPAGEM EM TUBO PEX</t>
  </si>
  <si>
    <t>22,10</t>
  </si>
  <si>
    <t>CONEXAO FIXA, ROSCA FEMEA, EM PLASTICO, DN 20 MM X 1/2", PARA CONEXAO COM CRIMPAGEM EM TUBO PEX</t>
  </si>
  <si>
    <t>19,80</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</si>
  <si>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</si>
  <si>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</si>
  <si>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</si>
  <si>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</si>
  <si>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36,32</t>
  </si>
  <si>
    <t>CONEXAO FIXA, ROSCA FEMEA, METALICA, COM ANEL DESLIZANTE, DN 16 MM X 1/2", PARA TUBO PEX</t>
  </si>
  <si>
    <t>CONEXAO FIXA, ROSCA FEMEA, METALICA, COM ANEL DESLIZANTE, DN 20 MM X 1/2", PARA TUBO PEX</t>
  </si>
  <si>
    <t>12,21</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</si>
  <si>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</si>
  <si>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</si>
  <si>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</si>
  <si>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</si>
  <si>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31,73</t>
  </si>
  <si>
    <t>CONEXAO FIXA, ROSCA MACHO, METALICA, PARA TUBO PEX, DN 16 MM X 1/2"</t>
  </si>
  <si>
    <t>CONEXAO FIXA, ROSCA MACHO, METALICA, PARA TUBO PEX, DN 16 MM X 3/4"</t>
  </si>
  <si>
    <t>CONEXAO FIXA, ROSCA MACHO, METALICA, PARA TUBO PEX, DN 20 MM X 1/2"</t>
  </si>
  <si>
    <t>10,17</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</si>
  <si>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</si>
  <si>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</si>
  <si>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</si>
  <si>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</si>
  <si>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</si>
  <si>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</si>
  <si>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</si>
  <si>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</si>
  <si>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</si>
  <si>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</si>
  <si>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19,81</t>
  </si>
  <si>
    <t>CONEXAO MOVEL, ROSCA FEMEA, METALICA, COM ANEL DESLIZANTE, PARA TUBO PEX, DN 25 MM X 3/4"</t>
  </si>
  <si>
    <t>18,01</t>
  </si>
  <si>
    <t>CONEXAO MOVEL, ROSCA FEMEA, METALICA, COM ANEL DESLIZANTE, PARA TUBO PEX, DN 32 MM X 1"</t>
  </si>
  <si>
    <t>29,17</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</si>
  <si>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</si>
  <si>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</si>
  <si>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</si>
  <si>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</si>
  <si>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</si>
  <si>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10,47</t>
  </si>
  <si>
    <t>CONJUNTO MONTADO ESTOPIM COM ESPOLETA COMUM NUMERO 8, COM CABECA ACENDEDORA, 1,5 M</t>
  </si>
  <si>
    <t>44,96</t>
  </si>
  <si>
    <t>CONJUNTO PARA FUTSAL COM TRAVES OFICIAIS DE 3,00 X 2,00 M EM TUBO DE ACO GALVANIZADO 3" COM REQUADRO EM TUBO DE 1", PINTURA EM PRIMER COM TINTA ESMALTE SINTETICO E REDES DE POLIETILENO FIO 4 MM</t>
  </si>
  <si>
    <t>5.328,75</t>
  </si>
  <si>
    <t>CONJUNTO PARA QUADRA DE  VOLEI COM POSTES EM TUBO DE ACO GALVANIZADO 3", H = *255* CM, PINTURA EM TINTA ESMALTE SINTETICO, REDE DE NYLON COM 2 MM, MALHA 10 X 10 CM E ANTENAS OFICIAIS EM FIBRA DE VIDRO</t>
  </si>
  <si>
    <t>3.235,02</t>
  </si>
  <si>
    <t>CONJUNTO PRE-MOLDADO COMPOSTO POR GRELHA (0,99 X 0,45 M), QUADRO (1,10 X 0,52 M) E CANTONEIRA (1,10 X 0,35 M), EM CONCRETO ARMADO, COM FCK DE 21 MPA</t>
  </si>
  <si>
    <t>395,73</t>
  </si>
  <si>
    <t>CONTAINER ALMOXARIFADO, DE *2,40* X *6,00* M, PADRAO SIMPLES, SEM REVESTIMENTO E SEM DIVISORIAS INTERNOS E SEM SANITARIO, PARA USO EM CANTEIRO DE OBRAS</t>
  </si>
  <si>
    <t>15.000,00</t>
  </si>
  <si>
    <t>CONTATOR TRIPOLAR, CORRENTE DE *110* A, TENSAO NOMINAL DE *500* V, CATEGORIA AC-2 E AC-3</t>
  </si>
  <si>
    <t>1.508,17</t>
  </si>
  <si>
    <t>CONTATOR TRIPOLAR, CORRENTE DE *185* A, TENSAO NOMINAL DE *500* V, CATEGORIA AC-2 E AC-3</t>
  </si>
  <si>
    <t>2.255,66</t>
  </si>
  <si>
    <t>CONTATOR TRIPOLAR, CORRENTE DE *22* A, TENSAO NOMINAL DE *500* V, CATEGORIA AC-2 E AC-3</t>
  </si>
  <si>
    <t>157,55</t>
  </si>
  <si>
    <t>CONTATOR TRIPOLAR, CORRENTE DE *265* A, TENSAO NOMINAL DE *500* V, CATEGORIA AC-2 E AC-3</t>
  </si>
  <si>
    <t>5.090,10</t>
  </si>
  <si>
    <t>CONTATOR TRIPOLAR, CORRENTE DE *38* A, TENSAO NOMINAL DE *500* V, CATEGORIA AC-2 E AC-3</t>
  </si>
  <si>
    <t>331,88</t>
  </si>
  <si>
    <t>CONTATOR TRIPOLAR, CORRENTE DE *500* A, TENSAO NOMINAL DE *500* V, CATEGORIA AC-2 E AC-3</t>
  </si>
  <si>
    <t>12.388,09</t>
  </si>
  <si>
    <t>CONTATOR TRIPOLAR, CORRENTE DE *65* A, TENSAO NOMINAL DE *500* V, CATEGORIA AC-2 E AC-3</t>
  </si>
  <si>
    <t>634,38</t>
  </si>
  <si>
    <t>CONTATOR TRIPOLAR, CORRENTE DE 12 A, TENSAO NOMINAL DE *500* V, CATEGORIA AC-2 E AC-3</t>
  </si>
  <si>
    <t>128,49</t>
  </si>
  <si>
    <t>CONTATOR TRIPOLAR, CORRENTE DE 25 A, TENSAO NOMINAL DE *500* V, CATEGORIA AC-2 E AC-3</t>
  </si>
  <si>
    <t>176,74</t>
  </si>
  <si>
    <t>CONTATOR TRIPOLAR, CORRENTE DE 250 A, TENSAO NOMINAL DE *500* V, PARA ACIONAMENTO DE CAPACITORES</t>
  </si>
  <si>
    <t>3.891,48</t>
  </si>
  <si>
    <t>CONTATOR TRIPOLAR, CORRENTE DE 300 A, TENSAO NOMINAL DE *500* V, CATEGORIA AC-2 E AC-3</t>
  </si>
  <si>
    <t>5.985,17</t>
  </si>
  <si>
    <t>CONTATOR TRIPOLAR, CORRENTE DE 32 A, TENSAO NOMINAL DE *500* V, CATEGORIA AC-2 E AC-3</t>
  </si>
  <si>
    <t>273,54</t>
  </si>
  <si>
    <t>CONTATOR TRIPOLAR, CORRENTE DE 400 A, TENSAO NOMINAL DE *500* V, CATEGORIA AC-2 E AC-3</t>
  </si>
  <si>
    <t>7.145,00</t>
  </si>
  <si>
    <t>CONTATOR TRIPOLAR, CORRENTE DE 45 A, TENSAO NOMINAL DE *500* V, CATEGORIA AC-2 E AC-3</t>
  </si>
  <si>
    <t>489,22</t>
  </si>
  <si>
    <t>CONTATOR TRIPOLAR, CORRENTE DE 630 A, TENSAO NOMINAL DE *500* V, CATEGORIA AC-2 E AC-3</t>
  </si>
  <si>
    <t>17.562,76</t>
  </si>
  <si>
    <t>CONTATOR TRIPOLAR, CORRENTE DE 75 A, TENSAO NOMINAL DE *500* V, CATEGORIA AC-2 E AC-3</t>
  </si>
  <si>
    <t>918,69</t>
  </si>
  <si>
    <t>CONTATOR TRIPOLAR, CORRENTE DE 9 A, TENSAO NOMINAL DE *500* V, CATEGORIA AC-2 E AC-3</t>
  </si>
  <si>
    <t>121,00</t>
  </si>
  <si>
    <t>CONTATOR TRIPOLAR, CORRENTE DE 95 A, TENSAO NOMINAL DE *500* V, CATEGORIA AC-2 E AC-3</t>
  </si>
  <si>
    <t>1.262,41</t>
  </si>
  <si>
    <t>CONTRA-PORCA SEXTAVADA, DIAMETRO NOMINAL 1 3/8", ALTURA 35 MM</t>
  </si>
  <si>
    <t>55,25</t>
  </si>
  <si>
    <t>CONTRAMARCO DE ALUMINIO (PERFIL 25) PARA ESQUADRIAS, TIPO CONVENCIONAL / CADEIRINHA, 60 MM (CM-060), INCLUSO CONEXOES, GRAPAS E TRAVAMENTOS</t>
  </si>
  <si>
    <t>6,54</t>
  </si>
  <si>
    <t>COORDENADOR / GERENTE DE OBRA</t>
  </si>
  <si>
    <t>114,98</t>
  </si>
  <si>
    <t>COORDENADOR / GERENTE DE OBRA (MENSALISTA)</t>
  </si>
  <si>
    <t>20.094,73</t>
  </si>
  <si>
    <t>CORDA DE POLIAMIDA 12 MM TIPO BOMBEIRO, PARA TRABALHO EM ALTURA</t>
  </si>
  <si>
    <t>640,24</t>
  </si>
  <si>
    <t>CORDAO DE COBRE, FLEXIVEL, TORCIDO, CLASSE 4 OU 5, ISOLACAO EM PVC/D, 300 V, 2 CONDUTORES DE 0,5 MM2</t>
  </si>
  <si>
    <t>CORDAO DE COBRE, FLEXIVEL, TORCIDO, CLASSE 4 OU 5, ISOLACAO EM PVC/D, 300 V, 2 CONDUTORES DE 0,75 MM2</t>
  </si>
  <si>
    <t>2,11</t>
  </si>
  <si>
    <t>CORDAO DE COBRE, FLEXIVEL, TORCIDO, CLASSE 4 OU 5, ISOLACAO EM PVC/D, 300 V, 2 CONDUTORES DE 1,0 MM2</t>
  </si>
  <si>
    <t>CORDAO DE COBRE, FLEXIVEL, TORCIDO, CLASSE 4 OU 5, ISOLACAO EM PVC/D, 300 V, 2 CONDUTORES DE 1,5 MM2</t>
  </si>
  <si>
    <t>3,27</t>
  </si>
  <si>
    <t>CORDAO DE COBRE, FLEXIVEL, TORCIDO, CLASSE 4 OU 5, ISOLACAO EM PVC/D, 300 V, 2 CONDUTORES DE 2,5 MM2</t>
  </si>
  <si>
    <t>CORDAO DE COBRE, FLEXIVEL, TORCIDO, CLASSE 4 OU 5, ISOLACAO EM PVC/D, 300 V, 2 CONDUTORES DE 4 MM2</t>
  </si>
  <si>
    <t>CORDEL DETONANTE, NP 05 G/M</t>
  </si>
  <si>
    <t>9,99</t>
  </si>
  <si>
    <t>CORDEL DETONANTE, NP 10 G/M</t>
  </si>
  <si>
    <t>CORRENTE DE ELO CURTO COMUM, SOLDADA, GALVANIZADA, ESPESSURA DO ELO = 1/2" (12,5 MM)</t>
  </si>
  <si>
    <t>CORTADEIRA DE PISO DE CONCRETO E ASFALTO, PARA DISCO PADRAO DE DIAMETRO 350 MM (14") OU 450 MM (18") , MOTOR A GASOLINA, POTENCIA 13 HP, SEM DISCO</t>
  </si>
  <si>
    <t>8.013,02</t>
  </si>
  <si>
    <t>CORTADEIRA HIDRAULICA DE VERGALHAO, PARA ACO DE DIAMETRO ATE 50 MM, MOTOR ELETRICO TRIFASICO, POTENCIA DE 5,5 HP A 7,5 HP</t>
  </si>
  <si>
    <t>66.056,63</t>
  </si>
  <si>
    <t>COTOVELO BRONZE/LATAO (REF 707-3) SEM ANEL DE SOLDA, BOLSA X ROSCA F, 15MM X 1/2"</t>
  </si>
  <si>
    <t>COTOVELO BRONZE/LATAO (REF 707-3) SEM ANEL DE SOLDA, BOLSA X ROSCA F, 22MM X 1/2"</t>
  </si>
  <si>
    <t>24,22</t>
  </si>
  <si>
    <t>COTOVELO BRONZE/LATAO (REF 707-3) SEM ANEL DE SOLDA, BOLSA X ROSCA F, 22MM X 3/4"</t>
  </si>
  <si>
    <t>COTOVELO DE COBRE 90 GRAUS (REF 607) SEM ANEL DE SOLDA, BOLSA X BOLSA, 104 MM</t>
  </si>
  <si>
    <t>908,73</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</si>
  <si>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</si>
  <si>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</si>
  <si>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</si>
  <si>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</si>
  <si>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45,21</t>
  </si>
  <si>
    <t>COTOVELO DE COBRE 90 GRAUS (REF 607) SEM ANEL DE SOLDA, BOLSA X BOLSA, 42 MM</t>
  </si>
  <si>
    <t>69,38</t>
  </si>
  <si>
    <t>COTOVELO DE COBRE 90 GRAUS (REF 607) SEM ANEL DE SOLDA, BOLSA X BOLSA, 54 MM</t>
  </si>
  <si>
    <t>110,14</t>
  </si>
  <si>
    <t>COTOVELO DE COBRE 90 GRAUS (REF 607) SEM ANEL DE SOLDA, BOLSA X BOLSA, 66 MM</t>
  </si>
  <si>
    <t>383,51</t>
  </si>
  <si>
    <t>COTOVELO DE COBRE 90 GRAUS (REF 607) SEM ANEL DE SOLDA, BOLSA X BOLSA, 79 MM</t>
  </si>
  <si>
    <t>367,76</t>
  </si>
  <si>
    <t>COTOVELO DE REDUCAO 90 GRAUS DE FERRO GALVANIZADO, COM ROSCA BSP, DE 1 1/2" X 1"</t>
  </si>
  <si>
    <t>COTOVELO DE REDUCAO 90 GRAUS DE FERRO GALVANIZADO, COM ROSCA BSP, DE 1 1/2" X 3/4"</t>
  </si>
  <si>
    <t>38,08</t>
  </si>
  <si>
    <t>COTOVELO DE REDUCAO 90 GRAUS DE FERRO GALVANIZADO, COM ROSCA BSP, DE 1 1/4" X 1"</t>
  </si>
  <si>
    <t>COTOVELO DE REDUCAO 90 GRAUS DE FERRO GALVANIZADO, COM ROSCA BSP, DE 1" X 1/2"</t>
  </si>
  <si>
    <t>15,86</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</si>
  <si>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</si>
  <si>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</si>
  <si>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</si>
  <si>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</si>
  <si>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10,46</t>
  </si>
  <si>
    <t>COTOVELO 45 GRAUS DE FERRO GALVANIZADO, COM ROSCA BSP, DE 1 1/2"</t>
  </si>
  <si>
    <t>32,20</t>
  </si>
  <si>
    <t>COTOVELO 45 GRAUS DE FERRO GALVANIZADO, COM ROSCA BSP, DE 1 1/4"</t>
  </si>
  <si>
    <t>26,29</t>
  </si>
  <si>
    <t>COTOVELO 45 GRAUS DE FERRO GALVANIZADO, COM ROSCA BSP, DE 1/2"</t>
  </si>
  <si>
    <t>COTOVELO 45 GRAUS DE FERRO GALVANIZADO, COM ROSCA BSP, DE 1"</t>
  </si>
  <si>
    <t>16,18</t>
  </si>
  <si>
    <t>COTOVELO 45 GRAUS DE FERRO GALVANIZADO, COM ROSCA BSP, DE 2 1/2"</t>
  </si>
  <si>
    <t>90,52</t>
  </si>
  <si>
    <t>COTOVELO 45 GRAUS DE FERRO GALVANIZADO, COM ROSCA BSP, DE 2"</t>
  </si>
  <si>
    <t>COTOVELO 45 GRAUS DE FERRO GALVANIZADO, COM ROSCA BSP, DE 3/4"</t>
  </si>
  <si>
    <t>COTOVELO 45 GRAUS DE FERRO GALVANIZADO, COM ROSCA BSP, DE 3"</t>
  </si>
  <si>
    <t>132,34</t>
  </si>
  <si>
    <t>COTOVELO 45 GRAUS DE FERRO GALVANIZADO, COM ROSCA BSP, DE 4"</t>
  </si>
  <si>
    <t>231,90</t>
  </si>
  <si>
    <t>COTOVELO 45 GRAUS, PEAD PE 100, DE 125 MM, PARA ELETROFUSAO</t>
  </si>
  <si>
    <t>255,01</t>
  </si>
  <si>
    <t>COTOVELO 45 GRAUS, PEAD PE 100, DE 200 MM, PARA ELETROFUSAO</t>
  </si>
  <si>
    <t>1.667,24</t>
  </si>
  <si>
    <t>COTOVELO 45 GRAUS, PEAD PE 100, DE 32 MM, PARA ELETROFUSAO</t>
  </si>
  <si>
    <t>COTOVELO 45 GRAUS, PEAD PE 100, DE 40 MM, PARA ELETROFUSAO</t>
  </si>
  <si>
    <t>COTOVELO 45 GRAUS, PEAD PE 100, DE 63 MM, PARA ELETROFUSAO</t>
  </si>
  <si>
    <t>51,15</t>
  </si>
  <si>
    <t>COTOVELO 90 GRAUS DE FERRO GALVANIZADO, COM ROSCA BSP MACHO/FEMEA, DE 1 1/2"</t>
  </si>
  <si>
    <t>COTOVELO 90 GRAUS DE FERRO GALVANIZADO, COM ROSCA BSP MACHO/FEMEA, DE 1 1/4"</t>
  </si>
  <si>
    <t>30,01</t>
  </si>
  <si>
    <t>COTOVELO 90 GRAUS DE FERRO GALVANIZADO, COM ROSCA BSP MACHO/FEMEA, DE 1/2"</t>
  </si>
  <si>
    <t>COTOVELO 90 GRAUS DE FERRO GALVANIZADO, COM ROSCA BSP MACHO/FEMEA, DE 1"</t>
  </si>
  <si>
    <t>COTOVELO 90 GRAUS DE FERRO GALVANIZADO, COM ROSCA BSP MACHO/FEMEA, DE 2 1/2"</t>
  </si>
  <si>
    <t>106,28</t>
  </si>
  <si>
    <t>COTOVELO 90 GRAUS DE FERRO GALVANIZADO, COM ROSCA BSP MACHO/FEMEA, DE 2"</t>
  </si>
  <si>
    <t>COTOVELO 90 GRAUS DE FERRO GALVANIZADO, COM ROSCA BSP MACHO/FEMEA, DE 3/4"</t>
  </si>
  <si>
    <t>COTOVELO 90 GRAUS DE FERRO GALVANIZADO, COM ROSCA BSP MACHO/FEMEA, DE 3"</t>
  </si>
  <si>
    <t>161,65</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</si>
  <si>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</si>
  <si>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</si>
  <si>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</si>
  <si>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</si>
  <si>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</si>
  <si>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81,50</t>
  </si>
  <si>
    <t>COTOVELO 90 GRAUS DE FERRO GALVANIZADO, COM ROSCA BSP, DE 2"</t>
  </si>
  <si>
    <t>44,78</t>
  </si>
  <si>
    <t>COTOVELO 90 GRAUS DE FERRO GALVANIZADO, COM ROSCA BSP, DE 3/4"</t>
  </si>
  <si>
    <t>COTOVELO 90 GRAUS DE FERRO GALVANIZADO, COM ROSCA BSP, DE 3"</t>
  </si>
  <si>
    <t>114,95</t>
  </si>
  <si>
    <t>COTOVELO 90 GRAUS DE FERRO GALVANIZADO, COM ROSCA BSP, DE 4"</t>
  </si>
  <si>
    <t>218,60</t>
  </si>
  <si>
    <t>COTOVELO 90 GRAUS DE FERRO GALVANIZADO, COM ROSCA BSP, DE 5"</t>
  </si>
  <si>
    <t>318,98</t>
  </si>
  <si>
    <t>COTOVELO 90 GRAUS DE FERRO GALVANIZADO, COM ROSCA BSP, DE 6"</t>
  </si>
  <si>
    <t>815,28</t>
  </si>
  <si>
    <t>COTOVELO 90 GRAUS, PEAD PE 100, DE 125 MM, PARA ELETROFUSAO</t>
  </si>
  <si>
    <t>COTOVELO 90 GRAUS, PEAD PE 100, DE 20 MM, PARA ELETROFUSAO</t>
  </si>
  <si>
    <t>COTOVELO 90 GRAUS, PEAD PE 100, DE 200 MM, PARA ELETROFUSAO</t>
  </si>
  <si>
    <t>2.377,71</t>
  </si>
  <si>
    <t>COTOVELO 90 GRAUS, PEAD PE 100, DE 32 MM, PARA ELETROFUSAO</t>
  </si>
  <si>
    <t>COTOVELO 90 GRAUS, PEAD PE 100, DE 63 MM, PARA ELETROFUSAO</t>
  </si>
  <si>
    <t>79,96</t>
  </si>
  <si>
    <t>COTOVELO/JOELHO COM ADAPTADOR, 90 GRAUS, EM POLIPROPILENO, PN 16, PARA TUBOS PEAD, 20 MM X 1/2" - LIGACAO PREDIAL DE AGUA</t>
  </si>
  <si>
    <t>4,56</t>
  </si>
  <si>
    <t>COTOVELO/JOELHO COM ADAPTADOR, 90 GRAUS, EM POLIPROPILENO, PN 16, PARA TUBOS PEAD, 20 MM X 3/4" - LIGACAO PREDIAL DE AGUA</t>
  </si>
  <si>
    <t>5,17</t>
  </si>
  <si>
    <t>COTOVELO/JOELHO COM ADAPTADOR, 90 GRAUS, EM POLIPROPILENO, PN 16, PARA TUBOS PEAD, 32 MM X 1" - LIGACAO PREDIAL DE AGUA</t>
  </si>
  <si>
    <t>9,41</t>
  </si>
  <si>
    <t>COTOVELO/JOELHO 90 GRAUS, EM POLIPROPILENO, PN 16, PARA TUBOS PEAD, 20 X 20 MM - LIGACAO PREDIAL DE AGUA</t>
  </si>
  <si>
    <t>4,26</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</si>
  <si>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</si>
  <si>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</si>
  <si>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</si>
  <si>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</si>
  <si>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80,41</t>
  </si>
  <si>
    <t>CRUZETA DE FERRO GALVANIZADO, COM ROSCA BSP, DE 1 1/2"</t>
  </si>
  <si>
    <t>CRUZETA DE FERRO GALVANIZADO, COM ROSCA BSP, DE 1 1/4"</t>
  </si>
  <si>
    <t>53,91</t>
  </si>
  <si>
    <t>CRUZETA DE FERRO GALVANIZADO, COM ROSCA BSP, DE 1/2"</t>
  </si>
  <si>
    <t>19,30</t>
  </si>
  <si>
    <t>CRUZETA DE FERRO GALVANIZADO, COM ROSCA BSP, DE 1"</t>
  </si>
  <si>
    <t>CRUZETA DE FERRO GALVANIZADO, COM ROSCA BSP, DE 2 1/2"</t>
  </si>
  <si>
    <t>171,96</t>
  </si>
  <si>
    <t>CRUZETA DE FERRO GALVANIZADO, COM ROSCA BSP, DE 2"</t>
  </si>
  <si>
    <t>95,05</t>
  </si>
  <si>
    <t>CRUZETA DE FERRO GALVANIZADO, COM ROSCA BSP, DE 3/4"</t>
  </si>
  <si>
    <t>26,50</t>
  </si>
  <si>
    <t>CRUZETA DE FERRO GALVANIZADO, COM ROSCA BSP, DE 3"</t>
  </si>
  <si>
    <t>246,81</t>
  </si>
  <si>
    <t>CRUZETA DE MADEIRA TRATADA, *90 X 115 X 2400* MM, EM EUCALIPTO OU EQUIVALENTE DA REGIAO</t>
  </si>
  <si>
    <t>133,87</t>
  </si>
  <si>
    <t>CUBA ACO INOX (AISI 304) DE EMBUTIR COM VALVULA DE 3 1/2 ", DE *56 X 33 X 12* CM</t>
  </si>
  <si>
    <t>158,74</t>
  </si>
  <si>
    <t>CUBA ACO INOX (AISI 304) DE EMBUTIR COM VALVULA 3 1/2 ", DE *40 X 34 X 12* CM</t>
  </si>
  <si>
    <t>109,95</t>
  </si>
  <si>
    <t>CUBA ACO INOX (AISI 304) DE EMBUTIR COM VALVULA 3 1/2 ", DE *46 X 30 X 12* CM</t>
  </si>
  <si>
    <t>144,38</t>
  </si>
  <si>
    <t>CUMEEIRA ARTICULADA (ABA INFERIOR) PARA TELHA ONDULADA DE FIBROCIMENTO E = 4 MM, ABA *330* MM, COMPRIMENTO 500 MM (SEM AMIANTO)</t>
  </si>
  <si>
    <t>16,75</t>
  </si>
  <si>
    <t>CUMEEIRA NORMAL PARA TELHA ESTRUTURAL DE FIBROCIMENTO 2 ABAS, E = 6 MM, DE 1050 X 935 MM (SEM AMIANTO)</t>
  </si>
  <si>
    <t>CUMEEIRA NORMAL PARA TELHA ONDULADA DE FIBROCIMENTO, E = 6 MM, ABA 300 MM, COMPRIMENTO 1100 MM (SEM AMIANTO)</t>
  </si>
  <si>
    <t>72,32</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</si>
  <si>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</si>
  <si>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</si>
  <si>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</si>
  <si>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87,84</t>
  </si>
  <si>
    <t>CUMEEIRA UNIVERSAL PARA TELHA ONDULADA DE FIBROCIMENTO, E = 6 MM, ABA 210 MM, COMPRIMENTO 1100 MM (SEM AMIANTO)</t>
  </si>
  <si>
    <t>77,92</t>
  </si>
  <si>
    <t>CURVA CPVC, 90 GRAUS, SOLDAVEL, 22 MM, PARA AGUA QUENTE</t>
  </si>
  <si>
    <t>6,34</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</si>
  <si>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</si>
  <si>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</si>
  <si>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</si>
  <si>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</si>
  <si>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40,86</t>
  </si>
  <si>
    <t>CURVA DE PVC 45 GRAUS, SOLDAVEL, 110 MM, PARA AGUA FRIA PREDIAL (NBR 5648)</t>
  </si>
  <si>
    <t>180,23</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</si>
  <si>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</si>
  <si>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</si>
  <si>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</si>
  <si>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</si>
  <si>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</si>
  <si>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16,32</t>
  </si>
  <si>
    <t>CURVA DE PVC 45 GRAUS, SOLDAVEL, 60 MM, PARA AGUA FRIA PREDIAL (NBR 5648)</t>
  </si>
  <si>
    <t>28,13</t>
  </si>
  <si>
    <t>CURVA DE PVC 45 GRAUS, SOLDAVEL, 75 MM, PARA AGUA FRIA PREDIAL (NBR 5648)</t>
  </si>
  <si>
    <t>CURVA DE PVC 45 GRAUS, SOLDAVEL, 85 MM, PARA AGUA FRIA PREDIAL (NBR 5648)</t>
  </si>
  <si>
    <t>73,02</t>
  </si>
  <si>
    <t>CURVA DE PVC 90 GRAUS, SOLDAVEL, 110 MM, PARA AGUA FRIA PREDIAL (NBR 5648)</t>
  </si>
  <si>
    <t>238,90</t>
  </si>
  <si>
    <t>CURVA DE PVC 90 GRAUS, SOLDAVEL, 20 MM, PARA AGUA FRIA PREDIAL (NBR 5648)</t>
  </si>
  <si>
    <t>CURVA DE PVC 90 GRAUS, SOLDAVEL, 25 MM, PARA AGUA FRIA PREDIAL (NBR 5648)</t>
  </si>
  <si>
    <t>4,07</t>
  </si>
  <si>
    <t>CURVA DE PVC 90 GRAUS, SOLDAVEL, 32 MM, PARA AGUA FRIA PREDIAL (NBR 5648)</t>
  </si>
  <si>
    <t>CURVA DE PVC 90 GRAUS, SOLDAVEL, 40 MM, PARA AGUA FRIA PREDIAL (NBR 5648)</t>
  </si>
  <si>
    <t>16,44</t>
  </si>
  <si>
    <t>CURVA DE PVC 90 GRAUS, SOLDAVEL, 50 MM, PARA AGUA FRIA PREDIAL (NBR 5648)</t>
  </si>
  <si>
    <t>20,04</t>
  </si>
  <si>
    <t>CURVA DE PVC 90 GRAUS, SOLDAVEL, 60 MM, PARA AGUA FRIA PREDIAL (NBR 5648)</t>
  </si>
  <si>
    <t>49,54</t>
  </si>
  <si>
    <t>CURVA DE PVC 90 GRAUS, SOLDAVEL, 75 MM, PARA AGUA FRIA PREDIAL (NBR 5648)</t>
  </si>
  <si>
    <t>70,43</t>
  </si>
  <si>
    <t>CURVA DE PVC 90 GRAUS, SOLDAVEL, 85 MM, PARA AGUA FRIA PREDIAL (NBR 5648)</t>
  </si>
  <si>
    <t>101,20</t>
  </si>
  <si>
    <t>CURVA DE PVC, 45 GRAUS, SERIE R, DN 100 MM, PARA ESGOTO OU AGUAS PLUVIAIS PREDIAIS</t>
  </si>
  <si>
    <t>34,56</t>
  </si>
  <si>
    <t>CURVA DE PVC, 90 GRAUS, SERIE R, DN 100 MM, PARA ESGOTO OU AGUAS PLUVIAIS PREDIAIS</t>
  </si>
  <si>
    <t>78,40</t>
  </si>
  <si>
    <t>CURVA DE PVC, 90 GRAUS, SERIE R, DN 50 MM, PARA ESGOTO OU AGUAS PLUVIAIS PREDIAIS</t>
  </si>
  <si>
    <t>37,01</t>
  </si>
  <si>
    <t>CURVA DE PVC, 90 GRAUS, SERIE R, DN 75 MM, PARA ESGOTO OU AGUAS PLUVIAIS PREDIAIS</t>
  </si>
  <si>
    <t>54,10</t>
  </si>
  <si>
    <t>CURVA DE TRANSPOSICAO BRONZE/LATAO (REF 736) SEM ANEL DE SOLDA, BOLSA X BOLSA, 15 MM</t>
  </si>
  <si>
    <t>CURVA DE TRANSPOSICAO BRONZE/LATAO (REF 736) SEM ANEL DE SOLDA, BOLSA X BOLSA, 22 MM</t>
  </si>
  <si>
    <t>46,64</t>
  </si>
  <si>
    <t>CURVA DE TRANSPOSICAO BRONZE/LATAO (REF 736) SEM ANEL DE SOLDA, BOLSA X BOLSA, 28 MM</t>
  </si>
  <si>
    <t>84,02</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</si>
  <si>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</si>
  <si>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</si>
  <si>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</si>
  <si>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</si>
  <si>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</si>
  <si>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24,49</t>
  </si>
  <si>
    <t>CURVA LONGA PVC, PB, JE, 45 GRAUS, DN 100 MM, PARA REDE COLETORA ESGOTO (NBR 10569)</t>
  </si>
  <si>
    <t>CURVA LONGA PVC, PB, JE, 45 GRAUS, DN 150 MM, PARA REDE COLETORA ESGOTO (NBR 10569)</t>
  </si>
  <si>
    <t>165,62</t>
  </si>
  <si>
    <t>CURVA LONGA PVC, PB, JE, 90 GRAUS, DN 100 MM, PARA REDE COLETORA ESGOTO (NBR 10569)</t>
  </si>
  <si>
    <t>65,19</t>
  </si>
  <si>
    <t>CURVA LONGA PVC, PB, JE, 90 GRAUS, DN 150 MM, PARA REDE COLETORA ESGOTO (NBR 10569)</t>
  </si>
  <si>
    <t>237,83</t>
  </si>
  <si>
    <t>CURVA PPR 90 GRAUS, DN 20 MM, PARA AGUA QUENTE PREDIAL</t>
  </si>
  <si>
    <t>8,57</t>
  </si>
  <si>
    <t>CURVA PPR 90 GRAUS, DN 25 MM, PARA AGUA QUENTE PREDIAL</t>
  </si>
  <si>
    <t>CURVA PVC CURTA 90 G, DN 50 MM, PARA ESGOTO PREDIAL</t>
  </si>
  <si>
    <t>13,36</t>
  </si>
  <si>
    <t>CURVA PVC CURTA 90 GRAUS, DN 40 MM, PARA ESGOTO PREDIAL</t>
  </si>
  <si>
    <t>5,88</t>
  </si>
  <si>
    <t>CURVA PVC CURTA 90 GRAUS, DN 75 MM, PARA ESGOTO PREDIAL</t>
  </si>
  <si>
    <t>CURVA PVC CURTA 90 GRAUS, 100 MM, PARA ESGOTO PREDIAL</t>
  </si>
  <si>
    <t>CURVA PVC LEVE, 90 GRAUS, COM PONTA E BOLSA LISA, DN 150 MM</t>
  </si>
  <si>
    <t>112,88</t>
  </si>
  <si>
    <t>CURVA PVC LEVE, 90 GRAUS, COM PONTA E BOLSA LISA, DN 250 MM</t>
  </si>
  <si>
    <t>834,03</t>
  </si>
  <si>
    <t>CURVA PVC LEVE, 90 GRAUS, COM PONTA E BOLSA LISA, DN 300 MM</t>
  </si>
  <si>
    <t>1.299,09</t>
  </si>
  <si>
    <t>CURVA PVC LONGA 45 GRAUS, 100 MM, PARA ESGOTO PREDIAL</t>
  </si>
  <si>
    <t>60,94</t>
  </si>
  <si>
    <t>CURVA PVC LONGA 45G, DN 50 MM, PARA ESGOTO PREDIAL</t>
  </si>
  <si>
    <t>CURVA PVC LONGA 45G, DN 75 MM, PARA ESGOTO PREDIAL</t>
  </si>
  <si>
    <t>50,46</t>
  </si>
  <si>
    <t>CURVA PVC LONGA 90 GRAUS, 100 MM, PARA ESGOTO PREDIAL</t>
  </si>
  <si>
    <t>63,25</t>
  </si>
  <si>
    <t>CURVA PVC LONGA 90 GRAUS, 40 MM, PARA ESGOTO PREDIAL</t>
  </si>
  <si>
    <t>7,04</t>
  </si>
  <si>
    <t>CURVA PVC LONGA 90 GRAUS, 50 MM, PARA ESGOTO PREDIAL</t>
  </si>
  <si>
    <t>14,74</t>
  </si>
  <si>
    <t>CURVA PVC LONGA 90 GRAUS, 75 MM, PARA ESGOTO PREDIAL</t>
  </si>
  <si>
    <t>43,38</t>
  </si>
  <si>
    <t>CURVA PVC PBA, JE, PB, 22 GRAUS, DN 100 / DE 110 MM, PARA REDE AGUA (NBR 10351)</t>
  </si>
  <si>
    <t>185,82</t>
  </si>
  <si>
    <t>CURVA PVC PBA, JE, PB, 22 GRAUS, DN 50 / DE 60 MM, PARA REDE AGUA (NBR 10351)</t>
  </si>
  <si>
    <t>CURVA PVC PBA, JE, PB, 22 GRAUS, DN 75 / DE 85 MM, PARA REDE AGUA (NBR 10351)</t>
  </si>
  <si>
    <t>76,38</t>
  </si>
  <si>
    <t>CURVA PVC PBA, JE, PB, 45 GRAUS, DN 100 / DE 110 MM, PARA REDE AGUA (NBR 10351)</t>
  </si>
  <si>
    <t>184,01</t>
  </si>
  <si>
    <t>CURVA PVC PBA, JE, PB, 45 GRAUS, DN 50 / DE 60 MM, PARA REDE AGUA (NBR 10351)</t>
  </si>
  <si>
    <t>CURVA PVC PBA, JE, PB, 45 GRAUS, DN 75 / DE 85 MM, PARA REDE AGUA (NBR 10351)</t>
  </si>
  <si>
    <t>99,13</t>
  </si>
  <si>
    <t>CURVA PVC PBA, JE, PB, 90 GRAUS, DN 100 / DE 110 MM, PARA REDE AGUA (NBR 10351)</t>
  </si>
  <si>
    <t>224,55</t>
  </si>
  <si>
    <t>CURVA PVC PBA, JE, PB, 90 GRAUS, DN 50 / DE 60 MM, PARA REDE AGUA (NBR 10351)</t>
  </si>
  <si>
    <t>CURVA PVC PBA, JE, PB, 90 GRAUS, DN 75 / DE 85 MM, PARA REDE AGUA (NBR 10351)</t>
  </si>
  <si>
    <t>118,84</t>
  </si>
  <si>
    <t>CURVA PVC 90 GRAUS, ROSCAVEL, 1 1/2",  AGUA FRIA PREDIAL</t>
  </si>
  <si>
    <t>35,31</t>
  </si>
  <si>
    <t>CURVA PVC 90 GRAUS, ROSCAVEL, 1 1/4",  AGUA FRIA PREDIAL</t>
  </si>
  <si>
    <t>CURVA PVC 90 GRAUS, ROSCAVEL, 1/2",  AGUA FRIA PREDIAL</t>
  </si>
  <si>
    <t>5,54</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</si>
  <si>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</si>
  <si>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</si>
  <si>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</si>
  <si>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</si>
  <si>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527,66</t>
  </si>
  <si>
    <t>CURVA PVC, BB, JE, 45 GRAUS, DN 250 MM, PARA TUBO CORRUGADO E/OU LISO, REDE COLETORA ESGOTO (NBR 10569)</t>
  </si>
  <si>
    <t>867,96</t>
  </si>
  <si>
    <t>CURVA PVC, BB, JE, 90 GRAUS, DN 200 MM, PARA TUBO CORRUGADO E/OU LISO, REDE COLETORA ESGOTO (NBR 10569)</t>
  </si>
  <si>
    <t>659,96</t>
  </si>
  <si>
    <t>CURVA PVC, BB, JE, 90 GRAUS, DN 250 MM, PARA TUBO CORRUGADO E/OU LISO, REDE COLETORA ESGOTO (NBR 10569)</t>
  </si>
  <si>
    <t>975,67</t>
  </si>
  <si>
    <t>CURVA PVC, SERIE R, 87.30 GRAUS, CURTA, 100 MM, PARA ESGOTO OU AGUAS PLUVIAIS PREDIAIS (PARA PE-DE-COLUNA)</t>
  </si>
  <si>
    <t>59,75</t>
  </si>
  <si>
    <t>CURVA PVC, SERIE R, 87.30 GRAUS, CURTA, 150 MM, PARA ESGOTO OU AGUAS PLUVIAIS PREDIAIS (PARA PE-DE-COLUNA)</t>
  </si>
  <si>
    <t>201,46</t>
  </si>
  <si>
    <t>CURVA PVC, SERIE R, 87.30 GRAUS, CURTA, 75 MM, PARA ESGOTO OU AGUAS PLUVIAIS PREDIAIS (PARA PE-DE-COLUNA)</t>
  </si>
  <si>
    <t>39,09</t>
  </si>
  <si>
    <t>CURVA PVC, 45 GRAUS, CURTA, PB, DN 100 MM, PARA ESGOTO PREDIAL</t>
  </si>
  <si>
    <t>36,14</t>
  </si>
  <si>
    <t>CURVA 135 GRAUS, DE PVC RIGIDO ROSCAVEL, DE 1", PARA ELETRODUTO</t>
  </si>
  <si>
    <t>CURVA 135 GRAUS, DE PVC RIGIDO ROSCAVEL, DE 3/4", PARA ELETRODUTO</t>
  </si>
  <si>
    <t>CURVA 135 GRAUS, PARA ELETRODUTO, EM ACO GALVANIZADO ELETROLITICO, DIAMETRO DE 100 MM (4")</t>
  </si>
  <si>
    <t>272,00</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</si>
  <si>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</si>
  <si>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</si>
  <si>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</si>
  <si>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</si>
  <si>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</si>
  <si>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38,24</t>
  </si>
  <si>
    <t>CURVA 135 GRAUS, PARA ELETRODUTO, EM ACO GALVANIZADO ELETROLITICO, DIAMETRO DE 50 MM (2")</t>
  </si>
  <si>
    <t>58,16</t>
  </si>
  <si>
    <t>CURVA 135 GRAUS, PARA ELETRODUTO, EM ACO GALVANIZADO ELETROLITICO, DIAMETRO DE 65 MM (2 1/2")</t>
  </si>
  <si>
    <t>102,45</t>
  </si>
  <si>
    <t>CURVA 135 GRAUS, PARA ELETRODUTO, EM ACO GALVANIZADO ELETROLITICO, DIAMETRO DE 80 MM (3")</t>
  </si>
  <si>
    <t>138,57</t>
  </si>
  <si>
    <t>CURVA 180 GRAUS, DE PVC RIGIDO ROSCAVEL, DE 1 1/2", PARA ELETRODUTO</t>
  </si>
  <si>
    <t>CURVA 180 GRAUS, DE PVC RIGIDO ROSCAVEL, DE 1 1/4", PARA ELETRODUTO</t>
  </si>
  <si>
    <t>7,81</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</si>
  <si>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</si>
  <si>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</si>
  <si>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</si>
  <si>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</si>
  <si>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</si>
  <si>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</si>
  <si>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</si>
  <si>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</si>
  <si>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55,21</t>
  </si>
  <si>
    <t>CURVA 45 GRAUS DE COBRE (REF 606) SEM ANEL DE SOLDA, BOLSA X BOLSA, 42 MM</t>
  </si>
  <si>
    <t>88,16</t>
  </si>
  <si>
    <t>CURVA 45 GRAUS DE COBRE (REF 606) SEM ANEL DE SOLDA, BOLSA X BOLSA, 54 MM</t>
  </si>
  <si>
    <t>130,94</t>
  </si>
  <si>
    <t>CURVA 45 GRAUS DE COBRE (REF 606) SEM ANEL DE SOLDA, BOLSA X BOLSA, 66 MM</t>
  </si>
  <si>
    <t>311,19</t>
  </si>
  <si>
    <t>CURVA 45 GRAUS DE FERRO GALVANIZADO, COM ROSCA BSP FEMEA, DE 1 1/2"</t>
  </si>
  <si>
    <t>CURVA 45 GRAUS DE FERRO GALVANIZADO, COM ROSCA BSP FEMEA, DE 1 1/4"</t>
  </si>
  <si>
    <t>53,99</t>
  </si>
  <si>
    <t>CURVA 45 GRAUS DE FERRO GALVANIZADO, COM ROSCA BSP FEMEA, DE 1/2"</t>
  </si>
  <si>
    <t>CURVA 45 GRAUS DE FERRO GALVANIZADO, COM ROSCA BSP FEMEA, DE 1"</t>
  </si>
  <si>
    <t>43,93</t>
  </si>
  <si>
    <t>CURVA 45 GRAUS DE FERRO GALVANIZADO, COM ROSCA BSP FEMEA, DE 2 1/2"</t>
  </si>
  <si>
    <t>179,63</t>
  </si>
  <si>
    <t>CURVA 45 GRAUS DE FERRO GALVANIZADO, COM ROSCA BSP FEMEA, DE 2"</t>
  </si>
  <si>
    <t>119,24</t>
  </si>
  <si>
    <t>CURVA 45 GRAUS DE FERRO GALVANIZADO, COM ROSCA BSP FEMEA, DE 3/4"</t>
  </si>
  <si>
    <t>CURVA 45 GRAUS DE FERRO GALVANIZADO, COM ROSCA BSP FEMEA, DE 3"</t>
  </si>
  <si>
    <t>261,24</t>
  </si>
  <si>
    <t>CURVA 45 GRAUS DE FERRO GALVANIZADO, COM ROSCA BSP FEMEA, DE 4"</t>
  </si>
  <si>
    <t>538,56</t>
  </si>
  <si>
    <t>CURVA 45 GRAUS DE FERRO GALVANIZADO, COM ROSCA BSP MACHO/FEMEA, DE 1 1/2"</t>
  </si>
  <si>
    <t>56,94</t>
  </si>
  <si>
    <t>CURVA 45 GRAUS DE FERRO GALVANIZADO, COM ROSCA BSP MACHO/FEMEA, DE 1 1/4"</t>
  </si>
  <si>
    <t>45,02</t>
  </si>
  <si>
    <t>CURVA 45 GRAUS DE FERRO GALVANIZADO, COM ROSCA BSP MACHO/FEMEA, DE 1/2"</t>
  </si>
  <si>
    <t>CURVA 45 GRAUS DE FERRO GALVANIZADO, COM ROSCA BSP MACHO/FEMEA, DE 1"</t>
  </si>
  <si>
    <t>CURVA 45 GRAUS DE FERRO GALVANIZADO, COM ROSCA BSP MACHO/FEMEA, DE 2 1/2"</t>
  </si>
  <si>
    <t>160,79</t>
  </si>
  <si>
    <t>CURVA 45 GRAUS DE FERRO GALVANIZADO, COM ROSCA BSP MACHO/FEMEA, DE 2"</t>
  </si>
  <si>
    <t>89,18</t>
  </si>
  <si>
    <t>CURVA 45 GRAUS DE FERRO GALVANIZADO, COM ROSCA BSP MACHO/FEMEA, DE 3/4"</t>
  </si>
  <si>
    <t>19,29</t>
  </si>
  <si>
    <t>CURVA 45 GRAUS DE FERRO GALVANIZADO, COM ROSCA BSP MACHO/FEMEA, DE 3"</t>
  </si>
  <si>
    <t>225,14</t>
  </si>
  <si>
    <t>CURVA 45 GRAUS EM ACO CARBONO, SOLDAVEL, PRESSAO 3.000 LBS, DN 1 1/2"</t>
  </si>
  <si>
    <t>87,29</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</si>
  <si>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</si>
  <si>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</si>
  <si>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</si>
  <si>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</si>
  <si>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247,95</t>
  </si>
  <si>
    <t>CURVA 45 GRAUS EM ACO CARBONO, SOLDAVEL, PRESSAO 3.000 LBS, DN 2"</t>
  </si>
  <si>
    <t>124,11</t>
  </si>
  <si>
    <t>CURVA 45 GRAUS EM ACO CARBONO, SOLDAVEL, PRESSAO 3.000 LBS, DN 3/4"</t>
  </si>
  <si>
    <t>27,55</t>
  </si>
  <si>
    <t>CURVA 45 GRAUS EM ACO CARBONO, SOLDAVEL, PRESSAO 3.000 LBS, DN 3"</t>
  </si>
  <si>
    <t>643,57</t>
  </si>
  <si>
    <t>CURVA 45 GRAUS RANHURADA EM FERRO FUNDIDO, DN 50 MM (2")</t>
  </si>
  <si>
    <t>CURVA 45 GRAUS RANHURADA EM FERRO FUNDIDO, DN 65 MM (2 1/2")</t>
  </si>
  <si>
    <t>37,84</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</si>
  <si>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</si>
  <si>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</si>
  <si>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</si>
  <si>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</si>
  <si>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</si>
  <si>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</si>
  <si>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71,22</t>
  </si>
  <si>
    <t>CURVA 90 GRAUS DE FERRO GALVANIZADO, COM ROSCA BSP FEMEA, DE 1 1/4"</t>
  </si>
  <si>
    <t>57,09</t>
  </si>
  <si>
    <t>CURVA 90 GRAUS DE FERRO GALVANIZADO, COM ROSCA BSP FEMEA, DE 1/2"</t>
  </si>
  <si>
    <t>CURVA 90 GRAUS DE FERRO GALVANIZADO, COM ROSCA BSP FEMEA, DE 1"</t>
  </si>
  <si>
    <t>CURVA 90 GRAUS DE FERRO GALVANIZADO, COM ROSCA BSP FEMEA, DE 2 1/2"</t>
  </si>
  <si>
    <t>205,84</t>
  </si>
  <si>
    <t>CURVA 90 GRAUS DE FERRO GALVANIZADO, COM ROSCA BSP FEMEA, DE 2"</t>
  </si>
  <si>
    <t>118,61</t>
  </si>
  <si>
    <t>CURVA 90 GRAUS DE FERRO GALVANIZADO, COM ROSCA BSP FEMEA, DE 3/4"</t>
  </si>
  <si>
    <t>22,50</t>
  </si>
  <si>
    <t>CURVA 90 GRAUS DE FERRO GALVANIZADO, COM ROSCA BSP FEMEA, DE 3"</t>
  </si>
  <si>
    <t>277,86</t>
  </si>
  <si>
    <t>CURVA 90 GRAUS DE FERRO GALVANIZADO, COM ROSCA BSP FEMEA, DE 4"</t>
  </si>
  <si>
    <t>561,46</t>
  </si>
  <si>
    <t>CURVA 90 GRAUS DE FERRO GALVANIZADO, COM ROSCA BSP MACHO/FEMEA, DE 1 1/2"</t>
  </si>
  <si>
    <t>CURVA 90 GRAUS DE FERRO GALVANIZADO, COM ROSCA BSP MACHO/FEMEA, DE 1 1/4"</t>
  </si>
  <si>
    <t>54,85</t>
  </si>
  <si>
    <t>CURVA 90 GRAUS DE FERRO GALVANIZADO, COM ROSCA BSP MACHO/FEMEA, DE 1/2"</t>
  </si>
  <si>
    <t>13,86</t>
  </si>
  <si>
    <t>CURVA 90 GRAUS DE FERRO GALVANIZADO, COM ROSCA BSP MACHO/FEMEA, DE 1"</t>
  </si>
  <si>
    <t>CURVA 90 GRAUS DE FERRO GALVANIZADO, COM ROSCA BSP MACHO/FEMEA, DE 2 1/2"</t>
  </si>
  <si>
    <t>188,07</t>
  </si>
  <si>
    <t>CURVA 90 GRAUS DE FERRO GALVANIZADO, COM ROSCA BSP MACHO/FEMEA, DE 2"</t>
  </si>
  <si>
    <t>111,94</t>
  </si>
  <si>
    <t>CURVA 90 GRAUS DE FERRO GALVANIZADO, COM ROSCA BSP MACHO/FEMEA, DE 3/4"</t>
  </si>
  <si>
    <t>19,73</t>
  </si>
  <si>
    <t>CURVA 90 GRAUS DE FERRO GALVANIZADO, COM ROSCA BSP MACHO/FEMEA, DE 3"</t>
  </si>
  <si>
    <t>268,97</t>
  </si>
  <si>
    <t>CURVA 90 GRAUS DE FERRO GALVANIZADO, COM ROSCA BSP MACHO/FEMEA, DE 4"</t>
  </si>
  <si>
    <t>539,23</t>
  </si>
  <si>
    <t>CURVA 90 GRAUS DE FERRO GALVANIZADO, COM ROSCA BSP MACHO, DE 1 1/2"</t>
  </si>
  <si>
    <t>CURVA 90 GRAUS DE FERRO GALVANIZADO, COM ROSCA BSP MACHO, DE 1 1/4"</t>
  </si>
  <si>
    <t>62,04</t>
  </si>
  <si>
    <t>CURVA 90 GRAUS DE FERRO GALVANIZADO, COM ROSCA BSP MACHO, DE 1/2"</t>
  </si>
  <si>
    <t>CURVA 90 GRAUS DE FERRO GALVANIZADO, COM ROSCA BSP MACHO, DE 1"</t>
  </si>
  <si>
    <t>33,39</t>
  </si>
  <si>
    <t>CURVA 90 GRAUS DE FERRO GALVANIZADO, COM ROSCA BSP MACHO, DE 2 1/2"</t>
  </si>
  <si>
    <t>256,43</t>
  </si>
  <si>
    <t>CURVA 90 GRAUS DE FERRO GALVANIZADO, COM ROSCA BSP MACHO, DE 2"</t>
  </si>
  <si>
    <t>CURVA 90 GRAUS DE FERRO GALVANIZADO, COM ROSCA BSP MACHO, DE 3/4"</t>
  </si>
  <si>
    <t>CURVA 90 GRAUS DE FERRO GALVANIZADO, COM ROSCA BSP MACHO, DE 3"</t>
  </si>
  <si>
    <t>333,97</t>
  </si>
  <si>
    <t>CURVA 90 GRAUS DE FERRO GALVANIZADO, COM ROSCA BSP MACHO, DE 4"</t>
  </si>
  <si>
    <t>637,61</t>
  </si>
  <si>
    <t>CURVA 90 GRAUS DE FERRO GALVANIZADO, COM ROSCA BSP MACHO, DE 6"</t>
  </si>
  <si>
    <t>1.594,92</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</si>
  <si>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</si>
  <si>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</si>
  <si>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</si>
  <si>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</si>
  <si>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</si>
  <si>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266,36</t>
  </si>
  <si>
    <t>CURVA 90 GRAUS EM ACO CARBONO, RAIO CURTO, SOLDAVEL, PRESSAO 3.000 LBS, DN 2"</t>
  </si>
  <si>
    <t>135,62</t>
  </si>
  <si>
    <t>CURVA 90 GRAUS EM ACO CARBONO, RAIO CURTO, SOLDAVEL, PRESSAO 3.000 LBS, DN 3/4"</t>
  </si>
  <si>
    <t>CURVA 90 GRAUS EM ACO CARBONO, RAIO CURTO, SOLDAVEL, PRESSAO 3.000 LBS, DN 3"</t>
  </si>
  <si>
    <t>560,99</t>
  </si>
  <si>
    <t>CURVA 90 GRAUS RANHURADA EM FERRO FUNDIDO, DN 50 MM (2")</t>
  </si>
  <si>
    <t>CURVA 90 GRAUS RANHURADA EM FERRO FUNDIDO, DN 65 MM (2 1/2")</t>
  </si>
  <si>
    <t>CURVA 90 GRAUS RANHURADA EM FERRO FUNDIDO, DN 80 MM (3")</t>
  </si>
  <si>
    <t>49,99</t>
  </si>
  <si>
    <t>CURVA 90 GRAUS, CURTA, DE PVC RIGIDO ROSCAVEL, DE 1/2", PARA ELETRODUTO</t>
  </si>
  <si>
    <t>CURVA 90 GRAUS, CURTA, DE PVC RIGIDO ROSCAVEL, DE 1", PARA ELETRODUTO</t>
  </si>
  <si>
    <t>CURVA 90 GRAUS, CURTA, DE PVC RIGIDO ROSCAVEL, DE 3/4", PARA ELETRODUTO</t>
  </si>
  <si>
    <t>2,94</t>
  </si>
  <si>
    <t>CURVA 90 GRAUS, LONGA, DE PVC RIGIDO ROSCAVEL, DE 1 1/2", PARA ELETRODUTO</t>
  </si>
  <si>
    <t>6,50</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</si>
  <si>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</si>
  <si>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</si>
  <si>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</si>
  <si>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</si>
  <si>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</si>
  <si>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10,56</t>
  </si>
  <si>
    <t>CURVA 90 GRAUS, LONGA, DE PVC RIGIDO ROSCAVEL, DE 3/4", PARA ELETRODUTO</t>
  </si>
  <si>
    <t>CURVA 90 GRAUS, LONGA, DE PVC RIGIDO ROSCAVEL, DE 3", PARA ELETRODUTO</t>
  </si>
  <si>
    <t>CURVA 90 GRAUS, LONGA, DE PVC RIGIDO ROSCAVEL, DE 4", PARA ELETRODUTO</t>
  </si>
  <si>
    <t>54,22</t>
  </si>
  <si>
    <t>CURVA 90 GRAUS, PARA ELETRODUTO, EM ACO GALVANIZADO ELETROLITICO, DIAMETRO DE 100 MM (4")</t>
  </si>
  <si>
    <t>192,18</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</si>
  <si>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</si>
  <si>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</si>
  <si>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</si>
  <si>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</si>
  <si>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</si>
  <si>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</si>
  <si>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</si>
  <si>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86,31</t>
  </si>
  <si>
    <t>CURVA 90 GRAUS, PARA ELETRODUTO, EM ACO GALVANIZADO ELETROLITICO, DIAMETRO DE 80 MM (3")</t>
  </si>
  <si>
    <t>113,31</t>
  </si>
  <si>
    <t>DENTE PARA  FRESADORA</t>
  </si>
  <si>
    <t>70,38</t>
  </si>
  <si>
    <t>DESEMPENADEIRA DE ACO DENTADA 12 X *25* CM, DENTES 8 X 8 MM, CABO FECHADO DE MADEIRA</t>
  </si>
  <si>
    <t>21,87</t>
  </si>
  <si>
    <t>DESEMPENADEIRA DE ACO LISA 12 X *25* CM COM CABO FECHADO DE MADEIRA</t>
  </si>
  <si>
    <t>DESEMPENADEIRA PLASTICA LISA *14 X 27* CM</t>
  </si>
  <si>
    <t>19,97</t>
  </si>
  <si>
    <t>DESENHISTA COPISTA</t>
  </si>
  <si>
    <t>DESENHISTA COPISTA (MENSALISTA)</t>
  </si>
  <si>
    <t>3.743,08</t>
  </si>
  <si>
    <t>DESENHISTA DETALHISTA</t>
  </si>
  <si>
    <t>29,67</t>
  </si>
  <si>
    <t>DESENHISTA DETALHISTA (MENSALISTA)</t>
  </si>
  <si>
    <t>5.188,54</t>
  </si>
  <si>
    <t>DESENHISTA PROJETISTA</t>
  </si>
  <si>
    <t>DESENHISTA PROJETISTA (MENSALISTA)</t>
  </si>
  <si>
    <t>4.308,58</t>
  </si>
  <si>
    <t>DESENHISTA TECNICO AUXILIAR</t>
  </si>
  <si>
    <t>20,65</t>
  </si>
  <si>
    <t>DESENHISTA TECNICO AUXILIAR (MENSALISTA)</t>
  </si>
  <si>
    <t>3.610,38</t>
  </si>
  <si>
    <t>DESINFETANTE PRONTO USO</t>
  </si>
  <si>
    <t>DESMOLDANTE PARA CONCRETO ESTAMPADO</t>
  </si>
  <si>
    <t>45,36</t>
  </si>
  <si>
    <t>DESMOLDANTE PARA FORMAS METALICAS A BASE DE OLEO VEGETAL</t>
  </si>
  <si>
    <t>DESMOLDANTE PROTETOR PARA FORMAS DE MADEIRA, DE BASE OLEOSA EMULSIONADA EM AGUA</t>
  </si>
  <si>
    <t>8,34</t>
  </si>
  <si>
    <t>DETERGENTE NEUTRO USO GERAL, CONCENTRADO</t>
  </si>
  <si>
    <t>DILUENTE AGUARRAS</t>
  </si>
  <si>
    <t>DILUENTE EPOXI</t>
  </si>
  <si>
    <t>47,41</t>
  </si>
  <si>
    <t>DISCO DE BORRACHA PARA LIXADEIRA RIGIDO 7 " COM ARRUELA  CENTRAL</t>
  </si>
  <si>
    <t>42,68</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</si>
  <si>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</si>
  <si>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</si>
  <si>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</si>
  <si>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778,93</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</si>
  <si>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</si>
  <si>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</si>
  <si>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</si>
  <si>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</si>
  <si>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1.776,38</t>
  </si>
  <si>
    <t>DISJUNTOR TERMICO E MAGNETICO AJUSTAVEIS, TRIPOLAR DE 100 ATE 250A, CAPACIDADE DE INTERRUPCAO DE 35KA</t>
  </si>
  <si>
    <t>1.397,40</t>
  </si>
  <si>
    <t>DISJUNTOR TERMICO E MAGNETICO AJUSTAVEIS, TRIPOLAR DE 300 ATE 400A, CAPACIDADE DE INTERRUPCAO DE 35KA</t>
  </si>
  <si>
    <t>2.163,62</t>
  </si>
  <si>
    <t>DISJUNTOR TERMICO E MAGNETICO AJUSTAVEIS, TRIPOLAR DE 450 ATE 600A, CAPACIDADE DE INTERRUPCAO DE 35KA</t>
  </si>
  <si>
    <t>5.054,89</t>
  </si>
  <si>
    <t>DISJUNTOR TERMOMAGNETICO TRIPOLAR 125A</t>
  </si>
  <si>
    <t>411,13</t>
  </si>
  <si>
    <t>DISJUNTOR TERMOMAGNETICO TRIPOLAR 150 A / 600 V, TIPO FXD / ICC - 35 KA</t>
  </si>
  <si>
    <t>466,41</t>
  </si>
  <si>
    <t>DISJUNTOR TERMOMAGNETICO TRIPOLAR 200 A / 600 V, TIPO FXD / ICC - 35 KA</t>
  </si>
  <si>
    <t>654,56</t>
  </si>
  <si>
    <t>DISJUNTOR TERMOMAGNETICO TRIPOLAR 250 A / 600 V, TIPO FXD</t>
  </si>
  <si>
    <t>1.096,15</t>
  </si>
  <si>
    <t>DISJUNTOR TERMOMAGNETICO TRIPOLAR 3  X 250 A/ICC - 25 KA</t>
  </si>
  <si>
    <t>958,74</t>
  </si>
  <si>
    <t>DISJUNTOR TERMOMAGNETICO TRIPOLAR 3 X 350 A/ICC - 25 KA</t>
  </si>
  <si>
    <t>1.776,57</t>
  </si>
  <si>
    <t>DISJUNTOR TERMOMAGNETICO TRIPOLAR 300 A / 600 V, TIPO JXD / ICC - 40 KA</t>
  </si>
  <si>
    <t>1.505,71</t>
  </si>
  <si>
    <t>DISJUNTOR TERMOMAGNETICO TRIPOLAR 400 A / 600 V, TIPO JXD / ICC - 40 KA</t>
  </si>
  <si>
    <t>DISJUNTOR TERMOMAGNETICO TRIPOLAR 600 A / 600 V, TIPO LXD / ICC - 40 KA</t>
  </si>
  <si>
    <t>2.479,90</t>
  </si>
  <si>
    <t>DISJUNTOR TERMOMAGNETICO TRIPOLAR 800 A / 600 V, TIPO LMXD</t>
  </si>
  <si>
    <t>5.301,57</t>
  </si>
  <si>
    <t>DISJUNTOR TIPO DIN / IEC, MONOPOLAR DE 40  ATE 50A</t>
  </si>
  <si>
    <t>15,91</t>
  </si>
  <si>
    <t>DISJUNTOR TIPO DIN/IEC, BIPOLAR DE 6 ATE 32A</t>
  </si>
  <si>
    <t>61,52</t>
  </si>
  <si>
    <t>DISJUNTOR TIPO DIN/IEC, BIPOLAR 40 ATE 50A</t>
  </si>
  <si>
    <t>60,57</t>
  </si>
  <si>
    <t>DISJUNTOR TIPO DIN/IEC, BIPOLAR 63 A</t>
  </si>
  <si>
    <t>86,76</t>
  </si>
  <si>
    <t>DISJUNTOR TIPO DIN/IEC, MONOPOLAR DE 6  ATE  32A</t>
  </si>
  <si>
    <t>10,73</t>
  </si>
  <si>
    <t>DISJUNTOR TIPO DIN/IEC, MONOPOLAR DE 63 A</t>
  </si>
  <si>
    <t>19,45</t>
  </si>
  <si>
    <t>DISJUNTOR TIPO DIN/IEC, TRIPOLAR DE 10 ATE 50A</t>
  </si>
  <si>
    <t>75,37</t>
  </si>
  <si>
    <t>DISJUNTOR TIPO DIN/IEC, TRIPOLAR 63 A</t>
  </si>
  <si>
    <t>DISJUNTOR TIPO NEMA, BIPOLAR 10  ATE  50 A, TENSAO MAXIMA 415 V</t>
  </si>
  <si>
    <t>74,81</t>
  </si>
  <si>
    <t>DISJUNTOR TIPO NEMA, BIPOLAR 60 ATE 100A, TENSAO MAXIMA 415 V</t>
  </si>
  <si>
    <t>114,75</t>
  </si>
  <si>
    <t>DISJUNTOR TIPO NEMA, MONOPOLAR DE 60 ATE 70A, TENSAO MAXIMA DE 240 V</t>
  </si>
  <si>
    <t>DISJUNTOR TIPO NEMA, MONOPOLAR 10 ATE 30A, TENSAO MAXIMA DE 240 V</t>
  </si>
  <si>
    <t>13,90</t>
  </si>
  <si>
    <t>DISJUNTOR TIPO NEMA, MONOPOLAR 35  ATE  50 A, TENSAO MAXIMA DE 240 V</t>
  </si>
  <si>
    <t>DISJUNTOR TIPO NEMA, TRIPOLAR 10  ATE  50A, TENSAO MAXIMA DE 415 V</t>
  </si>
  <si>
    <t>93,31</t>
  </si>
  <si>
    <t>DISJUNTOR TIPO NEMA, TRIPOLAR 60 ATE 100 A, TENSAO MAXIMA DE 415 V</t>
  </si>
  <si>
    <t>131,46</t>
  </si>
  <si>
    <t>DISPOSITIVO DPS CLASSE II, 1 POLO, TENSAO MAXIMA DE 175 V, CORRENTE MAXIMA DE *20* KA (TIPO AC)</t>
  </si>
  <si>
    <t>80,31</t>
  </si>
  <si>
    <t>DISPOSITIVO DPS CLASSE II, 1 POLO, TENSAO MAXIMA DE 175 V, CORRENTE MAXIMA DE *30* KA (TIPO AC)</t>
  </si>
  <si>
    <t>90,35</t>
  </si>
  <si>
    <t>DISPOSITIVO DPS CLASSE II, 1 POLO, TENSAO MAXIMA DE 175 V, CORRENTE MAXIMA DE *45* KA (TIPO AC)</t>
  </si>
  <si>
    <t>115,57</t>
  </si>
  <si>
    <t>DISPOSITIVO DPS CLASSE II, 1 POLO, TENSAO MAXIMA DE 175 V, CORRENTE MAXIMA DE *90* KA (TIPO AC)</t>
  </si>
  <si>
    <t>205,41</t>
  </si>
  <si>
    <t>DISPOSITIVO DPS CLASSE II, 1 POLO, TENSAO MAXIMA DE 275 V, CORRENTE MAXIMA DE *20* KA (TIPO AC)</t>
  </si>
  <si>
    <t>83,67</t>
  </si>
  <si>
    <t>DISPOSITIVO DPS CLASSE II, 1 POLO, TENSAO MAXIMA DE 275 V, CORRENTE MAXIMA DE *30* KA (TIPO AC)</t>
  </si>
  <si>
    <t>102,81</t>
  </si>
  <si>
    <t>DISPOSITIVO DPS CLASSE II, 1 POLO, TENSAO MAXIMA DE 275 V, CORRENTE MAXIMA DE *45* KA (TIPO AC)</t>
  </si>
  <si>
    <t>123,55</t>
  </si>
  <si>
    <t>DISPOSITIVO DPS CLASSE II, 1 POLO, TENSAO MAXIMA DE 275 V, CORRENTE MAXIMA DE *90* KA (TIPO AC)</t>
  </si>
  <si>
    <t>214,67</t>
  </si>
  <si>
    <t>DISPOSITIVO DPS CLASSE II, 1 POLO, TENSAO MAXIMA DE 385 V, CORRENTE MAXIMA DE *20* KA (TIPO AC)</t>
  </si>
  <si>
    <t>138,68</t>
  </si>
  <si>
    <t>DISPOSITIVO DPS CLASSE II, 1 POLO, TENSAO MAXIMA DE 385 V, CORRENTE MAXIMA DE *30* KA (TIPO AC)</t>
  </si>
  <si>
    <t>147,84</t>
  </si>
  <si>
    <t>DISPOSITIVO DPS CLASSE II, 1 POLO, TENSAO MAXIMA DE 385 V, CORRENTE MAXIMA DE *45* KA (TIPO AC)</t>
  </si>
  <si>
    <t>167,74</t>
  </si>
  <si>
    <t>DISPOSITIVO DPS CLASSE II, 1 POLO, TENSAO MAXIMA DE 385 V, CORRENTE MAXIMA DE *90* KA (TIPO AC)</t>
  </si>
  <si>
    <t>315,76</t>
  </si>
  <si>
    <t>DISPOSITIVO DPS CLASSE II, 1 POLO, TENSAO MAXIMA DE 460 V, CORRENTE MAXIMA DE *20* KA (TIPO AC)</t>
  </si>
  <si>
    <t>154,71</t>
  </si>
  <si>
    <t>DISPOSITIVO DPS CLASSE II, 1 POLO, TENSAO MAXIMA DE 460 V, CORRENTE MAXIMA DE *30* KA (TIPO AC)</t>
  </si>
  <si>
    <t>159,50</t>
  </si>
  <si>
    <t>DISPOSITIVO DPS CLASSE II, 1 POLO, TENSAO MAXIMA DE 460 V, CORRENTE MAXIMA DE *45* KA (TIPO AC)</t>
  </si>
  <si>
    <t>187,92</t>
  </si>
  <si>
    <t>DISPOSITIVO DPS CLASSE II, 1 POLO, TENSAO MAXIMA DE 460 V, CORRENTE MAXIMA DE *90* KA (TIPO AC)</t>
  </si>
  <si>
    <t>387,77</t>
  </si>
  <si>
    <t>DISPOSITIVO DR, 2 POLOS, SENSIBILIDADE DE 30 MA, CORRENTE DE 100 A, TIPO AC</t>
  </si>
  <si>
    <t>329,12</t>
  </si>
  <si>
    <t>DISPOSITIVO DR, 2 POLOS, SENSIBILIDADE DE 30 MA, CORRENTE DE 25 A, TIPO AC</t>
  </si>
  <si>
    <t>165,25</t>
  </si>
  <si>
    <t>DISPOSITIVO DR, 2 POLOS, SENSIBILIDADE DE 30 MA, CORRENTE DE 40 A, TIPO AC</t>
  </si>
  <si>
    <t>168,19</t>
  </si>
  <si>
    <t>DISPOSITIVO DR, 2 POLOS, SENSIBILIDADE DE 30 MA, CORRENTE DE 63 A, TIPO AC</t>
  </si>
  <si>
    <t>DISPOSITIVO DR, 2 POLOS, SENSIBILIDADE DE 30 MA, CORRENTE DE 80 A, TIPO AC</t>
  </si>
  <si>
    <t>306,70</t>
  </si>
  <si>
    <t>DISPOSITIVO DR, 2 POLOS, SENSIBILIDADE DE 300 MA, CORRENTE DE 25 A, TIPO AC</t>
  </si>
  <si>
    <t>187,12</t>
  </si>
  <si>
    <t>DISPOSITIVO DR, 2 POLOS, SENSIBILIDADE DE 300 MA, CORRENTE DE 40 A, TIPO AC</t>
  </si>
  <si>
    <t>204,09</t>
  </si>
  <si>
    <t>DISPOSITIVO DR, 2 POLOS, SENSIBILIDADE DE 300 MA, CORRENTE DE 63 A, TIPO AC</t>
  </si>
  <si>
    <t>205,31</t>
  </si>
  <si>
    <t>DISPOSITIVO DR, 2 POLOS, SENSIBILIDADE DE 300 MA, CORRENTE DE 80 A, TIPO  AC</t>
  </si>
  <si>
    <t>343,59</t>
  </si>
  <si>
    <t>DISPOSITIVO DR, 4 POLOS, SENSIBILIDADE DE 30 MA, CORRENTE DE 100 A, TIPO AC</t>
  </si>
  <si>
    <t>380,50</t>
  </si>
  <si>
    <t>DISPOSITIVO DR, 4 POLOS, SENSIBILIDADE DE 30 MA, CORRENTE DE 25 A, TIPO AC</t>
  </si>
  <si>
    <t>188,28</t>
  </si>
  <si>
    <t>DISPOSITIVO DR, 4 POLOS, SENSIBILIDADE DE 30 MA, CORRENTE DE 40 A, TIPO AC</t>
  </si>
  <si>
    <t>188,42</t>
  </si>
  <si>
    <t>DISPOSITIVO DR, 4 POLOS, SENSIBILIDADE DE 30 MA, CORRENTE DE 63 A, TIPO AC</t>
  </si>
  <si>
    <t>DISPOSITIVO DR, 4 POLOS, SENSIBILIDADE DE 30 MA, CORRENTE DE 80 A, TIPO AC</t>
  </si>
  <si>
    <t>383,30</t>
  </si>
  <si>
    <t>DISPOSITIVO DR, 4 POLOS, SENSIBILIDADE DE 300 MA, CORRENTE DE 100 A, TIPO AC</t>
  </si>
  <si>
    <t>616,38</t>
  </si>
  <si>
    <t>DISPOSITIVO DR, 4 POLOS, SENSIBILIDADE DE 300 MA, CORRENTE DE 25 A, TIPO AC</t>
  </si>
  <si>
    <t>233,78</t>
  </si>
  <si>
    <t>DISPOSITIVO DR, 4 POLOS, SENSIBILIDADE DE 300 MA, CORRENTE DE 40 A, TIPO AC</t>
  </si>
  <si>
    <t>273,93</t>
  </si>
  <si>
    <t>DISPOSITIVO DR, 4 POLOS, SENSIBILIDADE DE 300 MA, CORRENTE DE 63 A, TIPO AC</t>
  </si>
  <si>
    <t>264,00</t>
  </si>
  <si>
    <t>DISPOSITIVO DR, 4 POLOS, SENSIBILIDADE DE 300 MA, CORRENTE DE 80 A, TIPO AC</t>
  </si>
  <si>
    <t>611,60</t>
  </si>
  <si>
    <t>DISTRIBUIDOR DE AGREGADOS AUTOPROPELIDO, CAP 3 M3, A DIESEL, 6 CC, 176 CV</t>
  </si>
  <si>
    <t>366.962,58</t>
  </si>
  <si>
    <t>DISTRIBUIDOR DE AGREGADOS REBOCAVEL, CAPACIDADE 1,9 M3, LARGURA DE TRABALHO 3,66 M</t>
  </si>
  <si>
    <t>84.405,46</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</si>
  <si>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</si>
  <si>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</si>
  <si>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</si>
  <si>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</si>
  <si>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57,38</t>
  </si>
  <si>
    <t>DISTRIBUIDOR, PLASTICO, 2 SAIDAS, DN 32 X 16 MM, PARA CONEXAO COM CRIMPAGEM EM TUBO PEX</t>
  </si>
  <si>
    <t>178,73</t>
  </si>
  <si>
    <t>DISTRIBUIDOR, PLASTICO, 2 SAIDAS, DN 32 X 20 MM, PARA CONEXAO COM CRIMPAGEM EM TUBO PEX</t>
  </si>
  <si>
    <t>193,68</t>
  </si>
  <si>
    <t>DISTRIBUIDOR, PLASTICO, 2 SAIDAS, DN 32 X 25 MM, PARA CONEXAO COM CRIMPAGEM EM TUBO PEX</t>
  </si>
  <si>
    <t>196,48</t>
  </si>
  <si>
    <t>DISTRIBUIDOR, PLASTICO, 3 SAIDAS, DN 32 X 16 MM, PARA CONEXAO COM CRIMPAGEM EM TUBO PEX</t>
  </si>
  <si>
    <t>192,20</t>
  </si>
  <si>
    <t>DISTRIBUIDOR, PLASTICO, 3 SAIDAS, DN 32 X 20 MM, PARA CONEXAO COM CRIMPAGEM EM TUBO PEX</t>
  </si>
  <si>
    <t>225,68</t>
  </si>
  <si>
    <t>DISTRIBUIDOR, PLASTICO, 3 SAIDAS, DN 32 X 25 MM, PARA CONEXAO COM CRIMPAGEM EM TUBO PEX</t>
  </si>
  <si>
    <t>240,84</t>
  </si>
  <si>
    <t>DIVISORIA EM GRANITO, COM DUAS FACES POLIDAS, TIPO ANDORINHA/ QUARTZ/ CASTELO/ CORUMBA OU OUTROS EQUIVALENTES DA REGIAO, E=  *3,0*  CM</t>
  </si>
  <si>
    <t>585,53</t>
  </si>
  <si>
    <t>DIVISORIA EM MARMORE, COM DUAS FACES POLIDAS, BRANCO COMUM, E=  *3,0* CM</t>
  </si>
  <si>
    <t>480,15</t>
  </si>
  <si>
    <t>DIVISORIA, PLACA  PRE-MOLDADA EM GRANILITE, MARMORITE OU GRANITINA,  E = *3 CM</t>
  </si>
  <si>
    <t>151,13</t>
  </si>
  <si>
    <t>DOBRADEIRA ELETROMECANICA DE VERGALHAO, PARA ACO DE DIAMETRO ATE 1 1/2 "Â, MOTOR ELETRICO TRIFASICO, POTENCIA DE 3 HP ATE 5 HP</t>
  </si>
  <si>
    <t>70.009,41</t>
  </si>
  <si>
    <t>DOBRADICA EM ACO/FERRO, 3 1/2" X  3", E= 1,9  A 2 MM, COM ANEL,  CROMADO OU ZINCADO, TAMPA BOLA, COM PARAFUSOS</t>
  </si>
  <si>
    <t>25,80</t>
  </si>
  <si>
    <t>DOBRADICA EM ACO/FERRO, 3" X 2 1/2", E= 1,2 A 1,8 MM, SEM ANEL,  CROMADO OU ZINCADO, TAMPA CHATA, COM PARAFUSOS</t>
  </si>
  <si>
    <t>8,74</t>
  </si>
  <si>
    <t>DOBRADICA EM ACO/FERRO, 3" X 2 1/2", E= 1,9 A 2 MM, SEM ANEL,  CROMADO OU ZINCADO, TAMPA BOLA, COM PARAFUSOS</t>
  </si>
  <si>
    <t>15,01</t>
  </si>
  <si>
    <t>DOBRADICA EM LATAO, 3 " X 2 1/2 ", E= 1,9 A 2 MM, COM ANEL, CROMADO, TAMPA BOLA, COM PARAFUSOS</t>
  </si>
  <si>
    <t>DOBRADICA TIPO VAI-E-VEM EM ACO/FERRO, TAMANHO 3'', GALVANIZADO, COM PARAFUSOS</t>
  </si>
  <si>
    <t>DOMOS INDIVIDUAL EM ACRILICO BRANCO *95 X 95* CM, SEM INSTALACAO</t>
  </si>
  <si>
    <t>588,48</t>
  </si>
  <si>
    <t>DOSADOR DE AREIA, CAPACIDADE DE *26* LITROS</t>
  </si>
  <si>
    <t>1.507,12</t>
  </si>
  <si>
    <t>DUCHA / CHUVEIRO METALICO, DE PAREDE, ARTICULAVEL, COM BRACO/CANO, SEM DESVIADOR</t>
  </si>
  <si>
    <t>147,13</t>
  </si>
  <si>
    <t>DUCHA / CHUVEIRO METALICO, DE PAREDE, ARTICULAVEL, COM DESVIADOR E DUCHA MANUAL</t>
  </si>
  <si>
    <t>309,97</t>
  </si>
  <si>
    <t>DUCHA / CHUVEIRO PLASTICO SIMPLES, 5 '', BRANCO, PARA ACOPLAR EM HASTE 1/2 ", AGUA FRIA</t>
  </si>
  <si>
    <t>DUCHA HIGIENICA PLASTICA COM REGISTRO METALICO 1/2 "</t>
  </si>
  <si>
    <t>115,61</t>
  </si>
  <si>
    <t>DUMPER COM CAPACIDADE DE CARGA DE 1700 KG, PARTIDA ELETRICA, MOTOR DIESEL COM POTENCIA DE 16 CV</t>
  </si>
  <si>
    <t>126.200,91</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</si>
  <si>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</si>
  <si>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</si>
  <si>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</si>
  <si>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</si>
  <si>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9,38</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</si>
  <si>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</si>
  <si>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</si>
  <si>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</si>
  <si>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</si>
  <si>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20,18</t>
  </si>
  <si>
    <t>ELEMENTO VAZADO DE CONCRETO, QUADRICULADO, 16 FUROS *50 X 50 X 7* CM</t>
  </si>
  <si>
    <t>ELEMENTO VAZADO DE CONCRETO, QUADRICULADO, 25 FUROS *50 X 50 X 5* CM</t>
  </si>
  <si>
    <t>ELEMENTO VAZADO DE CONCRETO, VENEZIANA *39 X 22 X 15* CM</t>
  </si>
  <si>
    <t>12,43</t>
  </si>
  <si>
    <t>ELEMENTO VAZADO DE CONCRETO, VENEZIANA *39 X 29 X 10* CM</t>
  </si>
  <si>
    <t>21,67</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</si>
  <si>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</si>
  <si>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</si>
  <si>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</si>
  <si>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</si>
  <si>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</si>
  <si>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</si>
  <si>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</si>
  <si>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</si>
  <si>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</si>
  <si>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35,45</t>
  </si>
  <si>
    <t>ELETRODUTO DE PVC RIGIDO ROSCAVEL DE 1 ", SEM LUVA</t>
  </si>
  <si>
    <t>7,98</t>
  </si>
  <si>
    <t>ELETRODUTO DE PVC RIGIDO ROSCAVEL DE 1 1/2 ", SEM LUVA</t>
  </si>
  <si>
    <t>ELETRODUTO DE PVC RIGIDO ROSCAVEL DE 1 1/4 ", SEM LUVA</t>
  </si>
  <si>
    <t>ELETRODUTO DE PVC RIGIDO ROSCAVEL DE 1/2 ", SEM LUVA</t>
  </si>
  <si>
    <t>ELETRODUTO DE PVC RIGIDO ROSCAVEL DE 2 ", SEM LUVA</t>
  </si>
  <si>
    <t>19,08</t>
  </si>
  <si>
    <t>ELETRODUTO DE PVC RIGIDO ROSCAVEL DE 2 1/2 ", SEM LUVA</t>
  </si>
  <si>
    <t>ELETRODUTO DE PVC RIGIDO ROSCAVEL DE 3 ", SEM LUVA</t>
  </si>
  <si>
    <t>34,90</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</si>
  <si>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</si>
  <si>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</si>
  <si>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</si>
  <si>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</si>
  <si>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</si>
  <si>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</si>
  <si>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</si>
  <si>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</si>
  <si>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</si>
  <si>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</si>
  <si>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</si>
  <si>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</si>
  <si>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</si>
  <si>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18,32</t>
  </si>
  <si>
    <t>ELETRODUTO FLEXIVEL, EM ACO GALVANIZADO, REVESTIDO EXTERNAMENTE COM PVC PRETO, DIAMETRO EXTERNO DE 40 MM (1 1/4"), TIPO SEALTUBO</t>
  </si>
  <si>
    <t>27,64</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</si>
  <si>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</si>
  <si>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</si>
  <si>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</si>
  <si>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</si>
  <si>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29,84</t>
  </si>
  <si>
    <t>ELETRODUTO FLEXIVEL, EM ACO, TIPO CONDUITE, DIAMETRO DE 1 1/4"</t>
  </si>
  <si>
    <t>ELETRODUTO FLEXIVEL, EM ACO, TIPO CONDUITE, DIAMETRO DE 1/2"</t>
  </si>
  <si>
    <t>8,89</t>
  </si>
  <si>
    <t>ELETRODUTO FLEXIVEL, EM ACO, TIPO CONDUITE, DIAMETRO DE 1"</t>
  </si>
  <si>
    <t>ELETRODUTO FLEXIVEL, EM ACO, TIPO CONDUITE, DIAMETRO DE 2 1/2"</t>
  </si>
  <si>
    <t>65,85</t>
  </si>
  <si>
    <t>ELETRODUTO FLEXIVEL, EM ACO, TIPO CONDUITE, DIAMETRO DE 2"</t>
  </si>
  <si>
    <t>40,21</t>
  </si>
  <si>
    <t>ELETRODUTO FLEXIVEL, EM ACO, TIPO CONDUITE, DIAMETRO DE 3"</t>
  </si>
  <si>
    <t>74,15</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</si>
  <si>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</si>
  <si>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</si>
  <si>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</si>
  <si>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</si>
  <si>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</si>
  <si>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</si>
  <si>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</si>
  <si>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4,09</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</si>
  <si>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</si>
  <si>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</si>
  <si>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</si>
  <si>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21,79</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</si>
  <si>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</si>
  <si>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</si>
  <si>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</si>
  <si>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</si>
  <si>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</si>
  <si>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</si>
  <si>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</si>
  <si>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16,03</t>
  </si>
  <si>
    <t>ELETROTECNICO (MENSALISTA)</t>
  </si>
  <si>
    <t>2.802,91</t>
  </si>
  <si>
    <t>ELEVADOR DE CARGA A CABO, CABINE SEMI FECHADA 2,0 X 1,5 X 2,0 M, CAPACIDADE DE CARGA 1000 KG, TORRE  2,38 X 2,21 X 15 M, GUINCHO DE EMBREAGEM, FREIO DE SEGURANCA, LIMITADOR DE VELOCIDADE E CANCELA</t>
  </si>
  <si>
    <t>61.475,87</t>
  </si>
  <si>
    <t>ELEVADOR DE CREMALHEIRA CABINE FECHADA 1,5 X 2,5 X 2,35 M (UMA POR TORRE), CAPACIDADE DE CARGA 1200 KG (15 PESSOAS), TORRE  24 M (16 MODULOS), FREIO DE SEGURANCA, LIMITADOR DE CARGA</t>
  </si>
  <si>
    <t>289.427,23</t>
  </si>
  <si>
    <t>EMENDA PARA CALHA PLUVIAL, PVC, DIAMETRO ENTRE 119 E 170 MM, PARA DRENAGEM PREDIAL</t>
  </si>
  <si>
    <t>11,07</t>
  </si>
  <si>
    <t>EMULSAO ASFALTICA ANIONICA</t>
  </si>
  <si>
    <t>10,79</t>
  </si>
  <si>
    <t>EMULSAO ASFALTICA CATIONICA RL-1C PARA USO EM PAVIMENTACAO ASFALTICA (COLETADO CAIXA NA ANP ACRESCIDO DE ICMS)</t>
  </si>
  <si>
    <t>3.544,29</t>
  </si>
  <si>
    <t>EMULSAO ASFALTICA CATIONICA RR-2C PARA USO EM PAVIMENTACAO ASFALTICA (COLETADO CAIXA NA ANP ACRESCIDO DE ICMS)</t>
  </si>
  <si>
    <t>4,24</t>
  </si>
  <si>
    <t>EMULSAO EXPLOSIVA EM CARTUCHOS DE 1" X 12", DENSIDADE 1.15 G/CM3, INICIACAO ESPOLETA N. 8 / CORDEL</t>
  </si>
  <si>
    <t>26,03</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</si>
  <si>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</si>
  <si>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</si>
  <si>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</si>
  <si>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19,70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</si>
  <si>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</si>
  <si>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</si>
  <si>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</si>
  <si>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</si>
  <si>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</si>
  <si>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30,69</t>
  </si>
  <si>
    <t>ENCARREGADO GERAL DE OBRAS (MENSALISTA)</t>
  </si>
  <si>
    <t>5.363,87</t>
  </si>
  <si>
    <t>ENDURECEDOR MINERAL DE BASE CIMENTICIA PARA PISO DE CONCRETO</t>
  </si>
  <si>
    <t>10,68</t>
  </si>
  <si>
    <t>ENERGIA ELETRICA ATE 2000 KWH INDUSTRIAL, SEM DEMANDA</t>
  </si>
  <si>
    <t xml:space="preserve">KW/H  </t>
  </si>
  <si>
    <t>ENERGIA ELETRICA COMERCIAL, BAIXA TENSAO, RELATIVA AO CONSUMO DE ATE 100 KWH, INCLUINDO ICMS, PIS/PASEP E COFINS</t>
  </si>
  <si>
    <t>1,11</t>
  </si>
  <si>
    <t>ENGATE / RABICHO FLEXIVEL INOX 1/2 " X 30 CM</t>
  </si>
  <si>
    <t>35,06</t>
  </si>
  <si>
    <t>ENGATE / RABICHO FLEXIVEL INOX 1/2 " X 40 CM</t>
  </si>
  <si>
    <t>ENGATE/RABICHO FLEXIVEL PLASTICO (PVC OU ABS) BRANCO 1/2 " X 30 CM</t>
  </si>
  <si>
    <t>ENGATE/RABICHO FLEXIVEL PLASTICO (PVC OU ABS) BRANCO 1/2 " X 40 CM</t>
  </si>
  <si>
    <t>ENGENHEIRO CIVIL DE OBRA JUNIOR</t>
  </si>
  <si>
    <t>78,44</t>
  </si>
  <si>
    <t>ENGENHEIRO CIVIL DE OBRA JUNIOR (MENSALISTA)</t>
  </si>
  <si>
    <t>13.708,03</t>
  </si>
  <si>
    <t>ENGENHEIRO CIVIL DE OBRA PLENO</t>
  </si>
  <si>
    <t>89,27</t>
  </si>
  <si>
    <t>ENGENHEIRO CIVIL DE OBRA PLENO (MENSALISTA)</t>
  </si>
  <si>
    <t>15.602,55</t>
  </si>
  <si>
    <t>ENGENHEIRO CIVIL DE OBRA SENIOR</t>
  </si>
  <si>
    <t>122,03</t>
  </si>
  <si>
    <t>ENGENHEIRO CIVIL DE OBRA SENIOR (MENSALISTA)</t>
  </si>
  <si>
    <t>21.328,28</t>
  </si>
  <si>
    <t>ENGENHEIRO CIVIL JUNIOR</t>
  </si>
  <si>
    <t>79,58</t>
  </si>
  <si>
    <t>ENGENHEIRO CIVIL JUNIOR (MENSALISTA)</t>
  </si>
  <si>
    <t>13.908,01</t>
  </si>
  <si>
    <t>ENGENHEIRO CIVIL PLENO</t>
  </si>
  <si>
    <t>89,77</t>
  </si>
  <si>
    <t>ENGENHEIRO CIVIL PLENO (MENSALISTA)</t>
  </si>
  <si>
    <t>15.690,97</t>
  </si>
  <si>
    <t>ENGENHEIRO CIVIL SENIOR</t>
  </si>
  <si>
    <t>123,03</t>
  </si>
  <si>
    <t>ENGENHEIRO CIVIL SENIOR (MENSALISTA)</t>
  </si>
  <si>
    <t>21.502,99</t>
  </si>
  <si>
    <t>ENGENHEIRO ELETRICISTA</t>
  </si>
  <si>
    <t>ENGENHEIRO ELETRICISTA (MENSALISTA)</t>
  </si>
  <si>
    <t>15.164,19</t>
  </si>
  <si>
    <t>ENGENHEIRO SANITARISTA</t>
  </si>
  <si>
    <t>84,75</t>
  </si>
  <si>
    <t>ENGENHEIRO SANITARISTA (MENSALISTA)</t>
  </si>
  <si>
    <t>14.811,72</t>
  </si>
  <si>
    <t>ENXADA ESTREITA *25 X 23* CM COM CABO</t>
  </si>
  <si>
    <t>EPI - FAMILIA ALMOXARIFE - HORISTA (ENCARGOS COMPLEMENTARES - COLETADO CAIXA)</t>
  </si>
  <si>
    <t>EPI - FAMILIA ALMOXARIFE - MENSALISTA (ENCARGOS COMPLEMENTARES - COLETADO CAIXA)</t>
  </si>
  <si>
    <t>130,43</t>
  </si>
  <si>
    <t>EPI - FAMILIA CARPINTEIRO DE FORMAS - HORISTA (ENCARGOS COMPLEMENTARES - COLETADO CAIXA)</t>
  </si>
  <si>
    <t>EPI - FAMILIA CARPINTEIRO DE FORMAS - MENSALISTA (ENCARGOS COMPLEMENTARES - COLETADO CAIXA)</t>
  </si>
  <si>
    <t>238,17</t>
  </si>
  <si>
    <t>EPI - FAMILIA ELETRICISTA - HORISTA (ENCARGOS COMPLEMENTARES - COLETADO CAIXA)</t>
  </si>
  <si>
    <t>EPI - FAMILIA ELETRICISTA - MENSALISTA (ENCARGOS COMPLEMENTARES - COLETADO CAIXA)</t>
  </si>
  <si>
    <t>201,65</t>
  </si>
  <si>
    <t>EPI - FAMILIA ENCANADOR - HORISTA (ENCARGOS COMPLEMENTARES - COLETADO CAIXA)</t>
  </si>
  <si>
    <t>EPI - FAMILIA ENCANADOR - MENSALISTA (ENCARGOS COMPLEMENTARES - COLETADO CAIXA)</t>
  </si>
  <si>
    <t>177,43</t>
  </si>
  <si>
    <t>EPI - FAMILIA ENCARREGADO GERAL - HORISTA (ENCARGOS COMPLEMENTARES - COLETADO CAIXA)</t>
  </si>
  <si>
    <t>EPI - FAMILIA ENCARREGADO GERAL - MENSALISTA (ENCARGOS COMPLEMENTARES - COLETADO CAIXA)</t>
  </si>
  <si>
    <t>202,94</t>
  </si>
  <si>
    <t>EPI - FAMILIA ENGENHEIRO CIVIL - HORISTA (ENCARGOS COMPLEMENTARES - COLETADO CAIXA)</t>
  </si>
  <si>
    <t>EPI - FAMILIA ENGENHEIRO CIVIL - MENSALISTA (ENCARGOS COMPLEMENTARES - COLETADO CAIXA)</t>
  </si>
  <si>
    <t>123,54</t>
  </si>
  <si>
    <t>EPI - FAMILIA OPERADOR ESCAVADEIRA - HORISTA (ENCARGOS COMPLEMENTARES - COLETADO CAIXA)</t>
  </si>
  <si>
    <t>EPI - FAMILIA OPERADOR ESCAVADEIRA - MENSALISTA (ENCARGOS COMPLEMENTARES - COLETADO CAIXA)</t>
  </si>
  <si>
    <t>143,59</t>
  </si>
  <si>
    <t>EPI - FAMILIA PEDREIRO - HORISTA (ENCARGOS COMPLEMENTARES - COLETADO CAIXA)</t>
  </si>
  <si>
    <t>EPI - FAMILIA PEDREIRO - MENSALISTA (ENCARGOS COMPLEMENTARES - COLETADO CAIXA)</t>
  </si>
  <si>
    <t>204,95</t>
  </si>
  <si>
    <t>EPI - FAMILIA PINTOR - HORISTA (ENCARGOS COMPLEMENTARES - COLETADO CAIXA)</t>
  </si>
  <si>
    <t>EPI - FAMILIA PINTOR - MENSALISTA (ENCARGOS COMPLEMENTARES - COLETADO CAIXA)</t>
  </si>
  <si>
    <t>283,15</t>
  </si>
  <si>
    <t>EPI - FAMILIA SERVENTE - HORISTA (ENCARGOS COMPLEMENTARES - COLETADO CAIXA)</t>
  </si>
  <si>
    <t>EPI - FAMILIA SERVENTE - MENSALISTA (ENCARGOS COMPLEMENTARES - COLETADO CAIXA)</t>
  </si>
  <si>
    <t>216,60</t>
  </si>
  <si>
    <t>EPI - FAMILIA SOLDADOR - HORISTA (ENCARGOS COMPLEMENTARES - COLETADO CAIXA)</t>
  </si>
  <si>
    <t>EPI - FAMILIA SOLDADOR - MENSALISTA (ENCARGOS COMPLEMENTARES - COLETADO CAIXA)</t>
  </si>
  <si>
    <t>297,70</t>
  </si>
  <si>
    <t>EPI - FAMILIA TOPOGRAFO - HORISTA (ENCARGOS COMPLEMENTARES - COLETADO CAIXA)</t>
  </si>
  <si>
    <t>EPI - FAMILIA TOPOGRAFO - MENSALISTA (ENCARGOS COMPLEMENTARES - COLETADO CAIXA)</t>
  </si>
  <si>
    <t>117,12</t>
  </si>
  <si>
    <t>EQUIPAMENTO DE LIMPEZA COMBINADO (VACUO/ALTA PRESSAO) 95% VACUO, TANQUE 7000 L, BOMBA 140 KGF/CM2 66 L/MIN COM MOTOR INDEPENDENTE A DIESEL DE 60 CV (INCLUI MONTAGEM, NAO INCLUI CAMINHAO)</t>
  </si>
  <si>
    <t>414.744,07</t>
  </si>
  <si>
    <t>EQUIPAMENTO PARA DEMARCACAO DE FAIXAS DE TRAFEGO A FRIO, A SER MONTADO SOBRE CAMINHAO DE PBT MINIMO DE 9 T E DISTANCIA MINIMA ENTRE EIXOS DE 4,3 M, CAPACIDADE PARA 800 L DE TINTA (INCLUI MONTAGEM, NAO INCLUI CAMINHAO)</t>
  </si>
  <si>
    <t>1.779.511,16</t>
  </si>
  <si>
    <t>EQUIPAMENTO PARA DEMARCACAO DE FAIXAS DE TRAFEGO A QUENTE, A SER MONTADO SOBRE CAMINHAO DE PBT MINIMO DE 17 T E DISTANCIA MINIMA ENTRE EIXOS DE 5,2 M, CAPACIDADE PARA 1.000 KG DE MATERIAL TERMOPLASTICO (INCLUI MONTAGEM, NAO INCLUI CAMINHAO E NEM COMPRESSOR DE AR)</t>
  </si>
  <si>
    <t>2.648.890,66</t>
  </si>
  <si>
    <t>ESCADA DUPLA DE ABRIR EM ALUMINIO, MODELO PINTOR, 8 DEGRAUS</t>
  </si>
  <si>
    <t>406,81</t>
  </si>
  <si>
    <t>ESCADA EXTENSIVEL EM ALUMINIO COM 6,00 M ESTENDIDA</t>
  </si>
  <si>
    <t>1.152,10</t>
  </si>
  <si>
    <t>ESCAVADEIRA HIDRAULICA SOBRE ESTEIRA, COM GARRA GIRATORIA DE MANDIBULAS, PESO OPERACIONAL ENTRE 22,00 E 25,50 TON, POTENCIA LIQUIDA ENTRE 150 E 160 HP</t>
  </si>
  <si>
    <t>938.024,00</t>
  </si>
  <si>
    <t>ESCAVADEIRA HIDRAULICA SOBRE ESTEIRAS CACAMBA 0,40 A 1,20 M3, PESO OPERACIONAL 21,19 T, POTENCIA LIQUIDA 173 HP</t>
  </si>
  <si>
    <t>850.000,00</t>
  </si>
  <si>
    <t>ESCAVADEIRA HIDRAULICA SOBRE ESTEIRAS COM CACAMBA DE 1,20 M3, PESO OPERACIONAL 21 T, POTENCIA BRUTA 155 HP</t>
  </si>
  <si>
    <t>890.000,00</t>
  </si>
  <si>
    <t>ESCAVADEIRA HIDRAULICA SOBRE ESTEIRAS, CACAMBA  0,80 M3, PESO OPERACIONAL 17,8 T, POTENCIA LIQUIDA 110 HP</t>
  </si>
  <si>
    <t>763.298,96</t>
  </si>
  <si>
    <t>ESCAVADEIRA HIDRAULICA SOBRE ESTEIRAS, CACAMBA 0,4 A 1,70 M3, PESO OPERACIONAL 23,2 T, POTENCIA BRUTA 183 HP</t>
  </si>
  <si>
    <t>912.000,00</t>
  </si>
  <si>
    <t>ESCAVADEIRA HIDRAULICA SOBRE ESTEIRAS, CACAMBA 0,62M3, PESO OPERACIONAL 12,61T, POTENCIA LIQUIDA 95HP</t>
  </si>
  <si>
    <t>700.000,00</t>
  </si>
  <si>
    <t>ESCAVADEIRA HIDRAULICA SOBRE ESTEIRAS, CACAMBA 0,80 A 1,30 M3, PESO OPERACIONAL 22,18 T, POTENCIA LIQUIDA 170 HP</t>
  </si>
  <si>
    <t>835.000,00</t>
  </si>
  <si>
    <t>ESCAVADEIRA HIDRAULICA SOBRE ESTEIRAS, CACAMBA 0,80M3, PESO OPERACIONAL 17T, POTENCIA BRUTA 111HP</t>
  </si>
  <si>
    <t>800.000,00</t>
  </si>
  <si>
    <t>ESCAVADEIRA HIDRAULICA SOBRE ESTEIRAS, CAPACIDADE DA CACAMBA ENTRE 1,20 E 1,50 M3, PESO OPERACIONAL ENTRE 20,00 E 22,00 TON, POTENCIA LIQUIDA ENTRE 150 E 155 HP, EQUIPADA COM CLAMSHELL</t>
  </si>
  <si>
    <t>903.024,00</t>
  </si>
  <si>
    <t>ESCORA PRE-MOLDADA EM CONCRETO, *10 X 10* CM, H = 2,30M</t>
  </si>
  <si>
    <t>51,56</t>
  </si>
  <si>
    <t>ESCOVA CIRCULAR EM ACO LATONADO, 6 X 1 " (DIAMETRO X ESPESSURA), FURO DE 1 1/4 ", FIO ONDULADO *0,30*  MM</t>
  </si>
  <si>
    <t>78,82</t>
  </si>
  <si>
    <t>ESCOVA DE ACO, COM CABO, *4  X 15* FILEIRAS DE CERDAS</t>
  </si>
  <si>
    <t>ESGUICHO JATO REGULAVEL, TIPO ELKHART, ENGATE RAPIDO 1 1/2", PARA COMBATE A INCENDIO</t>
  </si>
  <si>
    <t>314,14</t>
  </si>
  <si>
    <t>ESGUICHO JATO REGULAVEL, TIPO ELKHART, ENGATE RAPIDO 2 1/2", PARA COMBATE A INCENDIO</t>
  </si>
  <si>
    <t>382,14</t>
  </si>
  <si>
    <t>ESGUICHO TIPO JATO SOLIDO, EM LATAO, ENGATE RAPIDO 1 1/2" X 13 MM, PARA MANGUEIRA EM INSTALACAO PREDIAL COMBATE A INCENDIO</t>
  </si>
  <si>
    <t>95,89</t>
  </si>
  <si>
    <t>ESGUICHO TIPO JATO SOLIDO, EM LATAO, ENGATE RAPIDO 1 1/2" X 16 MM, PARA MANGUEIRA EM INSTALACAO PREDIAL COMBATE A INCENDIO</t>
  </si>
  <si>
    <t>96,78</t>
  </si>
  <si>
    <t>ESGUICHO TIPO JATO SOLIDO, EM LATAO, ENGATE RAPIDO 1 1/2" X 19 MM, PARA MANGUEIRA EM INSTALACAO PREDIAL COMBATE A INCENDIO</t>
  </si>
  <si>
    <t>104,21</t>
  </si>
  <si>
    <t>ESGUICHO TIPO JATO SOLIDO, EM LATAO, ENGATE RAPIDO 2 1/2" X 13 MM, PARA MANGUEIRA EM INSTALACAO PREDIAL COMBATE A INCENDIO</t>
  </si>
  <si>
    <t>157,95</t>
  </si>
  <si>
    <t>ESGUICHO TIPO JATO SOLIDO, EM LATAO, ENGATE RAPIDO 2 1/2" X 16 MM, PARA MANGUEIRA EM INSTALACAO PREDIAL COMBATE A INCENDIO</t>
  </si>
  <si>
    <t>ESGUICHO TIPO JATO SOLIDO, EM LATAO, ENGATE RAPIDO 2 1/2" X 19 MM, PARA MANGUEIRA EM INSTALACAO PREDIAL COMBATE A INCENDIO</t>
  </si>
  <si>
    <t>173,23</t>
  </si>
  <si>
    <t>ESMERILHADEIRA ANGULAR ELETRICA, DIAMETRO DO DISCO 7 '' (180 MM), ROTACAO 8500 RPM, POTENCIA 2400 W</t>
  </si>
  <si>
    <t>580,00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</si>
  <si>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</si>
  <si>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</si>
  <si>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</si>
  <si>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</si>
  <si>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</si>
  <si>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</si>
  <si>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</si>
  <si>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108.800,00</t>
  </si>
  <si>
    <t>ESPARGIDOR DE ASFALTO PRESSURIZADO, TANQUE 6 M3 COM ISOLACAO TERMICA, AQUECIDO COM 2 MACARICOS, COM BARRA ESPARGIDORA 3,60 M, A SER MONTADO SOBRE CAMINHAO</t>
  </si>
  <si>
    <t>230.962,58</t>
  </si>
  <si>
    <t>ESPATULA DE ACO INOX COM CABO DE MADEIRA, LARGURA 8 CM</t>
  </si>
  <si>
    <t>ESPATULA DE PLASTICO LISA, LARGURA 10 CM</t>
  </si>
  <si>
    <t>7,76</t>
  </si>
  <si>
    <t>ESPELHO / PLACA CEGA 4" X 2", PARA INSTALACAO DE TOMADAS E INTERRUPTORES</t>
  </si>
  <si>
    <t>ESPELHO / PLACA CEGA 4" X 4", PARA INSTALACAO DE TOMADAS E INTERRUPTORES</t>
  </si>
  <si>
    <t>5,53</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</si>
  <si>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</si>
  <si>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</si>
  <si>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</si>
  <si>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</si>
  <si>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</si>
  <si>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6,37</t>
  </si>
  <si>
    <t>ESPELHO / PLACA DE 6 POSTOS 4" X 4", PARA INSTALACAO DE TOMADAS E INTERRUPTORES</t>
  </si>
  <si>
    <t>ESPELHO CRISTAL E = 4 MM</t>
  </si>
  <si>
    <t>412,79</t>
  </si>
  <si>
    <t>ESPELHO, RETO OU CURVO, EM LATAO CROMADO, ESPESSURA ATE 6 MM, LARGURA *40*MM, ALTURA *180*MM - PARA FECHADURA DE EMBUTIR</t>
  </si>
  <si>
    <t>ESPELHO, RETO OU CURVO, EM LATAO CROMADO, ESPESSURA MINIMA 6 MM, LARGURA *43*MM, ALTURA *230*MM - PARA FECHADURA DE EMBUTIR</t>
  </si>
  <si>
    <t>39,01</t>
  </si>
  <si>
    <t>ESPOLETA SIMPLES N 8.</t>
  </si>
  <si>
    <t>ESPUMA EXPANSIVA DE POLIURETANO, APLICACAO MANUAL - 500 ML</t>
  </si>
  <si>
    <t>29,00</t>
  </si>
  <si>
    <t>ESQUADRO DE ACO 12 " (300 MM), CABO DE ALUMINIO</t>
  </si>
  <si>
    <t>34,73</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</si>
  <si>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</si>
  <si>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</si>
  <si>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5.290,20</t>
  </si>
  <si>
    <t>ESTABILIZADOR BIVOLT AUTOMATICO, 1000 VA</t>
  </si>
  <si>
    <t>493,00</t>
  </si>
  <si>
    <t>ESTABILIZADOR BIVOLT AUTOMATICO, 1500 VA</t>
  </si>
  <si>
    <t>894,22</t>
  </si>
  <si>
    <t>ESTABILIZADOR BIVOLT AUTOMATICO, 2000 VA</t>
  </si>
  <si>
    <t>1.224,72</t>
  </si>
  <si>
    <t>ESTABILIZADOR BIVOLT AUTOMATICO, 300 VA</t>
  </si>
  <si>
    <t>195,83</t>
  </si>
  <si>
    <t>ESTABILIZADOR BIVOLT AUTOMATICO, 500 VA</t>
  </si>
  <si>
    <t>285,70</t>
  </si>
  <si>
    <t>ESTACA PRE-MOLDADA MACICA DE CONCRETO VIBRADO ARMADO, PARA CARGA DE 25 T, SECAO QUADRADA DE *16 X 16*, COM ANEL METALICO INCORPORADO A PECA (SOMENTE FORNECIMENTO)</t>
  </si>
  <si>
    <t>44,90</t>
  </si>
  <si>
    <t>ESTACA PRE-MOLDADA MACICA DE CONCRETO VIBRADO ARMADO, PARA CARGA DE 50 T, SECAO QUADRADA, COM ANEL METALICO INCORPORADO A PECA (SOMENTE FORNECIMENTO)</t>
  </si>
  <si>
    <t>61,05</t>
  </si>
  <si>
    <t>ESTACA PRE-MOLDADA VAZADA DE CONCRETO CENTRIFUGADO, PARA CARGA DE 100 T, SECAO CIRCULAR, COM ANEL METALICO INCORPORADO A PECA (SOMENTE FORNECIMENTO)</t>
  </si>
  <si>
    <t>ESTILETE DE METAL, LAMINA 18 MM</t>
  </si>
  <si>
    <t>20,12</t>
  </si>
  <si>
    <t>ESTOPA</t>
  </si>
  <si>
    <t>16,93</t>
  </si>
  <si>
    <t>ESTOPIM SIMPLES</t>
  </si>
  <si>
    <t>14,27</t>
  </si>
  <si>
    <t>ESTRIBO COM PARAFUSO EM CHAPA DE FERRO FUNDIDO DE 2" X 3/16" X 35 CM, SECAO "U", PARA MADEIRAMENTO DE TELHADO</t>
  </si>
  <si>
    <t>30,17</t>
  </si>
  <si>
    <t>ETANOL</t>
  </si>
  <si>
    <t>5,13</t>
  </si>
  <si>
    <t>EXAMES - HORISTA (COLETADO CAIXA)</t>
  </si>
  <si>
    <t>EXAMES - MENSALISTA (COLETADO CAIXA)</t>
  </si>
  <si>
    <t>152,35</t>
  </si>
  <si>
    <t>EXTENSAO DE SOLDA 201 ACETILENO, E = *1,5 A 2,5* MM</t>
  </si>
  <si>
    <t>35,01</t>
  </si>
  <si>
    <t>EXTENSAO DE SOLDA 201 GLP, E = *2,5 A 4,0* MM</t>
  </si>
  <si>
    <t>43,28</t>
  </si>
  <si>
    <t>EXTINTOR DE INCENDIO PORTATIL COM CARGA DE AGUA PRESSURIZADA DE 10 L, CLASSE A</t>
  </si>
  <si>
    <t>218,75</t>
  </si>
  <si>
    <t>EXTINTOR DE INCENDIO PORTATIL COM CARGA DE GAS CARBONICO CO2 DE 4 KG, CLASSE BC</t>
  </si>
  <si>
    <t>692,30</t>
  </si>
  <si>
    <t>EXTINTOR DE INCENDIO PORTATIL COM CARGA DE GAS CARBONICO CO2 DE 6 KG, CLASSE BC</t>
  </si>
  <si>
    <t>EXTINTOR DE INCENDIO PORTATIL COM CARGA DE PO QUIMICO SECO (PQS) DE 12 KG, CLASSE BC</t>
  </si>
  <si>
    <t>346,15</t>
  </si>
  <si>
    <t>EXTINTOR DE INCENDIO PORTATIL COM CARGA DE PO QUIMICO SECO (PQS) DE 4 KG, CLASSE BC</t>
  </si>
  <si>
    <t>211,53</t>
  </si>
  <si>
    <t>EXTINTOR DE INCENDIO PORTATIL COM CARGA DE PO QUIMICO SECO (PQS) DE 6 KG, CLASSE BC</t>
  </si>
  <si>
    <t>250,00</t>
  </si>
  <si>
    <t>EXTINTOR DE INCENDIO PORTATIL COM CARGA DE PO QUIMICO SECO (PQS) DE 8 KG, CLASSE BC</t>
  </si>
  <si>
    <t>298,07</t>
  </si>
  <si>
    <t>EXTREMIDADE PVC PBA, BF, JE, DN 100/ DE 110 MM (NBR 10351)</t>
  </si>
  <si>
    <t>270,64</t>
  </si>
  <si>
    <t>EXTREMIDADE PVC PBA, BF, JE, DN 50 / DE 60 MM (NBR 10351)</t>
  </si>
  <si>
    <t>EXTREMIDADE PVC PBA, BF, JE, DN 75/ DE 85 MM (NBR 10351)</t>
  </si>
  <si>
    <t>170,86</t>
  </si>
  <si>
    <t>EXTREMIDADE PVC PBA, PF, JE, DN 100 / DE 110 MM (NBR 10351)</t>
  </si>
  <si>
    <t>222,49</t>
  </si>
  <si>
    <t>EXTREMIDADE PVC PBA, PF, JE, DN 50/ DE 60 MM (NBR 10351)</t>
  </si>
  <si>
    <t>56,05</t>
  </si>
  <si>
    <t>EXTREMIDADE PVC PBA, PF, JE, DN 75 / DE 85 MM (NBR 10351)</t>
  </si>
  <si>
    <t>140,60</t>
  </si>
  <si>
    <t>EXTREMIDADE/TUBETE PARA HIDROMETRO PVC, COM ROSCA, CURTA, COM BUCHA LATAO, 1/2"</t>
  </si>
  <si>
    <t>11,88</t>
  </si>
  <si>
    <t>EXTREMIDADE/TUBETE PARA HIDROMETRO PVC, COM ROSCA, CURTA, COM BUCHA LATAO, 3/4"</t>
  </si>
  <si>
    <t>EXTREMIDADE/TUBETE PARA HIDROMETRO PVC, COM ROSCA, CURTA, SEM BUCHA LATAO, 1/2"</t>
  </si>
  <si>
    <t>EXTREMIDADE/TUBETE PARA HIDROMETRO PVC, COM ROSCA, CURTA, SEM BUCHA LATAO, 3/4"</t>
  </si>
  <si>
    <t>7,20</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</si>
  <si>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</si>
  <si>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</si>
  <si>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</si>
  <si>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</si>
  <si>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84,24</t>
  </si>
  <si>
    <t>FECHADURA AUXILIAR DE SEGURANCA PARA PORTA EXTERNA, EM ACO INOX, BROCA DE 45 A 55 MM, LINGUETA COM 3 AVANCOS, INCLUINDO 2 CHAVES TIPO CILINDRO</t>
  </si>
  <si>
    <t>129,28</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</si>
  <si>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</si>
  <si>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</si>
  <si>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</si>
  <si>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60,65</t>
  </si>
  <si>
    <t>FECHADURA DE SOBREPOR PARA PORTAO, EM ACO INOX COM ACABAMENTO CROMADO, CAIXA DE 100 MM, INCLUINDO CHAVE TIPO TETRA</t>
  </si>
  <si>
    <t>94,17</t>
  </si>
  <si>
    <t>FECHADURA DE SOBREPOR TIPO CAIXAO, EM FERRO COM ACABAMENTO RESINADO, SEM MACANETA, SEM CILINDRO, INCLUINDO CHAVE TIPO SIMPLES</t>
  </si>
  <si>
    <t>21,52</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</si>
  <si>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</si>
  <si>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</si>
  <si>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103,96</t>
  </si>
  <si>
    <t>FECHADURA ESPELHO PARA PORTA EXTERNA, EM ACO INOX (MAQUINA, TESTA E CONTRA-TESTA) E EM ZAMAC (MACANETA, LINGUETA E TRINCOS) COM ACABAMENTO CROMADO, MAQUINA DE 40 MM, INCLUINDO CHAVE TIPO CILINDRO</t>
  </si>
  <si>
    <t>69,90</t>
  </si>
  <si>
    <t>FECHADURA ESPELHO PARA PORTA EXTERNA, EM ACO INOX (MAQUINA, TESTA E CONTRA-TESTA) E EM ZAMAC (MACANETA, LINGUETA E TRINCOS) COM ACABAMENTO CROMADO, MAQUINA DE 55 MM, INCLUINDO CHAVE TIPO CILINDRO</t>
  </si>
  <si>
    <t>138,29</t>
  </si>
  <si>
    <t>FECHADURA ESPELHO PARA PORTA INTERNA, EM ACO INOX (MAQUINA, TESTA E CONTRA-TESTA) E EM ZAMAC (MACANETA, LINGUETA E TRINCOS) COM ACABAMENTO CROMADO, MAQUINA DE 40 MM, INCLUINDO CHAVE TIPO INTERNA</t>
  </si>
  <si>
    <t>62,39</t>
  </si>
  <si>
    <t>FECHADURA ESPELHO PARA PORTA INTERNA, EM ACO INOX (MAQUINA, TESTA E CONTRA-TESTA) E EM ZAMAC (MACANETA, LINGUETA E TRINCOS) COM ACABAMENTO CROMADO, MAQUINA DE 55 MM, INCLUINDO CHAVE TIPO INTERNA</t>
  </si>
  <si>
    <t>103,53</t>
  </si>
  <si>
    <t>FECHADURA PARA PORTA PIVOTANTE DE VIDRO TEMPERADO, EM ACO INOX COM ACABAMENTO CROMADO, RECORTE PADRAO SANTA MARINA, COM CILINDRO EM LATAO, INCLUINDO CHAVE TIPO CILINDRO</t>
  </si>
  <si>
    <t>51,73</t>
  </si>
  <si>
    <t>FECHADURA ROSETA REDONDA PARA PORTA DE BANHEIRO, EM ACO INOX (MAQUINA, TESTA E CONTRA-TESTA) E EM ZAMAC (MACANETA, LINGUETA E TRINCOS) COM ACABAMENTO CROMADO, MAQUINA DE 40 MM, INCLUINDO CHAVE TIPO TRANQUETA</t>
  </si>
  <si>
    <t>78,26</t>
  </si>
  <si>
    <t>FECHADURA ROSETA REDONDA PARA PORTA DE BANHEIRO, EM ACO INOX (MAQUINA, TESTA E CONTRA-TESTA) E EM ZAMAC (MACANETA, LINGUETA E TRINCOS) COM ACABAMENTO CROMADO, MAQUINA DE 55 MM, INCLUINDO CHAVE TIPO TRANQUETA</t>
  </si>
  <si>
    <t>125,31</t>
  </si>
  <si>
    <t>FECHADURA ROSETA REDONDA PARA PORTA EXTERNA, EM ACO INOX (MAQUINA, TESTA E CONTRA-TESTA) E EM ZAMAC (MACANETA, LINGUETA E TRINCOS) COM ACABAMENTO CROMADO, MAQUINA DE 40 MM, INCLUINDO CHAVE TIPO CILINDRO</t>
  </si>
  <si>
    <t>90,85</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</si>
  <si>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</si>
  <si>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</si>
  <si>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77,65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</si>
  <si>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</si>
  <si>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</si>
  <si>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</si>
  <si>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22,03</t>
  </si>
  <si>
    <t>FECHO DE SEGURANCA, TIPO BATOM, EM LATAO / ZAMAC, CROMADO, PARA PORTAS E JANELAS - INCLUI PARAFUSOS</t>
  </si>
  <si>
    <t>26,30</t>
  </si>
  <si>
    <t>FECHO QUEBRA UNHA, EM LATAO COM ACABAMENTO CROMADO, DE EMBUTIR, COM COMANDO ALAVANCA, ALTURA DE DE 22 CM, LARGURA MINIMA DE 1,90 CM E ESPESSURA MINIMA DE 1,90 MM, PARA PORTAS E JANELAS (INCLUI PARAFUSOS)</t>
  </si>
  <si>
    <t>111,81</t>
  </si>
  <si>
    <t>FECHO QUEBRA UNHA, EM LATAO COM ACABAMENTO CROMADO, DE EMBUTIR, COM COMANDO ALAVANCA, ALTURA DE DE 40 CM, LARGURA MINIMA DE 1,90 CM E ESPESSURA MINIMA DE 1,90 MM, PARA PORTAS E JANELAS (INCLUI PARAFUSOS)</t>
  </si>
  <si>
    <t>146,25</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</si>
  <si>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</si>
  <si>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</si>
  <si>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</si>
  <si>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91,31</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</si>
  <si>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</si>
  <si>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</si>
  <si>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</si>
  <si>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</si>
  <si>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84,46</t>
  </si>
  <si>
    <t>FERRAMENTAS - FAMILIA ELETRICISTA - HORISTA (ENCARGOS COMPLEMENTARES - COLETADO CAIXA)</t>
  </si>
  <si>
    <t>FERRAMENTAS - FAMILIA ELETRICISTA - MENSALISTA (ENCARGOS COMPLEMENTARES - COLETADO CAIXA)</t>
  </si>
  <si>
    <t>147,23</t>
  </si>
  <si>
    <t>FERRAMENTAS - FAMILIA ENCANADOR - HORISTA (ENCARGOS COMPLEMENTARES - COLETADO CAIXA)</t>
  </si>
  <si>
    <t>FERRAMENTAS - FAMILIA ENCANADOR - MENSALISTA (ENCARGOS COMPLEMENTARES - COLETADO CAIXA)</t>
  </si>
  <si>
    <t>60,93</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</si>
  <si>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</si>
  <si>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</si>
  <si>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</si>
  <si>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</si>
  <si>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</si>
  <si>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</si>
  <si>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</si>
  <si>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</si>
  <si>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139,44</t>
  </si>
  <si>
    <t>FERRAMENTAS - FAMILIA PINTOR - HORISTA (ENCARGOS COMPLEMENTARES - COLETADO CAIXA)</t>
  </si>
  <si>
    <t>FERRAMENTAS - FAMILIA PINTOR - MENSALISTA (ENCARGOS COMPLEMENTARES - COLETADO CAIXA)</t>
  </si>
  <si>
    <t>279,09</t>
  </si>
  <si>
    <t>FERRAMENTAS - FAMILIA SERVENTE - HORISTA (ENCARGOS COMPLEMENTARES - COLETADO CAIXA)</t>
  </si>
  <si>
    <t>FERRAMENTAS - FAMILIA SERVENTE - MENSALISTA (ENCARGOS COMPLEMENTARES - COLETADO CAIXA)</t>
  </si>
  <si>
    <t>106,33</t>
  </si>
  <si>
    <t>FERRAMENTAS - FAMILIA SOLDADOR - HORISTA (ENCARGOS COMPLEMENTARES - COLETADO CAIXA)</t>
  </si>
  <si>
    <t>FERRAMENTAS - FAMILIA SOLDADOR - MENSALISTA (ENCARGOS COMPLEMENTARES - COLETADO CAIXA)</t>
  </si>
  <si>
    <t>201,56</t>
  </si>
  <si>
    <t>FERRAMENTAS - FAMILIA TOPOGRAFO - HORISTA (ENCARGOS COMPLEMENTARES - COLETADO CAIXA)</t>
  </si>
  <si>
    <t>FERRAMENTAS - FAMILIA TOPOGRAFO - MENSALISTA (ENCARGOS COMPLEMENTARES - COLETADO CAIXA)</t>
  </si>
  <si>
    <t>13,21</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</si>
  <si>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</si>
  <si>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</si>
  <si>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</si>
  <si>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</si>
  <si>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12,45</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</si>
  <si>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</si>
  <si>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</si>
  <si>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</si>
  <si>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9,08</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</si>
  <si>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</si>
  <si>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</si>
  <si>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</si>
  <si>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11,43</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</si>
  <si>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</si>
  <si>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</si>
  <si>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16,74</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</si>
  <si>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</si>
  <si>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</si>
  <si>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</si>
  <si>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</si>
  <si>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</si>
  <si>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1.060,43</t>
  </si>
  <si>
    <t>FILTRO ANAEROBIO, EM POLIETILENO DE ALTA DENSIDADE (PEAD), CAPACIDADE *2800* LITROS (NBR 13969)</t>
  </si>
  <si>
    <t>2.715,15</t>
  </si>
  <si>
    <t>FILTRO ANAEROBIO, EM POLIETILENO DE ALTA DENSIDADE (PEAD), CAPACIDADE *5000* LITROS (NBR 13969)</t>
  </si>
  <si>
    <t>3.711,12</t>
  </si>
  <si>
    <t>FINCAPINO CURTO CALIBRE 22 VERMELHO, CARGA MEDIA (ACAO DIRETA)</t>
  </si>
  <si>
    <t>42,12</t>
  </si>
  <si>
    <t>FINCAPINO LONGO CALIBRE 22, CARGA FORTE (ACAO DIRETA)</t>
  </si>
  <si>
    <t>67,74</t>
  </si>
  <si>
    <t>FIO COBRE NU DE 150 A 500 MM2, PARA TENSOES DE ATE 600 V</t>
  </si>
  <si>
    <t>FIO COBRE NU DE 16 A 35 MM2, PARA TENSOES DE ATE 600 V</t>
  </si>
  <si>
    <t>125,94</t>
  </si>
  <si>
    <t>FIO COBRE NU DE 50 A 120 MM2, PARA TENSOES DE ATE 600 V</t>
  </si>
  <si>
    <t>121,82</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</si>
  <si>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</si>
  <si>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</si>
  <si>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</si>
  <si>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</si>
  <si>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</si>
  <si>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</si>
  <si>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</si>
  <si>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0,98</t>
  </si>
  <si>
    <t>FITA / CINTA AUTOADESIVA ELASTOMERICA PARA VEDACAO, L= 50 MM, E = 3 MM</t>
  </si>
  <si>
    <t>3,22</t>
  </si>
  <si>
    <t>FITA ACO INOX PARA CINTAR POSTE, L = 19 MM, E = 0,5 MM (ROLO DE 30M)</t>
  </si>
  <si>
    <t>68,59</t>
  </si>
  <si>
    <t>FITA ADESIVA ALUMINIZADA, PARA INSTALACAO DE MANTAS DE SUBCOBERTURA,  L = *5* CM</t>
  </si>
  <si>
    <t>FITA ADESIVA ANTICORROSIVA DE PVC FLEXIVEL, COR PRETA, PARA PROTECAO TUBULACAO, 50 MM X 30 M (L X C), E= *0,25* MM</t>
  </si>
  <si>
    <t>FITA ADESIVA ASFALTICA ALUMINIZADA MULTIUSO, L = 10 CM, ROLO DE 10 M</t>
  </si>
  <si>
    <t>88,04</t>
  </si>
  <si>
    <t>FITA CREPE ROLO DE 25 MM X 50 M</t>
  </si>
  <si>
    <t>8,86</t>
  </si>
  <si>
    <t>FITA DE ALUMINIO PARA PROTECAO DO CONDUTOR LARGURA 10 MM</t>
  </si>
  <si>
    <t>60,48</t>
  </si>
  <si>
    <t>FITA DE PAPEL MICROPERFURADO, 50 X 150 MM, PARA TRATAMENTO DE JUNTAS DE CHAPA DE GESSO PARA DRYWALL</t>
  </si>
  <si>
    <t>FITA DE PAPEL REFORCADA COM LAMINA DE METAL PARA REFORCO DE CANTOS DE CHAPA DE GESSO PARA DRYWALL</t>
  </si>
  <si>
    <t>2,27</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</si>
  <si>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</si>
  <si>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</si>
  <si>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</si>
  <si>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</si>
  <si>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48,68</t>
  </si>
  <si>
    <t>FITA METALICA PERFURADA, L = *18* MM, ROLO DE 30 M, CARGA RECOMENDADA = *30* KGF</t>
  </si>
  <si>
    <t>55,03</t>
  </si>
  <si>
    <t>FITA METALICA PERFURADA, L = 17 MM, ROLO DE 30 M, CARGA RECOMENDADA = *19* KGF</t>
  </si>
  <si>
    <t>FITA METALICA PERFURADA, L = 25 MM, ROLO DE 30 M, CARGA RECOMENDADA = *222,5* KGF</t>
  </si>
  <si>
    <t>147,88</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</si>
  <si>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</si>
  <si>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</si>
  <si>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</si>
  <si>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</si>
  <si>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</si>
  <si>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</si>
  <si>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</si>
  <si>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</si>
  <si>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</si>
  <si>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163,60</t>
  </si>
  <si>
    <t>FLANGE PVC, ROSCAVEL, SEXTAVADO, SEM FUROS, 1 1/2"</t>
  </si>
  <si>
    <t>19,66</t>
  </si>
  <si>
    <t>FLANGE PVC, ROSCAVEL, SEXTAVADO, SEM FUROS, 1 1/4"</t>
  </si>
  <si>
    <t>FLANGE PVC, ROSCAVEL, SEXTAVADO, SEM FUROS, 1/2"</t>
  </si>
  <si>
    <t>FLANGE PVC, ROSCAVEL, SEXTAVADO, SEM FUROS, 1"</t>
  </si>
  <si>
    <t>FLANGE PVC, ROSCAVEL, SEXTAVADO, SEM FUROS, 2 1/2"</t>
  </si>
  <si>
    <t>144,68</t>
  </si>
  <si>
    <t>FLANGE PVC, ROSCAVEL, SEXTAVADO, SEM FUROS, 2"</t>
  </si>
  <si>
    <t>FLANGE SEXTAVADO DE FERRO GALVANIZADO, COM ROSCA BSP, DE 1 1/2"</t>
  </si>
  <si>
    <t>FLANGE SEXTAVADO DE FERRO GALVANIZADO, COM ROSCA BSP, DE 1 1/4"</t>
  </si>
  <si>
    <t>37,70</t>
  </si>
  <si>
    <t>FLANGE SEXTAVADO DE FERRO GALVANIZADO, COM ROSCA BSP, DE 1/2"</t>
  </si>
  <si>
    <t>FLANGE SEXTAVADO DE FERRO GALVANIZADO, COM ROSCA BSP, DE 1"</t>
  </si>
  <si>
    <t>27,11</t>
  </si>
  <si>
    <t>FLANGE SEXTAVADO DE FERRO GALVANIZADO, COM ROSCA BSP, DE 2 1/2"</t>
  </si>
  <si>
    <t>88,54</t>
  </si>
  <si>
    <t>FLANGE SEXTAVADO DE FERRO GALVANIZADO, COM ROSCA BSP, DE 2"</t>
  </si>
  <si>
    <t>56,33</t>
  </si>
  <si>
    <t>FLANGE SEXTAVADO DE FERRO GALVANIZADO, COM ROSCA BSP, DE 3/4"</t>
  </si>
  <si>
    <t>22,54</t>
  </si>
  <si>
    <t>FLANGE SEXTAVADO DE FERRO GALVANIZADO, COM ROSCA BSP, DE 3"</t>
  </si>
  <si>
    <t>119,71</t>
  </si>
  <si>
    <t>FLANGE SEXTAVADO DE FERRO GALVANIZADO, COM ROSCA BSP, DE 4"</t>
  </si>
  <si>
    <t>176,98</t>
  </si>
  <si>
    <t>FLANGE SEXTAVADO DE FERRO GALVANIZADO, COM ROSCA BSP, DE 6"</t>
  </si>
  <si>
    <t>297,34</t>
  </si>
  <si>
    <t>FORRO COMPOSTO POR PAINEIS DE LA DE VIDRO, REVESTIDOS EM PVC MICROPERFURADO, DE *1250 X 625* MM, ESPESSURA 15 MM (COM COLOCACAO)</t>
  </si>
  <si>
    <t>143,51</t>
  </si>
  <si>
    <t>FORRO DE FIBRA MINERAL EM PLACAS DE 1250 X 625 MM, E = 15 MM, BORDA RETA, COM PINTURA ANTIMOFO, APOIADO EM PERFIL DE ACO GALVANIZADO COM 24 MM DE BASE - INSTALADO</t>
  </si>
  <si>
    <t>105,53</t>
  </si>
  <si>
    <t>FORRO DE FIBRA MINERAL EM PLACAS DE 625 X 625 MM, E = 15 MM, BORDA RETA, COM PINTURA ANTIMOFO, APOIADO EM PERFIL DE ACO GALVANIZADO COM 24 MM DE BASE - INSTALADO</t>
  </si>
  <si>
    <t>115,10</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</si>
  <si>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</si>
  <si>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</si>
  <si>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79,41</t>
  </si>
  <si>
    <t>FORRO DE MADEIRA CUMARU/IPE CHAMPANHE OU EQUIVALENTE DA REGIAO, ENCAIXE MACHO/FEMEA COM FRISO, *10 X 1* CM (SEM COLOCACAO)</t>
  </si>
  <si>
    <t>120,00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</si>
  <si>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</si>
  <si>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</si>
  <si>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</si>
  <si>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39,98</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</si>
  <si>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</si>
  <si>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</si>
  <si>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</si>
  <si>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4.319,56</t>
  </si>
  <si>
    <t>FOSSA SEPTICA, SEM FILTRO, PARA 4 A 7 CONTRIBUINTES, CILINDRICA,  COM TAMPA, EM POLIETILENO DE ALTA DENSIDADE (PEAD), CAPACIDADE APROXIMADA DE 1100 LITROS (NBR 7229)</t>
  </si>
  <si>
    <t>1.110,74</t>
  </si>
  <si>
    <t>FOSSA SEPTICA, SEM FILTRO, PARA 8 A 14 CONTRIBUINTES, CILINDRICA, COM TAMPA, EM POLIETILENO DE ALTA DENSIDADE (PEAD), CAPACIDADE APROXIMADA DE 3000 LITROS (NBR 7229)</t>
  </si>
  <si>
    <t>3.418,04</t>
  </si>
  <si>
    <t>FOSSA SEPTICA,SEM FILTRO, PARA 40 A 52 CONTRIBUINTES, CILINDRICA, COM TAMPA, EM POLIETILENO DE ALTA DENSIDADE (PEAD), CAPACIDADE APROXIMADA DE 10000 LITROS (NBR 7229)</t>
  </si>
  <si>
    <t>9.873,28</t>
  </si>
  <si>
    <t>FRESADORA DE ASFALTO A FRIO SOBRE ESTEIRAS, LARG. FRESAGEM 2,00 M, POT. 410 KW/550 HP</t>
  </si>
  <si>
    <t>7.703.087,96</t>
  </si>
  <si>
    <t>FRESADORA DE ASFALTO A FRIO SOBRE RODAS, LARG. FRESAGEM 1,00 M, POT. 155 KW/208 HP</t>
  </si>
  <si>
    <t>3.297.577,06</t>
  </si>
  <si>
    <t>FUNDO ANTICORROSIVO PARA METAIS FERROSOS (ZARCAO)</t>
  </si>
  <si>
    <t>FUNDO PREPARADOR ACRILICO BASE AGUA</t>
  </si>
  <si>
    <t>FUNDO SINTETICO NIVELADOR BRANCO FOSCO PARA MADEIRA</t>
  </si>
  <si>
    <t>24,10</t>
  </si>
  <si>
    <t>FURO PARA TORNEIRA OU OUTROS ACESSORIOS  EM BANCADA DE MARMORE/ GRANITO OU OUTRO TIPO DE PEDRA NATURAL</t>
  </si>
  <si>
    <t>16,79</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</si>
  <si>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</si>
  <si>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</si>
  <si>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</si>
  <si>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</si>
  <si>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28,28</t>
  </si>
  <si>
    <t>FUSIVEL NH 125 A TAMANHO 00, CAPACIDADE DE INTERRUPCAO DE 120 KA, TENSAO NOMIMNAL DE 500 V</t>
  </si>
  <si>
    <t>FUSIVEL NH 160 A TAMANHO 00, CAPACIDADE DE INTERRUPCAO DE 120 KA, TENSAO NOMIMNAL DE 500 V</t>
  </si>
  <si>
    <t>30,64</t>
  </si>
  <si>
    <t>FUSIVEL NH 20 A TAMANHO 000, CAPACIDADE DE INTERRUPCAO DE 120 KA, TENSAO NOMIMNAL DE 500 V</t>
  </si>
  <si>
    <t>FUSIVEL NH 200 A 250 AMPERES, TAMANHO 1, CAPACIDADE DE INTERRUPCAO DE 120 KA, TENSAO NOMIMNAL DE 500 V</t>
  </si>
  <si>
    <t>67,47</t>
  </si>
  <si>
    <t>GABIAO  TIPO CAIXA, MALHA HEXAGONAL 8 X 10 CM (ZN/AL), FIO 2,7 MM, DIMENSOES 2,0 X 1,0 X 0,5 M (C X L X A)</t>
  </si>
  <si>
    <t>471,02</t>
  </si>
  <si>
    <t>GABIAO MANTA (COLCHAO) MALHA HEXAGONAL 6 X 8 CM (ZN/AL REVESTIDO COM POLIMERO), DIMENSOES 4,0 X 2,0 X 0,17 M (C X L X A) FIO 2 MM</t>
  </si>
  <si>
    <t>1.293,57</t>
  </si>
  <si>
    <t>GABIAO MANTA (COLCHAO) MALHA HEXAGONAL 6 X 8 CM (ZN/AL REVESTIDO COM POLIMERO), FIO 2 MM, DIMENSOES 4,0 X 2,0 X 0,23 M (C X L X A)</t>
  </si>
  <si>
    <t>1.395,55</t>
  </si>
  <si>
    <t>GABIAO MANTA (COLCHAO) MALHA HEXAGONAL 6 X 8 CM (ZN/AL REVESTIDO COM POLIMERO), FIO 2 MM, DIMENSOES 4,0 X 2,0 X 0,3 M (C X L X A)</t>
  </si>
  <si>
    <t>1.535,21</t>
  </si>
  <si>
    <t>GABIAO MANTA (COLCHAO) MALHA HEXAGONAL 6 X 8 CM (ZN/AL REVESTIDO COM POLIMERO), FIO 2,0 MM, DIMENSOES 5,0 X 2,0 X 0,17 M (C X L X A)</t>
  </si>
  <si>
    <t>124,10</t>
  </si>
  <si>
    <t>GABIAO MANTA (COLCHAO) MALHA HEXAGONAL 6 X 8 CM (ZN/AL REVESTIDO COM POLIMERO), FIO 2,0 MM, DIMENSOES 5,0 X 2,0 X 0,23 M (C X L X A)</t>
  </si>
  <si>
    <t>134,27</t>
  </si>
  <si>
    <t>GABIAO MANTA (COLCHAO) MALHA HEXAGONAL 6 X 8 CM (ZN/AL REVESTIDO COM POLIMERO), FIO 2,0 MM, DIMENSOES 5,0 X 2,0 X 0,30 M (C X L X A)</t>
  </si>
  <si>
    <t>147,28</t>
  </si>
  <si>
    <t>GABIAO SACO MALHA HEXAGONAL 8 X 10 CM (ZN/AL REVESTIDO COM POLIMERO),  FIO 2,4 MM, DIMENSOES 3,0 X 0,65 M</t>
  </si>
  <si>
    <t>444,80</t>
  </si>
  <si>
    <t>GABIAO SACO MALHA HEXAGONAL 8 X 10 CM (ZN/AL REVESTIDO COM POLIMERO), FIO 2,4 MM, H = 0,65 M</t>
  </si>
  <si>
    <t>GABIAO SACO MALHA HEXAGONAL 8 X 10 CM (ZN/AL), FIO 2,7 MM, DIMENSOES 4,0 X 0,65 M</t>
  </si>
  <si>
    <t>591,54</t>
  </si>
  <si>
    <t>GABIAO TIPO CAIXA MALHA HEXAGONAL 8 X 10 CM (ZN/AL REVESTIDO COM POLIMERO),  FIO 2,4 MM, DIMENSOES 2,0 X 1,0 X 1,0 M (C X L X A)</t>
  </si>
  <si>
    <t>829,30</t>
  </si>
  <si>
    <t>GABIAO TIPO CAIXA MALHA HEXAGONAL 8 X 10 CM (ZN/AL REVESTIDO COM POLIMERO),  FIO 2,4 MM, H = 0,50 M</t>
  </si>
  <si>
    <t>593,12</t>
  </si>
  <si>
    <t>GABIAO TIPO CAIXA MALHA HEXAGONAL 8 X 10 CM (ZN/AL), FIO 2,7 MM, DIMENSOES 2,0 X 1,0 X 1,0 M (C X L X A)</t>
  </si>
  <si>
    <t>689,72</t>
  </si>
  <si>
    <t>GABIAO TIPO CAIXA MALHA HEXAGONAL 8 X 10 CM (ZN/AL), FIO 2,7 MM, H = 0,50 M</t>
  </si>
  <si>
    <t>GABIAO TIPO CAIXA PARA SOLO REFORCADO, MALHA HEXAGONAL DE DUPLA TORCAO 8 X 10 CM (ZN/AL REVESTIDO COM POLIMERO), FIO 2,7 MM, DIMENSOES 2,0 X 1,0 X 0,5 M, COM CAUDA DE 3,0 M</t>
  </si>
  <si>
    <t>853,07</t>
  </si>
  <si>
    <t>GABIAO TIPO CAIXA PARA SOLO REFORCADO, MALHA HEXAGONAL DE DUPLA TORCAO 8 X 10 CM (ZN/AL REVESTIDO COM POLIMERO), FIO 2,7 MM, DIMENSOES 2,0 X 1,0 X 1,0 M, COM CAUDA DE 3,0 M</t>
  </si>
  <si>
    <t>1.097,00</t>
  </si>
  <si>
    <t>GABIAO TIPO CAIXA PARA SOLO REFORCADO, MALHA HEXAGONAL DE DUPLA TORCAO 8 X 10 CM (ZN/AL REVESTIDO COM POLIMERO), FIO 2,7 MM, DIMENSOES 2,0 X 1,0 X 1,0 M, COM CAUDA DE 4,0 M</t>
  </si>
  <si>
    <t>1.209,18</t>
  </si>
  <si>
    <t>GABIAO TIPO CAIXA PARA SOLO REFORCADO, MALHA HEXAGONAL 8 X 10 CM (ZN/AL REVESTIDO COM POLIMERO), FIO 2,7 MM, DIMENSOES 2,0 X 1,0 X 0,5 M, COM CAUDA DE 4,0 M</t>
  </si>
  <si>
    <t>617,79</t>
  </si>
  <si>
    <t>GABIAO TIPO CAIXA PARA SOLO REFORCADO, MALHA HEXAGONAL 8 X 10 CM (ZN/AL REVESTIDO COM POLIMERO), FIO 2,7 MM, DIMENSOES 2,0 X 1,0 X 1,0 M, COM CAUDA DE 4,0 M</t>
  </si>
  <si>
    <t>394,42</t>
  </si>
  <si>
    <t>GABIAO TIPO CAIXA TRAPEZOIDAL, MALHA HEXAGONAL 10 X 12 CM (ZN/AL REVESTIDO COM POLIMERO) FIO 2,7 MM, FACE COM 65 GRAUS, COM GEOSSINTETICO, DIMENSOES 2,0 X 1,5 X 1,0 M (C X L X A)</t>
  </si>
  <si>
    <t>331,58</t>
  </si>
  <si>
    <t>GABIAO TIPO CAIXA, MALHA HEXAGONAL 8 X 10 CM (ZN/AL REVESTIDO COM POLIMERO), FIO DE 2,4 MM, DIMENSOES 2,0 x 1,0 x 1,0 M (C X L X A)</t>
  </si>
  <si>
    <t>414,65</t>
  </si>
  <si>
    <t>GABIAO TIPO CAIXA, MALHA HEXAGONAL 8 X 10 CM (ZN/AL REVESTIDO COM POLIMERO), FIO 2,4 MM, DIMENSOES 2,0 X 1,0 X 0,5 M (C X L X A)</t>
  </si>
  <si>
    <t>GABIAO TIPO CAIXA, MALHA HEXAGONAL 8 X 10 CM (ZN/AL), FIO DE 2,7 MM, DIMENSOES 2,0 X 1,0 X 1,0 M (C X L X A)</t>
  </si>
  <si>
    <t>276,24</t>
  </si>
  <si>
    <t>GABIAO TIPO CAIXA, MALHA HEXAGONAL 8 X 10 CM (ZN/AL), FIO DE 2,7 MM, DIMENSOES 5,0 X 1,0 X 1,0 M (C X L X A)</t>
  </si>
  <si>
    <t>344,45</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</si>
  <si>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</si>
  <si>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</si>
  <si>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</si>
  <si>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</si>
  <si>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</si>
  <si>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</si>
  <si>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6,21</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</si>
  <si>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</si>
  <si>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</si>
  <si>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</si>
  <si>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10,38</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</si>
  <si>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</si>
  <si>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</si>
  <si>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</si>
  <si>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</si>
  <si>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6.439,45</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</si>
  <si>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</si>
  <si>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</si>
  <si>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</si>
  <si>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</si>
  <si>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</si>
  <si>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</si>
  <si>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</si>
  <si>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</si>
  <si>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78.443,87</t>
  </si>
  <si>
    <t>GRADE DE DISCOS MECANICA 20X24" COM 20 DISCOS 24" X 6MM  COM PNEUS PARA TRANSPORTE</t>
  </si>
  <si>
    <t>61.500,00</t>
  </si>
  <si>
    <t>GRAMA BATATAIS EM PLACAS, SEM PLANTIO</t>
  </si>
  <si>
    <t>9,85</t>
  </si>
  <si>
    <t>GRAMA ESMERALDA OU SAO CARLOS OU CURITIBANA, EM PLACAS, SEM PLANTIO</t>
  </si>
  <si>
    <t>GRAMPO DE ACO POLIDO 1 " X 9</t>
  </si>
  <si>
    <t>25,69</t>
  </si>
  <si>
    <t>GRAMPO DE ACO POLIDO 7/8 " X 9</t>
  </si>
  <si>
    <t>28,39</t>
  </si>
  <si>
    <t>GRAMPO LINHA VIVA DE LATAO ESTANHADO, DIAMETRO DO CONDUTOR PRINCIPAL DE 10 A 120 MM2, DIAMETRO DA DERIVACAO DE 10 A 70 MM2</t>
  </si>
  <si>
    <t>86,79</t>
  </si>
  <si>
    <t>GRAMPO METALICO TIPO OLHAL PARA HASTE DE ATERRAMENTO DE 1/2'', CONDUTOR DE *10* A 50 MM2</t>
  </si>
  <si>
    <t>GRAMPO METALICO TIPO OLHAL PARA HASTE DE ATERRAMENTO DE 1'', CONDUTOR DE *10* A 50 MM2</t>
  </si>
  <si>
    <t>35,59</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</si>
  <si>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</si>
  <si>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</si>
  <si>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</si>
  <si>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44,48</t>
  </si>
  <si>
    <t>GRAMPO METALICO TIPO U PARA HASTE DE ATERRAMENTO DE ATE 5/8'', CONDUTOR DE 10 A 25 MM2</t>
  </si>
  <si>
    <t>43,44</t>
  </si>
  <si>
    <t>GRAMPO PARALELO METALICO PARA CABO DE 6 A 50 MM2, COM 2 PARAFUSOS</t>
  </si>
  <si>
    <t>GRAMPO U DE 5/8 " N8 EM FERRO GALVANIZADO</t>
  </si>
  <si>
    <t>11,78</t>
  </si>
  <si>
    <t>GRANALHA DE ACO, ANGULAR (GRIT), PARA JATEAMENTO, PENEIRA 0,117 A 1,00 MM, (SAE G-40 A G-80)</t>
  </si>
  <si>
    <t>150,98</t>
  </si>
  <si>
    <t>GRANALHA DE ACO, ANGULAR (GRIT), PARA JATEAMENTO, PENEIRA 1,41 A 1,19 MM (SAE G16)</t>
  </si>
  <si>
    <t>131,19</t>
  </si>
  <si>
    <t>GRANALHA DE ACO, ESFERICA (SHOT), PARA JATEAMENTO, PENEIRA 0,40 A 1,00 MM (SAE S-170 A S-280)</t>
  </si>
  <si>
    <t>156,60</t>
  </si>
  <si>
    <t>GRANALHA DE ACO, ESFERICA (SHOT), PARA JATEAMENTO, PENEIRA 1,19 A 1,00 MM  (SAE S390)</t>
  </si>
  <si>
    <t>176,40</t>
  </si>
  <si>
    <t>GRANILHA/ GRANA/ PEDRISCO OU AGREGADO EM MARMORE/ GRANITO/ QUARTZO E CALCARIO, PRETO, CINZA, PALHA OU BRANCO</t>
  </si>
  <si>
    <t>GRANITO PARA BANCADA, POLIDO, TIPO ANDORINHA/ QUARTZ/ CASTELO/ CORUMBA OU OUTROS EQUIVALENTES DA REGIAO, E=  *2,5* CM</t>
  </si>
  <si>
    <t>528,30</t>
  </si>
  <si>
    <t>GRAUTE CIMENTICIO PARA USO GERAL</t>
  </si>
  <si>
    <t>GRAXA LUBRIFICANTE</t>
  </si>
  <si>
    <t>46,24</t>
  </si>
  <si>
    <t>GRELHA FIXA, EM PVC BRANCA, QUADRADA, 150 X 150 MM, PARA RALOS E CAIXAS</t>
  </si>
  <si>
    <t>GRELHA FIXA, PVC CROMADA, REDONDA, 150 MM, PARA RALOS E CAIXAS</t>
  </si>
  <si>
    <t>GRELHA FOFO ARTICULADA, CARGA MAXIMA 1,5 T, *300 X 1000* MM, E= *15* MM</t>
  </si>
  <si>
    <t>292,55</t>
  </si>
  <si>
    <t>GRELHA FOFO SIMPLES COM REQUADRO, CARGA MAXIMA  12,5 T, *300 X 1000* MM, E= *15* MM, AREA ESTACIONAMENTO CARRO PASSEIO</t>
  </si>
  <si>
    <t>404,65</t>
  </si>
  <si>
    <t>GRELHA FOFO SIMPLES COM REQUADRO, CARGA MAXIMA 1,5 T, 150 X 1000 MM, E= *15* MM</t>
  </si>
  <si>
    <t>223,25</t>
  </si>
  <si>
    <t>GRELHA FOFO SIMPLES COM REQUADRO, CARGA MAXIMA 1,5 T, 200 X 1000 MM, E= *15* MM</t>
  </si>
  <si>
    <t>283,72</t>
  </si>
  <si>
    <t>GRUA ASCENCIONAL, LANCA DE 30 M, CAPACIDADE DE 1,0 T A 30 M, ALTURA ATE 39 M</t>
  </si>
  <si>
    <t>630.742,50</t>
  </si>
  <si>
    <t>GRUA ASCENCIONAL, LANCA DE 42 M, CAPACIDADE DE 1,5 T A 30 M, ALTURA ATE 39 M</t>
  </si>
  <si>
    <t>714.605,63</t>
  </si>
  <si>
    <t>GRUA ASCENCIONAL, LANCA DE 50 M, CAPACIDADE DE 2,33 T A 30 M, ALTURA ATE 48 M</t>
  </si>
  <si>
    <t>1.327.466,25</t>
  </si>
  <si>
    <t>GRUPO DE SOLDAGEM C/ GERADOR A DIESEL 60 CV PARA SOLDA ELETRICA, SOBRE 04 RODAS, COM MOTOR 4 CILINDROS</t>
  </si>
  <si>
    <t>178.323,18</t>
  </si>
  <si>
    <t>GRUPO DE SOLDAGEM COM GERADOR A DIESEL 30 CV, PARA SOLDA ELETRICA, SOBRE DUAS RODAS</t>
  </si>
  <si>
    <t>159.401,11</t>
  </si>
  <si>
    <t>GRUPO GERADOR A GASOLINA, POTENCIA NOMINAL 2,2 KW, TENSAO DE SAIDA 110/220 V, MOTOR POTENCIA 6,5 HP</t>
  </si>
  <si>
    <t>3.477,30</t>
  </si>
  <si>
    <t>GRUPO GERADOR DIESEL, COM CARENAGEM, POTENCIA STANDART ENTRE 100 E 110 KVA, VELOCIDADE DE 1800 RPM, FREQUENCIA DE 60 HZ</t>
  </si>
  <si>
    <t>115.143,27</t>
  </si>
  <si>
    <t>GRUPO GERADOR DIESEL, COM CARENAGEM, POTENCIA STANDART ENTRE 140 E 150 KVA, VELOCIDADE DE 1800 RPM, FREQUENCIA DE 60 HZ</t>
  </si>
  <si>
    <t>135.055,26</t>
  </si>
  <si>
    <t>GRUPO GERADOR DIESEL, COM CARENAGEM, POTENCIA STANDART ENTRE 210 E 220 KVA, VELOCIDADE DE 1800 RPM, FREQUENCIA DE 60 HZ</t>
  </si>
  <si>
    <t>164.490,39</t>
  </si>
  <si>
    <t>GRUPO GERADOR DIESEL, COM CARENAGEM, POTENCIA STANDART ENTRE 250 E 260 KVA, VELOCIDADE DE 1800 RPM, FREQUENCIA DE 60 HZ</t>
  </si>
  <si>
    <t>190.462,55</t>
  </si>
  <si>
    <t>GRUPO GERADOR DIESEL, COM CARENAGEM, POTENCIA STANDART ENTRE 50 E 55 KVA, VELOCIDADE DE 1800 RPM, FREQUENCIA DE 60 HZ</t>
  </si>
  <si>
    <t>102.538,11</t>
  </si>
  <si>
    <t>GRUPO GERADOR DIESEL, SEM CARENAGEM, POTENCIA STANDART ENTRE 100 E 110 KVA, VELOCIDADE DE 1800 RPM, FREQUENCIA DE 60 HZ</t>
  </si>
  <si>
    <t>100.079,41</t>
  </si>
  <si>
    <t>GRUPO GERADOR DIESEL, SEM CARENAGEM, POTENCIA STANDART ENTRE 210 E 220 KVA, VELOCIDADE DE 1800 RPM, FREQUENCIA DE 60 HZ</t>
  </si>
  <si>
    <t>143.816,53</t>
  </si>
  <si>
    <t>GRUPO GERADOR DIESEL, SEM CARENAGEM, POTENCIA STANDART ENTRE 250 E 260 KVA, VELOCIDADE DE 1800 RPM, FREQUENCIA DE 60 HZ</t>
  </si>
  <si>
    <t>GRUPO GERADOR DIESEL, SEM CARENAGEM, POTENCIA STANDART ENTRE 80 E 90 KVA, VELOCIDADE DE 1800 RPM, FREQUENCIA DE 60 HZ</t>
  </si>
  <si>
    <t>93.499,80</t>
  </si>
  <si>
    <t>GRUPO GERADOR ESTACIONARIO SILENCIADO, POTENCIA 50 KVA, MOTOR  DIESEL</t>
  </si>
  <si>
    <t>78.079,79</t>
  </si>
  <si>
    <t>GRUPO GERADOR ESTACIONARIO, MOTOR DIESEL POTENCIA 170 KVA</t>
  </si>
  <si>
    <t>133.837,49</t>
  </si>
  <si>
    <t>GRUPO GERADOR ESTACIONARIO, POTENCIA 150 KVA, MOTOR DIESEL</t>
  </si>
  <si>
    <t>119.161,49</t>
  </si>
  <si>
    <t>GRUPO GERADOR ESTACIONARIO, SILENCIADO, POTENCIA 180 KVA, MOTOR  DIESEL</t>
  </si>
  <si>
    <t>143.254,94</t>
  </si>
  <si>
    <t>GRUPO GERADOR REBOCAVEL, POTENCIA *66* KVA, MOTOR A DIESEL</t>
  </si>
  <si>
    <t>84.208,17</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</si>
  <si>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</si>
  <si>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</si>
  <si>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3,69</t>
  </si>
  <si>
    <t>GUARNICAO / ALIZAR / VISTA, E = *1,5* CM, L = *5,0* CM, EM POLIESTIRENO, BRANCO (JOGO PARA 1 FACE)</t>
  </si>
  <si>
    <t>273,31</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</si>
  <si>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</si>
  <si>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</si>
  <si>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240,15</t>
  </si>
  <si>
    <t>GUARNICAO/ALIZAR/VISTA, E = *1,3* CM, L = *7,0* CM, EM POLIESTIRENO, BRANCO (JOGO PARA 1 FACE)</t>
  </si>
  <si>
    <t>273,89</t>
  </si>
  <si>
    <t>GUINCHO DE ALAVANCA MANUAL, CAPACIDADE DE 1,6 T, COM 20 M DE CABO DE ACO (AQUISICAO)</t>
  </si>
  <si>
    <t>2.378,23</t>
  </si>
  <si>
    <t>GUINCHO DE ALAVANCA MANUAL, CAPACIDADE 3,2 T COM 20 M DE CABO DE ACO DIAMETRO 16,3 MM</t>
  </si>
  <si>
    <t>2.715,00</t>
  </si>
  <si>
    <t>GUINCHO ELETRICO DE COLUNA, CAPACIDADE 400 KG, COM MOTO FREIO, MOTOR TRIFASICO DE 1,25 CV</t>
  </si>
  <si>
    <t>4.727,24</t>
  </si>
  <si>
    <t>GUINDASTE HIDRAULICO AUTOPROPELIDO, COM LANCA TELESCOPICA 28,80 M, CAPACIDADE MAXIMA 30 T, POTENCIA 97 KW, TRACAO  4 X 4</t>
  </si>
  <si>
    <t>1.102.950,23</t>
  </si>
  <si>
    <t>GUINDASTE HIDRAULICO AUTOPROPELIDO, COM LANCA TELESCOPICA 40 M, CAPACIDADE MAXIMA 60 T, POTENCIA 260 KW, TRACAO  6 X 6</t>
  </si>
  <si>
    <t>2.121.058,13</t>
  </si>
  <si>
    <t>GUINDASTE HIDRAULICO AUTOPROPELIDO, COM LANCA TELESCOPICA 50 M, CAPACIDADE MAXIMA 100 T, POTENCIA 350 KW,  TRACAO 10 X 6</t>
  </si>
  <si>
    <t>3.605.798,80</t>
  </si>
  <si>
    <t>GUINDAUTO HIDRAULICO, CAPACIDADE MAXIMA DE CARGA 10000 KG, MOMENTO MAXIMO DE CARGA 23 TM , ALCANCE MAXIMO HORIZONTAL 11,80 M, PARA MONTAGEM SOBRE CHASSI DE CAMINHAO PBT MINIMO 15000 KG (INCLUI MONTAGEM, NAO INCLUI CAMINHAO)</t>
  </si>
  <si>
    <t>220.989,38</t>
  </si>
  <si>
    <t>GUINDAUTO HIDRAULICO, CAPACIDADE MAXIMA DE CARGA 14340 KG, MOMENTO MAXIMO DE CARGA 42,3 TM, ALCANCE MAXIMO HORIZONTAL 16,80 M, PARA MONTAGEM SOBRE CHASSI DE CAMINHAO PBT MINIMO 23000 KG (INCLUI MONTAGEM, NAO INCLUI CAMINHAO)</t>
  </si>
  <si>
    <t>348.075,00</t>
  </si>
  <si>
    <t>GUINDAUTO HIDRAULICO, CAPACIDADE MAXIMA DE CARGA 30000 KG, MOMENTO MAXIMO DE CARGA 92,2 TM , ALCANCE MAXIMO HORIZONTAL  22,00 M, PARA MONTAGEM SOBRE CHASSI DE CAMINHAO PBT MINIMO 30000 KG (INCLUI MONTAGEM, NAO INCLUI CAMINHAO)</t>
  </si>
  <si>
    <t>1.289.025,00</t>
  </si>
  <si>
    <t>GUINDAUTO HIDRAULICO, CAPACIDADE MAXIMA DE CARGA 3300 KG, MOMENTO MAXIMO DE CARGA 5,8 TM , ALCANCE MAXIMO HORIZONTAL  7,60 M, PARA MONTAGEM SOBRE CHASSI DE CAMINHAO PBT MINIMO 8000 KG (INCLUI MONTAGEM, NAO INCLUI CAMINHAO)</t>
  </si>
  <si>
    <t>87.018,75</t>
  </si>
  <si>
    <t>GUINDAUTO HIDRAULICO, CAPACIDADE MAXIMA DE CARGA 6200 KG, MOMENTO MAXIMO DE CARGA 11,7 TM , ALCANCE MAXIMO HORIZONTAL  9,70 M, PARA MONTAGEM SOBRE CHASSI DE CAMINHAO PBT MINIMO 13000 KG (INCLUI MONTAGEM, NAO INCLUI CAMINHAO)</t>
  </si>
  <si>
    <t>122.400,00</t>
  </si>
  <si>
    <t>GUINDAUTO HIDRAULICO, CAPACIDADE MAXIMA DE CARGA 8500 KG, MOMENTO MAXIMO DE CARGA 30,4 TM , ALCANCE MAXIMO HORIZONTAL  14,30 M, PARA MONTAGEM SOBRE CHASSI DE CAMINHAO PBT MINIMO 23000 KG (INCLUI MONTAGEM, NAO INCLUI CAMINHAO)</t>
  </si>
  <si>
    <t>286.110,00</t>
  </si>
  <si>
    <t>HASTE ANCORA EM ACO GALVANIZADO, DIMENSOES 16 MM X 2000 MM</t>
  </si>
  <si>
    <t>74,31</t>
  </si>
  <si>
    <t>HASTE DE ACO GALVANIZADO PARA FIXACAO DE CONCERTINA 2 "/3 M</t>
  </si>
  <si>
    <t>33,34</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</si>
  <si>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</si>
  <si>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</si>
  <si>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</si>
  <si>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</si>
  <si>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</si>
  <si>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</si>
  <si>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</si>
  <si>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</si>
  <si>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4.915,55</t>
  </si>
  <si>
    <t>HIDRANTE DE COLUNA COMPLETO, EM FERRO FUNDIDO, DN = 75 MM, COM REGISTRO, CUNHA DE BORRACHA, CURVA DESSIMETRICA, EXTREMIDADE E TAMPAS (INCLUI KIT FIXACAO)</t>
  </si>
  <si>
    <t>4.452,38</t>
  </si>
  <si>
    <t>HIDRANTE SUBTERRANEO, EM FERRO FUNDIDO, COM CURVA CURTA E CAIXA, DN 75 MM</t>
  </si>
  <si>
    <t>2.631,55</t>
  </si>
  <si>
    <t>HIDRANTE SUBTERRANEO, EM FERRO FUNDIDO, COM CURVA LONGA E CAIXA, DN 75 MM</t>
  </si>
  <si>
    <t>2.771,53</t>
  </si>
  <si>
    <t>HIDROJATEADORA PARA DESOBSTRUCAO DE REDES E GALERIAS, TANQUE 7000 L, BOMBA TRIPLEX 120 KGF/CM2 128 L/MIN (INCLUI MONTAGEM, NAO INCLUI CAMINHAO)</t>
  </si>
  <si>
    <t>251.726,23</t>
  </si>
  <si>
    <t>HIDROJATEADORA PARA DESOBSTRUCAO DE REDES E GALERIAS, TANQUE 7000 L, BOMBA TRIPLEX 140 KGF/CM2 260 L/MIN ALIMENTADA POR MOTOR INDEPENDENTE A DIESEL POTENCIA 125 CV (INCLUI MONTAGEM, NAO INCLUI CAMINHAO)</t>
  </si>
  <si>
    <t>267.796,62</t>
  </si>
  <si>
    <t>HIDROMETRO MULTIJATO / MEDIDOR DE AGUA, DN 1 1/2", VAZAO MAXIMA DE 20 M3/H, PARA AGUA POTAVEL FRIA, RELOJOARIA PLANA, CLASSE B, HORIZONTAL (SEM CONEXOES)</t>
  </si>
  <si>
    <t>945,73</t>
  </si>
  <si>
    <t>HIDROMETRO MULTIJATO / MEDIDOR DE AGUA, DN 1", VAZAO MAXIMA DE 10 M3/H, PARA AGUA POTAVEL FRIA, RELOJOARIA PLANA, CLASSE B, HORIZONTAL (SEM CONEXOES)</t>
  </si>
  <si>
    <t>569,04</t>
  </si>
  <si>
    <t>HIDROMETRO MULTIJATO / MEDIDOR DE AGUA, DN 1", VAZAO MAXIMA DE 7 M3/H, PARA AGUA POTAVEL FRIA, RELOJOARIA PLANA, CLASSE B, HORIZONTAL (SEM CONEXOES)</t>
  </si>
  <si>
    <t>416,76</t>
  </si>
  <si>
    <t>HIDROMETRO MULTIJATO / MEDIDOR DE AGUA, DN 2", VAZAO MAXIMA DE 30 M3/H, PARA AGUA POTAVEL FRIA, RELOJOARIA PLANA, CLASSE B, HORIZONTAL (SEM CONEXOES)</t>
  </si>
  <si>
    <t>1.330,44</t>
  </si>
  <si>
    <t>HIDROMETRO UNIJATO / MEDIDOR DE AGUA, DN 1/2", VAZAO MAXIMA DE 1,5 M3/H, PARA AGUA POTAVEL FRIA, RELOJOARIA PLANA, CLASSE B, HORIZONTAL (SEM CONEXOES)</t>
  </si>
  <si>
    <t>109,00</t>
  </si>
  <si>
    <t>HIDROMETRO UNIJATO / MEDIDOR DE AGUA, DN 1/2", VAZAO MAXIMA DE 3 M3/H, PARA AGUA POTAVEL FRIA, RELOJOARIA PLANA, CLASSE B, HORIZONTAL (SEM CONEXOES)</t>
  </si>
  <si>
    <t>117,01</t>
  </si>
  <si>
    <t>HIDROMETRO UNIJATO / MEDIDOR DE AGUA, DN 3/4", VAZAO MAXIMA DE 5 M3/H, PARA AGUA POTAVEL FRIA, RELOJOARIA PLANA, CLASSE B, HORIZONTAL (SEM CONEXOES)0,</t>
  </si>
  <si>
    <t>144,26</t>
  </si>
  <si>
    <t>HIDROMETRO WOLTMANN, DN 2", VAZAO MAXIMA DE 50 M3/H, PARA AGUA POTAVEL FRIA, RELOJOARIA PLANA, TURBINA HORIZONTAL, EQUIPADO COM TELIMETRIA (SEM CONEXOES)</t>
  </si>
  <si>
    <t>2.147,94</t>
  </si>
  <si>
    <t>HIDROMETRO WOLTMANN, DN 3", VAZAO MAXIMA DE 80 M3/H, PARA AGUA POTAVEL FRIA, RELOJOARIA PLANA, TURBINA HORIZONTAL, EQUIPADO COM TELIMETRIA (SEM CONEXOES)</t>
  </si>
  <si>
    <t>2.805,14</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</si>
  <si>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</si>
  <si>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</si>
  <si>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</si>
  <si>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</si>
  <si>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</si>
  <si>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</si>
  <si>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</si>
  <si>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33,68</t>
  </si>
  <si>
    <t>IMUNIZANTE PARA MADEIRA, INCOLOR</t>
  </si>
  <si>
    <t>29,45</t>
  </si>
  <si>
    <t>INSTALADOR DE TUBULACOES (TUBOS/EQUIPAMENTOS)</t>
  </si>
  <si>
    <t>37,65</t>
  </si>
  <si>
    <t>INSTALADOR DE TUBULACOES (TUBOS/EQUIPAMENTOS) (MENSALISTA)</t>
  </si>
  <si>
    <t>6.581,79</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</si>
  <si>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</si>
  <si>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</si>
  <si>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</si>
  <si>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</si>
  <si>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</si>
  <si>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17,75</t>
  </si>
  <si>
    <t>INTERRUPTOR PARALELO 10A, 250V (APENAS MODULO)</t>
  </si>
  <si>
    <t>9,64</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</si>
  <si>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</si>
  <si>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</si>
  <si>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</si>
  <si>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</si>
  <si>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</si>
  <si>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25,10</t>
  </si>
  <si>
    <t>INTERRUPTOR SIMPLES 10A, 250V (APENAS MODULO)</t>
  </si>
  <si>
    <t>7,40</t>
  </si>
  <si>
    <t>INTERRUPTOR SIMPLES 10A, 250V, CONJUNTO MONTADO PARA EMBUTIR 4" X 2" (PLACA + SUPORTE + MODULO)</t>
  </si>
  <si>
    <t>7,60</t>
  </si>
  <si>
    <t>INTERRUPTOR SIMPLES 10A, 250V, CONJUNTO MONTADO PARA SOBREPOR 4" X 2" (CAIXA + MODULO)</t>
  </si>
  <si>
    <t>INTERRUPTOR SIMPLES 10A, 250V, CONJUNTO MONTADO PARA SOBREPOR 4" X 2" (CAIXA + 2 MODULOS)</t>
  </si>
  <si>
    <t>13,42</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</si>
  <si>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</si>
  <si>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</si>
  <si>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</si>
  <si>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27,40</t>
  </si>
  <si>
    <t>INTERRUPTORES SIMPLES (2 MODULOS) + TOMADA 2P+T 10A, 250V, CONJUNTO MONTADO PARA EMBUTIR 4" X 2" (PLACA + SUPORTE + MODULOS)</t>
  </si>
  <si>
    <t>23,52</t>
  </si>
  <si>
    <t>INTERRUPTORES SIMPLES (2 MODULOS) + 1 INTERRUPTOR PARALELO 10A, 250V, CONJUNTO MONTADO PARA EMBUTIR 4" X 2" (PLACA + SUPORTE + MODULOS)</t>
  </si>
  <si>
    <t>22,60</t>
  </si>
  <si>
    <t>INTERRUPTORES SIMPLES (2 MODULOS) 10A, 250V, CONJUNTO MONTADO PARA EMBUTIR 4" X 2" (PLACA + SUPORTE + MODULOS)</t>
  </si>
  <si>
    <t>INTERRUPTORES SIMPLES (3 MODULOS) 10A, 250V, CONJUNTO MONTADO PARA EMBUTIR 4" X 2" (PLACA + SUPORTE + MODULOS)</t>
  </si>
  <si>
    <t>18,65</t>
  </si>
  <si>
    <t>INVERSOR DE SOLDA MONOFASICO DE 160 A, POTENCIA DE 5400 W, TENSAO DE 220 V, TURBO VENTILADO, PROTECAO POR FUSIVEL TERMICO, PARA ELETRODOS DE 2,0 A 4,0 MM</t>
  </si>
  <si>
    <t>1.149,00</t>
  </si>
  <si>
    <t>ISOLADOR DE PORCELANA SUSPENSO, DISCO TIPO GARFO OLHAL, DIAMETRO DE 152 MM, PARA TENSAO DE *15* KV</t>
  </si>
  <si>
    <t>101,27</t>
  </si>
  <si>
    <t>ISOLADOR DE PORCELANA, TIPO BUCHA, PARA TENSAO DE *15* KV</t>
  </si>
  <si>
    <t>534,61</t>
  </si>
  <si>
    <t>ISOLADOR DE PORCELANA, TIPO BUCHA, PARA TENSAO DE *35* KV</t>
  </si>
  <si>
    <t>910,23</t>
  </si>
  <si>
    <t>ISOLADOR DE PORCELANA, TIPO PINO MONOCORPO, PARA TENSAO DE *15* KV</t>
  </si>
  <si>
    <t>31,00</t>
  </si>
  <si>
    <t>ISOLADOR DE PORCELANA, TIPO PINO MONOCORPO, PARA TENSAO DE *35* KV</t>
  </si>
  <si>
    <t>130,77</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</si>
  <si>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</si>
  <si>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</si>
  <si>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246,87</t>
  </si>
  <si>
    <t>JANELA BASCULANTE EM MADEIRA PINUS/ EUCALIPTO/ TAUARI/ VIROLA OU EQUIVALENTE DA REGIAO, CAIXA DO BATENTE/ MARCO *10* CM, *2* FOLHAS BASCULANTES PARA VIDRO, COM FERRAGENS (SEM VIDRO, SEM GUARNICAO/ALIZAR E SEM ACABAMENTO)</t>
  </si>
  <si>
    <t>685,76</t>
  </si>
  <si>
    <t>JANELA BASCULANTE, ACO, COM BATENTE/REQUADRO, 60 X 60 CM (SEM VIDROS)</t>
  </si>
  <si>
    <t>204,50</t>
  </si>
  <si>
    <t>JANELA BASCULANTE, EM ALUMINIO PERFIL 20, 80 X 60 CM (A X L), 4 FLS (1 FIXA E 3 MOVEIS), ACABAMENTO BRANCO OU BRILHANTE, BATENTE DE 3 A 4 CM, COM VIDRO, SEM GUARNICAO</t>
  </si>
  <si>
    <t>175,55</t>
  </si>
  <si>
    <t>JANELA DE ABRIR EM MADEIRA IMBUIA/CEDRO ARANA/CEDRO ROSA OU EQUIVALENTE DA REGIAO, CAIXA DO BATENTE/MARCO *10* CM, 2 FOLHAS DE ABRIR TIPO VENEZIANA E 2 FOLHAS DE ABRIR PARA VIDRO, COM GUARNICAO/ALIZAR, COM FERRAGENS, (SEM VIDRO E SEM ACABAMENTO)</t>
  </si>
  <si>
    <t>1.017,21</t>
  </si>
  <si>
    <t>JANELA DE ABRIR EM MADEIRA PINUS/EUCALIPTO/ TAUARI/ VIROLA OU EQUIVALENTE DA REGIAO, CAIXA DO BATENTE/MARCO *10* CM, 2 FOLHAS DE ABRIR TIPO VENEZIANA E 2 FOLHAS GUILHOTINA PARA VIDRO, COM FERRAGENS (SEM VIDRO,SEM GUARNICAO/ALIZAR E SEM ACABAMENTO)</t>
  </si>
  <si>
    <t>581,18</t>
  </si>
  <si>
    <t>JANELA DE CORRER,  EM ALUMINIO PERFIL 25, 120 X 150 CM (A X L), 4 FLS, BANDEIRA COM BASCULA,  ACABAMENTO BRANCO OU BRILHANTE, BATENTE/REQUADRO DE 6 A 14 CM, COM VIDRO, SEM GUARNICAO/ALIZAR</t>
  </si>
  <si>
    <t>576,01</t>
  </si>
  <si>
    <t>JANELA DE CORRER, EM ALUMINIO PEFIL 25, 100 X 200 CM (A X L), 4 FLS, SEM BANDEIRA, ACABAMENTO BRANCO OU BRILHANTE, BATENTE DE 6 A 7 CM, COM VIDRO, SEM GUARNICAO/ALIZAR</t>
  </si>
  <si>
    <t>610,58</t>
  </si>
  <si>
    <t>JANELA DE CORRER, EM ALUMINIO PERFIL 25, 100 X 120 CM (A X L), 2 FLS MOVEIS,  SEM BANDEIRA, ACABAMENTO BRANCO OU BRILHANTE, BATENTE DE 6 A 7 CM, COM VIDRO, SEM GUARNICAO</t>
  </si>
  <si>
    <t>340,00</t>
  </si>
  <si>
    <t>JANELA DE CORRER, EM ALUMINIO PERFIL 25, 100 X 150 CM (A X L), 2 FLS MOVEIS,  SEM BANDEIRA, ACABAMENTO BRANCO OU BRILHANTE, BATENTE DE 6 A 7 CM, COM VIDRO, SEM GUARNICAO</t>
  </si>
  <si>
    <t>438,20</t>
  </si>
  <si>
    <t>JANELA DE CORRER, EM ALUMINIO PERFIL 25, 100 X 150 CM (A X L), 4 FLS MOVEIS, SEM BANDEIRA, ACABAMENTO BRANCO OU BRILHANTE, BATENTE DE 6 A 7 CM, COM VIDRO, SEM GUARNICAO/ALIZAR</t>
  </si>
  <si>
    <t>530,56</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</si>
  <si>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</si>
  <si>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970,25</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</si>
  <si>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</si>
  <si>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1.229,68</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</si>
  <si>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</si>
  <si>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756,04</t>
  </si>
  <si>
    <t>JANELA EM MADEIRA CEDRINHO/ ANGELIM COMERCIAL/ CURUPIXA/ CUMARU OU EQUIVALENTE DA REGIAO, CAIXA DO BATENTE/MARCO *10* CM, 2 FOLHAS DE ABRIR TIPO VENEZIANA E 2 FOLHAS GUILHOTINA PARA VIDRO, COM GUARNICAO/ALIZAR, COM FERRAGENS (SEM VIDRO E SEM ACABAMENTO)</t>
  </si>
  <si>
    <t>761,82</t>
  </si>
  <si>
    <t>JANELA FIXA, EM ALUMINIO PERFIL 20, 60  X 80 CM (A X L), BATENTE/REQUADRO DE 3 A 14 CM, COM VIDRO 4 MM, SEM GUARNICAO/ALIZAR, ACABAMENTO ALUM BRANCO OU BRILHANTE</t>
  </si>
  <si>
    <t>620,08</t>
  </si>
  <si>
    <t>JANELA INTEGRADA VENEZIANA EM ALUMINIO  PERFIL 25, 120 X 120 CM (A X L), 2 FLS ( 2 VIDROS) E VENEZIANA COM ACIONAMENTO MANUAL, SEM BANDEIRA, ACABAMENTO BRILHANTE, BATENTE DE 11,50 A 12,50 CM, COM VIDRO, INCLUSO GUARNICAO</t>
  </si>
  <si>
    <t>1.376,30</t>
  </si>
  <si>
    <t>JANELA MAXIM AR EM MADEIRA CEDRINHO/ ANGELIM COMERCIAL/ CURUPIXA/ CUMARU OU EQUIVALENTE DA REGIAO, CAIXA DO BATENTE/MARCO *10* CM, 1 FOLHA  PARA VIDRO, COM GUARNICAO/ALIZAR, COM FERRAGENS, (SEM VIDRO E SEM ACABAMENTO)</t>
  </si>
  <si>
    <t>1.074,36</t>
  </si>
  <si>
    <t>JANELA MAXIM AR, EM ALUMINIO PERFIL 25, 60 X 80 CM (A X L), ACABAMENTO BRANCO OU BRILHANTE, BATENTE DE 4 A 5 CM, COM VIDRO, SEM GUARNICAO/ALIZAR</t>
  </si>
  <si>
    <t>250,37</t>
  </si>
  <si>
    <t>JANELA MAXIMO AR, ACO, BATENTE / REQUADRO DE 6 A 14 CM, PINT ANTICORROSIVA, SEM VIDRO, COM GRADE, 1 FL, 60  X 80 CM (A X L)</t>
  </si>
  <si>
    <t>445,43</t>
  </si>
  <si>
    <t>JANELA VENEZIANA DE CORRER, EM ALUMINIO PERFIL 25, 100 X 120 CM (A X L), 3 FLS (2 VENEZIANAS E 1 VIDRO), SEM BANDEIRA, ACABAMENTO BRANCO OU BRILHANTE, BATENTE DE 8 A 9 CM, COM VIDRO, SEM GUARNICAO/ALIZAR</t>
  </si>
  <si>
    <t>493,73</t>
  </si>
  <si>
    <t>JANELA VENEZIANA DE CORRER, EM ALUMINIO PERFIL 25, 100 X 150 CM (A X L), 6 FLS (4 VENEZIANAS E 2 VIDROS), SEM BANDEIRA, ACABAMENTO BRANCO OU BRILHANTE, BATENTE DE 8 A 9 CM, COM VIDRO, SEM GUARNICAO / ALIZAR</t>
  </si>
  <si>
    <t>674,60</t>
  </si>
  <si>
    <t>JARDINEIRO (HORISTA)</t>
  </si>
  <si>
    <t>JARDINEIRO (MENSALISTA)</t>
  </si>
  <si>
    <t>JOELHO COM VISITA, PVC SERIE R, 90 GRAUS, 100 X 75 MM, PARA ESGOTO OU AGUAS PLUVIAIS PREDIAIS</t>
  </si>
  <si>
    <t>74,59</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</si>
  <si>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</si>
  <si>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</si>
  <si>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</si>
  <si>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</si>
  <si>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</si>
  <si>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24,42</t>
  </si>
  <si>
    <t>JOELHO CPVC, SOLDAVEL, 45 GRAUS, 54 MM, PARA AGUA QUENTE</t>
  </si>
  <si>
    <t>JOELHO CPVC, SOLDAVEL, 45 GRAUS, 73 MM, PARA AGUA QUENTE</t>
  </si>
  <si>
    <t>143,10</t>
  </si>
  <si>
    <t>JOELHO CPVC, SOLDAVEL, 45 GRAUS, 89 MM, PARA AGUA QUENTE</t>
  </si>
  <si>
    <t>JOELHO CPVC, SOLDAVEL, 90 GRAUS, 15 MM, PARA AGUA QUENTE</t>
  </si>
  <si>
    <t>2,63</t>
  </si>
  <si>
    <t>JOELHO CPVC, SOLDAVEL, 90 GRAUS, 22 MM, PARA AGUA QUENTE</t>
  </si>
  <si>
    <t>4,17</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</si>
  <si>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</si>
  <si>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</si>
  <si>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</si>
  <si>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</si>
  <si>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</si>
  <si>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139,55</t>
  </si>
  <si>
    <t>JOELHO CPVC, SOLDAVEL, 90 GRAUS, 89 MM, PARA AGUA QUENTE</t>
  </si>
  <si>
    <t>162,15</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</si>
  <si>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</si>
  <si>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</si>
  <si>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</si>
  <si>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</si>
  <si>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</si>
  <si>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</si>
  <si>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8,88</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</si>
  <si>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</si>
  <si>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</si>
  <si>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</si>
  <si>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</si>
  <si>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</si>
  <si>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</si>
  <si>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195,77</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</si>
  <si>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</si>
  <si>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</si>
  <si>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</si>
  <si>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</si>
  <si>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</si>
  <si>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22,57</t>
  </si>
  <si>
    <t>JOELHO PPR, 90 GRAUS, SOLDAVEL, DN 63 MM, PARA AGUA QUENTE PREDIAL</t>
  </si>
  <si>
    <t>33,89</t>
  </si>
  <si>
    <t>JOELHO PPR, 90 GRAUS, SOLDAVEL, DN 75 MM, PARA AGUA QUENTE PREDIAL</t>
  </si>
  <si>
    <t>85,64</t>
  </si>
  <si>
    <t>JOELHO PPR, 90 GRAUS, SOLDAVEL, DN 90 MM, PARA AGUA QUENTE PREDIAL</t>
  </si>
  <si>
    <t>130,54</t>
  </si>
  <si>
    <t>JOELHO PVC COM VISITA, 90 GRAUS, DN 100 X 50 MM, SERIE NORMAL, PARA ESGOTO PREDIAL</t>
  </si>
  <si>
    <t>JOELHO PVC LEVE, 45 GRAUS, DN 150 MM, PARA ESGOTO PREDIAL</t>
  </si>
  <si>
    <t>76,63</t>
  </si>
  <si>
    <t>JOELHO PVC LEVE, 90 GRAUS, DN 150 MM, PARA ESGOTO PREDIAL</t>
  </si>
  <si>
    <t>69,95</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</si>
  <si>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</si>
  <si>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</si>
  <si>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</si>
  <si>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</si>
  <si>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</si>
  <si>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</si>
  <si>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</si>
  <si>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</si>
  <si>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</si>
  <si>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</si>
  <si>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</si>
  <si>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</si>
  <si>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</si>
  <si>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</si>
  <si>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7,53</t>
  </si>
  <si>
    <t>JOELHO PVC, SOLDAVEL, COM BUCHA DE LATAO, 90 GRAUS, 25 MM X 1/2", PARA AGUA FRIA PREDIAL</t>
  </si>
  <si>
    <t>JOELHO PVC, SOLDAVEL, COM BUCHA DE LATAO, 90 GRAUS, 25 MM X 3/4", PARA AGUA FRIA PREDIAL</t>
  </si>
  <si>
    <t>JOELHO PVC, SOLDAVEL, COM BUCHA DE LATAO, 90 GRAUS, 32 MM X 3/4", PARA AGUA FRIA PREDIAL</t>
  </si>
  <si>
    <t>17,57</t>
  </si>
  <si>
    <t>JOELHO PVC, SOLDAVEL, PB, 45 GRAUS, DN 100 MM, PARA ESGOTO PREDIAL</t>
  </si>
  <si>
    <t>JOELHO PVC, SOLDAVEL, PB, 45 GRAUS, DN 150 MM, PARA ESGOTO PREDIAL</t>
  </si>
  <si>
    <t>80,35</t>
  </si>
  <si>
    <t>JOELHO PVC, SOLDAVEL, PB, 45 GRAUS, DN 40 MM, PARA ESGOTO PREDIAL</t>
  </si>
  <si>
    <t>JOELHO PVC, SOLDAVEL, PB, 45 GRAUS, DN 50 MM, PARA ESGOTO PREDIAL</t>
  </si>
  <si>
    <t>JOELHO PVC, SOLDAVEL, PB, 45 GRAUS, DN 75 MM, PARA ESGOTO PREDIAL</t>
  </si>
  <si>
    <t>10,13</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</si>
  <si>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</si>
  <si>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</si>
  <si>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</si>
  <si>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</si>
  <si>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</si>
  <si>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</si>
  <si>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302,52</t>
  </si>
  <si>
    <t>JOELHO PVC, SOLDAVEL, 90 GRAUS, 20 MM, PARA AGUA FRIA PREDIAL</t>
  </si>
  <si>
    <t>JOELHO PVC, SOLDAVEL, 90 GRAUS, 25 MM, PARA AGUA FRIA PREDIAL</t>
  </si>
  <si>
    <t>JOELHO PVC, SOLDAVEL, 90 GRAUS, 32 MM, PARA AGUA FRIA PREDIAL</t>
  </si>
  <si>
    <t>2,90</t>
  </si>
  <si>
    <t>JOELHO PVC, SOLDAVEL, 90 GRAUS, 40 MM, PARA AGUA FRIA PREDIAL</t>
  </si>
  <si>
    <t>JOELHO PVC, SOLDAVEL, 90 GRAUS, 50 MM, PARA AGUA FRIA PREDIAL</t>
  </si>
  <si>
    <t>JOELHO PVC, SOLDAVEL, 90 GRAUS, 60 MM, PARA AGUA FRIA PREDIAL</t>
  </si>
  <si>
    <t>32,27</t>
  </si>
  <si>
    <t>JOELHO PVC, SOLDAVEL, 90 GRAUS, 85 MM, PARA AGUA FRIA PREDIAL</t>
  </si>
  <si>
    <t>143,41</t>
  </si>
  <si>
    <t>JOELHO PVC, 45 GRAUS, ROSCAVEL,  1 1/2", AGUA FRIA PREDIAL</t>
  </si>
  <si>
    <t>27,61</t>
  </si>
  <si>
    <t>JOELHO PVC, 45 GRAUS, ROSCAVEL, 1 1/4",  AGUA FRIA PREDIAL</t>
  </si>
  <si>
    <t>JOELHO PVC, 45 GRAUS, ROSCAVEL, 2", AGUA FRIA PREDIAL</t>
  </si>
  <si>
    <t>JOELHO PVC, 60 GRAUS, DIAMETRO ENTRE 80 E 100 MM, PARA DRENAGEM PLUVIAL PREDIAL</t>
  </si>
  <si>
    <t>6,97</t>
  </si>
  <si>
    <t>JOELHO PVC, 90 GRAUS, DIAMETRO ENTRE 80 E 100 MM, PARA DRENAGEM PLUVIAL PREDIAL</t>
  </si>
  <si>
    <t>JOELHO PVC, 90 GRAUS, ROSCAVEL, 1 1/2",  AGUA FRIA PREDIAL</t>
  </si>
  <si>
    <t>JOELHO PVC, 90 GRAUS, ROSCAVEL, 1 1/4", AGUA FRIA PREDIAL</t>
  </si>
  <si>
    <t>JOELHO PVC, 90 GRAUS, ROSCAVEL, 2", AGUA FRIA PREDIAL</t>
  </si>
  <si>
    <t>46,71</t>
  </si>
  <si>
    <t>JOELHO ROSCA FEMEA MOVEL, METALICO, PARA CONEXAO COM ANEL DESLIZANTE EM TUBO PEX, DN 16 MM X 1/2"</t>
  </si>
  <si>
    <t>18,49</t>
  </si>
  <si>
    <t>JOELHO ROSCA FEMEA MOVEL, METALICO, PARA CONEXAO COM ANEL DESLIZANTE EM TUBO PEX, DN 20 MM X 1/2"</t>
  </si>
  <si>
    <t>28,23</t>
  </si>
  <si>
    <t>JOELHO ROSCA FEMEA MOVEL, METALICO, PARA CONEXAO COM ANEL DESLIZANTE EM TUBO PEX, DN 20 MM X 3/4"</t>
  </si>
  <si>
    <t>33,35</t>
  </si>
  <si>
    <t>JOELHO ROSCA FEMEA MOVEL, METALICO, PARA CONEXAO COM ANEL DESLIZANTE EM TUBO PEX, DN 25 MM X 3/4"</t>
  </si>
  <si>
    <t>37,36</t>
  </si>
  <si>
    <t>JOELHO 45 GRAUS, PPR, SOLDAVEL, F/ F, DN 40 MM, PARA AQUA QUENTE E FRIA PREDIAL</t>
  </si>
  <si>
    <t>JOELHO 45 GRAUS, PPR, SOLDAVEL, F/ F, DN 50 MM, PARA AQUA QUENTE E FRIA PREDIAL</t>
  </si>
  <si>
    <t>23,60</t>
  </si>
  <si>
    <t>JOELHO 45 GRAUS, PPR, SOLDAVEL, F/ F, DN 63 MM, PARA AQUA QUENTE E FRIA PREDIAL</t>
  </si>
  <si>
    <t>31,36</t>
  </si>
  <si>
    <t>JOELHO 45 GRAUS, PPR, SOLDAVEL, F/ F, DN 75 MM, PARA AQUA QUENTE E FRIA PREDIAL</t>
  </si>
  <si>
    <t>82,67</t>
  </si>
  <si>
    <t>JOELHO 45 GRAUS, PPR, SOLDAVEL, F/ F, DN 90 MM, PARA AQUA QUENTE E FRIA PREDIAL</t>
  </si>
  <si>
    <t>167,03</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</si>
  <si>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</si>
  <si>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</si>
  <si>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</si>
  <si>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</si>
  <si>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45,59</t>
  </si>
  <si>
    <t>JOELHO 90 GRAUS, PLASTICO, PARA CONEXAO COM CRIMPAGEM EM TUBO PEX, DN 16 MM</t>
  </si>
  <si>
    <t>JOELHO 90 GRAUS, PLASTICO, PARA CONEXAO COM CRIMPAGEM EM TUBO PEX, DN 20 MM</t>
  </si>
  <si>
    <t>21,51</t>
  </si>
  <si>
    <t>JOELHO 90 GRAUS, PLASTICO, PARA CONEXAO COM CRIMPAGEM EM TUBO PEX, DN 25 MM</t>
  </si>
  <si>
    <t>27,02</t>
  </si>
  <si>
    <t>JOELHO 90 GRAUS, PLASTICO, PARA CONEXAO COM CRIMPAGEM EM TUBO PEX, DN 32 MM</t>
  </si>
  <si>
    <t>47,51</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</si>
  <si>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</si>
  <si>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</si>
  <si>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</si>
  <si>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</si>
  <si>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24,84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</si>
  <si>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</si>
  <si>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</si>
  <si>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</si>
  <si>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25,06</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</si>
  <si>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</si>
  <si>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</si>
  <si>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</si>
  <si>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48,83</t>
  </si>
  <si>
    <t>JOELHO 90 GRAUS, ROSCA FEMEA TERMINAL, PLASTICO, PARA CONEXAO COM CRIMPAGEM EM TUBO PEX, DN 25 MM X 3/4"</t>
  </si>
  <si>
    <t>36,08</t>
  </si>
  <si>
    <t>JOELHO 90 GRAUS, ROSCA FEMEA TERMINAL, PLASTICO, PARA CONEXAO COM CRIMPAGEM EM TUBO PEX, DN 32 MM X 1"</t>
  </si>
  <si>
    <t>61,34</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</si>
  <si>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</si>
  <si>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</si>
  <si>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</si>
  <si>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</si>
  <si>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24,67</t>
  </si>
  <si>
    <t>JOELHO 90 GRAUS, ROSCA MACHO TERMINAL, PLASTICO, PARA CONEXAO COM CRIMPAGEM EM TUBO PEX, DN 25 MM X 1/2"</t>
  </si>
  <si>
    <t>26,42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</si>
  <si>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</si>
  <si>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</si>
  <si>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</si>
  <si>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17,66</t>
  </si>
  <si>
    <t>JOELHO, PVC SERIE R, 45 GRAUS, DN 100 MM, PARA ESGOTO OU AGUAS PLUVIAIS PREDIAIS</t>
  </si>
  <si>
    <t>JOELHO, PVC SERIE R, 45 GRAUS, DN 150 MM, PARA ESGOTO OU AGUAS PLUVIAIS PREDIAIS</t>
  </si>
  <si>
    <t>109,61</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</si>
  <si>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</si>
  <si>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</si>
  <si>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</si>
  <si>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</si>
  <si>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42,50</t>
  </si>
  <si>
    <t>JOELHO, PVC SERIE R, 90 GRAUS, DN 150 MM, PARA ESGOTO OU AGUAS PLUVIAIS PREDIAIS</t>
  </si>
  <si>
    <t>141,20</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</si>
  <si>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</si>
  <si>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</si>
  <si>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</si>
  <si>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</si>
  <si>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276,66</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</si>
  <si>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</si>
  <si>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</si>
  <si>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</si>
  <si>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</si>
  <si>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</si>
  <si>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</si>
  <si>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37,87</t>
  </si>
  <si>
    <t>JOELHO, PVC SOLDAVEL, 45 GRAUS, 75 MM, PARA AGUA FRIA PREDIAL</t>
  </si>
  <si>
    <t>JOELHO, PVC SOLDAVEL, 45 GRAUS, 85 MM, PARA AGUA FRIA PREDIAL</t>
  </si>
  <si>
    <t>103,24</t>
  </si>
  <si>
    <t>JOELHO, PVC SOLDAVEL, 90 GRAUS, 75 MM, PARA AGUA FRIA PREDIAL</t>
  </si>
  <si>
    <t>121,13</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</si>
  <si>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</si>
  <si>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</si>
  <si>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</si>
  <si>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</si>
  <si>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35,12</t>
  </si>
  <si>
    <t>JOELHO, ROSCA FEMEA, COM BASE FIXA, PLASTICO, PARA CONEXAO POR CRIMPAGEM EM TUBO PEX, DN 16 MM X 3/4"</t>
  </si>
  <si>
    <t>33,38</t>
  </si>
  <si>
    <t>JOELHO, ROSCA FEMEA, COM BASE FIXA, PLASTICO, PARA CONEXAO POR CRIMPAGEM EM TUBO PEX, DN 20 MM X 3/4"</t>
  </si>
  <si>
    <t>41,73</t>
  </si>
  <si>
    <t>JOGO DE TRANQUETA E ROSETA QUADRADA DE SOBREPOR SEM FUROS, EM LATAO CROMADO, *50 X 50* MM, PARA FECHADURA DE PORTA DE BANHEIRO</t>
  </si>
  <si>
    <t>58,71</t>
  </si>
  <si>
    <t>JOGO DE TRANQUETA E ROSETA REDONDA DE SOBREPOR SEM FUROS, EM LATAO CROMADO, DIAMETRO *50* MM, PARA FECHADURA DE PORTA DE BANHEIRO</t>
  </si>
  <si>
    <t>55,16</t>
  </si>
  <si>
    <t>JUNCAO DE REDUCAO INVERTIDA, PVC SOLDAVEL, 100 X 50 MM, SERIE NORMAL PARA ESGOTO PREDIAL</t>
  </si>
  <si>
    <t>23,80</t>
  </si>
  <si>
    <t>JUNCAO DE REDUCAO INVERTIDA, PVC SOLDAVEL, 100 X 75 MM, SERIE NORMAL PARA ESGOTO PREDIAL</t>
  </si>
  <si>
    <t>37,95</t>
  </si>
  <si>
    <t>JUNCAO DE REDUCAO INVERTIDA, PVC SOLDAVEL, 75 X 50 MM, SERIE NORMAL PARA ESGOTO PREDIAL</t>
  </si>
  <si>
    <t>JUNCAO DE REDUCAO SIMPLES, COM BOLSA PARA ANEL, PVC LEVE,  150 X 100 MM, PARA ESGOTO PREDIAL</t>
  </si>
  <si>
    <t>80,79</t>
  </si>
  <si>
    <t>JUNCAO DUPLA, PVC SERIE R, DN 100 X 100 X 100 MM, PARA ESGOTO OU AGUAS PLUVIAIS PREDIAIS</t>
  </si>
  <si>
    <t>135,73</t>
  </si>
  <si>
    <t>JUNCAO DUPLA, PVC SOLDAVEL, DN 100 X 100 X 100 MM , SERIE NORMAL PARA ESGOTO PREDIAL</t>
  </si>
  <si>
    <t>53,82</t>
  </si>
  <si>
    <t>JUNCAO DUPLA, PVC SOLDAVEL, DN 75 X 75 X 75 MM , SERIE NORMAL PARA ESGOTO PREDIAL</t>
  </si>
  <si>
    <t>26,67</t>
  </si>
  <si>
    <t>JUNCAO INVERTIDA, PVC SOLDAVEL, 75 X 75 MM, SERIE NORMAL PARA ESGOTO PREDIAL</t>
  </si>
  <si>
    <t>JUNCAO PVC  ROSCAVEL, 45 GRAUS, 1/2", PARA AGUA FRIA PREDIAL</t>
  </si>
  <si>
    <t>JUNCAO PVC  ROSCAVEL, 45 GRAUS, 3/4", PARA AGUA FRIA PREDIAL</t>
  </si>
  <si>
    <t>JUNCAO PVC, 45 GRAUS, ROSCAVEL, 1 1/4", AGUA FRIA PREDIAL</t>
  </si>
  <si>
    <t>8,22</t>
  </si>
  <si>
    <t>JUNCAO PVC, 60 GRAUS, CIRCULAR,  DIAMETRO ENTRE 80 E 100 MM, PARA DRENAGEM PLUVIAL PREDIAL</t>
  </si>
  <si>
    <t>JUNCAO SIMPLES, PVC LEVE, 150 MM, PARA ESGOTO PREDIAL</t>
  </si>
  <si>
    <t>182,31</t>
  </si>
  <si>
    <t>JUNCAO SIMPLES, PVC SERIE R, DN 100 X 100 MM, PARA ESGOTO OU AGUAS PLUVIAIS PREDIAIS</t>
  </si>
  <si>
    <t>80,08</t>
  </si>
  <si>
    <t>JUNCAO SIMPLES, PVC SERIE R, DN 100 X 75 MM, PARA ESGOTO OU AGUAS PLUVIAIS PREDIAIS</t>
  </si>
  <si>
    <t>74,79</t>
  </si>
  <si>
    <t>JUNCAO SIMPLES, PVC SERIE R, DN 150 X 100 MM, PARA ESGOTO OU AGUAS PLUVIAIS PREDIAIS</t>
  </si>
  <si>
    <t>212,24</t>
  </si>
  <si>
    <t>JUNCAO SIMPLES, PVC SERIE R, DN 150 X 150 MM, PARA ESGOTO OU AGUAS PLUVIAIS PREDIAIS</t>
  </si>
  <si>
    <t>239,33</t>
  </si>
  <si>
    <t>JUNCAO SIMPLES, PVC SERIE R, DN 40 X 40 MM, PARA ESGOTO OU AGUAS PLUVIAIS PREDIAIS</t>
  </si>
  <si>
    <t>JUNCAO SIMPLES, PVC SERIE R, DN 50 X 50 MM, PARA ESGOTO OU AGUAS PLUVIAIS PREDIAIS</t>
  </si>
  <si>
    <t>16,73</t>
  </si>
  <si>
    <t>JUNCAO SIMPLES, PVC SERIE R, DN 75 X 75 MM, PARA ESGOTO OU AGUAS PLUVIAIS PREDIAIS</t>
  </si>
  <si>
    <t>51,18</t>
  </si>
  <si>
    <t>JUNCAO SIMPLES, PVC, DN 100 X 50 MM, SERIE NORMAL PARA ESGOTO PREDIAL</t>
  </si>
  <si>
    <t>22,20</t>
  </si>
  <si>
    <t>JUNCAO SIMPLES, PVC, DN 100 X 75 MM, SERIE NORMAL PARA ESGOTO PREDIAL</t>
  </si>
  <si>
    <t>32,00</t>
  </si>
  <si>
    <t>JUNCAO SIMPLES, PVC, DN 50 X 50 MM, SERIE NORMAL PARA ESGOTO PREDIAL</t>
  </si>
  <si>
    <t>JUNCAO SIMPLES, PVC, DN 75 X 50 MM, SERIE NORMAL PARA ESGOTO PREDIAL</t>
  </si>
  <si>
    <t>17,79</t>
  </si>
  <si>
    <t>JUNCAO SIMPLES, PVC, DN 75 X 75 MM, SERIE NORMAL PARA ESGOTO PREDIAL</t>
  </si>
  <si>
    <t>JUNCAO SIMPLES, PVC, 45 GRAUS, DN 100 X 100 MM, SERIE NORMAL PARA ESGOTO PREDIAL</t>
  </si>
  <si>
    <t>29,54</t>
  </si>
  <si>
    <t>JUNCAO SIMPLES, PVC, 45 GRAUS, DN 40 X 40 MM, SERIE NORMAL PARA ESGOTO PREDIAL</t>
  </si>
  <si>
    <t>JUNCAO 2 GARRAS PARA FITA PERFURADA</t>
  </si>
  <si>
    <t>JUNCAO, PVC, 45 GRAUS, JE, BBB, DN 100 MM, PARA REDE COLETORA DE ESGOTO (NBR 10569)</t>
  </si>
  <si>
    <t>132,86</t>
  </si>
  <si>
    <t>JUNCAO, PVC, 45 GRAUS, JE, BBB, DN 150 MM, PARA REDE COLETORA DE ESGOTO (NBR 10569)</t>
  </si>
  <si>
    <t>275,20</t>
  </si>
  <si>
    <t>JUNCAO, PVC, 45 GRAUS, JE, BBB, DN 150 MM, PARA TUBO CORRUGADO E/OU LISO, REDE COLETORA DE ESGOTO (NBR 10569)</t>
  </si>
  <si>
    <t>769,97</t>
  </si>
  <si>
    <t>JUNCAO, PVC, 45 GRAUS, JE, BBB, DN 200 MM, PARA TUBO CORRUGADO E/OU LISO, REDE COLETORA DE ESGOTO (NBR 10569)</t>
  </si>
  <si>
    <t>1.159,59</t>
  </si>
  <si>
    <t>JUNCAO, PVC, 45 GRAUS, JE, BBB, DN 250 MM, PARA TUBO CORRUGADO E/OU LISO, REDE COLETORA DE ESGOTO (NBR 10569)</t>
  </si>
  <si>
    <t>1.615,27</t>
  </si>
  <si>
    <t>JUNTA DE EXPANSAO BRONZE/LATAO (REF 900), PONTA X PONTA, 35 MM</t>
  </si>
  <si>
    <t>745,93</t>
  </si>
  <si>
    <t>JUNTA DE EXPANSAO BRONZE/LATAO (REF 900), PONTA X PONTA, 42 MM</t>
  </si>
  <si>
    <t>933,90</t>
  </si>
  <si>
    <t>JUNTA DE EXPANSAO BRONZE/LATAO (REF 900), PONTA X PONTA, 54 MM</t>
  </si>
  <si>
    <t>1.295,28</t>
  </si>
  <si>
    <t>JUNTA DE EXPANSAO BRONZE/LATAO (REF 900), PONTA X PONTA, 66 MM</t>
  </si>
  <si>
    <t>1.710,86</t>
  </si>
  <si>
    <t>JUNTA DE EXPANSAO DE COBRE (REF 900), PONTA X PONTA, 15 MM</t>
  </si>
  <si>
    <t>511,54</t>
  </si>
  <si>
    <t>JUNTA DE EXPANSAO DE COBRE (REF 900), PONTA X PONTA, 22 MM</t>
  </si>
  <si>
    <t>593,36</t>
  </si>
  <si>
    <t>JUNTA DE EXPANSAO DE COBRE (REF 900), PONTA X PONTA, 28 MM</t>
  </si>
  <si>
    <t>651,72</t>
  </si>
  <si>
    <t>JUNTA DILATACAO ELASTICA PARA CONCRETO (FUGENBAND) O-12, ATE 5 MCA</t>
  </si>
  <si>
    <t>JUNTA DILATACAO ELASTICA PARA CONCRETO (FUGENBAND) O-22, ATE 30 MCA</t>
  </si>
  <si>
    <t>109,82</t>
  </si>
  <si>
    <t>JUNTA DILATACAO ELASTICA PARA CONCRETO (FUGENBAND) O-35/10, ATE 100 MCA</t>
  </si>
  <si>
    <t>413,28</t>
  </si>
  <si>
    <t>JUNTA DILATACAO ELASTICA PARA CONCRETO (FUGENBAND) O-35/6, ATE 100 MCA</t>
  </si>
  <si>
    <t>341,92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</si>
  <si>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</si>
  <si>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</si>
  <si>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</si>
  <si>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</si>
  <si>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317,53</t>
  </si>
  <si>
    <t>KIT CAVALETE, PVC, COM REGISTRO, PARA HIDROMETRO, BITOLAS 1/2" OU 3/4" - COMPLETO</t>
  </si>
  <si>
    <t>102,72</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</si>
  <si>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</si>
  <si>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134,25</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</si>
  <si>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</si>
  <si>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147,21</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</si>
  <si>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</si>
  <si>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251,14</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</si>
  <si>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</si>
  <si>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216,11</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</si>
  <si>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</si>
  <si>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296,36</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</si>
  <si>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</si>
  <si>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295,37</t>
  </si>
  <si>
    <t>KIT DE ACESSORIOS PARA BANHEIRO EM METAL CROMADO, 5 PECAS</t>
  </si>
  <si>
    <t>140,91</t>
  </si>
  <si>
    <t>KIT DE MATERIAIS PARA BRACADEIRA PARA FIXACAO EM POSTE CIRCULAR, CONTEM TRES FIXADORES E UM ROLO DE FITA DE 3 M EM ACO CARBONO</t>
  </si>
  <si>
    <t>55,02</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</si>
  <si>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</si>
  <si>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</si>
  <si>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453,98</t>
  </si>
  <si>
    <t>KIT PORTA PRONTA DE MADEIRA, FOLHA LEVE (NBR 15930) DE 600 X 2100 MM OU 700 X 2100 MM, DE 35 MM A 40 MM DE ESPESSURA, NUCLEO COLMEIA, ESTRUTURA USINADA PARA FECHADURA, CAPA LISA EM HDF, ACABAMENTO EM PRIMER PARA PINTURA (INCLUI MARCO, ALIZARES E DOBRADICAS)</t>
  </si>
  <si>
    <t>370,51</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</si>
  <si>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</si>
  <si>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</si>
  <si>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376,58</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</si>
  <si>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</si>
  <si>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</si>
  <si>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382,96</t>
  </si>
  <si>
    <t>KIT PORTA PRONTA DE MADEIRA, FOLHA MEDIA (NBR 15930) DE 600 X 2100 MM OU 700 X 2100 MM, DE 35 MM A 40 MM DE ESPESSURA, NUCLEO SEMI-SOLIDO (SARRAFEADO), ESTRUTURA USINADA PARA FECHADURA, CAPA LISA EM HDF, ACABAMENTO MELAMINICO BRANCO (INCLUI MARCO, ALIZARES E DOBRADICAS)</t>
  </si>
  <si>
    <t>570,67</t>
  </si>
  <si>
    <t>KIT PORTA PRONTA DE MADEIRA, FOLHA MEDIA (NBR 15930) DE 600 X 2100 MM, DE 35 MM A 40 MM DE ESPESSURA, NUCLEO SEMI-SOLIDO (SARRAFEADO), ESTRUTURA USINADA PARA FECHADURA, CAPA LISA EM HDF, ACABAMENTO EM PRIMER PARA PINTURA (INCLUI MARCO, ALIZARES E DOBRADICAS)</t>
  </si>
  <si>
    <t>409,79</t>
  </si>
  <si>
    <t>KIT PORTA PRONTA DE MADEIRA, FOLHA MEDIA (NBR 15930) DE 700 X 2100 MM, DE 35 MM A 40 MM DE ESPESSURA, NUCLEO SEMI-SOLIDO (SARRAFEADO), ESTRUTURA USINADA PARA FECHADURA, CAPA LISA EM HDF, ACABAMENTO EM PRIMER PARA PINTURA (INCLUI MARCO, ALIZARES E DOBRADICAS)</t>
  </si>
  <si>
    <t>461,78</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</si>
  <si>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</si>
  <si>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</si>
  <si>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588,07</t>
  </si>
  <si>
    <t>KIT PORTA PRONTA DE MADEIRA, FOLHA MEDIA (NBR 15930) DE 900 X 2100 MM, DE 35 MM A 40 MM DE ESPESSURA, NUCLEO SEMI-SOLIDO (SARRAFEADO), ESTRUTURA USINADA PARA FECHADURA, CAPA LISA EM HDF, ACABAMENTO EM PRIMER PARA PINTURA (INCLUI MARCO, ALIZARES E DOBRADICAS)</t>
  </si>
  <si>
    <t>531,18</t>
  </si>
  <si>
    <t>KIT PORTA PRONTA DE MADEIRA, FOLHA MEDIA (NBR 15930) DE 900 X 2100 MM, DE 35 MM A 40 MM DE ESPESSURA, NUCLEO SEMI-SOLIDO (SARRAFEADO), ESTRUTURA USINADA PARA FECHADURA, CAPA LISA EM HDF, ACABAMENTO MELAMINICO BRANCO (INCLUI MARCO, ALIZARES E DOBRADICAS)</t>
  </si>
  <si>
    <t>630,76</t>
  </si>
  <si>
    <t>KIT PORTA PRONTA DE MADEIRA, FOLHA PESADA (NBR 15930) DE 800 X 2100 MM, DE 40 MM  A 45 MM DE ESPESSURA, NUCLEO SOLIDO, CAPA LISA EM HDF, ACABAMENTO MELAMINICO BRANCO (INCLUI MARCO, ALIZARES, DOBRADICAS E FECHADURA EXTERNA)</t>
  </si>
  <si>
    <t>688,21</t>
  </si>
  <si>
    <t>KIT PORTA PRONTA DE MADEIRA, FOLHA PESADA (NBR 15930) DE 800 X 2100 MM, DE 40 MM A 45 MM DE ESPESSURA , NUCLEO SOLIDO, ESTRUTURA USINADA PARA FECHADURA, CAPA LISA EM HDF, ACABAMENTO EM LAMINADO NATURAL COM VERNIZ (INCLUI MARCO, ALIZARES E DOBRADICAS)</t>
  </si>
  <si>
    <t>848,79</t>
  </si>
  <si>
    <t>KIT PORTA PRONTA DE MADEIRA, FOLHA PESADA (NBR 15930) DE 800 X 2100 MM, DE 40 MM A 45 MM DE ESPESSURA, COM MARCO EM ACO, NUCLEO SOLIDO, CAPA LISA EM HDF, ACABAMENTO MELAMINICO BRANCO (INCLUI MARCO, ALIZARES, DOBRADICAS E FECHADURA)</t>
  </si>
  <si>
    <t>669,03</t>
  </si>
  <si>
    <t>KIT PORTA PRONTA DE MADEIRA, FOLHA PESADA (NBR 15930) DE 900 X 2100 MM, DE 40 MM  A 45 MM DE ESPESSURA, NUCLEO SOLIDO, CAPA LISA EM HDF, ACABAMENTO MELAMINICO BRANCO (INCLUI MARCO, ALIZARES, DOBRADICAS E FECHADURA EXTERNA)</t>
  </si>
  <si>
    <t>706,85</t>
  </si>
  <si>
    <t>KIT PORTA PRONTA DE MADEIRA, FOLHA PESADA (NBR 15930) DE 900 X 2100 MM, DE 40 MM A 45 MM DE ESPESSURA , NUCLEO SOLIDO, ESTRUTURA USINADA PARA FECHADURA, CAPA LISA EM HDF, ACABAMENTO EM LAMINADO NATURAL COM VERNIZ (INCLUI MARCO, ALIZARES E DOBRADICAS)</t>
  </si>
  <si>
    <t>860,85</t>
  </si>
  <si>
    <t>KIT PORTA PRONTA DE MADEIRA, FOLHA PESADA (NBR 15930) DE 900 X 2100 MM, DE 40 MM A 45 MM DE ESPESSURA, COM MARCO EM ACO, NUCLEO SOLIDO, CAPA LISA EM HDF, ACABAMENTO MELAMINICO BRANCO (INCLUI MARCO, ALIZARES, DOBRADICAS E FECHADURA)</t>
  </si>
  <si>
    <t>710,85</t>
  </si>
  <si>
    <t>LADRILHO HIDRAULICO, *20 x 20* CM, E= 2 CM, PADRAO COPACABANA, 2 CORES (PRETO E BRANCO)</t>
  </si>
  <si>
    <t>63,51</t>
  </si>
  <si>
    <t>LADRILHO HIDRAULICO, *20 X 20* CM, E= 2 CM, DADOS, COR NATURAL</t>
  </si>
  <si>
    <t>58,95</t>
  </si>
  <si>
    <t>LADRILHO HIDRAULICO, *20 X 20* CM, E= 2 CM, RAMPA, NATURAL</t>
  </si>
  <si>
    <t>59,30</t>
  </si>
  <si>
    <t>LADRILHO HIDRAULICO, *20 X 20* CM, E= 2 CM, TATIL ALERTA OU DIRECIONAL, AMARELO</t>
  </si>
  <si>
    <t>75,17</t>
  </si>
  <si>
    <t>LADRILHO HIDRAULICO, *30 X 30* CM, E= 2 CM, MILANO, NATURAL</t>
  </si>
  <si>
    <t>58,23</t>
  </si>
  <si>
    <t>LAJE PRE-MOLDADA CONVENCIONAL (LAJOTAS + VIGOTAS) PARA FORRO, UNIDIRECIONAL, SOBRECARGA DE 100 KG/M2, VAO ATE 4,00 M (SEM COLOCACAO)</t>
  </si>
  <si>
    <t>61,00</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</si>
  <si>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</si>
  <si>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</si>
  <si>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</si>
  <si>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63,36</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</si>
  <si>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</si>
  <si>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</si>
  <si>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</si>
  <si>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76,84</t>
  </si>
  <si>
    <t>LAJE PRE-MOLDADA CONVENCIONAL (LAJOTAS + VIGOTAS) PARA PISO, UNIDIRECIONAL, SOBRECARGA DE 350 KG/M2, VAO ATE 5,00 M (SEM COLOCACAO)</t>
  </si>
  <si>
    <t>88,66</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</si>
  <si>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</si>
  <si>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</si>
  <si>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</si>
  <si>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862,39</t>
  </si>
  <si>
    <t>LAJE PRE-MOLDADA TRELICADA (LAJOTAS + VIGOTAS) PARA FORRO, UNIDIRECIONAL, SOBRECARGA DE 100 KG/M2, VAO ATE 6,00 M (SEM COLOCACAO)</t>
  </si>
  <si>
    <t>91,97</t>
  </si>
  <si>
    <t>LAJE PRE-MOLDADA TRELICADA (LAJOTAS + VIGOTAS) PARA PISO, UNIDIRECIONAL, SOBRECARGA DE 200 KG/M2, VAO ATE 6,00 M (SEM COLOCACAO)</t>
  </si>
  <si>
    <t>107,38</t>
  </si>
  <si>
    <t>LAMBRI EM ALUMINIO, DE APROXIMADAMENTE 0,6 KG/M, COM APROXIMADAMENTE 168,0 MM DE LARGURA, 6,0 MM DE ALTURA E 6,0 M DE EXTENSAO</t>
  </si>
  <si>
    <t>LAMPADA DE LUZ MISTA 160 W, BASE E27 (220 V)</t>
  </si>
  <si>
    <t>LAMPADA DE LUZ MISTA 250 W, BASE E27 (220 V)</t>
  </si>
  <si>
    <t>41,45</t>
  </si>
  <si>
    <t>LAMPADA DE LUZ MISTA 500 W, BASE E40 (220 V)</t>
  </si>
  <si>
    <t>77,45</t>
  </si>
  <si>
    <t>LAMPADA FLUORESCENTE COMPACTA BRANCA 135 W, BASE E40 (127/220 V)</t>
  </si>
  <si>
    <t>229,44</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</si>
  <si>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</si>
  <si>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</si>
  <si>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</si>
  <si>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</si>
  <si>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65,81</t>
  </si>
  <si>
    <t>LAMPADA FLUORESCENTE ESPIRAL BRANCA 65 W, BASE E27 (127/220 V)</t>
  </si>
  <si>
    <t>119,08</t>
  </si>
  <si>
    <t>LAMPADA FLUORESCENTE TUBULAR T10, DE 20 OU 40 W, BIVOLT</t>
  </si>
  <si>
    <t>10,42</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</si>
  <si>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</si>
  <si>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</si>
  <si>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</si>
  <si>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</si>
  <si>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</si>
  <si>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</si>
  <si>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</si>
  <si>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9,00</t>
  </si>
  <si>
    <t>LAMPADA LED 6 W BIVOLT BRANCA, FORMATO TRADICIONAL (BASE E27)</t>
  </si>
  <si>
    <t>LAMPADA VAPOR DE SODIO OVOIDE 150 W (BASE E40)</t>
  </si>
  <si>
    <t>59,55</t>
  </si>
  <si>
    <t>LAMPADA VAPOR DE SODIO OVOIDE 250 W (BASE E40)</t>
  </si>
  <si>
    <t>68,86</t>
  </si>
  <si>
    <t>LAMPADA VAPOR DE SODIO OVOIDE 400 W (BASE E40)</t>
  </si>
  <si>
    <t>80,29</t>
  </si>
  <si>
    <t>LAMPADA VAPOR MERCURIO 125 W (BASE E27)</t>
  </si>
  <si>
    <t>LAMPADA VAPOR MERCURIO 250 W (BASE E40)</t>
  </si>
  <si>
    <t>49,00</t>
  </si>
  <si>
    <t>LAMPADA VAPOR MERCURIO 400 W (BASE E40)</t>
  </si>
  <si>
    <t>66,87</t>
  </si>
  <si>
    <t>LAMPADA VAPOR METALICO OVOIDE 150 W, BASE E27/E40</t>
  </si>
  <si>
    <t>56,37</t>
  </si>
  <si>
    <t>LAMPADA VAPOR METALICO TUBULAR 400 W (BASE E40)</t>
  </si>
  <si>
    <t>110,31</t>
  </si>
  <si>
    <t>LAVADORA DE ALTA PRESSAO (LAVA - JATO) PARA AGUA FRIA, PRESSAO DE OPERACAO ENTRE 1400 E 1900 LIB/POL2, VAZAO MAXIMA ENTRE  400 E 700 L/H, POTENCIA DE OPERACAO ENTRE 2,50 E 3,00 CV</t>
  </si>
  <si>
    <t>2.290,00</t>
  </si>
  <si>
    <t>LAVATORIO / CUBA DE EMBUTIR, OVAL, DE LOUCA BRANCA, SEM LADRAO, DIMENSOES *50 X 35* CM (L X C)</t>
  </si>
  <si>
    <t>77,62</t>
  </si>
  <si>
    <t>LAVATORIO / CUBA DE EMBUTIR, OVAL, DE LOUCA COLORIDA, SEM LADRAO, DIMENSOES *50 X 35* CM (L X C)</t>
  </si>
  <si>
    <t>85,77</t>
  </si>
  <si>
    <t>LAVATORIO / CUBA DE SOBREPOR, OVAL PEQUENA, DE LOUCA BRANCA, SEM LADRAO, DIMENSOES *44 X 31* CM (L X C)</t>
  </si>
  <si>
    <t>137,30</t>
  </si>
  <si>
    <t>LAVATORIO / CUBA DE SOBREPOR, RETANGULAR, DE LOUCA BRANCA, COM LADRAO, DIMENSOES *52 X 45* CM (L X C)</t>
  </si>
  <si>
    <t>384,23</t>
  </si>
  <si>
    <t>LAVATORIO / CUBA DE SOBREPOR, RETANGULAR, DE LOUCA COLORIDA, COM LADRAO, DIMENSOES *52 X 45* CM (L X C)</t>
  </si>
  <si>
    <t>395,88</t>
  </si>
  <si>
    <t>LAVATORIO DE CANTO DE LOUCA BRANCA, SUSPENSO (SEM COLUNA), DIMENSOES *40 X 30* CM (L X C)</t>
  </si>
  <si>
    <t>LAVATORIO DE LOUCA BRANCA, COM COLUNA, DIMENSOES *44 X 35* CM (L X C)</t>
  </si>
  <si>
    <t>131,50</t>
  </si>
  <si>
    <t>LAVATORIO DE LOUCA BRANCA, COM COLUNA, DIMENSOES *54 X 44* CM (L X C)</t>
  </si>
  <si>
    <t>147,25</t>
  </si>
  <si>
    <t>LAVATORIO DE LOUCA BRANCA, SUSPENSO (SEM COLUNA), DIMENSOES *40 X 30* CM</t>
  </si>
  <si>
    <t>74,70</t>
  </si>
  <si>
    <t>LAVATORIO DE LOUCA COLORIDA, COM COLUNA, DIMENSOES *54 X 44* CM (L X C)</t>
  </si>
  <si>
    <t>LAVATORIO DE LOUCA COLORIDA, SUSPENSO (SEM COLUNA), DIMENSOES *40 X 30* CM (L X C)</t>
  </si>
  <si>
    <t>126,16</t>
  </si>
  <si>
    <t>LEITURISTA OU CADASTRISTA DE REDES DE AGUA E ESGOTO</t>
  </si>
  <si>
    <t>LEITURISTA OU CADASTRISTA DE REDES DE AGUA E ESGOTO (MENSALISTA)</t>
  </si>
  <si>
    <t>1.641,62</t>
  </si>
  <si>
    <t>LETRA ACO INOX (AISI 304), CHAPA NUM. 22, RECORTADO, H= 20 CM (SEM RELEVO)</t>
  </si>
  <si>
    <t>LEVANTADOR DE JANELA GUILHOTINA, EM LATAO CROMADO</t>
  </si>
  <si>
    <t>18,66</t>
  </si>
  <si>
    <t>LIMPA VIDROS COM PULVERIZADOR</t>
  </si>
  <si>
    <t>51,24</t>
  </si>
  <si>
    <t>LIMPADORA A SUCCAO, TANQUE 12000 L, BASCULAMENTO HIDRAULICO, BOMBA 12 M3/MIN 95% VACUO (INCLUI MONTAGEM, NAO INCLUI CAMINHAO)</t>
  </si>
  <si>
    <t>216.500,00</t>
  </si>
  <si>
    <t>LIMPADORA DE SUCCAO TANQUE 7000 L, BOMBA 12 M3/MIN 95% VACUO (INCLUI MONTAGEM, NAO INCLUI CAMINHAO)</t>
  </si>
  <si>
    <t>183.845,00</t>
  </si>
  <si>
    <t>LIMPADORA DE SUCCAO, TANQUE 11000 L, BOMBA 340 M3/MIN (INCLUI MONTAGEM, NAO INCLUI CAMINHAO)</t>
  </si>
  <si>
    <t>307.779,69</t>
  </si>
  <si>
    <t>LIMPADORA DE SUCCAO, TANQUE 5500 L, BOMBA 60M3/MIN, VACUO 500 MBAR (INCLUI MONTAGEM, NAO INCLUI CAMINHAO)</t>
  </si>
  <si>
    <t>522.351,23</t>
  </si>
  <si>
    <t>LINHA DE PEDREIRO LISA 100 M</t>
  </si>
  <si>
    <t>LIXA D'AGUA EM FOLHA, GRAO 100</t>
  </si>
  <si>
    <t>2,16</t>
  </si>
  <si>
    <t>LIXA EM FOLHA PARA FERRO, NUMERO 150</t>
  </si>
  <si>
    <t>LIXA EM FOLHA PARA PAREDE OU MADEIRA, NUMERO 120, COR VERMELHA</t>
  </si>
  <si>
    <t>LIXADEIRA ELETRICA ANGULAR PARA CONCRETO, POTENCIA 1.400 W, PRATO DIAMANTADO DE 5''</t>
  </si>
  <si>
    <t>3.615,64</t>
  </si>
  <si>
    <t>LIXADEIRA ELETRICA ANGULAR, PARA DISCO DE 7 " (180 MM), POTENCIA DE 2.200 W, *5.000* RPM, 220 V</t>
  </si>
  <si>
    <t>597,97</t>
  </si>
  <si>
    <t>LIXEIRA DUPLA, COM CAPACIDADE VOLUMETRICA DE 60L*, FABRICADA EM TUBO DE ACO CARBONO, CESTOS EM CHAPA DE ACO E PINTURA NO PROCESSO ELETROSTATICO - PARA ACADEMIA AO AR LIVRE / ACADEMIA DA TERCEIRA IDADE - ATI</t>
  </si>
  <si>
    <t>1.085,17</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</si>
  <si>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</si>
  <si>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</si>
  <si>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</si>
  <si>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507,65</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</si>
  <si>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</si>
  <si>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</si>
  <si>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</si>
  <si>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</si>
  <si>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</si>
  <si>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</si>
  <si>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</si>
  <si>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</si>
  <si>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650,00</t>
  </si>
  <si>
    <t>LOCACAO DE CONTAINER 2,30  X  6,00 M, ALT. 2,50 M, PARA ESCRITORIO, SEM DIVISORIAS INTERNAS E SEM SANITARIO</t>
  </si>
  <si>
    <t>507,81</t>
  </si>
  <si>
    <t>LOCACAO DE CONTAINER 2,30 X 4,30 M, ALT. 2,50 M, P/ SANITARIO, C/ 5 BACIAS, 1 LAVATORIO E 4 MICTORIOS</t>
  </si>
  <si>
    <t>812,50</t>
  </si>
  <si>
    <t>LOCACAO DE CONTAINER 2,30 X 4,30 M, ALT. 2,50 M, PARA SANITARIO, COM 3 BACIAS, 4 CHUVEIROS, 1 LAVATORIO E 1 MICTORIO</t>
  </si>
  <si>
    <t>738,02</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</si>
  <si>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</si>
  <si>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</si>
  <si>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</si>
  <si>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</si>
  <si>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</si>
  <si>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</si>
  <si>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19,10</t>
  </si>
  <si>
    <t>LOCACAO DE GRUPO GERADOR DE *260* KVA, DIESEL REBOCAVEL, ACIONAMENTO MANUAL</t>
  </si>
  <si>
    <t>26,17</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</si>
  <si>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</si>
  <si>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</si>
  <si>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</si>
  <si>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366,28</t>
  </si>
  <si>
    <t>LOCACAO DE VIGA SANDUICHE METALICA VAZADA PARA TRAVAMENTO DE PILARES, ALTURA DE *8* CM, LARGURA DE *6* CM E EXTENSAO DE 2 M</t>
  </si>
  <si>
    <t>LONA PLASTICA EXTRA FORTE PRETA, E = 200 MICRA</t>
  </si>
  <si>
    <t>2,24</t>
  </si>
  <si>
    <t>LONA PLASTICA PESADA PRETA, E = 150 MICRA</t>
  </si>
  <si>
    <t>LUMINARIA ABERTA P/ ILUMINACAO PUBLICA, TIPO X-57 PETERCO OU EQUIV</t>
  </si>
  <si>
    <t>61,64</t>
  </si>
  <si>
    <t>LUMINARIA ARANDELA TIPO MEIA-LUA COM VIDRO FOSCO *30 X 15* CM, PARA 1 LAMPADA, BASE E27, POTENCIA MAXIMA 40/60 W (NAO INCLUI LAMPADA)</t>
  </si>
  <si>
    <t>48,14</t>
  </si>
  <si>
    <t>LUMINARIA DE EMBUTIR EM CHAPA DE ACO PARA 2 LAMPADAS FLUORESCENTES DE 14 W COM REFLETOR E ALETAS EM ALUMINIO, COMPLETA (INCLUI REATOR E LAMPADAS)</t>
  </si>
  <si>
    <t>194,83</t>
  </si>
  <si>
    <t>LUMINARIA DE EMBUTIR EM CHAPA DE ACO PARA 4 LAMPADAS FLUORESCENTES DE 14 W *60 X 60 CM* ALETADA (NAO INCLUI REATOR E LAMPADAS)</t>
  </si>
  <si>
    <t>206,77</t>
  </si>
  <si>
    <t>LUMINARIA DE EMERGENCIA 30 LEDS, POTENCIA 2 W, BATERIA DE LITIO, AUTONOMIA DE 6 HORAS</t>
  </si>
  <si>
    <t>22,61</t>
  </si>
  <si>
    <t>LUMINARIA DE LED PARA ILUMINACAO PUBLICA, DE 138 W ATE 180 W, INVOLUCRO EM ALUMINIO OU ACO INOX</t>
  </si>
  <si>
    <t>771,74</t>
  </si>
  <si>
    <t>LUMINARIA DE LED PARA ILUMINACAO PUBLICA, DE 181 W ATE 239 W, INVOLUCRO EM ALUMINIO OU ACO INOX</t>
  </si>
  <si>
    <t>896,43</t>
  </si>
  <si>
    <t>LUMINARIA DE LED PARA ILUMINACAO PUBLICA, DE 240 W ATE 350 W, INVOLUCRO EM ALUMINIO OU ACO INOX</t>
  </si>
  <si>
    <t>1.485,07</t>
  </si>
  <si>
    <t>LUMINARIA DE LED PARA ILUMINACAO PUBLICA, DE 33 W ATE 50 W, INVOLUCRO EM ALUMINIO OU ACO INOX</t>
  </si>
  <si>
    <t>231,92</t>
  </si>
  <si>
    <t>LUMINARIA DE LED PARA ILUMINACAO PUBLICA, DE 51 W ATE 67 W, INVOLUCRO EM ALUMINIO OU ACO INOX</t>
  </si>
  <si>
    <t>427,97</t>
  </si>
  <si>
    <t>LUMINARIA DE LED PARA ILUMINACAO PUBLICA, DE 68 W ATE 97 W, INVOLUCRO EM ALUMINIO OU ACO INOX</t>
  </si>
  <si>
    <t>473,74</t>
  </si>
  <si>
    <t>LUMINARIA DE LED PARA ILUMINACAO PUBLICA, DE 98 W ATE 137 W, INVOLUCRO EM ALUMINIO OU ACO INOX</t>
  </si>
  <si>
    <t>571,25</t>
  </si>
  <si>
    <t>LUMINARIA DE SOBREPOR EM CHAPA DE ACO COM ALETAS PLASTICAS, PARA 1 LAMPADA, BASE E27, POTENCIA MAXIMA 40/60 W (NAO INCLUI LAMPADA)</t>
  </si>
  <si>
    <t>36,90</t>
  </si>
  <si>
    <t>LUMINARIA DE SOBREPOR EM CHAPA DE ACO COM ALETAS PLASTICAS, PARA 2 LAMPADAS, BASE E27, POTENCIA MAXIMA 40/60 W (NAO INCLUI LAMPADAS)</t>
  </si>
  <si>
    <t>LUMINARIA DE SOBREPOR EM CHAPA DE ACO PARA 1 LAMPADA FLUORESCENTE DE *18* W, ALETADA, COMPLETA (LAMPADA E REATOR INCLUSOS)</t>
  </si>
  <si>
    <t>51,44</t>
  </si>
  <si>
    <t>LUMINARIA DE SOBREPOR EM CHAPA DE ACO PARA 1 LAMPADA FLUORESCENTE DE *18* W, PERFIL COMERCIAL (NAO INCLUI REATOR E LAMPADA)</t>
  </si>
  <si>
    <t>LUMINARIA DE SOBREPOR EM CHAPA DE ACO PARA 1 LAMPADA FLUORESCENTE DE *36* W, ALETADA, COMPLETA (LAMPADA E REATOR INCLUSOS)</t>
  </si>
  <si>
    <t>75,90</t>
  </si>
  <si>
    <t>LUMINARIA DE SOBREPOR EM CHAPA DE ACO PARA 1 LAMPADA FLUORESCENTE DE *36* W, PERFIL COMERCIAL (NAO INCLUI REATOR E LAMPADA)</t>
  </si>
  <si>
    <t>LUMINARIA DE SOBREPOR EM CHAPA DE ACO PARA 2 LAMPADAS FLUORESCENTES DE *18* W, ALETADA, COMPLETA (LAMPADAS E REATOR INCLUSOS)</t>
  </si>
  <si>
    <t>71,29</t>
  </si>
  <si>
    <t>LUMINARIA DE SOBREPOR EM CHAPA DE ACO PARA 2 LAMPADAS FLUORESCENTES DE *18* W, PERFIL COMERCIAL (NAO INCLUI REATOR E LAMPADAS)</t>
  </si>
  <si>
    <t>LUMINARIA DE SOBREPOR EM CHAPA DE ACO PARA 2 LAMPADAS FLUORESCENTES DE *36* W, ALETADA, COMPLETA (LAMPADAS E REATOR INCLUSOS)</t>
  </si>
  <si>
    <t>100,82</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</si>
  <si>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</si>
  <si>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</si>
  <si>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</si>
  <si>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269,96</t>
  </si>
  <si>
    <t>LUMINARIA HERMETICA IP-65 PARA 2 DUAS LAMPADAS DE 14/16/18/20 W (NAO INCLUI REATOR E LAMPADAS)</t>
  </si>
  <si>
    <t>127,81</t>
  </si>
  <si>
    <t>LUMINARIA HERMETICA IP-65 PARA 2 DUAS LAMPADAS DE 28/32/36/40 W (NAO INCLUI REATOR E LAMPADAS)</t>
  </si>
  <si>
    <t>157,43</t>
  </si>
  <si>
    <t>LUMINARIA LED PLAFON REDONDO DE SOBREPOR BIVOLT 12/13 W,  D = *17* CM</t>
  </si>
  <si>
    <t>20,68</t>
  </si>
  <si>
    <t>LUMINARIA LED REFLETOR RETANGULAR BIVOLT, LUZ BRANCA, 10 W</t>
  </si>
  <si>
    <t>LUMINARIA LED REFLETOR RETANGULAR BIVOLT, LUZ BRANCA, 30 W</t>
  </si>
  <si>
    <t>47,03</t>
  </si>
  <si>
    <t>LUMINARIA LED REFLETOR RETANGULAR BIVOLT, LUZ BRANCA, 50 W</t>
  </si>
  <si>
    <t>52,80</t>
  </si>
  <si>
    <t>LUMINARIA PLAFON REDONDO COM VIDRO FOSCO DIAMETRO *25* CM, PARA 1 LAMPADA, BASE E27, POTENCIA MAXIMA 40/60 W (NAO INCLUI LAMPADA)</t>
  </si>
  <si>
    <t>45,65</t>
  </si>
  <si>
    <t>LUMINARIA PLAFON REDONDO COM VIDRO FOSCO DIAMETRO *30* CM, PARA 2 LAMPADAS, BASE E27, POTENCIA MAXIMA 40/60 W (NAO INCLUI LAMPADAS)</t>
  </si>
  <si>
    <t>LUMINARIA PROVA DE TEMPO PETERCO Y.31/1</t>
  </si>
  <si>
    <t>154,89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</si>
  <si>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</si>
  <si>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64,67</t>
  </si>
  <si>
    <t>LUMINARIA SPOT DE SOBREPOR EM ALUMINIO COM ALETA PLASTICA PARA 1 LAMPADA, BASE E27, POTENCIA MAXIMA 40/60 W (NAO INCLUI LAMPADA)</t>
  </si>
  <si>
    <t>79,28</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</si>
  <si>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</si>
  <si>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</si>
  <si>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117,10</t>
  </si>
  <si>
    <t>LUMINARIA TIPO TARTARUGA PARA AREA EXTERNA EM ALUMINIO, COM GRADE, PARA 1 LAMPADA, BASE E27, POTENCIA MAXIMA 40/60 W (NAO INCLUI LAMPADA)</t>
  </si>
  <si>
    <t>59,59</t>
  </si>
  <si>
    <t>LUVA CPVC, SOLDAVEL, 15 MM, PARA AGUA QUENTE PREDIAL</t>
  </si>
  <si>
    <t>LUVA CPVC, SOLDAVEL, 22 MM, PARA AGUA QUENTE PREDIAL</t>
  </si>
  <si>
    <t>LUVA CPVC, SOLDAVEL, 28 MM, PARA AGUA QUENTE PREDIAL</t>
  </si>
  <si>
    <t>LUVA CPVC, SOLDAVEL, 35 MM, PARA AGUA QUENTE PREDIAL</t>
  </si>
  <si>
    <t>9,66</t>
  </si>
  <si>
    <t>LUVA CPVC, SOLDAVEL, 42 MM, PARA AGUA QUENTE PREDIAL</t>
  </si>
  <si>
    <t>13,29</t>
  </si>
  <si>
    <t>LUVA CPVC, SOLDAVEL, 54 MM, PARA AGUA QUENTE PREDIAL</t>
  </si>
  <si>
    <t>26,93</t>
  </si>
  <si>
    <t>LUVA CPVC, SOLDAVEL, 73 MM, PARA AGUA QUENTE PREDIAL</t>
  </si>
  <si>
    <t>115,72</t>
  </si>
  <si>
    <t>LUVA CPVC, SOLDAVEL, 89 MM, PARA AGUA QUENTE PREDIAL</t>
  </si>
  <si>
    <t>LUVA DE BORRACHA ISOLANTE PARA ALTA TENSAO, RESISTENTE A OZONIO, TENSAO DE ENSAIO 2,5 KV (PAR)</t>
  </si>
  <si>
    <t>388,14</t>
  </si>
  <si>
    <t>LUVA DE COBRE (REF 600) SEM ANEL DE SOLDA, BOLSA X BOLSA, 104 MM</t>
  </si>
  <si>
    <t>425,70</t>
  </si>
  <si>
    <t>LUVA DE COBRE (REF 600) SEM ANEL DE SOLDA, BOLSA X BOLSA, 15 MM</t>
  </si>
  <si>
    <t>LUVA DE COBRE (REF 600) SEM ANEL DE SOLDA, BOLSA X BOLSA, 22 MM</t>
  </si>
  <si>
    <t>LUVA DE COBRE (REF 600) SEM ANEL DE SOLDA, BOLSA X BOLSA, 28 MM</t>
  </si>
  <si>
    <t>12,72</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</si>
  <si>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</si>
  <si>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</si>
  <si>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</si>
  <si>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</si>
  <si>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190,68</t>
  </si>
  <si>
    <t>LUVA DE COBRE (REF 600) SEM ANEL DE SOLDA, BOLSA X BOLSA, 79 MM</t>
  </si>
  <si>
    <t>291,94</t>
  </si>
  <si>
    <t>LUVA DE CORRER DEFOFO, PVC, JE, DN 100 MM</t>
  </si>
  <si>
    <t>71,15</t>
  </si>
  <si>
    <t>LUVA DE CORRER DEFOFO, PVC, JE, DN 150 MM</t>
  </si>
  <si>
    <t>157,02</t>
  </si>
  <si>
    <t>LUVA DE CORRER DEFOFO, PVC, JE, DN 200 MM</t>
  </si>
  <si>
    <t>280,08</t>
  </si>
  <si>
    <t>LUVA DE CORRER DEFOFO, PVC, JE, DN 250 MM</t>
  </si>
  <si>
    <t>510,16</t>
  </si>
  <si>
    <t>LUVA DE CORRER DEFOFO, PVC, JE, DN 300 MM</t>
  </si>
  <si>
    <t>700,20</t>
  </si>
  <si>
    <t>LUVA DE CORRER PARA TUBO ROSCAVEL, PVC, 1 1/2", PARA AGUA FRIA PREDIAL</t>
  </si>
  <si>
    <t>55,42</t>
  </si>
  <si>
    <t>LUVA DE CORRER PARA TUBO ROSCAVEL, PVC, 1/2", PARA AGUA FRIA PREDIAL</t>
  </si>
  <si>
    <t>17,47</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</si>
  <si>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</si>
  <si>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</si>
  <si>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</si>
  <si>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</si>
  <si>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</si>
  <si>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</si>
  <si>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</si>
  <si>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27,88</t>
  </si>
  <si>
    <t>LUVA DE CORRER PVC, JE, DN 150 MM, PARA REDE COLETORA DE ESGOTO (NBR 10569)</t>
  </si>
  <si>
    <t>90,78</t>
  </si>
  <si>
    <t>LUVA DE CORRER PVC, JE, DN 200 MM, PARA REDE COLETORA DE ESGOTO (NBR 10569)</t>
  </si>
  <si>
    <t>195,38</t>
  </si>
  <si>
    <t>LUVA DE CORRER PVC, JE, DN 250 MM, PARA REDE COLETORA DE ESGOTO (NBR 10569)</t>
  </si>
  <si>
    <t>319,45</t>
  </si>
  <si>
    <t>LUVA DE CORRER PVC, JE, DN 300 MM, PARA REDE COLETORA DE ESGOTO (NBR 10569)</t>
  </si>
  <si>
    <t>534,01</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</si>
  <si>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</si>
  <si>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</si>
  <si>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</si>
  <si>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</si>
  <si>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</si>
  <si>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27,27</t>
  </si>
  <si>
    <t>LUVA DE CORRER, PVC PBA, JE, DN 100 / DE 110 MM, PARA REDE AGUA (NBR 10351)</t>
  </si>
  <si>
    <t>70,60</t>
  </si>
  <si>
    <t>LUVA DE CORRER, PVC PBA, JE, DN 50 / DE 60 MM, PARA REDE AGUA (NBR 10351)</t>
  </si>
  <si>
    <t>LUVA DE CORRER, PVC PBA, JE, DN 75 / DE 85 MM, PARA REDE AGUA (NBR 10351)</t>
  </si>
  <si>
    <t>LUVA DE CORRER, PVC SERIE R, 100 MM, PARA ESGOTO OU AGUAS PLUVIAIS PREDIAIS</t>
  </si>
  <si>
    <t>35,21</t>
  </si>
  <si>
    <t>LUVA DE CORRER, PVC SERIE R, 150 MM, PARA ESGOTO OU AGUAS PLUVIAIS PREDIAIS</t>
  </si>
  <si>
    <t>113,80</t>
  </si>
  <si>
    <t>LUVA DE CORRER, PVC SERIE R, 75 MM, PARA ESGOTO OU AGUAS PLUVIAIS PREDIAIS</t>
  </si>
  <si>
    <t>18,60</t>
  </si>
  <si>
    <t>LUVA DE CORRER, PVC, DN 100 MM, PARA ESGOTO PREDIAL</t>
  </si>
  <si>
    <t>23,08</t>
  </si>
  <si>
    <t>LUVA DE CORRER, PVC, DN 50 MM, PARA ESGOTO PREDIAL</t>
  </si>
  <si>
    <t>LUVA DE CORRER, PVC, DN 75 MM, PARA ESGOTO PREDIAL</t>
  </si>
  <si>
    <t>LUVA DE FERRO GALVANIZADO, COM ROSCA BSP MACHO/FEMEA, DE 3/4"</t>
  </si>
  <si>
    <t>LUVA DE FERRO GALVANIZADO, COM ROSCA BSP, DE 1 1/2"</t>
  </si>
  <si>
    <t>20,58</t>
  </si>
  <si>
    <t>LUVA DE FERRO GALVANIZADO, COM ROSCA BSP, DE 1 1/4"</t>
  </si>
  <si>
    <t>LUVA DE FERRO GALVANIZADO, COM ROSCA BSP, DE 1/2"</t>
  </si>
  <si>
    <t>LUVA DE FERRO GALVANIZADO, COM ROSCA BSP, DE 1"</t>
  </si>
  <si>
    <t>LUVA DE FERRO GALVANIZADO, COM ROSCA BSP, DE 2 1/2"</t>
  </si>
  <si>
    <t>57,51</t>
  </si>
  <si>
    <t>LUVA DE FERRO GALVANIZADO, COM ROSCA BSP, DE 2"</t>
  </si>
  <si>
    <t>LUVA DE FERRO GALVANIZADO, COM ROSCA BSP, DE 3/4"</t>
  </si>
  <si>
    <t>LUVA DE FERRO GALVANIZADO, COM ROSCA BSP, DE 3"</t>
  </si>
  <si>
    <t>86,75</t>
  </si>
  <si>
    <t>LUVA DE FERRO GALVANIZADO, COM ROSCA BSP, DE 4"</t>
  </si>
  <si>
    <t>136,80</t>
  </si>
  <si>
    <t>LUVA DE FERRO GALVANIZADO, COM ROSCA BSP, DE 5"</t>
  </si>
  <si>
    <t>249,23</t>
  </si>
  <si>
    <t>LUVA DE FERRO GALVANIZADO, COM ROSCA BSP, DE 6"</t>
  </si>
  <si>
    <t>411,08</t>
  </si>
  <si>
    <t>LUVA DE PRESSAO, EM PVC, DE 20 MM, PARA ELETRODUTO FLEXIVEL</t>
  </si>
  <si>
    <t>LUVA DE PRESSAO, EM PVC, DE 25 MM, PARA ELETRODUTO FLEXIVEL</t>
  </si>
  <si>
    <t>1,22</t>
  </si>
  <si>
    <t>LUVA DE PRESSAO, EM PVC, DE 32 MM, PARA ELETRODUTO FLEXIVEL</t>
  </si>
  <si>
    <t>LUVA DE REDUCAO DE FERRO GALVANIZADO, COM ROSCA BSP MACHO/FEMEA, DE 1 1/2" X 1"</t>
  </si>
  <si>
    <t>31,12</t>
  </si>
  <si>
    <t>LUVA DE REDUCAO DE FERRO GALVANIZADO, COM ROSCA BSP MACHO/FEMEA, DE 1" X 1/2"</t>
  </si>
  <si>
    <t>17,56</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</si>
  <si>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</si>
  <si>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</si>
  <si>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</si>
  <si>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</si>
  <si>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</si>
  <si>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</si>
  <si>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</si>
  <si>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</si>
  <si>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18,05</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</si>
  <si>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</si>
  <si>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</si>
  <si>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</si>
  <si>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</si>
  <si>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61,40</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</si>
  <si>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</si>
  <si>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</si>
  <si>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</si>
  <si>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</si>
  <si>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</si>
  <si>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</si>
  <si>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93,55</t>
  </si>
  <si>
    <t>LUVA DE REDUCAO DE FERRO GALVANIZADO, COM ROSCA BSP, DE 3" X 2 1/2"</t>
  </si>
  <si>
    <t>LUVA DE REDUCAO DE FERRO GALVANIZADO, COM ROSCA BSP, DE 3" X 2"</t>
  </si>
  <si>
    <t>LUVA DE REDUCAO DE FERRO GALVANIZADO, COM ROSCA BSP, DE 4" X 2 1/2"</t>
  </si>
  <si>
    <t>161,54</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</si>
  <si>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</si>
  <si>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</si>
  <si>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</si>
  <si>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</si>
  <si>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57,98</t>
  </si>
  <si>
    <t>LUVA DE REDUCAO EM ACO CARBONO, COM ENCAIXE PARA SOLDA DN SW, PRESSAO 3.000 LBS, DN 1 1/4"  X 1"</t>
  </si>
  <si>
    <t>LUVA DE REDUCAO EM ACO CARBONO, COM ENCAIXE PARA SOLDA DN SW, PRESSAO 3.000 LBS, DN 1" X 3/4"</t>
  </si>
  <si>
    <t>17,28</t>
  </si>
  <si>
    <t>LUVA DE REDUCAO EM ACO CARBONO, COM ENCAIXE PARA SOLDA DN SW, PRESSAO 3.000 LBS, DN 2 1/2" X 2"</t>
  </si>
  <si>
    <t>LUVA DE REDUCAO EM ACO CARBONO, COM ENCAIXE PARA SOLDA DN SW, PRESSAO 3.000 LBS, DN 2" X 1 1/2"</t>
  </si>
  <si>
    <t>91,44</t>
  </si>
  <si>
    <t>LUVA DE REDUCAO EM ACO CARBONO, COM ENCAIXE PARA SOLDA DN SW, PRESSAO 3.000 LBS, DN 3" X 2 1/2"</t>
  </si>
  <si>
    <t>248,77</t>
  </si>
  <si>
    <t>LUVA DE REDUCAO PARA TUBO PEX, METALICA, PARA CONEXAO COM ANEL DESLIZANTE, DN 20 X 16 MM</t>
  </si>
  <si>
    <t>8,69</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</si>
  <si>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</si>
  <si>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</si>
  <si>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</si>
  <si>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24,34</t>
  </si>
  <si>
    <t>LUVA DE REDUCAO PARA TUBO PEX, PLASTICA, PARA CONEXAO COM CRIMPAGEM, DN 20 X 16 MM</t>
  </si>
  <si>
    <t>18,88</t>
  </si>
  <si>
    <t>LUVA DE REDUCAO PARA TUBO PEX, PLASTICA, PARA CONEXAO COM CRIMPAGEM, DN 25 X 16 MM</t>
  </si>
  <si>
    <t>LUVA DE REDUCAO PARA TUBO PEX, PLASTICA, PARA CONEXAO COM CRIMPAGEM, DN 32 X 20 MM</t>
  </si>
  <si>
    <t>LUVA DE REDUCAO PARA TUBO PEX, PLASTICA, PARA CONEXAO COM CRIMPAGEM, DN 32 X 25 MM</t>
  </si>
  <si>
    <t>39,13</t>
  </si>
  <si>
    <t>LUVA DE REDUCAO ROSCAVEL, PVC, 1" X 3/4", PARA AGUA FRIA PREDIAL</t>
  </si>
  <si>
    <t>LUVA DE REDUCAO ROSCAVEL, PVC, 3/4" X 1/2", PARA AGUA FRIA PREDIAL</t>
  </si>
  <si>
    <t>4,38</t>
  </si>
  <si>
    <t>LUVA DE REDUCAO SOLDAVEL, PVC, 25 MM X 20 MM, PARA AGUA FRIA PREDIAL</t>
  </si>
  <si>
    <t>LUVA DE REDUCAO SOLDAVEL, PVC, 32 MM X 25 MM, PARA AGUA FRIA PREDIAL</t>
  </si>
  <si>
    <t>4,88</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</si>
  <si>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</si>
  <si>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</si>
  <si>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</si>
  <si>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</si>
  <si>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</si>
  <si>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136,09</t>
  </si>
  <si>
    <t>LUVA DE TRANSICAO, CPVC, SOLDAVEL, 54 MM X 2", PARA AGUA QUENTE PREDIAL</t>
  </si>
  <si>
    <t>221,98</t>
  </si>
  <si>
    <t>LUVA DE TRANSICAO, CPVC, 15 MM X 1/2", PARA AGUA QUENTE PREDIAL</t>
  </si>
  <si>
    <t>LUVA DE TRANSICAO, CPVC, 22 MM X 1/2", PARA AGUA QUENTE</t>
  </si>
  <si>
    <t>LUVA DUPLA, PVC LEVE, DN 150 MM</t>
  </si>
  <si>
    <t>24,46</t>
  </si>
  <si>
    <t>LUVA EM ACO CARBONO, SOLDAVEL, PRESSAO 3.000 LBS, DN 1 1/2"</t>
  </si>
  <si>
    <t>45,23</t>
  </si>
  <si>
    <t>LUVA EM ACO CARBONO, SOLDAVEL, PRESSAO 3.000 LBS, DN 1 1/4"</t>
  </si>
  <si>
    <t>LUVA EM ACO CARBONO, SOLDAVEL, PRESSAO 3.000 LBS, DN 1/2"</t>
  </si>
  <si>
    <t>LUVA EM ACO CARBONO, SOLDAVEL, PRESSAO 3.000 LBS, DN 1"</t>
  </si>
  <si>
    <t>23,19</t>
  </si>
  <si>
    <t>LUVA EM ACO CARBONO, SOLDAVEL, PRESSAO 3.000 LBS, DN 2 1/2"</t>
  </si>
  <si>
    <t>143,21</t>
  </si>
  <si>
    <t>LUVA EM ACO CARBONO, SOLDAVEL, PRESSAO 3.000 LBS, DN 2"</t>
  </si>
  <si>
    <t>71,27</t>
  </si>
  <si>
    <t>LUVA EM ACO CARBONO, SOLDAVEL, PRESSAO 3.000 LBS, DN 3/4"</t>
  </si>
  <si>
    <t>LUVA EM ACO CARBONO, SOLDAVEL, PRESSAO 3.000 LBS, DN 3"</t>
  </si>
  <si>
    <t>193,86</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</si>
  <si>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</si>
  <si>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</si>
  <si>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</si>
  <si>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</si>
  <si>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</si>
  <si>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</si>
  <si>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</si>
  <si>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</si>
  <si>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</si>
  <si>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30,82</t>
  </si>
  <si>
    <t>LUVA PARA ELETRODUTO, EM ACO GALVANIZADO ELETROLITICO, DIAMETRO DE 100 MM (4")</t>
  </si>
  <si>
    <t>33,83</t>
  </si>
  <si>
    <t>LUVA PARA ELETRODUTO, EM ACO GALVANIZADO ELETROLITICO, DIAMETRO DE 15 MM (1/2")</t>
  </si>
  <si>
    <t>2,18</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</si>
  <si>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</si>
  <si>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</si>
  <si>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</si>
  <si>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</si>
  <si>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</si>
  <si>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9,65</t>
  </si>
  <si>
    <t>LUVA PARA ELETRODUTO, EM ACO GALVANIZADO ELETROLITICO, DIAMETRO DE 65 MM (2 1/2")</t>
  </si>
  <si>
    <t>14,08</t>
  </si>
  <si>
    <t>LUVA PARA ELETRODUTO, EM ACO GALVANIZADO ELETROLITICO, DIAMETRO DE 80 MM (3")</t>
  </si>
  <si>
    <t>21,44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</si>
  <si>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</si>
  <si>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</si>
  <si>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</si>
  <si>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</si>
  <si>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30,00</t>
  </si>
  <si>
    <t>LUVA PARA TUBO PEX, PLASTICA, PARA CONEXAO COM CRIMPAGEM, DN 16 MM</t>
  </si>
  <si>
    <t>LUVA PARA TUBO PEX, PLASTICA, PARA CONEXAO COM CRIMPAGEM, DN 20 MM</t>
  </si>
  <si>
    <t>LUVA PARA TUBO PEX, PLASTICA, PARA CONEXAO COM CRIMPAGEM, DN 25 MM</t>
  </si>
  <si>
    <t>28,67</t>
  </si>
  <si>
    <t>LUVA PARA TUBO PEX, PLASTICA, PARA CONEXAO COM CRIMPAGEM, DN 32 MM</t>
  </si>
  <si>
    <t>43,09</t>
  </si>
  <si>
    <t>LUVA PASSANTE DE COBRE (REF 601) SEM ANEL DE SOLDA, BOLSA 15 MM</t>
  </si>
  <si>
    <t>3,33</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</si>
  <si>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</si>
  <si>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</si>
  <si>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</si>
  <si>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</si>
  <si>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43,52</t>
  </si>
  <si>
    <t>LUVA PASSANTE DE COBRE (REF 601) SEM ANEL DE SOLDA, BOLSA 54 MM</t>
  </si>
  <si>
    <t>66,78</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</si>
  <si>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</si>
  <si>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</si>
  <si>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</si>
  <si>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</si>
  <si>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</si>
  <si>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</si>
  <si>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</si>
  <si>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</si>
  <si>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</si>
  <si>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54,56</t>
  </si>
  <si>
    <t>LUVA PPR, SOLDAVEL, DN 90 MM, PARA AGUA QUENTE PREDIAL</t>
  </si>
  <si>
    <t>88,06</t>
  </si>
  <si>
    <t>LUVA PVC SOLDAVEL, 110 MM, PARA AGUA FRIA PREDIAL</t>
  </si>
  <si>
    <t>102,49</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</si>
  <si>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</si>
  <si>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</si>
  <si>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</si>
  <si>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</si>
  <si>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</si>
  <si>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</si>
  <si>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</si>
  <si>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</si>
  <si>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63,18</t>
  </si>
  <si>
    <t>LUVA PVC, ROSCAVEL,  2 1/2",  AGUA FRIA PREDIAL</t>
  </si>
  <si>
    <t>30,72</t>
  </si>
  <si>
    <t>LUVA PVC, ROSCAVEL, 1 1/2",  AGUA FRIA PREDIAL</t>
  </si>
  <si>
    <t>9,71</t>
  </si>
  <si>
    <t>LUVA PVC, ROSCAVEL, 1 1/4", AGUA FRIA PREDIAL</t>
  </si>
  <si>
    <t>8,87</t>
  </si>
  <si>
    <t>LUVA PVC, ROSCAVEL, 2",  AGUA FRIA PREDIAL</t>
  </si>
  <si>
    <t>LUVA PVC, ROSCAVEL, 3", AGUA FRIA PREDIAL</t>
  </si>
  <si>
    <t>44,18</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</si>
  <si>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</si>
  <si>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</si>
  <si>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</si>
  <si>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</si>
  <si>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</si>
  <si>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</si>
  <si>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</si>
  <si>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43,18</t>
  </si>
  <si>
    <t>LUVA SIMPLES, PVC SERIE R, 100 MM, PARA ESGOTO OU AGUAS PLUVIAIS PREDIAIS</t>
  </si>
  <si>
    <t>LUVA SIMPLES, PVC SERIE R, 150 MM, PARA ESGOTO OU AGUAS PLUVIAIS PREDIAIS</t>
  </si>
  <si>
    <t>58,88</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</si>
  <si>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</si>
  <si>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</si>
  <si>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</si>
  <si>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</si>
  <si>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</si>
  <si>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</si>
  <si>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</si>
  <si>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</si>
  <si>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</si>
  <si>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6,78</t>
  </si>
  <si>
    <t>LUVA SOLDAVEL COM BUCHA DE LATAO, PVC, 25 MM X 1/2"</t>
  </si>
  <si>
    <t>LUVA SOLDAVEL COM BUCHA DE LATAO, PVC, 25 MM X 3/4"</t>
  </si>
  <si>
    <t>8,94</t>
  </si>
  <si>
    <t>LUVA SOLDAVEL COM BUCHA DE LATAO, PVC, 32 MM X 1"</t>
  </si>
  <si>
    <t>24,33</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</si>
  <si>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</si>
  <si>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</si>
  <si>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</si>
  <si>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</si>
  <si>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7,07</t>
  </si>
  <si>
    <t>LUVA SOLDAVEL COM ROSCA, PVC, 40 MM X 1 1/4", PARA AGUA FRIA PREDIAL</t>
  </si>
  <si>
    <t>LUVA SOLDAVEL COM ROSCA, PVC, 50 MM X 1 1/2", PARA AGUA FRIA PREDIAL</t>
  </si>
  <si>
    <t>32,50</t>
  </si>
  <si>
    <t>LUVA, PEAD PE 100,  DE 400 MM, PARA ELETROFUSAO</t>
  </si>
  <si>
    <t>2.927,43</t>
  </si>
  <si>
    <t>LUVA, PEAD PE 100,  DE 63 MM, PARA ELETROFUSAO</t>
  </si>
  <si>
    <t>28,16</t>
  </si>
  <si>
    <t>LUVA, PEAD PE 100, DE 125 MM, PARA ELETROFUSAO</t>
  </si>
  <si>
    <t>67,17</t>
  </si>
  <si>
    <t>LUVA, PEAD PE 100, DE 20 MM, PARA ELETROFUSAO</t>
  </si>
  <si>
    <t>LUVA, PEAD PE 100, DE 200 MM, PARA ELETROFUSAO</t>
  </si>
  <si>
    <t>231,50</t>
  </si>
  <si>
    <t>LUVA, PEAD PE 100, DE 32 MM, PARA ELETROFUSAO</t>
  </si>
  <si>
    <t>13,95</t>
  </si>
  <si>
    <t>MACANETA ALAVANCA RETA OCA, EM ZAMAC COM ACABAMENTO CROMADO, COMPRIMENTO APROX DE 15 CM</t>
  </si>
  <si>
    <t>52,31</t>
  </si>
  <si>
    <t>MACANETA ALAVANCA, RETA SIMPLES / OCA, CROMADA, COMPRIMENTO DE 10 A 16 CM, ACABAMENTO PADRAO POPULAR - SOMENTE MACANETAS</t>
  </si>
  <si>
    <t>MACANETA BOLA, EM ZAMAC COM ACABAMENTO CROMADO, DIAMETRO DE APROX 2 1/2"</t>
  </si>
  <si>
    <t>87,94</t>
  </si>
  <si>
    <t>MACARICO DE SOLDA 201 PARA EXTENSAO GLP OU ACETILENO</t>
  </si>
  <si>
    <t>145,68</t>
  </si>
  <si>
    <t>MACARIQUEIRO</t>
  </si>
  <si>
    <t>MACARIQUEIRO (MENSALISTA)</t>
  </si>
  <si>
    <t>1.827,65</t>
  </si>
  <si>
    <t>MADEIRA ROLICA TRATADA, D = 12 A 15 CM, H = 3,00 M, EM EUCALIPTO OU EQUIVALENTE DA REGIAO</t>
  </si>
  <si>
    <t>25,30</t>
  </si>
  <si>
    <t>MADEIRA ROLICA TRATADA, D = 16 A 20 CM, H = 6,00 M, EM EUCALIPTO OU EQUIVALENTE DA REGIAO</t>
  </si>
  <si>
    <t>51,10</t>
  </si>
  <si>
    <t>MADEIRA ROLICA TRATADA, D = 25 A 29 CM, H = 6,50 M, EM EUCALIPTO OU EQUIVALENTE DA REGIAO</t>
  </si>
  <si>
    <t>135,55</t>
  </si>
  <si>
    <t>MADEIRA ROLICA TRATADA, D = 30 A 34 CM, H = 6,50 M, EM EUCALIPTO OU EQUIVALENTE DA REGIAO</t>
  </si>
  <si>
    <t>197,47</t>
  </si>
  <si>
    <t>MADEIRA SERRADA EM PINUS, MISTA OU EQUIVALENTE DA REGIAO - BRUTA</t>
  </si>
  <si>
    <t>2.307,61</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</si>
  <si>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</si>
  <si>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</si>
  <si>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</si>
  <si>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</si>
  <si>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</si>
  <si>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</si>
  <si>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</si>
  <si>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</si>
  <si>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</si>
  <si>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</si>
  <si>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415,00</t>
  </si>
  <si>
    <t>MANGUEIRA DE INCENDIO, TIPO 1, DE 1 1/2", COMPRIMENTO = 20 M, TECIDO EM FIO DE POLIESTER E TUBO INTERNO EM BORRACHA SINTETICA, COM UNIOES ENGATE RAPIDO</t>
  </si>
  <si>
    <t>511,55</t>
  </si>
  <si>
    <t>MANGUEIRA DE INCENDIO, TIPO 1, DE 1 1/2", COMPRIMENTO = 25 M, TECIDO EM FIO DE POLIESTER E TUBO INTERNO EM BORRACHA SINTETICA, COM UNIOES ENGATE RAPIDO</t>
  </si>
  <si>
    <t>636,88</t>
  </si>
  <si>
    <t>MANGUEIRA DE INCENDIO, TIPO 1, DE 1 1/2", COMPRIMENTO = 30 M, TECIDO EM FIO DE POLIESTER E TUBO INTERNO EM BORRACHA SINTETICA, COM UNIOES ENGATE RAPIDO</t>
  </si>
  <si>
    <t>680,02</t>
  </si>
  <si>
    <t>MANGUEIRA DE INCENDIO, TIPO 2, DE 1 1/2", COMPRIMENTO = 15 M, TECIDO EM FIO DE POLIESTER E TUBO INTERNO EM BORRACHA SINTETICA, COM UNIOES ENGATE RAPIDO</t>
  </si>
  <si>
    <t>614,28</t>
  </si>
  <si>
    <t>MANGUEIRA DE INCENDIO, TIPO 2, DE 1 1/2", COMPRIMENTO = 20 M, TECIDO EM FIO DE POLIESTER E TUBO INTERNO EM BORRACHA SINTETICA, COM UNIOES</t>
  </si>
  <si>
    <t>732,41</t>
  </si>
  <si>
    <t>MANGUEIRA DE INCENDIO, TIPO 2, DE 1 1/2", COMPRIMENTO = 25 M, TECIDO EM FIO DE POLIESTER E TUBO INTERNO EM BORRACHA SINTETICA, COM UNIOES</t>
  </si>
  <si>
    <t>739,60</t>
  </si>
  <si>
    <t>MANGUEIRA DE INCENDIO, TIPO 2, DE 1 1/2", COMPRIMENTO = 30 M, TECIDO EM FIO DE POLIESTER E TUBO INTERNO EM BORRACHA SINTETICA, COM UNIOES</t>
  </si>
  <si>
    <t>965,59</t>
  </si>
  <si>
    <t>MANGUEIRA DE INCENDIO, TIPO 2, DE 2 1/2", COMPRIMENTO = 15 M, TECIDO EM FIO DE POLIESTER E TUBO INTERNO EM BORRACHA SINTETICA, COM UNIOES ENGATE RAPIDO</t>
  </si>
  <si>
    <t>823,83</t>
  </si>
  <si>
    <t>MANGUEIRA DE INCENDIO, TIPO 2, DE 2 1/2", COMPRIMENTO = 20 M, TECIDO EM FIO DE POLIESTER E TUBO INTERNO EM BORRACHA SINTETICA, COM UNIOES</t>
  </si>
  <si>
    <t>1.037,50</t>
  </si>
  <si>
    <t>MANGUEIRA DE INCENDIO, TIPO 2, DE 2 1/2", COMPRIMENTO = 25 M, TECIDO EM FIO DE POLIESTER E TUBO INTERNO EM BORRACHA SINTETICA, COM UNIOES ENGATE RAPIDO</t>
  </si>
  <si>
    <t>1.261,43</t>
  </si>
  <si>
    <t>MANGUEIRA DE INCENDIO, TIPO 2, DE 2 1/2", COMPRIMENTO = 30 M, TECIDO EM FIO DE POLIESTER E TUBO INTERNO EM BORRACHA SINTETICA, COM UNIOES ENGATE RAPIDO</t>
  </si>
  <si>
    <t>1.438,11</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</si>
  <si>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</si>
  <si>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</si>
  <si>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</si>
  <si>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</si>
  <si>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</si>
  <si>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</si>
  <si>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</si>
  <si>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92,37</t>
  </si>
  <si>
    <t>MANOMETRO COM CAIXA EM ACO PINTADO, ESCALA *10* KGF/CM2 (*10* BAR), DIAMETRO NOMINAL DE 100 MM, CONEXAO DE 1/2"</t>
  </si>
  <si>
    <t>146,53</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</si>
  <si>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</si>
  <si>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</si>
  <si>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</si>
  <si>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</si>
  <si>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47,46</t>
  </si>
  <si>
    <t>MANTA ASFALTICA ELASTOMERICA EM POLIESTER 3 MM, TIPO III, CLASSE B, ACABAMENTO PP (NBR 9952)</t>
  </si>
  <si>
    <t>49,11</t>
  </si>
  <si>
    <t>MANTA ASFALTICA ELASTOMERICA EM POLIESTER 4 MM, TIPO III, CLASSE B, ACABAMENTO PP (NBR 9952)</t>
  </si>
  <si>
    <t>MANTA ASFALTICA ELASTOMERICA EM POLIESTER 5 MM, TIPO III, CLASSE B, ACABAMENTO PP (NBR 9952)</t>
  </si>
  <si>
    <t>87,75</t>
  </si>
  <si>
    <t>MANTA ASFALTICA ELASTOMERICA TIPO GLASS 3 MM, TIPO II, CLASSE C, ACABAMENTO PP (NBR 9952)</t>
  </si>
  <si>
    <t>34,66</t>
  </si>
  <si>
    <t>MANTA DE BORRACHA ANTIRRUIDO 5 MM</t>
  </si>
  <si>
    <t>17,14</t>
  </si>
  <si>
    <t>MANTA DE POLIETILENO EXPANDIDO (PEBD) ANTICHAMAS, E = 8 MM</t>
  </si>
  <si>
    <t>MANTA DE POLIETILENO EXPANDIDO (PEBD), E = 5 MM</t>
  </si>
  <si>
    <t>MANTA DE POLIETILENO EXPANDIDO, COM 1 FACE METALIZADA PARA SUBCOBERTURA,  E = *5* MM</t>
  </si>
  <si>
    <t>23,18</t>
  </si>
  <si>
    <t>MANTA GEOTEXTIL TECIDO DE LAMINETES DE POLIPROPILENO, RESISTENCIA A TRACAO = *25* KN/M</t>
  </si>
  <si>
    <t>21,80</t>
  </si>
  <si>
    <t>MANTA LIQUIDA DE BASE ASFALTICA MODIFICADA COM A ADICAO DE ELASTOMEROS DILUIDOS EM SOLVENTE ORGANICO, APLICACAO A FRIO (MEMBRANA IMPERMEABILIZANTE ASFASTICA)</t>
  </si>
  <si>
    <t>19,48</t>
  </si>
  <si>
    <t>MANTA TERMOPLASTICA, PEAD, GEOMEMBRANA LISA, E = 0,50 MM  ( NBR 15352)</t>
  </si>
  <si>
    <t>MANTA TERMOPLASTICA, PEAD, GEOMEMBRANA LISA, E = 0,75 MM (NBR 15352)</t>
  </si>
  <si>
    <t>22,29</t>
  </si>
  <si>
    <t>MANTA TERMOPLASTICA, PEAD, GEOMEMBRANA LISA, E = 0,80 MM (NBR 15352)</t>
  </si>
  <si>
    <t>23,66</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</si>
  <si>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</si>
  <si>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</si>
  <si>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</si>
  <si>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</si>
  <si>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73,79</t>
  </si>
  <si>
    <t>MANTA TERMOPLASTICA, PEAD, GEOMEMBRANA TEXTURIZADA EM AMBAS AS FACES, E = 0,50 MM ( NBR 15352)</t>
  </si>
  <si>
    <t>MANTA TERMOPLASTICA, PEAD, GEOMEMBRANA TEXTURIZADA EM AMBAS AS FACES, E = 0,75 MM ( NBR 15352)</t>
  </si>
  <si>
    <t>23,25</t>
  </si>
  <si>
    <t>MANTA TERMOPLASTICA, PEAD, GEOMEMBRANA TEXTURIZADA EM AMBAS AS FACES, E = 0,80 MM ( NBR 15352)</t>
  </si>
  <si>
    <t>26,35</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</si>
  <si>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</si>
  <si>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</si>
  <si>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</si>
  <si>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64,73</t>
  </si>
  <si>
    <t>MANTA TERMOPLASTICA, PEAD, GEOMEMBRANA TEXTURIZADA EM AMBAS AS FACES, E = 2,50 MM ( NBR 15352)</t>
  </si>
  <si>
    <t>80,74</t>
  </si>
  <si>
    <t>MAQUINA DE 40 MM PARA FECHADURA DE EMBUTIR EXTERNA, EM ACO INOX</t>
  </si>
  <si>
    <t>MAQUINA DE 40 MM PARA FECHADURA, PARA PORTA DE BANHEIRO, EM ACO INOX</t>
  </si>
  <si>
    <t>33,23</t>
  </si>
  <si>
    <t>MAQUINA DE 40 MM PARA FECHADURA, PARA PORTA INTERNA, EM ACO INOX</t>
  </si>
  <si>
    <t>MAQUINA DE 55 MM PARA FECHADURA DE EMBUTIR EXTERNA, EM ACO INOX</t>
  </si>
  <si>
    <t>63,02</t>
  </si>
  <si>
    <t>MAQUINA DE 55 MM PARA FECHADURA, PARA PORTA DE BANHEIRO, EM ACO INOX</t>
  </si>
  <si>
    <t>48,09</t>
  </si>
  <si>
    <t>MAQUINA DE 55 MM PARA FECHADURA, PARA PORTA INTERNA, EM ACO INOX</t>
  </si>
  <si>
    <t>MAQUINA DEMARCADORA DE FAIXA DE TRAFEGO A FRIO, AUTOPROPELIDA, MOTOR DIESEL 38 HP</t>
  </si>
  <si>
    <t>743.846,85</t>
  </si>
  <si>
    <t>MAQUINA EXTRUSORA DE CONCRETO PARA GUIAS E SARJETAS, COM MOTOR A DIESEL DE 14 CV</t>
  </si>
  <si>
    <t>64.640,16</t>
  </si>
  <si>
    <t>MAQUINA MANUAL TIPO PRENSA PARA PRODUCAO DE BLOCOS E PAVIMENTOS DE CONCRETO, COM MOTOR ELETRICO TRIFASICO PARA VIBRACAO, POTENCIA TOTAL INSTALADA DE 1,5 KW</t>
  </si>
  <si>
    <t>27.060,08</t>
  </si>
  <si>
    <t>MAQUINA PARA CORTE COM DISCO ABRASIVO DE DIAMETRO DE 18'' (450 MM), COM MOTOR ELETRICO TRIFASICO DE 10 CV</t>
  </si>
  <si>
    <t>10.220,44</t>
  </si>
  <si>
    <t>MAQUINA TIPO PRENSA HIDRAULICA, PARA FABRICACAO DE TUBOS DE CONCRETO PARA AGUAS PLUVIAIS, DN 200 A DN 600 MM X 1000 MM DE COMPRIMENTO, COM MOTOR PRINCIPAL DE 20 CV</t>
  </si>
  <si>
    <t>268.573,89</t>
  </si>
  <si>
    <t>MAQUINA TIPO VASO/TANQUE/JATO DE PRESSAO PORTATIL PARA JATEAMENTO, CONTROLE AUTOMATICO E REMOTO, CAMARA DE 1 SAIDA, 280 L, DIAM. *670* MM, BICO JATO CURTO VENTURI DE 5/16", MANGUEIRA DE 1" DE 10 M, COMPLETA (VALVULAS POP UP E DOSADORA, FUNDO CONICO ETC)</t>
  </si>
  <si>
    <t>28.677,33</t>
  </si>
  <si>
    <t>MAQUINA TRANSFORMADORA MONOFASICA PARA SOLDA ELETRICA, TENSAO DE 220 V, FREQUENCIA DE 60 HZ, FAIXA DE CORRENTE ENTRE 80 A (+/- 10 A) E 250 A, POTENCIA ENTRE 14,00 KVA E 15,0 KVA, CICLO DE TRABALHO ENTRE 10% E 20% A 250 A</t>
  </si>
  <si>
    <t>557,65</t>
  </si>
  <si>
    <t>MARCENEIRO</t>
  </si>
  <si>
    <t>MARCENEIRO (MENSALISTA)</t>
  </si>
  <si>
    <t>2.588,01</t>
  </si>
  <si>
    <t>MARMORISTA / GRANITEIRO (HORISTA)</t>
  </si>
  <si>
    <t>MARMORISTA / GRANITEIRO (MENSALISTA)</t>
  </si>
  <si>
    <t>MARTELO DE SOLDADOR/PICADOR DE SOLDA</t>
  </si>
  <si>
    <t>35,39</t>
  </si>
  <si>
    <t>MARTELO DEMOLIDOR ELETRICO, COM POTENCIA DE 2.000 W, FREQUENCIA DE 1.000 IMPACTOS POR MINUTO, FORÇA DE IMPACTO ENTRE 60 E 65 J, PESO DE 30 KG</t>
  </si>
  <si>
    <t>7.684,03</t>
  </si>
  <si>
    <t>MARTELO DEMOLIDOR PNEUMATICO MANUAL, COM REDUCAO DE VIBRACAO, PESO DE 21 KG</t>
  </si>
  <si>
    <t>14.325,92</t>
  </si>
  <si>
    <t>MARTELO DEMOLIDOR PNEUMATICO MANUAL, COM REDUCAO DE VIBRACAO, PESO DE 31,5 KG</t>
  </si>
  <si>
    <t>16.485,48</t>
  </si>
  <si>
    <t>MARTELO DEMOLIDOR PNEUMATICO MANUAL, PADRAO, PESO DE 32 KG</t>
  </si>
  <si>
    <t>15.570,29</t>
  </si>
  <si>
    <t>MARTELO DEMOLIDOR PNEUMATICO MANUAL, PESO  DE 28 KG, COM SILENCIADOR</t>
  </si>
  <si>
    <t>17.518,69</t>
  </si>
  <si>
    <t>MARTELO PERFURADOR PNEUMATICO MANUAL, DE SUPERFICIE, COM AVANCO DE COLUNA, PESO DE 22 KG</t>
  </si>
  <si>
    <t>32.235,60</t>
  </si>
  <si>
    <t>MARTELO PERFURADOR PNEUMATICO MANUAL, HASTE 25 X 75 MM, 21 KG</t>
  </si>
  <si>
    <t>18.028,55</t>
  </si>
  <si>
    <t>MARTELO PERFURADOR PNEUMATICO MANUAL, PESO DE 25 KG, COM SILENCIADOR</t>
  </si>
  <si>
    <t>17.688,76</t>
  </si>
  <si>
    <t>MASCARA DE SEGURANCA PARA SOLDA COM ESCUDO DE CELERON E CARNEIRA DE PLASTICO COM REGULAGEM</t>
  </si>
  <si>
    <t>MASSA ACRILICA PARA SUPERFICIES INTERNAS E EXTERNAS</t>
  </si>
  <si>
    <t>4,40</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</si>
  <si>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</si>
  <si>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</si>
  <si>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</si>
  <si>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</si>
  <si>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49,17</t>
  </si>
  <si>
    <t>MASSA EPOXI BICOMPONENTE PARA REPAROS</t>
  </si>
  <si>
    <t>138,63</t>
  </si>
  <si>
    <t>MASSA PARA MADEIRA - INTERIOR E EXTERIOR</t>
  </si>
  <si>
    <t>MASSA PARA VIDRO</t>
  </si>
  <si>
    <t>MASSA PLASTICA PARA MARMORE/GRANITO</t>
  </si>
  <si>
    <t>37,03</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</si>
  <si>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</si>
  <si>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</si>
  <si>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</si>
  <si>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</si>
  <si>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63,27</t>
  </si>
  <si>
    <t>MASTRO TELESCOPICO DE 4 METROS (3 M X DN= 2" + 1 M X DN= 1 1/2")</t>
  </si>
  <si>
    <t>420,97</t>
  </si>
  <si>
    <t>MASTRO TELESCOPICO GALVANIZADO 5 METROS (3 M X DN= 2" + 2 M X DN= 1 1/2")</t>
  </si>
  <si>
    <t>441,02</t>
  </si>
  <si>
    <t>MASTRO TELESCOPICO GALVANIZADO 6 METROS (3 M X DN= 2" + 3 M X DN= 1Â½")</t>
  </si>
  <si>
    <t>426,88</t>
  </si>
  <si>
    <t>MASTRO TELESCOPICO GALVANIZADO 7 METROS (6 M X DN= 2" + 1 M X DN= 1 1/2")</t>
  </si>
  <si>
    <t>579,40</t>
  </si>
  <si>
    <t>MASTRO TELESCOPICO GALVANIZADO 9 METROS (6 M X DN= 2" + 3 M X DN= 1 1/2")</t>
  </si>
  <si>
    <t>720,99</t>
  </si>
  <si>
    <t>MATERIAL FILTRANTE (PEDREGULHO) 0,6 A 25,46 MM (POSTO PEDREIRA/FORNECEDOR, SEM FRETE)</t>
  </si>
  <si>
    <t>1.595,79</t>
  </si>
  <si>
    <t>MATERIAL FILTRANTE (PEDREGULHO) 38 A 25,4 MM (POSTO PEDREIRA/FORNECEDOR, SEM FRETE)</t>
  </si>
  <si>
    <t>MECANICO DE EQUIPAMENTOS PESADOS</t>
  </si>
  <si>
    <t>MECANICO DE EQUIPAMENTOS PESADOS (MENSALISTA)</t>
  </si>
  <si>
    <t>5.497,65</t>
  </si>
  <si>
    <t>MECANICO DE REFRIGERACAO</t>
  </si>
  <si>
    <t>MECANICO DE REFRIGERACAO (MENSALISTA)</t>
  </si>
  <si>
    <t>2.609,70</t>
  </si>
  <si>
    <t>MEDIDOR DE NIVEL ESTATICO E DINAMICO PARA POCO, COMPRIMENTO DE 200 M</t>
  </si>
  <si>
    <t>2.131,80</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</si>
  <si>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</si>
  <si>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</si>
  <si>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</si>
  <si>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</si>
  <si>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</si>
  <si>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2,23</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</si>
  <si>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</si>
  <si>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</si>
  <si>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</si>
  <si>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</si>
  <si>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3,89</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</si>
  <si>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</si>
  <si>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</si>
  <si>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</si>
  <si>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</si>
  <si>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</si>
  <si>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</si>
  <si>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</si>
  <si>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0,83</t>
  </si>
  <si>
    <t>MEIO BLOCO ESTRUTURAL CERAMICO 14 X 19 X 19 CM, 6,0 MPA (NBR 15270)</t>
  </si>
  <si>
    <t>MEIO-FIO OU GUIA DE CONCRETO PRE MOLDADO, COMP 1 M, *30 X 10/12* CM (H X L1/L2)</t>
  </si>
  <si>
    <t>MEIO-FIO OU GUIA DE CONCRETO PRE MOLDADO, COMP 80 CM, *30 X 10/10* (H X L1/L2)</t>
  </si>
  <si>
    <t>23,49</t>
  </si>
  <si>
    <t>MEIO-FIO OU GUIA DE CONCRETO PRE-MOLDADO, COMP *39* CM, *19 X 6,5/6,5* CM (H X L1/L2)</t>
  </si>
  <si>
    <t>MEIO-FIO OU GUIA DE CONCRETO PRE-MOLDADO, COMP 1 M, *20 X 12/15* CM (H X L1/L2)</t>
  </si>
  <si>
    <t>28,91</t>
  </si>
  <si>
    <t>MEIO-FIO OU GUIA DE CONCRETO PRE-MOLDADO, COMP 80 CM, *25 X 08/08* CM (H X L1/L2)</t>
  </si>
  <si>
    <t>MEIO-FIO OU GUIA DE CONCRETO PRE-MOLDADO, TIPO CHAPEU PARA BOCA DE LOBO,  DIMENSOES *1,20* X 0,15 X 0,30 M</t>
  </si>
  <si>
    <t>45,18</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</si>
  <si>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</si>
  <si>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</si>
  <si>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</si>
  <si>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</si>
  <si>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</si>
  <si>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72,20</t>
  </si>
  <si>
    <t>MEMBRANA IMPERMEABILIZANTE ACRILICA MONOCOMPONENTE</t>
  </si>
  <si>
    <t>MESA VIBRATORIA COM DIMENSOES DE 2,0 X 1,0 M, COM MOTOR ELETRICO DE 2 POLOS E POTENCIA DE 3 CV</t>
  </si>
  <si>
    <t>9.247,05</t>
  </si>
  <si>
    <t>MESTRE DE OBRAS</t>
  </si>
  <si>
    <t>46,58</t>
  </si>
  <si>
    <t>MESTRE DE OBRAS (MENSALISTA)</t>
  </si>
  <si>
    <t>8.141,00</t>
  </si>
  <si>
    <t>METACAULIM DE ALTA REATIVIDADE/CAULIM CALCINADO</t>
  </si>
  <si>
    <t>MICRO-TRATOR CORTADOR DE GRAMA COM LARGURA DO CORTE DE 107 CM, COM  2 LAMINAS E DESCARTE LATERAL</t>
  </si>
  <si>
    <t>18.650,91</t>
  </si>
  <si>
    <t>MICROESFERAS DE VIDRO PARA SINALIZACAO HORIZONTAL VIARIA, TIPO I-B (PREMIX) - NBR  16184</t>
  </si>
  <si>
    <t>MICROESFERAS DE VIDRO PARA SINALIZACAO HORIZONTAL VIARIA, TIPO II-A (DROP-ON) - NBR  16184</t>
  </si>
  <si>
    <t>MICTORIO COLETIVO ACO INOX (AISI 304), E = 0,8 MM, DE *100 X 40 X 30* CM (C X A X P)</t>
  </si>
  <si>
    <t>554,59</t>
  </si>
  <si>
    <t>MICTORIO COLETIVO ACO INOX (AISI 304), E = 0,8 MM, DE *100 X 50 X 35* CM (C X A X P)</t>
  </si>
  <si>
    <t>MICTORIO INDICUDUAL, SIFONADO, LOUCA BRANCA, SEM COMPLEMENTOS</t>
  </si>
  <si>
    <t>287,27</t>
  </si>
  <si>
    <t>MICTORIO INDIVIDUAL ACO INOX (AISI 304), E = 0,8 MM, DE *50  X 45  X 35* (C X A X P)</t>
  </si>
  <si>
    <t>731,22</t>
  </si>
  <si>
    <t>MICTORIO INDIVIDUAL, SIFONADO, VALVULA EMBUTIDA, DE LOUCA BRANCA, SEM COMPLEMENTOS - PADRAO ALTO</t>
  </si>
  <si>
    <t>708,74</t>
  </si>
  <si>
    <t>MINICAPTOR, EM ACO GALVANIZADO A FOGO, FIXACAO COM ROSCA SOBERBA OU MECANICA, H=600 MM X DN=10 MM</t>
  </si>
  <si>
    <t>MINICAPTOR, EM ACO GALVANIZADO A FOGO, FIXACAO HORIZONTAL COM BANDEIRA A 20 CM, H=600 MM E X DN=10 MM</t>
  </si>
  <si>
    <t>14,66</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</si>
  <si>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</si>
  <si>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</si>
  <si>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</si>
  <si>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</si>
  <si>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</si>
  <si>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</si>
  <si>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</si>
  <si>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309.650,00</t>
  </si>
  <si>
    <t>MINICARREGADEIRA SOBRE RODAS, POTENCIA LIQUIDA DE *72* HP, CAPACIDADE NOMINAL DE OPERACAO DE *1200* KG</t>
  </si>
  <si>
    <t>477.880,80</t>
  </si>
  <si>
    <t>MINIESCAVADEIRA SOBRE ESTEIRAS, POTENCIA LIQUIDA DE *30* HP, PESO OPERACIONAL DE *3.500* KG</t>
  </si>
  <si>
    <t>470.046,68</t>
  </si>
  <si>
    <t>MINIESCAVADEIRA SOBRE ESTEIRAS, POTENCIA LIQUIDA DE *42* HP, PESO OPERACIONAL DE *4.500* KG</t>
  </si>
  <si>
    <t>573.456,96</t>
  </si>
  <si>
    <t>MINIESCAVADEIRA SOBRE ESTEIRAS, POTENCIA LIQUIDA DE *42* HP, PESO OPERACIONAL DE *5.300* KG</t>
  </si>
  <si>
    <t>590.709,86</t>
  </si>
  <si>
    <t>MINUTERIA ELETRONICA COLETIVA COM POTENCIA MAXIMA RESISTIVA PARA LAMPADAS FLUORESCENTES DE *300* W ( 110 V ) / *600* W ( 110 V )</t>
  </si>
  <si>
    <t>36,39</t>
  </si>
  <si>
    <t>MISTURADOR DE ARGAMASSA, EIXO HORIZONTAL, CAPACIDADE DE MISTURA 160 KG, MOTOR ELETRICO TRIFASICO 220/380 V, POTENCIA 3 CV</t>
  </si>
  <si>
    <t>11.399,66</t>
  </si>
  <si>
    <t>MISTURADOR DE ARGAMASSA, EIXO HORIZONTAL, CAPACIDADE DE MISTURA 300 KG, MOTOR ELETRICO TRIFASICO 220/380 V, POTENCIA 5 CV</t>
  </si>
  <si>
    <t>12.057,05</t>
  </si>
  <si>
    <t>MISTURADOR DE ARGAMASSA, EIXO HORIZONTAL, CAPACIDADE DE MISTURA 600 KG, MOTOR ELETRICO TRIFASICO 220/380 V, POTENCIA 7,5 CV</t>
  </si>
  <si>
    <t>14.346,27</t>
  </si>
  <si>
    <t>MISTURADOR DE METAL CROMADO DE PAREDE PARA LAVATORIO (REF 1878)</t>
  </si>
  <si>
    <t>749,17</t>
  </si>
  <si>
    <t>MISTURADOR DE METAL CROMADO, DE MESA/BANCADA, COM BICA BAIXA, PARA LAVATORIO (REF 1875)</t>
  </si>
  <si>
    <t>331,08</t>
  </si>
  <si>
    <t>MISTURADOR DE PAREDE, DE METAL CROMADO, PARA COZINHA, BICA ALTA MOVEL, COM AREJADOR ARTICULADO (REF 1258)</t>
  </si>
  <si>
    <t>MISTURADOR DUPLO HORIZONTAL DE ALTA TURBULENCIA, CAPACIDADE / VOLUME 2 X 500 LITROS, MOTORES ELETRICOS MINIMO 5 CV CADA,  PARA NATA CIMENTO, ARGAMASSA E OUTROS</t>
  </si>
  <si>
    <t>57.061,59</t>
  </si>
  <si>
    <t>MISTURADOR MANUAL DE TINTAS PARA FURADEIRA, HASTE METALICA *60* CM, COM HELICE  (MEXEDOR DE TINTA)</t>
  </si>
  <si>
    <t>MISTURADOR METALICO, BASE PARA CHUVEIRO/BANHEIRA, 1/2 " OU 3/4 ", SOLDAVEL OU ROSCAVEL (NAO INCLUI ACABAMENTOS)</t>
  </si>
  <si>
    <t>198,93</t>
  </si>
  <si>
    <t>MISTURADOR MONOCOMANDO PARA CHUVEIRO, BASE BRUTA, METALICO COM ACABAMENTO CROMADO</t>
  </si>
  <si>
    <t>437,06</t>
  </si>
  <si>
    <t>MOLA HIDRAULICA AEREA, PARA PORTAS DE ATE 1.100 MM E PESO DE ATE 85 KG, COM CORPO EM ALUMINIO E BRACO EM ACO, SEM BRACO DE PARADA</t>
  </si>
  <si>
    <t>248,96</t>
  </si>
  <si>
    <t>MOLA HIDRAULICA AEREA, PARA PORTAS DE ATE 850 MM E PESO DE ATE 50 KG, COM CORPO EM ALUMINIO E BRACO EM ACO, SEM BRACO DE PARADA</t>
  </si>
  <si>
    <t>132,72</t>
  </si>
  <si>
    <t>MOLA HIDRAULICA AEREA, PARA PORTAS DE ATE 950 MM E PESO DE ATE 65 KG, COM CORPO EM ALUMINIO E BRACO EM ACO, SEM BRACO DE PARADA</t>
  </si>
  <si>
    <t>192,16</t>
  </si>
  <si>
    <t>MOLA HIDRAULICA DE PISO, PARA PORTAS DE ATE 1100 MM E PESO DE ATE 120 KG, COM CORPO EM ACO INOX</t>
  </si>
  <si>
    <t>868,23</t>
  </si>
  <si>
    <t>MONTADOR DE ELETROELETRONICOS</t>
  </si>
  <si>
    <t>MONTADOR DE ELETROELETRONICOS (MENSALISTA)</t>
  </si>
  <si>
    <t>2.194,88</t>
  </si>
  <si>
    <t>MONTADOR DE ESTRUTURAS METALICAS (MENSALISTA)</t>
  </si>
  <si>
    <t>MONTADOR DE ESTRUTURAS METALICAS HORISTA</t>
  </si>
  <si>
    <t>MONTADOR DE MAQUINAS</t>
  </si>
  <si>
    <t>MONTADOR DE MAQUINAS (MENSALISTA)</t>
  </si>
  <si>
    <t>3.920,30</t>
  </si>
  <si>
    <t>MOTOBOMBA AUTOESCORVANTE MOTOR A GASOLINA, POTENCIA 6,0HP, BOCAIS 3" X 3", HM/Q = 5 MCA / 24 M3/H A 52,5 MCA / 5,0 M3/H</t>
  </si>
  <si>
    <t>2.481,71</t>
  </si>
  <si>
    <t>MOTOBOMBA AUTOESCORVANTE MOTOR ELETRICO TRIFASICO 7,4HP BOCA DIAMETRO DE SUCCAO X RECLAQUE: 2"X2", HM/ Q = 10 M / 73,5 M3/H A 28 M / 8,2 M3 /H</t>
  </si>
  <si>
    <t>6.630,68</t>
  </si>
  <si>
    <t>MOTOBOMBA AUTOESCORVANTE POTENCIA 5,42 HP, BOCAIS SUCCAO X RECALQUE 2" X 2", A GASOLINA, DIAMETRO DO ROTOR 122 MM HM/Q = 6 MCA / 33,0 M3/H A 28 MCA / 8,0 M3/H</t>
  </si>
  <si>
    <t>3.295,68</t>
  </si>
  <si>
    <t>MOTOBOMBA CENTRIFUGA, MOTOR A GASOLINA, POTENCIA 5,42 HP, BOCAIS 1 1/2" X 1", DIAMETRO ROTOR 143 MM HM/Q = 6 MCA / 16,8 M3/H A 38 MCA / 6,6 M3/H</t>
  </si>
  <si>
    <t>3.097,55</t>
  </si>
  <si>
    <t>MOTOBOMBA TRASH (PARA AGUA SUJA) AUTO ESCORVANTE, MOTOR GASOLINA DE 6,41 HP, DIAMETROS DE SUCCAO X RECALQUE: 3" X 3", HM/Q: 10/60 A 23/0</t>
  </si>
  <si>
    <t>3.819,64</t>
  </si>
  <si>
    <t>MOTONIVELADORA POTENCIA BASICA LIQUIDA (PRIMEIRA MARCHA) 125 HP , PESO BRUTO 13843 KG, LARGURA DA LAMINA DE 3,7 M</t>
  </si>
  <si>
    <t>928.000,00</t>
  </si>
  <si>
    <t>MOTONIVELADORA POTENCIA BASICA LIQUIDA (PRIMEIRA MARCHA) 171 HP, PESO BRUTO 14768 KG, LARGURA DA LAMINA DE 3,7 M</t>
  </si>
  <si>
    <t>1.153.155,72</t>
  </si>
  <si>
    <t>MOTONIVELADORA POTENCIA BASICA LIQUIDA (PRIMEIRA MARCHA) 186 HP, PESO BRUTO 15785 KG, LARGURA DA LAMINA DE 4,3 M</t>
  </si>
  <si>
    <t>1.213.845,15</t>
  </si>
  <si>
    <t>MOTOR A DIESEL PARA VIBRADOR DE IMERSAO, DE *4,7* CV</t>
  </si>
  <si>
    <t>4.504,07</t>
  </si>
  <si>
    <t>MOTOR A GASOLINA PARA VIBRADOR DE IMERSAO, 4 TEMPOS, DE 5,5 CV</t>
  </si>
  <si>
    <t>2.233,42</t>
  </si>
  <si>
    <t>MOTOR ELETRICO PARA VIBRADOR DE IMERSAO, DE 2 CV, MONOFASICO, 110/220 V</t>
  </si>
  <si>
    <t>1.839,91</t>
  </si>
  <si>
    <t>MOTOR ELETRICO PARA VIBRADOR DE IMERSAO, DE 2 CV, TRIFASICO, 220/380 V</t>
  </si>
  <si>
    <t>1.799,89</t>
  </si>
  <si>
    <t>MOTORISTA DE CAMINHAO</t>
  </si>
  <si>
    <t>MOTORISTA DE CAMINHAO (MENSALISTA)</t>
  </si>
  <si>
    <t>3.990,51</t>
  </si>
  <si>
    <t>MOTORISTA DE CAMINHAO-BASCULANTE</t>
  </si>
  <si>
    <t>21,53</t>
  </si>
  <si>
    <t>MOTORISTA DE CAMINHAO-BASCULANTE (MENSALISTA)</t>
  </si>
  <si>
    <t>3.764,06</t>
  </si>
  <si>
    <t>MOTORISTA DE CAMINHAO-CARRETA</t>
  </si>
  <si>
    <t>MOTORISTA DE CAMINHAO-CARRETA (MENSALISTA)</t>
  </si>
  <si>
    <t>5.329,08</t>
  </si>
  <si>
    <t>MOTORISTA DE CARRO DE PASSEIO</t>
  </si>
  <si>
    <t>MOTORISTA DE CARRO DE PASSEIO (MENSALISTA)</t>
  </si>
  <si>
    <t>3.852,57</t>
  </si>
  <si>
    <t>MOTORISTA DE ONIBUS / MICRO-ONIBUS</t>
  </si>
  <si>
    <t>MOTORISTA DE ONIBUS / MICRO-ONIBUS (MENSALISTA)</t>
  </si>
  <si>
    <t>4.937,39</t>
  </si>
  <si>
    <t>MOTORISTA OPERADOR DE CAMINHAO COM MUNCK</t>
  </si>
  <si>
    <t>MOTORISTA OPERADOR DE CAMINHAO COM MUNCK (MENSALISTA)</t>
  </si>
  <si>
    <t>4.312,34</t>
  </si>
  <si>
    <t>MOURAO CONCRETO CURVO, SECAO "T", H = 2,80 M + CURVA COM 0,45 M, COM FUROS PARA FIOS</t>
  </si>
  <si>
    <t>MOURAO DE CONCRETO CURVO, *10 X 10* CM, H= *2,60* M + CURVA DE 0,40 M</t>
  </si>
  <si>
    <t>MOURAO DE CONCRETO RETO, SECAO QUADARA *10 X 10* CM, H= *2,30* M</t>
  </si>
  <si>
    <t>61,44</t>
  </si>
  <si>
    <t>MOURAO DE CONCRETO RETO, SECAO QUADRADA, *10 X 10* CM, H= 3,00 M</t>
  </si>
  <si>
    <t>75,00</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</si>
  <si>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</si>
  <si>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</si>
  <si>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</si>
  <si>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9,09</t>
  </si>
  <si>
    <t>MUDA DE ARBUSTO FLORIFERO, CLUSIA/GARDENIA/MOREIA BRANCA/ AZALEIA OU EQUIVALENTE DA REGIAO, H= *50 A 70* CM</t>
  </si>
  <si>
    <t>86,20</t>
  </si>
  <si>
    <t>MUDA DE ARBUSTO FOLHAGEM, SANSAO-DO-CAMPO OU EQUIVALENTE DA REGIAO, H= *50 A 70* CM</t>
  </si>
  <si>
    <t>53,44</t>
  </si>
  <si>
    <t>MUDA DE ARBUSTO, BUXINHO, H= *50* M</t>
  </si>
  <si>
    <t>206,89</t>
  </si>
  <si>
    <t>MUDA DE ARBUSTO, PINGO DE OURO/ VIOLETEIRA, H = *10 A 20* CM</t>
  </si>
  <si>
    <t>MUDA DE ARVORE ORNAMENTAL, OITI/AROEIRA SALSA/ANGICO/IPE/JACARANDA OU EQUIVALENTE  DA REGIAO, H= *1* M</t>
  </si>
  <si>
    <t>63,79</t>
  </si>
  <si>
    <t>MUDA DE ARVORE ORNAMENTAL, OITI/AROEIRA SALSA/ANGICO/IPE/JACARANDA OU EQUIVALENTE  DA REGIAO, H= *2* M</t>
  </si>
  <si>
    <t>131,03</t>
  </si>
  <si>
    <t>MUDA DE PALMEIRA, ARECA, H= *1,50* CM</t>
  </si>
  <si>
    <t>129,31</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</si>
  <si>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</si>
  <si>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</si>
  <si>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5.649,42</t>
  </si>
  <si>
    <t>NIPEL PVC, ROSCAVEL, 1 1/2",  AGUA FRIA PREDIAL</t>
  </si>
  <si>
    <t>NIPEL PVC, ROSCAVEL, 1 1/4",  AGUA FRIA PREDIAL</t>
  </si>
  <si>
    <t>NIPEL PVC, ROSCAVEL, 1/2",  AGUA FRIA PREDIAL</t>
  </si>
  <si>
    <t>1,34</t>
  </si>
  <si>
    <t>NIPEL PVC, ROSCAVEL, 1",  AGUA FRIA PREDIAL</t>
  </si>
  <si>
    <t>NIPEL PVC, ROSCAVEL, 2",  AGUA FRIA PREDIAL</t>
  </si>
  <si>
    <t>17,26</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</si>
  <si>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</si>
  <si>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</si>
  <si>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</si>
  <si>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</si>
  <si>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</si>
  <si>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</si>
  <si>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48,28</t>
  </si>
  <si>
    <t>NIPLE DE FERRO GALVANIZADO, COM ROSCA BSP, DE 2"</t>
  </si>
  <si>
    <t>NIPLE DE FERRO GALVANIZADO, COM ROSCA BSP, DE 3/4"</t>
  </si>
  <si>
    <t>NIPLE DE FERRO GALVANIZADO, COM ROSCA BSP, DE 3"</t>
  </si>
  <si>
    <t>78,54</t>
  </si>
  <si>
    <t>NIPLE DE FERRO GALVANIZADO, COM ROSCA BSP, DE 4"</t>
  </si>
  <si>
    <t>126,45</t>
  </si>
  <si>
    <t>NIPLE DE FERRO GALVANIZADO, COM ROSCA BSP, DE 5"</t>
  </si>
  <si>
    <t>279,14</t>
  </si>
  <si>
    <t>NIPLE DE FERRO GALVANIZADO, COM ROSCA BSP, DE 6"</t>
  </si>
  <si>
    <t>463,80</t>
  </si>
  <si>
    <t>NIPLE DE REDUCAO DE FERRO GALVANIZADO, COM ROSCA BSP, DE 1 1/2" X 1 1/4"</t>
  </si>
  <si>
    <t>26,79</t>
  </si>
  <si>
    <t>NIPLE DE REDUCAO DE FERRO GALVANIZADO, COM ROSCA BSP, DE 1 1/2" X 1"</t>
  </si>
  <si>
    <t>NIPLE DE REDUCAO DE FERRO GALVANIZADO, COM ROSCA BSP, DE 1 1/2" X 3/4"</t>
  </si>
  <si>
    <t>NIPLE DE REDUCAO DE FERRO GALVANIZADO, COM ROSCA BSP, DE 1 1/4" X 1/2"</t>
  </si>
  <si>
    <t>21,55</t>
  </si>
  <si>
    <t>NIPLE DE REDUCAO DE FERRO GALVANIZADO, COM ROSCA BSP, DE 1 1/4" X 1"</t>
  </si>
  <si>
    <t>NIPLE DE REDUCAO DE FERRO GALVANIZADO, COM ROSCA BSP, DE 1 1/4" X 3/4"</t>
  </si>
  <si>
    <t>NIPLE DE REDUCAO DE FERRO GALVANIZADO, COM ROSCA BSP, DE 1/2" X 1/4"</t>
  </si>
  <si>
    <t>6,19</t>
  </si>
  <si>
    <t>NIPLE DE REDUCAO DE FERRO GALVANIZADO, COM ROSCA BSP, DE 1" X 1/2"</t>
  </si>
  <si>
    <t>12,63</t>
  </si>
  <si>
    <t>NIPLE DE REDUCAO DE FERRO GALVANIZADO, COM ROSCA BSP, DE 1" X 3/4"</t>
  </si>
  <si>
    <t>NIPLE DE REDUCAO DE FERRO GALVANIZADO, COM ROSCA BSP, DE 2 1/2" X 2"</t>
  </si>
  <si>
    <t>NIPLE DE REDUCAO DE FERRO GALVANIZADO, COM ROSCA BSP, DE 2" X 1 1/2"</t>
  </si>
  <si>
    <t>40,41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</si>
  <si>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</si>
  <si>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</si>
  <si>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</si>
  <si>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</si>
  <si>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122,14</t>
  </si>
  <si>
    <t>NIPLE DE REDUCAO DE FERRO GALVANIZADO, COM ROSCA BSP, DE 3" X 2"</t>
  </si>
  <si>
    <t>107,87</t>
  </si>
  <si>
    <t>NIPLE SEXTAVADO EM ACO CARBONO, COM ROSCA BSP, PRESSAO 3.000 LBS, DN 1 1/2"</t>
  </si>
  <si>
    <t>55,40</t>
  </si>
  <si>
    <t>NIPLE SEXTAVADO EM ACO CARBONO, COM ROSCA BSP, PRESSAO 3.000 LBS, DN 1 1/4"</t>
  </si>
  <si>
    <t>37,38</t>
  </si>
  <si>
    <t>NIPLE SEXTAVADO EM ACO CARBONO, COM ROSCA BSP, PRESSAO 3.000 LBS, DN 1/2"</t>
  </si>
  <si>
    <t>NIPLE SEXTAVADO EM ACO CARBONO, COM ROSCA BSP, PRESSAO 3.000 LBS, DN 1"</t>
  </si>
  <si>
    <t>NIPLE SEXTAVADO EM ACO CARBONO, COM ROSCA BSP, PRESSAO 3.000 LBS, DN 2 1/2"</t>
  </si>
  <si>
    <t>144,81</t>
  </si>
  <si>
    <t>NIPLE SEXTAVADO EM ACO CARBONO, COM ROSCA BSP, PRESSAO 3.000 LBS, DN 2"</t>
  </si>
  <si>
    <t>91,15</t>
  </si>
  <si>
    <t>NIPLE SEXTAVADO EM ACO CARBONO, COM ROSCA BSP, PRESSAO 3.000 LBS, DN 3/4"</t>
  </si>
  <si>
    <t>NIVELADOR</t>
  </si>
  <si>
    <t>NIVELADOR (MENSALISTA)</t>
  </si>
  <si>
    <t>1.910,38</t>
  </si>
  <si>
    <t>NOBREAK TRIFASICO, DE 10 KVA FATOR DE POTENCIA DE 0,8, AUTONOMIA MINIMA DE 30 MINUTOS A PLENA CARGA</t>
  </si>
  <si>
    <t>68.286,12</t>
  </si>
  <si>
    <t>NOBREAK TRIFASICO, DE 15 KVA FATOR DE POTENCIA DE 0,8, AUTONOMIA MINIMA DE 30 MINUTOS A PLENA CARGA</t>
  </si>
  <si>
    <t>99.676,43</t>
  </si>
  <si>
    <t>NOBREAK TRIFASICO, DE 20 KVA FATOR DE POTENCIA DE 0,8, AUTONOMIA MINIMA DE 30 MINUTOS A PLENA CARGA</t>
  </si>
  <si>
    <t>120.624,79</t>
  </si>
  <si>
    <t>NOBREAK TRIFASICO, DE 25 KVA FATOR DE POTENCIA DE 0,8, AUTONOMIA MINIMA DE 30 MINUTOS A PLENA CARGA</t>
  </si>
  <si>
    <t>188.961,45</t>
  </si>
  <si>
    <t>NOBREAK TRIFASICO, DE 5 KVA FATOR DE POTENCIA DE 0,8, AUTONOMIA MINIMA DE 30 MINUTOS A PLENA CARGA</t>
  </si>
  <si>
    <t>54.600,86</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</si>
  <si>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</si>
  <si>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</si>
  <si>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</si>
  <si>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</si>
  <si>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</si>
  <si>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</si>
  <si>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</si>
  <si>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21,82</t>
  </si>
  <si>
    <t>OPERADOR DE BATE-ESTACAS</t>
  </si>
  <si>
    <t>OPERADOR DE BATE-ESTACAS (MENSALISTA)</t>
  </si>
  <si>
    <t>4.527,61</t>
  </si>
  <si>
    <t>OPERADOR DE BETONEIRA (CAMINHAO)</t>
  </si>
  <si>
    <t>20,57</t>
  </si>
  <si>
    <t>OPERADOR DE BETONEIRA (CAMINHAO) (MENSALISTA)</t>
  </si>
  <si>
    <t>3.598,01</t>
  </si>
  <si>
    <t>OPERADOR DE BETONEIRA ESTACIONARIA / MISTURADOR</t>
  </si>
  <si>
    <t>OPERADOR DE BETONEIRA ESTACIONARIA / MISTURADOR (MENSALISTA)</t>
  </si>
  <si>
    <t>3.472,20</t>
  </si>
  <si>
    <t>OPERADOR DE COMPRESSOR DE AR OU COMPRESSORISTA</t>
  </si>
  <si>
    <t>23,36</t>
  </si>
  <si>
    <t>OPERADOR DE COMPRESSOR DE AR OU COMPRESSORISTA (MENSALISTA)</t>
  </si>
  <si>
    <t>4.083,89</t>
  </si>
  <si>
    <t>OPERADOR DE DEMARCADORA DE FAIXAS DE TRAFEGO (MENSALISTA)</t>
  </si>
  <si>
    <t>4.428,32</t>
  </si>
  <si>
    <t>OPERADOR DE DEMARCADORA DE FAIXAS DE TRAFEGO HORISTA</t>
  </si>
  <si>
    <t>25,32</t>
  </si>
  <si>
    <t>OPERADOR DE ESCAVADEIRA</t>
  </si>
  <si>
    <t>27,75</t>
  </si>
  <si>
    <t>OPERADOR DE ESCAVADEIRA (MENSALISTA)</t>
  </si>
  <si>
    <t>4.851,03</t>
  </si>
  <si>
    <t>OPERADOR DE GUINCHO OU GUINCHEIRO</t>
  </si>
  <si>
    <t>OPERADOR DE GUINCHO OU GUINCHEIRO (MENSALISTA)</t>
  </si>
  <si>
    <t>OPERADOR DE GUINDASTE</t>
  </si>
  <si>
    <t>OPERADOR DE GUINDASTE (MENSALISTA)</t>
  </si>
  <si>
    <t>OPERADOR DE JATO ABRASIVO OU JATISTA</t>
  </si>
  <si>
    <t>OPERADOR DE JATO ABRASIVO OU JATISTA (MENSALISTA)</t>
  </si>
  <si>
    <t>4.342,77</t>
  </si>
  <si>
    <t>OPERADOR DE MAQUINAS E TRATORES DIVERSOS (TERRAPLANAGEM)</t>
  </si>
  <si>
    <t>OPERADOR DE MAQUINAS E TRATORES DIVERSOS (TERRAPLANAGEM) (MENSALISTA)</t>
  </si>
  <si>
    <t>4.177,02</t>
  </si>
  <si>
    <t>OPERADOR DE MARTELETE OU MARTELETEIRO</t>
  </si>
  <si>
    <t>OPERADOR DE MARTELETE OU MARTELETEIRO (MENSALISTA)</t>
  </si>
  <si>
    <t>OPERADOR DE MOTO SCRAPER</t>
  </si>
  <si>
    <t>OPERADOR DE MOTO SCRAPER (MENSALISTA)</t>
  </si>
  <si>
    <t>4.503,80</t>
  </si>
  <si>
    <t>OPERADOR DE MOTONIVELADORA</t>
  </si>
  <si>
    <t>31,61</t>
  </si>
  <si>
    <t>OPERADOR DE MOTONIVELADORA (MENSALISTA)</t>
  </si>
  <si>
    <t>5.525,33</t>
  </si>
  <si>
    <t>OPERADOR DE PA CARREGADEIRA</t>
  </si>
  <si>
    <t>OPERADOR DE PA CARREGADEIRA (MENSALISTA)</t>
  </si>
  <si>
    <t>4.332,22</t>
  </si>
  <si>
    <t>OPERADOR DE PAVIMENTADORA / MESA VIBROACABADORA (MENSALISTA)</t>
  </si>
  <si>
    <t>4.649,73</t>
  </si>
  <si>
    <t>OPERADOR DE PAVIMENTADORA / MESA VIBROACABADORA HORISTA</t>
  </si>
  <si>
    <t>26,59</t>
  </si>
  <si>
    <t>OPERADOR DE ROLO COMPACTADOR</t>
  </si>
  <si>
    <t>OPERADOR DE ROLO COMPACTADOR (MENSALISTA)</t>
  </si>
  <si>
    <t>4.829,27</t>
  </si>
  <si>
    <t>OPERADOR DE TRATOR - EXCLUSIVE AGROPECUARIA</t>
  </si>
  <si>
    <t>OPERADOR DE TRATOR - EXCLUSIVE AGROPECUARIA (MENSALISTA)</t>
  </si>
  <si>
    <t>4.354,47</t>
  </si>
  <si>
    <t>OPERADOR DE USINA DE ASFALTO, DE SOLOS OU DE CONCRETO</t>
  </si>
  <si>
    <t>OPERADOR DE USINA DE ASFALTO, DE SOLOS OU DE CONCRETO (MENSALISTA)</t>
  </si>
  <si>
    <t>3.993,04</t>
  </si>
  <si>
    <t>OXIGENIO, RECARGA PARA CILINDRO DE CONJUNTO OXICORTE GRANDE</t>
  </si>
  <si>
    <t>PA CARREGADEIRA SOBRE RODAS, POTENCIA BRUTA *127* CV, CAPACIDADE DA CACAMBA DE 2,0 A 2,4 M3, PESO OPERACIONAL MAXIMO DE 10330 KG</t>
  </si>
  <si>
    <t>577.200,00</t>
  </si>
  <si>
    <t>PA CARREGADEIRA SOBRE RODAS, POTENCIA LIQUIDA 128 HP, CAPACIDADE DA CACAMBA DE 1,7 A 2,8 M3, PESO OPERACIONAL MAXIMO DE 11632 KG</t>
  </si>
  <si>
    <t>650.000,00</t>
  </si>
  <si>
    <t>PA CARREGADEIRA SOBRE RODAS, POTENCIA LIQUIDA 197 HP, CAPACIDADE DA CACAMBA DE 2,5 A 3,5 M3, PESO OPERACIONAL MAXIMO DE 18338 KG</t>
  </si>
  <si>
    <t>901.333,29</t>
  </si>
  <si>
    <t>PA CARREGADEIRA SOBRE RODAS, POTENCIA LIQUIDA 213 HP, CAPACIDADE DA CACAMBA DE 1,9 A 3,5 M3, PESO OPERACIONAL MAXIMO DE 19234 KG</t>
  </si>
  <si>
    <t>1.026.133,29</t>
  </si>
  <si>
    <t>PA CARREGADEIRA SOBRE RODAS, POTENCIA 152 HP, CAPACIDADE DA CACAMBA DE 1,53 A 2,30 M3, PESO OPERACIONAL MAXIMO DE 10216 KG</t>
  </si>
  <si>
    <t>598.866,64</t>
  </si>
  <si>
    <t>PA DE LIXO PLASTICA, CABO LONGO</t>
  </si>
  <si>
    <t>PAINEL DE LA DE VIDRO SEM REVESTIMENTO PSI 20, E = 25 MM, DE 1200 X 600 MM</t>
  </si>
  <si>
    <t>PAINEL DE LA DE VIDRO SEM REVESTIMENTO PSI 20, E = 50 MM, DE 1200 X 600 MM</t>
  </si>
  <si>
    <t>44,75</t>
  </si>
  <si>
    <t>PAINEL DE LA DE VIDRO SEM REVESTIMENTO PSI 40, E = 25 MM, DE 1200 X 600 MM</t>
  </si>
  <si>
    <t>34,74</t>
  </si>
  <si>
    <t>PAINEL DE LA DE VIDRO SEM REVESTIMENTO PSI 40, E = 50 MM, DE 1200 X 600 MM</t>
  </si>
  <si>
    <t>73,33</t>
  </si>
  <si>
    <t>PAINEL ESTRUTURAL PARA LAJE SECA REVESTIDO EM PLACA CIMENTICIA, DE 1,20 X 2,50 M, E = 23 MM</t>
  </si>
  <si>
    <t>128,38</t>
  </si>
  <si>
    <t>PAINEL ESTRUTURAL PARA LAJE SECA REVESTIDO EM PLACA CIMENTICIA, DE 1,20 X 2,50 M, E = 40 MM</t>
  </si>
  <si>
    <t>145,27</t>
  </si>
  <si>
    <t>PAINEL ESTRUTURAL PARA LAJE SECA REVESTIDO EM PLACA CIMENTICIA, DE 1,20 X 2,50 M, E = 55 MM</t>
  </si>
  <si>
    <t>219,19</t>
  </si>
  <si>
    <t>PAINEL TERMOISOLANTE PARA FECHAMENTOS VERTICAIS (INCLUI PARAFUSOS DE FIXACAO) REVESTIDO EM ACO GALVALUME, LARGURA UTIL DE 1100 MM, REVESTIMENTO COM ESPESSURA DE 0,50 MM, COM PRE-PINTURA NAS DUAS FACES, NUCLEO EM POLIURETANO (PUR) COM ESPESSURA 40/50 MM</t>
  </si>
  <si>
    <t>267,48</t>
  </si>
  <si>
    <t>PAINEL TERMOISOLANTE PARA FECHAMENTOS VERTICAIS (INCLUI PARAFUSOS DE FIXACAO) REVESTIDO EM ACO GALVALUME, LARGURA UTIL DE 1100 MM, REVESTIMENTO COM ESPESSURA DE 0,50 MM, COM PRE-PINTURA NAS DUAS FACES, NUCLEO EM POLIURETANO (PUR) COM ESPESSURA 70/80 MM</t>
  </si>
  <si>
    <t>317,11</t>
  </si>
  <si>
    <t>PAPEL KRAFT BETUMADO</t>
  </si>
  <si>
    <t>PAPELEIRA DE PAREDE EM METAL CROMADO SEM TAMPA</t>
  </si>
  <si>
    <t>PAPELEIRA PLASTICA TIPO DISPENSER PARA PAPEL HIGIENICO ROLAO</t>
  </si>
  <si>
    <t>41,54</t>
  </si>
  <si>
    <t>PAR DE TABELAS DE BASQUETE EM COMPENSADO NAVAL, OFICIAL, 1800 X 1200 MM, INCLUINDO ARO DE METAL E REDE EM POLIPROPILENO 100% (SEM SUPORTE DE FIXACAO)</t>
  </si>
  <si>
    <t>3.921,54</t>
  </si>
  <si>
    <t>PARA-RAIOS DE DISTRIBUICAO, TENSAO NOMINAL 15 KV, CORRENTE NOMINAL DE DESCARGA 5 KA</t>
  </si>
  <si>
    <t>199,77</t>
  </si>
  <si>
    <t>PARA-RAIOS DE DISTRIBUICAO, TENSAO NOMINAL 30 KV, CORRENTE NOMINAL DE DESCARGA 10 KA</t>
  </si>
  <si>
    <t>362,70</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</si>
  <si>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</si>
  <si>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</si>
  <si>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</si>
  <si>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</si>
  <si>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</si>
  <si>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</si>
  <si>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</si>
  <si>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</si>
  <si>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</si>
  <si>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</si>
  <si>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</si>
  <si>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</si>
  <si>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</si>
  <si>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</si>
  <si>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</si>
  <si>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</si>
  <si>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</si>
  <si>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</si>
  <si>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</si>
  <si>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</si>
  <si>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</si>
  <si>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</si>
  <si>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</si>
  <si>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24,14</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</si>
  <si>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</si>
  <si>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</si>
  <si>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</si>
  <si>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</si>
  <si>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4,01</t>
  </si>
  <si>
    <t>PARAFUSO FRANCES ZINCADO, DIAMETRO 1/2", COMPRIMENTO 12", COM PORCA E ARRUELA LISA MEDIA</t>
  </si>
  <si>
    <t>PARAFUSO FRANCES ZINCADO, DIAMETRO 1/2", COMPRIMENTO 15", COM PORCA E ARRUELA LISA MEDIA</t>
  </si>
  <si>
    <t>23,31</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</si>
  <si>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</si>
  <si>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</si>
  <si>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</si>
  <si>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</si>
  <si>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</si>
  <si>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8,99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</si>
  <si>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</si>
  <si>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</si>
  <si>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</si>
  <si>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12,05</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</si>
  <si>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</si>
  <si>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</si>
  <si>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</si>
  <si>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</si>
  <si>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27,74</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</si>
  <si>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</si>
  <si>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</si>
  <si>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</si>
  <si>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</si>
  <si>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</si>
  <si>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</si>
  <si>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</si>
  <si>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</si>
  <si>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</si>
  <si>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</si>
  <si>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</si>
  <si>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</si>
  <si>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</si>
  <si>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4,87</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</si>
  <si>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</si>
  <si>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</si>
  <si>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</si>
  <si>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1,06</t>
  </si>
  <si>
    <t>PARAFUSO ZINCADO 5/16 " X 250 MM PARA FIXACAO DE TELHA DE FIBROCIMENTO CANALETE 49, INCLUI BUCHA NYLON S-10</t>
  </si>
  <si>
    <t>PARAFUSO ZINCADO 5/16 " X 85 MM PARA FIXACAO DE TELHA DE FIBROCIMENTO CANALETE 90, INCLUI BUCHA NYLON S-10</t>
  </si>
  <si>
    <t>1,57</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</si>
  <si>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</si>
  <si>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</si>
  <si>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</si>
  <si>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</si>
  <si>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</si>
  <si>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6,47</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</si>
  <si>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</si>
  <si>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</si>
  <si>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</si>
  <si>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</si>
  <si>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58,04</t>
  </si>
  <si>
    <t>PARAFUSO, ASTM A307 - GRAU A, SEXTAVADO, ZINCADO, DIAMETRO 3/8" (9,52 MM), COMPRIMENTO 1 " (25,4 MM)</t>
  </si>
  <si>
    <t>139,66</t>
  </si>
  <si>
    <t>PARAFUSO, AUTO ATARRACHANTE, CABECA CHATA, FENDA SIMPLES, 1/4 (6,35 MM) X 25 MM</t>
  </si>
  <si>
    <t>57,79</t>
  </si>
  <si>
    <t>PARAFUSO, COMUM, ASTM A307, SEXTAVADO, DIAMETRO 1/2" (12,7 MM), COMPRIMENTO 1" (25,4 MM)</t>
  </si>
  <si>
    <t>228,76</t>
  </si>
  <si>
    <t>PARALELEPIPEDO GRANITICO OU BASALTICO, PARA PAVIMENTACAO, SEM FRETE (VARIACAO REGIONAL DE PECAS POR M2)</t>
  </si>
  <si>
    <t>714,80</t>
  </si>
  <si>
    <t>PASTA LUBRIFICANTE PARA TUBOS E CONEXOES COM JUNTA ELASTICA, EMBALAGEM DE *400* GR (USO EM PVC, ACO, POLIETILENO E OUTROS)</t>
  </si>
  <si>
    <t>22,07</t>
  </si>
  <si>
    <t>PASTA PARA SOLDA DE TUBOS E CONEXOES DE COBRE (EMBALAGEM COM 250 G)</t>
  </si>
  <si>
    <t>61,22</t>
  </si>
  <si>
    <t>PASTA VEDA JUNTAS/ROSCA, EMBALAGEM DE *500* G, PARA INSTALACOES DE AGUA, GAS E OUTROS</t>
  </si>
  <si>
    <t>46,66</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</si>
  <si>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</si>
  <si>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</si>
  <si>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142,06</t>
  </si>
  <si>
    <t>PASTILHA CERAMICA/PORCELANA, REVEST INT/EXT E  PISCINA, CORES LISAS/SOLIDAS, QUENTES, SEM MESCLAGEM/MISTURA, *2,5 X 2,5* CM</t>
  </si>
  <si>
    <t>PASTILHA CERAMICA/PORCELANA, REVEST INT/EXT E  PISCINA, CORES LISAS/SOLIDAS, QUENTES, SEM MESCLAGEM/MISTURA, *5 X 5* CM</t>
  </si>
  <si>
    <t>169,87</t>
  </si>
  <si>
    <t>PASTILHEIRO (HORISTA)</t>
  </si>
  <si>
    <t>PASTILHEIRO (MENSALISTA)</t>
  </si>
  <si>
    <t>PATCH CORD, CATEGORIA 5 E, EXTENSAO DE 1,50 M</t>
  </si>
  <si>
    <t>PATCH CORD, CATEGORIA 5 E, EXTENSAO DE 2,50 M</t>
  </si>
  <si>
    <t>19,43</t>
  </si>
  <si>
    <t>PATCH CORD, CATEGORIA 6, EXTENSAO DE 1,50 M</t>
  </si>
  <si>
    <t>24,68</t>
  </si>
  <si>
    <t>PATCH CORD, CATEGORIA 6, EXTENSAO DE 2,50 M</t>
  </si>
  <si>
    <t>PATCH PANEL, 24 PORTAS, CATEGORIA 5E, COM RACKS DE 19" E 1 U DE ALTURA</t>
  </si>
  <si>
    <t>268,08</t>
  </si>
  <si>
    <t>PATCH PANEL, 24 PORTAS, CATEGORIA 6, COM RACKS DE 19" E 1 U DE ALTURA</t>
  </si>
  <si>
    <t>467,25</t>
  </si>
  <si>
    <t>PATCH PANEL, 48 PORTAS, CATEGORIA 5E, COM RACKS DE 19" E 2 U DE ALTURA</t>
  </si>
  <si>
    <t>392,22</t>
  </si>
  <si>
    <t>PATCH PANEL, 48 PORTAS, CATEGORIA 6, COM RACKS DE 19" E 2 U DE ALTURA</t>
  </si>
  <si>
    <t>630,11</t>
  </si>
  <si>
    <t>PEDRA ARDOSIA, CINZA, *40 X 40* CM, E= *1 CM</t>
  </si>
  <si>
    <t>PEDRA ARDOSIA, CINZA, 20  X  40 CM,  E=  *1 CM</t>
  </si>
  <si>
    <t>PEDRA ARDOSIA, CINZA, 30  X  30,  E= *1 CM</t>
  </si>
  <si>
    <t>PEDRA BRITADA GRADUADA, CLASSIFICADA (POSTO PEDREIRA/FORNECEDOR, SEM FRETE)</t>
  </si>
  <si>
    <t>77,19</t>
  </si>
  <si>
    <t>PEDRA BRITADA N. 0, OU PEDRISCO (4,8 A 9,5 MM) POSTO PEDREIRA/FORNECEDOR, SEM FRETE</t>
  </si>
  <si>
    <t>88,45</t>
  </si>
  <si>
    <t>PEDRA BRITADA N. 1 (9,5 a 19 MM) POSTO PEDREIRA/FORNECEDOR, SEM FRETE</t>
  </si>
  <si>
    <t>76,61</t>
  </si>
  <si>
    <t>PEDRA BRITADA N. 2 (19 A 38 MM) POSTO PEDREIRA/FORNECEDOR, SEM FRETE</t>
  </si>
  <si>
    <t>77,02</t>
  </si>
  <si>
    <t>PEDRA BRITADA N. 3 (38 A 50 MM) POSTO PEDREIRA/FORNECEDOR, SEM FRETE</t>
  </si>
  <si>
    <t>72,37</t>
  </si>
  <si>
    <t>PEDRA BRITADA N. 4 (50 A 76 MM) POSTO PEDREIRA/FORNECEDOR, SEM FRETE</t>
  </si>
  <si>
    <t>71,74</t>
  </si>
  <si>
    <t>PEDRA BRITADA N. 5 (76 A 100 MM) POSTO PEDREIRA/FORNECEDOR, SEM FRETE</t>
  </si>
  <si>
    <t>65,67</t>
  </si>
  <si>
    <t>PEDRA BRITADA OU BICA CORRIDA, NAO CLASSIFICADA (POSTO PEDREIRA/FORNECEDOR, SEM FRETE)</t>
  </si>
  <si>
    <t>70,76</t>
  </si>
  <si>
    <t>PEDRA DE MAO OU PEDRA RACHAO PARA ARRIMO/FUNDACAO (POSTO PEDREIRA/FORNECEDOR, SEM FRETE)</t>
  </si>
  <si>
    <t>72,01</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</si>
  <si>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</si>
  <si>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</si>
  <si>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112,19</t>
  </si>
  <si>
    <t>PEDRA GRANITICA, SERRADA, TIPO MIRACEMA, MADEIRA, PADUANA, RACHINHA, SANTA ISABEL OU OUTRAS SIMILARES, *11,5 X  *23 CM, E=  *1,0 A *2,0 CM</t>
  </si>
  <si>
    <t>PEDRA PORTUGUESA  OU PETIT PAVE, BRANCA OU PRETA</t>
  </si>
  <si>
    <t>129,45</t>
  </si>
  <si>
    <t>PEDRA QUARTZITO OU CALCARIO LAMINADO, CACO, TIPO CARIRI, ITACOLOMI, LAGOA SANTA, LUMINARIA, PIRENOPOLIS, SAO TOME OU OUTRAS SIMILARES DA REGIAO, E=  *1,5 A *2,5 CM</t>
  </si>
  <si>
    <t>63,28</t>
  </si>
  <si>
    <t>PEDRA QUARTZITO OU CALCARIO LAMINADO, SERRADA, TIPO CARIRI, ITACOLOMI, LAGOA SANTA, LUMINARIA, PIRENOPOLIS, SAO TOME OU OUTRAS SIMILARES DA REGIAO, *20 X *40 CM, E=  *1,5 A *2,5 CM</t>
  </si>
  <si>
    <t>202,95</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</si>
  <si>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</si>
  <si>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</si>
  <si>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</si>
  <si>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</si>
  <si>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</si>
  <si>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79,98</t>
  </si>
  <si>
    <t>PEITORIL PRE-MOLDADO EM GRANILITE, MARMORITE OU GRANITINA, L = *15* CM</t>
  </si>
  <si>
    <t>68,69</t>
  </si>
  <si>
    <t>PEITORIL/ SOLEIRA EM MARMORE, POLIDO, BRANCO COMUM, L= *25* CM, E=  *3* CM, CORTE RETO</t>
  </si>
  <si>
    <t>110,71</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</si>
  <si>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</si>
  <si>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</si>
  <si>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</si>
  <si>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</si>
  <si>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13.348,84</t>
  </si>
  <si>
    <t>PERFIL "H" DE ACO LAMINADO, "HP" 250 X 62,0</t>
  </si>
  <si>
    <t>PERFIL "H" DE ACO LAMINADO, "HP" 310 X 79,0</t>
  </si>
  <si>
    <t>PERFIL "H" DE ACO LAMINADO, "W" 200 X 35,9</t>
  </si>
  <si>
    <t>PERFIL "I" DE ACO LAMINADO, ABAS INCLINADAS, "I" 102 X 12,7</t>
  </si>
  <si>
    <t>PERFIL "I" DE ACO LAMINADO, ABAS INCLINADAS, "I" 152 X 22</t>
  </si>
  <si>
    <t>11,80</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</si>
  <si>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</si>
  <si>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</si>
  <si>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</si>
  <si>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</si>
  <si>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</si>
  <si>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</si>
  <si>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</si>
  <si>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</si>
  <si>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7,78</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</si>
  <si>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</si>
  <si>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</si>
  <si>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</si>
  <si>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</si>
  <si>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</si>
  <si>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</si>
  <si>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168,36</t>
  </si>
  <si>
    <t>PERFIL ELASTOMERICO PRE-FORMADO EM EPMD, PARA JUNTA DE DILATACAO DE USO GERAL EM MEDIAS SOLICITACOES, 8 MM DE LARGURA, MOVIMENTACAO DE *5 A 11* MM</t>
  </si>
  <si>
    <t>76,10</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</si>
  <si>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</si>
  <si>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</si>
  <si>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</si>
  <si>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</si>
  <si>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</si>
  <si>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10,27</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</si>
  <si>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</si>
  <si>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</si>
  <si>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</si>
  <si>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</si>
  <si>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</si>
  <si>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</si>
  <si>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</si>
  <si>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</si>
  <si>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</si>
  <si>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</si>
  <si>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</si>
  <si>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</si>
  <si>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</si>
  <si>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</si>
  <si>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3.926.315,76</t>
  </si>
  <si>
    <t>PERFURATRIZ COM TORRE METALICA PARA EXECUCAO DE ESTACA HELICE CONTINUA, PROFUNDIDADE MAXIMA DE 32 M, DIAMETRO MAXIMO DE 1000 MM, POTENCIA INSTALADA DE 350 HP, MESA ROTATIVA COM TORQUE MAXIMO DE 263 KNM</t>
  </si>
  <si>
    <t>6.105.263,12</t>
  </si>
  <si>
    <t>PERFURATRIZ HIDRAULICA COM TRADO CURTO ACOPLADO, PROFUNDIDADE MAXIMA DE 20 M, DIAMETRO MAXIMO DE 1500 MM, POTENCIA INSTALADA DE 137 HP, MESA ROTATIVA COM TORQUE MAXIMO DE 30 KNM (INCLUI MONTAGEM, NAO INCLUI CAMINHAO)</t>
  </si>
  <si>
    <t>1.494.736,88</t>
  </si>
  <si>
    <t>PERFURATRIZ MANUAL, TORQUE MAXIMO 55 KGF.M, POTENCIA 5 CV, COM DIAMETRO MAXIMO 8 1/2" (INCLUI SUPORTE/CHASSI TIPO MESA)</t>
  </si>
  <si>
    <t>51.746,05</t>
  </si>
  <si>
    <t>PERFURATRIZ MANUAL, TORQUE MAXIMO 83 N.M, POTENCIA 5 CV, COM DIAMETRO MAXIMO 4" (NAO INCLUI SUPORTE / CHASSI)</t>
  </si>
  <si>
    <t>7.457,13</t>
  </si>
  <si>
    <t>PERFURATRIZ MANUAL, TORQUE MAXIMO 83 N.M, POTENCIA 5 CV, COM DIAMETRO MAXIMO 4", PARA SOLO GRAMPEADO (INCLUI SUPORTE OU CHASSI TIPO MESA)</t>
  </si>
  <si>
    <t>23.344,08</t>
  </si>
  <si>
    <t>PERFURATRIZ PNEUMATICA MANUAL DE PESO MEDIO, 18KG, COMPRIMENTO DE CURSO DE 6 M, DIAMETRO DO PISTAO DE 5,5 CM</t>
  </si>
  <si>
    <t>12.767,21</t>
  </si>
  <si>
    <t>PERFURATRIZ SOBRE ESTEIRA, TORQUE MAXIMO DE 600 KGF, POTENCIA ENTRE 50 E 60 HP, DIAMETRO MAXIMO DE 10"</t>
  </si>
  <si>
    <t>820.000,00</t>
  </si>
  <si>
    <t>PERFURATRIZ SOBRE ESTEIRA, TORQUE MAXIMO 600 KGF, PESO MEDIO 1000 KG, POTENCIA 20 HP, DIAMETRO MAXIMO 10"</t>
  </si>
  <si>
    <t>855.556,64</t>
  </si>
  <si>
    <t>PICAPE CABINE SIMPLES COM MOTOR 1.6 FLEX, CAMBIO MANUAL, POTENCIA 101/104 CV, 2 PORTAS</t>
  </si>
  <si>
    <t>74.283,99</t>
  </si>
  <si>
    <t>PILAR QUADRADO NAO APARELHADO *10 X 10* CM, EM MACARANDUBA, ANGELIM OU EQUIVALENTE DA REGIAO - BRUTA</t>
  </si>
  <si>
    <t>PILAR QUADRADO NAO APARELHADO *15 X 15* CM, EM MACARANDUBA, ANGELIM OU EQUIVALENTE DA REGIAO - BRUTA</t>
  </si>
  <si>
    <t>84,82</t>
  </si>
  <si>
    <t>PILAR QUADRADO NAO APARELHADO *20 X 20* CM, EM MACARANDUBA, ANGELIM OU EQUIVALENTE DA REGIAO - BRUTA</t>
  </si>
  <si>
    <t>147,59</t>
  </si>
  <si>
    <t>PINCEL CHATO (TRINCHA) CERDAS GRIS 1.1/2 " (38 MM)</t>
  </si>
  <si>
    <t>PINGADEIRA PLASTICA PARA TELHA DE FIBROCIMENTO CANALETE 49/KALHETA OU CANALETE 90/KALHETAO</t>
  </si>
  <si>
    <t>PINO DE ACO COM ARRUELA CONICA, DIAMETRO ARRUELA = *23* MM E COMP HASTE = *27* MM (ACAO INDIRETA)</t>
  </si>
  <si>
    <t>46,52</t>
  </si>
  <si>
    <t>PINO DE ACO COM FURO, HASTE = 27 MM (ACAO DIRETA)</t>
  </si>
  <si>
    <t>PINO DE ACO COM ROSCA 1/4 ", COMPRIMENTO DA HASTE = 30 MM E ROSCA = 20 MM (ACAO DIRETA)</t>
  </si>
  <si>
    <t>53,07</t>
  </si>
  <si>
    <t>PINO DE ACO LISO 1/4 ", HASTE = *36,5* MM (ACAO DIRETA)</t>
  </si>
  <si>
    <t>32,73</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</si>
  <si>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</si>
  <si>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</si>
  <si>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</si>
  <si>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</si>
  <si>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43,14</t>
  </si>
  <si>
    <t>PINTOR</t>
  </si>
  <si>
    <t>PINTOR (MENSALISTA)</t>
  </si>
  <si>
    <t>PINTOR DE LETREIROS</t>
  </si>
  <si>
    <t>PINTOR DE LETREIROS (MENSALISTA)</t>
  </si>
  <si>
    <t>2.988,16</t>
  </si>
  <si>
    <t>PINTOR PARA TINTA EPOXI</t>
  </si>
  <si>
    <t>15,57</t>
  </si>
  <si>
    <t>PINTOR PARA TINTA EPOXI (MENSALISTA)</t>
  </si>
  <si>
    <t>2.723,38</t>
  </si>
  <si>
    <t>PISO DE BORRACHA CANELADO EM PLACAS 50 X 50 CM, E = *3,5* MM, PARA COLA</t>
  </si>
  <si>
    <t>81,68</t>
  </si>
  <si>
    <t>PISO DE BORRACHA ESPORTIVO EM PLACAS 50 X 50 CM, E = 15 MM, PARA ARGAMASSA, PRETO</t>
  </si>
  <si>
    <t>372,02</t>
  </si>
  <si>
    <t>PISO DE BORRACHA FRISADO OU PASTILHADO, PRETO, EM PLACAS 50 X 50 CM, E = 7 MM, PARA ARGAMASSA</t>
  </si>
  <si>
    <t>225,96</t>
  </si>
  <si>
    <t>PISO DE BORRACHA PASTILHADO EM PLACAS 50 X 50 CM, E = *3,5* MM, PARA COLA, PRETO</t>
  </si>
  <si>
    <t>62,14</t>
  </si>
  <si>
    <t>PISO DE BORRACHA PASTILHADO EM PLACAS 50 X 50 CM, E = 15 MM, PARA ARGAMASSA, PRETO</t>
  </si>
  <si>
    <t>362,14</t>
  </si>
  <si>
    <t>PISO ELEVADO COM 2 PLACAS DE ACO COM ENCHIMENTO DE CONCRETO CELULAR, INCLUSO BASE/HASTE/CRUZETAS, 60 X 60 CM, H = *28* CM, RESISTENCIA CARGA CONCENTRADA 496 KG (COM COLOCACAO)</t>
  </si>
  <si>
    <t>461,30</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</si>
  <si>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</si>
  <si>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</si>
  <si>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</si>
  <si>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27,29</t>
  </si>
  <si>
    <t>PISO EM GRANILITE, MARMORITE OU GRANITINA, AGREGADO COR PRETO, CINZA, PALHA OU BRANCO, E=  *8* MM (INCLUSO EXECUCAO)</t>
  </si>
  <si>
    <t>79,00</t>
  </si>
  <si>
    <t>PISO EM GRANITO, POLIDO, TIPO AMENDOA/ AMARELO CAPRI/ AMARELO DOURADO CARIOCA OU OUTROS EQUIVALENTES DA REGIAO, FORMATO MENOR OU IGUAL A 3025 CM2, E=  *2* CM</t>
  </si>
  <si>
    <t>350,00</t>
  </si>
  <si>
    <t>PISO EM GRANITO, POLIDO, TIPO ANDORINHA/ QUARTZ/ CASTELO/ CORUMBA OU OUTROS EQUIVALENTES DA REGIAO, FORMATO MENOR OU IGUAL A 3025 CM2, E=  *2* CM</t>
  </si>
  <si>
    <t>264,15</t>
  </si>
  <si>
    <t>PISO EM GRANITO, POLIDO, TIPO MARFIM, DALLAS, CARAVELAS OU OUTROS EQUIVALENTES DA REGIAO, FORMATO MENOR OU IGUAL A 3025 CM2, E=  *2*CM</t>
  </si>
  <si>
    <t>337,52</t>
  </si>
  <si>
    <t>PISO EM GRANITO, POLIDO, TIPO PRETO SAO GABRIEL/ TIJUCA OU OUTROS EQUIVALENTES DA REGIAO, FORMATO MENOR OU IGUAL A 3025 CM2, E=  *2* CM</t>
  </si>
  <si>
    <t>381,55</t>
  </si>
  <si>
    <t>PISO EM PORCELANATO RETIFICADO EXTRA, FORMATO MENOR OU IGUAL A 2025 CM2</t>
  </si>
  <si>
    <t>89,39</t>
  </si>
  <si>
    <t>PISO EM REGUA VINILICA SEMIFLEXIVEL, ENCAIXE CLICADO, E = 4 MM (SEM COLOCACAO)</t>
  </si>
  <si>
    <t>181,92</t>
  </si>
  <si>
    <t>PISO EPOXI AUTONIVELANTE, ESPESSURA *4* MM (INCLUSO EXECUCAO)</t>
  </si>
  <si>
    <t>151,68</t>
  </si>
  <si>
    <t>PISO EPOXI MULTILAYER, ESPESSURA *2* MM (INCLUSO EXECUCAO)</t>
  </si>
  <si>
    <t>88,35</t>
  </si>
  <si>
    <t>PISO FULGET (GRANITO LAVADO) EM PLACAS DE *40 X 40* CM, E = 2,0 CM (SEM COLOCACAO)</t>
  </si>
  <si>
    <t>113,76</t>
  </si>
  <si>
    <t>PISO FULGET (GRANITO LAVADO) EM PLACAS DE *75 X 75* CM, E = 2,0 CM (SEM COLOCACAO)</t>
  </si>
  <si>
    <t>209,82</t>
  </si>
  <si>
    <t>PISO FULGET (GRANITO LAVADO) MOLDADO IN LOCO (INCLUSO EXECUCAO)</t>
  </si>
  <si>
    <t>112,49</t>
  </si>
  <si>
    <t>PISO INDUSTRIAL EM CONCRETO ARMADO DE ACABAMENTO POLIDO, ESPESSURA 12 CM (CIMENTO QUEIMADO) (INCLUSO EXECUCAO)</t>
  </si>
  <si>
    <t>123,87</t>
  </si>
  <si>
    <t>PISO KORODUR (INCLUSO EXECUCAO)</t>
  </si>
  <si>
    <t>PISO PODOTATIL DE CONCRETO - DIRECIONAL E ALERTA, *40 X 40 X 2,5* CM</t>
  </si>
  <si>
    <t>PISO PORCELANATO, BORDA RETA, EXTRA, FORMATO MAIOR QUE 2025 CM2</t>
  </si>
  <si>
    <t>105,57</t>
  </si>
  <si>
    <t>PISO TATIL ALERTA OU DIRECIONAL, DE BORRACHA, COLORIDO, 25 X 25 CM, E = 5 MM, PARA COLA</t>
  </si>
  <si>
    <t>248,35</t>
  </si>
  <si>
    <t>PISO TATIL DE ALERTA OU DIRECIONAL DE BORRACHA, PRETO, 25 X 25 CM, E = 5 MM, PARA COLA</t>
  </si>
  <si>
    <t>236,57</t>
  </si>
  <si>
    <t>PISO TATIL DE ALERTA OU DIRECIONAL, DE BORRACHA, COLORIDO, 25 X 25 CM, E = 12 MM, PARA ARGAMASSA</t>
  </si>
  <si>
    <t>614,92</t>
  </si>
  <si>
    <t>PISO TATIL DE ALERTA OU DIRECIONAL, DE BORRACHA, PRETO, 25 X 25 CM, E = 12 MM, PARA ARGAMASSA</t>
  </si>
  <si>
    <t>547,49</t>
  </si>
  <si>
    <t>PISO URETANO, VERSAO REVESTIMENTO AUTONIVELANTE, ESPESSURA VARIÁVEL DE 3 A 4 MM (INCLUSO EXECUCAO)</t>
  </si>
  <si>
    <t>PISO/ REVESTIMENTO EM GRANITO, POLIDO, TIPO ANDORINHA/ QUARTZ/ CASTELO/ CORUMBA OU OUTROS EQUIVALENTES DA REGIAO, FORMATO MAIOR OU IGUAL A 3025 CM2, E = *2*CM</t>
  </si>
  <si>
    <t>278,82</t>
  </si>
  <si>
    <t>PISO/ REVESTIMENTO EM MARMORE, POLIDO, BRANCO COMUM, FORMATO MAIOR OU IGUAL A 3025 CM2, E = *2* CM</t>
  </si>
  <si>
    <t>306,46</t>
  </si>
  <si>
    <t>PISO/ REVESTIMENTO EM MARMORE, POLIDO, BRANCO COMUM, FORMATO MENOR OU IGUAL A 3025 CM2, E = *2* CM</t>
  </si>
  <si>
    <t>315,00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</si>
  <si>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</si>
  <si>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</si>
  <si>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36,38</t>
  </si>
  <si>
    <t>PLACA / CHAPA DE GESSO ACARTONADO, RESISTENTE A UMIDADE (RU), COR VERDE, E = 12,5 MM, 1200 X 1800 MM (L X C)</t>
  </si>
  <si>
    <t>22,17</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</si>
  <si>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</si>
  <si>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</si>
  <si>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</si>
  <si>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</si>
  <si>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</si>
  <si>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</si>
  <si>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</si>
  <si>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</si>
  <si>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</si>
  <si>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66,82</t>
  </si>
  <si>
    <t>PLACA CIMENTICIA LISA E = 6 MM, DE 1,20 X *2,50* M (SEM AMIANTO)</t>
  </si>
  <si>
    <t>40,89</t>
  </si>
  <si>
    <t>PLACA DE ACO ESMALTADA PARA  IDENTIFICACAO DE RUA, *45 CM X 20* CM</t>
  </si>
  <si>
    <t>74,25</t>
  </si>
  <si>
    <t>PLACA DE ACRILICO TRANSPARENTE ADESIVADA PARA SINALIZACAO DE PORTAS, BORDA POLIDA, DE *25 X 8*, E = 6 MM (NAO INCLUI ACESSORIOS PARA FIXACAO)</t>
  </si>
  <si>
    <t>57,96</t>
  </si>
  <si>
    <t>PLACA DE FIBRA MINERAL PARA FORRO, DE 1250 X 625 MM, E = 15 MM, BORDA RETA, COM PINTURA ANTIMOFO (NAO INCLUI PERFIS)</t>
  </si>
  <si>
    <t>48,88</t>
  </si>
  <si>
    <t>PLACA DE FIBRA MINERAL PARA FORRO, DE 625 X 625 MM, E = 15 MM, BORDA REBAIXADA PARA PERFIL 24 MM, COM PINTURA ANTIMOFO (NAO INCLUI PERFIS)</t>
  </si>
  <si>
    <t>41,21</t>
  </si>
  <si>
    <t>PLACA DE FIBRA MINERAL PARA FORRO, DE 625 X 625 MM, E = 15 MM, BORDA RETA, COM PINTURA ANTIMOFO (NAO INCLUI PERFIS)</t>
  </si>
  <si>
    <t>25,64</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</si>
  <si>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</si>
  <si>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</si>
  <si>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</si>
  <si>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</si>
  <si>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</si>
  <si>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*2,4 X 1,2* M (SEM POSTES PARA FIXACAO)</t>
  </si>
  <si>
    <t>225,00</t>
  </si>
  <si>
    <t>PLACA DE SINALIZACAO DE SEGURANCA CONTRA INCENDIO - ALERTA, TRIANGULAR, BASE DE *30* CM, EM PVC *2* MM ANTI-CHAMAS (SIMBOLOS, CORES E PICTOGRAMAS CONFORME NBR 16820)</t>
  </si>
  <si>
    <t>68,90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</si>
  <si>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</si>
  <si>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</si>
  <si>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40,48</t>
  </si>
  <si>
    <t>PLACA DE SINALIZACAO DE SEGURANCA CONTRA INCENDIO, FOTOLUMINESCENTE, RETANGULAR, *12 X 40* CM, EM PVC *2* MM ANTI-CHAMAS (SIMBOLOS, CORES E PICTOGRAMAS CONFORME NBR 16820)</t>
  </si>
  <si>
    <t>49,66</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</si>
  <si>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</si>
  <si>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</si>
  <si>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65,26</t>
  </si>
  <si>
    <t>PLACA DE SINALIZACAO EM CHAPA DE ACO NUM 16 COM PINTURA REFLETIVA</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</si>
  <si>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</si>
  <si>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</si>
  <si>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</si>
  <si>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</si>
  <si>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</si>
  <si>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</si>
  <si>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</si>
  <si>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1.835,74</t>
  </si>
  <si>
    <t>PLACA VINILICA SEMIFLEXIVEL PARA PISOS, E = 3,2 MM, 30 X 30 CM (SEM COLOCACAO)</t>
  </si>
  <si>
    <t>174,64</t>
  </si>
  <si>
    <t>PLACA VINILICA SEMIFLEXIVEL PARA REVESTIMENTO DE PISOS E PAREDES, E = 2 MM (SEM COLOCACAO)</t>
  </si>
  <si>
    <t>PLACA/PISO DE CONCRETO POROSO/ PAVIMENTO PERMEAVEL/BLOCO DRENANTE DE CONCRETO, 40 CM X 40 CM, E = 6 CM, COR NATURAL</t>
  </si>
  <si>
    <t>62,59</t>
  </si>
  <si>
    <t>PLACA/TAMPA CEGA EM LATAO ESCOVADO PARA CONDULETE EM LIGA DE ALUMINIO 4 X 4"</t>
  </si>
  <si>
    <t>31,47</t>
  </si>
  <si>
    <t>PLUG OU BUJAO DE FERRO GALVANIZADO, DE 1 1/2"</t>
  </si>
  <si>
    <t>PLUG OU BUJAO DE FERRO GALVANIZADO, DE 1 1/4"</t>
  </si>
  <si>
    <t>PLUG OU BUJAO DE FERRO GALVANIZADO, DE 1/2"</t>
  </si>
  <si>
    <t>PLUG OU BUJAO DE FERRO GALVANIZADO, DE 1"</t>
  </si>
  <si>
    <t>PLUG OU BUJAO DE FERRO GALVANIZADO, DE 2 1/2"</t>
  </si>
  <si>
    <t>37,41</t>
  </si>
  <si>
    <t>PLUG OU BUJAO DE FERRO GALVANIZADO, DE 2"</t>
  </si>
  <si>
    <t>18,70</t>
  </si>
  <si>
    <t>PLUG OU BUJAO DE FERRO GALVANIZADO, DE 3/4"</t>
  </si>
  <si>
    <t>PLUG OU BUJAO DE FERRO GALVANIZADO, DE 3"</t>
  </si>
  <si>
    <t>52,39</t>
  </si>
  <si>
    <t>PLUG OU BUJAO DE FERRO GALVANIZADO, DE 4"</t>
  </si>
  <si>
    <t>97,37</t>
  </si>
  <si>
    <t>PLUG PVC P/ ESG PREDIAL  75MM</t>
  </si>
  <si>
    <t>PLUG PVC P/ ESG PREDIAL 100MM</t>
  </si>
  <si>
    <t>PLUG PVC P/ ESG PREDIAL 50MM</t>
  </si>
  <si>
    <t>4,21</t>
  </si>
  <si>
    <t>PLUG PVC ROSCAVEL,  1/2",  AGUA FRIA PREDIAL (NBR 5648)</t>
  </si>
  <si>
    <t>PLUG PVC,  JE, DN 100 MM, PARA REDE COLETORA ESGOTO (NBR 10569)</t>
  </si>
  <si>
    <t>38,87</t>
  </si>
  <si>
    <t>PLUG PVC, JE, DN 150 MM, PARA REDE COLETORA ESGOTO (NBR 10569)</t>
  </si>
  <si>
    <t>87,97</t>
  </si>
  <si>
    <t>PLUG PVC, JE, DN 200 MM, PARA REDE COLETORA ESGOTO (NBR 10569)</t>
  </si>
  <si>
    <t>178,63</t>
  </si>
  <si>
    <t>PLUG PVC, JE, DN 250 MM, PARA REDE COLETORA ESGOTO (NBR 10569)</t>
  </si>
  <si>
    <t>344,98</t>
  </si>
  <si>
    <t>PLUG PVC, JE, DN 350 MM, PARA REDE COLETORA ESGOTO (NBR 10569)</t>
  </si>
  <si>
    <t>1.014,36</t>
  </si>
  <si>
    <t>PLUG PVC, ROSCAVEL 1", PARA AGUA FRIA PREDIAL</t>
  </si>
  <si>
    <t>PLUG PVC, ROSCAVEL 3/4", PARA  AGUA FRIA PREDIAL</t>
  </si>
  <si>
    <t>PLUG PVC, ROSCAVEL, 1 1/2",  AGUA FRIA PREDIAL</t>
  </si>
  <si>
    <t>PLUG PVC, ROSCAVEL, 1 1/4",  AGUA FRIA PREDIAL</t>
  </si>
  <si>
    <t>PLUG PVC, ROSCAVEL, 2",  AGUA FRIA PREDIAL</t>
  </si>
  <si>
    <t>12,52</t>
  </si>
  <si>
    <t>PO DE MARMORE (POSTO PEDREIRA/FORNECEDOR, SEM FRETE)</t>
  </si>
  <si>
    <t>1,05</t>
  </si>
  <si>
    <t>PO DE PEDRA (POSTO PEDREIRA/FORNECEDOR, SEM FRETE)</t>
  </si>
  <si>
    <t>POCEIRO / ESCAVADOR DE VALAS E TUBULOES</t>
  </si>
  <si>
    <t>POCEIRO / ESCAVADOR DE VALAS E TUBULOES (MENSALISTA)</t>
  </si>
  <si>
    <t>2.542,23</t>
  </si>
  <si>
    <t>POLIDORA DE PISO (POLITRIZ) ELETRICA, MOTOR MONOFASICO DE 4 HP, PESO DE 100 KG, DIAMETRO DO TRABALHO DE 450 MM</t>
  </si>
  <si>
    <t>6.723,23</t>
  </si>
  <si>
    <t>POLIESTIRENO EXPANDIDO/EPS (ISOPOR), PEROLAS, PARA CONCRETO LEVE</t>
  </si>
  <si>
    <t>55,80</t>
  </si>
  <si>
    <t>POLIESTIRENO EXPANDIDO/EPS (ISOPOR), TIPO 2F, BLOCO</t>
  </si>
  <si>
    <t>429,27</t>
  </si>
  <si>
    <t>POLIESTIRENO EXPANDIDO/EPS (ISOPOR), TIPO 2F, PLACA, ISOLAMENTO TERMOACUSTICO, E = 10 MM, 1000 X 500 MM</t>
  </si>
  <si>
    <t>3,64</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</si>
  <si>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</si>
  <si>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</si>
  <si>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</si>
  <si>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</si>
  <si>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</si>
  <si>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</si>
  <si>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</si>
  <si>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218,90</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</si>
  <si>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</si>
  <si>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</si>
  <si>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</si>
  <si>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</si>
  <si>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</si>
  <si>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</si>
  <si>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</si>
  <si>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</si>
  <si>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</si>
  <si>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</si>
  <si>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</si>
  <si>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</si>
  <si>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</si>
  <si>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1.358,46</t>
  </si>
  <si>
    <t>PORTA DE ABRIR / GIRO, DE MADEIRA FOLHA MEDIA (NBR 15930) DE 1000 X 2100 MM, DE 35 MM A 40 MM DE ESPESSURA, NUCLEO SEMI-SOLIDO (SARRAFEADO), CAPA LISA EM HDF, ACABAMENTO EM LAMINADO NATURAL PARA VERNIZ</t>
  </si>
  <si>
    <t>239,93</t>
  </si>
  <si>
    <t>PORTA DE ABRIR / GIRO, DE MADEIRA FOLHA MEDIA (NBR 15930) DE 1000 X 2100 MM, DE 35 MM A 40 MM DE ESPESSURA, NUCLEO SEMI-SOLIDO (SARRAFEADO), CAPA LISA EM HDF, ACABAMENTO EM PRIMER PARA PINTURA</t>
  </si>
  <si>
    <t>225,04</t>
  </si>
  <si>
    <t>PORTA DE ABRIR / GIRO, DE MADEIRA FOLHA MEDIA (NBR 15930) DE 700 X 2100 MM, DE 35 MM A 40 MM DE ESPESSURA, NUCLEO SEMI-SOLIDO (SARRAFEADO), CAPA FRISADA EM HDF, ACABAMENTO MELAMINICO EM PADRAO MADEIRA</t>
  </si>
  <si>
    <t>177,48</t>
  </si>
  <si>
    <t>PORTA DE ABRIR / GIRO, DE MADEIRA FOLHA MEDIA (NBR 15930) DE 700 X 2100 MM, DE 35 MM A 40 MM DE ESPESSURA, NUCLEO SEMI-SOLIDO (SARRAFEADO), CAPA LISA EM HDF, ACABAMENTO EM LAMINADO NATURAL PARA VERNIZ</t>
  </si>
  <si>
    <t>158,00</t>
  </si>
  <si>
    <t>PORTA DE ABRIR / GIRO, DE MADEIRA FOLHA MEDIA (NBR 15930) DE 800 X 2100 MM, DE 35 MM A 40 MM DE ESPESSURA, NUCLEO SEMI-SOLIDO (SARRAFEADO), CAPA FRISADA EM HDF, ACABAMENTO MELAMINICO EM PADRAO MADEIRA</t>
  </si>
  <si>
    <t>200,44</t>
  </si>
  <si>
    <t>PORTA DE ABRIR / GIRO, DE MADEIRA FOLHA MEDIA (NBR 15930) DE 800 X 2100 MM, DE 35 MM A 40 MM DE ESPESSURA, NUCLEO SEMI-SOLIDO (SARRAFEADO), CAPA LISA EM HDF, ACABAMENTO EM LAMINADO NATURAL PARA VERNIZ</t>
  </si>
  <si>
    <t>195,79</t>
  </si>
  <si>
    <t>PORTA DE ABRIR / GIRO, DE MADEIRA FOLHA MEDIA (NBR 15930) DE 900 X 2100 MM, DE 35 MM A 40 MM DE ESPESSURA, NUCLEO SEMI-SOLIDO (SARRAFEADO), CAPA LISA EM HDF, ACABAMENTO EM LAMINADO NATURAL PARA VERNIZ</t>
  </si>
  <si>
    <t>224,00</t>
  </si>
  <si>
    <t>PORTA DE ABRIR / GIRO, EM GRADIL FERRO, COM BARRA CHATA 3 CM X 1/4", COM REQUADRO E GUARNICAO - COMPLETO - ACABAMENTO NATURAL</t>
  </si>
  <si>
    <t>575,40</t>
  </si>
  <si>
    <t>PORTA DE ABRIR EM ACO COM DIVISAO HORIZONTAL PARA VIDROS, COM FUNDO ANTICORROSIVO/PRIMER DE PROTECAO, SEM GUARNICAO/ALIZAR/VISTA, VIDROS NAO INCLUSOS, 90 X 210 CM</t>
  </si>
  <si>
    <t>611,79</t>
  </si>
  <si>
    <t>PORTA DE ABRIR EM ACO TIPO VENEZIANA, COM FUNDO ANTICORROSIVO / PRIMER DE PROTECAO, SEM GUARNICAO/ALIZAR/VISTA, 90 X 210 CM</t>
  </si>
  <si>
    <t>548,00</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</si>
  <si>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</si>
  <si>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</si>
  <si>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479,08</t>
  </si>
  <si>
    <t>PORTA DE ABRIR EM ALUMINIO TIPO VENEZIANA, ACABAMENTO ANODIZADO NATURAL, SEM GUARNICAO/ALIZAR/VISTA</t>
  </si>
  <si>
    <t>330,86</t>
  </si>
  <si>
    <t>PORTA DE ABRIR EM ALUMINIO TIPO VENEZIANA, ACABAMENTO ANODIZADO NATURAL, SEM GUARNICAO/ALIZAR/VISTA, 87 X 210 CM</t>
  </si>
  <si>
    <t>605,86</t>
  </si>
  <si>
    <t>PORTA DE CORRER EM ALUMINIO, DUAS FOLHAS MOVEIS COM VIDRO, FECHADURA E PUXADOR EMBUTIDO, ACABAMENTO ANODIZADO NATURAL, SEM GUARNICAO/ALIZAR/VISTA</t>
  </si>
  <si>
    <t>306,90</t>
  </si>
  <si>
    <t>PORTA DE ENROLAR MANUAL COMPLETA, ARTICULADA RAIADA LARGA, EM ACO GALVANIZADO NATURAL, CHAPA NUMERO 24 (SEM INSTALACAO)</t>
  </si>
  <si>
    <t>413,56</t>
  </si>
  <si>
    <t>PORTA DE ENROLAR MANUAL COMPLETA, PERFIL MEIA CANA CEGA, EM ACO GALVANIZADO COM PINTURA ELETROSTATICA, CHAPA NUMERO 24 " (SEM INSTALACAO)</t>
  </si>
  <si>
    <t>672,03</t>
  </si>
  <si>
    <t>PORTA DE ENROLAR MANUAL COMPLETA, PERFIL MEIA CANA CEGA, EM ACO GALVANIZADO NATURAL, CHAPA NUMERO 24 (SEM INSTALACAO)</t>
  </si>
  <si>
    <t>566,53</t>
  </si>
  <si>
    <t>PORTA DE ENROLAR MANUAL COMPLETA, PERFIL MEIA CANA VAZADA TIJOLINHO, EM ACO GALVANIZADO NATURAL, CHAPA NUMERO 24 (SEM INSTALACAO)</t>
  </si>
  <si>
    <t>843,99</t>
  </si>
  <si>
    <t>PORTA DE MADEIRA QUADRICULADA PARA VIDRO, DE CORRER (EUCALIPTO OU EQUIVALENTE REGIONAL), E = *3,5* CM</t>
  </si>
  <si>
    <t>629,78</t>
  </si>
  <si>
    <t>PORTA DE MADEIRA TIPO VENEZIANA (EUCALIPTO OU EQUIVALENTE REGIONAL), E = *3,5* CM</t>
  </si>
  <si>
    <t>425,12</t>
  </si>
  <si>
    <t>PORTA DE MADEIRA-DE-LEI QUADRICULADA PARA VIDRO, DE CORRER (ANGELIM OU EQUIVALENTE REGIONAL), E = *3,5* CM</t>
  </si>
  <si>
    <t>1.040,20</t>
  </si>
  <si>
    <t>PORTA DE MADEIRA-DE-LEI TIPO MEXICANA SEM EMENDA (ANGELIM OU EQUIVALENTE REGIONAL), E = *3,5* CM</t>
  </si>
  <si>
    <t>863,91</t>
  </si>
  <si>
    <t>PORTA DE MADEIRA-DE-LEI TIPO VENEZIANA (ANGELIM OU EQUIVALENTE REGIONAL), E = *3,5* CM</t>
  </si>
  <si>
    <t>601,25</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</si>
  <si>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</si>
  <si>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</si>
  <si>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140,86</t>
  </si>
  <si>
    <t>PORTA DE MADEIRA, FOLHA LEVE (NBR 15930) DE 800 X 2100 MM, DE 35 MM A 40 MM DE ESPESSURA, NUCLEO COLMEIA, CAPA LISA EM HDF, ACABAMENTO EM PRIMER PARA PINTURA</t>
  </si>
  <si>
    <t>149,73</t>
  </si>
  <si>
    <t>PORTA DE MADEIRA, FOLHA LEVE (NBR 15930), DE 600 X 2100 MM, E = 35 MM, NUCLEO COLMEIA, CAPA LISA EM HDF, ACABAMENTO MELAMINICO EM PADRAO MADEIRA</t>
  </si>
  <si>
    <t>175,88</t>
  </si>
  <si>
    <t>PORTA DE MADEIRA, FOLHA MEDIA (NBR 15930) DE 600 X 2100 MM, DE 35 MM A 40 MM DE ESPESSURA, NUCLEO SEMI-SOLIDO (SARRAFEADO), CAPA FRISADA EM HDF, ACABAMENTO MELAMINICO EM PADRAO MADEIRA</t>
  </si>
  <si>
    <t>163,27</t>
  </si>
  <si>
    <t>PORTA DE MADEIRA, FOLHA MEDIA (NBR 15930) DE 600 X 2100 MM, DE 35 MM A 40 MM DE ESPESSURA, NUCLEO SEMI-SOLIDO (SARRAFEADO), CAPA LISA EM HDF, ACABAMENTO EM PRIMER PARA PINTURA</t>
  </si>
  <si>
    <t>148,25</t>
  </si>
  <si>
    <t>PORTA DE MADEIRA, FOLHA MEDIA (NBR 15930) DE 600 X 2100 MM, DE 35 MM A 40 MM DE ESPESSURA, NUCLEO SEMI-SOLIDO (SARRAFEADO), CAPA LISA EM HDF, ACABAMENTO LAMINADO NATURAL PARA VERNIZ</t>
  </si>
  <si>
    <t>156,30</t>
  </si>
  <si>
    <t>PORTA DE MADEIRA, FOLHA MEDIA (NBR 15930) DE 700 X 2100 MM, DE 35 MM A 40 MM DE ESPESSURA, NUCLEO SEMI-SOLIDO (SARRAFEADO), CAPA LISA EM HDF, ACABAMENTO EM PRIMER PARA PINTURA</t>
  </si>
  <si>
    <t>149,57</t>
  </si>
  <si>
    <t>PORTA DE MADEIRA, FOLHA MEDIA (NBR 15930) DE 800 X 2100 MM, DE 35 MM A 40 MM DE ESPESSURA, NUCLEO SEMI-SOLIDO (SARRAFEADO), CAPA LISA EM HDF, ACABAMENTO EM PRIMER PARA PINTURA</t>
  </si>
  <si>
    <t>163,11</t>
  </si>
  <si>
    <t>PORTA DE MADEIRA, FOLHA MEDIA (NBR 15930) DE 900 X 2100 MM, DE 35 MM A 40 MM DE ESPESSURA, NUCLEO SEMI-SOLIDO (SARRAFEADO), CAPA LISA EM HDF, ACABAMENTO EM PRIMER PARA PINTURA</t>
  </si>
  <si>
    <t>216,87</t>
  </si>
  <si>
    <t>PORTA DE MADEIRA, FOLHA PESADA (NBR 15930) DE 800 X 2100 MM, DE 40 MM A 45 MM DE ESPESSURA, NUCLEO SOLIDO, CAPA LISA EM HDF, ACABAMENTO EM LAMINADO NATURAL PARA VERNIZ</t>
  </si>
  <si>
    <t>304,53</t>
  </si>
  <si>
    <t>PORTA DE MADEIRA, FOLHA PESADA (NBR 15930) DE 800 X 2100 MM, DE 40 MM A 45 MM DE ESPESSURA, NUCLEO SOLIDO, CAPA LISA EM HDF, ACABAMENTO EM PRIMER PARA PINTURA</t>
  </si>
  <si>
    <t>336,76</t>
  </si>
  <si>
    <t>PORTA DE MADEIRA, FOLHA PESADA (NBR 15930) DE 900 X 2100 MM, DE 40 MM A 45 MM DE ESPESSURA, NUCLEO SOLIDO, CAPA LISA EM HDF, ACABAMENTO EM LAMINADO NATURAL PARA VERNIZ</t>
  </si>
  <si>
    <t>354,42</t>
  </si>
  <si>
    <t>PORTA DE MADEIRA, FOLHA PESADA (NBR 15930) DE 900 X 2100 MM, DE 40 MM A 45 MM DE ESPESSURA, NUCLEO SOLIDO, CAPA LISA EM HDF, ACABAMENTO EM PRIMER PARA PINTURA</t>
  </si>
  <si>
    <t>381,94</t>
  </si>
  <si>
    <t>PORTA DENTE PARA  FRESADORA</t>
  </si>
  <si>
    <t>662,67</t>
  </si>
  <si>
    <t>PORTA GRADE DE ENROLAR MANUAL COMPLETA, PERFIL TUBULAR TIJOLINHO 3/4 ", EM ACO GALVANIZADO NATURAL (SEM INSTALACAO)</t>
  </si>
  <si>
    <t>1.261,77</t>
  </si>
  <si>
    <t>PORTA TOALHA BANHO EM METAL CROMADO, TIPO BARRA</t>
  </si>
  <si>
    <t>65,23</t>
  </si>
  <si>
    <t>PORTA TOALHA ROSTO EM METAL CROMADO, TIPO ARGOLA</t>
  </si>
  <si>
    <t>PORTA VIDRO TEMPERADO INCOLOR, 2 FOLHAS DE CORRER, E = 10 MM (SEM FERRAGENS E SEM COLOCACAO)</t>
  </si>
  <si>
    <t>383,93</t>
  </si>
  <si>
    <t>PORTAO BASCULANTE, MANUAL, EM ACO GALVANIZADO, CHAPA 26, TIPO LAMBRIL, COM REQUADRO, ACABAMENTO NATURAL</t>
  </si>
  <si>
    <t>633,15</t>
  </si>
  <si>
    <t>PORTAO DE ABRIR / GIRO, EM GRADIL DE METALON REDONDO DE 3/4"  VERTICAL, COM REQUADRO, ACABAMENTO NATURAL - COMPLETO</t>
  </si>
  <si>
    <t>550,85</t>
  </si>
  <si>
    <t>PORTAO DE CORRER EM CHAPA TIPO PAINEL LAMBRIL QUADRADO, COM PORTA SOCIAL COMPLETA INCLUIDA, COM REQUADRO, ACABAMENTO NATURAL, COM TRILHOS E ROLDANAS</t>
  </si>
  <si>
    <t>513,75</t>
  </si>
  <si>
    <t>PORTAO DE CORRER EM GRADIL FIXO DE BARRA DE FERRO CHATA DE 3 X 1/4" NA VERTICAL, SEM REQUADRO, ACABAMENTO NATURAL, COM TRILHOS E ROLDANAS</t>
  </si>
  <si>
    <t>673,58</t>
  </si>
  <si>
    <t>POSTE CONICO CONTINUO EM ACO GALVANIZADO, CURVO, BRACO DUPLO, ENGASTADO,  H = 9 M, DIAMETRO INFERIOR = *135* MM</t>
  </si>
  <si>
    <t>2.405,31</t>
  </si>
  <si>
    <t>POSTE CONICO CONTINUO EM ACO GALVANIZADO, CURVO, BRACO DUPLO, FLANGEADO,  H = 9 M, DIAMETRO INFERIOR = *135* MM</t>
  </si>
  <si>
    <t>2.733,79</t>
  </si>
  <si>
    <t>POSTE CONICO CONTINUO EM ACO GALVANIZADO, CURVO, BRACO SIMPLES, ENGASTADO,  H = 9 M, DIAMETRO INFERIOR = *135* MM</t>
  </si>
  <si>
    <t>2.325,06</t>
  </si>
  <si>
    <t>POSTE CONICO CONTINUO EM ACO GALVANIZADO, CURVO, BRACO SIMPLES, FLANGEADO,  H = 9 M, DIAMETRO INFERIOR = *135* MM</t>
  </si>
  <si>
    <t>2.321,68</t>
  </si>
  <si>
    <t>POSTE CONICO CONTINUO EM ACO GALVANIZADO, CURVO, BRACO SIMPLES, FLANGEADO, H = 7 M, DIAMETRO INFERIOR = *125* MM</t>
  </si>
  <si>
    <t>1.732,30</t>
  </si>
  <si>
    <t>POSTE CONICO CONTINUO EM ACO GALVANIZADO, RETO, ENGASTADO,  H = 7 M, DIAMETRO INFERIOR = *125* MM</t>
  </si>
  <si>
    <t>1.754,29</t>
  </si>
  <si>
    <t>POSTE CONICO CONTINUO EM ACO GALVANIZADO, RETO, ENGASTADO,  H = 9 M, DIAMETRO INFERIOR = *145* MM</t>
  </si>
  <si>
    <t>2.430,33</t>
  </si>
  <si>
    <t>POSTE CONICO CONTINUO EM ACO GALVANIZADO, RETO, FLANGEADO,  H = 3 M, DIAMETRO INFERIOR = *95* MM</t>
  </si>
  <si>
    <t>POSTE DE CONCRETO ARMADO DE SECAO CIRCULAR, EXTENSAO DE 10,00 M, RESISTENCIA DE 150 A 200 DAN, TIPO C-14</t>
  </si>
  <si>
    <t>1.026,14</t>
  </si>
  <si>
    <t>POSTE DE CONCRETO ARMADO DE SECAO CIRCULAR, EXTENSAO DE 11,00 M, RESISTENCIA DE 200 A 300 DAN, TIPO C-14</t>
  </si>
  <si>
    <t>1.629,84</t>
  </si>
  <si>
    <t>POSTE DE CONCRETO ARMADO DE SECAO CIRCULAR, EXTENSAO DE 11,00 M, RESISTENCIA DE 300 A 400 DAN, TIPO C-17</t>
  </si>
  <si>
    <t>2.500,48</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</si>
  <si>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</si>
  <si>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</si>
  <si>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</si>
  <si>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</si>
  <si>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</si>
  <si>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</si>
  <si>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</si>
  <si>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</si>
  <si>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</si>
  <si>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</si>
  <si>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</si>
  <si>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</si>
  <si>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</si>
  <si>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</si>
  <si>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</si>
  <si>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</si>
  <si>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</si>
  <si>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</si>
  <si>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</si>
  <si>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884,06</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</si>
  <si>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</si>
  <si>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</si>
  <si>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</si>
  <si>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</si>
  <si>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</si>
  <si>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</si>
  <si>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</si>
  <si>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</si>
  <si>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</si>
  <si>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</si>
  <si>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</si>
  <si>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</si>
  <si>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</si>
  <si>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1.417,55</t>
  </si>
  <si>
    <t>POSTE DE CONCRETO ARMADO DE SECAO CIRCULAR, EXTENSAO DE 9,00 M, RESISTENCIA DE 300 A 400 DAN, TIPO C-17</t>
  </si>
  <si>
    <t>1.057,23</t>
  </si>
  <si>
    <t>POSTE DE CONCRETO ARMADO DE SECAO DUPLO T, EXTENSAO DE 10,00 M, RESISTENCIA DE 1000 DAN, TIPO B-1,5</t>
  </si>
  <si>
    <t>2.145,56</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</si>
  <si>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</si>
  <si>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</si>
  <si>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</si>
  <si>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</si>
  <si>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</si>
  <si>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</si>
  <si>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</si>
  <si>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</si>
  <si>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</si>
  <si>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</si>
  <si>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</si>
  <si>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</si>
  <si>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</si>
  <si>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</si>
  <si>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</si>
  <si>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</si>
  <si>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</si>
  <si>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</si>
  <si>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</si>
  <si>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</si>
  <si>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</si>
  <si>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</si>
  <si>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</si>
  <si>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</si>
  <si>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</si>
  <si>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</si>
  <si>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</si>
  <si>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</si>
  <si>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</si>
  <si>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</si>
  <si>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</si>
  <si>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</si>
  <si>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</si>
  <si>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</si>
  <si>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</si>
  <si>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</si>
  <si>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</si>
  <si>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</si>
  <si>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</si>
  <si>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</si>
  <si>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</si>
  <si>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</si>
  <si>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</si>
  <si>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</si>
  <si>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</si>
  <si>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</si>
  <si>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</si>
  <si>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</si>
  <si>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</si>
  <si>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</si>
  <si>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</si>
  <si>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</si>
  <si>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</si>
  <si>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</si>
  <si>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</si>
  <si>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</si>
  <si>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</si>
  <si>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354,06</t>
  </si>
  <si>
    <t>POSTE ROLICO DE MADEIRA TRATADA, D = 20 A 25 CM, H = 12,00 M, EM EUCALIPTO OU EQUIVALENTE DA REGIAO</t>
  </si>
  <si>
    <t>POSTES METALICOS AUTOPORTANTES, CONICO OU TELESCOPICO, PARA SPDA, ALTURA 10 METROS LIVRES</t>
  </si>
  <si>
    <t>1.564,56</t>
  </si>
  <si>
    <t>POSTES METALICOS AUTOPORTANTES, CONICO OU TELESCOPICO, PARA SPDA, ALTURA 12 METROS LIVRES</t>
  </si>
  <si>
    <t>2.184,21</t>
  </si>
  <si>
    <t>POSTES METALICOS AUTOPORTANTES, CONICO OU TELESCOPICO, PARA SPDA, ALTURA 15 METROS LIVRES</t>
  </si>
  <si>
    <t>3.046,80</t>
  </si>
  <si>
    <t>POSTES METALICOS AUTOPORTANTES, CONICO OU TELESCOPICO, PARA SPDA, ALTURA 20 METROS LIVRES</t>
  </si>
  <si>
    <t>4.154,16</t>
  </si>
  <si>
    <t>POZOLANA DE CLASSE  C</t>
  </si>
  <si>
    <t>422,73</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</si>
  <si>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</si>
  <si>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</si>
  <si>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</si>
  <si>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41,71</t>
  </si>
  <si>
    <t>PRANCHA NAO APARELHADA  *6 X 40* CM, EM MACARANDUBA, ANGELIM OU EQUIVALENTE DA REGIAO -  BRUTA</t>
  </si>
  <si>
    <t>96,25</t>
  </si>
  <si>
    <t>PRANCHAO  APARELHADO *8 X 30* CM, EM MACARANDUBA, ANGELIM OU EQUIVALENTE DA REGIAO</t>
  </si>
  <si>
    <t>86,63</t>
  </si>
  <si>
    <t>PRANCHAO APARELHADO *7,5 X 23* CM, EM MACARANDUBA, ANGELIM OU EQUIVALENTE DA REGIAO</t>
  </si>
  <si>
    <t>64,17</t>
  </si>
  <si>
    <t>PRANCHAO NAO APARELHADO  *7,5 X 23* CM, EM MACARANDUBA, ANGELIM OU EQUIVALENTE DA REGIAO - BRUTA</t>
  </si>
  <si>
    <t>72,19</t>
  </si>
  <si>
    <t>PRANCHAO NAO APARELHADO *8 X 30* CM, EM MACARANDUBA, ANGELIM OU EQUIVALENTE DA REGIAO - BRUTA</t>
  </si>
  <si>
    <t>PREGO DE ACO POLIDO COM CABECA DUPLA 17 X 27 (2 1/2 X 11)</t>
  </si>
  <si>
    <t>PREGO DE ACO POLIDO COM CABECA 10 X 10 (7/8 X 17)</t>
  </si>
  <si>
    <t>48,37</t>
  </si>
  <si>
    <t>PREGO DE ACO POLIDO COM CABECA 10 X 11 (1 X 17)</t>
  </si>
  <si>
    <t>PREGO DE ACO POLIDO COM CABECA 12 X 12</t>
  </si>
  <si>
    <t>33,51</t>
  </si>
  <si>
    <t>PREGO DE ACO POLIDO COM CABECA 14 X 18 (1 1/2 X 14)</t>
  </si>
  <si>
    <t>PREGO DE ACO POLIDO COM CABECA 15 X 15 (1 1/4 X 13)</t>
  </si>
  <si>
    <t>PREGO DE ACO POLIDO COM CABECA 15 X 18 (1 1/2 X 13)</t>
  </si>
  <si>
    <t>PREGO DE ACO POLIDO COM CABECA 16 X 24 (2 1/4 X 12)</t>
  </si>
  <si>
    <t>27,10</t>
  </si>
  <si>
    <t>PREGO DE ACO POLIDO COM CABECA 16 X 27 (2 1/2 X 12)</t>
  </si>
  <si>
    <t>26,80</t>
  </si>
  <si>
    <t>PREGO DE ACO POLIDO COM CABECA 17 X 21 (2 X 11)</t>
  </si>
  <si>
    <t>PREGO DE ACO POLIDO COM CABECA 17 X 24 (2 1/4 X 11)</t>
  </si>
  <si>
    <t>25,92</t>
  </si>
  <si>
    <t>PREGO DE ACO POLIDO COM CABECA 17 X 27 (2 1/2 X 11)</t>
  </si>
  <si>
    <t>PREGO DE ACO POLIDO COM CABECA 17 X 30 (2 3/4 X 11)</t>
  </si>
  <si>
    <t>PREGO DE ACO POLIDO COM CABECA 18 X 24 (2 1/4 X 10)</t>
  </si>
  <si>
    <t>PREGO DE ACO POLIDO COM CABECA 18 X 27 (2 1/2 X 10)</t>
  </si>
  <si>
    <t>25,00</t>
  </si>
  <si>
    <t>PREGO DE ACO POLIDO COM CABECA 18 X 30 (2 3/4 X 10)</t>
  </si>
  <si>
    <t>PREGO DE ACO POLIDO COM CABECA 19  X 36 (3 1/4  X  9)</t>
  </si>
  <si>
    <t>PREGO DE ACO POLIDO COM CABECA 19 X 33 (3 X 9)</t>
  </si>
  <si>
    <t>25,77</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</si>
  <si>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</si>
  <si>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</si>
  <si>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</si>
  <si>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3.475,10</t>
  </si>
  <si>
    <t>PRIMER DE POLIURETANO</t>
  </si>
  <si>
    <t>675,22</t>
  </si>
  <si>
    <t>PRIMER EPOXI / EPOXIDICO</t>
  </si>
  <si>
    <t>94,49</t>
  </si>
  <si>
    <t>PRIMER PARA MANTA ASFALTICA A BASE DE ASFALTO MODIFICADO DILUIDO EM SOLVENTE, APLICACAO A FRIO</t>
  </si>
  <si>
    <t>PROJETOR DE ARGAMASSA, CAPACIDADE DE PROJECAO 1,5 M3/H, ALCANCE DA PROJECAO 30 ATE 60 M, MOTOR ELETRICO TRIFASICO</t>
  </si>
  <si>
    <t>74.172,99</t>
  </si>
  <si>
    <t>PROJETOR DE ARGAMASSA, CAPACIDADE DE PROJECAO 2,0 M3/H, ALCANCE DA PROJECAO ATE 50 M, MOTOR ELETRICO TRIFASICO</t>
  </si>
  <si>
    <t>98.315,92</t>
  </si>
  <si>
    <t>PROJETOR PNEUMATICO DE ARGAMASSA PARA CHAPISCO E REBOCO COM RECIPIENTE ACOPLADO, TIPO CANEQUNHA, COM VOLUME DE 1,50 L, SEM COMPRESSOR</t>
  </si>
  <si>
    <t>589,80</t>
  </si>
  <si>
    <t>PROJETOR RETANGULAR FECHADO PARA LAMPADA VAPOR DE MERCURIO/SODIO 250 W A 500 W, CABECEIRAS EM ALUMINIO FUNDIDO, CORPO EM ALUMINIO ANODIZADO, PARA LAMPADA E40 FECHAMENTO EM VIDRO TEMPERADO.</t>
  </si>
  <si>
    <t>79,66</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</si>
  <si>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</si>
  <si>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</si>
  <si>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</si>
  <si>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</si>
  <si>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</si>
  <si>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30,75</t>
  </si>
  <si>
    <t>PROTETOR AUDITIVO TIPO PLUG DE INSERCAO COM CORDAO, ATENUACAO SUPERIOR A 15 DB</t>
  </si>
  <si>
    <t>PROTETOR SOLAR FPS 30, EMBALAGEM 2 LITROS</t>
  </si>
  <si>
    <t>255,00</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</si>
  <si>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</si>
  <si>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</si>
  <si>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</si>
  <si>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</si>
  <si>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</si>
  <si>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</si>
  <si>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</si>
  <si>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14,41</t>
  </si>
  <si>
    <t>PUXADOR DE EMBUTIR TIPO CONCHA, COM FURO PARA CHAVE, EM LATAO CROMADO,  COMPRIMENTO DE APROX *100* MM E LARGURA DE APROX *40* MM</t>
  </si>
  <si>
    <t>PUXADOR TIPO ALCA, EM ZAMAC CROMADO, COM COMPRIMENTO DE APROX 150 MM, COM ROSETA PARA PORTAS DE MADEIRAS, INCLUINDO PARAFUSOS</t>
  </si>
  <si>
    <t>55,92</t>
  </si>
  <si>
    <t>PUXADOR TIPO ALCA, EM ZAMAC CROMADO, COM ROSETAS, COMPRIMENTO DE APROX *100* MM, PARA PORTAS E JANELAS DE MADEIRA, INCLUINDO PARAFUSOS</t>
  </si>
  <si>
    <t>PUXADOR TUBULAR RETO DUPLO, EM ALUMINIO CROMADO, COMPRIMENTO DE APROX 400 MM E DIAMETRO DE 25 MM (1")</t>
  </si>
  <si>
    <t>152,24</t>
  </si>
  <si>
    <t>PUXADOR TUBULAR RETO SIMPLES, EM ALUMINIO CROMADO, COM COMPRIMENTO DE APROX 400 MM E DIAMETRO DE 25 MM</t>
  </si>
  <si>
    <t>76,12</t>
  </si>
  <si>
    <t>QUADRO DE DISTRIBUICAO COM BARRAMENTO TRIFASICO, DE EMBUTIR, EM CHAPA DE ACO GALVANIZADO, PARA 12 DISJUNTORES DIN, 100 A</t>
  </si>
  <si>
    <t>429,11</t>
  </si>
  <si>
    <t>QUADRO DE DISTRIBUICAO COM BARRAMENTO TRIFASICO, DE EMBUTIR, EM CHAPA DE ACO GALVANIZADO, PARA 18 DISJUNTORES DIN, 100 A, INCLUINDO BARRAMENTO</t>
  </si>
  <si>
    <t>601,34</t>
  </si>
  <si>
    <t>QUADRO DE DISTRIBUICAO COM BARRAMENTO TRIFASICO, DE EMBUTIR, EM CHAPA DE ACO GALVANIZADO, PARA 24 DISJUNTORES DIN, 100 A</t>
  </si>
  <si>
    <t>631,95</t>
  </si>
  <si>
    <t>QUADRO DE DISTRIBUICAO COM BARRAMENTO TRIFASICO, DE EMBUTIR, EM CHAPA DE ACO GALVANIZADO, PARA 28 DISJUNTORES DIN, 100 A</t>
  </si>
  <si>
    <t>887,53</t>
  </si>
  <si>
    <t>QUADRO DE DISTRIBUICAO COM BARRAMENTO TRIFASICO, DE EMBUTIR, EM CHAPA DE ACO GALVANIZADO, PARA 30 DISJUNTORES DIN, 150 A</t>
  </si>
  <si>
    <t>724,73</t>
  </si>
  <si>
    <t>QUADRO DE DISTRIBUICAO COM BARRAMENTO TRIFASICO, DE EMBUTIR, EM CHAPA DE ACO GALVANIZADO, PARA 30 DISJUNTORES DIN, 225 A</t>
  </si>
  <si>
    <t>1.530,15</t>
  </si>
  <si>
    <t>QUADRO DE DISTRIBUICAO COM BARRAMENTO TRIFASICO, DE EMBUTIR, EM CHAPA DE ACO GALVANIZADO, PARA 36 DISJUNTORES DIN, 100 A</t>
  </si>
  <si>
    <t>728,39</t>
  </si>
  <si>
    <t>QUADRO DE DISTRIBUICAO COM BARRAMENTO TRIFASICO, DE EMBUTIR, EM CHAPA DE ACO GALVANIZADO, PARA 40 DISJUNTORES DIN, 100 A</t>
  </si>
  <si>
    <t>1.063,42</t>
  </si>
  <si>
    <t>QUADRO DE DISTRIBUICAO COM BARRAMENTO TRIFASICO, DE EMBUTIR, EM CHAPA DE ACO GALVANIZADO, PARA 48 DISJUNTORES DIN, 100 A</t>
  </si>
  <si>
    <t>1.244,60</t>
  </si>
  <si>
    <t>QUADRO DE DISTRIBUICAO COM BARRAMENTO TRIFASICO, DE SOBREPOR, EM CHAPA DE ACO GALVANIZADO, PARA *42* DISJUNTORES DIN, 100 A</t>
  </si>
  <si>
    <t>1.240,51</t>
  </si>
  <si>
    <t>QUADRO DE DISTRIBUICAO COM BARRAMENTO TRIFASICO, DE SOBREPOR, EM CHAPA DE ACO GALVANIZADO, PARA 12 DISJUNTORES DIN, 100 A</t>
  </si>
  <si>
    <t>445,42</t>
  </si>
  <si>
    <t>QUADRO DE DISTRIBUICAO COM BARRAMENTO TRIFASICO, DE SOBREPOR, EM CHAPA DE ACO GALVANIZADO, PARA 18 DISJUNTORES DIN, 100 A</t>
  </si>
  <si>
    <t>556,56</t>
  </si>
  <si>
    <t>QUADRO DE DISTRIBUICAO COM BARRAMENTO TRIFASICO, DE SOBREPOR, EM CHAPA DE ACO GALVANIZADO, PARA 28 DISJUNTORES DIN, 100 A</t>
  </si>
  <si>
    <t>514,65</t>
  </si>
  <si>
    <t>QUADRO DE DISTRIBUICAO COM BARRAMENTO TRIFASICO, DE SOBREPOR, EM CHAPA DE ACO GALVANIZADO, PARA 30 DISJUNTORES DIN, 100 A</t>
  </si>
  <si>
    <t>750,03</t>
  </si>
  <si>
    <t>QUADRO DE DISTRIBUICAO COM BARRAMENTO TRIFASICO, DE SOBREPOR, EM CHAPA DE ACO GALVANIZADO, PARA 36 DISJUNTORES DIN, 100 A</t>
  </si>
  <si>
    <t>926,28</t>
  </si>
  <si>
    <t>QUADRO DE DISTRIBUICAO COM BARRAMENTO TRIFASICO, DE SOBREPOR, EM CHAPA DE ACO GALVANIZADO, PARA 48 DISJUNTORES DIN, 100 A</t>
  </si>
  <si>
    <t>1.113,42</t>
  </si>
  <si>
    <t>QUADRO DE DISTRIBUICAO, EM PVC, DE EMBUTIR, COM BARRAMENTO TERRA / NEUTRO, PARA 12 DISJUNTORES NEMA OU 16 DISJUNTORES DIN</t>
  </si>
  <si>
    <t>146,58</t>
  </si>
  <si>
    <t>QUADRO DE DISTRIBUICAO, EM PVC, DE EMBUTIR, COM BARRAMENTO TERRA / NEUTRO, PARA 18 DISJUNTORES NEMA OU 24 DISJUNTORES DIN</t>
  </si>
  <si>
    <t>271,58</t>
  </si>
  <si>
    <t>QUADRO DE DISTRIBUICAO, EM PVC, DE EMBUTIR, COM BARRAMENTO TERRA / NEUTRO, PARA 27 DISJUNTORES NEMA OU 36 DISJUNTORES DIN</t>
  </si>
  <si>
    <t>588,58</t>
  </si>
  <si>
    <t>QUADRO DE DISTRIBUICAO, EM PVC, DE EMBUTIR, COM BARRAMENTO TERRA / NEUTRO, PARA 48 DISJUNTORES DIN</t>
  </si>
  <si>
    <t>460,15</t>
  </si>
  <si>
    <t>QUADRO DE DISTRIBUICAO, EM PVC, DE EMBUTIR, COM BARRAMENTO TERRA / NEUTRO, PARA 6 DISJUNTORES NEMA OU 8 DISJUNTORES DIN</t>
  </si>
  <si>
    <t>86,07</t>
  </si>
  <si>
    <t>QUADRO DE DISTRIBUICAO, SEM BARRAMENTO, EM PVC, DE EMBUTIR, PARA 12 DISJUNTORES NEMA OU 16 DISJUNTORES DIN</t>
  </si>
  <si>
    <t>89,15</t>
  </si>
  <si>
    <t>QUADRO DE DISTRIBUICAO, SEM BARRAMENTO, EM PVC, DE EMBUTIR, PARA 18 DISJUNTORES NEMA OU 24 DISJUNTORES DIN</t>
  </si>
  <si>
    <t>139,95</t>
  </si>
  <si>
    <t>QUADRO DE DISTRIBUICAO, SEM BARRAMENTO, EM PVC, DE EMBUTIR, PARA 27 DISJUNTORES NEMA OU 36 DISJUNTORES DIN</t>
  </si>
  <si>
    <t>240,06</t>
  </si>
  <si>
    <t>QUADRO DE DISTRIBUICAO, SEM BARRAMENTO, EM PVC, DE EMBUTIR, PARA 3 DISJUNTORES NEMA OU 4 DISJUNTORES DIN</t>
  </si>
  <si>
    <t>QUADRO DE DISTRIBUICAO, SEM BARRAMENTO, EM PVC, DE EMBUTIR, PARA 6 DISJUNTORES NEMA OU 8 DISJUNTORES DIN</t>
  </si>
  <si>
    <t>59,78</t>
  </si>
  <si>
    <t>QUADRO DE DISTRIBUICAO, SEM BARRAMENTO, EM PVC, DE SOBREPOR,  PARA 3 DISJUNTORES NEMA OU 4 DISJUNTORES DIN</t>
  </si>
  <si>
    <t>QUADRO DE DISTRIBUICAO, SEM BARRAMENTO, EM PVC, DE SOBREPOR, PARA 12 DISJUNTORES NEMA OU 16 DISJUNTORES DIN</t>
  </si>
  <si>
    <t>126,24</t>
  </si>
  <si>
    <t>QUADRO DE DISTRIBUICAO, SEM BARRAMENTO, EM PVC, DE SOBREPOR, PARA 18 DISJUNTORES NEMA OU 24 DISJUNTORES DIN</t>
  </si>
  <si>
    <t>QUADRO DE DISTRIBUICAO, SEM BARRAMENTO, EM PVC, DE SOBREPOR, PARA 27 DISJUNTORES NEMA OU 36 DISJUNTORES DIN</t>
  </si>
  <si>
    <t>258,15</t>
  </si>
  <si>
    <t>QUADRO DE DISTRIBUICAO, SEM BARRAMENTO, EM PVC, DE SOBREPOR, PARA 6 DISJUNTORES NEMA OU 8 DISJUNTORES DIN</t>
  </si>
  <si>
    <t>75,14</t>
  </si>
  <si>
    <t>RALO FOFO COM REQUADRO, QUADRADO 150 X 150 MM</t>
  </si>
  <si>
    <t>64,18</t>
  </si>
  <si>
    <t>RALO FOFO COM REQUADRO, QUADRADO 200 X 200 MM</t>
  </si>
  <si>
    <t>96,74</t>
  </si>
  <si>
    <t>RALO FOFO COM REQUADRO, QUADRADO 250 X 250 MM</t>
  </si>
  <si>
    <t>119,06</t>
  </si>
  <si>
    <t>RALO FOFO COM REQUADRO, QUADRADO 300 X 300 MM</t>
  </si>
  <si>
    <t>148,83</t>
  </si>
  <si>
    <t>RALO FOFO COM REQUADRO, QUADRADO 400 X 400 MM</t>
  </si>
  <si>
    <t>234,41</t>
  </si>
  <si>
    <t>RALO FOFO SEMIESFERICO, 100 MM, PARA LAJES/ CALHAS</t>
  </si>
  <si>
    <t>RALO FOFO SEMIESFERICO, 150 MM, PARA LAJES/ CALHAS</t>
  </si>
  <si>
    <t>RALO FOFO SEMIESFERICO, 200 MM, PARA LAJES/ CALHAS</t>
  </si>
  <si>
    <t>138,13</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</si>
  <si>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</si>
  <si>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</si>
  <si>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</si>
  <si>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</si>
  <si>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</si>
  <si>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</si>
  <si>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</si>
  <si>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</si>
  <si>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</si>
  <si>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</si>
  <si>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</si>
  <si>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26,43</t>
  </si>
  <si>
    <t>REATOR ELETRONICO BIVOLT PARA 2 LAMPADAS FLUORESCENTES DE 14 W</t>
  </si>
  <si>
    <t>52,65</t>
  </si>
  <si>
    <t>REATOR ELETRONICO BIVOLT PARA 2 LAMPADAS FLUORESCENTES DE 18/20 W</t>
  </si>
  <si>
    <t>27,78</t>
  </si>
  <si>
    <t>REATOR ELETRONICO BIVOLT PARA 2 LAMPADAS FLUORESCENTES DE 36/40 W</t>
  </si>
  <si>
    <t>28,72</t>
  </si>
  <si>
    <t>REATOR INTERNO/INTEGRADO PARA LAMPADA VAPOR METALICO 400 W, ALTO FATOR DE POTENCIA</t>
  </si>
  <si>
    <t>132,50</t>
  </si>
  <si>
    <t>REATOR P/ LAMPADA VAPOR DE SODIO 250W USO EXT</t>
  </si>
  <si>
    <t>180,56</t>
  </si>
  <si>
    <t>REATOR P/ 1 LAMPADA VAPOR DE MERCURIO 125W USO EXT</t>
  </si>
  <si>
    <t>82,75</t>
  </si>
  <si>
    <t>REATOR P/ 1 LAMPADA VAPOR DE MERCURIO 250W USO EXT</t>
  </si>
  <si>
    <t>REATOR P/ 1 LAMPADA VAPOR DE MERCURIO 400W USO EXT</t>
  </si>
  <si>
    <t>113,69</t>
  </si>
  <si>
    <t>REBITE DE ALUMINIO VAZADO DE REPUXO, 3,2 X 8 MM (1KG = 1025 UNIDADES)</t>
  </si>
  <si>
    <t>71,89</t>
  </si>
  <si>
    <t>REBOLO ABRASIVO RETO DE USO GERAL GRAO 36, DE 6 X 1 " ( DIAMETRO X ALTURA)</t>
  </si>
  <si>
    <t>REBOLO ABRASIVO RETO DE USO GERAL GRAO 36, DE 6 X 3/4 " (DIAMETRO X ALTURA)</t>
  </si>
  <si>
    <t>RECICLADORA DE ASFALTO A FRIO SOBRE RODAS, LARG. FRESAGEM 2,00 M, POT. 315 KW/422 HP</t>
  </si>
  <si>
    <t>6.693.491,55</t>
  </si>
  <si>
    <t>REDUCAO EXCENTRICA PVC NBR 10569 P/REDE COLET ESG PB JE 150 X 100MM</t>
  </si>
  <si>
    <t>127,09</t>
  </si>
  <si>
    <t>REDUCAO EXCENTRICA PVC NBR 10569 P/REDE COLET ESG PB JE 200 X 150MM</t>
  </si>
  <si>
    <t>REDUCAO EXCENTRICA PVC NBR 10569 P/REDE COLET ESG PB JE 250 X 200MM</t>
  </si>
  <si>
    <t>461,10</t>
  </si>
  <si>
    <t>REDUCAO EXCENTRICA PVC P/ ESG PREDIAL DN 100 X 50MM</t>
  </si>
  <si>
    <t>REDUCAO EXCENTRICA PVC P/ ESG PREDIAL DN 100 X 75MM</t>
  </si>
  <si>
    <t>11,83</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</si>
  <si>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</si>
  <si>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</si>
  <si>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</si>
  <si>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</si>
  <si>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</si>
  <si>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191,07</t>
  </si>
  <si>
    <t>REDUCAO PVC PBA, JE, BB, DN 75 X 50 / DE 85 X 60 MM, PARA REDE DE AGUA</t>
  </si>
  <si>
    <t>87,36</t>
  </si>
  <si>
    <t>REDUCAO PVC PBA, JE, PB, DN 100 X 50 / DE 110 X 60 MM, PARA REDE DE AGUA</t>
  </si>
  <si>
    <t>39,83</t>
  </si>
  <si>
    <t>REDUCAO PVC PBA, JE, PB, DN 100 X 75 / DE 110 X 85 MM, PARA REDE DE AGUA</t>
  </si>
  <si>
    <t>45,81</t>
  </si>
  <si>
    <t>REDUCAO PVC PBA, JE, PB, DN 75 X 50 / DE 85 X 60 MM, PARA REDE DE AGUA</t>
  </si>
  <si>
    <t>REFLETOR REDONDO EM ALUMINIO ANODIZADO PARA LAMPADA VAPOR DE MERCURIO/SODIO, CORPO EM ALUMINIO COM PINTURA EPOXI, PARA LAMPADA E-27 DE 300 W, COM SUPORTE REDONDO E ALCA REGULAVEL PARA FIXACAO.</t>
  </si>
  <si>
    <t>104,44</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</si>
  <si>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</si>
  <si>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</si>
  <si>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</si>
  <si>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</si>
  <si>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</si>
  <si>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</si>
  <si>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</si>
  <si>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61,62</t>
  </si>
  <si>
    <t>REGISTRO DE ESFERA, PVC, COM VOLANTE, VS, ROSCAVEL, DN 1/2", COM CORPO DIVIDIDO</t>
  </si>
  <si>
    <t>REGISTRO DE ESFERA, PVC, COM VOLANTE, VS, ROSCAVEL, DN 1", COM CORPO DIVIDIDO</t>
  </si>
  <si>
    <t>46,14</t>
  </si>
  <si>
    <t>REGISTRO DE ESFERA, PVC, COM VOLANTE, VS, ROSCAVEL, DN 2", COM CORPO DIVIDIDO</t>
  </si>
  <si>
    <t>99,02</t>
  </si>
  <si>
    <t>REGISTRO DE ESFERA, PVC, COM VOLANTE, VS, ROSCAVEL, DN 3/4", COM CORPO DIVIDIDO</t>
  </si>
  <si>
    <t>REGISTRO DE ESFERA, PVC, COM VOLANTE, VS, SOLDAVEL, DN 20 MM, COM CORPO DIVIDIDO</t>
  </si>
  <si>
    <t>REGISTRO DE ESFERA, PVC, COM VOLANTE, VS, SOLDAVEL, DN 25 MM, COM CORPO DIVIDIDO</t>
  </si>
  <si>
    <t>28,68</t>
  </si>
  <si>
    <t>REGISTRO DE ESFERA, PVC, COM VOLANTE, VS, SOLDAVEL, DN 32 MM, COM CORPO DIVIDIDO</t>
  </si>
  <si>
    <t>45,53</t>
  </si>
  <si>
    <t>REGISTRO DE ESFERA, PVC, COM VOLANTE, VS, SOLDAVEL, DN 40 MM, COM CORPO DIVIDIDO</t>
  </si>
  <si>
    <t>60,90</t>
  </si>
  <si>
    <t>REGISTRO DE ESFERA, PVC, COM VOLANTE, VS, SOLDAVEL, DN 50 MM, COM CORPO DIVIDIDO</t>
  </si>
  <si>
    <t>62,89</t>
  </si>
  <si>
    <t>REGISTRO DE ESFERA, PVC, COM VOLANTE, VS, SOLDAVEL, DN 60 MM, COM CORPO DIVIDIDO</t>
  </si>
  <si>
    <t>115,18</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</si>
  <si>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</si>
  <si>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</si>
  <si>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</si>
  <si>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</si>
  <si>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</si>
  <si>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63,34</t>
  </si>
  <si>
    <t>REGISTRO GAVETA BRUTO EM LATAO FORJADO, BITOLA 1 1/2 " (REF 1509)</t>
  </si>
  <si>
    <t>REGISTRO GAVETA BRUTO EM LATAO FORJADO, BITOLA 1 1/4 " (REF 1509)</t>
  </si>
  <si>
    <t>86,33</t>
  </si>
  <si>
    <t>REGISTRO GAVETA BRUTO EM LATAO FORJADO, BITOLA 1/2 " (REF 1509)</t>
  </si>
  <si>
    <t>REGISTRO GAVETA BRUTO EM LATAO FORJADO, BITOLA 2 " (REF 1509)</t>
  </si>
  <si>
    <t>REGISTRO GAVETA BRUTO EM LATAO FORJADO, BITOLA 2 1/2 " (REF 1509)</t>
  </si>
  <si>
    <t>314,83</t>
  </si>
  <si>
    <t>REGISTRO GAVETA BRUTO EM LATAO FORJADO, BITOLA 3 " (REF 1509)</t>
  </si>
  <si>
    <t>381,16</t>
  </si>
  <si>
    <t>REGISTRO GAVETA BRUTO EM LATAO FORJADO, BITOLA 3/4 " (REF 1509)</t>
  </si>
  <si>
    <t>REGISTRO GAVETA BRUTO EM LATAO FORJADO, BITOLA 4 " (REF 1509)</t>
  </si>
  <si>
    <t>794,20</t>
  </si>
  <si>
    <t>REGISTRO GAVETA COM ACABAMENTO E CANOPLA CROMADOS, SIMPLES, BITOLA 1 " (REF 1509)</t>
  </si>
  <si>
    <t>119,84</t>
  </si>
  <si>
    <t>REGISTRO GAVETA COM ACABAMENTO E CANOPLA CROMADOS, SIMPLES, BITOLA 1 1/2 " (REF 1509)</t>
  </si>
  <si>
    <t>174,28</t>
  </si>
  <si>
    <t>REGISTRO GAVETA COM ACABAMENTO E CANOPLA CROMADOS, SIMPLES, BITOLA 1 1/4 " (REF 1509)</t>
  </si>
  <si>
    <t>166,62</t>
  </si>
  <si>
    <t>REGISTRO GAVETA COM ACABAMENTO E CANOPLA CROMADOS, SIMPLES, BITOLA 1/2 " (REF 1509)</t>
  </si>
  <si>
    <t>86,78</t>
  </si>
  <si>
    <t>REGISTRO GAVETA COM ACABAMENTO E CANOPLA CROMADOS, SIMPLES, BITOLA 3/4 " (REF 1509)</t>
  </si>
  <si>
    <t>REGISTRO OU REGULADOR DE GAS COZINHA, VAZAO DE 2 KG/H, 2,8 KPA</t>
  </si>
  <si>
    <t>46,76</t>
  </si>
  <si>
    <t>REGISTRO OU VALVULA GLOBO ANGULAR EM LATAO, PARA HIDRANTES EM INSTALACAO PREDIAL DE INCENDIO, 45 GRAUS, DIAMETRO DE 2 1/2", COM VOLANTE, CLASSE DE PRESSAO DE ATE 200 PSI</t>
  </si>
  <si>
    <t>267,50</t>
  </si>
  <si>
    <t>REGISTRO PRESSAO BRUTO EM LATAO FORJADO, BITOLA 1/2 " (REF 1400)</t>
  </si>
  <si>
    <t>26,96</t>
  </si>
  <si>
    <t>REGISTRO PRESSAO BRUTO EM LATAO FORJADO, BITOLA 3/4 " (REF 1400)</t>
  </si>
  <si>
    <t>32,19</t>
  </si>
  <si>
    <t>REGISTRO PRESSAO COM ACABAMENTO E CANOPLA CROMADA, SIMPLES, BITOLA 1/2 " (REF 1416)</t>
  </si>
  <si>
    <t>REGISTRO PRESSAO COM ACABAMENTO E CANOPLA CROMADA, SIMPLES, BITOLA 3/4 " (REF 1416)</t>
  </si>
  <si>
    <t>92,33</t>
  </si>
  <si>
    <t>REGUA DE ALUMINIO PARA PEDREIRO 2 X 1 "</t>
  </si>
  <si>
    <t>58,76</t>
  </si>
  <si>
    <t>REGUA VIBRADORA DUPLA PARA CONCRETO A GASOLINA 5,5 HP, PESO DE 60 KG, COMPRIMENTO 4 M</t>
  </si>
  <si>
    <t>6.131,58</t>
  </si>
  <si>
    <t>REGUA VIBRATORIA DE CONCRETO TRELICADA, EQUIPADA COM MOTOR A GASOLINA DE 9 HP</t>
  </si>
  <si>
    <t>13.279,73</t>
  </si>
  <si>
    <t>REJUNTE CIMENTICIO, QUALQUER COR</t>
  </si>
  <si>
    <t>REJUNTE EPOXI, QUALQUER COR</t>
  </si>
  <si>
    <t>116,25</t>
  </si>
  <si>
    <t>RELE FOTOELETRICO INTERNO E EXTERNO BIVOLT 1000 W, DE CONECTOR, SEM BASE</t>
  </si>
  <si>
    <t>RELE TERMICO BIMETAL PARA USO EM MOTORES TRIFASICOS, TENSAO 380 V, POTENCIA ATE 15 CV, CORRENTE NOMINAL MAXIMA 22 A</t>
  </si>
  <si>
    <t>130,79</t>
  </si>
  <si>
    <t>RESINA ACRILICA PREMIUM BASE AGUA - COR BRANCA</t>
  </si>
  <si>
    <t>RESPIRADOR DESCARTAVEL SEM VALVULA DE EXALACAO, PFF 1</t>
  </si>
  <si>
    <t>1,68</t>
  </si>
  <si>
    <t>RETARDO PARA CORDEL DETONANTE</t>
  </si>
  <si>
    <t>137,99</t>
  </si>
  <si>
    <t>RETROESCAVADEIRA SOBRE RODAS COM CARREGADEIRA, TRACAO 4 X 2, POTENCIA LIQUIDA 79 HP, PESO OPERACIONAL MINIMO DE 6570 KG, CAPACIDADE DA CARREGADEIRA DE 1,00 M3 E DA  RETROESCAVADEIRA MINIMA DE 0,20 M3, PROFUNDIDADE DE ESCAVACAO MAXIMA DE 4,37 M</t>
  </si>
  <si>
    <t>414.878,04</t>
  </si>
  <si>
    <t>RETROESCAVADEIRA SOBRE RODAS COM CARREGADEIRA, TRACAO 4 X 4, POTENCIA LIQUIDA 72 HP, PESO OPERACIONAL MINIMO DE 7140 KG, CAPACIDADE MINIMA DA CARREGADEIRA DE 0,79 M3 E DA RETROESCAVADEIRA MINIMA DE 0,18 M3, PROFUNDIDADE DE ESCAVACAO MAXIMA DE 4,50 M</t>
  </si>
  <si>
    <t>450.000,00</t>
  </si>
  <si>
    <t>RETROESCAVADEIRA SOBRE RODAS COM CARREGADEIRA, TRACAO 4 X 4, POTENCIA LIQUIDA 88 HP, PESO OPERACIONAL MINIMO DE 6674 KG, CAPACIDADE DA CARREGADEIRA DE 1,00 M3 E DA  RETROESCAVADEIRA MINIMA DE 0,26 M3, PROFUNDIDADE DE ESCAVACAO MAXIMA DE 4,37 M</t>
  </si>
  <si>
    <t>466.463,38</t>
  </si>
  <si>
    <t>REVESTIMENTO DE PAREDE EM GRANILITE, MARMORITE OU GRANITINA - ESP = 5 MM (INCLUSO EXECUCAO)</t>
  </si>
  <si>
    <t>186,85</t>
  </si>
  <si>
    <t>REVESTIMENTO DE PAREDE EM GRANILITE, MARMORITE OU GRANITINA COLORIDO - ESP = 5 MM (INCLUSO EXECUCAO)</t>
  </si>
  <si>
    <t>116,78</t>
  </si>
  <si>
    <t>REVESTIMENTO EM CERAMICA ESMALTADA COMERCIAL, PEI MENOR OU IGUAL A 3, FORMATO MENOR OU IGUAL A 2025 CM2</t>
  </si>
  <si>
    <t>REVESTIMENTO EM CERAMICA ESMALTADA EXTRA, PEI MAIOR OU IGUAL 4, FORMATO MAIOR A 2025 CM2</t>
  </si>
  <si>
    <t>49,63</t>
  </si>
  <si>
    <t>REVESTIMENTO EM CERAMICA ESMALTADA EXTRA, PEI MENOR OU IGUAL A 3, FORMATO MENOR OU IGUAL A 2025 CM2</t>
  </si>
  <si>
    <t>35,90</t>
  </si>
  <si>
    <t>REVESTIMENTO EPOXI DE ALTA RESISTENCIA QUIMICA, ISENTO DE SOLVENTES, BICOMPONENTE</t>
  </si>
  <si>
    <t>117,08</t>
  </si>
  <si>
    <t>REVESTIMENTO PARA ESCADA EM GRANILITE, MARMORITE OU GRANITINA ESP = 8 MM (INCLUSO EXECUCAO)</t>
  </si>
  <si>
    <t>89,30</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</si>
  <si>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</si>
  <si>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</si>
  <si>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</si>
  <si>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</si>
  <si>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</si>
  <si>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</si>
  <si>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</si>
  <si>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</si>
  <si>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37,50</t>
  </si>
  <si>
    <t>RODAPE EM POLIESTIRENO, BRANCO, H = *5* CM, E = *1,5* CM</t>
  </si>
  <si>
    <t>33,60</t>
  </si>
  <si>
    <t>RODAPE OU RODABANCADA EM GRANITO, POLIDO, TIPO ANDORINHA/ QUARTZ/ CASTELO/ CORUMBA OU OUTROS EQUIVALENTES DA REGIAO, H= 10 CM, E=  *2,0* CM</t>
  </si>
  <si>
    <t>RODAPE PLANO PARA PISO VINILICO, H = 5 CM</t>
  </si>
  <si>
    <t>25,49</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</si>
  <si>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</si>
  <si>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</si>
  <si>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</si>
  <si>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</si>
  <si>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60,22</t>
  </si>
  <si>
    <t>ROLDANA CONCAVA DUPLA, 4 RODAS, PARA PORTA DE CORRER, EM ZAMAC COM CHAPA DE ACO,  ROLAMENTO INTERNO BLINDADO DE ACO REVESTIDO EM NYLON</t>
  </si>
  <si>
    <t>49,79</t>
  </si>
  <si>
    <t>ROLDANA PLASTICA COM PREGO, TAMANHO 30 X 30 MM, PARA INSTALACAO ELETRICA APARENTE</t>
  </si>
  <si>
    <t>ROLO COMPACTADOR DE PNEUS, ESTATICO, PRESSAO VARIAVEL, POTENCIA 110 HP, PESO SEM/COM LASTRO 10,8/27 T, LARGURA DE ROLAGEM 2,30 M</t>
  </si>
  <si>
    <t>969.058,32</t>
  </si>
  <si>
    <t>ROLO COMPACTADOR DE PNEUS, ESTATICO, PRESSAO VARIAVEL, POTENCIA 111 HP, PESO SEM/COM LASTRO 9,5/26,0 T, LARGURA DE ROLAGEM 1,90 M</t>
  </si>
  <si>
    <t>912.900,00</t>
  </si>
  <si>
    <t>ROLO COMPACTADOR PE DE CARNEIRO VIBRATORIO, POTENCIA 125 HP, PESO OPERACIONAL SEM/COM LASTRO 11,95/13,30 T, IMPACTO DINAMICO 38,5/22,5 T, LARGURA DE TRABALHO 2,15 M</t>
  </si>
  <si>
    <t>809.725,32</t>
  </si>
  <si>
    <t>ROLO COMPACTADOR PE DE CARNEIRO VIBRATORIO, POTENCIA 80 HP, PESO OPERACIONAL SEM/COM LASTRO 7,4/8,8 T, LARGURA DE TRABALHO 1,68 M</t>
  </si>
  <si>
    <t>607.313,20</t>
  </si>
  <si>
    <t>ROLO COMPACTADOR VIBRATORIO DE UM CILINDRO LISO DE ACO, POTENCIA 125 HP, PESO SEM/COM LASTRO 10,75/12,92 T, IMPACTO DINAMICO 31,5/18,5 T, LARGURA TRABALHO 2,15 M</t>
  </si>
  <si>
    <t>783.605,06</t>
  </si>
  <si>
    <t>ROLO COMPACTADOR VIBRATORIO DE UM CILINDRO, ACO LISO, POTENCIA 80 HP, PESO OPERACIONAL MAXIMO 8,1 T, IMPACTO DINAMICO 16,15/9,5 T, LARGURA TRABALHO 1,68 M</t>
  </si>
  <si>
    <t>584.125,36</t>
  </si>
  <si>
    <t>ROLO COMPACTADOR VIBRATORIO PE DE CARNEIRO, COM CONTROLE REMOTO POR RADIO, POTENCIA  12,5 KW, PESO OPERACIONAL DE 1,675 T, LARGURA DE TRABALHO 0,85 M</t>
  </si>
  <si>
    <t>798.135,41</t>
  </si>
  <si>
    <t>ROLO COMPACTADOR VIBRATORIO REBOCAVEL, CILINDRO DE ACO LISO, POTENCIA DE TRACAO DE 65 CV, PESO DE 4,7 T, IMPACTO DINAMICO TOTAL DE 18,3 T, LARGURA DO ROLO 1,67 M</t>
  </si>
  <si>
    <t>176.320,15</t>
  </si>
  <si>
    <t>ROLO COMPACTADOR VIBRATORIO TANDEM, ACO LISO, POTENCIA 125 HP, PESO SEM/COM LASTRO 10,20/11,65 T, LARGURA DE TRABALHO 1,73 M</t>
  </si>
  <si>
    <t>873.775,75</t>
  </si>
  <si>
    <t>ROLO COMPACTADOR VIBRATORIO TANDEM, ACO LISO, POTENCIA 58 CV, PESO SEM/COM LASTRO 6,5/9,4 T, LARGURA DE TRABALHO 1,20 M</t>
  </si>
  <si>
    <t>717.278,58</t>
  </si>
  <si>
    <t>ROLO DE ESPUMA POLIESTER 23 CM (SEM CABO)</t>
  </si>
  <si>
    <t>15,70</t>
  </si>
  <si>
    <t>ROLO DE LA DE CARNEIRO 23 CM (SEM CABO)</t>
  </si>
  <si>
    <t>34,82</t>
  </si>
  <si>
    <t>ROMPEDOR ELETRICO PESO 26 KG, POTENCIA OPERACIONAL DE 2,5 KW</t>
  </si>
  <si>
    <t>19.965,91</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</si>
  <si>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</si>
  <si>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</si>
  <si>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</si>
  <si>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2.128,90</t>
  </si>
  <si>
    <t>ROTACAO VERTICAL DUPLO, EM TUBO DE ACO CARBONO, PINTURA NO PROCESSO ELETROSTATICO - EQUIPAMENTO DE GINASTICA PARA ACADEMIA AO AR LIVRE / ACADEMIA DA TERCEIRA IDADE - ATI</t>
  </si>
  <si>
    <t>1.618,53</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</si>
  <si>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</si>
  <si>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</si>
  <si>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</si>
  <si>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</si>
  <si>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</si>
  <si>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</si>
  <si>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74,95</t>
  </si>
  <si>
    <t>RUFO PARA TELHA ONDULADA DE FIBROCIMENTO, E = 6 MM, ABA *260* MM, COMPRIMENTO 1100 MM (SEM AMIANTO)</t>
  </si>
  <si>
    <t>73,37</t>
  </si>
  <si>
    <t>SABONETEIRA DE PAREDE EM METAL CROMADO</t>
  </si>
  <si>
    <t>53,45</t>
  </si>
  <si>
    <t>SABONETEIRA PLASTICA TIPO DISPENSER PARA SABONETE LIQUIDO COM RESERVATORIO 800 A 1500 ML</t>
  </si>
  <si>
    <t>SACO DE RAFIA PARA ENTULHO, NOVO, LISO (SEM CLICHE), *60 x 90* CM</t>
  </si>
  <si>
    <t>SAIBRO PARA ARGAMASSA (COLETADO NO COMERCIO)</t>
  </si>
  <si>
    <t>60,42</t>
  </si>
  <si>
    <t>SAPATA DE PVC ADITIVADO NERVURADO D = 6"</t>
  </si>
  <si>
    <t>277,13</t>
  </si>
  <si>
    <t>SAPATA DE PVC ADITIVADO NERVURADO D = 8"</t>
  </si>
  <si>
    <t>364,72</t>
  </si>
  <si>
    <t>SAPATILHA EM ACO GALVANIZADO PARA CABOS COM DIAMETRO NOMINAL ATE 5/8"</t>
  </si>
  <si>
    <t>SARRAFO *2,5 X 10* CM EM PINUS, MISTA OU EQUIVALENTE DA REGIAO - BRUTA</t>
  </si>
  <si>
    <t>5,20</t>
  </si>
  <si>
    <t>SARRAFO *2,5 X 5* CM EM PINUS, MISTA OU EQUIVALENTE DA REGIAO - BRUTA</t>
  </si>
  <si>
    <t>SARRAFO *2,5 X 7,5* CM EM PINUS, MISTA OU EQUIVALENTE DA REGIAO - BRUTA</t>
  </si>
  <si>
    <t>3,58</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</si>
  <si>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</si>
  <si>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</si>
  <si>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</si>
  <si>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</si>
  <si>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</si>
  <si>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</si>
  <si>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</si>
  <si>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251,86</t>
  </si>
  <si>
    <t>SELADOR ACRILICO OPACO PREMIUM INTERIOR/EXTERIOR</t>
  </si>
  <si>
    <t>9,40</t>
  </si>
  <si>
    <t>SELADOR HORIZONTAL PARA FITA DE ACO 1 "</t>
  </si>
  <si>
    <t>597,56</t>
  </si>
  <si>
    <t>SELANTE A BASE DE ALCATRAO E POLIURETANO PARA JUNTAS HORIZONTAIS</t>
  </si>
  <si>
    <t>88,22</t>
  </si>
  <si>
    <t>SELANTE ACRILICO PARA TRATAMENTO / ACABAMENTO SUPERFICIAL DE CONCRETO ESTAMPADO, APARENTE, PEDRAS E OUTROS</t>
  </si>
  <si>
    <t>33,32</t>
  </si>
  <si>
    <t>SELANTE DE BASE ASFALTICA PARA VEDACAO</t>
  </si>
  <si>
    <t>41,06</t>
  </si>
  <si>
    <t>SELANTE ELASTICO MONOCOMPONENTE A BASE DE POLIURETANO (PU) PARA JUNTAS DIVERSAS</t>
  </si>
  <si>
    <t>41,63</t>
  </si>
  <si>
    <t>SELANTE MONOCOMPONENTE A BASE DE SILICONE DE BAIXO MODULO, PARA JUNTAS DE PAVIMENTACAO</t>
  </si>
  <si>
    <t>189,09</t>
  </si>
  <si>
    <t>SELANTE TIPO VEDA CALHA PARA METAL E FIBROCIMENTO</t>
  </si>
  <si>
    <t>SELIM COMPACTO EM PVC, SEM TRAVA,  DN 150 X 100 MM, PARA REDE COLETORA ESGOTO (NBR 10569)</t>
  </si>
  <si>
    <t>59,10</t>
  </si>
  <si>
    <t>SELIM COMPACTO EM PVC, SEM TRAVA,  DN 200 X 100 MM, PARA REDE COLETORA ESGOTO (NBR 10569)</t>
  </si>
  <si>
    <t>SELIM COMPACTO EM PVC, SEM TRAVAS,  DN 300 X 100 MM, PARA REDE COLETORA ESGOTO (NBR 10569)</t>
  </si>
  <si>
    <t>136,10</t>
  </si>
  <si>
    <t>SELIM PVC, COM TRAVA, JE, 90 GRAUS,  DN 125 X 100 MM OU 150 X 100 MM, PARA REDE COLETORA ESGOTO (NBR 10569)</t>
  </si>
  <si>
    <t>36,10</t>
  </si>
  <si>
    <t>SELIM PVC, SOLDAVEL, SEM TRAVA, JE, 90 GRAUS,  DN 200 X 100 MM, PARA REDE COLETORA ESGOTO (NBR 10569)</t>
  </si>
  <si>
    <t>102,92</t>
  </si>
  <si>
    <t>SEMIRREBOQUE COM DOIS EIXOS EM TANDEM TIPO BASCULANTE COM CACAMBA METALICA 14 M3  (INCLUI MONTAGEM, NAO INCLUI CAVALO MECANICO)</t>
  </si>
  <si>
    <t>217.162,48</t>
  </si>
  <si>
    <t>SEMIRREBOQUE COM TRES EIXOS EM TANDEM TIPO BASCULANTE COM CACAMBA METALICA 18 M3 (INCLUI MONTAGEM, NAO INCLUI CAVALO MECANICO)</t>
  </si>
  <si>
    <t>255.342,23</t>
  </si>
  <si>
    <t>SEMIRREBOQUE COM TRES EIXOS, PARA TRANSPORTE DE CARGA SECA, DIMENSOES APROXIMADAS 2,60 X 12,50 X 0,50 M (NAO INCLUI CAVALO MECANICO)</t>
  </si>
  <si>
    <t>197.464,65</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</si>
  <si>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</si>
  <si>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</si>
  <si>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</si>
  <si>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</si>
  <si>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40,22</t>
  </si>
  <si>
    <t>SENSOR DE PRESENCA BIVOLT DE TETO SEM FOTOCELULA PARA QUALQUER TIPO DE LAMPADA POTENCIA MAXIMA *900* W, USO INTERNO</t>
  </si>
  <si>
    <t>SERRA CIRCULAR DE BANCADA COM MOTOR ELETRICO, POTENCIA DE *1600* W, PARA DISCO DE DIAMETRO DE 10" (250 MM)</t>
  </si>
  <si>
    <t>872,74</t>
  </si>
  <si>
    <t>SERRA CIRCULAR DE BANCADA, MODELO PICA-PAU, DIAMETRO DE 350 MM. CARACTERISTICAS DO MOTOR: TRIFASICO, POTENCIA DE 5 HP, FREQUENCIA DE 60 HZ</t>
  </si>
  <si>
    <t>3.516,21</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</si>
  <si>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</si>
  <si>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</si>
  <si>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</si>
  <si>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</si>
  <si>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</si>
  <si>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</si>
  <si>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</si>
  <si>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194,51</t>
  </si>
  <si>
    <t>SIFAO EM METAL CROMADO PARA PIA OU LAVATORIO, 1 X 1.1/2 "</t>
  </si>
  <si>
    <t>152,90</t>
  </si>
  <si>
    <t>SIFAO EM METAL CROMADO PARA TANQUE, 1.1/4 X 1.1/2 "</t>
  </si>
  <si>
    <t>161,93</t>
  </si>
  <si>
    <t>SIFAO PLASTICO EXTENSIVEL UNIVERSAL, TIPO COPO</t>
  </si>
  <si>
    <t>15,94</t>
  </si>
  <si>
    <t>SIFAO PLASTICO FLEXIVEL SAIDA VERTICAL PARA COLUNA LAVATORIO, 1 X 1.1/2 "</t>
  </si>
  <si>
    <t>SIFAO PLASTICO TIPO COPO PARA PIA AMERICANA 1.1/2 X 1.1/2 "</t>
  </si>
  <si>
    <t>SIFAO PLASTICO TIPO COPO PARA PIA OU LAVATORIO, 1 X 1.1/2 "</t>
  </si>
  <si>
    <t>SIFAO PLASTICO TIPO COPO PARA TANQUE, 1.1/4 X 1.1/2 "</t>
  </si>
  <si>
    <t>16,88</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</si>
  <si>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</si>
  <si>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</si>
  <si>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</si>
  <si>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4.205,03</t>
  </si>
  <si>
    <t>SIMULADOR DE CAVALGADA TRIPLO, EM TUBO DE ACO CARBONO, PINTURA NO PROCESSO ELETROSTATICO - EQUIPAMENTO DE GINASTICA PARA ACADEMIA AO AR LIVRE / ACADEMIA DA TERCEIRA IDADE - ATI</t>
  </si>
  <si>
    <t>4.544,14</t>
  </si>
  <si>
    <t>SIMULADOR DE REMO INDIVIDUAL, EM TUBO DE ACO CARBONO, PINTURA NO PROCESSO ELETROSTATICO - EQUIPAMENTO DE GINASTICA PARA ACADEMIA AO AR LIVRE / ACADEMIA DA TERCEIRA IDADE - ATI</t>
  </si>
  <si>
    <t>2.265,99</t>
  </si>
  <si>
    <t>SINALIZADOR NOTURNO SIMPLES PARA PARA-RAIOS, SEM RELE FOTOELETRICO</t>
  </si>
  <si>
    <t>SISAL EM FIBRA</t>
  </si>
  <si>
    <t>SOLDA EM BARRA DE ESTANHO-CHUMBO 50/50</t>
  </si>
  <si>
    <t>172,51</t>
  </si>
  <si>
    <t>SOLDA EM VARETA FOSCOPER, D = *2,5* MM  X COMPRIMENTO 500 MM</t>
  </si>
  <si>
    <t>289,41</t>
  </si>
  <si>
    <t>SOLDA ESTANHO/COBRE PARA CONEXOES DE COBRE, FIO 2,5 MM, CARRETEL 500 GR (SEM CHUMBO)</t>
  </si>
  <si>
    <t>333,94</t>
  </si>
  <si>
    <t>SOLDADOR</t>
  </si>
  <si>
    <t>SOLDADOR (MENSALISTA)</t>
  </si>
  <si>
    <t>SOLDADOR ELETRICO (PARA SOLDA A SER TESTADA COM RAIOS "X")</t>
  </si>
  <si>
    <t>SOLDADOR ELETRICO (PARA SOLDA A SER TESTADA COM RAIOS "X") (MENSALISTA)</t>
  </si>
  <si>
    <t>2.285,03</t>
  </si>
  <si>
    <t>SOLEIRA EM GRANITO, POLIDO, TIPO ANDORINHA/ QUARTZ/ CASTELO/ CORUMBA OU OUTROS EQUIVALENTES DA REGIAO, L= *15* CM, E=  *2,0* CM</t>
  </si>
  <si>
    <t>73,74</t>
  </si>
  <si>
    <t>SOLEIRA PRE-MOLDADA EM GRANILITE, MARMORITE OU GRANITINA, L = *15 CM</t>
  </si>
  <si>
    <t>75,56</t>
  </si>
  <si>
    <t>SOLEIRA/ PEITORIL EM MARMORE, POLIDO, BRANCO COMUM, L= *15* CM, E=  *2* CM,  CORTE RETO</t>
  </si>
  <si>
    <t>55,97</t>
  </si>
  <si>
    <t>SOLEIRA/ TABEIRA EM MARMORE, POLIDO, BRANCO COMUM, L= 5 CM, E=  *2,0* CM</t>
  </si>
  <si>
    <t>30,65</t>
  </si>
  <si>
    <t>SOLUCAO ASFALTICA ELASTOMERICA PARA IMPRIMACAO, APLICACAO A FRIO</t>
  </si>
  <si>
    <t>SOLUCAO PREPARADORA / LIMPADORA PARA PVC, FRASCO COM 1000 CM3</t>
  </si>
  <si>
    <t>60,58</t>
  </si>
  <si>
    <t>SOLVENTE PARA COLA (PARA LAMINADO MELAMINICO) A BASE DE RESINA SINTETICA</t>
  </si>
  <si>
    <t>47,44</t>
  </si>
  <si>
    <t>SOQUETE DE BAQUELITE BASE E27, PARA LAMPADAS</t>
  </si>
  <si>
    <t>3,07</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</si>
  <si>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</si>
  <si>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</si>
  <si>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</si>
  <si>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</si>
  <si>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</si>
  <si>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</si>
  <si>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40,59</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</si>
  <si>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</si>
  <si>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</si>
  <si>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</si>
  <si>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43,69</t>
  </si>
  <si>
    <t>SPRINKLER TIPO PENDENTE, 79 GRAUS CELSIUS (BULBO AMARELO), ACABAMENTO NATURAL, 3/4" - 20 MM</t>
  </si>
  <si>
    <t>SPRINKLER TIPO PENDENTE, 79 GRAUS CELSIUS (BULBO AMARELO,) ACABAMENTO NATURAL OU CROMADO, 1/2" - 15 MM</t>
  </si>
  <si>
    <t>SUPORTE "Y" PARA FITA PERFURADA</t>
  </si>
  <si>
    <t>188,84</t>
  </si>
  <si>
    <t>SUPORTE DE FIXACAO PARA ESPELHO / PLACA 4" X 2", PARA 3 MODULOS, PARA INSTALACAO DE TOMADAS E INTERRUPTORES (SOMENTE SUPORTE)</t>
  </si>
  <si>
    <t>1,63</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</si>
  <si>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</si>
  <si>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</si>
  <si>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</si>
  <si>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185,58</t>
  </si>
  <si>
    <t>SUPORTE GUIA SIMPLES COM ROLDANA EM POLIPROPILENO PARA CHUMBAR, H = 20 CM</t>
  </si>
  <si>
    <t>10,10</t>
  </si>
  <si>
    <t>SUPORTE ISOLADOR REFORCADO DIAMETRO NOMINAL 5/16", COM ROSCA SOBERBA E BUCHA</t>
  </si>
  <si>
    <t>SUPORTE ISOLADOR SIMPLES DIAMETRO NOMINAL 5/16", COM ROSCA SOBERBA E BUCHA</t>
  </si>
  <si>
    <t>SUPORTE MAO-FRANCESA EM ACO, ABAS IGUAIS 30 CM, CAPACIDADE MINIMA 60 KG, BRANCO</t>
  </si>
  <si>
    <t>23,15</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</si>
  <si>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</si>
  <si>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</si>
  <si>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</si>
  <si>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</si>
  <si>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9,46</t>
  </si>
  <si>
    <t>SURF DUPLO, EM TUBO DE ACO CARBONO, PINTURA NO PROCESSO ELETROSTATICO - EQUIPAMENTO DE GINASTICA PARA ACADEMIA AO AR LIVRE / ACADEMIA DA TERCEIRA IDADE - ATI</t>
  </si>
  <si>
    <t>2.371,85</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</si>
  <si>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</si>
  <si>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</si>
  <si>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</si>
  <si>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</si>
  <si>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17,00</t>
  </si>
  <si>
    <t>TABUA APARELHADA *2,5 X 15* CM, EM MACARANDUBA, ANGELIM OU EQUIVALENTE DA REGIAO</t>
  </si>
  <si>
    <t>95,90</t>
  </si>
  <si>
    <t>TABUA APARELHADA *2,5 X 25* CM, EM MACARANDUBA, ANGELIM OU EQUIVALENTE DA REGIAO</t>
  </si>
  <si>
    <t>TABUA APARELHADA *2,5 X 30* CM, EM MACARANDUBA, ANGELIM OU EQUIVALENTE DA REGIAO</t>
  </si>
  <si>
    <t>24,36</t>
  </si>
  <si>
    <t>TABUA DE  MADEIRA PARA PISO, CUMARU/IPE CHAMPANHE OU EQUIVALENTE DA REGIAO, ENCAIXE MACHO/FEMEA, *10 X 2* CM</t>
  </si>
  <si>
    <t>268,70</t>
  </si>
  <si>
    <t>TABUA DE  MADEIRA PARA PISO, CUMARU/IPE CHAMPANHE OU EQUIVALENTE DA REGIAO, ENCAIXE MACHO/FEMEA, *15 X 2* CM</t>
  </si>
  <si>
    <t>290,00</t>
  </si>
  <si>
    <t>TABUA DE  MADEIRA PARA PISO, IPE (CERNE) OU EQUIVALENTE DA REGIAO, ENCAIXE MACHO/FEMEA, *20 X 2* CM</t>
  </si>
  <si>
    <t>359,96</t>
  </si>
  <si>
    <t>TABUA NAO APARELHADA *2,5 X 15* CM, EM MACARANDUBA, ANGELIM OU EQUIVALENTE DA REGIAO - BRUTA</t>
  </si>
  <si>
    <t>TABUA NAO APARELHADA *2,5 X 30* CM, EM MACARANDUBA, ANGELIM OU EQUIVALENTE DA REGIAO - BRUTA</t>
  </si>
  <si>
    <t>21,65</t>
  </si>
  <si>
    <t>TACO DE MADEIRA PARA PISO, IPE (CERNE) OU EQUIVALENTE DA REGIAO, 7 X 42 CM, E = 2 CM</t>
  </si>
  <si>
    <t>168,32</t>
  </si>
  <si>
    <t>TALABARTE DE SEGURANCA, 2 MOSQUETOES TRAVA DUPLA *53* MM DE ABERTURA, COM ABSORVEDOR DE ENERGIA</t>
  </si>
  <si>
    <t>200,62</t>
  </si>
  <si>
    <t>TALHA ELETRICA 3 T, VELOCIDADE  2,1 M / MIN, POTENCIA 1,3 KW</t>
  </si>
  <si>
    <t>10.540,61</t>
  </si>
  <si>
    <t>TALHA MANUAL DE CORRENTE, CAPACIDADE DE 1 T COM ELEVACAO DE 3 M</t>
  </si>
  <si>
    <t>762,65</t>
  </si>
  <si>
    <t>TALHA MANUAL DE CORRENTE, CAPACIDADE DE 2 T COM ELEVACAO DE 3 M</t>
  </si>
  <si>
    <t>1.112,34</t>
  </si>
  <si>
    <t>TALHADEIRA COM PUNHO DE PROTECAO *20 X 250* MM</t>
  </si>
  <si>
    <t>TAMPA CEGA EM PVC PARA CONDULETE 4 X 2"</t>
  </si>
  <si>
    <t>TAMPA DE CONCRETO ARMADO PARA FOSSA SEPTICA, DIAMETRO NOMINAL DE 3,00 M E ESPESSURA MINIMA DE 100 MM</t>
  </si>
  <si>
    <t>1.580,48</t>
  </si>
  <si>
    <t>TAMPA DE CONCRETO ARMADO PARA FOSSA, D = *0,90* M, E = 0,05 M</t>
  </si>
  <si>
    <t>101,59</t>
  </si>
  <si>
    <t>TAMPA DE CONCRETO ARMADO PARA FOSSA, D = *1,10* M, E = 0,05 M</t>
  </si>
  <si>
    <t>TAMPA DE CONCRETO ARMADO PARA FOSSA, D = *1,35* M, E = 0,05 M</t>
  </si>
  <si>
    <t>200,07</t>
  </si>
  <si>
    <t>TAMPA DE CONCRETO ARMADO PARA FOSSA, D = 1,50 M, E = 0,05 M</t>
  </si>
  <si>
    <t>298,94</t>
  </si>
  <si>
    <t>TAMPA DE CONCRETO ARMADO PARA FOSSA, D = 2,00 M, E = 0,05 M</t>
  </si>
  <si>
    <t>TAMPA DE CONCRETO ARMADO PARA FOSSA, D = 2,50 M, E = 0,05 M</t>
  </si>
  <si>
    <t>1.094,29</t>
  </si>
  <si>
    <t>TAMPA DE CONCRETO ARMADO PARA POCO DE INSPECAO, COM FURO E TAMPINHA, DIAMETRO NOMINAL DE 3,00 M E ESPESSURA MINIMA DE 100 MM</t>
  </si>
  <si>
    <t>1.922,14</t>
  </si>
  <si>
    <t>TAMPA DE CONCRETO ARMADO PARA POCO, COM  FURO E TAMPINHA, D = *0,90* M, E = 0,05 M</t>
  </si>
  <si>
    <t>TAMPA DE CONCRETO ARMADO PARA POCO, COM  FURO E TAMPINHA, D = *1,10* M, E = 0,05 M</t>
  </si>
  <si>
    <t>157,31</t>
  </si>
  <si>
    <t>TAMPA DE CONCRETO ARMADO PARA POCO, COM  FURO E TAMPINHA, D = *1,35* M, E = 0,05 M</t>
  </si>
  <si>
    <t>272,83</t>
  </si>
  <si>
    <t>TAMPA DE CONCRETO ARMADO PARA POCO, COM  FURO E TAMPINHA, D = 1,50 M, E = 0,05 M</t>
  </si>
  <si>
    <t>419,49</t>
  </si>
  <si>
    <t>TAMPA DE CONCRETO ARMADO PARA POCO, COM  FURO E TAMPINHA, D = 2,00 M, E = 0,05 M</t>
  </si>
  <si>
    <t>786,55</t>
  </si>
  <si>
    <t>TAMPA DE CONCRETO ARMADO PARA POCO, COM  FURO E TAMPINHA, D = 2,50 M, E = 0,05 M</t>
  </si>
  <si>
    <t>1.210,14</t>
  </si>
  <si>
    <t>TAMPA PARA CONDULETE, EM PVC, PARA TOMADA HEXAGONAL</t>
  </si>
  <si>
    <t>3,77</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</si>
  <si>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</si>
  <si>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</si>
  <si>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</si>
  <si>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</si>
  <si>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</si>
  <si>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</si>
  <si>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5,72</t>
  </si>
  <si>
    <t>TAMPAO / CAP, ROSCA MACHO, PARA TUBO PEX, DN 1"</t>
  </si>
  <si>
    <t>14,88</t>
  </si>
  <si>
    <t>TAMPAO / CAP, ROSCA MACHO, PARA TUBO PEX, DN 3/4"</t>
  </si>
  <si>
    <t>TAMPAO / TERMINAL / PLUG, D = 1 1/4" , PARA DUTO CORRUGADO PEAD (CABEAMENTO SUBTERRANEO)</t>
  </si>
  <si>
    <t>11,87</t>
  </si>
  <si>
    <t>TAMPAO / TERMINAL / PLUG, D = 2" , PARA DUTO CORRUGADO PEAD (CABEAMENTO SUBTERRANEO)</t>
  </si>
  <si>
    <t>13,55</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</si>
  <si>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</si>
  <si>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</si>
  <si>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</si>
  <si>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104,45</t>
  </si>
  <si>
    <t>TAMPAO COM CORRENTE, EM LATAO, ENGATE RAPIDO 2 1/2", PARA INSTALACAO PREDIAL DE COMBATE A INCENDIO</t>
  </si>
  <si>
    <t>140,11</t>
  </si>
  <si>
    <t>TAMPAO COMPLETO PARA TIL, EM PVC, OCRE, DN 100 MM, PARA REDE COLETORA DE ESGOTO</t>
  </si>
  <si>
    <t>115,65</t>
  </si>
  <si>
    <t>TAMPAO COMPLETO PARA TIL, EM PVC, OCRE, DN 150 MM, PARA REDE COLETORA DE ESGOTO</t>
  </si>
  <si>
    <t>177,54</t>
  </si>
  <si>
    <t>TAMPAO COMPLETO PARA TIL, EM PVC, OCRE, DN 200 MM, PARA REDE COLETORA DE ESGOTO</t>
  </si>
  <si>
    <t>226,52</t>
  </si>
  <si>
    <t>TAMPAO COMPLETO PARA TIL, EM PVC, OCRE, DN 250 MM, PARA REDE COLETORA DE ESGOTO</t>
  </si>
  <si>
    <t>280,54</t>
  </si>
  <si>
    <t>TAMPAO FOFO ARTICULADO P/ REGISTRO, CLASSE A15 CARGA MAX 1,5 T, *200 X 200* MM</t>
  </si>
  <si>
    <t>104,18</t>
  </si>
  <si>
    <t>TAMPAO FOFO ARTICULADO P/ REGISTRO, CLASSE A15 CARGA MAXIMA 1,5 T, *400 X 400* MM</t>
  </si>
  <si>
    <t>260,46</t>
  </si>
  <si>
    <t>TAMPAO FOFO ARTICULADO, CLASSE B125 CARGA MAX 12,5 T, REDONDO TAMPA 600 MM, REDE PLUVIAL/ESGOTO</t>
  </si>
  <si>
    <t>660,46</t>
  </si>
  <si>
    <t>TAMPAO FOFO ARTICULADO, CLASSE D400 CARGA MAX 40 T, REDONDO TAMPA *600 MM, REDE PLUVIAL/ESGOTO</t>
  </si>
  <si>
    <t>809,30</t>
  </si>
  <si>
    <t>TAMPAO FOFO SIMPLES COM BASE, CLASSE A15 CARGA MAX 1,5 T, *400 X 600* MM, REDE TELEFONE</t>
  </si>
  <si>
    <t>337,67</t>
  </si>
  <si>
    <t>TAMPAO FOFO SIMPLES COM BASE, CLASSE A15 CARGA MAX 1,5 T, 300 X 300 MM, REDE PLUVIAL/ESGOTO</t>
  </si>
  <si>
    <t>158,13</t>
  </si>
  <si>
    <t>TAMPAO FOFO SIMPLES COM BASE, CLASSE A15 CARGA MAX 1,5 T, 400 X 400 MM, REDE PLUVIAL/ESGOTO/ELETRICA</t>
  </si>
  <si>
    <t>241,86</t>
  </si>
  <si>
    <t>TAMPAO FOFO SIMPLES COM BASE, CLASSE B125 CARGA MAX 12,5 T, REDONDO TAMPA 500 MM, REDE PLUVIAL/ESGOTO</t>
  </si>
  <si>
    <t>520,93</t>
  </si>
  <si>
    <t>TAMPAO FOFO SIMPLES COM BASE, CLASSE B125 CARGA MAX 12,5 T, REDONDO TAMPA 600 MM, REDE PLUVIAL/ESGOTO</t>
  </si>
  <si>
    <t>600,00</t>
  </si>
  <si>
    <t>TAMPAO FOFO SIMPLES COM BASE, CLASSE D400 CARGA MAX 40 T, REDONDO TAMPA 600 MM, REDE PLUVIAL/ESGOTO</t>
  </si>
  <si>
    <t>794,41</t>
  </si>
  <si>
    <t>TAMPAO FOFO SIMPLES COM BASE, CLASSE D400 CARGA MAX 40 T, REDONDO TAMPA 900 MM, REDE PLUVIAL/ESGOTO</t>
  </si>
  <si>
    <t>2.531,16</t>
  </si>
  <si>
    <t>TAMPAO FOFO SIMPLES, CLASSE A15 CARGA MAX 1,5 T, *550 X 1100* MM, REDE TELEFONE</t>
  </si>
  <si>
    <t>856,74</t>
  </si>
  <si>
    <t>TANQUE ACO INOXIDAVEL (ACO 304) COM ESFREGADOR E VALVULA, DE *50 X 40 X 22* CM</t>
  </si>
  <si>
    <t>397,08</t>
  </si>
  <si>
    <t>TANQUE DE ACO CARBONO NAO REVESTIDO, PARA TRANSPORTE DE AGUA COM CAPACIDADE DE 10 M3, COM BOMBA CENTRIFUGA POR TOMADA DE FORCA, VAZAO MAXIMA *75* M3/H (INCLUI MONTAGEM, NAO INCLUI CAMINHAO)</t>
  </si>
  <si>
    <t>88.800,00</t>
  </si>
  <si>
    <t>TANQUE DE ACO PARA TRANSPORTE DE AGUA COM CAPACIDADE DE 14 M3 (INCLUI MONTAGEM, NAO INCLUI CAMINHAO)</t>
  </si>
  <si>
    <t>109.292,30</t>
  </si>
  <si>
    <t>TANQUE DE ACO PARA TRANSPORTE DE AGUA COM CAPACIDADE DE 4 M3 (INCLUI MONTAGEM, NAO INCLUI CAMINHAO)</t>
  </si>
  <si>
    <t>62.367,88</t>
  </si>
  <si>
    <t>TANQUE DE ACO PARA TRANSPORTE DE AGUA COM CAPACIDADE DE 6 M3 (INCLUI MONTAGEM, NAO INCLUI CAMINHAO)</t>
  </si>
  <si>
    <t>74.099,00</t>
  </si>
  <si>
    <t>TANQUE DE ACO PARA TRANSPORTE DE AGUA COM CAPACIDADE DE 8 M3 (INCLUI MONTAGEM, NAO INCLUI CAMINHAO)</t>
  </si>
  <si>
    <t>58.952,50</t>
  </si>
  <si>
    <t>TANQUE DE ASFALTO ESTACIONARIO COM MACARICO, CAPACIDADE 20.000 L</t>
  </si>
  <si>
    <t>123.473,57</t>
  </si>
  <si>
    <t>TANQUE DE ASFALTO ESTACIONARIO COM SERPENTINA, CAPACIDADE 20.000 L</t>
  </si>
  <si>
    <t>129.413,38</t>
  </si>
  <si>
    <t>TANQUE DE ASFALTO ESTACIONARIO COM SERPENTINA, CAPACIDADE 30.000 L</t>
  </si>
  <si>
    <t>151.910,36</t>
  </si>
  <si>
    <t>TANQUE DE LOUCA BRANCA, COM COLUNA, *30* L</t>
  </si>
  <si>
    <t>430,42</t>
  </si>
  <si>
    <t>TANQUE DE LOUCA BRANCA, SUSPENSO, *20* L</t>
  </si>
  <si>
    <t>316,03</t>
  </si>
  <si>
    <t>TANQUE DUPLO EM MARMORE SINTETICO COM CUBA LISA E ESFREGADOR, *110 X 60* CM</t>
  </si>
  <si>
    <t>252,04</t>
  </si>
  <si>
    <t>TANQUE SIMPLES EM MARMORE SINTETICO COM COLUNA, CAPACIDADE *22* L, *60 X 46* CM</t>
  </si>
  <si>
    <t>308,81</t>
  </si>
  <si>
    <t>TANQUE SIMPLES EM MARMORE SINTETICO DE FIXAR NA PAREDE, CAPACIDADE *22* L, *60 X 46* CM</t>
  </si>
  <si>
    <t>164,05</t>
  </si>
  <si>
    <t>TANQUE SIMPLES EM MARMORE SINTETICO SUSPENSO, CAPACIDADE *38* L, *60 X 60* CM</t>
  </si>
  <si>
    <t>207,61</t>
  </si>
  <si>
    <t>TAQUEADOR OU TAQUEIRO</t>
  </si>
  <si>
    <t>TAQUEADOR OU TAQUEIRO (MENSALISTA)</t>
  </si>
  <si>
    <t>3.107,06</t>
  </si>
  <si>
    <t>TARIFA "A" ENTRE  0 E 20M3 FORNECIMENTO  D'AGUA</t>
  </si>
  <si>
    <t>TARJETA LIVRE / OCUPADO PARA PORTA DE BANHEIRO, CORPO EM ZAMAC E ESPELHO EM LATAO</t>
  </si>
  <si>
    <t>49,23</t>
  </si>
  <si>
    <t>TARUGO DELIMITADOR DE PROFUNDIDADE EM ESPUMA DE POLIETILENO DE BAIXA DENSIDADE 10 MM, CINZA</t>
  </si>
  <si>
    <t>0,73</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</si>
  <si>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</si>
  <si>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</si>
  <si>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</si>
  <si>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</si>
  <si>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</si>
  <si>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</si>
  <si>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</si>
  <si>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156,87</t>
  </si>
  <si>
    <t>TE CPVC, SOLDAVEL, 90 GRAUS, 89 MM, PARA AGUA QUENTE PREDIAL</t>
  </si>
  <si>
    <t>190,87</t>
  </si>
  <si>
    <t>TE DE COBRE (REF 611) SEM ANEL DE SOLDA, BOLSA X BOLSA X BOLSA, 104 MM</t>
  </si>
  <si>
    <t>1.603,48</t>
  </si>
  <si>
    <t>TE DE COBRE (REF 611) SEM ANEL DE SOLDA, BOLSA X BOLSA X BOLSA, 15 MM</t>
  </si>
  <si>
    <t>TE DE COBRE (REF 611) SEM ANEL DE SOLDA, BOLSA X BOLSA X BOLSA, 22 MM</t>
  </si>
  <si>
    <t>17,19</t>
  </si>
  <si>
    <t>TE DE COBRE (REF 611) SEM ANEL DE SOLDA, BOLSA X BOLSA X BOLSA, 28 MM</t>
  </si>
  <si>
    <t>TE DE COBRE (REF 611) SEM ANEL DE SOLDA, BOLSA X BOLSA X BOLSA, 35 MM</t>
  </si>
  <si>
    <t>TE DE COBRE (REF 611) SEM ANEL DE SOLDA, BOLSA X BOLSA X BOLSA, 42 MM</t>
  </si>
  <si>
    <t>83,31</t>
  </si>
  <si>
    <t>TE DE COBRE (REF 611) SEM ANEL DE SOLDA, BOLSA X BOLSA X BOLSA, 54 MM</t>
  </si>
  <si>
    <t>164,67</t>
  </si>
  <si>
    <t>TE DE COBRE (REF 611) SEM ANEL DE SOLDA, BOLSA X BOLSA X BOLSA, 66 MM</t>
  </si>
  <si>
    <t>468,74</t>
  </si>
  <si>
    <t>TE DE COBRE (REF 611) SEM ANEL DE SOLDA, BOLSA X BOLSA X BOLSA, 79 MM</t>
  </si>
  <si>
    <t>733,37</t>
  </si>
  <si>
    <t>TE DE FERRO GALVANIZADO, DE 1 1/2"</t>
  </si>
  <si>
    <t>37,59</t>
  </si>
  <si>
    <t>TE DE FERRO GALVANIZADO, DE 1 1/4"</t>
  </si>
  <si>
    <t>TE DE FERRO GALVANIZADO, DE 1/2"</t>
  </si>
  <si>
    <t>TE DE FERRO GALVANIZADO, DE 1"</t>
  </si>
  <si>
    <t>19,38</t>
  </si>
  <si>
    <t>TE DE FERRO GALVANIZADO, DE 2 1/2"</t>
  </si>
  <si>
    <t>113,05</t>
  </si>
  <si>
    <t>TE DE FERRO GALVANIZADO, DE 2"</t>
  </si>
  <si>
    <t>TE DE FERRO GALVANIZADO, DE 3/4"</t>
  </si>
  <si>
    <t>12,04</t>
  </si>
  <si>
    <t>TE DE FERRO GALVANIZADO, DE 3"</t>
  </si>
  <si>
    <t>TE DE FERRO GALVANIZADO, DE 4"</t>
  </si>
  <si>
    <t>279,15</t>
  </si>
  <si>
    <t>TE DE FERRO GALVANIZADO, DE 5"</t>
  </si>
  <si>
    <t>398,75</t>
  </si>
  <si>
    <t>TE DE FERRO GALVANIZADO, DE 6"</t>
  </si>
  <si>
    <t>934,62</t>
  </si>
  <si>
    <t>TE DE INSPECAO, PVC,  100 X 75 MM, SERIE NORMAL PARA ESGOTO PREDIAL</t>
  </si>
  <si>
    <t>TE DE INSPECAO, PVC, SERIE R, 100 X 75 MM, PARA ESGOTO OU AGUAS PLUVIAIS PREDIAIS</t>
  </si>
  <si>
    <t>TE DE INSPECAO, PVC, SERIE R, 150 X 100 MM, PARA ESGOTO OU AGUAS PLUVIAIS PREDIAIS</t>
  </si>
  <si>
    <t>337,78</t>
  </si>
  <si>
    <t>TE DE INSPECAO, PVC, SERIE R, 75 X 75 MM, PARA ESGOTO OU AGUAS PLUVIAIS PREDIAIS</t>
  </si>
  <si>
    <t>41,04</t>
  </si>
  <si>
    <t>TE DE REDUCAO COM ROSCA, PVC, 90 GRAUS, 1 X 3/4", PARA AGUA FRIA PREDIAL</t>
  </si>
  <si>
    <t>TE DE REDUCAO COM ROSCA, PVC, 90 GRAUS, 3/4 X 1/2", PARA AGUA FRIA PREDIAL</t>
  </si>
  <si>
    <t>TE DE REDUCAO DE FERRO GALVANIZADO, COM ROSCA BSP, DE 1 1/2" X 1"</t>
  </si>
  <si>
    <t>44,16</t>
  </si>
  <si>
    <t>TE DE REDUCAO DE FERRO GALVANIZADO, COM ROSCA BSP, DE 1 1/2" X 3/4"</t>
  </si>
  <si>
    <t>TE DE REDUCAO DE FERRO GALVANIZADO, COM ROSCA BSP, DE 1 1/4" X 3/4"</t>
  </si>
  <si>
    <t>TE DE REDUCAO DE FERRO GALVANIZADO, COM ROSCA BSP, DE 1" X 1/2"</t>
  </si>
  <si>
    <t>22,74</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</si>
  <si>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</si>
  <si>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</si>
  <si>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</si>
  <si>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</si>
  <si>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</si>
  <si>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125,74</t>
  </si>
  <si>
    <t>TE DE REDUCAO DE FERRO GALVANIZADO, COM ROSCA BSP, DE 2" X 1 1/2"</t>
  </si>
  <si>
    <t>65,91</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</si>
  <si>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</si>
  <si>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</si>
  <si>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</si>
  <si>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</si>
  <si>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175,76</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</si>
  <si>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</si>
  <si>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</si>
  <si>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</si>
  <si>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</si>
  <si>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</si>
  <si>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332,79</t>
  </si>
  <si>
    <t>TE DE REDUCAO DE FERRO GALVANIZADO, COM ROSCA BSP, DE 4" X 3"</t>
  </si>
  <si>
    <t>TE DE REDUCAO METALICO, PARA CONEXAO COM ANEL DESLIZANTE EM TUBO PEX, DN 16 X 20 X 16 MM</t>
  </si>
  <si>
    <t>TE DE REDUCAO METALICO, PARA CONEXAO COM ANEL DESLIZANTE EM TUBO PEX, DN 16 X 25 X 16 MM</t>
  </si>
  <si>
    <t>39,24</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</si>
  <si>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</si>
  <si>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</si>
  <si>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</si>
  <si>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</si>
  <si>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</si>
  <si>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35,78</t>
  </si>
  <si>
    <t>TE DE REDUCAO METALICO, PARA CONEXAO COM ANEL DESLIZANTE EM TUBO PEX, DN 25 X 16 X 20 MM</t>
  </si>
  <si>
    <t>34,61</t>
  </si>
  <si>
    <t>TE DE REDUCAO METALICO, PARA CONEXAO COM ANEL DESLIZANTE EM TUBO PEX, DN 25 X 16 X 25 MM</t>
  </si>
  <si>
    <t>TE DE REDUCAO METALICO, PARA CONEXAO COM ANEL DESLIZANTE EM TUBO PEX, DN 25 X 20 X 20 MM</t>
  </si>
  <si>
    <t>33,55</t>
  </si>
  <si>
    <t>TE DE REDUCAO METALICO, PARA CONEXAO COM ANEL DESLIZANTE EM TUBO PEX, DN 25 X 20 X 25 MM</t>
  </si>
  <si>
    <t>TE DE REDUCAO METALICO, PARA CONEXAO COM ANEL DESLIZANTE EM TUBO PEX, DN 25 X 32 X 25 MM</t>
  </si>
  <si>
    <t>59,29</t>
  </si>
  <si>
    <t>TE DE REDUCAO METALICO, PARA CONEXAO COM ANEL DESLIZANTE EM TUBO PEX, DN 32 X 20 X 32 MM</t>
  </si>
  <si>
    <t>47,68</t>
  </si>
  <si>
    <t>TE DE REDUCAO METALICO, PARA CONEXAO COM ANEL DESLIZANTE EM TUBO PEX, DN 32 X 25 X 25 MM</t>
  </si>
  <si>
    <t>60,55</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</si>
  <si>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</si>
  <si>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</si>
  <si>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</si>
  <si>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</si>
  <si>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</si>
  <si>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39,03</t>
  </si>
  <si>
    <t>TE DE REDUCAO, PVC LEVE, CURTO, 90 GRAUS, COM BOLSA PARA ANEL, 150 X 100 MM, PARA ESGOTO</t>
  </si>
  <si>
    <t>61,95</t>
  </si>
  <si>
    <t>TE DE REDUCAO, PVC PBA, BBB, JE, DN 100 X 50 / DE 110 X 60 MM, PARA REDE AGUA (NBR 10351)</t>
  </si>
  <si>
    <t>124,59</t>
  </si>
  <si>
    <t>TE DE REDUCAO, PVC PBA, BBB, JE, DN 100 X 75 / DE 110 X 85 MM, PARA REDE AGUA (NBR 10351)</t>
  </si>
  <si>
    <t>105,28</t>
  </si>
  <si>
    <t>TE DE REDUCAO, PVC PBA, BBB, JE, DN 75 X 50 / DE 85 X 60 MM, PARA REDE AGUA (NBR 10351)</t>
  </si>
  <si>
    <t>60,72</t>
  </si>
  <si>
    <t>TE DE REDUCAO, PVC, BBB, JE, 90 GRAUS, DN 200 X 150 MM, PARA TUBO CORRUGADO E/OU LISO, REDE COLETORA ESGOTO (NBR 10569)</t>
  </si>
  <si>
    <t>688,26</t>
  </si>
  <si>
    <t>TE DE REDUCAO, PVC, BBB, JE, 90 GRAUS, DN 250 X 150 MM, PARA TUBO CORRUGADO E/OU LISO, REDE COLETORA ESGOTO (NBR 10569)</t>
  </si>
  <si>
    <t>764,11</t>
  </si>
  <si>
    <t>TE DE REDUCAO, PVC, SOLDAVEL, 90 GRAUS, 110 MM X 60 MM, PARA AGUA FRIA PREDIAL</t>
  </si>
  <si>
    <t>207,26</t>
  </si>
  <si>
    <t>TE DE REDUCAO, PVC, SOLDAVEL, 90 GRAUS, 25 MM X 20 MM, PARA AGUA FRIA PREDIAL</t>
  </si>
  <si>
    <t>TE DE REDUCAO, PVC, SOLDAVEL, 90 GRAUS, 32 MM X 25 MM, PARA AGUA FRIA PREDIAL</t>
  </si>
  <si>
    <t>8,12</t>
  </si>
  <si>
    <t>TE DE REDUCAO, PVC, SOLDAVEL, 90 GRAUS, 40 MM X 32 MM, PARA AGUA FRIA PREDIAL</t>
  </si>
  <si>
    <t>TE DE REDUCAO, PVC, SOLDAVEL, 90 GRAUS, 50 MM X 20 MM, PARA AGUA FRIA PREDIAL</t>
  </si>
  <si>
    <t>14,25</t>
  </si>
  <si>
    <t>TE DE REDUCAO, PVC, SOLDAVEL, 90 GRAUS, 50 MM X 25 MM, PARA AGUA FRIA PREDIAL</t>
  </si>
  <si>
    <t>TE DE REDUCAO, PVC, SOLDAVEL, 90 GRAUS, 50 MM X 32 MM, PARA AGUA FRIA PREDIAL</t>
  </si>
  <si>
    <t>19,31</t>
  </si>
  <si>
    <t>TE DE REDUCAO, PVC, SOLDAVEL, 90 GRAUS, 50 MM X 40 MM, PARA AGUA FRIA PREDIAL</t>
  </si>
  <si>
    <t>23,69</t>
  </si>
  <si>
    <t>TE DE REDUCAO, PVC, SOLDAVEL, 90 GRAUS, 75 MM X 50 MM, PARA AGUA FRIA PREDIAL</t>
  </si>
  <si>
    <t>65,77</t>
  </si>
  <si>
    <t>TE DE REDUCAO, PVC, SOLDAVEL, 90 GRAUS, 85 MM X 60 MM, PARA AGUA FRIA PREDIAL</t>
  </si>
  <si>
    <t>102,16</t>
  </si>
  <si>
    <t>TE DE SERVICO INTEGRADO, EM POLIPROPILENO (PP), PARA TUBOS EM PEAD/PVC, 60 X 20 MM - LIGACAO PREDIAL DE AGUA</t>
  </si>
  <si>
    <t>48,01</t>
  </si>
  <si>
    <t>TE DE SERVICO INTEGRADO, EM POLIPROPILENO (PP), PARA TUBOS EM PEAD/PVC, 60 X 32 MM - LIGACAO PREDIAL DE AGUA</t>
  </si>
  <si>
    <t>65,62</t>
  </si>
  <si>
    <t>TE DE SERVICO INTEGRADO, EM POLIPROPILENO (PP), PARA TUBOS EM PEAD, 63 X 20 MM - LIGACAO PREDIAL DE AGUA</t>
  </si>
  <si>
    <t>TE DE SERVICO, PEAD PE 100, DE 125 X 20 MM, PARA ELETROFUSAO</t>
  </si>
  <si>
    <t>210,18</t>
  </si>
  <si>
    <t>TE DE SERVICO, PEAD PE 100, DE 125 X 32 MM, PARA ELETROFUSAO</t>
  </si>
  <si>
    <t>213,75</t>
  </si>
  <si>
    <t>TE DE SERVICO, PEAD PE 100, DE 125 X 63 MM, PARA ELETROFUSAO</t>
  </si>
  <si>
    <t>323,98</t>
  </si>
  <si>
    <t>TE DE SERVICO, PEAD PE 100, DE 200 X 20 MM, PARA ELETROFUSAO</t>
  </si>
  <si>
    <t>353,19</t>
  </si>
  <si>
    <t>TE DE SERVICO, PEAD PE 100, DE 200 X 32 MM, PARA ELETROFUSAO</t>
  </si>
  <si>
    <t>358,72</t>
  </si>
  <si>
    <t>TE DE SERVICO, PEAD PE 100, DE 200 X 63 MM, PARA ELETROFUSAO</t>
  </si>
  <si>
    <t>492,04</t>
  </si>
  <si>
    <t>TE DE SERVICO, PEAD PE 100, DE 63 X 20 MM, PARA ELETROFUSAO</t>
  </si>
  <si>
    <t>166,83</t>
  </si>
  <si>
    <t>TE DE SERVICO, PEAD PE 100, DE 63 X 32 MM, PARA ELETROFUSAO</t>
  </si>
  <si>
    <t>TE DE SERVICO, PEAD PE 100, DE 63 X 63 MM, PARA ELETROFUSAO</t>
  </si>
  <si>
    <t>200,93</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</si>
  <si>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</si>
  <si>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</si>
  <si>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</si>
  <si>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</si>
  <si>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</si>
  <si>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</si>
  <si>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</si>
  <si>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</si>
  <si>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53,69</t>
  </si>
  <si>
    <t>TE MISTURADOR COM INSERTO METALICO, FEMEA, PPR, DN 25 MM X 3/4", PARA AGUA QUENTE E FRIA PREDIAL</t>
  </si>
  <si>
    <t>TE MISTURADOR DE TRANSICAO, CPVC, COM ROSCA, 22 MM X 3/4", PARA AGUA QUENTE</t>
  </si>
  <si>
    <t>TE MISTURADOR METALICO, PARA CONEXAO COM ANEL DESLIZANTE EM TUBO PEX, DN 16 MM X 1/2"</t>
  </si>
  <si>
    <t>66,59</t>
  </si>
  <si>
    <t>TE MISTURADOR METALICO, PARA CONEXAO COM ANEL DESLIZANTE EM TUBO PEX, DN 20 MM X 3/4"</t>
  </si>
  <si>
    <t>84,62</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</si>
  <si>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</si>
  <si>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</si>
  <si>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</si>
  <si>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</si>
  <si>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</si>
  <si>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213,00</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</si>
  <si>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</si>
  <si>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</si>
  <si>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</si>
  <si>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</si>
  <si>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</si>
  <si>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23,67</t>
  </si>
  <si>
    <t>TE NORMAL, PPR, SOLDAVEL, 90 GRAUS, DN 63 X 63 X 63 MM, PARA AGUA QUENTE PREDIAL</t>
  </si>
  <si>
    <t>41,77</t>
  </si>
  <si>
    <t>TE NORMAL, PPR, SOLDAVEL, 90 GRAUS, DN 75 X 75 X 75 MM, PARA AGUA QUENTE PREDIAL</t>
  </si>
  <si>
    <t>87,25</t>
  </si>
  <si>
    <t>TE NORMAL, PPR, SOLDAVEL, 90 GRAUS, DN 90 X 90 X 90 MM, PARA AGUA QUENTE PREDIAL</t>
  </si>
  <si>
    <t>133,10</t>
  </si>
  <si>
    <t>TE PVC ROSCAVEL 90 GRAUS, 1", PARA  AGUA FRIA PREDIAL</t>
  </si>
  <si>
    <t>TE PVC SOLDAVEL, BBB, 90 GRAUS, DN 40 MM, PARA ESGOTO SECUNDARIO PREDIAL</t>
  </si>
  <si>
    <t>4,63</t>
  </si>
  <si>
    <t>TE PVC, ROSCAVEL, 90 GRAUS, 1 1/2", AGUA FRIA PREDIAL</t>
  </si>
  <si>
    <t>TE PVC, ROSCAVEL, 90 GRAUS, 1 1/4", AGUA FRIA PREDIAL</t>
  </si>
  <si>
    <t>29,30</t>
  </si>
  <si>
    <t>TE PVC, ROSCAVEL, 90 GRAUS, 1/2",  AGUA FRIA PREDIAL</t>
  </si>
  <si>
    <t>TE PVC, ROSCAVEL, 90 GRAUS, 2",  AGUA FRIA PREDIAL</t>
  </si>
  <si>
    <t>71,67</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</si>
  <si>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</si>
  <si>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</si>
  <si>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</si>
  <si>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</si>
  <si>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</si>
  <si>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</si>
  <si>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</si>
  <si>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</si>
  <si>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</si>
  <si>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</si>
  <si>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</si>
  <si>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71,07</t>
  </si>
  <si>
    <t>TE RANHURADO EM FERRO FUNDIDO, DN 80 (3")</t>
  </si>
  <si>
    <t>75,65</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</si>
  <si>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</si>
  <si>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</si>
  <si>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</si>
  <si>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</si>
  <si>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</si>
  <si>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35,92</t>
  </si>
  <si>
    <t>TE ROSCA FEMEA, METALICO, PARA CONEXAO COM ANEL DESLIZANTE EM TUBO PEX, DN 25 MM X 3/4"</t>
  </si>
  <si>
    <t>38,79</t>
  </si>
  <si>
    <t>TE ROSCA MACHO, METALICO, PARA CONEXAO COM ANEL DESLIZANTE EM TUBO PEX, DN 16 MM X 1/2"</t>
  </si>
  <si>
    <t>TE ROSCA MACHO, METALICO, PARA CONEXAO COM ANEL DESLIZANTE EM TUBO PEX, DN 20 MM X 1/2"</t>
  </si>
  <si>
    <t>23,57</t>
  </si>
  <si>
    <t>TE ROSCA MACHO, METALICO, PARA CONEXAO COM ANEL DESLIZANTE EM TUBO PEX, DN 20 MM X 3/4"</t>
  </si>
  <si>
    <t>24,57</t>
  </si>
  <si>
    <t>TE ROSCA MACHO, METALICO, PARA CONEXAO COM ANEL DESLIZANTE EM TUBO PEX, DN 25 MM X 3/4"</t>
  </si>
  <si>
    <t>TE ROSCA MACHO, METALICO, PARA CONEXAO COM ANEL DESLIZANTE EM TUBO PEX, DN 32 MM X 1"</t>
  </si>
  <si>
    <t>65,30</t>
  </si>
  <si>
    <t>TE ROSCA MACHO, METALICO, PARA CONEXAO COM ANEL DESLIZANTE EM TUBO PEX, DN 32 MM X 3/4"</t>
  </si>
  <si>
    <t>64,89</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</si>
  <si>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</si>
  <si>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</si>
  <si>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</si>
  <si>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</si>
  <si>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4,41</t>
  </si>
  <si>
    <t>TE SANITARIO, PVC, DN 50 X 50 MM, SERIE NORMAL, PARA ESGOTO PREDIAL</t>
  </si>
  <si>
    <t>TE SANITARIO, PVC, DN 75 X 50 MM, SERIE NORMAL PARA ESGOTO PREDIAL</t>
  </si>
  <si>
    <t>TE SANITARIO, PVC, DN 75 X 75 MM, SERIE NORMAL PARA ESGOTO PREDIAL</t>
  </si>
  <si>
    <t>19,34</t>
  </si>
  <si>
    <t>TE SOLDAVEL, PVC, 90 GRAUS, 110 MM, PARA AGUA FRIA PREDIAL (NBR 5648)</t>
  </si>
  <si>
    <t>221,95</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</si>
  <si>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</si>
  <si>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</si>
  <si>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</si>
  <si>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</si>
  <si>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</si>
  <si>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</si>
  <si>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79,80</t>
  </si>
  <si>
    <t>TE SOLDAVEL, PVC, 90 GRAUS, 85 MM, PARA AGUA FRIA PREDIAL (NBR 5648)</t>
  </si>
  <si>
    <t>130,87</t>
  </si>
  <si>
    <t>TE SOLDAVEL, PVC, 90 GRAUS,50 MM, PARA AGUA FRIA PREDIAL (NBR 5648)</t>
  </si>
  <si>
    <t>TE 45 GRAUS DE FERRO GALVANIZADO, COM ROSCA BSP, DE 1 1/2"</t>
  </si>
  <si>
    <t>81,58</t>
  </si>
  <si>
    <t>TE 45 GRAUS DE FERRO GALVANIZADO, COM ROSCA BSP, DE 1 1/4"</t>
  </si>
  <si>
    <t>TE 45 GRAUS DE FERRO GALVANIZADO, COM ROSCA BSP, DE 1/2"</t>
  </si>
  <si>
    <t>19,42</t>
  </si>
  <si>
    <t>TE 45 GRAUS DE FERRO GALVANIZADO, COM ROSCA BSP, DE 1"</t>
  </si>
  <si>
    <t>TE 45 GRAUS DE FERRO GALVANIZADO, COM ROSCA BSP, DE 2 1/2"</t>
  </si>
  <si>
    <t>231,62</t>
  </si>
  <si>
    <t>TE 45 GRAUS DE FERRO GALVANIZADO, COM ROSCA BSP, DE 2"</t>
  </si>
  <si>
    <t>124,32</t>
  </si>
  <si>
    <t>TE 45 GRAUS DE FERRO GALVANIZADO, COM ROSCA BSP, DE 3/4"</t>
  </si>
  <si>
    <t>TE 45 GRAUS DE FERRO GALVANIZADO, COM ROSCA BSP, DE 3"</t>
  </si>
  <si>
    <t>366,12</t>
  </si>
  <si>
    <t>TE 45 GRAUS DE FERRO GALVANIZADO, COM ROSCA BSP, DE 4"</t>
  </si>
  <si>
    <t>586,91</t>
  </si>
  <si>
    <t>TE 90 GRAUS EM ACO CARBONO, SOLDAVEL, PRESSAO 3.000 LBS, DN 1 1/2"</t>
  </si>
  <si>
    <t>128,69</t>
  </si>
  <si>
    <t>TE 90 GRAUS EM ACO CARBONO, SOLDAVEL, PRESSAO 3.000 LBS, DN 1 1/4"</t>
  </si>
  <si>
    <t>98,76</t>
  </si>
  <si>
    <t>TE 90 GRAUS EM ACO CARBONO, SOLDAVEL, PRESSAO 3.000 LBS, DN 1/2"</t>
  </si>
  <si>
    <t>31,78</t>
  </si>
  <si>
    <t>TE 90 GRAUS EM ACO CARBONO, SOLDAVEL, PRESSAO 3.000 LBS, DN 1"</t>
  </si>
  <si>
    <t>64,30</t>
  </si>
  <si>
    <t>TE 90 GRAUS EM ACO CARBONO, SOLDAVEL, PRESSAO 3.000 LBS, DN 2 1/2"</t>
  </si>
  <si>
    <t>412,86</t>
  </si>
  <si>
    <t>TE 90 GRAUS EM ACO CARBONO, SOLDAVEL, PRESSAO 3.000 LBS, DN 2"</t>
  </si>
  <si>
    <t>211,43</t>
  </si>
  <si>
    <t>TE 90 GRAUS EM ACO CARBONO, SOLDAVEL, PRESSAO 3.000 LBS, DN 3/4"</t>
  </si>
  <si>
    <t>40,93</t>
  </si>
  <si>
    <t>TE 90 GRAUS EM ACO CARBONO, SOLDAVEL, PRESSAO 3.000 LBS, DN 3"</t>
  </si>
  <si>
    <t>675,44</t>
  </si>
  <si>
    <t>TE, PLASTICO, DN 16 MM, PARA CONEXAO COM CRIMPAGEM EM TUBO PEX</t>
  </si>
  <si>
    <t>25,31</t>
  </si>
  <si>
    <t>TE, PLASTICO, DN 20 MM, PARA CONEXAO COM CRIMPAGEM EM TUBO PEX</t>
  </si>
  <si>
    <t>TE, PLASTICO, DN 25 MM, PARA CONEXAO COM CRIMPAGEM EM TUBO PEX</t>
  </si>
  <si>
    <t>51,47</t>
  </si>
  <si>
    <t>TE, PLASTICO, DN 32 MM, PARA CONEXAO COM CRIMPAGEM EM TUBO PEX</t>
  </si>
  <si>
    <t>77,05</t>
  </si>
  <si>
    <t>TE, PVC LEVE, CURTO, 90 GRAUS, 150 MM, PARA ESGOTO</t>
  </si>
  <si>
    <t>53,13</t>
  </si>
  <si>
    <t>TE, PVC PBA, BBB, 90 GRAUS, DN 100 / DE 110 MM, PARA REDE  AGUA (NBR 10351)</t>
  </si>
  <si>
    <t>TE, PVC PBA, BBB, 90 GRAUS, DN 50 / DE 60 MM, PARA REDE AGUA (NBR 10351)</t>
  </si>
  <si>
    <t>TE, PVC PBA, BBB, 90 GRAUS, DN 75 / DE 85 MM, PARA REDE AGUA (NBR 10351)</t>
  </si>
  <si>
    <t>74,00</t>
  </si>
  <si>
    <t>TE, PVC, SERIE R, 100 X 100 MM, PARA ESGOTO OU AGUAS PLUVIAIS PREDIAIS</t>
  </si>
  <si>
    <t>71,53</t>
  </si>
  <si>
    <t>TE, PVC, SERIE R, 100 X 75 MM, PARA ESGOTO OU AGUAS PLUVIAIS PREDIAIS</t>
  </si>
  <si>
    <t>TE, PVC, SERIE R, 150 X 100 MM, PARA ESGOTO OU AGUAS PLUVIAIS PREDIAIS</t>
  </si>
  <si>
    <t>116,16</t>
  </si>
  <si>
    <t>TE, PVC, SERIE R, 150 X 150 MM, PARA ESGOTO OU AGUAS PLUVIAIS PREDIAIS</t>
  </si>
  <si>
    <t>172,32</t>
  </si>
  <si>
    <t>TE, PVC, SERIE R, 75 X 75 MM, PARA ESGOTO OU AGUAS PLUVIAIS PREDIAIS</t>
  </si>
  <si>
    <t>41,43</t>
  </si>
  <si>
    <t>TE, PVC, 90 GRAUS, BBB, JE, DN 100 MM, PARA REDE COLETORA ESGOTO (NBR 10569)</t>
  </si>
  <si>
    <t>TE, PVC, 90 GRAUS, BBB, JE, DN 100 MM, PARA TUBO CORRUGADO E/OU LISO, REDE COLETORA ESGOTO (NBR 10569</t>
  </si>
  <si>
    <t>201,34</t>
  </si>
  <si>
    <t>TE, PVC, 90 GRAUS, BBB, JE, DN 150 MM, PARA REDE COLETORA ESGOTO (NBR 10569)</t>
  </si>
  <si>
    <t>TE, PVC, 90 GRAUS, BBB, JE, DN 150 MM, PARA TUBO CORRUGADO E/OU LISO, REDE COLETORA ESGOTO (NBR 10569)</t>
  </si>
  <si>
    <t>528,47</t>
  </si>
  <si>
    <t>TE, PVC, 90 GRAUS, BBB, JE, DN 200 MM, PARA REDE COLETORA ESGOTO (NBR 10569)</t>
  </si>
  <si>
    <t>235,63</t>
  </si>
  <si>
    <t>TE, PVC, 90 GRAUS, BBB, JE, DN 200 MM, PARA TUBO CORRUGADO E/OU LISO, REDE COLETORA ESGOTO (NBR 10569)</t>
  </si>
  <si>
    <t>790,36</t>
  </si>
  <si>
    <t>TE, PVC, 90 GRAUS, BBB, JE, DN 250 MM, PARA TUBO CORRUGADO E/OU LISO, REDE COLETORA ESGOTO (NBR 10569)</t>
  </si>
  <si>
    <t>2.271,91</t>
  </si>
  <si>
    <t>TE, PVC, 90 GRAUS, BBB, JE, DN 300 MM, PARA TUBO CORRUGADO E/OU LISO, REDE COLETORA ESGOTO (NBR 10569)</t>
  </si>
  <si>
    <t>2.827,78</t>
  </si>
  <si>
    <t>TE, PVC, 90 GRAUS, BBP, JE, DN 100 MM, PARA REDE COLETORA ESGOTO (NBR 10569)</t>
  </si>
  <si>
    <t>54,38</t>
  </si>
  <si>
    <t>TECNICO DE EDIFICACOES</t>
  </si>
  <si>
    <t>TECNICO DE EDIFICACOES (MENSALISTA)</t>
  </si>
  <si>
    <t>3.541,34</t>
  </si>
  <si>
    <t>TECNICO EM LABORATORIO E CAMPO DE CONSTRUCAO CIVIL</t>
  </si>
  <si>
    <t>TECNICO EM LABORATORIO E CAMPO DE CONSTRUCAO CIVIL (MENSALISTA)</t>
  </si>
  <si>
    <t>3.844,61</t>
  </si>
  <si>
    <t>TECNICO EM SEGURANCA DO TRABALHO</t>
  </si>
  <si>
    <t>TECNICO EM SEGURANCA DO TRABALHO (MENSALISTA)</t>
  </si>
  <si>
    <t>3.423,68</t>
  </si>
  <si>
    <t>TECNICO EM SONDAGEM</t>
  </si>
  <si>
    <t>TECNICO EM SONDAGEM (MENSALISTA)</t>
  </si>
  <si>
    <t>5.564,31</t>
  </si>
  <si>
    <t>TELA ARAME GALVANIZADO REVESTIDO COM POLIMERO, MALHA HEXAGONAL DUPLA TORCAO, 8 X 10 CM (ZN/AL REVESTIDO COM POLIMERO), FIO *2,4* MM</t>
  </si>
  <si>
    <t>67,77</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</si>
  <si>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</si>
  <si>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</si>
  <si>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</si>
  <si>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</si>
  <si>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</si>
  <si>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</si>
  <si>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</si>
  <si>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</si>
  <si>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</si>
  <si>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</si>
  <si>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</si>
  <si>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</si>
  <si>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</si>
  <si>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</si>
  <si>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</si>
  <si>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15,15</t>
  </si>
  <si>
    <t>TELA DE ANIAGEM ( JUTA)</t>
  </si>
  <si>
    <t>TELA DE ARAME GALVANIZADA QUADRANGULAR / LOSANGULAR, FIO 2,11 MM (14 BWG), MALHA 5 X 5 CM, H = 2 M</t>
  </si>
  <si>
    <t>33,00</t>
  </si>
  <si>
    <t>TELA DE ARAME GALVANIZADA QUADRANGULAR / LOSANGULAR, FIO 2,11 MM (14 BWG), MALHA 8 X 8 CM, H = 2 M</t>
  </si>
  <si>
    <t>18,96</t>
  </si>
  <si>
    <t>TELA DE ARAME GALVANIZADA QUADRANGULAR / LOSANGULAR, FIO 2,77 MM (12 BWG), MALHA 10 X 10 CM, H = 2 M</t>
  </si>
  <si>
    <t>TELA DE ARAME GALVANIZADA QUADRANGULAR / LOSANGULAR, FIO 2,77 MM (12 BWG), MALHA 5 X 5 CM, H = 2 M</t>
  </si>
  <si>
    <t>48,50</t>
  </si>
  <si>
    <t>TELA DE ARAME GALVANIZADA QUADRANGULAR / LOSANGULAR, FIO 2,77 MM (12 BWG), MALHA 8 X 8 CM, H = 2 M</t>
  </si>
  <si>
    <t>31,02</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</si>
  <si>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</si>
  <si>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</si>
  <si>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</si>
  <si>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</si>
  <si>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58,85</t>
  </si>
  <si>
    <t>TELA DE ARAME GALVANIZADA, HEXAGONAL, FIO 0,56 MM (24 BWG), MALHA 1/2", H = 1 M</t>
  </si>
  <si>
    <t>TELA DE ARAME ONDULADA, FIO *2,77* MM (12 BWG), MALHA 5 X 5 CM, H = 2 M</t>
  </si>
  <si>
    <t>54,78</t>
  </si>
  <si>
    <t>TELA DE FIBRA DE VIDRO, ACABAMENTO ANTI-ALCALINO, MALHA 10 X 10 MM</t>
  </si>
  <si>
    <t>TELA EM MALHA HEXAGONAL DE DUPLA TORCAO 8 X 10 CM (ZN/AL REVESTIDO COM POLIMERO), FIO 2,7 MM, COM GEOMANTA OU BIOMANTA, DIMENSOES 4,0 X 2,0 X 0,6 M, COM INCLINACAO DE 70 GRAUS, PARA SOLO REFORCADO</t>
  </si>
  <si>
    <t>1.101,52</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</si>
  <si>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</si>
  <si>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</si>
  <si>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</si>
  <si>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</si>
  <si>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</si>
  <si>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</si>
  <si>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1.320,00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</si>
  <si>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</si>
  <si>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</si>
  <si>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</si>
  <si>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36,89</t>
  </si>
  <si>
    <t>TELHA DE FIBROCIMENTO E = 6 MM, DE 3,00 X 1,06 M (SEM AMIANTO)</t>
  </si>
  <si>
    <t>204,69</t>
  </si>
  <si>
    <t>TELHA DE FIBROCIMENTO E = 6 MM, DE 4,10 X 1,06 M (SEM AMIANTO)</t>
  </si>
  <si>
    <t>304,69</t>
  </si>
  <si>
    <t>TELHA DE FIBROCIMENTO E = 6 MM, DE 4,60 X 1,06 M (SEM AMIANTO)</t>
  </si>
  <si>
    <t>384,13</t>
  </si>
  <si>
    <t>TELHA DE FIBROCIMENTO E = 8 MM, DE 3,00 X 1,06 M (SEM AMIANTO)</t>
  </si>
  <si>
    <t>233,02</t>
  </si>
  <si>
    <t>TELHA DE FIBROCIMENTO E = 8 MM, DE 4,10 X 1,06 M (SEM AMIANTO)</t>
  </si>
  <si>
    <t>430,63</t>
  </si>
  <si>
    <t>TELHA DE FIBROCIMENTO E = 8 MM, DE 4,60 X 1,06 M (SEM AMIANTO)</t>
  </si>
  <si>
    <t>509,85</t>
  </si>
  <si>
    <t>TELHA DE FIBROCIMENTO ONDULADA E = 4 MM, DE 1,22 X 0,50 M (SEM AMIANTO)</t>
  </si>
  <si>
    <t>TELHA DE FIBROCIMENTO ONDULADA E = 4 MM, DE 2,13 X 0,50 M (SEM AMIANTO)</t>
  </si>
  <si>
    <t>27,24</t>
  </si>
  <si>
    <t>TELHA DE FIBROCIMENTO ONDULADA E = 4 MM, DE 2,44 X 0,50 M (SEM AMIANTO)</t>
  </si>
  <si>
    <t>TELHA DE FIBROCIMENTO ONDULADA E = 6 MM, DE 1,53 X 1,10 M (SEM AMIANTO)</t>
  </si>
  <si>
    <t>TELHA DE FIBROCIMENTO ONDULADA E = 6 MM, DE 1,83 X 1,10 M (SEM AMIANTO)</t>
  </si>
  <si>
    <t>79,90</t>
  </si>
  <si>
    <t>TELHA DE FIBROCIMENTO ONDULADA E = 6 MM, DE 2,44 X 1,10 M (SEM AMIANTO)</t>
  </si>
  <si>
    <t>36,84</t>
  </si>
  <si>
    <t>TELHA DE FIBROCIMENTO ONDULADA E = 6 MM, DE 3,66 X 1,10 M (SEM AMIANTO)</t>
  </si>
  <si>
    <t>TELHA DE FIBROCIMENTO ONDULADA E = 8 MM, DE 1,53 X 1,10 M (SEM AMIANTO)</t>
  </si>
  <si>
    <t>139,30</t>
  </si>
  <si>
    <t>TELHA DE FIBROCIMENTO ONDULADA E = 8 MM, DE 1,83 X 1,10 M (SEM AMIANTO)</t>
  </si>
  <si>
    <t>156,83</t>
  </si>
  <si>
    <t>TELHA DE FIBROCIMENTO ONDULADA E = 8 MM, DE 2,44 X 1,10 M (SEM AMIANTO)</t>
  </si>
  <si>
    <t>182,26</t>
  </si>
  <si>
    <t>TELHA DE FIBROCIMENTO ONDULADA E = 8 MM, DE 3,66 X 1,10 M (SEM AMIANTO)</t>
  </si>
  <si>
    <t>257,31</t>
  </si>
  <si>
    <t>TELHA DE VIDRO TIPO FRANCESA, *39 X 23* CM</t>
  </si>
  <si>
    <t>41,94</t>
  </si>
  <si>
    <t>TELHA ESTRUTURAL DE FIBROCIMENTO 1 ABA, DE 0,52 X 2,00 M (SEM AMIANTO)</t>
  </si>
  <si>
    <t>165,29</t>
  </si>
  <si>
    <t>TELHA ESTRUTURAL DE FIBROCIMENTO 1 ABA, DE 0,52 X 2,50 M (SEM AMIANTO)</t>
  </si>
  <si>
    <t>184,20</t>
  </si>
  <si>
    <t>TELHA ESTRUTURAL DE FIBROCIMENTO 1 ABA, DE 0,52 X 3,60 M (SEM AMIANTO)</t>
  </si>
  <si>
    <t>277,96</t>
  </si>
  <si>
    <t>TELHA ESTRUTURAL DE FIBROCIMENTO 1 ABA, DE 0,52 X 4,00 M (SEM AMIANTO)</t>
  </si>
  <si>
    <t>338,63</t>
  </si>
  <si>
    <t>TELHA ESTRUTURAL DE FIBROCIMENTO 1 ABA, DE 0,52 X 5,00 M (SEM AMIANTO)</t>
  </si>
  <si>
    <t>363,10</t>
  </si>
  <si>
    <t>TELHA ESTRUTURAL DE FIBROCIMENTO 1 ABA, DE 0,52 X 5,50 M (SEM AMIANTO)</t>
  </si>
  <si>
    <t>387,48</t>
  </si>
  <si>
    <t>TELHA ESTRUTURAL DE FIBROCIMENTO 1 ABA, DE 0,52 X 6,50 M (SEM AMIANTO)</t>
  </si>
  <si>
    <t>TELHA ESTRUTURAL DE FIBROCIMENTO 1 ABA, DE 0,52 X 7,20 M (SEM AMIANTO)</t>
  </si>
  <si>
    <t>484,61</t>
  </si>
  <si>
    <t>TELHA ESTRUTURAL DE FIBROCIMENTO 2 ABAS, DE 1,00 X 3,00 M (SEM AMIANTO)</t>
  </si>
  <si>
    <t>307,18</t>
  </si>
  <si>
    <t>TELHA ESTRUTURAL DE FIBROCIMENTO 2 ABAS, DE 1,00 X 4,60 M (SEM AMIANTO)</t>
  </si>
  <si>
    <t>511,39</t>
  </si>
  <si>
    <t>TELHA ESTRUTURAL DE FIBROCIMENTO 2 ABAS, DE 1,00 X 6,00 M (SEM AMIANTO)</t>
  </si>
  <si>
    <t>725,45</t>
  </si>
  <si>
    <t>TELHA ESTRUTURAL DE FIBROCIMENTO 2 ABAS, DE 1,00 X 7,40 M (SEM AMIANTO)</t>
  </si>
  <si>
    <t>895,50</t>
  </si>
  <si>
    <t>TELHA ESTRUTURAL DE FIBROCIMENTO 2 ABAS, DE 1,00 X 8,20 M (SEM AMIANTO)</t>
  </si>
  <si>
    <t>1.001,29</t>
  </si>
  <si>
    <t>TELHA ESTRUTURAL DE FIBROCIMENTO 2 ABAS, DE 1,00 X 9,20 M (SEM AMIANTO)</t>
  </si>
  <si>
    <t>1.148,65</t>
  </si>
  <si>
    <t>TELHA GALVALUME COM ISOLAMENTO TERMOACUSTICO EM ESPUMA RIGIDA DE POLIURETANO (PU) INJETADO, ESPESSURA DE 30 MM, DENSIDADE DE 35 KG/M3, REVESTIMENTO EM TELHA TRAPEZOIDAL NAS DUAS FACES COM ESPESSURA DE 0,50 MM CADA, ACABAMENTO NATURAL (NAO INCLUI ACESSORIOS DE FIXACAO)</t>
  </si>
  <si>
    <t>192,21</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</si>
  <si>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</si>
  <si>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</si>
  <si>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</si>
  <si>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176,57</t>
  </si>
  <si>
    <t>TELHA TERMOISOLANTE REVESTIDA EM ACO GALVANIZADO, FACE SUPERIOR EM TELHA TRAPEZOIDAL E FACE INFERIOR EM CHAPA PLANA (SEM ACESSORIOS DE FIXACAO), REVESTIMENTO COM ESPESSURA DE 0,50 MM COM PRE-PINTURA NAS DUAS FACES, NUCLEO EM POLIESTIRENO (EPS) DE 50 MM</t>
  </si>
  <si>
    <t>182,34</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</si>
  <si>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</si>
  <si>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</si>
  <si>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57,47</t>
  </si>
  <si>
    <t>TELHA TRAPEZOIDAL EM ALUMINIO, ALTURA DE *38* MM E ESPESSURA DE 0,5 MM (LARGURA TOTAL DE 1056 MM E COMPRIMENTO DE 5000 MM)</t>
  </si>
  <si>
    <t>584,13</t>
  </si>
  <si>
    <t>TELHA TRAPEZOIDAL EM ALUMINIO, ALTURA DE *38* MM E ESPESSURA DE 0,7 MM (LARGURA TOTAL DE 1056 MM E COMPRIMENTO DE 5000 MM)</t>
  </si>
  <si>
    <t>737,96</t>
  </si>
  <si>
    <t>TELHA VIDRO TIPO CANAL OU COLONIAL, C = 46 A 50 CM</t>
  </si>
  <si>
    <t>TELHADOR</t>
  </si>
  <si>
    <t>17,29</t>
  </si>
  <si>
    <t>TELHADOR  (MENSALISTA)</t>
  </si>
  <si>
    <t>3.023,18</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</si>
  <si>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</si>
  <si>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</si>
  <si>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</si>
  <si>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</si>
  <si>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</si>
  <si>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2,83</t>
  </si>
  <si>
    <t>TERMINAL A COMPRESSAO EM COBRE ESTANHADO PARA CABO 35 MM2, 1 FURO E 1 COMPRESSAO, PARA PARAFUSO DE FIXACAO M8</t>
  </si>
  <si>
    <t>3,19</t>
  </si>
  <si>
    <t>TERMINAL A COMPRESSAO EM COBRE ESTANHADO PARA CABO 4 MM2, 1 FURO E 1 COMPRESSAO, PARA PARAFUSO DE FIXACAO M5</t>
  </si>
  <si>
    <t>1,33</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</si>
  <si>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</si>
  <si>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</si>
  <si>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</si>
  <si>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6,90</t>
  </si>
  <si>
    <t>TERMINAL A COMPRESSAO EM COBRE ESTANHADO PARA CABO 95 MM2, 1 FURO E 1 COMPRESSAO, PARA PARAFUSO DE FIXACAO M12</t>
  </si>
  <si>
    <t>8,50</t>
  </si>
  <si>
    <t>TERMINAL DE VENTILACAO, 100 MM, SERIE NORMAL, ESGOTO PREDIAL</t>
  </si>
  <si>
    <t>24,01</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</si>
  <si>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</si>
  <si>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</si>
  <si>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</si>
  <si>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</si>
  <si>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138,09</t>
  </si>
  <si>
    <t>TERMINAL METALICO A PRESSAO PARA 1 CABO DE 150 MM2, COM 1 FURO DE FIXACAO</t>
  </si>
  <si>
    <t>TERMINAL METALICO A PRESSAO PARA 1 CABO DE 16 A 25 MM2, COM 2 FUROS PARA FIXACAO</t>
  </si>
  <si>
    <t>28,58</t>
  </si>
  <si>
    <t>TERMINAL METALICO A PRESSAO PARA 1 CABO DE 16 MM2, COM 1 FURO DE FIXACAO</t>
  </si>
  <si>
    <t>TERMINAL METALICO A PRESSAO PARA 1 CABO DE 185 MM2, COM 1 FURO DE FIXACAO</t>
  </si>
  <si>
    <t>29,39</t>
  </si>
  <si>
    <t>TERMINAL METALICO A PRESSAO PARA 1 CABO DE 240 MM2, COM 1 FURO DE FIXACAO</t>
  </si>
  <si>
    <t>38,78</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</si>
  <si>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</si>
  <si>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</si>
  <si>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</si>
  <si>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</si>
  <si>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</si>
  <si>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67,71</t>
  </si>
  <si>
    <t>TERMINAL METALICO A PRESSAO PARA 1 CABO DE 50 MM2, COM 1 FURO DE FIXACAO</t>
  </si>
  <si>
    <t>9,79</t>
  </si>
  <si>
    <t>TERMINAL METALICO A PRESSAO PARA 1 CABO DE 6 A 10 MM2, COM 1 FURO DE FIXACAO</t>
  </si>
  <si>
    <t>TERMINAL METALICO A PRESSAO PARA 1 CABO DE 70 MM2, COM 1 FURO DE FIXACAO</t>
  </si>
  <si>
    <t>TERMINAL METALICO A PRESSAO PARA 1 CABO DE 95 A 120 MM2, COM 2 FUROS PARA FIXACAO</t>
  </si>
  <si>
    <t>114,27</t>
  </si>
  <si>
    <t>TERMINAL METALICO A PRESSAO PARA 1 CABO DE 95 MM2, COM 1 FURO DE FIXACAO</t>
  </si>
  <si>
    <t>TERMINAL METALICO A PRESSAO 1 CABO, PARA CABOS DE 4 A 10 MM2, COM 2 FUROS PARA FIXACAO</t>
  </si>
  <si>
    <t>23,54</t>
  </si>
  <si>
    <t>TERMOFUSORA PARA TUBOS E CONEXOES EM PPR COM DIAMETROS DE 20 A 63 MM, POTENCIA DE 800 W, TENSAO 220 V</t>
  </si>
  <si>
    <t>647,17</t>
  </si>
  <si>
    <t>TERMOFUSORA PARA TUBOS E CONEXOES EM PPR COM DIAMETROS DE 75 A 110 MM, POTENCIA DE *1100* W, TENSAO 220 V</t>
  </si>
  <si>
    <t>908,31</t>
  </si>
  <si>
    <t>TERRA VEGETAL (ENSACADA)</t>
  </si>
  <si>
    <t>TERRA VEGETAL (GRANEL)</t>
  </si>
  <si>
    <t>96,42</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</si>
  <si>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</si>
  <si>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</si>
  <si>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</si>
  <si>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</si>
  <si>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</si>
  <si>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</si>
  <si>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</si>
  <si>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</si>
  <si>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65,43</t>
  </si>
  <si>
    <t>TIL TUBO QUEDA, EM PVC, JE, BBB, DN 100 X 100 MM, PARA REDE COLETORA DE ESGOTO (NBR 10569)</t>
  </si>
  <si>
    <t>538,22</t>
  </si>
  <si>
    <t>TINTA / REVESTIMENTO A BASE DE RESINA EPOXI COM ALCATRAO, BICOMPONENTE</t>
  </si>
  <si>
    <t>88,01</t>
  </si>
  <si>
    <t>TINTA A BASE DE RESINA ACRILICA EMULSIONADA EM AGUA, PARA SINALIZACAO HORIZONTAL VIARIA (NBR 13699:2012)</t>
  </si>
  <si>
    <t>17,35</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</si>
  <si>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</si>
  <si>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</si>
  <si>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</si>
  <si>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</si>
  <si>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</si>
  <si>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</si>
  <si>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</si>
  <si>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62,76</t>
  </si>
  <si>
    <t>TINTA ESMALTE BASE AGUA PREMIUM ACETINADO</t>
  </si>
  <si>
    <t>32,46</t>
  </si>
  <si>
    <t>TINTA ESMALTE BASE AGUA PREMIUM BRILHANTE</t>
  </si>
  <si>
    <t>30,67</t>
  </si>
  <si>
    <t>TINTA ESMALTE SINTETICO PREMIUM ACETINADO</t>
  </si>
  <si>
    <t>TINTA ESMALTE SINTETICO PREMIUM BRILHANTE</t>
  </si>
  <si>
    <t>30,42</t>
  </si>
  <si>
    <t>TINTA ESMALTE SINTETICO PREMIUM DE DUPLA ACAO GRAFITE FOSCO PARA SUPERFICIES METALICAS FERROSAS</t>
  </si>
  <si>
    <t>TINTA ESMALTE SINTETICO PREMIUM DE EFEITO PROTETOR DE SUPERFICIE METALICA ALUMINIO</t>
  </si>
  <si>
    <t>TINTA ESMALTE SINTETICO PREMIUM FOSCO</t>
  </si>
  <si>
    <t>30,84</t>
  </si>
  <si>
    <t>TINTA ESMALTE SINTETICO STANDARD ACETINADO</t>
  </si>
  <si>
    <t>24,90</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</si>
  <si>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</si>
  <si>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</si>
  <si>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</si>
  <si>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</si>
  <si>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</si>
  <si>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</si>
  <si>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</si>
  <si>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</si>
  <si>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39,20</t>
  </si>
  <si>
    <t>TIRANTE COM ELO, EM ARAME GALVANIZADO RIGIDO, NUMERO 10, COMPRIMENTO 2000 MM, PARA PENDURAL DE FORRO REMOVIVEL</t>
  </si>
  <si>
    <t>6,58</t>
  </si>
  <si>
    <t>TIRANTE EM FERRO GALVANIZADO PARA CONTRAVENTAMENTO DE TELHA CANALETE 90, 1/4 " X 400 MM</t>
  </si>
  <si>
    <t>TOALHEIRO PLASTICO TIPO DISPENSER PARA PAPEL TOALHA INTERFOLHADO</t>
  </si>
  <si>
    <t>TOMADA INDUSTRIAL DE EMBUTIR 3P+T 30 A, 440 V, COM TRAVA, COM PLACA</t>
  </si>
  <si>
    <t>48,74</t>
  </si>
  <si>
    <t>TOMADA INDUSTRIAL DE EMBUTIR 3P+T 30 A, 440 V, COM TRAVA, SEM PLACA</t>
  </si>
  <si>
    <t>45,93</t>
  </si>
  <si>
    <t>TOMADA PARA ANTENA DE TV, CABO COAXIAL DE 9 MM (APENAS MODULO)</t>
  </si>
  <si>
    <t>TOMADA PARA ANTENA DE TV, CABO COAXIAL DE 9 MM, CONJUNTO MONTADO PARA EMBUTIR 4" X 2" (PLACA + SUPORTE + MODULO)</t>
  </si>
  <si>
    <t>16,76</t>
  </si>
  <si>
    <t>TOMADA RJ11, 2 FIOS (APENAS MODULO)</t>
  </si>
  <si>
    <t>TOMADA RJ11, 2 FIOS, CONJUNTO MONTADO PARA EMBUTIR 4" X 2" (PLACA + SUPORTE + MODULO)</t>
  </si>
  <si>
    <t>TOMADA RJ45, 8 FIOS, CAT 5E (APENAS MODULO)</t>
  </si>
  <si>
    <t>34,68</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</si>
  <si>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</si>
  <si>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</si>
  <si>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</si>
  <si>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</si>
  <si>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</si>
  <si>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</si>
  <si>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10,78</t>
  </si>
  <si>
    <t>TOMADAS (2 MODULOS) 2P+T 10A, 250V, CONJUNTO MONTADO PARA EMBUTIR 4" X 2" (PLACA + SUPORTE + MODULOS)</t>
  </si>
  <si>
    <t>TOPOGRAFO</t>
  </si>
  <si>
    <t>TOPOGRAFO (MENSALISTA)</t>
  </si>
  <si>
    <t>3.712,45</t>
  </si>
  <si>
    <t>TORNEIRA DE BOIA BALAO METALICO, VAZAO TOTAL, PARA CAIXA D'AGUA, AGUA QUENTE, ROSCA 1/2 ", COM HASTE, TORNEIRA E BALAO METALICOS</t>
  </si>
  <si>
    <t>TORNEIRA DE BOIA BALAO METALICO, VAZAO TOTAL, PARA CAIXA D'AGUA, AGUA QUENTE, ROSCA 3/4 ", COM HASTE, TORNEIRA E BALAO METALICOS</t>
  </si>
  <si>
    <t>55,09</t>
  </si>
  <si>
    <t>TORNEIRA DE BOIA CONVENCIONAL PARA CAIXA D'AGUA, AGUA FRIA, 1.1/2", COM HASTE E TORNEIRA METALICOS E BALAO PLASTICO</t>
  </si>
  <si>
    <t>120,31</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</si>
  <si>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</si>
  <si>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</si>
  <si>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</si>
  <si>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</si>
  <si>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57,95</t>
  </si>
  <si>
    <t>TORNEIRA DE BOIA CONVENCIONAL PARA CAIXA D'AGUA, 2", AGUA FRIA, COM HASTE E TORNEIRA METALICOS E BALAO PLASTICO</t>
  </si>
  <si>
    <t>154,36</t>
  </si>
  <si>
    <t>TORNEIRA DE BOIA VAZAO TOTAL PARA CAIXA D'AGUA, AGUA FRIA, BITOLA 1/2", COM HASTE E TORNEIRA METALICOS E BALAO PLASTICO</t>
  </si>
  <si>
    <t>35,98</t>
  </si>
  <si>
    <t>TORNEIRA DE BOIA VAZAO TOTAL PARA CAIXA D'AGUA, AGUA FRIA, BITOLA 1", COM HASTE E TORNEIRA METALICOS E BALAO PLASTICO</t>
  </si>
  <si>
    <t>65,78</t>
  </si>
  <si>
    <t>TORNEIRA DE BOIA VAZAO TOTAL PARA CAIXA D'AGUA, AGUA FRIA, BITOLA 3/4", COM HASTE E TORNEIRA METALICOS E BALAO PLASTICO</t>
  </si>
  <si>
    <t>TORNEIRA DE MESA PARA LAVATORIO, METALICA CROMADA, COM MISTURADOR MONOCOMANDO, BICA BAIXA (REF 2875)</t>
  </si>
  <si>
    <t>279,44</t>
  </si>
  <si>
    <t>TORNEIRA DE MESA PARA LAVATORIO, METALICA CROMADA, COM SENSOR DE APROXIMACAO ELETRICO, BIVOLT</t>
  </si>
  <si>
    <t>1.855,88</t>
  </si>
  <si>
    <t>TORNEIRA DE MESA/BANCADA, PARA LAVATORIO, FIXA, METALICA CROMADA, PADRAO POPULAR, 1/2 " OU 3/4 " (REF 1193)</t>
  </si>
  <si>
    <t>TORNEIRA DE METAL AMARELO, PARA TANQUE / JARDIM, DE PAREDE, COM BICO PLASTICO, CANO CURTO, AREA EXTERNA, PADRAO POPULAR / USO GERAL, 1/2 " OU 3/4 " (REF 1128)</t>
  </si>
  <si>
    <t>38,88</t>
  </si>
  <si>
    <t>TORNEIRA DE METAL AMARELO, PARA TANQUE / JARDIM, DE PAREDE, SEM BICO, CANO CURTO, PADRAO POPULAR / USO GERAL, 1/2 " OU 3/4 " (REF 1120)</t>
  </si>
  <si>
    <t>32,98</t>
  </si>
  <si>
    <t>TORNEIRA ELETRICA DE PAREDE, BICA ALTA, PARA COZINHA, 5500 W (110/220 V)</t>
  </si>
  <si>
    <t>184,09</t>
  </si>
  <si>
    <t>TORNEIRA METALICA CROMADA CANO CURTO, SEM BICO, SEM AREJADOR, DE PAREDE, PARA TANQUE E USO GERAL, 1/2 " OU 3/4 " (REF 1143)</t>
  </si>
  <si>
    <t>79,35</t>
  </si>
  <si>
    <t>TORNEIRA METALICA CROMADA DE MESA PARA LAVATORIO, BICA ALTA, COM AREJADOR (REF 1195)</t>
  </si>
  <si>
    <t>119,10</t>
  </si>
  <si>
    <t>TORNEIRA METALICA CROMADA DE MESA PARA LAVATORIO, COM SENSOR DE PRESENCA A PILHA, COM AREJADOR EMBUTIDO</t>
  </si>
  <si>
    <t>1.505,88</t>
  </si>
  <si>
    <t>TORNEIRA METALICA CROMADA DE MESA, PARA LAVATORIO, TEMPORIZADA PRESSAO FECHAMENTO AUTOMATICO, BICA BAIXA</t>
  </si>
  <si>
    <t>TORNEIRA METALICA CROMADA DE PAREDE LONGA PARA LAVATORIO, COM AREJADOR, ACIONAMENTO ALAVANCA, 1/4 DE VOLTA (REF 1178)</t>
  </si>
  <si>
    <t>158,51</t>
  </si>
  <si>
    <t>TORNEIRA METALICA CROMADA DE PAREDE, PARA COZINHA, BICA MOVEL, COM AREJADOR, 1/2 " OU 3/4 " (REF 1167 / 1168)</t>
  </si>
  <si>
    <t>105,52</t>
  </si>
  <si>
    <t>TORNEIRA METALICA CROMADA PARA JARDIM / TANQUE, COM BICO PLASTICO, CANO LONGO, DE PAREDE, PADRAO POPULAR / USO GERAL , 1/2 " OU 3/4 " (REF 1153 / 1130)</t>
  </si>
  <si>
    <t>50,05</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</si>
  <si>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</si>
  <si>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</si>
  <si>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</si>
  <si>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</si>
  <si>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80,16</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</si>
  <si>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</si>
  <si>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</si>
  <si>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</si>
  <si>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</si>
  <si>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</si>
  <si>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</si>
  <si>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100.300,55</t>
  </si>
  <si>
    <t>TRANSFORMADOR TRIFASICO DE DISTRIBUICAO, POTENCIA DE 112,5 KVA, TENSAO NOMINAL DE 15 KV, TENSAO SECUNDARIA DE 220/127V, EM OLEO ISOLANTE TIPO MINERAL</t>
  </si>
  <si>
    <t>15.504,32</t>
  </si>
  <si>
    <t>TRANSFORMADOR TRIFASICO DE DISTRIBUICAO, POTENCIA DE 15 KVA, TENSAO NOMINAL DE 15 KV, TENSAO SECUNDARIA DE 220/127V, EM OLEO ISOLANTE TIPO MINERAL</t>
  </si>
  <si>
    <t>7.112,07</t>
  </si>
  <si>
    <t>TRANSFORMADOR TRIFASICO DE DISTRIBUICAO, POTENCIA DE 150 KVA, TENSAO NOMINAL DE 15 KV, TENSAO SECUNDARIA DE 220/127V, EM OLEO ISOLANTE TIPO MINERAL</t>
  </si>
  <si>
    <t>19.554,64</t>
  </si>
  <si>
    <t>TRANSFORMADOR TRIFASICO DE DISTRIBUICAO, POTENCIA DE 1500 KVA, TENSAO NOMINAL DE 15 KV, TENSAO SECUNDARIA DE 220/127V, EM OLEO ISOLANTE TIPO MINERAL</t>
  </si>
  <si>
    <t>126.826,56</t>
  </si>
  <si>
    <t>TRANSFORMADOR TRIFASICO DE DISTRIBUICAO, POTENCIA DE 225 KVA, TENSAO NOMINAL DE 15 KV, TENSAO SECUNDARIA DE 220/127V, EM OLEO ISOLANTE TIPO MINERAL</t>
  </si>
  <si>
    <t>27.432,28</t>
  </si>
  <si>
    <t>TRANSFORMADOR TRIFASICO DE DISTRIBUICAO, POTENCIA DE 30 KVA, TENSAO NOMINAL DE 15 KV, TENSAO SECUNDARIA DE 220/127V, EM OLEO ISOLANTE TIPO MINERAL</t>
  </si>
  <si>
    <t>8.686,88</t>
  </si>
  <si>
    <t>TRANSFORMADOR TRIFASICO DE DISTRIBUICAO, POTENCIA DE 300 KVA, TENSAO NOMINAL DE 15 KV, TENSAO SECUNDARIA DE 220/127V, EM OLEO ISOLANTE TIPO MINERAL</t>
  </si>
  <si>
    <t>32.004,33</t>
  </si>
  <si>
    <t>TRANSFORMADOR TRIFASICO DE DISTRIBUICAO, POTENCIA DE 45 KVA, TENSAO NOMINAL DE 15 KV, TENSAO SECUNDARIA DE 220/127V, EM OLEO ISOLANTE TIPO MINERAL</t>
  </si>
  <si>
    <t>9.702,89</t>
  </si>
  <si>
    <t>TRANSFORMADOR TRIFASICO DE DISTRIBUICAO, POTENCIA DE 500 KVA, TENSAO NOMINAL DE 15 KV, TENSAO SECUNDARIA DE 220/127V, EM OLEO ISOLANTE TIPO MINERAL</t>
  </si>
  <si>
    <t>52.225,98</t>
  </si>
  <si>
    <t>TRANSFORMADOR TRIFASICO DE DISTRIBUICAO, POTENCIA DE 75 KVA, TENSAO NOMINAL DE 15 KV, TENSAO SECUNDARIA DE 220/127V, EM OLEO ISOLANTE TIPO MINERAL</t>
  </si>
  <si>
    <t>12.547,73</t>
  </si>
  <si>
    <t>TRANSFORMADOR TRIFASICO DE DISTRIBUICAO, POTENCIA DE 750 KVA, TENSAO NOMINAL DE 15 KV, TENSAO SECUNDARIA DE 220/127V, EM OLEO ISOLANTE TIPO MINERAL</t>
  </si>
  <si>
    <t>71.636,86</t>
  </si>
  <si>
    <t>TRANSPORTE - HORISTA (COLETADO CAIXA)</t>
  </si>
  <si>
    <t>TRANSPORTE - MENSALISTA (COLETADO CAIXA)</t>
  </si>
  <si>
    <t>105,17</t>
  </si>
  <si>
    <t>TRATOR DE ESTEIRAS, POTENCIA BRUTA DE 133 HP, PESO OPERACIONAL DE 14 T, COM LAMINA COM CAPACIDADE DE 3,00 M3</t>
  </si>
  <si>
    <t>879.448,23</t>
  </si>
  <si>
    <t>TRATOR DE ESTEIRAS, POTENCIA BRUTA DE 347 HP, PESO OPERACIONAL DE 38,5 T, COM ESCARIFICADOR E LAMINA COM CAPACIDADE DE 4,70M3</t>
  </si>
  <si>
    <t>3.623.017,32</t>
  </si>
  <si>
    <t>TRATOR DE ESTEIRAS, POTENCIA DE 100 HP, PESO OPERACIONAL DE 9,4 T, COM LAMINA COM CAPACIDADE DE 2,19 M3</t>
  </si>
  <si>
    <t>853.193,32</t>
  </si>
  <si>
    <t>TRATOR DE ESTEIRAS, POTENCIA DE 150 HP, PESO OPERACIONAL DE 16,7 T, COM RODA MOTRIZ ELEVADA E LAMINA COM CONTATO DE 3,18M3</t>
  </si>
  <si>
    <t>1.106.075,33</t>
  </si>
  <si>
    <t>TRATOR DE ESTEIRAS, POTENCIA DE 170 HP, PESO OPERACIONAL DE 19 T, COM LAMINA COM CAPACIDADE DE 5,2 M3</t>
  </si>
  <si>
    <t>1.099.310,24</t>
  </si>
  <si>
    <t>TRATOR DE ESTEIRAS, POTENCIA DE 347 HP, PESO OPERACIONAL DE 38,5 T, COM LAMINA COM CAPACIDADE DE 8,70M3</t>
  </si>
  <si>
    <t>TRATOR DE ESTEIRAS, POTENCIA NO VOLANTE DE 200 HP, PESO OPERACIONAL DE 20,1 T, COM RODA MOTRIZ ELEVADA E LAMINA COM CAPACIDADE DE 3,89 M3</t>
  </si>
  <si>
    <t>1.629.414,65</t>
  </si>
  <si>
    <t>TRATOR DE ESTEIRAS, POTENCIA 125 HP, PESO OPERACIONAL DE 12,9 T, COM LAMINA COM CAPACIDADE DE 2,7 M3</t>
  </si>
  <si>
    <t>892.978,19</t>
  </si>
  <si>
    <t>TRATOR DE PNEUS COM POTENCIA DE 105 CV, TRACAO 4 X 4, PESO COM LASTRO DE 5775 KG</t>
  </si>
  <si>
    <t>281.439,23</t>
  </si>
  <si>
    <t>TRATOR DE PNEUS COM POTENCIA DE 122 CV, TRACAO 4 X 4, PESO COM LASTRO DE 4510 KG</t>
  </si>
  <si>
    <t>326.112,13</t>
  </si>
  <si>
    <t>TRATOR DE PNEUS COM POTENCIA DE 15 CV, PESO COM LASTRO DE 1160 KG</t>
  </si>
  <si>
    <t>96.046,71</t>
  </si>
  <si>
    <t>TRATOR DE PNEUS COM POTENCIA DE 50 CV, TRACAO 4 X 2, PESO COM LASTRO DE 2714 KG</t>
  </si>
  <si>
    <t>155.754,26</t>
  </si>
  <si>
    <t>TRATOR DE PNEUS COM POTENCIA DE 85 CV, TRACAO 4 X 4, PESO COM LASTRO DE 4675 KG</t>
  </si>
  <si>
    <t>239.000,00</t>
  </si>
  <si>
    <t>TRATOR DE PNEUS COM POTENCIA DE 85 CV, TURBO,  PESO COM LASTRO DE 4900 KG</t>
  </si>
  <si>
    <t>230.232,93</t>
  </si>
  <si>
    <t>TRATOR DE PNEUS COM POTENCIA DE 95 CV, TRACAO 4 X 4, PESO MAXIMO DE 5225 KG</t>
  </si>
  <si>
    <t>256.869,14</t>
  </si>
  <si>
    <t>TRAVA / PRENDEDOR DE PORTA, EM LATAO CROMADO, MONTADO EM PISO</t>
  </si>
  <si>
    <t>33,46</t>
  </si>
  <si>
    <t>TRAVA-QUEDAS EM ACO PARA CORDA DE 12 MM, EXTENSOR DE 25 X 300 MM, COM MOSQUETAO TIPO GANCHO TRAVA DUPLA</t>
  </si>
  <si>
    <t>176,25</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</si>
  <si>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</si>
  <si>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</si>
  <si>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</si>
  <si>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45,19</t>
  </si>
  <si>
    <t>TRILHO QUADRADO FRIZADO PARA RODIZIO (VERGALHAO MACICO), EM ALUMINIO, COM DIMENSOES DE *6 X 6* MM</t>
  </si>
  <si>
    <t>TROLEY MANUAL CAPACIDADE 1 T</t>
  </si>
  <si>
    <t>615,80</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</si>
  <si>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</si>
  <si>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</si>
  <si>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</si>
  <si>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</si>
  <si>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44,83</t>
  </si>
  <si>
    <t>TUBO ACO CARBONO COM COSTURA, NBR 5580, CLASSE L, DN = 80 MM, E = 3,35 MM, 7,07 KG/M</t>
  </si>
  <si>
    <t>95,13</t>
  </si>
  <si>
    <t>TUBO ACO CARBONO COM COSTURA, NBR 5580, CLASSE M, DN = 25 MM, E = 3,35 MM, *2,50* KG//M</t>
  </si>
  <si>
    <t>33,07</t>
  </si>
  <si>
    <t>TUBO ACO CARBONO COM COSTURA, NBR 5580, CLASSE M, DN = 40 MM, E = 3,35 MM, *3,71* KG//M</t>
  </si>
  <si>
    <t>52,28</t>
  </si>
  <si>
    <t>TUBO ACO CARBONO COM COSTURA, NBR 5580, CLASSE M, DN = 80 MM, E = 4,05 MM, *8,47* KG/M</t>
  </si>
  <si>
    <t>112,01</t>
  </si>
  <si>
    <t>TUBO ACO CARBONO SEM COSTURA 1 1/2", E= *3,68 MM, SCHEDULE 40, 4,05 KG/M</t>
  </si>
  <si>
    <t>98,24</t>
  </si>
  <si>
    <t>TUBO ACO CARBONO SEM COSTURA 1 1/4", E= *3,56 MM, SCHEDULE 40, *3,38* KG/M</t>
  </si>
  <si>
    <t>90,15</t>
  </si>
  <si>
    <t>TUBO ACO CARBONO SEM COSTURA 1/2", E= *2,77 MM, SCHEDULE 40, *1,27 KG/M</t>
  </si>
  <si>
    <t>43,82</t>
  </si>
  <si>
    <t>TUBO ACO CARBONO SEM COSTURA 1/2", E= *3,73 MM, SCHEDULE 80, *1,62 KG/M</t>
  </si>
  <si>
    <t>58,15</t>
  </si>
  <si>
    <t>TUBO ACO CARBONO SEM COSTURA 1", E= *3,38 MM, SCHEDULE 40, *2,50* KG/M</t>
  </si>
  <si>
    <t>67,27</t>
  </si>
  <si>
    <t>TUBO ACO CARBONO SEM COSTURA 14", E= *11,13 MM, SCHEDULE 40, *94,55 KG/M</t>
  </si>
  <si>
    <t>2.083,13</t>
  </si>
  <si>
    <t>TUBO ACO CARBONO SEM COSTURA 2 1/2", E = 5,16 MM, SCHEDULE 40 (8,62 KG/M)</t>
  </si>
  <si>
    <t>195,31</t>
  </si>
  <si>
    <t>TUBO ACO CARBONO SEM COSTURA 2", E= *3,91* MM, SCHEDULE 40, *5,43* KG/M</t>
  </si>
  <si>
    <t>120,55</t>
  </si>
  <si>
    <t>TUBO ACO CARBONO SEM COSTURA 20", E= *12,70 MM, SCHEDULE 30, *154,97 KG/M</t>
  </si>
  <si>
    <t>3.997,13</t>
  </si>
  <si>
    <t>TUBO ACO CARBONO SEM COSTURA 20", E= *6,35 MM,  SCHEDULE 10, *78,46 KG/M</t>
  </si>
  <si>
    <t>2.215,00</t>
  </si>
  <si>
    <t>TUBO ACO CARBONO SEM COSTURA 3/4", E= *2,87 MM, SCHEDULE 40, *1,69 KG/M</t>
  </si>
  <si>
    <t>59,77</t>
  </si>
  <si>
    <t>TUBO ACO CARBONO SEM COSTURA 3/4", E= *3,91 MM, SCHEDULE 80, *2,19 KG/M.</t>
  </si>
  <si>
    <t>75,31</t>
  </si>
  <si>
    <t>TUBO ACO CARBONO SEM COSTURA 3", E= *5,49 MM, SCHEDULE 40, *11,28* KG/M</t>
  </si>
  <si>
    <t>245,90</t>
  </si>
  <si>
    <t>TUBO ACO CARBONO SEM COSTURA 4", E= *6,02 MM, SCHEDULE 40, *16,06 KG/M</t>
  </si>
  <si>
    <t>357,79</t>
  </si>
  <si>
    <t>TUBO ACO CARBONO SEM COSTURA 4", E= *8,56 MM, SCHEDULE 80, *22,31 KG/M</t>
  </si>
  <si>
    <t>511,49</t>
  </si>
  <si>
    <t>TUBO ACO CARBONO SEM COSTURA 5", E= *6,55 MM, SCHEDULE 40, *21,75* KG/M</t>
  </si>
  <si>
    <t>561,24</t>
  </si>
  <si>
    <t>TUBO ACO CARBONO SEM COSTURA 6", E= *10,97 MM, SCHEDULE 80, *42,56 KG/M</t>
  </si>
  <si>
    <t>964,38</t>
  </si>
  <si>
    <t>TUBO ACO CARBONO SEM COSTURA 6", E= 7,11 MM,  SCHEDULE 40, *28,26 KG/M</t>
  </si>
  <si>
    <t>631,78</t>
  </si>
  <si>
    <t>TUBO ACO CARBONO SEM COSTURA 8", E= *12,70 MM, SCHEDULE 80, *64,64 KG/M</t>
  </si>
  <si>
    <t>1.267,38</t>
  </si>
  <si>
    <t>TUBO ACO CARBONO SEM COSTURA 8", E= *6,35 MM,  SCHEDULE 20, *33,27 KG/M</t>
  </si>
  <si>
    <t>733,01</t>
  </si>
  <si>
    <t>TUBO ACO CARBONO SEM COSTURA 8", E= *7,04 MM, SCHEDULE 30, *36,75 KG/M</t>
  </si>
  <si>
    <t>799,65</t>
  </si>
  <si>
    <t>TUBO ACO CARBONO SEM COSTURA 8", E= *8,18 MM, SCHEDULE 40, *42,55 KG/M</t>
  </si>
  <si>
    <t>951,25</t>
  </si>
  <si>
    <t>TUBO ACO GALVANIZADO COM COSTURA, CLASSE LEVE, DN 100 MM ( 4"),  E = 3,75 MM,  *10,55* KG/M (NBR 5580)</t>
  </si>
  <si>
    <t>169,81</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</si>
  <si>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</si>
  <si>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</si>
  <si>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</si>
  <si>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</si>
  <si>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50,54</t>
  </si>
  <si>
    <t>TUBO ACO GALVANIZADO COM COSTURA, CLASSE LEVE, DN 40 MM ( 1 1/2"),  E = 3,00 MM,  *3,48* KG/M (NBR 5580)</t>
  </si>
  <si>
    <t>55,85</t>
  </si>
  <si>
    <t>TUBO ACO GALVANIZADO COM COSTURA, CLASSE LEVE, DN 50 MM ( 2"),  E = 3,00 MM,  *4,40* KG/M (NBR 5580)</t>
  </si>
  <si>
    <t>72,89</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</si>
  <si>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</si>
  <si>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</si>
  <si>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</si>
  <si>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</si>
  <si>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48,13</t>
  </si>
  <si>
    <t>TUBO ACO GALVANIZADO COM COSTURA, CLASSE MEDIA, DN 1/2", E = *2,65* MM, PESO *1,22* KG/M (NBR 5580)</t>
  </si>
  <si>
    <t>20,33</t>
  </si>
  <si>
    <t>TUBO ACO GALVANIZADO COM COSTURA, CLASSE MEDIA, DN 1", E = 3,38 MM, PESO 2,50 KG/M (NBR 5580)</t>
  </si>
  <si>
    <t>TUBO ACO GALVANIZADO COM COSTURA, CLASSE MEDIA, DN 2.1/2", E = *3,65* MM, PESO *6,51* KG/M (NBR 5580)</t>
  </si>
  <si>
    <t>100,06</t>
  </si>
  <si>
    <t>TUBO ACO GALVANIZADO COM COSTURA, CLASSE MEDIA, DN 2", E = *3,65* MM, PESO *5,10* KG/M (NBR 5580)</t>
  </si>
  <si>
    <t>80,63</t>
  </si>
  <si>
    <t>TUBO ACO GALVANIZADO COM COSTURA, CLASSE MEDIA, DN 3/4", E = *2,65* MM, PESO *1,58* KG/M (NBR 5580)</t>
  </si>
  <si>
    <t>TUBO ACO GALVANIZADO COM COSTURA, CLASSE MEDIA, DN 3", E = *4,05* MM, PESO *8,47* KG/M (NBR 5580)</t>
  </si>
  <si>
    <t>134,65</t>
  </si>
  <si>
    <t>TUBO ACO GALVANIZADO COM COSTURA, CLASSE MEDIA, DN 4", E = 4,50* MM, PESO 12,10* KG/M (NBR 5580)</t>
  </si>
  <si>
    <t>185,43</t>
  </si>
  <si>
    <t>TUBO ACO GALVANIZADO COM COSTURA, CLASSE MEDIA, DN 5", E = *5,40* MM, PESO *17,80* KG/M (NBR 5580)</t>
  </si>
  <si>
    <t>277,63</t>
  </si>
  <si>
    <t>TUBO ACO GALVANIZADO COM COSTURA, CLASSE MEDIA, DN 6", E = 4,85* MM, PESO 19,68* KG/M (NBR 5580)</t>
  </si>
  <si>
    <t>301,10</t>
  </si>
  <si>
    <t>TUBO ACO INDUSTRIAL DN 2" (50,8 MM) E=1,50MM, PESO= 1,8237 KG/M</t>
  </si>
  <si>
    <t>TUBO COLETOR DE ESGOTO PVC, JEI, DN 100 MM (NBR  7362)</t>
  </si>
  <si>
    <t>TUBO COLETOR DE ESGOTO PVC, JEI, DN 200 MM (NBR 7362)</t>
  </si>
  <si>
    <t>129,58</t>
  </si>
  <si>
    <t>TUBO COLETOR DE ESGOTO PVC, JEI, DN 250 MM (NBR 7362)</t>
  </si>
  <si>
    <t>220,97</t>
  </si>
  <si>
    <t>TUBO COLETOR DE ESGOTO PVC, JEI, DN 300 MM (NBR 7362)</t>
  </si>
  <si>
    <t>356,90</t>
  </si>
  <si>
    <t>TUBO COLETOR DE ESGOTO PVC, JEI, DN 350 MM (NBR 7362)</t>
  </si>
  <si>
    <t>442,02</t>
  </si>
  <si>
    <t>TUBO COLETOR DE ESGOTO PVC, JEI, DN 400 MM (NBR 7362)</t>
  </si>
  <si>
    <t>572,53</t>
  </si>
  <si>
    <t>TUBO COLETOR DE ESGOTO, PVC, JEI, DN 150 MM  (NBR 7362)</t>
  </si>
  <si>
    <t>86,32</t>
  </si>
  <si>
    <t>TUBO CORRUGADO PEAD, PAREDE DUPLA, INTERNA LISA, JEI, DN/DI *1000* MM, PARA SANEAMENTO (DRENAGEM/ESGOTO)</t>
  </si>
  <si>
    <t>2.282,27</t>
  </si>
  <si>
    <t>TUBO CORRUGADO PEAD, PAREDE DUPLA, INTERNA LISA, JEI, DN/DI *400* MM, PARA SANEAMENTO (DRENAGEM/ESGOTO)</t>
  </si>
  <si>
    <t>650,69</t>
  </si>
  <si>
    <t>TUBO CORRUGADO PEAD, PAREDE DUPLA, INTERNA LISA, JEI, DN/DI *800* MM, PARA SANEAMENTO (DRENAGEM/ESGOTO)</t>
  </si>
  <si>
    <t>1.717,07</t>
  </si>
  <si>
    <t>TUBO CORRUGADO PEAD, PAREDE DUPLA, INTERNA LISA, JEI, DN/DI 1200 MM, PARA SANEAMENTO (DRENAGEM/ESGOTO)</t>
  </si>
  <si>
    <t>3.582,00</t>
  </si>
  <si>
    <t>TUBO CORRUGADO PEAD, PAREDE DUPLA, INTERNA LISA, JEI, DN/DI 250 MM, PARA SANEAMENTO (DRENAGEM/ESGOTO)</t>
  </si>
  <si>
    <t>249,56</t>
  </si>
  <si>
    <t>TUBO CORRUGADO PEAD, PAREDE DUPLA, INTERNA LISA, JEI, DN/DI 300 MM, PARA SANEAMENTO (DRENAGEM/ESGOTO)</t>
  </si>
  <si>
    <t>295,16</t>
  </si>
  <si>
    <t>TUBO CORRUGADO PEAD, PAREDE DUPLA, INTERNA LISA, JEI, DN/DI 600 MM, PARA SANEAMENTO (DRENAGEM/ESGOTO)</t>
  </si>
  <si>
    <t>1.216,75</t>
  </si>
  <si>
    <t>TUBO CPVC SOLDAVEL, 35 MM, AGUA QUENTE PREDIAL (NBR 15884)</t>
  </si>
  <si>
    <t>38,69</t>
  </si>
  <si>
    <t>TUBO CPVC, SOLDAVEL, 15 MM, AGUA QUENTE PREDIAL (NBR 15884)</t>
  </si>
  <si>
    <t>10,98</t>
  </si>
  <si>
    <t>TUBO CPVC, SOLDAVEL, 22 MM, AGUA QUENTE PREDIAL (NBR 15884)</t>
  </si>
  <si>
    <t>TUBO CPVC, SOLDAVEL, 28 MM, AGUA QUENTE PREDIAL (NBR 15884)</t>
  </si>
  <si>
    <t>31,25</t>
  </si>
  <si>
    <t>TUBO CPVC, SOLDAVEL, 42 MM, AGUA QUENTE PREDIAL (NBR 15884)</t>
  </si>
  <si>
    <t>53,02</t>
  </si>
  <si>
    <t>TUBO CPVC, SOLDAVEL, 54 MM, AGUA QUENTE PREDIAL (NBR 15884)</t>
  </si>
  <si>
    <t>80,83</t>
  </si>
  <si>
    <t>TUBO CPVC, SOLDAVEL, 73 MM, AGUA QUENTE PREDIAL (NBR 15884)</t>
  </si>
  <si>
    <t>124,15</t>
  </si>
  <si>
    <t>TUBO CPVC, SOLDAVEL, 89 MM, AGUA QUENTE PREDIAL (NBR 15884)</t>
  </si>
  <si>
    <t>196,74</t>
  </si>
  <si>
    <t>TUBO DE BORRACHA ELASTOMERICA FLEXIVEL, PRETA, PARA ISOLAMENTO TERMICO DE TUBULACAO, DN 1 1/8" (28 MM), E= 32 MM, COEFICIENTE DE CONDUTIVIDADE TERMICA 0,036W/mK, VAPOR DE AGUA MAIOR OU IGUAL A 10.000</t>
  </si>
  <si>
    <t>100,81</t>
  </si>
  <si>
    <t>TUBO DE BORRACHA ELASTOMERICA FLEXIVEL, PRETA, PARA ISOLAMENTO TERMICO DE TUBULACAO, DN 1 3/8" (35 MM), E= 32 MM, COEFICIENTE DE CONDUTIVIDADE TERMICA 0,036W/mK, VAPOR DE AGUA MAIOR OU IGUAL A 10.000</t>
  </si>
  <si>
    <t>119,57</t>
  </si>
  <si>
    <t>TUBO DE BORRACHA ELASTOMERICA FLEXIVEL, PRETA, PARA ISOLAMENTO TERMICO DE TUBULACAO, DN 1 5/8" (42 MM), E= 32 MM, COEFICIENTE DE CONDUTIVIDADE TERMICA 0,036W/mK, VAPOR DE AGUA MAIOR OU IGUAL A 10.000</t>
  </si>
  <si>
    <t>136,46</t>
  </si>
  <si>
    <t>TUBO DE BORRACHA ELASTOMERICA FLEXIVEL, PRETA, PARA ISOLAMENTO TERMICO DE TUBULACAO, DN 1/2" (12 MM), E= 19 MM, COEFICIENTE DE CONDUTIVIDADE TERMICA 0,036W/mK, VAPOR DE AGUA MAIOR OU IGUAL A 10.000</t>
  </si>
  <si>
    <t>18,35</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</si>
  <si>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</si>
  <si>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</si>
  <si>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94,37</t>
  </si>
  <si>
    <t>TUBO DE BORRACHA ELASTOMERICA FLEXIVEL, PRETA, PARA ISOLAMENTO TERMICO DE TUBULACAO, DN 2 1/8" (54 MM), E= 32 MM, COEFICIENTE DE CONDUTIVIDADE TERMICA 0,036W/mK, VAPOR DE AGUA MAIOR OU IGUAL A 10.000</t>
  </si>
  <si>
    <t>163,31</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</si>
  <si>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</si>
  <si>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</si>
  <si>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90,62</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</si>
  <si>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</si>
  <si>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</si>
  <si>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</si>
  <si>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72,84</t>
  </si>
  <si>
    <t>TUBO DE COBRE CLASSE "A", DN = 1 " (28 MM), PARA INSTALACOES DE MEDIA PRESSAO PARA GASES COMBUSTIVEIS E MEDICINAIS</t>
  </si>
  <si>
    <t>112,56</t>
  </si>
  <si>
    <t>TUBO DE COBRE CLASSE "A", DN = 1 1/2 " (42 MM), PARA INSTALACOES DE MEDIA PRESSAO PARA GASES COMBUSTIVEIS E MEDICINAIS</t>
  </si>
  <si>
    <t>204,54</t>
  </si>
  <si>
    <t>TUBO DE COBRE CLASSE "A", DN = 1 1/4 " (35 MM), PARA INSTALACOES DE MEDIA PRESSAO PARA GASES COMBUSTIVEIS E MEDICINAIS</t>
  </si>
  <si>
    <t>170,01</t>
  </si>
  <si>
    <t>TUBO DE COBRE CLASSE "A", DN = 1/2 " (15 MM), PARA INSTALACOES DE MEDIA PRESSAO PARA GASES COMBUSTIVEIS E MEDICINAIS</t>
  </si>
  <si>
    <t>TUBO DE COBRE CLASSE "A", DN = 2 1/2 " (66 MM), PARA INSTALACOES DE MEDIA PRESSAO PARA GASES COMBUSTIVEIS E MEDICINAIS</t>
  </si>
  <si>
    <t>376,50</t>
  </si>
  <si>
    <t>TUBO DE COBRE CLASSE "A", DN = 3 " (79 MM), PARA INSTALACOES DE MEDIA PRESSAO PARA GASES COMBUSTIVEIS E MEDICINAIS</t>
  </si>
  <si>
    <t>554,69</t>
  </si>
  <si>
    <t>TUBO DE COBRE CLASSE "A", DN = 3/4 " (22 MM), PARA INSTALACOES DE MEDIA PRESSAO PARA GASES COMBUSTIVEIS E MEDICINAIS</t>
  </si>
  <si>
    <t>88,48</t>
  </si>
  <si>
    <t>TUBO DE COBRE CLASSE "A", DN = 4 " (104 MM), PARA INSTALACOES DE MEDIA PRESSAO PARA GASES COMBUSTIVEIS E MEDICINAIS</t>
  </si>
  <si>
    <t>841,04</t>
  </si>
  <si>
    <t>TUBO DE COBRE CLASSE "E", DN = 104 MM, PARA INSTALACAO HIDRAULICA PREDIAL</t>
  </si>
  <si>
    <t>665,96</t>
  </si>
  <si>
    <t>TUBO DE COBRE CLASSE "E", DN = 15 MM, PARA INSTALACAO HIDRAULICA PREDIAL</t>
  </si>
  <si>
    <t>TUBO DE COBRE CLASSE "E", DN = 22 MM, PARA INSTALACAO HIDRAULICA PREDIAL</t>
  </si>
  <si>
    <t>60,76</t>
  </si>
  <si>
    <t>TUBO DE COBRE CLASSE "E", DN = 28 MM, PARA INSTALACAO HIDRAULICA PREDIAL</t>
  </si>
  <si>
    <t>77,11</t>
  </si>
  <si>
    <t>TUBO DE COBRE CLASSE "E", DN = 35 MM, PARA INSTALACAO HIDRAULICA PREDIAL</t>
  </si>
  <si>
    <t>111,98</t>
  </si>
  <si>
    <t>TUBO DE COBRE CLASSE "E", DN = 42 MM, PARA INSTALACAO HIDRAULICA PREDIAL</t>
  </si>
  <si>
    <t>151,22</t>
  </si>
  <si>
    <t>TUBO DE COBRE CLASSE "E", DN = 54 MM, PARA INSTALACAO HIDRAULICA PREDIAL</t>
  </si>
  <si>
    <t>219,30</t>
  </si>
  <si>
    <t>TUBO DE COBRE CLASSE "E", DN = 66 MM, PARA INSTALACAO HIDRAULICA PREDIAL</t>
  </si>
  <si>
    <t>308,95</t>
  </si>
  <si>
    <t>TUBO DE COBRE CLASSE "E", DN = 79 MM, PARA INSTALACAO HIDRAULICA PREDIAL</t>
  </si>
  <si>
    <t>451,63</t>
  </si>
  <si>
    <t>TUBO DE COBRE CLASSE "I", DN = 1 " (28 MM), PARA INSTALACOES INDUSTRIAIS DE ALTA PRESSAO E VAPOR</t>
  </si>
  <si>
    <t>148,34</t>
  </si>
  <si>
    <t>TUBO DE COBRE CLASSE "I", DN = 1 1/2 " (42 MM), PARA INSTALACOES INDUSTRIAIS DE ALTA PRESSAO E VAPOR</t>
  </si>
  <si>
    <t>260,72</t>
  </si>
  <si>
    <t>TUBO DE COBRE CLASSE "I", DN = 1 1/4 " (35 MM), PARA INSTALACOES INDUSTRIAIS DE ALTA PRESSAO E VAPOR</t>
  </si>
  <si>
    <t>214,55</t>
  </si>
  <si>
    <t>TUBO DE COBRE CLASSE "I", DN = 1/2 " (15 MM), PARA INSTALACOES INDUSTRIAIS DE ALTA PRESSAO E VAPOR</t>
  </si>
  <si>
    <t>65,69</t>
  </si>
  <si>
    <t>TUBO DE COBRE CLASSE "I", DN = 2 " (54 MM), PARA INSTALACOES INDUSTRIAIS DE ALTA PRESSAO E VAPOR</t>
  </si>
  <si>
    <t>361,04</t>
  </si>
  <si>
    <t>TUBO DE COBRE CLASSE "I", DN = 2 1/2 " (66 MM), PARA INSTALACOES INDUSTRIAIS DE ALTA PRESSAO E VAPOR</t>
  </si>
  <si>
    <t>468,44</t>
  </si>
  <si>
    <t>TUBO DE COBRE CLASSE "I", DN = 3 " (79 MM), PARA INSTALACOES INDUSTRIAIS DE ALTA PRESSAO E VAPOR</t>
  </si>
  <si>
    <t>693,79</t>
  </si>
  <si>
    <t>TUBO DE COBRE CLASSE "I", DN = 3/4 " (22 MM), PARA INSTALACOES INDUSTRIAIS DE ALTA PRESSAO E VAPOR</t>
  </si>
  <si>
    <t>107,07</t>
  </si>
  <si>
    <t>TUBO DE COBRE CLASSE "I", DN = 4" (104 MM), PARA INSTALACOES INDUSTRIAIS DE ALTA PRESSAO E VAPOR</t>
  </si>
  <si>
    <t>1.021,22</t>
  </si>
  <si>
    <t>TUBO DE COBRE FLEXIVEL, D = 1/2 ", E = 0,79 MM, PARA AR-CONDICIONADO/ INSTALACOES GAS RESIDENCIAIS E COMERCIAIS</t>
  </si>
  <si>
    <t>46,53</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</si>
  <si>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</si>
  <si>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</si>
  <si>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</si>
  <si>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70,00</t>
  </si>
  <si>
    <t>TUBO DE COBRE FLEXIVEL, D = 3/8 ", E = 0,79 MM, PARA AR-CONDICIONADO/ INSTALACOES GAS RESIDENCIAIS E COMERCIAIS</t>
  </si>
  <si>
    <t>34,31</t>
  </si>
  <si>
    <t>TUBO DE COBRE FLEXIVEL, D = 5/16 ", E = 0,79 MM, PARA AR-CONDICIONADO/ INSTALACOES GAS RESIDENCIAIS E COMERCIAIS</t>
  </si>
  <si>
    <t>27,43</t>
  </si>
  <si>
    <t>TUBO DE COBRE FLEXIVEL, D = 5/8 ", E = 0,79 MM, PARA AR-CONDICIONADO/ INSTALACOES GAS RESIDENCIAIS E COMERCIAIS</t>
  </si>
  <si>
    <t>57,88</t>
  </si>
  <si>
    <t>TUBO DE COBRE, CLASSE "A", DN = 2" (54 MM), PARA INSTALACOES DE MEDIA PRESSAO PARA GASES COMBUSTIVEIS E MEDICINAIS</t>
  </si>
  <si>
    <t>291,04</t>
  </si>
  <si>
    <t>TUBO DE CONCRETO ARMADO PARA AGUAS PLUVIAIS, CLASSE PA-1, COM ENCAIXE PONTA E BOLSA, DIAMETRO NOMINAL DE = 600 MM</t>
  </si>
  <si>
    <t>195,00</t>
  </si>
  <si>
    <t>TUBO DE CONCRETO ARMADO PARA AGUAS PLUVIAIS, CLASSE PA-1, COM ENCAIXE PONTA E BOLSA, DIAMETRO NOMINAL DE 1000 MM</t>
  </si>
  <si>
    <t>380,16</t>
  </si>
  <si>
    <t>TUBO DE CONCRETO ARMADO PARA AGUAS PLUVIAIS, CLASSE PA-1, COM ENCAIXE PONTA E BOLSA, DIAMETRO NOMINAL DE 1100 MM</t>
  </si>
  <si>
    <t>532,56</t>
  </si>
  <si>
    <t>TUBO DE CONCRETO ARMADO PARA AGUAS PLUVIAIS, CLASSE PA-1, COM ENCAIXE PONTA E BOLSA, DIAMETRO NOMINAL DE 1200 MM</t>
  </si>
  <si>
    <t>567,79</t>
  </si>
  <si>
    <t>TUBO DE CONCRETO ARMADO PARA AGUAS PLUVIAIS, CLASSE PA-1, COM ENCAIXE PONTA E BOLSA, DIAMETRO NOMINAL DE 1500 MM</t>
  </si>
  <si>
    <t>822,60</t>
  </si>
  <si>
    <t>TUBO DE CONCRETO ARMADO PARA AGUAS PLUVIAIS, CLASSE PA-1, COM ENCAIXE PONTA E BOLSA, DIAMETRO NOMINAL DE 2000 MM</t>
  </si>
  <si>
    <t>2.279,43</t>
  </si>
  <si>
    <t>TUBO DE CONCRETO ARMADO PARA AGUAS PLUVIAIS, CLASSE PA-1, COM ENCAIXE PONTA E BOLSA, DIAMETRO NOMINAL DE 300 MM</t>
  </si>
  <si>
    <t>TUBO DE CONCRETO ARMADO PARA AGUAS PLUVIAIS, CLASSE PA-1, COM ENCAIXE PONTA E BOLSA, DIAMETRO NOMINAL DE 400 MM</t>
  </si>
  <si>
    <t>100,77</t>
  </si>
  <si>
    <t>TUBO DE CONCRETO ARMADO PARA AGUAS PLUVIAIS, CLASSE PA-1, COM ENCAIXE PONTA E BOLSA, DIAMETRO NOMINAL DE 500 MM</t>
  </si>
  <si>
    <t>120,44</t>
  </si>
  <si>
    <t>TUBO DE CONCRETO ARMADO PARA AGUAS PLUVIAIS, CLASSE PA-1, COM ENCAIXE PONTA E BOLSA, DIAMETRO NOMINAL DE 700 MM</t>
  </si>
  <si>
    <t>265,78</t>
  </si>
  <si>
    <t>TUBO DE CONCRETO ARMADO PARA AGUAS PLUVIAIS, CLASSE PA-1, COM ENCAIXE PONTA E BOLSA, DIAMETRO NOMINAL DE 800 MM</t>
  </si>
  <si>
    <t>324,45</t>
  </si>
  <si>
    <t>TUBO DE CONCRETO ARMADO PARA AGUAS PLUVIAIS, CLASSE PA-1, COM ENCAIXE PONTA E BOLSA, DIAMETRO NOMINAL DE 900 MM</t>
  </si>
  <si>
    <t>372,79</t>
  </si>
  <si>
    <t>TUBO DE CONCRETO ARMADO PARA AGUAS PLUVIAIS, CLASSE PA-2, COM ENCAIXE PONTA E BOLSA, DIAMETRO NOMINAL DE 1000 MM</t>
  </si>
  <si>
    <t>417,85</t>
  </si>
  <si>
    <t>TUBO DE CONCRETO ARMADO PARA AGUAS PLUVIAIS, CLASSE PA-2, COM ENCAIXE PONTA E BOLSA, DIAMETRO NOMINAL DE 1100 MM</t>
  </si>
  <si>
    <t>576,80</t>
  </si>
  <si>
    <t>TUBO DE CONCRETO ARMADO PARA AGUAS PLUVIAIS, CLASSE PA-2, COM ENCAIXE PONTA E BOLSA, DIAMETRO NOMINAL DE 1200 MM</t>
  </si>
  <si>
    <t>612,85</t>
  </si>
  <si>
    <t>TUBO DE CONCRETO ARMADO PARA AGUAS PLUVIAIS, CLASSE PA-2, COM ENCAIXE PONTA E BOLSA, DIAMETRO NOMINAL DE 1500 MM</t>
  </si>
  <si>
    <t>879,95</t>
  </si>
  <si>
    <t>TUBO DE CONCRETO ARMADO PARA AGUAS PLUVIAIS, CLASSE PA-2, COM ENCAIXE PONTA E BOLSA, DIAMETRO NOMINAL DE 2000 MM</t>
  </si>
  <si>
    <t>2.556,30</t>
  </si>
  <si>
    <t>TUBO DE CONCRETO ARMADO PARA AGUAS PLUVIAIS, CLASSE PA-2, COM ENCAIXE PONTA E BOLSA, DIAMETRO NOMINAL DE 300 MM</t>
  </si>
  <si>
    <t>TUBO DE CONCRETO ARMADO PARA AGUAS PLUVIAIS, CLASSE PA-2, COM ENCAIXE PONTA E BOLSA, DIAMETRO NOMINAL DE 400 MM</t>
  </si>
  <si>
    <t>106,51</t>
  </si>
  <si>
    <t>TUBO DE CONCRETO ARMADO PARA AGUAS PLUVIAIS, CLASSE PA-2, COM ENCAIXE PONTA E BOLSA, DIAMETRO NOMINAL DE 500 MM</t>
  </si>
  <si>
    <t>TUBO DE CONCRETO ARMADO PARA AGUAS PLUVIAIS, CLASSE PA-2, COM ENCAIXE PONTA E BOLSA, DIAMETRO NOMINAL DE 600 MM</t>
  </si>
  <si>
    <t>169,19</t>
  </si>
  <si>
    <t>TUBO DE CONCRETO ARMADO PARA AGUAS PLUVIAIS, CLASSE PA-2, COM ENCAIXE PONTA E BOLSA, DIAMETRO NOMINAL DE 700 MM</t>
  </si>
  <si>
    <t>258,90</t>
  </si>
  <si>
    <t>TUBO DE CONCRETO ARMADO PARA AGUAS PLUVIAIS, CLASSE PA-2, COM ENCAIXE PONTA E BOLSA, DIAMETRO NOMINAL DE 800 MM</t>
  </si>
  <si>
    <t>TUBO DE CONCRETO ARMADO PARA AGUAS PLUVIAIS, CLASSE PA-2, COM ENCAIXE PONTA E BOLSA, DIAMETRO NOMINAL DE 900 MM</t>
  </si>
  <si>
    <t>376,89</t>
  </si>
  <si>
    <t>TUBO DE CONCRETO ARMADO PARA AGUAS PLUVIAIS, CLASSE PA-3, COM ENCAIXE PONTA E BOLSA, DIAMETRO NOMINAL DE 1000 MM</t>
  </si>
  <si>
    <t>TUBO DE CONCRETO ARMADO PARA AGUAS PLUVIAIS, CLASSE PA-3, COM ENCAIXE PONTA E BOLSA, DIAMETRO NOMINAL DE 1100 MM</t>
  </si>
  <si>
    <t>700,52</t>
  </si>
  <si>
    <t>TUBO DE CONCRETO ARMADO PARA AGUAS PLUVIAIS, CLASSE PA-3, COM ENCAIXE PONTA E BOLSA, DIAMETRO NOMINAL DE 1200 MM</t>
  </si>
  <si>
    <t>847,02</t>
  </si>
  <si>
    <t>TUBO DE CONCRETO ARMADO PARA AGUAS PLUVIAIS, CLASSE PA-3, COM ENCAIXE PONTA E BOLSA, DIAMETRO NOMINAL DE 1500 MM</t>
  </si>
  <si>
    <t>1.286,34</t>
  </si>
  <si>
    <t>TUBO DE CONCRETO ARMADO PARA AGUAS PLUVIAIS, CLASSE PA-3, COM ENCAIXE PONTA E BOLSA, DIAMETRO NOMINAL DE 400 MM</t>
  </si>
  <si>
    <t>155,67</t>
  </si>
  <si>
    <t>TUBO DE CONCRETO ARMADO PARA AGUAS PLUVIAIS, CLASSE PA-3, COM ENCAIXE PONTA E BOLSA, DIAMETRO NOMINAL DE 500 MM</t>
  </si>
  <si>
    <t>209,74</t>
  </si>
  <si>
    <t>TUBO DE CONCRETO ARMADO PARA AGUAS PLUVIAIS, CLASSE PA-3, COM ENCAIXE PONTA E BOLSA, DIAMETRO NOMINAL DE 600 MM</t>
  </si>
  <si>
    <t>253,99</t>
  </si>
  <si>
    <t>TUBO DE CONCRETO ARMADO PARA AGUAS PLUVIAIS, CLASSE PA-3, COM ENCAIXE PONTA E BOLSA, DIAMETRO NOMINAL DE 700 MM</t>
  </si>
  <si>
    <t>437,52</t>
  </si>
  <si>
    <t>TUBO DE CONCRETO ARMADO PARA AGUAS PLUVIAIS, CLASSE PA-3, COM ENCAIXE PONTA E BOLSA, DIAMETRO NOMINAL DE 800 MM</t>
  </si>
  <si>
    <t>455,87</t>
  </si>
  <si>
    <t>TUBO DE CONCRETO ARMADO PARA AGUAS PLUVIAIS, CLASSE PA-3, COM ENCAIXE PONTA E BOLSA, DIAMETRO NOMINAL DE 900 MM</t>
  </si>
  <si>
    <t>488,31</t>
  </si>
  <si>
    <t>TUBO DE CONCRETO ARMADO PARA ESGOTO SANITARIO, CLASSE EA-2, COM ENCAIXE PONTA E BOLSA, COM JUNTA ELASTICA, DIAMETRO NOMINAL DE 1000 MM</t>
  </si>
  <si>
    <t>763,61</t>
  </si>
  <si>
    <t>TUBO DE CONCRETO ARMADO PARA ESGOTO SANITARIO, CLASSE EA-2, COM ENCAIXE PONTA E BOLSA, COM JUNTA ELASTICA, DIAMETRO NOMINAL DE 300 MM</t>
  </si>
  <si>
    <t>159,76</t>
  </si>
  <si>
    <t>TUBO DE CONCRETO ARMADO PARA ESGOTO SANITARIO, CLASSE EA-2, COM ENCAIXE PONTA E BOLSA, COM JUNTA ELASTICA, DIAMETRO NOMINAL DE 400 MM</t>
  </si>
  <si>
    <t>163,86</t>
  </si>
  <si>
    <t>TUBO DE CONCRETO ARMADO PARA ESGOTO SANITARIO, CLASSE EA-2, COM ENCAIXE PONTA E BOLSA, COM JUNTA ELASTICA, DIAMETRO NOMINAL DE 500 MM</t>
  </si>
  <si>
    <t>303,15</t>
  </si>
  <si>
    <t>TUBO DE CONCRETO ARMADO PARA ESGOTO SANITARIO, CLASSE EA-2, COM ENCAIXE PONTA E BOLSA, COM JUNTA ELASTICA, DIAMETRO NOMINAL DE 600 MM</t>
  </si>
  <si>
    <t>371,97</t>
  </si>
  <si>
    <t>TUBO DE CONCRETO ARMADO PARA ESGOTO SANITARIO, CLASSE EA-2, COM ENCAIXE PONTA E BOLSA, COM JUNTA ELASTICA, DIAMETRO NOMINAL DE 700 MM</t>
  </si>
  <si>
    <t>485,86</t>
  </si>
  <si>
    <t>TUBO DE CONCRETO ARMADO PARA ESGOTO SANITARIO, CLASSE EA-2, COM ENCAIXE PONTA E BOLSA, COM JUNTA ELASTICA, DIAMETRO NOMINAL DE 800 MM</t>
  </si>
  <si>
    <t>496,59</t>
  </si>
  <si>
    <t>TUBO DE CONCRETO ARMADO PARA ESGOTO SANITARIO, CLASSE EA-2, COM ENCAIXE PONTA E BOLSA, COM JUNTA ELASTICA, DIAMETRO NOMINAL DE 900 MM</t>
  </si>
  <si>
    <t>752,96</t>
  </si>
  <si>
    <t>TUBO DE CONCRETO ARMADO PARA ESGOTO SANITARIO, CLASSE EA-3, COM ENCAIXE PONTA E BOLSA, COM JUNTA ELASTICA, DIAMETRO NOMINAL DE 1000 MM</t>
  </si>
  <si>
    <t>975,00</t>
  </si>
  <si>
    <t>TUBO DE CONCRETO ARMADO PARA ESGOTO SANITARIO, CLASSE EA-3, COM ENCAIXE PONTA E BOLSA, COM JUNTA ELASTICA, DIAMETRO NOMINAL DE 400 MM</t>
  </si>
  <si>
    <t>193,36</t>
  </si>
  <si>
    <t>TUBO DE CONCRETO ARMADO PARA ESGOTO SANITARIO, CLASSE EA-3, COM ENCAIXE PONTA E BOLSA, COM JUNTA ELASTICA, DIAMETRO NOMINAL DE 500 MM</t>
  </si>
  <si>
    <t>403,10</t>
  </si>
  <si>
    <t>TUBO DE CONCRETO ARMADO PARA ESGOTO SANITARIO, CLASSE EA-3, COM ENCAIXE PONTA E BOLSA, COM JUNTA ELASTICA, DIAMETRO NOMINAL DE 600 MM</t>
  </si>
  <si>
    <t>426,86</t>
  </si>
  <si>
    <t>TUBO DE CONCRETO ARMADO PARA ESGOTO SANITARIO, CLASSE EA-3, COM ENCAIXE PONTA E BOLSA, COM JUNTA ELASTICA, DIAMETRO NOMINAL DE 700 MM</t>
  </si>
  <si>
    <t>557,14</t>
  </si>
  <si>
    <t>TUBO DE CONCRETO ARMADO PARA ESGOTO SANITARIO, CLASSE EA-3, COM ENCAIXE PONTA E BOLSA, COM JUNTA ELASTICA, DIAMETRO NOMINAL DE 800 MM</t>
  </si>
  <si>
    <t>610,39</t>
  </si>
  <si>
    <t>TUBO DE CONCRETO ARMADO PARA ESGOTO SANITARIO, CLASSE EA-3, COM ENCAIXE PONTA E BOLSA, COM JUNTA ELASTICA, DIAMETRO NOMINAL DE 900 MM</t>
  </si>
  <si>
    <t>864,39</t>
  </si>
  <si>
    <t>TUBO DE CONCRETO SIMPLES PARA AGUAS PLUVIAIS, CLASSE PS1, COM ENCAIXE MACHO E FEMEA, DIAMETRO NOMINAL DE 200 MM</t>
  </si>
  <si>
    <t>24,96</t>
  </si>
  <si>
    <t>TUBO DE CONCRETO SIMPLES PARA AGUAS PLUVIAIS, CLASSE PS1, COM ENCAIXE MACHO E FEMEA, DIAMETRO NOMINAL DE 300 MM</t>
  </si>
  <si>
    <t>TUBO DE CONCRETO SIMPLES PARA AGUAS PLUVIAIS, CLASSE PS1, COM ENCAIXE MACHO E FEMEA, DIAMETRO NOMINAL DE 400 MM</t>
  </si>
  <si>
    <t>48,79</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</si>
  <si>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</si>
  <si>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</si>
  <si>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</si>
  <si>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</si>
  <si>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41,99</t>
  </si>
  <si>
    <t>TUBO DE CONCRETO SIMPLES PARA AGUAS PLUVIAIS, CLASSE PS1, COM ENCAIXE PONTA E BOLSA, DIAMETRO NOMINAL DE 400 MM</t>
  </si>
  <si>
    <t>49,62</t>
  </si>
  <si>
    <t>TUBO DE CONCRETO SIMPLES PARA AGUAS PLUVIAIS, CLASSE PS1, COM ENCAIXE PONTA E BOLSA, DIAMETRO NOMINAL DE 500 MM</t>
  </si>
  <si>
    <t>TUBO DE CONCRETO SIMPLES PARA AGUAS PLUVIAIS, CLASSE PS1, COM ENCAIXE PONTA E BOLSA, DIAMETRO NOMINAL DE 600 MM</t>
  </si>
  <si>
    <t>88,40</t>
  </si>
  <si>
    <t>TUBO DE CONCRETO SIMPLES PARA AGUAS PLUVIAIS, CLASSE PS2, COM ENCAIXE PONTA E BOLSA, DIAMETRO NOMINAL DE 200 MM</t>
  </si>
  <si>
    <t>31,32</t>
  </si>
  <si>
    <t>TUBO DE CONCRETO SIMPLES PARA AGUAS PLUVIAIS, CLASSE PS2, COM ENCAIXE PONTA E BOLSA, DIAMETRO NOMINAL DE 300 MM</t>
  </si>
  <si>
    <t>TUBO DE CONCRETO SIMPLES PARA AGUAS PLUVIAIS, CLASSE PS2, COM ENCAIXE PONTA E BOLSA, DIAMETRO NOMINAL DE 400 MM</t>
  </si>
  <si>
    <t>54,47</t>
  </si>
  <si>
    <t>TUBO DE CONCRETO SIMPLES PARA AGUAS PLUVIAIS, CLASSE PS2, COM ENCAIXE PONTA E BOLSA, DIAMETRO NOMINAL DE 500 MM</t>
  </si>
  <si>
    <t>77,25</t>
  </si>
  <si>
    <t>TUBO DE CONCRETO SIMPLES PARA AGUAS PLUVIAIS, CLASSE PS2, COM ENCAIXE PONTA E BOLSA, DIAMETRO NOMINAL DE 600 MM</t>
  </si>
  <si>
    <t>91,24</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</si>
  <si>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</si>
  <si>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</si>
  <si>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96,46</t>
  </si>
  <si>
    <t>TUBO DE CONCRETO SIMPLES PARA ESGOTO SANITARIO, CLASSE ES, COM ENCAIXE PONTA E BOLSA, COM JUNTA ELASTICA, DIAMETRO NOMINAL DE 600 MM</t>
  </si>
  <si>
    <t>130,50</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</si>
  <si>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</si>
  <si>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</si>
  <si>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</si>
  <si>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16,69</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</si>
  <si>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</si>
  <si>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</si>
  <si>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</si>
  <si>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3,90</t>
  </si>
  <si>
    <t>TUBO DE ESPUMA DE POLIETILENO EXPANDIDO FLEXIVEL PARA ISOLAMENTO TERMICO DE TUBULACAO DE AR CONDICIONADO, AGUA QUENTE,  DN 1 1/8", E= 10 MM</t>
  </si>
  <si>
    <t>2,74</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</si>
  <si>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</si>
  <si>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</si>
  <si>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</si>
  <si>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</si>
  <si>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</si>
  <si>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</si>
  <si>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</si>
  <si>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</si>
  <si>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</si>
  <si>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</si>
  <si>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</si>
  <si>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</si>
  <si>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</si>
  <si>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137,52</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</si>
  <si>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</si>
  <si>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</si>
  <si>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</si>
  <si>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</si>
  <si>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</si>
  <si>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</si>
  <si>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</si>
  <si>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</si>
  <si>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</si>
  <si>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</si>
  <si>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</si>
  <si>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</si>
  <si>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</si>
  <si>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</si>
  <si>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</si>
  <si>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</si>
  <si>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</si>
  <si>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</si>
  <si>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</si>
  <si>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</si>
  <si>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</si>
  <si>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</si>
  <si>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</si>
  <si>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</si>
  <si>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</si>
  <si>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</si>
  <si>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TUBO DE PVC, PBL, TIPO LEVE, DN = 125 MM,  PARA VENTILACAO</t>
  </si>
  <si>
    <t>30,62</t>
  </si>
  <si>
    <t>TUBO DE PVC, PBL, TIPO LEVE, DN = 250 MM,  PARA VENTILACAO</t>
  </si>
  <si>
    <t>107,27</t>
  </si>
  <si>
    <t>TUBO DE PVC, PBL, TIPO LEVE, DN = 300 MM,  PARA VENTILACAO</t>
  </si>
  <si>
    <t>139,73</t>
  </si>
  <si>
    <t>TUBO DE PVC, PBL, TIPO LEVE, DN = 400 MM,  PARA VENTILACAO</t>
  </si>
  <si>
    <t>333,51</t>
  </si>
  <si>
    <t>TUBO DE REVESTIMENTO, EM ACO, CORPO SCHEDULE 40, PONTEIRA SCHEDULE 80, ROSQUEAVEL E SEGMENTADO PARA PERFURACAO, DIAMETRO 10'' (310 MM)</t>
  </si>
  <si>
    <t>3.770,17</t>
  </si>
  <si>
    <t>TUBO DE REVESTIMENTO, EM ACO, CORPO SCHEDULE 40, PONTEIRA SCHEDULE 80, ROSQUEAVEL E SEGMENTADO PARA PERFURACAO, DIAMETRO 12" (320 MM)</t>
  </si>
  <si>
    <t>4.623,74</t>
  </si>
  <si>
    <t>TUBO DE REVESTIMENTO, EM ACO, CORPO SCHEDULE 40, PONTEIRA SCHEDULE 80, ROSQUEAVEL E SEGMENTADO PARA PERFURACAO, DIAMETRO 14'' (400 MM)</t>
  </si>
  <si>
    <t>5.359,30</t>
  </si>
  <si>
    <t>TUBO DE REVESTIMENTO, EM ACO, CORPO SCHEDULE 40, PONTEIRA SCHEDULE 80, ROSQUEAVEL E SEGMENTADO PARA PERFURACAO, DIAMETRO 16'' (450 MM)</t>
  </si>
  <si>
    <t>7.078,87</t>
  </si>
  <si>
    <t>TUBO DE REVESTIMENTO, EM ACO, CORPO SCHEDULE 40, PONTEIRA SCHEDULE 80, ROSQUEAVEL E SEGMENTADO PARA PERFURACAO, DIAMETRO 4'' (450 MM)</t>
  </si>
  <si>
    <t>1.254,71</t>
  </si>
  <si>
    <t>TUBO DE REVESTIMENTO, EM ACO, CORPO SCHEDULE 40, PONTEIRA SCHEDULE 80, ROSQUEAVEL E SEGMENTADO PARA PERFURACAO, DIAMETRO 6'' (200 MM)</t>
  </si>
  <si>
    <t>1.747,47</t>
  </si>
  <si>
    <t>TUBO DE REVESTIMENTO, EM ACO, CORPO SCHEDULE 40, PONTEIRA SCHEDULE 80, ROSQUEAVEL E SEGMENTADO PARA PERFURACAO, DIAMETRO 8'' (200 MM)</t>
  </si>
  <si>
    <t>2.488,31</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</si>
  <si>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</si>
  <si>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</si>
  <si>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</si>
  <si>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</si>
  <si>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</si>
  <si>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</si>
  <si>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</si>
  <si>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</si>
  <si>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</si>
  <si>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</si>
  <si>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</si>
  <si>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19,72</t>
  </si>
  <si>
    <t>TUBO MULTICAMADA PEX, DN 32 MM, PARA INSTALACOES A GAS (AMARELO)</t>
  </si>
  <si>
    <t>38,07</t>
  </si>
  <si>
    <t>TUBO PPR PN 20, DN 20 MM, PARA AGUA QUENTE PREDIAL</t>
  </si>
  <si>
    <t>TUBO PPR PN 20, DN 25 MM, PARA AGUA QUENTE PREDIAL</t>
  </si>
  <si>
    <t>13,65</t>
  </si>
  <si>
    <t>TUBO PPR, CLASSE PN 12, DN 110 MM</t>
  </si>
  <si>
    <t>TUBO PPR, CLASSE PN 12, DN 32 MM</t>
  </si>
  <si>
    <t>TUBO PPR, CLASSE PN 12, DN 40 MM</t>
  </si>
  <si>
    <t>26,05</t>
  </si>
  <si>
    <t>TUBO PPR, CLASSE PN 12, DN 50 MM</t>
  </si>
  <si>
    <t>34,47</t>
  </si>
  <si>
    <t>TUBO PPR, CLASSE PN 12, DN 63 MM</t>
  </si>
  <si>
    <t>50,26</t>
  </si>
  <si>
    <t>TUBO PPR, CLASSE PN 12, DN 75 MM</t>
  </si>
  <si>
    <t>83,77</t>
  </si>
  <si>
    <t>TUBO PPR, CLASSE PN 12, DN 90 MM</t>
  </si>
  <si>
    <t>117,48</t>
  </si>
  <si>
    <t>TUBO PPR, CLASSE PN 25, DN 110 MM, PARA AGUA QUENTE E FRIA PREDIAL</t>
  </si>
  <si>
    <t>236,42</t>
  </si>
  <si>
    <t>TUBO PPR, CLASSE PN 25, DN 20 MM, PARA AGUA QUENTE E FRIA PREDIAL</t>
  </si>
  <si>
    <t>TUBO PPR, CLASSE PN 25, DN 25 MM, PARA AGUA QUENTE E FRIA PREDIAL</t>
  </si>
  <si>
    <t>TUBO PPR, CLASSE PN 25, DN 32 MM, PARA AGUA QUENTE E FRIA PREDIAL</t>
  </si>
  <si>
    <t>22,81</t>
  </si>
  <si>
    <t>TUBO PPR, CLASSE PN 25, DN 40 MM, PARA AGUA QUENTE E FRIA PREDIAL</t>
  </si>
  <si>
    <t>31,59</t>
  </si>
  <si>
    <t>TUBO PPR, CLASSE PN 25, DN 50 MM, PARA AGUA QUENTE E FRIA PREDIAL</t>
  </si>
  <si>
    <t>45,97</t>
  </si>
  <si>
    <t>TUBO PPR, CLASSE PN 25, DN 63 MM, PARA AGUA QUENTE E FRIA PREDIAL</t>
  </si>
  <si>
    <t>60,95</t>
  </si>
  <si>
    <t>TUBO PPR, CLASSE PN 25, DN 75 MM, PARA AGUA QUENTE E FRIA PREDIAL</t>
  </si>
  <si>
    <t>117,56</t>
  </si>
  <si>
    <t>TUBO PPR, CLASSE PN 25, DN 90 MM, PARA AGUA QUENTE E FRIA PREDIAL</t>
  </si>
  <si>
    <t>174,03</t>
  </si>
  <si>
    <t>TUBO PVC  SERIE NORMAL, DN 100 MM, PARA ESGOTO  PREDIAL (NBR 5688)</t>
  </si>
  <si>
    <t>TUBO PVC  SERIE NORMAL, DN 150 MM, PARA ESGOTO  PREDIAL (NBR 5688)</t>
  </si>
  <si>
    <t>51,09</t>
  </si>
  <si>
    <t>TUBO PVC  SERIE NORMAL, DN 40 MM, PARA ESGOTO  PREDIAL (NBR 5688)</t>
  </si>
  <si>
    <t>TUBO PVC CORRUGADO, PAREDE DUPLA, JE, DN 150 MM, REDE COLETORA ESGOTO</t>
  </si>
  <si>
    <t>66,93</t>
  </si>
  <si>
    <t>TUBO PVC CORRUGADO, PAREDE DUPLA, JE, DN 200 MM, REDE COLETORA ESGOTO</t>
  </si>
  <si>
    <t>109,52</t>
  </si>
  <si>
    <t>TUBO PVC CORRUGADO, PAREDE DUPLA, JE, DN 250 MM, REDE COLETORA ESGOTO</t>
  </si>
  <si>
    <t>181,18</t>
  </si>
  <si>
    <t>TUBO PVC CORRUGADO, PAREDE DUPLA, JE, DN 300 MM, REDE COLETORA ESGOTO</t>
  </si>
  <si>
    <t>252,47</t>
  </si>
  <si>
    <t>TUBO PVC CORRUGADO, PAREDE DUPLA, JE, DN 350 MM, REDE COLETORA ESGOTO</t>
  </si>
  <si>
    <t>356,25</t>
  </si>
  <si>
    <t>TUBO PVC CORRUGADO, PAREDE DUPLA, JE, DN 400 MM, REDE COLETORA ESGOTO</t>
  </si>
  <si>
    <t>413,07</t>
  </si>
  <si>
    <t>TUBO PVC DE REVESTIMENTO GEOMECANICO NERVURADO REFORCADO, DN = 150 MM, COMPRIMENTO = 2 M</t>
  </si>
  <si>
    <t>TUBO PVC DE REVESTIMENTO GEOMECANICO NERVURADO REFORCADO, DN = 200 MM, COMPRIMENTO = 2 M</t>
  </si>
  <si>
    <t>268,75</t>
  </si>
  <si>
    <t>TUBO PVC DE REVESTIMENTO GEOMECANICO NERVURADO STANDARD, DN = 154 MM, COMPRIMENTO = 2 M</t>
  </si>
  <si>
    <t>117,75</t>
  </si>
  <si>
    <t>TUBO PVC DE REVESTIMENTO GEOMECANICO NERVURADO STANDARD, DN = 206 MM, COMPRIMENTO = 2 M</t>
  </si>
  <si>
    <t>204,19</t>
  </si>
  <si>
    <t>TUBO PVC DE REVESTIMENTO GEOMECANICO NERVURADO STANDARD, DN = 250 MM, COMPRIMENTO = 2 M</t>
  </si>
  <si>
    <t>TUBO PVC DEFOFO, JEI, 1 MPA, DN 100 MM, PARA REDE DE AGUA (NBR 7665)</t>
  </si>
  <si>
    <t>63,54</t>
  </si>
  <si>
    <t>TUBO PVC DEFOFO, JEI, 1 MPA, DN 150 MM, PARA REDE DE  AGUA (NBR 7665)</t>
  </si>
  <si>
    <t>170,99</t>
  </si>
  <si>
    <t>TUBO PVC DEFOFO, JEI, 1 MPA, DN 200 MM, PARA REDE DE AGUA (NBR 7665)</t>
  </si>
  <si>
    <t>289,78</t>
  </si>
  <si>
    <t>TUBO PVC DEFOFO, JEI, 1 MPA, DN 250 MM, PARA REDE DE AGUA (NBR 7665)</t>
  </si>
  <si>
    <t>441,15</t>
  </si>
  <si>
    <t>TUBO PVC DEFOFO, JEI, 1 MPA, DN 300 MM, PARA REDE DE AGUA (NBR 7665)</t>
  </si>
  <si>
    <t>626,44</t>
  </si>
  <si>
    <t>TUBO PVC PBA JEI, CLASSE 12, DN 100 MM, PARA REDE DE AGUA (NBR 5647)</t>
  </si>
  <si>
    <t>76,15</t>
  </si>
  <si>
    <t>TUBO PVC PBA JEI, CLASSE 12, DN 50 MM, PARA REDE DE AGUA (NBR 5647)</t>
  </si>
  <si>
    <t>TUBO PVC PBA JEI, CLASSE 12, DN 75 MM, PARA REDE DE AGUA (NBR 5647)</t>
  </si>
  <si>
    <t>46,85</t>
  </si>
  <si>
    <t>TUBO PVC PBA JEI, CLASSE 15, DN 100 MM, PARA REDE DE AGUA (NBR 5647)</t>
  </si>
  <si>
    <t>TUBO PVC PBA JEI, CLASSE 15, DN 50 MM, PARA REDE DE AGUA (NBR 5647)</t>
  </si>
  <si>
    <t>TUBO PVC PBA JEI, CLASSE 15, DN 75 MM, PARA REDE DE AGUA (NBR 5647)</t>
  </si>
  <si>
    <t>54,67</t>
  </si>
  <si>
    <t>TUBO PVC PBA JEI, CLASSE 20, DN 100 MM, PARA REDE DE AGUA (NBR 5647)</t>
  </si>
  <si>
    <t>114,22</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</si>
  <si>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</si>
  <si>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</si>
  <si>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</si>
  <si>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</si>
  <si>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</si>
  <si>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</si>
  <si>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</si>
  <si>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</si>
  <si>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</si>
  <si>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95,72</t>
  </si>
  <si>
    <t>TUBO PVC, ROSCAVEL,  2", PARA AGUA FRIA PREDIAL</t>
  </si>
  <si>
    <t>TUBO PVC, ROSCAVEL, 1 1/2",  AGUA FRIA PREDIAL</t>
  </si>
  <si>
    <t>43,36</t>
  </si>
  <si>
    <t>TUBO PVC, ROSCAVEL, 1 1/4", AGUA FRIA PREDIAL</t>
  </si>
  <si>
    <t>34,85</t>
  </si>
  <si>
    <t>TUBO PVC, ROSCAVEL, 1/2", AGUA FRIA PREDIAL</t>
  </si>
  <si>
    <t>TUBO PVC, ROSCAVEL, 1", AGUA FRIA PREDIAL</t>
  </si>
  <si>
    <t>TUBO PVC, ROSCAVEL, 3", AGUA FRIA PREDIAL</t>
  </si>
  <si>
    <t>123,80</t>
  </si>
  <si>
    <t>TUBO PVC, ROSCAVEL, 4",  AGUA FRIA PREDIAL</t>
  </si>
  <si>
    <t>149,46</t>
  </si>
  <si>
    <t>TUBO PVC, ROSCAVEL, 5",  AGUA FRIA PREDIAL</t>
  </si>
  <si>
    <t>214,94</t>
  </si>
  <si>
    <t>TUBO PVC, ROSCAVEL, 6",  AGUA FRIA PREDIAL</t>
  </si>
  <si>
    <t>225,34</t>
  </si>
  <si>
    <t>TUBO PVC, SERIE R, DN 100 MM, PARA ESGOTO OU AGUAS PLUVIAIS PREDIAIS (NBR 5688)</t>
  </si>
  <si>
    <t>49,28</t>
  </si>
  <si>
    <t>TUBO PVC, SERIE R, DN 150 MM, PARA ESGOTO OU AGUAS PLUVIAIS PREDIAIS (NBR 5688)</t>
  </si>
  <si>
    <t>100,17</t>
  </si>
  <si>
    <t>TUBO PVC, SERIE R, DN 40 MM, PARA ESGOTO OU AGUAS PLUVIAIS PREDIAIS (NBR 5688)</t>
  </si>
  <si>
    <t>17,21</t>
  </si>
  <si>
    <t>TUBO PVC, SERIE R, DN 50 MM, PARA ESGOTO OU AGUAS PLUVIAIS PREDIAIS (NBR 5688)</t>
  </si>
  <si>
    <t>TUBO PVC, SERIE R, DN 75 MM, PARA ESGOTO OU AGUAS PLUVIAIS PREDIAIS (NBR 5688)</t>
  </si>
  <si>
    <t>TUBO PVC, SOLDAVEL, DN 100 MM, AGUA FRIA (NBR-5648)</t>
  </si>
  <si>
    <t>104,38</t>
  </si>
  <si>
    <t>TUBO PVC, SOLDAVEL, DN 20 MM, AGUA FRIA (NBR-5648)</t>
  </si>
  <si>
    <t>3,84</t>
  </si>
  <si>
    <t>TUBO PVC, SOLDAVEL, DN 25 MM, AGUA FRIA (NBR-5648)</t>
  </si>
  <si>
    <t>TUBO PVC, SOLDAVEL, DN 32 MM, AGUA FRIA (NBR-5648)</t>
  </si>
  <si>
    <t>TUBO PVC, SOLDAVEL, DN 40 MM, AGUA FRIA (NBR-5648)</t>
  </si>
  <si>
    <t>TUBO PVC, SOLDAVEL, DN 50 MM, PARA AGUA FRIA (NBR-5648)</t>
  </si>
  <si>
    <t>TUBO PVC, SOLDAVEL, DN 60 MM, AGUA FRIA (NBR-5648)</t>
  </si>
  <si>
    <t>31,08</t>
  </si>
  <si>
    <t>TUBO PVC, SOLDAVEL, DN 75 MM, AGUA FRIA (NBR-5648)</t>
  </si>
  <si>
    <t>52,07</t>
  </si>
  <si>
    <t>TUBO PVC, SOLDAVEL, DN 85 MM, AGUA FRIA (NBR-5648)</t>
  </si>
  <si>
    <t>65,06</t>
  </si>
  <si>
    <t>TUBO 26" EM CHAPA PRETA, E= 3/16", 147 KG/6 M</t>
  </si>
  <si>
    <t>3.558,32</t>
  </si>
  <si>
    <t>TUBO 30" EM CHAPA PRETA, E= 1/4", 175 KG/6 M</t>
  </si>
  <si>
    <t>4.536,01</t>
  </si>
  <si>
    <t>TUBO 30" EM CHAPA PRETA, E= 3/8", 177 KG/6 M</t>
  </si>
  <si>
    <t>4.587,85</t>
  </si>
  <si>
    <t>UNIAO COM ASSENTO CONICO DE BRONZE, DIAMETRO 1/2"</t>
  </si>
  <si>
    <t>40,76</t>
  </si>
  <si>
    <t>UNIAO COM ASSENTO CONICO DE BRONZE, DIAMETRO 1"</t>
  </si>
  <si>
    <t>UNIAO COM ASSENTO CONICO DE BRONZE, DIAMETRO 2 1/2"</t>
  </si>
  <si>
    <t>232,43</t>
  </si>
  <si>
    <t>UNIAO COM ASSENTO CONICO DE BRONZE, DIAMETRO 2'</t>
  </si>
  <si>
    <t>149,19</t>
  </si>
  <si>
    <t>UNIAO COM ASSENTO CONICO DE BRONZE, DIAMETRO 3/4"</t>
  </si>
  <si>
    <t>49,97</t>
  </si>
  <si>
    <t>UNIAO COM ASSENTO CONICO DE BRONZE, DIAMETRO 3"</t>
  </si>
  <si>
    <t>375,84</t>
  </si>
  <si>
    <t>UNIAO COM ASSENTO CONICO DE BRONZE, DIAMETRO 4"</t>
  </si>
  <si>
    <t>639,62</t>
  </si>
  <si>
    <t>UNIAO COM ASSENTO CONICO DE FERRO LONGO (MACHO-FEMEA), DIAMETRO 1 1/2"</t>
  </si>
  <si>
    <t>131,55</t>
  </si>
  <si>
    <t>UNIAO COM ASSENTO CONICO DE FERRO LONGO (MACHO-FEMEA), DIAMETRO 1/2"</t>
  </si>
  <si>
    <t>42,87</t>
  </si>
  <si>
    <t>UNIAO COM ASSENTO CONICO DE FERRO LONGO (MACHO-FEMEA), DIAMETRO 1"</t>
  </si>
  <si>
    <t>UNIAO COM ASSENTO CONICO DE FERRO LONGO (MACHO-FEMEA), DIAMETRO 2 1/2"</t>
  </si>
  <si>
    <t>259,17</t>
  </si>
  <si>
    <t>UNIAO COM ASSENTO CONICO DE FERRO LONGO (MACHO-FEMEA), DIAMETRO 2"</t>
  </si>
  <si>
    <t>UNIAO COM ASSENTO CONICO DE FERRO LONGO (MACHO-FEMEA), DIAMETRO 3/4"</t>
  </si>
  <si>
    <t>67,18</t>
  </si>
  <si>
    <t>UNIAO COM ASSENTO CONICO DE FERRO LONGO (MACHO-FEMEA), DIAMETRO 3'</t>
  </si>
  <si>
    <t>378,79</t>
  </si>
  <si>
    <t>UNIAO COM ASSENTO CONICO DE FERRO LONGO (MACHO-FEMEA), DIAMETRO 4"</t>
  </si>
  <si>
    <t>478,49</t>
  </si>
  <si>
    <t>UNIAO COM FLANGE PPR, DN 40 MM, PARA AGUA QUENTE PREDIAL</t>
  </si>
  <si>
    <t>178,97</t>
  </si>
  <si>
    <t>UNIAO DE FERRO GALVANIZADO, COM ASSENTO CONICO DE BRONZE, DE 1 1/2"</t>
  </si>
  <si>
    <t>86,22</t>
  </si>
  <si>
    <t>UNIAO DE FERRO GALVANIZADO, COM ASSENTO CONICO DE BRONZE, DE 1 1/4"</t>
  </si>
  <si>
    <t>83,34</t>
  </si>
  <si>
    <t>UNIAO DE FERRO GALVANIZADO, COM ROSCA BSP, COM ASSENTO PLANO, DE 1 1/2"</t>
  </si>
  <si>
    <t>62,16</t>
  </si>
  <si>
    <t>UNIAO DE FERRO GALVANIZADO, COM ROSCA BSP, COM ASSENTO PLANO, DE 1 1/4"</t>
  </si>
  <si>
    <t>49,94</t>
  </si>
  <si>
    <t>UNIAO DE FERRO GALVANIZADO, COM ROSCA BSP, COM ASSENTO PLANO, DE 1/2"</t>
  </si>
  <si>
    <t>UNIAO DE FERRO GALVANIZADO, COM ROSCA BSP, COM ASSENTO PLANO, DE 1"</t>
  </si>
  <si>
    <t>UNIAO DE FERRO GALVANIZADO, COM ROSCA BSP, COM ASSENTO PLANO, DE 2 1/2"</t>
  </si>
  <si>
    <t>151,24</t>
  </si>
  <si>
    <t>UNIAO DE FERRO GALVANIZADO, COM ROSCA BSP, COM ASSENTO PLANO, DE 2"</t>
  </si>
  <si>
    <t>91,41</t>
  </si>
  <si>
    <t>UNIAO DE FERRO GALVANIZADO, COM ROSCA BSP, COM ASSENTO PLANO, DE 3/4"</t>
  </si>
  <si>
    <t>28,86</t>
  </si>
  <si>
    <t>UNIAO DE FERRO GALVANIZADO, COM ROSCA BSP, COM ASSENTO PLANO, DE 3"</t>
  </si>
  <si>
    <t>234,30</t>
  </si>
  <si>
    <t>UNIAO DE FERRO GALVANIZADO, COM ROSCA BSP, COM ASSENTO PLANO, DE 4"</t>
  </si>
  <si>
    <t>328,92</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</si>
  <si>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</si>
  <si>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</si>
  <si>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</si>
  <si>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</si>
  <si>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32,28</t>
  </si>
  <si>
    <t>UNIAO DUPLA PPR DN 20 MM, PARA AGUA QUENTE PREDIAL</t>
  </si>
  <si>
    <t>UNIAO DUPLA PPR DN 25 MM, PARA AGUA QUENTE PREDIAL</t>
  </si>
  <si>
    <t>51,45</t>
  </si>
  <si>
    <t>UNIAO EM POLIPROPILENO (PP), PARA TUBO EM PEAD, 20 MM - LIGACAO PREDIAL DE AGUA</t>
  </si>
  <si>
    <t>UNIAO EM POLIPROPILENO (PP), PARA TUBO EM PEAD, 32 MM - LIGACAO PREDIAL DE AGUA</t>
  </si>
  <si>
    <t>14,10</t>
  </si>
  <si>
    <t>UNIAO METALICA, PARA CONEXAO COM ANEL DESLIZANTE EM TUBO PEX, DN 16 MM</t>
  </si>
  <si>
    <t>9,06</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</si>
  <si>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</si>
  <si>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</si>
  <si>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</si>
  <si>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</si>
  <si>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</si>
  <si>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113,53</t>
  </si>
  <si>
    <t>UNIAO PVC, ROSCAVEL, 1 1/2",  AGUA FRIA PREDIAL</t>
  </si>
  <si>
    <t>UNIAO PVC, ROSCAVEL, 1 1/4",  AGUA FRIA PREDIAL</t>
  </si>
  <si>
    <t>UNIAO PVC, ROSCAVEL, 1",  AGUA FRIA PREDIAL</t>
  </si>
  <si>
    <t>UNIAO PVC, ROSCAVEL, 2 1/2",  AGUA FRIA PREDIAL</t>
  </si>
  <si>
    <t>UNIAO PVC, ROSCAVEL, 3/4",  AGUA FRIA PREDIAL</t>
  </si>
  <si>
    <t>15,04</t>
  </si>
  <si>
    <t>UNIAO PVC, ROSCAVEL, 3",  AGUA FRIA PREDIAL</t>
  </si>
  <si>
    <t>295,63</t>
  </si>
  <si>
    <t>UNIAO PVC, SOLDAVEL, 110 MM,  PARA AGUA FRIA PREDIAL</t>
  </si>
  <si>
    <t>589,45</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</si>
  <si>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</si>
  <si>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</si>
  <si>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</si>
  <si>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</si>
  <si>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</si>
  <si>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40,84</t>
  </si>
  <si>
    <t>UNIAO PVC, SOLDAVEL, 60 MM,  PARA AGUA FRIA PREDIAL</t>
  </si>
  <si>
    <t>UNIAO PVC, SOLDAVEL, 75 MM,  PARA AGUA FRIA PREDIAL</t>
  </si>
  <si>
    <t>207,43</t>
  </si>
  <si>
    <t>UNIAO PVC, SOLDAVEL, 85 MM,  PARA AGUA FRIA PREDIAL</t>
  </si>
  <si>
    <t>318,95</t>
  </si>
  <si>
    <t>UNIAO TIPO STORZ, COM EMPATACAO INTERNA TIPO ANEL DE EXPANSAO, ENGATE RAPIDO 1 1/2", PARA MANGUEIRA DE COMBATE A INCENDIO PREDIAL</t>
  </si>
  <si>
    <t>163,82</t>
  </si>
  <si>
    <t>UNIAO TIPO STORZ, COM EMPATACAO INTERNA TIPO ANEL DE EXPANSAO, ENGATE RAPIDO 2 1/2", PARA MANGUEIRA DE COMBATE A INCENDIO PREDIAL</t>
  </si>
  <si>
    <t>234,38</t>
  </si>
  <si>
    <t>UNIAO, CPVC, SOLDAVEL, 15 MM, PARA AGUA QUENTE PREDIAL</t>
  </si>
  <si>
    <t>UNIAO, CPVC, SOLDAVEL, 22 MM, PARA AGUA QUENTE PREDIAL</t>
  </si>
  <si>
    <t>UNIAO, CPVC, SOLDAVEL, 28 MM, PARA AGUA QUENTE PREDIAL</t>
  </si>
  <si>
    <t>19,64</t>
  </si>
  <si>
    <t>UNIAO, CPVC, SOLDAVEL, 35 MM, PARA AGUA QUENTE PREDIAL</t>
  </si>
  <si>
    <t>29,99</t>
  </si>
  <si>
    <t>UNIAO, CPVC, SOLDAVEL, 42 MM, PARA AGUA QUENTE PREDIAL</t>
  </si>
  <si>
    <t>44,52</t>
  </si>
  <si>
    <t>UNIAO, CPVC, SOLDAVEL, 54 MM, PARA AGUA QUENTE PREDIAL</t>
  </si>
  <si>
    <t>UNIAO, CPVC, SOLDAVEL, 73 MM, PARA AGUA QUENTE PREDIAL</t>
  </si>
  <si>
    <t>UNIAO, CPVC, SOLDAVEL, 89 MM, PARA AGUA QUENTE PREDIAL</t>
  </si>
  <si>
    <t>228,92</t>
  </si>
  <si>
    <t>USINA DE ASFALTO A FRIO, CAPACIDADE DE 30 A 40 T/H, ELETRICA, POTENCIA DE 30 CV</t>
  </si>
  <si>
    <t>137.267,59</t>
  </si>
  <si>
    <t>USINA DE ASFALTO A FRIO, CAPACIDADE DE 40 A 60 T/H, ELETRICA, POTENCIA DE 30 CV</t>
  </si>
  <si>
    <t>170.964,97</t>
  </si>
  <si>
    <t>USINA DE ASFALTO A QUENTE, FIXA, TIPO CONTRA FLUXO, CAPACIDADE DE 100 A 140 T/H, POTENCIA DE 280 KW, COM MISTURADOR EXTERNO ROTATIVO</t>
  </si>
  <si>
    <t>3.325.609,68</t>
  </si>
  <si>
    <t>USINA DE ASFALTO, GRAVIMETRICA, CAPACIDADE DE 150 T/H, POTENCIA DE 400  KW</t>
  </si>
  <si>
    <t>8.756.212,93</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</si>
  <si>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</si>
  <si>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</si>
  <si>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</si>
  <si>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</si>
  <si>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</si>
  <si>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</si>
  <si>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</si>
  <si>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USINA DE LAMA ASFALTICA, PROD 30 A 50 T/H, SILO DE AGREGADO 7 M3, RESERVATORIOS PARA EMULSAO E AGUA DE 2,3 M3 CADA, MISTURADOR TIPO PUGG-MILL A SER MONTADO SOBRE CAMINHAO</t>
  </si>
  <si>
    <t>624.039,89</t>
  </si>
  <si>
    <t>USINA DE MISTURAS ASFALTICAS A QUENTE, MOVEL, TIPO CONTRA FLUXO, CAPACIDADE DE 40 A 80 T/H</t>
  </si>
  <si>
    <t>2.707.421,00</t>
  </si>
  <si>
    <t>USINA MISTURADORA DE SOLOS,  DOSADORES TRIPLOS, CALHA VIBRATORIA CAPACIDADE DE 200 A 500 T/H, POTENCIA DE 75 KW</t>
  </si>
  <si>
    <t>1.396.615,81</t>
  </si>
  <si>
    <t>VALVULA DE DESCARGA EM METAL CROMADO PARA MICTORIO COM ACIONAMENTO POR PRESSAO E FECHAMENTO AUTOMATICO</t>
  </si>
  <si>
    <t>257,77</t>
  </si>
  <si>
    <t>VALVULA DE DESCARGA METALICA, BASE 1 1/2 " E ACABAMENTO METALICO CROMADO</t>
  </si>
  <si>
    <t>299,45</t>
  </si>
  <si>
    <t>VALVULA DE DESCARGA METALICA, BASE 1 1/4 " E ACABAMENTO METALICO CROMADO</t>
  </si>
  <si>
    <t>242,59</t>
  </si>
  <si>
    <t>VALVULA DE ESCOAMENTO PARA TANQUE, EM METAL CROMADO, 1.1/2 ", SEM LADRAO, COM TAMPAO PLASTICO</t>
  </si>
  <si>
    <t>48,10</t>
  </si>
  <si>
    <t>VALVULA DE ESFERA BRUTA EM BRONZE, BITOLA 1 " (REF 1552-B)</t>
  </si>
  <si>
    <t>88,87</t>
  </si>
  <si>
    <t>VALVULA DE ESFERA BRUTA EM BRONZE, BITOLA 1 1/2 " (REF 1552-B)</t>
  </si>
  <si>
    <t>159,61</t>
  </si>
  <si>
    <t>VALVULA DE ESFERA BRUTA EM BRONZE, BITOLA 1 1/4 " (REF 1552-B)</t>
  </si>
  <si>
    <t>132,46</t>
  </si>
  <si>
    <t>VALVULA DE ESFERA BRUTA EM BRONZE, BITOLA 1/2 " (REF 1552-B)</t>
  </si>
  <si>
    <t>57,03</t>
  </si>
  <si>
    <t>VALVULA DE ESFERA BRUTA EM BRONZE, BITOLA 2 " (REF 1552-B)</t>
  </si>
  <si>
    <t>246,13</t>
  </si>
  <si>
    <t>VALVULA DE ESFERA BRUTA EM BRONZE, BITOLA 3/4 " (REF 1552-B)</t>
  </si>
  <si>
    <t>VALVULA DE RETENCAO DE BRONZE, PE COM CRIVOS, EXTREMIDADE COM ROSCA, DE 1 1/2", PARA FUNDO DE POCO</t>
  </si>
  <si>
    <t>130,93</t>
  </si>
  <si>
    <t>VALVULA DE RETENCAO DE BRONZE, PE COM CRIVOS, EXTREMIDADE COM ROSCA, DE 1 1/4", PARA FUNDO DE POCO</t>
  </si>
  <si>
    <t>122,70</t>
  </si>
  <si>
    <t>VALVULA DE RETENCAO DE BRONZE, PE COM CRIVOS, EXTREMIDADE COM ROSCA, DE 1", PARA FUNDO DE POCO</t>
  </si>
  <si>
    <t>77,29</t>
  </si>
  <si>
    <t>VALVULA DE RETENCAO DE BRONZE, PE COM CRIVOS, EXTREMIDADE COM ROSCA, DE 2 1/2", PARA FUNDO DE POCO</t>
  </si>
  <si>
    <t>354,43</t>
  </si>
  <si>
    <t>VALVULA DE RETENCAO DE BRONZE, PE COM CRIVOS, EXTREMIDADE COM ROSCA, DE 2", PARA FUNDO DE POCO</t>
  </si>
  <si>
    <t>198,33</t>
  </si>
  <si>
    <t>VALVULA DE RETENCAO DE BRONZE, PE COM CRIVOS, EXTREMIDADE COM ROSCA, DE 3/4", PARA FUNDO DE POCO</t>
  </si>
  <si>
    <t>VALVULA DE RETENCAO DE BRONZE, PE COM CRIVOS, EXTREMIDADE COM ROSCA, DE 3", PARA FUNDO DE POCO</t>
  </si>
  <si>
    <t>485,89</t>
  </si>
  <si>
    <t>VALVULA DE RETENCAO DE BRONZE, PE COM CRIVOS, EXTREMIDADE COM ROSCA, DE 4", PARA FUNDO DE POCO</t>
  </si>
  <si>
    <t>855,12</t>
  </si>
  <si>
    <t>VALVULA DE RETENCAO HORIZONTAL, DE BRONZE (PN-25), 1 1/2", 400 PSI, TAMPA DE PORCA DE UNIAO, EXTREMIDADES COM ROSCA</t>
  </si>
  <si>
    <t>254,05</t>
  </si>
  <si>
    <t>VALVULA DE RETENCAO HORIZONTAL, DE BRONZE (PN-25), 1 1/4", 400 PSI, TAMPA DE PORCA DE UNIAO, EXTREMIDADES COM ROSCA</t>
  </si>
  <si>
    <t>227,32</t>
  </si>
  <si>
    <t>VALVULA DE RETENCAO HORIZONTAL, DE BRONZE (PN-25), 1/2", 400 PSI, TAMPA DE PORCA DE UNIAO, EXTREMIDADES COM ROSCA</t>
  </si>
  <si>
    <t>92,19</t>
  </si>
  <si>
    <t>VALVULA DE RETENCAO HORIZONTAL, DE BRONZE (PN-25), 1", 400 PSI, TAMPA DE PORCA DE UNIAO, EXTREMIDADES COM ROSCA</t>
  </si>
  <si>
    <t>151,85</t>
  </si>
  <si>
    <t>VALVULA DE RETENCAO HORIZONTAL, DE BRONZE (PN-25), 2 1/2", 400 PSI, TAMPA DE PORCA DE UNIAO, EXTREMIDADES COM ROSCA</t>
  </si>
  <si>
    <t>508,98</t>
  </si>
  <si>
    <t>VALVULA DE RETENCAO HORIZONTAL, DE BRONZE (PN-25), 2", 400 PSI, TAMPA DE PORCA DE UNIAO, EXTREMIDADES COM ROSCA</t>
  </si>
  <si>
    <t>355,92</t>
  </si>
  <si>
    <t>VALVULA DE RETENCAO HORIZONTAL, DE BRONZE (PN-25), 3/4", 400 PSI, TAMPA DE PORCA DE UNIAO, EXTREMIDADES COM ROSCA</t>
  </si>
  <si>
    <t>111,72</t>
  </si>
  <si>
    <t>VALVULA DE RETENCAO HORIZONTAL, DE BRONZE (PN-25), 3", 400 PSI, TAMPA DE PORCA DE UNIAO, EXTREMIDADES COM ROSCA</t>
  </si>
  <si>
    <t>703,01</t>
  </si>
  <si>
    <t>VALVULA DE RETENCAO HORIZONTAL, DE BRONZE (PN-25), 4", 400 PSI, TAMPA DE PORCA DE UNIAO, EXTREMIDADES COM ROSCA</t>
  </si>
  <si>
    <t>1.090,37</t>
  </si>
  <si>
    <t>VALVULA DE RETENCAO VERTICAL, DE BRONZE (PN-16), 1 1/2", 200 PSI, EXTREMIDADES COM ROSCA</t>
  </si>
  <si>
    <t>135,25</t>
  </si>
  <si>
    <t>VALVULA DE RETENCAO VERTICAL, DE BRONZE (PN-16), 1 1/4", 200 PSI, EXTREMIDADES COM ROSCA</t>
  </si>
  <si>
    <t>117,39</t>
  </si>
  <si>
    <t>VALVULA DE RETENCAO VERTICAL, DE BRONZE (PN-16), 1/2", 200 PSI, EXTREMIDADES COM ROSCA</t>
  </si>
  <si>
    <t>67,11</t>
  </si>
  <si>
    <t>VALVULA DE RETENCAO VERTICAL, DE BRONZE (PN-16), 1", 200 PSI, EXTREMIDADES COM ROSCA</t>
  </si>
  <si>
    <t>78,25</t>
  </si>
  <si>
    <t>VALVULA DE RETENCAO VERTICAL, DE BRONZE (PN-16), 2 1/2", 200 PSI, EXTREMIDADES COM ROSCA</t>
  </si>
  <si>
    <t>315,77</t>
  </si>
  <si>
    <t>VALVULA DE RETENCAO VERTICAL, DE BRONZE (PN-16), 2", 200 PSI, EXTREMIDADES COM ROSCA</t>
  </si>
  <si>
    <t>197,06</t>
  </si>
  <si>
    <t>VALVULA DE RETENCAO VERTICAL, DE BRONZE (PN-16), 3/4", 200 PSI, EXTREMIDADES COM ROSCA</t>
  </si>
  <si>
    <t>VALVULA DE RETENCAO VERTICAL, DE BRONZE (PN-16), 3", 200 PSI, EXTREMIDADES COM ROSCA</t>
  </si>
  <si>
    <t>431,21</t>
  </si>
  <si>
    <t>VALVULA DE RETENCAO VERTICAL, DE BRONZE (PN-16), 4", 200 PSI, EXTREMIDADES COM ROSCA</t>
  </si>
  <si>
    <t>748,39</t>
  </si>
  <si>
    <t>VALVULA EM METAL CROMADO PARA LAVATORIO, 1 " SEM LADRAO</t>
  </si>
  <si>
    <t>38,22</t>
  </si>
  <si>
    <t>VALVULA EM METAL CROMADO PARA PIA AMERICANA 3.1/2 X 1.1/2 "</t>
  </si>
  <si>
    <t>VALVULA EM PLASTICO BRANCO COM SAIDA LISA PARA TANQUE 1.1/4 " X 1.1/2 "</t>
  </si>
  <si>
    <t>3,61</t>
  </si>
  <si>
    <t>VALVULA EM PLASTICO BRANCO PARA LAVATORIO 1 ", SEM UNHO, COM LADRAO</t>
  </si>
  <si>
    <t>VALVULA EM PLASTICO BRANCO PARA TANQUE OU LAVATORIO 1 ", SEM UNHO E SEM LADRAO</t>
  </si>
  <si>
    <t>VALVULA EM PLASTICO BRANCO PARA TANQUE 1.1/4 " X 1.1/2 ", SEM UNHO E SEM LADRAO</t>
  </si>
  <si>
    <t>4,29</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</si>
  <si>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</si>
  <si>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</si>
  <si>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</si>
  <si>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</si>
  <si>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23,13</t>
  </si>
  <si>
    <t>VARIADOR DE LUMINOSIDADE ROTATIVO (DIMMER) 127 V, 300 W (APENAS MODULO)</t>
  </si>
  <si>
    <t>VARIADOR DE LUMINOSIDADE ROTATIVO (DIMMER) 127V, 300W, CONJUNTO MONTADO PARA EMBUTIR 4" X 2" (PLACA + SUPORTE + MODULO)</t>
  </si>
  <si>
    <t>66,31</t>
  </si>
  <si>
    <t>VARIADOR DE LUMINOSIDADE ROTATIVO (DIMMER) 220 V, 600 W (APENAS MODULO)</t>
  </si>
  <si>
    <t>VARIADOR DE LUMINOSIDADE ROTATIVO (DIMMER) 220V, 600W, CONJUNTO MONTADO PARA EMBUTIR 4" X 2" (PLACA + SUPORTE + MODULO)</t>
  </si>
  <si>
    <t>86,64</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</si>
  <si>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</si>
  <si>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</si>
  <si>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</si>
  <si>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</si>
  <si>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</si>
  <si>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83.150,50</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</si>
  <si>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</si>
  <si>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</si>
  <si>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</si>
  <si>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</si>
  <si>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</si>
  <si>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</si>
  <si>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30,12</t>
  </si>
  <si>
    <t>VEU DE VIDRO/VEU DE SUPERFICIE 30 A 35 G/M2</t>
  </si>
  <si>
    <t>VEU POLIESTER</t>
  </si>
  <si>
    <t>VIBRADOR DE IMERSAO, COM PONTEIRA DE *35* MM, MANGOTE DE 5 M, SEM MOTOR</t>
  </si>
  <si>
    <t>1.467,67</t>
  </si>
  <si>
    <t>VIBRADOR DE IMERSAO, COM PONTEIRA DE *45* MM, MANGOTE DE 5 M, SEM MOTOR.</t>
  </si>
  <si>
    <t>1.595,30</t>
  </si>
  <si>
    <t>VIBRADOR DE IMERSAO, COM PONTEIRA DE *60* MM, MANGOTE DE 5 M, SEM MOTOR.</t>
  </si>
  <si>
    <t>1.789,54</t>
  </si>
  <si>
    <t>VIBRADOR DE IMERSAO, DIAMETRO DA PONTEIRA DE *35* MM, COM MOTOR 4 TEMPOS A GASOLINA DE 5,5 HP (5,5 CV)</t>
  </si>
  <si>
    <t>3.850,00</t>
  </si>
  <si>
    <t>VIBRADOR DE IMERSAO, DIAMETRO DA PONTEIRA DE *45* MM, COM MOTOR ELETRICO TRIFASICO DE 2 HP (2 CV)</t>
  </si>
  <si>
    <t>3.453,78</t>
  </si>
  <si>
    <t>VIBRADOR DE IMERSAO, DIAMETRO DA PONTEIRA DE *45* MM, COM MOTOR 4 TEMPOS A GASOLINA DE 5,5 HP (5,5 CV)</t>
  </si>
  <si>
    <t>4.207,13</t>
  </si>
  <si>
    <t>VIBROACABADORA DE ASFALTO SOBRE ESTEIRAS, LARG. PAVIM. MAX. 8,00 M, POT. 100 KW/ 134 HP, CAP.  600 T/ H</t>
  </si>
  <si>
    <t>5.372.494,00</t>
  </si>
  <si>
    <t>VIBROACABADORA DE ASFALTO SOBRE ESTEIRAS, LARG. PAVIM. 2,13 M A 4,55 M, POT. 74 KW/ 100 HP, CAP. 400  T/ H</t>
  </si>
  <si>
    <t>2.261.757,62</t>
  </si>
  <si>
    <t>VIBROACABADORA DE ASFALTO SOBRE ESTEIRAS, LARG. PAVIM. 2,60 M A 5,75 M, POT. 110 HP, CAP. 450 T/ H</t>
  </si>
  <si>
    <t>2.278.147,33</t>
  </si>
  <si>
    <t>VIBROACABADORA DE ASFALTO SOBRE ESTEIRAS, LARG. PAVIMENT. 1,90 A 5,3 M, POT. 78 KW/105 HP, CAP. 450 T/H</t>
  </si>
  <si>
    <t>2.760.000,00</t>
  </si>
  <si>
    <t>VIBROACABADORA DE ASFALTO SOBRE RODAS, LARGURA DE PAVIMENTACAO DE 1,70 A 4,20 M, POTENCIA 78 KW/105 HP, CAPACIDADE 300 T/H</t>
  </si>
  <si>
    <t>2.445.320,53</t>
  </si>
  <si>
    <t>VIDRACEIRO (HORISTA)</t>
  </si>
  <si>
    <t>11,01</t>
  </si>
  <si>
    <t>VIDRACEIRO (MENSALISTA)</t>
  </si>
  <si>
    <t>1.926,48</t>
  </si>
  <si>
    <t>VIDRO COMUM LAMINADO LISO INCOLOR DUPLO, ESPESSURA TOTAL 8 MM (CADA CAMADA DE 4 MM) - COLOCADO</t>
  </si>
  <si>
    <t>689,26</t>
  </si>
  <si>
    <t>VIDRO COMUM LAMINADO, LISO, INCOLOR, DUPLO, ESPESSURA TOTAL 6 MM (CADA CAMADA E= 3 MM) - COLOCADO</t>
  </si>
  <si>
    <t>VIDRO COMUM LAMINADO, LISO, INCOLOR, TRIPLO, ESPESSURA TOTAL 12 MM (CADA CAMADA E=  4 MM) - COLOCADO</t>
  </si>
  <si>
    <t>1.559,99</t>
  </si>
  <si>
    <t>VIDRO COMUM LAMINADO, LISO, INCOLOR, TRIPLO, ESPESSURA TOTAL 15 MM (CADA CAMADA E = 5 MM) - COLOCADO</t>
  </si>
  <si>
    <t>1.824,00</t>
  </si>
  <si>
    <t>VIDRO CRISTAL COLORIDO, 10 MM, PINTADO NA COR BRANCA</t>
  </si>
  <si>
    <t>537,60</t>
  </si>
  <si>
    <t>VIDRO CRISTAL COLORIDO, 4 MM, PINTADO NA COR BRANCA</t>
  </si>
  <si>
    <t>168,00</t>
  </si>
  <si>
    <t>VIDRO CRISTAL COLORIDO, 6 MM, PINTADO NA COR BRANCA</t>
  </si>
  <si>
    <t>238,76</t>
  </si>
  <si>
    <t>VIDRO CRISTAL COLORIDO, 8 MM, PINTADO NA COR BRANCA</t>
  </si>
  <si>
    <t>387,60</t>
  </si>
  <si>
    <t>VIDRO LISO FUME E = 4MM - SEM COLOCACAO</t>
  </si>
  <si>
    <t>192,00</t>
  </si>
  <si>
    <t>VIDRO LISO FUME E = 6MM - SEM COLOCACAO</t>
  </si>
  <si>
    <t>288,00</t>
  </si>
  <si>
    <t>VIDRO LISO FUME, E = 5 MM - SEM COLOCACAO</t>
  </si>
  <si>
    <t>207,25</t>
  </si>
  <si>
    <t>VIDRO LISO INCOLOR 10 MM - SEM COLOCACAO</t>
  </si>
  <si>
    <t>359,99</t>
  </si>
  <si>
    <t>VIDRO LISO INCOLOR 2 A 3 MM - SEM COLOCACAO</t>
  </si>
  <si>
    <t>108,00</t>
  </si>
  <si>
    <t>VIDRO LISO INCOLOR 4MM - SEM COLOCACAO</t>
  </si>
  <si>
    <t>143,99</t>
  </si>
  <si>
    <t>VIDRO LISO INCOLOR 5MM - SEM COLOCACAO</t>
  </si>
  <si>
    <t>VIDRO LISO INCOLOR 6 MM - SEM COLOCACAO</t>
  </si>
  <si>
    <t>204,00</t>
  </si>
  <si>
    <t>VIDRO LISO INCOLOR 8MM  -  SEM COLOCACAO</t>
  </si>
  <si>
    <t>297,60</t>
  </si>
  <si>
    <t>VIDRO MARTELADO OU CANELADO, 4 MM - SEM COLOCACAO</t>
  </si>
  <si>
    <t>119,99</t>
  </si>
  <si>
    <t>VIDRO PLANO ARAMADO E = 6 MM - SEM COLOCACAO</t>
  </si>
  <si>
    <t>VIDRO PLANO ARMADO E = 7MM - SEM COLOCACAO</t>
  </si>
  <si>
    <t>371,99</t>
  </si>
  <si>
    <t>VIDRO TEMPERADO INCOLOR E = 10 MM, SEM COLOCACAO</t>
  </si>
  <si>
    <t>374,44</t>
  </si>
  <si>
    <t>VIDRO TEMPERADO INCOLOR E = 6 MM, SEM COLOCACAO</t>
  </si>
  <si>
    <t>220,95</t>
  </si>
  <si>
    <t>VIDRO TEMPERADO INCOLOR E = 8 MM, SEM COLOCACAO</t>
  </si>
  <si>
    <t>288,43</t>
  </si>
  <si>
    <t>VIDRO TEMPERADO INCOLOR PARA PORTA DE ABRIR, E = 10 MM (SEM FERRAGENS E SEM COLOCACAO)</t>
  </si>
  <si>
    <t>405,00</t>
  </si>
  <si>
    <t>VIDRO TEMPERADO VERDE E = 10 MM, SEM COLOCACAO</t>
  </si>
  <si>
    <t>471,92</t>
  </si>
  <si>
    <t>VIDRO TEMPERADO VERDE E = 6 MM, SEM COLOCACAO</t>
  </si>
  <si>
    <t>266,62</t>
  </si>
  <si>
    <t>VIDRO TEMPERADO VERDE E = 8 MM, SEM COLOCACAO</t>
  </si>
  <si>
    <t>360,20</t>
  </si>
  <si>
    <t>VIGA *7,5 X 10* CM EM PINUS, MISTA OU EQUIVALENTE DA REGIAO - BRUTA</t>
  </si>
  <si>
    <t>19,76</t>
  </si>
  <si>
    <t>VIGA *7,5 X 15 CM EM PINUS, MISTA OU EQUIVALENTE DA REGIAO - BRUTA</t>
  </si>
  <si>
    <t>VIGA APARELHADA  *6 X 12* CM, EM MACARANDUBA, ANGELIM OU EQUIVALENTE DA REGIAO</t>
  </si>
  <si>
    <t>20,29</t>
  </si>
  <si>
    <t>VIGA APARELHADA *6 X 16* CM, EM MACARANDUBA, ANGELIM OU EQUIVALENTE DA REGIAO</t>
  </si>
  <si>
    <t>VIGA DE ESCORAMAENTO H20, DE MADEIRA, PESO DE 5,00 A 5,20 KG/M, COM EXTREMIDADES PLASTICAS</t>
  </si>
  <si>
    <t>96,18</t>
  </si>
  <si>
    <t>VIGA NAO APARELHADA  *6 X 12* CM, EM MACARANDUBA, ANGELIM OU EQUIVALENTE DA REGIAO - BRUTA</t>
  </si>
  <si>
    <t>22,21</t>
  </si>
  <si>
    <t>VIGA NAO APARELHADA *6 X 16* CM, EM MACARANDUBA, ANGELIM OU EQUIVALENTE DA REGIAO -  BRUTA</t>
  </si>
  <si>
    <t>VIGA NAO APARELHADA *6 X 20* CM, EM MACARANDUBA, ANGELIM OU EQUIVALENTE DA REGIAO - BRUTA</t>
  </si>
  <si>
    <t>40,10</t>
  </si>
  <si>
    <t>VIGA NAO APARELHADA *8 X 16* CM EM MACARANDUBA, ANGELIM OU EQUIVALENTE DA REGIAO -  BRUTA</t>
  </si>
  <si>
    <t>42,93</t>
  </si>
  <si>
    <t>VIGIA DIURNO</t>
  </si>
  <si>
    <t>VIGIA DIURNO (MENSALISTA)</t>
  </si>
  <si>
    <t>VIGIA NOTURNO, HORA EFETIVAMENTE TRABALHADA DE 22 H AS 5 H (COM ADICIONAL NOTURNO)</t>
  </si>
</sst>
</file>

<file path=xl/styles.xml><?xml version="1.0" encoding="utf-8"?>
<styleSheet xmlns="http://schemas.openxmlformats.org/spreadsheetml/2006/main" xmlns:mc="http://schemas.openxmlformats.org/markup-compatibility/2006" xmlns:xr9="http://schemas.microsoft.com/office/spreadsheetml/2016/revision9" mc:Ignorable="xr9">
  <numFmts count="19">
    <numFmt numFmtId="176" formatCode="_-* #,##0.00_-;\-* #,##0.00_-;_-* &quot;-&quot;??_-;_-@_-"/>
    <numFmt numFmtId="177" formatCode="_-&quot;R$&quot;\ * #,##0.00_-;\-&quot;R$&quot;\ * #,##0.00_-;_-&quot;R$&quot;\ * &quot;-&quot;??_-;_-@_-"/>
    <numFmt numFmtId="178" formatCode="_-* #,##0_-;\-* #,##0_-;_-* &quot;-&quot;_-;_-@_-"/>
    <numFmt numFmtId="179" formatCode="_-&quot;R$&quot;\ * #,##0_-;\-&quot;R$&quot;\ * #,##0_-;_-&quot;R$&quot;\ * &quot;-&quot;_-;_-@_-"/>
    <numFmt numFmtId="180" formatCode="#,##0.00000"/>
    <numFmt numFmtId="181" formatCode="_(* #,##0.00_);_(* \(#,##0.00\);_(* &quot;-&quot;??_);_(@_)"/>
    <numFmt numFmtId="182" formatCode="dd\-mm\-yyyy"/>
    <numFmt numFmtId="183" formatCode="###,###,##0.00"/>
    <numFmt numFmtId="184" formatCode="&quot;R$&quot;\ #,##0.00_);[Red]\(&quot;R$&quot;\ #,###.00\)"/>
    <numFmt numFmtId="185" formatCode="&quot;R$&quot;\ #,##0.00"/>
    <numFmt numFmtId="186" formatCode="_-&quot;R$&quot;\ * #,##0.00_-;\-&quot;R$&quot;\ * #,##0.00_-;_-&quot;R$&quot;\ * &quot;-&quot;??_-;_-@"/>
    <numFmt numFmtId="187" formatCode="#,##0.0000000000"/>
    <numFmt numFmtId="188" formatCode="0.000%"/>
    <numFmt numFmtId="189" formatCode="&quot;TOTAL=&quot;0,000\ &quot;h&quot;"/>
    <numFmt numFmtId="190" formatCode="&quot;TOTAL=&quot;0.00\ &quot;m²&quot;"/>
    <numFmt numFmtId="191" formatCode="&quot;TOTAL=&quot;0.00&quot; und&quot;"/>
    <numFmt numFmtId="192" formatCode="_(* #,##0.000000_);_(* \(#,##0.000000\);_(* &quot;-&quot;??_);_(@_)"/>
    <numFmt numFmtId="193" formatCode="[$R$ -416]#,##0.00"/>
    <numFmt numFmtId="194" formatCode="_(&quot;R$&quot;* #,##0.00_);_(&quot;R$&quot;* \(#,##0.00\);_(&quot;R$&quot;* &quot;-&quot;??_);_(@_)"/>
  </numFmts>
  <fonts count="64">
    <font>
      <sz val="10"/>
      <color rgb="FF000000"/>
      <name val="Arial"/>
      <charset val="134"/>
      <scheme val="minor"/>
    </font>
    <font>
      <b/>
      <sz val="15"/>
      <color rgb="FFFFFFFF"/>
      <name val="Arial"/>
      <charset val="134"/>
    </font>
    <font>
      <sz val="10"/>
      <name val="Arial"/>
      <charset val="134"/>
      <scheme val="minor"/>
    </font>
    <font>
      <b/>
      <sz val="8"/>
      <color rgb="FFFFFFFF"/>
      <name val="Arial"/>
      <charset val="134"/>
    </font>
    <font>
      <sz val="9"/>
      <color theme="1"/>
      <name val="Arial"/>
      <charset val="134"/>
    </font>
    <font>
      <sz val="9"/>
      <color rgb="FF000000"/>
      <name val="Arial"/>
      <charset val="134"/>
    </font>
    <font>
      <b/>
      <sz val="16"/>
      <color rgb="FFFFFFFF"/>
      <name val="Arial"/>
      <charset val="134"/>
    </font>
    <font>
      <sz val="11"/>
      <color rgb="FF000000"/>
      <name val="Calibri"/>
      <charset val="134"/>
    </font>
    <font>
      <b/>
      <sz val="9"/>
      <color rgb="FFFFFFFF"/>
      <name val="Arial"/>
      <charset val="134"/>
    </font>
    <font>
      <sz val="10"/>
      <color theme="1"/>
      <name val="Arial"/>
      <charset val="134"/>
    </font>
    <font>
      <sz val="11"/>
      <color rgb="FFFF0000"/>
      <name val="Arial"/>
      <charset val="134"/>
    </font>
    <font>
      <b/>
      <i/>
      <sz val="11"/>
      <color theme="1"/>
      <name val="Arial"/>
      <charset val="134"/>
    </font>
    <font>
      <b/>
      <sz val="11"/>
      <color theme="1"/>
      <name val="Arial"/>
      <charset val="134"/>
    </font>
    <font>
      <b/>
      <sz val="8"/>
      <color theme="1"/>
      <name val="Arial"/>
      <charset val="134"/>
    </font>
    <font>
      <sz val="8"/>
      <color theme="1"/>
      <name val="Arial"/>
      <charset val="134"/>
    </font>
    <font>
      <b/>
      <sz val="10"/>
      <color theme="1"/>
      <name val="Arial"/>
      <charset val="134"/>
    </font>
    <font>
      <sz val="10"/>
      <color theme="1"/>
      <name val="Courier New"/>
      <charset val="134"/>
    </font>
    <font>
      <sz val="7"/>
      <color theme="1"/>
      <name val="Arial"/>
      <charset val="134"/>
    </font>
    <font>
      <sz val="16"/>
      <color rgb="FFFF0000"/>
      <name val="Times New Roman"/>
      <charset val="134"/>
    </font>
    <font>
      <b/>
      <sz val="16"/>
      <color theme="1"/>
      <name val="Times New Roman"/>
      <charset val="134"/>
    </font>
    <font>
      <sz val="16"/>
      <color theme="1"/>
      <name val="Times New Roman"/>
      <charset val="134"/>
    </font>
    <font>
      <b/>
      <sz val="12"/>
      <color theme="1"/>
      <name val="Times New Roman"/>
      <charset val="134"/>
    </font>
    <font>
      <sz val="12"/>
      <color theme="1"/>
      <name val="Times New Roman"/>
      <charset val="134"/>
    </font>
    <font>
      <sz val="12"/>
      <color rgb="FFFF0000"/>
      <name val="Times New Roman"/>
      <charset val="134"/>
    </font>
    <font>
      <sz val="12"/>
      <color rgb="FF000000"/>
      <name val="Times New Roman"/>
      <charset val="134"/>
    </font>
    <font>
      <b/>
      <sz val="14"/>
      <color theme="1"/>
      <name val="Times New Roman"/>
      <charset val="134"/>
    </font>
    <font>
      <b/>
      <sz val="16"/>
      <color theme="1"/>
      <name val="Arial"/>
      <charset val="134"/>
    </font>
    <font>
      <b/>
      <sz val="14"/>
      <color rgb="FFFF0000"/>
      <name val="Arial"/>
      <charset val="134"/>
    </font>
    <font>
      <b/>
      <u/>
      <sz val="10"/>
      <color theme="1"/>
      <name val="Times New Roman"/>
      <charset val="134"/>
    </font>
    <font>
      <b/>
      <sz val="14"/>
      <color theme="1"/>
      <name val="Arial"/>
      <charset val="134"/>
    </font>
    <font>
      <sz val="10"/>
      <color theme="1"/>
      <name val="Times New Roman"/>
      <charset val="134"/>
    </font>
    <font>
      <b/>
      <sz val="9"/>
      <color theme="0"/>
      <name val="Arial"/>
      <charset val="134"/>
    </font>
    <font>
      <b/>
      <sz val="9"/>
      <color rgb="FF000000"/>
      <name val="Arial"/>
      <charset val="134"/>
    </font>
    <font>
      <b/>
      <i/>
      <sz val="12"/>
      <color theme="1"/>
      <name val="Times New Roman"/>
      <charset val="134"/>
    </font>
    <font>
      <sz val="11"/>
      <color theme="1"/>
      <name val="Times New Roman"/>
      <charset val="134"/>
    </font>
    <font>
      <b/>
      <sz val="9"/>
      <color theme="1"/>
      <name val="Arial"/>
      <charset val="134"/>
    </font>
    <font>
      <sz val="10"/>
      <color rgb="FF000000"/>
      <name val="Arial"/>
      <charset val="134"/>
    </font>
    <font>
      <sz val="14"/>
      <color rgb="FFFF0000"/>
      <name val="Times New Roman"/>
      <charset val="134"/>
    </font>
    <font>
      <b/>
      <i/>
      <sz val="14"/>
      <color theme="1"/>
      <name val="Times New Roman"/>
      <charset val="134"/>
    </font>
    <font>
      <b/>
      <sz val="10"/>
      <color rgb="FF000000"/>
      <name val="Arial"/>
      <charset val="134"/>
    </font>
    <font>
      <sz val="10"/>
      <color theme="1"/>
      <name val="Arial"/>
      <charset val="134"/>
      <scheme val="minor"/>
    </font>
    <font>
      <b/>
      <sz val="8"/>
      <color rgb="FF000000"/>
      <name val="Arial"/>
      <charset val="134"/>
    </font>
    <font>
      <b/>
      <sz val="12"/>
      <color rgb="FF000000"/>
      <name val="Times New Roman"/>
      <charset val="134"/>
    </font>
    <font>
      <sz val="16"/>
      <color rgb="FF000000"/>
      <name val="Times New Roman"/>
      <charset val="134"/>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sz val="10"/>
      <color theme="1"/>
      <name val="Calibri"/>
      <charset val="134"/>
    </font>
  </fonts>
  <fills count="47">
    <fill>
      <patternFill patternType="none"/>
    </fill>
    <fill>
      <patternFill patternType="gray125"/>
    </fill>
    <fill>
      <patternFill patternType="solid">
        <fgColor rgb="FFFF6600"/>
        <bgColor rgb="FFFF6600"/>
      </patternFill>
    </fill>
    <fill>
      <patternFill patternType="solid">
        <fgColor rgb="FFFFFF99"/>
        <bgColor rgb="FFFFFF99"/>
      </patternFill>
    </fill>
    <fill>
      <patternFill patternType="solid">
        <fgColor rgb="FF95B3D7"/>
        <bgColor rgb="FF95B3D7"/>
      </patternFill>
    </fill>
    <fill>
      <patternFill patternType="solid">
        <fgColor rgb="FFFFFFFF"/>
        <bgColor rgb="FFFFFFFF"/>
      </patternFill>
    </fill>
    <fill>
      <patternFill patternType="solid">
        <fgColor rgb="FFFF0000"/>
        <bgColor rgb="FFFF0000"/>
      </patternFill>
    </fill>
    <fill>
      <patternFill patternType="solid">
        <fgColor rgb="FFDBE5F1"/>
        <bgColor rgb="FFDBE5F1"/>
      </patternFill>
    </fill>
    <fill>
      <patternFill patternType="solid">
        <fgColor rgb="FF366092"/>
        <bgColor rgb="FF366092"/>
      </patternFill>
    </fill>
    <fill>
      <patternFill patternType="solid">
        <fgColor rgb="FF7F7F7F"/>
        <bgColor rgb="FF7F7F7F"/>
      </patternFill>
    </fill>
    <fill>
      <patternFill patternType="solid">
        <fgColor theme="0"/>
        <bgColor theme="0"/>
      </patternFill>
    </fill>
    <fill>
      <patternFill patternType="solid">
        <fgColor rgb="FFB8CCE4"/>
        <bgColor rgb="FFB8CCE4"/>
      </patternFill>
    </fill>
    <fill>
      <patternFill patternType="solid">
        <fgColor rgb="FFCCFFCC"/>
        <bgColor rgb="FFCCFFCC"/>
      </patternFill>
    </fill>
    <fill>
      <patternFill patternType="solid">
        <fgColor rgb="FFEAF1DD"/>
        <bgColor rgb="FFEAF1DD"/>
      </patternFill>
    </fill>
    <fill>
      <patternFill patternType="solid">
        <fgColor rgb="FFD8D8D8"/>
        <bgColor rgb="FFD8D8D8"/>
      </patternFill>
    </fill>
    <fill>
      <patternFill patternType="solid">
        <fgColor theme="4"/>
        <bgColor theme="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C0C0C0"/>
      </left>
      <right/>
      <top style="thin">
        <color rgb="FFC0C0C0"/>
      </top>
      <bottom/>
      <diagonal/>
    </border>
    <border>
      <left style="thin">
        <color rgb="FF000000"/>
      </left>
      <right/>
      <top style="thin">
        <color rgb="FFC0C0C0"/>
      </top>
      <bottom/>
      <diagonal/>
    </border>
    <border>
      <left style="thin">
        <color rgb="FF00000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style="thin">
        <color rgb="FFFFFFFF"/>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hair">
        <color rgb="FF000000"/>
      </bottom>
      <diagonal/>
    </border>
    <border>
      <left/>
      <right style="thin">
        <color rgb="FF000000"/>
      </right>
      <top/>
      <bottom style="hair">
        <color rgb="FF000000"/>
      </bottom>
      <diagonal/>
    </border>
    <border>
      <left style="thin">
        <color rgb="FF000000"/>
      </left>
      <right style="thin">
        <color rgb="FF000000"/>
      </right>
      <top style="thin">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right/>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hair">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style="hair">
        <color rgb="FF000000"/>
      </top>
      <bottom style="thin">
        <color rgb="FF000000"/>
      </bottom>
      <diagonal/>
    </border>
    <border>
      <left style="hair">
        <color rgb="FF000000"/>
      </left>
      <right/>
      <top style="hair">
        <color rgb="FF000000"/>
      </top>
      <bottom/>
      <diagonal/>
    </border>
    <border>
      <left/>
      <right/>
      <top style="hair">
        <color rgb="FF000000"/>
      </top>
      <bottom/>
      <diagonal/>
    </border>
    <border>
      <left style="hair">
        <color rgb="FF000000"/>
      </left>
      <right/>
      <top/>
      <bottom/>
      <diagonal/>
    </border>
    <border>
      <left style="hair">
        <color rgb="FF000000"/>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diagonal/>
    </border>
    <border>
      <left/>
      <right style="hair">
        <color rgb="FF000000"/>
      </right>
      <top/>
      <bottom/>
      <diagonal/>
    </border>
    <border>
      <left/>
      <right style="hair">
        <color rgb="FF000000"/>
      </right>
      <top/>
      <bottom style="hair">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style="hair">
        <color rgb="FF000000"/>
      </top>
      <bottom style="hair">
        <color rgb="FF000000"/>
      </bottom>
      <diagonal/>
    </border>
    <border>
      <left/>
      <right style="thin">
        <color rgb="FF000000"/>
      </right>
      <top style="hair">
        <color rgb="FF000000"/>
      </top>
      <bottom/>
      <diagonal/>
    </border>
    <border>
      <left style="thin">
        <color rgb="FF000000"/>
      </left>
      <right style="medium">
        <color rgb="FF000000"/>
      </right>
      <top style="hair">
        <color rgb="FF000000"/>
      </top>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thin">
        <color rgb="FF000000"/>
      </left>
      <right/>
      <top style="hair">
        <color rgb="FF000000"/>
      </top>
      <bottom/>
      <diagonal/>
    </border>
    <border>
      <left style="thin">
        <color rgb="FF000000"/>
      </left>
      <right/>
      <top style="hair">
        <color rgb="FF000000"/>
      </top>
      <bottom style="hair">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40" fillId="0" borderId="0" applyFont="0" applyFill="0" applyBorder="0" applyAlignment="0" applyProtection="0">
      <alignment vertical="center"/>
    </xf>
    <xf numFmtId="177" fontId="40" fillId="0" borderId="0" applyFont="0" applyFill="0" applyBorder="0" applyAlignment="0" applyProtection="0">
      <alignment vertical="center"/>
    </xf>
    <xf numFmtId="9" fontId="40" fillId="0" borderId="0" applyFont="0" applyFill="0" applyBorder="0" applyAlignment="0" applyProtection="0">
      <alignment vertical="center"/>
    </xf>
    <xf numFmtId="178" fontId="40" fillId="0" borderId="0" applyFont="0" applyFill="0" applyBorder="0" applyAlignment="0" applyProtection="0">
      <alignment vertical="center"/>
    </xf>
    <xf numFmtId="179" fontId="4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0" fillId="16" borderId="57"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58" applyNumberFormat="0" applyFill="0" applyAlignment="0" applyProtection="0">
      <alignment vertical="center"/>
    </xf>
    <xf numFmtId="0" fontId="50" fillId="0" borderId="58" applyNumberFormat="0" applyFill="0" applyAlignment="0" applyProtection="0">
      <alignment vertical="center"/>
    </xf>
    <xf numFmtId="0" fontId="51" fillId="0" borderId="59" applyNumberFormat="0" applyFill="0" applyAlignment="0" applyProtection="0">
      <alignment vertical="center"/>
    </xf>
    <xf numFmtId="0" fontId="51" fillId="0" borderId="0" applyNumberFormat="0" applyFill="0" applyBorder="0" applyAlignment="0" applyProtection="0">
      <alignment vertical="center"/>
    </xf>
    <xf numFmtId="0" fontId="52" fillId="17" borderId="60" applyNumberFormat="0" applyAlignment="0" applyProtection="0">
      <alignment vertical="center"/>
    </xf>
    <xf numFmtId="0" fontId="53" fillId="18" borderId="61" applyNumberFormat="0" applyAlignment="0" applyProtection="0">
      <alignment vertical="center"/>
    </xf>
    <xf numFmtId="0" fontId="54" fillId="18" borderId="60" applyNumberFormat="0" applyAlignment="0" applyProtection="0">
      <alignment vertical="center"/>
    </xf>
    <xf numFmtId="0" fontId="55" fillId="19" borderId="62" applyNumberFormat="0" applyAlignment="0" applyProtection="0">
      <alignment vertical="center"/>
    </xf>
    <xf numFmtId="0" fontId="56" fillId="0" borderId="63" applyNumberFormat="0" applyFill="0" applyAlignment="0" applyProtection="0">
      <alignment vertical="center"/>
    </xf>
    <xf numFmtId="0" fontId="57" fillId="0" borderId="64" applyNumberFormat="0" applyFill="0" applyAlignment="0" applyProtection="0">
      <alignment vertical="center"/>
    </xf>
    <xf numFmtId="0" fontId="58" fillId="20" borderId="0" applyNumberFormat="0" applyBorder="0" applyAlignment="0" applyProtection="0">
      <alignment vertical="center"/>
    </xf>
    <xf numFmtId="0" fontId="59" fillId="21" borderId="0" applyNumberFormat="0" applyBorder="0" applyAlignment="0" applyProtection="0">
      <alignment vertical="center"/>
    </xf>
    <xf numFmtId="0" fontId="60" fillId="22" borderId="0" applyNumberFormat="0" applyBorder="0" applyAlignment="0" applyProtection="0">
      <alignment vertical="center"/>
    </xf>
    <xf numFmtId="0" fontId="61" fillId="23" borderId="0" applyNumberFormat="0" applyBorder="0" applyAlignment="0" applyProtection="0">
      <alignment vertical="center"/>
    </xf>
    <xf numFmtId="0" fontId="62" fillId="24" borderId="0" applyNumberFormat="0" applyBorder="0" applyAlignment="0" applyProtection="0">
      <alignment vertical="center"/>
    </xf>
    <xf numFmtId="0" fontId="62" fillId="25" borderId="0" applyNumberFormat="0" applyBorder="0" applyAlignment="0" applyProtection="0">
      <alignment vertical="center"/>
    </xf>
    <xf numFmtId="0" fontId="61" fillId="26" borderId="0" applyNumberFormat="0" applyBorder="0" applyAlignment="0" applyProtection="0">
      <alignment vertical="center"/>
    </xf>
    <xf numFmtId="0" fontId="61" fillId="27" borderId="0" applyNumberFormat="0" applyBorder="0" applyAlignment="0" applyProtection="0">
      <alignment vertical="center"/>
    </xf>
    <xf numFmtId="0" fontId="62" fillId="28" borderId="0" applyNumberFormat="0" applyBorder="0" applyAlignment="0" applyProtection="0">
      <alignment vertical="center"/>
    </xf>
    <xf numFmtId="0" fontId="62" fillId="29" borderId="0" applyNumberFormat="0" applyBorder="0" applyAlignment="0" applyProtection="0">
      <alignment vertical="center"/>
    </xf>
    <xf numFmtId="0" fontId="61" fillId="30" borderId="0" applyNumberFormat="0" applyBorder="0" applyAlignment="0" applyProtection="0">
      <alignment vertical="center"/>
    </xf>
    <xf numFmtId="0" fontId="61" fillId="31" borderId="0" applyNumberFormat="0" applyBorder="0" applyAlignment="0" applyProtection="0">
      <alignment vertical="center"/>
    </xf>
    <xf numFmtId="0" fontId="62" fillId="32" borderId="0" applyNumberFormat="0" applyBorder="0" applyAlignment="0" applyProtection="0">
      <alignment vertical="center"/>
    </xf>
    <xf numFmtId="0" fontId="62" fillId="33" borderId="0" applyNumberFormat="0" applyBorder="0" applyAlignment="0" applyProtection="0">
      <alignment vertical="center"/>
    </xf>
    <xf numFmtId="0" fontId="61" fillId="34" borderId="0" applyNumberFormat="0" applyBorder="0" applyAlignment="0" applyProtection="0">
      <alignment vertical="center"/>
    </xf>
    <xf numFmtId="0" fontId="61" fillId="35" borderId="0" applyNumberFormat="0" applyBorder="0" applyAlignment="0" applyProtection="0">
      <alignment vertical="center"/>
    </xf>
    <xf numFmtId="0" fontId="62" fillId="36" borderId="0" applyNumberFormat="0" applyBorder="0" applyAlignment="0" applyProtection="0">
      <alignment vertical="center"/>
    </xf>
    <xf numFmtId="0" fontId="62" fillId="37" borderId="0" applyNumberFormat="0" applyBorder="0" applyAlignment="0" applyProtection="0">
      <alignment vertical="center"/>
    </xf>
    <xf numFmtId="0" fontId="61" fillId="38" borderId="0" applyNumberFormat="0" applyBorder="0" applyAlignment="0" applyProtection="0">
      <alignment vertical="center"/>
    </xf>
    <xf numFmtId="0" fontId="61" fillId="39" borderId="0" applyNumberFormat="0" applyBorder="0" applyAlignment="0" applyProtection="0">
      <alignment vertical="center"/>
    </xf>
    <xf numFmtId="0" fontId="62" fillId="40" borderId="0" applyNumberFormat="0" applyBorder="0" applyAlignment="0" applyProtection="0">
      <alignment vertical="center"/>
    </xf>
    <xf numFmtId="0" fontId="62" fillId="41" borderId="0" applyNumberFormat="0" applyBorder="0" applyAlignment="0" applyProtection="0">
      <alignment vertical="center"/>
    </xf>
    <xf numFmtId="0" fontId="61" fillId="42" borderId="0" applyNumberFormat="0" applyBorder="0" applyAlignment="0" applyProtection="0">
      <alignment vertical="center"/>
    </xf>
    <xf numFmtId="0" fontId="61" fillId="43" borderId="0" applyNumberFormat="0" applyBorder="0" applyAlignment="0" applyProtection="0">
      <alignment vertical="center"/>
    </xf>
    <xf numFmtId="0" fontId="62" fillId="44" borderId="0" applyNumberFormat="0" applyBorder="0" applyAlignment="0" applyProtection="0">
      <alignment vertical="center"/>
    </xf>
    <xf numFmtId="0" fontId="62" fillId="45" borderId="0" applyNumberFormat="0" applyBorder="0" applyAlignment="0" applyProtection="0">
      <alignment vertical="center"/>
    </xf>
    <xf numFmtId="0" fontId="61" fillId="46" borderId="0" applyNumberFormat="0" applyBorder="0" applyAlignment="0" applyProtection="0">
      <alignment vertical="center"/>
    </xf>
  </cellStyleXfs>
  <cellXfs count="530">
    <xf numFmtId="0" fontId="0" fillId="0" borderId="0" xfId="0" applyFont="1" applyAlignment="1"/>
    <xf numFmtId="2" fontId="1" fillId="2" borderId="1" xfId="0" applyNumberFormat="1" applyFont="1" applyFill="1" applyBorder="1" applyAlignment="1">
      <alignment horizontal="center" vertical="center"/>
    </xf>
    <xf numFmtId="0" fontId="2" fillId="0" borderId="2" xfId="0" applyFont="1" applyBorder="1"/>
    <xf numFmtId="0" fontId="2" fillId="0" borderId="3" xfId="0" applyFont="1" applyBorder="1"/>
    <xf numFmtId="0" fontId="3" fillId="2" borderId="4" xfId="0" applyFont="1" applyFill="1" applyBorder="1" applyAlignment="1">
      <alignment horizontal="center" vertical="center"/>
    </xf>
    <xf numFmtId="2" fontId="3" fillId="2" borderId="4"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80" fontId="3" fillId="2" borderId="4" xfId="0" applyNumberFormat="1" applyFont="1" applyFill="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horizontal="left" vertical="center" wrapText="1"/>
    </xf>
    <xf numFmtId="0" fontId="5" fillId="0" borderId="4" xfId="0" applyFont="1" applyBorder="1" applyAlignment="1">
      <alignment horizontal="center" vertical="center" wrapText="1"/>
    </xf>
    <xf numFmtId="4" fontId="4"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2" fontId="6" fillId="2"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7" fillId="0" borderId="0" xfId="0" applyFont="1"/>
    <xf numFmtId="0" fontId="8" fillId="2" borderId="4" xfId="0" applyFont="1" applyFill="1" applyBorder="1" applyAlignment="1">
      <alignment horizontal="center" vertical="center" wrapText="1"/>
    </xf>
    <xf numFmtId="2" fontId="8" fillId="2" borderId="4" xfId="0" applyNumberFormat="1" applyFont="1" applyFill="1" applyBorder="1" applyAlignment="1">
      <alignment vertical="center" wrapText="1"/>
    </xf>
    <xf numFmtId="4" fontId="8" fillId="2" borderId="4" xfId="0" applyNumberFormat="1" applyFont="1" applyFill="1" applyBorder="1" applyAlignment="1">
      <alignment horizontal="center" vertical="center" wrapText="1"/>
    </xf>
    <xf numFmtId="180" fontId="8" fillId="2" borderId="4" xfId="0" applyNumberFormat="1" applyFont="1" applyFill="1" applyBorder="1" applyAlignment="1">
      <alignment horizontal="center" vertical="center" wrapText="1"/>
    </xf>
    <xf numFmtId="0" fontId="4" fillId="0" borderId="4" xfId="0" applyFont="1" applyBorder="1" applyAlignment="1">
      <alignment horizontal="center" wrapText="1"/>
    </xf>
    <xf numFmtId="10" fontId="4" fillId="0" borderId="5" xfId="0" applyNumberFormat="1" applyFont="1" applyBorder="1" applyAlignment="1">
      <alignment horizontal="center" wrapText="1"/>
    </xf>
    <xf numFmtId="1" fontId="4" fillId="0" borderId="4" xfId="0" applyNumberFormat="1" applyFont="1" applyBorder="1" applyAlignment="1">
      <alignment horizontal="left" vertical="center" wrapText="1"/>
    </xf>
    <xf numFmtId="0" fontId="4" fillId="0" borderId="4"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wrapText="1"/>
    </xf>
    <xf numFmtId="0" fontId="4" fillId="0" borderId="0" xfId="0" applyFont="1" applyAlignment="1">
      <alignment horizontal="left" wrapText="1"/>
    </xf>
    <xf numFmtId="2" fontId="7" fillId="0" borderId="0" xfId="0" applyNumberFormat="1" applyFont="1"/>
    <xf numFmtId="0" fontId="4" fillId="0" borderId="1" xfId="0" applyFont="1" applyBorder="1" applyAlignment="1">
      <alignment horizontal="center" vertical="center"/>
    </xf>
    <xf numFmtId="1" fontId="4" fillId="0" borderId="2" xfId="0" applyNumberFormat="1" applyFont="1" applyBorder="1" applyAlignment="1">
      <alignment vertical="center" wrapText="1"/>
    </xf>
    <xf numFmtId="1" fontId="4" fillId="0" borderId="2" xfId="0" applyNumberFormat="1" applyFont="1" applyBorder="1" applyAlignment="1">
      <alignment horizontal="center" vertical="center"/>
    </xf>
    <xf numFmtId="2" fontId="4" fillId="0" borderId="2" xfId="0" applyNumberFormat="1" applyFont="1" applyBorder="1" applyAlignment="1">
      <alignment horizontal="center" vertical="center"/>
    </xf>
    <xf numFmtId="0" fontId="5" fillId="0" borderId="3" xfId="0" applyFont="1" applyBorder="1" applyAlignment="1">
      <alignment horizontal="center" vertical="center" wrapText="1"/>
    </xf>
    <xf numFmtId="2" fontId="7" fillId="0" borderId="0" xfId="0" applyNumberFormat="1" applyFont="1" applyAlignment="1">
      <alignment horizontal="center" vertical="center"/>
    </xf>
    <xf numFmtId="1" fontId="4" fillId="0" borderId="4" xfId="0" applyNumberFormat="1" applyFont="1" applyBorder="1" applyAlignment="1">
      <alignment vertical="center" wrapText="1"/>
    </xf>
    <xf numFmtId="2" fontId="4" fillId="0" borderId="4" xfId="0" applyNumberFormat="1" applyFont="1" applyBorder="1" applyAlignment="1">
      <alignment horizontal="center" vertical="center"/>
    </xf>
    <xf numFmtId="0" fontId="9" fillId="0" borderId="6" xfId="0" applyFont="1" applyBorder="1"/>
    <xf numFmtId="0" fontId="9" fillId="0" borderId="7" xfId="0" applyFont="1" applyBorder="1"/>
    <xf numFmtId="0" fontId="9" fillId="0" borderId="8" xfId="0" applyFont="1" applyBorder="1"/>
    <xf numFmtId="0" fontId="9" fillId="0" borderId="9" xfId="0" applyFont="1" applyBorder="1"/>
    <xf numFmtId="2" fontId="9" fillId="0" borderId="6" xfId="0" applyNumberFormat="1" applyFont="1" applyBorder="1"/>
    <xf numFmtId="2" fontId="9" fillId="0" borderId="9" xfId="0" applyNumberFormat="1" applyFont="1" applyBorder="1"/>
    <xf numFmtId="0" fontId="9" fillId="0" borderId="6" xfId="0" applyFont="1" applyBorder="1" applyAlignment="1"/>
    <xf numFmtId="2" fontId="9" fillId="0" borderId="0" xfId="0" applyNumberFormat="1" applyFont="1"/>
    <xf numFmtId="2" fontId="9" fillId="0" borderId="10" xfId="0" applyNumberFormat="1" applyFont="1" applyBorder="1"/>
    <xf numFmtId="2" fontId="9" fillId="0" borderId="11" xfId="0" applyNumberFormat="1" applyFont="1" applyBorder="1"/>
    <xf numFmtId="2" fontId="9" fillId="0" borderId="12" xfId="0" applyNumberFormat="1" applyFont="1" applyBorder="1"/>
    <xf numFmtId="0" fontId="10" fillId="0" borderId="13" xfId="0" applyFont="1" applyBorder="1"/>
    <xf numFmtId="0" fontId="10" fillId="0" borderId="14" xfId="0" applyFont="1" applyBorder="1"/>
    <xf numFmtId="4" fontId="10" fillId="0" borderId="14" xfId="0" applyNumberFormat="1" applyFont="1" applyBorder="1"/>
    <xf numFmtId="0" fontId="11" fillId="0" borderId="1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vertical="center" wrapText="1"/>
    </xf>
    <xf numFmtId="49" fontId="12" fillId="3" borderId="1" xfId="0" applyNumberFormat="1" applyFont="1" applyFill="1" applyBorder="1" applyAlignment="1">
      <alignment horizontal="center" vertical="center"/>
    </xf>
    <xf numFmtId="0" fontId="13" fillId="0" borderId="1" xfId="0" applyFont="1" applyBorder="1" applyAlignment="1">
      <alignment horizontal="left" vertical="center"/>
    </xf>
    <xf numFmtId="4" fontId="13" fillId="0" borderId="1" xfId="0" applyNumberFormat="1" applyFont="1" applyBorder="1" applyAlignment="1">
      <alignment horizontal="left" vertical="center"/>
    </xf>
    <xf numFmtId="0" fontId="14" fillId="3" borderId="1" xfId="0" applyFont="1" applyFill="1" applyBorder="1" applyAlignment="1">
      <alignment horizontal="left" vertical="center"/>
    </xf>
    <xf numFmtId="0" fontId="14" fillId="3" borderId="2" xfId="0" applyFont="1" applyFill="1" applyBorder="1" applyAlignment="1">
      <alignment horizontal="center" vertical="center"/>
    </xf>
    <xf numFmtId="0" fontId="13" fillId="0" borderId="1" xfId="0" applyFont="1" applyBorder="1" applyAlignment="1">
      <alignment horizontal="left" vertical="center" wrapText="1"/>
    </xf>
    <xf numFmtId="2" fontId="14" fillId="3" borderId="1" xfId="0" applyNumberFormat="1" applyFont="1" applyFill="1" applyBorder="1" applyAlignment="1">
      <alignment horizontal="left" vertical="center" wrapText="1"/>
    </xf>
    <xf numFmtId="2" fontId="14" fillId="3" borderId="1" xfId="0" applyNumberFormat="1" applyFont="1" applyFill="1" applyBorder="1" applyAlignment="1">
      <alignment horizontal="center" vertical="center"/>
    </xf>
    <xf numFmtId="0" fontId="13" fillId="0" borderId="1" xfId="0" applyFont="1" applyBorder="1" applyAlignment="1">
      <alignment vertical="center" wrapText="1"/>
    </xf>
    <xf numFmtId="0" fontId="13" fillId="0" borderId="1" xfId="0" applyFont="1" applyBorder="1" applyAlignment="1">
      <alignment vertical="center"/>
    </xf>
    <xf numFmtId="4" fontId="13" fillId="0" borderId="1" xfId="0" applyNumberFormat="1" applyFont="1" applyBorder="1" applyAlignment="1">
      <alignment vertical="center"/>
    </xf>
    <xf numFmtId="181" fontId="14" fillId="3" borderId="1" xfId="0" applyNumberFormat="1" applyFont="1" applyFill="1" applyBorder="1" applyAlignment="1">
      <alignment horizontal="center" vertical="center" wrapText="1"/>
    </xf>
    <xf numFmtId="181" fontId="14" fillId="3" borderId="1" xfId="0" applyNumberFormat="1" applyFont="1" applyFill="1" applyBorder="1" applyAlignment="1">
      <alignment horizontal="left" vertical="center" wrapText="1"/>
    </xf>
    <xf numFmtId="182" fontId="14" fillId="3" borderId="1" xfId="0" applyNumberFormat="1" applyFont="1" applyFill="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7" xfId="0" applyFont="1" applyBorder="1" applyAlignment="1">
      <alignment vertical="center" wrapText="1"/>
    </xf>
    <xf numFmtId="0" fontId="15" fillId="0" borderId="17" xfId="0" applyFont="1" applyBorder="1" applyAlignment="1">
      <alignment horizontal="right" vertical="center" wrapText="1"/>
    </xf>
    <xf numFmtId="0" fontId="2" fillId="0" borderId="17" xfId="0" applyFont="1" applyBorder="1"/>
    <xf numFmtId="0" fontId="15" fillId="4" borderId="4" xfId="0" applyFont="1" applyFill="1" applyBorder="1" applyAlignment="1">
      <alignment horizontal="center" vertical="center" wrapText="1"/>
    </xf>
    <xf numFmtId="4" fontId="15" fillId="4" borderId="4" xfId="0" applyNumberFormat="1" applyFont="1" applyFill="1" applyBorder="1" applyAlignment="1">
      <alignment horizontal="center" vertical="center" wrapText="1"/>
    </xf>
    <xf numFmtId="0" fontId="9" fillId="0" borderId="18" xfId="0" applyFont="1" applyBorder="1" applyAlignment="1">
      <alignment horizontal="center" vertical="center"/>
    </xf>
    <xf numFmtId="49" fontId="9" fillId="0" borderId="19" xfId="0" applyNumberFormat="1" applyFont="1" applyBorder="1" applyAlignment="1">
      <alignment horizontal="center" vertical="center"/>
    </xf>
    <xf numFmtId="0" fontId="9" fillId="0" borderId="20" xfId="0" applyFont="1" applyBorder="1" applyAlignment="1">
      <alignment horizontal="center" vertical="center" wrapText="1"/>
    </xf>
    <xf numFmtId="0" fontId="9" fillId="0" borderId="19" xfId="0" applyFont="1" applyBorder="1" applyAlignment="1">
      <alignment horizontal="left" vertical="center" wrapText="1"/>
    </xf>
    <xf numFmtId="0" fontId="9" fillId="0" borderId="21" xfId="0" applyFont="1" applyBorder="1" applyAlignment="1">
      <alignment horizontal="center" vertical="center" wrapText="1"/>
    </xf>
    <xf numFmtId="181" fontId="9" fillId="0" borderId="22" xfId="0" applyNumberFormat="1" applyFont="1" applyBorder="1" applyAlignment="1">
      <alignment vertical="center"/>
    </xf>
    <xf numFmtId="181" fontId="9" fillId="0" borderId="18" xfId="0" applyNumberFormat="1" applyFont="1" applyBorder="1" applyAlignment="1">
      <alignment horizontal="right" vertical="center"/>
    </xf>
    <xf numFmtId="10" fontId="9" fillId="0" borderId="18" xfId="0" applyNumberFormat="1" applyFont="1" applyBorder="1" applyAlignment="1">
      <alignment vertical="center"/>
    </xf>
    <xf numFmtId="0" fontId="9" fillId="0" borderId="18" xfId="0" applyFont="1" applyBorder="1" applyAlignment="1">
      <alignment horizontal="center" vertical="center" wrapText="1"/>
    </xf>
    <xf numFmtId="0" fontId="9" fillId="0" borderId="22" xfId="0" applyFont="1" applyBorder="1" applyAlignment="1">
      <alignment horizontal="center" vertical="center" wrapText="1"/>
    </xf>
    <xf numFmtId="49" fontId="9" fillId="0" borderId="22" xfId="0" applyNumberFormat="1" applyFont="1" applyBorder="1" applyAlignment="1">
      <alignment horizontal="center" vertical="center"/>
    </xf>
    <xf numFmtId="49" fontId="9" fillId="0" borderId="18" xfId="0" applyNumberFormat="1" applyFont="1" applyBorder="1" applyAlignment="1">
      <alignment horizontal="center" vertical="center" wrapText="1"/>
    </xf>
    <xf numFmtId="49" fontId="9" fillId="0" borderId="19" xfId="0" applyNumberFormat="1" applyFont="1" applyBorder="1" applyAlignment="1">
      <alignment horizontal="center" vertical="center" wrapText="1"/>
    </xf>
    <xf numFmtId="0" fontId="9" fillId="0" borderId="23" xfId="0" applyFont="1" applyBorder="1" applyAlignment="1">
      <alignment horizontal="left" vertical="center" wrapText="1"/>
    </xf>
    <xf numFmtId="181" fontId="9" fillId="0" borderId="18" xfId="0" applyNumberFormat="1" applyFont="1" applyBorder="1" applyAlignment="1">
      <alignment vertical="center"/>
    </xf>
    <xf numFmtId="183" fontId="9" fillId="0" borderId="18" xfId="0" applyNumberFormat="1" applyFont="1" applyBorder="1" applyAlignment="1">
      <alignment horizontal="right" vertical="center"/>
    </xf>
    <xf numFmtId="49" fontId="9" fillId="0" borderId="21" xfId="0" applyNumberFormat="1" applyFont="1" applyBorder="1" applyAlignment="1">
      <alignment horizontal="center" vertical="center" wrapText="1"/>
    </xf>
    <xf numFmtId="0" fontId="9" fillId="0" borderId="19" xfId="0" applyFont="1" applyBorder="1" applyAlignment="1">
      <alignment horizontal="center" vertical="center" wrapText="1"/>
    </xf>
    <xf numFmtId="49" fontId="9" fillId="0" borderId="18" xfId="0" applyNumberFormat="1" applyFont="1" applyBorder="1" applyAlignment="1">
      <alignment horizontal="center" vertical="center"/>
    </xf>
    <xf numFmtId="183" fontId="9" fillId="0" borderId="22" xfId="0" applyNumberFormat="1" applyFont="1" applyBorder="1" applyAlignment="1">
      <alignment horizontal="right" vertical="center"/>
    </xf>
    <xf numFmtId="183" fontId="9" fillId="0" borderId="22" xfId="0" applyNumberFormat="1" applyFont="1" applyBorder="1" applyAlignment="1">
      <alignment vertical="center"/>
    </xf>
    <xf numFmtId="49" fontId="9" fillId="0" borderId="20" xfId="0" applyNumberFormat="1" applyFont="1" applyBorder="1" applyAlignment="1">
      <alignment horizontal="center" vertical="center" wrapText="1"/>
    </xf>
    <xf numFmtId="49" fontId="9" fillId="0" borderId="24" xfId="0" applyNumberFormat="1" applyFont="1" applyBorder="1" applyAlignment="1">
      <alignment horizontal="center" vertical="center" wrapText="1"/>
    </xf>
    <xf numFmtId="0" fontId="9" fillId="0" borderId="20" xfId="0" applyFont="1" applyBorder="1" applyAlignment="1">
      <alignment horizontal="left" vertical="center" wrapText="1"/>
    </xf>
    <xf numFmtId="0" fontId="9" fillId="0" borderId="25" xfId="0" applyFont="1" applyBorder="1" applyAlignment="1">
      <alignment horizontal="center" vertical="center" wrapText="1"/>
    </xf>
    <xf numFmtId="183" fontId="9" fillId="0" borderId="20" xfId="0" applyNumberFormat="1" applyFont="1" applyBorder="1" applyAlignment="1">
      <alignment horizontal="right" vertical="center"/>
    </xf>
    <xf numFmtId="10" fontId="9" fillId="0" borderId="20" xfId="0" applyNumberFormat="1" applyFont="1" applyBorder="1" applyAlignment="1">
      <alignment vertical="center"/>
    </xf>
    <xf numFmtId="49" fontId="9" fillId="0" borderId="22" xfId="0" applyNumberFormat="1" applyFont="1" applyBorder="1" applyAlignment="1">
      <alignment horizontal="center" vertical="center" wrapText="1"/>
    </xf>
    <xf numFmtId="0" fontId="9" fillId="0" borderId="22" xfId="0" applyFont="1" applyBorder="1" applyAlignment="1">
      <alignment horizontal="left" vertical="center" wrapText="1"/>
    </xf>
    <xf numFmtId="49" fontId="9" fillId="0" borderId="26" xfId="0" applyNumberFormat="1" applyFont="1" applyBorder="1" applyAlignment="1">
      <alignment horizontal="center" vertical="center" wrapText="1"/>
    </xf>
    <xf numFmtId="49" fontId="9" fillId="0" borderId="27" xfId="0" applyNumberFormat="1" applyFont="1" applyBorder="1" applyAlignment="1">
      <alignment horizontal="center" vertical="center" wrapText="1"/>
    </xf>
    <xf numFmtId="49" fontId="9" fillId="0" borderId="28" xfId="0" applyNumberFormat="1" applyFont="1" applyBorder="1" applyAlignment="1">
      <alignment horizontal="center" vertical="center" wrapText="1"/>
    </xf>
    <xf numFmtId="0" fontId="9" fillId="0" borderId="29" xfId="0" applyFont="1" applyBorder="1" applyAlignment="1">
      <alignment horizontal="left" vertical="center" wrapText="1"/>
    </xf>
    <xf numFmtId="0" fontId="9" fillId="0" borderId="30" xfId="0" applyFont="1" applyBorder="1" applyAlignment="1">
      <alignment horizontal="center" vertical="center" wrapText="1"/>
    </xf>
    <xf numFmtId="181" fontId="9" fillId="0" borderId="22" xfId="0" applyNumberFormat="1" applyFont="1" applyBorder="1" applyAlignment="1">
      <alignment horizontal="right" vertical="center"/>
    </xf>
    <xf numFmtId="181" fontId="10" fillId="0" borderId="14" xfId="0" applyNumberFormat="1" applyFont="1" applyBorder="1"/>
    <xf numFmtId="181" fontId="10" fillId="0" borderId="31" xfId="0" applyNumberFormat="1" applyFont="1" applyBorder="1"/>
    <xf numFmtId="0" fontId="10" fillId="0" borderId="0" xfId="0" applyFont="1"/>
    <xf numFmtId="0" fontId="2" fillId="0" borderId="5" xfId="0" applyFont="1" applyBorder="1"/>
    <xf numFmtId="4" fontId="9" fillId="0" borderId="0" xfId="0" applyNumberFormat="1" applyFont="1" applyAlignment="1">
      <alignment vertical="center" wrapText="1"/>
    </xf>
    <xf numFmtId="0" fontId="9" fillId="0" borderId="5" xfId="0" applyFont="1" applyBorder="1" applyAlignment="1">
      <alignment horizontal="center" vertical="center" wrapText="1"/>
    </xf>
    <xf numFmtId="4" fontId="13" fillId="0" borderId="4" xfId="0" applyNumberFormat="1" applyFont="1" applyBorder="1" applyAlignment="1">
      <alignment horizontal="center" vertical="center"/>
    </xf>
    <xf numFmtId="10" fontId="14" fillId="3" borderId="4" xfId="0" applyNumberFormat="1" applyFont="1" applyFill="1" applyBorder="1" applyAlignment="1">
      <alignment horizontal="center" vertical="center"/>
    </xf>
    <xf numFmtId="0" fontId="2" fillId="0" borderId="27" xfId="0" applyFont="1" applyBorder="1"/>
    <xf numFmtId="0" fontId="15" fillId="0" borderId="27" xfId="0" applyFont="1" applyBorder="1" applyAlignment="1">
      <alignment horizontal="right" vertical="center" wrapText="1"/>
    </xf>
    <xf numFmtId="181" fontId="9" fillId="0" borderId="19" xfId="0" applyNumberFormat="1" applyFont="1" applyBorder="1" applyAlignment="1">
      <alignment vertical="center"/>
    </xf>
    <xf numFmtId="9" fontId="9" fillId="0" borderId="0" xfId="0" applyNumberFormat="1" applyFont="1" applyAlignment="1">
      <alignment vertical="center" wrapText="1"/>
    </xf>
    <xf numFmtId="183" fontId="9" fillId="0" borderId="18" xfId="0" applyNumberFormat="1" applyFont="1" applyBorder="1" applyAlignment="1">
      <alignment vertical="center"/>
    </xf>
    <xf numFmtId="181" fontId="9" fillId="0" borderId="18" xfId="0" applyNumberFormat="1" applyFont="1" applyBorder="1" applyAlignment="1">
      <alignment vertical="center" wrapText="1"/>
    </xf>
    <xf numFmtId="4" fontId="9" fillId="0" borderId="0" xfId="0" applyNumberFormat="1" applyFont="1" applyAlignment="1">
      <alignment horizontal="center" vertical="center" wrapText="1"/>
    </xf>
    <xf numFmtId="181" fontId="9" fillId="0" borderId="22" xfId="0" applyNumberFormat="1" applyFont="1" applyBorder="1" applyAlignment="1">
      <alignment vertical="center" wrapText="1"/>
    </xf>
    <xf numFmtId="4" fontId="9" fillId="0" borderId="22" xfId="0" applyNumberFormat="1" applyFont="1" applyBorder="1" applyAlignment="1">
      <alignment vertical="center" wrapText="1"/>
    </xf>
    <xf numFmtId="181" fontId="9" fillId="0" borderId="20" xfId="0" applyNumberFormat="1" applyFont="1" applyBorder="1" applyAlignment="1">
      <alignment vertical="center"/>
    </xf>
    <xf numFmtId="181" fontId="9" fillId="0" borderId="20" xfId="0" applyNumberFormat="1" applyFont="1" applyBorder="1" applyAlignment="1">
      <alignment vertical="center" wrapText="1"/>
    </xf>
    <xf numFmtId="0" fontId="9" fillId="0" borderId="0" xfId="0" applyFont="1" applyAlignment="1">
      <alignment vertical="center"/>
    </xf>
    <xf numFmtId="181" fontId="9" fillId="0" borderId="25" xfId="0" applyNumberFormat="1" applyFont="1" applyBorder="1" applyAlignment="1">
      <alignment vertical="center" wrapText="1"/>
    </xf>
    <xf numFmtId="181" fontId="9" fillId="0" borderId="22" xfId="0" applyNumberFormat="1" applyFont="1" applyBorder="1" applyAlignment="1">
      <alignment horizontal="right" vertical="center" wrapText="1"/>
    </xf>
    <xf numFmtId="181" fontId="9" fillId="0" borderId="0" xfId="0" applyNumberFormat="1" applyFont="1" applyAlignment="1">
      <alignment vertical="center" wrapText="1"/>
    </xf>
    <xf numFmtId="10" fontId="9" fillId="0" borderId="0" xfId="0" applyNumberFormat="1" applyFont="1" applyAlignment="1">
      <alignment vertical="center" wrapText="1"/>
    </xf>
    <xf numFmtId="49" fontId="9" fillId="0" borderId="32" xfId="0" applyNumberFormat="1" applyFont="1" applyBorder="1" applyAlignment="1">
      <alignment horizontal="center" vertical="center" wrapText="1"/>
    </xf>
    <xf numFmtId="4" fontId="9" fillId="0" borderId="0" xfId="0" applyNumberFormat="1" applyFont="1"/>
    <xf numFmtId="49" fontId="9" fillId="0" borderId="0" xfId="0" applyNumberFormat="1" applyFont="1"/>
    <xf numFmtId="0" fontId="9" fillId="0" borderId="0" xfId="0" applyFont="1"/>
    <xf numFmtId="4" fontId="9" fillId="0" borderId="0" xfId="0" applyNumberFormat="1" applyFont="1" applyAlignment="1">
      <alignment horizontal="right"/>
    </xf>
    <xf numFmtId="4" fontId="16" fillId="0" borderId="0" xfId="0" applyNumberFormat="1" applyFont="1" applyAlignment="1">
      <alignment horizontal="right"/>
    </xf>
    <xf numFmtId="49" fontId="16" fillId="0" borderId="0" xfId="0" applyNumberFormat="1" applyFont="1"/>
    <xf numFmtId="0" fontId="16" fillId="0" borderId="0" xfId="0" applyFont="1"/>
    <xf numFmtId="4" fontId="17" fillId="0" borderId="0" xfId="0" applyNumberFormat="1" applyFont="1" applyAlignment="1">
      <alignment horizontal="center"/>
    </xf>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horizontal="right"/>
    </xf>
    <xf numFmtId="4" fontId="17" fillId="5" borderId="0" xfId="0" applyNumberFormat="1" applyFont="1" applyFill="1" applyBorder="1" applyAlignment="1">
      <alignment horizontal="center"/>
    </xf>
    <xf numFmtId="49" fontId="17" fillId="5" borderId="0" xfId="0" applyNumberFormat="1" applyFont="1" applyFill="1" applyBorder="1" applyAlignment="1">
      <alignment wrapText="1"/>
    </xf>
    <xf numFmtId="49" fontId="17" fillId="5" borderId="0" xfId="0" applyNumberFormat="1" applyFont="1" applyFill="1" applyBorder="1" applyAlignment="1">
      <alignment horizontal="center"/>
    </xf>
    <xf numFmtId="49" fontId="9" fillId="5" borderId="0" xfId="0" applyNumberFormat="1" applyFont="1" applyFill="1" applyBorder="1"/>
    <xf numFmtId="4" fontId="17" fillId="5" borderId="0" xfId="0" applyNumberFormat="1" applyFont="1" applyFill="1" applyBorder="1" applyAlignment="1">
      <alignment horizontal="right"/>
    </xf>
    <xf numFmtId="0" fontId="9" fillId="5" borderId="0" xfId="0" applyFont="1" applyFill="1" applyBorder="1"/>
    <xf numFmtId="49" fontId="17" fillId="0" borderId="0" xfId="0" applyNumberFormat="1" applyFont="1" applyAlignment="1">
      <alignment wrapText="1"/>
    </xf>
    <xf numFmtId="0" fontId="18" fillId="0" borderId="33" xfId="0" applyFont="1" applyBorder="1" applyAlignment="1">
      <alignment horizontal="center"/>
    </xf>
    <xf numFmtId="0" fontId="2" fillId="0" borderId="34" xfId="0" applyFont="1" applyBorder="1"/>
    <xf numFmtId="0" fontId="19" fillId="0" borderId="35" xfId="0" applyFont="1" applyBorder="1" applyAlignment="1">
      <alignment horizontal="center" vertical="center" wrapText="1"/>
    </xf>
    <xf numFmtId="0" fontId="20" fillId="0" borderId="36" xfId="0" applyFont="1" applyBorder="1" applyAlignment="1">
      <alignment horizontal="center" vertical="center" wrapText="1"/>
    </xf>
    <xf numFmtId="0" fontId="2" fillId="0" borderId="23" xfId="0" applyFont="1" applyBorder="1"/>
    <xf numFmtId="49" fontId="19" fillId="3" borderId="37" xfId="0" applyNumberFormat="1" applyFont="1" applyFill="1" applyBorder="1" applyAlignment="1">
      <alignment horizontal="center" vertical="center"/>
    </xf>
    <xf numFmtId="0" fontId="2" fillId="0" borderId="38" xfId="0" applyFont="1" applyBorder="1"/>
    <xf numFmtId="0" fontId="21" fillId="0" borderId="37" xfId="0" applyFont="1" applyBorder="1" applyAlignment="1">
      <alignment horizontal="left" vertical="center"/>
    </xf>
    <xf numFmtId="2" fontId="22" fillId="3" borderId="37" xfId="0" applyNumberFormat="1" applyFont="1" applyFill="1" applyBorder="1" applyAlignment="1">
      <alignment horizontal="left" vertical="center" wrapText="1"/>
    </xf>
    <xf numFmtId="0" fontId="2" fillId="0" borderId="39" xfId="0" applyFont="1" applyBorder="1"/>
    <xf numFmtId="0" fontId="22" fillId="3" borderId="37" xfId="0" applyFont="1" applyFill="1" applyBorder="1" applyAlignment="1">
      <alignment horizontal="center" vertical="center"/>
    </xf>
    <xf numFmtId="0" fontId="21" fillId="0" borderId="37" xfId="0" applyFont="1" applyBorder="1" applyAlignment="1">
      <alignment horizontal="center" vertical="center" wrapText="1"/>
    </xf>
    <xf numFmtId="2" fontId="22" fillId="3" borderId="37" xfId="0" applyNumberFormat="1" applyFont="1" applyFill="1" applyBorder="1" applyAlignment="1">
      <alignment horizontal="center" vertical="center"/>
    </xf>
    <xf numFmtId="4" fontId="21" fillId="0" borderId="37" xfId="0" applyNumberFormat="1" applyFont="1" applyBorder="1" applyAlignment="1">
      <alignment horizontal="center" vertical="center"/>
    </xf>
    <xf numFmtId="181" fontId="22" fillId="3" borderId="37" xfId="0" applyNumberFormat="1" applyFont="1" applyFill="1" applyBorder="1" applyAlignment="1">
      <alignment horizontal="left" vertical="center" wrapText="1"/>
    </xf>
    <xf numFmtId="182" fontId="22" fillId="3" borderId="37" xfId="0" applyNumberFormat="1" applyFont="1" applyFill="1" applyBorder="1" applyAlignment="1">
      <alignment horizontal="center" vertical="center" wrapText="1"/>
    </xf>
    <xf numFmtId="0" fontId="21" fillId="0" borderId="37" xfId="0" applyFont="1" applyBorder="1" applyAlignment="1">
      <alignment horizontal="right" vertical="center" wrapText="1"/>
    </xf>
    <xf numFmtId="0" fontId="21" fillId="4" borderId="40" xfId="0" applyFont="1" applyFill="1" applyBorder="1" applyAlignment="1">
      <alignment horizontal="center" vertical="center" wrapText="1"/>
    </xf>
    <xf numFmtId="4" fontId="21" fillId="4" borderId="40" xfId="0" applyNumberFormat="1" applyFont="1" applyFill="1" applyBorder="1" applyAlignment="1">
      <alignment horizontal="center" vertical="center" wrapText="1"/>
    </xf>
    <xf numFmtId="0" fontId="22" fillId="0" borderId="40" xfId="0" applyFont="1" applyBorder="1"/>
    <xf numFmtId="0" fontId="22" fillId="0" borderId="40" xfId="0" applyFont="1" applyBorder="1" applyAlignment="1">
      <alignment horizontal="center"/>
    </xf>
    <xf numFmtId="0" fontId="22" fillId="0" borderId="40" xfId="0" applyFont="1" applyBorder="1" applyAlignment="1">
      <alignment horizontal="center" vertical="center"/>
    </xf>
    <xf numFmtId="0" fontId="22" fillId="0" borderId="40" xfId="0" applyFont="1" applyBorder="1" applyAlignment="1">
      <alignment horizontal="center" vertical="center" wrapText="1"/>
    </xf>
    <xf numFmtId="0" fontId="22" fillId="0" borderId="40" xfId="0" applyFont="1" applyBorder="1" applyAlignment="1">
      <alignment horizontal="left" vertical="center" wrapText="1"/>
    </xf>
    <xf numFmtId="4" fontId="22" fillId="0" borderId="40" xfId="0" applyNumberFormat="1" applyFont="1" applyBorder="1" applyAlignment="1">
      <alignment horizontal="center" vertical="center"/>
    </xf>
    <xf numFmtId="181" fontId="22" fillId="0" borderId="40" xfId="0" applyNumberFormat="1" applyFont="1" applyBorder="1" applyAlignment="1">
      <alignment horizontal="center" vertical="center"/>
    </xf>
    <xf numFmtId="184" fontId="22" fillId="0" borderId="40" xfId="0" applyNumberFormat="1" applyFont="1" applyBorder="1" applyAlignment="1">
      <alignment horizontal="center" vertical="center"/>
    </xf>
    <xf numFmtId="10" fontId="22" fillId="0" borderId="40" xfId="0" applyNumberFormat="1" applyFont="1" applyBorder="1" applyAlignment="1">
      <alignment horizontal="center" vertical="center"/>
    </xf>
    <xf numFmtId="49" fontId="22" fillId="0" borderId="40" xfId="0" applyNumberFormat="1" applyFont="1" applyBorder="1" applyAlignment="1">
      <alignment horizontal="left" vertical="center" wrapText="1"/>
    </xf>
    <xf numFmtId="49" fontId="22" fillId="0" borderId="40" xfId="0" applyNumberFormat="1" applyFont="1" applyBorder="1" applyAlignment="1">
      <alignment horizontal="center" vertical="center" wrapText="1"/>
    </xf>
    <xf numFmtId="183" fontId="22" fillId="0" borderId="40" xfId="0" applyNumberFormat="1" applyFont="1" applyBorder="1" applyAlignment="1">
      <alignment horizontal="center" vertical="center"/>
    </xf>
    <xf numFmtId="49" fontId="22" fillId="0" borderId="40" xfId="0" applyNumberFormat="1" applyFont="1" applyBorder="1" applyAlignment="1">
      <alignment horizontal="center" vertical="center"/>
    </xf>
    <xf numFmtId="0" fontId="2" fillId="0" borderId="41" xfId="0" applyFont="1" applyBorder="1"/>
    <xf numFmtId="0" fontId="23" fillId="0" borderId="0" xfId="0" applyFont="1"/>
    <xf numFmtId="0" fontId="24" fillId="0" borderId="0" xfId="0" applyFont="1"/>
    <xf numFmtId="0" fontId="2" fillId="0" borderId="42" xfId="0" applyFont="1" applyBorder="1"/>
    <xf numFmtId="0" fontId="22" fillId="0" borderId="0" xfId="0" applyFont="1" applyAlignment="1">
      <alignment vertical="center" wrapText="1"/>
    </xf>
    <xf numFmtId="0" fontId="2" fillId="0" borderId="43" xfId="0" applyFont="1" applyBorder="1"/>
    <xf numFmtId="184" fontId="21" fillId="0" borderId="40" xfId="0" applyNumberFormat="1" applyFont="1" applyBorder="1" applyAlignment="1">
      <alignment horizontal="center" vertical="center"/>
    </xf>
    <xf numFmtId="10" fontId="21" fillId="3" borderId="40" xfId="0" applyNumberFormat="1" applyFont="1" applyFill="1" applyBorder="1" applyAlignment="1">
      <alignment horizontal="center" vertical="center"/>
    </xf>
    <xf numFmtId="0" fontId="21" fillId="4" borderId="37" xfId="0" applyFont="1" applyFill="1" applyBorder="1" applyAlignment="1">
      <alignment horizontal="center" vertical="center" wrapText="1"/>
    </xf>
    <xf numFmtId="184" fontId="22" fillId="0" borderId="40" xfId="0" applyNumberFormat="1" applyFont="1" applyBorder="1" applyAlignment="1">
      <alignment horizontal="center" vertical="center" wrapText="1"/>
    </xf>
    <xf numFmtId="185" fontId="21" fillId="4" borderId="40" xfId="0" applyNumberFormat="1" applyFont="1" applyFill="1" applyBorder="1" applyAlignment="1">
      <alignment horizontal="center" vertical="center"/>
    </xf>
    <xf numFmtId="0" fontId="24" fillId="0" borderId="0" xfId="0" applyFont="1" applyAlignment="1">
      <alignment horizontal="center"/>
    </xf>
    <xf numFmtId="181" fontId="24" fillId="0" borderId="0" xfId="0" applyNumberFormat="1" applyFont="1" applyAlignment="1">
      <alignment horizontal="center"/>
    </xf>
    <xf numFmtId="185" fontId="24" fillId="6" borderId="0" xfId="0" applyNumberFormat="1" applyFont="1" applyFill="1" applyBorder="1" applyAlignment="1">
      <alignment horizontal="center"/>
    </xf>
    <xf numFmtId="185" fontId="21" fillId="4" borderId="37" xfId="0" applyNumberFormat="1" applyFont="1" applyFill="1" applyBorder="1" applyAlignment="1">
      <alignment horizontal="center" vertical="center"/>
    </xf>
    <xf numFmtId="185" fontId="21" fillId="4" borderId="40" xfId="0" applyNumberFormat="1" applyFont="1" applyFill="1" applyBorder="1" applyAlignment="1">
      <alignment horizontal="center" vertical="center" wrapText="1"/>
    </xf>
    <xf numFmtId="185" fontId="22" fillId="0" borderId="0" xfId="0" applyNumberFormat="1" applyFont="1" applyAlignment="1">
      <alignment vertical="center" wrapText="1"/>
    </xf>
    <xf numFmtId="186" fontId="24" fillId="0" borderId="0" xfId="0" applyNumberFormat="1" applyFont="1" applyAlignment="1">
      <alignment horizontal="center"/>
    </xf>
    <xf numFmtId="0" fontId="25" fillId="0" borderId="33" xfId="0" applyFont="1" applyBorder="1" applyAlignment="1">
      <alignment horizontal="center" wrapText="1"/>
    </xf>
    <xf numFmtId="0" fontId="26" fillId="0" borderId="0" xfId="0" applyFont="1" applyAlignment="1">
      <alignment vertical="center" wrapText="1"/>
    </xf>
    <xf numFmtId="182" fontId="25" fillId="3" borderId="37" xfId="0" applyNumberFormat="1" applyFont="1" applyFill="1" applyBorder="1" applyAlignment="1">
      <alignment horizontal="center" vertical="center" wrapText="1"/>
    </xf>
    <xf numFmtId="0" fontId="27" fillId="0" borderId="0" xfId="0" applyFont="1" applyAlignment="1">
      <alignment vertical="center"/>
    </xf>
    <xf numFmtId="0" fontId="28" fillId="0" borderId="37" xfId="0" applyFont="1" applyBorder="1" applyAlignment="1">
      <alignment horizontal="center"/>
    </xf>
    <xf numFmtId="0" fontId="25" fillId="4" borderId="37" xfId="0" applyFont="1" applyFill="1" applyBorder="1" applyAlignment="1">
      <alignment horizontal="left" vertical="center"/>
    </xf>
    <xf numFmtId="0" fontId="29" fillId="0" borderId="0" xfId="0" applyFont="1" applyAlignment="1">
      <alignment vertical="center"/>
    </xf>
    <xf numFmtId="0" fontId="25" fillId="7" borderId="33" xfId="0" applyFont="1" applyFill="1" applyBorder="1" applyAlignment="1">
      <alignment horizontal="left" vertical="center" wrapText="1"/>
    </xf>
    <xf numFmtId="0" fontId="2" fillId="0" borderId="36" xfId="0" applyFont="1" applyBorder="1"/>
    <xf numFmtId="0" fontId="21" fillId="0" borderId="37" xfId="0" applyFont="1" applyBorder="1" applyAlignment="1">
      <alignment horizontal="center"/>
    </xf>
    <xf numFmtId="0" fontId="21" fillId="0" borderId="40" xfId="0" applyFont="1" applyBorder="1"/>
    <xf numFmtId="10" fontId="22" fillId="0" borderId="40" xfId="0" applyNumberFormat="1" applyFont="1" applyBorder="1" applyAlignment="1">
      <alignment horizontal="center"/>
    </xf>
    <xf numFmtId="10" fontId="21" fillId="7" borderId="40" xfId="0" applyNumberFormat="1" applyFont="1" applyFill="1" applyBorder="1" applyAlignment="1">
      <alignment horizontal="center"/>
    </xf>
    <xf numFmtId="0" fontId="22" fillId="0" borderId="40" xfId="0" applyFont="1" applyBorder="1" applyAlignment="1">
      <alignment horizontal="left"/>
    </xf>
    <xf numFmtId="10" fontId="22" fillId="0" borderId="40" xfId="0" applyNumberFormat="1" applyFont="1" applyBorder="1" applyAlignment="1">
      <alignment horizontal="right"/>
    </xf>
    <xf numFmtId="0" fontId="21" fillId="7" borderId="40" xfId="0" applyFont="1" applyFill="1" applyBorder="1" applyAlignment="1">
      <alignment vertical="center"/>
    </xf>
    <xf numFmtId="10" fontId="21" fillId="7" borderId="40" xfId="0" applyNumberFormat="1" applyFont="1" applyFill="1" applyBorder="1" applyAlignment="1">
      <alignment horizontal="right"/>
    </xf>
    <xf numFmtId="0" fontId="22" fillId="0" borderId="37" xfId="0" applyFont="1" applyBorder="1" applyAlignment="1">
      <alignment horizontal="center"/>
    </xf>
    <xf numFmtId="0" fontId="25" fillId="4" borderId="37" xfId="0" applyFont="1" applyFill="1" applyBorder="1" applyAlignment="1">
      <alignment horizontal="center" vertical="center"/>
    </xf>
    <xf numFmtId="0" fontId="30" fillId="0" borderId="33" xfId="0" applyFont="1" applyBorder="1" applyAlignment="1">
      <alignment horizontal="center"/>
    </xf>
    <xf numFmtId="0" fontId="2" fillId="0" borderId="35" xfId="0" applyFont="1" applyBorder="1"/>
    <xf numFmtId="0" fontId="21" fillId="0" borderId="37" xfId="0" applyFont="1" applyBorder="1" applyAlignment="1">
      <alignment horizontal="left"/>
    </xf>
    <xf numFmtId="0" fontId="12" fillId="0" borderId="0" xfId="0" applyFont="1" applyAlignment="1">
      <alignment vertical="center"/>
    </xf>
    <xf numFmtId="0" fontId="30" fillId="0" borderId="37" xfId="0" applyFont="1" applyBorder="1" applyAlignment="1">
      <alignment horizontal="center"/>
    </xf>
    <xf numFmtId="0" fontId="25" fillId="4" borderId="40" xfId="0" applyFont="1" applyFill="1" applyBorder="1" applyAlignment="1">
      <alignment horizontal="right" vertical="center"/>
    </xf>
    <xf numFmtId="10" fontId="25" fillId="4" borderId="37" xfId="0" applyNumberFormat="1" applyFont="1" applyFill="1" applyBorder="1" applyAlignment="1">
      <alignment horizontal="center" vertical="center"/>
    </xf>
    <xf numFmtId="0" fontId="30" fillId="0" borderId="0" xfId="0" applyFont="1"/>
    <xf numFmtId="0" fontId="30" fillId="0" borderId="0" xfId="0" applyFont="1" applyAlignment="1">
      <alignment horizontal="right"/>
    </xf>
    <xf numFmtId="0" fontId="4" fillId="0" borderId="13" xfId="0" applyFont="1" applyBorder="1" applyAlignment="1">
      <alignment horizontal="center"/>
    </xf>
    <xf numFmtId="0" fontId="2" fillId="0" borderId="14" xfId="0" applyFont="1" applyBorder="1"/>
    <xf numFmtId="0" fontId="2" fillId="0" borderId="31" xfId="0" applyFont="1" applyBorder="1"/>
    <xf numFmtId="0" fontId="2" fillId="0" borderId="15" xfId="0" applyFont="1" applyBorder="1"/>
    <xf numFmtId="0" fontId="2" fillId="0" borderId="16" xfId="0" applyFont="1" applyBorder="1"/>
    <xf numFmtId="0" fontId="31" fillId="8" borderId="1" xfId="0" applyFont="1" applyFill="1" applyBorder="1" applyAlignment="1">
      <alignment horizontal="center" vertical="center" wrapText="1"/>
    </xf>
    <xf numFmtId="0" fontId="31" fillId="9" borderId="2" xfId="0" applyFont="1" applyFill="1" applyBorder="1" applyAlignment="1">
      <alignment horizontal="center" vertical="center" wrapText="1"/>
    </xf>
    <xf numFmtId="0" fontId="2" fillId="0" borderId="44" xfId="0" applyFont="1" applyBorder="1"/>
    <xf numFmtId="0" fontId="31" fillId="8" borderId="4" xfId="0" applyFont="1" applyFill="1" applyBorder="1" applyAlignment="1">
      <alignment horizontal="center" vertical="center"/>
    </xf>
    <xf numFmtId="0" fontId="31" fillId="8" borderId="3" xfId="0" applyFont="1" applyFill="1" applyBorder="1" applyAlignment="1">
      <alignment horizontal="center" vertical="center" wrapText="1"/>
    </xf>
    <xf numFmtId="0" fontId="31" fillId="8" borderId="45" xfId="0" applyFont="1" applyFill="1" applyBorder="1" applyAlignment="1">
      <alignment horizontal="center" vertical="center" wrapText="1"/>
    </xf>
    <xf numFmtId="0" fontId="4" fillId="0" borderId="20" xfId="0" applyFont="1" applyBorder="1" applyAlignment="1">
      <alignment horizontal="center" vertical="center"/>
    </xf>
    <xf numFmtId="0" fontId="32" fillId="0" borderId="20" xfId="0" applyFont="1" applyBorder="1" applyAlignment="1">
      <alignment horizontal="left" vertical="center" wrapText="1"/>
    </xf>
    <xf numFmtId="0" fontId="4" fillId="0" borderId="24" xfId="0" applyFont="1" applyBorder="1" applyAlignment="1">
      <alignment vertical="center"/>
    </xf>
    <xf numFmtId="0" fontId="4" fillId="0" borderId="46" xfId="0" applyFont="1" applyBorder="1" applyAlignment="1">
      <alignment vertical="center"/>
    </xf>
    <xf numFmtId="0" fontId="4" fillId="0" borderId="22" xfId="0" applyFont="1" applyBorder="1" applyAlignment="1">
      <alignment horizontal="center" vertical="center"/>
    </xf>
    <xf numFmtId="0" fontId="4" fillId="0" borderId="22" xfId="0" applyFont="1" applyBorder="1" applyAlignment="1">
      <alignment vertical="center" wrapText="1"/>
    </xf>
    <xf numFmtId="10" fontId="5" fillId="0" borderId="22" xfId="0" applyNumberFormat="1" applyFont="1" applyBorder="1" applyAlignment="1">
      <alignment horizontal="right" vertical="center" wrapText="1"/>
    </xf>
    <xf numFmtId="0" fontId="5" fillId="0" borderId="22" xfId="0" applyFont="1" applyBorder="1" applyAlignment="1">
      <alignment vertical="center" wrapText="1"/>
    </xf>
    <xf numFmtId="0" fontId="4" fillId="0" borderId="25" xfId="0" applyFont="1" applyBorder="1" applyAlignment="1">
      <alignment horizontal="center" vertical="center"/>
    </xf>
    <xf numFmtId="0" fontId="5" fillId="0" borderId="25" xfId="0" applyFont="1" applyBorder="1" applyAlignment="1">
      <alignment vertical="center" wrapText="1"/>
    </xf>
    <xf numFmtId="10" fontId="5" fillId="0" borderId="25" xfId="0" applyNumberFormat="1" applyFont="1" applyBorder="1" applyAlignment="1">
      <alignment horizontal="right" vertical="center" wrapText="1"/>
    </xf>
    <xf numFmtId="0" fontId="31" fillId="8" borderId="4" xfId="0" applyFont="1" applyFill="1" applyBorder="1" applyAlignment="1">
      <alignment horizontal="center" vertical="center" wrapText="1"/>
    </xf>
    <xf numFmtId="0" fontId="31" fillId="8" borderId="4" xfId="0" applyFont="1" applyFill="1" applyBorder="1" applyAlignment="1">
      <alignment horizontal="right" vertical="center" wrapText="1"/>
    </xf>
    <xf numFmtId="10" fontId="31" fillId="8" borderId="3" xfId="0" applyNumberFormat="1" applyFont="1" applyFill="1" applyBorder="1" applyAlignment="1">
      <alignment horizontal="right" vertical="center" wrapText="1"/>
    </xf>
    <xf numFmtId="10" fontId="31" fillId="8" borderId="45" xfId="0" applyNumberFormat="1" applyFont="1" applyFill="1" applyBorder="1" applyAlignment="1">
      <alignment horizontal="right" vertical="center" wrapText="1"/>
    </xf>
    <xf numFmtId="0" fontId="4" fillId="0" borderId="18" xfId="0" applyFont="1" applyBorder="1" applyAlignment="1">
      <alignment horizontal="center" vertical="center"/>
    </xf>
    <xf numFmtId="0" fontId="32" fillId="0" borderId="18" xfId="0" applyFont="1" applyBorder="1" applyAlignment="1">
      <alignment horizontal="left" vertical="center" wrapText="1"/>
    </xf>
    <xf numFmtId="0" fontId="4" fillId="0" borderId="19" xfId="0" applyFont="1" applyBorder="1" applyAlignment="1">
      <alignment vertical="center"/>
    </xf>
    <xf numFmtId="0" fontId="4" fillId="0" borderId="47" xfId="0" applyFont="1" applyBorder="1" applyAlignment="1">
      <alignment vertical="center"/>
    </xf>
    <xf numFmtId="10" fontId="5" fillId="0" borderId="21" xfId="0" applyNumberFormat="1" applyFont="1" applyBorder="1" applyAlignment="1">
      <alignment horizontal="right" vertical="center" wrapText="1"/>
    </xf>
    <xf numFmtId="10" fontId="5" fillId="0" borderId="48" xfId="0" applyNumberFormat="1" applyFont="1" applyBorder="1" applyAlignment="1">
      <alignment horizontal="right" vertical="center" wrapText="1"/>
    </xf>
    <xf numFmtId="10" fontId="5" fillId="0" borderId="49" xfId="0" applyNumberFormat="1" applyFont="1" applyBorder="1" applyAlignment="1">
      <alignment horizontal="right" vertical="center" wrapText="1"/>
    </xf>
    <xf numFmtId="10" fontId="5" fillId="0" borderId="50" xfId="0" applyNumberFormat="1" applyFont="1" applyBorder="1" applyAlignment="1">
      <alignment horizontal="right" vertical="center" wrapText="1"/>
    </xf>
    <xf numFmtId="10" fontId="31" fillId="8" borderId="51" xfId="0" applyNumberFormat="1" applyFont="1" applyFill="1" applyBorder="1" applyAlignment="1">
      <alignment vertical="center" wrapText="1"/>
    </xf>
    <xf numFmtId="10" fontId="31" fillId="8" borderId="52" xfId="0" applyNumberFormat="1" applyFont="1" applyFill="1" applyBorder="1" applyAlignment="1">
      <alignment vertical="center" wrapText="1"/>
    </xf>
    <xf numFmtId="0" fontId="4" fillId="0" borderId="0" xfId="0" applyFont="1"/>
    <xf numFmtId="0" fontId="4" fillId="0" borderId="0" xfId="0" applyFont="1" applyAlignment="1">
      <alignment vertical="center"/>
    </xf>
    <xf numFmtId="0" fontId="4" fillId="0" borderId="0" xfId="0" applyFont="1" applyAlignment="1">
      <alignment horizontal="right" vertical="center"/>
    </xf>
    <xf numFmtId="0" fontId="23" fillId="0" borderId="33" xfId="0" applyFont="1" applyBorder="1" applyAlignment="1">
      <alignment horizontal="center"/>
    </xf>
    <xf numFmtId="0" fontId="25" fillId="0" borderId="35" xfId="0" applyFont="1" applyBorder="1" applyAlignment="1">
      <alignment horizontal="center" vertical="center" wrapText="1"/>
    </xf>
    <xf numFmtId="0" fontId="33" fillId="0" borderId="35" xfId="0" applyFont="1" applyBorder="1" applyAlignment="1">
      <alignment horizontal="center" vertical="center" wrapText="1"/>
    </xf>
    <xf numFmtId="49" fontId="25" fillId="3" borderId="37" xfId="0" applyNumberFormat="1" applyFont="1" applyFill="1" applyBorder="1" applyAlignment="1">
      <alignment horizontal="center" vertical="center"/>
    </xf>
    <xf numFmtId="2" fontId="22" fillId="3" borderId="37" xfId="0" applyNumberFormat="1" applyFont="1" applyFill="1" applyBorder="1" applyAlignment="1">
      <alignment horizontal="left" vertical="center"/>
    </xf>
    <xf numFmtId="10" fontId="22" fillId="3" borderId="37" xfId="0" applyNumberFormat="1" applyFont="1" applyFill="1" applyBorder="1" applyAlignment="1">
      <alignment horizontal="center" vertical="center"/>
    </xf>
    <xf numFmtId="10" fontId="21" fillId="0" borderId="37" xfId="0" applyNumberFormat="1" applyFont="1" applyBorder="1" applyAlignment="1">
      <alignment horizontal="center" vertical="center" wrapText="1"/>
    </xf>
    <xf numFmtId="2" fontId="34" fillId="3" borderId="37" xfId="0" applyNumberFormat="1" applyFont="1" applyFill="1" applyBorder="1" applyAlignment="1">
      <alignment horizontal="left" vertical="center" wrapText="1"/>
    </xf>
    <xf numFmtId="0" fontId="13" fillId="0" borderId="37" xfId="0" applyFont="1" applyBorder="1" applyAlignment="1">
      <alignment horizontal="left" vertical="center"/>
    </xf>
    <xf numFmtId="4" fontId="13" fillId="0" borderId="37" xfId="0" applyNumberFormat="1" applyFont="1" applyBorder="1" applyAlignment="1">
      <alignment vertical="center"/>
    </xf>
    <xf numFmtId="181" fontId="4" fillId="3" borderId="37" xfId="0" applyNumberFormat="1" applyFont="1" applyFill="1" applyBorder="1" applyAlignment="1">
      <alignment horizontal="left" vertical="center" wrapText="1"/>
    </xf>
    <xf numFmtId="182" fontId="4" fillId="3" borderId="37" xfId="0" applyNumberFormat="1" applyFont="1" applyFill="1" applyBorder="1" applyAlignment="1">
      <alignment horizontal="center" vertical="center" wrapText="1"/>
    </xf>
    <xf numFmtId="0" fontId="15" fillId="0" borderId="36" xfId="0" applyFont="1" applyBorder="1" applyAlignment="1">
      <alignment horizontal="right" vertical="center" wrapText="1"/>
    </xf>
    <xf numFmtId="0" fontId="21" fillId="4" borderId="53" xfId="0" applyFont="1" applyFill="1" applyBorder="1" applyAlignment="1">
      <alignment horizontal="center" vertical="center" wrapText="1"/>
    </xf>
    <xf numFmtId="0" fontId="21" fillId="4" borderId="53" xfId="0" applyFont="1" applyFill="1" applyBorder="1" applyAlignment="1">
      <alignment horizontal="left" vertical="center" wrapText="1"/>
    </xf>
    <xf numFmtId="4" fontId="21" fillId="4" borderId="53" xfId="0" applyNumberFormat="1" applyFont="1" applyFill="1" applyBorder="1" applyAlignment="1">
      <alignment horizontal="center" vertical="center" wrapText="1"/>
    </xf>
    <xf numFmtId="10" fontId="21" fillId="4" borderId="53" xfId="0" applyNumberFormat="1" applyFont="1" applyFill="1" applyBorder="1" applyAlignment="1">
      <alignment horizontal="center" vertical="center" wrapText="1"/>
    </xf>
    <xf numFmtId="0" fontId="2" fillId="0" borderId="54" xfId="0" applyFont="1" applyBorder="1"/>
    <xf numFmtId="0" fontId="22" fillId="0" borderId="54" xfId="0" applyFont="1" applyBorder="1" applyAlignment="1">
      <alignment horizontal="center" vertical="center"/>
    </xf>
    <xf numFmtId="4" fontId="22" fillId="0" borderId="0" xfId="0" applyNumberFormat="1" applyFont="1" applyAlignment="1">
      <alignment vertical="center" wrapText="1"/>
    </xf>
    <xf numFmtId="0" fontId="22" fillId="0" borderId="0" xfId="0" applyFont="1" applyAlignment="1">
      <alignment horizontal="center" vertical="center" wrapText="1"/>
    </xf>
    <xf numFmtId="0" fontId="22" fillId="0" borderId="42" xfId="0" applyFont="1" applyBorder="1" applyAlignment="1">
      <alignment horizontal="center" vertical="center" wrapText="1"/>
    </xf>
    <xf numFmtId="187" fontId="22" fillId="0" borderId="0" xfId="0" applyNumberFormat="1" applyFont="1" applyAlignment="1">
      <alignment vertical="center" wrapText="1"/>
    </xf>
    <xf numFmtId="4" fontId="13" fillId="0" borderId="37" xfId="0" applyNumberFormat="1" applyFont="1" applyBorder="1" applyAlignment="1">
      <alignment horizontal="center" vertical="center"/>
    </xf>
    <xf numFmtId="10" fontId="35" fillId="3" borderId="37" xfId="0" applyNumberFormat="1" applyFont="1" applyFill="1" applyBorder="1" applyAlignment="1">
      <alignment horizontal="center" vertical="center"/>
    </xf>
    <xf numFmtId="10" fontId="22" fillId="0" borderId="40" xfId="0" applyNumberFormat="1" applyFont="1" applyBorder="1" applyAlignment="1">
      <alignment horizontal="center" vertical="center" wrapText="1"/>
    </xf>
    <xf numFmtId="0" fontId="22" fillId="10" borderId="40" xfId="0" applyFont="1" applyFill="1" applyBorder="1"/>
    <xf numFmtId="0" fontId="21" fillId="10" borderId="40" xfId="0" applyFont="1" applyFill="1" applyBorder="1" applyAlignment="1">
      <alignment horizontal="center" vertical="center" wrapText="1"/>
    </xf>
    <xf numFmtId="0" fontId="22" fillId="10" borderId="40" xfId="0" applyFont="1" applyFill="1" applyBorder="1" applyAlignment="1">
      <alignment horizontal="left"/>
    </xf>
    <xf numFmtId="10" fontId="22" fillId="10" borderId="40" xfId="0" applyNumberFormat="1" applyFont="1" applyFill="1" applyBorder="1"/>
    <xf numFmtId="185" fontId="21" fillId="4" borderId="40" xfId="0" applyNumberFormat="1" applyFont="1" applyFill="1" applyBorder="1" applyAlignment="1">
      <alignment horizontal="left" vertical="center"/>
    </xf>
    <xf numFmtId="10" fontId="21" fillId="4" borderId="40" xfId="0" applyNumberFormat="1" applyFont="1" applyFill="1" applyBorder="1" applyAlignment="1">
      <alignment horizontal="center" vertical="center"/>
    </xf>
    <xf numFmtId="0" fontId="36" fillId="0" borderId="0" xfId="0" applyFont="1" applyAlignment="1">
      <alignment horizontal="left"/>
    </xf>
    <xf numFmtId="10" fontId="36" fillId="0" borderId="0" xfId="0" applyNumberFormat="1" applyFont="1"/>
    <xf numFmtId="188" fontId="22" fillId="0" borderId="40" xfId="0" applyNumberFormat="1" applyFont="1" applyBorder="1" applyAlignment="1">
      <alignment horizontal="center" vertical="center" wrapText="1"/>
    </xf>
    <xf numFmtId="10" fontId="22" fillId="10" borderId="40" xfId="0" applyNumberFormat="1" applyFont="1" applyFill="1" applyBorder="1" applyAlignment="1">
      <alignment horizontal="center" vertical="center" wrapText="1"/>
    </xf>
    <xf numFmtId="185" fontId="21" fillId="4" borderId="40" xfId="0" applyNumberFormat="1" applyFont="1" applyFill="1" applyBorder="1" applyAlignment="1">
      <alignment horizontal="right" vertical="center" wrapText="1"/>
    </xf>
    <xf numFmtId="10" fontId="21" fillId="4" borderId="37" xfId="0" applyNumberFormat="1" applyFont="1" applyFill="1" applyBorder="1" applyAlignment="1">
      <alignment horizontal="center" vertical="center" wrapText="1"/>
    </xf>
    <xf numFmtId="186" fontId="36" fillId="0" borderId="0" xfId="0" applyNumberFormat="1" applyFont="1"/>
    <xf numFmtId="0" fontId="10" fillId="0" borderId="55" xfId="0" applyFont="1" applyBorder="1" applyAlignment="1">
      <alignment horizontal="center"/>
    </xf>
    <xf numFmtId="0" fontId="9" fillId="0" borderId="29" xfId="0" applyFont="1" applyBorder="1" applyAlignment="1">
      <alignment vertical="center" wrapText="1"/>
    </xf>
    <xf numFmtId="0" fontId="9" fillId="0" borderId="23" xfId="0" applyFont="1" applyBorder="1" applyAlignment="1">
      <alignment vertical="center" wrapText="1"/>
    </xf>
    <xf numFmtId="49" fontId="12" fillId="3" borderId="56" xfId="0" applyNumberFormat="1" applyFont="1" applyFill="1" applyBorder="1" applyAlignment="1">
      <alignment horizontal="center" vertical="center"/>
    </xf>
    <xf numFmtId="0" fontId="13" fillId="0" borderId="56" xfId="0" applyFont="1" applyBorder="1" applyAlignment="1">
      <alignment horizontal="left" vertical="center"/>
    </xf>
    <xf numFmtId="0" fontId="2" fillId="0" borderId="21" xfId="0" applyFont="1" applyBorder="1"/>
    <xf numFmtId="4" fontId="13" fillId="0" borderId="56" xfId="0" applyNumberFormat="1" applyFont="1" applyBorder="1" applyAlignment="1">
      <alignment vertical="center"/>
    </xf>
    <xf numFmtId="2" fontId="4" fillId="3" borderId="56" xfId="0" applyNumberFormat="1" applyFont="1" applyFill="1" applyBorder="1" applyAlignment="1">
      <alignment horizontal="left" vertical="center"/>
    </xf>
    <xf numFmtId="0" fontId="4" fillId="3" borderId="56" xfId="0" applyFont="1" applyFill="1" applyBorder="1" applyAlignment="1">
      <alignment horizontal="center" vertical="center"/>
    </xf>
    <xf numFmtId="0" fontId="13" fillId="0" borderId="56" xfId="0" applyFont="1" applyBorder="1" applyAlignment="1">
      <alignment horizontal="left" vertical="center" wrapText="1"/>
    </xf>
    <xf numFmtId="2" fontId="4" fillId="3" borderId="56" xfId="0" applyNumberFormat="1" applyFont="1" applyFill="1" applyBorder="1" applyAlignment="1">
      <alignment horizontal="left" vertical="center" wrapText="1"/>
    </xf>
    <xf numFmtId="2" fontId="4" fillId="3" borderId="56" xfId="0" applyNumberFormat="1" applyFont="1" applyFill="1" applyBorder="1" applyAlignment="1">
      <alignment horizontal="center" vertical="center"/>
    </xf>
    <xf numFmtId="0" fontId="13" fillId="0" borderId="56" xfId="0" applyFont="1" applyBorder="1" applyAlignment="1">
      <alignment vertical="center" wrapText="1"/>
    </xf>
    <xf numFmtId="4" fontId="13" fillId="0" borderId="56" xfId="0" applyNumberFormat="1" applyFont="1" applyBorder="1" applyAlignment="1">
      <alignment horizontal="left" vertical="center"/>
    </xf>
    <xf numFmtId="181" fontId="4" fillId="3" borderId="56" xfId="0" applyNumberFormat="1" applyFont="1" applyFill="1" applyBorder="1" applyAlignment="1">
      <alignment horizontal="center" vertical="center" wrapText="1"/>
    </xf>
    <xf numFmtId="181" fontId="4" fillId="3" borderId="56" xfId="0" applyNumberFormat="1" applyFont="1" applyFill="1" applyBorder="1" applyAlignment="1">
      <alignment horizontal="left" vertical="center" wrapText="1"/>
    </xf>
    <xf numFmtId="182" fontId="4" fillId="3" borderId="56" xfId="0" applyNumberFormat="1" applyFont="1" applyFill="1" applyBorder="1" applyAlignment="1">
      <alignment horizontal="center" vertical="center" wrapText="1"/>
    </xf>
    <xf numFmtId="0" fontId="15" fillId="0" borderId="56" xfId="0" applyFont="1" applyBorder="1" applyAlignment="1">
      <alignment horizontal="right" vertical="center" wrapText="1"/>
    </xf>
    <xf numFmtId="0" fontId="15" fillId="11" borderId="22" xfId="0" applyFont="1" applyFill="1" applyBorder="1" applyAlignment="1">
      <alignment horizontal="center" vertical="center" wrapText="1"/>
    </xf>
    <xf numFmtId="0" fontId="15" fillId="11" borderId="56" xfId="0" applyFont="1" applyFill="1" applyBorder="1" applyAlignment="1">
      <alignment horizontal="center" vertical="center" wrapText="1"/>
    </xf>
    <xf numFmtId="49" fontId="15" fillId="11" borderId="22" xfId="0" applyNumberFormat="1" applyFont="1" applyFill="1" applyBorder="1" applyAlignment="1">
      <alignment horizontal="center" vertical="center"/>
    </xf>
    <xf numFmtId="0" fontId="15" fillId="11" borderId="22" xfId="0" applyFont="1" applyFill="1" applyBorder="1" applyAlignment="1">
      <alignment horizontal="center" vertical="center"/>
    </xf>
    <xf numFmtId="0" fontId="15" fillId="11" borderId="56" xfId="0" applyFont="1" applyFill="1" applyBorder="1" applyAlignment="1">
      <alignment horizontal="left" vertical="center"/>
    </xf>
    <xf numFmtId="49" fontId="15" fillId="11" borderId="22" xfId="0" applyNumberFormat="1" applyFont="1" applyFill="1" applyBorder="1" applyAlignment="1">
      <alignment vertical="center"/>
    </xf>
    <xf numFmtId="0" fontId="9" fillId="0" borderId="25" xfId="0" applyFont="1" applyBorder="1" applyAlignment="1">
      <alignment horizontal="center" vertical="center"/>
    </xf>
    <xf numFmtId="2" fontId="9" fillId="0" borderId="56" xfId="0" applyNumberFormat="1" applyFont="1" applyBorder="1" applyAlignment="1">
      <alignment horizontal="left" vertical="center"/>
    </xf>
    <xf numFmtId="0" fontId="2" fillId="0" borderId="28" xfId="0" applyFont="1" applyBorder="1"/>
    <xf numFmtId="49" fontId="9" fillId="0" borderId="56" xfId="0" applyNumberFormat="1" applyFont="1" applyBorder="1" applyAlignment="1">
      <alignment horizontal="left" vertical="center"/>
    </xf>
    <xf numFmtId="0" fontId="9" fillId="0" borderId="56" xfId="0" applyFont="1" applyBorder="1" applyAlignment="1">
      <alignment horizontal="left" vertical="center"/>
    </xf>
    <xf numFmtId="0" fontId="2" fillId="0" borderId="18" xfId="0" applyFont="1" applyBorder="1"/>
    <xf numFmtId="189" fontId="15" fillId="0" borderId="56" xfId="0" applyNumberFormat="1" applyFont="1" applyBorder="1" applyAlignment="1">
      <alignment horizontal="left" vertical="center"/>
    </xf>
    <xf numFmtId="49" fontId="9" fillId="0" borderId="25" xfId="0" applyNumberFormat="1" applyFont="1" applyBorder="1" applyAlignment="1">
      <alignment horizontal="center" vertical="center"/>
    </xf>
    <xf numFmtId="0" fontId="9" fillId="0" borderId="56" xfId="0" applyFont="1" applyBorder="1" applyAlignment="1">
      <alignment horizontal="left" vertical="center" wrapText="1"/>
    </xf>
    <xf numFmtId="190" fontId="15" fillId="0" borderId="56" xfId="0" applyNumberFormat="1" applyFont="1" applyBorder="1" applyAlignment="1">
      <alignment horizontal="left" vertical="center"/>
    </xf>
    <xf numFmtId="49" fontId="9" fillId="0" borderId="25" xfId="0" applyNumberFormat="1" applyFont="1" applyBorder="1" applyAlignment="1">
      <alignment horizontal="center" vertical="center" wrapText="1"/>
    </xf>
    <xf numFmtId="0" fontId="15" fillId="11" borderId="56" xfId="0" applyFont="1" applyFill="1" applyBorder="1" applyAlignment="1">
      <alignment horizontal="left" vertical="center" wrapText="1"/>
    </xf>
    <xf numFmtId="0" fontId="2" fillId="0" borderId="49" xfId="0" applyFont="1" applyBorder="1"/>
    <xf numFmtId="0" fontId="9" fillId="0" borderId="19" xfId="0" applyFont="1" applyBorder="1" applyAlignment="1">
      <alignment vertical="center" wrapText="1"/>
    </xf>
    <xf numFmtId="4" fontId="13" fillId="0" borderId="22" xfId="0" applyNumberFormat="1" applyFont="1" applyBorder="1" applyAlignment="1">
      <alignment horizontal="center" vertical="center"/>
    </xf>
    <xf numFmtId="10" fontId="4" fillId="3" borderId="22" xfId="0" applyNumberFormat="1" applyFont="1" applyFill="1" applyBorder="1" applyAlignment="1">
      <alignment horizontal="center" vertical="center"/>
    </xf>
    <xf numFmtId="0" fontId="9" fillId="0" borderId="56" xfId="0" applyFont="1" applyBorder="1" applyAlignment="1">
      <alignment vertical="center"/>
    </xf>
    <xf numFmtId="191" fontId="9" fillId="0" borderId="56" xfId="0" applyNumberFormat="1" applyFont="1" applyBorder="1" applyAlignment="1">
      <alignment horizontal="left" vertical="center"/>
    </xf>
    <xf numFmtId="0" fontId="9" fillId="0" borderId="0" xfId="0" applyFont="1" applyAlignment="1">
      <alignment horizontal="center" vertical="center"/>
    </xf>
    <xf numFmtId="0" fontId="37" fillId="0" borderId="33" xfId="0" applyFont="1" applyBorder="1" applyAlignment="1">
      <alignment horizontal="center"/>
    </xf>
    <xf numFmtId="0" fontId="38" fillId="0" borderId="35" xfId="0" applyFont="1" applyBorder="1" applyAlignment="1">
      <alignment horizontal="center" vertical="center" wrapText="1"/>
    </xf>
    <xf numFmtId="49" fontId="25" fillId="3" borderId="40" xfId="0" applyNumberFormat="1" applyFont="1" applyFill="1" applyBorder="1" applyAlignment="1">
      <alignment horizontal="center" vertical="center"/>
    </xf>
    <xf numFmtId="0" fontId="2" fillId="0" borderId="40" xfId="0" applyFont="1" applyBorder="1"/>
    <xf numFmtId="0" fontId="21" fillId="0" borderId="40" xfId="0" applyFont="1" applyBorder="1" applyAlignment="1">
      <alignment horizontal="left" vertical="center"/>
    </xf>
    <xf numFmtId="2" fontId="22" fillId="3" borderId="40" xfId="0" applyNumberFormat="1" applyFont="1" applyFill="1" applyBorder="1" applyAlignment="1">
      <alignment vertical="center"/>
    </xf>
    <xf numFmtId="0" fontId="22" fillId="3" borderId="40" xfId="0" applyFont="1" applyFill="1" applyBorder="1" applyAlignment="1">
      <alignment horizontal="center" vertical="center"/>
    </xf>
    <xf numFmtId="0" fontId="21" fillId="0" borderId="40" xfId="0" applyFont="1" applyBorder="1" applyAlignment="1">
      <alignment horizontal="center" vertical="center" wrapText="1"/>
    </xf>
    <xf numFmtId="0" fontId="13" fillId="0" borderId="38" xfId="0" applyFont="1" applyBorder="1" applyAlignment="1">
      <alignment horizontal="left" vertical="center"/>
    </xf>
    <xf numFmtId="0" fontId="13" fillId="0" borderId="39" xfId="0" applyFont="1" applyBorder="1" applyAlignment="1">
      <alignment horizontal="left" vertical="center"/>
    </xf>
    <xf numFmtId="0" fontId="13" fillId="0" borderId="40" xfId="0" applyFont="1" applyBorder="1" applyAlignment="1">
      <alignment horizontal="center" vertical="center" wrapText="1"/>
    </xf>
    <xf numFmtId="2" fontId="4" fillId="3" borderId="40" xfId="0" applyNumberFormat="1" applyFont="1" applyFill="1" applyBorder="1" applyAlignment="1">
      <alignment horizontal="left" vertical="center" wrapText="1"/>
    </xf>
    <xf numFmtId="2" fontId="4" fillId="3" borderId="40" xfId="0" applyNumberFormat="1" applyFont="1" applyFill="1" applyBorder="1" applyAlignment="1">
      <alignment horizontal="center" vertical="center"/>
    </xf>
    <xf numFmtId="0" fontId="13" fillId="0" borderId="40" xfId="0" applyFont="1" applyBorder="1" applyAlignment="1">
      <alignment horizontal="left" vertical="center"/>
    </xf>
    <xf numFmtId="4" fontId="13" fillId="0" borderId="40" xfId="0" applyNumberFormat="1" applyFont="1" applyBorder="1" applyAlignment="1">
      <alignment vertical="center"/>
    </xf>
    <xf numFmtId="4" fontId="13" fillId="0" borderId="40" xfId="0" applyNumberFormat="1" applyFont="1" applyBorder="1" applyAlignment="1">
      <alignment horizontal="center" vertical="center"/>
    </xf>
    <xf numFmtId="181" fontId="4" fillId="3" borderId="40" xfId="0" applyNumberFormat="1" applyFont="1" applyFill="1" applyBorder="1" applyAlignment="1">
      <alignment horizontal="left" vertical="center" wrapText="1"/>
    </xf>
    <xf numFmtId="182" fontId="4" fillId="3" borderId="40" xfId="0" applyNumberFormat="1" applyFont="1" applyFill="1" applyBorder="1" applyAlignment="1">
      <alignment horizontal="center" vertical="center" wrapText="1"/>
    </xf>
    <xf numFmtId="10" fontId="4" fillId="3" borderId="40" xfId="0" applyNumberFormat="1" applyFont="1" applyFill="1" applyBorder="1" applyAlignment="1">
      <alignment horizontal="center" vertical="center"/>
    </xf>
    <xf numFmtId="0" fontId="15" fillId="0" borderId="40" xfId="0" applyFont="1" applyBorder="1" applyAlignment="1">
      <alignment horizontal="right" vertical="center" wrapText="1"/>
    </xf>
    <xf numFmtId="0" fontId="15" fillId="12" borderId="40" xfId="0" applyFont="1" applyFill="1" applyBorder="1" applyAlignment="1">
      <alignment horizontal="center" vertical="center"/>
    </xf>
    <xf numFmtId="0" fontId="12" fillId="12" borderId="40" xfId="0" applyFont="1" applyFill="1" applyBorder="1" applyAlignment="1">
      <alignment horizontal="left" vertical="center"/>
    </xf>
    <xf numFmtId="0" fontId="12" fillId="12" borderId="40" xfId="0" applyFont="1" applyFill="1" applyBorder="1" applyAlignment="1">
      <alignment horizontal="center" vertical="center"/>
    </xf>
    <xf numFmtId="4" fontId="12" fillId="12" borderId="40" xfId="0" applyNumberFormat="1" applyFont="1" applyFill="1" applyBorder="1" applyAlignment="1">
      <alignment horizontal="center" vertical="center"/>
    </xf>
    <xf numFmtId="49" fontId="12" fillId="12" borderId="40" xfId="0" applyNumberFormat="1" applyFont="1" applyFill="1" applyBorder="1" applyAlignment="1">
      <alignment horizontal="center" vertical="center"/>
    </xf>
    <xf numFmtId="185" fontId="12" fillId="12" borderId="40" xfId="0" applyNumberFormat="1" applyFont="1" applyFill="1" applyBorder="1" applyAlignment="1">
      <alignment horizontal="center" vertical="center"/>
    </xf>
    <xf numFmtId="0" fontId="9" fillId="0" borderId="40" xfId="0" applyFont="1" applyBorder="1" applyAlignment="1">
      <alignment vertical="center" wrapText="1"/>
    </xf>
    <xf numFmtId="0" fontId="9" fillId="0" borderId="40" xfId="0" applyFont="1" applyBorder="1"/>
    <xf numFmtId="0" fontId="15" fillId="13" borderId="40" xfId="0" applyFont="1" applyFill="1" applyBorder="1" applyAlignment="1">
      <alignment horizontal="center" vertical="center" wrapText="1"/>
    </xf>
    <xf numFmtId="0" fontId="15" fillId="13" borderId="40" xfId="0" applyFont="1" applyFill="1" applyBorder="1" applyAlignment="1">
      <alignment horizontal="left" vertical="center" wrapText="1"/>
    </xf>
    <xf numFmtId="49" fontId="15" fillId="13" borderId="40" xfId="0" applyNumberFormat="1" applyFont="1" applyFill="1" applyBorder="1" applyAlignment="1">
      <alignment horizontal="center" vertical="center"/>
    </xf>
    <xf numFmtId="4" fontId="15" fillId="13" borderId="40" xfId="0" applyNumberFormat="1" applyFont="1" applyFill="1" applyBorder="1" applyAlignment="1">
      <alignment horizontal="right" vertical="center"/>
    </xf>
    <xf numFmtId="185" fontId="15" fillId="13" borderId="40" xfId="0" applyNumberFormat="1" applyFont="1" applyFill="1" applyBorder="1" applyAlignment="1">
      <alignment vertical="center"/>
    </xf>
    <xf numFmtId="0" fontId="9" fillId="0" borderId="40" xfId="0" applyFont="1" applyBorder="1" applyAlignment="1">
      <alignment horizontal="center" vertical="center" wrapText="1"/>
    </xf>
    <xf numFmtId="49" fontId="9" fillId="0" borderId="40" xfId="0" applyNumberFormat="1" applyFont="1" applyBorder="1" applyAlignment="1">
      <alignment horizontal="left" vertical="center" wrapText="1"/>
    </xf>
    <xf numFmtId="49" fontId="9" fillId="0" borderId="40" xfId="0" applyNumberFormat="1" applyFont="1" applyBorder="1" applyAlignment="1">
      <alignment horizontal="center" vertical="center" wrapText="1"/>
    </xf>
    <xf numFmtId="192" fontId="9" fillId="0" borderId="40" xfId="0" applyNumberFormat="1" applyFont="1" applyBorder="1" applyAlignment="1">
      <alignment horizontal="center" vertical="center" wrapText="1"/>
    </xf>
    <xf numFmtId="186" fontId="9" fillId="0" borderId="40" xfId="0" applyNumberFormat="1" applyFont="1" applyBorder="1" applyAlignment="1">
      <alignment horizontal="right" vertical="center"/>
    </xf>
    <xf numFmtId="49" fontId="13" fillId="11" borderId="40" xfId="0" applyNumberFormat="1" applyFont="1" applyFill="1" applyBorder="1" applyAlignment="1">
      <alignment horizontal="left" vertical="center"/>
    </xf>
    <xf numFmtId="49" fontId="14" fillId="11" borderId="40" xfId="0" applyNumberFormat="1" applyFont="1" applyFill="1" applyBorder="1" applyAlignment="1">
      <alignment vertical="center"/>
    </xf>
    <xf numFmtId="0" fontId="13" fillId="11" borderId="40" xfId="0" applyFont="1" applyFill="1" applyBorder="1" applyAlignment="1">
      <alignment horizontal="right" vertical="center" wrapText="1"/>
    </xf>
    <xf numFmtId="49" fontId="14" fillId="11" borderId="40" xfId="0" applyNumberFormat="1" applyFont="1" applyFill="1" applyBorder="1" applyAlignment="1">
      <alignment horizontal="center" vertical="center"/>
    </xf>
    <xf numFmtId="192" fontId="13" fillId="11" borderId="40" xfId="0" applyNumberFormat="1" applyFont="1" applyFill="1" applyBorder="1" applyAlignment="1">
      <alignment horizontal="right" vertical="center"/>
    </xf>
    <xf numFmtId="4" fontId="13" fillId="11" borderId="40" xfId="0" applyNumberFormat="1" applyFont="1" applyFill="1" applyBorder="1" applyAlignment="1">
      <alignment horizontal="right" vertical="center"/>
    </xf>
    <xf numFmtId="193" fontId="13" fillId="11" borderId="40" xfId="0" applyNumberFormat="1" applyFont="1" applyFill="1" applyBorder="1" applyAlignment="1">
      <alignment horizontal="center" vertical="center"/>
    </xf>
    <xf numFmtId="0" fontId="9" fillId="0" borderId="40" xfId="0" applyFont="1" applyBorder="1" applyAlignment="1">
      <alignment wrapText="1"/>
    </xf>
    <xf numFmtId="192" fontId="9" fillId="0" borderId="40" xfId="0" applyNumberFormat="1" applyFont="1" applyBorder="1"/>
    <xf numFmtId="192" fontId="15" fillId="13" borderId="40" xfId="0" applyNumberFormat="1" applyFont="1" applyFill="1" applyBorder="1" applyAlignment="1">
      <alignment horizontal="right" vertical="center"/>
    </xf>
    <xf numFmtId="0" fontId="9" fillId="0" borderId="40" xfId="0" applyFont="1" applyBorder="1" applyAlignment="1">
      <alignment horizontal="left" vertical="center" wrapText="1"/>
    </xf>
    <xf numFmtId="185" fontId="9" fillId="0" borderId="40" xfId="0" applyNumberFormat="1" applyFont="1" applyBorder="1" applyAlignment="1">
      <alignment horizontal="right" vertical="center"/>
    </xf>
    <xf numFmtId="0" fontId="0" fillId="0" borderId="40" xfId="0" applyFont="1" applyBorder="1" applyAlignment="1"/>
    <xf numFmtId="0" fontId="39" fillId="13" borderId="40" xfId="0" applyFont="1" applyFill="1" applyBorder="1" applyAlignment="1">
      <alignment horizontal="center"/>
    </xf>
    <xf numFmtId="0" fontId="39" fillId="13" borderId="40" xfId="0" applyFont="1" applyFill="1" applyBorder="1" applyAlignment="1">
      <alignment horizontal="left"/>
    </xf>
    <xf numFmtId="0" fontId="9" fillId="13" borderId="40" xfId="0" applyFont="1" applyFill="1" applyBorder="1" applyAlignment="1">
      <alignment horizontal="right"/>
    </xf>
    <xf numFmtId="0" fontId="39" fillId="13" borderId="40" xfId="0" applyFont="1" applyFill="1" applyBorder="1" applyAlignment="1">
      <alignment horizontal="right"/>
    </xf>
    <xf numFmtId="0" fontId="40" fillId="0" borderId="0" xfId="0" applyFont="1"/>
    <xf numFmtId="0" fontId="36" fillId="0" borderId="40" xfId="0" applyFont="1" applyBorder="1" applyAlignment="1">
      <alignment horizontal="center"/>
    </xf>
    <xf numFmtId="0" fontId="36" fillId="0" borderId="40" xfId="0" applyFont="1" applyBorder="1" applyAlignment="1">
      <alignment horizontal="left"/>
    </xf>
    <xf numFmtId="0" fontId="36" fillId="0" borderId="40" xfId="0" applyFont="1" applyBorder="1" applyAlignment="1">
      <alignment horizontal="right"/>
    </xf>
    <xf numFmtId="0" fontId="41" fillId="11" borderId="40" xfId="0" applyFont="1" applyFill="1" applyBorder="1" applyAlignment="1">
      <alignment horizontal="left"/>
    </xf>
    <xf numFmtId="0" fontId="14" fillId="11" borderId="40" xfId="0" applyFont="1" applyFill="1" applyBorder="1" applyAlignment="1">
      <alignment horizontal="left"/>
    </xf>
    <xf numFmtId="0" fontId="14" fillId="11" borderId="40" xfId="0" applyFont="1" applyFill="1" applyBorder="1" applyAlignment="1">
      <alignment horizontal="right"/>
    </xf>
    <xf numFmtId="0" fontId="14" fillId="11" borderId="40" xfId="0" applyFont="1" applyFill="1" applyBorder="1" applyAlignment="1">
      <alignment horizontal="center"/>
    </xf>
    <xf numFmtId="0" fontId="33" fillId="0" borderId="36" xfId="0" applyFont="1" applyBorder="1" applyAlignment="1">
      <alignment horizontal="center" vertical="center" wrapText="1"/>
    </xf>
    <xf numFmtId="0" fontId="21" fillId="0" borderId="37" xfId="0" applyFont="1" applyBorder="1" applyAlignment="1">
      <alignment horizontal="left" vertical="center" wrapText="1"/>
    </xf>
    <xf numFmtId="0" fontId="21" fillId="0" borderId="37" xfId="0" applyFont="1" applyBorder="1" applyAlignment="1">
      <alignment vertical="center" wrapText="1"/>
    </xf>
    <xf numFmtId="182" fontId="22" fillId="3" borderId="37" xfId="0" applyNumberFormat="1" applyFont="1" applyFill="1" applyBorder="1" applyAlignment="1">
      <alignment horizontal="left" vertical="center" wrapText="1"/>
    </xf>
    <xf numFmtId="184" fontId="21" fillId="0" borderId="37" xfId="0" applyNumberFormat="1" applyFont="1" applyBorder="1" applyAlignment="1">
      <alignment horizontal="left" vertical="center" wrapText="1"/>
    </xf>
    <xf numFmtId="184" fontId="22" fillId="3" borderId="37" xfId="0" applyNumberFormat="1" applyFont="1" applyFill="1" applyBorder="1" applyAlignment="1">
      <alignment horizontal="left" vertical="center" wrapText="1"/>
    </xf>
    <xf numFmtId="0" fontId="42" fillId="0" borderId="37" xfId="0" applyFont="1" applyBorder="1" applyAlignment="1">
      <alignment horizontal="right" vertical="center" wrapText="1"/>
    </xf>
    <xf numFmtId="0" fontId="21" fillId="3" borderId="37" xfId="0" applyFont="1" applyFill="1" applyBorder="1" applyAlignment="1">
      <alignment horizontal="center" vertical="center" wrapText="1"/>
    </xf>
    <xf numFmtId="182" fontId="21" fillId="10" borderId="37" xfId="0" applyNumberFormat="1" applyFont="1" applyFill="1" applyBorder="1" applyAlignment="1">
      <alignment horizontal="center" vertical="center" wrapText="1"/>
    </xf>
    <xf numFmtId="0" fontId="42" fillId="7" borderId="40" xfId="0" applyFont="1" applyFill="1" applyBorder="1" applyAlignment="1">
      <alignment horizontal="center" vertical="center" wrapText="1"/>
    </xf>
    <xf numFmtId="0" fontId="42" fillId="7" borderId="37" xfId="0" applyFont="1" applyFill="1" applyBorder="1" applyAlignment="1">
      <alignment horizontal="center" vertical="center" wrapText="1"/>
    </xf>
    <xf numFmtId="0" fontId="24" fillId="0" borderId="53" xfId="0" applyFont="1" applyBorder="1" applyAlignment="1">
      <alignment horizontal="center" vertical="center"/>
    </xf>
    <xf numFmtId="0" fontId="24" fillId="0" borderId="53" xfId="0" applyFont="1" applyBorder="1" applyAlignment="1">
      <alignment horizontal="center" vertical="center" wrapText="1"/>
    </xf>
    <xf numFmtId="184" fontId="24" fillId="0" borderId="53" xfId="0" applyNumberFormat="1" applyFont="1" applyBorder="1" applyAlignment="1">
      <alignment horizontal="center" vertical="center" wrapText="1"/>
    </xf>
    <xf numFmtId="10" fontId="24" fillId="0" borderId="53" xfId="0" applyNumberFormat="1" applyFont="1" applyBorder="1" applyAlignment="1">
      <alignment horizontal="center" vertical="center"/>
    </xf>
    <xf numFmtId="10" fontId="24" fillId="14" borderId="37" xfId="0" applyNumberFormat="1" applyFont="1" applyFill="1" applyBorder="1" applyAlignment="1">
      <alignment horizontal="center" vertical="center"/>
    </xf>
    <xf numFmtId="184" fontId="2" fillId="0" borderId="54" xfId="0" applyNumberFormat="1" applyFont="1" applyBorder="1"/>
    <xf numFmtId="184" fontId="24" fillId="0" borderId="37" xfId="0" applyNumberFormat="1" applyFont="1" applyBorder="1" applyAlignment="1">
      <alignment horizontal="center" vertical="center"/>
    </xf>
    <xf numFmtId="184" fontId="2" fillId="0" borderId="39" xfId="0" applyNumberFormat="1" applyFont="1" applyBorder="1"/>
    <xf numFmtId="0" fontId="42" fillId="7" borderId="40" xfId="0" applyFont="1" applyFill="1" applyBorder="1" applyAlignment="1">
      <alignment horizontal="center" vertical="center"/>
    </xf>
    <xf numFmtId="184" fontId="42" fillId="7" borderId="40" xfId="0" applyNumberFormat="1" applyFont="1" applyFill="1" applyBorder="1" applyAlignment="1">
      <alignment horizontal="center" vertical="center" wrapText="1"/>
    </xf>
    <xf numFmtId="10" fontId="42" fillId="7" borderId="40" xfId="0" applyNumberFormat="1" applyFont="1" applyFill="1" applyBorder="1" applyAlignment="1">
      <alignment horizontal="center" vertical="center"/>
    </xf>
    <xf numFmtId="186" fontId="42" fillId="7" borderId="37" xfId="0" applyNumberFormat="1" applyFont="1" applyFill="1" applyBorder="1" applyAlignment="1">
      <alignment horizontal="center" vertical="center"/>
    </xf>
    <xf numFmtId="186" fontId="42" fillId="7" borderId="39" xfId="0" applyNumberFormat="1" applyFont="1" applyFill="1" applyBorder="1" applyAlignment="1">
      <alignment horizontal="center" vertical="center"/>
    </xf>
    <xf numFmtId="184" fontId="24" fillId="0" borderId="37" xfId="2" applyNumberFormat="1" applyFont="1" applyBorder="1" applyAlignment="1">
      <alignment horizontal="center" vertical="center"/>
    </xf>
    <xf numFmtId="184" fontId="2" fillId="0" borderId="39" xfId="2" applyNumberFormat="1" applyFont="1" applyBorder="1" applyAlignment="1"/>
    <xf numFmtId="186" fontId="24" fillId="0" borderId="37" xfId="0" applyNumberFormat="1" applyFont="1" applyBorder="1" applyAlignment="1">
      <alignment horizontal="center" vertical="center"/>
    </xf>
    <xf numFmtId="0" fontId="24" fillId="7" borderId="40" xfId="0" applyFont="1" applyFill="1" applyBorder="1" applyAlignment="1">
      <alignment horizontal="center" vertical="center"/>
    </xf>
    <xf numFmtId="10" fontId="42" fillId="7" borderId="40" xfId="0" applyNumberFormat="1" applyFont="1" applyFill="1" applyBorder="1" applyAlignment="1">
      <alignment horizontal="center" vertical="center" wrapText="1"/>
    </xf>
    <xf numFmtId="184" fontId="24" fillId="7" borderId="40" xfId="0" applyNumberFormat="1" applyFont="1" applyFill="1" applyBorder="1" applyAlignment="1">
      <alignment horizontal="center" vertical="center"/>
    </xf>
    <xf numFmtId="10" fontId="42" fillId="7" borderId="37" xfId="0" applyNumberFormat="1" applyFont="1" applyFill="1" applyBorder="1" applyAlignment="1">
      <alignment horizontal="center" vertical="center" wrapText="1"/>
    </xf>
    <xf numFmtId="0" fontId="24" fillId="10" borderId="40" xfId="0" applyFont="1" applyFill="1" applyBorder="1" applyAlignment="1">
      <alignment horizontal="center" vertical="center"/>
    </xf>
    <xf numFmtId="0" fontId="24" fillId="10" borderId="40" xfId="0" applyFont="1" applyFill="1" applyBorder="1" applyAlignment="1">
      <alignment vertical="center"/>
    </xf>
    <xf numFmtId="0" fontId="24" fillId="10" borderId="37" xfId="0" applyFont="1" applyFill="1" applyBorder="1" applyAlignment="1">
      <alignment horizontal="center" vertical="center"/>
    </xf>
    <xf numFmtId="0" fontId="24" fillId="10" borderId="39" xfId="0" applyFont="1" applyFill="1" applyBorder="1" applyAlignment="1">
      <alignment horizontal="center" vertical="center"/>
    </xf>
    <xf numFmtId="4" fontId="24" fillId="0" borderId="0" xfId="0" applyNumberFormat="1" applyFont="1"/>
    <xf numFmtId="186" fontId="42" fillId="7" borderId="1" xfId="0" applyNumberFormat="1" applyFont="1" applyFill="1" applyBorder="1" applyAlignment="1">
      <alignment horizontal="center" vertical="center" wrapText="1"/>
    </xf>
    <xf numFmtId="4" fontId="24" fillId="0" borderId="0" xfId="0" applyNumberFormat="1" applyFont="1" applyAlignment="1">
      <alignment horizontal="right"/>
    </xf>
    <xf numFmtId="10" fontId="42" fillId="7" borderId="1" xfId="0" applyNumberFormat="1" applyFont="1" applyFill="1" applyBorder="1" applyAlignment="1">
      <alignment horizontal="center" vertical="center" wrapText="1"/>
    </xf>
    <xf numFmtId="0" fontId="22" fillId="3" borderId="37" xfId="0" applyFont="1" applyFill="1" applyBorder="1" applyAlignment="1">
      <alignment horizontal="center" vertical="center" wrapText="1"/>
    </xf>
    <xf numFmtId="0" fontId="22" fillId="0" borderId="0" xfId="0" applyFont="1"/>
    <xf numFmtId="0" fontId="21" fillId="0" borderId="37" xfId="0" applyFont="1" applyBorder="1" applyAlignment="1">
      <alignment vertical="top" wrapText="1"/>
    </xf>
    <xf numFmtId="2" fontId="22" fillId="3" borderId="37" xfId="0" applyNumberFormat="1" applyFont="1" applyFill="1" applyBorder="1" applyAlignment="1">
      <alignment horizontal="center" vertical="center" wrapText="1"/>
    </xf>
    <xf numFmtId="4" fontId="21" fillId="0" borderId="37" xfId="0" applyNumberFormat="1" applyFont="1" applyBorder="1" applyAlignment="1">
      <alignment vertical="center" wrapText="1"/>
    </xf>
    <xf numFmtId="4" fontId="21" fillId="0" borderId="40" xfId="0" applyNumberFormat="1" applyFont="1" applyBorder="1" applyAlignment="1">
      <alignment horizontal="center" vertical="center" wrapText="1"/>
    </xf>
    <xf numFmtId="0" fontId="22" fillId="0" borderId="0" xfId="0" applyFont="1" applyAlignment="1">
      <alignment horizontal="center"/>
    </xf>
    <xf numFmtId="10" fontId="22" fillId="3" borderId="40" xfId="0" applyNumberFormat="1" applyFont="1" applyFill="1" applyBorder="1" applyAlignment="1">
      <alignment horizontal="center" vertical="center"/>
    </xf>
    <xf numFmtId="2" fontId="22" fillId="0" borderId="0" xfId="0" applyNumberFormat="1" applyFont="1" applyAlignment="1">
      <alignment horizontal="center"/>
    </xf>
    <xf numFmtId="186" fontId="22" fillId="0" borderId="0" xfId="0" applyNumberFormat="1" applyFont="1"/>
    <xf numFmtId="4" fontId="22" fillId="0" borderId="0" xfId="0" applyNumberFormat="1" applyFont="1" applyAlignment="1">
      <alignment horizontal="right" vertical="center" wrapText="1"/>
    </xf>
    <xf numFmtId="0" fontId="21" fillId="15" borderId="40" xfId="0" applyFont="1" applyFill="1" applyBorder="1" applyAlignment="1">
      <alignment horizontal="center" vertical="center"/>
    </xf>
    <xf numFmtId="49" fontId="21" fillId="15" borderId="40" xfId="0" applyNumberFormat="1" applyFont="1" applyFill="1" applyBorder="1" applyAlignment="1">
      <alignment horizontal="center" vertical="center"/>
    </xf>
    <xf numFmtId="0" fontId="21" fillId="15" borderId="40" xfId="0" applyFont="1" applyFill="1" applyBorder="1" applyAlignment="1">
      <alignment horizontal="left" vertical="center"/>
    </xf>
    <xf numFmtId="4" fontId="21" fillId="15" borderId="40" xfId="0" applyNumberFormat="1" applyFont="1" applyFill="1" applyBorder="1" applyAlignment="1">
      <alignment horizontal="center" vertical="center"/>
    </xf>
    <xf numFmtId="0" fontId="22" fillId="15" borderId="40" xfId="0" applyFont="1" applyFill="1" applyBorder="1" applyAlignment="1">
      <alignment horizontal="center" vertical="center" wrapText="1"/>
    </xf>
    <xf numFmtId="0" fontId="21" fillId="15" borderId="40" xfId="0" applyFont="1" applyFill="1" applyBorder="1" applyAlignment="1">
      <alignment horizontal="left" vertical="center" wrapText="1"/>
    </xf>
    <xf numFmtId="0" fontId="22" fillId="15" borderId="40" xfId="0" applyFont="1" applyFill="1" applyBorder="1" applyAlignment="1">
      <alignment horizontal="center" vertical="center"/>
    </xf>
    <xf numFmtId="181" fontId="22" fillId="15" borderId="40" xfId="0" applyNumberFormat="1" applyFont="1" applyFill="1" applyBorder="1" applyAlignment="1">
      <alignment horizontal="center" vertical="center"/>
    </xf>
    <xf numFmtId="184" fontId="22" fillId="15" borderId="40" xfId="0" applyNumberFormat="1" applyFont="1" applyFill="1" applyBorder="1" applyAlignment="1">
      <alignment horizontal="center" vertical="center"/>
    </xf>
    <xf numFmtId="49" fontId="21" fillId="10" borderId="40" xfId="0" applyNumberFormat="1" applyFont="1" applyFill="1" applyBorder="1" applyAlignment="1">
      <alignment vertical="center"/>
    </xf>
    <xf numFmtId="0" fontId="21" fillId="10" borderId="40" xfId="0" applyFont="1" applyFill="1" applyBorder="1" applyAlignment="1">
      <alignment vertical="center"/>
    </xf>
    <xf numFmtId="0" fontId="21" fillId="10" borderId="40" xfId="0" applyFont="1" applyFill="1" applyBorder="1" applyAlignment="1">
      <alignment horizontal="center" vertical="center"/>
    </xf>
    <xf numFmtId="184" fontId="21" fillId="10" borderId="40" xfId="0" applyNumberFormat="1" applyFont="1" applyFill="1" applyBorder="1" applyAlignment="1">
      <alignment horizontal="center" vertical="center"/>
    </xf>
    <xf numFmtId="184" fontId="21" fillId="15" borderId="40" xfId="0" applyNumberFormat="1" applyFont="1" applyFill="1" applyBorder="1" applyAlignment="1">
      <alignment horizontal="center" vertical="center"/>
    </xf>
    <xf numFmtId="49" fontId="21" fillId="4" borderId="40" xfId="0" applyNumberFormat="1" applyFont="1" applyFill="1" applyBorder="1" applyAlignment="1">
      <alignment horizontal="center" vertical="center"/>
    </xf>
    <xf numFmtId="0" fontId="21" fillId="4" borderId="40" xfId="0" applyFont="1" applyFill="1" applyBorder="1" applyAlignment="1">
      <alignment horizontal="center" vertical="center"/>
    </xf>
    <xf numFmtId="0" fontId="21" fillId="4" borderId="40" xfId="0" applyFont="1" applyFill="1" applyBorder="1" applyAlignment="1">
      <alignment horizontal="left" vertical="center"/>
    </xf>
    <xf numFmtId="4" fontId="21" fillId="4" borderId="40" xfId="0" applyNumberFormat="1" applyFont="1" applyFill="1" applyBorder="1" applyAlignment="1">
      <alignment horizontal="center" vertical="center"/>
    </xf>
    <xf numFmtId="184" fontId="21" fillId="4" borderId="40" xfId="0" applyNumberFormat="1" applyFont="1" applyFill="1" applyBorder="1" applyAlignment="1">
      <alignment horizontal="center" vertical="center"/>
    </xf>
    <xf numFmtId="0" fontId="21" fillId="7" borderId="40" xfId="0" applyFont="1" applyFill="1" applyBorder="1" applyAlignment="1">
      <alignment horizontal="center" vertical="center"/>
    </xf>
    <xf numFmtId="49" fontId="21" fillId="7" borderId="40" xfId="0" applyNumberFormat="1" applyFont="1" applyFill="1" applyBorder="1" applyAlignment="1">
      <alignment horizontal="center" vertical="center"/>
    </xf>
    <xf numFmtId="0" fontId="21" fillId="7" borderId="40" xfId="0" applyFont="1" applyFill="1" applyBorder="1" applyAlignment="1">
      <alignment horizontal="left" vertical="center"/>
    </xf>
    <xf numFmtId="4" fontId="21" fillId="7" borderId="40" xfId="0" applyNumberFormat="1" applyFont="1" applyFill="1" applyBorder="1" applyAlignment="1">
      <alignment horizontal="center" vertical="center"/>
    </xf>
    <xf numFmtId="184" fontId="21" fillId="7" borderId="40" xfId="0" applyNumberFormat="1" applyFont="1" applyFill="1" applyBorder="1" applyAlignment="1">
      <alignment horizontal="center" vertical="center"/>
    </xf>
    <xf numFmtId="186" fontId="22" fillId="0" borderId="0" xfId="0" applyNumberFormat="1" applyFont="1" applyAlignment="1">
      <alignment vertical="center" wrapText="1"/>
    </xf>
    <xf numFmtId="0" fontId="43" fillId="0" borderId="36" xfId="0" applyFont="1" applyBorder="1" applyAlignment="1">
      <alignment horizontal="center" vertical="center"/>
    </xf>
    <xf numFmtId="0" fontId="43" fillId="0" borderId="23" xfId="0" applyFont="1" applyBorder="1" applyAlignment="1">
      <alignment horizontal="center" vertical="center"/>
    </xf>
    <xf numFmtId="0" fontId="43" fillId="0" borderId="43" xfId="0" applyFont="1" applyBorder="1" applyAlignment="1">
      <alignment horizontal="center" vertical="center"/>
    </xf>
    <xf numFmtId="0" fontId="19" fillId="0" borderId="33" xfId="0" applyFont="1" applyBorder="1" applyAlignment="1">
      <alignment horizontal="center" wrapText="1"/>
    </xf>
    <xf numFmtId="0" fontId="19" fillId="0" borderId="34" xfId="0" applyFont="1" applyBorder="1" applyAlignment="1">
      <alignment horizontal="center" wrapText="1"/>
    </xf>
    <xf numFmtId="0" fontId="19" fillId="0" borderId="41" xfId="0" applyFont="1" applyBorder="1" applyAlignment="1">
      <alignment horizontal="center" wrapText="1"/>
    </xf>
    <xf numFmtId="0" fontId="19" fillId="0" borderId="35" xfId="0" applyFont="1" applyBorder="1" applyAlignment="1">
      <alignment horizontal="center" wrapText="1"/>
    </xf>
    <xf numFmtId="0" fontId="19" fillId="0" borderId="0" xfId="0" applyFont="1" applyAlignment="1">
      <alignment horizontal="center" wrapText="1"/>
    </xf>
    <xf numFmtId="0" fontId="19" fillId="0" borderId="42" xfId="0" applyFont="1" applyBorder="1" applyAlignment="1">
      <alignment horizontal="center" wrapText="1"/>
    </xf>
    <xf numFmtId="0" fontId="19" fillId="0" borderId="36" xfId="0" applyFont="1" applyBorder="1" applyAlignment="1">
      <alignment horizontal="center" vertical="center" wrapText="1"/>
    </xf>
    <xf numFmtId="2" fontId="21" fillId="3" borderId="37" xfId="0" applyNumberFormat="1" applyFont="1" applyFill="1" applyBorder="1" applyAlignment="1">
      <alignment horizontal="left" vertical="center" wrapText="1"/>
    </xf>
    <xf numFmtId="4" fontId="21" fillId="0" borderId="37" xfId="0" applyNumberFormat="1" applyFont="1" applyBorder="1" applyAlignment="1">
      <alignment vertical="center"/>
    </xf>
    <xf numFmtId="4" fontId="21" fillId="0" borderId="40" xfId="0" applyNumberFormat="1" applyFont="1" applyBorder="1" applyAlignment="1">
      <alignment horizontal="center" vertical="center"/>
    </xf>
    <xf numFmtId="0" fontId="22" fillId="0" borderId="37" xfId="0" applyFont="1" applyBorder="1" applyAlignment="1">
      <alignment horizontal="center" vertical="center" wrapText="1"/>
    </xf>
    <xf numFmtId="0" fontId="21" fillId="11" borderId="33" xfId="0" applyFont="1" applyFill="1" applyBorder="1" applyAlignment="1">
      <alignment horizontal="center" vertical="center" wrapText="1"/>
    </xf>
    <xf numFmtId="49" fontId="21" fillId="11" borderId="37" xfId="0" applyNumberFormat="1" applyFont="1" applyFill="1" applyBorder="1" applyAlignment="1">
      <alignment horizontal="center" vertical="center"/>
    </xf>
    <xf numFmtId="0" fontId="21" fillId="11" borderId="37" xfId="0" applyFont="1" applyFill="1" applyBorder="1" applyAlignment="1">
      <alignment horizontal="left" vertical="center"/>
    </xf>
    <xf numFmtId="186" fontId="21" fillId="11" borderId="37" xfId="0" applyNumberFormat="1" applyFont="1" applyFill="1" applyBorder="1" applyAlignment="1">
      <alignment horizontal="center" vertical="center"/>
    </xf>
    <xf numFmtId="49" fontId="21" fillId="0" borderId="37" xfId="0" applyNumberFormat="1" applyFont="1" applyBorder="1" applyAlignment="1">
      <alignment horizontal="center" vertical="center"/>
    </xf>
    <xf numFmtId="0" fontId="21" fillId="0" borderId="37" xfId="0" applyFont="1" applyBorder="1" applyAlignment="1">
      <alignment horizontal="center" vertical="center"/>
    </xf>
    <xf numFmtId="185" fontId="21" fillId="0" borderId="37" xfId="0" applyNumberFormat="1" applyFont="1" applyBorder="1" applyAlignment="1">
      <alignment horizontal="center" vertical="center"/>
    </xf>
    <xf numFmtId="0" fontId="21" fillId="11" borderId="37" xfId="0" applyFont="1" applyFill="1" applyBorder="1" applyAlignment="1">
      <alignment horizontal="center" vertical="center"/>
    </xf>
    <xf numFmtId="0" fontId="21" fillId="11" borderId="37" xfId="0" applyFont="1" applyFill="1" applyBorder="1" applyAlignment="1">
      <alignment horizontal="left" vertical="center" wrapText="1"/>
    </xf>
    <xf numFmtId="185" fontId="21" fillId="11" borderId="37" xfId="0" applyNumberFormat="1" applyFont="1" applyFill="1" applyBorder="1" applyAlignment="1">
      <alignment horizontal="center" vertical="center"/>
    </xf>
    <xf numFmtId="0" fontId="21" fillId="0" borderId="0" xfId="0" applyFont="1" applyAlignment="1">
      <alignment horizontal="center" vertical="center" wrapText="1"/>
    </xf>
    <xf numFmtId="185" fontId="21" fillId="0" borderId="0" xfId="0" applyNumberFormat="1" applyFont="1" applyAlignment="1">
      <alignment horizontal="center" vertical="center" wrapText="1"/>
    </xf>
    <xf numFmtId="185" fontId="21" fillId="11" borderId="37" xfId="0" applyNumberFormat="1" applyFont="1" applyFill="1" applyBorder="1" applyAlignment="1">
      <alignment horizontal="right" vertical="center"/>
    </xf>
    <xf numFmtId="185" fontId="21" fillId="11" borderId="37" xfId="0" applyNumberFormat="1" applyFont="1" applyFill="1" applyBorder="1" applyAlignment="1">
      <alignment horizontal="right" vertical="center" wrapText="1"/>
    </xf>
    <xf numFmtId="194" fontId="22" fillId="0" borderId="0" xfId="0" applyNumberFormat="1" applyFont="1" applyAlignment="1">
      <alignment horizontal="center" vertical="center" wrapText="1"/>
    </xf>
    <xf numFmtId="49" fontId="22" fillId="0" borderId="0" xfId="0" applyNumberFormat="1" applyFont="1" applyAlignment="1">
      <alignment horizontal="center" vertical="top"/>
    </xf>
    <xf numFmtId="0" fontId="22" fillId="0" borderId="0" xfId="0" applyFont="1" applyAlignment="1">
      <alignment horizontal="left" vertical="top" wrapText="1"/>
    </xf>
    <xf numFmtId="0" fontId="22" fillId="0" borderId="0" xfId="0" applyFont="1" applyAlignment="1">
      <alignment horizontal="center" wrapText="1"/>
    </xf>
    <xf numFmtId="4" fontId="22" fillId="0" borderId="0" xfId="0" applyNumberFormat="1" applyFont="1" applyAlignment="1">
      <alignment horizontal="right" wrapText="1"/>
    </xf>
    <xf numFmtId="4" fontId="22" fillId="0" borderId="0" xfId="0" applyNumberFormat="1" applyFont="1" applyAlignment="1">
      <alignment horizontal="center" vertical="center" wrapText="1"/>
    </xf>
    <xf numFmtId="181" fontId="22" fillId="0" borderId="0" xfId="0" applyNumberFormat="1" applyFont="1" applyAlignment="1">
      <alignment horizontal="right" vertical="center" wrapText="1"/>
    </xf>
    <xf numFmtId="0" fontId="22" fillId="0" borderId="0" xfId="0" applyFont="1" applyAlignment="1">
      <alignment horizontal="right" vertical="center" wrapText="1"/>
    </xf>
    <xf numFmtId="185" fontId="22" fillId="0" borderId="0" xfId="0" applyNumberFormat="1" applyFont="1" applyAlignment="1">
      <alignment horizontal="center" vertical="center" wrapText="1"/>
    </xf>
    <xf numFmtId="4" fontId="21" fillId="0" borderId="0" xfId="0" applyNumberFormat="1" applyFont="1" applyAlignment="1">
      <alignment horizontal="center" vertical="center" wrapText="1"/>
    </xf>
    <xf numFmtId="10" fontId="22" fillId="0" borderId="0" xfId="0" applyNumberFormat="1" applyFont="1" applyAlignment="1">
      <alignment horizontal="center" vertical="center" wrapText="1"/>
    </xf>
  </cellXfs>
  <cellStyles count="49">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2613025</xdr:colOff>
      <xdr:row>0</xdr:row>
      <xdr:rowOff>74930</xdr:rowOff>
    </xdr:from>
    <xdr:ext cx="2400300" cy="495300"/>
    <xdr:pic>
      <xdr:nvPicPr>
        <xdr:cNvPr id="2" name="image1.png"/>
        <xdr:cNvPicPr preferRelativeResize="0"/>
      </xdr:nvPicPr>
      <xdr:blipFill>
        <a:blip r:embed="rId1" cstate="print"/>
        <a:stretch>
          <a:fillRect/>
        </a:stretch>
      </xdr:blipFill>
      <xdr:spPr>
        <a:xfrm>
          <a:off x="4354830" y="74930"/>
          <a:ext cx="2400300" cy="495300"/>
        </a:xfrm>
        <a:prstGeom prst="rect">
          <a:avLst/>
        </a:prstGeom>
        <a:noFill/>
      </xdr:spPr>
    </xdr:pic>
    <xdr:clientData fLocksWithSheet="0"/>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2</xdr:col>
      <xdr:colOff>0</xdr:colOff>
      <xdr:row>0</xdr:row>
      <xdr:rowOff>57150</xdr:rowOff>
    </xdr:from>
    <xdr:ext cx="2000250" cy="714375"/>
    <xdr:pic>
      <xdr:nvPicPr>
        <xdr:cNvPr id="2" name="image4.jpg"/>
        <xdr:cNvPicPr preferRelativeResize="0"/>
      </xdr:nvPicPr>
      <xdr:blipFill>
        <a:blip r:embed="rId1" cstate="print"/>
        <a:stretch>
          <a:fillRect/>
        </a:stretch>
      </xdr:blipFill>
      <xdr:spPr>
        <a:xfrm>
          <a:off x="1200150" y="57150"/>
          <a:ext cx="2000250" cy="714375"/>
        </a:xfrm>
        <a:prstGeom prst="rect">
          <a:avLst/>
        </a:prstGeom>
        <a:noFill/>
      </xdr:spPr>
    </xdr:pic>
    <xdr:clientData fLocksWithSheet="0"/>
  </xdr:oneCellAnchor>
  <xdr:oneCellAnchor>
    <xdr:from>
      <xdr:col>9</xdr:col>
      <xdr:colOff>9525</xdr:colOff>
      <xdr:row>0</xdr:row>
      <xdr:rowOff>38100</xdr:rowOff>
    </xdr:from>
    <xdr:ext cx="1009650" cy="723900"/>
    <xdr:pic>
      <xdr:nvPicPr>
        <xdr:cNvPr id="3" name="image7.jpg"/>
        <xdr:cNvPicPr preferRelativeResize="0"/>
      </xdr:nvPicPr>
      <xdr:blipFill>
        <a:blip r:embed="rId2" cstate="print"/>
        <a:stretch>
          <a:fillRect/>
        </a:stretch>
      </xdr:blipFill>
      <xdr:spPr>
        <a:xfrm>
          <a:off x="10010775" y="38100"/>
          <a:ext cx="1009650" cy="72390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3</xdr:col>
      <xdr:colOff>3114675</xdr:colOff>
      <xdr:row>0</xdr:row>
      <xdr:rowOff>104775</xdr:rowOff>
    </xdr:from>
    <xdr:ext cx="3095625" cy="495300"/>
    <xdr:pic>
      <xdr:nvPicPr>
        <xdr:cNvPr id="2" name="image1.png"/>
        <xdr:cNvPicPr preferRelativeResize="0"/>
      </xdr:nvPicPr>
      <xdr:blipFill>
        <a:blip r:embed="rId1" cstate="print"/>
        <a:stretch>
          <a:fillRect/>
        </a:stretch>
      </xdr:blipFill>
      <xdr:spPr>
        <a:xfrm>
          <a:off x="5365115" y="104775"/>
          <a:ext cx="3095625" cy="4953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2</xdr:col>
      <xdr:colOff>257175</xdr:colOff>
      <xdr:row>0</xdr:row>
      <xdr:rowOff>47625</xdr:rowOff>
    </xdr:from>
    <xdr:ext cx="2724150" cy="495300"/>
    <xdr:pic>
      <xdr:nvPicPr>
        <xdr:cNvPr id="2" name="image1.png"/>
        <xdr:cNvPicPr preferRelativeResize="0"/>
      </xdr:nvPicPr>
      <xdr:blipFill>
        <a:blip r:embed="rId1" cstate="print"/>
        <a:stretch>
          <a:fillRect/>
        </a:stretch>
      </xdr:blipFill>
      <xdr:spPr>
        <a:xfrm>
          <a:off x="4816475" y="47625"/>
          <a:ext cx="2724150" cy="49530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2</xdr:col>
      <xdr:colOff>1800225</xdr:colOff>
      <xdr:row>0</xdr:row>
      <xdr:rowOff>85725</xdr:rowOff>
    </xdr:from>
    <xdr:ext cx="2400300" cy="542925"/>
    <xdr:pic>
      <xdr:nvPicPr>
        <xdr:cNvPr id="2" name="image1.png"/>
        <xdr:cNvPicPr preferRelativeResize="0"/>
      </xdr:nvPicPr>
      <xdr:blipFill>
        <a:blip r:embed="rId1" cstate="print"/>
        <a:stretch>
          <a:fillRect/>
        </a:stretch>
      </xdr:blipFill>
      <xdr:spPr>
        <a:xfrm>
          <a:off x="4200525" y="85725"/>
          <a:ext cx="2400300" cy="542925"/>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2</xdr:col>
      <xdr:colOff>3762375</xdr:colOff>
      <xdr:row>0</xdr:row>
      <xdr:rowOff>0</xdr:rowOff>
    </xdr:from>
    <xdr:ext cx="1171575" cy="0"/>
    <xdr:pic>
      <xdr:nvPicPr>
        <xdr:cNvPr id="2" name="image2.png"/>
        <xdr:cNvPicPr preferRelativeResize="0"/>
      </xdr:nvPicPr>
      <xdr:blipFill>
        <a:blip r:embed="rId1" cstate="print"/>
        <a:stretch>
          <a:fillRect/>
        </a:stretch>
      </xdr:blipFill>
      <xdr:spPr>
        <a:xfrm>
          <a:off x="4318000" y="0"/>
          <a:ext cx="1171575" cy="0"/>
        </a:xfrm>
        <a:prstGeom prst="rect">
          <a:avLst/>
        </a:prstGeom>
        <a:noFill/>
      </xdr:spPr>
    </xdr:pic>
    <xdr:clientData fLocksWithSheet="0"/>
  </xdr:oneCellAnchor>
  <xdr:oneCellAnchor>
    <xdr:from>
      <xdr:col>7</xdr:col>
      <xdr:colOff>304800</xdr:colOff>
      <xdr:row>0</xdr:row>
      <xdr:rowOff>57150</xdr:rowOff>
    </xdr:from>
    <xdr:ext cx="1771650" cy="647700"/>
    <xdr:pic>
      <xdr:nvPicPr>
        <xdr:cNvPr id="3" name="image4.jpg"/>
        <xdr:cNvPicPr preferRelativeResize="0"/>
      </xdr:nvPicPr>
      <xdr:blipFill>
        <a:blip r:embed="rId2" cstate="print"/>
        <a:stretch>
          <a:fillRect/>
        </a:stretch>
      </xdr:blipFill>
      <xdr:spPr>
        <a:xfrm>
          <a:off x="7882255" y="57150"/>
          <a:ext cx="1771650" cy="647700"/>
        </a:xfrm>
        <a:prstGeom prst="rect">
          <a:avLst/>
        </a:prstGeom>
        <a:noFill/>
      </xdr:spPr>
    </xdr:pic>
    <xdr:clientData fLocksWithSheet="0"/>
  </xdr:oneCellAnchor>
  <xdr:oneCellAnchor>
    <xdr:from>
      <xdr:col>0</xdr:col>
      <xdr:colOff>323850</xdr:colOff>
      <xdr:row>0</xdr:row>
      <xdr:rowOff>57150</xdr:rowOff>
    </xdr:from>
    <xdr:ext cx="2390775" cy="704850"/>
    <xdr:pic>
      <xdr:nvPicPr>
        <xdr:cNvPr id="4" name="image3.png"/>
        <xdr:cNvPicPr preferRelativeResize="0"/>
      </xdr:nvPicPr>
      <xdr:blipFill>
        <a:blip r:embed="rId3" cstate="print"/>
        <a:stretch>
          <a:fillRect/>
        </a:stretch>
      </xdr:blipFill>
      <xdr:spPr>
        <a:xfrm>
          <a:off x="323850" y="57150"/>
          <a:ext cx="2390775" cy="704850"/>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3</xdr:col>
      <xdr:colOff>3981450</xdr:colOff>
      <xdr:row>0</xdr:row>
      <xdr:rowOff>133350</xdr:rowOff>
    </xdr:from>
    <xdr:ext cx="3152775" cy="523875"/>
    <xdr:pic>
      <xdr:nvPicPr>
        <xdr:cNvPr id="2" name="image1.png"/>
        <xdr:cNvPicPr preferRelativeResize="0"/>
      </xdr:nvPicPr>
      <xdr:blipFill>
        <a:blip r:embed="rId1" cstate="print"/>
        <a:stretch>
          <a:fillRect/>
        </a:stretch>
      </xdr:blipFill>
      <xdr:spPr>
        <a:xfrm>
          <a:off x="6374130" y="133350"/>
          <a:ext cx="3152775" cy="523875"/>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0</xdr:col>
      <xdr:colOff>200025</xdr:colOff>
      <xdr:row>0</xdr:row>
      <xdr:rowOff>123825</xdr:rowOff>
    </xdr:from>
    <xdr:ext cx="1400175" cy="504825"/>
    <xdr:pic>
      <xdr:nvPicPr>
        <xdr:cNvPr id="2" name="image4.jpg"/>
        <xdr:cNvPicPr preferRelativeResize="0"/>
      </xdr:nvPicPr>
      <xdr:blipFill>
        <a:blip r:embed="rId1" cstate="print"/>
        <a:stretch>
          <a:fillRect/>
        </a:stretch>
      </xdr:blipFill>
      <xdr:spPr>
        <a:xfrm>
          <a:off x="200025" y="123825"/>
          <a:ext cx="1400175" cy="504825"/>
        </a:xfrm>
        <a:prstGeom prst="rect">
          <a:avLst/>
        </a:prstGeom>
        <a:noFill/>
      </xdr:spPr>
    </xdr:pic>
    <xdr:clientData fLocksWithSheet="0"/>
  </xdr:oneCellAnchor>
  <xdr:oneCellAnchor>
    <xdr:from>
      <xdr:col>1</xdr:col>
      <xdr:colOff>3343275</xdr:colOff>
      <xdr:row>1</xdr:row>
      <xdr:rowOff>0</xdr:rowOff>
    </xdr:from>
    <xdr:ext cx="1562100" cy="466725"/>
    <xdr:pic>
      <xdr:nvPicPr>
        <xdr:cNvPr id="3" name="image5.png"/>
        <xdr:cNvPicPr preferRelativeResize="0"/>
      </xdr:nvPicPr>
      <xdr:blipFill>
        <a:blip r:embed="rId2" cstate="print"/>
        <a:stretch>
          <a:fillRect/>
        </a:stretch>
      </xdr:blipFill>
      <xdr:spPr>
        <a:xfrm>
          <a:off x="3692525" y="161925"/>
          <a:ext cx="1562100" cy="466725"/>
        </a:xfrm>
        <a:prstGeom prst="rect">
          <a:avLst/>
        </a:prstGeom>
        <a:noFill/>
      </xdr:spPr>
    </xdr:pic>
    <xdr:clientData fLocksWithSheet="0"/>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0</xdr:col>
      <xdr:colOff>2524125</xdr:colOff>
      <xdr:row>0</xdr:row>
      <xdr:rowOff>180975</xdr:rowOff>
    </xdr:from>
    <xdr:ext cx="2066925" cy="485775"/>
    <xdr:pic>
      <xdr:nvPicPr>
        <xdr:cNvPr id="2" name="image1.png"/>
        <xdr:cNvPicPr preferRelativeResize="0"/>
      </xdr:nvPicPr>
      <xdr:blipFill>
        <a:blip r:embed="rId1" cstate="print"/>
        <a:stretch>
          <a:fillRect/>
        </a:stretch>
      </xdr:blipFill>
      <xdr:spPr>
        <a:xfrm>
          <a:off x="2524125" y="180975"/>
          <a:ext cx="2066925" cy="485775"/>
        </a:xfrm>
        <a:prstGeom prst="rect">
          <a:avLst/>
        </a:prstGeom>
        <a:noFill/>
      </xdr:spPr>
    </xdr:pic>
    <xdr:clientData fLocksWithSheet="0"/>
  </xdr:oneCellAnchor>
  <xdr:oneCellAnchor>
    <xdr:from>
      <xdr:col>0</xdr:col>
      <xdr:colOff>1838325</xdr:colOff>
      <xdr:row>25</xdr:row>
      <xdr:rowOff>171450</xdr:rowOff>
    </xdr:from>
    <xdr:ext cx="2943225" cy="495300"/>
    <xdr:pic>
      <xdr:nvPicPr>
        <xdr:cNvPr id="3" name="image6.png"/>
        <xdr:cNvPicPr preferRelativeResize="0"/>
      </xdr:nvPicPr>
      <xdr:blipFill>
        <a:blip r:embed="rId2" cstate="print"/>
        <a:stretch>
          <a:fillRect/>
        </a:stretch>
      </xdr:blipFill>
      <xdr:spPr>
        <a:xfrm>
          <a:off x="1838325" y="6172200"/>
          <a:ext cx="2943225" cy="495300"/>
        </a:xfrm>
        <a:prstGeom prst="rect">
          <a:avLst/>
        </a:prstGeom>
        <a:noFill/>
      </xdr:spPr>
    </xdr:pic>
    <xdr:clientData fLocksWithSheet="0"/>
  </xdr:oneCellAnchor>
  <xdr:oneCellAnchor>
    <xdr:from>
      <xdr:col>0</xdr:col>
      <xdr:colOff>2524125</xdr:colOff>
      <xdr:row>0</xdr:row>
      <xdr:rowOff>180975</xdr:rowOff>
    </xdr:from>
    <xdr:ext cx="2066925" cy="485775"/>
    <xdr:pic>
      <xdr:nvPicPr>
        <xdr:cNvPr id="4" name="image1.png"/>
        <xdr:cNvPicPr preferRelativeResize="0"/>
      </xdr:nvPicPr>
      <xdr:blipFill>
        <a:blip r:embed="rId1" cstate="print"/>
        <a:stretch>
          <a:fillRect/>
        </a:stretch>
      </xdr:blipFill>
      <xdr:spPr>
        <a:xfrm>
          <a:off x="2524125" y="180975"/>
          <a:ext cx="2066925" cy="485775"/>
        </a:xfrm>
        <a:prstGeom prst="rect">
          <a:avLst/>
        </a:prstGeom>
        <a:noFill/>
      </xdr:spPr>
    </xdr:pic>
    <xdr:clientData fLock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3</xdr:col>
      <xdr:colOff>3114675</xdr:colOff>
      <xdr:row>0</xdr:row>
      <xdr:rowOff>104775</xdr:rowOff>
    </xdr:from>
    <xdr:ext cx="3095625" cy="495300"/>
    <xdr:pic>
      <xdr:nvPicPr>
        <xdr:cNvPr id="2" name="image1.png"/>
        <xdr:cNvPicPr preferRelativeResize="0"/>
      </xdr:nvPicPr>
      <xdr:blipFill>
        <a:blip r:embed="rId1" cstate="print"/>
        <a:stretch>
          <a:fillRect/>
        </a:stretch>
      </xdr:blipFill>
      <xdr:spPr>
        <a:xfrm>
          <a:off x="5365115" y="104775"/>
          <a:ext cx="3095625" cy="4953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20RUAS\PAV_DRE__ARQ_FINAL\RUAS%20CAMARAGIBE-ORC-SEM-DES_OUT-2023%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20RUAS\OR&#199;AMENTO%20-%20LOTE%202X\LOTE%20I\RUAS%20LOTE%20I_COM%20DESONERA&#199;&#195;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UMO"/>
      <sheetName val="PLANILHA"/>
      <sheetName val="CRONOGRAMA"/>
      <sheetName val="COMPOSIÇÕES"/>
      <sheetName val="MEM. CÁLCULO"/>
      <sheetName val="CURVA ABC"/>
      <sheetName val="ENCARGOS"/>
      <sheetName val="E.S.(one)"/>
      <sheetName val="BDI"/>
      <sheetName val="SINAPI-SICRO"/>
      <sheetName val="TABELA AUX."/>
      <sheetName val="TABELA DINÂMICA"/>
      <sheetName val="SINAPI NACIONAL JAN.2022"/>
      <sheetName val="SINAPI INSUMOS JAN.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SUMO"/>
      <sheetName val="ORÇ_BÁSICO"/>
      <sheetName val="CRONOGRAMA"/>
      <sheetName val="COMPOSIÇÕES"/>
      <sheetName val="CURVA ABC"/>
      <sheetName val="ENCARGOS"/>
      <sheetName val="BDI"/>
      <sheetName val="REFERÊNCIA"/>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00"/>
  <sheetViews>
    <sheetView showGridLines="0" view="pageBreakPreview" zoomScaleNormal="70" topLeftCell="A27" workbookViewId="0">
      <selection activeCell="C37" sqref="C37"/>
    </sheetView>
  </sheetViews>
  <sheetFormatPr defaultColWidth="12.6285714285714" defaultRowHeight="15" customHeight="1"/>
  <cols>
    <col min="1" max="1" width="6.24761904761905" customWidth="1"/>
    <col min="2" max="2" width="19.8761904761905" customWidth="1"/>
    <col min="3" max="3" width="92" customWidth="1"/>
    <col min="4" max="4" width="7.87619047619048" customWidth="1"/>
    <col min="5" max="5" width="12.752380952381" customWidth="1"/>
    <col min="6" max="6" width="17" customWidth="1"/>
    <col min="7" max="7" width="13.8761904761905" customWidth="1"/>
    <col min="8" max="8" width="18.8761904761905" customWidth="1"/>
    <col min="9" max="9" width="12.247619047619" customWidth="1"/>
    <col min="10" max="10" width="9.13333333333333" customWidth="1"/>
    <col min="11" max="11" width="21.752380952381" customWidth="1"/>
    <col min="12" max="12" width="63.1333333333333" customWidth="1"/>
    <col min="13" max="13" width="7.75238095238095" customWidth="1"/>
    <col min="14" max="14" width="12.247619047619" customWidth="1"/>
    <col min="15" max="15" width="9.13333333333333" customWidth="1"/>
    <col min="16" max="16" width="6.75238095238095" customWidth="1"/>
    <col min="17" max="17" width="7.75238095238095" customWidth="1"/>
    <col min="18" max="18" width="63.1333333333333" customWidth="1"/>
    <col min="19" max="19" width="7.24761904761905" customWidth="1"/>
    <col min="20" max="20" width="12.247619047619" customWidth="1"/>
    <col min="21" max="21" width="1.24761904761905" customWidth="1"/>
    <col min="22" max="22" width="7.75238095238095" customWidth="1"/>
    <col min="23" max="23" width="63.1333333333333" customWidth="1"/>
    <col min="24" max="24" width="7.75238095238095" customWidth="1"/>
    <col min="25" max="25" width="12.247619047619" customWidth="1"/>
    <col min="26" max="26" width="9.13333333333333" customWidth="1"/>
    <col min="27" max="27" width="6.75238095238095" customWidth="1"/>
  </cols>
  <sheetData>
    <row r="1" ht="54" customHeight="1" spans="1:27">
      <c r="A1" s="494" t="s">
        <v>0</v>
      </c>
      <c r="B1" s="495"/>
      <c r="C1" s="495"/>
      <c r="D1" s="495"/>
      <c r="E1" s="495"/>
      <c r="F1" s="495"/>
      <c r="G1" s="496"/>
      <c r="H1" s="187"/>
      <c r="I1" s="187"/>
      <c r="J1" s="187"/>
      <c r="K1" s="187"/>
      <c r="L1" s="187"/>
      <c r="M1" s="187"/>
      <c r="N1" s="187"/>
      <c r="O1" s="187"/>
      <c r="P1" s="187"/>
      <c r="Q1" s="187"/>
      <c r="R1" s="187"/>
      <c r="S1" s="187"/>
      <c r="T1" s="187"/>
      <c r="U1" s="187"/>
      <c r="V1" s="187"/>
      <c r="W1" s="187"/>
      <c r="X1" s="187"/>
      <c r="Y1" s="187"/>
      <c r="Z1" s="187"/>
      <c r="AA1" s="187"/>
    </row>
    <row r="2" ht="15.75" customHeight="1" spans="1:27">
      <c r="A2" s="497"/>
      <c r="B2" s="498"/>
      <c r="C2" s="498"/>
      <c r="D2" s="498"/>
      <c r="E2" s="498"/>
      <c r="F2" s="498"/>
      <c r="G2" s="499"/>
      <c r="H2" s="291"/>
      <c r="I2" s="290"/>
      <c r="J2" s="190"/>
      <c r="K2" s="190"/>
      <c r="L2" s="190"/>
      <c r="M2" s="190"/>
      <c r="N2" s="190"/>
      <c r="O2" s="190"/>
      <c r="P2" s="190"/>
      <c r="Q2" s="190"/>
      <c r="R2" s="190"/>
      <c r="S2" s="190"/>
      <c r="T2" s="190"/>
      <c r="U2" s="190"/>
      <c r="V2" s="190"/>
      <c r="W2" s="190"/>
      <c r="X2" s="190"/>
      <c r="Y2" s="190"/>
      <c r="Z2" s="190"/>
      <c r="AA2" s="190"/>
    </row>
    <row r="3" ht="15.75" customHeight="1" spans="1:27">
      <c r="A3" s="156" t="s">
        <v>1</v>
      </c>
      <c r="G3" s="189"/>
      <c r="H3" s="291"/>
      <c r="I3" s="290"/>
      <c r="J3" s="190"/>
      <c r="K3" s="190"/>
      <c r="L3" s="190"/>
      <c r="M3" s="190"/>
      <c r="N3" s="190"/>
      <c r="O3" s="190"/>
      <c r="P3" s="190"/>
      <c r="Q3" s="190"/>
      <c r="R3" s="190"/>
      <c r="S3" s="190"/>
      <c r="T3" s="190"/>
      <c r="U3" s="190"/>
      <c r="V3" s="190"/>
      <c r="W3" s="190"/>
      <c r="X3" s="190"/>
      <c r="Y3" s="190"/>
      <c r="Z3" s="190"/>
      <c r="AA3" s="190"/>
    </row>
    <row r="4" ht="12.75" customHeight="1" spans="1:27">
      <c r="A4" s="500"/>
      <c r="B4" s="158"/>
      <c r="C4" s="158"/>
      <c r="D4" s="158"/>
      <c r="E4" s="158"/>
      <c r="F4" s="158"/>
      <c r="G4" s="191"/>
      <c r="H4" s="291"/>
      <c r="I4" s="290"/>
      <c r="J4" s="190"/>
      <c r="K4" s="190"/>
      <c r="L4" s="190"/>
      <c r="M4" s="190"/>
      <c r="N4" s="190"/>
      <c r="O4" s="190"/>
      <c r="P4" s="190"/>
      <c r="Q4" s="190"/>
      <c r="R4" s="190"/>
      <c r="S4" s="190"/>
      <c r="T4" s="190"/>
      <c r="U4" s="190"/>
      <c r="V4" s="190"/>
      <c r="W4" s="190"/>
      <c r="X4" s="190"/>
      <c r="Y4" s="190"/>
      <c r="Z4" s="190"/>
      <c r="AA4" s="190"/>
    </row>
    <row r="5" ht="21.75" customHeight="1" spans="1:27">
      <c r="A5" s="159" t="s">
        <v>2</v>
      </c>
      <c r="B5" s="160"/>
      <c r="C5" s="160"/>
      <c r="D5" s="160"/>
      <c r="E5" s="160"/>
      <c r="F5" s="160"/>
      <c r="G5" s="163"/>
      <c r="H5" s="291"/>
      <c r="I5" s="290"/>
      <c r="J5" s="190"/>
      <c r="K5" s="190"/>
      <c r="L5" s="190"/>
      <c r="M5" s="190"/>
      <c r="N5" s="190"/>
      <c r="O5" s="190"/>
      <c r="P5" s="190"/>
      <c r="Q5" s="190"/>
      <c r="R5" s="190"/>
      <c r="S5" s="190"/>
      <c r="T5" s="190"/>
      <c r="U5" s="190"/>
      <c r="V5" s="190"/>
      <c r="W5" s="190"/>
      <c r="X5" s="190"/>
      <c r="Y5" s="190"/>
      <c r="Z5" s="190"/>
      <c r="AA5" s="190"/>
    </row>
    <row r="6" ht="18.75" customHeight="1" spans="1:27">
      <c r="A6" s="161" t="s">
        <v>3</v>
      </c>
      <c r="B6" s="160"/>
      <c r="C6" s="160"/>
      <c r="D6" s="160"/>
      <c r="E6" s="160"/>
      <c r="F6" s="160"/>
      <c r="G6" s="163"/>
      <c r="H6" s="291"/>
      <c r="I6" s="290"/>
      <c r="J6" s="190"/>
      <c r="K6" s="190"/>
      <c r="L6" s="190"/>
      <c r="M6" s="190"/>
      <c r="N6" s="190"/>
      <c r="O6" s="190"/>
      <c r="P6" s="190"/>
      <c r="Q6" s="190"/>
      <c r="R6" s="190"/>
      <c r="S6" s="190"/>
      <c r="T6" s="190"/>
      <c r="U6" s="190"/>
      <c r="V6" s="190"/>
      <c r="W6" s="190"/>
      <c r="X6" s="190"/>
      <c r="Y6" s="190"/>
      <c r="Z6" s="190"/>
      <c r="AA6" s="190"/>
    </row>
    <row r="7" ht="33" customHeight="1" spans="1:27">
      <c r="A7" s="162" t="s">
        <v>4</v>
      </c>
      <c r="B7" s="160"/>
      <c r="C7" s="160"/>
      <c r="D7" s="163"/>
      <c r="E7" s="162"/>
      <c r="F7" s="160"/>
      <c r="G7" s="163"/>
      <c r="H7" s="291"/>
      <c r="I7" s="290"/>
      <c r="J7" s="190"/>
      <c r="K7" s="190"/>
      <c r="L7" s="190"/>
      <c r="M7" s="190"/>
      <c r="N7" s="190"/>
      <c r="O7" s="190"/>
      <c r="P7" s="190"/>
      <c r="Q7" s="190"/>
      <c r="R7" s="190"/>
      <c r="S7" s="190"/>
      <c r="T7" s="190"/>
      <c r="U7" s="190"/>
      <c r="V7" s="190"/>
      <c r="W7" s="190"/>
      <c r="X7" s="190"/>
      <c r="Y7" s="190"/>
      <c r="Z7" s="190"/>
      <c r="AA7" s="190"/>
    </row>
    <row r="8" ht="22.5" customHeight="1" spans="1:27">
      <c r="A8" s="161" t="s">
        <v>5</v>
      </c>
      <c r="B8" s="160"/>
      <c r="C8" s="160"/>
      <c r="D8" s="163"/>
      <c r="E8" s="165" t="s">
        <v>6</v>
      </c>
      <c r="F8" s="160"/>
      <c r="G8" s="163"/>
      <c r="H8" s="291"/>
      <c r="I8" s="290"/>
      <c r="J8" s="190"/>
      <c r="K8" s="190"/>
      <c r="L8" s="190"/>
      <c r="M8" s="190"/>
      <c r="N8" s="190"/>
      <c r="O8" s="190"/>
      <c r="P8" s="190"/>
      <c r="Q8" s="190"/>
      <c r="R8" s="190"/>
      <c r="S8" s="190"/>
      <c r="T8" s="190"/>
      <c r="U8" s="190"/>
      <c r="V8" s="190"/>
      <c r="W8" s="190"/>
      <c r="X8" s="190"/>
      <c r="Y8" s="190"/>
      <c r="Z8" s="190"/>
      <c r="AA8" s="190"/>
    </row>
    <row r="9" ht="69" customHeight="1" spans="1:27">
      <c r="A9" s="501" t="s">
        <v>7</v>
      </c>
      <c r="B9" s="160"/>
      <c r="C9" s="160"/>
      <c r="D9" s="163"/>
      <c r="E9" s="458" t="s">
        <v>0</v>
      </c>
      <c r="F9" s="160"/>
      <c r="G9" s="163"/>
      <c r="H9" s="291"/>
      <c r="I9" s="290"/>
      <c r="J9" s="190"/>
      <c r="K9" s="190"/>
      <c r="L9" s="190"/>
      <c r="M9" s="190"/>
      <c r="N9" s="190"/>
      <c r="O9" s="190"/>
      <c r="P9" s="190"/>
      <c r="Q9" s="190"/>
      <c r="R9" s="190"/>
      <c r="S9" s="190"/>
      <c r="T9" s="190"/>
      <c r="U9" s="190"/>
      <c r="V9" s="190"/>
      <c r="W9" s="190"/>
      <c r="X9" s="190"/>
      <c r="Y9" s="190"/>
      <c r="Z9" s="190"/>
      <c r="AA9" s="190"/>
    </row>
    <row r="10" ht="25.5" customHeight="1" spans="1:27">
      <c r="A10" s="161" t="s">
        <v>8</v>
      </c>
      <c r="B10" s="160"/>
      <c r="C10" s="160"/>
      <c r="D10" s="163"/>
      <c r="E10" s="502" t="s">
        <v>9</v>
      </c>
      <c r="F10" s="163"/>
      <c r="G10" s="503" t="s">
        <v>10</v>
      </c>
      <c r="H10" s="291"/>
      <c r="I10" s="290"/>
      <c r="J10" s="190"/>
      <c r="K10" s="190"/>
      <c r="L10" s="190"/>
      <c r="M10" s="190"/>
      <c r="N10" s="190"/>
      <c r="O10" s="190"/>
      <c r="P10" s="190"/>
      <c r="Q10" s="190"/>
      <c r="R10" s="190"/>
      <c r="S10" s="190"/>
      <c r="T10" s="190"/>
      <c r="U10" s="190"/>
      <c r="V10" s="190"/>
      <c r="W10" s="190"/>
      <c r="X10" s="190"/>
      <c r="Y10" s="190"/>
      <c r="Z10" s="190"/>
      <c r="AA10" s="190"/>
    </row>
    <row r="11" ht="33.75" customHeight="1" spans="1:27">
      <c r="A11" s="168" t="s">
        <v>11</v>
      </c>
      <c r="B11" s="160"/>
      <c r="C11" s="160"/>
      <c r="D11" s="163"/>
      <c r="E11" s="455" t="s">
        <v>12</v>
      </c>
      <c r="F11" s="163"/>
      <c r="G11" s="462">
        <v>0.2338</v>
      </c>
      <c r="H11" s="291"/>
      <c r="I11" s="290"/>
      <c r="J11" s="190"/>
      <c r="K11" s="190"/>
      <c r="L11" s="190"/>
      <c r="M11" s="190"/>
      <c r="N11" s="190"/>
      <c r="O11" s="190"/>
      <c r="P11" s="190"/>
      <c r="Q11" s="190"/>
      <c r="R11" s="190"/>
      <c r="S11" s="190"/>
      <c r="T11" s="190"/>
      <c r="U11" s="190"/>
      <c r="V11" s="190"/>
      <c r="W11" s="190"/>
      <c r="X11" s="190"/>
      <c r="Y11" s="190"/>
      <c r="Z11" s="190"/>
      <c r="AA11" s="190"/>
    </row>
    <row r="12" ht="19.5" customHeight="1" spans="1:27">
      <c r="A12" s="170" t="s">
        <v>13</v>
      </c>
      <c r="B12" s="160"/>
      <c r="C12" s="160"/>
      <c r="D12" s="160"/>
      <c r="E12" s="160"/>
      <c r="F12" s="160"/>
      <c r="G12" s="163"/>
      <c r="H12" s="291"/>
      <c r="I12" s="290"/>
      <c r="J12" s="190"/>
      <c r="K12" s="190"/>
      <c r="L12" s="190"/>
      <c r="M12" s="190"/>
      <c r="N12" s="190"/>
      <c r="O12" s="190"/>
      <c r="P12" s="190"/>
      <c r="Q12" s="190"/>
      <c r="R12" s="190"/>
      <c r="S12" s="190"/>
      <c r="T12" s="190"/>
      <c r="U12" s="190"/>
      <c r="V12" s="190"/>
      <c r="W12" s="190"/>
      <c r="X12" s="190"/>
      <c r="Y12" s="190"/>
      <c r="Z12" s="190"/>
      <c r="AA12" s="190"/>
    </row>
    <row r="13" ht="6.75" customHeight="1" spans="1:27">
      <c r="A13" s="504"/>
      <c r="B13" s="160"/>
      <c r="C13" s="160"/>
      <c r="D13" s="160"/>
      <c r="E13" s="160"/>
      <c r="F13" s="160"/>
      <c r="G13" s="163"/>
      <c r="H13" s="291"/>
      <c r="I13" s="290"/>
      <c r="J13" s="190"/>
      <c r="K13" s="190"/>
      <c r="L13" s="190"/>
      <c r="M13" s="190"/>
      <c r="N13" s="190"/>
      <c r="O13" s="190"/>
      <c r="P13" s="190"/>
      <c r="Q13" s="190"/>
      <c r="R13" s="190"/>
      <c r="S13" s="190"/>
      <c r="T13" s="190"/>
      <c r="U13" s="190"/>
      <c r="V13" s="190"/>
      <c r="W13" s="190"/>
      <c r="X13" s="190"/>
      <c r="Y13" s="190"/>
      <c r="Z13" s="190"/>
      <c r="AA13" s="190"/>
    </row>
    <row r="14" ht="12.75" customHeight="1" spans="1:27">
      <c r="A14" s="505" t="s">
        <v>14</v>
      </c>
      <c r="B14" s="186"/>
      <c r="C14" s="505" t="s">
        <v>15</v>
      </c>
      <c r="D14" s="186"/>
      <c r="E14" s="505" t="s">
        <v>16</v>
      </c>
      <c r="F14" s="155"/>
      <c r="G14" s="186"/>
      <c r="H14" s="291"/>
      <c r="I14" s="290"/>
      <c r="J14" s="190"/>
      <c r="K14" s="190"/>
      <c r="L14" s="190"/>
      <c r="M14" s="190"/>
      <c r="N14" s="190"/>
      <c r="O14" s="190"/>
      <c r="P14" s="190"/>
      <c r="Q14" s="190"/>
      <c r="R14" s="190"/>
      <c r="S14" s="190"/>
      <c r="T14" s="190"/>
      <c r="U14" s="190"/>
      <c r="V14" s="190"/>
      <c r="W14" s="190"/>
      <c r="X14" s="190"/>
      <c r="Y14" s="190"/>
      <c r="Z14" s="190"/>
      <c r="AA14" s="190"/>
    </row>
    <row r="15" ht="12.75" customHeight="1" spans="1:27">
      <c r="A15" s="212"/>
      <c r="B15" s="191"/>
      <c r="C15" s="212"/>
      <c r="D15" s="191"/>
      <c r="E15" s="212"/>
      <c r="F15" s="158"/>
      <c r="G15" s="191"/>
      <c r="H15" s="291"/>
      <c r="I15" s="290"/>
      <c r="J15" s="190"/>
      <c r="K15" s="190"/>
      <c r="L15" s="190"/>
      <c r="M15" s="190"/>
      <c r="N15" s="190"/>
      <c r="O15" s="190"/>
      <c r="P15" s="190"/>
      <c r="Q15" s="190"/>
      <c r="R15" s="190"/>
      <c r="S15" s="190"/>
      <c r="T15" s="190"/>
      <c r="U15" s="190"/>
      <c r="V15" s="190"/>
      <c r="W15" s="190"/>
      <c r="X15" s="190"/>
      <c r="Y15" s="190"/>
      <c r="Z15" s="190"/>
      <c r="AA15" s="190"/>
    </row>
    <row r="16" ht="4.5" customHeight="1" spans="1:27">
      <c r="A16" s="504"/>
      <c r="B16" s="163"/>
      <c r="C16" s="504"/>
      <c r="D16" s="163"/>
      <c r="E16" s="165"/>
      <c r="F16" s="160"/>
      <c r="G16" s="163"/>
      <c r="H16" s="291"/>
      <c r="I16" s="290"/>
      <c r="J16" s="190"/>
      <c r="K16" s="190"/>
      <c r="L16" s="190"/>
      <c r="M16" s="190"/>
      <c r="N16" s="190"/>
      <c r="O16" s="190"/>
      <c r="P16" s="190"/>
      <c r="Q16" s="190"/>
      <c r="R16" s="190"/>
      <c r="S16" s="190"/>
      <c r="T16" s="190"/>
      <c r="U16" s="190"/>
      <c r="V16" s="190"/>
      <c r="W16" s="190"/>
      <c r="X16" s="190"/>
      <c r="Y16" s="190"/>
      <c r="Z16" s="190"/>
      <c r="AA16" s="190"/>
    </row>
    <row r="17" ht="15.75" spans="1:27">
      <c r="A17" s="506" t="s">
        <v>17</v>
      </c>
      <c r="B17" s="163"/>
      <c r="C17" s="507" t="str">
        <f>VLOOKUP(A17,PLANILHA!A:K,4,0)</f>
        <v>ADMINISTRAÇÃO LOCAL DA OBRA</v>
      </c>
      <c r="D17" s="163"/>
      <c r="E17" s="508">
        <f>VLOOKUP(A17,PLANILHA!A:K,11,0)</f>
        <v>27534.24</v>
      </c>
      <c r="F17" s="160"/>
      <c r="G17" s="163"/>
      <c r="H17" s="291"/>
      <c r="I17" s="290"/>
      <c r="J17" s="190"/>
      <c r="K17" s="190"/>
      <c r="L17" s="190"/>
      <c r="M17" s="190"/>
      <c r="N17" s="190"/>
      <c r="O17" s="190"/>
      <c r="P17" s="190"/>
      <c r="Q17" s="190"/>
      <c r="R17" s="190"/>
      <c r="S17" s="190"/>
      <c r="T17" s="190"/>
      <c r="U17" s="190"/>
      <c r="V17" s="190"/>
      <c r="W17" s="190"/>
      <c r="X17" s="190"/>
      <c r="Y17" s="190"/>
      <c r="Z17" s="190"/>
      <c r="AA17" s="190"/>
    </row>
    <row r="18" ht="6" customHeight="1" spans="1:27">
      <c r="A18" s="509"/>
      <c r="B18" s="163"/>
      <c r="C18" s="510"/>
      <c r="D18" s="163"/>
      <c r="E18" s="511"/>
      <c r="F18" s="160"/>
      <c r="G18" s="163"/>
      <c r="H18" s="291"/>
      <c r="I18" s="290"/>
      <c r="J18" s="190"/>
      <c r="K18" s="190"/>
      <c r="L18" s="190"/>
      <c r="M18" s="190"/>
      <c r="N18" s="190"/>
      <c r="O18" s="190"/>
      <c r="P18" s="190"/>
      <c r="Q18" s="190"/>
      <c r="R18" s="190"/>
      <c r="S18" s="190"/>
      <c r="T18" s="190"/>
      <c r="U18" s="190"/>
      <c r="V18" s="190"/>
      <c r="W18" s="190"/>
      <c r="X18" s="190"/>
      <c r="Y18" s="190"/>
      <c r="Z18" s="190"/>
      <c r="AA18" s="190"/>
    </row>
    <row r="19" ht="15.75" spans="1:27">
      <c r="A19" s="512" t="s">
        <v>18</v>
      </c>
      <c r="B19" s="163"/>
      <c r="C19" s="507" t="str">
        <f>VLOOKUP(A19,PLANILHA!A:K,4,0)</f>
        <v>SERVIÇOS PRELIMINARES / INSTALAÇÃO DE OBRA</v>
      </c>
      <c r="D19" s="163"/>
      <c r="E19" s="508">
        <f>VLOOKUP(A19,PLANILHA!A:K,11,0)</f>
        <v>10832.58</v>
      </c>
      <c r="F19" s="160"/>
      <c r="G19" s="163"/>
      <c r="H19" s="291"/>
      <c r="I19" s="290"/>
      <c r="J19" s="190"/>
      <c r="K19" s="190"/>
      <c r="L19" s="190"/>
      <c r="M19" s="190"/>
      <c r="N19" s="190"/>
      <c r="O19" s="190"/>
      <c r="P19" s="190"/>
      <c r="Q19" s="190"/>
      <c r="R19" s="190"/>
      <c r="S19" s="190"/>
      <c r="T19" s="190"/>
      <c r="U19" s="190"/>
      <c r="V19" s="190"/>
      <c r="W19" s="190"/>
      <c r="X19" s="190"/>
      <c r="Y19" s="190"/>
      <c r="Z19" s="190"/>
      <c r="AA19" s="190"/>
    </row>
    <row r="20" ht="7.5" customHeight="1" spans="1:27">
      <c r="A20" s="509"/>
      <c r="B20" s="163"/>
      <c r="C20" s="510"/>
      <c r="D20" s="163"/>
      <c r="E20" s="511"/>
      <c r="F20" s="160"/>
      <c r="G20" s="163"/>
      <c r="H20" s="291"/>
      <c r="I20" s="290"/>
      <c r="J20" s="190"/>
      <c r="K20" s="190"/>
      <c r="L20" s="190"/>
      <c r="M20" s="190"/>
      <c r="N20" s="190"/>
      <c r="O20" s="190"/>
      <c r="P20" s="190"/>
      <c r="Q20" s="190"/>
      <c r="R20" s="190"/>
      <c r="S20" s="190"/>
      <c r="T20" s="190"/>
      <c r="U20" s="190"/>
      <c r="V20" s="190"/>
      <c r="W20" s="190"/>
      <c r="X20" s="190"/>
      <c r="Y20" s="190"/>
      <c r="Z20" s="190"/>
      <c r="AA20" s="190"/>
    </row>
    <row r="21" ht="31.5" customHeight="1" spans="1:27">
      <c r="A21" s="506"/>
      <c r="B21" s="163"/>
      <c r="C21" s="513" t="s">
        <v>19</v>
      </c>
      <c r="D21" s="163"/>
      <c r="E21" s="514"/>
      <c r="F21" s="160"/>
      <c r="G21" s="163"/>
      <c r="H21" s="515"/>
      <c r="I21" s="528"/>
      <c r="J21" s="190"/>
      <c r="K21" s="515"/>
      <c r="L21" s="515"/>
      <c r="M21" s="515"/>
      <c r="N21" s="528"/>
      <c r="O21" s="190"/>
      <c r="P21" s="190"/>
      <c r="Q21" s="190"/>
      <c r="R21" s="190"/>
      <c r="S21" s="190"/>
      <c r="T21" s="190"/>
      <c r="U21" s="190"/>
      <c r="V21" s="190"/>
      <c r="W21" s="190"/>
      <c r="X21" s="190"/>
      <c r="Y21" s="190"/>
      <c r="Z21" s="190"/>
      <c r="AA21" s="190"/>
    </row>
    <row r="22" ht="15.75" customHeight="1" spans="1:27">
      <c r="A22" s="506" t="s">
        <v>20</v>
      </c>
      <c r="B22" s="163"/>
      <c r="C22" s="507" t="str">
        <f>VLOOKUP(A22,PLANILHA!A:K,4,0)</f>
        <v>RUA DO LIVRAMENTO</v>
      </c>
      <c r="D22" s="163"/>
      <c r="E22" s="508">
        <f>VLOOKUP(A22,PLANILHA!A:K,11,0)</f>
        <v>370217.93</v>
      </c>
      <c r="F22" s="160"/>
      <c r="G22" s="163"/>
      <c r="H22" s="515"/>
      <c r="I22" s="528"/>
      <c r="J22" s="190"/>
      <c r="K22" s="515"/>
      <c r="L22" s="515"/>
      <c r="M22" s="515"/>
      <c r="N22" s="528"/>
      <c r="O22" s="190"/>
      <c r="P22" s="190"/>
      <c r="Q22" s="190"/>
      <c r="R22" s="190"/>
      <c r="S22" s="190"/>
      <c r="T22" s="190"/>
      <c r="U22" s="190"/>
      <c r="V22" s="190"/>
      <c r="W22" s="190"/>
      <c r="X22" s="190"/>
      <c r="Y22" s="190"/>
      <c r="Z22" s="190"/>
      <c r="AA22" s="190"/>
    </row>
    <row r="23" ht="15.75" customHeight="1" spans="1:27">
      <c r="A23" s="506" t="s">
        <v>21</v>
      </c>
      <c r="B23" s="163"/>
      <c r="C23" s="507" t="str">
        <f>VLOOKUP(A23,PLANILHA!A:K,4,0)</f>
        <v>RUA ELIAS PEREIRA (RUA CINCO)</v>
      </c>
      <c r="D23" s="163"/>
      <c r="E23" s="508">
        <f>VLOOKUP(A23,PLANILHA!A:K,11,0)</f>
        <v>119484.24</v>
      </c>
      <c r="F23" s="160"/>
      <c r="G23" s="163"/>
      <c r="H23" s="515"/>
      <c r="I23" s="528"/>
      <c r="J23" s="190"/>
      <c r="K23" s="515"/>
      <c r="L23" s="515"/>
      <c r="M23" s="515"/>
      <c r="N23" s="528"/>
      <c r="O23" s="190"/>
      <c r="P23" s="190"/>
      <c r="Q23" s="190"/>
      <c r="R23" s="190"/>
      <c r="S23" s="190"/>
      <c r="T23" s="190"/>
      <c r="U23" s="190"/>
      <c r="V23" s="190"/>
      <c r="W23" s="190"/>
      <c r="X23" s="190"/>
      <c r="Y23" s="190"/>
      <c r="Z23" s="190"/>
      <c r="AA23" s="190"/>
    </row>
    <row r="24" ht="15.75" customHeight="1" spans="1:27">
      <c r="A24" s="506" t="s">
        <v>22</v>
      </c>
      <c r="B24" s="163"/>
      <c r="C24" s="507" t="str">
        <f>VLOOKUP(A24,PLANILHA!A:K,4,0)</f>
        <v>RUA LONDRINA</v>
      </c>
      <c r="D24" s="163"/>
      <c r="E24" s="508">
        <f>VLOOKUP(A24,PLANILHA!A:K,11,0)</f>
        <v>279427.89</v>
      </c>
      <c r="F24" s="160"/>
      <c r="G24" s="163"/>
      <c r="H24" s="516"/>
      <c r="I24" s="528"/>
      <c r="J24" s="190"/>
      <c r="K24" s="515"/>
      <c r="L24" s="515"/>
      <c r="M24" s="515"/>
      <c r="N24" s="528"/>
      <c r="O24" s="190"/>
      <c r="P24" s="190"/>
      <c r="Q24" s="190"/>
      <c r="R24" s="190"/>
      <c r="S24" s="190"/>
      <c r="T24" s="190"/>
      <c r="U24" s="190"/>
      <c r="V24" s="190"/>
      <c r="W24" s="190"/>
      <c r="X24" s="190"/>
      <c r="Y24" s="190"/>
      <c r="Z24" s="190"/>
      <c r="AA24" s="190"/>
    </row>
    <row r="25" ht="15.75" customHeight="1" spans="1:27">
      <c r="A25" s="506" t="s">
        <v>23</v>
      </c>
      <c r="B25" s="163"/>
      <c r="C25" s="507" t="str">
        <f>VLOOKUP(A25,PLANILHA!A:K,4,0)</f>
        <v>RUA NOVA LONDRINA</v>
      </c>
      <c r="D25" s="163"/>
      <c r="E25" s="508">
        <f>VLOOKUP(A25,PLANILHA!A:K,11,0)</f>
        <v>575260.81</v>
      </c>
      <c r="F25" s="160"/>
      <c r="G25" s="163"/>
      <c r="H25" s="515"/>
      <c r="I25" s="528"/>
      <c r="J25" s="190"/>
      <c r="K25" s="515"/>
      <c r="L25" s="515"/>
      <c r="M25" s="515"/>
      <c r="N25" s="528"/>
      <c r="O25" s="190"/>
      <c r="P25" s="190"/>
      <c r="Q25" s="190"/>
      <c r="R25" s="190"/>
      <c r="S25" s="190"/>
      <c r="T25" s="190"/>
      <c r="U25" s="190"/>
      <c r="V25" s="190"/>
      <c r="W25" s="190"/>
      <c r="X25" s="190"/>
      <c r="Y25" s="190"/>
      <c r="Z25" s="190"/>
      <c r="AA25" s="190"/>
    </row>
    <row r="26" ht="15.75" customHeight="1" spans="1:27">
      <c r="A26" s="506" t="s">
        <v>24</v>
      </c>
      <c r="B26" s="163"/>
      <c r="C26" s="507" t="str">
        <f>VLOOKUP(A26,PLANILHA!A:K,4,0)</f>
        <v>RUA REDENTOR</v>
      </c>
      <c r="D26" s="163"/>
      <c r="E26" s="508">
        <f>VLOOKUP(A26,PLANILHA!A:K,11,0)</f>
        <v>564591.89</v>
      </c>
      <c r="F26" s="160"/>
      <c r="G26" s="163"/>
      <c r="H26" s="515"/>
      <c r="I26" s="528"/>
      <c r="J26" s="190"/>
      <c r="K26" s="515"/>
      <c r="L26" s="515"/>
      <c r="M26" s="515"/>
      <c r="N26" s="528"/>
      <c r="O26" s="190"/>
      <c r="P26" s="190"/>
      <c r="Q26" s="190"/>
      <c r="R26" s="190"/>
      <c r="S26" s="190"/>
      <c r="T26" s="190"/>
      <c r="U26" s="190"/>
      <c r="V26" s="190"/>
      <c r="W26" s="190"/>
      <c r="X26" s="190"/>
      <c r="Y26" s="190"/>
      <c r="Z26" s="190"/>
      <c r="AA26" s="190"/>
    </row>
    <row r="27" ht="15.75" customHeight="1" spans="1:27">
      <c r="A27" s="506" t="s">
        <v>25</v>
      </c>
      <c r="B27" s="163"/>
      <c r="C27" s="507" t="str">
        <f>VLOOKUP(A27,PLANILHA!A:K,4,0)</f>
        <v>RUA SANTA LUÍSA</v>
      </c>
      <c r="D27" s="163"/>
      <c r="E27" s="508">
        <f>VLOOKUP(A27,PLANILHA!A:K,11,0)</f>
        <v>938564.78</v>
      </c>
      <c r="F27" s="160"/>
      <c r="G27" s="163"/>
      <c r="H27" s="515"/>
      <c r="I27" s="528"/>
      <c r="J27" s="190"/>
      <c r="K27" s="515"/>
      <c r="L27" s="515"/>
      <c r="M27" s="515"/>
      <c r="N27" s="528"/>
      <c r="O27" s="190"/>
      <c r="P27" s="190"/>
      <c r="Q27" s="190"/>
      <c r="R27" s="190"/>
      <c r="S27" s="190"/>
      <c r="T27" s="190"/>
      <c r="U27" s="190"/>
      <c r="V27" s="190"/>
      <c r="W27" s="190"/>
      <c r="X27" s="190"/>
      <c r="Y27" s="190"/>
      <c r="Z27" s="190"/>
      <c r="AA27" s="190"/>
    </row>
    <row r="28" ht="15.75" customHeight="1" spans="1:27">
      <c r="A28" s="506" t="s">
        <v>26</v>
      </c>
      <c r="B28" s="163"/>
      <c r="C28" s="507" t="str">
        <f>VLOOKUP(A28,PLANILHA!A:K,4,0)</f>
        <v>RUA SÃO JOSÉ DA LAJE</v>
      </c>
      <c r="D28" s="163"/>
      <c r="E28" s="508">
        <f>VLOOKUP(A28,PLANILHA!A:K,11,0)</f>
        <v>517097.98</v>
      </c>
      <c r="F28" s="160"/>
      <c r="G28" s="163"/>
      <c r="H28" s="515"/>
      <c r="I28" s="528"/>
      <c r="J28" s="190"/>
      <c r="K28" s="515"/>
      <c r="L28" s="515"/>
      <c r="M28" s="515"/>
      <c r="N28" s="528"/>
      <c r="O28" s="190"/>
      <c r="P28" s="190"/>
      <c r="Q28" s="190"/>
      <c r="R28" s="190"/>
      <c r="S28" s="190"/>
      <c r="T28" s="190"/>
      <c r="U28" s="190"/>
      <c r="V28" s="190"/>
      <c r="W28" s="190"/>
      <c r="X28" s="190"/>
      <c r="Y28" s="190"/>
      <c r="Z28" s="190"/>
      <c r="AA28" s="190"/>
    </row>
    <row r="29" ht="15.75" customHeight="1" spans="1:27">
      <c r="A29" s="506" t="s">
        <v>27</v>
      </c>
      <c r="B29" s="163"/>
      <c r="C29" s="507" t="str">
        <f>VLOOKUP(A29,PLANILHA!A:K,4,0)</f>
        <v>RUA SÃO BRAZ</v>
      </c>
      <c r="D29" s="163"/>
      <c r="E29" s="508">
        <f>VLOOKUP(A29,PLANILHA!A:K,11,0)</f>
        <v>481525.79</v>
      </c>
      <c r="F29" s="160"/>
      <c r="G29" s="163"/>
      <c r="H29" s="291"/>
      <c r="I29" s="290"/>
      <c r="J29" s="190"/>
      <c r="K29" s="291"/>
      <c r="L29" s="190"/>
      <c r="M29" s="291"/>
      <c r="N29" s="290"/>
      <c r="O29" s="190"/>
      <c r="P29" s="190"/>
      <c r="Q29" s="190"/>
      <c r="R29" s="190"/>
      <c r="S29" s="190"/>
      <c r="T29" s="190"/>
      <c r="U29" s="190"/>
      <c r="V29" s="190"/>
      <c r="W29" s="190"/>
      <c r="X29" s="190"/>
      <c r="Y29" s="190"/>
      <c r="Z29" s="190"/>
      <c r="AA29" s="190"/>
    </row>
    <row r="30" ht="15.75" customHeight="1" spans="1:27">
      <c r="A30" s="506" t="s">
        <v>28</v>
      </c>
      <c r="B30" s="163"/>
      <c r="C30" s="507" t="str">
        <f>VLOOKUP(A30,PLANILHA!A:K,4,0)</f>
        <v>RUA CASTRO ALVES</v>
      </c>
      <c r="D30" s="163"/>
      <c r="E30" s="508">
        <f>VLOOKUP(A30,PLANILHA!A:K,11,0)</f>
        <v>269678.86</v>
      </c>
      <c r="F30" s="160"/>
      <c r="G30" s="163"/>
      <c r="H30" s="291"/>
      <c r="I30" s="290"/>
      <c r="J30" s="190"/>
      <c r="K30" s="291"/>
      <c r="L30" s="190"/>
      <c r="M30" s="291"/>
      <c r="N30" s="290"/>
      <c r="O30" s="190"/>
      <c r="P30" s="190"/>
      <c r="Q30" s="190"/>
      <c r="R30" s="190"/>
      <c r="S30" s="190"/>
      <c r="T30" s="190"/>
      <c r="U30" s="190"/>
      <c r="V30" s="190"/>
      <c r="W30" s="190"/>
      <c r="X30" s="190"/>
      <c r="Y30" s="190"/>
      <c r="Z30" s="190"/>
      <c r="AA30" s="190"/>
    </row>
    <row r="31" ht="15.75" customHeight="1" spans="1:27">
      <c r="A31" s="506" t="s">
        <v>29</v>
      </c>
      <c r="B31" s="163"/>
      <c r="C31" s="507" t="str">
        <f>VLOOKUP(A31,PLANILHA!A:K,4,0)</f>
        <v>RUA CAMPOS SALES</v>
      </c>
      <c r="D31" s="163"/>
      <c r="E31" s="508">
        <f>VLOOKUP(A31,PLANILHA!A:K,11,0)</f>
        <v>620844.88</v>
      </c>
      <c r="F31" s="160"/>
      <c r="G31" s="163"/>
      <c r="H31" s="291"/>
      <c r="I31" s="290"/>
      <c r="J31" s="190"/>
      <c r="K31" s="291"/>
      <c r="L31" s="190"/>
      <c r="M31" s="291"/>
      <c r="N31" s="290"/>
      <c r="O31" s="190"/>
      <c r="P31" s="190"/>
      <c r="Q31" s="190"/>
      <c r="R31" s="190"/>
      <c r="S31" s="190"/>
      <c r="T31" s="190"/>
      <c r="U31" s="190"/>
      <c r="V31" s="190"/>
      <c r="W31" s="190"/>
      <c r="X31" s="190"/>
      <c r="Y31" s="190"/>
      <c r="Z31" s="190"/>
      <c r="AA31" s="190"/>
    </row>
    <row r="32" ht="6.75" customHeight="1" spans="1:27">
      <c r="A32" s="509"/>
      <c r="B32" s="163"/>
      <c r="C32" s="510"/>
      <c r="D32" s="163"/>
      <c r="E32" s="511"/>
      <c r="F32" s="160"/>
      <c r="G32" s="163"/>
      <c r="H32" s="291"/>
      <c r="I32" s="290"/>
      <c r="J32" s="190"/>
      <c r="K32" s="529"/>
      <c r="L32" s="190"/>
      <c r="M32" s="291"/>
      <c r="N32" s="290"/>
      <c r="O32" s="190"/>
      <c r="P32" s="190"/>
      <c r="Q32" s="190"/>
      <c r="R32" s="190"/>
      <c r="S32" s="190"/>
      <c r="T32" s="190"/>
      <c r="U32" s="190"/>
      <c r="V32" s="190"/>
      <c r="W32" s="190"/>
      <c r="X32" s="190"/>
      <c r="Y32" s="190"/>
      <c r="Z32" s="190"/>
      <c r="AA32" s="190"/>
    </row>
    <row r="33" ht="17.25" customHeight="1" spans="1:27">
      <c r="A33" s="517" t="s">
        <v>30</v>
      </c>
      <c r="B33" s="160"/>
      <c r="C33" s="160"/>
      <c r="D33" s="163"/>
      <c r="E33" s="518">
        <f>SUM(E17:G31)</f>
        <v>4775061.87</v>
      </c>
      <c r="F33" s="160"/>
      <c r="G33" s="163"/>
      <c r="H33" s="519"/>
      <c r="I33" s="290"/>
      <c r="J33" s="190"/>
      <c r="K33" s="291"/>
      <c r="L33" s="190"/>
      <c r="M33" s="291"/>
      <c r="N33" s="290"/>
      <c r="O33" s="190"/>
      <c r="P33" s="190"/>
      <c r="Q33" s="190"/>
      <c r="R33" s="190"/>
      <c r="S33" s="190"/>
      <c r="T33" s="190"/>
      <c r="U33" s="190"/>
      <c r="V33" s="190"/>
      <c r="W33" s="190"/>
      <c r="X33" s="190"/>
      <c r="Y33" s="190"/>
      <c r="Z33" s="190"/>
      <c r="AA33" s="190"/>
    </row>
    <row r="34" ht="17.25" customHeight="1" spans="1:27">
      <c r="A34" s="520"/>
      <c r="B34" s="520"/>
      <c r="C34" s="521"/>
      <c r="D34" s="522"/>
      <c r="E34" s="522"/>
      <c r="F34" s="522"/>
      <c r="G34" s="523"/>
      <c r="H34" s="524"/>
      <c r="I34" s="290"/>
      <c r="J34" s="190"/>
      <c r="K34" s="190"/>
      <c r="L34" s="190"/>
      <c r="M34" s="190"/>
      <c r="N34" s="190"/>
      <c r="O34" s="190"/>
      <c r="P34" s="190"/>
      <c r="Q34" s="291"/>
      <c r="R34" s="190"/>
      <c r="S34" s="291"/>
      <c r="T34" s="290"/>
      <c r="U34" s="190"/>
      <c r="V34" s="190"/>
      <c r="W34" s="190"/>
      <c r="X34" s="190"/>
      <c r="Y34" s="190"/>
      <c r="Z34" s="190"/>
      <c r="AA34" s="190"/>
    </row>
    <row r="35" ht="14.25" customHeight="1" spans="1:27">
      <c r="A35" s="520"/>
      <c r="B35" s="520"/>
      <c r="C35" s="521"/>
      <c r="D35" s="522"/>
      <c r="E35" s="522"/>
      <c r="F35" s="522"/>
      <c r="G35" s="523"/>
      <c r="H35" s="291"/>
      <c r="I35" s="290"/>
      <c r="J35" s="190"/>
      <c r="K35" s="190"/>
      <c r="L35" s="190"/>
      <c r="M35" s="190"/>
      <c r="N35" s="190"/>
      <c r="O35" s="190"/>
      <c r="P35" s="190"/>
      <c r="Q35" s="291"/>
      <c r="R35" s="190"/>
      <c r="S35" s="291"/>
      <c r="T35" s="290"/>
      <c r="U35" s="190"/>
      <c r="V35" s="190"/>
      <c r="W35" s="190"/>
      <c r="X35" s="190"/>
      <c r="Y35" s="190"/>
      <c r="Z35" s="190"/>
      <c r="AA35" s="190"/>
    </row>
    <row r="36" ht="14.25" customHeight="1" spans="1:27">
      <c r="A36" s="190"/>
      <c r="B36" s="190"/>
      <c r="C36" s="190"/>
      <c r="D36" s="190"/>
      <c r="E36" s="190"/>
      <c r="F36" s="190"/>
      <c r="G36" s="525"/>
      <c r="H36" s="291"/>
      <c r="I36" s="290"/>
      <c r="J36" s="190"/>
      <c r="K36" s="190"/>
      <c r="L36" s="190"/>
      <c r="M36" s="190"/>
      <c r="N36" s="190"/>
      <c r="O36" s="190"/>
      <c r="P36" s="190"/>
      <c r="Q36" s="291"/>
      <c r="R36" s="190"/>
      <c r="S36" s="291"/>
      <c r="T36" s="290"/>
      <c r="U36" s="190"/>
      <c r="V36" s="190"/>
      <c r="W36" s="190"/>
      <c r="X36" s="190"/>
      <c r="Y36" s="190"/>
      <c r="Z36" s="190"/>
      <c r="AA36" s="190"/>
    </row>
    <row r="37" ht="14.25" customHeight="1" spans="1:27">
      <c r="A37" s="190"/>
      <c r="B37" s="190"/>
      <c r="C37" s="190"/>
      <c r="D37" s="190"/>
      <c r="E37" s="190" t="s">
        <v>31</v>
      </c>
      <c r="F37" s="202">
        <f>E33</f>
        <v>4775061.87</v>
      </c>
      <c r="G37" s="526"/>
      <c r="H37" s="291"/>
      <c r="I37" s="290"/>
      <c r="J37" s="190"/>
      <c r="K37" s="190"/>
      <c r="L37" s="190"/>
      <c r="M37" s="190"/>
      <c r="N37" s="190"/>
      <c r="O37" s="190"/>
      <c r="P37" s="190"/>
      <c r="Q37" s="291"/>
      <c r="R37" s="190"/>
      <c r="S37" s="291"/>
      <c r="T37" s="290"/>
      <c r="U37" s="190"/>
      <c r="V37" s="190"/>
      <c r="W37" s="190"/>
      <c r="X37" s="190"/>
      <c r="Y37" s="190"/>
      <c r="Z37" s="190"/>
      <c r="AA37" s="190"/>
    </row>
    <row r="38" ht="12.75" customHeight="1" spans="1:27">
      <c r="A38" s="190"/>
      <c r="B38" s="190"/>
      <c r="C38" s="190"/>
      <c r="D38" s="190"/>
      <c r="E38" s="190" t="s">
        <v>32</v>
      </c>
      <c r="F38" s="202">
        <f>PLANILHA!K362</f>
        <v>4775061.87</v>
      </c>
      <c r="G38" s="526"/>
      <c r="H38" s="527"/>
      <c r="I38" s="290"/>
      <c r="J38" s="190"/>
      <c r="K38" s="190"/>
      <c r="L38" s="190"/>
      <c r="M38" s="190"/>
      <c r="N38" s="190"/>
      <c r="O38" s="190"/>
      <c r="P38" s="190"/>
      <c r="Q38" s="291"/>
      <c r="R38" s="190"/>
      <c r="S38" s="291"/>
      <c r="T38" s="290"/>
      <c r="U38" s="190"/>
      <c r="V38" s="190"/>
      <c r="W38" s="190"/>
      <c r="X38" s="190"/>
      <c r="Y38" s="190"/>
      <c r="Z38" s="190"/>
      <c r="AA38" s="190"/>
    </row>
    <row r="39" ht="12.75" customHeight="1" spans="1:27">
      <c r="A39" s="190"/>
      <c r="B39" s="190"/>
      <c r="C39" s="190"/>
      <c r="D39" s="190"/>
      <c r="E39" s="190" t="s">
        <v>33</v>
      </c>
      <c r="F39" s="202">
        <f>'CURVA ABC'!K81</f>
        <v>4775061.87</v>
      </c>
      <c r="G39" s="465"/>
      <c r="H39" s="291"/>
      <c r="I39" s="290"/>
      <c r="J39" s="190"/>
      <c r="K39" s="190"/>
      <c r="L39" s="190"/>
      <c r="M39" s="190"/>
      <c r="N39" s="190"/>
      <c r="O39" s="190"/>
      <c r="P39" s="190"/>
      <c r="Q39" s="291"/>
      <c r="R39" s="190"/>
      <c r="S39" s="291"/>
      <c r="T39" s="290"/>
      <c r="U39" s="190"/>
      <c r="V39" s="190"/>
      <c r="W39" s="190"/>
      <c r="X39" s="190"/>
      <c r="Y39" s="190"/>
      <c r="Z39" s="190"/>
      <c r="AA39" s="190"/>
    </row>
    <row r="40" ht="12.75" customHeight="1" spans="1:27">
      <c r="A40" s="190"/>
      <c r="B40" s="190"/>
      <c r="C40" s="190"/>
      <c r="D40" s="190"/>
      <c r="E40" s="190"/>
      <c r="F40" s="190"/>
      <c r="G40" s="465"/>
      <c r="H40" s="291"/>
      <c r="I40" s="290"/>
      <c r="J40" s="190"/>
      <c r="K40" s="190"/>
      <c r="L40" s="190"/>
      <c r="M40" s="190"/>
      <c r="N40" s="190"/>
      <c r="O40" s="190"/>
      <c r="P40" s="190"/>
      <c r="Q40" s="291"/>
      <c r="R40" s="190"/>
      <c r="S40" s="291"/>
      <c r="T40" s="290"/>
      <c r="U40" s="190"/>
      <c r="V40" s="190"/>
      <c r="W40" s="190"/>
      <c r="X40" s="190"/>
      <c r="Y40" s="190"/>
      <c r="Z40" s="190"/>
      <c r="AA40" s="190"/>
    </row>
    <row r="41" ht="12.75" customHeight="1" spans="1:27">
      <c r="A41" s="190"/>
      <c r="B41" s="190"/>
      <c r="C41" s="190"/>
      <c r="D41" s="190"/>
      <c r="E41" s="190"/>
      <c r="F41" s="190"/>
      <c r="G41" s="465"/>
      <c r="H41" s="291"/>
      <c r="I41" s="290"/>
      <c r="J41" s="190"/>
      <c r="K41" s="190"/>
      <c r="L41" s="190"/>
      <c r="M41" s="190"/>
      <c r="N41" s="190"/>
      <c r="O41" s="190"/>
      <c r="P41" s="190"/>
      <c r="Q41" s="291"/>
      <c r="R41" s="190"/>
      <c r="S41" s="291"/>
      <c r="T41" s="290"/>
      <c r="U41" s="190"/>
      <c r="V41" s="190"/>
      <c r="W41" s="190"/>
      <c r="X41" s="190"/>
      <c r="Y41" s="190"/>
      <c r="Z41" s="190"/>
      <c r="AA41" s="190"/>
    </row>
    <row r="42" ht="12.75" customHeight="1" spans="1:27">
      <c r="A42" s="190"/>
      <c r="B42" s="190"/>
      <c r="C42" s="190"/>
      <c r="D42" s="190"/>
      <c r="E42" s="190"/>
      <c r="F42" s="202"/>
      <c r="G42" s="526"/>
      <c r="H42" s="291"/>
      <c r="I42" s="290"/>
      <c r="J42" s="190"/>
      <c r="K42" s="190"/>
      <c r="L42" s="190"/>
      <c r="M42" s="190"/>
      <c r="N42" s="190"/>
      <c r="O42" s="190"/>
      <c r="P42" s="190"/>
      <c r="Q42" s="291"/>
      <c r="R42" s="190"/>
      <c r="S42" s="291"/>
      <c r="T42" s="290"/>
      <c r="U42" s="190"/>
      <c r="V42" s="190"/>
      <c r="W42" s="190"/>
      <c r="X42" s="190"/>
      <c r="Y42" s="190"/>
      <c r="Z42" s="190"/>
      <c r="AA42" s="190"/>
    </row>
    <row r="43" ht="12.75" customHeight="1" spans="1:27">
      <c r="A43" s="190"/>
      <c r="B43" s="190"/>
      <c r="C43" s="190"/>
      <c r="D43" s="190"/>
      <c r="E43" s="190"/>
      <c r="F43" s="190"/>
      <c r="G43" s="526"/>
      <c r="H43" s="291"/>
      <c r="I43" s="290"/>
      <c r="J43" s="190"/>
      <c r="K43" s="190"/>
      <c r="L43" s="190"/>
      <c r="M43" s="190"/>
      <c r="N43" s="190"/>
      <c r="O43" s="190"/>
      <c r="P43" s="190"/>
      <c r="Q43" s="291"/>
      <c r="R43" s="190"/>
      <c r="S43" s="291"/>
      <c r="T43" s="290"/>
      <c r="U43" s="190"/>
      <c r="V43" s="190"/>
      <c r="W43" s="190"/>
      <c r="X43" s="190"/>
      <c r="Y43" s="190"/>
      <c r="Z43" s="190"/>
      <c r="AA43" s="190"/>
    </row>
    <row r="44" ht="12.75" customHeight="1" spans="1:27">
      <c r="A44" s="190"/>
      <c r="B44" s="190"/>
      <c r="C44" s="190"/>
      <c r="D44" s="190"/>
      <c r="E44" s="190"/>
      <c r="F44" s="190"/>
      <c r="G44" s="526"/>
      <c r="H44" s="291"/>
      <c r="I44" s="290"/>
      <c r="J44" s="190"/>
      <c r="K44" s="190"/>
      <c r="L44" s="190"/>
      <c r="M44" s="190"/>
      <c r="N44" s="190"/>
      <c r="O44" s="190"/>
      <c r="P44" s="190"/>
      <c r="Q44" s="291"/>
      <c r="R44" s="190"/>
      <c r="S44" s="291"/>
      <c r="T44" s="290"/>
      <c r="U44" s="190"/>
      <c r="V44" s="190"/>
      <c r="W44" s="190"/>
      <c r="X44" s="190"/>
      <c r="Y44" s="190"/>
      <c r="Z44" s="190"/>
      <c r="AA44" s="190"/>
    </row>
    <row r="45" ht="12.75" customHeight="1" spans="1:27">
      <c r="A45" s="190"/>
      <c r="B45" s="190"/>
      <c r="C45" s="190"/>
      <c r="D45" s="190"/>
      <c r="E45" s="190"/>
      <c r="F45" s="190"/>
      <c r="G45" s="526"/>
      <c r="H45" s="291"/>
      <c r="I45" s="290"/>
      <c r="J45" s="190"/>
      <c r="K45" s="190"/>
      <c r="L45" s="190"/>
      <c r="M45" s="190"/>
      <c r="N45" s="190"/>
      <c r="O45" s="190"/>
      <c r="P45" s="190"/>
      <c r="Q45" s="291"/>
      <c r="R45" s="190"/>
      <c r="S45" s="291"/>
      <c r="T45" s="290"/>
      <c r="U45" s="190"/>
      <c r="V45" s="190"/>
      <c r="W45" s="190"/>
      <c r="X45" s="190"/>
      <c r="Y45" s="190"/>
      <c r="Z45" s="190"/>
      <c r="AA45" s="190"/>
    </row>
    <row r="46" ht="12.75" customHeight="1" spans="1:27">
      <c r="A46" s="190"/>
      <c r="B46" s="190"/>
      <c r="C46" s="190"/>
      <c r="D46" s="190"/>
      <c r="E46" s="190"/>
      <c r="F46" s="190"/>
      <c r="G46" s="526"/>
      <c r="H46" s="291"/>
      <c r="I46" s="290"/>
      <c r="J46" s="190"/>
      <c r="K46" s="190"/>
      <c r="L46" s="190"/>
      <c r="M46" s="190"/>
      <c r="N46" s="190"/>
      <c r="O46" s="190"/>
      <c r="P46" s="190"/>
      <c r="Q46" s="291"/>
      <c r="R46" s="190"/>
      <c r="S46" s="291"/>
      <c r="T46" s="290"/>
      <c r="U46" s="190"/>
      <c r="V46" s="190"/>
      <c r="W46" s="190"/>
      <c r="X46" s="190"/>
      <c r="Y46" s="190"/>
      <c r="Z46" s="190"/>
      <c r="AA46" s="190"/>
    </row>
    <row r="47" ht="12.75" customHeight="1" spans="1:27">
      <c r="A47" s="291"/>
      <c r="B47" s="291"/>
      <c r="C47" s="190"/>
      <c r="D47" s="291"/>
      <c r="E47" s="291"/>
      <c r="F47" s="291"/>
      <c r="G47" s="526"/>
      <c r="H47" s="291"/>
      <c r="I47" s="290"/>
      <c r="J47" s="190"/>
      <c r="K47" s="190"/>
      <c r="L47" s="190"/>
      <c r="M47" s="190"/>
      <c r="N47" s="190"/>
      <c r="O47" s="190"/>
      <c r="P47" s="190"/>
      <c r="Q47" s="291"/>
      <c r="R47" s="190"/>
      <c r="S47" s="291"/>
      <c r="T47" s="290"/>
      <c r="U47" s="190"/>
      <c r="V47" s="190"/>
      <c r="W47" s="190"/>
      <c r="X47" s="190"/>
      <c r="Y47" s="190"/>
      <c r="Z47" s="190"/>
      <c r="AA47" s="190"/>
    </row>
    <row r="48" ht="12.75" customHeight="1" spans="1:27">
      <c r="A48" s="291"/>
      <c r="B48" s="291"/>
      <c r="C48" s="190"/>
      <c r="D48" s="291"/>
      <c r="E48" s="291"/>
      <c r="F48" s="291"/>
      <c r="G48" s="526"/>
      <c r="H48" s="291"/>
      <c r="I48" s="290"/>
      <c r="J48" s="190"/>
      <c r="K48" s="190"/>
      <c r="L48" s="190"/>
      <c r="M48" s="190"/>
      <c r="N48" s="190"/>
      <c r="O48" s="190"/>
      <c r="P48" s="190"/>
      <c r="Q48" s="291"/>
      <c r="R48" s="190"/>
      <c r="S48" s="291"/>
      <c r="T48" s="290"/>
      <c r="U48" s="190"/>
      <c r="V48" s="190"/>
      <c r="W48" s="190"/>
      <c r="X48" s="190"/>
      <c r="Y48" s="190"/>
      <c r="Z48" s="190"/>
      <c r="AA48" s="190"/>
    </row>
    <row r="49" ht="12.75" customHeight="1" spans="1:27">
      <c r="A49" s="291"/>
      <c r="B49" s="291"/>
      <c r="C49" s="190"/>
      <c r="D49" s="291"/>
      <c r="E49" s="291"/>
      <c r="F49" s="291"/>
      <c r="G49" s="526"/>
      <c r="H49" s="291"/>
      <c r="I49" s="290"/>
      <c r="J49" s="190"/>
      <c r="K49" s="190"/>
      <c r="L49" s="190"/>
      <c r="M49" s="190"/>
      <c r="N49" s="190"/>
      <c r="O49" s="190"/>
      <c r="P49" s="190"/>
      <c r="Q49" s="291"/>
      <c r="R49" s="190"/>
      <c r="S49" s="291"/>
      <c r="T49" s="290"/>
      <c r="U49" s="190"/>
      <c r="V49" s="190"/>
      <c r="W49" s="190"/>
      <c r="X49" s="190"/>
      <c r="Y49" s="190"/>
      <c r="Z49" s="190"/>
      <c r="AA49" s="190"/>
    </row>
    <row r="50" ht="12.75" customHeight="1" spans="1:27">
      <c r="A50" s="291"/>
      <c r="B50" s="291"/>
      <c r="C50" s="190"/>
      <c r="D50" s="291"/>
      <c r="E50" s="291"/>
      <c r="F50" s="291"/>
      <c r="G50" s="526"/>
      <c r="H50" s="291"/>
      <c r="I50" s="290"/>
      <c r="J50" s="190"/>
      <c r="K50" s="190"/>
      <c r="L50" s="190"/>
      <c r="M50" s="190"/>
      <c r="N50" s="190"/>
      <c r="O50" s="190"/>
      <c r="P50" s="190"/>
      <c r="Q50" s="291"/>
      <c r="R50" s="190"/>
      <c r="S50" s="291"/>
      <c r="T50" s="290"/>
      <c r="U50" s="190"/>
      <c r="V50" s="190"/>
      <c r="W50" s="190"/>
      <c r="X50" s="190"/>
      <c r="Y50" s="190"/>
      <c r="Z50" s="190"/>
      <c r="AA50" s="190"/>
    </row>
    <row r="51" ht="12.75" customHeight="1" spans="1:27">
      <c r="A51" s="291"/>
      <c r="B51" s="291"/>
      <c r="C51" s="190"/>
      <c r="D51" s="291"/>
      <c r="E51" s="291"/>
      <c r="F51" s="291"/>
      <c r="G51" s="526"/>
      <c r="H51" s="291"/>
      <c r="I51" s="290"/>
      <c r="J51" s="190"/>
      <c r="K51" s="190"/>
      <c r="L51" s="190"/>
      <c r="M51" s="190"/>
      <c r="N51" s="190"/>
      <c r="O51" s="190"/>
      <c r="P51" s="190"/>
      <c r="Q51" s="291"/>
      <c r="R51" s="190"/>
      <c r="S51" s="291"/>
      <c r="T51" s="290"/>
      <c r="U51" s="190"/>
      <c r="V51" s="190"/>
      <c r="W51" s="190"/>
      <c r="X51" s="190"/>
      <c r="Y51" s="190"/>
      <c r="Z51" s="190"/>
      <c r="AA51" s="190"/>
    </row>
    <row r="52" ht="12.75" customHeight="1" spans="1:27">
      <c r="A52" s="291"/>
      <c r="B52" s="291"/>
      <c r="C52" s="190"/>
      <c r="D52" s="291"/>
      <c r="E52" s="291"/>
      <c r="F52" s="291"/>
      <c r="G52" s="526"/>
      <c r="H52" s="291"/>
      <c r="I52" s="290"/>
      <c r="J52" s="190"/>
      <c r="K52" s="190"/>
      <c r="L52" s="190"/>
      <c r="M52" s="190"/>
      <c r="N52" s="190"/>
      <c r="O52" s="190"/>
      <c r="P52" s="190"/>
      <c r="Q52" s="291"/>
      <c r="R52" s="190"/>
      <c r="S52" s="291"/>
      <c r="T52" s="290"/>
      <c r="U52" s="190"/>
      <c r="V52" s="190"/>
      <c r="W52" s="190"/>
      <c r="X52" s="190"/>
      <c r="Y52" s="190"/>
      <c r="Z52" s="190"/>
      <c r="AA52" s="190"/>
    </row>
    <row r="53" ht="12.75" customHeight="1" spans="1:27">
      <c r="A53" s="291"/>
      <c r="B53" s="291"/>
      <c r="C53" s="190"/>
      <c r="D53" s="291"/>
      <c r="E53" s="291"/>
      <c r="F53" s="291"/>
      <c r="G53" s="526"/>
      <c r="H53" s="291"/>
      <c r="I53" s="290"/>
      <c r="J53" s="190"/>
      <c r="K53" s="190"/>
      <c r="L53" s="190"/>
      <c r="M53" s="190"/>
      <c r="N53" s="190"/>
      <c r="O53" s="190"/>
      <c r="P53" s="190"/>
      <c r="Q53" s="291"/>
      <c r="R53" s="190"/>
      <c r="S53" s="291"/>
      <c r="T53" s="290"/>
      <c r="U53" s="190"/>
      <c r="V53" s="190"/>
      <c r="W53" s="190"/>
      <c r="X53" s="190"/>
      <c r="Y53" s="190"/>
      <c r="Z53" s="190"/>
      <c r="AA53" s="190"/>
    </row>
    <row r="54" ht="12.75" customHeight="1" spans="1:27">
      <c r="A54" s="291"/>
      <c r="B54" s="291"/>
      <c r="C54" s="190"/>
      <c r="D54" s="291"/>
      <c r="E54" s="291"/>
      <c r="F54" s="291"/>
      <c r="G54" s="526"/>
      <c r="H54" s="291"/>
      <c r="I54" s="290"/>
      <c r="J54" s="190"/>
      <c r="K54" s="190"/>
      <c r="L54" s="190"/>
      <c r="M54" s="190"/>
      <c r="N54" s="190"/>
      <c r="O54" s="190"/>
      <c r="P54" s="190"/>
      <c r="Q54" s="291"/>
      <c r="R54" s="190"/>
      <c r="S54" s="291"/>
      <c r="T54" s="290"/>
      <c r="U54" s="190"/>
      <c r="V54" s="190"/>
      <c r="W54" s="190"/>
      <c r="X54" s="190"/>
      <c r="Y54" s="190"/>
      <c r="Z54" s="190"/>
      <c r="AA54" s="190"/>
    </row>
    <row r="55" ht="12.75" customHeight="1" spans="1:27">
      <c r="A55" s="291"/>
      <c r="B55" s="291"/>
      <c r="C55" s="190"/>
      <c r="D55" s="291"/>
      <c r="E55" s="291"/>
      <c r="F55" s="291"/>
      <c r="G55" s="526"/>
      <c r="H55" s="291"/>
      <c r="I55" s="290"/>
      <c r="J55" s="190"/>
      <c r="K55" s="190"/>
      <c r="L55" s="190"/>
      <c r="M55" s="190"/>
      <c r="N55" s="190"/>
      <c r="O55" s="190"/>
      <c r="P55" s="190"/>
      <c r="Q55" s="291"/>
      <c r="R55" s="190"/>
      <c r="S55" s="291"/>
      <c r="T55" s="290"/>
      <c r="U55" s="190"/>
      <c r="V55" s="190"/>
      <c r="W55" s="190"/>
      <c r="X55" s="190"/>
      <c r="Y55" s="190"/>
      <c r="Z55" s="190"/>
      <c r="AA55" s="190"/>
    </row>
    <row r="56" ht="12.75" customHeight="1" spans="1:27">
      <c r="A56" s="291"/>
      <c r="B56" s="291"/>
      <c r="C56" s="190"/>
      <c r="D56" s="291"/>
      <c r="E56" s="291"/>
      <c r="F56" s="291"/>
      <c r="G56" s="526"/>
      <c r="H56" s="291"/>
      <c r="I56" s="290"/>
      <c r="J56" s="190"/>
      <c r="K56" s="190"/>
      <c r="L56" s="190"/>
      <c r="M56" s="190"/>
      <c r="N56" s="190"/>
      <c r="O56" s="190"/>
      <c r="P56" s="190"/>
      <c r="Q56" s="291"/>
      <c r="R56" s="190"/>
      <c r="S56" s="291"/>
      <c r="T56" s="290"/>
      <c r="U56" s="190"/>
      <c r="V56" s="190"/>
      <c r="W56" s="190"/>
      <c r="X56" s="190"/>
      <c r="Y56" s="190"/>
      <c r="Z56" s="190"/>
      <c r="AA56" s="190"/>
    </row>
    <row r="57" ht="12.75" customHeight="1" spans="1:27">
      <c r="A57" s="291"/>
      <c r="B57" s="291"/>
      <c r="C57" s="190"/>
      <c r="D57" s="291"/>
      <c r="E57" s="291"/>
      <c r="F57" s="291"/>
      <c r="G57" s="526"/>
      <c r="H57" s="291"/>
      <c r="I57" s="290"/>
      <c r="J57" s="190"/>
      <c r="K57" s="190"/>
      <c r="L57" s="190"/>
      <c r="M57" s="190"/>
      <c r="N57" s="190"/>
      <c r="O57" s="190"/>
      <c r="P57" s="190"/>
      <c r="Q57" s="291"/>
      <c r="R57" s="190"/>
      <c r="S57" s="291"/>
      <c r="T57" s="290"/>
      <c r="U57" s="190"/>
      <c r="V57" s="190"/>
      <c r="W57" s="190"/>
      <c r="X57" s="190"/>
      <c r="Y57" s="190"/>
      <c r="Z57" s="190"/>
      <c r="AA57" s="190"/>
    </row>
    <row r="58" ht="12.75" customHeight="1" spans="1:27">
      <c r="A58" s="291"/>
      <c r="B58" s="291"/>
      <c r="C58" s="190"/>
      <c r="D58" s="291"/>
      <c r="E58" s="291"/>
      <c r="F58" s="291"/>
      <c r="G58" s="526"/>
      <c r="H58" s="291"/>
      <c r="I58" s="290"/>
      <c r="J58" s="190"/>
      <c r="K58" s="190"/>
      <c r="L58" s="190"/>
      <c r="M58" s="190"/>
      <c r="N58" s="190"/>
      <c r="O58" s="190"/>
      <c r="P58" s="190"/>
      <c r="Q58" s="291"/>
      <c r="R58" s="190"/>
      <c r="S58" s="291"/>
      <c r="T58" s="290"/>
      <c r="U58" s="190"/>
      <c r="V58" s="190"/>
      <c r="W58" s="190"/>
      <c r="X58" s="190"/>
      <c r="Y58" s="190"/>
      <c r="Z58" s="190"/>
      <c r="AA58" s="190"/>
    </row>
    <row r="59" ht="12.75" customHeight="1" spans="1:27">
      <c r="A59" s="291"/>
      <c r="B59" s="291"/>
      <c r="C59" s="190"/>
      <c r="D59" s="291"/>
      <c r="E59" s="291"/>
      <c r="F59" s="291"/>
      <c r="G59" s="526"/>
      <c r="H59" s="291"/>
      <c r="I59" s="290"/>
      <c r="J59" s="190"/>
      <c r="K59" s="190"/>
      <c r="L59" s="190"/>
      <c r="M59" s="190"/>
      <c r="N59" s="190"/>
      <c r="O59" s="190"/>
      <c r="P59" s="190"/>
      <c r="Q59" s="291"/>
      <c r="R59" s="190"/>
      <c r="S59" s="291"/>
      <c r="T59" s="290"/>
      <c r="U59" s="190"/>
      <c r="V59" s="190"/>
      <c r="W59" s="190"/>
      <c r="X59" s="190"/>
      <c r="Y59" s="190"/>
      <c r="Z59" s="190"/>
      <c r="AA59" s="190"/>
    </row>
    <row r="60" ht="12.75" customHeight="1" spans="1:27">
      <c r="A60" s="291"/>
      <c r="B60" s="291"/>
      <c r="C60" s="190"/>
      <c r="D60" s="291"/>
      <c r="E60" s="291"/>
      <c r="F60" s="291"/>
      <c r="G60" s="526"/>
      <c r="H60" s="291"/>
      <c r="I60" s="290"/>
      <c r="J60" s="190"/>
      <c r="K60" s="190"/>
      <c r="L60" s="190"/>
      <c r="M60" s="190"/>
      <c r="N60" s="190"/>
      <c r="O60" s="190"/>
      <c r="P60" s="190"/>
      <c r="Q60" s="291"/>
      <c r="R60" s="190"/>
      <c r="S60" s="291"/>
      <c r="T60" s="290"/>
      <c r="U60" s="190"/>
      <c r="V60" s="190"/>
      <c r="W60" s="190"/>
      <c r="X60" s="190"/>
      <c r="Y60" s="190"/>
      <c r="Z60" s="190"/>
      <c r="AA60" s="190"/>
    </row>
    <row r="61" ht="12.75" customHeight="1" spans="1:27">
      <c r="A61" s="291"/>
      <c r="B61" s="291"/>
      <c r="C61" s="190"/>
      <c r="D61" s="291"/>
      <c r="E61" s="291"/>
      <c r="F61" s="291"/>
      <c r="G61" s="526"/>
      <c r="H61" s="291"/>
      <c r="I61" s="290"/>
      <c r="J61" s="190"/>
      <c r="K61" s="190"/>
      <c r="L61" s="190"/>
      <c r="M61" s="190"/>
      <c r="N61" s="190"/>
      <c r="O61" s="190"/>
      <c r="P61" s="190"/>
      <c r="Q61" s="291"/>
      <c r="R61" s="190"/>
      <c r="S61" s="291"/>
      <c r="T61" s="290"/>
      <c r="U61" s="190"/>
      <c r="V61" s="190"/>
      <c r="W61" s="190"/>
      <c r="X61" s="190"/>
      <c r="Y61" s="190"/>
      <c r="Z61" s="190"/>
      <c r="AA61" s="190"/>
    </row>
    <row r="62" ht="12.75" customHeight="1" spans="1:27">
      <c r="A62" s="291"/>
      <c r="B62" s="291"/>
      <c r="C62" s="190"/>
      <c r="D62" s="291"/>
      <c r="E62" s="291"/>
      <c r="F62" s="291"/>
      <c r="G62" s="526"/>
      <c r="H62" s="291"/>
      <c r="I62" s="290"/>
      <c r="J62" s="190"/>
      <c r="K62" s="190"/>
      <c r="L62" s="190"/>
      <c r="M62" s="190"/>
      <c r="N62" s="190"/>
      <c r="O62" s="190"/>
      <c r="P62" s="190"/>
      <c r="Q62" s="291"/>
      <c r="R62" s="190"/>
      <c r="S62" s="291"/>
      <c r="T62" s="290"/>
      <c r="U62" s="190"/>
      <c r="V62" s="190"/>
      <c r="W62" s="190"/>
      <c r="X62" s="190"/>
      <c r="Y62" s="190"/>
      <c r="Z62" s="190"/>
      <c r="AA62" s="190"/>
    </row>
    <row r="63" ht="12.75" customHeight="1" spans="1:27">
      <c r="A63" s="291"/>
      <c r="B63" s="291"/>
      <c r="C63" s="190"/>
      <c r="D63" s="291"/>
      <c r="E63" s="291"/>
      <c r="F63" s="291"/>
      <c r="G63" s="526"/>
      <c r="H63" s="291"/>
      <c r="I63" s="290"/>
      <c r="J63" s="190"/>
      <c r="K63" s="190"/>
      <c r="L63" s="190"/>
      <c r="M63" s="190"/>
      <c r="N63" s="190"/>
      <c r="O63" s="190"/>
      <c r="P63" s="190"/>
      <c r="Q63" s="291"/>
      <c r="R63" s="190"/>
      <c r="S63" s="291"/>
      <c r="T63" s="290"/>
      <c r="U63" s="190"/>
      <c r="V63" s="190"/>
      <c r="W63" s="190"/>
      <c r="X63" s="190"/>
      <c r="Y63" s="190"/>
      <c r="Z63" s="190"/>
      <c r="AA63" s="190"/>
    </row>
    <row r="64" ht="12.75" customHeight="1" spans="1:27">
      <c r="A64" s="291"/>
      <c r="B64" s="291"/>
      <c r="C64" s="190"/>
      <c r="D64" s="291"/>
      <c r="E64" s="291"/>
      <c r="F64" s="291"/>
      <c r="G64" s="526"/>
      <c r="H64" s="291"/>
      <c r="I64" s="290"/>
      <c r="J64" s="190"/>
      <c r="K64" s="190"/>
      <c r="L64" s="190"/>
      <c r="M64" s="190"/>
      <c r="N64" s="190"/>
      <c r="O64" s="190"/>
      <c r="P64" s="190"/>
      <c r="Q64" s="291"/>
      <c r="R64" s="190"/>
      <c r="S64" s="291"/>
      <c r="T64" s="290"/>
      <c r="U64" s="190"/>
      <c r="V64" s="190"/>
      <c r="W64" s="190"/>
      <c r="X64" s="190"/>
      <c r="Y64" s="190"/>
      <c r="Z64" s="190"/>
      <c r="AA64" s="190"/>
    </row>
    <row r="65" ht="12.75" customHeight="1" spans="1:27">
      <c r="A65" s="291"/>
      <c r="B65" s="291"/>
      <c r="C65" s="190"/>
      <c r="D65" s="291"/>
      <c r="E65" s="291"/>
      <c r="F65" s="291"/>
      <c r="G65" s="526"/>
      <c r="H65" s="291"/>
      <c r="I65" s="290"/>
      <c r="J65" s="190"/>
      <c r="K65" s="190"/>
      <c r="L65" s="190"/>
      <c r="M65" s="190"/>
      <c r="N65" s="190"/>
      <c r="O65" s="190"/>
      <c r="P65" s="190"/>
      <c r="Q65" s="291"/>
      <c r="R65" s="190"/>
      <c r="S65" s="291"/>
      <c r="T65" s="290"/>
      <c r="U65" s="190"/>
      <c r="V65" s="190"/>
      <c r="W65" s="190"/>
      <c r="X65" s="190"/>
      <c r="Y65" s="190"/>
      <c r="Z65" s="190"/>
      <c r="AA65" s="190"/>
    </row>
    <row r="66" ht="12.75" customHeight="1" spans="1:27">
      <c r="A66" s="291"/>
      <c r="B66" s="291"/>
      <c r="C66" s="190"/>
      <c r="D66" s="291"/>
      <c r="E66" s="291"/>
      <c r="F66" s="291"/>
      <c r="G66" s="526"/>
      <c r="H66" s="291"/>
      <c r="I66" s="290"/>
      <c r="J66" s="190"/>
      <c r="K66" s="190"/>
      <c r="L66" s="190"/>
      <c r="M66" s="190"/>
      <c r="N66" s="190"/>
      <c r="O66" s="190"/>
      <c r="P66" s="190"/>
      <c r="Q66" s="291"/>
      <c r="R66" s="190"/>
      <c r="S66" s="291"/>
      <c r="T66" s="290"/>
      <c r="U66" s="190"/>
      <c r="V66" s="190"/>
      <c r="W66" s="190"/>
      <c r="X66" s="190"/>
      <c r="Y66" s="190"/>
      <c r="Z66" s="190"/>
      <c r="AA66" s="190"/>
    </row>
    <row r="67" ht="12.75" customHeight="1" spans="1:27">
      <c r="A67" s="291"/>
      <c r="B67" s="291"/>
      <c r="C67" s="190"/>
      <c r="D67" s="291"/>
      <c r="E67" s="291"/>
      <c r="F67" s="291"/>
      <c r="G67" s="526"/>
      <c r="H67" s="291"/>
      <c r="I67" s="290"/>
      <c r="J67" s="190"/>
      <c r="K67" s="190"/>
      <c r="L67" s="190"/>
      <c r="M67" s="190"/>
      <c r="N67" s="190"/>
      <c r="O67" s="190"/>
      <c r="P67" s="190"/>
      <c r="Q67" s="291"/>
      <c r="R67" s="190"/>
      <c r="S67" s="291"/>
      <c r="T67" s="290"/>
      <c r="U67" s="190"/>
      <c r="V67" s="190"/>
      <c r="W67" s="190"/>
      <c r="X67" s="190"/>
      <c r="Y67" s="190"/>
      <c r="Z67" s="190"/>
      <c r="AA67" s="190"/>
    </row>
    <row r="68" ht="12.75" customHeight="1" spans="1:27">
      <c r="A68" s="291"/>
      <c r="B68" s="291"/>
      <c r="C68" s="190"/>
      <c r="D68" s="291"/>
      <c r="E68" s="291"/>
      <c r="F68" s="291"/>
      <c r="G68" s="526"/>
      <c r="H68" s="291"/>
      <c r="I68" s="290"/>
      <c r="J68" s="190"/>
      <c r="K68" s="190"/>
      <c r="L68" s="190"/>
      <c r="M68" s="190"/>
      <c r="N68" s="190"/>
      <c r="O68" s="190"/>
      <c r="P68" s="190"/>
      <c r="Q68" s="291"/>
      <c r="R68" s="190"/>
      <c r="S68" s="291"/>
      <c r="T68" s="290"/>
      <c r="U68" s="190"/>
      <c r="V68" s="190"/>
      <c r="W68" s="190"/>
      <c r="X68" s="190"/>
      <c r="Y68" s="190"/>
      <c r="Z68" s="190"/>
      <c r="AA68" s="190"/>
    </row>
    <row r="69" ht="12.75" customHeight="1" spans="1:27">
      <c r="A69" s="291"/>
      <c r="B69" s="291"/>
      <c r="C69" s="190"/>
      <c r="D69" s="291"/>
      <c r="E69" s="291"/>
      <c r="F69" s="291"/>
      <c r="G69" s="526"/>
      <c r="H69" s="291"/>
      <c r="I69" s="290"/>
      <c r="J69" s="190"/>
      <c r="K69" s="190"/>
      <c r="L69" s="190"/>
      <c r="M69" s="190"/>
      <c r="N69" s="190"/>
      <c r="O69" s="190"/>
      <c r="P69" s="190"/>
      <c r="Q69" s="291"/>
      <c r="R69" s="190"/>
      <c r="S69" s="291"/>
      <c r="T69" s="290"/>
      <c r="U69" s="190"/>
      <c r="V69" s="190"/>
      <c r="W69" s="190"/>
      <c r="X69" s="190"/>
      <c r="Y69" s="190"/>
      <c r="Z69" s="190"/>
      <c r="AA69" s="190"/>
    </row>
    <row r="70" ht="12.75" customHeight="1" spans="1:27">
      <c r="A70" s="291"/>
      <c r="B70" s="291"/>
      <c r="C70" s="190"/>
      <c r="D70" s="291"/>
      <c r="E70" s="291"/>
      <c r="F70" s="291"/>
      <c r="G70" s="526"/>
      <c r="H70" s="291"/>
      <c r="I70" s="290"/>
      <c r="J70" s="190"/>
      <c r="K70" s="190"/>
      <c r="L70" s="190"/>
      <c r="M70" s="190"/>
      <c r="N70" s="190"/>
      <c r="O70" s="190"/>
      <c r="P70" s="190"/>
      <c r="Q70" s="291"/>
      <c r="R70" s="190"/>
      <c r="S70" s="291"/>
      <c r="T70" s="290"/>
      <c r="U70" s="190"/>
      <c r="V70" s="190"/>
      <c r="W70" s="190"/>
      <c r="X70" s="190"/>
      <c r="Y70" s="190"/>
      <c r="Z70" s="190"/>
      <c r="AA70" s="190"/>
    </row>
    <row r="71" ht="12.75" customHeight="1" spans="1:27">
      <c r="A71" s="291"/>
      <c r="B71" s="291"/>
      <c r="C71" s="190"/>
      <c r="D71" s="291"/>
      <c r="E71" s="291"/>
      <c r="F71" s="291"/>
      <c r="G71" s="526"/>
      <c r="H71" s="291"/>
      <c r="I71" s="290"/>
      <c r="J71" s="190"/>
      <c r="K71" s="190"/>
      <c r="L71" s="190"/>
      <c r="M71" s="190"/>
      <c r="N71" s="190"/>
      <c r="O71" s="190"/>
      <c r="P71" s="190"/>
      <c r="Q71" s="291"/>
      <c r="R71" s="190"/>
      <c r="S71" s="291"/>
      <c r="T71" s="290"/>
      <c r="U71" s="190"/>
      <c r="V71" s="190"/>
      <c r="W71" s="190"/>
      <c r="X71" s="190"/>
      <c r="Y71" s="190"/>
      <c r="Z71" s="190"/>
      <c r="AA71" s="190"/>
    </row>
    <row r="72" ht="12.75" customHeight="1" spans="1:27">
      <c r="A72" s="291"/>
      <c r="B72" s="291"/>
      <c r="C72" s="190"/>
      <c r="D72" s="291"/>
      <c r="E72" s="291"/>
      <c r="F72" s="291"/>
      <c r="G72" s="526"/>
      <c r="H72" s="291"/>
      <c r="I72" s="290"/>
      <c r="J72" s="190"/>
      <c r="K72" s="190"/>
      <c r="L72" s="190"/>
      <c r="M72" s="190"/>
      <c r="N72" s="190"/>
      <c r="O72" s="190"/>
      <c r="P72" s="190"/>
      <c r="Q72" s="291"/>
      <c r="R72" s="190"/>
      <c r="S72" s="291"/>
      <c r="T72" s="290"/>
      <c r="U72" s="190"/>
      <c r="V72" s="190"/>
      <c r="W72" s="190"/>
      <c r="X72" s="190"/>
      <c r="Y72" s="190"/>
      <c r="Z72" s="190"/>
      <c r="AA72" s="190"/>
    </row>
    <row r="73" ht="12.75" customHeight="1" spans="1:27">
      <c r="A73" s="291"/>
      <c r="B73" s="291"/>
      <c r="C73" s="190"/>
      <c r="D73" s="291"/>
      <c r="E73" s="291"/>
      <c r="F73" s="291"/>
      <c r="G73" s="526"/>
      <c r="H73" s="291"/>
      <c r="I73" s="290"/>
      <c r="J73" s="190"/>
      <c r="K73" s="190"/>
      <c r="L73" s="190"/>
      <c r="M73" s="190"/>
      <c r="N73" s="190"/>
      <c r="O73" s="190"/>
      <c r="P73" s="190"/>
      <c r="Q73" s="291"/>
      <c r="R73" s="190"/>
      <c r="S73" s="291"/>
      <c r="T73" s="290"/>
      <c r="U73" s="190"/>
      <c r="V73" s="190"/>
      <c r="W73" s="190"/>
      <c r="X73" s="190"/>
      <c r="Y73" s="190"/>
      <c r="Z73" s="190"/>
      <c r="AA73" s="190"/>
    </row>
    <row r="74" ht="12.75" customHeight="1" spans="1:27">
      <c r="A74" s="291"/>
      <c r="B74" s="291"/>
      <c r="C74" s="190"/>
      <c r="D74" s="291"/>
      <c r="E74" s="291"/>
      <c r="F74" s="291"/>
      <c r="G74" s="526"/>
      <c r="H74" s="291"/>
      <c r="I74" s="290"/>
      <c r="J74" s="190"/>
      <c r="K74" s="190"/>
      <c r="L74" s="190"/>
      <c r="M74" s="190"/>
      <c r="N74" s="190"/>
      <c r="O74" s="190"/>
      <c r="P74" s="190"/>
      <c r="Q74" s="291"/>
      <c r="R74" s="190"/>
      <c r="S74" s="291"/>
      <c r="T74" s="290"/>
      <c r="U74" s="190"/>
      <c r="V74" s="190"/>
      <c r="W74" s="190"/>
      <c r="X74" s="190"/>
      <c r="Y74" s="190"/>
      <c r="Z74" s="190"/>
      <c r="AA74" s="190"/>
    </row>
    <row r="75" ht="12.75" customHeight="1" spans="1:27">
      <c r="A75" s="291"/>
      <c r="B75" s="291"/>
      <c r="C75" s="190"/>
      <c r="D75" s="291"/>
      <c r="E75" s="291"/>
      <c r="F75" s="291"/>
      <c r="G75" s="526"/>
      <c r="H75" s="291"/>
      <c r="I75" s="290"/>
      <c r="J75" s="190"/>
      <c r="K75" s="190"/>
      <c r="L75" s="190"/>
      <c r="M75" s="190"/>
      <c r="N75" s="190"/>
      <c r="O75" s="190"/>
      <c r="P75" s="190"/>
      <c r="Q75" s="291"/>
      <c r="R75" s="190"/>
      <c r="S75" s="291"/>
      <c r="T75" s="290"/>
      <c r="U75" s="190"/>
      <c r="V75" s="190"/>
      <c r="W75" s="190"/>
      <c r="X75" s="190"/>
      <c r="Y75" s="190"/>
      <c r="Z75" s="190"/>
      <c r="AA75" s="190"/>
    </row>
    <row r="76" ht="12.75" customHeight="1" spans="1:27">
      <c r="A76" s="291"/>
      <c r="B76" s="291"/>
      <c r="C76" s="190"/>
      <c r="D76" s="291"/>
      <c r="E76" s="291"/>
      <c r="F76" s="291"/>
      <c r="G76" s="526"/>
      <c r="H76" s="291"/>
      <c r="I76" s="290"/>
      <c r="J76" s="190"/>
      <c r="K76" s="190"/>
      <c r="L76" s="190"/>
      <c r="M76" s="190"/>
      <c r="N76" s="190"/>
      <c r="O76" s="190"/>
      <c r="P76" s="190"/>
      <c r="Q76" s="291"/>
      <c r="R76" s="190"/>
      <c r="S76" s="291"/>
      <c r="T76" s="290"/>
      <c r="U76" s="190"/>
      <c r="V76" s="190"/>
      <c r="W76" s="190"/>
      <c r="X76" s="190"/>
      <c r="Y76" s="190"/>
      <c r="Z76" s="190"/>
      <c r="AA76" s="190"/>
    </row>
    <row r="77" ht="12.75" customHeight="1" spans="1:27">
      <c r="A77" s="291"/>
      <c r="B77" s="291"/>
      <c r="C77" s="190"/>
      <c r="D77" s="291"/>
      <c r="E77" s="291"/>
      <c r="F77" s="291"/>
      <c r="G77" s="526"/>
      <c r="H77" s="291"/>
      <c r="I77" s="290"/>
      <c r="J77" s="190"/>
      <c r="K77" s="190"/>
      <c r="L77" s="190"/>
      <c r="M77" s="190"/>
      <c r="N77" s="190"/>
      <c r="O77" s="190"/>
      <c r="P77" s="190"/>
      <c r="Q77" s="291"/>
      <c r="R77" s="190"/>
      <c r="S77" s="291"/>
      <c r="T77" s="290"/>
      <c r="U77" s="190"/>
      <c r="V77" s="190"/>
      <c r="W77" s="190"/>
      <c r="X77" s="190"/>
      <c r="Y77" s="190"/>
      <c r="Z77" s="190"/>
      <c r="AA77" s="190"/>
    </row>
    <row r="78" ht="12.75" customHeight="1" spans="1:27">
      <c r="A78" s="291"/>
      <c r="B78" s="291"/>
      <c r="C78" s="190"/>
      <c r="D78" s="291"/>
      <c r="E78" s="291"/>
      <c r="F78" s="291"/>
      <c r="G78" s="526"/>
      <c r="H78" s="291"/>
      <c r="I78" s="290"/>
      <c r="J78" s="190"/>
      <c r="K78" s="190"/>
      <c r="L78" s="190"/>
      <c r="M78" s="190"/>
      <c r="N78" s="190"/>
      <c r="O78" s="190"/>
      <c r="P78" s="190"/>
      <c r="Q78" s="291"/>
      <c r="R78" s="190"/>
      <c r="S78" s="291"/>
      <c r="T78" s="290"/>
      <c r="U78" s="190"/>
      <c r="V78" s="190"/>
      <c r="W78" s="190"/>
      <c r="X78" s="190"/>
      <c r="Y78" s="190"/>
      <c r="Z78" s="190"/>
      <c r="AA78" s="190"/>
    </row>
    <row r="79" ht="12.75" customHeight="1" spans="1:27">
      <c r="A79" s="291"/>
      <c r="B79" s="291"/>
      <c r="C79" s="190"/>
      <c r="D79" s="291"/>
      <c r="E79" s="291"/>
      <c r="F79" s="291"/>
      <c r="G79" s="526"/>
      <c r="H79" s="291"/>
      <c r="I79" s="290"/>
      <c r="J79" s="190"/>
      <c r="K79" s="190"/>
      <c r="L79" s="190"/>
      <c r="M79" s="190"/>
      <c r="N79" s="190"/>
      <c r="O79" s="190"/>
      <c r="P79" s="190"/>
      <c r="Q79" s="291"/>
      <c r="R79" s="190"/>
      <c r="S79" s="291"/>
      <c r="T79" s="290"/>
      <c r="U79" s="190"/>
      <c r="V79" s="190"/>
      <c r="W79" s="190"/>
      <c r="X79" s="190"/>
      <c r="Y79" s="190"/>
      <c r="Z79" s="190"/>
      <c r="AA79" s="190"/>
    </row>
    <row r="80" ht="12.75" customHeight="1" spans="1:27">
      <c r="A80" s="291"/>
      <c r="B80" s="291"/>
      <c r="C80" s="190"/>
      <c r="D80" s="291"/>
      <c r="E80" s="291"/>
      <c r="F80" s="291"/>
      <c r="G80" s="526"/>
      <c r="H80" s="291"/>
      <c r="I80" s="290"/>
      <c r="J80" s="190"/>
      <c r="K80" s="190"/>
      <c r="L80" s="190"/>
      <c r="M80" s="190"/>
      <c r="N80" s="190"/>
      <c r="O80" s="190"/>
      <c r="P80" s="190"/>
      <c r="Q80" s="291"/>
      <c r="R80" s="190"/>
      <c r="S80" s="291"/>
      <c r="T80" s="290"/>
      <c r="U80" s="190"/>
      <c r="V80" s="190"/>
      <c r="W80" s="190"/>
      <c r="X80" s="190"/>
      <c r="Y80" s="190"/>
      <c r="Z80" s="190"/>
      <c r="AA80" s="190"/>
    </row>
    <row r="81" ht="12.75" customHeight="1" spans="1:27">
      <c r="A81" s="291"/>
      <c r="B81" s="291"/>
      <c r="C81" s="190"/>
      <c r="D81" s="291"/>
      <c r="E81" s="291"/>
      <c r="F81" s="291"/>
      <c r="G81" s="526"/>
      <c r="H81" s="291"/>
      <c r="I81" s="290"/>
      <c r="J81" s="190"/>
      <c r="K81" s="190"/>
      <c r="L81" s="190"/>
      <c r="M81" s="190"/>
      <c r="N81" s="190"/>
      <c r="O81" s="190"/>
      <c r="P81" s="190"/>
      <c r="Q81" s="291"/>
      <c r="R81" s="190"/>
      <c r="S81" s="291"/>
      <c r="T81" s="290"/>
      <c r="U81" s="190"/>
      <c r="V81" s="190"/>
      <c r="W81" s="190"/>
      <c r="X81" s="190"/>
      <c r="Y81" s="190"/>
      <c r="Z81" s="190"/>
      <c r="AA81" s="190"/>
    </row>
    <row r="82" ht="12.75" customHeight="1" spans="1:27">
      <c r="A82" s="291"/>
      <c r="B82" s="291"/>
      <c r="C82" s="190"/>
      <c r="D82" s="291"/>
      <c r="E82" s="291"/>
      <c r="F82" s="291"/>
      <c r="G82" s="526"/>
      <c r="H82" s="291"/>
      <c r="I82" s="290"/>
      <c r="J82" s="190"/>
      <c r="K82" s="190"/>
      <c r="L82" s="190"/>
      <c r="M82" s="190"/>
      <c r="N82" s="190"/>
      <c r="O82" s="190"/>
      <c r="P82" s="190"/>
      <c r="Q82" s="291"/>
      <c r="R82" s="190"/>
      <c r="S82" s="291"/>
      <c r="T82" s="290"/>
      <c r="U82" s="190"/>
      <c r="V82" s="190"/>
      <c r="W82" s="190"/>
      <c r="X82" s="190"/>
      <c r="Y82" s="190"/>
      <c r="Z82" s="190"/>
      <c r="AA82" s="190"/>
    </row>
    <row r="83" ht="12.75" customHeight="1" spans="1:27">
      <c r="A83" s="291"/>
      <c r="B83" s="291"/>
      <c r="C83" s="190"/>
      <c r="D83" s="291"/>
      <c r="E83" s="291"/>
      <c r="F83" s="291"/>
      <c r="G83" s="526"/>
      <c r="H83" s="291"/>
      <c r="I83" s="290"/>
      <c r="J83" s="190"/>
      <c r="K83" s="190"/>
      <c r="L83" s="190"/>
      <c r="M83" s="190"/>
      <c r="N83" s="190"/>
      <c r="O83" s="190"/>
      <c r="P83" s="190"/>
      <c r="Q83" s="291"/>
      <c r="R83" s="190"/>
      <c r="S83" s="291"/>
      <c r="T83" s="290"/>
      <c r="U83" s="190"/>
      <c r="V83" s="190"/>
      <c r="W83" s="190"/>
      <c r="X83" s="190"/>
      <c r="Y83" s="190"/>
      <c r="Z83" s="190"/>
      <c r="AA83" s="190"/>
    </row>
    <row r="84" ht="12.75" customHeight="1" spans="1:27">
      <c r="A84" s="291"/>
      <c r="B84" s="291"/>
      <c r="C84" s="190"/>
      <c r="D84" s="291"/>
      <c r="E84" s="291"/>
      <c r="F84" s="291"/>
      <c r="G84" s="526"/>
      <c r="H84" s="291"/>
      <c r="I84" s="290"/>
      <c r="J84" s="190"/>
      <c r="K84" s="190"/>
      <c r="L84" s="190"/>
      <c r="M84" s="190"/>
      <c r="N84" s="190"/>
      <c r="O84" s="190"/>
      <c r="P84" s="190"/>
      <c r="Q84" s="291"/>
      <c r="R84" s="190"/>
      <c r="S84" s="291"/>
      <c r="T84" s="290"/>
      <c r="U84" s="190"/>
      <c r="V84" s="190"/>
      <c r="W84" s="190"/>
      <c r="X84" s="190"/>
      <c r="Y84" s="190"/>
      <c r="Z84" s="190"/>
      <c r="AA84" s="190"/>
    </row>
    <row r="85" ht="12.75" customHeight="1" spans="1:27">
      <c r="A85" s="291"/>
      <c r="B85" s="291"/>
      <c r="C85" s="190"/>
      <c r="D85" s="291"/>
      <c r="E85" s="291"/>
      <c r="F85" s="291"/>
      <c r="G85" s="526"/>
      <c r="H85" s="291"/>
      <c r="I85" s="290"/>
      <c r="J85" s="190"/>
      <c r="K85" s="190"/>
      <c r="L85" s="190"/>
      <c r="M85" s="190"/>
      <c r="N85" s="190"/>
      <c r="O85" s="190"/>
      <c r="P85" s="190"/>
      <c r="Q85" s="291"/>
      <c r="R85" s="190"/>
      <c r="S85" s="291"/>
      <c r="T85" s="290"/>
      <c r="U85" s="190"/>
      <c r="V85" s="190"/>
      <c r="W85" s="190"/>
      <c r="X85" s="190"/>
      <c r="Y85" s="190"/>
      <c r="Z85" s="190"/>
      <c r="AA85" s="190"/>
    </row>
    <row r="86" ht="12.75" customHeight="1" spans="1:27">
      <c r="A86" s="291"/>
      <c r="B86" s="291"/>
      <c r="C86" s="190"/>
      <c r="D86" s="291"/>
      <c r="E86" s="291"/>
      <c r="F86" s="291"/>
      <c r="G86" s="526"/>
      <c r="H86" s="291"/>
      <c r="I86" s="290"/>
      <c r="J86" s="190"/>
      <c r="K86" s="190"/>
      <c r="L86" s="190"/>
      <c r="M86" s="190"/>
      <c r="N86" s="190"/>
      <c r="O86" s="190"/>
      <c r="P86" s="190"/>
      <c r="Q86" s="291"/>
      <c r="R86" s="190"/>
      <c r="S86" s="291"/>
      <c r="T86" s="290"/>
      <c r="U86" s="190"/>
      <c r="V86" s="190"/>
      <c r="W86" s="190"/>
      <c r="X86" s="190"/>
      <c r="Y86" s="190"/>
      <c r="Z86" s="190"/>
      <c r="AA86" s="190"/>
    </row>
    <row r="87" ht="12.75" customHeight="1" spans="1:27">
      <c r="A87" s="291"/>
      <c r="B87" s="291"/>
      <c r="C87" s="190"/>
      <c r="D87" s="291"/>
      <c r="E87" s="291"/>
      <c r="F87" s="291"/>
      <c r="G87" s="526"/>
      <c r="H87" s="291"/>
      <c r="I87" s="290"/>
      <c r="J87" s="190"/>
      <c r="K87" s="190"/>
      <c r="L87" s="190"/>
      <c r="M87" s="190"/>
      <c r="N87" s="190"/>
      <c r="O87" s="190"/>
      <c r="P87" s="190"/>
      <c r="Q87" s="291"/>
      <c r="R87" s="190"/>
      <c r="S87" s="291"/>
      <c r="T87" s="290"/>
      <c r="U87" s="190"/>
      <c r="V87" s="190"/>
      <c r="W87" s="190"/>
      <c r="X87" s="190"/>
      <c r="Y87" s="190"/>
      <c r="Z87" s="190"/>
      <c r="AA87" s="190"/>
    </row>
    <row r="88" ht="12.75" customHeight="1" spans="1:27">
      <c r="A88" s="291"/>
      <c r="B88" s="291"/>
      <c r="C88" s="190"/>
      <c r="D88" s="291"/>
      <c r="E88" s="291"/>
      <c r="F88" s="291"/>
      <c r="G88" s="526"/>
      <c r="H88" s="291"/>
      <c r="I88" s="290"/>
      <c r="J88" s="190"/>
      <c r="K88" s="190"/>
      <c r="L88" s="190"/>
      <c r="M88" s="190"/>
      <c r="N88" s="190"/>
      <c r="O88" s="190"/>
      <c r="P88" s="190"/>
      <c r="Q88" s="291"/>
      <c r="R88" s="190"/>
      <c r="S88" s="291"/>
      <c r="T88" s="290"/>
      <c r="U88" s="190"/>
      <c r="V88" s="190"/>
      <c r="W88" s="190"/>
      <c r="X88" s="190"/>
      <c r="Y88" s="190"/>
      <c r="Z88" s="190"/>
      <c r="AA88" s="190"/>
    </row>
    <row r="89" ht="12.75" customHeight="1" spans="1:27">
      <c r="A89" s="291"/>
      <c r="B89" s="291"/>
      <c r="C89" s="190"/>
      <c r="D89" s="291"/>
      <c r="E89" s="291"/>
      <c r="F89" s="291"/>
      <c r="G89" s="526"/>
      <c r="H89" s="291"/>
      <c r="I89" s="290"/>
      <c r="J89" s="190"/>
      <c r="K89" s="190"/>
      <c r="L89" s="190"/>
      <c r="M89" s="190"/>
      <c r="N89" s="190"/>
      <c r="O89" s="190"/>
      <c r="P89" s="190"/>
      <c r="Q89" s="291"/>
      <c r="R89" s="190"/>
      <c r="S89" s="291"/>
      <c r="T89" s="290"/>
      <c r="U89" s="190"/>
      <c r="V89" s="190"/>
      <c r="W89" s="190"/>
      <c r="X89" s="190"/>
      <c r="Y89" s="190"/>
      <c r="Z89" s="190"/>
      <c r="AA89" s="190"/>
    </row>
    <row r="90" ht="12.75" customHeight="1" spans="1:27">
      <c r="A90" s="291"/>
      <c r="B90" s="291"/>
      <c r="C90" s="190"/>
      <c r="D90" s="291"/>
      <c r="E90" s="291"/>
      <c r="F90" s="291"/>
      <c r="G90" s="526"/>
      <c r="H90" s="291"/>
      <c r="I90" s="290"/>
      <c r="J90" s="190"/>
      <c r="K90" s="190"/>
      <c r="L90" s="190"/>
      <c r="M90" s="190"/>
      <c r="N90" s="190"/>
      <c r="O90" s="190"/>
      <c r="P90" s="190"/>
      <c r="Q90" s="291"/>
      <c r="R90" s="190"/>
      <c r="S90" s="291"/>
      <c r="T90" s="290"/>
      <c r="U90" s="190"/>
      <c r="V90" s="190"/>
      <c r="W90" s="190"/>
      <c r="X90" s="190"/>
      <c r="Y90" s="190"/>
      <c r="Z90" s="190"/>
      <c r="AA90" s="190"/>
    </row>
    <row r="91" ht="12.75" customHeight="1" spans="1:27">
      <c r="A91" s="291"/>
      <c r="B91" s="291"/>
      <c r="C91" s="190"/>
      <c r="D91" s="291"/>
      <c r="E91" s="291"/>
      <c r="F91" s="291"/>
      <c r="G91" s="526"/>
      <c r="H91" s="291"/>
      <c r="I91" s="290"/>
      <c r="J91" s="190"/>
      <c r="K91" s="190"/>
      <c r="L91" s="190"/>
      <c r="M91" s="190"/>
      <c r="N91" s="190"/>
      <c r="O91" s="190"/>
      <c r="P91" s="190"/>
      <c r="Q91" s="291"/>
      <c r="R91" s="190"/>
      <c r="S91" s="291"/>
      <c r="T91" s="290"/>
      <c r="U91" s="190"/>
      <c r="V91" s="190"/>
      <c r="W91" s="190"/>
      <c r="X91" s="190"/>
      <c r="Y91" s="190"/>
      <c r="Z91" s="190"/>
      <c r="AA91" s="190"/>
    </row>
    <row r="92" ht="12.75" customHeight="1" spans="1:27">
      <c r="A92" s="291"/>
      <c r="B92" s="291"/>
      <c r="C92" s="190"/>
      <c r="D92" s="291"/>
      <c r="E92" s="291"/>
      <c r="F92" s="291"/>
      <c r="G92" s="526"/>
      <c r="H92" s="291"/>
      <c r="I92" s="290"/>
      <c r="J92" s="190"/>
      <c r="K92" s="190"/>
      <c r="L92" s="190"/>
      <c r="M92" s="190"/>
      <c r="N92" s="190"/>
      <c r="O92" s="190"/>
      <c r="P92" s="190"/>
      <c r="Q92" s="291"/>
      <c r="R92" s="190"/>
      <c r="S92" s="291"/>
      <c r="T92" s="290"/>
      <c r="U92" s="190"/>
      <c r="V92" s="190"/>
      <c r="W92" s="190"/>
      <c r="X92" s="190"/>
      <c r="Y92" s="190"/>
      <c r="Z92" s="190"/>
      <c r="AA92" s="190"/>
    </row>
    <row r="93" ht="12.75" customHeight="1" spans="1:27">
      <c r="A93" s="291"/>
      <c r="B93" s="291"/>
      <c r="C93" s="190"/>
      <c r="D93" s="291"/>
      <c r="E93" s="291"/>
      <c r="F93" s="291"/>
      <c r="G93" s="526"/>
      <c r="H93" s="291"/>
      <c r="I93" s="290"/>
      <c r="J93" s="190"/>
      <c r="K93" s="190"/>
      <c r="L93" s="190"/>
      <c r="M93" s="190"/>
      <c r="N93" s="190"/>
      <c r="O93" s="190"/>
      <c r="P93" s="190"/>
      <c r="Q93" s="291"/>
      <c r="R93" s="190"/>
      <c r="S93" s="291"/>
      <c r="T93" s="290"/>
      <c r="U93" s="190"/>
      <c r="V93" s="190"/>
      <c r="W93" s="190"/>
      <c r="X93" s="190"/>
      <c r="Y93" s="190"/>
      <c r="Z93" s="190"/>
      <c r="AA93" s="190"/>
    </row>
    <row r="94" ht="12.75" customHeight="1" spans="1:27">
      <c r="A94" s="291"/>
      <c r="B94" s="291"/>
      <c r="C94" s="190"/>
      <c r="D94" s="291"/>
      <c r="E94" s="291"/>
      <c r="F94" s="291"/>
      <c r="G94" s="526"/>
      <c r="H94" s="291"/>
      <c r="I94" s="290"/>
      <c r="J94" s="190"/>
      <c r="K94" s="190"/>
      <c r="L94" s="190"/>
      <c r="M94" s="190"/>
      <c r="N94" s="190"/>
      <c r="O94" s="190"/>
      <c r="P94" s="190"/>
      <c r="Q94" s="291"/>
      <c r="R94" s="190"/>
      <c r="S94" s="291"/>
      <c r="T94" s="290"/>
      <c r="U94" s="190"/>
      <c r="V94" s="190"/>
      <c r="W94" s="190"/>
      <c r="X94" s="190"/>
      <c r="Y94" s="190"/>
      <c r="Z94" s="190"/>
      <c r="AA94" s="190"/>
    </row>
    <row r="95" ht="12.75" customHeight="1" spans="1:27">
      <c r="A95" s="291"/>
      <c r="B95" s="291"/>
      <c r="C95" s="190"/>
      <c r="D95" s="291"/>
      <c r="E95" s="291"/>
      <c r="F95" s="291"/>
      <c r="G95" s="526"/>
      <c r="H95" s="291"/>
      <c r="I95" s="290"/>
      <c r="J95" s="190"/>
      <c r="K95" s="190"/>
      <c r="L95" s="190"/>
      <c r="M95" s="190"/>
      <c r="N95" s="190"/>
      <c r="O95" s="190"/>
      <c r="P95" s="190"/>
      <c r="Q95" s="291"/>
      <c r="R95" s="190"/>
      <c r="S95" s="291"/>
      <c r="T95" s="290"/>
      <c r="U95" s="190"/>
      <c r="V95" s="190"/>
      <c r="W95" s="190"/>
      <c r="X95" s="190"/>
      <c r="Y95" s="190"/>
      <c r="Z95" s="190"/>
      <c r="AA95" s="190"/>
    </row>
    <row r="96" ht="12.75" customHeight="1" spans="1:27">
      <c r="A96" s="291"/>
      <c r="B96" s="291"/>
      <c r="C96" s="190"/>
      <c r="D96" s="291"/>
      <c r="E96" s="291"/>
      <c r="F96" s="291"/>
      <c r="G96" s="526"/>
      <c r="H96" s="291"/>
      <c r="I96" s="290"/>
      <c r="J96" s="190"/>
      <c r="K96" s="190"/>
      <c r="L96" s="190"/>
      <c r="M96" s="190"/>
      <c r="N96" s="190"/>
      <c r="O96" s="190"/>
      <c r="P96" s="190"/>
      <c r="Q96" s="291"/>
      <c r="R96" s="190"/>
      <c r="S96" s="291"/>
      <c r="T96" s="290"/>
      <c r="U96" s="190"/>
      <c r="V96" s="190"/>
      <c r="W96" s="190"/>
      <c r="X96" s="190"/>
      <c r="Y96" s="190"/>
      <c r="Z96" s="190"/>
      <c r="AA96" s="190"/>
    </row>
    <row r="97" ht="12.75" customHeight="1" spans="1:27">
      <c r="A97" s="291"/>
      <c r="B97" s="291"/>
      <c r="C97" s="190"/>
      <c r="D97" s="291"/>
      <c r="E97" s="291"/>
      <c r="F97" s="291"/>
      <c r="G97" s="526"/>
      <c r="H97" s="291"/>
      <c r="I97" s="290"/>
      <c r="J97" s="190"/>
      <c r="K97" s="190"/>
      <c r="L97" s="190"/>
      <c r="M97" s="190"/>
      <c r="N97" s="190"/>
      <c r="O97" s="190"/>
      <c r="P97" s="190"/>
      <c r="Q97" s="291"/>
      <c r="R97" s="190"/>
      <c r="S97" s="291"/>
      <c r="T97" s="290"/>
      <c r="U97" s="190"/>
      <c r="V97" s="190"/>
      <c r="W97" s="190"/>
      <c r="X97" s="190"/>
      <c r="Y97" s="190"/>
      <c r="Z97" s="190"/>
      <c r="AA97" s="190"/>
    </row>
    <row r="98" ht="12.75" customHeight="1" spans="1:27">
      <c r="A98" s="291"/>
      <c r="B98" s="291"/>
      <c r="C98" s="190"/>
      <c r="D98" s="291"/>
      <c r="E98" s="291"/>
      <c r="F98" s="291"/>
      <c r="G98" s="526"/>
      <c r="H98" s="291"/>
      <c r="I98" s="290"/>
      <c r="J98" s="190"/>
      <c r="K98" s="190"/>
      <c r="L98" s="190"/>
      <c r="M98" s="190"/>
      <c r="N98" s="190"/>
      <c r="O98" s="190"/>
      <c r="P98" s="190"/>
      <c r="Q98" s="291"/>
      <c r="R98" s="190"/>
      <c r="S98" s="291"/>
      <c r="T98" s="290"/>
      <c r="U98" s="190"/>
      <c r="V98" s="190"/>
      <c r="W98" s="190"/>
      <c r="X98" s="190"/>
      <c r="Y98" s="190"/>
      <c r="Z98" s="190"/>
      <c r="AA98" s="190"/>
    </row>
    <row r="99" ht="12.75" customHeight="1" spans="1:27">
      <c r="A99" s="291"/>
      <c r="B99" s="291"/>
      <c r="C99" s="190"/>
      <c r="D99" s="291"/>
      <c r="E99" s="291"/>
      <c r="F99" s="291"/>
      <c r="G99" s="526"/>
      <c r="H99" s="291"/>
      <c r="I99" s="290"/>
      <c r="J99" s="190"/>
      <c r="K99" s="190"/>
      <c r="L99" s="190"/>
      <c r="M99" s="190"/>
      <c r="N99" s="190"/>
      <c r="O99" s="190"/>
      <c r="P99" s="190"/>
      <c r="Q99" s="291"/>
      <c r="R99" s="190"/>
      <c r="S99" s="291"/>
      <c r="T99" s="290"/>
      <c r="U99" s="190"/>
      <c r="V99" s="190"/>
      <c r="W99" s="190"/>
      <c r="X99" s="190"/>
      <c r="Y99" s="190"/>
      <c r="Z99" s="190"/>
      <c r="AA99" s="190"/>
    </row>
    <row r="100" ht="12.75" customHeight="1" spans="1:27">
      <c r="A100" s="291"/>
      <c r="B100" s="291"/>
      <c r="C100" s="190"/>
      <c r="D100" s="291"/>
      <c r="E100" s="291"/>
      <c r="F100" s="291"/>
      <c r="G100" s="526"/>
      <c r="H100" s="291"/>
      <c r="I100" s="290"/>
      <c r="J100" s="190"/>
      <c r="K100" s="190"/>
      <c r="L100" s="190"/>
      <c r="M100" s="190"/>
      <c r="N100" s="190"/>
      <c r="O100" s="190"/>
      <c r="P100" s="190"/>
      <c r="Q100" s="291"/>
      <c r="R100" s="190"/>
      <c r="S100" s="291"/>
      <c r="T100" s="290"/>
      <c r="U100" s="190"/>
      <c r="V100" s="190"/>
      <c r="W100" s="190"/>
      <c r="X100" s="190"/>
      <c r="Y100" s="190"/>
      <c r="Z100" s="190"/>
      <c r="AA100" s="190"/>
    </row>
    <row r="101" ht="12.75" customHeight="1" spans="1:27">
      <c r="A101" s="291"/>
      <c r="B101" s="291"/>
      <c r="C101" s="190"/>
      <c r="D101" s="291"/>
      <c r="E101" s="291"/>
      <c r="F101" s="291"/>
      <c r="G101" s="526"/>
      <c r="H101" s="291"/>
      <c r="I101" s="290"/>
      <c r="J101" s="190"/>
      <c r="K101" s="190"/>
      <c r="L101" s="190"/>
      <c r="M101" s="190"/>
      <c r="N101" s="190"/>
      <c r="O101" s="190"/>
      <c r="P101" s="190"/>
      <c r="Q101" s="291"/>
      <c r="R101" s="190"/>
      <c r="S101" s="291"/>
      <c r="T101" s="290"/>
      <c r="U101" s="190"/>
      <c r="V101" s="190"/>
      <c r="W101" s="190"/>
      <c r="X101" s="190"/>
      <c r="Y101" s="190"/>
      <c r="Z101" s="190"/>
      <c r="AA101" s="190"/>
    </row>
    <row r="102" ht="12.75" customHeight="1" spans="1:27">
      <c r="A102" s="291"/>
      <c r="B102" s="291"/>
      <c r="C102" s="190"/>
      <c r="D102" s="291"/>
      <c r="E102" s="291"/>
      <c r="F102" s="291"/>
      <c r="G102" s="526"/>
      <c r="H102" s="291"/>
      <c r="I102" s="290"/>
      <c r="J102" s="190"/>
      <c r="K102" s="190"/>
      <c r="L102" s="190"/>
      <c r="M102" s="190"/>
      <c r="N102" s="190"/>
      <c r="O102" s="190"/>
      <c r="P102" s="190"/>
      <c r="Q102" s="291"/>
      <c r="R102" s="190"/>
      <c r="S102" s="291"/>
      <c r="T102" s="290"/>
      <c r="U102" s="190"/>
      <c r="V102" s="190"/>
      <c r="W102" s="190"/>
      <c r="X102" s="190"/>
      <c r="Y102" s="190"/>
      <c r="Z102" s="190"/>
      <c r="AA102" s="190"/>
    </row>
    <row r="103" ht="12.75" customHeight="1" spans="1:27">
      <c r="A103" s="291"/>
      <c r="B103" s="291"/>
      <c r="C103" s="190"/>
      <c r="D103" s="291"/>
      <c r="E103" s="291"/>
      <c r="F103" s="291"/>
      <c r="G103" s="526"/>
      <c r="H103" s="291"/>
      <c r="I103" s="290"/>
      <c r="J103" s="190"/>
      <c r="K103" s="190"/>
      <c r="L103" s="190"/>
      <c r="M103" s="190"/>
      <c r="N103" s="190"/>
      <c r="O103" s="190"/>
      <c r="P103" s="190"/>
      <c r="Q103" s="291"/>
      <c r="R103" s="190"/>
      <c r="S103" s="291"/>
      <c r="T103" s="290"/>
      <c r="U103" s="190"/>
      <c r="V103" s="190"/>
      <c r="W103" s="190"/>
      <c r="X103" s="190"/>
      <c r="Y103" s="190"/>
      <c r="Z103" s="190"/>
      <c r="AA103" s="190"/>
    </row>
    <row r="104" ht="12.75" customHeight="1" spans="1:27">
      <c r="A104" s="291"/>
      <c r="B104" s="291"/>
      <c r="C104" s="190"/>
      <c r="D104" s="291"/>
      <c r="E104" s="291"/>
      <c r="F104" s="291"/>
      <c r="G104" s="526"/>
      <c r="H104" s="291"/>
      <c r="I104" s="290"/>
      <c r="J104" s="190"/>
      <c r="K104" s="190"/>
      <c r="L104" s="190"/>
      <c r="M104" s="190"/>
      <c r="N104" s="190"/>
      <c r="O104" s="190"/>
      <c r="P104" s="190"/>
      <c r="Q104" s="291"/>
      <c r="R104" s="190"/>
      <c r="S104" s="291"/>
      <c r="T104" s="290"/>
      <c r="U104" s="190"/>
      <c r="V104" s="190"/>
      <c r="W104" s="190"/>
      <c r="X104" s="190"/>
      <c r="Y104" s="190"/>
      <c r="Z104" s="190"/>
      <c r="AA104" s="190"/>
    </row>
    <row r="105" ht="12.75" customHeight="1" spans="1:27">
      <c r="A105" s="291"/>
      <c r="B105" s="291"/>
      <c r="C105" s="190"/>
      <c r="D105" s="291"/>
      <c r="E105" s="291"/>
      <c r="F105" s="291"/>
      <c r="G105" s="526"/>
      <c r="H105" s="291"/>
      <c r="I105" s="290"/>
      <c r="J105" s="190"/>
      <c r="K105" s="190"/>
      <c r="L105" s="190"/>
      <c r="M105" s="190"/>
      <c r="N105" s="190"/>
      <c r="O105" s="190"/>
      <c r="P105" s="190"/>
      <c r="Q105" s="291"/>
      <c r="R105" s="190"/>
      <c r="S105" s="291"/>
      <c r="T105" s="290"/>
      <c r="U105" s="190"/>
      <c r="V105" s="190"/>
      <c r="W105" s="190"/>
      <c r="X105" s="190"/>
      <c r="Y105" s="190"/>
      <c r="Z105" s="190"/>
      <c r="AA105" s="190"/>
    </row>
    <row r="106" ht="12.75" customHeight="1" spans="1:27">
      <c r="A106" s="291"/>
      <c r="B106" s="291"/>
      <c r="C106" s="190"/>
      <c r="D106" s="291"/>
      <c r="E106" s="291"/>
      <c r="F106" s="291"/>
      <c r="G106" s="526"/>
      <c r="H106" s="291"/>
      <c r="I106" s="290"/>
      <c r="J106" s="190"/>
      <c r="K106" s="190"/>
      <c r="L106" s="190"/>
      <c r="M106" s="190"/>
      <c r="N106" s="190"/>
      <c r="O106" s="190"/>
      <c r="P106" s="190"/>
      <c r="Q106" s="291"/>
      <c r="R106" s="190"/>
      <c r="S106" s="291"/>
      <c r="T106" s="290"/>
      <c r="U106" s="190"/>
      <c r="V106" s="190"/>
      <c r="W106" s="190"/>
      <c r="X106" s="190"/>
      <c r="Y106" s="190"/>
      <c r="Z106" s="190"/>
      <c r="AA106" s="190"/>
    </row>
    <row r="107" ht="12.75" customHeight="1" spans="1:27">
      <c r="A107" s="291"/>
      <c r="B107" s="291"/>
      <c r="C107" s="190"/>
      <c r="D107" s="291"/>
      <c r="E107" s="291"/>
      <c r="F107" s="291"/>
      <c r="G107" s="526"/>
      <c r="H107" s="291"/>
      <c r="I107" s="290"/>
      <c r="J107" s="190"/>
      <c r="K107" s="190"/>
      <c r="L107" s="190"/>
      <c r="M107" s="190"/>
      <c r="N107" s="190"/>
      <c r="O107" s="190"/>
      <c r="P107" s="190"/>
      <c r="Q107" s="291"/>
      <c r="R107" s="190"/>
      <c r="S107" s="291"/>
      <c r="T107" s="290"/>
      <c r="U107" s="190"/>
      <c r="V107" s="190"/>
      <c r="W107" s="190"/>
      <c r="X107" s="190"/>
      <c r="Y107" s="190"/>
      <c r="Z107" s="190"/>
      <c r="AA107" s="190"/>
    </row>
    <row r="108" ht="12.75" customHeight="1" spans="1:27">
      <c r="A108" s="291"/>
      <c r="B108" s="291"/>
      <c r="C108" s="190"/>
      <c r="D108" s="291"/>
      <c r="E108" s="291"/>
      <c r="F108" s="291"/>
      <c r="G108" s="526"/>
      <c r="H108" s="291"/>
      <c r="I108" s="290"/>
      <c r="J108" s="190"/>
      <c r="K108" s="190"/>
      <c r="L108" s="190"/>
      <c r="M108" s="190"/>
      <c r="N108" s="190"/>
      <c r="O108" s="190"/>
      <c r="P108" s="190"/>
      <c r="Q108" s="291"/>
      <c r="R108" s="190"/>
      <c r="S108" s="291"/>
      <c r="T108" s="290"/>
      <c r="U108" s="190"/>
      <c r="V108" s="190"/>
      <c r="W108" s="190"/>
      <c r="X108" s="190"/>
      <c r="Y108" s="190"/>
      <c r="Z108" s="190"/>
      <c r="AA108" s="190"/>
    </row>
    <row r="109" ht="12.75" customHeight="1" spans="1:27">
      <c r="A109" s="291"/>
      <c r="B109" s="291"/>
      <c r="C109" s="190"/>
      <c r="D109" s="291"/>
      <c r="E109" s="291"/>
      <c r="F109" s="291"/>
      <c r="G109" s="526"/>
      <c r="H109" s="291"/>
      <c r="I109" s="290"/>
      <c r="J109" s="190"/>
      <c r="K109" s="190"/>
      <c r="L109" s="190"/>
      <c r="M109" s="190"/>
      <c r="N109" s="190"/>
      <c r="O109" s="190"/>
      <c r="P109" s="190"/>
      <c r="Q109" s="291"/>
      <c r="R109" s="190"/>
      <c r="S109" s="291"/>
      <c r="T109" s="290"/>
      <c r="U109" s="190"/>
      <c r="V109" s="190"/>
      <c r="W109" s="190"/>
      <c r="X109" s="190"/>
      <c r="Y109" s="190"/>
      <c r="Z109" s="190"/>
      <c r="AA109" s="190"/>
    </row>
    <row r="110" ht="12.75" customHeight="1" spans="1:27">
      <c r="A110" s="291"/>
      <c r="B110" s="291"/>
      <c r="C110" s="190"/>
      <c r="D110" s="291"/>
      <c r="E110" s="291"/>
      <c r="F110" s="291"/>
      <c r="G110" s="526"/>
      <c r="H110" s="291"/>
      <c r="I110" s="290"/>
      <c r="J110" s="190"/>
      <c r="K110" s="190"/>
      <c r="L110" s="190"/>
      <c r="M110" s="190"/>
      <c r="N110" s="190"/>
      <c r="O110" s="190"/>
      <c r="P110" s="190"/>
      <c r="Q110" s="291"/>
      <c r="R110" s="190"/>
      <c r="S110" s="291"/>
      <c r="T110" s="290"/>
      <c r="U110" s="190"/>
      <c r="V110" s="190"/>
      <c r="W110" s="190"/>
      <c r="X110" s="190"/>
      <c r="Y110" s="190"/>
      <c r="Z110" s="190"/>
      <c r="AA110" s="190"/>
    </row>
    <row r="111" ht="12.75" customHeight="1" spans="1:27">
      <c r="A111" s="291"/>
      <c r="B111" s="291"/>
      <c r="C111" s="190"/>
      <c r="D111" s="291"/>
      <c r="E111" s="291"/>
      <c r="F111" s="291"/>
      <c r="G111" s="526"/>
      <c r="H111" s="291"/>
      <c r="I111" s="290"/>
      <c r="J111" s="190"/>
      <c r="K111" s="190"/>
      <c r="L111" s="190"/>
      <c r="M111" s="190"/>
      <c r="N111" s="190"/>
      <c r="O111" s="190"/>
      <c r="P111" s="190"/>
      <c r="Q111" s="291"/>
      <c r="R111" s="190"/>
      <c r="S111" s="291"/>
      <c r="T111" s="290"/>
      <c r="U111" s="190"/>
      <c r="V111" s="190"/>
      <c r="W111" s="190"/>
      <c r="X111" s="190"/>
      <c r="Y111" s="190"/>
      <c r="Z111" s="190"/>
      <c r="AA111" s="190"/>
    </row>
    <row r="112" ht="12.75" customHeight="1" spans="1:27">
      <c r="A112" s="291"/>
      <c r="B112" s="291"/>
      <c r="C112" s="190"/>
      <c r="D112" s="291"/>
      <c r="E112" s="291"/>
      <c r="F112" s="291"/>
      <c r="G112" s="526"/>
      <c r="H112" s="291"/>
      <c r="I112" s="290"/>
      <c r="J112" s="190"/>
      <c r="K112" s="190"/>
      <c r="L112" s="190"/>
      <c r="M112" s="190"/>
      <c r="N112" s="190"/>
      <c r="O112" s="190"/>
      <c r="P112" s="190"/>
      <c r="Q112" s="291"/>
      <c r="R112" s="190"/>
      <c r="S112" s="291"/>
      <c r="T112" s="290"/>
      <c r="U112" s="190"/>
      <c r="V112" s="190"/>
      <c r="W112" s="190"/>
      <c r="X112" s="190"/>
      <c r="Y112" s="190"/>
      <c r="Z112" s="190"/>
      <c r="AA112" s="190"/>
    </row>
    <row r="113" ht="12.75" customHeight="1" spans="1:27">
      <c r="A113" s="291"/>
      <c r="B113" s="291"/>
      <c r="C113" s="190"/>
      <c r="D113" s="291"/>
      <c r="E113" s="291"/>
      <c r="F113" s="291"/>
      <c r="G113" s="526"/>
      <c r="H113" s="291"/>
      <c r="I113" s="290"/>
      <c r="J113" s="190"/>
      <c r="K113" s="190"/>
      <c r="L113" s="190"/>
      <c r="M113" s="190"/>
      <c r="N113" s="190"/>
      <c r="O113" s="190"/>
      <c r="P113" s="190"/>
      <c r="Q113" s="291"/>
      <c r="R113" s="190"/>
      <c r="S113" s="291"/>
      <c r="T113" s="290"/>
      <c r="U113" s="190"/>
      <c r="V113" s="190"/>
      <c r="W113" s="190"/>
      <c r="X113" s="190"/>
      <c r="Y113" s="190"/>
      <c r="Z113" s="190"/>
      <c r="AA113" s="190"/>
    </row>
    <row r="114" ht="12.75" customHeight="1" spans="1:27">
      <c r="A114" s="291"/>
      <c r="B114" s="291"/>
      <c r="C114" s="190"/>
      <c r="D114" s="291"/>
      <c r="E114" s="291"/>
      <c r="F114" s="291"/>
      <c r="G114" s="526"/>
      <c r="H114" s="291"/>
      <c r="I114" s="290"/>
      <c r="J114" s="190"/>
      <c r="K114" s="190"/>
      <c r="L114" s="190"/>
      <c r="M114" s="190"/>
      <c r="N114" s="190"/>
      <c r="O114" s="190"/>
      <c r="P114" s="190"/>
      <c r="Q114" s="291"/>
      <c r="R114" s="190"/>
      <c r="S114" s="291"/>
      <c r="T114" s="290"/>
      <c r="U114" s="190"/>
      <c r="V114" s="190"/>
      <c r="W114" s="190"/>
      <c r="X114" s="190"/>
      <c r="Y114" s="190"/>
      <c r="Z114" s="190"/>
      <c r="AA114" s="190"/>
    </row>
    <row r="115" ht="12.75" customHeight="1" spans="1:27">
      <c r="A115" s="291"/>
      <c r="B115" s="291"/>
      <c r="C115" s="190"/>
      <c r="D115" s="291"/>
      <c r="E115" s="291"/>
      <c r="F115" s="291"/>
      <c r="G115" s="526"/>
      <c r="H115" s="291"/>
      <c r="I115" s="290"/>
      <c r="J115" s="190"/>
      <c r="K115" s="190"/>
      <c r="L115" s="190"/>
      <c r="M115" s="190"/>
      <c r="N115" s="190"/>
      <c r="O115" s="190"/>
      <c r="P115" s="190"/>
      <c r="Q115" s="291"/>
      <c r="R115" s="190"/>
      <c r="S115" s="291"/>
      <c r="T115" s="290"/>
      <c r="U115" s="190"/>
      <c r="V115" s="190"/>
      <c r="W115" s="190"/>
      <c r="X115" s="190"/>
      <c r="Y115" s="190"/>
      <c r="Z115" s="190"/>
      <c r="AA115" s="190"/>
    </row>
    <row r="116" ht="12.75" customHeight="1" spans="1:27">
      <c r="A116" s="291"/>
      <c r="B116" s="291"/>
      <c r="C116" s="190"/>
      <c r="D116" s="291"/>
      <c r="E116" s="291"/>
      <c r="F116" s="291"/>
      <c r="G116" s="526"/>
      <c r="H116" s="291"/>
      <c r="I116" s="290"/>
      <c r="J116" s="190"/>
      <c r="K116" s="190"/>
      <c r="L116" s="190"/>
      <c r="M116" s="190"/>
      <c r="N116" s="190"/>
      <c r="O116" s="190"/>
      <c r="P116" s="190"/>
      <c r="Q116" s="291"/>
      <c r="R116" s="190"/>
      <c r="S116" s="291"/>
      <c r="T116" s="290"/>
      <c r="U116" s="190"/>
      <c r="V116" s="190"/>
      <c r="W116" s="190"/>
      <c r="X116" s="190"/>
      <c r="Y116" s="190"/>
      <c r="Z116" s="190"/>
      <c r="AA116" s="190"/>
    </row>
    <row r="117" ht="12.75" customHeight="1" spans="1:27">
      <c r="A117" s="291"/>
      <c r="B117" s="291"/>
      <c r="C117" s="190"/>
      <c r="D117" s="291"/>
      <c r="E117" s="291"/>
      <c r="F117" s="291"/>
      <c r="G117" s="526"/>
      <c r="H117" s="291"/>
      <c r="I117" s="290"/>
      <c r="J117" s="190"/>
      <c r="K117" s="190"/>
      <c r="L117" s="190"/>
      <c r="M117" s="190"/>
      <c r="N117" s="190"/>
      <c r="O117" s="190"/>
      <c r="P117" s="190"/>
      <c r="Q117" s="291"/>
      <c r="R117" s="190"/>
      <c r="S117" s="291"/>
      <c r="T117" s="290"/>
      <c r="U117" s="190"/>
      <c r="V117" s="190"/>
      <c r="W117" s="190"/>
      <c r="X117" s="190"/>
      <c r="Y117" s="190"/>
      <c r="Z117" s="190"/>
      <c r="AA117" s="190"/>
    </row>
    <row r="118" ht="12.75" customHeight="1" spans="1:27">
      <c r="A118" s="291"/>
      <c r="B118" s="291"/>
      <c r="C118" s="190"/>
      <c r="D118" s="291"/>
      <c r="E118" s="291"/>
      <c r="F118" s="291"/>
      <c r="G118" s="526"/>
      <c r="H118" s="291"/>
      <c r="I118" s="290"/>
      <c r="J118" s="190"/>
      <c r="K118" s="190"/>
      <c r="L118" s="190"/>
      <c r="M118" s="190"/>
      <c r="N118" s="190"/>
      <c r="O118" s="190"/>
      <c r="P118" s="190"/>
      <c r="Q118" s="291"/>
      <c r="R118" s="190"/>
      <c r="S118" s="291"/>
      <c r="T118" s="290"/>
      <c r="U118" s="190"/>
      <c r="V118" s="190"/>
      <c r="W118" s="190"/>
      <c r="X118" s="190"/>
      <c r="Y118" s="190"/>
      <c r="Z118" s="190"/>
      <c r="AA118" s="190"/>
    </row>
    <row r="119" ht="12.75" customHeight="1" spans="1:27">
      <c r="A119" s="291"/>
      <c r="B119" s="291"/>
      <c r="C119" s="190"/>
      <c r="D119" s="291"/>
      <c r="E119" s="291"/>
      <c r="F119" s="291"/>
      <c r="G119" s="526"/>
      <c r="H119" s="291"/>
      <c r="I119" s="290"/>
      <c r="J119" s="190"/>
      <c r="K119" s="190"/>
      <c r="L119" s="190"/>
      <c r="M119" s="190"/>
      <c r="N119" s="190"/>
      <c r="O119" s="190"/>
      <c r="P119" s="190"/>
      <c r="Q119" s="291"/>
      <c r="R119" s="190"/>
      <c r="S119" s="291"/>
      <c r="T119" s="290"/>
      <c r="U119" s="190"/>
      <c r="V119" s="190"/>
      <c r="W119" s="190"/>
      <c r="X119" s="190"/>
      <c r="Y119" s="190"/>
      <c r="Z119" s="190"/>
      <c r="AA119" s="190"/>
    </row>
    <row r="120" ht="12.75" customHeight="1" spans="1:27">
      <c r="A120" s="291"/>
      <c r="B120" s="291"/>
      <c r="C120" s="190"/>
      <c r="D120" s="291"/>
      <c r="E120" s="291"/>
      <c r="F120" s="291"/>
      <c r="G120" s="526"/>
      <c r="H120" s="291"/>
      <c r="I120" s="290"/>
      <c r="J120" s="190"/>
      <c r="K120" s="190"/>
      <c r="L120" s="190"/>
      <c r="M120" s="190"/>
      <c r="N120" s="190"/>
      <c r="O120" s="190"/>
      <c r="P120" s="190"/>
      <c r="Q120" s="291"/>
      <c r="R120" s="190"/>
      <c r="S120" s="291"/>
      <c r="T120" s="290"/>
      <c r="U120" s="190"/>
      <c r="V120" s="190"/>
      <c r="W120" s="190"/>
      <c r="X120" s="190"/>
      <c r="Y120" s="190"/>
      <c r="Z120" s="190"/>
      <c r="AA120" s="190"/>
    </row>
    <row r="121" ht="12.75" customHeight="1" spans="1:27">
      <c r="A121" s="291"/>
      <c r="B121" s="291"/>
      <c r="C121" s="190"/>
      <c r="D121" s="291"/>
      <c r="E121" s="291"/>
      <c r="F121" s="291"/>
      <c r="G121" s="526"/>
      <c r="H121" s="291"/>
      <c r="I121" s="290"/>
      <c r="J121" s="190"/>
      <c r="K121" s="190"/>
      <c r="L121" s="190"/>
      <c r="M121" s="190"/>
      <c r="N121" s="190"/>
      <c r="O121" s="190"/>
      <c r="P121" s="190"/>
      <c r="Q121" s="291"/>
      <c r="R121" s="190"/>
      <c r="S121" s="291"/>
      <c r="T121" s="290"/>
      <c r="U121" s="190"/>
      <c r="V121" s="190"/>
      <c r="W121" s="190"/>
      <c r="X121" s="190"/>
      <c r="Y121" s="190"/>
      <c r="Z121" s="190"/>
      <c r="AA121" s="190"/>
    </row>
    <row r="122" ht="12.75" customHeight="1" spans="1:27">
      <c r="A122" s="291"/>
      <c r="B122" s="291"/>
      <c r="C122" s="190"/>
      <c r="D122" s="291"/>
      <c r="E122" s="291"/>
      <c r="F122" s="291"/>
      <c r="G122" s="526"/>
      <c r="H122" s="291"/>
      <c r="I122" s="290"/>
      <c r="J122" s="190"/>
      <c r="K122" s="190"/>
      <c r="L122" s="190"/>
      <c r="M122" s="190"/>
      <c r="N122" s="190"/>
      <c r="O122" s="190"/>
      <c r="P122" s="190"/>
      <c r="Q122" s="291"/>
      <c r="R122" s="190"/>
      <c r="S122" s="291"/>
      <c r="T122" s="290"/>
      <c r="U122" s="190"/>
      <c r="V122" s="190"/>
      <c r="W122" s="190"/>
      <c r="X122" s="190"/>
      <c r="Y122" s="190"/>
      <c r="Z122" s="190"/>
      <c r="AA122" s="190"/>
    </row>
    <row r="123" ht="12.75" customHeight="1" spans="1:27">
      <c r="A123" s="291"/>
      <c r="B123" s="291"/>
      <c r="C123" s="190"/>
      <c r="D123" s="291"/>
      <c r="E123" s="291"/>
      <c r="F123" s="291"/>
      <c r="G123" s="526"/>
      <c r="H123" s="291"/>
      <c r="I123" s="290"/>
      <c r="J123" s="190"/>
      <c r="K123" s="190"/>
      <c r="L123" s="190"/>
      <c r="M123" s="190"/>
      <c r="N123" s="190"/>
      <c r="O123" s="190"/>
      <c r="P123" s="190"/>
      <c r="Q123" s="291"/>
      <c r="R123" s="190"/>
      <c r="S123" s="291"/>
      <c r="T123" s="290"/>
      <c r="U123" s="190"/>
      <c r="V123" s="190"/>
      <c r="W123" s="190"/>
      <c r="X123" s="190"/>
      <c r="Y123" s="190"/>
      <c r="Z123" s="190"/>
      <c r="AA123" s="190"/>
    </row>
    <row r="124" ht="12.75" customHeight="1" spans="1:27">
      <c r="A124" s="291"/>
      <c r="B124" s="291"/>
      <c r="C124" s="190"/>
      <c r="D124" s="291"/>
      <c r="E124" s="291"/>
      <c r="F124" s="291"/>
      <c r="G124" s="526"/>
      <c r="H124" s="291"/>
      <c r="I124" s="290"/>
      <c r="J124" s="190"/>
      <c r="K124" s="190"/>
      <c r="L124" s="190"/>
      <c r="M124" s="190"/>
      <c r="N124" s="190"/>
      <c r="O124" s="190"/>
      <c r="P124" s="190"/>
      <c r="Q124" s="291"/>
      <c r="R124" s="190"/>
      <c r="S124" s="291"/>
      <c r="T124" s="290"/>
      <c r="U124" s="190"/>
      <c r="V124" s="190"/>
      <c r="W124" s="190"/>
      <c r="X124" s="190"/>
      <c r="Y124" s="190"/>
      <c r="Z124" s="190"/>
      <c r="AA124" s="190"/>
    </row>
    <row r="125" ht="12.75" customHeight="1" spans="1:27">
      <c r="A125" s="291"/>
      <c r="B125" s="291"/>
      <c r="C125" s="190"/>
      <c r="D125" s="291"/>
      <c r="E125" s="291"/>
      <c r="F125" s="291"/>
      <c r="G125" s="526"/>
      <c r="H125" s="291"/>
      <c r="I125" s="290"/>
      <c r="J125" s="190"/>
      <c r="K125" s="190"/>
      <c r="L125" s="190"/>
      <c r="M125" s="190"/>
      <c r="N125" s="190"/>
      <c r="O125" s="190"/>
      <c r="P125" s="190"/>
      <c r="Q125" s="291"/>
      <c r="R125" s="190"/>
      <c r="S125" s="291"/>
      <c r="T125" s="290"/>
      <c r="U125" s="190"/>
      <c r="V125" s="190"/>
      <c r="W125" s="190"/>
      <c r="X125" s="190"/>
      <c r="Y125" s="190"/>
      <c r="Z125" s="190"/>
      <c r="AA125" s="190"/>
    </row>
    <row r="126" ht="12.75" customHeight="1" spans="1:27">
      <c r="A126" s="291"/>
      <c r="B126" s="291"/>
      <c r="C126" s="190"/>
      <c r="D126" s="291"/>
      <c r="E126" s="291"/>
      <c r="F126" s="291"/>
      <c r="G126" s="526"/>
      <c r="H126" s="291"/>
      <c r="I126" s="290"/>
      <c r="J126" s="190"/>
      <c r="K126" s="190"/>
      <c r="L126" s="190"/>
      <c r="M126" s="190"/>
      <c r="N126" s="190"/>
      <c r="O126" s="190"/>
      <c r="P126" s="190"/>
      <c r="Q126" s="291"/>
      <c r="R126" s="190"/>
      <c r="S126" s="291"/>
      <c r="T126" s="290"/>
      <c r="U126" s="190"/>
      <c r="V126" s="190"/>
      <c r="W126" s="190"/>
      <c r="X126" s="190"/>
      <c r="Y126" s="190"/>
      <c r="Z126" s="190"/>
      <c r="AA126" s="190"/>
    </row>
    <row r="127" ht="12.75" customHeight="1" spans="1:27">
      <c r="A127" s="291"/>
      <c r="B127" s="291"/>
      <c r="C127" s="190"/>
      <c r="D127" s="291"/>
      <c r="E127" s="291"/>
      <c r="F127" s="291"/>
      <c r="G127" s="526"/>
      <c r="H127" s="291"/>
      <c r="I127" s="290"/>
      <c r="J127" s="190"/>
      <c r="K127" s="190"/>
      <c r="L127" s="190"/>
      <c r="M127" s="190"/>
      <c r="N127" s="190"/>
      <c r="O127" s="190"/>
      <c r="P127" s="190"/>
      <c r="Q127" s="291"/>
      <c r="R127" s="190"/>
      <c r="S127" s="291"/>
      <c r="T127" s="290"/>
      <c r="U127" s="190"/>
      <c r="V127" s="190"/>
      <c r="W127" s="190"/>
      <c r="X127" s="190"/>
      <c r="Y127" s="190"/>
      <c r="Z127" s="190"/>
      <c r="AA127" s="190"/>
    </row>
    <row r="128" ht="12.75" customHeight="1" spans="1:27">
      <c r="A128" s="291"/>
      <c r="B128" s="291"/>
      <c r="C128" s="190"/>
      <c r="D128" s="291"/>
      <c r="E128" s="291"/>
      <c r="F128" s="291"/>
      <c r="G128" s="526"/>
      <c r="H128" s="291"/>
      <c r="I128" s="290"/>
      <c r="J128" s="190"/>
      <c r="K128" s="190"/>
      <c r="L128" s="190"/>
      <c r="M128" s="190"/>
      <c r="N128" s="190"/>
      <c r="O128" s="190"/>
      <c r="P128" s="190"/>
      <c r="Q128" s="291"/>
      <c r="R128" s="190"/>
      <c r="S128" s="291"/>
      <c r="T128" s="290"/>
      <c r="U128" s="190"/>
      <c r="V128" s="190"/>
      <c r="W128" s="190"/>
      <c r="X128" s="190"/>
      <c r="Y128" s="190"/>
      <c r="Z128" s="190"/>
      <c r="AA128" s="190"/>
    </row>
    <row r="129" ht="12.75" customHeight="1" spans="1:27">
      <c r="A129" s="291"/>
      <c r="B129" s="291"/>
      <c r="C129" s="190"/>
      <c r="D129" s="291"/>
      <c r="E129" s="291"/>
      <c r="F129" s="291"/>
      <c r="G129" s="526"/>
      <c r="H129" s="291"/>
      <c r="I129" s="290"/>
      <c r="J129" s="190"/>
      <c r="K129" s="190"/>
      <c r="L129" s="190"/>
      <c r="M129" s="190"/>
      <c r="N129" s="190"/>
      <c r="O129" s="190"/>
      <c r="P129" s="190"/>
      <c r="Q129" s="291"/>
      <c r="R129" s="190"/>
      <c r="S129" s="291"/>
      <c r="T129" s="290"/>
      <c r="U129" s="190"/>
      <c r="V129" s="190"/>
      <c r="W129" s="190"/>
      <c r="X129" s="190"/>
      <c r="Y129" s="190"/>
      <c r="Z129" s="190"/>
      <c r="AA129" s="190"/>
    </row>
    <row r="130" ht="12.75" customHeight="1" spans="1:27">
      <c r="A130" s="291"/>
      <c r="B130" s="291"/>
      <c r="C130" s="190"/>
      <c r="D130" s="291"/>
      <c r="E130" s="291"/>
      <c r="F130" s="291"/>
      <c r="G130" s="526"/>
      <c r="H130" s="291"/>
      <c r="I130" s="290"/>
      <c r="J130" s="190"/>
      <c r="K130" s="190"/>
      <c r="L130" s="190"/>
      <c r="M130" s="190"/>
      <c r="N130" s="190"/>
      <c r="O130" s="190"/>
      <c r="P130" s="190"/>
      <c r="Q130" s="291"/>
      <c r="R130" s="190"/>
      <c r="S130" s="291"/>
      <c r="T130" s="290"/>
      <c r="U130" s="190"/>
      <c r="V130" s="190"/>
      <c r="W130" s="190"/>
      <c r="X130" s="190"/>
      <c r="Y130" s="190"/>
      <c r="Z130" s="190"/>
      <c r="AA130" s="190"/>
    </row>
    <row r="131" ht="12.75" customHeight="1" spans="1:27">
      <c r="A131" s="291"/>
      <c r="B131" s="291"/>
      <c r="C131" s="190"/>
      <c r="D131" s="291"/>
      <c r="E131" s="291"/>
      <c r="F131" s="291"/>
      <c r="G131" s="526"/>
      <c r="H131" s="291"/>
      <c r="I131" s="290"/>
      <c r="J131" s="190"/>
      <c r="K131" s="190"/>
      <c r="L131" s="190"/>
      <c r="M131" s="190"/>
      <c r="N131" s="190"/>
      <c r="O131" s="190"/>
      <c r="P131" s="190"/>
      <c r="Q131" s="291"/>
      <c r="R131" s="190"/>
      <c r="S131" s="291"/>
      <c r="T131" s="290"/>
      <c r="U131" s="190"/>
      <c r="V131" s="190"/>
      <c r="W131" s="190"/>
      <c r="X131" s="190"/>
      <c r="Y131" s="190"/>
      <c r="Z131" s="190"/>
      <c r="AA131" s="190"/>
    </row>
    <row r="132" ht="12.75" customHeight="1" spans="1:27">
      <c r="A132" s="291"/>
      <c r="B132" s="291"/>
      <c r="C132" s="190"/>
      <c r="D132" s="291"/>
      <c r="E132" s="291"/>
      <c r="F132" s="291"/>
      <c r="G132" s="526"/>
      <c r="H132" s="291"/>
      <c r="I132" s="290"/>
      <c r="J132" s="190"/>
      <c r="K132" s="190"/>
      <c r="L132" s="190"/>
      <c r="M132" s="190"/>
      <c r="N132" s="190"/>
      <c r="O132" s="190"/>
      <c r="P132" s="190"/>
      <c r="Q132" s="291"/>
      <c r="R132" s="190"/>
      <c r="S132" s="291"/>
      <c r="T132" s="290"/>
      <c r="U132" s="190"/>
      <c r="V132" s="190"/>
      <c r="W132" s="190"/>
      <c r="X132" s="190"/>
      <c r="Y132" s="190"/>
      <c r="Z132" s="190"/>
      <c r="AA132" s="190"/>
    </row>
    <row r="133" ht="12.75" customHeight="1" spans="1:27">
      <c r="A133" s="291"/>
      <c r="B133" s="291"/>
      <c r="C133" s="190"/>
      <c r="D133" s="291"/>
      <c r="E133" s="291"/>
      <c r="F133" s="291"/>
      <c r="G133" s="526"/>
      <c r="H133" s="291"/>
      <c r="I133" s="290"/>
      <c r="J133" s="190"/>
      <c r="K133" s="190"/>
      <c r="L133" s="190"/>
      <c r="M133" s="190"/>
      <c r="N133" s="190"/>
      <c r="O133" s="190"/>
      <c r="P133" s="190"/>
      <c r="Q133" s="291"/>
      <c r="R133" s="190"/>
      <c r="S133" s="291"/>
      <c r="T133" s="290"/>
      <c r="U133" s="190"/>
      <c r="V133" s="190"/>
      <c r="W133" s="190"/>
      <c r="X133" s="190"/>
      <c r="Y133" s="190"/>
      <c r="Z133" s="190"/>
      <c r="AA133" s="190"/>
    </row>
    <row r="134" ht="12.75" customHeight="1" spans="1:27">
      <c r="A134" s="291"/>
      <c r="B134" s="291"/>
      <c r="C134" s="190"/>
      <c r="D134" s="291"/>
      <c r="E134" s="291"/>
      <c r="F134" s="291"/>
      <c r="G134" s="526"/>
      <c r="H134" s="291"/>
      <c r="I134" s="290"/>
      <c r="J134" s="190"/>
      <c r="K134" s="190"/>
      <c r="L134" s="190"/>
      <c r="M134" s="190"/>
      <c r="N134" s="190"/>
      <c r="O134" s="190"/>
      <c r="P134" s="190"/>
      <c r="Q134" s="291"/>
      <c r="R134" s="190"/>
      <c r="S134" s="291"/>
      <c r="T134" s="290"/>
      <c r="U134" s="190"/>
      <c r="V134" s="190"/>
      <c r="W134" s="190"/>
      <c r="X134" s="190"/>
      <c r="Y134" s="190"/>
      <c r="Z134" s="190"/>
      <c r="AA134" s="190"/>
    </row>
    <row r="135" ht="12.75" customHeight="1" spans="1:27">
      <c r="A135" s="291"/>
      <c r="B135" s="291"/>
      <c r="C135" s="190"/>
      <c r="D135" s="291"/>
      <c r="E135" s="291"/>
      <c r="F135" s="291"/>
      <c r="G135" s="526"/>
      <c r="H135" s="291"/>
      <c r="I135" s="290"/>
      <c r="J135" s="190"/>
      <c r="K135" s="190"/>
      <c r="L135" s="190"/>
      <c r="M135" s="190"/>
      <c r="N135" s="190"/>
      <c r="O135" s="190"/>
      <c r="P135" s="190"/>
      <c r="Q135" s="291"/>
      <c r="R135" s="190"/>
      <c r="S135" s="291"/>
      <c r="T135" s="290"/>
      <c r="U135" s="190"/>
      <c r="V135" s="190"/>
      <c r="W135" s="190"/>
      <c r="X135" s="190"/>
      <c r="Y135" s="190"/>
      <c r="Z135" s="190"/>
      <c r="AA135" s="190"/>
    </row>
    <row r="136" ht="12.75" customHeight="1" spans="1:27">
      <c r="A136" s="291"/>
      <c r="B136" s="291"/>
      <c r="C136" s="190"/>
      <c r="D136" s="291"/>
      <c r="E136" s="291"/>
      <c r="F136" s="291"/>
      <c r="G136" s="526"/>
      <c r="H136" s="291"/>
      <c r="I136" s="290"/>
      <c r="J136" s="190"/>
      <c r="K136" s="190"/>
      <c r="L136" s="190"/>
      <c r="M136" s="190"/>
      <c r="N136" s="190"/>
      <c r="O136" s="190"/>
      <c r="P136" s="190"/>
      <c r="Q136" s="291"/>
      <c r="R136" s="190"/>
      <c r="S136" s="291"/>
      <c r="T136" s="290"/>
      <c r="U136" s="190"/>
      <c r="V136" s="190"/>
      <c r="W136" s="190"/>
      <c r="X136" s="190"/>
      <c r="Y136" s="190"/>
      <c r="Z136" s="190"/>
      <c r="AA136" s="190"/>
    </row>
    <row r="137" ht="12.75" customHeight="1" spans="1:27">
      <c r="A137" s="291"/>
      <c r="B137" s="291"/>
      <c r="C137" s="190"/>
      <c r="D137" s="291"/>
      <c r="E137" s="291"/>
      <c r="F137" s="291"/>
      <c r="G137" s="526"/>
      <c r="H137" s="291"/>
      <c r="I137" s="290"/>
      <c r="J137" s="190"/>
      <c r="K137" s="190"/>
      <c r="L137" s="190"/>
      <c r="M137" s="190"/>
      <c r="N137" s="190"/>
      <c r="O137" s="190"/>
      <c r="P137" s="190"/>
      <c r="Q137" s="291"/>
      <c r="R137" s="190"/>
      <c r="S137" s="291"/>
      <c r="T137" s="290"/>
      <c r="U137" s="190"/>
      <c r="V137" s="190"/>
      <c r="W137" s="190"/>
      <c r="X137" s="190"/>
      <c r="Y137" s="190"/>
      <c r="Z137" s="190"/>
      <c r="AA137" s="190"/>
    </row>
    <row r="138" ht="12.75" customHeight="1" spans="1:27">
      <c r="A138" s="291"/>
      <c r="B138" s="291"/>
      <c r="C138" s="190"/>
      <c r="D138" s="291"/>
      <c r="E138" s="291"/>
      <c r="F138" s="291"/>
      <c r="G138" s="526"/>
      <c r="H138" s="291"/>
      <c r="I138" s="290"/>
      <c r="J138" s="190"/>
      <c r="K138" s="190"/>
      <c r="L138" s="190"/>
      <c r="M138" s="190"/>
      <c r="N138" s="190"/>
      <c r="O138" s="190"/>
      <c r="P138" s="190"/>
      <c r="Q138" s="291"/>
      <c r="R138" s="190"/>
      <c r="S138" s="291"/>
      <c r="T138" s="290"/>
      <c r="U138" s="190"/>
      <c r="V138" s="190"/>
      <c r="W138" s="190"/>
      <c r="X138" s="190"/>
      <c r="Y138" s="190"/>
      <c r="Z138" s="190"/>
      <c r="AA138" s="190"/>
    </row>
    <row r="139" ht="12.75" customHeight="1" spans="1:27">
      <c r="A139" s="291"/>
      <c r="B139" s="291"/>
      <c r="C139" s="190"/>
      <c r="D139" s="291"/>
      <c r="E139" s="291"/>
      <c r="F139" s="291"/>
      <c r="G139" s="526"/>
      <c r="H139" s="291"/>
      <c r="I139" s="290"/>
      <c r="J139" s="190"/>
      <c r="K139" s="190"/>
      <c r="L139" s="190"/>
      <c r="M139" s="190"/>
      <c r="N139" s="190"/>
      <c r="O139" s="190"/>
      <c r="P139" s="190"/>
      <c r="Q139" s="291"/>
      <c r="R139" s="190"/>
      <c r="S139" s="291"/>
      <c r="T139" s="290"/>
      <c r="U139" s="190"/>
      <c r="V139" s="190"/>
      <c r="W139" s="190"/>
      <c r="X139" s="190"/>
      <c r="Y139" s="190"/>
      <c r="Z139" s="190"/>
      <c r="AA139" s="190"/>
    </row>
    <row r="140" ht="12.75" customHeight="1" spans="1:27">
      <c r="A140" s="291"/>
      <c r="B140" s="291"/>
      <c r="C140" s="190"/>
      <c r="D140" s="291"/>
      <c r="E140" s="291"/>
      <c r="F140" s="291"/>
      <c r="G140" s="526"/>
      <c r="H140" s="291"/>
      <c r="I140" s="290"/>
      <c r="J140" s="190"/>
      <c r="K140" s="190"/>
      <c r="L140" s="190"/>
      <c r="M140" s="190"/>
      <c r="N140" s="190"/>
      <c r="O140" s="190"/>
      <c r="P140" s="190"/>
      <c r="Q140" s="291"/>
      <c r="R140" s="190"/>
      <c r="S140" s="291"/>
      <c r="T140" s="290"/>
      <c r="U140" s="190"/>
      <c r="V140" s="190"/>
      <c r="W140" s="190"/>
      <c r="X140" s="190"/>
      <c r="Y140" s="190"/>
      <c r="Z140" s="190"/>
      <c r="AA140" s="190"/>
    </row>
    <row r="141" ht="12.75" customHeight="1" spans="1:27">
      <c r="A141" s="291"/>
      <c r="B141" s="291"/>
      <c r="C141" s="190"/>
      <c r="D141" s="291"/>
      <c r="E141" s="291"/>
      <c r="F141" s="291"/>
      <c r="G141" s="526"/>
      <c r="H141" s="291"/>
      <c r="I141" s="290"/>
      <c r="J141" s="190"/>
      <c r="K141" s="190"/>
      <c r="L141" s="190"/>
      <c r="M141" s="190"/>
      <c r="N141" s="190"/>
      <c r="O141" s="190"/>
      <c r="P141" s="190"/>
      <c r="Q141" s="291"/>
      <c r="R141" s="190"/>
      <c r="S141" s="291"/>
      <c r="T141" s="290"/>
      <c r="U141" s="190"/>
      <c r="V141" s="190"/>
      <c r="W141" s="190"/>
      <c r="X141" s="190"/>
      <c r="Y141" s="190"/>
      <c r="Z141" s="190"/>
      <c r="AA141" s="190"/>
    </row>
    <row r="142" ht="12.75" customHeight="1" spans="1:27">
      <c r="A142" s="291"/>
      <c r="B142" s="291"/>
      <c r="C142" s="190"/>
      <c r="D142" s="291"/>
      <c r="E142" s="291"/>
      <c r="F142" s="291"/>
      <c r="G142" s="526"/>
      <c r="H142" s="291"/>
      <c r="I142" s="290"/>
      <c r="J142" s="190"/>
      <c r="K142" s="190"/>
      <c r="L142" s="190"/>
      <c r="M142" s="190"/>
      <c r="N142" s="190"/>
      <c r="O142" s="190"/>
      <c r="P142" s="190"/>
      <c r="Q142" s="291"/>
      <c r="R142" s="190"/>
      <c r="S142" s="291"/>
      <c r="T142" s="290"/>
      <c r="U142" s="190"/>
      <c r="V142" s="190"/>
      <c r="W142" s="190"/>
      <c r="X142" s="190"/>
      <c r="Y142" s="190"/>
      <c r="Z142" s="190"/>
      <c r="AA142" s="190"/>
    </row>
    <row r="143" ht="12.75" customHeight="1" spans="1:27">
      <c r="A143" s="291"/>
      <c r="B143" s="291"/>
      <c r="C143" s="190"/>
      <c r="D143" s="291"/>
      <c r="E143" s="291"/>
      <c r="F143" s="291"/>
      <c r="G143" s="526"/>
      <c r="H143" s="291"/>
      <c r="I143" s="290"/>
      <c r="J143" s="190"/>
      <c r="K143" s="190"/>
      <c r="L143" s="190"/>
      <c r="M143" s="190"/>
      <c r="N143" s="190"/>
      <c r="O143" s="190"/>
      <c r="P143" s="190"/>
      <c r="Q143" s="291"/>
      <c r="R143" s="190"/>
      <c r="S143" s="291"/>
      <c r="T143" s="290"/>
      <c r="U143" s="190"/>
      <c r="V143" s="190"/>
      <c r="W143" s="190"/>
      <c r="X143" s="190"/>
      <c r="Y143" s="190"/>
      <c r="Z143" s="190"/>
      <c r="AA143" s="190"/>
    </row>
    <row r="144" ht="12.75" customHeight="1" spans="1:27">
      <c r="A144" s="291"/>
      <c r="B144" s="291"/>
      <c r="C144" s="190"/>
      <c r="D144" s="291"/>
      <c r="E144" s="291"/>
      <c r="F144" s="291"/>
      <c r="G144" s="526"/>
      <c r="H144" s="291"/>
      <c r="I144" s="290"/>
      <c r="J144" s="190"/>
      <c r="K144" s="190"/>
      <c r="L144" s="190"/>
      <c r="M144" s="190"/>
      <c r="N144" s="190"/>
      <c r="O144" s="190"/>
      <c r="P144" s="190"/>
      <c r="Q144" s="291"/>
      <c r="R144" s="190"/>
      <c r="S144" s="291"/>
      <c r="T144" s="290"/>
      <c r="U144" s="190"/>
      <c r="V144" s="190"/>
      <c r="W144" s="190"/>
      <c r="X144" s="190"/>
      <c r="Y144" s="190"/>
      <c r="Z144" s="190"/>
      <c r="AA144" s="190"/>
    </row>
    <row r="145" ht="12.75" customHeight="1" spans="1:27">
      <c r="A145" s="291"/>
      <c r="B145" s="291"/>
      <c r="C145" s="190"/>
      <c r="D145" s="291"/>
      <c r="E145" s="291"/>
      <c r="F145" s="291"/>
      <c r="G145" s="526"/>
      <c r="H145" s="291"/>
      <c r="I145" s="290"/>
      <c r="J145" s="190"/>
      <c r="K145" s="190"/>
      <c r="L145" s="190"/>
      <c r="M145" s="190"/>
      <c r="N145" s="190"/>
      <c r="O145" s="190"/>
      <c r="P145" s="190"/>
      <c r="Q145" s="291"/>
      <c r="R145" s="190"/>
      <c r="S145" s="291"/>
      <c r="T145" s="290"/>
      <c r="U145" s="190"/>
      <c r="V145" s="190"/>
      <c r="W145" s="190"/>
      <c r="X145" s="190"/>
      <c r="Y145" s="190"/>
      <c r="Z145" s="190"/>
      <c r="AA145" s="190"/>
    </row>
    <row r="146" ht="12.75" customHeight="1" spans="1:27">
      <c r="A146" s="291"/>
      <c r="B146" s="291"/>
      <c r="C146" s="190"/>
      <c r="D146" s="291"/>
      <c r="E146" s="291"/>
      <c r="F146" s="291"/>
      <c r="G146" s="526"/>
      <c r="H146" s="291"/>
      <c r="I146" s="290"/>
      <c r="J146" s="190"/>
      <c r="K146" s="190"/>
      <c r="L146" s="190"/>
      <c r="M146" s="190"/>
      <c r="N146" s="190"/>
      <c r="O146" s="190"/>
      <c r="P146" s="190"/>
      <c r="Q146" s="291"/>
      <c r="R146" s="190"/>
      <c r="S146" s="291"/>
      <c r="T146" s="290"/>
      <c r="U146" s="190"/>
      <c r="V146" s="190"/>
      <c r="W146" s="190"/>
      <c r="X146" s="190"/>
      <c r="Y146" s="190"/>
      <c r="Z146" s="190"/>
      <c r="AA146" s="190"/>
    </row>
    <row r="147" ht="12.75" customHeight="1" spans="1:27">
      <c r="A147" s="291"/>
      <c r="B147" s="291"/>
      <c r="C147" s="190"/>
      <c r="D147" s="291"/>
      <c r="E147" s="291"/>
      <c r="F147" s="291"/>
      <c r="G147" s="526"/>
      <c r="H147" s="291"/>
      <c r="I147" s="290"/>
      <c r="J147" s="190"/>
      <c r="K147" s="190"/>
      <c r="L147" s="190"/>
      <c r="M147" s="190"/>
      <c r="N147" s="190"/>
      <c r="O147" s="190"/>
      <c r="P147" s="190"/>
      <c r="Q147" s="291"/>
      <c r="R147" s="190"/>
      <c r="S147" s="291"/>
      <c r="T147" s="290"/>
      <c r="U147" s="190"/>
      <c r="V147" s="190"/>
      <c r="W147" s="190"/>
      <c r="X147" s="190"/>
      <c r="Y147" s="190"/>
      <c r="Z147" s="190"/>
      <c r="AA147" s="190"/>
    </row>
    <row r="148" ht="12.75" customHeight="1" spans="1:27">
      <c r="A148" s="291"/>
      <c r="B148" s="291"/>
      <c r="C148" s="190"/>
      <c r="D148" s="291"/>
      <c r="E148" s="291"/>
      <c r="F148" s="291"/>
      <c r="G148" s="526"/>
      <c r="H148" s="291"/>
      <c r="I148" s="290"/>
      <c r="J148" s="190"/>
      <c r="K148" s="190"/>
      <c r="L148" s="190"/>
      <c r="M148" s="190"/>
      <c r="N148" s="190"/>
      <c r="O148" s="190"/>
      <c r="P148" s="190"/>
      <c r="Q148" s="291"/>
      <c r="R148" s="190"/>
      <c r="S148" s="291"/>
      <c r="T148" s="290"/>
      <c r="U148" s="190"/>
      <c r="V148" s="190"/>
      <c r="W148" s="190"/>
      <c r="X148" s="190"/>
      <c r="Y148" s="190"/>
      <c r="Z148" s="190"/>
      <c r="AA148" s="190"/>
    </row>
    <row r="149" ht="12.75" customHeight="1" spans="1:27">
      <c r="A149" s="291"/>
      <c r="B149" s="291"/>
      <c r="C149" s="190"/>
      <c r="D149" s="291"/>
      <c r="E149" s="291"/>
      <c r="F149" s="291"/>
      <c r="G149" s="526"/>
      <c r="H149" s="291"/>
      <c r="I149" s="290"/>
      <c r="J149" s="190"/>
      <c r="K149" s="190"/>
      <c r="L149" s="190"/>
      <c r="M149" s="190"/>
      <c r="N149" s="190"/>
      <c r="O149" s="190"/>
      <c r="P149" s="190"/>
      <c r="Q149" s="291"/>
      <c r="R149" s="190"/>
      <c r="S149" s="291"/>
      <c r="T149" s="290"/>
      <c r="U149" s="190"/>
      <c r="V149" s="190"/>
      <c r="W149" s="190"/>
      <c r="X149" s="190"/>
      <c r="Y149" s="190"/>
      <c r="Z149" s="190"/>
      <c r="AA149" s="190"/>
    </row>
    <row r="150" ht="12.75" customHeight="1" spans="1:27">
      <c r="A150" s="291"/>
      <c r="B150" s="291"/>
      <c r="C150" s="190"/>
      <c r="D150" s="291"/>
      <c r="E150" s="291"/>
      <c r="F150" s="291"/>
      <c r="G150" s="526"/>
      <c r="H150" s="291"/>
      <c r="I150" s="290"/>
      <c r="J150" s="190"/>
      <c r="K150" s="190"/>
      <c r="L150" s="190"/>
      <c r="M150" s="190"/>
      <c r="N150" s="190"/>
      <c r="O150" s="190"/>
      <c r="P150" s="190"/>
      <c r="Q150" s="291"/>
      <c r="R150" s="190"/>
      <c r="S150" s="291"/>
      <c r="T150" s="290"/>
      <c r="U150" s="190"/>
      <c r="V150" s="190"/>
      <c r="W150" s="190"/>
      <c r="X150" s="190"/>
      <c r="Y150" s="190"/>
      <c r="Z150" s="190"/>
      <c r="AA150" s="190"/>
    </row>
    <row r="151" ht="12.75" customHeight="1" spans="1:27">
      <c r="A151" s="291"/>
      <c r="B151" s="291"/>
      <c r="C151" s="190"/>
      <c r="D151" s="291"/>
      <c r="E151" s="291"/>
      <c r="F151" s="291"/>
      <c r="G151" s="526"/>
      <c r="H151" s="291"/>
      <c r="I151" s="290"/>
      <c r="J151" s="190"/>
      <c r="K151" s="190"/>
      <c r="L151" s="190"/>
      <c r="M151" s="190"/>
      <c r="N151" s="190"/>
      <c r="O151" s="190"/>
      <c r="P151" s="190"/>
      <c r="Q151" s="291"/>
      <c r="R151" s="190"/>
      <c r="S151" s="291"/>
      <c r="T151" s="290"/>
      <c r="U151" s="190"/>
      <c r="V151" s="190"/>
      <c r="W151" s="190"/>
      <c r="X151" s="190"/>
      <c r="Y151" s="190"/>
      <c r="Z151" s="190"/>
      <c r="AA151" s="190"/>
    </row>
    <row r="152" ht="12.75" customHeight="1" spans="1:27">
      <c r="A152" s="291"/>
      <c r="B152" s="291"/>
      <c r="C152" s="190"/>
      <c r="D152" s="291"/>
      <c r="E152" s="291"/>
      <c r="F152" s="291"/>
      <c r="G152" s="526"/>
      <c r="H152" s="291"/>
      <c r="I152" s="290"/>
      <c r="J152" s="190"/>
      <c r="K152" s="190"/>
      <c r="L152" s="190"/>
      <c r="M152" s="190"/>
      <c r="N152" s="190"/>
      <c r="O152" s="190"/>
      <c r="P152" s="190"/>
      <c r="Q152" s="291"/>
      <c r="R152" s="190"/>
      <c r="S152" s="291"/>
      <c r="T152" s="290"/>
      <c r="U152" s="190"/>
      <c r="V152" s="190"/>
      <c r="W152" s="190"/>
      <c r="X152" s="190"/>
      <c r="Y152" s="190"/>
      <c r="Z152" s="190"/>
      <c r="AA152" s="190"/>
    </row>
    <row r="153" ht="12.75" customHeight="1" spans="1:27">
      <c r="A153" s="291"/>
      <c r="B153" s="291"/>
      <c r="C153" s="190"/>
      <c r="D153" s="291"/>
      <c r="E153" s="291"/>
      <c r="F153" s="291"/>
      <c r="G153" s="526"/>
      <c r="H153" s="291"/>
      <c r="I153" s="290"/>
      <c r="J153" s="190"/>
      <c r="K153" s="190"/>
      <c r="L153" s="190"/>
      <c r="M153" s="190"/>
      <c r="N153" s="190"/>
      <c r="O153" s="190"/>
      <c r="P153" s="190"/>
      <c r="Q153" s="291"/>
      <c r="R153" s="190"/>
      <c r="S153" s="291"/>
      <c r="T153" s="290"/>
      <c r="U153" s="190"/>
      <c r="V153" s="190"/>
      <c r="W153" s="190"/>
      <c r="X153" s="190"/>
      <c r="Y153" s="190"/>
      <c r="Z153" s="190"/>
      <c r="AA153" s="190"/>
    </row>
    <row r="154" ht="12.75" customHeight="1" spans="1:27">
      <c r="A154" s="291"/>
      <c r="B154" s="291"/>
      <c r="C154" s="190"/>
      <c r="D154" s="291"/>
      <c r="E154" s="291"/>
      <c r="F154" s="291"/>
      <c r="G154" s="526"/>
      <c r="H154" s="291"/>
      <c r="I154" s="290"/>
      <c r="J154" s="190"/>
      <c r="K154" s="190"/>
      <c r="L154" s="190"/>
      <c r="M154" s="190"/>
      <c r="N154" s="190"/>
      <c r="O154" s="190"/>
      <c r="P154" s="190"/>
      <c r="Q154" s="291"/>
      <c r="R154" s="190"/>
      <c r="S154" s="291"/>
      <c r="T154" s="290"/>
      <c r="U154" s="190"/>
      <c r="V154" s="190"/>
      <c r="W154" s="190"/>
      <c r="X154" s="190"/>
      <c r="Y154" s="190"/>
      <c r="Z154" s="190"/>
      <c r="AA154" s="190"/>
    </row>
    <row r="155" ht="12.75" customHeight="1" spans="1:27">
      <c r="A155" s="291"/>
      <c r="B155" s="291"/>
      <c r="C155" s="190"/>
      <c r="D155" s="291"/>
      <c r="E155" s="291"/>
      <c r="F155" s="291"/>
      <c r="G155" s="526"/>
      <c r="H155" s="291"/>
      <c r="I155" s="290"/>
      <c r="J155" s="190"/>
      <c r="K155" s="190"/>
      <c r="L155" s="190"/>
      <c r="M155" s="190"/>
      <c r="N155" s="190"/>
      <c r="O155" s="190"/>
      <c r="P155" s="190"/>
      <c r="Q155" s="291"/>
      <c r="R155" s="190"/>
      <c r="S155" s="291"/>
      <c r="T155" s="290"/>
      <c r="U155" s="190"/>
      <c r="V155" s="190"/>
      <c r="W155" s="190"/>
      <c r="X155" s="190"/>
      <c r="Y155" s="190"/>
      <c r="Z155" s="190"/>
      <c r="AA155" s="190"/>
    </row>
    <row r="156" ht="12.75" customHeight="1" spans="1:27">
      <c r="A156" s="291"/>
      <c r="B156" s="291"/>
      <c r="C156" s="190"/>
      <c r="D156" s="291"/>
      <c r="E156" s="291"/>
      <c r="F156" s="291"/>
      <c r="G156" s="526"/>
      <c r="H156" s="291"/>
      <c r="I156" s="290"/>
      <c r="J156" s="190"/>
      <c r="K156" s="190"/>
      <c r="L156" s="190"/>
      <c r="M156" s="190"/>
      <c r="N156" s="190"/>
      <c r="O156" s="190"/>
      <c r="P156" s="190"/>
      <c r="Q156" s="291"/>
      <c r="R156" s="190"/>
      <c r="S156" s="291"/>
      <c r="T156" s="290"/>
      <c r="U156" s="190"/>
      <c r="V156" s="190"/>
      <c r="W156" s="190"/>
      <c r="X156" s="190"/>
      <c r="Y156" s="190"/>
      <c r="Z156" s="190"/>
      <c r="AA156" s="190"/>
    </row>
    <row r="157" ht="12.75" customHeight="1" spans="1:27">
      <c r="A157" s="291"/>
      <c r="B157" s="291"/>
      <c r="C157" s="190"/>
      <c r="D157" s="291"/>
      <c r="E157" s="291"/>
      <c r="F157" s="291"/>
      <c r="G157" s="526"/>
      <c r="H157" s="291"/>
      <c r="I157" s="290"/>
      <c r="J157" s="190"/>
      <c r="K157" s="190"/>
      <c r="L157" s="190"/>
      <c r="M157" s="190"/>
      <c r="N157" s="190"/>
      <c r="O157" s="190"/>
      <c r="P157" s="190"/>
      <c r="Q157" s="291"/>
      <c r="R157" s="190"/>
      <c r="S157" s="291"/>
      <c r="T157" s="290"/>
      <c r="U157" s="190"/>
      <c r="V157" s="190"/>
      <c r="W157" s="190"/>
      <c r="X157" s="190"/>
      <c r="Y157" s="190"/>
      <c r="Z157" s="190"/>
      <c r="AA157" s="190"/>
    </row>
    <row r="158" ht="12.75" customHeight="1" spans="1:27">
      <c r="A158" s="291"/>
      <c r="B158" s="291"/>
      <c r="C158" s="190"/>
      <c r="D158" s="291"/>
      <c r="E158" s="291"/>
      <c r="F158" s="291"/>
      <c r="G158" s="526"/>
      <c r="H158" s="291"/>
      <c r="I158" s="290"/>
      <c r="J158" s="190"/>
      <c r="K158" s="190"/>
      <c r="L158" s="190"/>
      <c r="M158" s="190"/>
      <c r="N158" s="190"/>
      <c r="O158" s="190"/>
      <c r="P158" s="190"/>
      <c r="Q158" s="291"/>
      <c r="R158" s="190"/>
      <c r="S158" s="291"/>
      <c r="T158" s="290"/>
      <c r="U158" s="190"/>
      <c r="V158" s="190"/>
      <c r="W158" s="190"/>
      <c r="X158" s="190"/>
      <c r="Y158" s="190"/>
      <c r="Z158" s="190"/>
      <c r="AA158" s="190"/>
    </row>
    <row r="159" ht="12.75" customHeight="1" spans="1:27">
      <c r="A159" s="291"/>
      <c r="B159" s="291"/>
      <c r="C159" s="190"/>
      <c r="D159" s="291"/>
      <c r="E159" s="291"/>
      <c r="F159" s="291"/>
      <c r="G159" s="526"/>
      <c r="H159" s="291"/>
      <c r="I159" s="290"/>
      <c r="J159" s="190"/>
      <c r="K159" s="190"/>
      <c r="L159" s="190"/>
      <c r="M159" s="190"/>
      <c r="N159" s="190"/>
      <c r="O159" s="190"/>
      <c r="P159" s="190"/>
      <c r="Q159" s="291"/>
      <c r="R159" s="190"/>
      <c r="S159" s="291"/>
      <c r="T159" s="290"/>
      <c r="U159" s="190"/>
      <c r="V159" s="190"/>
      <c r="W159" s="190"/>
      <c r="X159" s="190"/>
      <c r="Y159" s="190"/>
      <c r="Z159" s="190"/>
      <c r="AA159" s="190"/>
    </row>
    <row r="160" ht="12.75" customHeight="1" spans="1:27">
      <c r="A160" s="291"/>
      <c r="B160" s="291"/>
      <c r="C160" s="190"/>
      <c r="D160" s="291"/>
      <c r="E160" s="291"/>
      <c r="F160" s="291"/>
      <c r="G160" s="526"/>
      <c r="H160" s="291"/>
      <c r="I160" s="290"/>
      <c r="J160" s="190"/>
      <c r="K160" s="190"/>
      <c r="L160" s="190"/>
      <c r="M160" s="190"/>
      <c r="N160" s="190"/>
      <c r="O160" s="190"/>
      <c r="P160" s="190"/>
      <c r="Q160" s="291"/>
      <c r="R160" s="190"/>
      <c r="S160" s="291"/>
      <c r="T160" s="290"/>
      <c r="U160" s="190"/>
      <c r="V160" s="190"/>
      <c r="W160" s="190"/>
      <c r="X160" s="190"/>
      <c r="Y160" s="190"/>
      <c r="Z160" s="190"/>
      <c r="AA160" s="190"/>
    </row>
    <row r="161" ht="12.75" customHeight="1" spans="1:27">
      <c r="A161" s="291"/>
      <c r="B161" s="291"/>
      <c r="C161" s="190"/>
      <c r="D161" s="291"/>
      <c r="E161" s="291"/>
      <c r="F161" s="291"/>
      <c r="G161" s="526"/>
      <c r="H161" s="291"/>
      <c r="I161" s="290"/>
      <c r="J161" s="190"/>
      <c r="K161" s="190"/>
      <c r="L161" s="190"/>
      <c r="M161" s="190"/>
      <c r="N161" s="190"/>
      <c r="O161" s="190"/>
      <c r="P161" s="190"/>
      <c r="Q161" s="291"/>
      <c r="R161" s="190"/>
      <c r="S161" s="291"/>
      <c r="T161" s="290"/>
      <c r="U161" s="190"/>
      <c r="V161" s="190"/>
      <c r="W161" s="190"/>
      <c r="X161" s="190"/>
      <c r="Y161" s="190"/>
      <c r="Z161" s="190"/>
      <c r="AA161" s="190"/>
    </row>
    <row r="162" ht="12.75" customHeight="1" spans="1:27">
      <c r="A162" s="291"/>
      <c r="B162" s="291"/>
      <c r="C162" s="190"/>
      <c r="D162" s="291"/>
      <c r="E162" s="291"/>
      <c r="F162" s="291"/>
      <c r="G162" s="526"/>
      <c r="H162" s="291"/>
      <c r="I162" s="290"/>
      <c r="J162" s="190"/>
      <c r="K162" s="190"/>
      <c r="L162" s="190"/>
      <c r="M162" s="190"/>
      <c r="N162" s="190"/>
      <c r="O162" s="190"/>
      <c r="P162" s="190"/>
      <c r="Q162" s="291"/>
      <c r="R162" s="190"/>
      <c r="S162" s="291"/>
      <c r="T162" s="290"/>
      <c r="U162" s="190"/>
      <c r="V162" s="190"/>
      <c r="W162" s="190"/>
      <c r="X162" s="190"/>
      <c r="Y162" s="190"/>
      <c r="Z162" s="190"/>
      <c r="AA162" s="190"/>
    </row>
    <row r="163" ht="12.75" customHeight="1" spans="1:27">
      <c r="A163" s="291"/>
      <c r="B163" s="291"/>
      <c r="C163" s="190"/>
      <c r="D163" s="291"/>
      <c r="E163" s="291"/>
      <c r="F163" s="291"/>
      <c r="G163" s="526"/>
      <c r="H163" s="291"/>
      <c r="I163" s="290"/>
      <c r="J163" s="190"/>
      <c r="K163" s="190"/>
      <c r="L163" s="190"/>
      <c r="M163" s="190"/>
      <c r="N163" s="190"/>
      <c r="O163" s="190"/>
      <c r="P163" s="190"/>
      <c r="Q163" s="291"/>
      <c r="R163" s="190"/>
      <c r="S163" s="291"/>
      <c r="T163" s="290"/>
      <c r="U163" s="190"/>
      <c r="V163" s="190"/>
      <c r="W163" s="190"/>
      <c r="X163" s="190"/>
      <c r="Y163" s="190"/>
      <c r="Z163" s="190"/>
      <c r="AA163" s="190"/>
    </row>
    <row r="164" ht="12.75" customHeight="1" spans="1:27">
      <c r="A164" s="291"/>
      <c r="B164" s="291"/>
      <c r="C164" s="190"/>
      <c r="D164" s="291"/>
      <c r="E164" s="291"/>
      <c r="F164" s="291"/>
      <c r="G164" s="526"/>
      <c r="H164" s="291"/>
      <c r="I164" s="290"/>
      <c r="J164" s="190"/>
      <c r="K164" s="190"/>
      <c r="L164" s="190"/>
      <c r="M164" s="190"/>
      <c r="N164" s="190"/>
      <c r="O164" s="190"/>
      <c r="P164" s="190"/>
      <c r="Q164" s="291"/>
      <c r="R164" s="190"/>
      <c r="S164" s="291"/>
      <c r="T164" s="290"/>
      <c r="U164" s="190"/>
      <c r="V164" s="190"/>
      <c r="W164" s="190"/>
      <c r="X164" s="190"/>
      <c r="Y164" s="190"/>
      <c r="Z164" s="190"/>
      <c r="AA164" s="190"/>
    </row>
    <row r="165" ht="12.75" customHeight="1" spans="1:27">
      <c r="A165" s="291"/>
      <c r="B165" s="291"/>
      <c r="C165" s="190"/>
      <c r="D165" s="291"/>
      <c r="E165" s="291"/>
      <c r="F165" s="291"/>
      <c r="G165" s="526"/>
      <c r="H165" s="291"/>
      <c r="I165" s="290"/>
      <c r="J165" s="190"/>
      <c r="K165" s="190"/>
      <c r="L165" s="190"/>
      <c r="M165" s="190"/>
      <c r="N165" s="190"/>
      <c r="O165" s="190"/>
      <c r="P165" s="190"/>
      <c r="Q165" s="291"/>
      <c r="R165" s="190"/>
      <c r="S165" s="291"/>
      <c r="T165" s="290"/>
      <c r="U165" s="190"/>
      <c r="V165" s="190"/>
      <c r="W165" s="190"/>
      <c r="X165" s="190"/>
      <c r="Y165" s="190"/>
      <c r="Z165" s="190"/>
      <c r="AA165" s="190"/>
    </row>
    <row r="166" ht="12.75" customHeight="1" spans="1:27">
      <c r="A166" s="291"/>
      <c r="B166" s="291"/>
      <c r="C166" s="190"/>
      <c r="D166" s="291"/>
      <c r="E166" s="291"/>
      <c r="F166" s="291"/>
      <c r="G166" s="526"/>
      <c r="H166" s="291"/>
      <c r="I166" s="290"/>
      <c r="J166" s="190"/>
      <c r="K166" s="190"/>
      <c r="L166" s="190"/>
      <c r="M166" s="190"/>
      <c r="N166" s="190"/>
      <c r="O166" s="190"/>
      <c r="P166" s="190"/>
      <c r="Q166" s="291"/>
      <c r="R166" s="190"/>
      <c r="S166" s="291"/>
      <c r="T166" s="290"/>
      <c r="U166" s="190"/>
      <c r="V166" s="190"/>
      <c r="W166" s="190"/>
      <c r="X166" s="190"/>
      <c r="Y166" s="190"/>
      <c r="Z166" s="190"/>
      <c r="AA166" s="190"/>
    </row>
    <row r="167" ht="12.75" customHeight="1" spans="1:27">
      <c r="A167" s="291"/>
      <c r="B167" s="291"/>
      <c r="C167" s="190"/>
      <c r="D167" s="291"/>
      <c r="E167" s="291"/>
      <c r="F167" s="291"/>
      <c r="G167" s="526"/>
      <c r="H167" s="291"/>
      <c r="I167" s="290"/>
      <c r="J167" s="190"/>
      <c r="K167" s="190"/>
      <c r="L167" s="190"/>
      <c r="M167" s="190"/>
      <c r="N167" s="190"/>
      <c r="O167" s="190"/>
      <c r="P167" s="190"/>
      <c r="Q167" s="291"/>
      <c r="R167" s="190"/>
      <c r="S167" s="291"/>
      <c r="T167" s="290"/>
      <c r="U167" s="190"/>
      <c r="V167" s="190"/>
      <c r="W167" s="190"/>
      <c r="X167" s="190"/>
      <c r="Y167" s="190"/>
      <c r="Z167" s="190"/>
      <c r="AA167" s="190"/>
    </row>
    <row r="168" ht="12.75" customHeight="1" spans="1:27">
      <c r="A168" s="291"/>
      <c r="B168" s="291"/>
      <c r="C168" s="190"/>
      <c r="D168" s="291"/>
      <c r="E168" s="291"/>
      <c r="F168" s="291"/>
      <c r="G168" s="526"/>
      <c r="H168" s="291"/>
      <c r="I168" s="290"/>
      <c r="J168" s="190"/>
      <c r="K168" s="190"/>
      <c r="L168" s="190"/>
      <c r="M168" s="190"/>
      <c r="N168" s="190"/>
      <c r="O168" s="190"/>
      <c r="P168" s="190"/>
      <c r="Q168" s="291"/>
      <c r="R168" s="190"/>
      <c r="S168" s="291"/>
      <c r="T168" s="290"/>
      <c r="U168" s="190"/>
      <c r="V168" s="190"/>
      <c r="W168" s="190"/>
      <c r="X168" s="190"/>
      <c r="Y168" s="190"/>
      <c r="Z168" s="190"/>
      <c r="AA168" s="190"/>
    </row>
    <row r="169" ht="12.75" customHeight="1" spans="1:27">
      <c r="A169" s="291"/>
      <c r="B169" s="291"/>
      <c r="C169" s="190"/>
      <c r="D169" s="291"/>
      <c r="E169" s="291"/>
      <c r="F169" s="291"/>
      <c r="G169" s="526"/>
      <c r="H169" s="291"/>
      <c r="I169" s="290"/>
      <c r="J169" s="190"/>
      <c r="K169" s="190"/>
      <c r="L169" s="190"/>
      <c r="M169" s="190"/>
      <c r="N169" s="190"/>
      <c r="O169" s="190"/>
      <c r="P169" s="190"/>
      <c r="Q169" s="291"/>
      <c r="R169" s="190"/>
      <c r="S169" s="291"/>
      <c r="T169" s="290"/>
      <c r="U169" s="190"/>
      <c r="V169" s="190"/>
      <c r="W169" s="190"/>
      <c r="X169" s="190"/>
      <c r="Y169" s="190"/>
      <c r="Z169" s="190"/>
      <c r="AA169" s="190"/>
    </row>
    <row r="170" ht="12.75" customHeight="1" spans="1:27">
      <c r="A170" s="291"/>
      <c r="B170" s="291"/>
      <c r="C170" s="190"/>
      <c r="D170" s="291"/>
      <c r="E170" s="291"/>
      <c r="F170" s="291"/>
      <c r="G170" s="526"/>
      <c r="H170" s="291"/>
      <c r="I170" s="290"/>
      <c r="J170" s="190"/>
      <c r="K170" s="190"/>
      <c r="L170" s="190"/>
      <c r="M170" s="190"/>
      <c r="N170" s="190"/>
      <c r="O170" s="190"/>
      <c r="P170" s="190"/>
      <c r="Q170" s="291"/>
      <c r="R170" s="190"/>
      <c r="S170" s="291"/>
      <c r="T170" s="290"/>
      <c r="U170" s="190"/>
      <c r="V170" s="190"/>
      <c r="W170" s="190"/>
      <c r="X170" s="190"/>
      <c r="Y170" s="190"/>
      <c r="Z170" s="190"/>
      <c r="AA170" s="190"/>
    </row>
    <row r="171" ht="12.75" customHeight="1" spans="1:27">
      <c r="A171" s="291"/>
      <c r="B171" s="291"/>
      <c r="C171" s="190"/>
      <c r="D171" s="291"/>
      <c r="E171" s="291"/>
      <c r="F171" s="291"/>
      <c r="G171" s="526"/>
      <c r="H171" s="291"/>
      <c r="I171" s="290"/>
      <c r="J171" s="190"/>
      <c r="K171" s="190"/>
      <c r="L171" s="190"/>
      <c r="M171" s="190"/>
      <c r="N171" s="190"/>
      <c r="O171" s="190"/>
      <c r="P171" s="190"/>
      <c r="Q171" s="291"/>
      <c r="R171" s="190"/>
      <c r="S171" s="291"/>
      <c r="T171" s="290"/>
      <c r="U171" s="190"/>
      <c r="V171" s="190"/>
      <c r="W171" s="190"/>
      <c r="X171" s="190"/>
      <c r="Y171" s="190"/>
      <c r="Z171" s="190"/>
      <c r="AA171" s="190"/>
    </row>
    <row r="172" ht="12.75" customHeight="1" spans="1:27">
      <c r="A172" s="291"/>
      <c r="B172" s="291"/>
      <c r="C172" s="190"/>
      <c r="D172" s="291"/>
      <c r="E172" s="291"/>
      <c r="F172" s="291"/>
      <c r="G172" s="526"/>
      <c r="H172" s="291"/>
      <c r="I172" s="290"/>
      <c r="J172" s="190"/>
      <c r="K172" s="190"/>
      <c r="L172" s="190"/>
      <c r="M172" s="190"/>
      <c r="N172" s="190"/>
      <c r="O172" s="190"/>
      <c r="P172" s="190"/>
      <c r="Q172" s="291"/>
      <c r="R172" s="190"/>
      <c r="S172" s="291"/>
      <c r="T172" s="290"/>
      <c r="U172" s="190"/>
      <c r="V172" s="190"/>
      <c r="W172" s="190"/>
      <c r="X172" s="190"/>
      <c r="Y172" s="190"/>
      <c r="Z172" s="190"/>
      <c r="AA172" s="190"/>
    </row>
    <row r="173" ht="12.75" customHeight="1" spans="1:27">
      <c r="A173" s="291"/>
      <c r="B173" s="291"/>
      <c r="C173" s="190"/>
      <c r="D173" s="291"/>
      <c r="E173" s="291"/>
      <c r="F173" s="291"/>
      <c r="G173" s="526"/>
      <c r="H173" s="291"/>
      <c r="I173" s="290"/>
      <c r="J173" s="190"/>
      <c r="K173" s="190"/>
      <c r="L173" s="190"/>
      <c r="M173" s="190"/>
      <c r="N173" s="190"/>
      <c r="O173" s="190"/>
      <c r="P173" s="190"/>
      <c r="Q173" s="291"/>
      <c r="R173" s="190"/>
      <c r="S173" s="291"/>
      <c r="T173" s="290"/>
      <c r="U173" s="190"/>
      <c r="V173" s="190"/>
      <c r="W173" s="190"/>
      <c r="X173" s="190"/>
      <c r="Y173" s="190"/>
      <c r="Z173" s="190"/>
      <c r="AA173" s="190"/>
    </row>
    <row r="174" ht="12.75" customHeight="1" spans="1:27">
      <c r="A174" s="291"/>
      <c r="B174" s="291"/>
      <c r="C174" s="190"/>
      <c r="D174" s="291"/>
      <c r="E174" s="291"/>
      <c r="F174" s="291"/>
      <c r="G174" s="526"/>
      <c r="H174" s="291"/>
      <c r="I174" s="290"/>
      <c r="J174" s="190"/>
      <c r="K174" s="190"/>
      <c r="L174" s="190"/>
      <c r="M174" s="190"/>
      <c r="N174" s="190"/>
      <c r="O174" s="190"/>
      <c r="P174" s="190"/>
      <c r="Q174" s="291"/>
      <c r="R174" s="190"/>
      <c r="S174" s="291"/>
      <c r="T174" s="290"/>
      <c r="U174" s="190"/>
      <c r="V174" s="190"/>
      <c r="W174" s="190"/>
      <c r="X174" s="190"/>
      <c r="Y174" s="190"/>
      <c r="Z174" s="190"/>
      <c r="AA174" s="190"/>
    </row>
    <row r="175" ht="12.75" customHeight="1" spans="1:27">
      <c r="A175" s="291"/>
      <c r="B175" s="291"/>
      <c r="C175" s="190"/>
      <c r="D175" s="291"/>
      <c r="E175" s="291"/>
      <c r="F175" s="291"/>
      <c r="G175" s="526"/>
      <c r="H175" s="291"/>
      <c r="I175" s="290"/>
      <c r="J175" s="190"/>
      <c r="K175" s="190"/>
      <c r="L175" s="190"/>
      <c r="M175" s="190"/>
      <c r="N175" s="190"/>
      <c r="O175" s="190"/>
      <c r="P175" s="190"/>
      <c r="Q175" s="291"/>
      <c r="R175" s="190"/>
      <c r="S175" s="291"/>
      <c r="T175" s="290"/>
      <c r="U175" s="190"/>
      <c r="V175" s="190"/>
      <c r="W175" s="190"/>
      <c r="X175" s="190"/>
      <c r="Y175" s="190"/>
      <c r="Z175" s="190"/>
      <c r="AA175" s="190"/>
    </row>
    <row r="176" ht="12.75" customHeight="1" spans="1:27">
      <c r="A176" s="291"/>
      <c r="B176" s="291"/>
      <c r="C176" s="190"/>
      <c r="D176" s="291"/>
      <c r="E176" s="291"/>
      <c r="F176" s="291"/>
      <c r="G176" s="526"/>
      <c r="H176" s="291"/>
      <c r="I176" s="290"/>
      <c r="J176" s="190"/>
      <c r="K176" s="190"/>
      <c r="L176" s="190"/>
      <c r="M176" s="190"/>
      <c r="N176" s="190"/>
      <c r="O176" s="190"/>
      <c r="P176" s="190"/>
      <c r="Q176" s="291"/>
      <c r="R176" s="190"/>
      <c r="S176" s="291"/>
      <c r="T176" s="290"/>
      <c r="U176" s="190"/>
      <c r="V176" s="190"/>
      <c r="W176" s="190"/>
      <c r="X176" s="190"/>
      <c r="Y176" s="190"/>
      <c r="Z176" s="190"/>
      <c r="AA176" s="190"/>
    </row>
    <row r="177" ht="12.75" customHeight="1" spans="1:27">
      <c r="A177" s="291"/>
      <c r="B177" s="291"/>
      <c r="C177" s="190"/>
      <c r="D177" s="291"/>
      <c r="E177" s="291"/>
      <c r="F177" s="291"/>
      <c r="G177" s="526"/>
      <c r="H177" s="291"/>
      <c r="I177" s="290"/>
      <c r="J177" s="190"/>
      <c r="K177" s="190"/>
      <c r="L177" s="190"/>
      <c r="M177" s="190"/>
      <c r="N177" s="190"/>
      <c r="O177" s="190"/>
      <c r="P177" s="190"/>
      <c r="Q177" s="291"/>
      <c r="R177" s="190"/>
      <c r="S177" s="291"/>
      <c r="T177" s="290"/>
      <c r="U177" s="190"/>
      <c r="V177" s="190"/>
      <c r="W177" s="190"/>
      <c r="X177" s="190"/>
      <c r="Y177" s="190"/>
      <c r="Z177" s="190"/>
      <c r="AA177" s="190"/>
    </row>
    <row r="178" ht="12.75" customHeight="1" spans="1:27">
      <c r="A178" s="291"/>
      <c r="B178" s="291"/>
      <c r="C178" s="190"/>
      <c r="D178" s="291"/>
      <c r="E178" s="291"/>
      <c r="F178" s="291"/>
      <c r="G178" s="526"/>
      <c r="H178" s="291"/>
      <c r="I178" s="290"/>
      <c r="J178" s="190"/>
      <c r="K178" s="190"/>
      <c r="L178" s="190"/>
      <c r="M178" s="190"/>
      <c r="N178" s="190"/>
      <c r="O178" s="190"/>
      <c r="P178" s="190"/>
      <c r="Q178" s="291"/>
      <c r="R178" s="190"/>
      <c r="S178" s="291"/>
      <c r="T178" s="290"/>
      <c r="U178" s="190"/>
      <c r="V178" s="190"/>
      <c r="W178" s="190"/>
      <c r="X178" s="190"/>
      <c r="Y178" s="190"/>
      <c r="Z178" s="190"/>
      <c r="AA178" s="190"/>
    </row>
    <row r="179" ht="12.75" customHeight="1" spans="1:27">
      <c r="A179" s="291"/>
      <c r="B179" s="291"/>
      <c r="C179" s="190"/>
      <c r="D179" s="291"/>
      <c r="E179" s="291"/>
      <c r="F179" s="291"/>
      <c r="G179" s="526"/>
      <c r="H179" s="291"/>
      <c r="I179" s="290"/>
      <c r="J179" s="190"/>
      <c r="K179" s="190"/>
      <c r="L179" s="190"/>
      <c r="M179" s="190"/>
      <c r="N179" s="190"/>
      <c r="O179" s="190"/>
      <c r="P179" s="190"/>
      <c r="Q179" s="291"/>
      <c r="R179" s="190"/>
      <c r="S179" s="291"/>
      <c r="T179" s="290"/>
      <c r="U179" s="190"/>
      <c r="V179" s="190"/>
      <c r="W179" s="190"/>
      <c r="X179" s="190"/>
      <c r="Y179" s="190"/>
      <c r="Z179" s="190"/>
      <c r="AA179" s="190"/>
    </row>
    <row r="180" ht="12.75" customHeight="1" spans="1:27">
      <c r="A180" s="291"/>
      <c r="B180" s="291"/>
      <c r="C180" s="190"/>
      <c r="D180" s="291"/>
      <c r="E180" s="291"/>
      <c r="F180" s="291"/>
      <c r="G180" s="526"/>
      <c r="H180" s="291"/>
      <c r="I180" s="290"/>
      <c r="J180" s="190"/>
      <c r="K180" s="190"/>
      <c r="L180" s="190"/>
      <c r="M180" s="190"/>
      <c r="N180" s="190"/>
      <c r="O180" s="190"/>
      <c r="P180" s="190"/>
      <c r="Q180" s="291"/>
      <c r="R180" s="190"/>
      <c r="S180" s="291"/>
      <c r="T180" s="290"/>
      <c r="U180" s="190"/>
      <c r="V180" s="190"/>
      <c r="W180" s="190"/>
      <c r="X180" s="190"/>
      <c r="Y180" s="190"/>
      <c r="Z180" s="190"/>
      <c r="AA180" s="190"/>
    </row>
    <row r="181" ht="12.75" customHeight="1" spans="1:27">
      <c r="A181" s="291"/>
      <c r="B181" s="291"/>
      <c r="C181" s="190"/>
      <c r="D181" s="291"/>
      <c r="E181" s="291"/>
      <c r="F181" s="291"/>
      <c r="G181" s="526"/>
      <c r="H181" s="291"/>
      <c r="I181" s="290"/>
      <c r="J181" s="190"/>
      <c r="K181" s="190"/>
      <c r="L181" s="190"/>
      <c r="M181" s="190"/>
      <c r="N181" s="190"/>
      <c r="O181" s="190"/>
      <c r="P181" s="190"/>
      <c r="Q181" s="291"/>
      <c r="R181" s="190"/>
      <c r="S181" s="291"/>
      <c r="T181" s="290"/>
      <c r="U181" s="190"/>
      <c r="V181" s="190"/>
      <c r="W181" s="190"/>
      <c r="X181" s="190"/>
      <c r="Y181" s="190"/>
      <c r="Z181" s="190"/>
      <c r="AA181" s="190"/>
    </row>
    <row r="182" ht="12.75" customHeight="1" spans="1:27">
      <c r="A182" s="291"/>
      <c r="B182" s="291"/>
      <c r="C182" s="190"/>
      <c r="D182" s="291"/>
      <c r="E182" s="291"/>
      <c r="F182" s="291"/>
      <c r="G182" s="526"/>
      <c r="H182" s="291"/>
      <c r="I182" s="290"/>
      <c r="J182" s="190"/>
      <c r="K182" s="190"/>
      <c r="L182" s="190"/>
      <c r="M182" s="190"/>
      <c r="N182" s="190"/>
      <c r="O182" s="190"/>
      <c r="P182" s="190"/>
      <c r="Q182" s="291"/>
      <c r="R182" s="190"/>
      <c r="S182" s="291"/>
      <c r="T182" s="290"/>
      <c r="U182" s="190"/>
      <c r="V182" s="190"/>
      <c r="W182" s="190"/>
      <c r="X182" s="190"/>
      <c r="Y182" s="190"/>
      <c r="Z182" s="190"/>
      <c r="AA182" s="190"/>
    </row>
    <row r="183" ht="12.75" customHeight="1" spans="1:27">
      <c r="A183" s="291"/>
      <c r="B183" s="291"/>
      <c r="C183" s="190"/>
      <c r="D183" s="291"/>
      <c r="E183" s="291"/>
      <c r="F183" s="291"/>
      <c r="G183" s="526"/>
      <c r="H183" s="291"/>
      <c r="I183" s="290"/>
      <c r="J183" s="190"/>
      <c r="K183" s="190"/>
      <c r="L183" s="190"/>
      <c r="M183" s="190"/>
      <c r="N183" s="190"/>
      <c r="O183" s="190"/>
      <c r="P183" s="190"/>
      <c r="Q183" s="291"/>
      <c r="R183" s="190"/>
      <c r="S183" s="291"/>
      <c r="T183" s="290"/>
      <c r="U183" s="190"/>
      <c r="V183" s="190"/>
      <c r="W183" s="190"/>
      <c r="X183" s="190"/>
      <c r="Y183" s="190"/>
      <c r="Z183" s="190"/>
      <c r="AA183" s="190"/>
    </row>
    <row r="184" ht="12.75" customHeight="1" spans="1:27">
      <c r="A184" s="291"/>
      <c r="B184" s="291"/>
      <c r="C184" s="190"/>
      <c r="D184" s="291"/>
      <c r="E184" s="291"/>
      <c r="F184" s="291"/>
      <c r="G184" s="526"/>
      <c r="H184" s="291"/>
      <c r="I184" s="290"/>
      <c r="J184" s="190"/>
      <c r="K184" s="190"/>
      <c r="L184" s="190"/>
      <c r="M184" s="190"/>
      <c r="N184" s="190"/>
      <c r="O184" s="190"/>
      <c r="P184" s="190"/>
      <c r="Q184" s="291"/>
      <c r="R184" s="190"/>
      <c r="S184" s="291"/>
      <c r="T184" s="290"/>
      <c r="U184" s="190"/>
      <c r="V184" s="190"/>
      <c r="W184" s="190"/>
      <c r="X184" s="190"/>
      <c r="Y184" s="190"/>
      <c r="Z184" s="190"/>
      <c r="AA184" s="190"/>
    </row>
    <row r="185" ht="12.75" customHeight="1" spans="1:27">
      <c r="A185" s="291"/>
      <c r="B185" s="291"/>
      <c r="C185" s="190"/>
      <c r="D185" s="291"/>
      <c r="E185" s="291"/>
      <c r="F185" s="291"/>
      <c r="G185" s="526"/>
      <c r="H185" s="291"/>
      <c r="I185" s="290"/>
      <c r="J185" s="190"/>
      <c r="K185" s="190"/>
      <c r="L185" s="190"/>
      <c r="M185" s="190"/>
      <c r="N185" s="190"/>
      <c r="O185" s="190"/>
      <c r="P185" s="190"/>
      <c r="Q185" s="291"/>
      <c r="R185" s="190"/>
      <c r="S185" s="291"/>
      <c r="T185" s="290"/>
      <c r="U185" s="190"/>
      <c r="V185" s="190"/>
      <c r="W185" s="190"/>
      <c r="X185" s="190"/>
      <c r="Y185" s="190"/>
      <c r="Z185" s="190"/>
      <c r="AA185" s="190"/>
    </row>
    <row r="186" ht="12.75" customHeight="1" spans="1:27">
      <c r="A186" s="291"/>
      <c r="B186" s="291"/>
      <c r="C186" s="190"/>
      <c r="D186" s="291"/>
      <c r="E186" s="291"/>
      <c r="F186" s="291"/>
      <c r="G186" s="526"/>
      <c r="H186" s="291"/>
      <c r="I186" s="290"/>
      <c r="J186" s="190"/>
      <c r="K186" s="190"/>
      <c r="L186" s="190"/>
      <c r="M186" s="190"/>
      <c r="N186" s="190"/>
      <c r="O186" s="190"/>
      <c r="P186" s="190"/>
      <c r="Q186" s="291"/>
      <c r="R186" s="190"/>
      <c r="S186" s="291"/>
      <c r="T186" s="290"/>
      <c r="U186" s="190"/>
      <c r="V186" s="190"/>
      <c r="W186" s="190"/>
      <c r="X186" s="190"/>
      <c r="Y186" s="190"/>
      <c r="Z186" s="190"/>
      <c r="AA186" s="190"/>
    </row>
    <row r="187" ht="12.75" customHeight="1" spans="1:27">
      <c r="A187" s="291"/>
      <c r="B187" s="291"/>
      <c r="C187" s="190"/>
      <c r="D187" s="291"/>
      <c r="E187" s="291"/>
      <c r="F187" s="291"/>
      <c r="G187" s="526"/>
      <c r="H187" s="291"/>
      <c r="I187" s="290"/>
      <c r="J187" s="190"/>
      <c r="K187" s="190"/>
      <c r="L187" s="190"/>
      <c r="M187" s="190"/>
      <c r="N187" s="190"/>
      <c r="O187" s="190"/>
      <c r="P187" s="190"/>
      <c r="Q187" s="291"/>
      <c r="R187" s="190"/>
      <c r="S187" s="291"/>
      <c r="T187" s="290"/>
      <c r="U187" s="190"/>
      <c r="V187" s="190"/>
      <c r="W187" s="190"/>
      <c r="X187" s="190"/>
      <c r="Y187" s="190"/>
      <c r="Z187" s="190"/>
      <c r="AA187" s="190"/>
    </row>
    <row r="188" ht="12.75" customHeight="1" spans="1:27">
      <c r="A188" s="291"/>
      <c r="B188" s="291"/>
      <c r="C188" s="190"/>
      <c r="D188" s="291"/>
      <c r="E188" s="291"/>
      <c r="F188" s="291"/>
      <c r="G188" s="526"/>
      <c r="H188" s="291"/>
      <c r="I188" s="290"/>
      <c r="J188" s="190"/>
      <c r="K188" s="190"/>
      <c r="L188" s="190"/>
      <c r="M188" s="190"/>
      <c r="N188" s="190"/>
      <c r="O188" s="190"/>
      <c r="P188" s="190"/>
      <c r="Q188" s="291"/>
      <c r="R188" s="190"/>
      <c r="S188" s="291"/>
      <c r="T188" s="290"/>
      <c r="U188" s="190"/>
      <c r="V188" s="190"/>
      <c r="W188" s="190"/>
      <c r="X188" s="190"/>
      <c r="Y188" s="190"/>
      <c r="Z188" s="190"/>
      <c r="AA188" s="190"/>
    </row>
    <row r="189" ht="12.75" customHeight="1" spans="1:27">
      <c r="A189" s="291"/>
      <c r="B189" s="291"/>
      <c r="C189" s="190"/>
      <c r="D189" s="291"/>
      <c r="E189" s="291"/>
      <c r="F189" s="291"/>
      <c r="G189" s="526"/>
      <c r="H189" s="291"/>
      <c r="I189" s="290"/>
      <c r="J189" s="190"/>
      <c r="K189" s="190"/>
      <c r="L189" s="190"/>
      <c r="M189" s="190"/>
      <c r="N189" s="190"/>
      <c r="O189" s="190"/>
      <c r="P189" s="190"/>
      <c r="Q189" s="291"/>
      <c r="R189" s="190"/>
      <c r="S189" s="291"/>
      <c r="T189" s="290"/>
      <c r="U189" s="190"/>
      <c r="V189" s="190"/>
      <c r="W189" s="190"/>
      <c r="X189" s="190"/>
      <c r="Y189" s="190"/>
      <c r="Z189" s="190"/>
      <c r="AA189" s="190"/>
    </row>
    <row r="190" ht="12.75" customHeight="1" spans="1:27">
      <c r="A190" s="291"/>
      <c r="B190" s="291"/>
      <c r="C190" s="190"/>
      <c r="D190" s="291"/>
      <c r="E190" s="291"/>
      <c r="F190" s="291"/>
      <c r="G190" s="526"/>
      <c r="H190" s="291"/>
      <c r="I190" s="290"/>
      <c r="J190" s="190"/>
      <c r="K190" s="190"/>
      <c r="L190" s="190"/>
      <c r="M190" s="190"/>
      <c r="N190" s="190"/>
      <c r="O190" s="190"/>
      <c r="P190" s="190"/>
      <c r="Q190" s="291"/>
      <c r="R190" s="190"/>
      <c r="S190" s="291"/>
      <c r="T190" s="290"/>
      <c r="U190" s="190"/>
      <c r="V190" s="190"/>
      <c r="W190" s="190"/>
      <c r="X190" s="190"/>
      <c r="Y190" s="190"/>
      <c r="Z190" s="190"/>
      <c r="AA190" s="190"/>
    </row>
    <row r="191" ht="12.75" customHeight="1" spans="1:27">
      <c r="A191" s="291"/>
      <c r="B191" s="291"/>
      <c r="C191" s="190"/>
      <c r="D191" s="291"/>
      <c r="E191" s="291"/>
      <c r="F191" s="291"/>
      <c r="G191" s="526"/>
      <c r="H191" s="291"/>
      <c r="I191" s="290"/>
      <c r="J191" s="190"/>
      <c r="K191" s="190"/>
      <c r="L191" s="190"/>
      <c r="M191" s="190"/>
      <c r="N191" s="190"/>
      <c r="O191" s="190"/>
      <c r="P191" s="190"/>
      <c r="Q191" s="291"/>
      <c r="R191" s="190"/>
      <c r="S191" s="291"/>
      <c r="T191" s="290"/>
      <c r="U191" s="190"/>
      <c r="V191" s="190"/>
      <c r="W191" s="190"/>
      <c r="X191" s="190"/>
      <c r="Y191" s="190"/>
      <c r="Z191" s="190"/>
      <c r="AA191" s="190"/>
    </row>
    <row r="192" ht="12.75" customHeight="1" spans="1:27">
      <c r="A192" s="291"/>
      <c r="B192" s="291"/>
      <c r="C192" s="190"/>
      <c r="D192" s="291"/>
      <c r="E192" s="291"/>
      <c r="F192" s="291"/>
      <c r="G192" s="526"/>
      <c r="H192" s="291"/>
      <c r="I192" s="290"/>
      <c r="J192" s="190"/>
      <c r="K192" s="190"/>
      <c r="L192" s="190"/>
      <c r="M192" s="190"/>
      <c r="N192" s="190"/>
      <c r="O192" s="190"/>
      <c r="P192" s="190"/>
      <c r="Q192" s="291"/>
      <c r="R192" s="190"/>
      <c r="S192" s="291"/>
      <c r="T192" s="290"/>
      <c r="U192" s="190"/>
      <c r="V192" s="190"/>
      <c r="W192" s="190"/>
      <c r="X192" s="190"/>
      <c r="Y192" s="190"/>
      <c r="Z192" s="190"/>
      <c r="AA192" s="190"/>
    </row>
    <row r="193" ht="12.75" customHeight="1" spans="1:27">
      <c r="A193" s="291"/>
      <c r="B193" s="291"/>
      <c r="C193" s="190"/>
      <c r="D193" s="291"/>
      <c r="E193" s="291"/>
      <c r="F193" s="291"/>
      <c r="G193" s="526"/>
      <c r="H193" s="291"/>
      <c r="I193" s="290"/>
      <c r="J193" s="190"/>
      <c r="K193" s="190"/>
      <c r="L193" s="190"/>
      <c r="M193" s="190"/>
      <c r="N193" s="190"/>
      <c r="O193" s="190"/>
      <c r="P193" s="190"/>
      <c r="Q193" s="291"/>
      <c r="R193" s="190"/>
      <c r="S193" s="291"/>
      <c r="T193" s="290"/>
      <c r="U193" s="190"/>
      <c r="V193" s="190"/>
      <c r="W193" s="190"/>
      <c r="X193" s="190"/>
      <c r="Y193" s="190"/>
      <c r="Z193" s="190"/>
      <c r="AA193" s="190"/>
    </row>
    <row r="194" ht="12.75" customHeight="1" spans="1:27">
      <c r="A194" s="291"/>
      <c r="B194" s="291"/>
      <c r="C194" s="190"/>
      <c r="D194" s="291"/>
      <c r="E194" s="291"/>
      <c r="F194" s="291"/>
      <c r="G194" s="526"/>
      <c r="H194" s="291"/>
      <c r="I194" s="290"/>
      <c r="J194" s="190"/>
      <c r="K194" s="190"/>
      <c r="L194" s="190"/>
      <c r="M194" s="190"/>
      <c r="N194" s="190"/>
      <c r="O194" s="190"/>
      <c r="P194" s="190"/>
      <c r="Q194" s="291"/>
      <c r="R194" s="190"/>
      <c r="S194" s="291"/>
      <c r="T194" s="290"/>
      <c r="U194" s="190"/>
      <c r="V194" s="190"/>
      <c r="W194" s="190"/>
      <c r="X194" s="190"/>
      <c r="Y194" s="190"/>
      <c r="Z194" s="190"/>
      <c r="AA194" s="190"/>
    </row>
    <row r="195" ht="12.75" customHeight="1" spans="1:27">
      <c r="A195" s="291"/>
      <c r="B195" s="291"/>
      <c r="C195" s="190"/>
      <c r="D195" s="291"/>
      <c r="E195" s="291"/>
      <c r="F195" s="291"/>
      <c r="G195" s="526"/>
      <c r="H195" s="291"/>
      <c r="I195" s="290"/>
      <c r="J195" s="190"/>
      <c r="K195" s="190"/>
      <c r="L195" s="190"/>
      <c r="M195" s="190"/>
      <c r="N195" s="190"/>
      <c r="O195" s="190"/>
      <c r="P195" s="190"/>
      <c r="Q195" s="291"/>
      <c r="R195" s="190"/>
      <c r="S195" s="291"/>
      <c r="T195" s="290"/>
      <c r="U195" s="190"/>
      <c r="V195" s="190"/>
      <c r="W195" s="190"/>
      <c r="X195" s="190"/>
      <c r="Y195" s="190"/>
      <c r="Z195" s="190"/>
      <c r="AA195" s="190"/>
    </row>
    <row r="196" ht="12.75" customHeight="1" spans="1:27">
      <c r="A196" s="291"/>
      <c r="B196" s="291"/>
      <c r="C196" s="190"/>
      <c r="D196" s="291"/>
      <c r="E196" s="291"/>
      <c r="F196" s="291"/>
      <c r="G196" s="526"/>
      <c r="H196" s="291"/>
      <c r="I196" s="290"/>
      <c r="J196" s="190"/>
      <c r="K196" s="190"/>
      <c r="L196" s="190"/>
      <c r="M196" s="190"/>
      <c r="N196" s="190"/>
      <c r="O196" s="190"/>
      <c r="P196" s="190"/>
      <c r="Q196" s="291"/>
      <c r="R196" s="190"/>
      <c r="S196" s="291"/>
      <c r="T196" s="290"/>
      <c r="U196" s="190"/>
      <c r="V196" s="190"/>
      <c r="W196" s="190"/>
      <c r="X196" s="190"/>
      <c r="Y196" s="190"/>
      <c r="Z196" s="190"/>
      <c r="AA196" s="190"/>
    </row>
    <row r="197" ht="12.75" customHeight="1" spans="1:27">
      <c r="A197" s="291"/>
      <c r="B197" s="291"/>
      <c r="C197" s="190"/>
      <c r="D197" s="291"/>
      <c r="E197" s="291"/>
      <c r="F197" s="291"/>
      <c r="G197" s="526"/>
      <c r="H197" s="291"/>
      <c r="I197" s="290"/>
      <c r="J197" s="190"/>
      <c r="K197" s="190"/>
      <c r="L197" s="190"/>
      <c r="M197" s="190"/>
      <c r="N197" s="190"/>
      <c r="O197" s="190"/>
      <c r="P197" s="190"/>
      <c r="Q197" s="291"/>
      <c r="R197" s="190"/>
      <c r="S197" s="291"/>
      <c r="T197" s="290"/>
      <c r="U197" s="190"/>
      <c r="V197" s="190"/>
      <c r="W197" s="190"/>
      <c r="X197" s="190"/>
      <c r="Y197" s="190"/>
      <c r="Z197" s="190"/>
      <c r="AA197" s="190"/>
    </row>
    <row r="198" ht="12.75" customHeight="1" spans="1:27">
      <c r="A198" s="291"/>
      <c r="B198" s="291"/>
      <c r="C198" s="190"/>
      <c r="D198" s="291"/>
      <c r="E198" s="291"/>
      <c r="F198" s="291"/>
      <c r="G198" s="526"/>
      <c r="H198" s="291"/>
      <c r="I198" s="290"/>
      <c r="J198" s="190"/>
      <c r="K198" s="190"/>
      <c r="L198" s="190"/>
      <c r="M198" s="190"/>
      <c r="N198" s="190"/>
      <c r="O198" s="190"/>
      <c r="P198" s="190"/>
      <c r="Q198" s="291"/>
      <c r="R198" s="190"/>
      <c r="S198" s="291"/>
      <c r="T198" s="290"/>
      <c r="U198" s="190"/>
      <c r="V198" s="190"/>
      <c r="W198" s="190"/>
      <c r="X198" s="190"/>
      <c r="Y198" s="190"/>
      <c r="Z198" s="190"/>
      <c r="AA198" s="190"/>
    </row>
    <row r="199" ht="12.75" customHeight="1" spans="1:27">
      <c r="A199" s="291"/>
      <c r="B199" s="291"/>
      <c r="C199" s="190"/>
      <c r="D199" s="291"/>
      <c r="E199" s="291"/>
      <c r="F199" s="291"/>
      <c r="G199" s="526"/>
      <c r="H199" s="291"/>
      <c r="I199" s="290"/>
      <c r="J199" s="190"/>
      <c r="K199" s="190"/>
      <c r="L199" s="190"/>
      <c r="M199" s="190"/>
      <c r="N199" s="190"/>
      <c r="O199" s="190"/>
      <c r="P199" s="190"/>
      <c r="Q199" s="291"/>
      <c r="R199" s="190"/>
      <c r="S199" s="291"/>
      <c r="T199" s="290"/>
      <c r="U199" s="190"/>
      <c r="V199" s="190"/>
      <c r="W199" s="190"/>
      <c r="X199" s="190"/>
      <c r="Y199" s="190"/>
      <c r="Z199" s="190"/>
      <c r="AA199" s="190"/>
    </row>
    <row r="200" ht="12.75" customHeight="1" spans="1:27">
      <c r="A200" s="291"/>
      <c r="B200" s="291"/>
      <c r="C200" s="190"/>
      <c r="D200" s="291"/>
      <c r="E200" s="291"/>
      <c r="F200" s="291"/>
      <c r="G200" s="526"/>
      <c r="H200" s="291"/>
      <c r="I200" s="290"/>
      <c r="J200" s="190"/>
      <c r="K200" s="190"/>
      <c r="L200" s="190"/>
      <c r="M200" s="190"/>
      <c r="N200" s="190"/>
      <c r="O200" s="190"/>
      <c r="P200" s="190"/>
      <c r="Q200" s="291"/>
      <c r="R200" s="190"/>
      <c r="S200" s="291"/>
      <c r="T200" s="290"/>
      <c r="U200" s="190"/>
      <c r="V200" s="190"/>
      <c r="W200" s="190"/>
      <c r="X200" s="190"/>
      <c r="Y200" s="190"/>
      <c r="Z200" s="190"/>
      <c r="AA200" s="190"/>
    </row>
    <row r="201" ht="12.75" customHeight="1" spans="1:27">
      <c r="A201" s="291"/>
      <c r="B201" s="291"/>
      <c r="C201" s="190"/>
      <c r="D201" s="291"/>
      <c r="E201" s="291"/>
      <c r="F201" s="291"/>
      <c r="G201" s="526"/>
      <c r="H201" s="291"/>
      <c r="I201" s="290"/>
      <c r="J201" s="190"/>
      <c r="K201" s="190"/>
      <c r="L201" s="190"/>
      <c r="M201" s="190"/>
      <c r="N201" s="190"/>
      <c r="O201" s="190"/>
      <c r="P201" s="190"/>
      <c r="Q201" s="291"/>
      <c r="R201" s="190"/>
      <c r="S201" s="291"/>
      <c r="T201" s="290"/>
      <c r="U201" s="190"/>
      <c r="V201" s="190"/>
      <c r="W201" s="190"/>
      <c r="X201" s="190"/>
      <c r="Y201" s="190"/>
      <c r="Z201" s="190"/>
      <c r="AA201" s="190"/>
    </row>
    <row r="202" ht="12.75" customHeight="1" spans="1:27">
      <c r="A202" s="291"/>
      <c r="B202" s="291"/>
      <c r="C202" s="190"/>
      <c r="D202" s="291"/>
      <c r="E202" s="291"/>
      <c r="F202" s="291"/>
      <c r="G202" s="526"/>
      <c r="H202" s="291"/>
      <c r="I202" s="290"/>
      <c r="J202" s="190"/>
      <c r="K202" s="190"/>
      <c r="L202" s="190"/>
      <c r="M202" s="190"/>
      <c r="N202" s="190"/>
      <c r="O202" s="190"/>
      <c r="P202" s="190"/>
      <c r="Q202" s="291"/>
      <c r="R202" s="190"/>
      <c r="S202" s="291"/>
      <c r="T202" s="290"/>
      <c r="U202" s="190"/>
      <c r="V202" s="190"/>
      <c r="W202" s="190"/>
      <c r="X202" s="190"/>
      <c r="Y202" s="190"/>
      <c r="Z202" s="190"/>
      <c r="AA202" s="190"/>
    </row>
    <row r="203" ht="12.75" customHeight="1" spans="1:27">
      <c r="A203" s="291"/>
      <c r="B203" s="291"/>
      <c r="C203" s="190"/>
      <c r="D203" s="291"/>
      <c r="E203" s="291"/>
      <c r="F203" s="291"/>
      <c r="G203" s="526"/>
      <c r="H203" s="291"/>
      <c r="I203" s="290"/>
      <c r="J203" s="190"/>
      <c r="K203" s="190"/>
      <c r="L203" s="190"/>
      <c r="M203" s="190"/>
      <c r="N203" s="190"/>
      <c r="O203" s="190"/>
      <c r="P203" s="190"/>
      <c r="Q203" s="291"/>
      <c r="R203" s="190"/>
      <c r="S203" s="291"/>
      <c r="T203" s="290"/>
      <c r="U203" s="190"/>
      <c r="V203" s="190"/>
      <c r="W203" s="190"/>
      <c r="X203" s="190"/>
      <c r="Y203" s="190"/>
      <c r="Z203" s="190"/>
      <c r="AA203" s="190"/>
    </row>
    <row r="204" ht="12.75" customHeight="1" spans="1:27">
      <c r="A204" s="291"/>
      <c r="B204" s="291"/>
      <c r="C204" s="190"/>
      <c r="D204" s="291"/>
      <c r="E204" s="291"/>
      <c r="F204" s="291"/>
      <c r="G204" s="526"/>
      <c r="H204" s="291"/>
      <c r="I204" s="290"/>
      <c r="J204" s="190"/>
      <c r="K204" s="190"/>
      <c r="L204" s="190"/>
      <c r="M204" s="190"/>
      <c r="N204" s="190"/>
      <c r="O204" s="190"/>
      <c r="P204" s="190"/>
      <c r="Q204" s="291"/>
      <c r="R204" s="190"/>
      <c r="S204" s="291"/>
      <c r="T204" s="290"/>
      <c r="U204" s="190"/>
      <c r="V204" s="190"/>
      <c r="W204" s="190"/>
      <c r="X204" s="190"/>
      <c r="Y204" s="190"/>
      <c r="Z204" s="190"/>
      <c r="AA204" s="190"/>
    </row>
    <row r="205" ht="12.75" customHeight="1" spans="1:27">
      <c r="A205" s="291"/>
      <c r="B205" s="291"/>
      <c r="C205" s="190"/>
      <c r="D205" s="291"/>
      <c r="E205" s="291"/>
      <c r="F205" s="291"/>
      <c r="G205" s="526"/>
      <c r="H205" s="291"/>
      <c r="I205" s="290"/>
      <c r="J205" s="190"/>
      <c r="K205" s="190"/>
      <c r="L205" s="190"/>
      <c r="M205" s="190"/>
      <c r="N205" s="190"/>
      <c r="O205" s="190"/>
      <c r="P205" s="190"/>
      <c r="Q205" s="291"/>
      <c r="R205" s="190"/>
      <c r="S205" s="291"/>
      <c r="T205" s="290"/>
      <c r="U205" s="190"/>
      <c r="V205" s="190"/>
      <c r="W205" s="190"/>
      <c r="X205" s="190"/>
      <c r="Y205" s="190"/>
      <c r="Z205" s="190"/>
      <c r="AA205" s="190"/>
    </row>
    <row r="206" ht="12.75" customHeight="1" spans="1:27">
      <c r="A206" s="291"/>
      <c r="B206" s="291"/>
      <c r="C206" s="190"/>
      <c r="D206" s="291"/>
      <c r="E206" s="291"/>
      <c r="F206" s="291"/>
      <c r="G206" s="526"/>
      <c r="H206" s="291"/>
      <c r="I206" s="290"/>
      <c r="J206" s="190"/>
      <c r="K206" s="190"/>
      <c r="L206" s="190"/>
      <c r="M206" s="190"/>
      <c r="N206" s="190"/>
      <c r="O206" s="190"/>
      <c r="P206" s="190"/>
      <c r="Q206" s="291"/>
      <c r="R206" s="190"/>
      <c r="S206" s="291"/>
      <c r="T206" s="290"/>
      <c r="U206" s="190"/>
      <c r="V206" s="190"/>
      <c r="W206" s="190"/>
      <c r="X206" s="190"/>
      <c r="Y206" s="190"/>
      <c r="Z206" s="190"/>
      <c r="AA206" s="190"/>
    </row>
    <row r="207" ht="12.75" customHeight="1" spans="1:27">
      <c r="A207" s="291"/>
      <c r="B207" s="291"/>
      <c r="C207" s="190"/>
      <c r="D207" s="291"/>
      <c r="E207" s="291"/>
      <c r="F207" s="291"/>
      <c r="G207" s="526"/>
      <c r="H207" s="291"/>
      <c r="I207" s="290"/>
      <c r="J207" s="190"/>
      <c r="K207" s="190"/>
      <c r="L207" s="190"/>
      <c r="M207" s="190"/>
      <c r="N207" s="190"/>
      <c r="O207" s="190"/>
      <c r="P207" s="190"/>
      <c r="Q207" s="291"/>
      <c r="R207" s="190"/>
      <c r="S207" s="291"/>
      <c r="T207" s="290"/>
      <c r="U207" s="190"/>
      <c r="V207" s="190"/>
      <c r="W207" s="190"/>
      <c r="X207" s="190"/>
      <c r="Y207" s="190"/>
      <c r="Z207" s="190"/>
      <c r="AA207" s="190"/>
    </row>
    <row r="208" ht="12.75" customHeight="1" spans="1:27">
      <c r="A208" s="291"/>
      <c r="B208" s="291"/>
      <c r="C208" s="190"/>
      <c r="D208" s="291"/>
      <c r="E208" s="291"/>
      <c r="F208" s="291"/>
      <c r="G208" s="526"/>
      <c r="H208" s="291"/>
      <c r="I208" s="290"/>
      <c r="J208" s="190"/>
      <c r="K208" s="190"/>
      <c r="L208" s="190"/>
      <c r="M208" s="190"/>
      <c r="N208" s="190"/>
      <c r="O208" s="190"/>
      <c r="P208" s="190"/>
      <c r="Q208" s="291"/>
      <c r="R208" s="190"/>
      <c r="S208" s="291"/>
      <c r="T208" s="290"/>
      <c r="U208" s="190"/>
      <c r="V208" s="190"/>
      <c r="W208" s="190"/>
      <c r="X208" s="190"/>
      <c r="Y208" s="190"/>
      <c r="Z208" s="190"/>
      <c r="AA208" s="190"/>
    </row>
    <row r="209" ht="12.75" customHeight="1" spans="1:27">
      <c r="A209" s="291"/>
      <c r="B209" s="291"/>
      <c r="C209" s="190"/>
      <c r="D209" s="291"/>
      <c r="E209" s="291"/>
      <c r="F209" s="291"/>
      <c r="G209" s="526"/>
      <c r="H209" s="291"/>
      <c r="I209" s="290"/>
      <c r="J209" s="190"/>
      <c r="K209" s="190"/>
      <c r="L209" s="190"/>
      <c r="M209" s="190"/>
      <c r="N209" s="190"/>
      <c r="O209" s="190"/>
      <c r="P209" s="190"/>
      <c r="Q209" s="291"/>
      <c r="R209" s="190"/>
      <c r="S209" s="291"/>
      <c r="T209" s="290"/>
      <c r="U209" s="190"/>
      <c r="V209" s="190"/>
      <c r="W209" s="190"/>
      <c r="X209" s="190"/>
      <c r="Y209" s="190"/>
      <c r="Z209" s="190"/>
      <c r="AA209" s="190"/>
    </row>
    <row r="210" ht="12.75" customHeight="1" spans="1:27">
      <c r="A210" s="291"/>
      <c r="B210" s="291"/>
      <c r="C210" s="190"/>
      <c r="D210" s="291"/>
      <c r="E210" s="291"/>
      <c r="F210" s="291"/>
      <c r="G210" s="526"/>
      <c r="H210" s="291"/>
      <c r="I210" s="290"/>
      <c r="J210" s="190"/>
      <c r="K210" s="190"/>
      <c r="L210" s="190"/>
      <c r="M210" s="190"/>
      <c r="N210" s="190"/>
      <c r="O210" s="190"/>
      <c r="P210" s="190"/>
      <c r="Q210" s="291"/>
      <c r="R210" s="190"/>
      <c r="S210" s="291"/>
      <c r="T210" s="290"/>
      <c r="U210" s="190"/>
      <c r="V210" s="190"/>
      <c r="W210" s="190"/>
      <c r="X210" s="190"/>
      <c r="Y210" s="190"/>
      <c r="Z210" s="190"/>
      <c r="AA210" s="190"/>
    </row>
    <row r="211" ht="12.75" customHeight="1" spans="1:27">
      <c r="A211" s="291"/>
      <c r="B211" s="291"/>
      <c r="C211" s="190"/>
      <c r="D211" s="291"/>
      <c r="E211" s="291"/>
      <c r="F211" s="291"/>
      <c r="G211" s="526"/>
      <c r="H211" s="291"/>
      <c r="I211" s="290"/>
      <c r="J211" s="190"/>
      <c r="K211" s="190"/>
      <c r="L211" s="190"/>
      <c r="M211" s="190"/>
      <c r="N211" s="190"/>
      <c r="O211" s="190"/>
      <c r="P211" s="190"/>
      <c r="Q211" s="291"/>
      <c r="R211" s="190"/>
      <c r="S211" s="291"/>
      <c r="T211" s="290"/>
      <c r="U211" s="190"/>
      <c r="V211" s="190"/>
      <c r="W211" s="190"/>
      <c r="X211" s="190"/>
      <c r="Y211" s="190"/>
      <c r="Z211" s="190"/>
      <c r="AA211" s="190"/>
    </row>
    <row r="212" ht="12.75" customHeight="1" spans="1:27">
      <c r="A212" s="291"/>
      <c r="B212" s="291"/>
      <c r="C212" s="190"/>
      <c r="D212" s="291"/>
      <c r="E212" s="291"/>
      <c r="F212" s="291"/>
      <c r="G212" s="526"/>
      <c r="H212" s="291"/>
      <c r="I212" s="290"/>
      <c r="J212" s="190"/>
      <c r="K212" s="190"/>
      <c r="L212" s="190"/>
      <c r="M212" s="190"/>
      <c r="N212" s="190"/>
      <c r="O212" s="190"/>
      <c r="P212" s="190"/>
      <c r="Q212" s="291"/>
      <c r="R212" s="190"/>
      <c r="S212" s="291"/>
      <c r="T212" s="290"/>
      <c r="U212" s="190"/>
      <c r="V212" s="190"/>
      <c r="W212" s="190"/>
      <c r="X212" s="190"/>
      <c r="Y212" s="190"/>
      <c r="Z212" s="190"/>
      <c r="AA212" s="190"/>
    </row>
    <row r="213" ht="12.75" customHeight="1" spans="1:27">
      <c r="A213" s="291"/>
      <c r="B213" s="291"/>
      <c r="C213" s="190"/>
      <c r="D213" s="291"/>
      <c r="E213" s="291"/>
      <c r="F213" s="291"/>
      <c r="G213" s="526"/>
      <c r="H213" s="291"/>
      <c r="I213" s="290"/>
      <c r="J213" s="190"/>
      <c r="K213" s="190"/>
      <c r="L213" s="190"/>
      <c r="M213" s="190"/>
      <c r="N213" s="190"/>
      <c r="O213" s="190"/>
      <c r="P213" s="190"/>
      <c r="Q213" s="291"/>
      <c r="R213" s="190"/>
      <c r="S213" s="291"/>
      <c r="T213" s="290"/>
      <c r="U213" s="190"/>
      <c r="V213" s="190"/>
      <c r="W213" s="190"/>
      <c r="X213" s="190"/>
      <c r="Y213" s="190"/>
      <c r="Z213" s="190"/>
      <c r="AA213" s="190"/>
    </row>
    <row r="214" ht="12.75" customHeight="1" spans="1:27">
      <c r="A214" s="291"/>
      <c r="B214" s="291"/>
      <c r="C214" s="190"/>
      <c r="D214" s="291"/>
      <c r="E214" s="291"/>
      <c r="F214" s="291"/>
      <c r="G214" s="526"/>
      <c r="H214" s="291"/>
      <c r="I214" s="290"/>
      <c r="J214" s="190"/>
      <c r="K214" s="190"/>
      <c r="L214" s="190"/>
      <c r="M214" s="190"/>
      <c r="N214" s="190"/>
      <c r="O214" s="190"/>
      <c r="P214" s="190"/>
      <c r="Q214" s="291"/>
      <c r="R214" s="190"/>
      <c r="S214" s="291"/>
      <c r="T214" s="290"/>
      <c r="U214" s="190"/>
      <c r="V214" s="190"/>
      <c r="W214" s="190"/>
      <c r="X214" s="190"/>
      <c r="Y214" s="190"/>
      <c r="Z214" s="190"/>
      <c r="AA214" s="190"/>
    </row>
    <row r="215" ht="12.75" customHeight="1" spans="1:27">
      <c r="A215" s="291"/>
      <c r="B215" s="291"/>
      <c r="C215" s="190"/>
      <c r="D215" s="291"/>
      <c r="E215" s="291"/>
      <c r="F215" s="291"/>
      <c r="G215" s="526"/>
      <c r="H215" s="291"/>
      <c r="I215" s="290"/>
      <c r="J215" s="190"/>
      <c r="K215" s="190"/>
      <c r="L215" s="190"/>
      <c r="M215" s="190"/>
      <c r="N215" s="190"/>
      <c r="O215" s="190"/>
      <c r="P215" s="190"/>
      <c r="Q215" s="291"/>
      <c r="R215" s="190"/>
      <c r="S215" s="291"/>
      <c r="T215" s="290"/>
      <c r="U215" s="190"/>
      <c r="V215" s="190"/>
      <c r="W215" s="190"/>
      <c r="X215" s="190"/>
      <c r="Y215" s="190"/>
      <c r="Z215" s="190"/>
      <c r="AA215" s="190"/>
    </row>
    <row r="216" ht="12.75" customHeight="1" spans="1:27">
      <c r="A216" s="291"/>
      <c r="B216" s="291"/>
      <c r="C216" s="190"/>
      <c r="D216" s="291"/>
      <c r="E216" s="291"/>
      <c r="F216" s="291"/>
      <c r="G216" s="526"/>
      <c r="H216" s="291"/>
      <c r="I216" s="290"/>
      <c r="J216" s="190"/>
      <c r="K216" s="190"/>
      <c r="L216" s="190"/>
      <c r="M216" s="190"/>
      <c r="N216" s="190"/>
      <c r="O216" s="190"/>
      <c r="P216" s="190"/>
      <c r="Q216" s="291"/>
      <c r="R216" s="190"/>
      <c r="S216" s="291"/>
      <c r="T216" s="290"/>
      <c r="U216" s="190"/>
      <c r="V216" s="190"/>
      <c r="W216" s="190"/>
      <c r="X216" s="190"/>
      <c r="Y216" s="190"/>
      <c r="Z216" s="190"/>
      <c r="AA216" s="190"/>
    </row>
    <row r="217" ht="12.75" customHeight="1" spans="1:27">
      <c r="A217" s="291"/>
      <c r="B217" s="291"/>
      <c r="C217" s="190"/>
      <c r="D217" s="291"/>
      <c r="E217" s="291"/>
      <c r="F217" s="291"/>
      <c r="G217" s="526"/>
      <c r="H217" s="291"/>
      <c r="I217" s="290"/>
      <c r="J217" s="190"/>
      <c r="K217" s="190"/>
      <c r="L217" s="190"/>
      <c r="M217" s="190"/>
      <c r="N217" s="190"/>
      <c r="O217" s="190"/>
      <c r="P217" s="190"/>
      <c r="Q217" s="291"/>
      <c r="R217" s="190"/>
      <c r="S217" s="291"/>
      <c r="T217" s="290"/>
      <c r="U217" s="190"/>
      <c r="V217" s="190"/>
      <c r="W217" s="190"/>
      <c r="X217" s="190"/>
      <c r="Y217" s="190"/>
      <c r="Z217" s="190"/>
      <c r="AA217" s="190"/>
    </row>
    <row r="218" ht="12.75" customHeight="1" spans="1:27">
      <c r="A218" s="291"/>
      <c r="B218" s="291"/>
      <c r="C218" s="190"/>
      <c r="D218" s="291"/>
      <c r="E218" s="291"/>
      <c r="F218" s="291"/>
      <c r="G218" s="526"/>
      <c r="H218" s="291"/>
      <c r="I218" s="290"/>
      <c r="J218" s="190"/>
      <c r="K218" s="190"/>
      <c r="L218" s="190"/>
      <c r="M218" s="190"/>
      <c r="N218" s="190"/>
      <c r="O218" s="190"/>
      <c r="P218" s="190"/>
      <c r="Q218" s="291"/>
      <c r="R218" s="190"/>
      <c r="S218" s="291"/>
      <c r="T218" s="290"/>
      <c r="U218" s="190"/>
      <c r="V218" s="190"/>
      <c r="W218" s="190"/>
      <c r="X218" s="190"/>
      <c r="Y218" s="190"/>
      <c r="Z218" s="190"/>
      <c r="AA218" s="190"/>
    </row>
    <row r="219" ht="12.75" customHeight="1" spans="1:27">
      <c r="A219" s="291"/>
      <c r="B219" s="291"/>
      <c r="C219" s="190"/>
      <c r="D219" s="291"/>
      <c r="E219" s="291"/>
      <c r="F219" s="291"/>
      <c r="G219" s="526"/>
      <c r="H219" s="291"/>
      <c r="I219" s="290"/>
      <c r="J219" s="190"/>
      <c r="K219" s="190"/>
      <c r="L219" s="190"/>
      <c r="M219" s="190"/>
      <c r="N219" s="190"/>
      <c r="O219" s="190"/>
      <c r="P219" s="190"/>
      <c r="Q219" s="291"/>
      <c r="R219" s="190"/>
      <c r="S219" s="291"/>
      <c r="T219" s="290"/>
      <c r="U219" s="190"/>
      <c r="V219" s="190"/>
      <c r="W219" s="190"/>
      <c r="X219" s="190"/>
      <c r="Y219" s="190"/>
      <c r="Z219" s="190"/>
      <c r="AA219" s="190"/>
    </row>
    <row r="220" ht="12.75" customHeight="1" spans="1:27">
      <c r="A220" s="291"/>
      <c r="B220" s="291"/>
      <c r="C220" s="190"/>
      <c r="D220" s="291"/>
      <c r="E220" s="291"/>
      <c r="F220" s="291"/>
      <c r="G220" s="526"/>
      <c r="H220" s="291"/>
      <c r="I220" s="290"/>
      <c r="J220" s="190"/>
      <c r="K220" s="190"/>
      <c r="L220" s="190"/>
      <c r="M220" s="190"/>
      <c r="N220" s="190"/>
      <c r="O220" s="190"/>
      <c r="P220" s="190"/>
      <c r="Q220" s="291"/>
      <c r="R220" s="190"/>
      <c r="S220" s="291"/>
      <c r="T220" s="290"/>
      <c r="U220" s="190"/>
      <c r="V220" s="190"/>
      <c r="W220" s="190"/>
      <c r="X220" s="190"/>
      <c r="Y220" s="190"/>
      <c r="Z220" s="190"/>
      <c r="AA220" s="190"/>
    </row>
    <row r="221" ht="12.75" customHeight="1" spans="1:27">
      <c r="A221" s="291"/>
      <c r="B221" s="291"/>
      <c r="C221" s="190"/>
      <c r="D221" s="291"/>
      <c r="E221" s="291"/>
      <c r="F221" s="291"/>
      <c r="G221" s="526"/>
      <c r="H221" s="291"/>
      <c r="I221" s="290"/>
      <c r="J221" s="190"/>
      <c r="K221" s="190"/>
      <c r="L221" s="190"/>
      <c r="M221" s="190"/>
      <c r="N221" s="190"/>
      <c r="O221" s="190"/>
      <c r="P221" s="190"/>
      <c r="Q221" s="291"/>
      <c r="R221" s="190"/>
      <c r="S221" s="291"/>
      <c r="T221" s="290"/>
      <c r="U221" s="190"/>
      <c r="V221" s="190"/>
      <c r="W221" s="190"/>
      <c r="X221" s="190"/>
      <c r="Y221" s="190"/>
      <c r="Z221" s="190"/>
      <c r="AA221" s="190"/>
    </row>
    <row r="222" ht="12.75" customHeight="1" spans="1:27">
      <c r="A222" s="291"/>
      <c r="B222" s="291"/>
      <c r="C222" s="190"/>
      <c r="D222" s="291"/>
      <c r="E222" s="291"/>
      <c r="F222" s="291"/>
      <c r="G222" s="526"/>
      <c r="H222" s="291"/>
      <c r="I222" s="290"/>
      <c r="J222" s="190"/>
      <c r="K222" s="190"/>
      <c r="L222" s="190"/>
      <c r="M222" s="190"/>
      <c r="N222" s="190"/>
      <c r="O222" s="190"/>
      <c r="P222" s="190"/>
      <c r="Q222" s="291"/>
      <c r="R222" s="190"/>
      <c r="S222" s="291"/>
      <c r="T222" s="290"/>
      <c r="U222" s="190"/>
      <c r="V222" s="190"/>
      <c r="W222" s="190"/>
      <c r="X222" s="190"/>
      <c r="Y222" s="190"/>
      <c r="Z222" s="190"/>
      <c r="AA222" s="190"/>
    </row>
    <row r="223" ht="12.75" customHeight="1" spans="1:27">
      <c r="A223" s="291"/>
      <c r="B223" s="291"/>
      <c r="C223" s="190"/>
      <c r="D223" s="291"/>
      <c r="E223" s="291"/>
      <c r="F223" s="291"/>
      <c r="G223" s="526"/>
      <c r="H223" s="291"/>
      <c r="I223" s="290"/>
      <c r="J223" s="190"/>
      <c r="K223" s="190"/>
      <c r="L223" s="190"/>
      <c r="M223" s="190"/>
      <c r="N223" s="190"/>
      <c r="O223" s="190"/>
      <c r="P223" s="190"/>
      <c r="Q223" s="291"/>
      <c r="R223" s="190"/>
      <c r="S223" s="291"/>
      <c r="T223" s="290"/>
      <c r="U223" s="190"/>
      <c r="V223" s="190"/>
      <c r="W223" s="190"/>
      <c r="X223" s="190"/>
      <c r="Y223" s="190"/>
      <c r="Z223" s="190"/>
      <c r="AA223" s="190"/>
    </row>
    <row r="224" ht="12.75" customHeight="1" spans="1:27">
      <c r="A224" s="291"/>
      <c r="B224" s="291"/>
      <c r="C224" s="190"/>
      <c r="D224" s="291"/>
      <c r="E224" s="291"/>
      <c r="F224" s="291"/>
      <c r="G224" s="526"/>
      <c r="H224" s="291"/>
      <c r="I224" s="290"/>
      <c r="J224" s="190"/>
      <c r="K224" s="190"/>
      <c r="L224" s="190"/>
      <c r="M224" s="190"/>
      <c r="N224" s="190"/>
      <c r="O224" s="190"/>
      <c r="P224" s="190"/>
      <c r="Q224" s="291"/>
      <c r="R224" s="190"/>
      <c r="S224" s="291"/>
      <c r="T224" s="290"/>
      <c r="U224" s="190"/>
      <c r="V224" s="190"/>
      <c r="W224" s="190"/>
      <c r="X224" s="190"/>
      <c r="Y224" s="190"/>
      <c r="Z224" s="190"/>
      <c r="AA224" s="190"/>
    </row>
    <row r="225" ht="12.75" customHeight="1" spans="1:27">
      <c r="A225" s="291"/>
      <c r="B225" s="291"/>
      <c r="C225" s="190"/>
      <c r="D225" s="291"/>
      <c r="E225" s="291"/>
      <c r="F225" s="291"/>
      <c r="G225" s="526"/>
      <c r="H225" s="291"/>
      <c r="I225" s="290"/>
      <c r="J225" s="190"/>
      <c r="K225" s="190"/>
      <c r="L225" s="190"/>
      <c r="M225" s="190"/>
      <c r="N225" s="190"/>
      <c r="O225" s="190"/>
      <c r="P225" s="190"/>
      <c r="Q225" s="291"/>
      <c r="R225" s="190"/>
      <c r="S225" s="291"/>
      <c r="T225" s="290"/>
      <c r="U225" s="190"/>
      <c r="V225" s="190"/>
      <c r="W225" s="190"/>
      <c r="X225" s="190"/>
      <c r="Y225" s="190"/>
      <c r="Z225" s="190"/>
      <c r="AA225" s="190"/>
    </row>
    <row r="226" ht="12.75" customHeight="1" spans="1:27">
      <c r="A226" s="291"/>
      <c r="B226" s="291"/>
      <c r="C226" s="190"/>
      <c r="D226" s="291"/>
      <c r="E226" s="291"/>
      <c r="F226" s="291"/>
      <c r="G226" s="526"/>
      <c r="H226" s="291"/>
      <c r="I226" s="290"/>
      <c r="J226" s="190"/>
      <c r="K226" s="190"/>
      <c r="L226" s="190"/>
      <c r="M226" s="190"/>
      <c r="N226" s="190"/>
      <c r="O226" s="190"/>
      <c r="P226" s="190"/>
      <c r="Q226" s="291"/>
      <c r="R226" s="190"/>
      <c r="S226" s="291"/>
      <c r="T226" s="290"/>
      <c r="U226" s="190"/>
      <c r="V226" s="190"/>
      <c r="W226" s="190"/>
      <c r="X226" s="190"/>
      <c r="Y226" s="190"/>
      <c r="Z226" s="190"/>
      <c r="AA226" s="190"/>
    </row>
    <row r="227" ht="12.75" customHeight="1" spans="1:27">
      <c r="A227" s="291"/>
      <c r="B227" s="291"/>
      <c r="C227" s="190"/>
      <c r="D227" s="291"/>
      <c r="E227" s="291"/>
      <c r="F227" s="291"/>
      <c r="G227" s="526"/>
      <c r="H227" s="291"/>
      <c r="I227" s="290"/>
      <c r="J227" s="190"/>
      <c r="K227" s="190"/>
      <c r="L227" s="190"/>
      <c r="M227" s="190"/>
      <c r="N227" s="190"/>
      <c r="O227" s="190"/>
      <c r="P227" s="190"/>
      <c r="Q227" s="291"/>
      <c r="R227" s="190"/>
      <c r="S227" s="291"/>
      <c r="T227" s="290"/>
      <c r="U227" s="190"/>
      <c r="V227" s="190"/>
      <c r="W227" s="190"/>
      <c r="X227" s="190"/>
      <c r="Y227" s="190"/>
      <c r="Z227" s="190"/>
      <c r="AA227" s="190"/>
    </row>
    <row r="228" ht="12.75" customHeight="1" spans="1:27">
      <c r="A228" s="291"/>
      <c r="B228" s="291"/>
      <c r="C228" s="190"/>
      <c r="D228" s="291"/>
      <c r="E228" s="291"/>
      <c r="F228" s="291"/>
      <c r="G228" s="526"/>
      <c r="H228" s="291"/>
      <c r="I228" s="290"/>
      <c r="J228" s="190"/>
      <c r="K228" s="190"/>
      <c r="L228" s="190"/>
      <c r="M228" s="190"/>
      <c r="N228" s="190"/>
      <c r="O228" s="190"/>
      <c r="P228" s="190"/>
      <c r="Q228" s="291"/>
      <c r="R228" s="190"/>
      <c r="S228" s="291"/>
      <c r="T228" s="290"/>
      <c r="U228" s="190"/>
      <c r="V228" s="190"/>
      <c r="W228" s="190"/>
      <c r="X228" s="190"/>
      <c r="Y228" s="190"/>
      <c r="Z228" s="190"/>
      <c r="AA228" s="190"/>
    </row>
    <row r="229" ht="12.75" customHeight="1" spans="1:27">
      <c r="A229" s="291"/>
      <c r="B229" s="291"/>
      <c r="C229" s="190"/>
      <c r="D229" s="291"/>
      <c r="E229" s="291"/>
      <c r="F229" s="291"/>
      <c r="G229" s="526"/>
      <c r="H229" s="291"/>
      <c r="I229" s="290"/>
      <c r="J229" s="190"/>
      <c r="K229" s="190"/>
      <c r="L229" s="190"/>
      <c r="M229" s="190"/>
      <c r="N229" s="190"/>
      <c r="O229" s="190"/>
      <c r="P229" s="190"/>
      <c r="Q229" s="291"/>
      <c r="R229" s="190"/>
      <c r="S229" s="291"/>
      <c r="T229" s="290"/>
      <c r="U229" s="190"/>
      <c r="V229" s="190"/>
      <c r="W229" s="190"/>
      <c r="X229" s="190"/>
      <c r="Y229" s="190"/>
      <c r="Z229" s="190"/>
      <c r="AA229" s="190"/>
    </row>
    <row r="230" ht="12.75" customHeight="1" spans="1:27">
      <c r="A230" s="291"/>
      <c r="B230" s="291"/>
      <c r="C230" s="190"/>
      <c r="D230" s="291"/>
      <c r="E230" s="291"/>
      <c r="F230" s="291"/>
      <c r="G230" s="526"/>
      <c r="H230" s="291"/>
      <c r="I230" s="290"/>
      <c r="J230" s="190"/>
      <c r="K230" s="190"/>
      <c r="L230" s="190"/>
      <c r="M230" s="190"/>
      <c r="N230" s="190"/>
      <c r="O230" s="190"/>
      <c r="P230" s="190"/>
      <c r="Q230" s="291"/>
      <c r="R230" s="190"/>
      <c r="S230" s="291"/>
      <c r="T230" s="290"/>
      <c r="U230" s="190"/>
      <c r="V230" s="190"/>
      <c r="W230" s="190"/>
      <c r="X230" s="190"/>
      <c r="Y230" s="190"/>
      <c r="Z230" s="190"/>
      <c r="AA230" s="190"/>
    </row>
    <row r="231" ht="12.75" customHeight="1" spans="1:27">
      <c r="A231" s="291"/>
      <c r="B231" s="291"/>
      <c r="C231" s="190"/>
      <c r="D231" s="291"/>
      <c r="E231" s="291"/>
      <c r="F231" s="291"/>
      <c r="G231" s="526"/>
      <c r="H231" s="291"/>
      <c r="I231" s="290"/>
      <c r="J231" s="190"/>
      <c r="K231" s="190"/>
      <c r="L231" s="190"/>
      <c r="M231" s="190"/>
      <c r="N231" s="190"/>
      <c r="O231" s="190"/>
      <c r="P231" s="190"/>
      <c r="Q231" s="291"/>
      <c r="R231" s="190"/>
      <c r="S231" s="291"/>
      <c r="T231" s="290"/>
      <c r="U231" s="190"/>
      <c r="V231" s="190"/>
      <c r="W231" s="190"/>
      <c r="X231" s="190"/>
      <c r="Y231" s="190"/>
      <c r="Z231" s="190"/>
      <c r="AA231" s="190"/>
    </row>
    <row r="232" ht="12.75" customHeight="1" spans="1:27">
      <c r="A232" s="291"/>
      <c r="B232" s="291"/>
      <c r="C232" s="190"/>
      <c r="D232" s="291"/>
      <c r="E232" s="291"/>
      <c r="F232" s="291"/>
      <c r="G232" s="526"/>
      <c r="H232" s="291"/>
      <c r="I232" s="290"/>
      <c r="J232" s="190"/>
      <c r="K232" s="190"/>
      <c r="L232" s="190"/>
      <c r="M232" s="190"/>
      <c r="N232" s="190"/>
      <c r="O232" s="190"/>
      <c r="P232" s="190"/>
      <c r="Q232" s="291"/>
      <c r="R232" s="190"/>
      <c r="S232" s="291"/>
      <c r="T232" s="290"/>
      <c r="U232" s="190"/>
      <c r="V232" s="190"/>
      <c r="W232" s="190"/>
      <c r="X232" s="190"/>
      <c r="Y232" s="190"/>
      <c r="Z232" s="190"/>
      <c r="AA232" s="190"/>
    </row>
    <row r="233" ht="12.75" customHeight="1" spans="1:27">
      <c r="A233" s="291"/>
      <c r="B233" s="291"/>
      <c r="C233" s="190"/>
      <c r="D233" s="291"/>
      <c r="E233" s="291"/>
      <c r="F233" s="291"/>
      <c r="G233" s="526"/>
      <c r="H233" s="291"/>
      <c r="I233" s="290"/>
      <c r="J233" s="190"/>
      <c r="K233" s="190"/>
      <c r="L233" s="190"/>
      <c r="M233" s="190"/>
      <c r="N233" s="190"/>
      <c r="O233" s="190"/>
      <c r="P233" s="190"/>
      <c r="Q233" s="291"/>
      <c r="R233" s="190"/>
      <c r="S233" s="291"/>
      <c r="T233" s="290"/>
      <c r="U233" s="190"/>
      <c r="V233" s="190"/>
      <c r="W233" s="190"/>
      <c r="X233" s="190"/>
      <c r="Y233" s="190"/>
      <c r="Z233" s="190"/>
      <c r="AA233" s="190"/>
    </row>
    <row r="234" ht="12.75" customHeight="1" spans="1:27">
      <c r="A234" s="291"/>
      <c r="B234" s="291"/>
      <c r="C234" s="190"/>
      <c r="D234" s="291"/>
      <c r="E234" s="291"/>
      <c r="F234" s="291"/>
      <c r="G234" s="526"/>
      <c r="H234" s="291"/>
      <c r="I234" s="290"/>
      <c r="J234" s="190"/>
      <c r="K234" s="190"/>
      <c r="L234" s="190"/>
      <c r="M234" s="190"/>
      <c r="N234" s="190"/>
      <c r="O234" s="190"/>
      <c r="P234" s="190"/>
      <c r="Q234" s="291"/>
      <c r="R234" s="190"/>
      <c r="S234" s="291"/>
      <c r="T234" s="290"/>
      <c r="U234" s="190"/>
      <c r="V234" s="190"/>
      <c r="W234" s="190"/>
      <c r="X234" s="190"/>
      <c r="Y234" s="190"/>
      <c r="Z234" s="190"/>
      <c r="AA234" s="190"/>
    </row>
    <row r="235" ht="12.75" customHeight="1" spans="1:27">
      <c r="A235" s="291"/>
      <c r="B235" s="291"/>
      <c r="C235" s="190"/>
      <c r="D235" s="291"/>
      <c r="E235" s="291"/>
      <c r="F235" s="291"/>
      <c r="G235" s="526"/>
      <c r="H235" s="291"/>
      <c r="I235" s="290"/>
      <c r="J235" s="190"/>
      <c r="K235" s="190"/>
      <c r="L235" s="190"/>
      <c r="M235" s="190"/>
      <c r="N235" s="190"/>
      <c r="O235" s="190"/>
      <c r="P235" s="190"/>
      <c r="Q235" s="291"/>
      <c r="R235" s="190"/>
      <c r="S235" s="291"/>
      <c r="T235" s="290"/>
      <c r="U235" s="190"/>
      <c r="V235" s="190"/>
      <c r="W235" s="190"/>
      <c r="X235" s="190"/>
      <c r="Y235" s="190"/>
      <c r="Z235" s="190"/>
      <c r="AA235" s="190"/>
    </row>
    <row r="236" ht="12.75" customHeight="1" spans="1:27">
      <c r="A236" s="291"/>
      <c r="B236" s="291"/>
      <c r="C236" s="190"/>
      <c r="D236" s="291"/>
      <c r="E236" s="291"/>
      <c r="F236" s="291"/>
      <c r="G236" s="526"/>
      <c r="H236" s="291"/>
      <c r="I236" s="290"/>
      <c r="J236" s="190"/>
      <c r="K236" s="190"/>
      <c r="L236" s="190"/>
      <c r="M236" s="190"/>
      <c r="N236" s="190"/>
      <c r="O236" s="190"/>
      <c r="P236" s="190"/>
      <c r="Q236" s="291"/>
      <c r="R236" s="190"/>
      <c r="S236" s="291"/>
      <c r="T236" s="290"/>
      <c r="U236" s="190"/>
      <c r="V236" s="190"/>
      <c r="W236" s="190"/>
      <c r="X236" s="190"/>
      <c r="Y236" s="190"/>
      <c r="Z236" s="190"/>
      <c r="AA236" s="190"/>
    </row>
    <row r="237" ht="12.75" customHeight="1" spans="1:27">
      <c r="A237" s="291"/>
      <c r="B237" s="291"/>
      <c r="C237" s="190"/>
      <c r="D237" s="291"/>
      <c r="E237" s="291"/>
      <c r="F237" s="291"/>
      <c r="G237" s="526"/>
      <c r="H237" s="291"/>
      <c r="I237" s="290"/>
      <c r="J237" s="190"/>
      <c r="K237" s="190"/>
      <c r="L237" s="190"/>
      <c r="M237" s="190"/>
      <c r="N237" s="190"/>
      <c r="O237" s="190"/>
      <c r="P237" s="190"/>
      <c r="Q237" s="291"/>
      <c r="R237" s="190"/>
      <c r="S237" s="291"/>
      <c r="T237" s="290"/>
      <c r="U237" s="190"/>
      <c r="V237" s="190"/>
      <c r="W237" s="190"/>
      <c r="X237" s="190"/>
      <c r="Y237" s="190"/>
      <c r="Z237" s="190"/>
      <c r="AA237" s="190"/>
    </row>
    <row r="238" ht="12.75" customHeight="1" spans="1:27">
      <c r="A238" s="291"/>
      <c r="B238" s="291"/>
      <c r="C238" s="190"/>
      <c r="D238" s="291"/>
      <c r="E238" s="291"/>
      <c r="F238" s="291"/>
      <c r="G238" s="526"/>
      <c r="H238" s="291"/>
      <c r="I238" s="290"/>
      <c r="J238" s="190"/>
      <c r="K238" s="190"/>
      <c r="L238" s="190"/>
      <c r="M238" s="190"/>
      <c r="N238" s="190"/>
      <c r="O238" s="190"/>
      <c r="P238" s="190"/>
      <c r="Q238" s="291"/>
      <c r="R238" s="190"/>
      <c r="S238" s="291"/>
      <c r="T238" s="290"/>
      <c r="U238" s="190"/>
      <c r="V238" s="190"/>
      <c r="W238" s="190"/>
      <c r="X238" s="190"/>
      <c r="Y238" s="190"/>
      <c r="Z238" s="190"/>
      <c r="AA238" s="190"/>
    </row>
    <row r="239" ht="12.75" customHeight="1" spans="1:27">
      <c r="A239" s="291"/>
      <c r="B239" s="291"/>
      <c r="C239" s="190"/>
      <c r="D239" s="291"/>
      <c r="E239" s="291"/>
      <c r="F239" s="291"/>
      <c r="G239" s="526"/>
      <c r="H239" s="291"/>
      <c r="I239" s="290"/>
      <c r="J239" s="190"/>
      <c r="K239" s="190"/>
      <c r="L239" s="190"/>
      <c r="M239" s="190"/>
      <c r="N239" s="190"/>
      <c r="O239" s="190"/>
      <c r="P239" s="190"/>
      <c r="Q239" s="291"/>
      <c r="R239" s="190"/>
      <c r="S239" s="291"/>
      <c r="T239" s="290"/>
      <c r="U239" s="190"/>
      <c r="V239" s="190"/>
      <c r="W239" s="190"/>
      <c r="X239" s="190"/>
      <c r="Y239" s="190"/>
      <c r="Z239" s="190"/>
      <c r="AA239" s="190"/>
    </row>
    <row r="240" ht="15.75" customHeight="1" spans="1:27">
      <c r="A240" s="188"/>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c r="AA240" s="188"/>
    </row>
    <row r="241" ht="15.75" customHeight="1" spans="1:27">
      <c r="A241" s="188"/>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row>
    <row r="242" ht="15.75" customHeight="1" spans="1:27">
      <c r="A242" s="188"/>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c r="AA242" s="188"/>
    </row>
    <row r="243" ht="15.75" customHeight="1" spans="1:27">
      <c r="A243" s="188"/>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c r="AA243" s="188"/>
    </row>
    <row r="244" ht="15.75" customHeight="1" spans="1:27">
      <c r="A244" s="188"/>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c r="AA244" s="188"/>
    </row>
    <row r="245" ht="15.75" customHeight="1" spans="1:27">
      <c r="A245" s="188"/>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c r="AA245" s="188"/>
    </row>
    <row r="246" ht="15.75" customHeight="1" spans="1:27">
      <c r="A246" s="188"/>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c r="AA246" s="188"/>
    </row>
    <row r="247" ht="15.75" customHeight="1" spans="1:27">
      <c r="A247" s="188"/>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row>
    <row r="248" ht="15.75" customHeight="1" spans="1:27">
      <c r="A248" s="188"/>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c r="AA248" s="188"/>
    </row>
    <row r="249" ht="15.75" customHeight="1" spans="1:27">
      <c r="A249" s="188"/>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c r="AA249" s="188"/>
    </row>
    <row r="250" ht="15.75" customHeight="1" spans="1:27">
      <c r="A250" s="188"/>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c r="AA250" s="188"/>
    </row>
    <row r="251" ht="15.75" customHeight="1" spans="1:27">
      <c r="A251" s="188"/>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row>
    <row r="252" ht="15.75" customHeight="1" spans="1:27">
      <c r="A252" s="188"/>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c r="AA252" s="188"/>
    </row>
    <row r="253" ht="15.75" customHeight="1" spans="1:27">
      <c r="A253" s="188"/>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c r="AA253" s="188"/>
    </row>
    <row r="254" ht="15.75" customHeight="1" spans="1:27">
      <c r="A254" s="188"/>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c r="AA254" s="188"/>
    </row>
    <row r="255" ht="15.75" customHeight="1" spans="1:27">
      <c r="A255" s="188"/>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c r="AA255" s="188"/>
    </row>
    <row r="256" ht="15.75" customHeight="1" spans="1:27">
      <c r="A256" s="188"/>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c r="AA256" s="188"/>
    </row>
    <row r="257" ht="15.75" customHeight="1" spans="1:27">
      <c r="A257" s="188"/>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c r="AA257" s="188"/>
    </row>
    <row r="258" ht="15.75" customHeight="1" spans="1:27">
      <c r="A258" s="188"/>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c r="AA258" s="188"/>
    </row>
    <row r="259" ht="15.75" customHeight="1" spans="1:27">
      <c r="A259" s="188"/>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row>
    <row r="260" ht="15.75" customHeight="1" spans="1:27">
      <c r="A260" s="188"/>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c r="AA260" s="188"/>
    </row>
    <row r="261" ht="15.75" customHeight="1" spans="1:27">
      <c r="A261" s="188"/>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c r="AA261" s="188"/>
    </row>
    <row r="262" ht="15.75" customHeight="1" spans="1:27">
      <c r="A262" s="188"/>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c r="AA262" s="188"/>
    </row>
    <row r="263" ht="15.75" customHeight="1" spans="1:27">
      <c r="A263" s="188"/>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c r="AA263" s="188"/>
    </row>
    <row r="264" ht="15.75" customHeight="1" spans="1:27">
      <c r="A264" s="188"/>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c r="AA264" s="188"/>
    </row>
    <row r="265" ht="15.75" customHeight="1" spans="1:27">
      <c r="A265" s="188"/>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c r="AA265" s="188"/>
    </row>
    <row r="266" ht="15.75" customHeight="1" spans="1:27">
      <c r="A266" s="188"/>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c r="AA266" s="188"/>
    </row>
    <row r="267" ht="15.75" customHeight="1" spans="1:27">
      <c r="A267" s="188"/>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c r="AA267" s="188"/>
    </row>
    <row r="268" ht="15.75" customHeight="1" spans="1:27">
      <c r="A268" s="188"/>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c r="AA268" s="188"/>
    </row>
    <row r="269" ht="15.75" customHeight="1" spans="1:27">
      <c r="A269" s="188"/>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c r="AA269" s="188"/>
    </row>
    <row r="270" ht="15.75" customHeight="1" spans="1:27">
      <c r="A270" s="188"/>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c r="AA270" s="188"/>
    </row>
    <row r="271" ht="15.75" customHeight="1" spans="1:27">
      <c r="A271" s="188"/>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c r="AA271" s="188"/>
    </row>
    <row r="272" ht="15.75" customHeight="1" spans="1:27">
      <c r="A272" s="188"/>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c r="AA272" s="188"/>
    </row>
    <row r="273" ht="15.75" customHeight="1" spans="1:27">
      <c r="A273" s="188"/>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c r="AA273" s="188"/>
    </row>
    <row r="274" ht="15.75" customHeight="1" spans="1:27">
      <c r="A274" s="188"/>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c r="AA274" s="188"/>
    </row>
    <row r="275" ht="15.75" customHeight="1" spans="1:27">
      <c r="A275" s="188"/>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c r="AA275" s="188"/>
    </row>
    <row r="276" ht="15.75" customHeight="1" spans="1:27">
      <c r="A276" s="188"/>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c r="AA276" s="188"/>
    </row>
    <row r="277" ht="15.75" customHeight="1" spans="1:27">
      <c r="A277" s="188"/>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c r="AA277" s="188"/>
    </row>
    <row r="278" ht="15.75" customHeight="1" spans="1:27">
      <c r="A278" s="188"/>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c r="AA278" s="188"/>
    </row>
    <row r="279" ht="15.75" customHeight="1" spans="1:27">
      <c r="A279" s="188"/>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c r="AA279" s="188"/>
    </row>
    <row r="280" ht="15.75" customHeight="1" spans="1:27">
      <c r="A280" s="188"/>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c r="AA280" s="188"/>
    </row>
    <row r="281" ht="15.75" customHeight="1" spans="1:27">
      <c r="A281" s="188"/>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c r="AA281" s="188"/>
    </row>
    <row r="282" ht="15.75" customHeight="1" spans="1:27">
      <c r="A282" s="188"/>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c r="AA282" s="188"/>
    </row>
    <row r="283" ht="15.75" customHeight="1" spans="1:27">
      <c r="A283" s="188"/>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c r="AA283" s="188"/>
    </row>
    <row r="284" ht="15.75" customHeight="1" spans="1:27">
      <c r="A284" s="188"/>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c r="AA284" s="188"/>
    </row>
    <row r="285" ht="15.75" customHeight="1" spans="1:27">
      <c r="A285" s="188"/>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c r="AA285" s="188"/>
    </row>
    <row r="286" ht="15.75" customHeight="1" spans="1:27">
      <c r="A286" s="188"/>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c r="AA286" s="188"/>
    </row>
    <row r="287" ht="15.75" customHeight="1" spans="1:27">
      <c r="A287" s="188"/>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c r="AA287" s="188"/>
    </row>
    <row r="288" ht="15.75" customHeight="1" spans="1:27">
      <c r="A288" s="188"/>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c r="AA288" s="188"/>
    </row>
    <row r="289" ht="15.75" customHeight="1" spans="1:27">
      <c r="A289" s="188"/>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c r="AA289" s="188"/>
    </row>
    <row r="290" ht="15.75" customHeight="1" spans="1:27">
      <c r="A290" s="188"/>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c r="AA290" s="188"/>
    </row>
    <row r="291" ht="15.75" customHeight="1" spans="1:27">
      <c r="A291" s="188"/>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c r="AA291" s="188"/>
    </row>
    <row r="292" ht="15.75" customHeight="1" spans="1:27">
      <c r="A292" s="188"/>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c r="AA292" s="188"/>
    </row>
    <row r="293" ht="15.75" customHeight="1" spans="1:27">
      <c r="A293" s="188"/>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c r="AA293" s="188"/>
    </row>
    <row r="294" ht="15.75" customHeight="1" spans="1:27">
      <c r="A294" s="188"/>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c r="AA294" s="188"/>
    </row>
    <row r="295" ht="15.75" customHeight="1" spans="1:27">
      <c r="A295" s="188"/>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c r="AA295" s="188"/>
    </row>
    <row r="296" ht="15.75" customHeight="1" spans="1:27">
      <c r="A296" s="188"/>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c r="AA296" s="188"/>
    </row>
    <row r="297" ht="15.75" customHeight="1" spans="1:27">
      <c r="A297" s="188"/>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c r="AA297" s="188"/>
    </row>
    <row r="298" ht="15.75" customHeight="1" spans="1:27">
      <c r="A298" s="188"/>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c r="AA298" s="188"/>
    </row>
    <row r="299" ht="15.75" customHeight="1" spans="1:27">
      <c r="A299" s="188"/>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c r="AA299" s="188"/>
    </row>
    <row r="300" ht="15.75" customHeight="1" spans="1:27">
      <c r="A300" s="188"/>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c r="AA300" s="188"/>
    </row>
    <row r="301" ht="15.75" customHeight="1" spans="1:27">
      <c r="A301" s="188"/>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c r="AA301" s="188"/>
    </row>
    <row r="302" ht="15.75" customHeight="1" spans="1:27">
      <c r="A302" s="188"/>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c r="AA302" s="188"/>
    </row>
    <row r="303" ht="15.75" customHeight="1" spans="1:27">
      <c r="A303" s="188"/>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c r="AA303" s="188"/>
    </row>
    <row r="304" ht="15.75" customHeight="1" spans="1:27">
      <c r="A304" s="188"/>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c r="AA304" s="188"/>
    </row>
    <row r="305" ht="15.75" customHeight="1" spans="1:27">
      <c r="A305" s="188"/>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c r="AA305" s="188"/>
    </row>
    <row r="306" ht="15.75" customHeight="1" spans="1:27">
      <c r="A306" s="188"/>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c r="AA306" s="188"/>
    </row>
    <row r="307" ht="15.75" customHeight="1" spans="1:27">
      <c r="A307" s="188"/>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row>
    <row r="308" ht="15.75" customHeight="1" spans="1:27">
      <c r="A308" s="188"/>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c r="AA308" s="188"/>
    </row>
    <row r="309" ht="15.75" customHeight="1" spans="1:27">
      <c r="A309" s="188"/>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c r="AA309" s="188"/>
    </row>
    <row r="310" ht="15.75" customHeight="1" spans="1:27">
      <c r="A310" s="188"/>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c r="AA310" s="188"/>
    </row>
    <row r="311" ht="15.75" customHeight="1" spans="1:27">
      <c r="A311" s="188"/>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c r="AA311" s="188"/>
    </row>
    <row r="312" ht="15.75" customHeight="1" spans="1:27">
      <c r="A312" s="188"/>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c r="AA312" s="188"/>
    </row>
    <row r="313" ht="15.75" customHeight="1" spans="1:27">
      <c r="A313" s="188"/>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c r="AA313" s="188"/>
    </row>
    <row r="314" ht="15.75" customHeight="1" spans="1:27">
      <c r="A314" s="188"/>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c r="AA314" s="188"/>
    </row>
    <row r="315" ht="15.75" customHeight="1" spans="1:27">
      <c r="A315" s="188"/>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c r="AA315" s="188"/>
    </row>
    <row r="316" ht="15.75" customHeight="1" spans="1:27">
      <c r="A316" s="188"/>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c r="AA316" s="188"/>
    </row>
    <row r="317" ht="15.75" customHeight="1" spans="1:27">
      <c r="A317" s="188"/>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c r="AA317" s="188"/>
    </row>
    <row r="318" ht="15.75" customHeight="1" spans="1:27">
      <c r="A318" s="188"/>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c r="AA318" s="188"/>
    </row>
    <row r="319" ht="15.75" customHeight="1" spans="1:27">
      <c r="A319" s="188"/>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c r="AA319" s="188"/>
    </row>
    <row r="320" ht="15.75" customHeight="1" spans="1:27">
      <c r="A320" s="188"/>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c r="AA320" s="188"/>
    </row>
    <row r="321" ht="15.75" customHeight="1" spans="1:27">
      <c r="A321" s="188"/>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c r="AA321" s="188"/>
    </row>
    <row r="322" ht="15.75" customHeight="1" spans="1:27">
      <c r="A322" s="188"/>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c r="AA322" s="188"/>
    </row>
    <row r="323" ht="15.75" customHeight="1" spans="1:27">
      <c r="A323" s="188"/>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c r="AA323" s="188"/>
    </row>
    <row r="324" ht="15.75" customHeight="1" spans="1:27">
      <c r="A324" s="188"/>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c r="AA324" s="188"/>
    </row>
    <row r="325" ht="15.75" customHeight="1" spans="1:27">
      <c r="A325" s="188"/>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c r="AA325" s="188"/>
    </row>
    <row r="326" ht="15.75" customHeight="1" spans="1:27">
      <c r="A326" s="188"/>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c r="AA326" s="188"/>
    </row>
    <row r="327" ht="15.75" customHeight="1" spans="1:27">
      <c r="A327" s="188"/>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c r="AA327" s="188"/>
    </row>
    <row r="328" ht="15.75" customHeight="1" spans="1:27">
      <c r="A328" s="188"/>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c r="AA328" s="188"/>
    </row>
    <row r="329" ht="15.75" customHeight="1" spans="1:27">
      <c r="A329" s="188"/>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c r="AA329" s="188"/>
    </row>
    <row r="330" ht="15.75" customHeight="1" spans="1:27">
      <c r="A330" s="188"/>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c r="AA330" s="188"/>
    </row>
    <row r="331" ht="15.75" customHeight="1" spans="1:27">
      <c r="A331" s="188"/>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c r="AA331" s="188"/>
    </row>
    <row r="332" ht="15.75" customHeight="1" spans="1:27">
      <c r="A332" s="188"/>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c r="AA332" s="188"/>
    </row>
    <row r="333" ht="15.75" customHeight="1" spans="1:27">
      <c r="A333" s="188"/>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c r="AA333" s="188"/>
    </row>
    <row r="334" ht="15.75" customHeight="1" spans="1:27">
      <c r="A334" s="188"/>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c r="AA334" s="188"/>
    </row>
    <row r="335" ht="15.75" customHeight="1" spans="1:27">
      <c r="A335" s="188"/>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row>
    <row r="336" ht="15.75" customHeight="1" spans="1:27">
      <c r="A336" s="188"/>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c r="AA336" s="188"/>
    </row>
    <row r="337" ht="15.75" customHeight="1" spans="1:27">
      <c r="A337" s="188"/>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c r="AA337" s="188"/>
    </row>
    <row r="338" ht="15.75" customHeight="1" spans="1:27">
      <c r="A338" s="188"/>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c r="AA338" s="188"/>
    </row>
    <row r="339" ht="15.75" customHeight="1" spans="1:27">
      <c r="A339" s="188"/>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c r="AA339" s="188"/>
    </row>
    <row r="340" ht="15.75" customHeight="1" spans="1:27">
      <c r="A340" s="188"/>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c r="AA340" s="188"/>
    </row>
    <row r="341" ht="15.75" customHeight="1" spans="1:27">
      <c r="A341" s="188"/>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c r="AA341" s="188"/>
    </row>
    <row r="342" ht="15.75" customHeight="1" spans="1:27">
      <c r="A342" s="18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c r="AA342" s="188"/>
    </row>
    <row r="343" ht="15.75" customHeight="1" spans="1:27">
      <c r="A343" s="18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c r="AA343" s="188"/>
    </row>
    <row r="344" ht="15.75" customHeight="1" spans="1:27">
      <c r="A344" s="188"/>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c r="AA344" s="188"/>
    </row>
    <row r="345" ht="15.75" customHeight="1" spans="1:27">
      <c r="A345" s="18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c r="AA345" s="188"/>
    </row>
    <row r="346" ht="15.75" customHeight="1" spans="1:27">
      <c r="A346" s="18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c r="AA346" s="188"/>
    </row>
    <row r="347" ht="15.75" customHeight="1" spans="1:27">
      <c r="A347" s="18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c r="AA347" s="188"/>
    </row>
    <row r="348" ht="15.75" customHeight="1" spans="1:27">
      <c r="A348" s="18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c r="AA348" s="188"/>
    </row>
    <row r="349" ht="15.75" customHeight="1" spans="1:27">
      <c r="A349" s="18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c r="AA349" s="188"/>
    </row>
    <row r="350" ht="15.75" customHeight="1" spans="1:27">
      <c r="A350" s="18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c r="AA350" s="188"/>
    </row>
    <row r="351" ht="15.75" customHeight="1" spans="1:27">
      <c r="A351" s="18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c r="AA351" s="188"/>
    </row>
    <row r="352" ht="15.75" customHeight="1" spans="1:27">
      <c r="A352" s="18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c r="AA352" s="188"/>
    </row>
    <row r="353" ht="15.75" customHeight="1" spans="1:27">
      <c r="A353" s="18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c r="AA353" s="188"/>
    </row>
    <row r="354" ht="15.75" customHeight="1" spans="1:27">
      <c r="A354" s="18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c r="AA354" s="188"/>
    </row>
    <row r="355" ht="15.75" customHeight="1" spans="1:27">
      <c r="A355" s="18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c r="AA355" s="188"/>
    </row>
    <row r="356" ht="15.75" customHeight="1" spans="1:27">
      <c r="A356" s="18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c r="AA356" s="188"/>
    </row>
    <row r="357" ht="15.75" customHeight="1" spans="1:27">
      <c r="A357" s="18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c r="AA357" s="188"/>
    </row>
    <row r="358" ht="15.75" customHeight="1" spans="1:27">
      <c r="A358" s="18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c r="AA358" s="188"/>
    </row>
    <row r="359" ht="15.75" customHeight="1" spans="1:27">
      <c r="A359" s="18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c r="AA359" s="188"/>
    </row>
    <row r="360" ht="15.75" customHeight="1" spans="1:27">
      <c r="A360" s="18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c r="AA360" s="188"/>
    </row>
    <row r="361" ht="15.75" customHeight="1" spans="1:27">
      <c r="A361" s="18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c r="AA361" s="188"/>
    </row>
    <row r="362" ht="15.75" customHeight="1" spans="1:27">
      <c r="A362" s="188"/>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c r="AA362" s="188"/>
    </row>
    <row r="363" ht="15.75" customHeight="1" spans="1:27">
      <c r="A363" s="188"/>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c r="AA363" s="188"/>
    </row>
    <row r="364" ht="15.75" customHeight="1" spans="1:27">
      <c r="A364" s="18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c r="AA364" s="188"/>
    </row>
    <row r="365" ht="15.75" customHeight="1" spans="1:27">
      <c r="A365" s="18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c r="AA365" s="188"/>
    </row>
    <row r="366" ht="15.75" customHeight="1" spans="1:27">
      <c r="A366" s="18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c r="AA366" s="188"/>
    </row>
    <row r="367" ht="15.75" customHeight="1" spans="1:27">
      <c r="A367" s="18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row>
    <row r="368" ht="15.75" customHeight="1" spans="1:27">
      <c r="A368" s="18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c r="AA368" s="188"/>
    </row>
    <row r="369" ht="15.75" customHeight="1" spans="1:27">
      <c r="A369" s="18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c r="AA369" s="188"/>
    </row>
    <row r="370" ht="15.75" customHeight="1" spans="1:27">
      <c r="A370" s="18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c r="AA370" s="188"/>
    </row>
    <row r="371" ht="15.75" customHeight="1" spans="1:27">
      <c r="A371" s="18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c r="AA371" s="188"/>
    </row>
    <row r="372" ht="15.75" customHeight="1" spans="1:27">
      <c r="A372" s="18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c r="AA372" s="188"/>
    </row>
    <row r="373" ht="15.75" customHeight="1" spans="1:27">
      <c r="A373" s="18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c r="AA373" s="188"/>
    </row>
    <row r="374" ht="15.75" customHeight="1" spans="1:27">
      <c r="A374" s="18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c r="AA374" s="188"/>
    </row>
    <row r="375" ht="15.75" customHeight="1" spans="1:27">
      <c r="A375" s="18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c r="AA375" s="188"/>
    </row>
    <row r="376" ht="15.75" customHeight="1" spans="1:27">
      <c r="A376" s="18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c r="AA376" s="188"/>
    </row>
    <row r="377" ht="15.75" customHeight="1" spans="1:27">
      <c r="A377" s="18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c r="AA377" s="188"/>
    </row>
    <row r="378" ht="15.75" customHeight="1" spans="1:27">
      <c r="A378" s="18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c r="AA378" s="188"/>
    </row>
    <row r="379" ht="15.75" customHeight="1" spans="1:27">
      <c r="A379" s="18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c r="AA379" s="188"/>
    </row>
    <row r="380" ht="15.75" customHeight="1" spans="1:27">
      <c r="A380" s="18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c r="AA380" s="188"/>
    </row>
    <row r="381" ht="15.75" customHeight="1" spans="1:27">
      <c r="A381" s="18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c r="AA381" s="188"/>
    </row>
    <row r="382" ht="15.75" customHeight="1" spans="1:27">
      <c r="A382" s="18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c r="AA382" s="188"/>
    </row>
    <row r="383" ht="15.75" customHeight="1" spans="1:27">
      <c r="A383" s="18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c r="AA383" s="188"/>
    </row>
    <row r="384" ht="15.75" customHeight="1" spans="1:27">
      <c r="A384" s="18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c r="AA384" s="188"/>
    </row>
    <row r="385" ht="15.75" customHeight="1" spans="1:27">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c r="AA385" s="188"/>
    </row>
    <row r="386" ht="15.75" customHeight="1" spans="1:27">
      <c r="A386" s="18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c r="AA386" s="188"/>
    </row>
    <row r="387" ht="15.75" customHeight="1" spans="1:27">
      <c r="A387" s="18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c r="AA387" s="188"/>
    </row>
    <row r="388" ht="15.75" customHeight="1" spans="1:27">
      <c r="A388" s="18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c r="AA388" s="188"/>
    </row>
    <row r="389" ht="15.75" customHeight="1" spans="1:27">
      <c r="A389" s="18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c r="AA389" s="188"/>
    </row>
    <row r="390" ht="15.75" customHeight="1" spans="1:27">
      <c r="A390" s="188"/>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c r="AA390" s="188"/>
    </row>
    <row r="391" ht="15.75" customHeight="1" spans="1:27">
      <c r="A391" s="188"/>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c r="AA391" s="188"/>
    </row>
    <row r="392" ht="15.75" customHeight="1" spans="1:27">
      <c r="A392" s="188"/>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c r="AA392" s="188"/>
    </row>
    <row r="393" ht="15.75" customHeight="1" spans="1:27">
      <c r="A393" s="18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c r="AA393" s="188"/>
    </row>
    <row r="394" ht="15.75" customHeight="1" spans="1:27">
      <c r="A394" s="188"/>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c r="AA394" s="188"/>
    </row>
    <row r="395" ht="15.75" customHeight="1" spans="1:27">
      <c r="A395" s="188"/>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c r="AA395" s="188"/>
    </row>
    <row r="396" ht="15.75" customHeight="1" spans="1:27">
      <c r="A396" s="188"/>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c r="AA396" s="188"/>
    </row>
    <row r="397" ht="15.75" customHeight="1" spans="1:27">
      <c r="A397" s="188"/>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c r="AA397" s="188"/>
    </row>
    <row r="398" ht="15.75" customHeight="1" spans="1:27">
      <c r="A398" s="18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c r="AA398" s="188"/>
    </row>
    <row r="399" ht="15.75" customHeight="1" spans="1:27">
      <c r="A399" s="188"/>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c r="AA399" s="188"/>
    </row>
    <row r="400" ht="15.75" customHeight="1" spans="1:27">
      <c r="A400" s="188"/>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c r="AA400" s="188"/>
    </row>
    <row r="401" ht="15.75" customHeight="1" spans="1:27">
      <c r="A401" s="188"/>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c r="AA401" s="188"/>
    </row>
    <row r="402" ht="15.75" customHeight="1" spans="1:27">
      <c r="A402" s="18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c r="AA402" s="188"/>
    </row>
    <row r="403" ht="15.75" customHeight="1" spans="1:27">
      <c r="A403" s="188"/>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c r="AA403" s="188"/>
    </row>
    <row r="404" ht="15.75" customHeight="1" spans="1:27">
      <c r="A404" s="188"/>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c r="AA404" s="188"/>
    </row>
    <row r="405" ht="15.75" customHeight="1" spans="1:27">
      <c r="A405" s="188"/>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c r="AA405" s="188"/>
    </row>
    <row r="406" ht="15.75" customHeight="1" spans="1:27">
      <c r="A406" s="188"/>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c r="AA406" s="188"/>
    </row>
    <row r="407" ht="15.75" customHeight="1" spans="1:27">
      <c r="A407" s="188"/>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c r="AA407" s="188"/>
    </row>
    <row r="408" ht="15.75" customHeight="1" spans="1:27">
      <c r="A408" s="188"/>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c r="AA408" s="188"/>
    </row>
    <row r="409" ht="15.75" customHeight="1" spans="1:27">
      <c r="A409" s="188"/>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c r="AA409" s="188"/>
    </row>
    <row r="410" ht="15.75" customHeight="1" spans="1:27">
      <c r="A410" s="188"/>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c r="AA410" s="188"/>
    </row>
    <row r="411" ht="15.75" customHeight="1" spans="1:27">
      <c r="A411" s="188"/>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c r="AA411" s="188"/>
    </row>
    <row r="412" ht="15.75" customHeight="1" spans="1:27">
      <c r="A412" s="188"/>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c r="AA412" s="188"/>
    </row>
    <row r="413" ht="15.75" customHeight="1" spans="1:27">
      <c r="A413" s="188"/>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c r="AA413" s="188"/>
    </row>
    <row r="414" ht="15.75" customHeight="1" spans="1:27">
      <c r="A414" s="188"/>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c r="AA414" s="188"/>
    </row>
    <row r="415" ht="15.75" customHeight="1" spans="1:27">
      <c r="A415" s="188"/>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c r="AA415" s="188"/>
    </row>
    <row r="416" ht="15.75" customHeight="1" spans="1:27">
      <c r="A416" s="188"/>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c r="AA416" s="188"/>
    </row>
    <row r="417" ht="15.75" customHeight="1" spans="1:27">
      <c r="A417" s="188"/>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c r="AA417" s="188"/>
    </row>
    <row r="418" ht="15.75" customHeight="1" spans="1:27">
      <c r="A418" s="188"/>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c r="AA418" s="188"/>
    </row>
    <row r="419" ht="15.75" customHeight="1" spans="1:27">
      <c r="A419" s="188"/>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c r="AA419" s="188"/>
    </row>
    <row r="420" ht="15.75" customHeight="1" spans="1:27">
      <c r="A420" s="18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c r="AA420" s="188"/>
    </row>
    <row r="421" ht="15.75" customHeight="1" spans="1:27">
      <c r="A421" s="188"/>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c r="AA421" s="188"/>
    </row>
    <row r="422" ht="15.75" customHeight="1" spans="1:27">
      <c r="A422" s="188"/>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c r="AA422" s="188"/>
    </row>
    <row r="423" ht="15.75" customHeight="1" spans="1:27">
      <c r="A423" s="188"/>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c r="AA423" s="188"/>
    </row>
    <row r="424" ht="15.75" customHeight="1" spans="1:27">
      <c r="A424" s="188"/>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c r="AA424" s="188"/>
    </row>
    <row r="425" ht="15.75" customHeight="1" spans="1:27">
      <c r="A425" s="188"/>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c r="AA425" s="188"/>
    </row>
    <row r="426" ht="15.75" customHeight="1" spans="1:27">
      <c r="A426" s="188"/>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c r="AA426" s="188"/>
    </row>
    <row r="427" ht="15.75" customHeight="1" spans="1:27">
      <c r="A427" s="188"/>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row>
    <row r="428" ht="15.75" customHeight="1" spans="1:27">
      <c r="A428" s="188"/>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c r="AA428" s="188"/>
    </row>
    <row r="429" ht="15.75" customHeight="1" spans="1:27">
      <c r="A429" s="188"/>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c r="AA429" s="188"/>
    </row>
    <row r="430" ht="15.75" customHeight="1" spans="1:27">
      <c r="A430" s="188"/>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c r="AA430" s="188"/>
    </row>
    <row r="431" ht="15.75" customHeight="1" spans="1:27">
      <c r="A431" s="188"/>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c r="AA431" s="188"/>
    </row>
    <row r="432" ht="15.75" customHeight="1" spans="1:27">
      <c r="A432" s="188"/>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c r="AA432" s="188"/>
    </row>
    <row r="433" ht="15.75" customHeight="1" spans="1:27">
      <c r="A433" s="188"/>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c r="AA433" s="188"/>
    </row>
    <row r="434" ht="15.75" customHeight="1" spans="1:27">
      <c r="A434" s="188"/>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c r="AA434" s="188"/>
    </row>
    <row r="435" ht="15.75" customHeight="1" spans="1:27">
      <c r="A435" s="188"/>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c r="AA435" s="188"/>
    </row>
    <row r="436" ht="15.75" customHeight="1" spans="1:27">
      <c r="A436" s="188"/>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c r="AA436" s="188"/>
    </row>
    <row r="437" ht="15.75" customHeight="1" spans="1:27">
      <c r="A437" s="188"/>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c r="AA437" s="188"/>
    </row>
    <row r="438" ht="15.75" customHeight="1" spans="1:27">
      <c r="A438" s="188"/>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c r="AA438" s="188"/>
    </row>
    <row r="439" ht="15.75" customHeight="1" spans="1:27">
      <c r="A439" s="188"/>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c r="AA439" s="188"/>
    </row>
    <row r="440" ht="15.75" customHeight="1" spans="1:27">
      <c r="A440" s="188"/>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c r="AA440" s="188"/>
    </row>
    <row r="441" ht="15.75" customHeight="1" spans="1:27">
      <c r="A441" s="188"/>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c r="AA441" s="188"/>
    </row>
    <row r="442" ht="15.75" customHeight="1" spans="1:27">
      <c r="A442" s="188"/>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c r="AA442" s="188"/>
    </row>
    <row r="443" ht="15.75" customHeight="1" spans="1:27">
      <c r="A443" s="188"/>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c r="AA443" s="188"/>
    </row>
    <row r="444" ht="15.75" customHeight="1" spans="1:27">
      <c r="A444" s="188"/>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c r="AA444" s="188"/>
    </row>
    <row r="445" ht="15.75" customHeight="1" spans="1:27">
      <c r="A445" s="188"/>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c r="AA445" s="188"/>
    </row>
    <row r="446" ht="15.75" customHeight="1" spans="1:27">
      <c r="A446" s="188"/>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c r="AA446" s="188"/>
    </row>
    <row r="447" ht="15.75" customHeight="1" spans="1:27">
      <c r="A447" s="188"/>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row>
    <row r="448" ht="15.75" customHeight="1" spans="1:27">
      <c r="A448" s="188"/>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c r="AA448" s="188"/>
    </row>
    <row r="449" ht="15.75" customHeight="1" spans="1:27">
      <c r="A449" s="188"/>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c r="AA449" s="188"/>
    </row>
    <row r="450" ht="15.75" customHeight="1" spans="1:27">
      <c r="A450" s="188"/>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c r="AA450" s="188"/>
    </row>
    <row r="451" ht="15.75" customHeight="1" spans="1:27">
      <c r="A451" s="188"/>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c r="AA451" s="188"/>
    </row>
    <row r="452" ht="15.75" customHeight="1" spans="1:27">
      <c r="A452" s="188"/>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c r="AA452" s="188"/>
    </row>
    <row r="453" ht="15.75" customHeight="1" spans="1:27">
      <c r="A453" s="188"/>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c r="AA453" s="188"/>
    </row>
    <row r="454" ht="15.75" customHeight="1" spans="1:27">
      <c r="A454" s="188"/>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c r="AA454" s="188"/>
    </row>
    <row r="455" ht="15.75" customHeight="1" spans="1:27">
      <c r="A455" s="18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c r="AA455" s="188"/>
    </row>
    <row r="456" ht="15.75" customHeight="1" spans="1:27">
      <c r="A456" s="18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c r="AA456" s="188"/>
    </row>
    <row r="457" ht="15.75" customHeight="1" spans="1:27">
      <c r="A457" s="18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c r="AA457" s="188"/>
    </row>
    <row r="458" ht="15.75" customHeight="1" spans="1:27">
      <c r="A458" s="188"/>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c r="AA458" s="188"/>
    </row>
    <row r="459" ht="15.75" customHeight="1" spans="1:27">
      <c r="A459" s="188"/>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c r="AA459" s="188"/>
    </row>
    <row r="460" ht="15.75" customHeight="1" spans="1:27">
      <c r="A460" s="188"/>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c r="AA460" s="188"/>
    </row>
    <row r="461" ht="15.75" customHeight="1" spans="1:27">
      <c r="A461" s="188"/>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c r="AA461" s="188"/>
    </row>
    <row r="462" ht="15.75" customHeight="1" spans="1:27">
      <c r="A462" s="18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c r="AA462" s="188"/>
    </row>
    <row r="463" ht="15.75" customHeight="1" spans="1:27">
      <c r="A463" s="18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c r="AA463" s="188"/>
    </row>
    <row r="464" ht="15.75" customHeight="1" spans="1:27">
      <c r="A464" s="188"/>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c r="AA464" s="188"/>
    </row>
    <row r="465" ht="15.75" customHeight="1" spans="1:27">
      <c r="A465" s="188"/>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c r="AA465" s="188"/>
    </row>
    <row r="466" ht="15.75" customHeight="1" spans="1:27">
      <c r="A466" s="188"/>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c r="AA466" s="188"/>
    </row>
    <row r="467" ht="15.75" customHeight="1" spans="1:27">
      <c r="A467" s="188"/>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c r="AA467" s="188"/>
    </row>
    <row r="468" ht="15.75" customHeight="1" spans="1:27">
      <c r="A468" s="18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c r="AA468" s="188"/>
    </row>
    <row r="469" ht="15.75" customHeight="1" spans="1:27">
      <c r="A469" s="188"/>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c r="AA469" s="188"/>
    </row>
    <row r="470" ht="15.75" customHeight="1" spans="1:27">
      <c r="A470" s="188"/>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c r="AA470" s="188"/>
    </row>
    <row r="471" ht="15.75" customHeight="1" spans="1:27">
      <c r="A471" s="188"/>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c r="AA471" s="188"/>
    </row>
    <row r="472" ht="15.75" customHeight="1" spans="1:27">
      <c r="A472" s="188"/>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c r="AA472" s="188"/>
    </row>
    <row r="473" ht="15.75" customHeight="1" spans="1:27">
      <c r="A473" s="188"/>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c r="AA473" s="188"/>
    </row>
    <row r="474" ht="15.75" customHeight="1" spans="1:27">
      <c r="A474" s="188"/>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c r="AA474" s="188"/>
    </row>
    <row r="475" ht="15.75" customHeight="1" spans="1:27">
      <c r="A475" s="188"/>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c r="AA475" s="188"/>
    </row>
    <row r="476" ht="15.75" customHeight="1" spans="1:27">
      <c r="A476" s="188"/>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c r="AA476" s="188"/>
    </row>
    <row r="477" ht="15.75" customHeight="1" spans="1:27">
      <c r="A477" s="188"/>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c r="AA477" s="188"/>
    </row>
    <row r="478" ht="15.75" customHeight="1" spans="1:27">
      <c r="A478" s="188"/>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c r="AA478" s="188"/>
    </row>
    <row r="479" ht="15.75" customHeight="1" spans="1:27">
      <c r="A479" s="18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c r="AA479" s="188"/>
    </row>
    <row r="480" ht="15.75" customHeight="1" spans="1:27">
      <c r="A480" s="188"/>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c r="AA480" s="188"/>
    </row>
    <row r="481" ht="15.75" customHeight="1" spans="1:27">
      <c r="A481" s="188"/>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c r="AA481" s="188"/>
    </row>
    <row r="482" ht="15.75" customHeight="1" spans="1:27">
      <c r="A482" s="188"/>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c r="AA482" s="188"/>
    </row>
    <row r="483" ht="15.75" customHeight="1" spans="1:27">
      <c r="A483" s="188"/>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c r="AA483" s="188"/>
    </row>
    <row r="484" ht="15.75" customHeight="1" spans="1:27">
      <c r="A484" s="18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c r="AA484" s="188"/>
    </row>
    <row r="485" ht="15.75" customHeight="1" spans="1:27">
      <c r="A485" s="188"/>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c r="AA485" s="188"/>
    </row>
    <row r="486" ht="15.75" customHeight="1" spans="1:27">
      <c r="A486" s="188"/>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c r="AA486" s="188"/>
    </row>
    <row r="487" ht="15.75" customHeight="1" spans="1:27">
      <c r="A487" s="188"/>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c r="AA487" s="188"/>
    </row>
    <row r="488" ht="15.75" customHeight="1" spans="1:27">
      <c r="A488" s="188"/>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c r="AA488" s="188"/>
    </row>
    <row r="489" ht="15.75" customHeight="1" spans="1:27">
      <c r="A489" s="188"/>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c r="AA489" s="188"/>
    </row>
    <row r="490" ht="15.75" customHeight="1" spans="1:27">
      <c r="A490" s="188"/>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c r="AA490" s="188"/>
    </row>
    <row r="491" ht="15.75" customHeight="1" spans="1:27">
      <c r="A491" s="188"/>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c r="AA491" s="188"/>
    </row>
    <row r="492" ht="15.75" customHeight="1" spans="1:27">
      <c r="A492" s="188"/>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c r="AA492" s="188"/>
    </row>
    <row r="493" ht="15.75" customHeight="1" spans="1:27">
      <c r="A493" s="188"/>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c r="AA493" s="188"/>
    </row>
    <row r="494" ht="15.75" customHeight="1" spans="1:27">
      <c r="A494" s="188"/>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c r="AA494" s="188"/>
    </row>
    <row r="495" ht="15.75" customHeight="1" spans="1:27">
      <c r="A495" s="188"/>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c r="AA495" s="188"/>
    </row>
    <row r="496" ht="15.75" customHeight="1" spans="1:27">
      <c r="A496" s="188"/>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c r="AA496" s="188"/>
    </row>
    <row r="497" ht="15.75" customHeight="1" spans="1:27">
      <c r="A497" s="188"/>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c r="AA497" s="188"/>
    </row>
    <row r="498" ht="15.75" customHeight="1" spans="1:27">
      <c r="A498" s="188"/>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c r="AA498" s="188"/>
    </row>
    <row r="499" ht="15.75" customHeight="1" spans="1:27">
      <c r="A499" s="188"/>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c r="AA499" s="188"/>
    </row>
    <row r="500" ht="15.75" customHeight="1" spans="1:27">
      <c r="A500" s="188"/>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c r="AA500" s="188"/>
    </row>
    <row r="501" ht="15.75" customHeight="1" spans="1:27">
      <c r="A501" s="188"/>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c r="AA501" s="188"/>
    </row>
    <row r="502" ht="15.75" customHeight="1" spans="1:27">
      <c r="A502" s="188"/>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c r="AA502" s="188"/>
    </row>
    <row r="503" ht="15.75" customHeight="1" spans="1:27">
      <c r="A503" s="188"/>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c r="AA503" s="188"/>
    </row>
    <row r="504" ht="15.75" customHeight="1" spans="1:27">
      <c r="A504" s="188"/>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c r="AA504" s="188"/>
    </row>
    <row r="505" ht="15.75" customHeight="1" spans="1:27">
      <c r="A505" s="188"/>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c r="AA505" s="188"/>
    </row>
    <row r="506" ht="15.75" customHeight="1" spans="1:27">
      <c r="A506" s="188"/>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c r="AA506" s="188"/>
    </row>
    <row r="507" ht="15.75" customHeight="1" spans="1:27">
      <c r="A507" s="188"/>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c r="AA507" s="188"/>
    </row>
    <row r="508" ht="15.75" customHeight="1" spans="1:27">
      <c r="A508" s="188"/>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c r="AA508" s="188"/>
    </row>
    <row r="509" ht="15.75" customHeight="1" spans="1:27">
      <c r="A509" s="188"/>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c r="AA509" s="188"/>
    </row>
    <row r="510" ht="15.75" customHeight="1" spans="1:27">
      <c r="A510" s="188"/>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c r="AA510" s="188"/>
    </row>
    <row r="511" ht="15.75" customHeight="1" spans="1:27">
      <c r="A511" s="188"/>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c r="AA511" s="188"/>
    </row>
    <row r="512" ht="15.75" customHeight="1" spans="1:27">
      <c r="A512" s="188"/>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c r="AA512" s="188"/>
    </row>
    <row r="513" ht="15.75" customHeight="1" spans="1:27">
      <c r="A513" s="188"/>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c r="AA513" s="188"/>
    </row>
    <row r="514" ht="15.75" customHeight="1" spans="1:27">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c r="AA514" s="188"/>
    </row>
    <row r="515" ht="15.75" customHeight="1" spans="1:27">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c r="AA515" s="188"/>
    </row>
    <row r="516" ht="15.75" customHeight="1" spans="1:27">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c r="AA516" s="188"/>
    </row>
    <row r="517" ht="15.75" customHeight="1" spans="1:27">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c r="AA517" s="188"/>
    </row>
    <row r="518" ht="15.75" customHeight="1" spans="1:27">
      <c r="A518" s="188"/>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c r="AA518" s="188"/>
    </row>
    <row r="519" ht="15.75" customHeight="1" spans="1:27">
      <c r="A519" s="188"/>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c r="AA519" s="188"/>
    </row>
    <row r="520" ht="15.75" customHeight="1" spans="1:27">
      <c r="A520" s="188"/>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c r="AA520" s="188"/>
    </row>
    <row r="521" ht="15.75" customHeight="1" spans="1:27">
      <c r="A521" s="188"/>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c r="AA521" s="188"/>
    </row>
    <row r="522" ht="15.75" customHeight="1" spans="1:27">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c r="AA522" s="188"/>
    </row>
    <row r="523" ht="15.75" customHeight="1" spans="1:27">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c r="AA523" s="188"/>
    </row>
    <row r="524" ht="15.75" customHeight="1" spans="1:27">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c r="AA524" s="188"/>
    </row>
    <row r="525" ht="15.75" customHeight="1" spans="1:27">
      <c r="A525" s="188"/>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c r="AA525" s="188"/>
    </row>
    <row r="526" ht="15.75" customHeight="1" spans="1:27">
      <c r="A526" s="188"/>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c r="AA526" s="188"/>
    </row>
    <row r="527" ht="15.75" customHeight="1" spans="1:27">
      <c r="A527" s="188"/>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c r="AA527" s="188"/>
    </row>
    <row r="528" ht="15.75" customHeight="1" spans="1:27">
      <c r="A528" s="188"/>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c r="AA528" s="188"/>
    </row>
    <row r="529" ht="15.75" customHeight="1" spans="1:27">
      <c r="A529" s="188"/>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c r="AA529" s="188"/>
    </row>
    <row r="530" ht="15.75" customHeight="1" spans="1:27">
      <c r="A530" s="18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c r="AA530" s="188"/>
    </row>
    <row r="531" ht="15.75" customHeight="1" spans="1:27">
      <c r="A531" s="18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c r="AA531" s="188"/>
    </row>
    <row r="532" ht="15.75" customHeight="1" spans="1:27">
      <c r="A532" s="188"/>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c r="AA532" s="188"/>
    </row>
    <row r="533" ht="15.75" customHeight="1" spans="1:27">
      <c r="A533" s="188"/>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c r="AA533" s="188"/>
    </row>
    <row r="534" ht="15.75" customHeight="1" spans="1:27">
      <c r="A534" s="18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c r="AA534" s="188"/>
    </row>
    <row r="535" ht="15.75" customHeight="1" spans="1:27">
      <c r="A535" s="18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c r="AA535" s="188"/>
    </row>
    <row r="536" ht="15.75" customHeight="1" spans="1:27">
      <c r="A536" s="188"/>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c r="AA536" s="188"/>
    </row>
    <row r="537" ht="15.75" customHeight="1" spans="1:27">
      <c r="A537" s="188"/>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c r="AA537" s="188"/>
    </row>
    <row r="538" ht="15.75" customHeight="1" spans="1:27">
      <c r="A538" s="188"/>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c r="AA538" s="188"/>
    </row>
    <row r="539" ht="15.75" customHeight="1" spans="1:27">
      <c r="A539" s="188"/>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c r="AA539" s="188"/>
    </row>
    <row r="540" ht="15.75" customHeight="1" spans="1:27">
      <c r="A540" s="188"/>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c r="AA540" s="188"/>
    </row>
    <row r="541" ht="15.75" customHeight="1" spans="1:27">
      <c r="A541" s="18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c r="AA541" s="188"/>
    </row>
    <row r="542" ht="15.75" customHeight="1" spans="1:27">
      <c r="A542" s="18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c r="AA542" s="188"/>
    </row>
    <row r="543" ht="15.75" customHeight="1" spans="1:27">
      <c r="A543" s="188"/>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c r="AA543" s="188"/>
    </row>
    <row r="544" ht="15.75" customHeight="1" spans="1:27">
      <c r="A544" s="188"/>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c r="AA544" s="188"/>
    </row>
    <row r="545" ht="15.75" customHeight="1" spans="1:27">
      <c r="A545" s="188"/>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c r="AA545" s="188"/>
    </row>
    <row r="546" ht="15.75" customHeight="1" spans="1:27">
      <c r="A546" s="188"/>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c r="AA546" s="188"/>
    </row>
    <row r="547" ht="15.75" customHeight="1" spans="1:27">
      <c r="A547" s="188"/>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c r="AA547" s="188"/>
    </row>
    <row r="548" ht="15.75" customHeight="1" spans="1:27">
      <c r="A548" s="188"/>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c r="AA548" s="188"/>
    </row>
    <row r="549" ht="15.75" customHeight="1" spans="1:27">
      <c r="A549" s="18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c r="AA549" s="188"/>
    </row>
    <row r="550" ht="15.75" customHeight="1" spans="1:27">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c r="AA550" s="188"/>
    </row>
    <row r="551" ht="15.75" customHeight="1" spans="1:27">
      <c r="A551" s="18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c r="AA551" s="188"/>
    </row>
    <row r="552" ht="15.75" customHeight="1" spans="1:27">
      <c r="A552" s="188"/>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c r="AA552" s="188"/>
    </row>
    <row r="553" ht="15.75" customHeight="1" spans="1:27">
      <c r="A553" s="18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c r="AA553" s="188"/>
    </row>
    <row r="554" ht="15.75" customHeight="1" spans="1:27">
      <c r="A554" s="18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c r="AA554" s="188"/>
    </row>
    <row r="555" ht="15.75" customHeight="1" spans="1:27">
      <c r="A555" s="188"/>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c r="AA555" s="188"/>
    </row>
    <row r="556" ht="15.75" customHeight="1" spans="1:27">
      <c r="A556" s="188"/>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c r="AA556" s="188"/>
    </row>
    <row r="557" ht="15.75" customHeight="1" spans="1:27">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c r="AA557" s="188"/>
    </row>
    <row r="558" ht="15.75" customHeight="1" spans="1:27">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c r="AA558" s="188"/>
    </row>
    <row r="559" ht="15.75" customHeight="1" spans="1:27">
      <c r="A559" s="18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c r="AA559" s="188"/>
    </row>
    <row r="560" ht="15.75" customHeight="1" spans="1:27">
      <c r="A560" s="188"/>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c r="AA560" s="188"/>
    </row>
    <row r="561" ht="15.75" customHeight="1" spans="1:27">
      <c r="A561" s="188"/>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c r="AA561" s="188"/>
    </row>
    <row r="562" ht="15.75" customHeight="1" spans="1:27">
      <c r="A562" s="188"/>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c r="AA562" s="188"/>
    </row>
    <row r="563" ht="15.75" customHeight="1" spans="1:27">
      <c r="A563" s="188"/>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c r="AA563" s="188"/>
    </row>
    <row r="564" ht="15.75" customHeight="1" spans="1:27">
      <c r="A564" s="188"/>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c r="AA564" s="188"/>
    </row>
    <row r="565" ht="15.75" customHeight="1" spans="1:27">
      <c r="A565" s="188"/>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c r="AA565" s="188"/>
    </row>
    <row r="566" ht="15.75" customHeight="1" spans="1:27">
      <c r="A566" s="188"/>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c r="AA566" s="188"/>
    </row>
    <row r="567" ht="15.75" customHeight="1" spans="1:27">
      <c r="A567" s="188"/>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c r="AA567" s="188"/>
    </row>
    <row r="568" ht="15.75" customHeight="1" spans="1:27">
      <c r="A568" s="188"/>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c r="AA568" s="188"/>
    </row>
    <row r="569" ht="15.75" customHeight="1" spans="1:27">
      <c r="A569" s="188"/>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c r="AA569" s="188"/>
    </row>
    <row r="570" ht="15.75" customHeight="1" spans="1:27">
      <c r="A570" s="18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c r="AA570" s="188"/>
    </row>
    <row r="571" ht="15.75" customHeight="1" spans="1:27">
      <c r="A571" s="18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c r="AA571" s="188"/>
    </row>
    <row r="572" ht="15.75" customHeight="1" spans="1:27">
      <c r="A572" s="18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c r="AA572" s="188"/>
    </row>
    <row r="573" ht="15.75" customHeight="1" spans="1:27">
      <c r="A573" s="18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c r="AA573" s="188"/>
    </row>
    <row r="574" ht="15.75" customHeight="1" spans="1:27">
      <c r="A574" s="18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c r="AA574" s="188"/>
    </row>
    <row r="575" ht="15.75" customHeight="1" spans="1:27">
      <c r="A575" s="18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c r="AA575" s="188"/>
    </row>
    <row r="576" ht="15.75" customHeight="1" spans="1:27">
      <c r="A576" s="18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c r="AA576" s="188"/>
    </row>
    <row r="577" ht="15.75" customHeight="1" spans="1:27">
      <c r="A577" s="18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c r="AA577" s="188"/>
    </row>
    <row r="578" ht="15.75" customHeight="1" spans="1:27">
      <c r="A578" s="18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c r="AA578" s="188"/>
    </row>
    <row r="579" ht="15.75" customHeight="1" spans="1:27">
      <c r="A579" s="18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c r="AA579" s="188"/>
    </row>
    <row r="580" ht="15.75" customHeight="1" spans="1:27">
      <c r="A580" s="18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c r="AA580" s="188"/>
    </row>
    <row r="581" ht="15.75" customHeight="1" spans="1:27">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c r="AA581" s="188"/>
    </row>
    <row r="582" ht="15.75" customHeight="1" spans="1:27">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c r="AA582" s="188"/>
    </row>
    <row r="583" ht="15.75" customHeight="1" spans="1:27">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c r="AA583" s="188"/>
    </row>
    <row r="584" ht="15.75" customHeight="1" spans="1:27">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c r="AA584" s="188"/>
    </row>
    <row r="585" ht="15.75" customHeight="1" spans="1:27">
      <c r="A585" s="18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c r="AA585" s="188"/>
    </row>
    <row r="586" ht="15.75" customHeight="1" spans="1:27">
      <c r="A586" s="18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c r="AA586" s="188"/>
    </row>
    <row r="587" ht="15.75" customHeight="1" spans="1:27">
      <c r="A587" s="18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c r="AA587" s="188"/>
    </row>
    <row r="588" ht="15.75" customHeight="1" spans="1:27">
      <c r="A588" s="18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c r="AA588" s="188"/>
    </row>
    <row r="589" ht="15.75" customHeight="1" spans="1:27">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c r="AA589" s="188"/>
    </row>
    <row r="590" ht="15.75" customHeight="1" spans="1:27">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c r="AA590" s="188"/>
    </row>
    <row r="591" ht="15.75" customHeight="1" spans="1:27">
      <c r="A591" s="18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c r="AA591" s="188"/>
    </row>
    <row r="592" ht="15.75" customHeight="1" spans="1:27">
      <c r="A592" s="18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c r="AA592" s="188"/>
    </row>
    <row r="593" ht="15.75" customHeight="1" spans="1:27">
      <c r="A593" s="18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c r="AA593" s="188"/>
    </row>
    <row r="594" ht="15.75" customHeight="1" spans="1:27">
      <c r="A594" s="18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c r="AA594" s="188"/>
    </row>
    <row r="595" ht="15.75" customHeight="1" spans="1:27">
      <c r="A595" s="18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c r="AA595" s="188"/>
    </row>
    <row r="596" ht="15.75" customHeight="1" spans="1:27">
      <c r="A596" s="18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c r="AA596" s="188"/>
    </row>
    <row r="597" ht="15.75" customHeight="1" spans="1:27">
      <c r="A597" s="18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c r="AA597" s="188"/>
    </row>
    <row r="598" ht="15.75" customHeight="1" spans="1:27">
      <c r="A598" s="18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c r="AA598" s="188"/>
    </row>
    <row r="599" ht="15.75" customHeight="1" spans="1:27">
      <c r="A599" s="18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c r="AA599" s="188"/>
    </row>
    <row r="600" ht="15.75" customHeight="1" spans="1:27">
      <c r="A600" s="18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c r="AA600" s="188"/>
    </row>
    <row r="601" ht="15.75" customHeight="1" spans="1:27">
      <c r="A601" s="18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c r="AA601" s="188"/>
    </row>
    <row r="602" ht="15.75" customHeight="1" spans="1:27">
      <c r="A602" s="18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c r="AA602" s="188"/>
    </row>
    <row r="603" ht="15.75" customHeight="1" spans="1:27">
      <c r="A603" s="18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c r="AA603" s="188"/>
    </row>
    <row r="604" ht="15.75" customHeight="1" spans="1:27">
      <c r="A604" s="18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c r="AA604" s="188"/>
    </row>
    <row r="605" ht="15.75" customHeight="1" spans="1:27">
      <c r="A605" s="18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c r="AA605" s="188"/>
    </row>
    <row r="606" ht="15.75" customHeight="1" spans="1:27">
      <c r="A606" s="18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c r="AA606" s="188"/>
    </row>
    <row r="607" ht="15.75" customHeight="1" spans="1:27">
      <c r="A607" s="18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c r="AA607" s="188"/>
    </row>
    <row r="608" ht="15.75" customHeight="1" spans="1:27">
      <c r="A608" s="18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c r="AA608" s="188"/>
    </row>
    <row r="609" ht="15.75" customHeight="1" spans="1:27">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c r="AA609" s="188"/>
    </row>
    <row r="610" ht="15.75" customHeight="1" spans="1:27">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c r="AA610" s="188"/>
    </row>
    <row r="611" ht="15.75" customHeight="1" spans="1:27">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c r="AA611" s="188"/>
    </row>
    <row r="612" ht="15.75" customHeight="1" spans="1:27">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c r="AA612" s="188"/>
    </row>
    <row r="613" ht="15.75" customHeight="1" spans="1:27">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c r="AA613" s="188"/>
    </row>
    <row r="614" ht="15.75" customHeight="1" spans="1:27">
      <c r="A614" s="18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c r="AA614" s="188"/>
    </row>
    <row r="615" ht="15.75" customHeight="1" spans="1:27">
      <c r="A615" s="18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c r="AA615" s="188"/>
    </row>
    <row r="616" ht="15.75" customHeight="1" spans="1:27">
      <c r="A616" s="18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c r="AA616" s="188"/>
    </row>
    <row r="617" ht="15.75" customHeight="1" spans="1:27">
      <c r="A617" s="18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c r="AA617" s="188"/>
    </row>
    <row r="618" ht="15.75" customHeight="1" spans="1:27">
      <c r="A618" s="18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c r="AA618" s="188"/>
    </row>
    <row r="619" ht="15.75" customHeight="1" spans="1:27">
      <c r="A619" s="18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c r="AA619" s="188"/>
    </row>
    <row r="620" ht="15.75" customHeight="1" spans="1:27">
      <c r="A620" s="18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c r="AA620" s="188"/>
    </row>
    <row r="621" ht="15.75" customHeight="1" spans="1:27">
      <c r="A621" s="18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c r="AA621" s="188"/>
    </row>
    <row r="622" ht="15.75" customHeight="1" spans="1:27">
      <c r="A622" s="18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c r="AA622" s="188"/>
    </row>
    <row r="623" ht="15.75" customHeight="1" spans="1:27">
      <c r="A623" s="18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c r="AA623" s="188"/>
    </row>
    <row r="624" ht="15.75" customHeight="1" spans="1:27">
      <c r="A624" s="18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c r="AA624" s="188"/>
    </row>
    <row r="625" ht="15.75" customHeight="1" spans="1:27">
      <c r="A625" s="18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c r="AA625" s="188"/>
    </row>
    <row r="626" ht="15.75" customHeight="1" spans="1:27">
      <c r="A626" s="18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c r="AA626" s="188"/>
    </row>
    <row r="627" ht="15.75" customHeight="1" spans="1:27">
      <c r="A627" s="18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c r="AA627" s="188"/>
    </row>
    <row r="628" ht="15.75" customHeight="1" spans="1:27">
      <c r="A628" s="18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c r="AA628" s="188"/>
    </row>
    <row r="629" ht="15.75" customHeight="1" spans="1:27">
      <c r="A629" s="18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c r="AA629" s="188"/>
    </row>
    <row r="630" ht="15.75" customHeight="1" spans="1:27">
      <c r="A630" s="18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c r="AA630" s="188"/>
    </row>
    <row r="631" ht="15.75" customHeight="1" spans="1:27">
      <c r="A631" s="18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c r="AA631" s="188"/>
    </row>
    <row r="632" ht="15.75" customHeight="1" spans="1:27">
      <c r="A632" s="18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c r="AA632" s="188"/>
    </row>
    <row r="633" ht="15.75" customHeight="1" spans="1:27">
      <c r="A633" s="18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c r="AA633" s="188"/>
    </row>
    <row r="634" ht="15.75" customHeight="1" spans="1:27">
      <c r="A634" s="18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c r="AA634" s="188"/>
    </row>
    <row r="635" ht="15.75" customHeight="1" spans="1:27">
      <c r="A635" s="18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c r="AA635" s="188"/>
    </row>
    <row r="636" ht="15.75" customHeight="1" spans="1:27">
      <c r="A636" s="18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c r="AA636" s="188"/>
    </row>
    <row r="637" ht="15.75" customHeight="1" spans="1:27">
      <c r="A637" s="18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c r="AA637" s="188"/>
    </row>
    <row r="638" ht="15.75" customHeight="1" spans="1:27">
      <c r="A638" s="18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c r="AA638" s="188"/>
    </row>
    <row r="639" ht="15.75" customHeight="1" spans="1:27">
      <c r="A639" s="18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c r="AA639" s="188"/>
    </row>
    <row r="640" ht="15.75" customHeight="1" spans="1:27">
      <c r="A640" s="18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c r="AA640" s="188"/>
    </row>
    <row r="641" ht="15.75" customHeight="1" spans="1:27">
      <c r="A641" s="18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c r="AA641" s="188"/>
    </row>
    <row r="642" ht="15.75" customHeight="1" spans="1:27">
      <c r="A642" s="18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c r="AA642" s="188"/>
    </row>
    <row r="643" ht="15.75" customHeight="1" spans="1:27">
      <c r="A643" s="18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c r="AA643" s="188"/>
    </row>
    <row r="644" ht="15.75" customHeight="1" spans="1:27">
      <c r="A644" s="18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c r="AA644" s="188"/>
    </row>
    <row r="645" ht="15.75" customHeight="1" spans="1:27">
      <c r="A645" s="18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c r="AA645" s="188"/>
    </row>
    <row r="646" ht="15.75" customHeight="1" spans="1:27">
      <c r="A646" s="18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c r="AA646" s="188"/>
    </row>
    <row r="647" ht="15.75" customHeight="1" spans="1:27">
      <c r="A647" s="18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c r="AA647" s="188"/>
    </row>
    <row r="648" ht="15.75" customHeight="1" spans="1:27">
      <c r="A648" s="18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c r="AA648" s="188"/>
    </row>
    <row r="649" ht="15.75" customHeight="1" spans="1:27">
      <c r="A649" s="18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c r="AA649" s="188"/>
    </row>
    <row r="650" ht="15.75" customHeight="1" spans="1:27">
      <c r="A650" s="18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c r="AA650" s="188"/>
    </row>
    <row r="651" ht="15.75" customHeight="1" spans="1:27">
      <c r="A651" s="18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c r="AA651" s="188"/>
    </row>
    <row r="652" ht="15.75" customHeight="1" spans="1:27">
      <c r="A652" s="18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c r="AA652" s="188"/>
    </row>
    <row r="653" ht="15.75" customHeight="1" spans="1:27">
      <c r="A653" s="18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c r="AA653" s="188"/>
    </row>
    <row r="654" ht="15.75" customHeight="1" spans="1:27">
      <c r="A654" s="18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c r="AA654" s="188"/>
    </row>
    <row r="655" ht="15.75" customHeight="1" spans="1:27">
      <c r="A655" s="18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c r="AA655" s="188"/>
    </row>
    <row r="656" ht="15.75" customHeight="1" spans="1:27">
      <c r="A656" s="18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c r="AA656" s="188"/>
    </row>
    <row r="657" ht="15.75" customHeight="1" spans="1:27">
      <c r="A657" s="18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c r="AA657" s="188"/>
    </row>
    <row r="658" ht="15.75" customHeight="1" spans="1:27">
      <c r="A658" s="18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c r="AA658" s="188"/>
    </row>
    <row r="659" ht="15.75" customHeight="1" spans="1:27">
      <c r="A659" s="18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c r="AA659" s="188"/>
    </row>
    <row r="660" ht="15.75" customHeight="1" spans="1:27">
      <c r="A660" s="18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c r="AA660" s="188"/>
    </row>
    <row r="661" ht="15.75" customHeight="1" spans="1:27">
      <c r="A661" s="18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c r="AA661" s="188"/>
    </row>
    <row r="662" ht="15.75" customHeight="1" spans="1:27">
      <c r="A662" s="18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c r="AA662" s="188"/>
    </row>
    <row r="663" ht="15.75" customHeight="1" spans="1:27">
      <c r="A663" s="18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c r="AA663" s="188"/>
    </row>
    <row r="664" ht="15.75" customHeight="1" spans="1:27">
      <c r="A664" s="18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c r="AA664" s="188"/>
    </row>
    <row r="665" ht="15.75" customHeight="1" spans="1:27">
      <c r="A665" s="18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c r="AA665" s="188"/>
    </row>
    <row r="666" ht="15.75" customHeight="1" spans="1:27">
      <c r="A666" s="18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c r="AA666" s="188"/>
    </row>
    <row r="667" ht="15.75" customHeight="1" spans="1:27">
      <c r="A667" s="18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c r="AA667" s="188"/>
    </row>
    <row r="668" ht="15.75" customHeight="1" spans="1:27">
      <c r="A668" s="18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c r="AA668" s="188"/>
    </row>
    <row r="669" ht="15.75" customHeight="1" spans="1:27">
      <c r="A669" s="18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c r="AA669" s="188"/>
    </row>
    <row r="670" ht="15.75" customHeight="1" spans="1:27">
      <c r="A670" s="18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c r="AA670" s="188"/>
    </row>
    <row r="671" ht="15.75" customHeight="1" spans="1:27">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c r="AA671" s="188"/>
    </row>
    <row r="672" ht="15.75" customHeight="1" spans="1:27">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c r="AA672" s="188"/>
    </row>
    <row r="673" ht="15.75" customHeight="1" spans="1:27">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c r="AA673" s="188"/>
    </row>
    <row r="674" ht="15.75" customHeight="1" spans="1:27">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c r="AA674" s="188"/>
    </row>
    <row r="675" ht="15.75" customHeight="1" spans="1:27">
      <c r="A675" s="18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c r="AA675" s="188"/>
    </row>
    <row r="676" ht="15.75" customHeight="1" spans="1:27">
      <c r="A676" s="18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c r="AA676" s="188"/>
    </row>
    <row r="677" ht="15.75" customHeight="1" spans="1:27">
      <c r="A677" s="18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c r="AA677" s="188"/>
    </row>
    <row r="678" ht="15.75" customHeight="1" spans="1:27">
      <c r="A678" s="18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c r="AA678" s="188"/>
    </row>
    <row r="679" ht="15.75" customHeight="1" spans="1:27">
      <c r="A679" s="18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c r="AA679" s="188"/>
    </row>
    <row r="680" ht="15.75" customHeight="1" spans="1:27">
      <c r="A680" s="18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c r="AA680" s="188"/>
    </row>
    <row r="681" ht="15.75" customHeight="1" spans="1:27">
      <c r="A681" s="18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c r="AA681" s="188"/>
    </row>
    <row r="682" ht="15.75" customHeight="1" spans="1:27">
      <c r="A682" s="18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c r="AA682" s="188"/>
    </row>
    <row r="683" ht="15.75" customHeight="1" spans="1:27">
      <c r="A683" s="18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c r="AA683" s="188"/>
    </row>
    <row r="684" ht="15.75" customHeight="1" spans="1:27">
      <c r="A684" s="18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c r="AA684" s="188"/>
    </row>
    <row r="685" ht="15.75" customHeight="1" spans="1:27">
      <c r="A685" s="18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c r="AA685" s="188"/>
    </row>
    <row r="686" ht="15.75" customHeight="1" spans="1:27">
      <c r="A686" s="18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c r="AA686" s="188"/>
    </row>
    <row r="687" ht="15.75" customHeight="1" spans="1:27">
      <c r="A687" s="18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c r="AA687" s="188"/>
    </row>
    <row r="688" ht="15.75" customHeight="1" spans="1:27">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c r="AA688" s="188"/>
    </row>
    <row r="689" ht="15.75" customHeight="1" spans="1:27">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c r="AA689" s="188"/>
    </row>
    <row r="690" ht="15.75" customHeight="1" spans="1:27">
      <c r="A690" s="18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c r="AA690" s="188"/>
    </row>
    <row r="691" ht="15.75" customHeight="1" spans="1:27">
      <c r="A691" s="18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c r="AA691" s="188"/>
    </row>
    <row r="692" ht="15.75" customHeight="1" spans="1:27">
      <c r="A692" s="18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c r="AA692" s="188"/>
    </row>
    <row r="693" ht="15.75" customHeight="1" spans="1:27">
      <c r="A693" s="18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c r="AA693" s="188"/>
    </row>
    <row r="694" ht="15.75" customHeight="1" spans="1:27">
      <c r="A694" s="18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c r="AA694" s="188"/>
    </row>
    <row r="695" ht="15.75" customHeight="1" spans="1:27">
      <c r="A695" s="18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c r="AA695" s="188"/>
    </row>
    <row r="696" ht="15.75" customHeight="1" spans="1:27">
      <c r="A696" s="18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c r="AA696" s="188"/>
    </row>
    <row r="697" ht="15.75" customHeight="1" spans="1:27">
      <c r="A697" s="18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c r="AA697" s="188"/>
    </row>
    <row r="698" ht="15.75" customHeight="1" spans="1:27">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c r="AA698" s="188"/>
    </row>
    <row r="699" ht="15.75" customHeight="1" spans="1:27">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c r="AA699" s="188"/>
    </row>
    <row r="700" ht="15.75" customHeight="1" spans="1:27">
      <c r="A700" s="18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c r="AA700" s="188"/>
    </row>
    <row r="701" ht="15.75" customHeight="1" spans="1:27">
      <c r="A701" s="18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c r="AA701" s="188"/>
    </row>
    <row r="702" ht="15.75" customHeight="1" spans="1:27">
      <c r="A702" s="18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c r="AA702" s="188"/>
    </row>
    <row r="703" ht="15.75" customHeight="1" spans="1:27">
      <c r="A703" s="18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c r="AA703" s="188"/>
    </row>
    <row r="704" ht="15.75" customHeight="1" spans="1:27">
      <c r="A704" s="18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c r="AA704" s="188"/>
    </row>
    <row r="705" ht="15.75" customHeight="1" spans="1:27">
      <c r="A705" s="18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c r="AA705" s="188"/>
    </row>
    <row r="706" ht="15.75" customHeight="1" spans="1:27">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c r="AA706" s="188"/>
    </row>
    <row r="707" ht="15.75" customHeight="1" spans="1:27">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c r="AA707" s="188"/>
    </row>
    <row r="708" ht="15.75" customHeight="1" spans="1:27">
      <c r="A708" s="18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c r="AA708" s="188"/>
    </row>
    <row r="709" ht="15.75" customHeight="1" spans="1:27">
      <c r="A709" s="18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c r="AA709" s="188"/>
    </row>
    <row r="710" ht="15.75" customHeight="1" spans="1:27">
      <c r="A710" s="18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c r="AA710" s="188"/>
    </row>
    <row r="711" ht="15.75" customHeight="1" spans="1:27">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c r="AA711" s="188"/>
    </row>
    <row r="712" ht="15.75" customHeight="1" spans="1:27">
      <c r="A712" s="18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c r="AA712" s="188"/>
    </row>
    <row r="713" ht="15.75" customHeight="1" spans="1:27">
      <c r="A713" s="18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c r="AA713" s="188"/>
    </row>
    <row r="714" ht="15.75" customHeight="1" spans="1:27">
      <c r="A714" s="18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c r="AA714" s="188"/>
    </row>
    <row r="715" ht="15.75" customHeight="1" spans="1:27">
      <c r="A715" s="18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c r="AA715" s="188"/>
    </row>
    <row r="716" ht="15.75" customHeight="1" spans="1:27">
      <c r="A716" s="18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c r="AA716" s="188"/>
    </row>
    <row r="717" ht="15.75" customHeight="1" spans="1:27">
      <c r="A717" s="18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c r="AA717" s="188"/>
    </row>
    <row r="718" ht="15.75" customHeight="1" spans="1:27">
      <c r="A718" s="18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c r="AA718" s="188"/>
    </row>
    <row r="719" ht="15.75" customHeight="1" spans="1:27">
      <c r="A719" s="18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c r="AA719" s="188"/>
    </row>
    <row r="720" ht="15.75" customHeight="1" spans="1:27">
      <c r="A720" s="18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c r="AA720" s="188"/>
    </row>
    <row r="721" ht="15.75" customHeight="1" spans="1:27">
      <c r="A721" s="18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c r="AA721" s="188"/>
    </row>
    <row r="722" ht="15.75" customHeight="1" spans="1:27">
      <c r="A722" s="18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c r="AA722" s="188"/>
    </row>
    <row r="723" ht="15.75" customHeight="1" spans="1:27">
      <c r="A723" s="18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c r="AA723" s="188"/>
    </row>
    <row r="724" ht="15.75" customHeight="1" spans="1:27">
      <c r="A724" s="18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c r="AA724" s="188"/>
    </row>
    <row r="725" ht="15.75" customHeight="1" spans="1:27">
      <c r="A725" s="18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c r="AA725" s="188"/>
    </row>
    <row r="726" ht="15.75" customHeight="1" spans="1:27">
      <c r="A726" s="18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c r="AA726" s="188"/>
    </row>
    <row r="727" ht="15.75" customHeight="1" spans="1:27">
      <c r="A727" s="18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c r="AA727" s="188"/>
    </row>
    <row r="728" ht="15.75" customHeight="1" spans="1:27">
      <c r="A728" s="18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c r="AA728" s="188"/>
    </row>
    <row r="729" ht="15.75" customHeight="1" spans="1:27">
      <c r="A729" s="18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c r="AA729" s="188"/>
    </row>
    <row r="730" ht="15.75" customHeight="1" spans="1:27">
      <c r="A730" s="18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c r="AA730" s="188"/>
    </row>
    <row r="731" ht="15.75" customHeight="1" spans="1:27">
      <c r="A731" s="18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c r="AA731" s="188"/>
    </row>
    <row r="732" ht="15.75" customHeight="1" spans="1:27">
      <c r="A732" s="18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c r="AA732" s="188"/>
    </row>
    <row r="733" ht="15.75" customHeight="1" spans="1:27">
      <c r="A733" s="18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c r="AA733" s="188"/>
    </row>
    <row r="734" ht="15.75" customHeight="1" spans="1:27">
      <c r="A734" s="18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c r="AA734" s="188"/>
    </row>
    <row r="735" ht="15.75" customHeight="1" spans="1:27">
      <c r="A735" s="18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c r="AA735" s="188"/>
    </row>
    <row r="736" ht="15.75" customHeight="1" spans="1:27">
      <c r="A736" s="18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c r="AA736" s="188"/>
    </row>
    <row r="737" ht="15.75" customHeight="1" spans="1:27">
      <c r="A737" s="18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c r="AA737" s="188"/>
    </row>
    <row r="738" ht="15.75" customHeight="1" spans="1:27">
      <c r="A738" s="18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c r="AA738" s="188"/>
    </row>
    <row r="739" ht="15.75" customHeight="1" spans="1:27">
      <c r="A739" s="18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c r="AA739" s="188"/>
    </row>
    <row r="740" ht="15.75" customHeight="1" spans="1:27">
      <c r="A740" s="18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c r="AA740" s="188"/>
    </row>
    <row r="741" ht="15.75" customHeight="1" spans="1:27">
      <c r="A741" s="18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c r="AA741" s="188"/>
    </row>
    <row r="742" ht="15.75" customHeight="1" spans="1:27">
      <c r="A742" s="18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c r="AA742" s="188"/>
    </row>
    <row r="743" ht="15.75" customHeight="1" spans="1:27">
      <c r="A743" s="18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c r="AA743" s="188"/>
    </row>
    <row r="744" ht="15.75" customHeight="1" spans="1:27">
      <c r="A744" s="18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c r="AA744" s="188"/>
    </row>
    <row r="745" ht="15.75" customHeight="1" spans="1:27">
      <c r="A745" s="188"/>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c r="AA745" s="188"/>
    </row>
    <row r="746" ht="15.75" customHeight="1" spans="1:27">
      <c r="A746" s="188"/>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c r="AA746" s="188"/>
    </row>
    <row r="747" ht="15.75" customHeight="1" spans="1:27">
      <c r="A747" s="188"/>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c r="AA747" s="188"/>
    </row>
    <row r="748" ht="15.75" customHeight="1" spans="1:27">
      <c r="A748" s="188"/>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c r="AA748" s="188"/>
    </row>
    <row r="749" ht="15.75" customHeight="1" spans="1:27">
      <c r="A749" s="188"/>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c r="AA749" s="188"/>
    </row>
    <row r="750" ht="15.75" customHeight="1" spans="1:27">
      <c r="A750" s="18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c r="AA750" s="188"/>
    </row>
    <row r="751" ht="15.75" customHeight="1" spans="1:27">
      <c r="A751" s="188"/>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c r="AA751" s="188"/>
    </row>
    <row r="752" ht="15.75" customHeight="1" spans="1:27">
      <c r="A752" s="188"/>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c r="AA752" s="188"/>
    </row>
    <row r="753" ht="15.75" customHeight="1" spans="1:27">
      <c r="A753" s="188"/>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c r="AA753" s="188"/>
    </row>
    <row r="754" ht="15.75" customHeight="1" spans="1:27">
      <c r="A754" s="188"/>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c r="AA754" s="188"/>
    </row>
    <row r="755" ht="15.75" customHeight="1" spans="1:27">
      <c r="A755" s="188"/>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c r="AA755" s="188"/>
    </row>
    <row r="756" ht="15.75" customHeight="1" spans="1:27">
      <c r="A756" s="188"/>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c r="AA756" s="188"/>
    </row>
    <row r="757" ht="15.75" customHeight="1" spans="1:27">
      <c r="A757" s="188"/>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c r="AA757" s="188"/>
    </row>
    <row r="758" ht="15.75" customHeight="1" spans="1:27">
      <c r="A758" s="188"/>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c r="AA758" s="188"/>
    </row>
    <row r="759" ht="15.75" customHeight="1" spans="1:27">
      <c r="A759" s="188"/>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c r="AA759" s="188"/>
    </row>
    <row r="760" ht="15.75" customHeight="1" spans="1:27">
      <c r="A760" s="188"/>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c r="AA760" s="188"/>
    </row>
    <row r="761" ht="15.75" customHeight="1" spans="1:27">
      <c r="A761" s="188"/>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c r="AA761" s="188"/>
    </row>
    <row r="762" ht="15.75" customHeight="1" spans="1:27">
      <c r="A762" s="188"/>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c r="AA762" s="188"/>
    </row>
    <row r="763" ht="15.75" customHeight="1" spans="1:27">
      <c r="A763" s="188"/>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c r="AA763" s="188"/>
    </row>
    <row r="764" ht="15.75" customHeight="1" spans="1:27">
      <c r="A764" s="18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c r="AA764" s="188"/>
    </row>
    <row r="765" ht="15.75" customHeight="1" spans="1:27">
      <c r="A765" s="18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c r="AA765" s="188"/>
    </row>
    <row r="766" ht="15.75" customHeight="1" spans="1:27">
      <c r="A766" s="188"/>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c r="AA766" s="188"/>
    </row>
    <row r="767" ht="15.75" customHeight="1" spans="1:27">
      <c r="A767" s="188"/>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c r="AA767" s="188"/>
    </row>
    <row r="768" ht="15.75" customHeight="1" spans="1:27">
      <c r="A768" s="188"/>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c r="AA768" s="188"/>
    </row>
    <row r="769" ht="15.75" customHeight="1" spans="1:27">
      <c r="A769" s="188"/>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c r="AA769" s="188"/>
    </row>
    <row r="770" ht="15.75" customHeight="1" spans="1:27">
      <c r="A770" s="188"/>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c r="AA770" s="188"/>
    </row>
    <row r="771" ht="15.75" customHeight="1" spans="1:27">
      <c r="A771" s="188"/>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c r="AA771" s="188"/>
    </row>
    <row r="772" ht="15.75" customHeight="1" spans="1:27">
      <c r="A772" s="188"/>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c r="AA772" s="188"/>
    </row>
    <row r="773" ht="15.75" customHeight="1" spans="1:27">
      <c r="A773" s="188"/>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c r="AA773" s="188"/>
    </row>
    <row r="774" ht="15.75" customHeight="1" spans="1:27">
      <c r="A774" s="188"/>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c r="AA774" s="188"/>
    </row>
    <row r="775" ht="15.75" customHeight="1" spans="1:27">
      <c r="A775" s="188"/>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c r="AA775" s="188"/>
    </row>
    <row r="776" ht="15.75" customHeight="1" spans="1:27">
      <c r="A776" s="188"/>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c r="AA776" s="188"/>
    </row>
    <row r="777" ht="15.75" customHeight="1" spans="1:27">
      <c r="A777" s="188"/>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c r="AA777" s="188"/>
    </row>
    <row r="778" ht="15.75" customHeight="1" spans="1:27">
      <c r="A778" s="188"/>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c r="AA778" s="188"/>
    </row>
    <row r="779" ht="15.75" customHeight="1" spans="1:27">
      <c r="A779" s="188"/>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c r="AA779" s="188"/>
    </row>
    <row r="780" ht="15.75" customHeight="1" spans="1:27">
      <c r="A780" s="188"/>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c r="AA780" s="188"/>
    </row>
    <row r="781" ht="15.75" customHeight="1" spans="1:27">
      <c r="A781" s="188"/>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c r="AA781" s="188"/>
    </row>
    <row r="782" ht="15.75" customHeight="1" spans="1:27">
      <c r="A782" s="188"/>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c r="AA782" s="188"/>
    </row>
    <row r="783" ht="15.75" customHeight="1" spans="1:27">
      <c r="A783" s="18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c r="AA783" s="188"/>
    </row>
    <row r="784" ht="15.75" customHeight="1" spans="1:27">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c r="AA784" s="188"/>
    </row>
    <row r="785" ht="15.75" customHeight="1" spans="1:27">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row>
    <row r="786" ht="15.75" customHeight="1" spans="1:27">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c r="AA786" s="188"/>
    </row>
    <row r="787" ht="15.75" customHeight="1" spans="1:27">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c r="AA787" s="188"/>
    </row>
    <row r="788" ht="15.75" customHeight="1" spans="1:27">
      <c r="A788" s="188"/>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c r="AA788" s="188"/>
    </row>
    <row r="789" ht="15.75" customHeight="1" spans="1:27">
      <c r="A789" s="188"/>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c r="AA789" s="188"/>
    </row>
    <row r="790" ht="15.75" customHeight="1" spans="1:27">
      <c r="A790" s="188"/>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c r="AA790" s="188"/>
    </row>
    <row r="791" ht="15.75" customHeight="1" spans="1:27">
      <c r="A791" s="18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c r="AA791" s="188"/>
    </row>
    <row r="792" ht="15.75" customHeight="1" spans="1:27">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c r="AA792" s="188"/>
    </row>
    <row r="793" ht="15.75" customHeight="1" spans="1:27">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row>
    <row r="794" ht="15.75" customHeight="1" spans="1:27">
      <c r="A794" s="18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c r="AA794" s="188"/>
    </row>
    <row r="795" ht="15.75" customHeight="1" spans="1:27">
      <c r="A795" s="188"/>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c r="AA795" s="188"/>
    </row>
    <row r="796" ht="15.75" customHeight="1" spans="1:27">
      <c r="A796" s="188"/>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c r="AA796" s="188"/>
    </row>
    <row r="797" ht="15.75" customHeight="1" spans="1:27">
      <c r="A797" s="188"/>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c r="AA797" s="188"/>
    </row>
    <row r="798" ht="15.75" customHeight="1" spans="1:27">
      <c r="A798" s="188"/>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c r="AA798" s="188"/>
    </row>
    <row r="799" ht="15.75" customHeight="1" spans="1:27">
      <c r="A799" s="188"/>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c r="AA799" s="188"/>
    </row>
    <row r="800" ht="15.75" customHeight="1" spans="1:27">
      <c r="A800" s="188"/>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c r="AA800" s="188"/>
    </row>
    <row r="801" ht="15.75" customHeight="1" spans="1:27">
      <c r="A801" s="188"/>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c r="AA801" s="188"/>
    </row>
    <row r="802" ht="15.75" customHeight="1" spans="1:27">
      <c r="A802" s="188"/>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c r="AA802" s="188"/>
    </row>
    <row r="803" ht="15.75" customHeight="1" spans="1:27">
      <c r="A803" s="188"/>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c r="AA803" s="188"/>
    </row>
    <row r="804" ht="15.75" customHeight="1" spans="1:27">
      <c r="A804" s="188"/>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c r="AA804" s="188"/>
    </row>
    <row r="805" ht="15.75" customHeight="1" spans="1:27">
      <c r="A805" s="188"/>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c r="AA805" s="188"/>
    </row>
    <row r="806" ht="15.75" customHeight="1" spans="1:27">
      <c r="A806" s="188"/>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c r="AA806" s="188"/>
    </row>
    <row r="807" ht="15.75" customHeight="1" spans="1:27">
      <c r="A807" s="188"/>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c r="AA807" s="188"/>
    </row>
    <row r="808" ht="15.75" customHeight="1" spans="1:27">
      <c r="A808" s="188"/>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c r="AA808" s="188"/>
    </row>
    <row r="809" ht="15.75" customHeight="1" spans="1:27">
      <c r="A809" s="188"/>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c r="AA809" s="188"/>
    </row>
    <row r="810" ht="15.75" customHeight="1" spans="1:27">
      <c r="A810" s="188"/>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c r="AA810" s="188"/>
    </row>
    <row r="811" ht="15.75" customHeight="1" spans="1:27">
      <c r="A811" s="188"/>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c r="AA811" s="188"/>
    </row>
    <row r="812" ht="15.75" customHeight="1" spans="1:27">
      <c r="A812" s="188"/>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c r="AA812" s="188"/>
    </row>
    <row r="813" ht="15.75" customHeight="1" spans="1:27">
      <c r="A813" s="188"/>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c r="AA813" s="188"/>
    </row>
    <row r="814" ht="15.75" customHeight="1" spans="1:27">
      <c r="A814" s="188"/>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c r="AA814" s="188"/>
    </row>
    <row r="815" ht="15.75" customHeight="1" spans="1:27">
      <c r="A815" s="188"/>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c r="AA815" s="188"/>
    </row>
    <row r="816" ht="15.75" customHeight="1" spans="1:27">
      <c r="A816" s="188"/>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c r="AA816" s="188"/>
    </row>
    <row r="817" ht="15.75" customHeight="1" spans="1:27">
      <c r="A817" s="188"/>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c r="AA817" s="188"/>
    </row>
    <row r="818" ht="15.75" customHeight="1" spans="1:27">
      <c r="A818" s="188"/>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c r="AA818" s="188"/>
    </row>
    <row r="819" ht="15.75" customHeight="1" spans="1:27">
      <c r="A819" s="188"/>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c r="AA819" s="188"/>
    </row>
    <row r="820" ht="15.75" customHeight="1" spans="1:27">
      <c r="A820" s="188"/>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c r="AA820" s="188"/>
    </row>
    <row r="821" ht="15.75" customHeight="1" spans="1:27">
      <c r="A821" s="188"/>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c r="AA821" s="188"/>
    </row>
    <row r="822" ht="15.75" customHeight="1" spans="1:27">
      <c r="A822" s="188"/>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c r="AA822" s="188"/>
    </row>
    <row r="823" ht="15.75" customHeight="1" spans="1:27">
      <c r="A823" s="188"/>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c r="AA823" s="188"/>
    </row>
    <row r="824" ht="15.75" customHeight="1" spans="1:27">
      <c r="A824" s="188"/>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c r="AA824" s="188"/>
    </row>
    <row r="825" ht="15.75" customHeight="1" spans="1:27">
      <c r="A825" s="188"/>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c r="AA825" s="188"/>
    </row>
    <row r="826" ht="15.75" customHeight="1" spans="1:27">
      <c r="A826" s="188"/>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c r="AA826" s="188"/>
    </row>
    <row r="827" ht="15.75" customHeight="1" spans="1:27">
      <c r="A827" s="188"/>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c r="AA827" s="188"/>
    </row>
    <row r="828" ht="15.75" customHeight="1" spans="1:27">
      <c r="A828" s="188"/>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c r="AA828" s="188"/>
    </row>
    <row r="829" ht="15.75" customHeight="1" spans="1:27">
      <c r="A829" s="188"/>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c r="AA829" s="188"/>
    </row>
    <row r="830" ht="15.75" customHeight="1" spans="1:27">
      <c r="A830" s="188"/>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c r="AA830" s="188"/>
    </row>
    <row r="831" ht="15.75" customHeight="1" spans="1:27">
      <c r="A831" s="188"/>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c r="AA831" s="188"/>
    </row>
    <row r="832" ht="15.75" customHeight="1" spans="1:27">
      <c r="A832" s="188"/>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c r="AA832" s="188"/>
    </row>
    <row r="833" ht="15.75" customHeight="1" spans="1:27">
      <c r="A833" s="188"/>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c r="AA833" s="188"/>
    </row>
    <row r="834" ht="15.75" customHeight="1" spans="1:27">
      <c r="A834" s="188"/>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c r="AA834" s="188"/>
    </row>
    <row r="835" ht="15.75" customHeight="1" spans="1:27">
      <c r="A835" s="188"/>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c r="AA835" s="188"/>
    </row>
    <row r="836" ht="15.75" customHeight="1" spans="1:27">
      <c r="A836" s="188"/>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c r="AA836" s="188"/>
    </row>
    <row r="837" ht="15.75" customHeight="1" spans="1:27">
      <c r="A837" s="188"/>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c r="AA837" s="188"/>
    </row>
    <row r="838" ht="15.75" customHeight="1" spans="1:27">
      <c r="A838" s="188"/>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c r="AA838" s="188"/>
    </row>
    <row r="839" ht="15.75" customHeight="1" spans="1:27">
      <c r="A839" s="188"/>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c r="AA839" s="188"/>
    </row>
    <row r="840" ht="15.75" customHeight="1" spans="1:27">
      <c r="A840" s="188"/>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c r="AA840" s="188"/>
    </row>
    <row r="841" ht="15.75" customHeight="1" spans="1:27">
      <c r="A841" s="188"/>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c r="AA841" s="188"/>
    </row>
    <row r="842" ht="15.75" customHeight="1" spans="1:27">
      <c r="A842" s="188"/>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c r="AA842" s="188"/>
    </row>
    <row r="843" ht="15.75" customHeight="1" spans="1:27">
      <c r="A843" s="188"/>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c r="AA843" s="188"/>
    </row>
    <row r="844" ht="15.75" customHeight="1" spans="1:27">
      <c r="A844" s="188"/>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c r="AA844" s="188"/>
    </row>
    <row r="845" ht="15.75" customHeight="1" spans="1:27">
      <c r="A845" s="188"/>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c r="AA845" s="188"/>
    </row>
    <row r="846" ht="15.75" customHeight="1" spans="1:27">
      <c r="A846" s="188"/>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c r="AA846" s="188"/>
    </row>
    <row r="847" ht="15.75" customHeight="1" spans="1:27">
      <c r="A847" s="188"/>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c r="AA847" s="188"/>
    </row>
    <row r="848" ht="15.75" customHeight="1" spans="1:27">
      <c r="A848" s="188"/>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c r="AA848" s="188"/>
    </row>
    <row r="849" ht="15.75" customHeight="1" spans="1:27">
      <c r="A849" s="188"/>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c r="AA849" s="188"/>
    </row>
    <row r="850" ht="15.75" customHeight="1" spans="1:27">
      <c r="A850" s="188"/>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c r="AA850" s="188"/>
    </row>
    <row r="851" ht="15.75" customHeight="1" spans="1:27">
      <c r="A851" s="188"/>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c r="AA851" s="188"/>
    </row>
    <row r="852" ht="15.75" customHeight="1" spans="1:27">
      <c r="A852" s="188"/>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c r="AA852" s="188"/>
    </row>
    <row r="853" ht="15.75" customHeight="1" spans="1:27">
      <c r="A853" s="188"/>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c r="AA853" s="188"/>
    </row>
    <row r="854" ht="15.75" customHeight="1" spans="1:27">
      <c r="A854" s="188"/>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c r="AA854" s="188"/>
    </row>
    <row r="855" ht="15.75" customHeight="1" spans="1:27">
      <c r="A855" s="188"/>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c r="AA855" s="188"/>
    </row>
    <row r="856" ht="15.75" customHeight="1" spans="1:27">
      <c r="A856" s="188"/>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c r="AA856" s="188"/>
    </row>
    <row r="857" ht="15.75" customHeight="1" spans="1:27">
      <c r="A857" s="188"/>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c r="AA857" s="188"/>
    </row>
    <row r="858" ht="15.75" customHeight="1" spans="1:27">
      <c r="A858" s="188"/>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c r="AA858" s="188"/>
    </row>
    <row r="859" ht="15.75" customHeight="1" spans="1:27">
      <c r="A859" s="188"/>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c r="AA859" s="188"/>
    </row>
    <row r="860" ht="15.75" customHeight="1" spans="1:27">
      <c r="A860" s="188"/>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c r="AA860" s="188"/>
    </row>
    <row r="861" ht="15.75" customHeight="1" spans="1:27">
      <c r="A861" s="188"/>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c r="AA861" s="188"/>
    </row>
    <row r="862" ht="15.75" customHeight="1" spans="1:27">
      <c r="A862" s="188"/>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c r="AA862" s="188"/>
    </row>
    <row r="863" ht="15.75" customHeight="1" spans="1:27">
      <c r="A863" s="188"/>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c r="AA863" s="188"/>
    </row>
    <row r="864" ht="15.75" customHeight="1" spans="1:27">
      <c r="A864" s="188"/>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c r="AA864" s="188"/>
    </row>
    <row r="865" ht="15.75" customHeight="1" spans="1:27">
      <c r="A865" s="188"/>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c r="AA865" s="188"/>
    </row>
    <row r="866" ht="15.75" customHeight="1" spans="1:27">
      <c r="A866" s="188"/>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c r="AA866" s="188"/>
    </row>
    <row r="867" ht="15.75" customHeight="1" spans="1:27">
      <c r="A867" s="188"/>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c r="AA867" s="188"/>
    </row>
    <row r="868" ht="15.75" customHeight="1" spans="1:27">
      <c r="A868" s="188"/>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c r="AA868" s="188"/>
    </row>
    <row r="869" ht="15.75" customHeight="1" spans="1:27">
      <c r="A869" s="188"/>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c r="AA869" s="188"/>
    </row>
    <row r="870" ht="15.75" customHeight="1" spans="1:27">
      <c r="A870" s="188"/>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c r="AA870" s="188"/>
    </row>
    <row r="871" ht="15.75" customHeight="1" spans="1:27">
      <c r="A871" s="188"/>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c r="AA871" s="188"/>
    </row>
    <row r="872" ht="15.75" customHeight="1" spans="1:27">
      <c r="A872" s="188"/>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c r="AA872" s="188"/>
    </row>
    <row r="873" ht="15.75" customHeight="1" spans="1:27">
      <c r="A873" s="188"/>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c r="AA873" s="188"/>
    </row>
    <row r="874" ht="15.75" customHeight="1" spans="1:27">
      <c r="A874" s="188"/>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c r="AA874" s="188"/>
    </row>
    <row r="875" ht="15.75" customHeight="1" spans="1:27">
      <c r="A875" s="188"/>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c r="AA875" s="188"/>
    </row>
    <row r="876" ht="15.75" customHeight="1" spans="1:27">
      <c r="A876" s="188"/>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c r="AA876" s="188"/>
    </row>
    <row r="877" ht="15.75" customHeight="1" spans="1:27">
      <c r="A877" s="188"/>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c r="AA877" s="188"/>
    </row>
    <row r="878" ht="15.75" customHeight="1" spans="1:27">
      <c r="A878" s="188"/>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c r="AA878" s="188"/>
    </row>
    <row r="879" ht="15.75" customHeight="1" spans="1:27">
      <c r="A879" s="188"/>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c r="AA879" s="188"/>
    </row>
    <row r="880" ht="15.75" customHeight="1" spans="1:27">
      <c r="A880" s="188"/>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c r="AA880" s="188"/>
    </row>
    <row r="881" ht="15.75" customHeight="1" spans="1:27">
      <c r="A881" s="188"/>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c r="AA881" s="188"/>
    </row>
    <row r="882" ht="15.75" customHeight="1" spans="1:27">
      <c r="A882" s="188"/>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c r="AA882" s="188"/>
    </row>
    <row r="883" ht="15.75" customHeight="1" spans="1:27">
      <c r="A883" s="188"/>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c r="AA883" s="188"/>
    </row>
    <row r="884" ht="15.75" customHeight="1" spans="1:27">
      <c r="A884" s="188"/>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c r="AA884" s="188"/>
    </row>
    <row r="885" ht="15.75" customHeight="1" spans="1:27">
      <c r="A885" s="188"/>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c r="AA885" s="188"/>
    </row>
    <row r="886" ht="15.75" customHeight="1" spans="1:27">
      <c r="A886" s="188"/>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c r="AA886" s="188"/>
    </row>
    <row r="887" ht="15.75" customHeight="1" spans="1:27">
      <c r="A887" s="188"/>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c r="AA887" s="188"/>
    </row>
    <row r="888" ht="15.75" customHeight="1" spans="1:27">
      <c r="A888" s="188"/>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c r="AA888" s="188"/>
    </row>
    <row r="889" ht="15.75" customHeight="1" spans="1:27">
      <c r="A889" s="188"/>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c r="AA889" s="188"/>
    </row>
    <row r="890" ht="15.75" customHeight="1" spans="1:27">
      <c r="A890" s="188"/>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c r="AA890" s="188"/>
    </row>
    <row r="891" ht="15.75" customHeight="1" spans="1:27">
      <c r="A891" s="188"/>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c r="AA891" s="188"/>
    </row>
    <row r="892" ht="15.75" customHeight="1" spans="1:27">
      <c r="A892" s="188"/>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c r="AA892" s="188"/>
    </row>
    <row r="893" ht="15.75" customHeight="1" spans="1:27">
      <c r="A893" s="188"/>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c r="AA893" s="188"/>
    </row>
    <row r="894" ht="15.75" customHeight="1" spans="1:27">
      <c r="A894" s="188"/>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c r="AA894" s="188"/>
    </row>
    <row r="895" ht="15.75" customHeight="1" spans="1:27">
      <c r="A895" s="188"/>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c r="AA895" s="188"/>
    </row>
    <row r="896" ht="15.75" customHeight="1" spans="1:27">
      <c r="A896" s="188"/>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c r="AA896" s="188"/>
    </row>
    <row r="897" ht="15.75" customHeight="1" spans="1:27">
      <c r="A897" s="188"/>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c r="AA897" s="188"/>
    </row>
    <row r="898" ht="15.75" customHeight="1" spans="1:27">
      <c r="A898" s="188"/>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c r="AA898" s="188"/>
    </row>
    <row r="899" ht="15.75" customHeight="1" spans="1:27">
      <c r="A899" s="188"/>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c r="AA899" s="188"/>
    </row>
    <row r="900" ht="15.75" customHeight="1" spans="1:27">
      <c r="A900" s="188"/>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c r="AA900" s="188"/>
    </row>
    <row r="901" ht="15.75" customHeight="1" spans="1:27">
      <c r="A901" s="188"/>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c r="AA901" s="188"/>
    </row>
    <row r="902" ht="15.75" customHeight="1" spans="1:27">
      <c r="A902" s="188"/>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c r="AA902" s="188"/>
    </row>
    <row r="903" ht="15.75" customHeight="1" spans="1:27">
      <c r="A903" s="188"/>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c r="AA903" s="188"/>
    </row>
    <row r="904" ht="15.75" customHeight="1" spans="1:27">
      <c r="A904" s="188"/>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c r="AA904" s="188"/>
    </row>
    <row r="905" ht="15.75" customHeight="1" spans="1:27">
      <c r="A905" s="188"/>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c r="AA905" s="188"/>
    </row>
    <row r="906" ht="15.75" customHeight="1" spans="1:27">
      <c r="A906" s="188"/>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c r="AA906" s="188"/>
    </row>
    <row r="907" ht="15.75" customHeight="1" spans="1:27">
      <c r="A907" s="188"/>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c r="AA907" s="188"/>
    </row>
    <row r="908" ht="15.75" customHeight="1" spans="1:27">
      <c r="A908" s="188"/>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c r="AA908" s="188"/>
    </row>
    <row r="909" ht="15.75" customHeight="1" spans="1:27">
      <c r="A909" s="188"/>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c r="AA909" s="188"/>
    </row>
    <row r="910" ht="15.75" customHeight="1" spans="1:27">
      <c r="A910" s="188"/>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c r="AA910" s="188"/>
    </row>
    <row r="911" ht="15.75" customHeight="1" spans="1:27">
      <c r="A911" s="188"/>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c r="AA911" s="188"/>
    </row>
    <row r="912" ht="15.75" customHeight="1" spans="1:27">
      <c r="A912" s="188"/>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c r="AA912" s="188"/>
    </row>
    <row r="913" ht="15.75" customHeight="1" spans="1:27">
      <c r="A913" s="188"/>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c r="AA913" s="188"/>
    </row>
    <row r="914" ht="15.75" customHeight="1" spans="1:27">
      <c r="A914" s="188"/>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c r="AA914" s="188"/>
    </row>
    <row r="915" ht="15.75" customHeight="1" spans="1:27">
      <c r="A915" s="188"/>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c r="AA915" s="188"/>
    </row>
    <row r="916" ht="15.75" customHeight="1" spans="1:27">
      <c r="A916" s="18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c r="AA916" s="188"/>
    </row>
    <row r="917" ht="15.75" customHeight="1" spans="1:27">
      <c r="A917" s="188"/>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c r="AA917" s="188"/>
    </row>
    <row r="918" ht="15.75" customHeight="1" spans="1:27">
      <c r="A918" s="188"/>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c r="AA918" s="188"/>
    </row>
    <row r="919" ht="15.75" customHeight="1" spans="1:27">
      <c r="A919" s="18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c r="AA919" s="188"/>
    </row>
    <row r="920" ht="15.75" customHeight="1" spans="1:27">
      <c r="A920" s="18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c r="AA920" s="188"/>
    </row>
    <row r="921" ht="15.75" customHeight="1" spans="1:27">
      <c r="A921" s="188"/>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c r="AA921" s="188"/>
    </row>
    <row r="922" ht="15.75" customHeight="1" spans="1:27">
      <c r="A922" s="188"/>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c r="AA922" s="188"/>
    </row>
    <row r="923" ht="15.75" customHeight="1" spans="1:27">
      <c r="A923" s="188"/>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c r="AA923" s="188"/>
    </row>
    <row r="924" ht="15.75" customHeight="1" spans="1:27">
      <c r="A924" s="188"/>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c r="AA924" s="188"/>
    </row>
    <row r="925" ht="15.75" customHeight="1" spans="1:27">
      <c r="A925" s="188"/>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c r="AA925" s="188"/>
    </row>
    <row r="926" ht="15.75" customHeight="1" spans="1:27">
      <c r="A926" s="188"/>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c r="AA926" s="188"/>
    </row>
    <row r="927" ht="15.75" customHeight="1" spans="1:27">
      <c r="A927" s="188"/>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c r="AA927" s="188"/>
    </row>
    <row r="928" ht="15.75" customHeight="1" spans="1:27">
      <c r="A928" s="188"/>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c r="AA928" s="188"/>
    </row>
    <row r="929" ht="15.75" customHeight="1" spans="1:27">
      <c r="A929" s="188"/>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c r="AA929" s="188"/>
    </row>
    <row r="930" ht="15.75" customHeight="1" spans="1:27">
      <c r="A930" s="188"/>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c r="AA930" s="188"/>
    </row>
    <row r="931" ht="15.75" customHeight="1" spans="1:27">
      <c r="A931" s="188"/>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c r="AA931" s="188"/>
    </row>
    <row r="932" ht="15.75" customHeight="1" spans="1:27">
      <c r="A932" s="188"/>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c r="AA932" s="188"/>
    </row>
    <row r="933" ht="15.75" customHeight="1" spans="1:27">
      <c r="A933" s="188"/>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c r="AA933" s="188"/>
    </row>
    <row r="934" ht="15.75" customHeight="1" spans="1:27">
      <c r="A934" s="188"/>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c r="AA934" s="188"/>
    </row>
    <row r="935" ht="15.75" customHeight="1" spans="1:27">
      <c r="A935" s="188"/>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c r="AA935" s="188"/>
    </row>
    <row r="936" ht="15.75" customHeight="1" spans="1:27">
      <c r="A936" s="188"/>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c r="AA936" s="188"/>
    </row>
    <row r="937" ht="15.75" customHeight="1" spans="1:27">
      <c r="A937" s="188"/>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c r="AA937" s="188"/>
    </row>
    <row r="938" ht="15.75" customHeight="1" spans="1:27">
      <c r="A938" s="188"/>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c r="AA938" s="188"/>
    </row>
    <row r="939" ht="15.75" customHeight="1" spans="1:27">
      <c r="A939" s="188"/>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c r="AA939" s="188"/>
    </row>
    <row r="940" ht="15.75" customHeight="1" spans="1:27">
      <c r="A940" s="188"/>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c r="AA940" s="188"/>
    </row>
    <row r="941" ht="15.75" customHeight="1" spans="1:27">
      <c r="A941" s="188"/>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c r="AA941" s="188"/>
    </row>
    <row r="942" ht="15.75" customHeight="1" spans="1:27">
      <c r="A942" s="188"/>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c r="AA942" s="188"/>
    </row>
    <row r="943" ht="15.75" customHeight="1" spans="1:27">
      <c r="A943" s="188"/>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c r="AA943" s="188"/>
    </row>
    <row r="944" ht="15.75" customHeight="1" spans="1:27">
      <c r="A944" s="188"/>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c r="AA944" s="188"/>
    </row>
    <row r="945" ht="15.75" customHeight="1" spans="1:27">
      <c r="A945" s="188"/>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c r="AA945" s="188"/>
    </row>
    <row r="946" ht="15.75" customHeight="1" spans="1:27">
      <c r="A946" s="188"/>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c r="AA946" s="188"/>
    </row>
    <row r="947" ht="15.75" customHeight="1" spans="1:27">
      <c r="A947" s="188"/>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c r="AA947" s="188"/>
    </row>
    <row r="948" ht="15.75" customHeight="1" spans="1:27">
      <c r="A948" s="188"/>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c r="AA948" s="188"/>
    </row>
    <row r="949" ht="15.75" customHeight="1" spans="1:27">
      <c r="A949" s="188"/>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c r="AA949" s="188"/>
    </row>
    <row r="950" ht="15.75" customHeight="1" spans="1:27">
      <c r="A950" s="188"/>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c r="AA950" s="188"/>
    </row>
    <row r="951" ht="15.75" customHeight="1" spans="1:27">
      <c r="A951" s="188"/>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c r="AA951" s="188"/>
    </row>
    <row r="952" ht="15.75" customHeight="1" spans="1:27">
      <c r="A952" s="188"/>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c r="AA952" s="188"/>
    </row>
    <row r="953" ht="15.75" customHeight="1" spans="1:27">
      <c r="A953" s="188"/>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c r="AA953" s="188"/>
    </row>
    <row r="954" ht="15.75" customHeight="1" spans="1:27">
      <c r="A954" s="188"/>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c r="AA954" s="188"/>
    </row>
    <row r="955" ht="15.75" customHeight="1" spans="1:27">
      <c r="A955" s="188"/>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c r="AA955" s="188"/>
    </row>
    <row r="956" ht="15.75" customHeight="1" spans="1:27">
      <c r="A956" s="188"/>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c r="AA956" s="188"/>
    </row>
    <row r="957" ht="15.75" customHeight="1" spans="1:27">
      <c r="A957" s="188"/>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c r="AA957" s="188"/>
    </row>
    <row r="958" ht="15.75" customHeight="1" spans="1:27">
      <c r="A958" s="188"/>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c r="AA958" s="188"/>
    </row>
    <row r="959" ht="15.75" customHeight="1" spans="1:27">
      <c r="A959" s="188"/>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c r="AA959" s="188"/>
    </row>
    <row r="960" ht="15.75" customHeight="1" spans="1:27">
      <c r="A960" s="188"/>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c r="AA960" s="188"/>
    </row>
    <row r="961" ht="15.75" customHeight="1" spans="1:27">
      <c r="A961" s="188"/>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c r="AA961" s="188"/>
    </row>
    <row r="962" ht="15.75" customHeight="1" spans="1:27">
      <c r="A962" s="188"/>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c r="AA962" s="188"/>
    </row>
    <row r="963" ht="15.75" customHeight="1" spans="1:27">
      <c r="A963" s="188"/>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c r="AA963" s="188"/>
    </row>
    <row r="964" ht="15.75" customHeight="1" spans="1:27">
      <c r="A964" s="188"/>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c r="AA964" s="188"/>
    </row>
    <row r="965" ht="15.75" customHeight="1" spans="1:27">
      <c r="A965" s="188"/>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c r="AA965" s="188"/>
    </row>
    <row r="966" ht="15.75" customHeight="1" spans="1:27">
      <c r="A966" s="188"/>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c r="AA966" s="188"/>
    </row>
    <row r="967" ht="15.75" customHeight="1" spans="1:27">
      <c r="A967" s="188"/>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c r="AA967" s="188"/>
    </row>
    <row r="968" ht="15.75" customHeight="1" spans="1:27">
      <c r="A968" s="188"/>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c r="AA968" s="188"/>
    </row>
    <row r="969" ht="15.75" customHeight="1" spans="1:27">
      <c r="A969" s="188"/>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c r="AA969" s="188"/>
    </row>
    <row r="970" ht="15.75" customHeight="1" spans="1:27">
      <c r="A970" s="188"/>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c r="AA970" s="188"/>
    </row>
    <row r="971" ht="15.75" customHeight="1" spans="1:27">
      <c r="A971" s="188"/>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c r="AA971" s="188"/>
    </row>
    <row r="972" ht="15.75" customHeight="1" spans="1:27">
      <c r="A972" s="188"/>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c r="AA972" s="188"/>
    </row>
    <row r="973" ht="15.75" customHeight="1" spans="1:27">
      <c r="A973" s="188"/>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c r="AA973" s="188"/>
    </row>
    <row r="974" ht="15.75" customHeight="1" spans="1:27">
      <c r="A974" s="188"/>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c r="AA974" s="188"/>
    </row>
    <row r="975" ht="15.75" customHeight="1" spans="1:27">
      <c r="A975" s="188"/>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c r="AA975" s="188"/>
    </row>
    <row r="976" ht="15.75" customHeight="1" spans="1:27">
      <c r="A976" s="188"/>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c r="AA976" s="188"/>
    </row>
    <row r="977" ht="15.75" customHeight="1" spans="1:27">
      <c r="A977" s="188"/>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c r="AA977" s="188"/>
    </row>
    <row r="978" ht="15.75" customHeight="1" spans="1:27">
      <c r="A978" s="188"/>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c r="AA978" s="188"/>
    </row>
    <row r="979" ht="15.75" customHeight="1" spans="1:27">
      <c r="A979" s="188"/>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c r="AA979" s="188"/>
    </row>
    <row r="980" ht="15.75" customHeight="1" spans="1:27">
      <c r="A980" s="188"/>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c r="AA980" s="188"/>
    </row>
    <row r="981" ht="15.75" customHeight="1" spans="1:27">
      <c r="A981" s="188"/>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c r="AA981" s="188"/>
    </row>
    <row r="982" ht="15.75" customHeight="1" spans="1:27">
      <c r="A982" s="188"/>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c r="AA982" s="188"/>
    </row>
    <row r="983" ht="15.75" customHeight="1" spans="1:27">
      <c r="A983" s="188"/>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c r="AA983" s="188"/>
    </row>
    <row r="984" ht="15.75" customHeight="1" spans="1:27">
      <c r="A984" s="188"/>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c r="AA984" s="188"/>
    </row>
    <row r="985" ht="15.75" customHeight="1" spans="1:27">
      <c r="A985" s="188"/>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c r="AA985" s="188"/>
    </row>
    <row r="986" ht="15.75" customHeight="1" spans="1:27">
      <c r="A986" s="188"/>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c r="AA986" s="188"/>
    </row>
    <row r="987" ht="15.75" customHeight="1" spans="1:27">
      <c r="A987" s="188"/>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c r="AA987" s="188"/>
    </row>
    <row r="988" ht="15.75" customHeight="1" spans="1:27">
      <c r="A988" s="188"/>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c r="AA988" s="188"/>
    </row>
    <row r="989" ht="15.75" customHeight="1" spans="1:27">
      <c r="A989" s="188"/>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c r="AA989" s="188"/>
    </row>
    <row r="990" ht="15.75" customHeight="1" spans="1:27">
      <c r="A990" s="188"/>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c r="AA990" s="188"/>
    </row>
    <row r="991" ht="15.75" customHeight="1" spans="1:27">
      <c r="A991" s="188"/>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c r="AA991" s="188"/>
    </row>
    <row r="992" ht="15.75" customHeight="1" spans="1:27">
      <c r="A992" s="188"/>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c r="AA992" s="188"/>
    </row>
    <row r="993" ht="15.75" customHeight="1" spans="1:27">
      <c r="A993" s="188"/>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c r="AA993" s="188"/>
    </row>
    <row r="994" ht="15.75" customHeight="1" spans="1:27">
      <c r="A994" s="188"/>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c r="AA994" s="188"/>
    </row>
    <row r="995" ht="15.75" customHeight="1" spans="1:27">
      <c r="A995" s="188"/>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c r="AA995" s="188"/>
    </row>
    <row r="996" ht="15.75" customHeight="1" spans="1:27">
      <c r="A996" s="188"/>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c r="AA996" s="188"/>
    </row>
    <row r="997" ht="15.75" customHeight="1" spans="1:27">
      <c r="A997" s="188"/>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c r="AA997" s="188"/>
    </row>
    <row r="998" ht="15.75" customHeight="1" spans="1:27">
      <c r="A998" s="188"/>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c r="AA998" s="188"/>
    </row>
    <row r="999" ht="15.75" customHeight="1" spans="1:27">
      <c r="A999" s="188"/>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c r="AA999" s="188"/>
    </row>
    <row r="1000" ht="15.75" customHeight="1" spans="1:27">
      <c r="A1000" s="188"/>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c r="AA1000" s="188"/>
    </row>
  </sheetData>
  <mergeCells count="73">
    <mergeCell ref="A3:G3"/>
    <mergeCell ref="A4:G4"/>
    <mergeCell ref="A5:G5"/>
    <mergeCell ref="A6:G6"/>
    <mergeCell ref="A7:D7"/>
    <mergeCell ref="E7:G7"/>
    <mergeCell ref="A8:D8"/>
    <mergeCell ref="E8:G8"/>
    <mergeCell ref="A9:D9"/>
    <mergeCell ref="E9:G9"/>
    <mergeCell ref="A10:D10"/>
    <mergeCell ref="E10:F10"/>
    <mergeCell ref="A11:D11"/>
    <mergeCell ref="E11:F11"/>
    <mergeCell ref="A12:G12"/>
    <mergeCell ref="A13:G13"/>
    <mergeCell ref="A16:B16"/>
    <mergeCell ref="C16:D16"/>
    <mergeCell ref="E16:G16"/>
    <mergeCell ref="A17:B17"/>
    <mergeCell ref="C17:D17"/>
    <mergeCell ref="E17:G17"/>
    <mergeCell ref="A18:B18"/>
    <mergeCell ref="C18:D18"/>
    <mergeCell ref="E18:G18"/>
    <mergeCell ref="A19:B19"/>
    <mergeCell ref="C19:D19"/>
    <mergeCell ref="E19:G19"/>
    <mergeCell ref="A20:B20"/>
    <mergeCell ref="C20:D20"/>
    <mergeCell ref="E20:G20"/>
    <mergeCell ref="A21:B21"/>
    <mergeCell ref="C21:D21"/>
    <mergeCell ref="E21:G21"/>
    <mergeCell ref="A22:B22"/>
    <mergeCell ref="C22:D22"/>
    <mergeCell ref="E22:G22"/>
    <mergeCell ref="A23:B23"/>
    <mergeCell ref="C23:D23"/>
    <mergeCell ref="E23:G23"/>
    <mergeCell ref="A24:B24"/>
    <mergeCell ref="C24:D24"/>
    <mergeCell ref="E24:G24"/>
    <mergeCell ref="A25:B25"/>
    <mergeCell ref="C25:D25"/>
    <mergeCell ref="E25:G25"/>
    <mergeCell ref="A26:B26"/>
    <mergeCell ref="C26:D26"/>
    <mergeCell ref="E26:G26"/>
    <mergeCell ref="A27:B27"/>
    <mergeCell ref="C27:D27"/>
    <mergeCell ref="E27:G27"/>
    <mergeCell ref="A28:B28"/>
    <mergeCell ref="C28:D28"/>
    <mergeCell ref="E28:G28"/>
    <mergeCell ref="A29:B29"/>
    <mergeCell ref="C29:D29"/>
    <mergeCell ref="E29:G29"/>
    <mergeCell ref="A30:B30"/>
    <mergeCell ref="C30:D30"/>
    <mergeCell ref="E30:G30"/>
    <mergeCell ref="A31:B31"/>
    <mergeCell ref="C31:D31"/>
    <mergeCell ref="E31:G31"/>
    <mergeCell ref="A32:B32"/>
    <mergeCell ref="C32:D32"/>
    <mergeCell ref="E32:G32"/>
    <mergeCell ref="A33:D33"/>
    <mergeCell ref="E33:G33"/>
    <mergeCell ref="A14:B15"/>
    <mergeCell ref="C14:D15"/>
    <mergeCell ref="E14:G15"/>
    <mergeCell ref="A1:G2"/>
  </mergeCells>
  <printOptions horizontalCentered="1"/>
  <pageMargins left="0.251388888888889" right="0.251388888888889" top="0.751388888888889" bottom="0.751388888888889" header="0" footer="0"/>
  <pageSetup paperSize="1" scale="79" orientation="landscape" horizontalDpi="600"/>
  <headerFooter/>
  <rowBreaks count="1" manualBreakCount="1">
    <brk id="33" max="6"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G20466"/>
  <sheetViews>
    <sheetView workbookViewId="0">
      <selection activeCell="A1" sqref="A1"/>
    </sheetView>
  </sheetViews>
  <sheetFormatPr defaultColWidth="12.6285714285714" defaultRowHeight="15" customHeight="1" outlineLevelCol="6"/>
  <cols>
    <col min="1" max="1" width="10.6285714285714" customWidth="1"/>
    <col min="2" max="2" width="78.1333333333333" customWidth="1"/>
    <col min="3" max="3" width="21.1333333333333" customWidth="1"/>
    <col min="4" max="4" width="18.752380952381" customWidth="1"/>
    <col min="5" max="5" width="22.247619047619" customWidth="1"/>
    <col min="6" max="7" width="12.752380952381" customWidth="1"/>
  </cols>
  <sheetData>
    <row r="1" ht="12.75" spans="1:7">
      <c r="A1" s="136" t="s">
        <v>581</v>
      </c>
      <c r="B1" s="137"/>
      <c r="C1" s="137"/>
      <c r="D1" s="137"/>
      <c r="E1" s="136"/>
      <c r="F1" s="138"/>
      <c r="G1" s="138"/>
    </row>
    <row r="2" ht="12.75" spans="1:7">
      <c r="A2" s="136" t="s">
        <v>582</v>
      </c>
      <c r="B2" s="137"/>
      <c r="C2" s="137"/>
      <c r="D2" s="137"/>
      <c r="E2" s="136"/>
      <c r="F2" s="138"/>
      <c r="G2" s="138"/>
    </row>
    <row r="3" ht="12.75" spans="1:7">
      <c r="A3" s="136" t="s">
        <v>583</v>
      </c>
      <c r="B3" s="137"/>
      <c r="C3" s="137"/>
      <c r="D3" s="137"/>
      <c r="E3" s="136"/>
      <c r="F3" s="138"/>
      <c r="G3" s="138"/>
    </row>
    <row r="4" ht="12.75" spans="1:7">
      <c r="A4" s="136" t="s">
        <v>584</v>
      </c>
      <c r="B4" s="137"/>
      <c r="C4" s="137"/>
      <c r="D4" s="137"/>
      <c r="E4" s="136"/>
      <c r="F4" s="138"/>
      <c r="G4" s="138"/>
    </row>
    <row r="5" ht="12.75" spans="1:7">
      <c r="A5" s="136" t="s">
        <v>585</v>
      </c>
      <c r="B5" s="137"/>
      <c r="C5" s="137"/>
      <c r="D5" s="137"/>
      <c r="E5" s="136"/>
      <c r="F5" s="138"/>
      <c r="G5" s="138"/>
    </row>
    <row r="6" ht="12.75" spans="1:7">
      <c r="A6" s="136" t="s">
        <v>582</v>
      </c>
      <c r="B6" s="137"/>
      <c r="C6" s="137"/>
      <c r="D6" s="137"/>
      <c r="E6" s="136"/>
      <c r="F6" s="138"/>
      <c r="G6" s="138"/>
    </row>
    <row r="7" ht="12.75" spans="1:7">
      <c r="A7" s="136" t="s">
        <v>586</v>
      </c>
      <c r="B7" s="137" t="s">
        <v>587</v>
      </c>
      <c r="C7" s="137" t="s">
        <v>588</v>
      </c>
      <c r="D7" s="137" t="s">
        <v>589</v>
      </c>
      <c r="E7" s="136" t="s">
        <v>590</v>
      </c>
      <c r="F7" s="138"/>
      <c r="G7" s="138"/>
    </row>
    <row r="8" ht="12.75" spans="1:7">
      <c r="A8" s="139">
        <v>38605</v>
      </c>
      <c r="B8" s="137" t="s">
        <v>591</v>
      </c>
      <c r="C8" s="137" t="s">
        <v>592</v>
      </c>
      <c r="D8" s="137" t="s">
        <v>593</v>
      </c>
      <c r="E8" s="139">
        <v>159.92</v>
      </c>
      <c r="F8" s="138"/>
      <c r="G8" s="138"/>
    </row>
    <row r="9" ht="12.75" spans="1:7">
      <c r="A9" s="139">
        <v>11270</v>
      </c>
      <c r="B9" s="137" t="s">
        <v>594</v>
      </c>
      <c r="C9" s="137" t="s">
        <v>592</v>
      </c>
      <c r="D9" s="137" t="s">
        <v>593</v>
      </c>
      <c r="E9" s="139">
        <v>4.05</v>
      </c>
      <c r="F9" s="138"/>
      <c r="G9" s="138"/>
    </row>
    <row r="10" ht="12.75" spans="1:7">
      <c r="A10" s="139">
        <v>412</v>
      </c>
      <c r="B10" s="137" t="s">
        <v>595</v>
      </c>
      <c r="C10" s="137" t="s">
        <v>592</v>
      </c>
      <c r="D10" s="137" t="s">
        <v>593</v>
      </c>
      <c r="E10" s="139">
        <v>1.13</v>
      </c>
      <c r="F10" s="138"/>
      <c r="G10" s="138"/>
    </row>
    <row r="11" ht="12.75" spans="1:7">
      <c r="A11" s="139">
        <v>414</v>
      </c>
      <c r="B11" s="137" t="s">
        <v>596</v>
      </c>
      <c r="C11" s="137" t="s">
        <v>592</v>
      </c>
      <c r="D11" s="137" t="s">
        <v>593</v>
      </c>
      <c r="E11" s="139">
        <v>0.07</v>
      </c>
      <c r="F11" s="138"/>
      <c r="G11" s="138"/>
    </row>
    <row r="12" ht="12.75" spans="1:7">
      <c r="A12" s="139">
        <v>410</v>
      </c>
      <c r="B12" s="137" t="s">
        <v>597</v>
      </c>
      <c r="C12" s="137" t="s">
        <v>592</v>
      </c>
      <c r="D12" s="137" t="s">
        <v>593</v>
      </c>
      <c r="E12" s="139">
        <v>0.17</v>
      </c>
      <c r="F12" s="138"/>
      <c r="G12" s="138"/>
    </row>
    <row r="13" ht="12.75" spans="1:7">
      <c r="A13" s="139">
        <v>411</v>
      </c>
      <c r="B13" s="137" t="s">
        <v>598</v>
      </c>
      <c r="C13" s="137" t="s">
        <v>592</v>
      </c>
      <c r="D13" s="137" t="s">
        <v>599</v>
      </c>
      <c r="E13" s="139">
        <v>0.22</v>
      </c>
      <c r="F13" s="138"/>
      <c r="G13" s="138"/>
    </row>
    <row r="14" ht="12.75" spans="1:7">
      <c r="A14" s="139">
        <v>408</v>
      </c>
      <c r="B14" s="137" t="s">
        <v>600</v>
      </c>
      <c r="C14" s="137" t="s">
        <v>592</v>
      </c>
      <c r="D14" s="137" t="s">
        <v>593</v>
      </c>
      <c r="E14" s="139">
        <v>1.09</v>
      </c>
      <c r="F14" s="138"/>
      <c r="G14" s="138"/>
    </row>
    <row r="15" ht="12.75" spans="1:7">
      <c r="A15" s="139">
        <v>39131</v>
      </c>
      <c r="B15" s="137" t="s">
        <v>601</v>
      </c>
      <c r="C15" s="137" t="s">
        <v>592</v>
      </c>
      <c r="D15" s="137" t="s">
        <v>593</v>
      </c>
      <c r="E15" s="139">
        <v>5.1</v>
      </c>
      <c r="F15" s="138"/>
      <c r="G15" s="138"/>
    </row>
    <row r="16" ht="12.75" spans="1:7">
      <c r="A16" s="139">
        <v>394</v>
      </c>
      <c r="B16" s="137" t="s">
        <v>602</v>
      </c>
      <c r="C16" s="137" t="s">
        <v>592</v>
      </c>
      <c r="D16" s="137" t="s">
        <v>593</v>
      </c>
      <c r="E16" s="139">
        <v>5.17</v>
      </c>
      <c r="F16" s="138"/>
      <c r="G16" s="138"/>
    </row>
    <row r="17" ht="12.75" spans="1:7">
      <c r="A17" s="139">
        <v>39130</v>
      </c>
      <c r="B17" s="137" t="s">
        <v>603</v>
      </c>
      <c r="C17" s="137" t="s">
        <v>592</v>
      </c>
      <c r="D17" s="137" t="s">
        <v>593</v>
      </c>
      <c r="E17" s="139">
        <v>4.65</v>
      </c>
      <c r="F17" s="138"/>
      <c r="G17" s="138"/>
    </row>
    <row r="18" ht="12.75" spans="1:7">
      <c r="A18" s="139">
        <v>395</v>
      </c>
      <c r="B18" s="137" t="s">
        <v>604</v>
      </c>
      <c r="C18" s="137" t="s">
        <v>592</v>
      </c>
      <c r="D18" s="137" t="s">
        <v>593</v>
      </c>
      <c r="E18" s="139">
        <v>4.97</v>
      </c>
      <c r="F18" s="138"/>
      <c r="G18" s="138"/>
    </row>
    <row r="19" ht="12.75" spans="1:7">
      <c r="A19" s="139">
        <v>39127</v>
      </c>
      <c r="B19" s="137" t="s">
        <v>605</v>
      </c>
      <c r="C19" s="137" t="s">
        <v>592</v>
      </c>
      <c r="D19" s="137" t="s">
        <v>593</v>
      </c>
      <c r="E19" s="139">
        <v>2.45</v>
      </c>
      <c r="F19" s="138"/>
      <c r="G19" s="138"/>
    </row>
    <row r="20" ht="12.75" spans="1:7">
      <c r="A20" s="139">
        <v>392</v>
      </c>
      <c r="B20" s="137" t="s">
        <v>606</v>
      </c>
      <c r="C20" s="137" t="s">
        <v>592</v>
      </c>
      <c r="D20" s="137" t="s">
        <v>593</v>
      </c>
      <c r="E20" s="139">
        <v>2.52</v>
      </c>
      <c r="F20" s="138"/>
      <c r="G20" s="138"/>
    </row>
    <row r="21" ht="15.75" customHeight="1" spans="1:7">
      <c r="A21" s="139">
        <v>39129</v>
      </c>
      <c r="B21" s="137" t="s">
        <v>607</v>
      </c>
      <c r="C21" s="137" t="s">
        <v>592</v>
      </c>
      <c r="D21" s="137" t="s">
        <v>593</v>
      </c>
      <c r="E21" s="139">
        <v>2.87</v>
      </c>
      <c r="F21" s="138"/>
      <c r="G21" s="138"/>
    </row>
    <row r="22" ht="15.75" customHeight="1" spans="1:7">
      <c r="A22" s="139">
        <v>393</v>
      </c>
      <c r="B22" s="137" t="s">
        <v>608</v>
      </c>
      <c r="C22" s="137" t="s">
        <v>592</v>
      </c>
      <c r="D22" s="137" t="s">
        <v>599</v>
      </c>
      <c r="E22" s="139">
        <v>3</v>
      </c>
      <c r="F22" s="138"/>
      <c r="G22" s="138"/>
    </row>
    <row r="23" ht="15.75" customHeight="1" spans="1:7">
      <c r="A23" s="139">
        <v>39133</v>
      </c>
      <c r="B23" s="137" t="s">
        <v>609</v>
      </c>
      <c r="C23" s="137" t="s">
        <v>592</v>
      </c>
      <c r="D23" s="137" t="s">
        <v>593</v>
      </c>
      <c r="E23" s="139">
        <v>6.7</v>
      </c>
      <c r="F23" s="138"/>
      <c r="G23" s="138"/>
    </row>
    <row r="24" ht="15.75" customHeight="1" spans="1:7">
      <c r="A24" s="139">
        <v>397</v>
      </c>
      <c r="B24" s="137" t="s">
        <v>610</v>
      </c>
      <c r="C24" s="137" t="s">
        <v>592</v>
      </c>
      <c r="D24" s="137" t="s">
        <v>593</v>
      </c>
      <c r="E24" s="139">
        <v>7.4</v>
      </c>
      <c r="F24" s="138"/>
      <c r="G24" s="138"/>
    </row>
    <row r="25" ht="15.75" customHeight="1" spans="1:7">
      <c r="A25" s="139">
        <v>39132</v>
      </c>
      <c r="B25" s="137" t="s">
        <v>611</v>
      </c>
      <c r="C25" s="137" t="s">
        <v>592</v>
      </c>
      <c r="D25" s="137" t="s">
        <v>593</v>
      </c>
      <c r="E25" s="139">
        <v>5.36</v>
      </c>
      <c r="F25" s="138"/>
      <c r="G25" s="138"/>
    </row>
    <row r="26" ht="15.75" customHeight="1" spans="1:7">
      <c r="A26" s="139">
        <v>396</v>
      </c>
      <c r="B26" s="137" t="s">
        <v>612</v>
      </c>
      <c r="C26" s="137" t="s">
        <v>592</v>
      </c>
      <c r="D26" s="137" t="s">
        <v>593</v>
      </c>
      <c r="E26" s="139">
        <v>5.74</v>
      </c>
      <c r="F26" s="138"/>
      <c r="G26" s="138"/>
    </row>
    <row r="27" ht="15.75" customHeight="1" spans="1:7">
      <c r="A27" s="139">
        <v>39135</v>
      </c>
      <c r="B27" s="137" t="s">
        <v>613</v>
      </c>
      <c r="C27" s="137" t="s">
        <v>592</v>
      </c>
      <c r="D27" s="137" t="s">
        <v>593</v>
      </c>
      <c r="E27" s="139">
        <v>10.72</v>
      </c>
      <c r="F27" s="138"/>
      <c r="G27" s="138"/>
    </row>
    <row r="28" ht="15.75" customHeight="1" spans="1:7">
      <c r="A28" s="139">
        <v>39128</v>
      </c>
      <c r="B28" s="137" t="s">
        <v>614</v>
      </c>
      <c r="C28" s="137" t="s">
        <v>592</v>
      </c>
      <c r="D28" s="137" t="s">
        <v>593</v>
      </c>
      <c r="E28" s="139">
        <v>2.68</v>
      </c>
      <c r="F28" s="138"/>
      <c r="G28" s="138"/>
    </row>
    <row r="29" ht="15.75" customHeight="1" spans="1:7">
      <c r="A29" s="139">
        <v>400</v>
      </c>
      <c r="B29" s="137" t="s">
        <v>615</v>
      </c>
      <c r="C29" s="137" t="s">
        <v>592</v>
      </c>
      <c r="D29" s="137" t="s">
        <v>593</v>
      </c>
      <c r="E29" s="139">
        <v>2.61</v>
      </c>
      <c r="F29" s="138"/>
      <c r="G29" s="138"/>
    </row>
    <row r="30" ht="15.75" customHeight="1" spans="1:7">
      <c r="A30" s="139">
        <v>39125</v>
      </c>
      <c r="B30" s="137" t="s">
        <v>616</v>
      </c>
      <c r="C30" s="137" t="s">
        <v>592</v>
      </c>
      <c r="D30" s="137" t="s">
        <v>593</v>
      </c>
      <c r="E30" s="139">
        <v>2.68</v>
      </c>
      <c r="F30" s="138"/>
      <c r="G30" s="138"/>
    </row>
    <row r="31" ht="15.75" customHeight="1" spans="1:7">
      <c r="A31" s="139">
        <v>39134</v>
      </c>
      <c r="B31" s="137" t="s">
        <v>617</v>
      </c>
      <c r="C31" s="137" t="s">
        <v>592</v>
      </c>
      <c r="D31" s="137" t="s">
        <v>593</v>
      </c>
      <c r="E31" s="139">
        <v>8.93</v>
      </c>
      <c r="F31" s="138"/>
      <c r="G31" s="138"/>
    </row>
    <row r="32" ht="15.75" customHeight="1" spans="1:7">
      <c r="A32" s="139">
        <v>398</v>
      </c>
      <c r="B32" s="137" t="s">
        <v>618</v>
      </c>
      <c r="C32" s="137" t="s">
        <v>592</v>
      </c>
      <c r="D32" s="137" t="s">
        <v>593</v>
      </c>
      <c r="E32" s="139">
        <v>8.23</v>
      </c>
      <c r="F32" s="138"/>
      <c r="G32" s="138"/>
    </row>
    <row r="33" ht="15.75" customHeight="1" spans="1:7">
      <c r="A33" s="139">
        <v>39126</v>
      </c>
      <c r="B33" s="137" t="s">
        <v>619</v>
      </c>
      <c r="C33" s="137" t="s">
        <v>592</v>
      </c>
      <c r="D33" s="137" t="s">
        <v>593</v>
      </c>
      <c r="E33" s="139">
        <v>12.06</v>
      </c>
      <c r="F33" s="138"/>
      <c r="G33" s="138"/>
    </row>
    <row r="34" ht="15.75" customHeight="1" spans="1:7">
      <c r="A34" s="139">
        <v>399</v>
      </c>
      <c r="B34" s="137" t="s">
        <v>620</v>
      </c>
      <c r="C34" s="137" t="s">
        <v>592</v>
      </c>
      <c r="D34" s="137" t="s">
        <v>593</v>
      </c>
      <c r="E34" s="139">
        <v>10.62</v>
      </c>
      <c r="F34" s="138"/>
      <c r="G34" s="138"/>
    </row>
    <row r="35" ht="15.75" customHeight="1" spans="1:7">
      <c r="A35" s="139">
        <v>39158</v>
      </c>
      <c r="B35" s="137" t="s">
        <v>621</v>
      </c>
      <c r="C35" s="137" t="s">
        <v>592</v>
      </c>
      <c r="D35" s="137" t="s">
        <v>593</v>
      </c>
      <c r="E35" s="139">
        <v>28.53</v>
      </c>
      <c r="F35" s="138"/>
      <c r="G35" s="138"/>
    </row>
    <row r="36" ht="15.75" customHeight="1" spans="1:7">
      <c r="A36" s="139">
        <v>39141</v>
      </c>
      <c r="B36" s="137" t="s">
        <v>622</v>
      </c>
      <c r="C36" s="137" t="s">
        <v>592</v>
      </c>
      <c r="D36" s="137" t="s">
        <v>593</v>
      </c>
      <c r="E36" s="139">
        <v>2.07</v>
      </c>
      <c r="F36" s="138"/>
      <c r="G36" s="138"/>
    </row>
    <row r="37" ht="15.75" customHeight="1" spans="1:7">
      <c r="A37" s="139">
        <v>39140</v>
      </c>
      <c r="B37" s="137" t="s">
        <v>623</v>
      </c>
      <c r="C37" s="137" t="s">
        <v>592</v>
      </c>
      <c r="D37" s="137" t="s">
        <v>593</v>
      </c>
      <c r="E37" s="139">
        <v>1.88</v>
      </c>
      <c r="F37" s="138"/>
      <c r="G37" s="138"/>
    </row>
    <row r="38" ht="15.75" customHeight="1" spans="1:7">
      <c r="A38" s="139">
        <v>39137</v>
      </c>
      <c r="B38" s="137" t="s">
        <v>624</v>
      </c>
      <c r="C38" s="137" t="s">
        <v>592</v>
      </c>
      <c r="D38" s="137" t="s">
        <v>593</v>
      </c>
      <c r="E38" s="139">
        <v>1.08</v>
      </c>
      <c r="F38" s="138"/>
      <c r="G38" s="138"/>
    </row>
    <row r="39" ht="15.75" customHeight="1" spans="1:7">
      <c r="A39" s="139">
        <v>39139</v>
      </c>
      <c r="B39" s="137" t="s">
        <v>625</v>
      </c>
      <c r="C39" s="137" t="s">
        <v>592</v>
      </c>
      <c r="D39" s="137" t="s">
        <v>593</v>
      </c>
      <c r="E39" s="139">
        <v>1.56</v>
      </c>
      <c r="F39" s="138"/>
      <c r="G39" s="138"/>
    </row>
    <row r="40" ht="15.75" customHeight="1" spans="1:7">
      <c r="A40" s="139">
        <v>39143</v>
      </c>
      <c r="B40" s="137" t="s">
        <v>626</v>
      </c>
      <c r="C40" s="137" t="s">
        <v>592</v>
      </c>
      <c r="D40" s="137" t="s">
        <v>593</v>
      </c>
      <c r="E40" s="139">
        <v>4.27</v>
      </c>
      <c r="F40" s="138"/>
      <c r="G40" s="138"/>
    </row>
    <row r="41" ht="15.75" customHeight="1" spans="1:7">
      <c r="A41" s="139">
        <v>39142</v>
      </c>
      <c r="B41" s="137" t="s">
        <v>627</v>
      </c>
      <c r="C41" s="137" t="s">
        <v>592</v>
      </c>
      <c r="D41" s="137" t="s">
        <v>593</v>
      </c>
      <c r="E41" s="139">
        <v>3.06</v>
      </c>
      <c r="F41" s="138"/>
      <c r="G41" s="138"/>
    </row>
    <row r="42" ht="15.75" customHeight="1" spans="1:7">
      <c r="A42" s="139">
        <v>39138</v>
      </c>
      <c r="B42" s="137" t="s">
        <v>628</v>
      </c>
      <c r="C42" s="137" t="s">
        <v>592</v>
      </c>
      <c r="D42" s="137" t="s">
        <v>593</v>
      </c>
      <c r="E42" s="139">
        <v>1.14</v>
      </c>
      <c r="F42" s="138"/>
      <c r="G42" s="138"/>
    </row>
    <row r="43" ht="15.75" customHeight="1" spans="1:7">
      <c r="A43" s="139">
        <v>39136</v>
      </c>
      <c r="B43" s="137" t="s">
        <v>629</v>
      </c>
      <c r="C43" s="137" t="s">
        <v>592</v>
      </c>
      <c r="D43" s="137" t="s">
        <v>593</v>
      </c>
      <c r="E43" s="139">
        <v>0.76</v>
      </c>
      <c r="F43" s="138"/>
      <c r="G43" s="138"/>
    </row>
    <row r="44" ht="15.75" customHeight="1" spans="1:7">
      <c r="A44" s="139">
        <v>39144</v>
      </c>
      <c r="B44" s="137" t="s">
        <v>630</v>
      </c>
      <c r="C44" s="137" t="s">
        <v>592</v>
      </c>
      <c r="D44" s="137" t="s">
        <v>593</v>
      </c>
      <c r="E44" s="139">
        <v>4.97</v>
      </c>
      <c r="F44" s="138"/>
      <c r="G44" s="138"/>
    </row>
    <row r="45" ht="15.75" customHeight="1" spans="1:7">
      <c r="A45" s="139">
        <v>39145</v>
      </c>
      <c r="B45" s="137" t="s">
        <v>631</v>
      </c>
      <c r="C45" s="137" t="s">
        <v>592</v>
      </c>
      <c r="D45" s="137" t="s">
        <v>593</v>
      </c>
      <c r="E45" s="139">
        <v>8.2</v>
      </c>
      <c r="F45" s="138"/>
      <c r="G45" s="138"/>
    </row>
    <row r="46" ht="15.75" customHeight="1" spans="1:7">
      <c r="A46" s="139">
        <v>12615</v>
      </c>
      <c r="B46" s="137" t="s">
        <v>632</v>
      </c>
      <c r="C46" s="137" t="s">
        <v>592</v>
      </c>
      <c r="D46" s="137" t="s">
        <v>593</v>
      </c>
      <c r="E46" s="139">
        <v>10.17</v>
      </c>
      <c r="F46" s="138"/>
      <c r="G46" s="138"/>
    </row>
    <row r="47" ht="15.75" customHeight="1" spans="1:7">
      <c r="A47" s="139">
        <v>11927</v>
      </c>
      <c r="B47" s="137" t="s">
        <v>633</v>
      </c>
      <c r="C47" s="137" t="s">
        <v>592</v>
      </c>
      <c r="D47" s="137" t="s">
        <v>593</v>
      </c>
      <c r="E47" s="139">
        <v>12.1</v>
      </c>
      <c r="F47" s="138"/>
      <c r="G47" s="138"/>
    </row>
    <row r="48" ht="15.75" customHeight="1" spans="1:7">
      <c r="A48" s="139">
        <v>11928</v>
      </c>
      <c r="B48" s="137" t="s">
        <v>634</v>
      </c>
      <c r="C48" s="137" t="s">
        <v>592</v>
      </c>
      <c r="D48" s="137" t="s">
        <v>593</v>
      </c>
      <c r="E48" s="139">
        <v>13.87</v>
      </c>
      <c r="F48" s="138"/>
      <c r="G48" s="138"/>
    </row>
    <row r="49" ht="15.75" customHeight="1" spans="1:7">
      <c r="A49" s="139">
        <v>11929</v>
      </c>
      <c r="B49" s="137" t="s">
        <v>635</v>
      </c>
      <c r="C49" s="137" t="s">
        <v>592</v>
      </c>
      <c r="D49" s="137" t="s">
        <v>593</v>
      </c>
      <c r="E49" s="139">
        <v>21.45</v>
      </c>
      <c r="F49" s="138"/>
      <c r="G49" s="138"/>
    </row>
    <row r="50" ht="15.75" customHeight="1" spans="1:7">
      <c r="A50" s="139">
        <v>36801</v>
      </c>
      <c r="B50" s="137" t="s">
        <v>636</v>
      </c>
      <c r="C50" s="137" t="s">
        <v>592</v>
      </c>
      <c r="D50" s="137" t="s">
        <v>593</v>
      </c>
      <c r="E50" s="139">
        <v>32.5</v>
      </c>
      <c r="F50" s="138"/>
      <c r="G50" s="138"/>
    </row>
    <row r="51" ht="15.75" customHeight="1" spans="1:7">
      <c r="A51" s="139">
        <v>36246</v>
      </c>
      <c r="B51" s="137" t="s">
        <v>637</v>
      </c>
      <c r="C51" s="137" t="s">
        <v>474</v>
      </c>
      <c r="D51" s="137" t="s">
        <v>593</v>
      </c>
      <c r="E51" s="139">
        <v>4</v>
      </c>
      <c r="F51" s="138"/>
      <c r="G51" s="138"/>
    </row>
    <row r="52" ht="15.75" customHeight="1" spans="1:7">
      <c r="A52" s="139">
        <v>37600</v>
      </c>
      <c r="B52" s="137" t="s">
        <v>638</v>
      </c>
      <c r="C52" s="137" t="s">
        <v>592</v>
      </c>
      <c r="D52" s="137" t="s">
        <v>639</v>
      </c>
      <c r="E52" s="139">
        <v>115.69</v>
      </c>
      <c r="F52" s="138"/>
      <c r="G52" s="138"/>
    </row>
    <row r="53" ht="15.75" customHeight="1" spans="1:7">
      <c r="A53" s="139">
        <v>37599</v>
      </c>
      <c r="B53" s="137" t="s">
        <v>640</v>
      </c>
      <c r="C53" s="137" t="s">
        <v>592</v>
      </c>
      <c r="D53" s="137" t="s">
        <v>639</v>
      </c>
      <c r="E53" s="139">
        <v>107.68</v>
      </c>
      <c r="F53" s="138"/>
      <c r="G53" s="138"/>
    </row>
    <row r="54" ht="15.75" customHeight="1" spans="1:7">
      <c r="A54" s="139">
        <v>1</v>
      </c>
      <c r="B54" s="137" t="s">
        <v>641</v>
      </c>
      <c r="C54" s="137" t="s">
        <v>642</v>
      </c>
      <c r="D54" s="137" t="s">
        <v>639</v>
      </c>
      <c r="E54" s="139">
        <v>87</v>
      </c>
      <c r="F54" s="138"/>
      <c r="G54" s="138"/>
    </row>
    <row r="55" ht="15.75" customHeight="1" spans="1:7">
      <c r="A55" s="139">
        <v>3</v>
      </c>
      <c r="B55" s="137" t="s">
        <v>643</v>
      </c>
      <c r="C55" s="137" t="s">
        <v>644</v>
      </c>
      <c r="D55" s="137" t="s">
        <v>593</v>
      </c>
      <c r="E55" s="139">
        <v>23.38</v>
      </c>
      <c r="F55" s="138"/>
      <c r="G55" s="138"/>
    </row>
    <row r="56" ht="15.75" customHeight="1" spans="1:7">
      <c r="A56" s="139">
        <v>43054</v>
      </c>
      <c r="B56" s="137" t="s">
        <v>645</v>
      </c>
      <c r="C56" s="137" t="s">
        <v>642</v>
      </c>
      <c r="D56" s="137" t="s">
        <v>593</v>
      </c>
      <c r="E56" s="139">
        <v>10.15</v>
      </c>
      <c r="F56" s="138"/>
      <c r="G56" s="138"/>
    </row>
    <row r="57" ht="15.75" customHeight="1" spans="1:7">
      <c r="A57" s="139">
        <v>42402</v>
      </c>
      <c r="B57" s="137" t="s">
        <v>646</v>
      </c>
      <c r="C57" s="137" t="s">
        <v>642</v>
      </c>
      <c r="D57" s="137" t="s">
        <v>593</v>
      </c>
      <c r="E57" s="139">
        <v>9.7</v>
      </c>
      <c r="F57" s="138"/>
      <c r="G57" s="138"/>
    </row>
    <row r="58" ht="15.75" customHeight="1" spans="1:7">
      <c r="A58" s="139">
        <v>42403</v>
      </c>
      <c r="B58" s="137" t="s">
        <v>647</v>
      </c>
      <c r="C58" s="137" t="s">
        <v>642</v>
      </c>
      <c r="D58" s="137" t="s">
        <v>593</v>
      </c>
      <c r="E58" s="139">
        <v>12.44</v>
      </c>
      <c r="F58" s="138"/>
      <c r="G58" s="138"/>
    </row>
    <row r="59" ht="15.75" customHeight="1" spans="1:7">
      <c r="A59" s="139">
        <v>42404</v>
      </c>
      <c r="B59" s="137" t="s">
        <v>648</v>
      </c>
      <c r="C59" s="137" t="s">
        <v>642</v>
      </c>
      <c r="D59" s="137" t="s">
        <v>593</v>
      </c>
      <c r="E59" s="139">
        <v>12.37</v>
      </c>
      <c r="F59" s="138"/>
      <c r="G59" s="138"/>
    </row>
    <row r="60" ht="15.75" customHeight="1" spans="1:7">
      <c r="A60" s="139">
        <v>42405</v>
      </c>
      <c r="B60" s="137" t="s">
        <v>649</v>
      </c>
      <c r="C60" s="137" t="s">
        <v>642</v>
      </c>
      <c r="D60" s="137" t="s">
        <v>593</v>
      </c>
      <c r="E60" s="139">
        <v>13.18</v>
      </c>
      <c r="F60" s="138"/>
      <c r="G60" s="138"/>
    </row>
    <row r="61" ht="15.75" customHeight="1" spans="1:7">
      <c r="A61" s="139">
        <v>34341</v>
      </c>
      <c r="B61" s="137" t="s">
        <v>650</v>
      </c>
      <c r="C61" s="137" t="s">
        <v>642</v>
      </c>
      <c r="D61" s="137" t="s">
        <v>593</v>
      </c>
      <c r="E61" s="139">
        <v>11.44</v>
      </c>
      <c r="F61" s="138"/>
      <c r="G61" s="138"/>
    </row>
    <row r="62" ht="15.75" customHeight="1" spans="1:7">
      <c r="A62" s="139">
        <v>43053</v>
      </c>
      <c r="B62" s="137" t="s">
        <v>651</v>
      </c>
      <c r="C62" s="137" t="s">
        <v>642</v>
      </c>
      <c r="D62" s="137" t="s">
        <v>593</v>
      </c>
      <c r="E62" s="139">
        <v>9.06</v>
      </c>
      <c r="F62" s="138"/>
      <c r="G62" s="138"/>
    </row>
    <row r="63" ht="15.75" customHeight="1" spans="1:7">
      <c r="A63" s="139">
        <v>43058</v>
      </c>
      <c r="B63" s="137" t="s">
        <v>652</v>
      </c>
      <c r="C63" s="137" t="s">
        <v>642</v>
      </c>
      <c r="D63" s="137" t="s">
        <v>593</v>
      </c>
      <c r="E63" s="139">
        <v>9.4</v>
      </c>
      <c r="F63" s="138"/>
      <c r="G63" s="138"/>
    </row>
    <row r="64" ht="15.75" customHeight="1" spans="1:7">
      <c r="A64" s="139">
        <v>34</v>
      </c>
      <c r="B64" s="137" t="s">
        <v>653</v>
      </c>
      <c r="C64" s="137" t="s">
        <v>642</v>
      </c>
      <c r="D64" s="137" t="s">
        <v>593</v>
      </c>
      <c r="E64" s="139">
        <v>9.44</v>
      </c>
      <c r="F64" s="138"/>
      <c r="G64" s="138"/>
    </row>
    <row r="65" ht="15.75" customHeight="1" spans="1:7">
      <c r="A65" s="139">
        <v>43055</v>
      </c>
      <c r="B65" s="137" t="s">
        <v>654</v>
      </c>
      <c r="C65" s="137" t="s">
        <v>642</v>
      </c>
      <c r="D65" s="137" t="s">
        <v>599</v>
      </c>
      <c r="E65" s="139">
        <v>8.18</v>
      </c>
      <c r="F65" s="138"/>
      <c r="G65" s="138"/>
    </row>
    <row r="66" ht="15.75" customHeight="1" spans="1:7">
      <c r="A66" s="139">
        <v>43056</v>
      </c>
      <c r="B66" s="137" t="s">
        <v>655</v>
      </c>
      <c r="C66" s="137" t="s">
        <v>642</v>
      </c>
      <c r="D66" s="137" t="s">
        <v>593</v>
      </c>
      <c r="E66" s="139">
        <v>9.43</v>
      </c>
      <c r="F66" s="138"/>
      <c r="G66" s="138"/>
    </row>
    <row r="67" ht="15.75" customHeight="1" spans="1:7">
      <c r="A67" s="139">
        <v>43057</v>
      </c>
      <c r="B67" s="137" t="s">
        <v>656</v>
      </c>
      <c r="C67" s="137" t="s">
        <v>642</v>
      </c>
      <c r="D67" s="137" t="s">
        <v>593</v>
      </c>
      <c r="E67" s="139">
        <v>10.36</v>
      </c>
      <c r="F67" s="138"/>
      <c r="G67" s="138"/>
    </row>
    <row r="68" ht="15.75" customHeight="1" spans="1:7">
      <c r="A68" s="139">
        <v>34449</v>
      </c>
      <c r="B68" s="137" t="s">
        <v>657</v>
      </c>
      <c r="C68" s="137" t="s">
        <v>642</v>
      </c>
      <c r="D68" s="137" t="s">
        <v>593</v>
      </c>
      <c r="E68" s="139">
        <v>11.08</v>
      </c>
      <c r="F68" s="138"/>
      <c r="G68" s="138"/>
    </row>
    <row r="69" ht="15.75" customHeight="1" spans="1:7">
      <c r="A69" s="139">
        <v>32</v>
      </c>
      <c r="B69" s="137" t="s">
        <v>658</v>
      </c>
      <c r="C69" s="137" t="s">
        <v>642</v>
      </c>
      <c r="D69" s="137" t="s">
        <v>593</v>
      </c>
      <c r="E69" s="139">
        <v>9.96</v>
      </c>
      <c r="F69" s="138"/>
      <c r="G69" s="138"/>
    </row>
    <row r="70" ht="15.75" customHeight="1" spans="1:7">
      <c r="A70" s="139">
        <v>33</v>
      </c>
      <c r="B70" s="137" t="s">
        <v>659</v>
      </c>
      <c r="C70" s="137" t="s">
        <v>642</v>
      </c>
      <c r="D70" s="137" t="s">
        <v>593</v>
      </c>
      <c r="E70" s="139">
        <v>10.02</v>
      </c>
      <c r="F70" s="138"/>
      <c r="G70" s="138"/>
    </row>
    <row r="71" ht="15.75" customHeight="1" spans="1:7">
      <c r="A71" s="139">
        <v>43061</v>
      </c>
      <c r="B71" s="137" t="s">
        <v>660</v>
      </c>
      <c r="C71" s="137" t="s">
        <v>642</v>
      </c>
      <c r="D71" s="137" t="s">
        <v>593</v>
      </c>
      <c r="E71" s="139">
        <v>9.36</v>
      </c>
      <c r="F71" s="138"/>
      <c r="G71" s="138"/>
    </row>
    <row r="72" ht="15.75" customHeight="1" spans="1:7">
      <c r="A72" s="139">
        <v>43059</v>
      </c>
      <c r="B72" s="137" t="s">
        <v>661</v>
      </c>
      <c r="C72" s="137" t="s">
        <v>642</v>
      </c>
      <c r="D72" s="137" t="s">
        <v>593</v>
      </c>
      <c r="E72" s="139">
        <v>8.94</v>
      </c>
      <c r="F72" s="138"/>
      <c r="G72" s="138"/>
    </row>
    <row r="73" ht="15.75" customHeight="1" spans="1:7">
      <c r="A73" s="139">
        <v>43062</v>
      </c>
      <c r="B73" s="137" t="s">
        <v>662</v>
      </c>
      <c r="C73" s="137" t="s">
        <v>642</v>
      </c>
      <c r="D73" s="137" t="s">
        <v>593</v>
      </c>
      <c r="E73" s="139">
        <v>9.9</v>
      </c>
      <c r="F73" s="138"/>
      <c r="G73" s="138"/>
    </row>
    <row r="74" ht="15.75" customHeight="1" spans="1:7">
      <c r="A74" s="139">
        <v>43060</v>
      </c>
      <c r="B74" s="137" t="s">
        <v>663</v>
      </c>
      <c r="C74" s="137" t="s">
        <v>642</v>
      </c>
      <c r="D74" s="137" t="s">
        <v>593</v>
      </c>
      <c r="E74" s="139">
        <v>7.78</v>
      </c>
      <c r="F74" s="138"/>
      <c r="G74" s="138"/>
    </row>
    <row r="75" ht="15.75" customHeight="1" spans="1:7">
      <c r="A75" s="139">
        <v>40410</v>
      </c>
      <c r="B75" s="137" t="s">
        <v>664</v>
      </c>
      <c r="C75" s="137" t="s">
        <v>592</v>
      </c>
      <c r="D75" s="137" t="s">
        <v>639</v>
      </c>
      <c r="E75" s="139">
        <v>21.55</v>
      </c>
      <c r="F75" s="138"/>
      <c r="G75" s="138"/>
    </row>
    <row r="76" ht="15.75" customHeight="1" spans="1:7">
      <c r="A76" s="139">
        <v>40411</v>
      </c>
      <c r="B76" s="137" t="s">
        <v>665</v>
      </c>
      <c r="C76" s="137" t="s">
        <v>592</v>
      </c>
      <c r="D76" s="137" t="s">
        <v>639</v>
      </c>
      <c r="E76" s="139">
        <v>23.38</v>
      </c>
      <c r="F76" s="138"/>
      <c r="G76" s="138"/>
    </row>
    <row r="77" ht="15.75" customHeight="1" spans="1:7">
      <c r="A77" s="139">
        <v>40412</v>
      </c>
      <c r="B77" s="137" t="s">
        <v>666</v>
      </c>
      <c r="C77" s="137" t="s">
        <v>592</v>
      </c>
      <c r="D77" s="137" t="s">
        <v>639</v>
      </c>
      <c r="E77" s="139">
        <v>26.25</v>
      </c>
      <c r="F77" s="138"/>
      <c r="G77" s="138"/>
    </row>
    <row r="78" ht="15.75" customHeight="1" spans="1:7">
      <c r="A78" s="139">
        <v>44254</v>
      </c>
      <c r="B78" s="137" t="s">
        <v>667</v>
      </c>
      <c r="C78" s="137" t="s">
        <v>592</v>
      </c>
      <c r="D78" s="137" t="s">
        <v>593</v>
      </c>
      <c r="E78" s="139">
        <v>21.68</v>
      </c>
      <c r="F78" s="138"/>
      <c r="G78" s="138"/>
    </row>
    <row r="79" ht="15.75" customHeight="1" spans="1:7">
      <c r="A79" s="139">
        <v>44255</v>
      </c>
      <c r="B79" s="137" t="s">
        <v>668</v>
      </c>
      <c r="C79" s="137" t="s">
        <v>592</v>
      </c>
      <c r="D79" s="137" t="s">
        <v>593</v>
      </c>
      <c r="E79" s="139">
        <v>24.02</v>
      </c>
      <c r="F79" s="138"/>
      <c r="G79" s="138"/>
    </row>
    <row r="80" ht="15.75" customHeight="1" spans="1:7">
      <c r="A80" s="139">
        <v>44256</v>
      </c>
      <c r="B80" s="137" t="s">
        <v>669</v>
      </c>
      <c r="C80" s="137" t="s">
        <v>592</v>
      </c>
      <c r="D80" s="137" t="s">
        <v>593</v>
      </c>
      <c r="E80" s="139">
        <v>27.14</v>
      </c>
      <c r="F80" s="138"/>
      <c r="G80" s="138"/>
    </row>
    <row r="81" ht="15.75" customHeight="1" spans="1:7">
      <c r="A81" s="139">
        <v>44257</v>
      </c>
      <c r="B81" s="137" t="s">
        <v>670</v>
      </c>
      <c r="C81" s="137" t="s">
        <v>592</v>
      </c>
      <c r="D81" s="137" t="s">
        <v>593</v>
      </c>
      <c r="E81" s="139">
        <v>42.93</v>
      </c>
      <c r="F81" s="138"/>
      <c r="G81" s="138"/>
    </row>
    <row r="82" ht="15.75" customHeight="1" spans="1:7">
      <c r="A82" s="139">
        <v>44258</v>
      </c>
      <c r="B82" s="137" t="s">
        <v>671</v>
      </c>
      <c r="C82" s="137" t="s">
        <v>592</v>
      </c>
      <c r="D82" s="137" t="s">
        <v>593</v>
      </c>
      <c r="E82" s="139">
        <v>49.06</v>
      </c>
      <c r="F82" s="138"/>
      <c r="G82" s="138"/>
    </row>
    <row r="83" ht="15.75" customHeight="1" spans="1:7">
      <c r="A83" s="139">
        <v>44259</v>
      </c>
      <c r="B83" s="137" t="s">
        <v>672</v>
      </c>
      <c r="C83" s="137" t="s">
        <v>592</v>
      </c>
      <c r="D83" s="137" t="s">
        <v>593</v>
      </c>
      <c r="E83" s="139">
        <v>67.35</v>
      </c>
      <c r="F83" s="138"/>
      <c r="G83" s="138"/>
    </row>
    <row r="84" ht="15.75" customHeight="1" spans="1:7">
      <c r="A84" s="139">
        <v>37997</v>
      </c>
      <c r="B84" s="137" t="s">
        <v>673</v>
      </c>
      <c r="C84" s="137" t="s">
        <v>592</v>
      </c>
      <c r="D84" s="137" t="s">
        <v>593</v>
      </c>
      <c r="E84" s="139">
        <v>12.91</v>
      </c>
      <c r="F84" s="138"/>
      <c r="G84" s="138"/>
    </row>
    <row r="85" ht="15.75" customHeight="1" spans="1:7">
      <c r="A85" s="139">
        <v>37998</v>
      </c>
      <c r="B85" s="137" t="s">
        <v>674</v>
      </c>
      <c r="C85" s="137" t="s">
        <v>592</v>
      </c>
      <c r="D85" s="137" t="s">
        <v>593</v>
      </c>
      <c r="E85" s="139">
        <v>17.29</v>
      </c>
      <c r="F85" s="138"/>
      <c r="G85" s="138"/>
    </row>
    <row r="86" ht="15.75" customHeight="1" spans="1:7">
      <c r="A86" s="139">
        <v>55</v>
      </c>
      <c r="B86" s="137" t="s">
        <v>675</v>
      </c>
      <c r="C86" s="137" t="s">
        <v>592</v>
      </c>
      <c r="D86" s="137" t="s">
        <v>639</v>
      </c>
      <c r="E86" s="139">
        <v>4.2</v>
      </c>
      <c r="F86" s="138"/>
      <c r="G86" s="138"/>
    </row>
    <row r="87" ht="15.75" customHeight="1" spans="1:7">
      <c r="A87" s="139">
        <v>61</v>
      </c>
      <c r="B87" s="137" t="s">
        <v>676</v>
      </c>
      <c r="C87" s="137" t="s">
        <v>592</v>
      </c>
      <c r="D87" s="137" t="s">
        <v>639</v>
      </c>
      <c r="E87" s="139">
        <v>3.97</v>
      </c>
      <c r="F87" s="138"/>
      <c r="G87" s="138"/>
    </row>
    <row r="88" ht="15.75" customHeight="1" spans="1:7">
      <c r="A88" s="139">
        <v>62</v>
      </c>
      <c r="B88" s="137" t="s">
        <v>677</v>
      </c>
      <c r="C88" s="137" t="s">
        <v>592</v>
      </c>
      <c r="D88" s="137" t="s">
        <v>639</v>
      </c>
      <c r="E88" s="139">
        <v>8.23</v>
      </c>
      <c r="F88" s="138"/>
      <c r="G88" s="138"/>
    </row>
    <row r="89" ht="15.75" customHeight="1" spans="1:7">
      <c r="A89" s="139">
        <v>10899</v>
      </c>
      <c r="B89" s="137" t="s">
        <v>678</v>
      </c>
      <c r="C89" s="137" t="s">
        <v>592</v>
      </c>
      <c r="D89" s="137" t="s">
        <v>593</v>
      </c>
      <c r="E89" s="139">
        <v>108.42</v>
      </c>
      <c r="F89" s="138"/>
      <c r="G89" s="138"/>
    </row>
    <row r="90" ht="15.75" customHeight="1" spans="1:7">
      <c r="A90" s="139">
        <v>10900</v>
      </c>
      <c r="B90" s="137" t="s">
        <v>679</v>
      </c>
      <c r="C90" s="137" t="s">
        <v>592</v>
      </c>
      <c r="D90" s="137" t="s">
        <v>593</v>
      </c>
      <c r="E90" s="139">
        <v>84.85</v>
      </c>
      <c r="F90" s="138"/>
      <c r="G90" s="138"/>
    </row>
    <row r="91" ht="15.75" customHeight="1" spans="1:7">
      <c r="A91" s="139">
        <v>46</v>
      </c>
      <c r="B91" s="137" t="s">
        <v>680</v>
      </c>
      <c r="C91" s="137" t="s">
        <v>592</v>
      </c>
      <c r="D91" s="137" t="s">
        <v>639</v>
      </c>
      <c r="E91" s="139">
        <v>42.05</v>
      </c>
      <c r="F91" s="138"/>
      <c r="G91" s="138"/>
    </row>
    <row r="92" ht="15.75" customHeight="1" spans="1:7">
      <c r="A92" s="139">
        <v>47</v>
      </c>
      <c r="B92" s="137" t="s">
        <v>681</v>
      </c>
      <c r="C92" s="137" t="s">
        <v>592</v>
      </c>
      <c r="D92" s="137" t="s">
        <v>639</v>
      </c>
      <c r="E92" s="139">
        <v>71.9</v>
      </c>
      <c r="F92" s="138"/>
      <c r="G92" s="138"/>
    </row>
    <row r="93" ht="15.75" customHeight="1" spans="1:7">
      <c r="A93" s="139">
        <v>48</v>
      </c>
      <c r="B93" s="137" t="s">
        <v>682</v>
      </c>
      <c r="C93" s="137" t="s">
        <v>592</v>
      </c>
      <c r="D93" s="137" t="s">
        <v>639</v>
      </c>
      <c r="E93" s="139">
        <v>18.75</v>
      </c>
      <c r="F93" s="138"/>
      <c r="G93" s="138"/>
    </row>
    <row r="94" ht="15.75" customHeight="1" spans="1:7">
      <c r="A94" s="139">
        <v>52</v>
      </c>
      <c r="B94" s="137" t="s">
        <v>683</v>
      </c>
      <c r="C94" s="137" t="s">
        <v>592</v>
      </c>
      <c r="D94" s="137" t="s">
        <v>639</v>
      </c>
      <c r="E94" s="139">
        <v>14.25</v>
      </c>
      <c r="F94" s="138"/>
      <c r="G94" s="138"/>
    </row>
    <row r="95" ht="15.75" customHeight="1" spans="1:7">
      <c r="A95" s="139">
        <v>43</v>
      </c>
      <c r="B95" s="137" t="s">
        <v>684</v>
      </c>
      <c r="C95" s="137" t="s">
        <v>592</v>
      </c>
      <c r="D95" s="137" t="s">
        <v>639</v>
      </c>
      <c r="E95" s="139">
        <v>48.09</v>
      </c>
      <c r="F95" s="138"/>
      <c r="G95" s="138"/>
    </row>
    <row r="96" ht="15.75" customHeight="1" spans="1:7">
      <c r="A96" s="139">
        <v>103</v>
      </c>
      <c r="B96" s="137" t="s">
        <v>685</v>
      </c>
      <c r="C96" s="137" t="s">
        <v>592</v>
      </c>
      <c r="D96" s="137" t="s">
        <v>593</v>
      </c>
      <c r="E96" s="139">
        <v>43.01</v>
      </c>
      <c r="F96" s="138"/>
      <c r="G96" s="138"/>
    </row>
    <row r="97" ht="15.75" customHeight="1" spans="1:7">
      <c r="A97" s="139">
        <v>107</v>
      </c>
      <c r="B97" s="137" t="s">
        <v>686</v>
      </c>
      <c r="C97" s="137" t="s">
        <v>592</v>
      </c>
      <c r="D97" s="137" t="s">
        <v>593</v>
      </c>
      <c r="E97" s="139">
        <v>0.81</v>
      </c>
      <c r="F97" s="138"/>
      <c r="G97" s="138"/>
    </row>
    <row r="98" ht="15.75" customHeight="1" spans="1:7">
      <c r="A98" s="139">
        <v>65</v>
      </c>
      <c r="B98" s="137" t="s">
        <v>687</v>
      </c>
      <c r="C98" s="137" t="s">
        <v>592</v>
      </c>
      <c r="D98" s="137" t="s">
        <v>593</v>
      </c>
      <c r="E98" s="139">
        <v>0.88</v>
      </c>
      <c r="F98" s="138"/>
      <c r="G98" s="138"/>
    </row>
    <row r="99" ht="15.75" customHeight="1" spans="1:7">
      <c r="A99" s="139">
        <v>108</v>
      </c>
      <c r="B99" s="137" t="s">
        <v>688</v>
      </c>
      <c r="C99" s="137" t="s">
        <v>592</v>
      </c>
      <c r="D99" s="137" t="s">
        <v>593</v>
      </c>
      <c r="E99" s="139">
        <v>1.78</v>
      </c>
      <c r="F99" s="138"/>
      <c r="G99" s="138"/>
    </row>
    <row r="100" ht="15.75" customHeight="1" spans="1:7">
      <c r="A100" s="139">
        <v>110</v>
      </c>
      <c r="B100" s="137" t="s">
        <v>689</v>
      </c>
      <c r="C100" s="137" t="s">
        <v>592</v>
      </c>
      <c r="D100" s="137" t="s">
        <v>593</v>
      </c>
      <c r="E100" s="139">
        <v>6.19</v>
      </c>
      <c r="F100" s="138"/>
      <c r="G100" s="138"/>
    </row>
    <row r="101" ht="15.75" customHeight="1" spans="1:7">
      <c r="A101" s="139">
        <v>109</v>
      </c>
      <c r="B101" s="137" t="s">
        <v>690</v>
      </c>
      <c r="C101" s="137" t="s">
        <v>592</v>
      </c>
      <c r="D101" s="137" t="s">
        <v>593</v>
      </c>
      <c r="E101" s="139">
        <v>3.68</v>
      </c>
      <c r="F101" s="138"/>
      <c r="G101" s="138"/>
    </row>
    <row r="102" ht="15.75" customHeight="1" spans="1:7">
      <c r="A102" s="139">
        <v>111</v>
      </c>
      <c r="B102" s="137" t="s">
        <v>691</v>
      </c>
      <c r="C102" s="137" t="s">
        <v>592</v>
      </c>
      <c r="D102" s="137" t="s">
        <v>593</v>
      </c>
      <c r="E102" s="139">
        <v>8.37</v>
      </c>
      <c r="F102" s="138"/>
      <c r="G102" s="138"/>
    </row>
    <row r="103" ht="15.75" customHeight="1" spans="1:7">
      <c r="A103" s="139">
        <v>112</v>
      </c>
      <c r="B103" s="137" t="s">
        <v>692</v>
      </c>
      <c r="C103" s="137" t="s">
        <v>592</v>
      </c>
      <c r="D103" s="137" t="s">
        <v>593</v>
      </c>
      <c r="E103" s="139">
        <v>4.44</v>
      </c>
      <c r="F103" s="138"/>
      <c r="G103" s="138"/>
    </row>
    <row r="104" ht="15.75" customHeight="1" spans="1:7">
      <c r="A104" s="139">
        <v>113</v>
      </c>
      <c r="B104" s="137" t="s">
        <v>693</v>
      </c>
      <c r="C104" s="137" t="s">
        <v>592</v>
      </c>
      <c r="D104" s="137" t="s">
        <v>593</v>
      </c>
      <c r="E104" s="139">
        <v>11.11</v>
      </c>
      <c r="F104" s="138"/>
      <c r="G104" s="138"/>
    </row>
    <row r="105" ht="15.75" customHeight="1" spans="1:7">
      <c r="A105" s="139">
        <v>104</v>
      </c>
      <c r="B105" s="137" t="s">
        <v>694</v>
      </c>
      <c r="C105" s="137" t="s">
        <v>592</v>
      </c>
      <c r="D105" s="137" t="s">
        <v>593</v>
      </c>
      <c r="E105" s="139">
        <v>19.33</v>
      </c>
      <c r="F105" s="138"/>
      <c r="G105" s="138"/>
    </row>
    <row r="106" ht="15.75" customHeight="1" spans="1:7">
      <c r="A106" s="139">
        <v>102</v>
      </c>
      <c r="B106" s="137" t="s">
        <v>695</v>
      </c>
      <c r="C106" s="137" t="s">
        <v>592</v>
      </c>
      <c r="D106" s="137" t="s">
        <v>593</v>
      </c>
      <c r="E106" s="139">
        <v>26.65</v>
      </c>
      <c r="F106" s="138"/>
      <c r="G106" s="138"/>
    </row>
    <row r="107" ht="15.75" customHeight="1" spans="1:7">
      <c r="A107" s="139">
        <v>95</v>
      </c>
      <c r="B107" s="137" t="s">
        <v>696</v>
      </c>
      <c r="C107" s="137" t="s">
        <v>592</v>
      </c>
      <c r="D107" s="137" t="s">
        <v>593</v>
      </c>
      <c r="E107" s="139">
        <v>11.26</v>
      </c>
      <c r="F107" s="138"/>
      <c r="G107" s="138"/>
    </row>
    <row r="108" ht="15.75" customHeight="1" spans="1:7">
      <c r="A108" s="139">
        <v>96</v>
      </c>
      <c r="B108" s="137" t="s">
        <v>697</v>
      </c>
      <c r="C108" s="137" t="s">
        <v>592</v>
      </c>
      <c r="D108" s="137" t="s">
        <v>593</v>
      </c>
      <c r="E108" s="139">
        <v>12.25</v>
      </c>
      <c r="F108" s="138"/>
      <c r="G108" s="138"/>
    </row>
    <row r="109" ht="15.75" customHeight="1" spans="1:7">
      <c r="A109" s="139">
        <v>97</v>
      </c>
      <c r="B109" s="137" t="s">
        <v>698</v>
      </c>
      <c r="C109" s="137" t="s">
        <v>592</v>
      </c>
      <c r="D109" s="137" t="s">
        <v>593</v>
      </c>
      <c r="E109" s="139">
        <v>18.43</v>
      </c>
      <c r="F109" s="138"/>
      <c r="G109" s="138"/>
    </row>
    <row r="110" ht="15.75" customHeight="1" spans="1:7">
      <c r="A110" s="139">
        <v>98</v>
      </c>
      <c r="B110" s="137" t="s">
        <v>699</v>
      </c>
      <c r="C110" s="137" t="s">
        <v>592</v>
      </c>
      <c r="D110" s="137" t="s">
        <v>593</v>
      </c>
      <c r="E110" s="139">
        <v>27.59</v>
      </c>
      <c r="F110" s="138"/>
      <c r="G110" s="138"/>
    </row>
    <row r="111" ht="15.75" customHeight="1" spans="1:7">
      <c r="A111" s="139">
        <v>99</v>
      </c>
      <c r="B111" s="137" t="s">
        <v>700</v>
      </c>
      <c r="C111" s="137" t="s">
        <v>592</v>
      </c>
      <c r="D111" s="137" t="s">
        <v>593</v>
      </c>
      <c r="E111" s="139">
        <v>26.08</v>
      </c>
      <c r="F111" s="138"/>
      <c r="G111" s="138"/>
    </row>
    <row r="112" ht="15.75" customHeight="1" spans="1:7">
      <c r="A112" s="139">
        <v>100</v>
      </c>
      <c r="B112" s="137" t="s">
        <v>701</v>
      </c>
      <c r="C112" s="137" t="s">
        <v>592</v>
      </c>
      <c r="D112" s="137" t="s">
        <v>593</v>
      </c>
      <c r="E112" s="139">
        <v>45.56</v>
      </c>
      <c r="F112" s="138"/>
      <c r="G112" s="138"/>
    </row>
    <row r="113" ht="15.75" customHeight="1" spans="1:7">
      <c r="A113" s="139">
        <v>75</v>
      </c>
      <c r="B113" s="137" t="s">
        <v>702</v>
      </c>
      <c r="C113" s="137" t="s">
        <v>592</v>
      </c>
      <c r="D113" s="137" t="s">
        <v>593</v>
      </c>
      <c r="E113" s="139">
        <v>265.64</v>
      </c>
      <c r="F113" s="138"/>
      <c r="G113" s="138"/>
    </row>
    <row r="114" ht="15.75" customHeight="1" spans="1:7">
      <c r="A114" s="139">
        <v>83</v>
      </c>
      <c r="B114" s="137" t="s">
        <v>703</v>
      </c>
      <c r="C114" s="137" t="s">
        <v>592</v>
      </c>
      <c r="D114" s="137" t="s">
        <v>593</v>
      </c>
      <c r="E114" s="139">
        <v>212.37</v>
      </c>
      <c r="F114" s="138"/>
      <c r="G114" s="138"/>
    </row>
    <row r="115" ht="15.75" customHeight="1" spans="1:7">
      <c r="A115" s="139">
        <v>74</v>
      </c>
      <c r="B115" s="137" t="s">
        <v>704</v>
      </c>
      <c r="C115" s="137" t="s">
        <v>592</v>
      </c>
      <c r="D115" s="137" t="s">
        <v>593</v>
      </c>
      <c r="E115" s="139">
        <v>303.63</v>
      </c>
      <c r="F115" s="138"/>
      <c r="G115" s="138"/>
    </row>
    <row r="116" ht="15.75" customHeight="1" spans="1:7">
      <c r="A116" s="139">
        <v>106</v>
      </c>
      <c r="B116" s="137" t="s">
        <v>705</v>
      </c>
      <c r="C116" s="137" t="s">
        <v>592</v>
      </c>
      <c r="D116" s="137" t="s">
        <v>593</v>
      </c>
      <c r="E116" s="139">
        <v>383.96</v>
      </c>
      <c r="F116" s="138"/>
      <c r="G116" s="138"/>
    </row>
    <row r="117" ht="15.75" customHeight="1" spans="1:7">
      <c r="A117" s="139">
        <v>88</v>
      </c>
      <c r="B117" s="137" t="s">
        <v>706</v>
      </c>
      <c r="C117" s="137" t="s">
        <v>592</v>
      </c>
      <c r="D117" s="137" t="s">
        <v>593</v>
      </c>
      <c r="E117" s="139">
        <v>10.79</v>
      </c>
      <c r="F117" s="138"/>
      <c r="G117" s="138"/>
    </row>
    <row r="118" ht="15.75" customHeight="1" spans="1:7">
      <c r="A118" s="139">
        <v>82</v>
      </c>
      <c r="B118" s="137" t="s">
        <v>707</v>
      </c>
      <c r="C118" s="137" t="s">
        <v>592</v>
      </c>
      <c r="D118" s="137" t="s">
        <v>593</v>
      </c>
      <c r="E118" s="139">
        <v>202.05</v>
      </c>
      <c r="F118" s="138"/>
      <c r="G118" s="138"/>
    </row>
    <row r="119" ht="15.75" customHeight="1" spans="1:7">
      <c r="A119" s="139">
        <v>105</v>
      </c>
      <c r="B119" s="137" t="s">
        <v>708</v>
      </c>
      <c r="C119" s="137" t="s">
        <v>592</v>
      </c>
      <c r="D119" s="137" t="s">
        <v>593</v>
      </c>
      <c r="E119" s="139">
        <v>286.31</v>
      </c>
      <c r="F119" s="138"/>
      <c r="G119" s="138"/>
    </row>
    <row r="120" ht="15.75" customHeight="1" spans="1:7">
      <c r="A120" s="139">
        <v>60</v>
      </c>
      <c r="B120" s="137" t="s">
        <v>709</v>
      </c>
      <c r="C120" s="137" t="s">
        <v>592</v>
      </c>
      <c r="D120" s="137" t="s">
        <v>639</v>
      </c>
      <c r="E120" s="139">
        <v>5.45</v>
      </c>
      <c r="F120" s="138"/>
      <c r="G120" s="138"/>
    </row>
    <row r="121" ht="15.75" customHeight="1" spans="1:7">
      <c r="A121" s="139">
        <v>72</v>
      </c>
      <c r="B121" s="137" t="s">
        <v>710</v>
      </c>
      <c r="C121" s="137" t="s">
        <v>592</v>
      </c>
      <c r="D121" s="137" t="s">
        <v>593</v>
      </c>
      <c r="E121" s="139">
        <v>50.01</v>
      </c>
      <c r="F121" s="138"/>
      <c r="G121" s="138"/>
    </row>
    <row r="122" ht="15.75" customHeight="1" spans="1:7">
      <c r="A122" s="139">
        <v>67</v>
      </c>
      <c r="B122" s="137" t="s">
        <v>711</v>
      </c>
      <c r="C122" s="137" t="s">
        <v>592</v>
      </c>
      <c r="D122" s="137" t="s">
        <v>593</v>
      </c>
      <c r="E122" s="139">
        <v>16.17</v>
      </c>
      <c r="F122" s="138"/>
      <c r="G122" s="138"/>
    </row>
    <row r="123" ht="15.75" customHeight="1" spans="1:7">
      <c r="A123" s="139">
        <v>71</v>
      </c>
      <c r="B123" s="137" t="s">
        <v>712</v>
      </c>
      <c r="C123" s="137" t="s">
        <v>592</v>
      </c>
      <c r="D123" s="137" t="s">
        <v>593</v>
      </c>
      <c r="E123" s="139">
        <v>30.89</v>
      </c>
      <c r="F123" s="138"/>
      <c r="G123" s="138"/>
    </row>
    <row r="124" ht="15.75" customHeight="1" spans="1:7">
      <c r="A124" s="139">
        <v>73</v>
      </c>
      <c r="B124" s="137" t="s">
        <v>713</v>
      </c>
      <c r="C124" s="137" t="s">
        <v>592</v>
      </c>
      <c r="D124" s="137" t="s">
        <v>593</v>
      </c>
      <c r="E124" s="139">
        <v>15.47</v>
      </c>
      <c r="F124" s="138"/>
      <c r="G124" s="138"/>
    </row>
    <row r="125" ht="15.75" customHeight="1" spans="1:7">
      <c r="A125" s="139">
        <v>39719</v>
      </c>
      <c r="B125" s="137" t="s">
        <v>714</v>
      </c>
      <c r="C125" s="137" t="s">
        <v>644</v>
      </c>
      <c r="D125" s="137" t="s">
        <v>593</v>
      </c>
      <c r="E125" s="139">
        <v>150.11</v>
      </c>
      <c r="F125" s="138"/>
      <c r="G125" s="138"/>
    </row>
    <row r="126" ht="15.75" customHeight="1" spans="1:7">
      <c r="A126" s="139">
        <v>3410</v>
      </c>
      <c r="B126" s="137" t="s">
        <v>715</v>
      </c>
      <c r="C126" s="137" t="s">
        <v>642</v>
      </c>
      <c r="D126" s="137" t="s">
        <v>593</v>
      </c>
      <c r="E126" s="139">
        <v>33.76</v>
      </c>
      <c r="F126" s="138"/>
      <c r="G126" s="138"/>
    </row>
    <row r="127" ht="15.75" customHeight="1" spans="1:7">
      <c r="A127" s="139">
        <v>4791</v>
      </c>
      <c r="B127" s="137" t="s">
        <v>716</v>
      </c>
      <c r="C127" s="137" t="s">
        <v>642</v>
      </c>
      <c r="D127" s="137" t="s">
        <v>593</v>
      </c>
      <c r="E127" s="139">
        <v>50.19</v>
      </c>
      <c r="F127" s="138"/>
      <c r="G127" s="138"/>
    </row>
    <row r="128" ht="15.75" customHeight="1" spans="1:7">
      <c r="A128" s="139">
        <v>157</v>
      </c>
      <c r="B128" s="137" t="s">
        <v>717</v>
      </c>
      <c r="C128" s="137" t="s">
        <v>642</v>
      </c>
      <c r="D128" s="137" t="s">
        <v>593</v>
      </c>
      <c r="E128" s="139">
        <v>168.4</v>
      </c>
      <c r="F128" s="138"/>
      <c r="G128" s="138"/>
    </row>
    <row r="129" ht="15.75" customHeight="1" spans="1:7">
      <c r="A129" s="139">
        <v>156</v>
      </c>
      <c r="B129" s="137" t="s">
        <v>718</v>
      </c>
      <c r="C129" s="137" t="s">
        <v>642</v>
      </c>
      <c r="D129" s="137" t="s">
        <v>593</v>
      </c>
      <c r="E129" s="139">
        <v>59.96</v>
      </c>
      <c r="F129" s="138"/>
      <c r="G129" s="138"/>
    </row>
    <row r="130" ht="15.75" customHeight="1" spans="1:7">
      <c r="A130" s="139">
        <v>131</v>
      </c>
      <c r="B130" s="137" t="s">
        <v>719</v>
      </c>
      <c r="C130" s="137" t="s">
        <v>642</v>
      </c>
      <c r="D130" s="137" t="s">
        <v>593</v>
      </c>
      <c r="E130" s="139">
        <v>51.27</v>
      </c>
      <c r="F130" s="138"/>
      <c r="G130" s="138"/>
    </row>
    <row r="131" ht="15.75" customHeight="1" spans="1:7">
      <c r="A131" s="139">
        <v>21114</v>
      </c>
      <c r="B131" s="137" t="s">
        <v>720</v>
      </c>
      <c r="C131" s="137" t="s">
        <v>592</v>
      </c>
      <c r="D131" s="137" t="s">
        <v>593</v>
      </c>
      <c r="E131" s="139">
        <v>29.59</v>
      </c>
      <c r="F131" s="138"/>
      <c r="G131" s="138"/>
    </row>
    <row r="132" ht="15.75" customHeight="1" spans="1:7">
      <c r="A132" s="139">
        <v>119</v>
      </c>
      <c r="B132" s="137" t="s">
        <v>721</v>
      </c>
      <c r="C132" s="137" t="s">
        <v>592</v>
      </c>
      <c r="D132" s="137" t="s">
        <v>599</v>
      </c>
      <c r="E132" s="139">
        <v>7.5</v>
      </c>
      <c r="F132" s="138"/>
      <c r="G132" s="138"/>
    </row>
    <row r="133" ht="15.75" customHeight="1" spans="1:7">
      <c r="A133" s="139">
        <v>122</v>
      </c>
      <c r="B133" s="137" t="s">
        <v>722</v>
      </c>
      <c r="C133" s="137" t="s">
        <v>592</v>
      </c>
      <c r="D133" s="137" t="s">
        <v>593</v>
      </c>
      <c r="E133" s="139">
        <v>57.7</v>
      </c>
      <c r="F133" s="138"/>
      <c r="G133" s="138"/>
    </row>
    <row r="134" ht="15.75" customHeight="1" spans="1:7">
      <c r="A134" s="139">
        <v>20080</v>
      </c>
      <c r="B134" s="137" t="s">
        <v>723</v>
      </c>
      <c r="C134" s="137" t="s">
        <v>592</v>
      </c>
      <c r="D134" s="137" t="s">
        <v>593</v>
      </c>
      <c r="E134" s="139">
        <v>18.83</v>
      </c>
      <c r="F134" s="138"/>
      <c r="G134" s="138"/>
    </row>
    <row r="135" ht="15.75" customHeight="1" spans="1:7">
      <c r="A135" s="139">
        <v>124</v>
      </c>
      <c r="B135" s="137" t="s">
        <v>724</v>
      </c>
      <c r="C135" s="137" t="s">
        <v>644</v>
      </c>
      <c r="D135" s="137" t="s">
        <v>593</v>
      </c>
      <c r="E135" s="139">
        <v>19.77</v>
      </c>
      <c r="F135" s="138"/>
      <c r="G135" s="138"/>
    </row>
    <row r="136" ht="15.75" customHeight="1" spans="1:7">
      <c r="A136" s="139">
        <v>7334</v>
      </c>
      <c r="B136" s="137" t="s">
        <v>725</v>
      </c>
      <c r="C136" s="137" t="s">
        <v>644</v>
      </c>
      <c r="D136" s="137" t="s">
        <v>593</v>
      </c>
      <c r="E136" s="139">
        <v>16.08</v>
      </c>
      <c r="F136" s="138"/>
      <c r="G136" s="138"/>
    </row>
    <row r="137" ht="15.75" customHeight="1" spans="1:7">
      <c r="A137" s="139">
        <v>45146</v>
      </c>
      <c r="B137" s="137" t="s">
        <v>726</v>
      </c>
      <c r="C137" s="137" t="s">
        <v>642</v>
      </c>
      <c r="D137" s="137" t="s">
        <v>593</v>
      </c>
      <c r="E137" s="139">
        <v>37.92</v>
      </c>
      <c r="F137" s="138"/>
      <c r="G137" s="138"/>
    </row>
    <row r="138" ht="15.75" customHeight="1" spans="1:7">
      <c r="A138" s="139">
        <v>123</v>
      </c>
      <c r="B138" s="137" t="s">
        <v>727</v>
      </c>
      <c r="C138" s="137" t="s">
        <v>644</v>
      </c>
      <c r="D138" s="137" t="s">
        <v>599</v>
      </c>
      <c r="E138" s="139">
        <v>8.09</v>
      </c>
      <c r="F138" s="138"/>
      <c r="G138" s="138"/>
    </row>
    <row r="139" ht="15.75" customHeight="1" spans="1:7">
      <c r="A139" s="139">
        <v>127</v>
      </c>
      <c r="B139" s="137" t="s">
        <v>728</v>
      </c>
      <c r="C139" s="137" t="s">
        <v>644</v>
      </c>
      <c r="D139" s="137" t="s">
        <v>593</v>
      </c>
      <c r="E139" s="139">
        <v>19.31</v>
      </c>
      <c r="F139" s="138"/>
      <c r="G139" s="138"/>
    </row>
    <row r="140" ht="15.75" customHeight="1" spans="1:7">
      <c r="A140" s="139">
        <v>133</v>
      </c>
      <c r="B140" s="137" t="s">
        <v>729</v>
      </c>
      <c r="C140" s="137" t="s">
        <v>644</v>
      </c>
      <c r="D140" s="137" t="s">
        <v>593</v>
      </c>
      <c r="E140" s="139">
        <v>8.02</v>
      </c>
      <c r="F140" s="138"/>
      <c r="G140" s="138"/>
    </row>
    <row r="141" ht="15.75" customHeight="1" spans="1:7">
      <c r="A141" s="139">
        <v>43617</v>
      </c>
      <c r="B141" s="137" t="s">
        <v>730</v>
      </c>
      <c r="C141" s="137" t="s">
        <v>644</v>
      </c>
      <c r="D141" s="137" t="s">
        <v>593</v>
      </c>
      <c r="E141" s="139">
        <v>8.96</v>
      </c>
      <c r="F141" s="138"/>
      <c r="G141" s="138"/>
    </row>
    <row r="142" ht="15.75" customHeight="1" spans="1:7">
      <c r="A142" s="139">
        <v>132</v>
      </c>
      <c r="B142" s="137" t="s">
        <v>731</v>
      </c>
      <c r="C142" s="137" t="s">
        <v>644</v>
      </c>
      <c r="D142" s="137" t="s">
        <v>593</v>
      </c>
      <c r="E142" s="139">
        <v>8.31</v>
      </c>
      <c r="F142" s="138"/>
      <c r="G142" s="138"/>
    </row>
    <row r="143" ht="15.75" customHeight="1" spans="1:7">
      <c r="A143" s="139">
        <v>43618</v>
      </c>
      <c r="B143" s="137" t="s">
        <v>732</v>
      </c>
      <c r="C143" s="137" t="s">
        <v>642</v>
      </c>
      <c r="D143" s="137" t="s">
        <v>593</v>
      </c>
      <c r="E143" s="139">
        <v>20.93</v>
      </c>
      <c r="F143" s="138"/>
      <c r="G143" s="138"/>
    </row>
    <row r="144" ht="15.75" customHeight="1" spans="1:7">
      <c r="A144" s="139">
        <v>37476</v>
      </c>
      <c r="B144" s="137" t="s">
        <v>733</v>
      </c>
      <c r="C144" s="137" t="s">
        <v>592</v>
      </c>
      <c r="D144" s="137" t="s">
        <v>593</v>
      </c>
      <c r="E144" s="139">
        <v>2994.95</v>
      </c>
      <c r="F144" s="138"/>
      <c r="G144" s="138"/>
    </row>
    <row r="145" ht="15.75" customHeight="1" spans="1:7">
      <c r="A145" s="139">
        <v>37478</v>
      </c>
      <c r="B145" s="137" t="s">
        <v>734</v>
      </c>
      <c r="C145" s="137" t="s">
        <v>592</v>
      </c>
      <c r="D145" s="137" t="s">
        <v>593</v>
      </c>
      <c r="E145" s="139">
        <v>3751.26</v>
      </c>
      <c r="F145" s="138"/>
      <c r="G145" s="138"/>
    </row>
    <row r="146" ht="15.75" customHeight="1" spans="1:7">
      <c r="A146" s="139">
        <v>37477</v>
      </c>
      <c r="B146" s="137" t="s">
        <v>735</v>
      </c>
      <c r="C146" s="137" t="s">
        <v>592</v>
      </c>
      <c r="D146" s="137" t="s">
        <v>593</v>
      </c>
      <c r="E146" s="139">
        <v>5082.35</v>
      </c>
      <c r="F146" s="138"/>
      <c r="G146" s="138"/>
    </row>
    <row r="147" ht="15.75" customHeight="1" spans="1:7">
      <c r="A147" s="139">
        <v>37479</v>
      </c>
      <c r="B147" s="137" t="s">
        <v>736</v>
      </c>
      <c r="C147" s="137" t="s">
        <v>592</v>
      </c>
      <c r="D147" s="137" t="s">
        <v>593</v>
      </c>
      <c r="E147" s="139">
        <v>6027.73</v>
      </c>
      <c r="F147" s="138"/>
      <c r="G147" s="138"/>
    </row>
    <row r="148" ht="15.75" customHeight="1" spans="1:7">
      <c r="A148" s="139">
        <v>4319</v>
      </c>
      <c r="B148" s="137" t="s">
        <v>737</v>
      </c>
      <c r="C148" s="137" t="s">
        <v>592</v>
      </c>
      <c r="D148" s="137" t="s">
        <v>593</v>
      </c>
      <c r="E148" s="139">
        <v>1.44</v>
      </c>
      <c r="F148" s="138"/>
      <c r="G148" s="138"/>
    </row>
    <row r="149" ht="15.75" customHeight="1" spans="1:7">
      <c r="A149" s="139">
        <v>42409</v>
      </c>
      <c r="B149" s="137" t="s">
        <v>738</v>
      </c>
      <c r="C149" s="137" t="s">
        <v>642</v>
      </c>
      <c r="D149" s="137" t="s">
        <v>593</v>
      </c>
      <c r="E149" s="139">
        <v>13.18</v>
      </c>
      <c r="F149" s="138"/>
      <c r="G149" s="138"/>
    </row>
    <row r="150" ht="15.75" customHeight="1" spans="1:7">
      <c r="A150" s="139">
        <v>40553</v>
      </c>
      <c r="B150" s="137" t="s">
        <v>739</v>
      </c>
      <c r="C150" s="137" t="s">
        <v>740</v>
      </c>
      <c r="D150" s="137" t="s">
        <v>639</v>
      </c>
      <c r="E150" s="139">
        <v>54</v>
      </c>
      <c r="F150" s="138"/>
      <c r="G150" s="138"/>
    </row>
    <row r="151" ht="15.75" customHeight="1" spans="1:7">
      <c r="A151" s="139">
        <v>6114</v>
      </c>
      <c r="B151" s="137" t="s">
        <v>741</v>
      </c>
      <c r="C151" s="137" t="s">
        <v>742</v>
      </c>
      <c r="D151" s="137" t="s">
        <v>593</v>
      </c>
      <c r="E151" s="139">
        <v>15.96</v>
      </c>
      <c r="F151" s="138"/>
      <c r="G151" s="138"/>
    </row>
    <row r="152" ht="15.75" customHeight="1" spans="1:7">
      <c r="A152" s="139">
        <v>40912</v>
      </c>
      <c r="B152" s="137" t="s">
        <v>743</v>
      </c>
      <c r="C152" s="137" t="s">
        <v>744</v>
      </c>
      <c r="D152" s="137" t="s">
        <v>593</v>
      </c>
      <c r="E152" s="139">
        <v>2790.38</v>
      </c>
      <c r="F152" s="138"/>
      <c r="G152" s="138"/>
    </row>
    <row r="153" ht="15.75" customHeight="1" spans="1:7">
      <c r="A153" s="139">
        <v>247</v>
      </c>
      <c r="B153" s="137" t="s">
        <v>745</v>
      </c>
      <c r="C153" s="137" t="s">
        <v>742</v>
      </c>
      <c r="D153" s="137" t="s">
        <v>593</v>
      </c>
      <c r="E153" s="139">
        <v>15.96</v>
      </c>
      <c r="F153" s="138"/>
      <c r="G153" s="138"/>
    </row>
    <row r="154" ht="15.75" customHeight="1" spans="1:7">
      <c r="A154" s="139">
        <v>40919</v>
      </c>
      <c r="B154" s="137" t="s">
        <v>746</v>
      </c>
      <c r="C154" s="137" t="s">
        <v>744</v>
      </c>
      <c r="D154" s="137" t="s">
        <v>593</v>
      </c>
      <c r="E154" s="139">
        <v>2790.38</v>
      </c>
      <c r="F154" s="138"/>
      <c r="G154" s="138"/>
    </row>
    <row r="155" ht="15.75" customHeight="1" spans="1:7">
      <c r="A155" s="139">
        <v>44499</v>
      </c>
      <c r="B155" s="137" t="s">
        <v>747</v>
      </c>
      <c r="C155" s="137" t="s">
        <v>742</v>
      </c>
      <c r="D155" s="137" t="s">
        <v>593</v>
      </c>
      <c r="E155" s="139">
        <v>15.96</v>
      </c>
      <c r="F155" s="138"/>
      <c r="G155" s="138"/>
    </row>
    <row r="156" ht="15.75" customHeight="1" spans="1:7">
      <c r="A156" s="139">
        <v>40984</v>
      </c>
      <c r="B156" s="137" t="s">
        <v>748</v>
      </c>
      <c r="C156" s="137" t="s">
        <v>744</v>
      </c>
      <c r="D156" s="137" t="s">
        <v>593</v>
      </c>
      <c r="E156" s="139">
        <v>2790.38</v>
      </c>
      <c r="F156" s="138"/>
      <c r="G156" s="138"/>
    </row>
    <row r="157" ht="15.75" customHeight="1" spans="1:7">
      <c r="A157" s="139">
        <v>248</v>
      </c>
      <c r="B157" s="137" t="s">
        <v>749</v>
      </c>
      <c r="C157" s="137" t="s">
        <v>742</v>
      </c>
      <c r="D157" s="137" t="s">
        <v>593</v>
      </c>
      <c r="E157" s="139">
        <v>16.09</v>
      </c>
      <c r="F157" s="138"/>
      <c r="G157" s="138"/>
    </row>
    <row r="158" ht="15.75" customHeight="1" spans="1:7">
      <c r="A158" s="139">
        <v>41086</v>
      </c>
      <c r="B158" s="137" t="s">
        <v>750</v>
      </c>
      <c r="C158" s="137" t="s">
        <v>744</v>
      </c>
      <c r="D158" s="137" t="s">
        <v>593</v>
      </c>
      <c r="E158" s="139">
        <v>2815.09</v>
      </c>
      <c r="F158" s="138"/>
      <c r="G158" s="138"/>
    </row>
    <row r="159" ht="15.75" customHeight="1" spans="1:7">
      <c r="A159" s="139">
        <v>34466</v>
      </c>
      <c r="B159" s="137" t="s">
        <v>751</v>
      </c>
      <c r="C159" s="137" t="s">
        <v>742</v>
      </c>
      <c r="D159" s="137" t="s">
        <v>593</v>
      </c>
      <c r="E159" s="139">
        <v>15.96</v>
      </c>
      <c r="F159" s="138"/>
      <c r="G159" s="138"/>
    </row>
    <row r="160" ht="15.75" customHeight="1" spans="1:7">
      <c r="A160" s="139">
        <v>41083</v>
      </c>
      <c r="B160" s="137" t="s">
        <v>752</v>
      </c>
      <c r="C160" s="137" t="s">
        <v>744</v>
      </c>
      <c r="D160" s="137" t="s">
        <v>593</v>
      </c>
      <c r="E160" s="139">
        <v>2790.38</v>
      </c>
      <c r="F160" s="138"/>
      <c r="G160" s="138"/>
    </row>
    <row r="161" ht="15.75" customHeight="1" spans="1:7">
      <c r="A161" s="139">
        <v>252</v>
      </c>
      <c r="B161" s="137" t="s">
        <v>753</v>
      </c>
      <c r="C161" s="137" t="s">
        <v>742</v>
      </c>
      <c r="D161" s="137" t="s">
        <v>593</v>
      </c>
      <c r="E161" s="139">
        <v>15.96</v>
      </c>
      <c r="F161" s="138"/>
      <c r="G161" s="138"/>
    </row>
    <row r="162" ht="15.75" customHeight="1" spans="1:7">
      <c r="A162" s="139">
        <v>40909</v>
      </c>
      <c r="B162" s="137" t="s">
        <v>754</v>
      </c>
      <c r="C162" s="137" t="s">
        <v>744</v>
      </c>
      <c r="D162" s="137" t="s">
        <v>593</v>
      </c>
      <c r="E162" s="139">
        <v>2790.38</v>
      </c>
      <c r="F162" s="138"/>
      <c r="G162" s="138"/>
    </row>
    <row r="163" ht="15.75" customHeight="1" spans="1:7">
      <c r="A163" s="139">
        <v>242</v>
      </c>
      <c r="B163" s="137" t="s">
        <v>755</v>
      </c>
      <c r="C163" s="137" t="s">
        <v>742</v>
      </c>
      <c r="D163" s="137" t="s">
        <v>593</v>
      </c>
      <c r="E163" s="139">
        <v>16.09</v>
      </c>
      <c r="F163" s="138"/>
      <c r="G163" s="138"/>
    </row>
    <row r="164" ht="15.75" customHeight="1" spans="1:7">
      <c r="A164" s="139">
        <v>41085</v>
      </c>
      <c r="B164" s="137" t="s">
        <v>756</v>
      </c>
      <c r="C164" s="137" t="s">
        <v>744</v>
      </c>
      <c r="D164" s="137" t="s">
        <v>593</v>
      </c>
      <c r="E164" s="139">
        <v>2815.09</v>
      </c>
      <c r="F164" s="138"/>
      <c r="G164" s="138"/>
    </row>
    <row r="165" ht="15.75" customHeight="1" spans="1:7">
      <c r="A165" s="139">
        <v>427</v>
      </c>
      <c r="B165" s="137" t="s">
        <v>757</v>
      </c>
      <c r="C165" s="137" t="s">
        <v>592</v>
      </c>
      <c r="D165" s="137" t="s">
        <v>639</v>
      </c>
      <c r="E165" s="139">
        <v>6.31</v>
      </c>
      <c r="F165" s="138"/>
      <c r="G165" s="138"/>
    </row>
    <row r="166" ht="15.75" customHeight="1" spans="1:7">
      <c r="A166" s="139">
        <v>417</v>
      </c>
      <c r="B166" s="137" t="s">
        <v>758</v>
      </c>
      <c r="C166" s="137" t="s">
        <v>592</v>
      </c>
      <c r="D166" s="137" t="s">
        <v>639</v>
      </c>
      <c r="E166" s="139">
        <v>2.97</v>
      </c>
      <c r="F166" s="138"/>
      <c r="G166" s="138"/>
    </row>
    <row r="167" ht="15.75" customHeight="1" spans="1:7">
      <c r="A167" s="139">
        <v>11273</v>
      </c>
      <c r="B167" s="137" t="s">
        <v>759</v>
      </c>
      <c r="C167" s="137" t="s">
        <v>592</v>
      </c>
      <c r="D167" s="137" t="s">
        <v>639</v>
      </c>
      <c r="E167" s="139">
        <v>9.22</v>
      </c>
      <c r="F167" s="138"/>
      <c r="G167" s="138"/>
    </row>
    <row r="168" ht="15.75" customHeight="1" spans="1:7">
      <c r="A168" s="139">
        <v>11272</v>
      </c>
      <c r="B168" s="137" t="s">
        <v>760</v>
      </c>
      <c r="C168" s="137" t="s">
        <v>592</v>
      </c>
      <c r="D168" s="137" t="s">
        <v>639</v>
      </c>
      <c r="E168" s="139">
        <v>5.57</v>
      </c>
      <c r="F168" s="138"/>
      <c r="G168" s="138"/>
    </row>
    <row r="169" ht="15.75" customHeight="1" spans="1:7">
      <c r="A169" s="139">
        <v>11275</v>
      </c>
      <c r="B169" s="137" t="s">
        <v>761</v>
      </c>
      <c r="C169" s="137" t="s">
        <v>592</v>
      </c>
      <c r="D169" s="137" t="s">
        <v>639</v>
      </c>
      <c r="E169" s="139">
        <v>2.23</v>
      </c>
      <c r="F169" s="138"/>
      <c r="G169" s="138"/>
    </row>
    <row r="170" ht="15.75" customHeight="1" spans="1:7">
      <c r="A170" s="139">
        <v>11274</v>
      </c>
      <c r="B170" s="137" t="s">
        <v>762</v>
      </c>
      <c r="C170" s="137" t="s">
        <v>592</v>
      </c>
      <c r="D170" s="137" t="s">
        <v>639</v>
      </c>
      <c r="E170" s="139">
        <v>1.7</v>
      </c>
      <c r="F170" s="138"/>
      <c r="G170" s="138"/>
    </row>
    <row r="171" ht="15.75" customHeight="1" spans="1:7">
      <c r="A171" s="139">
        <v>38470</v>
      </c>
      <c r="B171" s="137" t="s">
        <v>763</v>
      </c>
      <c r="C171" s="137" t="s">
        <v>592</v>
      </c>
      <c r="D171" s="137" t="s">
        <v>599</v>
      </c>
      <c r="E171" s="139">
        <v>43.47</v>
      </c>
      <c r="F171" s="138"/>
      <c r="G171" s="138"/>
    </row>
    <row r="172" ht="15.75" customHeight="1" spans="1:7">
      <c r="A172" s="139">
        <v>38547</v>
      </c>
      <c r="B172" s="137" t="s">
        <v>764</v>
      </c>
      <c r="C172" s="137" t="s">
        <v>592</v>
      </c>
      <c r="D172" s="137" t="s">
        <v>593</v>
      </c>
      <c r="E172" s="139">
        <v>118.62</v>
      </c>
      <c r="F172" s="138"/>
      <c r="G172" s="138"/>
    </row>
    <row r="173" ht="15.75" customHeight="1" spans="1:7">
      <c r="A173" s="139">
        <v>38469</v>
      </c>
      <c r="B173" s="137" t="s">
        <v>765</v>
      </c>
      <c r="C173" s="137" t="s">
        <v>592</v>
      </c>
      <c r="D173" s="137" t="s">
        <v>593</v>
      </c>
      <c r="E173" s="139">
        <v>127.55</v>
      </c>
      <c r="F173" s="138"/>
      <c r="G173" s="138"/>
    </row>
    <row r="174" ht="15.75" customHeight="1" spans="1:7">
      <c r="A174" s="139">
        <v>38467</v>
      </c>
      <c r="B174" s="137" t="s">
        <v>766</v>
      </c>
      <c r="C174" s="137" t="s">
        <v>592</v>
      </c>
      <c r="D174" s="137" t="s">
        <v>593</v>
      </c>
      <c r="E174" s="139">
        <v>71.77</v>
      </c>
      <c r="F174" s="138"/>
      <c r="G174" s="138"/>
    </row>
    <row r="175" ht="15.75" customHeight="1" spans="1:7">
      <c r="A175" s="139">
        <v>38468</v>
      </c>
      <c r="B175" s="137" t="s">
        <v>767</v>
      </c>
      <c r="C175" s="137" t="s">
        <v>592</v>
      </c>
      <c r="D175" s="137" t="s">
        <v>593</v>
      </c>
      <c r="E175" s="139">
        <v>78.97</v>
      </c>
      <c r="F175" s="138"/>
      <c r="G175" s="138"/>
    </row>
    <row r="176" ht="15.75" customHeight="1" spans="1:7">
      <c r="A176" s="139">
        <v>38471</v>
      </c>
      <c r="B176" s="137" t="s">
        <v>768</v>
      </c>
      <c r="C176" s="137" t="s">
        <v>592</v>
      </c>
      <c r="D176" s="137" t="s">
        <v>593</v>
      </c>
      <c r="E176" s="139">
        <v>102.56</v>
      </c>
      <c r="F176" s="138"/>
      <c r="G176" s="138"/>
    </row>
    <row r="177" ht="15.75" customHeight="1" spans="1:7">
      <c r="A177" s="139">
        <v>37370</v>
      </c>
      <c r="B177" s="137" t="s">
        <v>769</v>
      </c>
      <c r="C177" s="137" t="s">
        <v>742</v>
      </c>
      <c r="D177" s="137" t="s">
        <v>599</v>
      </c>
      <c r="E177" s="139">
        <v>1.02</v>
      </c>
      <c r="F177" s="138"/>
      <c r="G177" s="138"/>
    </row>
    <row r="178" ht="15.75" customHeight="1" spans="1:7">
      <c r="A178" s="139">
        <v>40862</v>
      </c>
      <c r="B178" s="137" t="s">
        <v>770</v>
      </c>
      <c r="C178" s="137" t="s">
        <v>744</v>
      </c>
      <c r="D178" s="137" t="s">
        <v>599</v>
      </c>
      <c r="E178" s="139">
        <v>192.94</v>
      </c>
      <c r="F178" s="138"/>
      <c r="G178" s="138"/>
    </row>
    <row r="179" ht="15.75" customHeight="1" spans="1:7">
      <c r="A179" s="139">
        <v>10658</v>
      </c>
      <c r="B179" s="137" t="s">
        <v>771</v>
      </c>
      <c r="C179" s="137" t="s">
        <v>592</v>
      </c>
      <c r="D179" s="137" t="s">
        <v>639</v>
      </c>
      <c r="E179" s="139">
        <v>7359</v>
      </c>
      <c r="F179" s="138"/>
      <c r="G179" s="138"/>
    </row>
    <row r="180" ht="15.75" customHeight="1" spans="1:7">
      <c r="A180" s="139">
        <v>253</v>
      </c>
      <c r="B180" s="137" t="s">
        <v>772</v>
      </c>
      <c r="C180" s="137" t="s">
        <v>742</v>
      </c>
      <c r="D180" s="137" t="s">
        <v>599</v>
      </c>
      <c r="E180" s="139">
        <v>19.98</v>
      </c>
      <c r="F180" s="138"/>
      <c r="G180" s="138"/>
    </row>
    <row r="181" ht="15.75" customHeight="1" spans="1:7">
      <c r="A181" s="139">
        <v>40809</v>
      </c>
      <c r="B181" s="137" t="s">
        <v>773</v>
      </c>
      <c r="C181" s="137" t="s">
        <v>744</v>
      </c>
      <c r="D181" s="137" t="s">
        <v>593</v>
      </c>
      <c r="E181" s="139">
        <v>3493.16</v>
      </c>
      <c r="F181" s="138"/>
      <c r="G181" s="138"/>
    </row>
    <row r="182" ht="15.75" customHeight="1" spans="1:7">
      <c r="A182" s="139">
        <v>42428</v>
      </c>
      <c r="B182" s="137" t="s">
        <v>774</v>
      </c>
      <c r="C182" s="137" t="s">
        <v>592</v>
      </c>
      <c r="D182" s="137" t="s">
        <v>639</v>
      </c>
      <c r="E182" s="139">
        <v>2271</v>
      </c>
      <c r="F182" s="138"/>
      <c r="G182" s="138"/>
    </row>
    <row r="183" ht="15.75" customHeight="1" spans="1:7">
      <c r="A183" s="139">
        <v>301</v>
      </c>
      <c r="B183" s="137" t="s">
        <v>775</v>
      </c>
      <c r="C183" s="137" t="s">
        <v>592</v>
      </c>
      <c r="D183" s="137" t="s">
        <v>599</v>
      </c>
      <c r="E183" s="139">
        <v>4</v>
      </c>
      <c r="F183" s="138"/>
      <c r="G183" s="138"/>
    </row>
    <row r="184" ht="15.75" customHeight="1" spans="1:7">
      <c r="A184" s="139">
        <v>296</v>
      </c>
      <c r="B184" s="137" t="s">
        <v>776</v>
      </c>
      <c r="C184" s="137" t="s">
        <v>592</v>
      </c>
      <c r="D184" s="137" t="s">
        <v>593</v>
      </c>
      <c r="E184" s="139">
        <v>2.26</v>
      </c>
      <c r="F184" s="138"/>
      <c r="G184" s="138"/>
    </row>
    <row r="185" ht="15.75" customHeight="1" spans="1:7">
      <c r="A185" s="139">
        <v>297</v>
      </c>
      <c r="B185" s="137" t="s">
        <v>777</v>
      </c>
      <c r="C185" s="137" t="s">
        <v>592</v>
      </c>
      <c r="D185" s="137" t="s">
        <v>593</v>
      </c>
      <c r="E185" s="139">
        <v>3.32</v>
      </c>
      <c r="F185" s="138"/>
      <c r="G185" s="138"/>
    </row>
    <row r="186" ht="15.75" customHeight="1" spans="1:7">
      <c r="A186" s="139">
        <v>299</v>
      </c>
      <c r="B186" s="137" t="s">
        <v>778</v>
      </c>
      <c r="C186" s="137" t="s">
        <v>592</v>
      </c>
      <c r="D186" s="137" t="s">
        <v>593</v>
      </c>
      <c r="E186" s="139">
        <v>4.69</v>
      </c>
      <c r="F186" s="138"/>
      <c r="G186" s="138"/>
    </row>
    <row r="187" ht="15.75" customHeight="1" spans="1:7">
      <c r="A187" s="139">
        <v>300</v>
      </c>
      <c r="B187" s="137" t="s">
        <v>779</v>
      </c>
      <c r="C187" s="137" t="s">
        <v>592</v>
      </c>
      <c r="D187" s="137" t="s">
        <v>593</v>
      </c>
      <c r="E187" s="139">
        <v>16.24</v>
      </c>
      <c r="F187" s="138"/>
      <c r="G187" s="138"/>
    </row>
    <row r="188" ht="15.75" customHeight="1" spans="1:7">
      <c r="A188" s="139">
        <v>20085</v>
      </c>
      <c r="B188" s="137" t="s">
        <v>780</v>
      </c>
      <c r="C188" s="137" t="s">
        <v>592</v>
      </c>
      <c r="D188" s="137" t="s">
        <v>593</v>
      </c>
      <c r="E188" s="139">
        <v>2.97</v>
      </c>
      <c r="F188" s="138"/>
      <c r="G188" s="138"/>
    </row>
    <row r="189" ht="15.75" customHeight="1" spans="1:7">
      <c r="A189" s="139">
        <v>298</v>
      </c>
      <c r="B189" s="137" t="s">
        <v>781</v>
      </c>
      <c r="C189" s="137" t="s">
        <v>592</v>
      </c>
      <c r="D189" s="137" t="s">
        <v>593</v>
      </c>
      <c r="E189" s="139">
        <v>3.61</v>
      </c>
      <c r="F189" s="138"/>
      <c r="G189" s="138"/>
    </row>
    <row r="190" ht="15.75" customHeight="1" spans="1:7">
      <c r="A190" s="139">
        <v>311</v>
      </c>
      <c r="B190" s="137" t="s">
        <v>782</v>
      </c>
      <c r="C190" s="137" t="s">
        <v>592</v>
      </c>
      <c r="D190" s="137" t="s">
        <v>593</v>
      </c>
      <c r="E190" s="139">
        <v>13.39</v>
      </c>
      <c r="F190" s="138"/>
      <c r="G190" s="138"/>
    </row>
    <row r="191" ht="15.75" customHeight="1" spans="1:7">
      <c r="A191" s="139">
        <v>318</v>
      </c>
      <c r="B191" s="137" t="s">
        <v>783</v>
      </c>
      <c r="C191" s="137" t="s">
        <v>592</v>
      </c>
      <c r="D191" s="137" t="s">
        <v>593</v>
      </c>
      <c r="E191" s="139">
        <v>26.97</v>
      </c>
      <c r="F191" s="138"/>
      <c r="G191" s="138"/>
    </row>
    <row r="192" ht="15.75" customHeight="1" spans="1:7">
      <c r="A192" s="139">
        <v>319</v>
      </c>
      <c r="B192" s="137" t="s">
        <v>784</v>
      </c>
      <c r="C192" s="137" t="s">
        <v>592</v>
      </c>
      <c r="D192" s="137" t="s">
        <v>593</v>
      </c>
      <c r="E192" s="139">
        <v>42.28</v>
      </c>
      <c r="F192" s="138"/>
      <c r="G192" s="138"/>
    </row>
    <row r="193" ht="15.75" customHeight="1" spans="1:7">
      <c r="A193" s="139">
        <v>303</v>
      </c>
      <c r="B193" s="137" t="s">
        <v>785</v>
      </c>
      <c r="C193" s="137" t="s">
        <v>592</v>
      </c>
      <c r="D193" s="137" t="s">
        <v>593</v>
      </c>
      <c r="E193" s="139">
        <v>4.43</v>
      </c>
      <c r="F193" s="138"/>
      <c r="G193" s="138"/>
    </row>
    <row r="194" ht="15.75" customHeight="1" spans="1:7">
      <c r="A194" s="139">
        <v>305</v>
      </c>
      <c r="B194" s="137" t="s">
        <v>786</v>
      </c>
      <c r="C194" s="137" t="s">
        <v>592</v>
      </c>
      <c r="D194" s="137" t="s">
        <v>593</v>
      </c>
      <c r="E194" s="139">
        <v>13.94</v>
      </c>
      <c r="F194" s="138"/>
      <c r="G194" s="138"/>
    </row>
    <row r="195" ht="15.75" customHeight="1" spans="1:7">
      <c r="A195" s="139">
        <v>306</v>
      </c>
      <c r="B195" s="137" t="s">
        <v>787</v>
      </c>
      <c r="C195" s="137" t="s">
        <v>592</v>
      </c>
      <c r="D195" s="137" t="s">
        <v>593</v>
      </c>
      <c r="E195" s="139">
        <v>21.14</v>
      </c>
      <c r="F195" s="138"/>
      <c r="G195" s="138"/>
    </row>
    <row r="196" ht="15.75" customHeight="1" spans="1:7">
      <c r="A196" s="139">
        <v>307</v>
      </c>
      <c r="B196" s="137" t="s">
        <v>788</v>
      </c>
      <c r="C196" s="137" t="s">
        <v>592</v>
      </c>
      <c r="D196" s="137" t="s">
        <v>593</v>
      </c>
      <c r="E196" s="139">
        <v>53.41</v>
      </c>
      <c r="F196" s="138"/>
      <c r="G196" s="138"/>
    </row>
    <row r="197" ht="15.75" customHeight="1" spans="1:7">
      <c r="A197" s="139">
        <v>309</v>
      </c>
      <c r="B197" s="137" t="s">
        <v>789</v>
      </c>
      <c r="C197" s="137" t="s">
        <v>592</v>
      </c>
      <c r="D197" s="137" t="s">
        <v>593</v>
      </c>
      <c r="E197" s="139">
        <v>87.49</v>
      </c>
      <c r="F197" s="138"/>
      <c r="G197" s="138"/>
    </row>
    <row r="198" ht="15.75" customHeight="1" spans="1:7">
      <c r="A198" s="139">
        <v>310</v>
      </c>
      <c r="B198" s="137" t="s">
        <v>790</v>
      </c>
      <c r="C198" s="137" t="s">
        <v>592</v>
      </c>
      <c r="D198" s="137" t="s">
        <v>593</v>
      </c>
      <c r="E198" s="139">
        <v>121.26</v>
      </c>
      <c r="F198" s="138"/>
      <c r="G198" s="138"/>
    </row>
    <row r="199" ht="15.75" customHeight="1" spans="1:7">
      <c r="A199" s="139">
        <v>328</v>
      </c>
      <c r="B199" s="137" t="s">
        <v>791</v>
      </c>
      <c r="C199" s="137" t="s">
        <v>592</v>
      </c>
      <c r="D199" s="137" t="s">
        <v>593</v>
      </c>
      <c r="E199" s="139">
        <v>10.6</v>
      </c>
      <c r="F199" s="138"/>
      <c r="G199" s="138"/>
    </row>
    <row r="200" ht="15.75" customHeight="1" spans="1:7">
      <c r="A200" s="139">
        <v>325</v>
      </c>
      <c r="B200" s="137" t="s">
        <v>792</v>
      </c>
      <c r="C200" s="137" t="s">
        <v>592</v>
      </c>
      <c r="D200" s="137" t="s">
        <v>593</v>
      </c>
      <c r="E200" s="139">
        <v>3.13</v>
      </c>
      <c r="F200" s="138"/>
      <c r="G200" s="138"/>
    </row>
    <row r="201" ht="15.75" customHeight="1" spans="1:7">
      <c r="A201" s="139">
        <v>20326</v>
      </c>
      <c r="B201" s="137" t="s">
        <v>793</v>
      </c>
      <c r="C201" s="137" t="s">
        <v>592</v>
      </c>
      <c r="D201" s="137" t="s">
        <v>593</v>
      </c>
      <c r="E201" s="139">
        <v>5.72</v>
      </c>
      <c r="F201" s="138"/>
      <c r="G201" s="138"/>
    </row>
    <row r="202" ht="15.75" customHeight="1" spans="1:7">
      <c r="A202" s="139">
        <v>329</v>
      </c>
      <c r="B202" s="137" t="s">
        <v>794</v>
      </c>
      <c r="C202" s="137" t="s">
        <v>592</v>
      </c>
      <c r="D202" s="137" t="s">
        <v>593</v>
      </c>
      <c r="E202" s="139">
        <v>8.86</v>
      </c>
      <c r="F202" s="138"/>
      <c r="G202" s="138"/>
    </row>
    <row r="203" ht="15.75" customHeight="1" spans="1:7">
      <c r="A203" s="139">
        <v>308</v>
      </c>
      <c r="B203" s="137" t="s">
        <v>795</v>
      </c>
      <c r="C203" s="137" t="s">
        <v>592</v>
      </c>
      <c r="D203" s="137" t="s">
        <v>593</v>
      </c>
      <c r="E203" s="139">
        <v>119.21</v>
      </c>
      <c r="F203" s="138"/>
      <c r="G203" s="138"/>
    </row>
    <row r="204" ht="15.75" customHeight="1" spans="1:7">
      <c r="A204" s="139">
        <v>39642</v>
      </c>
      <c r="B204" s="137" t="s">
        <v>796</v>
      </c>
      <c r="C204" s="137" t="s">
        <v>592</v>
      </c>
      <c r="D204" s="137" t="s">
        <v>593</v>
      </c>
      <c r="E204" s="139">
        <v>3.93</v>
      </c>
      <c r="F204" s="138"/>
      <c r="G204" s="138"/>
    </row>
    <row r="205" ht="15.75" customHeight="1" spans="1:7">
      <c r="A205" s="139">
        <v>39641</v>
      </c>
      <c r="B205" s="137" t="s">
        <v>797</v>
      </c>
      <c r="C205" s="137" t="s">
        <v>592</v>
      </c>
      <c r="D205" s="137" t="s">
        <v>593</v>
      </c>
      <c r="E205" s="139">
        <v>3.45</v>
      </c>
      <c r="F205" s="138"/>
      <c r="G205" s="138"/>
    </row>
    <row r="206" ht="15.75" customHeight="1" spans="1:7">
      <c r="A206" s="139">
        <v>39643</v>
      </c>
      <c r="B206" s="137" t="s">
        <v>798</v>
      </c>
      <c r="C206" s="137" t="s">
        <v>592</v>
      </c>
      <c r="D206" s="137" t="s">
        <v>593</v>
      </c>
      <c r="E206" s="139">
        <v>4.61</v>
      </c>
      <c r="F206" s="138"/>
      <c r="G206" s="138"/>
    </row>
    <row r="207" ht="15.75" customHeight="1" spans="1:7">
      <c r="A207" s="139">
        <v>39644</v>
      </c>
      <c r="B207" s="137" t="s">
        <v>799</v>
      </c>
      <c r="C207" s="137" t="s">
        <v>592</v>
      </c>
      <c r="D207" s="137" t="s">
        <v>593</v>
      </c>
      <c r="E207" s="139">
        <v>7.15</v>
      </c>
      <c r="F207" s="138"/>
      <c r="G207" s="138"/>
    </row>
    <row r="208" ht="15.75" customHeight="1" spans="1:7">
      <c r="A208" s="139">
        <v>39645</v>
      </c>
      <c r="B208" s="137" t="s">
        <v>800</v>
      </c>
      <c r="C208" s="137" t="s">
        <v>592</v>
      </c>
      <c r="D208" s="137" t="s">
        <v>593</v>
      </c>
      <c r="E208" s="139">
        <v>7.84</v>
      </c>
      <c r="F208" s="138"/>
      <c r="G208" s="138"/>
    </row>
    <row r="209" ht="15.75" customHeight="1" spans="1:7">
      <c r="A209" s="139">
        <v>41610</v>
      </c>
      <c r="B209" s="137" t="s">
        <v>801</v>
      </c>
      <c r="C209" s="137" t="s">
        <v>592</v>
      </c>
      <c r="D209" s="137" t="s">
        <v>593</v>
      </c>
      <c r="E209" s="139">
        <v>555.64</v>
      </c>
      <c r="F209" s="138"/>
      <c r="G209" s="138"/>
    </row>
    <row r="210" ht="15.75" customHeight="1" spans="1:7">
      <c r="A210" s="139">
        <v>41611</v>
      </c>
      <c r="B210" s="137" t="s">
        <v>802</v>
      </c>
      <c r="C210" s="137" t="s">
        <v>592</v>
      </c>
      <c r="D210" s="137" t="s">
        <v>593</v>
      </c>
      <c r="E210" s="139">
        <v>875.79</v>
      </c>
      <c r="F210" s="138"/>
      <c r="G210" s="138"/>
    </row>
    <row r="211" ht="15.75" customHeight="1" spans="1:7">
      <c r="A211" s="139">
        <v>41612</v>
      </c>
      <c r="B211" s="137" t="s">
        <v>803</v>
      </c>
      <c r="C211" s="137" t="s">
        <v>592</v>
      </c>
      <c r="D211" s="137" t="s">
        <v>593</v>
      </c>
      <c r="E211" s="139">
        <v>1229.74</v>
      </c>
      <c r="F211" s="138"/>
      <c r="G211" s="138"/>
    </row>
    <row r="212" ht="15.75" customHeight="1" spans="1:7">
      <c r="A212" s="139">
        <v>41637</v>
      </c>
      <c r="B212" s="137" t="s">
        <v>804</v>
      </c>
      <c r="C212" s="137" t="s">
        <v>592</v>
      </c>
      <c r="D212" s="137" t="s">
        <v>593</v>
      </c>
      <c r="E212" s="139">
        <v>114.95</v>
      </c>
      <c r="F212" s="138"/>
      <c r="G212" s="138"/>
    </row>
    <row r="213" ht="15.75" customHeight="1" spans="1:7">
      <c r="A213" s="139">
        <v>41638</v>
      </c>
      <c r="B213" s="137" t="s">
        <v>805</v>
      </c>
      <c r="C213" s="137" t="s">
        <v>592</v>
      </c>
      <c r="D213" s="137" t="s">
        <v>593</v>
      </c>
      <c r="E213" s="139">
        <v>149.74</v>
      </c>
      <c r="F213" s="138"/>
      <c r="G213" s="138"/>
    </row>
    <row r="214" ht="15.75" customHeight="1" spans="1:7">
      <c r="A214" s="139">
        <v>41639</v>
      </c>
      <c r="B214" s="137" t="s">
        <v>806</v>
      </c>
      <c r="C214" s="137" t="s">
        <v>592</v>
      </c>
      <c r="D214" s="137" t="s">
        <v>593</v>
      </c>
      <c r="E214" s="139">
        <v>362.26</v>
      </c>
      <c r="F214" s="138"/>
      <c r="G214" s="138"/>
    </row>
    <row r="215" ht="15.75" customHeight="1" spans="1:7">
      <c r="A215" s="139">
        <v>11789</v>
      </c>
      <c r="B215" s="137" t="s">
        <v>807</v>
      </c>
      <c r="C215" s="137" t="s">
        <v>592</v>
      </c>
      <c r="D215" s="137" t="s">
        <v>639</v>
      </c>
      <c r="E215" s="139">
        <v>0.84</v>
      </c>
      <c r="F215" s="138"/>
      <c r="G215" s="138"/>
    </row>
    <row r="216" ht="15.75" customHeight="1" spans="1:7">
      <c r="A216" s="139">
        <v>20975</v>
      </c>
      <c r="B216" s="137" t="s">
        <v>808</v>
      </c>
      <c r="C216" s="137" t="s">
        <v>592</v>
      </c>
      <c r="D216" s="137" t="s">
        <v>593</v>
      </c>
      <c r="E216" s="139">
        <v>17</v>
      </c>
      <c r="F216" s="138"/>
      <c r="G216" s="138"/>
    </row>
    <row r="217" ht="15.75" customHeight="1" spans="1:7">
      <c r="A217" s="139">
        <v>20976</v>
      </c>
      <c r="B217" s="137" t="s">
        <v>809</v>
      </c>
      <c r="C217" s="137" t="s">
        <v>592</v>
      </c>
      <c r="D217" s="137" t="s">
        <v>593</v>
      </c>
      <c r="E217" s="139">
        <v>25.69</v>
      </c>
      <c r="F217" s="138"/>
      <c r="G217" s="138"/>
    </row>
    <row r="218" ht="15.75" customHeight="1" spans="1:7">
      <c r="A218" s="139">
        <v>40340</v>
      </c>
      <c r="B218" s="137" t="s">
        <v>810</v>
      </c>
      <c r="C218" s="137" t="s">
        <v>592</v>
      </c>
      <c r="D218" s="137" t="s">
        <v>593</v>
      </c>
      <c r="E218" s="139">
        <v>29.42</v>
      </c>
      <c r="F218" s="138"/>
      <c r="G218" s="138"/>
    </row>
    <row r="219" ht="15.75" customHeight="1" spans="1:7">
      <c r="A219" s="139">
        <v>40341</v>
      </c>
      <c r="B219" s="137" t="s">
        <v>811</v>
      </c>
      <c r="C219" s="137" t="s">
        <v>592</v>
      </c>
      <c r="D219" s="137" t="s">
        <v>593</v>
      </c>
      <c r="E219" s="139">
        <v>35.12</v>
      </c>
      <c r="F219" s="138"/>
      <c r="G219" s="138"/>
    </row>
    <row r="220" ht="15.75" customHeight="1" spans="1:7">
      <c r="A220" s="139">
        <v>40342</v>
      </c>
      <c r="B220" s="137" t="s">
        <v>812</v>
      </c>
      <c r="C220" s="137" t="s">
        <v>592</v>
      </c>
      <c r="D220" s="137" t="s">
        <v>593</v>
      </c>
      <c r="E220" s="139">
        <v>41.88</v>
      </c>
      <c r="F220" s="138"/>
      <c r="G220" s="138"/>
    </row>
    <row r="221" ht="15.75" customHeight="1" spans="1:7">
      <c r="A221" s="139">
        <v>40343</v>
      </c>
      <c r="B221" s="137" t="s">
        <v>813</v>
      </c>
      <c r="C221" s="137" t="s">
        <v>592</v>
      </c>
      <c r="D221" s="137" t="s">
        <v>593</v>
      </c>
      <c r="E221" s="139">
        <v>49.68</v>
      </c>
      <c r="F221" s="138"/>
      <c r="G221" s="138"/>
    </row>
    <row r="222" ht="15.75" customHeight="1" spans="1:7">
      <c r="A222" s="139">
        <v>40344</v>
      </c>
      <c r="B222" s="137" t="s">
        <v>814</v>
      </c>
      <c r="C222" s="137" t="s">
        <v>592</v>
      </c>
      <c r="D222" s="137" t="s">
        <v>593</v>
      </c>
      <c r="E222" s="139">
        <v>67.72</v>
      </c>
      <c r="F222" s="138"/>
      <c r="G222" s="138"/>
    </row>
    <row r="223" ht="15.75" customHeight="1" spans="1:7">
      <c r="A223" s="139">
        <v>40345</v>
      </c>
      <c r="B223" s="137" t="s">
        <v>815</v>
      </c>
      <c r="C223" s="137" t="s">
        <v>592</v>
      </c>
      <c r="D223" s="137" t="s">
        <v>593</v>
      </c>
      <c r="E223" s="139">
        <v>83.45</v>
      </c>
      <c r="F223" s="138"/>
      <c r="G223" s="138"/>
    </row>
    <row r="224" ht="15.75" customHeight="1" spans="1:7">
      <c r="A224" s="139">
        <v>40346</v>
      </c>
      <c r="B224" s="137" t="s">
        <v>816</v>
      </c>
      <c r="C224" s="137" t="s">
        <v>592</v>
      </c>
      <c r="D224" s="137" t="s">
        <v>593</v>
      </c>
      <c r="E224" s="139">
        <v>96.8</v>
      </c>
      <c r="F224" s="138"/>
      <c r="G224" s="138"/>
    </row>
    <row r="225" ht="15.75" customHeight="1" spans="1:7">
      <c r="A225" s="139">
        <v>40347</v>
      </c>
      <c r="B225" s="137" t="s">
        <v>817</v>
      </c>
      <c r="C225" s="137" t="s">
        <v>592</v>
      </c>
      <c r="D225" s="137" t="s">
        <v>593</v>
      </c>
      <c r="E225" s="139">
        <v>121.62</v>
      </c>
      <c r="F225" s="138"/>
      <c r="G225" s="138"/>
    </row>
    <row r="226" ht="15.75" customHeight="1" spans="1:7">
      <c r="A226" s="139">
        <v>6138</v>
      </c>
      <c r="B226" s="137" t="s">
        <v>818</v>
      </c>
      <c r="C226" s="137" t="s">
        <v>592</v>
      </c>
      <c r="D226" s="137" t="s">
        <v>593</v>
      </c>
      <c r="E226" s="139">
        <v>9.37</v>
      </c>
      <c r="F226" s="138"/>
      <c r="G226" s="138"/>
    </row>
    <row r="227" ht="15.75" customHeight="1" spans="1:7">
      <c r="A227" s="139">
        <v>43424</v>
      </c>
      <c r="B227" s="137" t="s">
        <v>819</v>
      </c>
      <c r="C227" s="137" t="s">
        <v>592</v>
      </c>
      <c r="D227" s="137" t="s">
        <v>593</v>
      </c>
      <c r="E227" s="139">
        <v>465.53</v>
      </c>
      <c r="F227" s="138"/>
      <c r="G227" s="138"/>
    </row>
    <row r="228" ht="15.75" customHeight="1" spans="1:7">
      <c r="A228" s="139">
        <v>43426</v>
      </c>
      <c r="B228" s="137" t="s">
        <v>820</v>
      </c>
      <c r="C228" s="137" t="s">
        <v>592</v>
      </c>
      <c r="D228" s="137" t="s">
        <v>593</v>
      </c>
      <c r="E228" s="139">
        <v>1605.63</v>
      </c>
      <c r="F228" s="138"/>
      <c r="G228" s="138"/>
    </row>
    <row r="229" ht="15.75" customHeight="1" spans="1:7">
      <c r="A229" s="139">
        <v>12565</v>
      </c>
      <c r="B229" s="137" t="s">
        <v>821</v>
      </c>
      <c r="C229" s="137" t="s">
        <v>592</v>
      </c>
      <c r="D229" s="137" t="s">
        <v>593</v>
      </c>
      <c r="E229" s="139">
        <v>563.07</v>
      </c>
      <c r="F229" s="138"/>
      <c r="G229" s="138"/>
    </row>
    <row r="230" ht="15.75" customHeight="1" spans="1:7">
      <c r="A230" s="139">
        <v>12567</v>
      </c>
      <c r="B230" s="137" t="s">
        <v>822</v>
      </c>
      <c r="C230" s="137" t="s">
        <v>592</v>
      </c>
      <c r="D230" s="137" t="s">
        <v>593</v>
      </c>
      <c r="E230" s="139">
        <v>756.3</v>
      </c>
      <c r="F230" s="138"/>
      <c r="G230" s="138"/>
    </row>
    <row r="231" ht="15.75" customHeight="1" spans="1:7">
      <c r="A231" s="139">
        <v>12568</v>
      </c>
      <c r="B231" s="137" t="s">
        <v>823</v>
      </c>
      <c r="C231" s="137" t="s">
        <v>592</v>
      </c>
      <c r="D231" s="137" t="s">
        <v>593</v>
      </c>
      <c r="E231" s="139">
        <v>1058.82</v>
      </c>
      <c r="F231" s="138"/>
      <c r="G231" s="138"/>
    </row>
    <row r="232" ht="15.75" customHeight="1" spans="1:7">
      <c r="A232" s="139">
        <v>43441</v>
      </c>
      <c r="B232" s="137" t="s">
        <v>824</v>
      </c>
      <c r="C232" s="137" t="s">
        <v>592</v>
      </c>
      <c r="D232" s="137" t="s">
        <v>593</v>
      </c>
      <c r="E232" s="139">
        <v>136.13</v>
      </c>
      <c r="F232" s="138"/>
      <c r="G232" s="138"/>
    </row>
    <row r="233" ht="15.75" customHeight="1" spans="1:7">
      <c r="A233" s="139">
        <v>43423</v>
      </c>
      <c r="B233" s="137" t="s">
        <v>825</v>
      </c>
      <c r="C233" s="137" t="s">
        <v>592</v>
      </c>
      <c r="D233" s="137" t="s">
        <v>593</v>
      </c>
      <c r="E233" s="139">
        <v>63.52</v>
      </c>
      <c r="F233" s="138"/>
      <c r="G233" s="138"/>
    </row>
    <row r="234" ht="15.75" customHeight="1" spans="1:7">
      <c r="A234" s="139">
        <v>12532</v>
      </c>
      <c r="B234" s="137" t="s">
        <v>826</v>
      </c>
      <c r="C234" s="137" t="s">
        <v>592</v>
      </c>
      <c r="D234" s="137" t="s">
        <v>593</v>
      </c>
      <c r="E234" s="139">
        <v>97.97</v>
      </c>
      <c r="F234" s="138"/>
      <c r="G234" s="138"/>
    </row>
    <row r="235" ht="15.75" customHeight="1" spans="1:7">
      <c r="A235" s="139">
        <v>43444</v>
      </c>
      <c r="B235" s="137" t="s">
        <v>827</v>
      </c>
      <c r="C235" s="137" t="s">
        <v>592</v>
      </c>
      <c r="D235" s="137" t="s">
        <v>593</v>
      </c>
      <c r="E235" s="139">
        <v>328.99</v>
      </c>
      <c r="F235" s="138"/>
      <c r="G235" s="138"/>
    </row>
    <row r="236" ht="15.75" customHeight="1" spans="1:7">
      <c r="A236" s="139">
        <v>12551</v>
      </c>
      <c r="B236" s="137" t="s">
        <v>828</v>
      </c>
      <c r="C236" s="137" t="s">
        <v>592</v>
      </c>
      <c r="D236" s="137" t="s">
        <v>593</v>
      </c>
      <c r="E236" s="139">
        <v>234.72</v>
      </c>
      <c r="F236" s="138"/>
      <c r="G236" s="138"/>
    </row>
    <row r="237" ht="15.75" customHeight="1" spans="1:7">
      <c r="A237" s="139">
        <v>43442</v>
      </c>
      <c r="B237" s="137" t="s">
        <v>829</v>
      </c>
      <c r="C237" s="137" t="s">
        <v>592</v>
      </c>
      <c r="D237" s="137" t="s">
        <v>593</v>
      </c>
      <c r="E237" s="139">
        <v>181.51</v>
      </c>
      <c r="F237" s="138"/>
      <c r="G237" s="138"/>
    </row>
    <row r="238" ht="15.75" customHeight="1" spans="1:7">
      <c r="A238" s="139">
        <v>43443</v>
      </c>
      <c r="B238" s="137" t="s">
        <v>830</v>
      </c>
      <c r="C238" s="137" t="s">
        <v>592</v>
      </c>
      <c r="D238" s="137" t="s">
        <v>593</v>
      </c>
      <c r="E238" s="139">
        <v>238.23</v>
      </c>
      <c r="F238" s="138"/>
      <c r="G238" s="138"/>
    </row>
    <row r="239" ht="15.75" customHeight="1" spans="1:7">
      <c r="A239" s="139">
        <v>12544</v>
      </c>
      <c r="B239" s="137" t="s">
        <v>831</v>
      </c>
      <c r="C239" s="137" t="s">
        <v>592</v>
      </c>
      <c r="D239" s="137" t="s">
        <v>593</v>
      </c>
      <c r="E239" s="139">
        <v>128.57</v>
      </c>
      <c r="F239" s="138"/>
      <c r="G239" s="138"/>
    </row>
    <row r="240" ht="15.75" customHeight="1" spans="1:7">
      <c r="A240" s="139">
        <v>12547</v>
      </c>
      <c r="B240" s="137" t="s">
        <v>832</v>
      </c>
      <c r="C240" s="137" t="s">
        <v>592</v>
      </c>
      <c r="D240" s="137" t="s">
        <v>593</v>
      </c>
      <c r="E240" s="139">
        <v>172.92</v>
      </c>
      <c r="F240" s="138"/>
      <c r="G240" s="138"/>
    </row>
    <row r="241" ht="15.75" customHeight="1" spans="1:7">
      <c r="A241" s="139">
        <v>43445</v>
      </c>
      <c r="B241" s="137" t="s">
        <v>833</v>
      </c>
      <c r="C241" s="137" t="s">
        <v>592</v>
      </c>
      <c r="D241" s="137" t="s">
        <v>593</v>
      </c>
      <c r="E241" s="139">
        <v>453.78</v>
      </c>
      <c r="F241" s="138"/>
      <c r="G241" s="138"/>
    </row>
    <row r="242" ht="15.75" customHeight="1" spans="1:7">
      <c r="A242" s="139">
        <v>12563</v>
      </c>
      <c r="B242" s="137" t="s">
        <v>834</v>
      </c>
      <c r="C242" s="137" t="s">
        <v>592</v>
      </c>
      <c r="D242" s="137" t="s">
        <v>593</v>
      </c>
      <c r="E242" s="139">
        <v>324.66</v>
      </c>
      <c r="F242" s="138"/>
      <c r="G242" s="138"/>
    </row>
    <row r="243" ht="15.75" customHeight="1" spans="1:7">
      <c r="A243" s="139">
        <v>43425</v>
      </c>
      <c r="B243" s="137" t="s">
        <v>835</v>
      </c>
      <c r="C243" s="137" t="s">
        <v>592</v>
      </c>
      <c r="D243" s="137" t="s">
        <v>593</v>
      </c>
      <c r="E243" s="139">
        <v>204.2</v>
      </c>
      <c r="F243" s="138"/>
      <c r="G243" s="138"/>
    </row>
    <row r="244" ht="15.75" customHeight="1" spans="1:7">
      <c r="A244" s="139">
        <v>43446</v>
      </c>
      <c r="B244" s="137" t="s">
        <v>836</v>
      </c>
      <c r="C244" s="137" t="s">
        <v>592</v>
      </c>
      <c r="D244" s="137" t="s">
        <v>593</v>
      </c>
      <c r="E244" s="139">
        <v>431.09</v>
      </c>
      <c r="F244" s="138"/>
      <c r="G244" s="138"/>
    </row>
    <row r="245" ht="15.75" customHeight="1" spans="1:7">
      <c r="A245" s="139">
        <v>43447</v>
      </c>
      <c r="B245" s="137" t="s">
        <v>837</v>
      </c>
      <c r="C245" s="137" t="s">
        <v>592</v>
      </c>
      <c r="D245" s="137" t="s">
        <v>593</v>
      </c>
      <c r="E245" s="139">
        <v>529.41</v>
      </c>
      <c r="F245" s="138"/>
      <c r="G245" s="138"/>
    </row>
    <row r="246" ht="15.75" customHeight="1" spans="1:7">
      <c r="A246" s="139">
        <v>43448</v>
      </c>
      <c r="B246" s="137" t="s">
        <v>838</v>
      </c>
      <c r="C246" s="137" t="s">
        <v>592</v>
      </c>
      <c r="D246" s="137" t="s">
        <v>593</v>
      </c>
      <c r="E246" s="139">
        <v>741.17</v>
      </c>
      <c r="F246" s="138"/>
      <c r="G246" s="138"/>
    </row>
    <row r="247" ht="15.75" customHeight="1" spans="1:7">
      <c r="A247" s="139">
        <v>13761</v>
      </c>
      <c r="B247" s="137" t="s">
        <v>839</v>
      </c>
      <c r="C247" s="137" t="s">
        <v>592</v>
      </c>
      <c r="D247" s="137" t="s">
        <v>593</v>
      </c>
      <c r="E247" s="139">
        <v>2078.8</v>
      </c>
      <c r="F247" s="138"/>
      <c r="G247" s="138"/>
    </row>
    <row r="248" ht="15.75" customHeight="1" spans="1:7">
      <c r="A248" s="139">
        <v>4814</v>
      </c>
      <c r="B248" s="137" t="s">
        <v>840</v>
      </c>
      <c r="C248" s="137" t="s">
        <v>592</v>
      </c>
      <c r="D248" s="137" t="s">
        <v>593</v>
      </c>
      <c r="E248" s="139">
        <v>98.39</v>
      </c>
      <c r="F248" s="138"/>
      <c r="G248" s="138"/>
    </row>
    <row r="249" ht="15.75" customHeight="1" spans="1:7">
      <c r="A249" s="139">
        <v>44473</v>
      </c>
      <c r="B249" s="137" t="s">
        <v>841</v>
      </c>
      <c r="C249" s="137" t="s">
        <v>592</v>
      </c>
      <c r="D249" s="137" t="s">
        <v>639</v>
      </c>
      <c r="E249" s="139">
        <v>2173.01</v>
      </c>
      <c r="F249" s="138"/>
      <c r="G249" s="138"/>
    </row>
    <row r="250" ht="15.75" customHeight="1" spans="1:7">
      <c r="A250" s="139">
        <v>6122</v>
      </c>
      <c r="B250" s="137" t="s">
        <v>842</v>
      </c>
      <c r="C250" s="137" t="s">
        <v>742</v>
      </c>
      <c r="D250" s="137" t="s">
        <v>593</v>
      </c>
      <c r="E250" s="139">
        <v>19.98</v>
      </c>
      <c r="F250" s="138"/>
      <c r="G250" s="138"/>
    </row>
    <row r="251" ht="15.75" customHeight="1" spans="1:7">
      <c r="A251" s="139">
        <v>40810</v>
      </c>
      <c r="B251" s="137" t="s">
        <v>843</v>
      </c>
      <c r="C251" s="137" t="s">
        <v>744</v>
      </c>
      <c r="D251" s="137" t="s">
        <v>593</v>
      </c>
      <c r="E251" s="139">
        <v>3493.16</v>
      </c>
      <c r="F251" s="138"/>
      <c r="G251" s="138"/>
    </row>
    <row r="252" ht="15.75" customHeight="1" spans="1:7">
      <c r="A252" s="139">
        <v>21100</v>
      </c>
      <c r="B252" s="137" t="s">
        <v>844</v>
      </c>
      <c r="C252" s="137" t="s">
        <v>592</v>
      </c>
      <c r="D252" s="137" t="s">
        <v>639</v>
      </c>
      <c r="E252" s="139">
        <v>3845.1</v>
      </c>
      <c r="F252" s="138"/>
      <c r="G252" s="138"/>
    </row>
    <row r="253" ht="15.75" customHeight="1" spans="1:7">
      <c r="A253" s="139">
        <v>11816</v>
      </c>
      <c r="B253" s="137" t="s">
        <v>845</v>
      </c>
      <c r="C253" s="137" t="s">
        <v>592</v>
      </c>
      <c r="D253" s="137" t="s">
        <v>639</v>
      </c>
      <c r="E253" s="139">
        <v>4100</v>
      </c>
      <c r="F253" s="138"/>
      <c r="G253" s="138"/>
    </row>
    <row r="254" ht="15.75" customHeight="1" spans="1:7">
      <c r="A254" s="139">
        <v>11814</v>
      </c>
      <c r="B254" s="137" t="s">
        <v>846</v>
      </c>
      <c r="C254" s="137" t="s">
        <v>592</v>
      </c>
      <c r="D254" s="137" t="s">
        <v>639</v>
      </c>
      <c r="E254" s="139">
        <v>8924.67</v>
      </c>
      <c r="F254" s="138"/>
      <c r="G254" s="138"/>
    </row>
    <row r="255" ht="15.75" customHeight="1" spans="1:7">
      <c r="A255" s="139">
        <v>14186</v>
      </c>
      <c r="B255" s="137" t="s">
        <v>847</v>
      </c>
      <c r="C255" s="137" t="s">
        <v>592</v>
      </c>
      <c r="D255" s="137" t="s">
        <v>639</v>
      </c>
      <c r="E255" s="139">
        <v>11206.13</v>
      </c>
      <c r="F255" s="138"/>
      <c r="G255" s="138"/>
    </row>
    <row r="256" ht="15.75" customHeight="1" spans="1:7">
      <c r="A256" s="139">
        <v>14185</v>
      </c>
      <c r="B256" s="137" t="s">
        <v>848</v>
      </c>
      <c r="C256" s="137" t="s">
        <v>592</v>
      </c>
      <c r="D256" s="137" t="s">
        <v>639</v>
      </c>
      <c r="E256" s="139">
        <v>14516.3</v>
      </c>
      <c r="F256" s="138"/>
      <c r="G256" s="138"/>
    </row>
    <row r="257" ht="15.75" customHeight="1" spans="1:7">
      <c r="A257" s="139">
        <v>11811</v>
      </c>
      <c r="B257" s="137" t="s">
        <v>849</v>
      </c>
      <c r="C257" s="137" t="s">
        <v>592</v>
      </c>
      <c r="D257" s="137" t="s">
        <v>639</v>
      </c>
      <c r="E257" s="139">
        <v>5550.48</v>
      </c>
      <c r="F257" s="138"/>
      <c r="G257" s="138"/>
    </row>
    <row r="258" ht="15.75" customHeight="1" spans="1:7">
      <c r="A258" s="139">
        <v>44498</v>
      </c>
      <c r="B258" s="137" t="s">
        <v>850</v>
      </c>
      <c r="C258" s="137" t="s">
        <v>592</v>
      </c>
      <c r="D258" s="137" t="s">
        <v>639</v>
      </c>
      <c r="E258" s="139">
        <v>318204.48</v>
      </c>
      <c r="F258" s="138"/>
      <c r="G258" s="138"/>
    </row>
    <row r="259" ht="15.75" customHeight="1" spans="1:7">
      <c r="A259" s="139">
        <v>34469</v>
      </c>
      <c r="B259" s="137" t="s">
        <v>851</v>
      </c>
      <c r="C259" s="137" t="s">
        <v>592</v>
      </c>
      <c r="D259" s="137" t="s">
        <v>639</v>
      </c>
      <c r="E259" s="139">
        <v>11310.87</v>
      </c>
      <c r="F259" s="138"/>
      <c r="G259" s="138"/>
    </row>
    <row r="260" ht="15.75" customHeight="1" spans="1:7">
      <c r="A260" s="139">
        <v>34476</v>
      </c>
      <c r="B260" s="137" t="s">
        <v>852</v>
      </c>
      <c r="C260" s="137" t="s">
        <v>592</v>
      </c>
      <c r="D260" s="137" t="s">
        <v>639</v>
      </c>
      <c r="E260" s="139">
        <v>5899.09</v>
      </c>
      <c r="F260" s="138"/>
      <c r="G260" s="138"/>
    </row>
    <row r="261" ht="15.75" customHeight="1" spans="1:7">
      <c r="A261" s="139">
        <v>34477</v>
      </c>
      <c r="B261" s="137" t="s">
        <v>853</v>
      </c>
      <c r="C261" s="137" t="s">
        <v>592</v>
      </c>
      <c r="D261" s="137" t="s">
        <v>639</v>
      </c>
      <c r="E261" s="139">
        <v>7829.24</v>
      </c>
      <c r="F261" s="138"/>
      <c r="G261" s="138"/>
    </row>
    <row r="262" ht="15.75" customHeight="1" spans="1:7">
      <c r="A262" s="139">
        <v>34482</v>
      </c>
      <c r="B262" s="137" t="s">
        <v>854</v>
      </c>
      <c r="C262" s="137" t="s">
        <v>592</v>
      </c>
      <c r="D262" s="137" t="s">
        <v>639</v>
      </c>
      <c r="E262" s="139">
        <v>7312.08</v>
      </c>
      <c r="F262" s="138"/>
      <c r="G262" s="138"/>
    </row>
    <row r="263" ht="15.75" customHeight="1" spans="1:7">
      <c r="A263" s="139">
        <v>34472</v>
      </c>
      <c r="B263" s="137" t="s">
        <v>855</v>
      </c>
      <c r="C263" s="137" t="s">
        <v>592</v>
      </c>
      <c r="D263" s="137" t="s">
        <v>639</v>
      </c>
      <c r="E263" s="139">
        <v>3480</v>
      </c>
      <c r="F263" s="138"/>
      <c r="G263" s="138"/>
    </row>
    <row r="264" ht="15.75" customHeight="1" spans="1:7">
      <c r="A264" s="139">
        <v>42425</v>
      </c>
      <c r="B264" s="137" t="s">
        <v>856</v>
      </c>
      <c r="C264" s="137" t="s">
        <v>592</v>
      </c>
      <c r="D264" s="137" t="s">
        <v>593</v>
      </c>
      <c r="E264" s="139">
        <v>2438.14</v>
      </c>
      <c r="F264" s="138"/>
      <c r="G264" s="138"/>
    </row>
    <row r="265" ht="15.75" customHeight="1" spans="1:7">
      <c r="A265" s="139">
        <v>42422</v>
      </c>
      <c r="B265" s="137" t="s">
        <v>857</v>
      </c>
      <c r="C265" s="137" t="s">
        <v>592</v>
      </c>
      <c r="D265" s="137" t="s">
        <v>599</v>
      </c>
      <c r="E265" s="139">
        <v>3619.5</v>
      </c>
      <c r="F265" s="138"/>
      <c r="G265" s="138"/>
    </row>
    <row r="266" ht="15.75" customHeight="1" spans="1:7">
      <c r="A266" s="139">
        <v>43184</v>
      </c>
      <c r="B266" s="137" t="s">
        <v>858</v>
      </c>
      <c r="C266" s="137" t="s">
        <v>592</v>
      </c>
      <c r="D266" s="137" t="s">
        <v>593</v>
      </c>
      <c r="E266" s="139">
        <v>5002.49</v>
      </c>
      <c r="F266" s="138"/>
      <c r="G266" s="138"/>
    </row>
    <row r="267" ht="15.75" customHeight="1" spans="1:7">
      <c r="A267" s="139">
        <v>42424</v>
      </c>
      <c r="B267" s="137" t="s">
        <v>859</v>
      </c>
      <c r="C267" s="137" t="s">
        <v>592</v>
      </c>
      <c r="D267" s="137" t="s">
        <v>593</v>
      </c>
      <c r="E267" s="139">
        <v>2177.47</v>
      </c>
      <c r="F267" s="138"/>
      <c r="G267" s="138"/>
    </row>
    <row r="268" ht="15.75" customHeight="1" spans="1:7">
      <c r="A268" s="139">
        <v>42421</v>
      </c>
      <c r="B268" s="137" t="s">
        <v>860</v>
      </c>
      <c r="C268" s="137" t="s">
        <v>592</v>
      </c>
      <c r="D268" s="137" t="s">
        <v>593</v>
      </c>
      <c r="E268" s="139">
        <v>19825.63</v>
      </c>
      <c r="F268" s="138"/>
      <c r="G268" s="138"/>
    </row>
    <row r="269" ht="15.75" customHeight="1" spans="1:7">
      <c r="A269" s="139">
        <v>42416</v>
      </c>
      <c r="B269" s="137" t="s">
        <v>861</v>
      </c>
      <c r="C269" s="137" t="s">
        <v>592</v>
      </c>
      <c r="D269" s="137" t="s">
        <v>593</v>
      </c>
      <c r="E269" s="139">
        <v>9386.83</v>
      </c>
      <c r="F269" s="138"/>
      <c r="G269" s="138"/>
    </row>
    <row r="270" ht="15.75" customHeight="1" spans="1:7">
      <c r="A270" s="139">
        <v>42417</v>
      </c>
      <c r="B270" s="137" t="s">
        <v>862</v>
      </c>
      <c r="C270" s="137" t="s">
        <v>592</v>
      </c>
      <c r="D270" s="137" t="s">
        <v>593</v>
      </c>
      <c r="E270" s="139">
        <v>10523.4</v>
      </c>
      <c r="F270" s="138"/>
      <c r="G270" s="138"/>
    </row>
    <row r="271" ht="15.75" customHeight="1" spans="1:7">
      <c r="A271" s="139">
        <v>42419</v>
      </c>
      <c r="B271" s="137" t="s">
        <v>863</v>
      </c>
      <c r="C271" s="137" t="s">
        <v>592</v>
      </c>
      <c r="D271" s="137" t="s">
        <v>593</v>
      </c>
      <c r="E271" s="139">
        <v>11889.21</v>
      </c>
      <c r="F271" s="138"/>
      <c r="G271" s="138"/>
    </row>
    <row r="272" ht="15.75" customHeight="1" spans="1:7">
      <c r="A272" s="139">
        <v>42420</v>
      </c>
      <c r="B272" s="137" t="s">
        <v>864</v>
      </c>
      <c r="C272" s="137" t="s">
        <v>592</v>
      </c>
      <c r="D272" s="137" t="s">
        <v>593</v>
      </c>
      <c r="E272" s="139">
        <v>16340.84</v>
      </c>
      <c r="F272" s="138"/>
      <c r="G272" s="138"/>
    </row>
    <row r="273" ht="15.75" customHeight="1" spans="1:7">
      <c r="A273" s="139">
        <v>43195</v>
      </c>
      <c r="B273" s="137" t="s">
        <v>865</v>
      </c>
      <c r="C273" s="137" t="s">
        <v>592</v>
      </c>
      <c r="D273" s="137" t="s">
        <v>593</v>
      </c>
      <c r="E273" s="139">
        <v>5753.84</v>
      </c>
      <c r="F273" s="138"/>
      <c r="G273" s="138"/>
    </row>
    <row r="274" ht="15.75" customHeight="1" spans="1:7">
      <c r="A274" s="139">
        <v>43196</v>
      </c>
      <c r="B274" s="137" t="s">
        <v>866</v>
      </c>
      <c r="C274" s="137" t="s">
        <v>592</v>
      </c>
      <c r="D274" s="137" t="s">
        <v>593</v>
      </c>
      <c r="E274" s="139">
        <v>7131.06</v>
      </c>
      <c r="F274" s="138"/>
      <c r="G274" s="138"/>
    </row>
    <row r="275" ht="15.75" customHeight="1" spans="1:7">
      <c r="A275" s="139">
        <v>43198</v>
      </c>
      <c r="B275" s="137" t="s">
        <v>867</v>
      </c>
      <c r="C275" s="137" t="s">
        <v>592</v>
      </c>
      <c r="D275" s="137" t="s">
        <v>593</v>
      </c>
      <c r="E275" s="139">
        <v>10596.58</v>
      </c>
      <c r="F275" s="138"/>
      <c r="G275" s="138"/>
    </row>
    <row r="276" ht="15.75" customHeight="1" spans="1:7">
      <c r="A276" s="139">
        <v>43199</v>
      </c>
      <c r="B276" s="137" t="s">
        <v>868</v>
      </c>
      <c r="C276" s="137" t="s">
        <v>592</v>
      </c>
      <c r="D276" s="137" t="s">
        <v>593</v>
      </c>
      <c r="E276" s="139">
        <v>10984.88</v>
      </c>
      <c r="F276" s="138"/>
      <c r="G276" s="138"/>
    </row>
    <row r="277" ht="15.75" customHeight="1" spans="1:7">
      <c r="A277" s="139">
        <v>43200</v>
      </c>
      <c r="B277" s="137" t="s">
        <v>869</v>
      </c>
      <c r="C277" s="137" t="s">
        <v>592</v>
      </c>
      <c r="D277" s="137" t="s">
        <v>593</v>
      </c>
      <c r="E277" s="139">
        <v>12605.95</v>
      </c>
      <c r="F277" s="138"/>
      <c r="G277" s="138"/>
    </row>
    <row r="278" ht="15.75" customHeight="1" spans="1:7">
      <c r="A278" s="139">
        <v>39556</v>
      </c>
      <c r="B278" s="137" t="s">
        <v>870</v>
      </c>
      <c r="C278" s="137" t="s">
        <v>592</v>
      </c>
      <c r="D278" s="137" t="s">
        <v>593</v>
      </c>
      <c r="E278" s="139">
        <v>6885</v>
      </c>
      <c r="F278" s="138"/>
      <c r="G278" s="138"/>
    </row>
    <row r="279" ht="15.75" customHeight="1" spans="1:7">
      <c r="A279" s="139">
        <v>39557</v>
      </c>
      <c r="B279" s="137" t="s">
        <v>871</v>
      </c>
      <c r="C279" s="137" t="s">
        <v>592</v>
      </c>
      <c r="D279" s="137" t="s">
        <v>593</v>
      </c>
      <c r="E279" s="139">
        <v>7413.64</v>
      </c>
      <c r="F279" s="138"/>
      <c r="G279" s="138"/>
    </row>
    <row r="280" ht="15.75" customHeight="1" spans="1:7">
      <c r="A280" s="139">
        <v>39559</v>
      </c>
      <c r="B280" s="137" t="s">
        <v>872</v>
      </c>
      <c r="C280" s="137" t="s">
        <v>592</v>
      </c>
      <c r="D280" s="137" t="s">
        <v>593</v>
      </c>
      <c r="E280" s="139">
        <v>10955.93</v>
      </c>
      <c r="F280" s="138"/>
      <c r="G280" s="138"/>
    </row>
    <row r="281" ht="15.75" customHeight="1" spans="1:7">
      <c r="A281" s="139">
        <v>39560</v>
      </c>
      <c r="B281" s="137" t="s">
        <v>873</v>
      </c>
      <c r="C281" s="137" t="s">
        <v>592</v>
      </c>
      <c r="D281" s="137" t="s">
        <v>593</v>
      </c>
      <c r="E281" s="139">
        <v>12674.95</v>
      </c>
      <c r="F281" s="138"/>
      <c r="G281" s="138"/>
    </row>
    <row r="282" ht="15.75" customHeight="1" spans="1:7">
      <c r="A282" s="139">
        <v>39561</v>
      </c>
      <c r="B282" s="137" t="s">
        <v>874</v>
      </c>
      <c r="C282" s="137" t="s">
        <v>592</v>
      </c>
      <c r="D282" s="137" t="s">
        <v>593</v>
      </c>
      <c r="E282" s="139">
        <v>13259.61</v>
      </c>
      <c r="F282" s="138"/>
      <c r="G282" s="138"/>
    </row>
    <row r="283" ht="15.75" customHeight="1" spans="1:7">
      <c r="A283" s="139">
        <v>43190</v>
      </c>
      <c r="B283" s="137" t="s">
        <v>875</v>
      </c>
      <c r="C283" s="137" t="s">
        <v>592</v>
      </c>
      <c r="D283" s="137" t="s">
        <v>593</v>
      </c>
      <c r="E283" s="139">
        <v>1956.77</v>
      </c>
      <c r="F283" s="138"/>
      <c r="G283" s="138"/>
    </row>
    <row r="284" ht="15.75" customHeight="1" spans="1:7">
      <c r="A284" s="139">
        <v>39555</v>
      </c>
      <c r="B284" s="137" t="s">
        <v>876</v>
      </c>
      <c r="C284" s="137" t="s">
        <v>592</v>
      </c>
      <c r="D284" s="137" t="s">
        <v>593</v>
      </c>
      <c r="E284" s="139">
        <v>2116.72</v>
      </c>
      <c r="F284" s="138"/>
      <c r="G284" s="138"/>
    </row>
    <row r="285" ht="15.75" customHeight="1" spans="1:7">
      <c r="A285" s="139">
        <v>43191</v>
      </c>
      <c r="B285" s="137" t="s">
        <v>877</v>
      </c>
      <c r="C285" s="137" t="s">
        <v>592</v>
      </c>
      <c r="D285" s="137" t="s">
        <v>593</v>
      </c>
      <c r="E285" s="139">
        <v>2815.53</v>
      </c>
      <c r="F285" s="138"/>
      <c r="G285" s="138"/>
    </row>
    <row r="286" ht="15.75" customHeight="1" spans="1:7">
      <c r="A286" s="139">
        <v>39548</v>
      </c>
      <c r="B286" s="137" t="s">
        <v>878</v>
      </c>
      <c r="C286" s="137" t="s">
        <v>592</v>
      </c>
      <c r="D286" s="137" t="s">
        <v>593</v>
      </c>
      <c r="E286" s="139">
        <v>3139.75</v>
      </c>
      <c r="F286" s="138"/>
      <c r="G286" s="138"/>
    </row>
    <row r="287" ht="15.75" customHeight="1" spans="1:7">
      <c r="A287" s="139">
        <v>43192</v>
      </c>
      <c r="B287" s="137" t="s">
        <v>879</v>
      </c>
      <c r="C287" s="137" t="s">
        <v>592</v>
      </c>
      <c r="D287" s="137" t="s">
        <v>593</v>
      </c>
      <c r="E287" s="139">
        <v>3688.09</v>
      </c>
      <c r="F287" s="138"/>
      <c r="G287" s="138"/>
    </row>
    <row r="288" ht="15.75" customHeight="1" spans="1:7">
      <c r="A288" s="139">
        <v>39554</v>
      </c>
      <c r="B288" s="137" t="s">
        <v>880</v>
      </c>
      <c r="C288" s="137" t="s">
        <v>592</v>
      </c>
      <c r="D288" s="137" t="s">
        <v>593</v>
      </c>
      <c r="E288" s="139">
        <v>4151.84</v>
      </c>
      <c r="F288" s="138"/>
      <c r="G288" s="138"/>
    </row>
    <row r="289" ht="15.75" customHeight="1" spans="1:7">
      <c r="A289" s="139">
        <v>43194</v>
      </c>
      <c r="B289" s="137" t="s">
        <v>881</v>
      </c>
      <c r="C289" s="137" t="s">
        <v>592</v>
      </c>
      <c r="D289" s="137" t="s">
        <v>593</v>
      </c>
      <c r="E289" s="139">
        <v>1676.3</v>
      </c>
      <c r="F289" s="138"/>
      <c r="G289" s="138"/>
    </row>
    <row r="290" ht="15.75" customHeight="1" spans="1:7">
      <c r="A290" s="139">
        <v>39551</v>
      </c>
      <c r="B290" s="137" t="s">
        <v>882</v>
      </c>
      <c r="C290" s="137" t="s">
        <v>592</v>
      </c>
      <c r="D290" s="137" t="s">
        <v>593</v>
      </c>
      <c r="E290" s="139">
        <v>1845.79</v>
      </c>
      <c r="F290" s="138"/>
      <c r="G290" s="138"/>
    </row>
    <row r="291" ht="15.75" customHeight="1" spans="1:7">
      <c r="A291" s="139">
        <v>43185</v>
      </c>
      <c r="B291" s="137" t="s">
        <v>883</v>
      </c>
      <c r="C291" s="137" t="s">
        <v>592</v>
      </c>
      <c r="D291" s="137" t="s">
        <v>593</v>
      </c>
      <c r="E291" s="139">
        <v>5245.4</v>
      </c>
      <c r="F291" s="138"/>
      <c r="G291" s="138"/>
    </row>
    <row r="292" ht="15.75" customHeight="1" spans="1:7">
      <c r="A292" s="139">
        <v>43186</v>
      </c>
      <c r="B292" s="137" t="s">
        <v>884</v>
      </c>
      <c r="C292" s="137" t="s">
        <v>592</v>
      </c>
      <c r="D292" s="137" t="s">
        <v>593</v>
      </c>
      <c r="E292" s="139">
        <v>5532.84</v>
      </c>
      <c r="F292" s="138"/>
      <c r="G292" s="138"/>
    </row>
    <row r="293" ht="15.75" customHeight="1" spans="1:7">
      <c r="A293" s="139">
        <v>43187</v>
      </c>
      <c r="B293" s="137" t="s">
        <v>885</v>
      </c>
      <c r="C293" s="137" t="s">
        <v>592</v>
      </c>
      <c r="D293" s="137" t="s">
        <v>593</v>
      </c>
      <c r="E293" s="139">
        <v>7342.14</v>
      </c>
      <c r="F293" s="138"/>
      <c r="G293" s="138"/>
    </row>
    <row r="294" ht="15.75" customHeight="1" spans="1:7">
      <c r="A294" s="139">
        <v>43188</v>
      </c>
      <c r="B294" s="137" t="s">
        <v>886</v>
      </c>
      <c r="C294" s="137" t="s">
        <v>592</v>
      </c>
      <c r="D294" s="137" t="s">
        <v>593</v>
      </c>
      <c r="E294" s="139">
        <v>8895.97</v>
      </c>
      <c r="F294" s="138"/>
      <c r="G294" s="138"/>
    </row>
    <row r="295" ht="15.75" customHeight="1" spans="1:7">
      <c r="A295" s="139">
        <v>43189</v>
      </c>
      <c r="B295" s="137" t="s">
        <v>887</v>
      </c>
      <c r="C295" s="137" t="s">
        <v>592</v>
      </c>
      <c r="D295" s="137" t="s">
        <v>593</v>
      </c>
      <c r="E295" s="139">
        <v>10006.49</v>
      </c>
      <c r="F295" s="138"/>
      <c r="G295" s="138"/>
    </row>
    <row r="296" ht="15.75" customHeight="1" spans="1:7">
      <c r="A296" s="139">
        <v>39580</v>
      </c>
      <c r="B296" s="137" t="s">
        <v>888</v>
      </c>
      <c r="C296" s="137" t="s">
        <v>592</v>
      </c>
      <c r="D296" s="137" t="s">
        <v>593</v>
      </c>
      <c r="E296" s="139">
        <v>78855.22</v>
      </c>
      <c r="F296" s="138"/>
      <c r="G296" s="138"/>
    </row>
    <row r="297" ht="15.75" customHeight="1" spans="1:7">
      <c r="A297" s="139">
        <v>39577</v>
      </c>
      <c r="B297" s="137" t="s">
        <v>889</v>
      </c>
      <c r="C297" s="137" t="s">
        <v>592</v>
      </c>
      <c r="D297" s="137" t="s">
        <v>593</v>
      </c>
      <c r="E297" s="139">
        <v>24681.52</v>
      </c>
      <c r="F297" s="138"/>
      <c r="G297" s="138"/>
    </row>
    <row r="298" ht="15.75" customHeight="1" spans="1:7">
      <c r="A298" s="139">
        <v>39578</v>
      </c>
      <c r="B298" s="137" t="s">
        <v>890</v>
      </c>
      <c r="C298" s="137" t="s">
        <v>592</v>
      </c>
      <c r="D298" s="137" t="s">
        <v>593</v>
      </c>
      <c r="E298" s="139">
        <v>31851.98</v>
      </c>
      <c r="F298" s="138"/>
      <c r="G298" s="138"/>
    </row>
    <row r="299" ht="15.75" customHeight="1" spans="1:7">
      <c r="A299" s="139">
        <v>39579</v>
      </c>
      <c r="B299" s="137" t="s">
        <v>891</v>
      </c>
      <c r="C299" s="137" t="s">
        <v>592</v>
      </c>
      <c r="D299" s="137" t="s">
        <v>593</v>
      </c>
      <c r="E299" s="139">
        <v>46342.14</v>
      </c>
      <c r="F299" s="138"/>
      <c r="G299" s="138"/>
    </row>
    <row r="300" ht="15.75" customHeight="1" spans="1:7">
      <c r="A300" s="139">
        <v>39826</v>
      </c>
      <c r="B300" s="137" t="s">
        <v>892</v>
      </c>
      <c r="C300" s="137" t="s">
        <v>592</v>
      </c>
      <c r="D300" s="137" t="s">
        <v>593</v>
      </c>
      <c r="E300" s="139">
        <v>5691.66</v>
      </c>
      <c r="F300" s="138"/>
      <c r="G300" s="138"/>
    </row>
    <row r="301" ht="15.75" customHeight="1" spans="1:7">
      <c r="A301" s="139">
        <v>10700</v>
      </c>
      <c r="B301" s="137" t="s">
        <v>893</v>
      </c>
      <c r="C301" s="137" t="s">
        <v>592</v>
      </c>
      <c r="D301" s="137" t="s">
        <v>639</v>
      </c>
      <c r="E301" s="139">
        <v>22684.99</v>
      </c>
      <c r="F301" s="138"/>
      <c r="G301" s="138"/>
    </row>
    <row r="302" ht="15.75" customHeight="1" spans="1:7">
      <c r="A302" s="139">
        <v>346</v>
      </c>
      <c r="B302" s="137" t="s">
        <v>894</v>
      </c>
      <c r="C302" s="137" t="s">
        <v>642</v>
      </c>
      <c r="D302" s="137" t="s">
        <v>593</v>
      </c>
      <c r="E302" s="139">
        <v>25.21</v>
      </c>
      <c r="F302" s="138"/>
      <c r="G302" s="138"/>
    </row>
    <row r="303" ht="15.75" customHeight="1" spans="1:7">
      <c r="A303" s="139">
        <v>3312</v>
      </c>
      <c r="B303" s="137" t="s">
        <v>895</v>
      </c>
      <c r="C303" s="137" t="s">
        <v>642</v>
      </c>
      <c r="D303" s="137" t="s">
        <v>593</v>
      </c>
      <c r="E303" s="139">
        <v>22.32</v>
      </c>
      <c r="F303" s="138"/>
      <c r="G303" s="138"/>
    </row>
    <row r="304" ht="15.75" customHeight="1" spans="1:7">
      <c r="A304" s="139">
        <v>339</v>
      </c>
      <c r="B304" s="137" t="s">
        <v>896</v>
      </c>
      <c r="C304" s="137" t="s">
        <v>474</v>
      </c>
      <c r="D304" s="137" t="s">
        <v>593</v>
      </c>
      <c r="E304" s="139">
        <v>1.3</v>
      </c>
      <c r="F304" s="138"/>
      <c r="G304" s="138"/>
    </row>
    <row r="305" ht="15.75" customHeight="1" spans="1:7">
      <c r="A305" s="139">
        <v>340</v>
      </c>
      <c r="B305" s="137" t="s">
        <v>897</v>
      </c>
      <c r="C305" s="137" t="s">
        <v>474</v>
      </c>
      <c r="D305" s="137" t="s">
        <v>593</v>
      </c>
      <c r="E305" s="139">
        <v>1.17</v>
      </c>
      <c r="F305" s="138"/>
      <c r="G305" s="138"/>
    </row>
    <row r="306" ht="15.75" customHeight="1" spans="1:7">
      <c r="A306" s="139">
        <v>43130</v>
      </c>
      <c r="B306" s="137" t="s">
        <v>898</v>
      </c>
      <c r="C306" s="137" t="s">
        <v>642</v>
      </c>
      <c r="D306" s="137" t="s">
        <v>599</v>
      </c>
      <c r="E306" s="139">
        <v>21.28</v>
      </c>
      <c r="F306" s="138"/>
      <c r="G306" s="138"/>
    </row>
    <row r="307" ht="15.75" customHeight="1" spans="1:7">
      <c r="A307" s="139">
        <v>344</v>
      </c>
      <c r="B307" s="137" t="s">
        <v>899</v>
      </c>
      <c r="C307" s="137" t="s">
        <v>642</v>
      </c>
      <c r="D307" s="137" t="s">
        <v>593</v>
      </c>
      <c r="E307" s="139">
        <v>27.97</v>
      </c>
      <c r="F307" s="138"/>
      <c r="G307" s="138"/>
    </row>
    <row r="308" ht="15.75" customHeight="1" spans="1:7">
      <c r="A308" s="139">
        <v>345</v>
      </c>
      <c r="B308" s="137" t="s">
        <v>900</v>
      </c>
      <c r="C308" s="137" t="s">
        <v>642</v>
      </c>
      <c r="D308" s="137" t="s">
        <v>593</v>
      </c>
      <c r="E308" s="139">
        <v>30.35</v>
      </c>
      <c r="F308" s="138"/>
      <c r="G308" s="138"/>
    </row>
    <row r="309" ht="15.75" customHeight="1" spans="1:7">
      <c r="A309" s="139">
        <v>43131</v>
      </c>
      <c r="B309" s="137" t="s">
        <v>901</v>
      </c>
      <c r="C309" s="137" t="s">
        <v>642</v>
      </c>
      <c r="D309" s="137" t="s">
        <v>593</v>
      </c>
      <c r="E309" s="139">
        <v>24.72</v>
      </c>
      <c r="F309" s="138"/>
      <c r="G309" s="138"/>
    </row>
    <row r="310" ht="15.75" customHeight="1" spans="1:7">
      <c r="A310" s="139">
        <v>3313</v>
      </c>
      <c r="B310" s="137" t="s">
        <v>902</v>
      </c>
      <c r="C310" s="137" t="s">
        <v>642</v>
      </c>
      <c r="D310" s="137" t="s">
        <v>593</v>
      </c>
      <c r="E310" s="139">
        <v>28.73</v>
      </c>
      <c r="F310" s="138"/>
      <c r="G310" s="138"/>
    </row>
    <row r="311" ht="15.75" customHeight="1" spans="1:7">
      <c r="A311" s="139">
        <v>43132</v>
      </c>
      <c r="B311" s="137" t="s">
        <v>903</v>
      </c>
      <c r="C311" s="137" t="s">
        <v>642</v>
      </c>
      <c r="D311" s="137" t="s">
        <v>593</v>
      </c>
      <c r="E311" s="139">
        <v>21.28</v>
      </c>
      <c r="F311" s="138"/>
      <c r="G311" s="138"/>
    </row>
    <row r="312" ht="15.75" customHeight="1" spans="1:7">
      <c r="A312" s="139">
        <v>366</v>
      </c>
      <c r="B312" s="137" t="s">
        <v>904</v>
      </c>
      <c r="C312" s="137" t="s">
        <v>740</v>
      </c>
      <c r="D312" s="137" t="s">
        <v>599</v>
      </c>
      <c r="E312" s="139">
        <v>119.5</v>
      </c>
      <c r="F312" s="138"/>
      <c r="G312" s="138"/>
    </row>
    <row r="313" ht="15.75" customHeight="1" spans="1:7">
      <c r="A313" s="139">
        <v>367</v>
      </c>
      <c r="B313" s="137" t="s">
        <v>905</v>
      </c>
      <c r="C313" s="137" t="s">
        <v>740</v>
      </c>
      <c r="D313" s="137" t="s">
        <v>593</v>
      </c>
      <c r="E313" s="139">
        <v>121.06</v>
      </c>
      <c r="F313" s="138"/>
      <c r="G313" s="138"/>
    </row>
    <row r="314" ht="15.75" customHeight="1" spans="1:7">
      <c r="A314" s="139">
        <v>370</v>
      </c>
      <c r="B314" s="137" t="s">
        <v>906</v>
      </c>
      <c r="C314" s="137" t="s">
        <v>740</v>
      </c>
      <c r="D314" s="137" t="s">
        <v>593</v>
      </c>
      <c r="E314" s="139">
        <v>119.5</v>
      </c>
      <c r="F314" s="138"/>
      <c r="G314" s="138"/>
    </row>
    <row r="315" ht="15.75" customHeight="1" spans="1:7">
      <c r="A315" s="139">
        <v>368</v>
      </c>
      <c r="B315" s="137" t="s">
        <v>907</v>
      </c>
      <c r="C315" s="137" t="s">
        <v>740</v>
      </c>
      <c r="D315" s="137" t="s">
        <v>593</v>
      </c>
      <c r="E315" s="139">
        <v>59.75</v>
      </c>
      <c r="F315" s="138"/>
      <c r="G315" s="138"/>
    </row>
    <row r="316" ht="15.75" customHeight="1" spans="1:7">
      <c r="A316" s="139">
        <v>11075</v>
      </c>
      <c r="B316" s="137" t="s">
        <v>908</v>
      </c>
      <c r="C316" s="137" t="s">
        <v>740</v>
      </c>
      <c r="D316" s="137" t="s">
        <v>593</v>
      </c>
      <c r="E316" s="139">
        <v>1371.49</v>
      </c>
      <c r="F316" s="138"/>
      <c r="G316" s="138"/>
    </row>
    <row r="317" ht="15.75" customHeight="1" spans="1:7">
      <c r="A317" s="139">
        <v>1381</v>
      </c>
      <c r="B317" s="137" t="s">
        <v>909</v>
      </c>
      <c r="C317" s="137" t="s">
        <v>642</v>
      </c>
      <c r="D317" s="137" t="s">
        <v>599</v>
      </c>
      <c r="E317" s="139">
        <v>0.93</v>
      </c>
      <c r="F317" s="138"/>
      <c r="G317" s="138"/>
    </row>
    <row r="318" ht="15.75" customHeight="1" spans="1:7">
      <c r="A318" s="139">
        <v>34353</v>
      </c>
      <c r="B318" s="137" t="s">
        <v>910</v>
      </c>
      <c r="C318" s="137" t="s">
        <v>642</v>
      </c>
      <c r="D318" s="137" t="s">
        <v>593</v>
      </c>
      <c r="E318" s="139">
        <v>1.73</v>
      </c>
      <c r="F318" s="138"/>
      <c r="G318" s="138"/>
    </row>
    <row r="319" ht="15.75" customHeight="1" spans="1:7">
      <c r="A319" s="139">
        <v>37595</v>
      </c>
      <c r="B319" s="137" t="s">
        <v>911</v>
      </c>
      <c r="C319" s="137" t="s">
        <v>642</v>
      </c>
      <c r="D319" s="137" t="s">
        <v>593</v>
      </c>
      <c r="E319" s="139">
        <v>2.86</v>
      </c>
      <c r="F319" s="138"/>
      <c r="G319" s="138"/>
    </row>
    <row r="320" ht="15.75" customHeight="1" spans="1:7">
      <c r="A320" s="139">
        <v>37596</v>
      </c>
      <c r="B320" s="137" t="s">
        <v>912</v>
      </c>
      <c r="C320" s="137" t="s">
        <v>642</v>
      </c>
      <c r="D320" s="137" t="s">
        <v>593</v>
      </c>
      <c r="E320" s="139">
        <v>3.28</v>
      </c>
      <c r="F320" s="138"/>
      <c r="G320" s="138"/>
    </row>
    <row r="321" ht="15.75" customHeight="1" spans="1:7">
      <c r="A321" s="139">
        <v>371</v>
      </c>
      <c r="B321" s="137" t="s">
        <v>913</v>
      </c>
      <c r="C321" s="137" t="s">
        <v>642</v>
      </c>
      <c r="D321" s="137" t="s">
        <v>593</v>
      </c>
      <c r="E321" s="139">
        <v>1.01</v>
      </c>
      <c r="F321" s="138"/>
      <c r="G321" s="138"/>
    </row>
    <row r="322" ht="15.75" customHeight="1" spans="1:7">
      <c r="A322" s="139">
        <v>37553</v>
      </c>
      <c r="B322" s="137" t="s">
        <v>914</v>
      </c>
      <c r="C322" s="137" t="s">
        <v>642</v>
      </c>
      <c r="D322" s="137" t="s">
        <v>593</v>
      </c>
      <c r="E322" s="139">
        <v>1.9</v>
      </c>
      <c r="F322" s="138"/>
      <c r="G322" s="138"/>
    </row>
    <row r="323" ht="15.75" customHeight="1" spans="1:7">
      <c r="A323" s="139">
        <v>37552</v>
      </c>
      <c r="B323" s="137" t="s">
        <v>915</v>
      </c>
      <c r="C323" s="137" t="s">
        <v>642</v>
      </c>
      <c r="D323" s="137" t="s">
        <v>593</v>
      </c>
      <c r="E323" s="139">
        <v>3.05</v>
      </c>
      <c r="F323" s="138"/>
      <c r="G323" s="138"/>
    </row>
    <row r="324" ht="15.75" customHeight="1" spans="1:7">
      <c r="A324" s="139">
        <v>36880</v>
      </c>
      <c r="B324" s="137" t="s">
        <v>916</v>
      </c>
      <c r="C324" s="137" t="s">
        <v>642</v>
      </c>
      <c r="D324" s="137" t="s">
        <v>593</v>
      </c>
      <c r="E324" s="139">
        <v>3.1</v>
      </c>
      <c r="F324" s="138"/>
      <c r="G324" s="138"/>
    </row>
    <row r="325" ht="15.75" customHeight="1" spans="1:7">
      <c r="A325" s="139">
        <v>34355</v>
      </c>
      <c r="B325" s="137" t="s">
        <v>917</v>
      </c>
      <c r="C325" s="137" t="s">
        <v>642</v>
      </c>
      <c r="D325" s="137" t="s">
        <v>593</v>
      </c>
      <c r="E325" s="139">
        <v>2.67</v>
      </c>
      <c r="F325" s="138"/>
      <c r="G325" s="138"/>
    </row>
    <row r="326" ht="15.75" customHeight="1" spans="1:7">
      <c r="A326" s="139">
        <v>130</v>
      </c>
      <c r="B326" s="137" t="s">
        <v>918</v>
      </c>
      <c r="C326" s="137" t="s">
        <v>642</v>
      </c>
      <c r="D326" s="137" t="s">
        <v>593</v>
      </c>
      <c r="E326" s="139">
        <v>4.61</v>
      </c>
      <c r="F326" s="138"/>
      <c r="G326" s="138"/>
    </row>
    <row r="327" ht="15.75" customHeight="1" spans="1:7">
      <c r="A327" s="139">
        <v>135</v>
      </c>
      <c r="B327" s="137" t="s">
        <v>919</v>
      </c>
      <c r="C327" s="137" t="s">
        <v>642</v>
      </c>
      <c r="D327" s="137" t="s">
        <v>593</v>
      </c>
      <c r="E327" s="139">
        <v>3.71</v>
      </c>
      <c r="F327" s="138"/>
      <c r="G327" s="138"/>
    </row>
    <row r="328" ht="15.75" customHeight="1" spans="1:7">
      <c r="A328" s="139">
        <v>36886</v>
      </c>
      <c r="B328" s="137" t="s">
        <v>920</v>
      </c>
      <c r="C328" s="137" t="s">
        <v>642</v>
      </c>
      <c r="D328" s="137" t="s">
        <v>593</v>
      </c>
      <c r="E328" s="139">
        <v>0.96</v>
      </c>
      <c r="F328" s="138"/>
      <c r="G328" s="138"/>
    </row>
    <row r="329" ht="15.75" customHeight="1" spans="1:7">
      <c r="A329" s="139">
        <v>38546</v>
      </c>
      <c r="B329" s="137" t="s">
        <v>921</v>
      </c>
      <c r="C329" s="137" t="s">
        <v>740</v>
      </c>
      <c r="D329" s="137" t="s">
        <v>593</v>
      </c>
      <c r="E329" s="139">
        <v>491.01</v>
      </c>
      <c r="F329" s="138"/>
      <c r="G329" s="138"/>
    </row>
    <row r="330" ht="15.75" customHeight="1" spans="1:7">
      <c r="A330" s="139">
        <v>34549</v>
      </c>
      <c r="B330" s="137" t="s">
        <v>922</v>
      </c>
      <c r="C330" s="137" t="s">
        <v>740</v>
      </c>
      <c r="D330" s="137" t="s">
        <v>639</v>
      </c>
      <c r="E330" s="139">
        <v>730.33</v>
      </c>
      <c r="F330" s="138"/>
      <c r="G330" s="138"/>
    </row>
    <row r="331" ht="15.75" customHeight="1" spans="1:7">
      <c r="A331" s="139">
        <v>6081</v>
      </c>
      <c r="B331" s="137" t="s">
        <v>923</v>
      </c>
      <c r="C331" s="137" t="s">
        <v>740</v>
      </c>
      <c r="D331" s="137" t="s">
        <v>639</v>
      </c>
      <c r="E331" s="139">
        <v>51.12</v>
      </c>
      <c r="F331" s="138"/>
      <c r="G331" s="138"/>
    </row>
    <row r="332" ht="15.75" customHeight="1" spans="1:7">
      <c r="A332" s="139">
        <v>6077</v>
      </c>
      <c r="B332" s="137" t="s">
        <v>924</v>
      </c>
      <c r="C332" s="137" t="s">
        <v>740</v>
      </c>
      <c r="D332" s="137" t="s">
        <v>639</v>
      </c>
      <c r="E332" s="139">
        <v>36.51</v>
      </c>
      <c r="F332" s="138"/>
      <c r="G332" s="138"/>
    </row>
    <row r="333" ht="15.75" customHeight="1" spans="1:7">
      <c r="A333" s="139">
        <v>6079</v>
      </c>
      <c r="B333" s="137" t="s">
        <v>925</v>
      </c>
      <c r="C333" s="137" t="s">
        <v>740</v>
      </c>
      <c r="D333" s="137" t="s">
        <v>639</v>
      </c>
      <c r="E333" s="139">
        <v>36.51</v>
      </c>
      <c r="F333" s="138"/>
      <c r="G333" s="138"/>
    </row>
    <row r="334" ht="15.75" customHeight="1" spans="1:7">
      <c r="A334" s="139">
        <v>1091</v>
      </c>
      <c r="B334" s="137" t="s">
        <v>926</v>
      </c>
      <c r="C334" s="137" t="s">
        <v>592</v>
      </c>
      <c r="D334" s="137" t="s">
        <v>639</v>
      </c>
      <c r="E334" s="139">
        <v>25.12</v>
      </c>
      <c r="F334" s="138"/>
      <c r="G334" s="138"/>
    </row>
    <row r="335" ht="15.75" customHeight="1" spans="1:7">
      <c r="A335" s="139">
        <v>1094</v>
      </c>
      <c r="B335" s="137" t="s">
        <v>927</v>
      </c>
      <c r="C335" s="137" t="s">
        <v>592</v>
      </c>
      <c r="D335" s="137" t="s">
        <v>639</v>
      </c>
      <c r="E335" s="139">
        <v>17.57</v>
      </c>
      <c r="F335" s="138"/>
      <c r="G335" s="138"/>
    </row>
    <row r="336" ht="15.75" customHeight="1" spans="1:7">
      <c r="A336" s="139">
        <v>1095</v>
      </c>
      <c r="B336" s="137" t="s">
        <v>928</v>
      </c>
      <c r="C336" s="137" t="s">
        <v>592</v>
      </c>
      <c r="D336" s="137" t="s">
        <v>639</v>
      </c>
      <c r="E336" s="139">
        <v>37.35</v>
      </c>
      <c r="F336" s="138"/>
      <c r="G336" s="138"/>
    </row>
    <row r="337" ht="15.75" customHeight="1" spans="1:7">
      <c r="A337" s="139">
        <v>1092</v>
      </c>
      <c r="B337" s="137" t="s">
        <v>929</v>
      </c>
      <c r="C337" s="137" t="s">
        <v>592</v>
      </c>
      <c r="D337" s="137" t="s">
        <v>639</v>
      </c>
      <c r="E337" s="139">
        <v>28.9</v>
      </c>
      <c r="F337" s="138"/>
      <c r="G337" s="138"/>
    </row>
    <row r="338" ht="15.75" customHeight="1" spans="1:7">
      <c r="A338" s="139">
        <v>1093</v>
      </c>
      <c r="B338" s="137" t="s">
        <v>930</v>
      </c>
      <c r="C338" s="137" t="s">
        <v>592</v>
      </c>
      <c r="D338" s="137" t="s">
        <v>639</v>
      </c>
      <c r="E338" s="139">
        <v>67.49</v>
      </c>
      <c r="F338" s="138"/>
      <c r="G338" s="138"/>
    </row>
    <row r="339" ht="15.75" customHeight="1" spans="1:7">
      <c r="A339" s="139">
        <v>1090</v>
      </c>
      <c r="B339" s="137" t="s">
        <v>931</v>
      </c>
      <c r="C339" s="137" t="s">
        <v>592</v>
      </c>
      <c r="D339" s="137" t="s">
        <v>639</v>
      </c>
      <c r="E339" s="139">
        <v>48.32</v>
      </c>
      <c r="F339" s="138"/>
      <c r="G339" s="138"/>
    </row>
    <row r="340" ht="15.75" customHeight="1" spans="1:7">
      <c r="A340" s="139">
        <v>1096</v>
      </c>
      <c r="B340" s="137" t="s">
        <v>932</v>
      </c>
      <c r="C340" s="137" t="s">
        <v>592</v>
      </c>
      <c r="D340" s="137" t="s">
        <v>639</v>
      </c>
      <c r="E340" s="139">
        <v>86.96</v>
      </c>
      <c r="F340" s="138"/>
      <c r="G340" s="138"/>
    </row>
    <row r="341" ht="15.75" customHeight="1" spans="1:7">
      <c r="A341" s="139">
        <v>1097</v>
      </c>
      <c r="B341" s="137" t="s">
        <v>933</v>
      </c>
      <c r="C341" s="137" t="s">
        <v>592</v>
      </c>
      <c r="D341" s="137" t="s">
        <v>639</v>
      </c>
      <c r="E341" s="139">
        <v>73.82</v>
      </c>
      <c r="F341" s="138"/>
      <c r="G341" s="138"/>
    </row>
    <row r="342" ht="15.75" customHeight="1" spans="1:7">
      <c r="A342" s="139">
        <v>378</v>
      </c>
      <c r="B342" s="137" t="s">
        <v>934</v>
      </c>
      <c r="C342" s="137" t="s">
        <v>742</v>
      </c>
      <c r="D342" s="137" t="s">
        <v>593</v>
      </c>
      <c r="E342" s="139">
        <v>19.98</v>
      </c>
      <c r="F342" s="138"/>
      <c r="G342" s="138"/>
    </row>
    <row r="343" ht="15.75" customHeight="1" spans="1:7">
      <c r="A343" s="139">
        <v>40911</v>
      </c>
      <c r="B343" s="137" t="s">
        <v>935</v>
      </c>
      <c r="C343" s="137" t="s">
        <v>744</v>
      </c>
      <c r="D343" s="137" t="s">
        <v>593</v>
      </c>
      <c r="E343" s="139">
        <v>3493.16</v>
      </c>
      <c r="F343" s="138"/>
      <c r="G343" s="138"/>
    </row>
    <row r="344" ht="15.75" customHeight="1" spans="1:7">
      <c r="A344" s="139">
        <v>33939</v>
      </c>
      <c r="B344" s="137" t="s">
        <v>936</v>
      </c>
      <c r="C344" s="137" t="s">
        <v>742</v>
      </c>
      <c r="D344" s="137" t="s">
        <v>593</v>
      </c>
      <c r="E344" s="139">
        <v>114.56</v>
      </c>
      <c r="F344" s="138"/>
      <c r="G344" s="138"/>
    </row>
    <row r="345" ht="15.75" customHeight="1" spans="1:7">
      <c r="A345" s="139">
        <v>40815</v>
      </c>
      <c r="B345" s="137" t="s">
        <v>937</v>
      </c>
      <c r="C345" s="137" t="s">
        <v>744</v>
      </c>
      <c r="D345" s="137" t="s">
        <v>593</v>
      </c>
      <c r="E345" s="139">
        <v>20024.62</v>
      </c>
      <c r="F345" s="138"/>
      <c r="G345" s="138"/>
    </row>
    <row r="346" ht="15.75" customHeight="1" spans="1:7">
      <c r="A346" s="139">
        <v>33952</v>
      </c>
      <c r="B346" s="137" t="s">
        <v>938</v>
      </c>
      <c r="C346" s="137" t="s">
        <v>742</v>
      </c>
      <c r="D346" s="137" t="s">
        <v>593</v>
      </c>
      <c r="E346" s="139">
        <v>121.36</v>
      </c>
      <c r="F346" s="138"/>
      <c r="G346" s="138"/>
    </row>
    <row r="347" ht="15.75" customHeight="1" spans="1:7">
      <c r="A347" s="139">
        <v>40816</v>
      </c>
      <c r="B347" s="137" t="s">
        <v>939</v>
      </c>
      <c r="C347" s="137" t="s">
        <v>744</v>
      </c>
      <c r="D347" s="137" t="s">
        <v>593</v>
      </c>
      <c r="E347" s="139">
        <v>21214.16</v>
      </c>
      <c r="F347" s="138"/>
      <c r="G347" s="138"/>
    </row>
    <row r="348" ht="15.75" customHeight="1" spans="1:7">
      <c r="A348" s="139">
        <v>33953</v>
      </c>
      <c r="B348" s="137" t="s">
        <v>940</v>
      </c>
      <c r="C348" s="137" t="s">
        <v>742</v>
      </c>
      <c r="D348" s="137" t="s">
        <v>593</v>
      </c>
      <c r="E348" s="139">
        <v>127.18</v>
      </c>
      <c r="F348" s="138"/>
      <c r="G348" s="138"/>
    </row>
    <row r="349" ht="15.75" customHeight="1" spans="1:7">
      <c r="A349" s="139">
        <v>40817</v>
      </c>
      <c r="B349" s="137" t="s">
        <v>941</v>
      </c>
      <c r="C349" s="137" t="s">
        <v>744</v>
      </c>
      <c r="D349" s="137" t="s">
        <v>593</v>
      </c>
      <c r="E349" s="139">
        <v>22233.12</v>
      </c>
      <c r="F349" s="138"/>
      <c r="G349" s="138"/>
    </row>
    <row r="350" ht="15.75" customHeight="1" spans="1:7">
      <c r="A350" s="139">
        <v>13348</v>
      </c>
      <c r="B350" s="137" t="s">
        <v>942</v>
      </c>
      <c r="C350" s="137" t="s">
        <v>592</v>
      </c>
      <c r="D350" s="137" t="s">
        <v>639</v>
      </c>
      <c r="E350" s="139">
        <v>1.79</v>
      </c>
      <c r="F350" s="138"/>
      <c r="G350" s="138"/>
    </row>
    <row r="351" ht="15.75" customHeight="1" spans="1:7">
      <c r="A351" s="139">
        <v>39211</v>
      </c>
      <c r="B351" s="137" t="s">
        <v>943</v>
      </c>
      <c r="C351" s="137" t="s">
        <v>592</v>
      </c>
      <c r="D351" s="137" t="s">
        <v>593</v>
      </c>
      <c r="E351" s="139">
        <v>1.85</v>
      </c>
      <c r="F351" s="138"/>
      <c r="G351" s="138"/>
    </row>
    <row r="352" ht="15.75" customHeight="1" spans="1:7">
      <c r="A352" s="139">
        <v>39212</v>
      </c>
      <c r="B352" s="137" t="s">
        <v>944</v>
      </c>
      <c r="C352" s="137" t="s">
        <v>592</v>
      </c>
      <c r="D352" s="137" t="s">
        <v>593</v>
      </c>
      <c r="E352" s="139">
        <v>2.06</v>
      </c>
      <c r="F352" s="138"/>
      <c r="G352" s="138"/>
    </row>
    <row r="353" ht="15.75" customHeight="1" spans="1:7">
      <c r="A353" s="139">
        <v>39208</v>
      </c>
      <c r="B353" s="137" t="s">
        <v>945</v>
      </c>
      <c r="C353" s="137" t="s">
        <v>592</v>
      </c>
      <c r="D353" s="137" t="s">
        <v>593</v>
      </c>
      <c r="E353" s="139">
        <v>0.56</v>
      </c>
      <c r="F353" s="138"/>
      <c r="G353" s="138"/>
    </row>
    <row r="354" ht="15.75" customHeight="1" spans="1:7">
      <c r="A354" s="139">
        <v>39210</v>
      </c>
      <c r="B354" s="137" t="s">
        <v>946</v>
      </c>
      <c r="C354" s="137" t="s">
        <v>592</v>
      </c>
      <c r="D354" s="137" t="s">
        <v>593</v>
      </c>
      <c r="E354" s="139">
        <v>1.03</v>
      </c>
      <c r="F354" s="138"/>
      <c r="G354" s="138"/>
    </row>
    <row r="355" ht="15.75" customHeight="1" spans="1:7">
      <c r="A355" s="139">
        <v>39214</v>
      </c>
      <c r="B355" s="137" t="s">
        <v>947</v>
      </c>
      <c r="C355" s="137" t="s">
        <v>592</v>
      </c>
      <c r="D355" s="137" t="s">
        <v>593</v>
      </c>
      <c r="E355" s="139">
        <v>3.82</v>
      </c>
      <c r="F355" s="138"/>
      <c r="G355" s="138"/>
    </row>
    <row r="356" ht="15.75" customHeight="1" spans="1:7">
      <c r="A356" s="139">
        <v>39213</v>
      </c>
      <c r="B356" s="137" t="s">
        <v>948</v>
      </c>
      <c r="C356" s="137" t="s">
        <v>592</v>
      </c>
      <c r="D356" s="137" t="s">
        <v>593</v>
      </c>
      <c r="E356" s="139">
        <v>2.7</v>
      </c>
      <c r="F356" s="138"/>
      <c r="G356" s="138"/>
    </row>
    <row r="357" ht="15.75" customHeight="1" spans="1:7">
      <c r="A357" s="139">
        <v>39209</v>
      </c>
      <c r="B357" s="137" t="s">
        <v>949</v>
      </c>
      <c r="C357" s="137" t="s">
        <v>592</v>
      </c>
      <c r="D357" s="137" t="s">
        <v>593</v>
      </c>
      <c r="E357" s="139">
        <v>0.67</v>
      </c>
      <c r="F357" s="138"/>
      <c r="G357" s="138"/>
    </row>
    <row r="358" ht="15.75" customHeight="1" spans="1:7">
      <c r="A358" s="139">
        <v>39207</v>
      </c>
      <c r="B358" s="137" t="s">
        <v>950</v>
      </c>
      <c r="C358" s="137" t="s">
        <v>592</v>
      </c>
      <c r="D358" s="137" t="s">
        <v>593</v>
      </c>
      <c r="E358" s="139">
        <v>1.03</v>
      </c>
      <c r="F358" s="138"/>
      <c r="G358" s="138"/>
    </row>
    <row r="359" ht="15.75" customHeight="1" spans="1:7">
      <c r="A359" s="139">
        <v>39215</v>
      </c>
      <c r="B359" s="137" t="s">
        <v>951</v>
      </c>
      <c r="C359" s="137" t="s">
        <v>592</v>
      </c>
      <c r="D359" s="137" t="s">
        <v>593</v>
      </c>
      <c r="E359" s="139">
        <v>6.96</v>
      </c>
      <c r="F359" s="138"/>
      <c r="G359" s="138"/>
    </row>
    <row r="360" ht="15.75" customHeight="1" spans="1:7">
      <c r="A360" s="139">
        <v>39216</v>
      </c>
      <c r="B360" s="137" t="s">
        <v>952</v>
      </c>
      <c r="C360" s="137" t="s">
        <v>592</v>
      </c>
      <c r="D360" s="137" t="s">
        <v>593</v>
      </c>
      <c r="E360" s="139">
        <v>9.71</v>
      </c>
      <c r="F360" s="138"/>
      <c r="G360" s="138"/>
    </row>
    <row r="361" ht="15.75" customHeight="1" spans="1:7">
      <c r="A361" s="139">
        <v>11267</v>
      </c>
      <c r="B361" s="137" t="s">
        <v>953</v>
      </c>
      <c r="C361" s="137" t="s">
        <v>592</v>
      </c>
      <c r="D361" s="137" t="s">
        <v>639</v>
      </c>
      <c r="E361" s="139">
        <v>1.56</v>
      </c>
      <c r="F361" s="138"/>
      <c r="G361" s="138"/>
    </row>
    <row r="362" ht="15.75" customHeight="1" spans="1:7">
      <c r="A362" s="139">
        <v>379</v>
      </c>
      <c r="B362" s="137" t="s">
        <v>954</v>
      </c>
      <c r="C362" s="137" t="s">
        <v>592</v>
      </c>
      <c r="D362" s="137" t="s">
        <v>639</v>
      </c>
      <c r="E362" s="139">
        <v>1.57</v>
      </c>
      <c r="F362" s="138"/>
      <c r="G362" s="138"/>
    </row>
    <row r="363" ht="15.75" customHeight="1" spans="1:7">
      <c r="A363" s="139">
        <v>510</v>
      </c>
      <c r="B363" s="137" t="s">
        <v>955</v>
      </c>
      <c r="C363" s="137" t="s">
        <v>642</v>
      </c>
      <c r="D363" s="137" t="s">
        <v>593</v>
      </c>
      <c r="E363" s="139">
        <v>15.62</v>
      </c>
      <c r="F363" s="138"/>
      <c r="G363" s="138"/>
    </row>
    <row r="364" ht="15.75" customHeight="1" spans="1:7">
      <c r="A364" s="139">
        <v>516</v>
      </c>
      <c r="B364" s="137" t="s">
        <v>956</v>
      </c>
      <c r="C364" s="137" t="s">
        <v>642</v>
      </c>
      <c r="D364" s="137" t="s">
        <v>593</v>
      </c>
      <c r="E364" s="139">
        <v>18.5</v>
      </c>
      <c r="F364" s="138"/>
      <c r="G364" s="138"/>
    </row>
    <row r="365" ht="15.75" customHeight="1" spans="1:7">
      <c r="A365" s="139">
        <v>509</v>
      </c>
      <c r="B365" s="137" t="s">
        <v>957</v>
      </c>
      <c r="C365" s="137" t="s">
        <v>642</v>
      </c>
      <c r="D365" s="137" t="s">
        <v>593</v>
      </c>
      <c r="E365" s="139">
        <v>20.76</v>
      </c>
      <c r="F365" s="138"/>
      <c r="G365" s="138"/>
    </row>
    <row r="366" ht="15.75" customHeight="1" spans="1:7">
      <c r="A366" s="139">
        <v>40331</v>
      </c>
      <c r="B366" s="137" t="s">
        <v>958</v>
      </c>
      <c r="C366" s="137" t="s">
        <v>742</v>
      </c>
      <c r="D366" s="137" t="s">
        <v>593</v>
      </c>
      <c r="E366" s="139">
        <v>18.35</v>
      </c>
      <c r="F366" s="138"/>
      <c r="G366" s="138"/>
    </row>
    <row r="367" ht="15.75" customHeight="1" spans="1:7">
      <c r="A367" s="139">
        <v>40930</v>
      </c>
      <c r="B367" s="137" t="s">
        <v>959</v>
      </c>
      <c r="C367" s="137" t="s">
        <v>744</v>
      </c>
      <c r="D367" s="137" t="s">
        <v>593</v>
      </c>
      <c r="E367" s="139">
        <v>3211.36</v>
      </c>
      <c r="F367" s="138"/>
      <c r="G367" s="138"/>
    </row>
    <row r="368" ht="15.75" customHeight="1" spans="1:7">
      <c r="A368" s="139">
        <v>11761</v>
      </c>
      <c r="B368" s="137" t="s">
        <v>960</v>
      </c>
      <c r="C368" s="137" t="s">
        <v>592</v>
      </c>
      <c r="D368" s="137" t="s">
        <v>593</v>
      </c>
      <c r="E368" s="139">
        <v>58.52</v>
      </c>
      <c r="F368" s="138"/>
      <c r="G368" s="138"/>
    </row>
    <row r="369" ht="15.75" customHeight="1" spans="1:7">
      <c r="A369" s="139">
        <v>377</v>
      </c>
      <c r="B369" s="137" t="s">
        <v>961</v>
      </c>
      <c r="C369" s="137" t="s">
        <v>592</v>
      </c>
      <c r="D369" s="137" t="s">
        <v>599</v>
      </c>
      <c r="E369" s="139">
        <v>27.5</v>
      </c>
      <c r="F369" s="138"/>
      <c r="G369" s="138"/>
    </row>
    <row r="370" ht="15.75" customHeight="1" spans="1:7">
      <c r="A370" s="139">
        <v>7588</v>
      </c>
      <c r="B370" s="137" t="s">
        <v>962</v>
      </c>
      <c r="C370" s="137" t="s">
        <v>592</v>
      </c>
      <c r="D370" s="137" t="s">
        <v>599</v>
      </c>
      <c r="E370" s="139">
        <v>59.45</v>
      </c>
      <c r="F370" s="138"/>
      <c r="G370" s="138"/>
    </row>
    <row r="371" ht="15.75" customHeight="1" spans="1:7">
      <c r="A371" s="139">
        <v>34551</v>
      </c>
      <c r="B371" s="137" t="s">
        <v>963</v>
      </c>
      <c r="C371" s="137" t="s">
        <v>742</v>
      </c>
      <c r="D371" s="137" t="s">
        <v>593</v>
      </c>
      <c r="E371" s="139">
        <v>15.02</v>
      </c>
      <c r="F371" s="138"/>
      <c r="G371" s="138"/>
    </row>
    <row r="372" ht="15.75" customHeight="1" spans="1:7">
      <c r="A372" s="139">
        <v>41078</v>
      </c>
      <c r="B372" s="137" t="s">
        <v>964</v>
      </c>
      <c r="C372" s="137" t="s">
        <v>744</v>
      </c>
      <c r="D372" s="137" t="s">
        <v>593</v>
      </c>
      <c r="E372" s="139">
        <v>2625.99</v>
      </c>
      <c r="F372" s="138"/>
      <c r="G372" s="138"/>
    </row>
    <row r="373" ht="15.75" customHeight="1" spans="1:7">
      <c r="A373" s="139">
        <v>246</v>
      </c>
      <c r="B373" s="137" t="s">
        <v>965</v>
      </c>
      <c r="C373" s="137" t="s">
        <v>742</v>
      </c>
      <c r="D373" s="137" t="s">
        <v>593</v>
      </c>
      <c r="E373" s="139">
        <v>15.96</v>
      </c>
      <c r="F373" s="138"/>
      <c r="G373" s="138"/>
    </row>
    <row r="374" ht="15.75" customHeight="1" spans="1:7">
      <c r="A374" s="139">
        <v>40927</v>
      </c>
      <c r="B374" s="137" t="s">
        <v>966</v>
      </c>
      <c r="C374" s="137" t="s">
        <v>744</v>
      </c>
      <c r="D374" s="137" t="s">
        <v>593</v>
      </c>
      <c r="E374" s="139">
        <v>2790.38</v>
      </c>
      <c r="F374" s="138"/>
      <c r="G374" s="138"/>
    </row>
    <row r="375" ht="15.75" customHeight="1" spans="1:7">
      <c r="A375" s="139">
        <v>2350</v>
      </c>
      <c r="B375" s="137" t="s">
        <v>967</v>
      </c>
      <c r="C375" s="137" t="s">
        <v>742</v>
      </c>
      <c r="D375" s="137" t="s">
        <v>593</v>
      </c>
      <c r="E375" s="139">
        <v>15.87</v>
      </c>
      <c r="F375" s="138"/>
      <c r="G375" s="138"/>
    </row>
    <row r="376" ht="15.75" customHeight="1" spans="1:7">
      <c r="A376" s="139">
        <v>40812</v>
      </c>
      <c r="B376" s="137" t="s">
        <v>968</v>
      </c>
      <c r="C376" s="137" t="s">
        <v>744</v>
      </c>
      <c r="D376" s="137" t="s">
        <v>593</v>
      </c>
      <c r="E376" s="139">
        <v>2778.75</v>
      </c>
      <c r="F376" s="138"/>
      <c r="G376" s="138"/>
    </row>
    <row r="377" ht="15.75" customHeight="1" spans="1:7">
      <c r="A377" s="139">
        <v>245</v>
      </c>
      <c r="B377" s="137" t="s">
        <v>969</v>
      </c>
      <c r="C377" s="137" t="s">
        <v>742</v>
      </c>
      <c r="D377" s="137" t="s">
        <v>593</v>
      </c>
      <c r="E377" s="139">
        <v>18.03</v>
      </c>
      <c r="F377" s="138"/>
      <c r="G377" s="138"/>
    </row>
    <row r="378" ht="15.75" customHeight="1" spans="1:7">
      <c r="A378" s="139">
        <v>41090</v>
      </c>
      <c r="B378" s="137" t="s">
        <v>970</v>
      </c>
      <c r="C378" s="137" t="s">
        <v>744</v>
      </c>
      <c r="D378" s="137" t="s">
        <v>593</v>
      </c>
      <c r="E378" s="139">
        <v>3153.33</v>
      </c>
      <c r="F378" s="138"/>
      <c r="G378" s="138"/>
    </row>
    <row r="379" ht="15.75" customHeight="1" spans="1:7">
      <c r="A379" s="139">
        <v>251</v>
      </c>
      <c r="B379" s="137" t="s">
        <v>971</v>
      </c>
      <c r="C379" s="137" t="s">
        <v>742</v>
      </c>
      <c r="D379" s="137" t="s">
        <v>593</v>
      </c>
      <c r="E379" s="139">
        <v>15.96</v>
      </c>
      <c r="F379" s="138"/>
      <c r="G379" s="138"/>
    </row>
    <row r="380" ht="15.75" customHeight="1" spans="1:7">
      <c r="A380" s="139">
        <v>40975</v>
      </c>
      <c r="B380" s="137" t="s">
        <v>972</v>
      </c>
      <c r="C380" s="137" t="s">
        <v>744</v>
      </c>
      <c r="D380" s="137" t="s">
        <v>593</v>
      </c>
      <c r="E380" s="139">
        <v>2790.38</v>
      </c>
      <c r="F380" s="138"/>
      <c r="G380" s="138"/>
    </row>
    <row r="381" ht="15.75" customHeight="1" spans="1:7">
      <c r="A381" s="139">
        <v>6127</v>
      </c>
      <c r="B381" s="137" t="s">
        <v>973</v>
      </c>
      <c r="C381" s="137" t="s">
        <v>742</v>
      </c>
      <c r="D381" s="137" t="s">
        <v>593</v>
      </c>
      <c r="E381" s="139">
        <v>15.96</v>
      </c>
      <c r="F381" s="138"/>
      <c r="G381" s="138"/>
    </row>
    <row r="382" ht="15.75" customHeight="1" spans="1:7">
      <c r="A382" s="139">
        <v>41072</v>
      </c>
      <c r="B382" s="137" t="s">
        <v>974</v>
      </c>
      <c r="C382" s="137" t="s">
        <v>744</v>
      </c>
      <c r="D382" s="137" t="s">
        <v>593</v>
      </c>
      <c r="E382" s="139">
        <v>2790.38</v>
      </c>
      <c r="F382" s="138"/>
      <c r="G382" s="138"/>
    </row>
    <row r="383" ht="15.75" customHeight="1" spans="1:7">
      <c r="A383" s="139">
        <v>6121</v>
      </c>
      <c r="B383" s="137" t="s">
        <v>975</v>
      </c>
      <c r="C383" s="137" t="s">
        <v>742</v>
      </c>
      <c r="D383" s="137" t="s">
        <v>593</v>
      </c>
      <c r="E383" s="139">
        <v>15.04</v>
      </c>
      <c r="F383" s="138"/>
      <c r="G383" s="138"/>
    </row>
    <row r="384" ht="15.75" customHeight="1" spans="1:7">
      <c r="A384" s="139">
        <v>41071</v>
      </c>
      <c r="B384" s="137" t="s">
        <v>976</v>
      </c>
      <c r="C384" s="137" t="s">
        <v>744</v>
      </c>
      <c r="D384" s="137" t="s">
        <v>593</v>
      </c>
      <c r="E384" s="139">
        <v>2629.22</v>
      </c>
      <c r="F384" s="138"/>
      <c r="G384" s="138"/>
    </row>
    <row r="385" ht="15.75" customHeight="1" spans="1:7">
      <c r="A385" s="139">
        <v>244</v>
      </c>
      <c r="B385" s="137" t="s">
        <v>977</v>
      </c>
      <c r="C385" s="137" t="s">
        <v>742</v>
      </c>
      <c r="D385" s="137" t="s">
        <v>593</v>
      </c>
      <c r="E385" s="139">
        <v>12.92</v>
      </c>
      <c r="F385" s="138"/>
      <c r="G385" s="138"/>
    </row>
    <row r="386" ht="15.75" customHeight="1" spans="1:7">
      <c r="A386" s="139">
        <v>41093</v>
      </c>
      <c r="B386" s="137" t="s">
        <v>978</v>
      </c>
      <c r="C386" s="137" t="s">
        <v>744</v>
      </c>
      <c r="D386" s="137" t="s">
        <v>593</v>
      </c>
      <c r="E386" s="139">
        <v>2262.08</v>
      </c>
      <c r="F386" s="138"/>
      <c r="G386" s="138"/>
    </row>
    <row r="387" ht="15.75" customHeight="1" spans="1:7">
      <c r="A387" s="139">
        <v>532</v>
      </c>
      <c r="B387" s="137" t="s">
        <v>979</v>
      </c>
      <c r="C387" s="137" t="s">
        <v>742</v>
      </c>
      <c r="D387" s="137" t="s">
        <v>593</v>
      </c>
      <c r="E387" s="139">
        <v>26.85</v>
      </c>
      <c r="F387" s="138"/>
      <c r="G387" s="138"/>
    </row>
    <row r="388" ht="15.75" customHeight="1" spans="1:7">
      <c r="A388" s="139">
        <v>40931</v>
      </c>
      <c r="B388" s="137" t="s">
        <v>980</v>
      </c>
      <c r="C388" s="137" t="s">
        <v>744</v>
      </c>
      <c r="D388" s="137" t="s">
        <v>593</v>
      </c>
      <c r="E388" s="139">
        <v>4696.52</v>
      </c>
      <c r="F388" s="138"/>
      <c r="G388" s="138"/>
    </row>
    <row r="389" ht="15.75" customHeight="1" spans="1:7">
      <c r="A389" s="139">
        <v>36150</v>
      </c>
      <c r="B389" s="137" t="s">
        <v>981</v>
      </c>
      <c r="C389" s="137" t="s">
        <v>592</v>
      </c>
      <c r="D389" s="137" t="s">
        <v>593</v>
      </c>
      <c r="E389" s="139">
        <v>48.11</v>
      </c>
      <c r="F389" s="138"/>
      <c r="G389" s="138"/>
    </row>
    <row r="390" ht="15.75" customHeight="1" spans="1:7">
      <c r="A390" s="139">
        <v>4760</v>
      </c>
      <c r="B390" s="137" t="s">
        <v>982</v>
      </c>
      <c r="C390" s="137" t="s">
        <v>742</v>
      </c>
      <c r="D390" s="137" t="s">
        <v>593</v>
      </c>
      <c r="E390" s="139">
        <v>19.98</v>
      </c>
      <c r="F390" s="138"/>
      <c r="G390" s="138"/>
    </row>
    <row r="391" ht="15.75" customHeight="1" spans="1:7">
      <c r="A391" s="139">
        <v>41069</v>
      </c>
      <c r="B391" s="137" t="s">
        <v>983</v>
      </c>
      <c r="C391" s="137" t="s">
        <v>744</v>
      </c>
      <c r="D391" s="137" t="s">
        <v>593</v>
      </c>
      <c r="E391" s="139">
        <v>3493.16</v>
      </c>
      <c r="F391" s="138"/>
      <c r="G391" s="138"/>
    </row>
    <row r="392" ht="15.75" customHeight="1" spans="1:7">
      <c r="A392" s="139">
        <v>10422</v>
      </c>
      <c r="B392" s="137" t="s">
        <v>984</v>
      </c>
      <c r="C392" s="137" t="s">
        <v>592</v>
      </c>
      <c r="D392" s="137" t="s">
        <v>593</v>
      </c>
      <c r="E392" s="139">
        <v>354.77</v>
      </c>
      <c r="F392" s="138"/>
      <c r="G392" s="138"/>
    </row>
    <row r="393" ht="15.75" customHeight="1" spans="1:7">
      <c r="A393" s="139">
        <v>44019</v>
      </c>
      <c r="B393" s="137" t="s">
        <v>985</v>
      </c>
      <c r="C393" s="137" t="s">
        <v>592</v>
      </c>
      <c r="D393" s="137" t="s">
        <v>593</v>
      </c>
      <c r="E393" s="139">
        <v>491.09</v>
      </c>
      <c r="F393" s="138"/>
      <c r="G393" s="138"/>
    </row>
    <row r="394" ht="15.75" customHeight="1" spans="1:7">
      <c r="A394" s="139">
        <v>36520</v>
      </c>
      <c r="B394" s="137" t="s">
        <v>986</v>
      </c>
      <c r="C394" s="137" t="s">
        <v>592</v>
      </c>
      <c r="D394" s="137" t="s">
        <v>593</v>
      </c>
      <c r="E394" s="139">
        <v>597.11</v>
      </c>
      <c r="F394" s="138"/>
      <c r="G394" s="138"/>
    </row>
    <row r="395" ht="15.75" customHeight="1" spans="1:7">
      <c r="A395" s="139">
        <v>42319</v>
      </c>
      <c r="B395" s="137" t="s">
        <v>987</v>
      </c>
      <c r="C395" s="137" t="s">
        <v>592</v>
      </c>
      <c r="D395" s="137" t="s">
        <v>593</v>
      </c>
      <c r="E395" s="139">
        <v>535.05</v>
      </c>
      <c r="F395" s="138"/>
      <c r="G395" s="138"/>
    </row>
    <row r="396" ht="15.75" customHeight="1" spans="1:7">
      <c r="A396" s="139">
        <v>10420</v>
      </c>
      <c r="B396" s="137" t="s">
        <v>988</v>
      </c>
      <c r="C396" s="137" t="s">
        <v>592</v>
      </c>
      <c r="D396" s="137" t="s">
        <v>599</v>
      </c>
      <c r="E396" s="139">
        <v>189.8</v>
      </c>
      <c r="F396" s="138"/>
      <c r="G396" s="138"/>
    </row>
    <row r="397" ht="15.75" customHeight="1" spans="1:7">
      <c r="A397" s="139">
        <v>10421</v>
      </c>
      <c r="B397" s="137" t="s">
        <v>989</v>
      </c>
      <c r="C397" s="137" t="s">
        <v>592</v>
      </c>
      <c r="D397" s="137" t="s">
        <v>593</v>
      </c>
      <c r="E397" s="139">
        <v>208.57</v>
      </c>
      <c r="F397" s="138"/>
      <c r="G397" s="138"/>
    </row>
    <row r="398" ht="15.75" customHeight="1" spans="1:7">
      <c r="A398" s="139">
        <v>11786</v>
      </c>
      <c r="B398" s="137" t="s">
        <v>990</v>
      </c>
      <c r="C398" s="137" t="s">
        <v>592</v>
      </c>
      <c r="D398" s="137" t="s">
        <v>593</v>
      </c>
      <c r="E398" s="139">
        <v>420.55</v>
      </c>
      <c r="F398" s="138"/>
      <c r="G398" s="138"/>
    </row>
    <row r="399" ht="15.75" customHeight="1" spans="1:7">
      <c r="A399" s="139">
        <v>4815</v>
      </c>
      <c r="B399" s="137" t="s">
        <v>991</v>
      </c>
      <c r="C399" s="137" t="s">
        <v>592</v>
      </c>
      <c r="D399" s="137" t="s">
        <v>593</v>
      </c>
      <c r="E399" s="139">
        <v>6.8</v>
      </c>
      <c r="F399" s="138"/>
      <c r="G399" s="138"/>
    </row>
    <row r="400" ht="15.75" customHeight="1" spans="1:7">
      <c r="A400" s="139">
        <v>541</v>
      </c>
      <c r="B400" s="137" t="s">
        <v>992</v>
      </c>
      <c r="C400" s="137" t="s">
        <v>592</v>
      </c>
      <c r="D400" s="137" t="s">
        <v>599</v>
      </c>
      <c r="E400" s="139">
        <v>191.45</v>
      </c>
      <c r="F400" s="138"/>
      <c r="G400" s="138"/>
    </row>
    <row r="401" ht="15.75" customHeight="1" spans="1:7">
      <c r="A401" s="139">
        <v>542</v>
      </c>
      <c r="B401" s="137" t="s">
        <v>993</v>
      </c>
      <c r="C401" s="137" t="s">
        <v>592</v>
      </c>
      <c r="D401" s="137" t="s">
        <v>593</v>
      </c>
      <c r="E401" s="139">
        <v>239.98</v>
      </c>
      <c r="F401" s="138"/>
      <c r="G401" s="138"/>
    </row>
    <row r="402" ht="15.75" customHeight="1" spans="1:7">
      <c r="A402" s="139">
        <v>540</v>
      </c>
      <c r="B402" s="137" t="s">
        <v>994</v>
      </c>
      <c r="C402" s="137" t="s">
        <v>592</v>
      </c>
      <c r="D402" s="137" t="s">
        <v>593</v>
      </c>
      <c r="E402" s="139">
        <v>540.8</v>
      </c>
      <c r="F402" s="138"/>
      <c r="G402" s="138"/>
    </row>
    <row r="403" ht="15.75" customHeight="1" spans="1:7">
      <c r="A403" s="139">
        <v>38364</v>
      </c>
      <c r="B403" s="137" t="s">
        <v>995</v>
      </c>
      <c r="C403" s="137" t="s">
        <v>592</v>
      </c>
      <c r="D403" s="137" t="s">
        <v>593</v>
      </c>
      <c r="E403" s="139">
        <v>943.39</v>
      </c>
      <c r="F403" s="138"/>
      <c r="G403" s="138"/>
    </row>
    <row r="404" ht="15.75" customHeight="1" spans="1:7">
      <c r="A404" s="139">
        <v>11692</v>
      </c>
      <c r="B404" s="137" t="s">
        <v>996</v>
      </c>
      <c r="C404" s="137" t="s">
        <v>997</v>
      </c>
      <c r="D404" s="137" t="s">
        <v>593</v>
      </c>
      <c r="E404" s="139">
        <v>541.27</v>
      </c>
      <c r="F404" s="138"/>
      <c r="G404" s="138"/>
    </row>
    <row r="405" ht="15.75" customHeight="1" spans="1:7">
      <c r="A405" s="139">
        <v>1746</v>
      </c>
      <c r="B405" s="137" t="s">
        <v>998</v>
      </c>
      <c r="C405" s="137" t="s">
        <v>592</v>
      </c>
      <c r="D405" s="137" t="s">
        <v>599</v>
      </c>
      <c r="E405" s="139">
        <v>228.95</v>
      </c>
      <c r="F405" s="138"/>
      <c r="G405" s="138"/>
    </row>
    <row r="406" ht="15.75" customHeight="1" spans="1:7">
      <c r="A406" s="139">
        <v>1748</v>
      </c>
      <c r="B406" s="137" t="s">
        <v>999</v>
      </c>
      <c r="C406" s="137" t="s">
        <v>592</v>
      </c>
      <c r="D406" s="137" t="s">
        <v>593</v>
      </c>
      <c r="E406" s="139">
        <v>304.45</v>
      </c>
      <c r="F406" s="138"/>
      <c r="G406" s="138"/>
    </row>
    <row r="407" ht="15.75" customHeight="1" spans="1:7">
      <c r="A407" s="139">
        <v>1749</v>
      </c>
      <c r="B407" s="137" t="s">
        <v>1000</v>
      </c>
      <c r="C407" s="137" t="s">
        <v>592</v>
      </c>
      <c r="D407" s="137" t="s">
        <v>593</v>
      </c>
      <c r="E407" s="139">
        <v>441.09</v>
      </c>
      <c r="F407" s="138"/>
      <c r="G407" s="138"/>
    </row>
    <row r="408" ht="15.75" customHeight="1" spans="1:7">
      <c r="A408" s="139">
        <v>37412</v>
      </c>
      <c r="B408" s="137" t="s">
        <v>1001</v>
      </c>
      <c r="C408" s="137" t="s">
        <v>592</v>
      </c>
      <c r="D408" s="137" t="s">
        <v>593</v>
      </c>
      <c r="E408" s="139">
        <v>223.8</v>
      </c>
      <c r="F408" s="138"/>
      <c r="G408" s="138"/>
    </row>
    <row r="409" ht="15.75" customHeight="1" spans="1:7">
      <c r="A409" s="139">
        <v>1745</v>
      </c>
      <c r="B409" s="137" t="s">
        <v>1002</v>
      </c>
      <c r="C409" s="137" t="s">
        <v>592</v>
      </c>
      <c r="D409" s="137" t="s">
        <v>593</v>
      </c>
      <c r="E409" s="139">
        <v>266.12</v>
      </c>
      <c r="F409" s="138"/>
      <c r="G409" s="138"/>
    </row>
    <row r="410" ht="15.75" customHeight="1" spans="1:7">
      <c r="A410" s="139">
        <v>1750</v>
      </c>
      <c r="B410" s="137" t="s">
        <v>1003</v>
      </c>
      <c r="C410" s="137" t="s">
        <v>592</v>
      </c>
      <c r="D410" s="137" t="s">
        <v>593</v>
      </c>
      <c r="E410" s="139">
        <v>621.89</v>
      </c>
      <c r="F410" s="138"/>
      <c r="G410" s="138"/>
    </row>
    <row r="411" ht="15.75" customHeight="1" spans="1:7">
      <c r="A411" s="139">
        <v>11687</v>
      </c>
      <c r="B411" s="137" t="s">
        <v>1004</v>
      </c>
      <c r="C411" s="137" t="s">
        <v>474</v>
      </c>
      <c r="D411" s="137" t="s">
        <v>593</v>
      </c>
      <c r="E411" s="139">
        <v>990.87</v>
      </c>
      <c r="F411" s="138"/>
      <c r="G411" s="138"/>
    </row>
    <row r="412" ht="15.75" customHeight="1" spans="1:7">
      <c r="A412" s="139">
        <v>11689</v>
      </c>
      <c r="B412" s="137" t="s">
        <v>1005</v>
      </c>
      <c r="C412" s="137" t="s">
        <v>474</v>
      </c>
      <c r="D412" s="137" t="s">
        <v>593</v>
      </c>
      <c r="E412" s="139">
        <v>1241.5</v>
      </c>
      <c r="F412" s="138"/>
      <c r="G412" s="138"/>
    </row>
    <row r="413" ht="15.75" customHeight="1" spans="1:7">
      <c r="A413" s="139">
        <v>11693</v>
      </c>
      <c r="B413" s="137" t="s">
        <v>1006</v>
      </c>
      <c r="C413" s="137" t="s">
        <v>997</v>
      </c>
      <c r="D413" s="137" t="s">
        <v>593</v>
      </c>
      <c r="E413" s="139">
        <v>212.28</v>
      </c>
      <c r="F413" s="138"/>
      <c r="G413" s="138"/>
    </row>
    <row r="414" ht="15.75" customHeight="1" spans="1:7">
      <c r="A414" s="139">
        <v>36215</v>
      </c>
      <c r="B414" s="137" t="s">
        <v>1007</v>
      </c>
      <c r="C414" s="137" t="s">
        <v>592</v>
      </c>
      <c r="D414" s="137" t="s">
        <v>593</v>
      </c>
      <c r="E414" s="139">
        <v>930.61</v>
      </c>
      <c r="F414" s="138"/>
      <c r="G414" s="138"/>
    </row>
    <row r="415" ht="15.75" customHeight="1" spans="1:7">
      <c r="A415" s="139">
        <v>42439</v>
      </c>
      <c r="B415" s="137" t="s">
        <v>1008</v>
      </c>
      <c r="C415" s="137" t="s">
        <v>592</v>
      </c>
      <c r="D415" s="137" t="s">
        <v>639</v>
      </c>
      <c r="E415" s="139">
        <v>1207.84</v>
      </c>
      <c r="F415" s="138"/>
      <c r="G415" s="138"/>
    </row>
    <row r="416" ht="15.75" customHeight="1" spans="1:7">
      <c r="A416" s="139">
        <v>38381</v>
      </c>
      <c r="B416" s="137" t="s">
        <v>1009</v>
      </c>
      <c r="C416" s="137" t="s">
        <v>592</v>
      </c>
      <c r="D416" s="137" t="s">
        <v>593</v>
      </c>
      <c r="E416" s="139">
        <v>10.61</v>
      </c>
      <c r="F416" s="138"/>
      <c r="G416" s="138"/>
    </row>
    <row r="417" ht="15.75" customHeight="1" spans="1:7">
      <c r="A417" s="139">
        <v>39621</v>
      </c>
      <c r="B417" s="137" t="s">
        <v>1010</v>
      </c>
      <c r="C417" s="137" t="s">
        <v>1011</v>
      </c>
      <c r="D417" s="137" t="s">
        <v>593</v>
      </c>
      <c r="E417" s="139">
        <v>1317.63</v>
      </c>
      <c r="F417" s="138"/>
      <c r="G417" s="138"/>
    </row>
    <row r="418" ht="15.75" customHeight="1" spans="1:7">
      <c r="A418" s="139">
        <v>39624</v>
      </c>
      <c r="B418" s="137" t="s">
        <v>1012</v>
      </c>
      <c r="C418" s="137" t="s">
        <v>1011</v>
      </c>
      <c r="D418" s="137" t="s">
        <v>593</v>
      </c>
      <c r="E418" s="139">
        <v>1453.49</v>
      </c>
      <c r="F418" s="138"/>
      <c r="G418" s="138"/>
    </row>
    <row r="419" ht="15.75" customHeight="1" spans="1:7">
      <c r="A419" s="139">
        <v>39615</v>
      </c>
      <c r="B419" s="137" t="s">
        <v>1013</v>
      </c>
      <c r="C419" s="137" t="s">
        <v>592</v>
      </c>
      <c r="D419" s="137" t="s">
        <v>593</v>
      </c>
      <c r="E419" s="139">
        <v>587.34</v>
      </c>
      <c r="F419" s="138"/>
      <c r="G419" s="138"/>
    </row>
    <row r="420" ht="15.75" customHeight="1" spans="1:7">
      <c r="A420" s="139">
        <v>39620</v>
      </c>
      <c r="B420" s="137" t="s">
        <v>1014</v>
      </c>
      <c r="C420" s="137" t="s">
        <v>592</v>
      </c>
      <c r="D420" s="137" t="s">
        <v>593</v>
      </c>
      <c r="E420" s="139">
        <v>897.03</v>
      </c>
      <c r="F420" s="138"/>
      <c r="G420" s="138"/>
    </row>
    <row r="421" ht="15.75" customHeight="1" spans="1:7">
      <c r="A421" s="139">
        <v>39623</v>
      </c>
      <c r="B421" s="137" t="s">
        <v>1015</v>
      </c>
      <c r="C421" s="137" t="s">
        <v>592</v>
      </c>
      <c r="D421" s="137" t="s">
        <v>593</v>
      </c>
      <c r="E421" s="139">
        <v>960.8</v>
      </c>
      <c r="F421" s="138"/>
      <c r="G421" s="138"/>
    </row>
    <row r="422" ht="15.75" customHeight="1" spans="1:7">
      <c r="A422" s="139">
        <v>546</v>
      </c>
      <c r="B422" s="137" t="s">
        <v>1016</v>
      </c>
      <c r="C422" s="137" t="s">
        <v>642</v>
      </c>
      <c r="D422" s="137" t="s">
        <v>599</v>
      </c>
      <c r="E422" s="139">
        <v>8.43</v>
      </c>
      <c r="F422" s="138"/>
      <c r="G422" s="138"/>
    </row>
    <row r="423" ht="15.75" customHeight="1" spans="1:7">
      <c r="A423" s="139">
        <v>566</v>
      </c>
      <c r="B423" s="137" t="s">
        <v>1017</v>
      </c>
      <c r="C423" s="137" t="s">
        <v>474</v>
      </c>
      <c r="D423" s="137" t="s">
        <v>593</v>
      </c>
      <c r="E423" s="139">
        <v>4</v>
      </c>
      <c r="F423" s="138"/>
      <c r="G423" s="138"/>
    </row>
    <row r="424" ht="15.75" customHeight="1" spans="1:7">
      <c r="A424" s="139">
        <v>565</v>
      </c>
      <c r="B424" s="137" t="s">
        <v>1018</v>
      </c>
      <c r="C424" s="137" t="s">
        <v>474</v>
      </c>
      <c r="D424" s="137" t="s">
        <v>593</v>
      </c>
      <c r="E424" s="139">
        <v>14.58</v>
      </c>
      <c r="F424" s="138"/>
      <c r="G424" s="138"/>
    </row>
    <row r="425" ht="15.75" customHeight="1" spans="1:7">
      <c r="A425" s="139">
        <v>555</v>
      </c>
      <c r="B425" s="137" t="s">
        <v>1019</v>
      </c>
      <c r="C425" s="137" t="s">
        <v>474</v>
      </c>
      <c r="D425" s="137" t="s">
        <v>593</v>
      </c>
      <c r="E425" s="139">
        <v>10.33</v>
      </c>
      <c r="F425" s="138"/>
      <c r="G425" s="138"/>
    </row>
    <row r="426" ht="15.75" customHeight="1" spans="1:7">
      <c r="A426" s="139">
        <v>557</v>
      </c>
      <c r="B426" s="137" t="s">
        <v>1020</v>
      </c>
      <c r="C426" s="137" t="s">
        <v>474</v>
      </c>
      <c r="D426" s="137" t="s">
        <v>593</v>
      </c>
      <c r="E426" s="139">
        <v>32.43</v>
      </c>
      <c r="F426" s="138"/>
      <c r="G426" s="138"/>
    </row>
    <row r="427" ht="15.75" customHeight="1" spans="1:7">
      <c r="A427" s="139">
        <v>552</v>
      </c>
      <c r="B427" s="137" t="s">
        <v>1021</v>
      </c>
      <c r="C427" s="137" t="s">
        <v>474</v>
      </c>
      <c r="D427" s="137" t="s">
        <v>593</v>
      </c>
      <c r="E427" s="139">
        <v>16.09</v>
      </c>
      <c r="F427" s="138"/>
      <c r="G427" s="138"/>
    </row>
    <row r="428" ht="15.75" customHeight="1" spans="1:7">
      <c r="A428" s="139">
        <v>563</v>
      </c>
      <c r="B428" s="137" t="s">
        <v>1022</v>
      </c>
      <c r="C428" s="137" t="s">
        <v>474</v>
      </c>
      <c r="D428" s="137" t="s">
        <v>593</v>
      </c>
      <c r="E428" s="139">
        <v>24.18</v>
      </c>
      <c r="F428" s="138"/>
      <c r="G428" s="138"/>
    </row>
    <row r="429" ht="15.75" customHeight="1" spans="1:7">
      <c r="A429" s="139">
        <v>549</v>
      </c>
      <c r="B429" s="137" t="s">
        <v>1023</v>
      </c>
      <c r="C429" s="137" t="s">
        <v>474</v>
      </c>
      <c r="D429" s="137" t="s">
        <v>593</v>
      </c>
      <c r="E429" s="139">
        <v>43.52</v>
      </c>
      <c r="F429" s="138"/>
      <c r="G429" s="138"/>
    </row>
    <row r="430" ht="15.75" customHeight="1" spans="1:7">
      <c r="A430" s="139">
        <v>551</v>
      </c>
      <c r="B430" s="137" t="s">
        <v>1024</v>
      </c>
      <c r="C430" s="137" t="s">
        <v>474</v>
      </c>
      <c r="D430" s="137" t="s">
        <v>593</v>
      </c>
      <c r="E430" s="139">
        <v>86.18</v>
      </c>
      <c r="F430" s="138"/>
      <c r="G430" s="138"/>
    </row>
    <row r="431" ht="15.75" customHeight="1" spans="1:7">
      <c r="A431" s="139">
        <v>559</v>
      </c>
      <c r="B431" s="137" t="s">
        <v>1025</v>
      </c>
      <c r="C431" s="137" t="s">
        <v>474</v>
      </c>
      <c r="D431" s="137" t="s">
        <v>593</v>
      </c>
      <c r="E431" s="139">
        <v>21.54</v>
      </c>
      <c r="F431" s="138"/>
      <c r="G431" s="138"/>
    </row>
    <row r="432" ht="15.75" customHeight="1" spans="1:7">
      <c r="A432" s="139">
        <v>560</v>
      </c>
      <c r="B432" s="137" t="s">
        <v>1026</v>
      </c>
      <c r="C432" s="137" t="s">
        <v>474</v>
      </c>
      <c r="D432" s="137" t="s">
        <v>593</v>
      </c>
      <c r="E432" s="139">
        <v>26.95</v>
      </c>
      <c r="F432" s="138"/>
      <c r="G432" s="138"/>
    </row>
    <row r="433" ht="15.75" customHeight="1" spans="1:7">
      <c r="A433" s="139">
        <v>547</v>
      </c>
      <c r="B433" s="137" t="s">
        <v>1027</v>
      </c>
      <c r="C433" s="137" t="s">
        <v>474</v>
      </c>
      <c r="D433" s="137" t="s">
        <v>593</v>
      </c>
      <c r="E433" s="139">
        <v>32.27</v>
      </c>
      <c r="F433" s="138"/>
      <c r="G433" s="138"/>
    </row>
    <row r="434" ht="15.75" customHeight="1" spans="1:7">
      <c r="A434" s="139">
        <v>36207</v>
      </c>
      <c r="B434" s="137" t="s">
        <v>1028</v>
      </c>
      <c r="C434" s="137" t="s">
        <v>592</v>
      </c>
      <c r="D434" s="137" t="s">
        <v>593</v>
      </c>
      <c r="E434" s="139">
        <v>412.2</v>
      </c>
      <c r="F434" s="138"/>
      <c r="G434" s="138"/>
    </row>
    <row r="435" ht="15.75" customHeight="1" spans="1:7">
      <c r="A435" s="139">
        <v>36209</v>
      </c>
      <c r="B435" s="137" t="s">
        <v>1029</v>
      </c>
      <c r="C435" s="137" t="s">
        <v>592</v>
      </c>
      <c r="D435" s="137" t="s">
        <v>593</v>
      </c>
      <c r="E435" s="139">
        <v>473.06</v>
      </c>
      <c r="F435" s="138"/>
      <c r="G435" s="138"/>
    </row>
    <row r="436" ht="15.75" customHeight="1" spans="1:7">
      <c r="A436" s="139">
        <v>36210</v>
      </c>
      <c r="B436" s="137" t="s">
        <v>1030</v>
      </c>
      <c r="C436" s="137" t="s">
        <v>592</v>
      </c>
      <c r="D436" s="137" t="s">
        <v>593</v>
      </c>
      <c r="E436" s="139">
        <v>511.83</v>
      </c>
      <c r="F436" s="138"/>
      <c r="G436" s="138"/>
    </row>
    <row r="437" ht="15.75" customHeight="1" spans="1:7">
      <c r="A437" s="139">
        <v>36204</v>
      </c>
      <c r="B437" s="137" t="s">
        <v>1031</v>
      </c>
      <c r="C437" s="137" t="s">
        <v>592</v>
      </c>
      <c r="D437" s="137" t="s">
        <v>593</v>
      </c>
      <c r="E437" s="139">
        <v>181.48</v>
      </c>
      <c r="F437" s="138"/>
      <c r="G437" s="138"/>
    </row>
    <row r="438" ht="15.75" customHeight="1" spans="1:7">
      <c r="A438" s="139">
        <v>36205</v>
      </c>
      <c r="B438" s="137" t="s">
        <v>1032</v>
      </c>
      <c r="C438" s="137" t="s">
        <v>592</v>
      </c>
      <c r="D438" s="137" t="s">
        <v>593</v>
      </c>
      <c r="E438" s="139">
        <v>201.55</v>
      </c>
      <c r="F438" s="138"/>
      <c r="G438" s="138"/>
    </row>
    <row r="439" ht="15.75" customHeight="1" spans="1:7">
      <c r="A439" s="139">
        <v>36081</v>
      </c>
      <c r="B439" s="137" t="s">
        <v>1033</v>
      </c>
      <c r="C439" s="137" t="s">
        <v>592</v>
      </c>
      <c r="D439" s="137" t="s">
        <v>599</v>
      </c>
      <c r="E439" s="139">
        <v>214.9</v>
      </c>
      <c r="F439" s="138"/>
      <c r="G439" s="138"/>
    </row>
    <row r="440" ht="15.75" customHeight="1" spans="1:7">
      <c r="A440" s="139">
        <v>36206</v>
      </c>
      <c r="B440" s="137" t="s">
        <v>1034</v>
      </c>
      <c r="C440" s="137" t="s">
        <v>592</v>
      </c>
      <c r="D440" s="137" t="s">
        <v>593</v>
      </c>
      <c r="E440" s="139">
        <v>225.14</v>
      </c>
      <c r="F440" s="138"/>
      <c r="G440" s="138"/>
    </row>
    <row r="441" ht="15.75" customHeight="1" spans="1:7">
      <c r="A441" s="139">
        <v>36218</v>
      </c>
      <c r="B441" s="137" t="s">
        <v>1035</v>
      </c>
      <c r="C441" s="137" t="s">
        <v>592</v>
      </c>
      <c r="D441" s="137" t="s">
        <v>639</v>
      </c>
      <c r="E441" s="139">
        <v>156</v>
      </c>
      <c r="F441" s="138"/>
      <c r="G441" s="138"/>
    </row>
    <row r="442" ht="15.75" customHeight="1" spans="1:7">
      <c r="A442" s="139">
        <v>36220</v>
      </c>
      <c r="B442" s="137" t="s">
        <v>1036</v>
      </c>
      <c r="C442" s="137" t="s">
        <v>592</v>
      </c>
      <c r="D442" s="137" t="s">
        <v>639</v>
      </c>
      <c r="E442" s="139">
        <v>178.88</v>
      </c>
      <c r="F442" s="138"/>
      <c r="G442" s="138"/>
    </row>
    <row r="443" ht="15.75" customHeight="1" spans="1:7">
      <c r="A443" s="139">
        <v>36080</v>
      </c>
      <c r="B443" s="137" t="s">
        <v>1037</v>
      </c>
      <c r="C443" s="137" t="s">
        <v>592</v>
      </c>
      <c r="D443" s="137" t="s">
        <v>639</v>
      </c>
      <c r="E443" s="139">
        <v>193.49</v>
      </c>
      <c r="F443" s="138"/>
      <c r="G443" s="138"/>
    </row>
    <row r="444" ht="15.75" customHeight="1" spans="1:7">
      <c r="A444" s="139">
        <v>36223</v>
      </c>
      <c r="B444" s="137" t="s">
        <v>1038</v>
      </c>
      <c r="C444" s="137" t="s">
        <v>592</v>
      </c>
      <c r="D444" s="137" t="s">
        <v>639</v>
      </c>
      <c r="E444" s="139">
        <v>202.61</v>
      </c>
      <c r="F444" s="138"/>
      <c r="G444" s="138"/>
    </row>
    <row r="445" ht="15.75" customHeight="1" spans="1:7">
      <c r="A445" s="139">
        <v>38127</v>
      </c>
      <c r="B445" s="137" t="s">
        <v>1039</v>
      </c>
      <c r="C445" s="137" t="s">
        <v>592</v>
      </c>
      <c r="D445" s="137" t="s">
        <v>593</v>
      </c>
      <c r="E445" s="139">
        <v>413.81</v>
      </c>
      <c r="F445" s="138"/>
      <c r="G445" s="138"/>
    </row>
    <row r="446" ht="15.75" customHeight="1" spans="1:7">
      <c r="A446" s="139">
        <v>38060</v>
      </c>
      <c r="B446" s="137" t="s">
        <v>1040</v>
      </c>
      <c r="C446" s="137" t="s">
        <v>592</v>
      </c>
      <c r="D446" s="137" t="s">
        <v>639</v>
      </c>
      <c r="E446" s="139">
        <v>57.92</v>
      </c>
      <c r="F446" s="138"/>
      <c r="G446" s="138"/>
    </row>
    <row r="447" ht="15.75" customHeight="1" spans="1:7">
      <c r="A447" s="139">
        <v>10956</v>
      </c>
      <c r="B447" s="137" t="s">
        <v>1041</v>
      </c>
      <c r="C447" s="137" t="s">
        <v>592</v>
      </c>
      <c r="D447" s="137" t="s">
        <v>639</v>
      </c>
      <c r="E447" s="139">
        <v>63.51</v>
      </c>
      <c r="F447" s="138"/>
      <c r="G447" s="138"/>
    </row>
    <row r="448" ht="15.75" customHeight="1" spans="1:7">
      <c r="A448" s="139">
        <v>39380</v>
      </c>
      <c r="B448" s="137" t="s">
        <v>1042</v>
      </c>
      <c r="C448" s="137" t="s">
        <v>592</v>
      </c>
      <c r="D448" s="137" t="s">
        <v>639</v>
      </c>
      <c r="E448" s="139">
        <v>21.11</v>
      </c>
      <c r="F448" s="138"/>
      <c r="G448" s="138"/>
    </row>
    <row r="449" ht="15.75" customHeight="1" spans="1:7">
      <c r="A449" s="139">
        <v>44172</v>
      </c>
      <c r="B449" s="137" t="s">
        <v>1043</v>
      </c>
      <c r="C449" s="137" t="s">
        <v>592</v>
      </c>
      <c r="D449" s="137" t="s">
        <v>593</v>
      </c>
      <c r="E449" s="139">
        <v>11.19</v>
      </c>
      <c r="F449" s="138"/>
      <c r="G449" s="138"/>
    </row>
    <row r="450" ht="15.75" customHeight="1" spans="1:7">
      <c r="A450" s="139">
        <v>37597</v>
      </c>
      <c r="B450" s="137" t="s">
        <v>1044</v>
      </c>
      <c r="C450" s="137" t="s">
        <v>592</v>
      </c>
      <c r="D450" s="137" t="s">
        <v>639</v>
      </c>
      <c r="E450" s="139">
        <v>632675.78</v>
      </c>
      <c r="F450" s="138"/>
      <c r="G450" s="138"/>
    </row>
    <row r="451" ht="15.75" customHeight="1" spans="1:7">
      <c r="A451" s="139">
        <v>183</v>
      </c>
      <c r="B451" s="137" t="s">
        <v>1045</v>
      </c>
      <c r="C451" s="137" t="s">
        <v>1046</v>
      </c>
      <c r="D451" s="137" t="s">
        <v>599</v>
      </c>
      <c r="E451" s="139">
        <v>201</v>
      </c>
      <c r="F451" s="138"/>
      <c r="G451" s="138"/>
    </row>
    <row r="452" ht="15.75" customHeight="1" spans="1:7">
      <c r="A452" s="139">
        <v>184</v>
      </c>
      <c r="B452" s="137" t="s">
        <v>1047</v>
      </c>
      <c r="C452" s="137" t="s">
        <v>1046</v>
      </c>
      <c r="D452" s="137" t="s">
        <v>593</v>
      </c>
      <c r="E452" s="139">
        <v>124.49</v>
      </c>
      <c r="F452" s="138"/>
      <c r="G452" s="138"/>
    </row>
    <row r="453" ht="15.75" customHeight="1" spans="1:7">
      <c r="A453" s="139">
        <v>181</v>
      </c>
      <c r="B453" s="137" t="s">
        <v>1048</v>
      </c>
      <c r="C453" s="137" t="s">
        <v>1046</v>
      </c>
      <c r="D453" s="137" t="s">
        <v>593</v>
      </c>
      <c r="E453" s="139">
        <v>268.43</v>
      </c>
      <c r="F453" s="138"/>
      <c r="G453" s="138"/>
    </row>
    <row r="454" ht="15.75" customHeight="1" spans="1:7">
      <c r="A454" s="139">
        <v>20001</v>
      </c>
      <c r="B454" s="137" t="s">
        <v>1049</v>
      </c>
      <c r="C454" s="137" t="s">
        <v>1046</v>
      </c>
      <c r="D454" s="137" t="s">
        <v>593</v>
      </c>
      <c r="E454" s="139">
        <v>155.61</v>
      </c>
      <c r="F454" s="138"/>
      <c r="G454" s="138"/>
    </row>
    <row r="455" ht="15.75" customHeight="1" spans="1:7">
      <c r="A455" s="139">
        <v>39837</v>
      </c>
      <c r="B455" s="137" t="s">
        <v>1050</v>
      </c>
      <c r="C455" s="137" t="s">
        <v>1046</v>
      </c>
      <c r="D455" s="137" t="s">
        <v>639</v>
      </c>
      <c r="E455" s="139">
        <v>375.71</v>
      </c>
      <c r="F455" s="138"/>
      <c r="G455" s="138"/>
    </row>
    <row r="456" ht="15.75" customHeight="1" spans="1:7">
      <c r="A456" s="139">
        <v>43366</v>
      </c>
      <c r="B456" s="137" t="s">
        <v>1051</v>
      </c>
      <c r="C456" s="137" t="s">
        <v>642</v>
      </c>
      <c r="D456" s="137" t="s">
        <v>639</v>
      </c>
      <c r="E456" s="139">
        <v>1.54</v>
      </c>
      <c r="F456" s="138"/>
      <c r="G456" s="138"/>
    </row>
    <row r="457" ht="15.75" customHeight="1" spans="1:7">
      <c r="A457" s="139">
        <v>10535</v>
      </c>
      <c r="B457" s="137" t="s">
        <v>1052</v>
      </c>
      <c r="C457" s="137" t="s">
        <v>592</v>
      </c>
      <c r="D457" s="137" t="s">
        <v>599</v>
      </c>
      <c r="E457" s="139">
        <v>5799</v>
      </c>
      <c r="F457" s="138"/>
      <c r="G457" s="138"/>
    </row>
    <row r="458" ht="15.75" customHeight="1" spans="1:7">
      <c r="A458" s="139">
        <v>10537</v>
      </c>
      <c r="B458" s="137" t="s">
        <v>1053</v>
      </c>
      <c r="C458" s="137" t="s">
        <v>592</v>
      </c>
      <c r="D458" s="137" t="s">
        <v>593</v>
      </c>
      <c r="E458" s="139">
        <v>7908.26</v>
      </c>
      <c r="F458" s="138"/>
      <c r="G458" s="138"/>
    </row>
    <row r="459" ht="15.75" customHeight="1" spans="1:7">
      <c r="A459" s="139">
        <v>13891</v>
      </c>
      <c r="B459" s="137" t="s">
        <v>1054</v>
      </c>
      <c r="C459" s="137" t="s">
        <v>592</v>
      </c>
      <c r="D459" s="137" t="s">
        <v>593</v>
      </c>
      <c r="E459" s="139">
        <v>7253.66</v>
      </c>
      <c r="F459" s="138"/>
      <c r="G459" s="138"/>
    </row>
    <row r="460" ht="15.75" customHeight="1" spans="1:7">
      <c r="A460" s="139">
        <v>44492</v>
      </c>
      <c r="B460" s="137" t="s">
        <v>1055</v>
      </c>
      <c r="C460" s="137" t="s">
        <v>592</v>
      </c>
      <c r="D460" s="137" t="s">
        <v>593</v>
      </c>
      <c r="E460" s="139">
        <v>31550.49</v>
      </c>
      <c r="F460" s="138"/>
      <c r="G460" s="138"/>
    </row>
    <row r="461" ht="15.75" customHeight="1" spans="1:7">
      <c r="A461" s="139">
        <v>36396</v>
      </c>
      <c r="B461" s="137" t="s">
        <v>1056</v>
      </c>
      <c r="C461" s="137" t="s">
        <v>592</v>
      </c>
      <c r="D461" s="137" t="s">
        <v>593</v>
      </c>
      <c r="E461" s="139">
        <v>6634.44</v>
      </c>
      <c r="F461" s="138"/>
      <c r="G461" s="138"/>
    </row>
    <row r="462" ht="15.75" customHeight="1" spans="1:7">
      <c r="A462" s="139">
        <v>36397</v>
      </c>
      <c r="B462" s="137" t="s">
        <v>1057</v>
      </c>
      <c r="C462" s="137" t="s">
        <v>592</v>
      </c>
      <c r="D462" s="137" t="s">
        <v>593</v>
      </c>
      <c r="E462" s="139">
        <v>23589.15</v>
      </c>
      <c r="F462" s="138"/>
      <c r="G462" s="138"/>
    </row>
    <row r="463" ht="15.75" customHeight="1" spans="1:7">
      <c r="A463" s="139">
        <v>36398</v>
      </c>
      <c r="B463" s="137" t="s">
        <v>1058</v>
      </c>
      <c r="C463" s="137" t="s">
        <v>592</v>
      </c>
      <c r="D463" s="137" t="s">
        <v>593</v>
      </c>
      <c r="E463" s="139">
        <v>28670.64</v>
      </c>
      <c r="F463" s="138"/>
      <c r="G463" s="138"/>
    </row>
    <row r="464" ht="15.75" customHeight="1" spans="1:7">
      <c r="A464" s="139">
        <v>647</v>
      </c>
      <c r="B464" s="137" t="s">
        <v>1059</v>
      </c>
      <c r="C464" s="137" t="s">
        <v>742</v>
      </c>
      <c r="D464" s="137" t="s">
        <v>593</v>
      </c>
      <c r="E464" s="139">
        <v>24.62</v>
      </c>
      <c r="F464" s="138"/>
      <c r="G464" s="138"/>
    </row>
    <row r="465" ht="15.75" customHeight="1" spans="1:7">
      <c r="A465" s="139">
        <v>40920</v>
      </c>
      <c r="B465" s="137" t="s">
        <v>1060</v>
      </c>
      <c r="C465" s="137" t="s">
        <v>744</v>
      </c>
      <c r="D465" s="137" t="s">
        <v>593</v>
      </c>
      <c r="E465" s="139">
        <v>4305.69</v>
      </c>
      <c r="F465" s="138"/>
      <c r="G465" s="138"/>
    </row>
    <row r="466" ht="15.75" customHeight="1" spans="1:7">
      <c r="A466" s="139">
        <v>715</v>
      </c>
      <c r="B466" s="137" t="s">
        <v>1061</v>
      </c>
      <c r="C466" s="137" t="s">
        <v>592</v>
      </c>
      <c r="D466" s="137" t="s">
        <v>639</v>
      </c>
      <c r="E466" s="139">
        <v>16.55</v>
      </c>
      <c r="F466" s="138"/>
      <c r="G466" s="138"/>
    </row>
    <row r="467" ht="15.75" customHeight="1" spans="1:7">
      <c r="A467" s="139">
        <v>716</v>
      </c>
      <c r="B467" s="137" t="s">
        <v>1062</v>
      </c>
      <c r="C467" s="137" t="s">
        <v>592</v>
      </c>
      <c r="D467" s="137" t="s">
        <v>639</v>
      </c>
      <c r="E467" s="139">
        <v>18.71</v>
      </c>
      <c r="F467" s="138"/>
      <c r="G467" s="138"/>
    </row>
    <row r="468" ht="15.75" customHeight="1" spans="1:7">
      <c r="A468" s="139">
        <v>38783</v>
      </c>
      <c r="B468" s="137" t="s">
        <v>1063</v>
      </c>
      <c r="C468" s="137" t="s">
        <v>592</v>
      </c>
      <c r="D468" s="137" t="s">
        <v>593</v>
      </c>
      <c r="E468" s="139">
        <v>0.67</v>
      </c>
      <c r="F468" s="138"/>
      <c r="G468" s="138"/>
    </row>
    <row r="469" ht="15.75" customHeight="1" spans="1:7">
      <c r="A469" s="139">
        <v>37593</v>
      </c>
      <c r="B469" s="137" t="s">
        <v>1064</v>
      </c>
      <c r="C469" s="137" t="s">
        <v>592</v>
      </c>
      <c r="D469" s="137" t="s">
        <v>593</v>
      </c>
      <c r="E469" s="139">
        <v>1.64</v>
      </c>
      <c r="F469" s="138"/>
      <c r="G469" s="138"/>
    </row>
    <row r="470" ht="15.75" customHeight="1" spans="1:7">
      <c r="A470" s="139">
        <v>37594</v>
      </c>
      <c r="B470" s="137" t="s">
        <v>1065</v>
      </c>
      <c r="C470" s="137" t="s">
        <v>592</v>
      </c>
      <c r="D470" s="137" t="s">
        <v>593</v>
      </c>
      <c r="E470" s="139">
        <v>2.04</v>
      </c>
      <c r="F470" s="138"/>
      <c r="G470" s="138"/>
    </row>
    <row r="471" ht="15.75" customHeight="1" spans="1:7">
      <c r="A471" s="139">
        <v>37592</v>
      </c>
      <c r="B471" s="137" t="s">
        <v>1066</v>
      </c>
      <c r="C471" s="137" t="s">
        <v>592</v>
      </c>
      <c r="D471" s="137" t="s">
        <v>593</v>
      </c>
      <c r="E471" s="139">
        <v>1.29</v>
      </c>
      <c r="F471" s="138"/>
      <c r="G471" s="138"/>
    </row>
    <row r="472" ht="15.75" customHeight="1" spans="1:7">
      <c r="A472" s="139">
        <v>7270</v>
      </c>
      <c r="B472" s="137" t="s">
        <v>1067</v>
      </c>
      <c r="C472" s="137" t="s">
        <v>592</v>
      </c>
      <c r="D472" s="137" t="s">
        <v>593</v>
      </c>
      <c r="E472" s="139">
        <v>0.58</v>
      </c>
      <c r="F472" s="138"/>
      <c r="G472" s="138"/>
    </row>
    <row r="473" ht="15.75" customHeight="1" spans="1:7">
      <c r="A473" s="139">
        <v>7267</v>
      </c>
      <c r="B473" s="137" t="s">
        <v>1068</v>
      </c>
      <c r="C473" s="137" t="s">
        <v>592</v>
      </c>
      <c r="D473" s="137" t="s">
        <v>593</v>
      </c>
      <c r="E473" s="139">
        <v>0.45</v>
      </c>
      <c r="F473" s="138"/>
      <c r="G473" s="138"/>
    </row>
    <row r="474" ht="15.75" customHeight="1" spans="1:7">
      <c r="A474" s="139">
        <v>7271</v>
      </c>
      <c r="B474" s="137" t="s">
        <v>1069</v>
      </c>
      <c r="C474" s="137" t="s">
        <v>592</v>
      </c>
      <c r="D474" s="137" t="s">
        <v>599</v>
      </c>
      <c r="E474" s="139">
        <v>0.5</v>
      </c>
      <c r="F474" s="138"/>
      <c r="G474" s="138"/>
    </row>
    <row r="475" ht="15.75" customHeight="1" spans="1:7">
      <c r="A475" s="139">
        <v>7268</v>
      </c>
      <c r="B475" s="137" t="s">
        <v>1070</v>
      </c>
      <c r="C475" s="137" t="s">
        <v>592</v>
      </c>
      <c r="D475" s="137" t="s">
        <v>593</v>
      </c>
      <c r="E475" s="139">
        <v>0.69</v>
      </c>
      <c r="F475" s="138"/>
      <c r="G475" s="138"/>
    </row>
    <row r="476" ht="15.75" customHeight="1" spans="1:7">
      <c r="A476" s="139">
        <v>41372</v>
      </c>
      <c r="B476" s="137" t="s">
        <v>1071</v>
      </c>
      <c r="C476" s="137" t="s">
        <v>997</v>
      </c>
      <c r="D476" s="137" t="s">
        <v>639</v>
      </c>
      <c r="E476" s="139">
        <v>122.4</v>
      </c>
      <c r="F476" s="138"/>
      <c r="G476" s="138"/>
    </row>
    <row r="477" ht="15.75" customHeight="1" spans="1:7">
      <c r="A477" s="139">
        <v>41371</v>
      </c>
      <c r="B477" s="137" t="s">
        <v>1072</v>
      </c>
      <c r="C477" s="137" t="s">
        <v>997</v>
      </c>
      <c r="D477" s="137" t="s">
        <v>639</v>
      </c>
      <c r="E477" s="139">
        <v>72.34</v>
      </c>
      <c r="F477" s="138"/>
      <c r="G477" s="138"/>
    </row>
    <row r="478" ht="15.75" customHeight="1" spans="1:7">
      <c r="A478" s="139">
        <v>34556</v>
      </c>
      <c r="B478" s="137" t="s">
        <v>1073</v>
      </c>
      <c r="C478" s="137" t="s">
        <v>592</v>
      </c>
      <c r="D478" s="137" t="s">
        <v>593</v>
      </c>
      <c r="E478" s="139">
        <v>4.42</v>
      </c>
      <c r="F478" s="138"/>
      <c r="G478" s="138"/>
    </row>
    <row r="479" ht="15.75" customHeight="1" spans="1:7">
      <c r="A479" s="139">
        <v>37873</v>
      </c>
      <c r="B479" s="137" t="s">
        <v>1074</v>
      </c>
      <c r="C479" s="137" t="s">
        <v>592</v>
      </c>
      <c r="D479" s="137" t="s">
        <v>593</v>
      </c>
      <c r="E479" s="139">
        <v>4.49</v>
      </c>
      <c r="F479" s="138"/>
      <c r="G479" s="138"/>
    </row>
    <row r="480" ht="15.75" customHeight="1" spans="1:7">
      <c r="A480" s="139">
        <v>34564</v>
      </c>
      <c r="B480" s="137" t="s">
        <v>1075</v>
      </c>
      <c r="C480" s="137" t="s">
        <v>592</v>
      </c>
      <c r="D480" s="137" t="s">
        <v>593</v>
      </c>
      <c r="E480" s="139">
        <v>4.71</v>
      </c>
      <c r="F480" s="138"/>
      <c r="G480" s="138"/>
    </row>
    <row r="481" ht="15.75" customHeight="1" spans="1:7">
      <c r="A481" s="139">
        <v>34565</v>
      </c>
      <c r="B481" s="137" t="s">
        <v>1076</v>
      </c>
      <c r="C481" s="137" t="s">
        <v>592</v>
      </c>
      <c r="D481" s="137" t="s">
        <v>593</v>
      </c>
      <c r="E481" s="139">
        <v>4.98</v>
      </c>
      <c r="F481" s="138"/>
      <c r="G481" s="138"/>
    </row>
    <row r="482" ht="15.75" customHeight="1" spans="1:7">
      <c r="A482" s="139">
        <v>38590</v>
      </c>
      <c r="B482" s="137" t="s">
        <v>1077</v>
      </c>
      <c r="C482" s="137" t="s">
        <v>592</v>
      </c>
      <c r="D482" s="137" t="s">
        <v>593</v>
      </c>
      <c r="E482" s="139">
        <v>3.68</v>
      </c>
      <c r="F482" s="138"/>
      <c r="G482" s="138"/>
    </row>
    <row r="483" ht="15.75" customHeight="1" spans="1:7">
      <c r="A483" s="139">
        <v>34566</v>
      </c>
      <c r="B483" s="137" t="s">
        <v>1078</v>
      </c>
      <c r="C483" s="137" t="s">
        <v>592</v>
      </c>
      <c r="D483" s="137" t="s">
        <v>593</v>
      </c>
      <c r="E483" s="139">
        <v>3.86</v>
      </c>
      <c r="F483" s="138"/>
      <c r="G483" s="138"/>
    </row>
    <row r="484" ht="15.75" customHeight="1" spans="1:7">
      <c r="A484" s="139">
        <v>34567</v>
      </c>
      <c r="B484" s="137" t="s">
        <v>1079</v>
      </c>
      <c r="C484" s="137" t="s">
        <v>592</v>
      </c>
      <c r="D484" s="137" t="s">
        <v>593</v>
      </c>
      <c r="E484" s="139">
        <v>4.1</v>
      </c>
      <c r="F484" s="138"/>
      <c r="G484" s="138"/>
    </row>
    <row r="485" ht="15.75" customHeight="1" spans="1:7">
      <c r="A485" s="139">
        <v>38591</v>
      </c>
      <c r="B485" s="137" t="s">
        <v>1080</v>
      </c>
      <c r="C485" s="137" t="s">
        <v>592</v>
      </c>
      <c r="D485" s="137" t="s">
        <v>593</v>
      </c>
      <c r="E485" s="139">
        <v>3.72</v>
      </c>
      <c r="F485" s="138"/>
      <c r="G485" s="138"/>
    </row>
    <row r="486" ht="15.75" customHeight="1" spans="1:7">
      <c r="A486" s="139">
        <v>34568</v>
      </c>
      <c r="B486" s="137" t="s">
        <v>1081</v>
      </c>
      <c r="C486" s="137" t="s">
        <v>592</v>
      </c>
      <c r="D486" s="137" t="s">
        <v>593</v>
      </c>
      <c r="E486" s="139">
        <v>4.84</v>
      </c>
      <c r="F486" s="138"/>
      <c r="G486" s="138"/>
    </row>
    <row r="487" ht="15.75" customHeight="1" spans="1:7">
      <c r="A487" s="139">
        <v>34569</v>
      </c>
      <c r="B487" s="137" t="s">
        <v>1082</v>
      </c>
      <c r="C487" s="137" t="s">
        <v>592</v>
      </c>
      <c r="D487" s="137" t="s">
        <v>593</v>
      </c>
      <c r="E487" s="139">
        <v>4.98</v>
      </c>
      <c r="F487" s="138"/>
      <c r="G487" s="138"/>
    </row>
    <row r="488" ht="15.75" customHeight="1" spans="1:7">
      <c r="A488" s="139">
        <v>34570</v>
      </c>
      <c r="B488" s="137" t="s">
        <v>1083</v>
      </c>
      <c r="C488" s="137" t="s">
        <v>592</v>
      </c>
      <c r="D488" s="137" t="s">
        <v>593</v>
      </c>
      <c r="E488" s="139">
        <v>5.4</v>
      </c>
      <c r="F488" s="138"/>
      <c r="G488" s="138"/>
    </row>
    <row r="489" ht="15.75" customHeight="1" spans="1:7">
      <c r="A489" s="139">
        <v>25070</v>
      </c>
      <c r="B489" s="137" t="s">
        <v>1084</v>
      </c>
      <c r="C489" s="137" t="s">
        <v>592</v>
      </c>
      <c r="D489" s="137" t="s">
        <v>593</v>
      </c>
      <c r="E489" s="139">
        <v>4.07</v>
      </c>
      <c r="F489" s="138"/>
      <c r="G489" s="138"/>
    </row>
    <row r="490" ht="15.75" customHeight="1" spans="1:7">
      <c r="A490" s="139">
        <v>34571</v>
      </c>
      <c r="B490" s="137" t="s">
        <v>1085</v>
      </c>
      <c r="C490" s="137" t="s">
        <v>592</v>
      </c>
      <c r="D490" s="137" t="s">
        <v>593</v>
      </c>
      <c r="E490" s="139">
        <v>4.11</v>
      </c>
      <c r="F490" s="138"/>
      <c r="G490" s="138"/>
    </row>
    <row r="491" ht="15.75" customHeight="1" spans="1:7">
      <c r="A491" s="139">
        <v>34573</v>
      </c>
      <c r="B491" s="137" t="s">
        <v>1086</v>
      </c>
      <c r="C491" s="137" t="s">
        <v>592</v>
      </c>
      <c r="D491" s="137" t="s">
        <v>593</v>
      </c>
      <c r="E491" s="139">
        <v>4.32</v>
      </c>
      <c r="F491" s="138"/>
      <c r="G491" s="138"/>
    </row>
    <row r="492" ht="15.75" customHeight="1" spans="1:7">
      <c r="A492" s="139">
        <v>37107</v>
      </c>
      <c r="B492" s="137" t="s">
        <v>1087</v>
      </c>
      <c r="C492" s="137" t="s">
        <v>592</v>
      </c>
      <c r="D492" s="137" t="s">
        <v>593</v>
      </c>
      <c r="E492" s="139">
        <v>5.7</v>
      </c>
      <c r="F492" s="138"/>
      <c r="G492" s="138"/>
    </row>
    <row r="493" ht="15.75" customHeight="1" spans="1:7">
      <c r="A493" s="139">
        <v>34576</v>
      </c>
      <c r="B493" s="137" t="s">
        <v>1088</v>
      </c>
      <c r="C493" s="137" t="s">
        <v>592</v>
      </c>
      <c r="D493" s="137" t="s">
        <v>593</v>
      </c>
      <c r="E493" s="139">
        <v>6.3</v>
      </c>
      <c r="F493" s="138"/>
      <c r="G493" s="138"/>
    </row>
    <row r="494" ht="15.75" customHeight="1" spans="1:7">
      <c r="A494" s="139">
        <v>34577</v>
      </c>
      <c r="B494" s="137" t="s">
        <v>1089</v>
      </c>
      <c r="C494" s="137" t="s">
        <v>592</v>
      </c>
      <c r="D494" s="137" t="s">
        <v>593</v>
      </c>
      <c r="E494" s="139">
        <v>6.57</v>
      </c>
      <c r="F494" s="138"/>
      <c r="G494" s="138"/>
    </row>
    <row r="495" ht="15.75" customHeight="1" spans="1:7">
      <c r="A495" s="139">
        <v>34578</v>
      </c>
      <c r="B495" s="137" t="s">
        <v>1090</v>
      </c>
      <c r="C495" s="137" t="s">
        <v>592</v>
      </c>
      <c r="D495" s="137" t="s">
        <v>593</v>
      </c>
      <c r="E495" s="139">
        <v>7.12</v>
      </c>
      <c r="F495" s="138"/>
      <c r="G495" s="138"/>
    </row>
    <row r="496" ht="15.75" customHeight="1" spans="1:7">
      <c r="A496" s="139">
        <v>34579</v>
      </c>
      <c r="B496" s="137" t="s">
        <v>1091</v>
      </c>
      <c r="C496" s="137" t="s">
        <v>592</v>
      </c>
      <c r="D496" s="137" t="s">
        <v>593</v>
      </c>
      <c r="E496" s="139">
        <v>7.6</v>
      </c>
      <c r="F496" s="138"/>
      <c r="G496" s="138"/>
    </row>
    <row r="497" ht="15.75" customHeight="1" spans="1:7">
      <c r="A497" s="139">
        <v>25067</v>
      </c>
      <c r="B497" s="137" t="s">
        <v>1092</v>
      </c>
      <c r="C497" s="137" t="s">
        <v>592</v>
      </c>
      <c r="D497" s="137" t="s">
        <v>593</v>
      </c>
      <c r="E497" s="139">
        <v>5.08</v>
      </c>
      <c r="F497" s="138"/>
      <c r="G497" s="138"/>
    </row>
    <row r="498" ht="15.75" customHeight="1" spans="1:7">
      <c r="A498" s="139">
        <v>34580</v>
      </c>
      <c r="B498" s="137" t="s">
        <v>1093</v>
      </c>
      <c r="C498" s="137" t="s">
        <v>592</v>
      </c>
      <c r="D498" s="137" t="s">
        <v>593</v>
      </c>
      <c r="E498" s="139">
        <v>5.68</v>
      </c>
      <c r="F498" s="138"/>
      <c r="G498" s="138"/>
    </row>
    <row r="499" ht="15.75" customHeight="1" spans="1:7">
      <c r="A499" s="139">
        <v>25071</v>
      </c>
      <c r="B499" s="137" t="s">
        <v>1094</v>
      </c>
      <c r="C499" s="137" t="s">
        <v>592</v>
      </c>
      <c r="D499" s="137" t="s">
        <v>593</v>
      </c>
      <c r="E499" s="139">
        <v>2.83</v>
      </c>
      <c r="F499" s="138"/>
      <c r="G499" s="138"/>
    </row>
    <row r="500" ht="15.75" customHeight="1" spans="1:7">
      <c r="A500" s="139">
        <v>44171</v>
      </c>
      <c r="B500" s="137" t="s">
        <v>1095</v>
      </c>
      <c r="C500" s="137" t="s">
        <v>592</v>
      </c>
      <c r="D500" s="137" t="s">
        <v>593</v>
      </c>
      <c r="E500" s="139">
        <v>31.91</v>
      </c>
      <c r="F500" s="138"/>
      <c r="G500" s="138"/>
    </row>
    <row r="501" ht="15.75" customHeight="1" spans="1:7">
      <c r="A501" s="139">
        <v>38395</v>
      </c>
      <c r="B501" s="137" t="s">
        <v>1096</v>
      </c>
      <c r="C501" s="137" t="s">
        <v>592</v>
      </c>
      <c r="D501" s="137" t="s">
        <v>593</v>
      </c>
      <c r="E501" s="139">
        <v>8.86</v>
      </c>
      <c r="F501" s="138"/>
      <c r="G501" s="138"/>
    </row>
    <row r="502" ht="15.75" customHeight="1" spans="1:7">
      <c r="A502" s="139">
        <v>34583</v>
      </c>
      <c r="B502" s="137" t="s">
        <v>1097</v>
      </c>
      <c r="C502" s="137" t="s">
        <v>997</v>
      </c>
      <c r="D502" s="137" t="s">
        <v>593</v>
      </c>
      <c r="E502" s="139">
        <v>50.57</v>
      </c>
      <c r="F502" s="138"/>
      <c r="G502" s="138"/>
    </row>
    <row r="503" ht="15.75" customHeight="1" spans="1:7">
      <c r="A503" s="139">
        <v>34584</v>
      </c>
      <c r="B503" s="137" t="s">
        <v>1098</v>
      </c>
      <c r="C503" s="137" t="s">
        <v>997</v>
      </c>
      <c r="D503" s="137" t="s">
        <v>593</v>
      </c>
      <c r="E503" s="139">
        <v>37.08</v>
      </c>
      <c r="F503" s="138"/>
      <c r="G503" s="138"/>
    </row>
    <row r="504" ht="15.75" customHeight="1" spans="1:7">
      <c r="A504" s="139">
        <v>709</v>
      </c>
      <c r="B504" s="137" t="s">
        <v>1099</v>
      </c>
      <c r="C504" s="137" t="s">
        <v>997</v>
      </c>
      <c r="D504" s="137" t="s">
        <v>639</v>
      </c>
      <c r="E504" s="139">
        <v>733.61</v>
      </c>
      <c r="F504" s="138"/>
      <c r="G504" s="138"/>
    </row>
    <row r="505" ht="15.75" customHeight="1" spans="1:7">
      <c r="A505" s="139">
        <v>34599</v>
      </c>
      <c r="B505" s="137" t="s">
        <v>1100</v>
      </c>
      <c r="C505" s="137" t="s">
        <v>592</v>
      </c>
      <c r="D505" s="137" t="s">
        <v>593</v>
      </c>
      <c r="E505" s="139">
        <v>2.9</v>
      </c>
      <c r="F505" s="138"/>
      <c r="G505" s="138"/>
    </row>
    <row r="506" ht="15.75" customHeight="1" spans="1:7">
      <c r="A506" s="139">
        <v>34592</v>
      </c>
      <c r="B506" s="137" t="s">
        <v>1101</v>
      </c>
      <c r="C506" s="137" t="s">
        <v>592</v>
      </c>
      <c r="D506" s="137" t="s">
        <v>593</v>
      </c>
      <c r="E506" s="139">
        <v>3.23</v>
      </c>
      <c r="F506" s="138"/>
      <c r="G506" s="138"/>
    </row>
    <row r="507" ht="15.75" customHeight="1" spans="1:7">
      <c r="A507" s="139">
        <v>37103</v>
      </c>
      <c r="B507" s="137" t="s">
        <v>1102</v>
      </c>
      <c r="C507" s="137" t="s">
        <v>592</v>
      </c>
      <c r="D507" s="137" t="s">
        <v>593</v>
      </c>
      <c r="E507" s="139">
        <v>3.7</v>
      </c>
      <c r="F507" s="138"/>
      <c r="G507" s="138"/>
    </row>
    <row r="508" ht="15.75" customHeight="1" spans="1:7">
      <c r="A508" s="139">
        <v>34555</v>
      </c>
      <c r="B508" s="137" t="s">
        <v>1103</v>
      </c>
      <c r="C508" s="137" t="s">
        <v>592</v>
      </c>
      <c r="D508" s="137" t="s">
        <v>593</v>
      </c>
      <c r="E508" s="139">
        <v>4.7</v>
      </c>
      <c r="F508" s="138"/>
      <c r="G508" s="138"/>
    </row>
    <row r="509" ht="15.75" customHeight="1" spans="1:7">
      <c r="A509" s="139">
        <v>674</v>
      </c>
      <c r="B509" s="137" t="s">
        <v>1104</v>
      </c>
      <c r="C509" s="137" t="s">
        <v>997</v>
      </c>
      <c r="D509" s="137" t="s">
        <v>639</v>
      </c>
      <c r="E509" s="139">
        <v>87.21</v>
      </c>
      <c r="F509" s="138"/>
      <c r="G509" s="138"/>
    </row>
    <row r="510" ht="15.75" customHeight="1" spans="1:7">
      <c r="A510" s="139">
        <v>34600</v>
      </c>
      <c r="B510" s="137" t="s">
        <v>1105</v>
      </c>
      <c r="C510" s="137" t="s">
        <v>997</v>
      </c>
      <c r="D510" s="137" t="s">
        <v>639</v>
      </c>
      <c r="E510" s="139">
        <v>128.1</v>
      </c>
      <c r="F510" s="138"/>
      <c r="G510" s="138"/>
    </row>
    <row r="511" ht="15.75" customHeight="1" spans="1:7">
      <c r="A511" s="139">
        <v>652</v>
      </c>
      <c r="B511" s="137" t="s">
        <v>1106</v>
      </c>
      <c r="C511" s="137" t="s">
        <v>997</v>
      </c>
      <c r="D511" s="137" t="s">
        <v>639</v>
      </c>
      <c r="E511" s="139">
        <v>196.23</v>
      </c>
      <c r="F511" s="138"/>
      <c r="G511" s="138"/>
    </row>
    <row r="512" ht="15.75" customHeight="1" spans="1:7">
      <c r="A512" s="139">
        <v>651</v>
      </c>
      <c r="B512" s="137" t="s">
        <v>1107</v>
      </c>
      <c r="C512" s="137" t="s">
        <v>592</v>
      </c>
      <c r="D512" s="137" t="s">
        <v>593</v>
      </c>
      <c r="E512" s="139">
        <v>3.56</v>
      </c>
      <c r="F512" s="138"/>
      <c r="G512" s="138"/>
    </row>
    <row r="513" ht="15.75" customHeight="1" spans="1:7">
      <c r="A513" s="139">
        <v>654</v>
      </c>
      <c r="B513" s="137" t="s">
        <v>1108</v>
      </c>
      <c r="C513" s="137" t="s">
        <v>592</v>
      </c>
      <c r="D513" s="137" t="s">
        <v>593</v>
      </c>
      <c r="E513" s="139">
        <v>4.42</v>
      </c>
      <c r="F513" s="138"/>
      <c r="G513" s="138"/>
    </row>
    <row r="514" ht="15.75" customHeight="1" spans="1:7">
      <c r="A514" s="139">
        <v>650</v>
      </c>
      <c r="B514" s="137" t="s">
        <v>1109</v>
      </c>
      <c r="C514" s="137" t="s">
        <v>592</v>
      </c>
      <c r="D514" s="137" t="s">
        <v>599</v>
      </c>
      <c r="E514" s="139">
        <v>2.85</v>
      </c>
      <c r="F514" s="138"/>
      <c r="G514" s="138"/>
    </row>
    <row r="515" ht="15.75" customHeight="1" spans="1:7">
      <c r="A515" s="139">
        <v>718</v>
      </c>
      <c r="B515" s="137" t="s">
        <v>1110</v>
      </c>
      <c r="C515" s="137" t="s">
        <v>592</v>
      </c>
      <c r="D515" s="137" t="s">
        <v>639</v>
      </c>
      <c r="E515" s="139">
        <v>16.35</v>
      </c>
      <c r="F515" s="138"/>
      <c r="G515" s="138"/>
    </row>
    <row r="516" ht="15.75" customHeight="1" spans="1:7">
      <c r="A516" s="139">
        <v>11981</v>
      </c>
      <c r="B516" s="137" t="s">
        <v>1111</v>
      </c>
      <c r="C516" s="137" t="s">
        <v>592</v>
      </c>
      <c r="D516" s="137" t="s">
        <v>639</v>
      </c>
      <c r="E516" s="139">
        <v>15.88</v>
      </c>
      <c r="F516" s="138"/>
      <c r="G516" s="138"/>
    </row>
    <row r="517" ht="15.75" customHeight="1" spans="1:7">
      <c r="A517" s="139">
        <v>34590</v>
      </c>
      <c r="B517" s="137" t="s">
        <v>1112</v>
      </c>
      <c r="C517" s="137" t="s">
        <v>592</v>
      </c>
      <c r="D517" s="137" t="s">
        <v>593</v>
      </c>
      <c r="E517" s="139">
        <v>1.67</v>
      </c>
      <c r="F517" s="138"/>
      <c r="G517" s="138"/>
    </row>
    <row r="518" ht="15.75" customHeight="1" spans="1:7">
      <c r="A518" s="139">
        <v>34586</v>
      </c>
      <c r="B518" s="137" t="s">
        <v>1113</v>
      </c>
      <c r="C518" s="137" t="s">
        <v>592</v>
      </c>
      <c r="D518" s="137" t="s">
        <v>593</v>
      </c>
      <c r="E518" s="139">
        <v>1.4</v>
      </c>
      <c r="F518" s="138"/>
      <c r="G518" s="138"/>
    </row>
    <row r="519" ht="15.75" customHeight="1" spans="1:7">
      <c r="A519" s="139">
        <v>38603</v>
      </c>
      <c r="B519" s="137" t="s">
        <v>1114</v>
      </c>
      <c r="C519" s="137" t="s">
        <v>592</v>
      </c>
      <c r="D519" s="137" t="s">
        <v>593</v>
      </c>
      <c r="E519" s="139">
        <v>1.7</v>
      </c>
      <c r="F519" s="138"/>
      <c r="G519" s="138"/>
    </row>
    <row r="520" ht="15.75" customHeight="1" spans="1:7">
      <c r="A520" s="139">
        <v>34588</v>
      </c>
      <c r="B520" s="137" t="s">
        <v>1115</v>
      </c>
      <c r="C520" s="137" t="s">
        <v>592</v>
      </c>
      <c r="D520" s="137" t="s">
        <v>593</v>
      </c>
      <c r="E520" s="139">
        <v>1.83</v>
      </c>
      <c r="F520" s="138"/>
      <c r="G520" s="138"/>
    </row>
    <row r="521" ht="15.75" customHeight="1" spans="1:7">
      <c r="A521" s="139">
        <v>34591</v>
      </c>
      <c r="B521" s="137" t="s">
        <v>1116</v>
      </c>
      <c r="C521" s="137" t="s">
        <v>592</v>
      </c>
      <c r="D521" s="137" t="s">
        <v>593</v>
      </c>
      <c r="E521" s="139">
        <v>2.27</v>
      </c>
      <c r="F521" s="138"/>
      <c r="G521" s="138"/>
    </row>
    <row r="522" ht="15.75" customHeight="1" spans="1:7">
      <c r="A522" s="139">
        <v>40517</v>
      </c>
      <c r="B522" s="137" t="s">
        <v>1117</v>
      </c>
      <c r="C522" s="137" t="s">
        <v>997</v>
      </c>
      <c r="D522" s="137" t="s">
        <v>593</v>
      </c>
      <c r="E522" s="139">
        <v>48.63</v>
      </c>
      <c r="F522" s="138"/>
      <c r="G522" s="138"/>
    </row>
    <row r="523" ht="15.75" customHeight="1" spans="1:7">
      <c r="A523" s="139">
        <v>40515</v>
      </c>
      <c r="B523" s="137" t="s">
        <v>1118</v>
      </c>
      <c r="C523" s="137" t="s">
        <v>997</v>
      </c>
      <c r="D523" s="137" t="s">
        <v>593</v>
      </c>
      <c r="E523" s="139">
        <v>109.41</v>
      </c>
      <c r="F523" s="138"/>
      <c r="G523" s="138"/>
    </row>
    <row r="524" ht="15.75" customHeight="1" spans="1:7">
      <c r="A524" s="139">
        <v>40524</v>
      </c>
      <c r="B524" s="137" t="s">
        <v>1119</v>
      </c>
      <c r="C524" s="137" t="s">
        <v>997</v>
      </c>
      <c r="D524" s="137" t="s">
        <v>593</v>
      </c>
      <c r="E524" s="139">
        <v>68.38</v>
      </c>
      <c r="F524" s="138"/>
      <c r="G524" s="138"/>
    </row>
    <row r="525" ht="15.75" customHeight="1" spans="1:7">
      <c r="A525" s="139">
        <v>40529</v>
      </c>
      <c r="B525" s="137" t="s">
        <v>1120</v>
      </c>
      <c r="C525" s="137" t="s">
        <v>997</v>
      </c>
      <c r="D525" s="137" t="s">
        <v>593</v>
      </c>
      <c r="E525" s="139">
        <v>69.9</v>
      </c>
      <c r="F525" s="138"/>
      <c r="G525" s="138"/>
    </row>
    <row r="526" ht="15.75" customHeight="1" spans="1:7">
      <c r="A526" s="139">
        <v>36156</v>
      </c>
      <c r="B526" s="137" t="s">
        <v>1121</v>
      </c>
      <c r="C526" s="137" t="s">
        <v>997</v>
      </c>
      <c r="D526" s="137" t="s">
        <v>593</v>
      </c>
      <c r="E526" s="139">
        <v>53.19</v>
      </c>
      <c r="F526" s="138"/>
      <c r="G526" s="138"/>
    </row>
    <row r="527" ht="15.75" customHeight="1" spans="1:7">
      <c r="A527" s="139">
        <v>36155</v>
      </c>
      <c r="B527" s="137" t="s">
        <v>1122</v>
      </c>
      <c r="C527" s="137" t="s">
        <v>997</v>
      </c>
      <c r="D527" s="137" t="s">
        <v>593</v>
      </c>
      <c r="E527" s="139">
        <v>45.91</v>
      </c>
      <c r="F527" s="138"/>
      <c r="G527" s="138"/>
    </row>
    <row r="528" ht="15.75" customHeight="1" spans="1:7">
      <c r="A528" s="139">
        <v>36154</v>
      </c>
      <c r="B528" s="137" t="s">
        <v>1123</v>
      </c>
      <c r="C528" s="137" t="s">
        <v>997</v>
      </c>
      <c r="D528" s="137" t="s">
        <v>593</v>
      </c>
      <c r="E528" s="139">
        <v>63.82</v>
      </c>
      <c r="F528" s="138"/>
      <c r="G528" s="138"/>
    </row>
    <row r="529" ht="15.75" customHeight="1" spans="1:7">
      <c r="A529" s="139">
        <v>36170</v>
      </c>
      <c r="B529" s="137" t="s">
        <v>1124</v>
      </c>
      <c r="C529" s="137" t="s">
        <v>997</v>
      </c>
      <c r="D529" s="137" t="s">
        <v>599</v>
      </c>
      <c r="E529" s="139">
        <v>58</v>
      </c>
      <c r="F529" s="138"/>
      <c r="G529" s="138"/>
    </row>
    <row r="530" ht="15.75" customHeight="1" spans="1:7">
      <c r="A530" s="139">
        <v>695</v>
      </c>
      <c r="B530" s="137" t="s">
        <v>1125</v>
      </c>
      <c r="C530" s="137" t="s">
        <v>997</v>
      </c>
      <c r="D530" s="137" t="s">
        <v>593</v>
      </c>
      <c r="E530" s="139">
        <v>46.88</v>
      </c>
      <c r="F530" s="138"/>
      <c r="G530" s="138"/>
    </row>
    <row r="531" ht="15.75" customHeight="1" spans="1:7">
      <c r="A531" s="139">
        <v>679</v>
      </c>
      <c r="B531" s="137" t="s">
        <v>1126</v>
      </c>
      <c r="C531" s="137" t="s">
        <v>997</v>
      </c>
      <c r="D531" s="137" t="s">
        <v>593</v>
      </c>
      <c r="E531" s="139">
        <v>69.9</v>
      </c>
      <c r="F531" s="138"/>
      <c r="G531" s="138"/>
    </row>
    <row r="532" ht="15.75" customHeight="1" spans="1:7">
      <c r="A532" s="139">
        <v>711</v>
      </c>
      <c r="B532" s="137" t="s">
        <v>1127</v>
      </c>
      <c r="C532" s="137" t="s">
        <v>997</v>
      </c>
      <c r="D532" s="137" t="s">
        <v>593</v>
      </c>
      <c r="E532" s="139">
        <v>46.24</v>
      </c>
      <c r="F532" s="138"/>
      <c r="G532" s="138"/>
    </row>
    <row r="533" ht="15.75" customHeight="1" spans="1:7">
      <c r="A533" s="139">
        <v>712</v>
      </c>
      <c r="B533" s="137" t="s">
        <v>1128</v>
      </c>
      <c r="C533" s="137" t="s">
        <v>997</v>
      </c>
      <c r="D533" s="137" t="s">
        <v>593</v>
      </c>
      <c r="E533" s="139">
        <v>58.25</v>
      </c>
      <c r="F533" s="138"/>
      <c r="G533" s="138"/>
    </row>
    <row r="534" ht="15.75" customHeight="1" spans="1:7">
      <c r="A534" s="139">
        <v>12614</v>
      </c>
      <c r="B534" s="137" t="s">
        <v>1129</v>
      </c>
      <c r="C534" s="137" t="s">
        <v>592</v>
      </c>
      <c r="D534" s="137" t="s">
        <v>593</v>
      </c>
      <c r="E534" s="139">
        <v>43.88</v>
      </c>
      <c r="F534" s="138"/>
      <c r="G534" s="138"/>
    </row>
    <row r="535" ht="15.75" customHeight="1" spans="1:7">
      <c r="A535" s="139">
        <v>6140</v>
      </c>
      <c r="B535" s="137" t="s">
        <v>1130</v>
      </c>
      <c r="C535" s="137" t="s">
        <v>592</v>
      </c>
      <c r="D535" s="137" t="s">
        <v>593</v>
      </c>
      <c r="E535" s="139">
        <v>3.3</v>
      </c>
      <c r="F535" s="138"/>
      <c r="G535" s="138"/>
    </row>
    <row r="536" ht="15.75" customHeight="1" spans="1:7">
      <c r="A536" s="139">
        <v>38399</v>
      </c>
      <c r="B536" s="137" t="s">
        <v>1131</v>
      </c>
      <c r="C536" s="137" t="s">
        <v>592</v>
      </c>
      <c r="D536" s="137" t="s">
        <v>593</v>
      </c>
      <c r="E536" s="139">
        <v>208.83</v>
      </c>
      <c r="F536" s="138"/>
      <c r="G536" s="138"/>
    </row>
    <row r="537" ht="15.75" customHeight="1" spans="1:7">
      <c r="A537" s="139">
        <v>735</v>
      </c>
      <c r="B537" s="137" t="s">
        <v>1132</v>
      </c>
      <c r="C537" s="137" t="s">
        <v>592</v>
      </c>
      <c r="D537" s="137" t="s">
        <v>593</v>
      </c>
      <c r="E537" s="139">
        <v>2152.24</v>
      </c>
      <c r="F537" s="138"/>
      <c r="G537" s="138"/>
    </row>
    <row r="538" ht="15.75" customHeight="1" spans="1:7">
      <c r="A538" s="139">
        <v>736</v>
      </c>
      <c r="B538" s="137" t="s">
        <v>1133</v>
      </c>
      <c r="C538" s="137" t="s">
        <v>592</v>
      </c>
      <c r="D538" s="137" t="s">
        <v>593</v>
      </c>
      <c r="E538" s="139">
        <v>1809.64</v>
      </c>
      <c r="F538" s="138"/>
      <c r="G538" s="138"/>
    </row>
    <row r="539" ht="15.75" customHeight="1" spans="1:7">
      <c r="A539" s="139">
        <v>729</v>
      </c>
      <c r="B539" s="137" t="s">
        <v>1134</v>
      </c>
      <c r="C539" s="137" t="s">
        <v>592</v>
      </c>
      <c r="D539" s="137" t="s">
        <v>599</v>
      </c>
      <c r="E539" s="139">
        <v>737.45</v>
      </c>
      <c r="F539" s="138"/>
      <c r="G539" s="138"/>
    </row>
    <row r="540" ht="15.75" customHeight="1" spans="1:7">
      <c r="A540" s="139">
        <v>39925</v>
      </c>
      <c r="B540" s="137" t="s">
        <v>1135</v>
      </c>
      <c r="C540" s="137" t="s">
        <v>592</v>
      </c>
      <c r="D540" s="137" t="s">
        <v>593</v>
      </c>
      <c r="E540" s="139">
        <v>10656.08</v>
      </c>
      <c r="F540" s="138"/>
      <c r="G540" s="138"/>
    </row>
    <row r="541" ht="15.75" customHeight="1" spans="1:7">
      <c r="A541" s="139">
        <v>731</v>
      </c>
      <c r="B541" s="137" t="s">
        <v>1136</v>
      </c>
      <c r="C541" s="137" t="s">
        <v>592</v>
      </c>
      <c r="D541" s="137" t="s">
        <v>593</v>
      </c>
      <c r="E541" s="139">
        <v>717.72</v>
      </c>
      <c r="F541" s="138"/>
      <c r="G541" s="138"/>
    </row>
    <row r="542" ht="15.75" customHeight="1" spans="1:7">
      <c r="A542" s="139">
        <v>10575</v>
      </c>
      <c r="B542" s="137" t="s">
        <v>1137</v>
      </c>
      <c r="C542" s="137" t="s">
        <v>592</v>
      </c>
      <c r="D542" s="137" t="s">
        <v>593</v>
      </c>
      <c r="E542" s="139">
        <v>1120.05</v>
      </c>
      <c r="F542" s="138"/>
      <c r="G542" s="138"/>
    </row>
    <row r="543" ht="15.75" customHeight="1" spans="1:7">
      <c r="A543" s="139">
        <v>733</v>
      </c>
      <c r="B543" s="137" t="s">
        <v>1138</v>
      </c>
      <c r="C543" s="137" t="s">
        <v>592</v>
      </c>
      <c r="D543" s="137" t="s">
        <v>593</v>
      </c>
      <c r="E543" s="139">
        <v>1226.32</v>
      </c>
      <c r="F543" s="138"/>
      <c r="G543" s="138"/>
    </row>
    <row r="544" ht="15.75" customHeight="1" spans="1:7">
      <c r="A544" s="139">
        <v>732</v>
      </c>
      <c r="B544" s="137" t="s">
        <v>1139</v>
      </c>
      <c r="C544" s="137" t="s">
        <v>592</v>
      </c>
      <c r="D544" s="137" t="s">
        <v>593</v>
      </c>
      <c r="E544" s="139">
        <v>1209.84</v>
      </c>
      <c r="F544" s="138"/>
      <c r="G544" s="138"/>
    </row>
    <row r="545" ht="15.75" customHeight="1" spans="1:7">
      <c r="A545" s="139">
        <v>737</v>
      </c>
      <c r="B545" s="137" t="s">
        <v>1140</v>
      </c>
      <c r="C545" s="137" t="s">
        <v>592</v>
      </c>
      <c r="D545" s="137" t="s">
        <v>593</v>
      </c>
      <c r="E545" s="139">
        <v>6784.42</v>
      </c>
      <c r="F545" s="138"/>
      <c r="G545" s="138"/>
    </row>
    <row r="546" ht="15.75" customHeight="1" spans="1:7">
      <c r="A546" s="139">
        <v>738</v>
      </c>
      <c r="B546" s="137" t="s">
        <v>1141</v>
      </c>
      <c r="C546" s="137" t="s">
        <v>592</v>
      </c>
      <c r="D546" s="137" t="s">
        <v>593</v>
      </c>
      <c r="E546" s="139">
        <v>3145.88</v>
      </c>
      <c r="F546" s="138"/>
      <c r="G546" s="138"/>
    </row>
    <row r="547" ht="15.75" customHeight="1" spans="1:7">
      <c r="A547" s="139">
        <v>740</v>
      </c>
      <c r="B547" s="137" t="s">
        <v>1142</v>
      </c>
      <c r="C547" s="137" t="s">
        <v>592</v>
      </c>
      <c r="D547" s="137" t="s">
        <v>593</v>
      </c>
      <c r="E547" s="139">
        <v>6382.35</v>
      </c>
      <c r="F547" s="138"/>
      <c r="G547" s="138"/>
    </row>
    <row r="548" ht="15.75" customHeight="1" spans="1:7">
      <c r="A548" s="139">
        <v>734</v>
      </c>
      <c r="B548" s="137" t="s">
        <v>1143</v>
      </c>
      <c r="C548" s="137" t="s">
        <v>592</v>
      </c>
      <c r="D548" s="137" t="s">
        <v>593</v>
      </c>
      <c r="E548" s="139">
        <v>1296.94</v>
      </c>
      <c r="F548" s="138"/>
      <c r="G548" s="138"/>
    </row>
    <row r="549" ht="15.75" customHeight="1" spans="1:7">
      <c r="A549" s="139">
        <v>39008</v>
      </c>
      <c r="B549" s="137" t="s">
        <v>1144</v>
      </c>
      <c r="C549" s="137" t="s">
        <v>592</v>
      </c>
      <c r="D549" s="137" t="s">
        <v>593</v>
      </c>
      <c r="E549" s="139">
        <v>70691.58</v>
      </c>
      <c r="F549" s="138"/>
      <c r="G549" s="138"/>
    </row>
    <row r="550" ht="15.75" customHeight="1" spans="1:7">
      <c r="A550" s="139">
        <v>39009</v>
      </c>
      <c r="B550" s="137" t="s">
        <v>1145</v>
      </c>
      <c r="C550" s="137" t="s">
        <v>592</v>
      </c>
      <c r="D550" s="137" t="s">
        <v>593</v>
      </c>
      <c r="E550" s="139">
        <v>75737.27</v>
      </c>
      <c r="F550" s="138"/>
      <c r="G550" s="138"/>
    </row>
    <row r="551" ht="15.75" customHeight="1" spans="1:7">
      <c r="A551" s="139">
        <v>10587</v>
      </c>
      <c r="B551" s="137" t="s">
        <v>1146</v>
      </c>
      <c r="C551" s="137" t="s">
        <v>592</v>
      </c>
      <c r="D551" s="137" t="s">
        <v>593</v>
      </c>
      <c r="E551" s="139">
        <v>2829.13</v>
      </c>
      <c r="F551" s="138"/>
      <c r="G551" s="138"/>
    </row>
    <row r="552" ht="15.75" customHeight="1" spans="1:7">
      <c r="A552" s="139">
        <v>759</v>
      </c>
      <c r="B552" s="137" t="s">
        <v>1147</v>
      </c>
      <c r="C552" s="137" t="s">
        <v>592</v>
      </c>
      <c r="D552" s="137" t="s">
        <v>593</v>
      </c>
      <c r="E552" s="139">
        <v>4067.72</v>
      </c>
      <c r="F552" s="138"/>
      <c r="G552" s="138"/>
    </row>
    <row r="553" ht="15.75" customHeight="1" spans="1:7">
      <c r="A553" s="139">
        <v>761</v>
      </c>
      <c r="B553" s="137" t="s">
        <v>1148</v>
      </c>
      <c r="C553" s="137" t="s">
        <v>592</v>
      </c>
      <c r="D553" s="137" t="s">
        <v>593</v>
      </c>
      <c r="E553" s="139">
        <v>6895.14</v>
      </c>
      <c r="F553" s="138"/>
      <c r="G553" s="138"/>
    </row>
    <row r="554" ht="15.75" customHeight="1" spans="1:7">
      <c r="A554" s="139">
        <v>750</v>
      </c>
      <c r="B554" s="137" t="s">
        <v>1149</v>
      </c>
      <c r="C554" s="137" t="s">
        <v>592</v>
      </c>
      <c r="D554" s="137" t="s">
        <v>593</v>
      </c>
      <c r="E554" s="139">
        <v>6546.39</v>
      </c>
      <c r="F554" s="138"/>
      <c r="G554" s="138"/>
    </row>
    <row r="555" ht="15.75" customHeight="1" spans="1:7">
      <c r="A555" s="139">
        <v>755</v>
      </c>
      <c r="B555" s="137" t="s">
        <v>1150</v>
      </c>
      <c r="C555" s="137" t="s">
        <v>592</v>
      </c>
      <c r="D555" s="137" t="s">
        <v>593</v>
      </c>
      <c r="E555" s="139">
        <v>26863.2</v>
      </c>
      <c r="F555" s="138"/>
      <c r="G555" s="138"/>
    </row>
    <row r="556" ht="15.75" customHeight="1" spans="1:7">
      <c r="A556" s="139">
        <v>749</v>
      </c>
      <c r="B556" s="137" t="s">
        <v>1151</v>
      </c>
      <c r="C556" s="137" t="s">
        <v>592</v>
      </c>
      <c r="D556" s="137" t="s">
        <v>593</v>
      </c>
      <c r="E556" s="139">
        <v>9879.78</v>
      </c>
      <c r="F556" s="138"/>
      <c r="G556" s="138"/>
    </row>
    <row r="557" ht="15.75" customHeight="1" spans="1:7">
      <c r="A557" s="139">
        <v>756</v>
      </c>
      <c r="B557" s="137" t="s">
        <v>1152</v>
      </c>
      <c r="C557" s="137" t="s">
        <v>592</v>
      </c>
      <c r="D557" s="137" t="s">
        <v>593</v>
      </c>
      <c r="E557" s="139">
        <v>29297.91</v>
      </c>
      <c r="F557" s="138"/>
      <c r="G557" s="138"/>
    </row>
    <row r="558" ht="15.75" customHeight="1" spans="1:7">
      <c r="A558" s="139">
        <v>757</v>
      </c>
      <c r="B558" s="137" t="s">
        <v>1153</v>
      </c>
      <c r="C558" s="137" t="s">
        <v>592</v>
      </c>
      <c r="D558" s="137" t="s">
        <v>593</v>
      </c>
      <c r="E558" s="139">
        <v>13303.12</v>
      </c>
      <c r="F558" s="138"/>
      <c r="G558" s="138"/>
    </row>
    <row r="559" ht="15.75" customHeight="1" spans="1:7">
      <c r="A559" s="139">
        <v>10588</v>
      </c>
      <c r="B559" s="137" t="s">
        <v>1154</v>
      </c>
      <c r="C559" s="137" t="s">
        <v>592</v>
      </c>
      <c r="D559" s="137" t="s">
        <v>593</v>
      </c>
      <c r="E559" s="139">
        <v>2936.99</v>
      </c>
      <c r="F559" s="138"/>
      <c r="G559" s="138"/>
    </row>
    <row r="560" ht="15.75" customHeight="1" spans="1:7">
      <c r="A560" s="139">
        <v>10592</v>
      </c>
      <c r="B560" s="137" t="s">
        <v>1155</v>
      </c>
      <c r="C560" s="137" t="s">
        <v>592</v>
      </c>
      <c r="D560" s="137" t="s">
        <v>599</v>
      </c>
      <c r="E560" s="139">
        <v>3547.5</v>
      </c>
      <c r="F560" s="138"/>
      <c r="G560" s="138"/>
    </row>
    <row r="561" ht="15.75" customHeight="1" spans="1:7">
      <c r="A561" s="139">
        <v>10589</v>
      </c>
      <c r="B561" s="137" t="s">
        <v>1156</v>
      </c>
      <c r="C561" s="137" t="s">
        <v>592</v>
      </c>
      <c r="D561" s="137" t="s">
        <v>593</v>
      </c>
      <c r="E561" s="139">
        <v>4765.84</v>
      </c>
      <c r="F561" s="138"/>
      <c r="G561" s="138"/>
    </row>
    <row r="562" ht="15.75" customHeight="1" spans="1:7">
      <c r="A562" s="139">
        <v>760</v>
      </c>
      <c r="B562" s="137" t="s">
        <v>1157</v>
      </c>
      <c r="C562" s="137" t="s">
        <v>592</v>
      </c>
      <c r="D562" s="137" t="s">
        <v>593</v>
      </c>
      <c r="E562" s="139">
        <v>26606.25</v>
      </c>
      <c r="F562" s="138"/>
      <c r="G562" s="138"/>
    </row>
    <row r="563" ht="15.75" customHeight="1" spans="1:7">
      <c r="A563" s="139">
        <v>751</v>
      </c>
      <c r="B563" s="137" t="s">
        <v>1158</v>
      </c>
      <c r="C563" s="137" t="s">
        <v>592</v>
      </c>
      <c r="D563" s="137" t="s">
        <v>593</v>
      </c>
      <c r="E563" s="139">
        <v>4190.48</v>
      </c>
      <c r="F563" s="138"/>
      <c r="G563" s="138"/>
    </row>
    <row r="564" ht="15.75" customHeight="1" spans="1:7">
      <c r="A564" s="139">
        <v>754</v>
      </c>
      <c r="B564" s="137" t="s">
        <v>1159</v>
      </c>
      <c r="C564" s="137" t="s">
        <v>592</v>
      </c>
      <c r="D564" s="137" t="s">
        <v>593</v>
      </c>
      <c r="E564" s="139">
        <v>6651.56</v>
      </c>
      <c r="F564" s="138"/>
      <c r="G564" s="138"/>
    </row>
    <row r="565" ht="15.75" customHeight="1" spans="1:7">
      <c r="A565" s="139">
        <v>44489</v>
      </c>
      <c r="B565" s="137" t="s">
        <v>1160</v>
      </c>
      <c r="C565" s="137" t="s">
        <v>592</v>
      </c>
      <c r="D565" s="137" t="s">
        <v>593</v>
      </c>
      <c r="E565" s="139">
        <v>183329.74</v>
      </c>
      <c r="F565" s="138"/>
      <c r="G565" s="138"/>
    </row>
    <row r="566" ht="15.75" customHeight="1" spans="1:7">
      <c r="A566" s="139">
        <v>39917</v>
      </c>
      <c r="B566" s="137" t="s">
        <v>1161</v>
      </c>
      <c r="C566" s="137" t="s">
        <v>592</v>
      </c>
      <c r="D566" s="137" t="s">
        <v>593</v>
      </c>
      <c r="E566" s="139">
        <v>108587.36</v>
      </c>
      <c r="F566" s="138"/>
      <c r="G566" s="138"/>
    </row>
    <row r="567" ht="15.75" customHeight="1" spans="1:7">
      <c r="A567" s="139">
        <v>38167</v>
      </c>
      <c r="B567" s="137" t="s">
        <v>1162</v>
      </c>
      <c r="C567" s="137" t="s">
        <v>1011</v>
      </c>
      <c r="D567" s="137" t="s">
        <v>593</v>
      </c>
      <c r="E567" s="139">
        <v>28.95</v>
      </c>
      <c r="F567" s="138"/>
      <c r="G567" s="138"/>
    </row>
    <row r="568" ht="15.75" customHeight="1" spans="1:7">
      <c r="A568" s="139">
        <v>36145</v>
      </c>
      <c r="B568" s="137" t="s">
        <v>1163</v>
      </c>
      <c r="C568" s="137" t="s">
        <v>1011</v>
      </c>
      <c r="D568" s="137" t="s">
        <v>593</v>
      </c>
      <c r="E568" s="139">
        <v>46.65</v>
      </c>
      <c r="F568" s="138"/>
      <c r="G568" s="138"/>
    </row>
    <row r="569" ht="15.75" customHeight="1" spans="1:7">
      <c r="A569" s="139">
        <v>12893</v>
      </c>
      <c r="B569" s="137" t="s">
        <v>1164</v>
      </c>
      <c r="C569" s="137" t="s">
        <v>1011</v>
      </c>
      <c r="D569" s="137" t="s">
        <v>593</v>
      </c>
      <c r="E569" s="139">
        <v>77.76</v>
      </c>
      <c r="F569" s="138"/>
      <c r="G569" s="138"/>
    </row>
    <row r="570" ht="15.75" customHeight="1" spans="1:7">
      <c r="A570" s="139">
        <v>11685</v>
      </c>
      <c r="B570" s="137" t="s">
        <v>1165</v>
      </c>
      <c r="C570" s="137" t="s">
        <v>592</v>
      </c>
      <c r="D570" s="137" t="s">
        <v>593</v>
      </c>
      <c r="E570" s="139">
        <v>45.11</v>
      </c>
      <c r="F570" s="138"/>
      <c r="G570" s="138"/>
    </row>
    <row r="571" ht="15.75" customHeight="1" spans="1:7">
      <c r="A571" s="139">
        <v>11680</v>
      </c>
      <c r="B571" s="137" t="s">
        <v>1166</v>
      </c>
      <c r="C571" s="137" t="s">
        <v>592</v>
      </c>
      <c r="D571" s="137" t="s">
        <v>593</v>
      </c>
      <c r="E571" s="139">
        <v>14.35</v>
      </c>
      <c r="F571" s="138"/>
      <c r="G571" s="138"/>
    </row>
    <row r="572" ht="15.75" customHeight="1" spans="1:7">
      <c r="A572" s="139">
        <v>11679</v>
      </c>
      <c r="B572" s="137" t="s">
        <v>1167</v>
      </c>
      <c r="C572" s="137" t="s">
        <v>592</v>
      </c>
      <c r="D572" s="137" t="s">
        <v>593</v>
      </c>
      <c r="E572" s="139">
        <v>19.45</v>
      </c>
      <c r="F572" s="138"/>
      <c r="G572" s="138"/>
    </row>
    <row r="573" ht="15.75" customHeight="1" spans="1:7">
      <c r="A573" s="139">
        <v>2512</v>
      </c>
      <c r="B573" s="137" t="s">
        <v>1168</v>
      </c>
      <c r="C573" s="137" t="s">
        <v>592</v>
      </c>
      <c r="D573" s="137" t="s">
        <v>639</v>
      </c>
      <c r="E573" s="139">
        <v>40.58</v>
      </c>
      <c r="F573" s="138"/>
      <c r="G573" s="138"/>
    </row>
    <row r="574" ht="15.75" customHeight="1" spans="1:7">
      <c r="A574" s="139">
        <v>4374</v>
      </c>
      <c r="B574" s="137" t="s">
        <v>1169</v>
      </c>
      <c r="C574" s="137" t="s">
        <v>592</v>
      </c>
      <c r="D574" s="137" t="s">
        <v>593</v>
      </c>
      <c r="E574" s="139">
        <v>0.59</v>
      </c>
      <c r="F574" s="138"/>
      <c r="G574" s="138"/>
    </row>
    <row r="575" ht="15.75" customHeight="1" spans="1:7">
      <c r="A575" s="139">
        <v>7568</v>
      </c>
      <c r="B575" s="137" t="s">
        <v>1170</v>
      </c>
      <c r="C575" s="137" t="s">
        <v>592</v>
      </c>
      <c r="D575" s="137" t="s">
        <v>593</v>
      </c>
      <c r="E575" s="139">
        <v>0.98</v>
      </c>
      <c r="F575" s="138"/>
      <c r="G575" s="138"/>
    </row>
    <row r="576" ht="15.75" customHeight="1" spans="1:7">
      <c r="A576" s="139">
        <v>7584</v>
      </c>
      <c r="B576" s="137" t="s">
        <v>1171</v>
      </c>
      <c r="C576" s="137" t="s">
        <v>592</v>
      </c>
      <c r="D576" s="137" t="s">
        <v>593</v>
      </c>
      <c r="E576" s="139">
        <v>1.49</v>
      </c>
      <c r="F576" s="138"/>
      <c r="G576" s="138"/>
    </row>
    <row r="577" ht="15.75" customHeight="1" spans="1:7">
      <c r="A577" s="139">
        <v>11945</v>
      </c>
      <c r="B577" s="137" t="s">
        <v>1172</v>
      </c>
      <c r="C577" s="137" t="s">
        <v>592</v>
      </c>
      <c r="D577" s="137" t="s">
        <v>593</v>
      </c>
      <c r="E577" s="139">
        <v>0.09</v>
      </c>
      <c r="F577" s="138"/>
      <c r="G577" s="138"/>
    </row>
    <row r="578" ht="15.75" customHeight="1" spans="1:7">
      <c r="A578" s="139">
        <v>11946</v>
      </c>
      <c r="B578" s="137" t="s">
        <v>1173</v>
      </c>
      <c r="C578" s="137" t="s">
        <v>592</v>
      </c>
      <c r="D578" s="137" t="s">
        <v>593</v>
      </c>
      <c r="E578" s="139">
        <v>0.11</v>
      </c>
      <c r="F578" s="138"/>
      <c r="G578" s="138"/>
    </row>
    <row r="579" ht="15.75" customHeight="1" spans="1:7">
      <c r="A579" s="139">
        <v>4375</v>
      </c>
      <c r="B579" s="137" t="s">
        <v>1174</v>
      </c>
      <c r="C579" s="137" t="s">
        <v>592</v>
      </c>
      <c r="D579" s="137" t="s">
        <v>599</v>
      </c>
      <c r="E579" s="139">
        <v>0.16</v>
      </c>
      <c r="F579" s="138"/>
      <c r="G579" s="138"/>
    </row>
    <row r="580" ht="15.75" customHeight="1" spans="1:7">
      <c r="A580" s="139">
        <v>11950</v>
      </c>
      <c r="B580" s="137" t="s">
        <v>1175</v>
      </c>
      <c r="C580" s="137" t="s">
        <v>592</v>
      </c>
      <c r="D580" s="137" t="s">
        <v>593</v>
      </c>
      <c r="E580" s="139">
        <v>0.33</v>
      </c>
      <c r="F580" s="138"/>
      <c r="G580" s="138"/>
    </row>
    <row r="581" ht="15.75" customHeight="1" spans="1:7">
      <c r="A581" s="139">
        <v>4376</v>
      </c>
      <c r="B581" s="137" t="s">
        <v>1176</v>
      </c>
      <c r="C581" s="137" t="s">
        <v>592</v>
      </c>
      <c r="D581" s="137" t="s">
        <v>593</v>
      </c>
      <c r="E581" s="139">
        <v>0.31</v>
      </c>
      <c r="F581" s="138"/>
      <c r="G581" s="138"/>
    </row>
    <row r="582" ht="15.75" customHeight="1" spans="1:7">
      <c r="A582" s="139">
        <v>7583</v>
      </c>
      <c r="B582" s="137" t="s">
        <v>1177</v>
      </c>
      <c r="C582" s="137" t="s">
        <v>592</v>
      </c>
      <c r="D582" s="137" t="s">
        <v>593</v>
      </c>
      <c r="E582" s="139">
        <v>0.67</v>
      </c>
      <c r="F582" s="138"/>
      <c r="G582" s="138"/>
    </row>
    <row r="583" ht="15.75" customHeight="1" spans="1:7">
      <c r="A583" s="139">
        <v>4350</v>
      </c>
      <c r="B583" s="137" t="s">
        <v>1178</v>
      </c>
      <c r="C583" s="137" t="s">
        <v>592</v>
      </c>
      <c r="D583" s="137" t="s">
        <v>593</v>
      </c>
      <c r="E583" s="139">
        <v>0.99</v>
      </c>
      <c r="F583" s="138"/>
      <c r="G583" s="138"/>
    </row>
    <row r="584" ht="15.75" customHeight="1" spans="1:7">
      <c r="A584" s="139">
        <v>44400</v>
      </c>
      <c r="B584" s="137" t="s">
        <v>1179</v>
      </c>
      <c r="C584" s="137" t="s">
        <v>592</v>
      </c>
      <c r="D584" s="137" t="s">
        <v>593</v>
      </c>
      <c r="E584" s="139">
        <v>23.94</v>
      </c>
      <c r="F584" s="138"/>
      <c r="G584" s="138"/>
    </row>
    <row r="585" ht="15.75" customHeight="1" spans="1:7">
      <c r="A585" s="139">
        <v>39886</v>
      </c>
      <c r="B585" s="137" t="s">
        <v>1180</v>
      </c>
      <c r="C585" s="137" t="s">
        <v>592</v>
      </c>
      <c r="D585" s="137" t="s">
        <v>639</v>
      </c>
      <c r="E585" s="139">
        <v>5.64</v>
      </c>
      <c r="F585" s="138"/>
      <c r="G585" s="138"/>
    </row>
    <row r="586" ht="15.75" customHeight="1" spans="1:7">
      <c r="A586" s="139">
        <v>39887</v>
      </c>
      <c r="B586" s="137" t="s">
        <v>1181</v>
      </c>
      <c r="C586" s="137" t="s">
        <v>592</v>
      </c>
      <c r="D586" s="137" t="s">
        <v>639</v>
      </c>
      <c r="E586" s="139">
        <v>8.46</v>
      </c>
      <c r="F586" s="138"/>
      <c r="G586" s="138"/>
    </row>
    <row r="587" ht="15.75" customHeight="1" spans="1:7">
      <c r="A587" s="139">
        <v>39888</v>
      </c>
      <c r="B587" s="137" t="s">
        <v>1182</v>
      </c>
      <c r="C587" s="137" t="s">
        <v>592</v>
      </c>
      <c r="D587" s="137" t="s">
        <v>639</v>
      </c>
      <c r="E587" s="139">
        <v>19.36</v>
      </c>
      <c r="F587" s="138"/>
      <c r="G587" s="138"/>
    </row>
    <row r="588" ht="15.75" customHeight="1" spans="1:7">
      <c r="A588" s="139">
        <v>39890</v>
      </c>
      <c r="B588" s="137" t="s">
        <v>1183</v>
      </c>
      <c r="C588" s="137" t="s">
        <v>592</v>
      </c>
      <c r="D588" s="137" t="s">
        <v>639</v>
      </c>
      <c r="E588" s="139">
        <v>33.04</v>
      </c>
      <c r="F588" s="138"/>
      <c r="G588" s="138"/>
    </row>
    <row r="589" ht="15.75" customHeight="1" spans="1:7">
      <c r="A589" s="139">
        <v>39891</v>
      </c>
      <c r="B589" s="137" t="s">
        <v>1184</v>
      </c>
      <c r="C589" s="137" t="s">
        <v>592</v>
      </c>
      <c r="D589" s="137" t="s">
        <v>639</v>
      </c>
      <c r="E589" s="139">
        <v>46.59</v>
      </c>
      <c r="F589" s="138"/>
      <c r="G589" s="138"/>
    </row>
    <row r="590" ht="15.75" customHeight="1" spans="1:7">
      <c r="A590" s="139">
        <v>39892</v>
      </c>
      <c r="B590" s="137" t="s">
        <v>1185</v>
      </c>
      <c r="C590" s="137" t="s">
        <v>592</v>
      </c>
      <c r="D590" s="137" t="s">
        <v>639</v>
      </c>
      <c r="E590" s="139">
        <v>145.23</v>
      </c>
      <c r="F590" s="138"/>
      <c r="G590" s="138"/>
    </row>
    <row r="591" ht="15.75" customHeight="1" spans="1:7">
      <c r="A591" s="139">
        <v>790</v>
      </c>
      <c r="B591" s="137" t="s">
        <v>1186</v>
      </c>
      <c r="C591" s="137" t="s">
        <v>592</v>
      </c>
      <c r="D591" s="137" t="s">
        <v>639</v>
      </c>
      <c r="E591" s="139">
        <v>23.11</v>
      </c>
      <c r="F591" s="138"/>
      <c r="G591" s="138"/>
    </row>
    <row r="592" ht="15.75" customHeight="1" spans="1:7">
      <c r="A592" s="139">
        <v>766</v>
      </c>
      <c r="B592" s="137" t="s">
        <v>1187</v>
      </c>
      <c r="C592" s="137" t="s">
        <v>592</v>
      </c>
      <c r="D592" s="137" t="s">
        <v>639</v>
      </c>
      <c r="E592" s="139">
        <v>23.11</v>
      </c>
      <c r="F592" s="138"/>
      <c r="G592" s="138"/>
    </row>
    <row r="593" ht="15.75" customHeight="1" spans="1:7">
      <c r="A593" s="139">
        <v>791</v>
      </c>
      <c r="B593" s="137" t="s">
        <v>1188</v>
      </c>
      <c r="C593" s="137" t="s">
        <v>592</v>
      </c>
      <c r="D593" s="137" t="s">
        <v>639</v>
      </c>
      <c r="E593" s="139">
        <v>23.11</v>
      </c>
      <c r="F593" s="138"/>
      <c r="G593" s="138"/>
    </row>
    <row r="594" ht="15.75" customHeight="1" spans="1:7">
      <c r="A594" s="139">
        <v>767</v>
      </c>
      <c r="B594" s="137" t="s">
        <v>1189</v>
      </c>
      <c r="C594" s="137" t="s">
        <v>592</v>
      </c>
      <c r="D594" s="137" t="s">
        <v>639</v>
      </c>
      <c r="E594" s="139">
        <v>23.11</v>
      </c>
      <c r="F594" s="138"/>
      <c r="G594" s="138"/>
    </row>
    <row r="595" ht="15.75" customHeight="1" spans="1:7">
      <c r="A595" s="139">
        <v>768</v>
      </c>
      <c r="B595" s="137" t="s">
        <v>1190</v>
      </c>
      <c r="C595" s="137" t="s">
        <v>592</v>
      </c>
      <c r="D595" s="137" t="s">
        <v>639</v>
      </c>
      <c r="E595" s="139">
        <v>18.15</v>
      </c>
      <c r="F595" s="138"/>
      <c r="G595" s="138"/>
    </row>
    <row r="596" ht="15.75" customHeight="1" spans="1:7">
      <c r="A596" s="139">
        <v>789</v>
      </c>
      <c r="B596" s="137" t="s">
        <v>1191</v>
      </c>
      <c r="C596" s="137" t="s">
        <v>592</v>
      </c>
      <c r="D596" s="137" t="s">
        <v>639</v>
      </c>
      <c r="E596" s="139">
        <v>17.76</v>
      </c>
      <c r="F596" s="138"/>
      <c r="G596" s="138"/>
    </row>
    <row r="597" ht="15.75" customHeight="1" spans="1:7">
      <c r="A597" s="139">
        <v>769</v>
      </c>
      <c r="B597" s="137" t="s">
        <v>1192</v>
      </c>
      <c r="C597" s="137" t="s">
        <v>592</v>
      </c>
      <c r="D597" s="137" t="s">
        <v>639</v>
      </c>
      <c r="E597" s="139">
        <v>18.15</v>
      </c>
      <c r="F597" s="138"/>
      <c r="G597" s="138"/>
    </row>
    <row r="598" ht="15.75" customHeight="1" spans="1:7">
      <c r="A598" s="139">
        <v>770</v>
      </c>
      <c r="B598" s="137" t="s">
        <v>1193</v>
      </c>
      <c r="C598" s="137" t="s">
        <v>592</v>
      </c>
      <c r="D598" s="137" t="s">
        <v>639</v>
      </c>
      <c r="E598" s="139">
        <v>6.4</v>
      </c>
      <c r="F598" s="138"/>
      <c r="G598" s="138"/>
    </row>
    <row r="599" ht="15.75" customHeight="1" spans="1:7">
      <c r="A599" s="139">
        <v>12394</v>
      </c>
      <c r="B599" s="137" t="s">
        <v>1194</v>
      </c>
      <c r="C599" s="137" t="s">
        <v>592</v>
      </c>
      <c r="D599" s="137" t="s">
        <v>639</v>
      </c>
      <c r="E599" s="139">
        <v>6.4</v>
      </c>
      <c r="F599" s="138"/>
      <c r="G599" s="138"/>
    </row>
    <row r="600" ht="15.75" customHeight="1" spans="1:7">
      <c r="A600" s="139">
        <v>764</v>
      </c>
      <c r="B600" s="137" t="s">
        <v>1195</v>
      </c>
      <c r="C600" s="137" t="s">
        <v>592</v>
      </c>
      <c r="D600" s="137" t="s">
        <v>639</v>
      </c>
      <c r="E600" s="139">
        <v>11.17</v>
      </c>
      <c r="F600" s="138"/>
      <c r="G600" s="138"/>
    </row>
    <row r="601" ht="15.75" customHeight="1" spans="1:7">
      <c r="A601" s="139">
        <v>765</v>
      </c>
      <c r="B601" s="137" t="s">
        <v>1196</v>
      </c>
      <c r="C601" s="137" t="s">
        <v>592</v>
      </c>
      <c r="D601" s="137" t="s">
        <v>639</v>
      </c>
      <c r="E601" s="139">
        <v>11.17</v>
      </c>
      <c r="F601" s="138"/>
      <c r="G601" s="138"/>
    </row>
    <row r="602" ht="15.75" customHeight="1" spans="1:7">
      <c r="A602" s="139">
        <v>787</v>
      </c>
      <c r="B602" s="137" t="s">
        <v>1197</v>
      </c>
      <c r="C602" s="137" t="s">
        <v>592</v>
      </c>
      <c r="D602" s="137" t="s">
        <v>639</v>
      </c>
      <c r="E602" s="139">
        <v>49.89</v>
      </c>
      <c r="F602" s="138"/>
      <c r="G602" s="138"/>
    </row>
    <row r="603" ht="15.75" customHeight="1" spans="1:7">
      <c r="A603" s="139">
        <v>774</v>
      </c>
      <c r="B603" s="137" t="s">
        <v>1198</v>
      </c>
      <c r="C603" s="137" t="s">
        <v>592</v>
      </c>
      <c r="D603" s="137" t="s">
        <v>639</v>
      </c>
      <c r="E603" s="139">
        <v>49.89</v>
      </c>
      <c r="F603" s="138"/>
      <c r="G603" s="138"/>
    </row>
    <row r="604" ht="15.75" customHeight="1" spans="1:7">
      <c r="A604" s="139">
        <v>773</v>
      </c>
      <c r="B604" s="137" t="s">
        <v>1199</v>
      </c>
      <c r="C604" s="137" t="s">
        <v>592</v>
      </c>
      <c r="D604" s="137" t="s">
        <v>639</v>
      </c>
      <c r="E604" s="139">
        <v>49.89</v>
      </c>
      <c r="F604" s="138"/>
      <c r="G604" s="138"/>
    </row>
    <row r="605" ht="15.75" customHeight="1" spans="1:7">
      <c r="A605" s="139">
        <v>775</v>
      </c>
      <c r="B605" s="137" t="s">
        <v>1200</v>
      </c>
      <c r="C605" s="137" t="s">
        <v>592</v>
      </c>
      <c r="D605" s="137" t="s">
        <v>639</v>
      </c>
      <c r="E605" s="139">
        <v>49.89</v>
      </c>
      <c r="F605" s="138"/>
      <c r="G605" s="138"/>
    </row>
    <row r="606" ht="15.75" customHeight="1" spans="1:7">
      <c r="A606" s="139">
        <v>788</v>
      </c>
      <c r="B606" s="137" t="s">
        <v>1201</v>
      </c>
      <c r="C606" s="137" t="s">
        <v>592</v>
      </c>
      <c r="D606" s="137" t="s">
        <v>639</v>
      </c>
      <c r="E606" s="139">
        <v>31.01</v>
      </c>
      <c r="F606" s="138"/>
      <c r="G606" s="138"/>
    </row>
    <row r="607" ht="15.75" customHeight="1" spans="1:7">
      <c r="A607" s="139">
        <v>772</v>
      </c>
      <c r="B607" s="137" t="s">
        <v>1202</v>
      </c>
      <c r="C607" s="137" t="s">
        <v>592</v>
      </c>
      <c r="D607" s="137" t="s">
        <v>639</v>
      </c>
      <c r="E607" s="139">
        <v>31.01</v>
      </c>
      <c r="F607" s="138"/>
      <c r="G607" s="138"/>
    </row>
    <row r="608" ht="15.75" customHeight="1" spans="1:7">
      <c r="A608" s="139">
        <v>771</v>
      </c>
      <c r="B608" s="137" t="s">
        <v>1203</v>
      </c>
      <c r="C608" s="137" t="s">
        <v>592</v>
      </c>
      <c r="D608" s="137" t="s">
        <v>639</v>
      </c>
      <c r="E608" s="139">
        <v>31.01</v>
      </c>
      <c r="F608" s="138"/>
      <c r="G608" s="138"/>
    </row>
    <row r="609" ht="15.75" customHeight="1" spans="1:7">
      <c r="A609" s="139">
        <v>779</v>
      </c>
      <c r="B609" s="137" t="s">
        <v>1204</v>
      </c>
      <c r="C609" s="137" t="s">
        <v>592</v>
      </c>
      <c r="D609" s="137" t="s">
        <v>639</v>
      </c>
      <c r="E609" s="139">
        <v>7.71</v>
      </c>
      <c r="F609" s="138"/>
      <c r="G609" s="138"/>
    </row>
    <row r="610" ht="15.75" customHeight="1" spans="1:7">
      <c r="A610" s="139">
        <v>776</v>
      </c>
      <c r="B610" s="137" t="s">
        <v>1205</v>
      </c>
      <c r="C610" s="137" t="s">
        <v>592</v>
      </c>
      <c r="D610" s="137" t="s">
        <v>639</v>
      </c>
      <c r="E610" s="139">
        <v>73.55</v>
      </c>
      <c r="F610" s="138"/>
      <c r="G610" s="138"/>
    </row>
    <row r="611" ht="15.75" customHeight="1" spans="1:7">
      <c r="A611" s="139">
        <v>777</v>
      </c>
      <c r="B611" s="137" t="s">
        <v>1206</v>
      </c>
      <c r="C611" s="137" t="s">
        <v>592</v>
      </c>
      <c r="D611" s="137" t="s">
        <v>639</v>
      </c>
      <c r="E611" s="139">
        <v>71.5</v>
      </c>
      <c r="F611" s="138"/>
      <c r="G611" s="138"/>
    </row>
    <row r="612" ht="15.75" customHeight="1" spans="1:7">
      <c r="A612" s="139">
        <v>780</v>
      </c>
      <c r="B612" s="137" t="s">
        <v>1207</v>
      </c>
      <c r="C612" s="137" t="s">
        <v>592</v>
      </c>
      <c r="D612" s="137" t="s">
        <v>639</v>
      </c>
      <c r="E612" s="139">
        <v>71.86</v>
      </c>
      <c r="F612" s="138"/>
      <c r="G612" s="138"/>
    </row>
    <row r="613" ht="15.75" customHeight="1" spans="1:7">
      <c r="A613" s="139">
        <v>778</v>
      </c>
      <c r="B613" s="137" t="s">
        <v>1208</v>
      </c>
      <c r="C613" s="137" t="s">
        <v>592</v>
      </c>
      <c r="D613" s="137" t="s">
        <v>639</v>
      </c>
      <c r="E613" s="139">
        <v>73.55</v>
      </c>
      <c r="F613" s="138"/>
      <c r="G613" s="138"/>
    </row>
    <row r="614" ht="15.75" customHeight="1" spans="1:7">
      <c r="A614" s="139">
        <v>781</v>
      </c>
      <c r="B614" s="137" t="s">
        <v>1209</v>
      </c>
      <c r="C614" s="137" t="s">
        <v>592</v>
      </c>
      <c r="D614" s="137" t="s">
        <v>639</v>
      </c>
      <c r="E614" s="139">
        <v>135.9</v>
      </c>
      <c r="F614" s="138"/>
      <c r="G614" s="138"/>
    </row>
    <row r="615" ht="15.75" customHeight="1" spans="1:7">
      <c r="A615" s="139">
        <v>786</v>
      </c>
      <c r="B615" s="137" t="s">
        <v>1210</v>
      </c>
      <c r="C615" s="137" t="s">
        <v>592</v>
      </c>
      <c r="D615" s="137" t="s">
        <v>639</v>
      </c>
      <c r="E615" s="139">
        <v>135.9</v>
      </c>
      <c r="F615" s="138"/>
      <c r="G615" s="138"/>
    </row>
    <row r="616" ht="15.75" customHeight="1" spans="1:7">
      <c r="A616" s="139">
        <v>782</v>
      </c>
      <c r="B616" s="137" t="s">
        <v>1211</v>
      </c>
      <c r="C616" s="137" t="s">
        <v>592</v>
      </c>
      <c r="D616" s="137" t="s">
        <v>639</v>
      </c>
      <c r="E616" s="139">
        <v>135.9</v>
      </c>
      <c r="F616" s="138"/>
      <c r="G616" s="138"/>
    </row>
    <row r="617" ht="15.75" customHeight="1" spans="1:7">
      <c r="A617" s="139">
        <v>783</v>
      </c>
      <c r="B617" s="137" t="s">
        <v>1212</v>
      </c>
      <c r="C617" s="137" t="s">
        <v>592</v>
      </c>
      <c r="D617" s="137" t="s">
        <v>639</v>
      </c>
      <c r="E617" s="139">
        <v>371.95</v>
      </c>
      <c r="F617" s="138"/>
      <c r="G617" s="138"/>
    </row>
    <row r="618" ht="15.75" customHeight="1" spans="1:7">
      <c r="A618" s="139">
        <v>785</v>
      </c>
      <c r="B618" s="137" t="s">
        <v>1213</v>
      </c>
      <c r="C618" s="137" t="s">
        <v>592</v>
      </c>
      <c r="D618" s="137" t="s">
        <v>639</v>
      </c>
      <c r="E618" s="139">
        <v>393</v>
      </c>
      <c r="F618" s="138"/>
      <c r="G618" s="138"/>
    </row>
    <row r="619" ht="15.75" customHeight="1" spans="1:7">
      <c r="A619" s="139">
        <v>784</v>
      </c>
      <c r="B619" s="137" t="s">
        <v>1214</v>
      </c>
      <c r="C619" s="137" t="s">
        <v>592</v>
      </c>
      <c r="D619" s="137" t="s">
        <v>639</v>
      </c>
      <c r="E619" s="139">
        <v>421.59</v>
      </c>
      <c r="F619" s="138"/>
      <c r="G619" s="138"/>
    </row>
    <row r="620" ht="15.75" customHeight="1" spans="1:7">
      <c r="A620" s="139">
        <v>828</v>
      </c>
      <c r="B620" s="137" t="s">
        <v>1215</v>
      </c>
      <c r="C620" s="137" t="s">
        <v>592</v>
      </c>
      <c r="D620" s="137" t="s">
        <v>593</v>
      </c>
      <c r="E620" s="139">
        <v>0.59</v>
      </c>
      <c r="F620" s="138"/>
      <c r="G620" s="138"/>
    </row>
    <row r="621" ht="15.75" customHeight="1" spans="1:7">
      <c r="A621" s="139">
        <v>829</v>
      </c>
      <c r="B621" s="137" t="s">
        <v>1216</v>
      </c>
      <c r="C621" s="137" t="s">
        <v>592</v>
      </c>
      <c r="D621" s="137" t="s">
        <v>593</v>
      </c>
      <c r="E621" s="139">
        <v>0.95</v>
      </c>
      <c r="F621" s="138"/>
      <c r="G621" s="138"/>
    </row>
    <row r="622" ht="15.75" customHeight="1" spans="1:7">
      <c r="A622" s="139">
        <v>812</v>
      </c>
      <c r="B622" s="137" t="s">
        <v>1217</v>
      </c>
      <c r="C622" s="137" t="s">
        <v>592</v>
      </c>
      <c r="D622" s="137" t="s">
        <v>593</v>
      </c>
      <c r="E622" s="139">
        <v>2.09</v>
      </c>
      <c r="F622" s="138"/>
      <c r="G622" s="138"/>
    </row>
    <row r="623" ht="15.75" customHeight="1" spans="1:7">
      <c r="A623" s="139">
        <v>819</v>
      </c>
      <c r="B623" s="137" t="s">
        <v>1218</v>
      </c>
      <c r="C623" s="137" t="s">
        <v>592</v>
      </c>
      <c r="D623" s="137" t="s">
        <v>593</v>
      </c>
      <c r="E623" s="139">
        <v>3.63</v>
      </c>
      <c r="F623" s="138"/>
      <c r="G623" s="138"/>
    </row>
    <row r="624" ht="15.75" customHeight="1" spans="1:7">
      <c r="A624" s="139">
        <v>818</v>
      </c>
      <c r="B624" s="137" t="s">
        <v>1219</v>
      </c>
      <c r="C624" s="137" t="s">
        <v>592</v>
      </c>
      <c r="D624" s="137" t="s">
        <v>593</v>
      </c>
      <c r="E624" s="139">
        <v>6.78</v>
      </c>
      <c r="F624" s="138"/>
      <c r="G624" s="138"/>
    </row>
    <row r="625" ht="15.75" customHeight="1" spans="1:7">
      <c r="A625" s="139">
        <v>832</v>
      </c>
      <c r="B625" s="137" t="s">
        <v>1220</v>
      </c>
      <c r="C625" s="137" t="s">
        <v>592</v>
      </c>
      <c r="D625" s="137" t="s">
        <v>593</v>
      </c>
      <c r="E625" s="139">
        <v>2.8</v>
      </c>
      <c r="F625" s="138"/>
      <c r="G625" s="138"/>
    </row>
    <row r="626" ht="15.75" customHeight="1" spans="1:7">
      <c r="A626" s="139">
        <v>834</v>
      </c>
      <c r="B626" s="137" t="s">
        <v>1221</v>
      </c>
      <c r="C626" s="137" t="s">
        <v>592</v>
      </c>
      <c r="D626" s="137" t="s">
        <v>593</v>
      </c>
      <c r="E626" s="139">
        <v>3.62</v>
      </c>
      <c r="F626" s="138"/>
      <c r="G626" s="138"/>
    </row>
    <row r="627" ht="15.75" customHeight="1" spans="1:7">
      <c r="A627" s="139">
        <v>813</v>
      </c>
      <c r="B627" s="137" t="s">
        <v>1222</v>
      </c>
      <c r="C627" s="137" t="s">
        <v>592</v>
      </c>
      <c r="D627" s="137" t="s">
        <v>593</v>
      </c>
      <c r="E627" s="139">
        <v>4.22</v>
      </c>
      <c r="F627" s="138"/>
      <c r="G627" s="138"/>
    </row>
    <row r="628" ht="15.75" customHeight="1" spans="1:7">
      <c r="A628" s="139">
        <v>820</v>
      </c>
      <c r="B628" s="137" t="s">
        <v>1223</v>
      </c>
      <c r="C628" s="137" t="s">
        <v>592</v>
      </c>
      <c r="D628" s="137" t="s">
        <v>593</v>
      </c>
      <c r="E628" s="139">
        <v>5.68</v>
      </c>
      <c r="F628" s="138"/>
      <c r="G628" s="138"/>
    </row>
    <row r="629" ht="15.75" customHeight="1" spans="1:7">
      <c r="A629" s="139">
        <v>816</v>
      </c>
      <c r="B629" s="137" t="s">
        <v>1224</v>
      </c>
      <c r="C629" s="137" t="s">
        <v>592</v>
      </c>
      <c r="D629" s="137" t="s">
        <v>593</v>
      </c>
      <c r="E629" s="139">
        <v>10.12</v>
      </c>
      <c r="F629" s="138"/>
      <c r="G629" s="138"/>
    </row>
    <row r="630" ht="15.75" customHeight="1" spans="1:7">
      <c r="A630" s="139">
        <v>814</v>
      </c>
      <c r="B630" s="137" t="s">
        <v>1225</v>
      </c>
      <c r="C630" s="137" t="s">
        <v>592</v>
      </c>
      <c r="D630" s="137" t="s">
        <v>593</v>
      </c>
      <c r="E630" s="139">
        <v>12.57</v>
      </c>
      <c r="F630" s="138"/>
      <c r="G630" s="138"/>
    </row>
    <row r="631" ht="15.75" customHeight="1" spans="1:7">
      <c r="A631" s="139">
        <v>822</v>
      </c>
      <c r="B631" s="137" t="s">
        <v>1226</v>
      </c>
      <c r="C631" s="137" t="s">
        <v>592</v>
      </c>
      <c r="D631" s="137" t="s">
        <v>593</v>
      </c>
      <c r="E631" s="139">
        <v>16.41</v>
      </c>
      <c r="F631" s="138"/>
      <c r="G631" s="138"/>
    </row>
    <row r="632" ht="15.75" customHeight="1" spans="1:7">
      <c r="A632" s="139">
        <v>821</v>
      </c>
      <c r="B632" s="137" t="s">
        <v>1227</v>
      </c>
      <c r="C632" s="137" t="s">
        <v>592</v>
      </c>
      <c r="D632" s="137" t="s">
        <v>593</v>
      </c>
      <c r="E632" s="139">
        <v>18.77</v>
      </c>
      <c r="F632" s="138"/>
      <c r="G632" s="138"/>
    </row>
    <row r="633" ht="15.75" customHeight="1" spans="1:7">
      <c r="A633" s="139">
        <v>20086</v>
      </c>
      <c r="B633" s="137" t="s">
        <v>1228</v>
      </c>
      <c r="C633" s="137" t="s">
        <v>592</v>
      </c>
      <c r="D633" s="137" t="s">
        <v>593</v>
      </c>
      <c r="E633" s="139">
        <v>2.51</v>
      </c>
      <c r="F633" s="138"/>
      <c r="G633" s="138"/>
    </row>
    <row r="634" ht="15.75" customHeight="1" spans="1:7">
      <c r="A634" s="139">
        <v>39191</v>
      </c>
      <c r="B634" s="137" t="s">
        <v>1229</v>
      </c>
      <c r="C634" s="137" t="s">
        <v>592</v>
      </c>
      <c r="D634" s="137" t="s">
        <v>593</v>
      </c>
      <c r="E634" s="139">
        <v>21.7</v>
      </c>
      <c r="F634" s="138"/>
      <c r="G634" s="138"/>
    </row>
    <row r="635" ht="15.75" customHeight="1" spans="1:7">
      <c r="A635" s="139">
        <v>39190</v>
      </c>
      <c r="B635" s="137" t="s">
        <v>1230</v>
      </c>
      <c r="C635" s="137" t="s">
        <v>592</v>
      </c>
      <c r="D635" s="137" t="s">
        <v>593</v>
      </c>
      <c r="E635" s="139">
        <v>22.67</v>
      </c>
      <c r="F635" s="138"/>
      <c r="G635" s="138"/>
    </row>
    <row r="636" ht="15.75" customHeight="1" spans="1:7">
      <c r="A636" s="139">
        <v>39189</v>
      </c>
      <c r="B636" s="137" t="s">
        <v>1231</v>
      </c>
      <c r="C636" s="137" t="s">
        <v>592</v>
      </c>
      <c r="D636" s="137" t="s">
        <v>593</v>
      </c>
      <c r="E636" s="139">
        <v>23.99</v>
      </c>
      <c r="F636" s="138"/>
      <c r="G636" s="138"/>
    </row>
    <row r="637" ht="15.75" customHeight="1" spans="1:7">
      <c r="A637" s="139">
        <v>39186</v>
      </c>
      <c r="B637" s="137" t="s">
        <v>1232</v>
      </c>
      <c r="C637" s="137" t="s">
        <v>592</v>
      </c>
      <c r="D637" s="137" t="s">
        <v>593</v>
      </c>
      <c r="E637" s="139">
        <v>21.46</v>
      </c>
      <c r="F637" s="138"/>
      <c r="G637" s="138"/>
    </row>
    <row r="638" ht="15.75" customHeight="1" spans="1:7">
      <c r="A638" s="139">
        <v>39188</v>
      </c>
      <c r="B638" s="137" t="s">
        <v>1233</v>
      </c>
      <c r="C638" s="137" t="s">
        <v>592</v>
      </c>
      <c r="D638" s="137" t="s">
        <v>593</v>
      </c>
      <c r="E638" s="139">
        <v>17.66</v>
      </c>
      <c r="F638" s="138"/>
      <c r="G638" s="138"/>
    </row>
    <row r="639" ht="15.75" customHeight="1" spans="1:7">
      <c r="A639" s="139">
        <v>39187</v>
      </c>
      <c r="B639" s="137" t="s">
        <v>1234</v>
      </c>
      <c r="C639" s="137" t="s">
        <v>592</v>
      </c>
      <c r="D639" s="137" t="s">
        <v>593</v>
      </c>
      <c r="E639" s="139">
        <v>18.51</v>
      </c>
      <c r="F639" s="138"/>
      <c r="G639" s="138"/>
    </row>
    <row r="640" ht="15.75" customHeight="1" spans="1:7">
      <c r="A640" s="139">
        <v>39184</v>
      </c>
      <c r="B640" s="137" t="s">
        <v>1235</v>
      </c>
      <c r="C640" s="137" t="s">
        <v>592</v>
      </c>
      <c r="D640" s="137" t="s">
        <v>593</v>
      </c>
      <c r="E640" s="139">
        <v>6.96</v>
      </c>
      <c r="F640" s="138"/>
      <c r="G640" s="138"/>
    </row>
    <row r="641" ht="15.75" customHeight="1" spans="1:7">
      <c r="A641" s="139">
        <v>39185</v>
      </c>
      <c r="B641" s="137" t="s">
        <v>1236</v>
      </c>
      <c r="C641" s="137" t="s">
        <v>592</v>
      </c>
      <c r="D641" s="137" t="s">
        <v>593</v>
      </c>
      <c r="E641" s="139">
        <v>6.35</v>
      </c>
      <c r="F641" s="138"/>
      <c r="G641" s="138"/>
    </row>
    <row r="642" ht="15.75" customHeight="1" spans="1:7">
      <c r="A642" s="139">
        <v>39198</v>
      </c>
      <c r="B642" s="137" t="s">
        <v>1237</v>
      </c>
      <c r="C642" s="137" t="s">
        <v>592</v>
      </c>
      <c r="D642" s="137" t="s">
        <v>593</v>
      </c>
      <c r="E642" s="139">
        <v>71.19</v>
      </c>
      <c r="F642" s="138"/>
      <c r="G642" s="138"/>
    </row>
    <row r="643" ht="15.75" customHeight="1" spans="1:7">
      <c r="A643" s="139">
        <v>39197</v>
      </c>
      <c r="B643" s="137" t="s">
        <v>1238</v>
      </c>
      <c r="C643" s="137" t="s">
        <v>592</v>
      </c>
      <c r="D643" s="137" t="s">
        <v>593</v>
      </c>
      <c r="E643" s="139">
        <v>74.37</v>
      </c>
      <c r="F643" s="138"/>
      <c r="G643" s="138"/>
    </row>
    <row r="644" ht="15.75" customHeight="1" spans="1:7">
      <c r="A644" s="139">
        <v>39196</v>
      </c>
      <c r="B644" s="137" t="s">
        <v>1239</v>
      </c>
      <c r="C644" s="137" t="s">
        <v>592</v>
      </c>
      <c r="D644" s="137" t="s">
        <v>593</v>
      </c>
      <c r="E644" s="139">
        <v>76.69</v>
      </c>
      <c r="F644" s="138"/>
      <c r="G644" s="138"/>
    </row>
    <row r="645" ht="15.75" customHeight="1" spans="1:7">
      <c r="A645" s="139">
        <v>39199</v>
      </c>
      <c r="B645" s="137" t="s">
        <v>1240</v>
      </c>
      <c r="C645" s="137" t="s">
        <v>592</v>
      </c>
      <c r="D645" s="137" t="s">
        <v>593</v>
      </c>
      <c r="E645" s="139">
        <v>68.51</v>
      </c>
      <c r="F645" s="138"/>
      <c r="G645" s="138"/>
    </row>
    <row r="646" ht="15.75" customHeight="1" spans="1:7">
      <c r="A646" s="139">
        <v>39195</v>
      </c>
      <c r="B646" s="137" t="s">
        <v>1241</v>
      </c>
      <c r="C646" s="137" t="s">
        <v>592</v>
      </c>
      <c r="D646" s="137" t="s">
        <v>593</v>
      </c>
      <c r="E646" s="139">
        <v>39.54</v>
      </c>
      <c r="F646" s="138"/>
      <c r="G646" s="138"/>
    </row>
    <row r="647" ht="15.75" customHeight="1" spans="1:7">
      <c r="A647" s="139">
        <v>39194</v>
      </c>
      <c r="B647" s="137" t="s">
        <v>1242</v>
      </c>
      <c r="C647" s="137" t="s">
        <v>592</v>
      </c>
      <c r="D647" s="137" t="s">
        <v>593</v>
      </c>
      <c r="E647" s="139">
        <v>42.32</v>
      </c>
      <c r="F647" s="138"/>
      <c r="G647" s="138"/>
    </row>
    <row r="648" ht="15.75" customHeight="1" spans="1:7">
      <c r="A648" s="139">
        <v>39193</v>
      </c>
      <c r="B648" s="137" t="s">
        <v>1243</v>
      </c>
      <c r="C648" s="137" t="s">
        <v>592</v>
      </c>
      <c r="D648" s="137" t="s">
        <v>593</v>
      </c>
      <c r="E648" s="139">
        <v>46.38</v>
      </c>
      <c r="F648" s="138"/>
      <c r="G648" s="138"/>
    </row>
    <row r="649" ht="15.75" customHeight="1" spans="1:7">
      <c r="A649" s="139">
        <v>39192</v>
      </c>
      <c r="B649" s="137" t="s">
        <v>1244</v>
      </c>
      <c r="C649" s="137" t="s">
        <v>592</v>
      </c>
      <c r="D649" s="137" t="s">
        <v>593</v>
      </c>
      <c r="E649" s="139">
        <v>48.25</v>
      </c>
      <c r="F649" s="138"/>
      <c r="G649" s="138"/>
    </row>
    <row r="650" ht="15.75" customHeight="1" spans="1:7">
      <c r="A650" s="139">
        <v>39920</v>
      </c>
      <c r="B650" s="137" t="s">
        <v>1245</v>
      </c>
      <c r="C650" s="137" t="s">
        <v>592</v>
      </c>
      <c r="D650" s="137" t="s">
        <v>593</v>
      </c>
      <c r="E650" s="139">
        <v>5.84</v>
      </c>
      <c r="F650" s="138"/>
      <c r="G650" s="138"/>
    </row>
    <row r="651" ht="15.75" customHeight="1" spans="1:7">
      <c r="A651" s="139">
        <v>39201</v>
      </c>
      <c r="B651" s="137" t="s">
        <v>1246</v>
      </c>
      <c r="C651" s="137" t="s">
        <v>592</v>
      </c>
      <c r="D651" s="137" t="s">
        <v>593</v>
      </c>
      <c r="E651" s="139">
        <v>85.11</v>
      </c>
      <c r="F651" s="138"/>
      <c r="G651" s="138"/>
    </row>
    <row r="652" ht="15.75" customHeight="1" spans="1:7">
      <c r="A652" s="139">
        <v>39200</v>
      </c>
      <c r="B652" s="137" t="s">
        <v>1247</v>
      </c>
      <c r="C652" s="137" t="s">
        <v>592</v>
      </c>
      <c r="D652" s="137" t="s">
        <v>593</v>
      </c>
      <c r="E652" s="139">
        <v>85.8</v>
      </c>
      <c r="F652" s="138"/>
      <c r="G652" s="138"/>
    </row>
    <row r="653" ht="15.75" customHeight="1" spans="1:7">
      <c r="A653" s="139">
        <v>39203</v>
      </c>
      <c r="B653" s="137" t="s">
        <v>1248</v>
      </c>
      <c r="C653" s="137" t="s">
        <v>592</v>
      </c>
      <c r="D653" s="137" t="s">
        <v>593</v>
      </c>
      <c r="E653" s="139">
        <v>69.28</v>
      </c>
      <c r="F653" s="138"/>
      <c r="G653" s="138"/>
    </row>
    <row r="654" ht="15.75" customHeight="1" spans="1:7">
      <c r="A654" s="139">
        <v>39202</v>
      </c>
      <c r="B654" s="137" t="s">
        <v>1249</v>
      </c>
      <c r="C654" s="137" t="s">
        <v>592</v>
      </c>
      <c r="D654" s="137" t="s">
        <v>593</v>
      </c>
      <c r="E654" s="139">
        <v>81.38</v>
      </c>
      <c r="F654" s="138"/>
      <c r="G654" s="138"/>
    </row>
    <row r="655" ht="15.75" customHeight="1" spans="1:7">
      <c r="A655" s="139">
        <v>39205</v>
      </c>
      <c r="B655" s="137" t="s">
        <v>1250</v>
      </c>
      <c r="C655" s="137" t="s">
        <v>592</v>
      </c>
      <c r="D655" s="137" t="s">
        <v>593</v>
      </c>
      <c r="E655" s="139">
        <v>135.77</v>
      </c>
      <c r="F655" s="138"/>
      <c r="G655" s="138"/>
    </row>
    <row r="656" ht="15.75" customHeight="1" spans="1:7">
      <c r="A656" s="139">
        <v>39204</v>
      </c>
      <c r="B656" s="137" t="s">
        <v>1251</v>
      </c>
      <c r="C656" s="137" t="s">
        <v>592</v>
      </c>
      <c r="D656" s="137" t="s">
        <v>593</v>
      </c>
      <c r="E656" s="139">
        <v>139.06</v>
      </c>
      <c r="F656" s="138"/>
      <c r="G656" s="138"/>
    </row>
    <row r="657" ht="15.75" customHeight="1" spans="1:7">
      <c r="A657" s="139">
        <v>39206</v>
      </c>
      <c r="B657" s="137" t="s">
        <v>1252</v>
      </c>
      <c r="C657" s="137" t="s">
        <v>592</v>
      </c>
      <c r="D657" s="137" t="s">
        <v>593</v>
      </c>
      <c r="E657" s="139">
        <v>131.92</v>
      </c>
      <c r="F657" s="138"/>
      <c r="G657" s="138"/>
    </row>
    <row r="658" ht="15.75" customHeight="1" spans="1:7">
      <c r="A658" s="139">
        <v>798</v>
      </c>
      <c r="B658" s="137" t="s">
        <v>1253</v>
      </c>
      <c r="C658" s="137" t="s">
        <v>592</v>
      </c>
      <c r="D658" s="137" t="s">
        <v>593</v>
      </c>
      <c r="E658" s="139">
        <v>1.17</v>
      </c>
      <c r="F658" s="138"/>
      <c r="G658" s="138"/>
    </row>
    <row r="659" ht="15.75" customHeight="1" spans="1:7">
      <c r="A659" s="139">
        <v>797</v>
      </c>
      <c r="B659" s="137" t="s">
        <v>1254</v>
      </c>
      <c r="C659" s="137" t="s">
        <v>592</v>
      </c>
      <c r="D659" s="137" t="s">
        <v>593</v>
      </c>
      <c r="E659" s="139">
        <v>8.5</v>
      </c>
      <c r="F659" s="138"/>
      <c r="G659" s="138"/>
    </row>
    <row r="660" ht="15.75" customHeight="1" spans="1:7">
      <c r="A660" s="139">
        <v>796</v>
      </c>
      <c r="B660" s="137" t="s">
        <v>1255</v>
      </c>
      <c r="C660" s="137" t="s">
        <v>592</v>
      </c>
      <c r="D660" s="137" t="s">
        <v>593</v>
      </c>
      <c r="E660" s="139">
        <v>7.22</v>
      </c>
      <c r="F660" s="138"/>
      <c r="G660" s="138"/>
    </row>
    <row r="661" ht="15.75" customHeight="1" spans="1:7">
      <c r="A661" s="139">
        <v>799</v>
      </c>
      <c r="B661" s="137" t="s">
        <v>1256</v>
      </c>
      <c r="C661" s="137" t="s">
        <v>592</v>
      </c>
      <c r="D661" s="137" t="s">
        <v>593</v>
      </c>
      <c r="E661" s="139">
        <v>3.49</v>
      </c>
      <c r="F661" s="138"/>
      <c r="G661" s="138"/>
    </row>
    <row r="662" ht="15.75" customHeight="1" spans="1:7">
      <c r="A662" s="139">
        <v>792</v>
      </c>
      <c r="B662" s="137" t="s">
        <v>1257</v>
      </c>
      <c r="C662" s="137" t="s">
        <v>592</v>
      </c>
      <c r="D662" s="137" t="s">
        <v>593</v>
      </c>
      <c r="E662" s="139">
        <v>3.38</v>
      </c>
      <c r="F662" s="138"/>
      <c r="G662" s="138"/>
    </row>
    <row r="663" ht="15.75" customHeight="1" spans="1:7">
      <c r="A663" s="139">
        <v>38001</v>
      </c>
      <c r="B663" s="137" t="s">
        <v>1258</v>
      </c>
      <c r="C663" s="137" t="s">
        <v>592</v>
      </c>
      <c r="D663" s="137" t="s">
        <v>593</v>
      </c>
      <c r="E663" s="139">
        <v>0.88</v>
      </c>
      <c r="F663" s="138"/>
      <c r="G663" s="138"/>
    </row>
    <row r="664" ht="15.75" customHeight="1" spans="1:7">
      <c r="A664" s="139">
        <v>38002</v>
      </c>
      <c r="B664" s="137" t="s">
        <v>1259</v>
      </c>
      <c r="C664" s="137" t="s">
        <v>592</v>
      </c>
      <c r="D664" s="137" t="s">
        <v>593</v>
      </c>
      <c r="E664" s="139">
        <v>3.09</v>
      </c>
      <c r="F664" s="138"/>
      <c r="G664" s="138"/>
    </row>
    <row r="665" ht="15.75" customHeight="1" spans="1:7">
      <c r="A665" s="139">
        <v>38003</v>
      </c>
      <c r="B665" s="137" t="s">
        <v>1260</v>
      </c>
      <c r="C665" s="137" t="s">
        <v>592</v>
      </c>
      <c r="D665" s="137" t="s">
        <v>593</v>
      </c>
      <c r="E665" s="139">
        <v>21.1</v>
      </c>
      <c r="F665" s="138"/>
      <c r="G665" s="138"/>
    </row>
    <row r="666" ht="15.75" customHeight="1" spans="1:7">
      <c r="A666" s="139">
        <v>38004</v>
      </c>
      <c r="B666" s="137" t="s">
        <v>1261</v>
      </c>
      <c r="C666" s="137" t="s">
        <v>592</v>
      </c>
      <c r="D666" s="137" t="s">
        <v>593</v>
      </c>
      <c r="E666" s="139">
        <v>24.27</v>
      </c>
      <c r="F666" s="138"/>
      <c r="G666" s="138"/>
    </row>
    <row r="667" ht="15.75" customHeight="1" spans="1:7">
      <c r="A667" s="139">
        <v>44263</v>
      </c>
      <c r="B667" s="137" t="s">
        <v>1262</v>
      </c>
      <c r="C667" s="137" t="s">
        <v>592</v>
      </c>
      <c r="D667" s="137" t="s">
        <v>593</v>
      </c>
      <c r="E667" s="139">
        <v>43.58</v>
      </c>
      <c r="F667" s="138"/>
      <c r="G667" s="138"/>
    </row>
    <row r="668" ht="15.75" customHeight="1" spans="1:7">
      <c r="A668" s="139">
        <v>36327</v>
      </c>
      <c r="B668" s="137" t="s">
        <v>1263</v>
      </c>
      <c r="C668" s="137" t="s">
        <v>592</v>
      </c>
      <c r="D668" s="137" t="s">
        <v>639</v>
      </c>
      <c r="E668" s="139">
        <v>3.75</v>
      </c>
      <c r="F668" s="138"/>
      <c r="G668" s="138"/>
    </row>
    <row r="669" ht="15.75" customHeight="1" spans="1:7">
      <c r="A669" s="139">
        <v>38992</v>
      </c>
      <c r="B669" s="137" t="s">
        <v>1264</v>
      </c>
      <c r="C669" s="137" t="s">
        <v>592</v>
      </c>
      <c r="D669" s="137" t="s">
        <v>639</v>
      </c>
      <c r="E669" s="139">
        <v>4.56</v>
      </c>
      <c r="F669" s="138"/>
      <c r="G669" s="138"/>
    </row>
    <row r="670" ht="15.75" customHeight="1" spans="1:7">
      <c r="A670" s="139">
        <v>38993</v>
      </c>
      <c r="B670" s="137" t="s">
        <v>1265</v>
      </c>
      <c r="C670" s="137" t="s">
        <v>592</v>
      </c>
      <c r="D670" s="137" t="s">
        <v>639</v>
      </c>
      <c r="E670" s="139">
        <v>11.85</v>
      </c>
      <c r="F670" s="138"/>
      <c r="G670" s="138"/>
    </row>
    <row r="671" ht="15.75" customHeight="1" spans="1:7">
      <c r="A671" s="139">
        <v>44175</v>
      </c>
      <c r="B671" s="137" t="s">
        <v>1266</v>
      </c>
      <c r="C671" s="137" t="s">
        <v>592</v>
      </c>
      <c r="D671" s="137" t="s">
        <v>639</v>
      </c>
      <c r="E671" s="139">
        <v>20.68</v>
      </c>
      <c r="F671" s="138"/>
      <c r="G671" s="138"/>
    </row>
    <row r="672" ht="15.75" customHeight="1" spans="1:7">
      <c r="A672" s="139">
        <v>44177</v>
      </c>
      <c r="B672" s="137" t="s">
        <v>1267</v>
      </c>
      <c r="C672" s="137" t="s">
        <v>592</v>
      </c>
      <c r="D672" s="137" t="s">
        <v>639</v>
      </c>
      <c r="E672" s="139">
        <v>15.45</v>
      </c>
      <c r="F672" s="138"/>
      <c r="G672" s="138"/>
    </row>
    <row r="673" ht="15.75" customHeight="1" spans="1:7">
      <c r="A673" s="139">
        <v>38418</v>
      </c>
      <c r="B673" s="137" t="s">
        <v>1268</v>
      </c>
      <c r="C673" s="137" t="s">
        <v>592</v>
      </c>
      <c r="D673" s="137" t="s">
        <v>593</v>
      </c>
      <c r="E673" s="139">
        <v>4.31</v>
      </c>
      <c r="F673" s="138"/>
      <c r="G673" s="138"/>
    </row>
    <row r="674" ht="15.75" customHeight="1" spans="1:7">
      <c r="A674" s="139">
        <v>39178</v>
      </c>
      <c r="B674" s="137" t="s">
        <v>1269</v>
      </c>
      <c r="C674" s="137" t="s">
        <v>592</v>
      </c>
      <c r="D674" s="137" t="s">
        <v>593</v>
      </c>
      <c r="E674" s="139">
        <v>2.34</v>
      </c>
      <c r="F674" s="138"/>
      <c r="G674" s="138"/>
    </row>
    <row r="675" ht="15.75" customHeight="1" spans="1:7">
      <c r="A675" s="139">
        <v>39177</v>
      </c>
      <c r="B675" s="137" t="s">
        <v>1270</v>
      </c>
      <c r="C675" s="137" t="s">
        <v>592</v>
      </c>
      <c r="D675" s="137" t="s">
        <v>593</v>
      </c>
      <c r="E675" s="139">
        <v>2.12</v>
      </c>
      <c r="F675" s="138"/>
      <c r="G675" s="138"/>
    </row>
    <row r="676" ht="15.75" customHeight="1" spans="1:7">
      <c r="A676" s="139">
        <v>39174</v>
      </c>
      <c r="B676" s="137" t="s">
        <v>1271</v>
      </c>
      <c r="C676" s="137" t="s">
        <v>592</v>
      </c>
      <c r="D676" s="137" t="s">
        <v>593</v>
      </c>
      <c r="E676" s="139">
        <v>1.06</v>
      </c>
      <c r="F676" s="138"/>
      <c r="G676" s="138"/>
    </row>
    <row r="677" ht="15.75" customHeight="1" spans="1:7">
      <c r="A677" s="139">
        <v>39176</v>
      </c>
      <c r="B677" s="137" t="s">
        <v>1272</v>
      </c>
      <c r="C677" s="137" t="s">
        <v>592</v>
      </c>
      <c r="D677" s="137" t="s">
        <v>593</v>
      </c>
      <c r="E677" s="139">
        <v>1.39</v>
      </c>
      <c r="F677" s="138"/>
      <c r="G677" s="138"/>
    </row>
    <row r="678" ht="15.75" customHeight="1" spans="1:7">
      <c r="A678" s="139">
        <v>39180</v>
      </c>
      <c r="B678" s="137" t="s">
        <v>1273</v>
      </c>
      <c r="C678" s="137" t="s">
        <v>592</v>
      </c>
      <c r="D678" s="137" t="s">
        <v>593</v>
      </c>
      <c r="E678" s="139">
        <v>6.37</v>
      </c>
      <c r="F678" s="138"/>
      <c r="G678" s="138"/>
    </row>
    <row r="679" ht="15.75" customHeight="1" spans="1:7">
      <c r="A679" s="139">
        <v>39179</v>
      </c>
      <c r="B679" s="137" t="s">
        <v>1274</v>
      </c>
      <c r="C679" s="137" t="s">
        <v>592</v>
      </c>
      <c r="D679" s="137" t="s">
        <v>593</v>
      </c>
      <c r="E679" s="139">
        <v>5.64</v>
      </c>
      <c r="F679" s="138"/>
      <c r="G679" s="138"/>
    </row>
    <row r="680" ht="15.75" customHeight="1" spans="1:7">
      <c r="A680" s="139">
        <v>39175</v>
      </c>
      <c r="B680" s="137" t="s">
        <v>1275</v>
      </c>
      <c r="C680" s="137" t="s">
        <v>592</v>
      </c>
      <c r="D680" s="137" t="s">
        <v>593</v>
      </c>
      <c r="E680" s="139">
        <v>1.29</v>
      </c>
      <c r="F680" s="138"/>
      <c r="G680" s="138"/>
    </row>
    <row r="681" ht="15.75" customHeight="1" spans="1:7">
      <c r="A681" s="139">
        <v>39217</v>
      </c>
      <c r="B681" s="137" t="s">
        <v>1276</v>
      </c>
      <c r="C681" s="137" t="s">
        <v>592</v>
      </c>
      <c r="D681" s="137" t="s">
        <v>593</v>
      </c>
      <c r="E681" s="139">
        <v>1</v>
      </c>
      <c r="F681" s="138"/>
      <c r="G681" s="138"/>
    </row>
    <row r="682" ht="15.75" customHeight="1" spans="1:7">
      <c r="A682" s="139">
        <v>39181</v>
      </c>
      <c r="B682" s="137" t="s">
        <v>1277</v>
      </c>
      <c r="C682" s="137" t="s">
        <v>592</v>
      </c>
      <c r="D682" s="137" t="s">
        <v>593</v>
      </c>
      <c r="E682" s="139">
        <v>8.54</v>
      </c>
      <c r="F682" s="138"/>
      <c r="G682" s="138"/>
    </row>
    <row r="683" ht="15.75" customHeight="1" spans="1:7">
      <c r="A683" s="139">
        <v>39182</v>
      </c>
      <c r="B683" s="137" t="s">
        <v>1278</v>
      </c>
      <c r="C683" s="137" t="s">
        <v>592</v>
      </c>
      <c r="D683" s="137" t="s">
        <v>593</v>
      </c>
      <c r="E683" s="139">
        <v>12.02</v>
      </c>
      <c r="F683" s="138"/>
      <c r="G683" s="138"/>
    </row>
    <row r="684" ht="15.75" customHeight="1" spans="1:7">
      <c r="A684" s="139">
        <v>12616</v>
      </c>
      <c r="B684" s="137" t="s">
        <v>1279</v>
      </c>
      <c r="C684" s="137" t="s">
        <v>592</v>
      </c>
      <c r="D684" s="137" t="s">
        <v>593</v>
      </c>
      <c r="E684" s="139">
        <v>13.31</v>
      </c>
      <c r="F684" s="138"/>
      <c r="G684" s="138"/>
    </row>
    <row r="685" ht="15.75" customHeight="1" spans="1:7">
      <c r="A685" s="139">
        <v>1049</v>
      </c>
      <c r="B685" s="137" t="s">
        <v>1280</v>
      </c>
      <c r="C685" s="137" t="s">
        <v>592</v>
      </c>
      <c r="D685" s="137" t="s">
        <v>593</v>
      </c>
      <c r="E685" s="139">
        <v>10.06</v>
      </c>
      <c r="F685" s="138"/>
      <c r="G685" s="138"/>
    </row>
    <row r="686" ht="15.75" customHeight="1" spans="1:7">
      <c r="A686" s="139">
        <v>1099</v>
      </c>
      <c r="B686" s="137" t="s">
        <v>1281</v>
      </c>
      <c r="C686" s="137" t="s">
        <v>592</v>
      </c>
      <c r="D686" s="137" t="s">
        <v>593</v>
      </c>
      <c r="E686" s="139">
        <v>7.69</v>
      </c>
      <c r="F686" s="138"/>
      <c r="G686" s="138"/>
    </row>
    <row r="687" ht="15.75" customHeight="1" spans="1:7">
      <c r="A687" s="139">
        <v>39678</v>
      </c>
      <c r="B687" s="137" t="s">
        <v>1282</v>
      </c>
      <c r="C687" s="137" t="s">
        <v>592</v>
      </c>
      <c r="D687" s="137" t="s">
        <v>593</v>
      </c>
      <c r="E687" s="139">
        <v>3.1</v>
      </c>
      <c r="F687" s="138"/>
      <c r="G687" s="138"/>
    </row>
    <row r="688" ht="15.75" customHeight="1" spans="1:7">
      <c r="A688" s="139">
        <v>1050</v>
      </c>
      <c r="B688" s="137" t="s">
        <v>1283</v>
      </c>
      <c r="C688" s="137" t="s">
        <v>592</v>
      </c>
      <c r="D688" s="137" t="s">
        <v>593</v>
      </c>
      <c r="E688" s="139">
        <v>5.26</v>
      </c>
      <c r="F688" s="138"/>
      <c r="G688" s="138"/>
    </row>
    <row r="689" ht="15.75" customHeight="1" spans="1:7">
      <c r="A689" s="139">
        <v>1101</v>
      </c>
      <c r="B689" s="137" t="s">
        <v>1284</v>
      </c>
      <c r="C689" s="137" t="s">
        <v>592</v>
      </c>
      <c r="D689" s="137" t="s">
        <v>593</v>
      </c>
      <c r="E689" s="139">
        <v>33.18</v>
      </c>
      <c r="F689" s="138"/>
      <c r="G689" s="138"/>
    </row>
    <row r="690" ht="15.75" customHeight="1" spans="1:7">
      <c r="A690" s="139">
        <v>1100</v>
      </c>
      <c r="B690" s="137" t="s">
        <v>1285</v>
      </c>
      <c r="C690" s="137" t="s">
        <v>592</v>
      </c>
      <c r="D690" s="137" t="s">
        <v>593</v>
      </c>
      <c r="E690" s="139">
        <v>17.12</v>
      </c>
      <c r="F690" s="138"/>
      <c r="G690" s="138"/>
    </row>
    <row r="691" ht="15.75" customHeight="1" spans="1:7">
      <c r="A691" s="139">
        <v>39679</v>
      </c>
      <c r="B691" s="137" t="s">
        <v>1286</v>
      </c>
      <c r="C691" s="137" t="s">
        <v>592</v>
      </c>
      <c r="D691" s="137" t="s">
        <v>593</v>
      </c>
      <c r="E691" s="139">
        <v>66.12</v>
      </c>
      <c r="F691" s="138"/>
      <c r="G691" s="138"/>
    </row>
    <row r="692" ht="15.75" customHeight="1" spans="1:7">
      <c r="A692" s="139">
        <v>1098</v>
      </c>
      <c r="B692" s="137" t="s">
        <v>1287</v>
      </c>
      <c r="C692" s="137" t="s">
        <v>592</v>
      </c>
      <c r="D692" s="137" t="s">
        <v>593</v>
      </c>
      <c r="E692" s="139">
        <v>4.1</v>
      </c>
      <c r="F692" s="138"/>
      <c r="G692" s="138"/>
    </row>
    <row r="693" ht="15.75" customHeight="1" spans="1:7">
      <c r="A693" s="139">
        <v>1102</v>
      </c>
      <c r="B693" s="137" t="s">
        <v>1288</v>
      </c>
      <c r="C693" s="137" t="s">
        <v>592</v>
      </c>
      <c r="D693" s="137" t="s">
        <v>593</v>
      </c>
      <c r="E693" s="139">
        <v>49.47</v>
      </c>
      <c r="F693" s="138"/>
      <c r="G693" s="138"/>
    </row>
    <row r="694" ht="15.75" customHeight="1" spans="1:7">
      <c r="A694" s="139">
        <v>1051</v>
      </c>
      <c r="B694" s="137" t="s">
        <v>1289</v>
      </c>
      <c r="C694" s="137" t="s">
        <v>592</v>
      </c>
      <c r="D694" s="137" t="s">
        <v>593</v>
      </c>
      <c r="E694" s="139">
        <v>71.91</v>
      </c>
      <c r="F694" s="138"/>
      <c r="G694" s="138"/>
    </row>
    <row r="695" ht="15.75" customHeight="1" spans="1:7">
      <c r="A695" s="139">
        <v>37399</v>
      </c>
      <c r="B695" s="137" t="s">
        <v>1290</v>
      </c>
      <c r="C695" s="137" t="s">
        <v>592</v>
      </c>
      <c r="D695" s="137" t="s">
        <v>593</v>
      </c>
      <c r="E695" s="139">
        <v>53.94</v>
      </c>
      <c r="F695" s="138"/>
      <c r="G695" s="138"/>
    </row>
    <row r="696" ht="15.75" customHeight="1" spans="1:7">
      <c r="A696" s="139">
        <v>43834</v>
      </c>
      <c r="B696" s="137" t="s">
        <v>1291</v>
      </c>
      <c r="C696" s="137" t="s">
        <v>474</v>
      </c>
      <c r="D696" s="137" t="s">
        <v>593</v>
      </c>
      <c r="E696" s="139">
        <v>17.62</v>
      </c>
      <c r="F696" s="138"/>
      <c r="G696" s="138"/>
    </row>
    <row r="697" ht="15.75" customHeight="1" spans="1:7">
      <c r="A697" s="139">
        <v>43835</v>
      </c>
      <c r="B697" s="137" t="s">
        <v>1292</v>
      </c>
      <c r="C697" s="137" t="s">
        <v>474</v>
      </c>
      <c r="D697" s="137" t="s">
        <v>593</v>
      </c>
      <c r="E697" s="139">
        <v>1.58</v>
      </c>
      <c r="F697" s="138"/>
      <c r="G697" s="138"/>
    </row>
    <row r="698" ht="15.75" customHeight="1" spans="1:7">
      <c r="A698" s="139">
        <v>43833</v>
      </c>
      <c r="B698" s="137" t="s">
        <v>1293</v>
      </c>
      <c r="C698" s="137" t="s">
        <v>474</v>
      </c>
      <c r="D698" s="137" t="s">
        <v>593</v>
      </c>
      <c r="E698" s="139">
        <v>1.64</v>
      </c>
      <c r="F698" s="138"/>
      <c r="G698" s="138"/>
    </row>
    <row r="699" ht="15.75" customHeight="1" spans="1:7">
      <c r="A699" s="139">
        <v>41955</v>
      </c>
      <c r="B699" s="137" t="s">
        <v>1294</v>
      </c>
      <c r="C699" s="137" t="s">
        <v>642</v>
      </c>
      <c r="D699" s="137" t="s">
        <v>593</v>
      </c>
      <c r="E699" s="139">
        <v>71.22</v>
      </c>
      <c r="F699" s="138"/>
      <c r="G699" s="138"/>
    </row>
    <row r="700" ht="15.75" customHeight="1" spans="1:7">
      <c r="A700" s="139">
        <v>41953</v>
      </c>
      <c r="B700" s="137" t="s">
        <v>1295</v>
      </c>
      <c r="C700" s="137" t="s">
        <v>642</v>
      </c>
      <c r="D700" s="137" t="s">
        <v>593</v>
      </c>
      <c r="E700" s="139">
        <v>67.97</v>
      </c>
      <c r="F700" s="138"/>
      <c r="G700" s="138"/>
    </row>
    <row r="701" ht="15.75" customHeight="1" spans="1:7">
      <c r="A701" s="139">
        <v>41954</v>
      </c>
      <c r="B701" s="137" t="s">
        <v>1296</v>
      </c>
      <c r="C701" s="137" t="s">
        <v>642</v>
      </c>
      <c r="D701" s="137" t="s">
        <v>593</v>
      </c>
      <c r="E701" s="139">
        <v>67.32</v>
      </c>
      <c r="F701" s="138"/>
      <c r="G701" s="138"/>
    </row>
    <row r="702" ht="15.75" customHeight="1" spans="1:7">
      <c r="A702" s="139">
        <v>25004</v>
      </c>
      <c r="B702" s="137" t="s">
        <v>1297</v>
      </c>
      <c r="C702" s="137" t="s">
        <v>642</v>
      </c>
      <c r="D702" s="137" t="s">
        <v>593</v>
      </c>
      <c r="E702" s="139">
        <v>41.36</v>
      </c>
      <c r="F702" s="138"/>
      <c r="G702" s="138"/>
    </row>
    <row r="703" ht="15.75" customHeight="1" spans="1:7">
      <c r="A703" s="139">
        <v>25002</v>
      </c>
      <c r="B703" s="137" t="s">
        <v>1298</v>
      </c>
      <c r="C703" s="137" t="s">
        <v>642</v>
      </c>
      <c r="D703" s="137" t="s">
        <v>593</v>
      </c>
      <c r="E703" s="139">
        <v>41.36</v>
      </c>
      <c r="F703" s="138"/>
      <c r="G703" s="138"/>
    </row>
    <row r="704" ht="15.75" customHeight="1" spans="1:7">
      <c r="A704" s="139">
        <v>37409</v>
      </c>
      <c r="B704" s="137" t="s">
        <v>1299</v>
      </c>
      <c r="C704" s="137" t="s">
        <v>642</v>
      </c>
      <c r="D704" s="137" t="s">
        <v>593</v>
      </c>
      <c r="E704" s="139">
        <v>41.36</v>
      </c>
      <c r="F704" s="138"/>
      <c r="G704" s="138"/>
    </row>
    <row r="705" ht="15.75" customHeight="1" spans="1:7">
      <c r="A705" s="139">
        <v>841</v>
      </c>
      <c r="B705" s="137" t="s">
        <v>1300</v>
      </c>
      <c r="C705" s="137" t="s">
        <v>642</v>
      </c>
      <c r="D705" s="137" t="s">
        <v>593</v>
      </c>
      <c r="E705" s="139">
        <v>41.86</v>
      </c>
      <c r="F705" s="138"/>
      <c r="G705" s="138"/>
    </row>
    <row r="706" ht="15.75" customHeight="1" spans="1:7">
      <c r="A706" s="139">
        <v>25005</v>
      </c>
      <c r="B706" s="137" t="s">
        <v>1301</v>
      </c>
      <c r="C706" s="137" t="s">
        <v>642</v>
      </c>
      <c r="D706" s="137" t="s">
        <v>593</v>
      </c>
      <c r="E706" s="139">
        <v>45.38</v>
      </c>
      <c r="F706" s="138"/>
      <c r="G706" s="138"/>
    </row>
    <row r="707" ht="15.75" customHeight="1" spans="1:7">
      <c r="A707" s="139">
        <v>25003</v>
      </c>
      <c r="B707" s="137" t="s">
        <v>1302</v>
      </c>
      <c r="C707" s="137" t="s">
        <v>642</v>
      </c>
      <c r="D707" s="137" t="s">
        <v>593</v>
      </c>
      <c r="E707" s="139">
        <v>46.07</v>
      </c>
      <c r="F707" s="138"/>
      <c r="G707" s="138"/>
    </row>
    <row r="708" ht="15.75" customHeight="1" spans="1:7">
      <c r="A708" s="139">
        <v>37410</v>
      </c>
      <c r="B708" s="137" t="s">
        <v>1303</v>
      </c>
      <c r="C708" s="137" t="s">
        <v>642</v>
      </c>
      <c r="D708" s="137" t="s">
        <v>593</v>
      </c>
      <c r="E708" s="139">
        <v>45.38</v>
      </c>
      <c r="F708" s="138"/>
      <c r="G708" s="138"/>
    </row>
    <row r="709" ht="15.75" customHeight="1" spans="1:7">
      <c r="A709" s="139">
        <v>842</v>
      </c>
      <c r="B709" s="137" t="s">
        <v>1304</v>
      </c>
      <c r="C709" s="137" t="s">
        <v>642</v>
      </c>
      <c r="D709" s="137" t="s">
        <v>593</v>
      </c>
      <c r="E709" s="139">
        <v>46.03</v>
      </c>
      <c r="F709" s="138"/>
      <c r="G709" s="138"/>
    </row>
    <row r="710" ht="15.75" customHeight="1" spans="1:7">
      <c r="A710" s="139">
        <v>44391</v>
      </c>
      <c r="B710" s="137" t="s">
        <v>1305</v>
      </c>
      <c r="C710" s="137" t="s">
        <v>474</v>
      </c>
      <c r="D710" s="137" t="s">
        <v>593</v>
      </c>
      <c r="E710" s="139">
        <v>98.08</v>
      </c>
      <c r="F710" s="138"/>
      <c r="G710" s="138"/>
    </row>
    <row r="711" ht="15.75" customHeight="1" spans="1:7">
      <c r="A711" s="139">
        <v>44388</v>
      </c>
      <c r="B711" s="137" t="s">
        <v>1306</v>
      </c>
      <c r="C711" s="137" t="s">
        <v>474</v>
      </c>
      <c r="D711" s="137" t="s">
        <v>593</v>
      </c>
      <c r="E711" s="139">
        <v>2.12</v>
      </c>
      <c r="F711" s="138"/>
      <c r="G711" s="138"/>
    </row>
    <row r="712" ht="15.75" customHeight="1" spans="1:7">
      <c r="A712" s="139">
        <v>44392</v>
      </c>
      <c r="B712" s="137" t="s">
        <v>1307</v>
      </c>
      <c r="C712" s="137" t="s">
        <v>474</v>
      </c>
      <c r="D712" s="137" t="s">
        <v>593</v>
      </c>
      <c r="E712" s="139">
        <v>195.29</v>
      </c>
      <c r="F712" s="138"/>
      <c r="G712" s="138"/>
    </row>
    <row r="713" ht="15.75" customHeight="1" spans="1:7">
      <c r="A713" s="139">
        <v>44390</v>
      </c>
      <c r="B713" s="137" t="s">
        <v>1308</v>
      </c>
      <c r="C713" s="137" t="s">
        <v>474</v>
      </c>
      <c r="D713" s="137" t="s">
        <v>593</v>
      </c>
      <c r="E713" s="139">
        <v>41.38</v>
      </c>
      <c r="F713" s="138"/>
      <c r="G713" s="138"/>
    </row>
    <row r="714" ht="15.75" customHeight="1" spans="1:7">
      <c r="A714" s="139">
        <v>44389</v>
      </c>
      <c r="B714" s="137" t="s">
        <v>1309</v>
      </c>
      <c r="C714" s="137" t="s">
        <v>474</v>
      </c>
      <c r="D714" s="137" t="s">
        <v>593</v>
      </c>
      <c r="E714" s="139">
        <v>4.88</v>
      </c>
      <c r="F714" s="138"/>
      <c r="G714" s="138"/>
    </row>
    <row r="715" ht="15.75" customHeight="1" spans="1:7">
      <c r="A715" s="139">
        <v>862</v>
      </c>
      <c r="B715" s="137" t="s">
        <v>1310</v>
      </c>
      <c r="C715" s="137" t="s">
        <v>474</v>
      </c>
      <c r="D715" s="137" t="s">
        <v>593</v>
      </c>
      <c r="E715" s="139">
        <v>8.95</v>
      </c>
      <c r="F715" s="138"/>
      <c r="G715" s="138"/>
    </row>
    <row r="716" ht="15.75" customHeight="1" spans="1:7">
      <c r="A716" s="139">
        <v>866</v>
      </c>
      <c r="B716" s="137" t="s">
        <v>1311</v>
      </c>
      <c r="C716" s="137" t="s">
        <v>474</v>
      </c>
      <c r="D716" s="137" t="s">
        <v>593</v>
      </c>
      <c r="E716" s="139">
        <v>113.72</v>
      </c>
      <c r="F716" s="138"/>
      <c r="G716" s="138"/>
    </row>
    <row r="717" ht="15.75" customHeight="1" spans="1:7">
      <c r="A717" s="139">
        <v>892</v>
      </c>
      <c r="B717" s="137" t="s">
        <v>1312</v>
      </c>
      <c r="C717" s="137" t="s">
        <v>474</v>
      </c>
      <c r="D717" s="137" t="s">
        <v>593</v>
      </c>
      <c r="E717" s="139">
        <v>137.65</v>
      </c>
      <c r="F717" s="138"/>
      <c r="G717" s="138"/>
    </row>
    <row r="718" ht="15.75" customHeight="1" spans="1:7">
      <c r="A718" s="139">
        <v>857</v>
      </c>
      <c r="B718" s="137" t="s">
        <v>1313</v>
      </c>
      <c r="C718" s="137" t="s">
        <v>474</v>
      </c>
      <c r="D718" s="137" t="s">
        <v>593</v>
      </c>
      <c r="E718" s="139">
        <v>14.97</v>
      </c>
      <c r="F718" s="138"/>
      <c r="G718" s="138"/>
    </row>
    <row r="719" ht="15.75" customHeight="1" spans="1:7">
      <c r="A719" s="139">
        <v>37404</v>
      </c>
      <c r="B719" s="137" t="s">
        <v>1314</v>
      </c>
      <c r="C719" s="137" t="s">
        <v>474</v>
      </c>
      <c r="D719" s="137" t="s">
        <v>593</v>
      </c>
      <c r="E719" s="139">
        <v>159.26</v>
      </c>
      <c r="F719" s="138"/>
      <c r="G719" s="138"/>
    </row>
    <row r="720" ht="15.75" customHeight="1" spans="1:7">
      <c r="A720" s="139">
        <v>868</v>
      </c>
      <c r="B720" s="137" t="s">
        <v>1315</v>
      </c>
      <c r="C720" s="137" t="s">
        <v>474</v>
      </c>
      <c r="D720" s="137" t="s">
        <v>593</v>
      </c>
      <c r="E720" s="139">
        <v>21.33</v>
      </c>
      <c r="F720" s="138"/>
      <c r="G720" s="138"/>
    </row>
    <row r="721" ht="15.75" customHeight="1" spans="1:7">
      <c r="A721" s="139">
        <v>863</v>
      </c>
      <c r="B721" s="137" t="s">
        <v>1316</v>
      </c>
      <c r="C721" s="137" t="s">
        <v>474</v>
      </c>
      <c r="D721" s="137" t="s">
        <v>593</v>
      </c>
      <c r="E721" s="139">
        <v>31.42</v>
      </c>
      <c r="F721" s="138"/>
      <c r="G721" s="138"/>
    </row>
    <row r="722" ht="15.75" customHeight="1" spans="1:7">
      <c r="A722" s="139">
        <v>867</v>
      </c>
      <c r="B722" s="137" t="s">
        <v>1317</v>
      </c>
      <c r="C722" s="137" t="s">
        <v>474</v>
      </c>
      <c r="D722" s="137" t="s">
        <v>593</v>
      </c>
      <c r="E722" s="139">
        <v>44.76</v>
      </c>
      <c r="F722" s="138"/>
      <c r="G722" s="138"/>
    </row>
    <row r="723" ht="15.75" customHeight="1" spans="1:7">
      <c r="A723" s="139">
        <v>864</v>
      </c>
      <c r="B723" s="137" t="s">
        <v>1318</v>
      </c>
      <c r="C723" s="137" t="s">
        <v>474</v>
      </c>
      <c r="D723" s="137" t="s">
        <v>593</v>
      </c>
      <c r="E723" s="139">
        <v>59.13</v>
      </c>
      <c r="F723" s="138"/>
      <c r="G723" s="138"/>
    </row>
    <row r="724" ht="15.75" customHeight="1" spans="1:7">
      <c r="A724" s="139">
        <v>865</v>
      </c>
      <c r="B724" s="137" t="s">
        <v>1319</v>
      </c>
      <c r="C724" s="137" t="s">
        <v>474</v>
      </c>
      <c r="D724" s="137" t="s">
        <v>593</v>
      </c>
      <c r="E724" s="139">
        <v>85.05</v>
      </c>
      <c r="F724" s="138"/>
      <c r="G724" s="138"/>
    </row>
    <row r="725" ht="15.75" customHeight="1" spans="1:7">
      <c r="A725" s="139">
        <v>993</v>
      </c>
      <c r="B725" s="137" t="s">
        <v>1320</v>
      </c>
      <c r="C725" s="137" t="s">
        <v>474</v>
      </c>
      <c r="D725" s="137" t="s">
        <v>593</v>
      </c>
      <c r="E725" s="139">
        <v>1.62</v>
      </c>
      <c r="F725" s="138"/>
      <c r="G725" s="138"/>
    </row>
    <row r="726" ht="15.75" customHeight="1" spans="1:7">
      <c r="A726" s="139">
        <v>1020</v>
      </c>
      <c r="B726" s="137" t="s">
        <v>1321</v>
      </c>
      <c r="C726" s="137" t="s">
        <v>474</v>
      </c>
      <c r="D726" s="137" t="s">
        <v>593</v>
      </c>
      <c r="E726" s="139">
        <v>8.25</v>
      </c>
      <c r="F726" s="138"/>
      <c r="G726" s="138"/>
    </row>
    <row r="727" ht="15.75" customHeight="1" spans="1:7">
      <c r="A727" s="139">
        <v>1017</v>
      </c>
      <c r="B727" s="137" t="s">
        <v>1322</v>
      </c>
      <c r="C727" s="137" t="s">
        <v>474</v>
      </c>
      <c r="D727" s="137" t="s">
        <v>593</v>
      </c>
      <c r="E727" s="139">
        <v>101.12</v>
      </c>
      <c r="F727" s="138"/>
      <c r="G727" s="138"/>
    </row>
    <row r="728" ht="15.75" customHeight="1" spans="1:7">
      <c r="A728" s="139">
        <v>999</v>
      </c>
      <c r="B728" s="137" t="s">
        <v>1323</v>
      </c>
      <c r="C728" s="137" t="s">
        <v>474</v>
      </c>
      <c r="D728" s="137" t="s">
        <v>593</v>
      </c>
      <c r="E728" s="139">
        <v>122.51</v>
      </c>
      <c r="F728" s="138"/>
      <c r="G728" s="138"/>
    </row>
    <row r="729" ht="15.75" customHeight="1" spans="1:7">
      <c r="A729" s="139">
        <v>995</v>
      </c>
      <c r="B729" s="137" t="s">
        <v>1324</v>
      </c>
      <c r="C729" s="137" t="s">
        <v>474</v>
      </c>
      <c r="D729" s="137" t="s">
        <v>593</v>
      </c>
      <c r="E729" s="139">
        <v>13.14</v>
      </c>
      <c r="F729" s="138"/>
      <c r="G729" s="138"/>
    </row>
    <row r="730" ht="15.75" customHeight="1" spans="1:7">
      <c r="A730" s="139">
        <v>1000</v>
      </c>
      <c r="B730" s="137" t="s">
        <v>1325</v>
      </c>
      <c r="C730" s="137" t="s">
        <v>474</v>
      </c>
      <c r="D730" s="137" t="s">
        <v>593</v>
      </c>
      <c r="E730" s="139">
        <v>150.49</v>
      </c>
      <c r="F730" s="138"/>
      <c r="G730" s="138"/>
    </row>
    <row r="731" ht="15.75" customHeight="1" spans="1:7">
      <c r="A731" s="139">
        <v>1022</v>
      </c>
      <c r="B731" s="137" t="s">
        <v>1326</v>
      </c>
      <c r="C731" s="137" t="s">
        <v>474</v>
      </c>
      <c r="D731" s="137" t="s">
        <v>593</v>
      </c>
      <c r="E731" s="139">
        <v>2.25</v>
      </c>
      <c r="F731" s="138"/>
      <c r="G731" s="138"/>
    </row>
    <row r="732" ht="15.75" customHeight="1" spans="1:7">
      <c r="A732" s="139">
        <v>1015</v>
      </c>
      <c r="B732" s="137" t="s">
        <v>1327</v>
      </c>
      <c r="C732" s="137" t="s">
        <v>474</v>
      </c>
      <c r="D732" s="137" t="s">
        <v>593</v>
      </c>
      <c r="E732" s="139">
        <v>199.97</v>
      </c>
      <c r="F732" s="138"/>
      <c r="G732" s="138"/>
    </row>
    <row r="733" ht="15.75" customHeight="1" spans="1:7">
      <c r="A733" s="139">
        <v>996</v>
      </c>
      <c r="B733" s="137" t="s">
        <v>1328</v>
      </c>
      <c r="C733" s="137" t="s">
        <v>474</v>
      </c>
      <c r="D733" s="137" t="s">
        <v>593</v>
      </c>
      <c r="E733" s="139">
        <v>20.37</v>
      </c>
      <c r="F733" s="138"/>
      <c r="G733" s="138"/>
    </row>
    <row r="734" ht="15.75" customHeight="1" spans="1:7">
      <c r="A734" s="139">
        <v>1001</v>
      </c>
      <c r="B734" s="137" t="s">
        <v>1329</v>
      </c>
      <c r="C734" s="137" t="s">
        <v>474</v>
      </c>
      <c r="D734" s="137" t="s">
        <v>593</v>
      </c>
      <c r="E734" s="139">
        <v>259.46</v>
      </c>
      <c r="F734" s="138"/>
      <c r="G734" s="138"/>
    </row>
    <row r="735" ht="15.75" customHeight="1" spans="1:7">
      <c r="A735" s="139">
        <v>1019</v>
      </c>
      <c r="B735" s="137" t="s">
        <v>1330</v>
      </c>
      <c r="C735" s="137" t="s">
        <v>474</v>
      </c>
      <c r="D735" s="137" t="s">
        <v>593</v>
      </c>
      <c r="E735" s="139">
        <v>28.79</v>
      </c>
      <c r="F735" s="138"/>
      <c r="G735" s="138"/>
    </row>
    <row r="736" ht="15.75" customHeight="1" spans="1:7">
      <c r="A736" s="139">
        <v>1021</v>
      </c>
      <c r="B736" s="137" t="s">
        <v>1331</v>
      </c>
      <c r="C736" s="137" t="s">
        <v>474</v>
      </c>
      <c r="D736" s="137" t="s">
        <v>593</v>
      </c>
      <c r="E736" s="139">
        <v>3.46</v>
      </c>
      <c r="F736" s="138"/>
      <c r="G736" s="138"/>
    </row>
    <row r="737" ht="15.75" customHeight="1" spans="1:7">
      <c r="A737" s="139">
        <v>39249</v>
      </c>
      <c r="B737" s="137" t="s">
        <v>1332</v>
      </c>
      <c r="C737" s="137" t="s">
        <v>474</v>
      </c>
      <c r="D737" s="137" t="s">
        <v>593</v>
      </c>
      <c r="E737" s="139">
        <v>348.87</v>
      </c>
      <c r="F737" s="138"/>
      <c r="G737" s="138"/>
    </row>
    <row r="738" ht="15.75" customHeight="1" spans="1:7">
      <c r="A738" s="139">
        <v>1018</v>
      </c>
      <c r="B738" s="137" t="s">
        <v>1333</v>
      </c>
      <c r="C738" s="137" t="s">
        <v>474</v>
      </c>
      <c r="D738" s="137" t="s">
        <v>593</v>
      </c>
      <c r="E738" s="139">
        <v>42.57</v>
      </c>
      <c r="F738" s="138"/>
      <c r="G738" s="138"/>
    </row>
    <row r="739" ht="15.75" customHeight="1" spans="1:7">
      <c r="A739" s="139">
        <v>39250</v>
      </c>
      <c r="B739" s="137" t="s">
        <v>1334</v>
      </c>
      <c r="C739" s="137" t="s">
        <v>474</v>
      </c>
      <c r="D739" s="137" t="s">
        <v>593</v>
      </c>
      <c r="E739" s="139">
        <v>417.32</v>
      </c>
      <c r="F739" s="138"/>
      <c r="G739" s="138"/>
    </row>
    <row r="740" ht="15.75" customHeight="1" spans="1:7">
      <c r="A740" s="139">
        <v>994</v>
      </c>
      <c r="B740" s="137" t="s">
        <v>1335</v>
      </c>
      <c r="C740" s="137" t="s">
        <v>474</v>
      </c>
      <c r="D740" s="137" t="s">
        <v>593</v>
      </c>
      <c r="E740" s="139">
        <v>5.03</v>
      </c>
      <c r="F740" s="138"/>
      <c r="G740" s="138"/>
    </row>
    <row r="741" ht="15.75" customHeight="1" spans="1:7">
      <c r="A741" s="139">
        <v>977</v>
      </c>
      <c r="B741" s="137" t="s">
        <v>1336</v>
      </c>
      <c r="C741" s="137" t="s">
        <v>474</v>
      </c>
      <c r="D741" s="137" t="s">
        <v>593</v>
      </c>
      <c r="E741" s="139">
        <v>59.56</v>
      </c>
      <c r="F741" s="138"/>
      <c r="G741" s="138"/>
    </row>
    <row r="742" ht="15.75" customHeight="1" spans="1:7">
      <c r="A742" s="139">
        <v>998</v>
      </c>
      <c r="B742" s="137" t="s">
        <v>1337</v>
      </c>
      <c r="C742" s="137" t="s">
        <v>474</v>
      </c>
      <c r="D742" s="137" t="s">
        <v>593</v>
      </c>
      <c r="E742" s="139">
        <v>77.33</v>
      </c>
      <c r="F742" s="138"/>
      <c r="G742" s="138"/>
    </row>
    <row r="743" ht="15.75" customHeight="1" spans="1:7">
      <c r="A743" s="139">
        <v>39251</v>
      </c>
      <c r="B743" s="137" t="s">
        <v>1338</v>
      </c>
      <c r="C743" s="137" t="s">
        <v>474</v>
      </c>
      <c r="D743" s="137" t="s">
        <v>593</v>
      </c>
      <c r="E743" s="139">
        <v>0.56</v>
      </c>
      <c r="F743" s="138"/>
      <c r="G743" s="138"/>
    </row>
    <row r="744" ht="15.75" customHeight="1" spans="1:7">
      <c r="A744" s="139">
        <v>1011</v>
      </c>
      <c r="B744" s="137" t="s">
        <v>1339</v>
      </c>
      <c r="C744" s="137" t="s">
        <v>474</v>
      </c>
      <c r="D744" s="137" t="s">
        <v>593</v>
      </c>
      <c r="E744" s="139">
        <v>0.76</v>
      </c>
      <c r="F744" s="138"/>
      <c r="G744" s="138"/>
    </row>
    <row r="745" ht="15.75" customHeight="1" spans="1:7">
      <c r="A745" s="139">
        <v>39252</v>
      </c>
      <c r="B745" s="137" t="s">
        <v>1340</v>
      </c>
      <c r="C745" s="137" t="s">
        <v>474</v>
      </c>
      <c r="D745" s="137" t="s">
        <v>593</v>
      </c>
      <c r="E745" s="139">
        <v>1</v>
      </c>
      <c r="F745" s="138"/>
      <c r="G745" s="138"/>
    </row>
    <row r="746" ht="15.75" customHeight="1" spans="1:7">
      <c r="A746" s="139">
        <v>1013</v>
      </c>
      <c r="B746" s="137" t="s">
        <v>1341</v>
      </c>
      <c r="C746" s="137" t="s">
        <v>474</v>
      </c>
      <c r="D746" s="137" t="s">
        <v>593</v>
      </c>
      <c r="E746" s="139">
        <v>1.2</v>
      </c>
      <c r="F746" s="138"/>
      <c r="G746" s="138"/>
    </row>
    <row r="747" ht="15.75" customHeight="1" spans="1:7">
      <c r="A747" s="139">
        <v>980</v>
      </c>
      <c r="B747" s="137" t="s">
        <v>1342</v>
      </c>
      <c r="C747" s="137" t="s">
        <v>474</v>
      </c>
      <c r="D747" s="137" t="s">
        <v>593</v>
      </c>
      <c r="E747" s="139">
        <v>8.65</v>
      </c>
      <c r="F747" s="138"/>
      <c r="G747" s="138"/>
    </row>
    <row r="748" ht="15.75" customHeight="1" spans="1:7">
      <c r="A748" s="139">
        <v>39237</v>
      </c>
      <c r="B748" s="137" t="s">
        <v>1343</v>
      </c>
      <c r="C748" s="137" t="s">
        <v>474</v>
      </c>
      <c r="D748" s="137" t="s">
        <v>593</v>
      </c>
      <c r="E748" s="139">
        <v>92.06</v>
      </c>
      <c r="F748" s="138"/>
      <c r="G748" s="138"/>
    </row>
    <row r="749" ht="15.75" customHeight="1" spans="1:7">
      <c r="A749" s="139">
        <v>39238</v>
      </c>
      <c r="B749" s="137" t="s">
        <v>1344</v>
      </c>
      <c r="C749" s="137" t="s">
        <v>474</v>
      </c>
      <c r="D749" s="137" t="s">
        <v>593</v>
      </c>
      <c r="E749" s="139">
        <v>116.11</v>
      </c>
      <c r="F749" s="138"/>
      <c r="G749" s="138"/>
    </row>
    <row r="750" ht="15.75" customHeight="1" spans="1:7">
      <c r="A750" s="139">
        <v>979</v>
      </c>
      <c r="B750" s="137" t="s">
        <v>1345</v>
      </c>
      <c r="C750" s="137" t="s">
        <v>474</v>
      </c>
      <c r="D750" s="137" t="s">
        <v>593</v>
      </c>
      <c r="E750" s="139">
        <v>12.36</v>
      </c>
      <c r="F750" s="138"/>
      <c r="G750" s="138"/>
    </row>
    <row r="751" ht="15.75" customHeight="1" spans="1:7">
      <c r="A751" s="139">
        <v>39239</v>
      </c>
      <c r="B751" s="137" t="s">
        <v>1346</v>
      </c>
      <c r="C751" s="137" t="s">
        <v>474</v>
      </c>
      <c r="D751" s="137" t="s">
        <v>593</v>
      </c>
      <c r="E751" s="139">
        <v>140.27</v>
      </c>
      <c r="F751" s="138"/>
      <c r="G751" s="138"/>
    </row>
    <row r="752" ht="15.75" customHeight="1" spans="1:7">
      <c r="A752" s="139">
        <v>1014</v>
      </c>
      <c r="B752" s="137" t="s">
        <v>1347</v>
      </c>
      <c r="C752" s="137" t="s">
        <v>474</v>
      </c>
      <c r="D752" s="137" t="s">
        <v>593</v>
      </c>
      <c r="E752" s="139">
        <v>1.9</v>
      </c>
      <c r="F752" s="138"/>
      <c r="G752" s="138"/>
    </row>
    <row r="753" ht="15.75" customHeight="1" spans="1:7">
      <c r="A753" s="139">
        <v>39240</v>
      </c>
      <c r="B753" s="137" t="s">
        <v>1348</v>
      </c>
      <c r="C753" s="137" t="s">
        <v>474</v>
      </c>
      <c r="D753" s="137" t="s">
        <v>593</v>
      </c>
      <c r="E753" s="139">
        <v>184.5</v>
      </c>
      <c r="F753" s="138"/>
      <c r="G753" s="138"/>
    </row>
    <row r="754" ht="15.75" customHeight="1" spans="1:7">
      <c r="A754" s="139">
        <v>39232</v>
      </c>
      <c r="B754" s="137" t="s">
        <v>1349</v>
      </c>
      <c r="C754" s="137" t="s">
        <v>474</v>
      </c>
      <c r="D754" s="137" t="s">
        <v>593</v>
      </c>
      <c r="E754" s="139">
        <v>19.36</v>
      </c>
      <c r="F754" s="138"/>
      <c r="G754" s="138"/>
    </row>
    <row r="755" ht="15.75" customHeight="1" spans="1:7">
      <c r="A755" s="139">
        <v>39233</v>
      </c>
      <c r="B755" s="137" t="s">
        <v>1350</v>
      </c>
      <c r="C755" s="137" t="s">
        <v>474</v>
      </c>
      <c r="D755" s="137" t="s">
        <v>593</v>
      </c>
      <c r="E755" s="139">
        <v>28.22</v>
      </c>
      <c r="F755" s="138"/>
      <c r="G755" s="138"/>
    </row>
    <row r="756" ht="15.75" customHeight="1" spans="1:7">
      <c r="A756" s="139">
        <v>981</v>
      </c>
      <c r="B756" s="137" t="s">
        <v>1351</v>
      </c>
      <c r="C756" s="137" t="s">
        <v>474</v>
      </c>
      <c r="D756" s="137" t="s">
        <v>599</v>
      </c>
      <c r="E756" s="139">
        <v>3.15</v>
      </c>
      <c r="F756" s="138"/>
      <c r="G756" s="138"/>
    </row>
    <row r="757" ht="15.75" customHeight="1" spans="1:7">
      <c r="A757" s="139">
        <v>39234</v>
      </c>
      <c r="B757" s="137" t="s">
        <v>1352</v>
      </c>
      <c r="C757" s="137" t="s">
        <v>474</v>
      </c>
      <c r="D757" s="137" t="s">
        <v>593</v>
      </c>
      <c r="E757" s="139">
        <v>39.28</v>
      </c>
      <c r="F757" s="138"/>
      <c r="G757" s="138"/>
    </row>
    <row r="758" ht="15.75" customHeight="1" spans="1:7">
      <c r="A758" s="139">
        <v>982</v>
      </c>
      <c r="B758" s="137" t="s">
        <v>1353</v>
      </c>
      <c r="C758" s="137" t="s">
        <v>474</v>
      </c>
      <c r="D758" s="137" t="s">
        <v>593</v>
      </c>
      <c r="E758" s="139">
        <v>4.53</v>
      </c>
      <c r="F758" s="138"/>
      <c r="G758" s="138"/>
    </row>
    <row r="759" ht="15.75" customHeight="1" spans="1:7">
      <c r="A759" s="139">
        <v>39235</v>
      </c>
      <c r="B759" s="137" t="s">
        <v>1354</v>
      </c>
      <c r="C759" s="137" t="s">
        <v>474</v>
      </c>
      <c r="D759" s="137" t="s">
        <v>593</v>
      </c>
      <c r="E759" s="139">
        <v>57.94</v>
      </c>
      <c r="F759" s="138"/>
      <c r="G759" s="138"/>
    </row>
    <row r="760" ht="15.75" customHeight="1" spans="1:7">
      <c r="A760" s="139">
        <v>39236</v>
      </c>
      <c r="B760" s="137" t="s">
        <v>1355</v>
      </c>
      <c r="C760" s="137" t="s">
        <v>474</v>
      </c>
      <c r="D760" s="137" t="s">
        <v>593</v>
      </c>
      <c r="E760" s="139">
        <v>76.78</v>
      </c>
      <c r="F760" s="138"/>
      <c r="G760" s="138"/>
    </row>
    <row r="761" ht="15.75" customHeight="1" spans="1:7">
      <c r="A761" s="139">
        <v>990</v>
      </c>
      <c r="B761" s="137" t="s">
        <v>1356</v>
      </c>
      <c r="C761" s="137" t="s">
        <v>474</v>
      </c>
      <c r="D761" s="137" t="s">
        <v>593</v>
      </c>
      <c r="E761" s="139">
        <v>136.25</v>
      </c>
      <c r="F761" s="138"/>
      <c r="G761" s="138"/>
    </row>
    <row r="762" ht="15.75" customHeight="1" spans="1:7">
      <c r="A762" s="139">
        <v>39241</v>
      </c>
      <c r="B762" s="137" t="s">
        <v>1357</v>
      </c>
      <c r="C762" s="137" t="s">
        <v>474</v>
      </c>
      <c r="D762" s="137" t="s">
        <v>593</v>
      </c>
      <c r="E762" s="139">
        <v>13.41</v>
      </c>
      <c r="F762" s="138"/>
      <c r="G762" s="138"/>
    </row>
    <row r="763" ht="15.75" customHeight="1" spans="1:7">
      <c r="A763" s="139">
        <v>1005</v>
      </c>
      <c r="B763" s="137" t="s">
        <v>1358</v>
      </c>
      <c r="C763" s="137" t="s">
        <v>474</v>
      </c>
      <c r="D763" s="137" t="s">
        <v>593</v>
      </c>
      <c r="E763" s="139">
        <v>169.64</v>
      </c>
      <c r="F763" s="138"/>
      <c r="G763" s="138"/>
    </row>
    <row r="764" ht="15.75" customHeight="1" spans="1:7">
      <c r="A764" s="139">
        <v>991</v>
      </c>
      <c r="B764" s="137" t="s">
        <v>1359</v>
      </c>
      <c r="C764" s="137" t="s">
        <v>474</v>
      </c>
      <c r="D764" s="137" t="s">
        <v>593</v>
      </c>
      <c r="E764" s="139">
        <v>222.19</v>
      </c>
      <c r="F764" s="138"/>
      <c r="G764" s="138"/>
    </row>
    <row r="765" ht="15.75" customHeight="1" spans="1:7">
      <c r="A765" s="139">
        <v>986</v>
      </c>
      <c r="B765" s="137" t="s">
        <v>1360</v>
      </c>
      <c r="C765" s="137" t="s">
        <v>474</v>
      </c>
      <c r="D765" s="137" t="s">
        <v>593</v>
      </c>
      <c r="E765" s="139">
        <v>21.19</v>
      </c>
      <c r="F765" s="138"/>
      <c r="G765" s="138"/>
    </row>
    <row r="766" ht="15.75" customHeight="1" spans="1:7">
      <c r="A766" s="139">
        <v>987</v>
      </c>
      <c r="B766" s="137" t="s">
        <v>1361</v>
      </c>
      <c r="C766" s="137" t="s">
        <v>474</v>
      </c>
      <c r="D766" s="137" t="s">
        <v>593</v>
      </c>
      <c r="E766" s="139">
        <v>29.01</v>
      </c>
      <c r="F766" s="138"/>
      <c r="G766" s="138"/>
    </row>
    <row r="767" ht="15.75" customHeight="1" spans="1:7">
      <c r="A767" s="139">
        <v>1007</v>
      </c>
      <c r="B767" s="137" t="s">
        <v>1362</v>
      </c>
      <c r="C767" s="137" t="s">
        <v>474</v>
      </c>
      <c r="D767" s="137" t="s">
        <v>593</v>
      </c>
      <c r="E767" s="139">
        <v>40.16</v>
      </c>
      <c r="F767" s="138"/>
      <c r="G767" s="138"/>
    </row>
    <row r="768" ht="15.75" customHeight="1" spans="1:7">
      <c r="A768" s="139">
        <v>1008</v>
      </c>
      <c r="B768" s="137" t="s">
        <v>1363</v>
      </c>
      <c r="C768" s="137" t="s">
        <v>474</v>
      </c>
      <c r="D768" s="137" t="s">
        <v>593</v>
      </c>
      <c r="E768" s="139">
        <v>5.1</v>
      </c>
      <c r="F768" s="138"/>
      <c r="G768" s="138"/>
    </row>
    <row r="769" ht="15.75" customHeight="1" spans="1:7">
      <c r="A769" s="139">
        <v>988</v>
      </c>
      <c r="B769" s="137" t="s">
        <v>1364</v>
      </c>
      <c r="C769" s="137" t="s">
        <v>474</v>
      </c>
      <c r="D769" s="137" t="s">
        <v>593</v>
      </c>
      <c r="E769" s="139">
        <v>55.37</v>
      </c>
      <c r="F769" s="138"/>
      <c r="G769" s="138"/>
    </row>
    <row r="770" ht="15.75" customHeight="1" spans="1:7">
      <c r="A770" s="139">
        <v>989</v>
      </c>
      <c r="B770" s="137" t="s">
        <v>1365</v>
      </c>
      <c r="C770" s="137" t="s">
        <v>474</v>
      </c>
      <c r="D770" s="137" t="s">
        <v>593</v>
      </c>
      <c r="E770" s="139">
        <v>76.43</v>
      </c>
      <c r="F770" s="138"/>
      <c r="G770" s="138"/>
    </row>
    <row r="771" ht="15.75" customHeight="1" spans="1:7">
      <c r="A771" s="139">
        <v>1006</v>
      </c>
      <c r="B771" s="137" t="s">
        <v>1366</v>
      </c>
      <c r="C771" s="137" t="s">
        <v>474</v>
      </c>
      <c r="D771" s="137" t="s">
        <v>593</v>
      </c>
      <c r="E771" s="139">
        <v>102.47</v>
      </c>
      <c r="F771" s="138"/>
      <c r="G771" s="138"/>
    </row>
    <row r="772" ht="15.75" customHeight="1" spans="1:7">
      <c r="A772" s="139">
        <v>43972</v>
      </c>
      <c r="B772" s="137" t="s">
        <v>1367</v>
      </c>
      <c r="C772" s="137" t="s">
        <v>474</v>
      </c>
      <c r="D772" s="137" t="s">
        <v>593</v>
      </c>
      <c r="E772" s="139">
        <v>3.36</v>
      </c>
      <c r="F772" s="138"/>
      <c r="G772" s="138"/>
    </row>
    <row r="773" ht="15.75" customHeight="1" spans="1:7">
      <c r="A773" s="139">
        <v>43971</v>
      </c>
      <c r="B773" s="137" t="s">
        <v>1368</v>
      </c>
      <c r="C773" s="137" t="s">
        <v>474</v>
      </c>
      <c r="D773" s="137" t="s">
        <v>599</v>
      </c>
      <c r="E773" s="139">
        <v>2.57</v>
      </c>
      <c r="F773" s="138"/>
      <c r="G773" s="138"/>
    </row>
    <row r="774" ht="15.75" customHeight="1" spans="1:7">
      <c r="A774" s="139">
        <v>39598</v>
      </c>
      <c r="B774" s="137" t="s">
        <v>1369</v>
      </c>
      <c r="C774" s="137" t="s">
        <v>474</v>
      </c>
      <c r="D774" s="137" t="s">
        <v>593</v>
      </c>
      <c r="E774" s="139">
        <v>4.76</v>
      </c>
      <c r="F774" s="138"/>
      <c r="G774" s="138"/>
    </row>
    <row r="775" ht="15.75" customHeight="1" spans="1:7">
      <c r="A775" s="139">
        <v>43973</v>
      </c>
      <c r="B775" s="137" t="s">
        <v>1370</v>
      </c>
      <c r="C775" s="137" t="s">
        <v>474</v>
      </c>
      <c r="D775" s="137" t="s">
        <v>593</v>
      </c>
      <c r="E775" s="139">
        <v>3.52</v>
      </c>
      <c r="F775" s="138"/>
      <c r="G775" s="138"/>
    </row>
    <row r="776" ht="15.75" customHeight="1" spans="1:7">
      <c r="A776" s="139">
        <v>39599</v>
      </c>
      <c r="B776" s="137" t="s">
        <v>1371</v>
      </c>
      <c r="C776" s="137" t="s">
        <v>474</v>
      </c>
      <c r="D776" s="137" t="s">
        <v>593</v>
      </c>
      <c r="E776" s="139">
        <v>6.85</v>
      </c>
      <c r="F776" s="138"/>
      <c r="G776" s="138"/>
    </row>
    <row r="777" ht="15.75" customHeight="1" spans="1:7">
      <c r="A777" s="139">
        <v>43832</v>
      </c>
      <c r="B777" s="137" t="s">
        <v>1372</v>
      </c>
      <c r="C777" s="137" t="s">
        <v>474</v>
      </c>
      <c r="D777" s="137" t="s">
        <v>593</v>
      </c>
      <c r="E777" s="139">
        <v>18.06</v>
      </c>
      <c r="F777" s="138"/>
      <c r="G777" s="138"/>
    </row>
    <row r="778" ht="15.75" customHeight="1" spans="1:7">
      <c r="A778" s="139">
        <v>34602</v>
      </c>
      <c r="B778" s="137" t="s">
        <v>1373</v>
      </c>
      <c r="C778" s="137" t="s">
        <v>474</v>
      </c>
      <c r="D778" s="137" t="s">
        <v>593</v>
      </c>
      <c r="E778" s="139">
        <v>3.5</v>
      </c>
      <c r="F778" s="138"/>
      <c r="G778" s="138"/>
    </row>
    <row r="779" ht="15.75" customHeight="1" spans="1:7">
      <c r="A779" s="139">
        <v>34607</v>
      </c>
      <c r="B779" s="137" t="s">
        <v>1374</v>
      </c>
      <c r="C779" s="137" t="s">
        <v>474</v>
      </c>
      <c r="D779" s="137" t="s">
        <v>593</v>
      </c>
      <c r="E779" s="139">
        <v>8.59</v>
      </c>
      <c r="F779" s="138"/>
      <c r="G779" s="138"/>
    </row>
    <row r="780" ht="15.75" customHeight="1" spans="1:7">
      <c r="A780" s="139">
        <v>34609</v>
      </c>
      <c r="B780" s="137" t="s">
        <v>1375</v>
      </c>
      <c r="C780" s="137" t="s">
        <v>474</v>
      </c>
      <c r="D780" s="137" t="s">
        <v>593</v>
      </c>
      <c r="E780" s="139">
        <v>12.5</v>
      </c>
      <c r="F780" s="138"/>
      <c r="G780" s="138"/>
    </row>
    <row r="781" ht="15.75" customHeight="1" spans="1:7">
      <c r="A781" s="139">
        <v>34618</v>
      </c>
      <c r="B781" s="137" t="s">
        <v>1376</v>
      </c>
      <c r="C781" s="137" t="s">
        <v>474</v>
      </c>
      <c r="D781" s="137" t="s">
        <v>593</v>
      </c>
      <c r="E781" s="139">
        <v>4.78</v>
      </c>
      <c r="F781" s="138"/>
      <c r="G781" s="138"/>
    </row>
    <row r="782" ht="15.75" customHeight="1" spans="1:7">
      <c r="A782" s="139">
        <v>34621</v>
      </c>
      <c r="B782" s="137" t="s">
        <v>1377</v>
      </c>
      <c r="C782" s="137" t="s">
        <v>474</v>
      </c>
      <c r="D782" s="137" t="s">
        <v>593</v>
      </c>
      <c r="E782" s="139">
        <v>11.84</v>
      </c>
      <c r="F782" s="138"/>
      <c r="G782" s="138"/>
    </row>
    <row r="783" ht="15.75" customHeight="1" spans="1:7">
      <c r="A783" s="139">
        <v>34622</v>
      </c>
      <c r="B783" s="137" t="s">
        <v>1378</v>
      </c>
      <c r="C783" s="137" t="s">
        <v>474</v>
      </c>
      <c r="D783" s="137" t="s">
        <v>593</v>
      </c>
      <c r="E783" s="139">
        <v>17.6</v>
      </c>
      <c r="F783" s="138"/>
      <c r="G783" s="138"/>
    </row>
    <row r="784" ht="15.75" customHeight="1" spans="1:7">
      <c r="A784" s="139">
        <v>34624</v>
      </c>
      <c r="B784" s="137" t="s">
        <v>1379</v>
      </c>
      <c r="C784" s="137" t="s">
        <v>474</v>
      </c>
      <c r="D784" s="137" t="s">
        <v>593</v>
      </c>
      <c r="E784" s="139">
        <v>6.38</v>
      </c>
      <c r="F784" s="138"/>
      <c r="G784" s="138"/>
    </row>
    <row r="785" ht="15.75" customHeight="1" spans="1:7">
      <c r="A785" s="139">
        <v>34627</v>
      </c>
      <c r="B785" s="137" t="s">
        <v>1380</v>
      </c>
      <c r="C785" s="137" t="s">
        <v>474</v>
      </c>
      <c r="D785" s="137" t="s">
        <v>593</v>
      </c>
      <c r="E785" s="139">
        <v>15.39</v>
      </c>
      <c r="F785" s="138"/>
      <c r="G785" s="138"/>
    </row>
    <row r="786" ht="15.75" customHeight="1" spans="1:7">
      <c r="A786" s="139">
        <v>34629</v>
      </c>
      <c r="B786" s="137" t="s">
        <v>1381</v>
      </c>
      <c r="C786" s="137" t="s">
        <v>474</v>
      </c>
      <c r="D786" s="137" t="s">
        <v>593</v>
      </c>
      <c r="E786" s="139">
        <v>23.51</v>
      </c>
      <c r="F786" s="138"/>
      <c r="G786" s="138"/>
    </row>
    <row r="787" ht="15.75" customHeight="1" spans="1:7">
      <c r="A787" s="139">
        <v>39257</v>
      </c>
      <c r="B787" s="137" t="s">
        <v>1382</v>
      </c>
      <c r="C787" s="137" t="s">
        <v>474</v>
      </c>
      <c r="D787" s="137" t="s">
        <v>593</v>
      </c>
      <c r="E787" s="139">
        <v>4.78</v>
      </c>
      <c r="F787" s="138"/>
      <c r="G787" s="138"/>
    </row>
    <row r="788" ht="15.75" customHeight="1" spans="1:7">
      <c r="A788" s="139">
        <v>39261</v>
      </c>
      <c r="B788" s="137" t="s">
        <v>1383</v>
      </c>
      <c r="C788" s="137" t="s">
        <v>474</v>
      </c>
      <c r="D788" s="137" t="s">
        <v>593</v>
      </c>
      <c r="E788" s="139">
        <v>27.39</v>
      </c>
      <c r="F788" s="138"/>
      <c r="G788" s="138"/>
    </row>
    <row r="789" ht="15.75" customHeight="1" spans="1:7">
      <c r="A789" s="139">
        <v>39268</v>
      </c>
      <c r="B789" s="137" t="s">
        <v>1384</v>
      </c>
      <c r="C789" s="137" t="s">
        <v>474</v>
      </c>
      <c r="D789" s="137" t="s">
        <v>593</v>
      </c>
      <c r="E789" s="139">
        <v>428.15</v>
      </c>
      <c r="F789" s="138"/>
      <c r="G789" s="138"/>
    </row>
    <row r="790" ht="15.75" customHeight="1" spans="1:7">
      <c r="A790" s="139">
        <v>39262</v>
      </c>
      <c r="B790" s="137" t="s">
        <v>1385</v>
      </c>
      <c r="C790" s="137" t="s">
        <v>474</v>
      </c>
      <c r="D790" s="137" t="s">
        <v>593</v>
      </c>
      <c r="E790" s="139">
        <v>43.62</v>
      </c>
      <c r="F790" s="138"/>
      <c r="G790" s="138"/>
    </row>
    <row r="791" ht="15.75" customHeight="1" spans="1:7">
      <c r="A791" s="139">
        <v>39258</v>
      </c>
      <c r="B791" s="137" t="s">
        <v>1386</v>
      </c>
      <c r="C791" s="137" t="s">
        <v>474</v>
      </c>
      <c r="D791" s="137" t="s">
        <v>593</v>
      </c>
      <c r="E791" s="139">
        <v>7.21</v>
      </c>
      <c r="F791" s="138"/>
      <c r="G791" s="138"/>
    </row>
    <row r="792" ht="15.75" customHeight="1" spans="1:7">
      <c r="A792" s="139">
        <v>39263</v>
      </c>
      <c r="B792" s="137" t="s">
        <v>1387</v>
      </c>
      <c r="C792" s="137" t="s">
        <v>474</v>
      </c>
      <c r="D792" s="137" t="s">
        <v>593</v>
      </c>
      <c r="E792" s="139">
        <v>75.42</v>
      </c>
      <c r="F792" s="138"/>
      <c r="G792" s="138"/>
    </row>
    <row r="793" ht="15.75" customHeight="1" spans="1:7">
      <c r="A793" s="139">
        <v>39264</v>
      </c>
      <c r="B793" s="137" t="s">
        <v>1388</v>
      </c>
      <c r="C793" s="137" t="s">
        <v>474</v>
      </c>
      <c r="D793" s="137" t="s">
        <v>593</v>
      </c>
      <c r="E793" s="139">
        <v>104.48</v>
      </c>
      <c r="F793" s="138"/>
      <c r="G793" s="138"/>
    </row>
    <row r="794" ht="15.75" customHeight="1" spans="1:7">
      <c r="A794" s="139">
        <v>39259</v>
      </c>
      <c r="B794" s="137" t="s">
        <v>1389</v>
      </c>
      <c r="C794" s="137" t="s">
        <v>474</v>
      </c>
      <c r="D794" s="137" t="s">
        <v>593</v>
      </c>
      <c r="E794" s="139">
        <v>11.1</v>
      </c>
      <c r="F794" s="138"/>
      <c r="G794" s="138"/>
    </row>
    <row r="795" ht="15.75" customHeight="1" spans="1:7">
      <c r="A795" s="139">
        <v>39265</v>
      </c>
      <c r="B795" s="137" t="s">
        <v>1390</v>
      </c>
      <c r="C795" s="137" t="s">
        <v>474</v>
      </c>
      <c r="D795" s="137" t="s">
        <v>593</v>
      </c>
      <c r="E795" s="139">
        <v>141.85</v>
      </c>
      <c r="F795" s="138"/>
      <c r="G795" s="138"/>
    </row>
    <row r="796" ht="15.75" customHeight="1" spans="1:7">
      <c r="A796" s="139">
        <v>39260</v>
      </c>
      <c r="B796" s="137" t="s">
        <v>1391</v>
      </c>
      <c r="C796" s="137" t="s">
        <v>474</v>
      </c>
      <c r="D796" s="137" t="s">
        <v>593</v>
      </c>
      <c r="E796" s="139">
        <v>17</v>
      </c>
      <c r="F796" s="138"/>
      <c r="G796" s="138"/>
    </row>
    <row r="797" ht="15.75" customHeight="1" spans="1:7">
      <c r="A797" s="139">
        <v>39266</v>
      </c>
      <c r="B797" s="137" t="s">
        <v>1392</v>
      </c>
      <c r="C797" s="137" t="s">
        <v>474</v>
      </c>
      <c r="D797" s="137" t="s">
        <v>593</v>
      </c>
      <c r="E797" s="139">
        <v>214.06</v>
      </c>
      <c r="F797" s="138"/>
      <c r="G797" s="138"/>
    </row>
    <row r="798" ht="15.75" customHeight="1" spans="1:7">
      <c r="A798" s="139">
        <v>39267</v>
      </c>
      <c r="B798" s="137" t="s">
        <v>1393</v>
      </c>
      <c r="C798" s="137" t="s">
        <v>474</v>
      </c>
      <c r="D798" s="137" t="s">
        <v>593</v>
      </c>
      <c r="E798" s="139">
        <v>267.63</v>
      </c>
      <c r="F798" s="138"/>
      <c r="G798" s="138"/>
    </row>
    <row r="799" ht="15.75" customHeight="1" spans="1:7">
      <c r="A799" s="139">
        <v>11901</v>
      </c>
      <c r="B799" s="137" t="s">
        <v>1394</v>
      </c>
      <c r="C799" s="137" t="s">
        <v>474</v>
      </c>
      <c r="D799" s="137" t="s">
        <v>593</v>
      </c>
      <c r="E799" s="139">
        <v>0.62</v>
      </c>
      <c r="F799" s="138"/>
      <c r="G799" s="138"/>
    </row>
    <row r="800" ht="15.75" customHeight="1" spans="1:7">
      <c r="A800" s="139">
        <v>11902</v>
      </c>
      <c r="B800" s="137" t="s">
        <v>1395</v>
      </c>
      <c r="C800" s="137" t="s">
        <v>474</v>
      </c>
      <c r="D800" s="137" t="s">
        <v>593</v>
      </c>
      <c r="E800" s="139">
        <v>1.18</v>
      </c>
      <c r="F800" s="138"/>
      <c r="G800" s="138"/>
    </row>
    <row r="801" ht="15.75" customHeight="1" spans="1:7">
      <c r="A801" s="139">
        <v>11903</v>
      </c>
      <c r="B801" s="137" t="s">
        <v>1396</v>
      </c>
      <c r="C801" s="137" t="s">
        <v>474</v>
      </c>
      <c r="D801" s="137" t="s">
        <v>593</v>
      </c>
      <c r="E801" s="139">
        <v>1.25</v>
      </c>
      <c r="F801" s="138"/>
      <c r="G801" s="138"/>
    </row>
    <row r="802" ht="15.75" customHeight="1" spans="1:7">
      <c r="A802" s="139">
        <v>11904</v>
      </c>
      <c r="B802" s="137" t="s">
        <v>1397</v>
      </c>
      <c r="C802" s="137" t="s">
        <v>474</v>
      </c>
      <c r="D802" s="137" t="s">
        <v>593</v>
      </c>
      <c r="E802" s="139">
        <v>1.9</v>
      </c>
      <c r="F802" s="138"/>
      <c r="G802" s="138"/>
    </row>
    <row r="803" ht="15.75" customHeight="1" spans="1:7">
      <c r="A803" s="139">
        <v>11905</v>
      </c>
      <c r="B803" s="137" t="s">
        <v>1398</v>
      </c>
      <c r="C803" s="137" t="s">
        <v>474</v>
      </c>
      <c r="D803" s="137" t="s">
        <v>593</v>
      </c>
      <c r="E803" s="139">
        <v>2.31</v>
      </c>
      <c r="F803" s="138"/>
      <c r="G803" s="138"/>
    </row>
    <row r="804" ht="15.75" customHeight="1" spans="1:7">
      <c r="A804" s="139">
        <v>11906</v>
      </c>
      <c r="B804" s="137" t="s">
        <v>1399</v>
      </c>
      <c r="C804" s="137" t="s">
        <v>474</v>
      </c>
      <c r="D804" s="137" t="s">
        <v>593</v>
      </c>
      <c r="E804" s="139">
        <v>2.94</v>
      </c>
      <c r="F804" s="138"/>
      <c r="G804" s="138"/>
    </row>
    <row r="805" ht="15.75" customHeight="1" spans="1:7">
      <c r="A805" s="139">
        <v>11919</v>
      </c>
      <c r="B805" s="137" t="s">
        <v>1400</v>
      </c>
      <c r="C805" s="137" t="s">
        <v>474</v>
      </c>
      <c r="D805" s="137" t="s">
        <v>593</v>
      </c>
      <c r="E805" s="139">
        <v>5.39</v>
      </c>
      <c r="F805" s="138"/>
      <c r="G805" s="138"/>
    </row>
    <row r="806" ht="15.75" customHeight="1" spans="1:7">
      <c r="A806" s="139">
        <v>11920</v>
      </c>
      <c r="B806" s="137" t="s">
        <v>1401</v>
      </c>
      <c r="C806" s="137" t="s">
        <v>474</v>
      </c>
      <c r="D806" s="137" t="s">
        <v>593</v>
      </c>
      <c r="E806" s="139">
        <v>10.24</v>
      </c>
      <c r="F806" s="138"/>
      <c r="G806" s="138"/>
    </row>
    <row r="807" ht="15.75" customHeight="1" spans="1:7">
      <c r="A807" s="139">
        <v>11924</v>
      </c>
      <c r="B807" s="137" t="s">
        <v>1402</v>
      </c>
      <c r="C807" s="137" t="s">
        <v>474</v>
      </c>
      <c r="D807" s="137" t="s">
        <v>593</v>
      </c>
      <c r="E807" s="139">
        <v>85.98</v>
      </c>
      <c r="F807" s="138"/>
      <c r="G807" s="138"/>
    </row>
    <row r="808" ht="15.75" customHeight="1" spans="1:7">
      <c r="A808" s="139">
        <v>11921</v>
      </c>
      <c r="B808" s="137" t="s">
        <v>1403</v>
      </c>
      <c r="C808" s="137" t="s">
        <v>474</v>
      </c>
      <c r="D808" s="137" t="s">
        <v>593</v>
      </c>
      <c r="E808" s="139">
        <v>14.98</v>
      </c>
      <c r="F808" s="138"/>
      <c r="G808" s="138"/>
    </row>
    <row r="809" ht="15.75" customHeight="1" spans="1:7">
      <c r="A809" s="139">
        <v>11922</v>
      </c>
      <c r="B809" s="137" t="s">
        <v>1404</v>
      </c>
      <c r="C809" s="137" t="s">
        <v>474</v>
      </c>
      <c r="D809" s="137" t="s">
        <v>593</v>
      </c>
      <c r="E809" s="139">
        <v>24.23</v>
      </c>
      <c r="F809" s="138"/>
      <c r="G809" s="138"/>
    </row>
    <row r="810" ht="15.75" customHeight="1" spans="1:7">
      <c r="A810" s="139">
        <v>11923</v>
      </c>
      <c r="B810" s="137" t="s">
        <v>1405</v>
      </c>
      <c r="C810" s="137" t="s">
        <v>474</v>
      </c>
      <c r="D810" s="137" t="s">
        <v>593</v>
      </c>
      <c r="E810" s="139">
        <v>35.47</v>
      </c>
      <c r="F810" s="138"/>
      <c r="G810" s="138"/>
    </row>
    <row r="811" ht="15.75" customHeight="1" spans="1:7">
      <c r="A811" s="139">
        <v>11916</v>
      </c>
      <c r="B811" s="137" t="s">
        <v>1406</v>
      </c>
      <c r="C811" s="137" t="s">
        <v>474</v>
      </c>
      <c r="D811" s="137" t="s">
        <v>593</v>
      </c>
      <c r="E811" s="139">
        <v>7.37</v>
      </c>
      <c r="F811" s="138"/>
      <c r="G811" s="138"/>
    </row>
    <row r="812" ht="15.75" customHeight="1" spans="1:7">
      <c r="A812" s="139">
        <v>11914</v>
      </c>
      <c r="B812" s="137" t="s">
        <v>1407</v>
      </c>
      <c r="C812" s="137" t="s">
        <v>474</v>
      </c>
      <c r="D812" s="137" t="s">
        <v>593</v>
      </c>
      <c r="E812" s="139">
        <v>53.15</v>
      </c>
      <c r="F812" s="138"/>
      <c r="G812" s="138"/>
    </row>
    <row r="813" ht="15.75" customHeight="1" spans="1:7">
      <c r="A813" s="139">
        <v>11917</v>
      </c>
      <c r="B813" s="137" t="s">
        <v>1408</v>
      </c>
      <c r="C813" s="137" t="s">
        <v>474</v>
      </c>
      <c r="D813" s="137" t="s">
        <v>593</v>
      </c>
      <c r="E813" s="139">
        <v>12.99</v>
      </c>
      <c r="F813" s="138"/>
      <c r="G813" s="138"/>
    </row>
    <row r="814" ht="15.75" customHeight="1" spans="1:7">
      <c r="A814" s="139">
        <v>11918</v>
      </c>
      <c r="B814" s="137" t="s">
        <v>1409</v>
      </c>
      <c r="C814" s="137" t="s">
        <v>474</v>
      </c>
      <c r="D814" s="137" t="s">
        <v>593</v>
      </c>
      <c r="E814" s="139">
        <v>15.41</v>
      </c>
      <c r="F814" s="138"/>
      <c r="G814" s="138"/>
    </row>
    <row r="815" ht="15.75" customHeight="1" spans="1:7">
      <c r="A815" s="139">
        <v>37734</v>
      </c>
      <c r="B815" s="137" t="s">
        <v>1410</v>
      </c>
      <c r="C815" s="137" t="s">
        <v>592</v>
      </c>
      <c r="D815" s="137" t="s">
        <v>639</v>
      </c>
      <c r="E815" s="139">
        <v>73298.23</v>
      </c>
      <c r="F815" s="138"/>
      <c r="G815" s="138"/>
    </row>
    <row r="816" ht="15.75" customHeight="1" spans="1:7">
      <c r="A816" s="139">
        <v>42251</v>
      </c>
      <c r="B816" s="137" t="s">
        <v>1411</v>
      </c>
      <c r="C816" s="137" t="s">
        <v>592</v>
      </c>
      <c r="D816" s="137" t="s">
        <v>639</v>
      </c>
      <c r="E816" s="139">
        <v>83234.61</v>
      </c>
      <c r="F816" s="138"/>
      <c r="G816" s="138"/>
    </row>
    <row r="817" ht="15.75" customHeight="1" spans="1:7">
      <c r="A817" s="139">
        <v>37733</v>
      </c>
      <c r="B817" s="137" t="s">
        <v>1412</v>
      </c>
      <c r="C817" s="137" t="s">
        <v>592</v>
      </c>
      <c r="D817" s="137" t="s">
        <v>639</v>
      </c>
      <c r="E817" s="139">
        <v>54958.74</v>
      </c>
      <c r="F817" s="138"/>
      <c r="G817" s="138"/>
    </row>
    <row r="818" ht="15.75" customHeight="1" spans="1:7">
      <c r="A818" s="139">
        <v>37735</v>
      </c>
      <c r="B818" s="137" t="s">
        <v>1413</v>
      </c>
      <c r="C818" s="137" t="s">
        <v>592</v>
      </c>
      <c r="D818" s="137" t="s">
        <v>639</v>
      </c>
      <c r="E818" s="139">
        <v>66225.28</v>
      </c>
      <c r="F818" s="138"/>
      <c r="G818" s="138"/>
    </row>
    <row r="819" ht="15.75" customHeight="1" spans="1:7">
      <c r="A819" s="139">
        <v>5090</v>
      </c>
      <c r="B819" s="137" t="s">
        <v>1414</v>
      </c>
      <c r="C819" s="137" t="s">
        <v>592</v>
      </c>
      <c r="D819" s="137" t="s">
        <v>599</v>
      </c>
      <c r="E819" s="139">
        <v>21.25</v>
      </c>
      <c r="F819" s="138"/>
      <c r="G819" s="138"/>
    </row>
    <row r="820" ht="15.75" customHeight="1" spans="1:7">
      <c r="A820" s="139">
        <v>5085</v>
      </c>
      <c r="B820" s="137" t="s">
        <v>1415</v>
      </c>
      <c r="C820" s="137" t="s">
        <v>592</v>
      </c>
      <c r="D820" s="137" t="s">
        <v>593</v>
      </c>
      <c r="E820" s="139">
        <v>31.63</v>
      </c>
      <c r="F820" s="138"/>
      <c r="G820" s="138"/>
    </row>
    <row r="821" ht="15.75" customHeight="1" spans="1:7">
      <c r="A821" s="139">
        <v>43603</v>
      </c>
      <c r="B821" s="137" t="s">
        <v>1416</v>
      </c>
      <c r="C821" s="137" t="s">
        <v>592</v>
      </c>
      <c r="D821" s="137" t="s">
        <v>593</v>
      </c>
      <c r="E821" s="139">
        <v>45.19</v>
      </c>
      <c r="F821" s="138"/>
      <c r="G821" s="138"/>
    </row>
    <row r="822" ht="15.75" customHeight="1" spans="1:7">
      <c r="A822" s="139">
        <v>38374</v>
      </c>
      <c r="B822" s="137" t="s">
        <v>1417</v>
      </c>
      <c r="C822" s="137" t="s">
        <v>592</v>
      </c>
      <c r="D822" s="137" t="s">
        <v>593</v>
      </c>
      <c r="E822" s="139">
        <v>1169.56</v>
      </c>
      <c r="F822" s="138"/>
      <c r="G822" s="138"/>
    </row>
    <row r="823" ht="15.75" customHeight="1" spans="1:7">
      <c r="A823" s="139">
        <v>20212</v>
      </c>
      <c r="B823" s="137" t="s">
        <v>1418</v>
      </c>
      <c r="C823" s="137" t="s">
        <v>474</v>
      </c>
      <c r="D823" s="137" t="s">
        <v>593</v>
      </c>
      <c r="E823" s="139">
        <v>25.2</v>
      </c>
      <c r="F823" s="138"/>
      <c r="G823" s="138"/>
    </row>
    <row r="824" ht="15.75" customHeight="1" spans="1:7">
      <c r="A824" s="139">
        <v>20209</v>
      </c>
      <c r="B824" s="137" t="s">
        <v>1419</v>
      </c>
      <c r="C824" s="137" t="s">
        <v>474</v>
      </c>
      <c r="D824" s="137" t="s">
        <v>593</v>
      </c>
      <c r="E824" s="139">
        <v>30.1</v>
      </c>
      <c r="F824" s="138"/>
      <c r="G824" s="138"/>
    </row>
    <row r="825" ht="15.75" customHeight="1" spans="1:7">
      <c r="A825" s="139">
        <v>4430</v>
      </c>
      <c r="B825" s="137" t="s">
        <v>1420</v>
      </c>
      <c r="C825" s="137" t="s">
        <v>474</v>
      </c>
      <c r="D825" s="137" t="s">
        <v>599</v>
      </c>
      <c r="E825" s="139">
        <v>14.75</v>
      </c>
      <c r="F825" s="138"/>
      <c r="G825" s="138"/>
    </row>
    <row r="826" ht="15.75" customHeight="1" spans="1:7">
      <c r="A826" s="139">
        <v>4433</v>
      </c>
      <c r="B826" s="137" t="s">
        <v>1421</v>
      </c>
      <c r="C826" s="137" t="s">
        <v>474</v>
      </c>
      <c r="D826" s="137" t="s">
        <v>593</v>
      </c>
      <c r="E826" s="139">
        <v>28.84</v>
      </c>
      <c r="F826" s="138"/>
      <c r="G826" s="138"/>
    </row>
    <row r="827" ht="15.75" customHeight="1" spans="1:7">
      <c r="A827" s="139">
        <v>4400</v>
      </c>
      <c r="B827" s="137" t="s">
        <v>1422</v>
      </c>
      <c r="C827" s="137" t="s">
        <v>474</v>
      </c>
      <c r="D827" s="137" t="s">
        <v>593</v>
      </c>
      <c r="E827" s="139">
        <v>23.47</v>
      </c>
      <c r="F827" s="138"/>
      <c r="G827" s="138"/>
    </row>
    <row r="828" ht="15.75" customHeight="1" spans="1:7">
      <c r="A828" s="139">
        <v>2729</v>
      </c>
      <c r="B828" s="137" t="s">
        <v>1423</v>
      </c>
      <c r="C828" s="137" t="s">
        <v>592</v>
      </c>
      <c r="D828" s="137" t="s">
        <v>593</v>
      </c>
      <c r="E828" s="139">
        <v>29.09</v>
      </c>
      <c r="F828" s="138"/>
      <c r="G828" s="138"/>
    </row>
    <row r="829" ht="15.75" customHeight="1" spans="1:7">
      <c r="A829" s="139">
        <v>4513</v>
      </c>
      <c r="B829" s="137" t="s">
        <v>1424</v>
      </c>
      <c r="C829" s="137" t="s">
        <v>474</v>
      </c>
      <c r="D829" s="137" t="s">
        <v>593</v>
      </c>
      <c r="E829" s="139">
        <v>7.12</v>
      </c>
      <c r="F829" s="138"/>
      <c r="G829" s="138"/>
    </row>
    <row r="830" ht="15.75" customHeight="1" spans="1:7">
      <c r="A830" s="139">
        <v>37106</v>
      </c>
      <c r="B830" s="137" t="s">
        <v>1425</v>
      </c>
      <c r="C830" s="137" t="s">
        <v>592</v>
      </c>
      <c r="D830" s="137" t="s">
        <v>593</v>
      </c>
      <c r="E830" s="139">
        <v>4219.78</v>
      </c>
      <c r="F830" s="138"/>
      <c r="G830" s="138"/>
    </row>
    <row r="831" ht="15.75" customHeight="1" spans="1:7">
      <c r="A831" s="139">
        <v>11869</v>
      </c>
      <c r="B831" s="137" t="s">
        <v>1426</v>
      </c>
      <c r="C831" s="137" t="s">
        <v>592</v>
      </c>
      <c r="D831" s="137" t="s">
        <v>593</v>
      </c>
      <c r="E831" s="139">
        <v>843.95</v>
      </c>
      <c r="F831" s="138"/>
      <c r="G831" s="138"/>
    </row>
    <row r="832" ht="15.75" customHeight="1" spans="1:7">
      <c r="A832" s="139">
        <v>43981</v>
      </c>
      <c r="B832" s="137" t="s">
        <v>1427</v>
      </c>
      <c r="C832" s="137" t="s">
        <v>592</v>
      </c>
      <c r="D832" s="137" t="s">
        <v>593</v>
      </c>
      <c r="E832" s="139">
        <v>6359.17</v>
      </c>
      <c r="F832" s="138"/>
      <c r="G832" s="138"/>
    </row>
    <row r="833" ht="15.75" customHeight="1" spans="1:7">
      <c r="A833" s="139">
        <v>37104</v>
      </c>
      <c r="B833" s="137" t="s">
        <v>1428</v>
      </c>
      <c r="C833" s="137" t="s">
        <v>592</v>
      </c>
      <c r="D833" s="137" t="s">
        <v>593</v>
      </c>
      <c r="E833" s="139">
        <v>1059.18</v>
      </c>
      <c r="F833" s="138"/>
      <c r="G833" s="138"/>
    </row>
    <row r="834" ht="15.75" customHeight="1" spans="1:7">
      <c r="A834" s="139">
        <v>43982</v>
      </c>
      <c r="B834" s="137" t="s">
        <v>1429</v>
      </c>
      <c r="C834" s="137" t="s">
        <v>592</v>
      </c>
      <c r="D834" s="137" t="s">
        <v>593</v>
      </c>
      <c r="E834" s="139">
        <v>10045.89</v>
      </c>
      <c r="F834" s="138"/>
      <c r="G834" s="138"/>
    </row>
    <row r="835" ht="15.75" customHeight="1" spans="1:7">
      <c r="A835" s="139">
        <v>43978</v>
      </c>
      <c r="B835" s="137" t="s">
        <v>1430</v>
      </c>
      <c r="C835" s="137" t="s">
        <v>592</v>
      </c>
      <c r="D835" s="137" t="s">
        <v>593</v>
      </c>
      <c r="E835" s="139">
        <v>1569.68</v>
      </c>
      <c r="F835" s="138"/>
      <c r="G835" s="138"/>
    </row>
    <row r="836" ht="15.75" customHeight="1" spans="1:7">
      <c r="A836" s="139">
        <v>11871</v>
      </c>
      <c r="B836" s="137" t="s">
        <v>1431</v>
      </c>
      <c r="C836" s="137" t="s">
        <v>592</v>
      </c>
      <c r="D836" s="137" t="s">
        <v>593</v>
      </c>
      <c r="E836" s="139">
        <v>393.41</v>
      </c>
      <c r="F836" s="138"/>
      <c r="G836" s="138"/>
    </row>
    <row r="837" ht="15.75" customHeight="1" spans="1:7">
      <c r="A837" s="139">
        <v>37105</v>
      </c>
      <c r="B837" s="137" t="s">
        <v>1432</v>
      </c>
      <c r="C837" s="137" t="s">
        <v>592</v>
      </c>
      <c r="D837" s="137" t="s">
        <v>593</v>
      </c>
      <c r="E837" s="139">
        <v>2420.63</v>
      </c>
      <c r="F837" s="138"/>
      <c r="G837" s="138"/>
    </row>
    <row r="838" ht="15.75" customHeight="1" spans="1:7">
      <c r="A838" s="139">
        <v>43980</v>
      </c>
      <c r="B838" s="137" t="s">
        <v>1433</v>
      </c>
      <c r="C838" s="137" t="s">
        <v>592</v>
      </c>
      <c r="D838" s="137" t="s">
        <v>593</v>
      </c>
      <c r="E838" s="139">
        <v>3014.64</v>
      </c>
      <c r="F838" s="138"/>
      <c r="G838" s="138"/>
    </row>
    <row r="839" ht="15.75" customHeight="1" spans="1:7">
      <c r="A839" s="139">
        <v>43979</v>
      </c>
      <c r="B839" s="137" t="s">
        <v>1434</v>
      </c>
      <c r="C839" s="137" t="s">
        <v>592</v>
      </c>
      <c r="D839" s="137" t="s">
        <v>593</v>
      </c>
      <c r="E839" s="139">
        <v>566.42</v>
      </c>
      <c r="F839" s="138"/>
      <c r="G839" s="138"/>
    </row>
    <row r="840" ht="15.75" customHeight="1" spans="1:7">
      <c r="A840" s="139">
        <v>11868</v>
      </c>
      <c r="B840" s="137" t="s">
        <v>1435</v>
      </c>
      <c r="C840" s="137" t="s">
        <v>592</v>
      </c>
      <c r="D840" s="137" t="s">
        <v>593</v>
      </c>
      <c r="E840" s="139">
        <v>547.78</v>
      </c>
      <c r="F840" s="138"/>
      <c r="G840" s="138"/>
    </row>
    <row r="841" ht="15.75" customHeight="1" spans="1:7">
      <c r="A841" s="139">
        <v>34636</v>
      </c>
      <c r="B841" s="137" t="s">
        <v>1436</v>
      </c>
      <c r="C841" s="137" t="s">
        <v>592</v>
      </c>
      <c r="D841" s="137" t="s">
        <v>599</v>
      </c>
      <c r="E841" s="139">
        <v>389</v>
      </c>
      <c r="F841" s="138"/>
      <c r="G841" s="138"/>
    </row>
    <row r="842" ht="15.75" customHeight="1" spans="1:7">
      <c r="A842" s="139">
        <v>34639</v>
      </c>
      <c r="B842" s="137" t="s">
        <v>1437</v>
      </c>
      <c r="C842" s="137" t="s">
        <v>592</v>
      </c>
      <c r="D842" s="137" t="s">
        <v>593</v>
      </c>
      <c r="E842" s="139">
        <v>897.88</v>
      </c>
      <c r="F842" s="138"/>
      <c r="G842" s="138"/>
    </row>
    <row r="843" ht="15.75" customHeight="1" spans="1:7">
      <c r="A843" s="139">
        <v>34640</v>
      </c>
      <c r="B843" s="137" t="s">
        <v>1438</v>
      </c>
      <c r="C843" s="137" t="s">
        <v>592</v>
      </c>
      <c r="D843" s="137" t="s">
        <v>593</v>
      </c>
      <c r="E843" s="139">
        <v>1018.5</v>
      </c>
      <c r="F843" s="138"/>
      <c r="G843" s="138"/>
    </row>
    <row r="844" ht="15.75" customHeight="1" spans="1:7">
      <c r="A844" s="139">
        <v>43977</v>
      </c>
      <c r="B844" s="137" t="s">
        <v>1439</v>
      </c>
      <c r="C844" s="137" t="s">
        <v>592</v>
      </c>
      <c r="D844" s="137" t="s">
        <v>593</v>
      </c>
      <c r="E844" s="139">
        <v>1755.84</v>
      </c>
      <c r="F844" s="138"/>
      <c r="G844" s="138"/>
    </row>
    <row r="845" ht="15.75" customHeight="1" spans="1:7">
      <c r="A845" s="139">
        <v>34637</v>
      </c>
      <c r="B845" s="137" t="s">
        <v>1440</v>
      </c>
      <c r="C845" s="137" t="s">
        <v>592</v>
      </c>
      <c r="D845" s="137" t="s">
        <v>593</v>
      </c>
      <c r="E845" s="139">
        <v>235.24</v>
      </c>
      <c r="F845" s="138"/>
      <c r="G845" s="138"/>
    </row>
    <row r="846" ht="15.75" customHeight="1" spans="1:7">
      <c r="A846" s="139">
        <v>34638</v>
      </c>
      <c r="B846" s="137" t="s">
        <v>1441</v>
      </c>
      <c r="C846" s="137" t="s">
        <v>592</v>
      </c>
      <c r="D846" s="137" t="s">
        <v>593</v>
      </c>
      <c r="E846" s="139">
        <v>363.88</v>
      </c>
      <c r="F846" s="138"/>
      <c r="G846" s="138"/>
    </row>
    <row r="847" ht="15.75" customHeight="1" spans="1:7">
      <c r="A847" s="139">
        <v>34641</v>
      </c>
      <c r="B847" s="137" t="s">
        <v>1442</v>
      </c>
      <c r="C847" s="137" t="s">
        <v>592</v>
      </c>
      <c r="D847" s="137" t="s">
        <v>593</v>
      </c>
      <c r="E847" s="139">
        <v>83.94</v>
      </c>
      <c r="F847" s="138"/>
      <c r="G847" s="138"/>
    </row>
    <row r="848" ht="15.75" customHeight="1" spans="1:7">
      <c r="A848" s="139">
        <v>43434</v>
      </c>
      <c r="B848" s="137" t="s">
        <v>1443</v>
      </c>
      <c r="C848" s="137" t="s">
        <v>592</v>
      </c>
      <c r="D848" s="137" t="s">
        <v>593</v>
      </c>
      <c r="E848" s="139">
        <v>90.75</v>
      </c>
      <c r="F848" s="138"/>
      <c r="G848" s="138"/>
    </row>
    <row r="849" ht="15.75" customHeight="1" spans="1:7">
      <c r="A849" s="139">
        <v>43435</v>
      </c>
      <c r="B849" s="137" t="s">
        <v>1444</v>
      </c>
      <c r="C849" s="137" t="s">
        <v>592</v>
      </c>
      <c r="D849" s="137" t="s">
        <v>593</v>
      </c>
      <c r="E849" s="139">
        <v>166.38</v>
      </c>
      <c r="F849" s="138"/>
      <c r="G849" s="138"/>
    </row>
    <row r="850" ht="15.75" customHeight="1" spans="1:7">
      <c r="A850" s="139">
        <v>43436</v>
      </c>
      <c r="B850" s="137" t="s">
        <v>1445</v>
      </c>
      <c r="C850" s="137" t="s">
        <v>592</v>
      </c>
      <c r="D850" s="137" t="s">
        <v>593</v>
      </c>
      <c r="E850" s="139">
        <v>291.17</v>
      </c>
      <c r="F850" s="138"/>
      <c r="G850" s="138"/>
    </row>
    <row r="851" ht="15.75" customHeight="1" spans="1:7">
      <c r="A851" s="139">
        <v>43437</v>
      </c>
      <c r="B851" s="137" t="s">
        <v>1446</v>
      </c>
      <c r="C851" s="137" t="s">
        <v>592</v>
      </c>
      <c r="D851" s="137" t="s">
        <v>593</v>
      </c>
      <c r="E851" s="139">
        <v>527.89</v>
      </c>
      <c r="F851" s="138"/>
      <c r="G851" s="138"/>
    </row>
    <row r="852" ht="15.75" customHeight="1" spans="1:7">
      <c r="A852" s="139">
        <v>43438</v>
      </c>
      <c r="B852" s="137" t="s">
        <v>1447</v>
      </c>
      <c r="C852" s="137" t="s">
        <v>592</v>
      </c>
      <c r="D852" s="137" t="s">
        <v>593</v>
      </c>
      <c r="E852" s="139">
        <v>945.37</v>
      </c>
      <c r="F852" s="138"/>
      <c r="G852" s="138"/>
    </row>
    <row r="853" ht="15.75" customHeight="1" spans="1:7">
      <c r="A853" s="139">
        <v>41627</v>
      </c>
      <c r="B853" s="137" t="s">
        <v>1448</v>
      </c>
      <c r="C853" s="137" t="s">
        <v>592</v>
      </c>
      <c r="D853" s="137" t="s">
        <v>593</v>
      </c>
      <c r="E853" s="139">
        <v>139.91</v>
      </c>
      <c r="F853" s="138"/>
      <c r="G853" s="138"/>
    </row>
    <row r="854" ht="15.75" customHeight="1" spans="1:7">
      <c r="A854" s="139">
        <v>41628</v>
      </c>
      <c r="B854" s="137" t="s">
        <v>1449</v>
      </c>
      <c r="C854" s="137" t="s">
        <v>592</v>
      </c>
      <c r="D854" s="137" t="s">
        <v>593</v>
      </c>
      <c r="E854" s="139">
        <v>257.14</v>
      </c>
      <c r="F854" s="138"/>
      <c r="G854" s="138"/>
    </row>
    <row r="855" ht="15.75" customHeight="1" spans="1:7">
      <c r="A855" s="139">
        <v>41629</v>
      </c>
      <c r="B855" s="137" t="s">
        <v>1450</v>
      </c>
      <c r="C855" s="137" t="s">
        <v>592</v>
      </c>
      <c r="D855" s="137" t="s">
        <v>593</v>
      </c>
      <c r="E855" s="139">
        <v>326.72</v>
      </c>
      <c r="F855" s="138"/>
      <c r="G855" s="138"/>
    </row>
    <row r="856" ht="15.75" customHeight="1" spans="1:7">
      <c r="A856" s="139">
        <v>43429</v>
      </c>
      <c r="B856" s="137" t="s">
        <v>1451</v>
      </c>
      <c r="C856" s="137" t="s">
        <v>592</v>
      </c>
      <c r="D856" s="137" t="s">
        <v>593</v>
      </c>
      <c r="E856" s="139">
        <v>72.39</v>
      </c>
      <c r="F856" s="138"/>
      <c r="G856" s="138"/>
    </row>
    <row r="857" ht="15.75" customHeight="1" spans="1:7">
      <c r="A857" s="139">
        <v>43430</v>
      </c>
      <c r="B857" s="137" t="s">
        <v>1452</v>
      </c>
      <c r="C857" s="137" t="s">
        <v>592</v>
      </c>
      <c r="D857" s="137" t="s">
        <v>593</v>
      </c>
      <c r="E857" s="139">
        <v>120.25</v>
      </c>
      <c r="F857" s="138"/>
      <c r="G857" s="138"/>
    </row>
    <row r="858" ht="15.75" customHeight="1" spans="1:7">
      <c r="A858" s="139">
        <v>43431</v>
      </c>
      <c r="B858" s="137" t="s">
        <v>1453</v>
      </c>
      <c r="C858" s="137" t="s">
        <v>592</v>
      </c>
      <c r="D858" s="137" t="s">
        <v>593</v>
      </c>
      <c r="E858" s="139">
        <v>232.94</v>
      </c>
      <c r="F858" s="138"/>
      <c r="G858" s="138"/>
    </row>
    <row r="859" ht="15.75" customHeight="1" spans="1:7">
      <c r="A859" s="139">
        <v>43432</v>
      </c>
      <c r="B859" s="137" t="s">
        <v>1454</v>
      </c>
      <c r="C859" s="137" t="s">
        <v>592</v>
      </c>
      <c r="D859" s="137" t="s">
        <v>593</v>
      </c>
      <c r="E859" s="139">
        <v>484.03</v>
      </c>
      <c r="F859" s="138"/>
      <c r="G859" s="138"/>
    </row>
    <row r="860" ht="15.75" customHeight="1" spans="1:7">
      <c r="A860" s="139">
        <v>43433</v>
      </c>
      <c r="B860" s="137" t="s">
        <v>1455</v>
      </c>
      <c r="C860" s="137" t="s">
        <v>592</v>
      </c>
      <c r="D860" s="137" t="s">
        <v>593</v>
      </c>
      <c r="E860" s="139">
        <v>763.1</v>
      </c>
      <c r="F860" s="138"/>
      <c r="G860" s="138"/>
    </row>
    <row r="861" ht="15.75" customHeight="1" spans="1:7">
      <c r="A861" s="139">
        <v>43094</v>
      </c>
      <c r="B861" s="137" t="s">
        <v>1456</v>
      </c>
      <c r="C861" s="137" t="s">
        <v>592</v>
      </c>
      <c r="D861" s="137" t="s">
        <v>593</v>
      </c>
      <c r="E861" s="139">
        <v>407.2</v>
      </c>
      <c r="F861" s="138"/>
      <c r="G861" s="138"/>
    </row>
    <row r="862" ht="15.75" customHeight="1" spans="1:7">
      <c r="A862" s="139">
        <v>43093</v>
      </c>
      <c r="B862" s="137" t="s">
        <v>1457</v>
      </c>
      <c r="C862" s="137" t="s">
        <v>592</v>
      </c>
      <c r="D862" s="137" t="s">
        <v>593</v>
      </c>
      <c r="E862" s="139">
        <v>432.73</v>
      </c>
      <c r="F862" s="138"/>
      <c r="G862" s="138"/>
    </row>
    <row r="863" ht="15.75" customHeight="1" spans="1:7">
      <c r="A863" s="139">
        <v>11694</v>
      </c>
      <c r="B863" s="137" t="s">
        <v>1458</v>
      </c>
      <c r="C863" s="137" t="s">
        <v>592</v>
      </c>
      <c r="D863" s="137" t="s">
        <v>593</v>
      </c>
      <c r="E863" s="139">
        <v>838.45</v>
      </c>
      <c r="F863" s="138"/>
      <c r="G863" s="138"/>
    </row>
    <row r="864" ht="15.75" customHeight="1" spans="1:7">
      <c r="A864" s="139">
        <v>1030</v>
      </c>
      <c r="B864" s="137" t="s">
        <v>1459</v>
      </c>
      <c r="C864" s="137" t="s">
        <v>592</v>
      </c>
      <c r="D864" s="137" t="s">
        <v>599</v>
      </c>
      <c r="E864" s="139">
        <v>37.93</v>
      </c>
      <c r="F864" s="138"/>
      <c r="G864" s="138"/>
    </row>
    <row r="865" ht="15.75" customHeight="1" spans="1:7">
      <c r="A865" s="139">
        <v>11881</v>
      </c>
      <c r="B865" s="137" t="s">
        <v>1460</v>
      </c>
      <c r="C865" s="137" t="s">
        <v>592</v>
      </c>
      <c r="D865" s="137" t="s">
        <v>593</v>
      </c>
      <c r="E865" s="139">
        <v>128.57</v>
      </c>
      <c r="F865" s="138"/>
      <c r="G865" s="138"/>
    </row>
    <row r="866" ht="15.75" customHeight="1" spans="1:7">
      <c r="A866" s="139">
        <v>35277</v>
      </c>
      <c r="B866" s="137" t="s">
        <v>1461</v>
      </c>
      <c r="C866" s="137" t="s">
        <v>592</v>
      </c>
      <c r="D866" s="137" t="s">
        <v>593</v>
      </c>
      <c r="E866" s="139">
        <v>307.72</v>
      </c>
      <c r="F866" s="138"/>
      <c r="G866" s="138"/>
    </row>
    <row r="867" ht="15.75" customHeight="1" spans="1:7">
      <c r="A867" s="139">
        <v>10521</v>
      </c>
      <c r="B867" s="137" t="s">
        <v>1462</v>
      </c>
      <c r="C867" s="137" t="s">
        <v>592</v>
      </c>
      <c r="D867" s="137" t="s">
        <v>593</v>
      </c>
      <c r="E867" s="139">
        <v>424.77</v>
      </c>
      <c r="F867" s="138"/>
      <c r="G867" s="138"/>
    </row>
    <row r="868" ht="15.75" customHeight="1" spans="1:7">
      <c r="A868" s="139">
        <v>10885</v>
      </c>
      <c r="B868" s="137" t="s">
        <v>1463</v>
      </c>
      <c r="C868" s="137" t="s">
        <v>592</v>
      </c>
      <c r="D868" s="137" t="s">
        <v>593</v>
      </c>
      <c r="E868" s="139">
        <v>537.28</v>
      </c>
      <c r="F868" s="138"/>
      <c r="G868" s="138"/>
    </row>
    <row r="869" ht="15.75" customHeight="1" spans="1:7">
      <c r="A869" s="139">
        <v>20962</v>
      </c>
      <c r="B869" s="137" t="s">
        <v>1464</v>
      </c>
      <c r="C869" s="137" t="s">
        <v>592</v>
      </c>
      <c r="D869" s="137" t="s">
        <v>599</v>
      </c>
      <c r="E869" s="139">
        <v>445</v>
      </c>
      <c r="F869" s="138"/>
      <c r="G869" s="138"/>
    </row>
    <row r="870" ht="15.75" customHeight="1" spans="1:7">
      <c r="A870" s="139">
        <v>20963</v>
      </c>
      <c r="B870" s="137" t="s">
        <v>1465</v>
      </c>
      <c r="C870" s="137" t="s">
        <v>592</v>
      </c>
      <c r="D870" s="137" t="s">
        <v>593</v>
      </c>
      <c r="E870" s="139">
        <v>543.6</v>
      </c>
      <c r="F870" s="138"/>
      <c r="G870" s="138"/>
    </row>
    <row r="871" ht="15.75" customHeight="1" spans="1:7">
      <c r="A871" s="139">
        <v>34643</v>
      </c>
      <c r="B871" s="137" t="s">
        <v>1466</v>
      </c>
      <c r="C871" s="137" t="s">
        <v>592</v>
      </c>
      <c r="D871" s="137" t="s">
        <v>593</v>
      </c>
      <c r="E871" s="139">
        <v>35.44</v>
      </c>
      <c r="F871" s="138"/>
      <c r="G871" s="138"/>
    </row>
    <row r="872" ht="15.75" customHeight="1" spans="1:7">
      <c r="A872" s="139">
        <v>41480</v>
      </c>
      <c r="B872" s="137" t="s">
        <v>1467</v>
      </c>
      <c r="C872" s="137" t="s">
        <v>592</v>
      </c>
      <c r="D872" s="137" t="s">
        <v>593</v>
      </c>
      <c r="E872" s="139">
        <v>41.09</v>
      </c>
      <c r="F872" s="138"/>
      <c r="G872" s="138"/>
    </row>
    <row r="873" ht="15.75" customHeight="1" spans="1:7">
      <c r="A873" s="139">
        <v>41474</v>
      </c>
      <c r="B873" s="137" t="s">
        <v>1468</v>
      </c>
      <c r="C873" s="137" t="s">
        <v>592</v>
      </c>
      <c r="D873" s="137" t="s">
        <v>593</v>
      </c>
      <c r="E873" s="139">
        <v>65.64</v>
      </c>
      <c r="F873" s="138"/>
      <c r="G873" s="138"/>
    </row>
    <row r="874" ht="15.75" customHeight="1" spans="1:7">
      <c r="A874" s="139">
        <v>41475</v>
      </c>
      <c r="B874" s="137" t="s">
        <v>1469</v>
      </c>
      <c r="C874" s="137" t="s">
        <v>592</v>
      </c>
      <c r="D874" s="137" t="s">
        <v>593</v>
      </c>
      <c r="E874" s="139">
        <v>56</v>
      </c>
      <c r="F874" s="138"/>
      <c r="G874" s="138"/>
    </row>
    <row r="875" ht="15.75" customHeight="1" spans="1:7">
      <c r="A875" s="139">
        <v>41476</v>
      </c>
      <c r="B875" s="137" t="s">
        <v>1470</v>
      </c>
      <c r="C875" s="137" t="s">
        <v>592</v>
      </c>
      <c r="D875" s="137" t="s">
        <v>593</v>
      </c>
      <c r="E875" s="139">
        <v>122.63</v>
      </c>
      <c r="F875" s="138"/>
      <c r="G875" s="138"/>
    </row>
    <row r="876" ht="15.75" customHeight="1" spans="1:7">
      <c r="A876" s="139">
        <v>2555</v>
      </c>
      <c r="B876" s="137" t="s">
        <v>1471</v>
      </c>
      <c r="C876" s="137" t="s">
        <v>592</v>
      </c>
      <c r="D876" s="137" t="s">
        <v>593</v>
      </c>
      <c r="E876" s="139">
        <v>1.42</v>
      </c>
      <c r="F876" s="138"/>
      <c r="G876" s="138"/>
    </row>
    <row r="877" ht="15.75" customHeight="1" spans="1:7">
      <c r="A877" s="139">
        <v>2556</v>
      </c>
      <c r="B877" s="137" t="s">
        <v>1472</v>
      </c>
      <c r="C877" s="137" t="s">
        <v>592</v>
      </c>
      <c r="D877" s="137" t="s">
        <v>593</v>
      </c>
      <c r="E877" s="139">
        <v>1.47</v>
      </c>
      <c r="F877" s="138"/>
      <c r="G877" s="138"/>
    </row>
    <row r="878" ht="15.75" customHeight="1" spans="1:7">
      <c r="A878" s="139">
        <v>2557</v>
      </c>
      <c r="B878" s="137" t="s">
        <v>1473</v>
      </c>
      <c r="C878" s="137" t="s">
        <v>592</v>
      </c>
      <c r="D878" s="137" t="s">
        <v>593</v>
      </c>
      <c r="E878" s="139">
        <v>3.11</v>
      </c>
      <c r="F878" s="138"/>
      <c r="G878" s="138"/>
    </row>
    <row r="879" ht="15.75" customHeight="1" spans="1:7">
      <c r="A879" s="139">
        <v>10569</v>
      </c>
      <c r="B879" s="137" t="s">
        <v>1474</v>
      </c>
      <c r="C879" s="137" t="s">
        <v>592</v>
      </c>
      <c r="D879" s="137" t="s">
        <v>593</v>
      </c>
      <c r="E879" s="139">
        <v>3.11</v>
      </c>
      <c r="F879" s="138"/>
      <c r="G879" s="138"/>
    </row>
    <row r="880" ht="15.75" customHeight="1" spans="1:7">
      <c r="A880" s="139">
        <v>39810</v>
      </c>
      <c r="B880" s="137" t="s">
        <v>1475</v>
      </c>
      <c r="C880" s="137" t="s">
        <v>592</v>
      </c>
      <c r="D880" s="137" t="s">
        <v>593</v>
      </c>
      <c r="E880" s="139">
        <v>54.95</v>
      </c>
      <c r="F880" s="138"/>
      <c r="G880" s="138"/>
    </row>
    <row r="881" ht="15.75" customHeight="1" spans="1:7">
      <c r="A881" s="139">
        <v>39811</v>
      </c>
      <c r="B881" s="137" t="s">
        <v>1476</v>
      </c>
      <c r="C881" s="137" t="s">
        <v>592</v>
      </c>
      <c r="D881" s="137" t="s">
        <v>593</v>
      </c>
      <c r="E881" s="139">
        <v>67.22</v>
      </c>
      <c r="F881" s="138"/>
      <c r="G881" s="138"/>
    </row>
    <row r="882" ht="15.75" customHeight="1" spans="1:7">
      <c r="A882" s="139">
        <v>39812</v>
      </c>
      <c r="B882" s="137" t="s">
        <v>1477</v>
      </c>
      <c r="C882" s="137" t="s">
        <v>592</v>
      </c>
      <c r="D882" s="137" t="s">
        <v>593</v>
      </c>
      <c r="E882" s="139">
        <v>110.52</v>
      </c>
      <c r="F882" s="138"/>
      <c r="G882" s="138"/>
    </row>
    <row r="883" ht="15.75" customHeight="1" spans="1:7">
      <c r="A883" s="139">
        <v>43096</v>
      </c>
      <c r="B883" s="137" t="s">
        <v>1478</v>
      </c>
      <c r="C883" s="137" t="s">
        <v>592</v>
      </c>
      <c r="D883" s="137" t="s">
        <v>593</v>
      </c>
      <c r="E883" s="139">
        <v>366.35</v>
      </c>
      <c r="F883" s="138"/>
      <c r="G883" s="138"/>
    </row>
    <row r="884" ht="15.75" customHeight="1" spans="1:7">
      <c r="A884" s="139">
        <v>43102</v>
      </c>
      <c r="B884" s="137" t="s">
        <v>1479</v>
      </c>
      <c r="C884" s="137" t="s">
        <v>592</v>
      </c>
      <c r="D884" s="137" t="s">
        <v>593</v>
      </c>
      <c r="E884" s="139">
        <v>222.76</v>
      </c>
      <c r="F884" s="138"/>
      <c r="G884" s="138"/>
    </row>
    <row r="885" ht="15.75" customHeight="1" spans="1:7">
      <c r="A885" s="139">
        <v>43103</v>
      </c>
      <c r="B885" s="137" t="s">
        <v>1480</v>
      </c>
      <c r="C885" s="137" t="s">
        <v>592</v>
      </c>
      <c r="D885" s="137" t="s">
        <v>593</v>
      </c>
      <c r="E885" s="139">
        <v>328.02</v>
      </c>
      <c r="F885" s="138"/>
      <c r="G885" s="138"/>
    </row>
    <row r="886" ht="15.75" customHeight="1" spans="1:7">
      <c r="A886" s="139">
        <v>43098</v>
      </c>
      <c r="B886" s="137" t="s">
        <v>1481</v>
      </c>
      <c r="C886" s="137" t="s">
        <v>592</v>
      </c>
      <c r="D886" s="137" t="s">
        <v>593</v>
      </c>
      <c r="E886" s="139">
        <v>124.09</v>
      </c>
      <c r="F886" s="138"/>
      <c r="G886" s="138"/>
    </row>
    <row r="887" ht="15.75" customHeight="1" spans="1:7">
      <c r="A887" s="139">
        <v>43097</v>
      </c>
      <c r="B887" s="137" t="s">
        <v>1482</v>
      </c>
      <c r="C887" s="137" t="s">
        <v>592</v>
      </c>
      <c r="D887" s="137" t="s">
        <v>593</v>
      </c>
      <c r="E887" s="139">
        <v>73.52</v>
      </c>
      <c r="F887" s="138"/>
      <c r="G887" s="138"/>
    </row>
    <row r="888" ht="15.75" customHeight="1" spans="1:7">
      <c r="A888" s="139">
        <v>43104</v>
      </c>
      <c r="B888" s="137" t="s">
        <v>1483</v>
      </c>
      <c r="C888" s="137" t="s">
        <v>592</v>
      </c>
      <c r="D888" s="137" t="s">
        <v>593</v>
      </c>
      <c r="E888" s="139">
        <v>869.66</v>
      </c>
      <c r="F888" s="138"/>
      <c r="G888" s="138"/>
    </row>
    <row r="889" ht="15.75" customHeight="1" spans="1:7">
      <c r="A889" s="139">
        <v>39771</v>
      </c>
      <c r="B889" s="137" t="s">
        <v>1484</v>
      </c>
      <c r="C889" s="137" t="s">
        <v>592</v>
      </c>
      <c r="D889" s="137" t="s">
        <v>593</v>
      </c>
      <c r="E889" s="139">
        <v>29.91</v>
      </c>
      <c r="F889" s="138"/>
      <c r="G889" s="138"/>
    </row>
    <row r="890" ht="15.75" customHeight="1" spans="1:7">
      <c r="A890" s="139">
        <v>39772</v>
      </c>
      <c r="B890" s="137" t="s">
        <v>1485</v>
      </c>
      <c r="C890" s="137" t="s">
        <v>592</v>
      </c>
      <c r="D890" s="137" t="s">
        <v>593</v>
      </c>
      <c r="E890" s="139">
        <v>58.79</v>
      </c>
      <c r="F890" s="138"/>
      <c r="G890" s="138"/>
    </row>
    <row r="891" ht="15.75" customHeight="1" spans="1:7">
      <c r="A891" s="139">
        <v>39773</v>
      </c>
      <c r="B891" s="137" t="s">
        <v>1486</v>
      </c>
      <c r="C891" s="137" t="s">
        <v>592</v>
      </c>
      <c r="D891" s="137" t="s">
        <v>593</v>
      </c>
      <c r="E891" s="139">
        <v>94.49</v>
      </c>
      <c r="F891" s="138"/>
      <c r="G891" s="138"/>
    </row>
    <row r="892" ht="15.75" customHeight="1" spans="1:7">
      <c r="A892" s="139">
        <v>39774</v>
      </c>
      <c r="B892" s="137" t="s">
        <v>1487</v>
      </c>
      <c r="C892" s="137" t="s">
        <v>592</v>
      </c>
      <c r="D892" s="137" t="s">
        <v>593</v>
      </c>
      <c r="E892" s="139">
        <v>141.34</v>
      </c>
      <c r="F892" s="138"/>
      <c r="G892" s="138"/>
    </row>
    <row r="893" ht="15.75" customHeight="1" spans="1:7">
      <c r="A893" s="139">
        <v>39775</v>
      </c>
      <c r="B893" s="137" t="s">
        <v>1488</v>
      </c>
      <c r="C893" s="137" t="s">
        <v>592</v>
      </c>
      <c r="D893" s="137" t="s">
        <v>593</v>
      </c>
      <c r="E893" s="139">
        <v>188.64</v>
      </c>
      <c r="F893" s="138"/>
      <c r="G893" s="138"/>
    </row>
    <row r="894" ht="15.75" customHeight="1" spans="1:7">
      <c r="A894" s="139">
        <v>39776</v>
      </c>
      <c r="B894" s="137" t="s">
        <v>1489</v>
      </c>
      <c r="C894" s="137" t="s">
        <v>592</v>
      </c>
      <c r="D894" s="137" t="s">
        <v>593</v>
      </c>
      <c r="E894" s="139">
        <v>227.97</v>
      </c>
      <c r="F894" s="138"/>
      <c r="G894" s="138"/>
    </row>
    <row r="895" ht="15.75" customHeight="1" spans="1:7">
      <c r="A895" s="139">
        <v>39777</v>
      </c>
      <c r="B895" s="137" t="s">
        <v>1490</v>
      </c>
      <c r="C895" s="137" t="s">
        <v>592</v>
      </c>
      <c r="D895" s="137" t="s">
        <v>593</v>
      </c>
      <c r="E895" s="139">
        <v>288.95</v>
      </c>
      <c r="F895" s="138"/>
      <c r="G895" s="138"/>
    </row>
    <row r="896" ht="15.75" customHeight="1" spans="1:7">
      <c r="A896" s="139">
        <v>20254</v>
      </c>
      <c r="B896" s="137" t="s">
        <v>1491</v>
      </c>
      <c r="C896" s="137" t="s">
        <v>592</v>
      </c>
      <c r="D896" s="137" t="s">
        <v>593</v>
      </c>
      <c r="E896" s="139">
        <v>20.97</v>
      </c>
      <c r="F896" s="138"/>
      <c r="G896" s="138"/>
    </row>
    <row r="897" ht="15.75" customHeight="1" spans="1:7">
      <c r="A897" s="139">
        <v>20253</v>
      </c>
      <c r="B897" s="137" t="s">
        <v>1492</v>
      </c>
      <c r="C897" s="137" t="s">
        <v>592</v>
      </c>
      <c r="D897" s="137" t="s">
        <v>593</v>
      </c>
      <c r="E897" s="139">
        <v>68.87</v>
      </c>
      <c r="F897" s="138"/>
      <c r="G897" s="138"/>
    </row>
    <row r="898" ht="15.75" customHeight="1" spans="1:7">
      <c r="A898" s="139">
        <v>11247</v>
      </c>
      <c r="B898" s="137" t="s">
        <v>1493</v>
      </c>
      <c r="C898" s="137" t="s">
        <v>592</v>
      </c>
      <c r="D898" s="137" t="s">
        <v>593</v>
      </c>
      <c r="E898" s="139">
        <v>1324.25</v>
      </c>
      <c r="F898" s="138"/>
      <c r="G898" s="138"/>
    </row>
    <row r="899" ht="15.75" customHeight="1" spans="1:7">
      <c r="A899" s="139">
        <v>11250</v>
      </c>
      <c r="B899" s="137" t="s">
        <v>1494</v>
      </c>
      <c r="C899" s="137" t="s">
        <v>592</v>
      </c>
      <c r="D899" s="137" t="s">
        <v>593</v>
      </c>
      <c r="E899" s="139">
        <v>57.01</v>
      </c>
      <c r="F899" s="138"/>
      <c r="G899" s="138"/>
    </row>
    <row r="900" ht="15.75" customHeight="1" spans="1:7">
      <c r="A900" s="139">
        <v>11249</v>
      </c>
      <c r="B900" s="137" t="s">
        <v>1495</v>
      </c>
      <c r="C900" s="137" t="s">
        <v>592</v>
      </c>
      <c r="D900" s="137" t="s">
        <v>593</v>
      </c>
      <c r="E900" s="139">
        <v>2586.72</v>
      </c>
      <c r="F900" s="138"/>
      <c r="G900" s="138"/>
    </row>
    <row r="901" ht="15.75" customHeight="1" spans="1:7">
      <c r="A901" s="139">
        <v>11251</v>
      </c>
      <c r="B901" s="137" t="s">
        <v>1496</v>
      </c>
      <c r="C901" s="137" t="s">
        <v>592</v>
      </c>
      <c r="D901" s="137" t="s">
        <v>593</v>
      </c>
      <c r="E901" s="139">
        <v>126.28</v>
      </c>
      <c r="F901" s="138"/>
      <c r="G901" s="138"/>
    </row>
    <row r="902" ht="15.75" customHeight="1" spans="1:7">
      <c r="A902" s="139">
        <v>11253</v>
      </c>
      <c r="B902" s="137" t="s">
        <v>1497</v>
      </c>
      <c r="C902" s="137" t="s">
        <v>592</v>
      </c>
      <c r="D902" s="137" t="s">
        <v>593</v>
      </c>
      <c r="E902" s="139">
        <v>209.26</v>
      </c>
      <c r="F902" s="138"/>
      <c r="G902" s="138"/>
    </row>
    <row r="903" ht="15.75" customHeight="1" spans="1:7">
      <c r="A903" s="139">
        <v>11255</v>
      </c>
      <c r="B903" s="137" t="s">
        <v>1498</v>
      </c>
      <c r="C903" s="137" t="s">
        <v>592</v>
      </c>
      <c r="D903" s="137" t="s">
        <v>593</v>
      </c>
      <c r="E903" s="139">
        <v>312.84</v>
      </c>
      <c r="F903" s="138"/>
      <c r="G903" s="138"/>
    </row>
    <row r="904" ht="15.75" customHeight="1" spans="1:7">
      <c r="A904" s="139">
        <v>14055</v>
      </c>
      <c r="B904" s="137" t="s">
        <v>1499</v>
      </c>
      <c r="C904" s="137" t="s">
        <v>592</v>
      </c>
      <c r="D904" s="137" t="s">
        <v>593</v>
      </c>
      <c r="E904" s="139">
        <v>629.33</v>
      </c>
      <c r="F904" s="138"/>
      <c r="G904" s="138"/>
    </row>
    <row r="905" ht="15.75" customHeight="1" spans="1:7">
      <c r="A905" s="139">
        <v>11256</v>
      </c>
      <c r="B905" s="137" t="s">
        <v>1500</v>
      </c>
      <c r="C905" s="137" t="s">
        <v>592</v>
      </c>
      <c r="D905" s="137" t="s">
        <v>593</v>
      </c>
      <c r="E905" s="139">
        <v>391.86</v>
      </c>
      <c r="F905" s="138"/>
      <c r="G905" s="138"/>
    </row>
    <row r="906" ht="15.75" customHeight="1" spans="1:7">
      <c r="A906" s="139">
        <v>1872</v>
      </c>
      <c r="B906" s="137" t="s">
        <v>1501</v>
      </c>
      <c r="C906" s="137" t="s">
        <v>592</v>
      </c>
      <c r="D906" s="137" t="s">
        <v>593</v>
      </c>
      <c r="E906" s="139">
        <v>3.37</v>
      </c>
      <c r="F906" s="138"/>
      <c r="G906" s="138"/>
    </row>
    <row r="907" ht="15.75" customHeight="1" spans="1:7">
      <c r="A907" s="139">
        <v>1873</v>
      </c>
      <c r="B907" s="137" t="s">
        <v>1502</v>
      </c>
      <c r="C907" s="137" t="s">
        <v>592</v>
      </c>
      <c r="D907" s="137" t="s">
        <v>593</v>
      </c>
      <c r="E907" s="139">
        <v>6.69</v>
      </c>
      <c r="F907" s="138"/>
      <c r="G907" s="138"/>
    </row>
    <row r="908" ht="15.75" customHeight="1" spans="1:7">
      <c r="A908" s="139">
        <v>39693</v>
      </c>
      <c r="B908" s="137" t="s">
        <v>1503</v>
      </c>
      <c r="C908" s="137" t="s">
        <v>592</v>
      </c>
      <c r="D908" s="137" t="s">
        <v>593</v>
      </c>
      <c r="E908" s="139">
        <v>2461.11</v>
      </c>
      <c r="F908" s="138"/>
      <c r="G908" s="138"/>
    </row>
    <row r="909" ht="15.75" customHeight="1" spans="1:7">
      <c r="A909" s="139">
        <v>39692</v>
      </c>
      <c r="B909" s="137" t="s">
        <v>1504</v>
      </c>
      <c r="C909" s="137" t="s">
        <v>592</v>
      </c>
      <c r="D909" s="137" t="s">
        <v>593</v>
      </c>
      <c r="E909" s="139">
        <v>787.5</v>
      </c>
      <c r="F909" s="138"/>
      <c r="G909" s="138"/>
    </row>
    <row r="910" ht="15.75" customHeight="1" spans="1:7">
      <c r="A910" s="139">
        <v>1062</v>
      </c>
      <c r="B910" s="137" t="s">
        <v>1505</v>
      </c>
      <c r="C910" s="137" t="s">
        <v>592</v>
      </c>
      <c r="D910" s="137" t="s">
        <v>593</v>
      </c>
      <c r="E910" s="139">
        <v>249.57</v>
      </c>
      <c r="F910" s="138"/>
      <c r="G910" s="138"/>
    </row>
    <row r="911" ht="15.75" customHeight="1" spans="1:7">
      <c r="A911" s="139">
        <v>39686</v>
      </c>
      <c r="B911" s="137" t="s">
        <v>1506</v>
      </c>
      <c r="C911" s="137" t="s">
        <v>592</v>
      </c>
      <c r="D911" s="137" t="s">
        <v>593</v>
      </c>
      <c r="E911" s="139">
        <v>404.11</v>
      </c>
      <c r="F911" s="138"/>
      <c r="G911" s="138"/>
    </row>
    <row r="912" ht="15.75" customHeight="1" spans="1:7">
      <c r="A912" s="139">
        <v>43095</v>
      </c>
      <c r="B912" s="137" t="s">
        <v>1507</v>
      </c>
      <c r="C912" s="137" t="s">
        <v>592</v>
      </c>
      <c r="D912" s="137" t="s">
        <v>593</v>
      </c>
      <c r="E912" s="139">
        <v>241.41</v>
      </c>
      <c r="F912" s="138"/>
      <c r="G912" s="138"/>
    </row>
    <row r="913" ht="15.75" customHeight="1" spans="1:7">
      <c r="A913" s="139">
        <v>1871</v>
      </c>
      <c r="B913" s="137" t="s">
        <v>1508</v>
      </c>
      <c r="C913" s="137" t="s">
        <v>592</v>
      </c>
      <c r="D913" s="137" t="s">
        <v>593</v>
      </c>
      <c r="E913" s="139">
        <v>6.02</v>
      </c>
      <c r="F913" s="138"/>
      <c r="G913" s="138"/>
    </row>
    <row r="914" ht="15.75" customHeight="1" spans="1:7">
      <c r="A914" s="139">
        <v>12001</v>
      </c>
      <c r="B914" s="137" t="s">
        <v>1509</v>
      </c>
      <c r="C914" s="137" t="s">
        <v>592</v>
      </c>
      <c r="D914" s="137" t="s">
        <v>593</v>
      </c>
      <c r="E914" s="139">
        <v>8.7</v>
      </c>
      <c r="F914" s="138"/>
      <c r="G914" s="138"/>
    </row>
    <row r="915" ht="15.75" customHeight="1" spans="1:7">
      <c r="A915" s="139">
        <v>11882</v>
      </c>
      <c r="B915" s="137" t="s">
        <v>1510</v>
      </c>
      <c r="C915" s="137" t="s">
        <v>592</v>
      </c>
      <c r="D915" s="137" t="s">
        <v>593</v>
      </c>
      <c r="E915" s="139">
        <v>92.26</v>
      </c>
      <c r="F915" s="138"/>
      <c r="G915" s="138"/>
    </row>
    <row r="916" ht="15.75" customHeight="1" spans="1:7">
      <c r="A916" s="139">
        <v>1068</v>
      </c>
      <c r="B916" s="137" t="s">
        <v>1511</v>
      </c>
      <c r="C916" s="137" t="s">
        <v>592</v>
      </c>
      <c r="D916" s="137" t="s">
        <v>593</v>
      </c>
      <c r="E916" s="139">
        <v>1646.19</v>
      </c>
      <c r="F916" s="138"/>
      <c r="G916" s="138"/>
    </row>
    <row r="917" ht="15.75" customHeight="1" spans="1:7">
      <c r="A917" s="139">
        <v>39690</v>
      </c>
      <c r="B917" s="137" t="s">
        <v>1512</v>
      </c>
      <c r="C917" s="137" t="s">
        <v>592</v>
      </c>
      <c r="D917" s="137" t="s">
        <v>593</v>
      </c>
      <c r="E917" s="139">
        <v>2761.76</v>
      </c>
      <c r="F917" s="138"/>
      <c r="G917" s="138"/>
    </row>
    <row r="918" ht="15.75" customHeight="1" spans="1:7">
      <c r="A918" s="139">
        <v>39691</v>
      </c>
      <c r="B918" s="137" t="s">
        <v>1513</v>
      </c>
      <c r="C918" s="137" t="s">
        <v>592</v>
      </c>
      <c r="D918" s="137" t="s">
        <v>593</v>
      </c>
      <c r="E918" s="139">
        <v>3473.52</v>
      </c>
      <c r="F918" s="138"/>
      <c r="G918" s="138"/>
    </row>
    <row r="919" ht="15.75" customHeight="1" spans="1:7">
      <c r="A919" s="139">
        <v>39808</v>
      </c>
      <c r="B919" s="137" t="s">
        <v>1514</v>
      </c>
      <c r="C919" s="137" t="s">
        <v>592</v>
      </c>
      <c r="D919" s="137" t="s">
        <v>593</v>
      </c>
      <c r="E919" s="139">
        <v>126.03</v>
      </c>
      <c r="F919" s="138"/>
      <c r="G919" s="138"/>
    </row>
    <row r="920" ht="15.75" customHeight="1" spans="1:7">
      <c r="A920" s="139">
        <v>39809</v>
      </c>
      <c r="B920" s="137" t="s">
        <v>1515</v>
      </c>
      <c r="C920" s="137" t="s">
        <v>592</v>
      </c>
      <c r="D920" s="137" t="s">
        <v>593</v>
      </c>
      <c r="E920" s="139">
        <v>298.93</v>
      </c>
      <c r="F920" s="138"/>
      <c r="G920" s="138"/>
    </row>
    <row r="921" ht="15.75" customHeight="1" spans="1:7">
      <c r="A921" s="139">
        <v>43439</v>
      </c>
      <c r="B921" s="137" t="s">
        <v>1516</v>
      </c>
      <c r="C921" s="137" t="s">
        <v>592</v>
      </c>
      <c r="D921" s="137" t="s">
        <v>593</v>
      </c>
      <c r="E921" s="139">
        <v>423.52</v>
      </c>
      <c r="F921" s="138"/>
      <c r="G921" s="138"/>
    </row>
    <row r="922" ht="15.75" customHeight="1" spans="1:7">
      <c r="A922" s="139">
        <v>5103</v>
      </c>
      <c r="B922" s="137" t="s">
        <v>1517</v>
      </c>
      <c r="C922" s="137" t="s">
        <v>592</v>
      </c>
      <c r="D922" s="137" t="s">
        <v>593</v>
      </c>
      <c r="E922" s="139">
        <v>19.48</v>
      </c>
      <c r="F922" s="138"/>
      <c r="G922" s="138"/>
    </row>
    <row r="923" ht="15.75" customHeight="1" spans="1:7">
      <c r="A923" s="139">
        <v>11880</v>
      </c>
      <c r="B923" s="137" t="s">
        <v>1518</v>
      </c>
      <c r="C923" s="137" t="s">
        <v>592</v>
      </c>
      <c r="D923" s="137" t="s">
        <v>593</v>
      </c>
      <c r="E923" s="139">
        <v>81.94</v>
      </c>
      <c r="F923" s="138"/>
      <c r="G923" s="138"/>
    </row>
    <row r="924" ht="15.75" customHeight="1" spans="1:7">
      <c r="A924" s="139">
        <v>11714</v>
      </c>
      <c r="B924" s="137" t="s">
        <v>1519</v>
      </c>
      <c r="C924" s="137" t="s">
        <v>592</v>
      </c>
      <c r="D924" s="137" t="s">
        <v>593</v>
      </c>
      <c r="E924" s="139">
        <v>55.82</v>
      </c>
      <c r="F924" s="138"/>
      <c r="G924" s="138"/>
    </row>
    <row r="925" ht="15.75" customHeight="1" spans="1:7">
      <c r="A925" s="139">
        <v>11712</v>
      </c>
      <c r="B925" s="137" t="s">
        <v>1520</v>
      </c>
      <c r="C925" s="137" t="s">
        <v>592</v>
      </c>
      <c r="D925" s="137" t="s">
        <v>599</v>
      </c>
      <c r="E925" s="139">
        <v>36.45</v>
      </c>
      <c r="F925" s="138"/>
      <c r="G925" s="138"/>
    </row>
    <row r="926" ht="15.75" customHeight="1" spans="1:7">
      <c r="A926" s="139">
        <v>11717</v>
      </c>
      <c r="B926" s="137" t="s">
        <v>1521</v>
      </c>
      <c r="C926" s="137" t="s">
        <v>592</v>
      </c>
      <c r="D926" s="137" t="s">
        <v>593</v>
      </c>
      <c r="E926" s="139">
        <v>43.94</v>
      </c>
      <c r="F926" s="138"/>
      <c r="G926" s="138"/>
    </row>
    <row r="927" ht="15.75" customHeight="1" spans="1:7">
      <c r="A927" s="139">
        <v>1106</v>
      </c>
      <c r="B927" s="137" t="s">
        <v>1522</v>
      </c>
      <c r="C927" s="137" t="s">
        <v>642</v>
      </c>
      <c r="D927" s="137" t="s">
        <v>599</v>
      </c>
      <c r="E927" s="139">
        <v>1.5</v>
      </c>
      <c r="F927" s="138"/>
      <c r="G927" s="138"/>
    </row>
    <row r="928" ht="15.75" customHeight="1" spans="1:7">
      <c r="A928" s="139">
        <v>11161</v>
      </c>
      <c r="B928" s="137" t="s">
        <v>1523</v>
      </c>
      <c r="C928" s="137" t="s">
        <v>642</v>
      </c>
      <c r="D928" s="137" t="s">
        <v>593</v>
      </c>
      <c r="E928" s="139">
        <v>2.5</v>
      </c>
      <c r="F928" s="138"/>
      <c r="G928" s="138"/>
    </row>
    <row r="929" ht="15.75" customHeight="1" spans="1:7">
      <c r="A929" s="139">
        <v>1107</v>
      </c>
      <c r="B929" s="137" t="s">
        <v>1524</v>
      </c>
      <c r="C929" s="137" t="s">
        <v>642</v>
      </c>
      <c r="D929" s="137" t="s">
        <v>593</v>
      </c>
      <c r="E929" s="139">
        <v>1.27</v>
      </c>
      <c r="F929" s="138"/>
      <c r="G929" s="138"/>
    </row>
    <row r="930" ht="15.75" customHeight="1" spans="1:7">
      <c r="A930" s="139">
        <v>44479</v>
      </c>
      <c r="B930" s="137" t="s">
        <v>1525</v>
      </c>
      <c r="C930" s="137" t="s">
        <v>642</v>
      </c>
      <c r="D930" s="137" t="s">
        <v>593</v>
      </c>
      <c r="E930" s="139">
        <v>0.16</v>
      </c>
      <c r="F930" s="138"/>
      <c r="G930" s="138"/>
    </row>
    <row r="931" ht="15.75" customHeight="1" spans="1:7">
      <c r="A931" s="139">
        <v>4759</v>
      </c>
      <c r="B931" s="137" t="s">
        <v>1526</v>
      </c>
      <c r="C931" s="137" t="s">
        <v>742</v>
      </c>
      <c r="D931" s="137" t="s">
        <v>593</v>
      </c>
      <c r="E931" s="139">
        <v>19.98</v>
      </c>
      <c r="F931" s="138"/>
      <c r="G931" s="138"/>
    </row>
    <row r="932" ht="15.75" customHeight="1" spans="1:7">
      <c r="A932" s="139">
        <v>41068</v>
      </c>
      <c r="B932" s="137" t="s">
        <v>1527</v>
      </c>
      <c r="C932" s="137" t="s">
        <v>744</v>
      </c>
      <c r="D932" s="137" t="s">
        <v>593</v>
      </c>
      <c r="E932" s="139">
        <v>3495.42</v>
      </c>
      <c r="F932" s="138"/>
      <c r="G932" s="138"/>
    </row>
    <row r="933" ht="15.75" customHeight="1" spans="1:7">
      <c r="A933" s="139">
        <v>12618</v>
      </c>
      <c r="B933" s="137" t="s">
        <v>1528</v>
      </c>
      <c r="C933" s="137" t="s">
        <v>592</v>
      </c>
      <c r="D933" s="137" t="s">
        <v>593</v>
      </c>
      <c r="E933" s="139">
        <v>135.79</v>
      </c>
      <c r="F933" s="138"/>
      <c r="G933" s="138"/>
    </row>
    <row r="934" ht="15.75" customHeight="1" spans="1:7">
      <c r="A934" s="139">
        <v>1108</v>
      </c>
      <c r="B934" s="137" t="s">
        <v>1529</v>
      </c>
      <c r="C934" s="137" t="s">
        <v>474</v>
      </c>
      <c r="D934" s="137" t="s">
        <v>593</v>
      </c>
      <c r="E934" s="139">
        <v>26.84</v>
      </c>
      <c r="F934" s="138"/>
      <c r="G934" s="138"/>
    </row>
    <row r="935" ht="15.75" customHeight="1" spans="1:7">
      <c r="A935" s="139">
        <v>1117</v>
      </c>
      <c r="B935" s="137" t="s">
        <v>1530</v>
      </c>
      <c r="C935" s="137" t="s">
        <v>474</v>
      </c>
      <c r="D935" s="137" t="s">
        <v>593</v>
      </c>
      <c r="E935" s="139">
        <v>27.06</v>
      </c>
      <c r="F935" s="138"/>
      <c r="G935" s="138"/>
    </row>
    <row r="936" ht="15.75" customHeight="1" spans="1:7">
      <c r="A936" s="139">
        <v>1118</v>
      </c>
      <c r="B936" s="137" t="s">
        <v>1531</v>
      </c>
      <c r="C936" s="137" t="s">
        <v>474</v>
      </c>
      <c r="D936" s="137" t="s">
        <v>593</v>
      </c>
      <c r="E936" s="139">
        <v>31.98</v>
      </c>
      <c r="F936" s="138"/>
      <c r="G936" s="138"/>
    </row>
    <row r="937" ht="15.75" customHeight="1" spans="1:7">
      <c r="A937" s="139">
        <v>1110</v>
      </c>
      <c r="B937" s="137" t="s">
        <v>1532</v>
      </c>
      <c r="C937" s="137" t="s">
        <v>474</v>
      </c>
      <c r="D937" s="137" t="s">
        <v>593</v>
      </c>
      <c r="E937" s="139">
        <v>31.98</v>
      </c>
      <c r="F937" s="138"/>
      <c r="G937" s="138"/>
    </row>
    <row r="938" ht="15.75" customHeight="1" spans="1:7">
      <c r="A938" s="139">
        <v>40784</v>
      </c>
      <c r="B938" s="137" t="s">
        <v>1533</v>
      </c>
      <c r="C938" s="137" t="s">
        <v>474</v>
      </c>
      <c r="D938" s="137" t="s">
        <v>593</v>
      </c>
      <c r="E938" s="139">
        <v>88.2</v>
      </c>
      <c r="F938" s="138"/>
      <c r="G938" s="138"/>
    </row>
    <row r="939" ht="15.75" customHeight="1" spans="1:7">
      <c r="A939" s="139">
        <v>40782</v>
      </c>
      <c r="B939" s="137" t="s">
        <v>1534</v>
      </c>
      <c r="C939" s="137" t="s">
        <v>474</v>
      </c>
      <c r="D939" s="137" t="s">
        <v>593</v>
      </c>
      <c r="E939" s="139">
        <v>34.61</v>
      </c>
      <c r="F939" s="138"/>
      <c r="G939" s="138"/>
    </row>
    <row r="940" ht="15.75" customHeight="1" spans="1:7">
      <c r="A940" s="139">
        <v>40783</v>
      </c>
      <c r="B940" s="137" t="s">
        <v>1535</v>
      </c>
      <c r="C940" s="137" t="s">
        <v>474</v>
      </c>
      <c r="D940" s="137" t="s">
        <v>593</v>
      </c>
      <c r="E940" s="139">
        <v>45.09</v>
      </c>
      <c r="F940" s="138"/>
      <c r="G940" s="138"/>
    </row>
    <row r="941" ht="15.75" customHeight="1" spans="1:7">
      <c r="A941" s="139">
        <v>1109</v>
      </c>
      <c r="B941" s="137" t="s">
        <v>1536</v>
      </c>
      <c r="C941" s="137" t="s">
        <v>474</v>
      </c>
      <c r="D941" s="137" t="s">
        <v>593</v>
      </c>
      <c r="E941" s="139">
        <v>26.84</v>
      </c>
      <c r="F941" s="138"/>
      <c r="G941" s="138"/>
    </row>
    <row r="942" ht="15.75" customHeight="1" spans="1:7">
      <c r="A942" s="139">
        <v>1119</v>
      </c>
      <c r="B942" s="137" t="s">
        <v>1537</v>
      </c>
      <c r="C942" s="137" t="s">
        <v>474</v>
      </c>
      <c r="D942" s="137" t="s">
        <v>593</v>
      </c>
      <c r="E942" s="139">
        <v>17.3</v>
      </c>
      <c r="F942" s="138"/>
      <c r="G942" s="138"/>
    </row>
    <row r="943" ht="15.75" customHeight="1" spans="1:7">
      <c r="A943" s="139">
        <v>13115</v>
      </c>
      <c r="B943" s="137" t="s">
        <v>1538</v>
      </c>
      <c r="C943" s="137" t="s">
        <v>474</v>
      </c>
      <c r="D943" s="137" t="s">
        <v>639</v>
      </c>
      <c r="E943" s="139">
        <v>25.13</v>
      </c>
      <c r="F943" s="138"/>
      <c r="G943" s="138"/>
    </row>
    <row r="944" ht="15.75" customHeight="1" spans="1:7">
      <c r="A944" s="139">
        <v>10541</v>
      </c>
      <c r="B944" s="137" t="s">
        <v>1539</v>
      </c>
      <c r="C944" s="137" t="s">
        <v>474</v>
      </c>
      <c r="D944" s="137" t="s">
        <v>639</v>
      </c>
      <c r="E944" s="139">
        <v>30.71</v>
      </c>
      <c r="F944" s="138"/>
      <c r="G944" s="138"/>
    </row>
    <row r="945" ht="15.75" customHeight="1" spans="1:7">
      <c r="A945" s="139">
        <v>10542</v>
      </c>
      <c r="B945" s="137" t="s">
        <v>1540</v>
      </c>
      <c r="C945" s="137" t="s">
        <v>474</v>
      </c>
      <c r="D945" s="137" t="s">
        <v>639</v>
      </c>
      <c r="E945" s="139">
        <v>40.16</v>
      </c>
      <c r="F945" s="138"/>
      <c r="G945" s="138"/>
    </row>
    <row r="946" ht="15.75" customHeight="1" spans="1:7">
      <c r="A946" s="139">
        <v>10543</v>
      </c>
      <c r="B946" s="137" t="s">
        <v>1541</v>
      </c>
      <c r="C946" s="137" t="s">
        <v>474</v>
      </c>
      <c r="D946" s="137" t="s">
        <v>639</v>
      </c>
      <c r="E946" s="139">
        <v>65.16</v>
      </c>
      <c r="F946" s="138"/>
      <c r="G946" s="138"/>
    </row>
    <row r="947" ht="15.75" customHeight="1" spans="1:7">
      <c r="A947" s="139">
        <v>10544</v>
      </c>
      <c r="B947" s="137" t="s">
        <v>1542</v>
      </c>
      <c r="C947" s="137" t="s">
        <v>474</v>
      </c>
      <c r="D947" s="137" t="s">
        <v>639</v>
      </c>
      <c r="E947" s="139">
        <v>84.28</v>
      </c>
      <c r="F947" s="138"/>
      <c r="G947" s="138"/>
    </row>
    <row r="948" ht="15.75" customHeight="1" spans="1:7">
      <c r="A948" s="139">
        <v>10545</v>
      </c>
      <c r="B948" s="137" t="s">
        <v>1543</v>
      </c>
      <c r="C948" s="137" t="s">
        <v>474</v>
      </c>
      <c r="D948" s="137" t="s">
        <v>639</v>
      </c>
      <c r="E948" s="139">
        <v>157.51</v>
      </c>
      <c r="F948" s="138"/>
      <c r="G948" s="138"/>
    </row>
    <row r="949" ht="15.75" customHeight="1" spans="1:7">
      <c r="A949" s="139">
        <v>38365</v>
      </c>
      <c r="B949" s="137" t="s">
        <v>1544</v>
      </c>
      <c r="C949" s="137" t="s">
        <v>997</v>
      </c>
      <c r="D949" s="137" t="s">
        <v>593</v>
      </c>
      <c r="E949" s="139">
        <v>2.3</v>
      </c>
      <c r="F949" s="138"/>
      <c r="G949" s="138"/>
    </row>
    <row r="950" ht="15.75" customHeight="1" spans="1:7">
      <c r="A950" s="139">
        <v>44056</v>
      </c>
      <c r="B950" s="137" t="s">
        <v>1545</v>
      </c>
      <c r="C950" s="137" t="s">
        <v>592</v>
      </c>
      <c r="D950" s="137" t="s">
        <v>593</v>
      </c>
      <c r="E950" s="139">
        <v>501261.24</v>
      </c>
      <c r="F950" s="138"/>
      <c r="G950" s="138"/>
    </row>
    <row r="951" ht="15.75" customHeight="1" spans="1:7">
      <c r="A951" s="139">
        <v>44057</v>
      </c>
      <c r="B951" s="137" t="s">
        <v>1546</v>
      </c>
      <c r="C951" s="137" t="s">
        <v>592</v>
      </c>
      <c r="D951" s="137" t="s">
        <v>599</v>
      </c>
      <c r="E951" s="139">
        <v>535000</v>
      </c>
      <c r="F951" s="138"/>
      <c r="G951" s="138"/>
    </row>
    <row r="952" ht="15.75" customHeight="1" spans="1:7">
      <c r="A952" s="139">
        <v>37754</v>
      </c>
      <c r="B952" s="137" t="s">
        <v>1547</v>
      </c>
      <c r="C952" s="137" t="s">
        <v>592</v>
      </c>
      <c r="D952" s="137" t="s">
        <v>593</v>
      </c>
      <c r="E952" s="139">
        <v>553122.53</v>
      </c>
      <c r="F952" s="138"/>
      <c r="G952" s="138"/>
    </row>
    <row r="953" ht="15.75" customHeight="1" spans="1:7">
      <c r="A953" s="139">
        <v>37757</v>
      </c>
      <c r="B953" s="137" t="s">
        <v>1548</v>
      </c>
      <c r="C953" s="137" t="s">
        <v>592</v>
      </c>
      <c r="D953" s="137" t="s">
        <v>593</v>
      </c>
      <c r="E953" s="139">
        <v>616936.96</v>
      </c>
      <c r="F953" s="138"/>
      <c r="G953" s="138"/>
    </row>
    <row r="954" ht="15.75" customHeight="1" spans="1:7">
      <c r="A954" s="139">
        <v>44058</v>
      </c>
      <c r="B954" s="137" t="s">
        <v>1549</v>
      </c>
      <c r="C954" s="137" t="s">
        <v>592</v>
      </c>
      <c r="D954" s="137" t="s">
        <v>593</v>
      </c>
      <c r="E954" s="139">
        <v>583198.2</v>
      </c>
      <c r="F954" s="138"/>
      <c r="G954" s="138"/>
    </row>
    <row r="955" ht="15.75" customHeight="1" spans="1:7">
      <c r="A955" s="139">
        <v>37752</v>
      </c>
      <c r="B955" s="137" t="s">
        <v>1550</v>
      </c>
      <c r="C955" s="137" t="s">
        <v>592</v>
      </c>
      <c r="D955" s="137" t="s">
        <v>593</v>
      </c>
      <c r="E955" s="139">
        <v>607297.27</v>
      </c>
      <c r="F955" s="138"/>
      <c r="G955" s="138"/>
    </row>
    <row r="956" ht="15.75" customHeight="1" spans="1:7">
      <c r="A956" s="139">
        <v>44059</v>
      </c>
      <c r="B956" s="137" t="s">
        <v>1551</v>
      </c>
      <c r="C956" s="137" t="s">
        <v>592</v>
      </c>
      <c r="D956" s="137" t="s">
        <v>593</v>
      </c>
      <c r="E956" s="139">
        <v>480054.05</v>
      </c>
      <c r="F956" s="138"/>
      <c r="G956" s="138"/>
    </row>
    <row r="957" ht="15.75" customHeight="1" spans="1:7">
      <c r="A957" s="139">
        <v>37750</v>
      </c>
      <c r="B957" s="137" t="s">
        <v>1552</v>
      </c>
      <c r="C957" s="137" t="s">
        <v>592</v>
      </c>
      <c r="D957" s="137" t="s">
        <v>593</v>
      </c>
      <c r="E957" s="139">
        <v>481018.01</v>
      </c>
      <c r="F957" s="138"/>
      <c r="G957" s="138"/>
    </row>
    <row r="958" ht="15.75" customHeight="1" spans="1:7">
      <c r="A958" s="139">
        <v>37758</v>
      </c>
      <c r="B958" s="137" t="s">
        <v>1553</v>
      </c>
      <c r="C958" s="137" t="s">
        <v>592</v>
      </c>
      <c r="D958" s="137" t="s">
        <v>593</v>
      </c>
      <c r="E958" s="139">
        <v>765387.37</v>
      </c>
      <c r="F958" s="138"/>
      <c r="G958" s="138"/>
    </row>
    <row r="959" ht="15.75" customHeight="1" spans="1:7">
      <c r="A959" s="139">
        <v>44060</v>
      </c>
      <c r="B959" s="137" t="s">
        <v>1554</v>
      </c>
      <c r="C959" s="137" t="s">
        <v>592</v>
      </c>
      <c r="D959" s="137" t="s">
        <v>593</v>
      </c>
      <c r="E959" s="139">
        <v>740324.33</v>
      </c>
      <c r="F959" s="138"/>
      <c r="G959" s="138"/>
    </row>
    <row r="960" ht="15.75" customHeight="1" spans="1:7">
      <c r="A960" s="139">
        <v>37749</v>
      </c>
      <c r="B960" s="137" t="s">
        <v>1555</v>
      </c>
      <c r="C960" s="137" t="s">
        <v>592</v>
      </c>
      <c r="D960" s="137" t="s">
        <v>593</v>
      </c>
      <c r="E960" s="139">
        <v>790450.46</v>
      </c>
      <c r="F960" s="138"/>
      <c r="G960" s="138"/>
    </row>
    <row r="961" ht="15.75" customHeight="1" spans="1:7">
      <c r="A961" s="139">
        <v>44061</v>
      </c>
      <c r="B961" s="137" t="s">
        <v>1556</v>
      </c>
      <c r="C961" s="137" t="s">
        <v>592</v>
      </c>
      <c r="D961" s="137" t="s">
        <v>593</v>
      </c>
      <c r="E961" s="139">
        <v>725864.88</v>
      </c>
      <c r="F961" s="138"/>
      <c r="G961" s="138"/>
    </row>
    <row r="962" ht="15.75" customHeight="1" spans="1:7">
      <c r="A962" s="139">
        <v>1159</v>
      </c>
      <c r="B962" s="137" t="s">
        <v>1557</v>
      </c>
      <c r="C962" s="137" t="s">
        <v>592</v>
      </c>
      <c r="D962" s="137" t="s">
        <v>599</v>
      </c>
      <c r="E962" s="139">
        <v>269465.5</v>
      </c>
      <c r="F962" s="138"/>
      <c r="G962" s="138"/>
    </row>
    <row r="963" ht="15.75" customHeight="1" spans="1:7">
      <c r="A963" s="139">
        <v>12114</v>
      </c>
      <c r="B963" s="137" t="s">
        <v>1558</v>
      </c>
      <c r="C963" s="137" t="s">
        <v>592</v>
      </c>
      <c r="D963" s="137" t="s">
        <v>593</v>
      </c>
      <c r="E963" s="139">
        <v>147.31</v>
      </c>
      <c r="F963" s="138"/>
      <c r="G963" s="138"/>
    </row>
    <row r="964" ht="15.75" customHeight="1" spans="1:7">
      <c r="A964" s="139">
        <v>38106</v>
      </c>
      <c r="B964" s="137" t="s">
        <v>1559</v>
      </c>
      <c r="C964" s="137" t="s">
        <v>592</v>
      </c>
      <c r="D964" s="137" t="s">
        <v>593</v>
      </c>
      <c r="E964" s="139">
        <v>20.02</v>
      </c>
      <c r="F964" s="138"/>
      <c r="G964" s="138"/>
    </row>
    <row r="965" ht="15.75" customHeight="1" spans="1:7">
      <c r="A965" s="139">
        <v>38085</v>
      </c>
      <c r="B965" s="137" t="s">
        <v>1560</v>
      </c>
      <c r="C965" s="137" t="s">
        <v>592</v>
      </c>
      <c r="D965" s="137" t="s">
        <v>593</v>
      </c>
      <c r="E965" s="139">
        <v>23.65</v>
      </c>
      <c r="F965" s="138"/>
      <c r="G965" s="138"/>
    </row>
    <row r="966" ht="15.75" customHeight="1" spans="1:7">
      <c r="A966" s="139">
        <v>38599</v>
      </c>
      <c r="B966" s="137" t="s">
        <v>1561</v>
      </c>
      <c r="C966" s="137" t="s">
        <v>592</v>
      </c>
      <c r="D966" s="137" t="s">
        <v>593</v>
      </c>
      <c r="E966" s="139">
        <v>5.48</v>
      </c>
      <c r="F966" s="138"/>
      <c r="G966" s="138"/>
    </row>
    <row r="967" ht="15.75" customHeight="1" spans="1:7">
      <c r="A967" s="139">
        <v>38596</v>
      </c>
      <c r="B967" s="137" t="s">
        <v>1562</v>
      </c>
      <c r="C967" s="137" t="s">
        <v>592</v>
      </c>
      <c r="D967" s="137" t="s">
        <v>593</v>
      </c>
      <c r="E967" s="139">
        <v>4.55</v>
      </c>
      <c r="F967" s="138"/>
      <c r="G967" s="138"/>
    </row>
    <row r="968" ht="15.75" customHeight="1" spans="1:7">
      <c r="A968" s="139">
        <v>38600</v>
      </c>
      <c r="B968" s="137" t="s">
        <v>1563</v>
      </c>
      <c r="C968" s="137" t="s">
        <v>592</v>
      </c>
      <c r="D968" s="137" t="s">
        <v>593</v>
      </c>
      <c r="E968" s="139">
        <v>5.81</v>
      </c>
      <c r="F968" s="138"/>
      <c r="G968" s="138"/>
    </row>
    <row r="969" ht="15.75" customHeight="1" spans="1:7">
      <c r="A969" s="139">
        <v>38597</v>
      </c>
      <c r="B969" s="137" t="s">
        <v>1564</v>
      </c>
      <c r="C969" s="137" t="s">
        <v>592</v>
      </c>
      <c r="D969" s="137" t="s">
        <v>593</v>
      </c>
      <c r="E969" s="139">
        <v>4.58</v>
      </c>
      <c r="F969" s="138"/>
      <c r="G969" s="138"/>
    </row>
    <row r="970" ht="15.75" customHeight="1" spans="1:7">
      <c r="A970" s="139">
        <v>659</v>
      </c>
      <c r="B970" s="137" t="s">
        <v>1565</v>
      </c>
      <c r="C970" s="137" t="s">
        <v>592</v>
      </c>
      <c r="D970" s="137" t="s">
        <v>593</v>
      </c>
      <c r="E970" s="139">
        <v>2.63</v>
      </c>
      <c r="F970" s="138"/>
      <c r="G970" s="138"/>
    </row>
    <row r="971" ht="15.75" customHeight="1" spans="1:7">
      <c r="A971" s="139">
        <v>660</v>
      </c>
      <c r="B971" s="137" t="s">
        <v>1566</v>
      </c>
      <c r="C971" s="137" t="s">
        <v>592</v>
      </c>
      <c r="D971" s="137" t="s">
        <v>593</v>
      </c>
      <c r="E971" s="139">
        <v>3.16</v>
      </c>
      <c r="F971" s="138"/>
      <c r="G971" s="138"/>
    </row>
    <row r="972" ht="15.75" customHeight="1" spans="1:7">
      <c r="A972" s="139">
        <v>658</v>
      </c>
      <c r="B972" s="137" t="s">
        <v>1567</v>
      </c>
      <c r="C972" s="137" t="s">
        <v>592</v>
      </c>
      <c r="D972" s="137" t="s">
        <v>593</v>
      </c>
      <c r="E972" s="139">
        <v>1.78</v>
      </c>
      <c r="F972" s="138"/>
      <c r="G972" s="138"/>
    </row>
    <row r="973" ht="15.75" customHeight="1" spans="1:7">
      <c r="A973" s="139">
        <v>38548</v>
      </c>
      <c r="B973" s="137" t="s">
        <v>1568</v>
      </c>
      <c r="C973" s="137" t="s">
        <v>592</v>
      </c>
      <c r="D973" s="137" t="s">
        <v>593</v>
      </c>
      <c r="E973" s="139">
        <v>1.22</v>
      </c>
      <c r="F973" s="138"/>
      <c r="G973" s="138"/>
    </row>
    <row r="974" ht="15.75" customHeight="1" spans="1:7">
      <c r="A974" s="139">
        <v>34649</v>
      </c>
      <c r="B974" s="137" t="s">
        <v>1569</v>
      </c>
      <c r="C974" s="137" t="s">
        <v>592</v>
      </c>
      <c r="D974" s="137" t="s">
        <v>593</v>
      </c>
      <c r="E974" s="139">
        <v>1.65</v>
      </c>
      <c r="F974" s="138"/>
      <c r="G974" s="138"/>
    </row>
    <row r="975" ht="15.75" customHeight="1" spans="1:7">
      <c r="A975" s="139">
        <v>34655</v>
      </c>
      <c r="B975" s="137" t="s">
        <v>1570</v>
      </c>
      <c r="C975" s="137" t="s">
        <v>592</v>
      </c>
      <c r="D975" s="137" t="s">
        <v>593</v>
      </c>
      <c r="E975" s="139">
        <v>2.19</v>
      </c>
      <c r="F975" s="138"/>
      <c r="G975" s="138"/>
    </row>
    <row r="976" ht="15.75" customHeight="1" spans="1:7">
      <c r="A976" s="139">
        <v>40607</v>
      </c>
      <c r="B976" s="137" t="s">
        <v>1571</v>
      </c>
      <c r="C976" s="137" t="s">
        <v>592</v>
      </c>
      <c r="D976" s="137" t="s">
        <v>639</v>
      </c>
      <c r="E976" s="139">
        <v>4</v>
      </c>
      <c r="F976" s="138"/>
      <c r="G976" s="138"/>
    </row>
    <row r="977" ht="15.75" customHeight="1" spans="1:7">
      <c r="A977" s="139">
        <v>567</v>
      </c>
      <c r="B977" s="137" t="s">
        <v>1572</v>
      </c>
      <c r="C977" s="137" t="s">
        <v>474</v>
      </c>
      <c r="D977" s="137" t="s">
        <v>593</v>
      </c>
      <c r="E977" s="139">
        <v>10.69</v>
      </c>
      <c r="F977" s="138"/>
      <c r="G977" s="138"/>
    </row>
    <row r="978" ht="15.75" customHeight="1" spans="1:7">
      <c r="A978" s="139">
        <v>574</v>
      </c>
      <c r="B978" s="137" t="s">
        <v>1573</v>
      </c>
      <c r="C978" s="137" t="s">
        <v>474</v>
      </c>
      <c r="D978" s="137" t="s">
        <v>593</v>
      </c>
      <c r="E978" s="139">
        <v>28.1</v>
      </c>
      <c r="F978" s="138"/>
      <c r="G978" s="138"/>
    </row>
    <row r="979" ht="15.75" customHeight="1" spans="1:7">
      <c r="A979" s="139">
        <v>568</v>
      </c>
      <c r="B979" s="137" t="s">
        <v>1574</v>
      </c>
      <c r="C979" s="137" t="s">
        <v>474</v>
      </c>
      <c r="D979" s="137" t="s">
        <v>593</v>
      </c>
      <c r="E979" s="139">
        <v>59.22</v>
      </c>
      <c r="F979" s="138"/>
      <c r="G979" s="138"/>
    </row>
    <row r="980" ht="15.75" customHeight="1" spans="1:7">
      <c r="A980" s="139">
        <v>4777</v>
      </c>
      <c r="B980" s="137" t="s">
        <v>1575</v>
      </c>
      <c r="C980" s="137" t="s">
        <v>642</v>
      </c>
      <c r="D980" s="137" t="s">
        <v>639</v>
      </c>
      <c r="E980" s="139">
        <v>8.02</v>
      </c>
      <c r="F980" s="138"/>
      <c r="G980" s="138"/>
    </row>
    <row r="981" ht="15.75" customHeight="1" spans="1:7">
      <c r="A981" s="139">
        <v>592</v>
      </c>
      <c r="B981" s="137" t="s">
        <v>1576</v>
      </c>
      <c r="C981" s="137" t="s">
        <v>642</v>
      </c>
      <c r="D981" s="137" t="s">
        <v>639</v>
      </c>
      <c r="E981" s="139">
        <v>31.83</v>
      </c>
      <c r="F981" s="138"/>
      <c r="G981" s="138"/>
    </row>
    <row r="982" ht="15.75" customHeight="1" spans="1:7">
      <c r="A982" s="139">
        <v>586</v>
      </c>
      <c r="B982" s="137" t="s">
        <v>1577</v>
      </c>
      <c r="C982" s="137" t="s">
        <v>474</v>
      </c>
      <c r="D982" s="137" t="s">
        <v>639</v>
      </c>
      <c r="E982" s="139">
        <v>18.71</v>
      </c>
      <c r="F982" s="138"/>
      <c r="G982" s="138"/>
    </row>
    <row r="983" ht="15.75" customHeight="1" spans="1:7">
      <c r="A983" s="139">
        <v>588</v>
      </c>
      <c r="B983" s="137" t="s">
        <v>1578</v>
      </c>
      <c r="C983" s="137" t="s">
        <v>474</v>
      </c>
      <c r="D983" s="137" t="s">
        <v>639</v>
      </c>
      <c r="E983" s="139">
        <v>29.6</v>
      </c>
      <c r="F983" s="138"/>
      <c r="G983" s="138"/>
    </row>
    <row r="984" ht="15.75" customHeight="1" spans="1:7">
      <c r="A984" s="139">
        <v>591</v>
      </c>
      <c r="B984" s="137" t="s">
        <v>1579</v>
      </c>
      <c r="C984" s="137" t="s">
        <v>642</v>
      </c>
      <c r="D984" s="137" t="s">
        <v>639</v>
      </c>
      <c r="E984" s="139">
        <v>29.7</v>
      </c>
      <c r="F984" s="138"/>
      <c r="G984" s="138"/>
    </row>
    <row r="985" ht="15.75" customHeight="1" spans="1:7">
      <c r="A985" s="139">
        <v>584</v>
      </c>
      <c r="B985" s="137" t="s">
        <v>1580</v>
      </c>
      <c r="C985" s="137" t="s">
        <v>474</v>
      </c>
      <c r="D985" s="137" t="s">
        <v>639</v>
      </c>
      <c r="E985" s="139">
        <v>31.61</v>
      </c>
      <c r="F985" s="138"/>
      <c r="G985" s="138"/>
    </row>
    <row r="986" ht="15.75" customHeight="1" spans="1:7">
      <c r="A986" s="139">
        <v>589</v>
      </c>
      <c r="B986" s="137" t="s">
        <v>1581</v>
      </c>
      <c r="C986" s="137" t="s">
        <v>474</v>
      </c>
      <c r="D986" s="137" t="s">
        <v>639</v>
      </c>
      <c r="E986" s="139">
        <v>50.03</v>
      </c>
      <c r="F986" s="138"/>
      <c r="G986" s="138"/>
    </row>
    <row r="987" ht="15.75" customHeight="1" spans="1:7">
      <c r="A987" s="139">
        <v>1165</v>
      </c>
      <c r="B987" s="137" t="s">
        <v>1582</v>
      </c>
      <c r="C987" s="137" t="s">
        <v>592</v>
      </c>
      <c r="D987" s="137" t="s">
        <v>639</v>
      </c>
      <c r="E987" s="139">
        <v>21.42</v>
      </c>
      <c r="F987" s="138"/>
      <c r="G987" s="138"/>
    </row>
    <row r="988" ht="15.75" customHeight="1" spans="1:7">
      <c r="A988" s="139">
        <v>1164</v>
      </c>
      <c r="B988" s="137" t="s">
        <v>1583</v>
      </c>
      <c r="C988" s="137" t="s">
        <v>592</v>
      </c>
      <c r="D988" s="137" t="s">
        <v>639</v>
      </c>
      <c r="E988" s="139">
        <v>17.35</v>
      </c>
      <c r="F988" s="138"/>
      <c r="G988" s="138"/>
    </row>
    <row r="989" ht="15.75" customHeight="1" spans="1:7">
      <c r="A989" s="139">
        <v>1162</v>
      </c>
      <c r="B989" s="137" t="s">
        <v>1584</v>
      </c>
      <c r="C989" s="137" t="s">
        <v>592</v>
      </c>
      <c r="D989" s="137" t="s">
        <v>639</v>
      </c>
      <c r="E989" s="139">
        <v>6.03</v>
      </c>
      <c r="F989" s="138"/>
      <c r="G989" s="138"/>
    </row>
    <row r="990" ht="15.75" customHeight="1" spans="1:7">
      <c r="A990" s="139">
        <v>12395</v>
      </c>
      <c r="B990" s="137" t="s">
        <v>1585</v>
      </c>
      <c r="C990" s="137" t="s">
        <v>592</v>
      </c>
      <c r="D990" s="137" t="s">
        <v>639</v>
      </c>
      <c r="E990" s="139">
        <v>5.86</v>
      </c>
      <c r="F990" s="138"/>
      <c r="G990" s="138"/>
    </row>
    <row r="991" ht="15.75" customHeight="1" spans="1:7">
      <c r="A991" s="139">
        <v>1170</v>
      </c>
      <c r="B991" s="137" t="s">
        <v>1586</v>
      </c>
      <c r="C991" s="137" t="s">
        <v>592</v>
      </c>
      <c r="D991" s="137" t="s">
        <v>639</v>
      </c>
      <c r="E991" s="139">
        <v>11.37</v>
      </c>
      <c r="F991" s="138"/>
      <c r="G991" s="138"/>
    </row>
    <row r="992" ht="15.75" customHeight="1" spans="1:7">
      <c r="A992" s="139">
        <v>1169</v>
      </c>
      <c r="B992" s="137" t="s">
        <v>1587</v>
      </c>
      <c r="C992" s="137" t="s">
        <v>592</v>
      </c>
      <c r="D992" s="137" t="s">
        <v>639</v>
      </c>
      <c r="E992" s="139">
        <v>55.8</v>
      </c>
      <c r="F992" s="138"/>
      <c r="G992" s="138"/>
    </row>
    <row r="993" ht="15.75" customHeight="1" spans="1:7">
      <c r="A993" s="139">
        <v>1166</v>
      </c>
      <c r="B993" s="137" t="s">
        <v>1588</v>
      </c>
      <c r="C993" s="137" t="s">
        <v>592</v>
      </c>
      <c r="D993" s="137" t="s">
        <v>639</v>
      </c>
      <c r="E993" s="139">
        <v>30.94</v>
      </c>
      <c r="F993" s="138"/>
      <c r="G993" s="138"/>
    </row>
    <row r="994" ht="15.75" customHeight="1" spans="1:7">
      <c r="A994" s="139">
        <v>1163</v>
      </c>
      <c r="B994" s="137" t="s">
        <v>1589</v>
      </c>
      <c r="C994" s="137" t="s">
        <v>592</v>
      </c>
      <c r="D994" s="137" t="s">
        <v>639</v>
      </c>
      <c r="E994" s="139">
        <v>7.8</v>
      </c>
      <c r="F994" s="138"/>
      <c r="G994" s="138"/>
    </row>
    <row r="995" ht="15.75" customHeight="1" spans="1:7">
      <c r="A995" s="139">
        <v>12396</v>
      </c>
      <c r="B995" s="137" t="s">
        <v>1590</v>
      </c>
      <c r="C995" s="137" t="s">
        <v>592</v>
      </c>
      <c r="D995" s="137" t="s">
        <v>639</v>
      </c>
      <c r="E995" s="139">
        <v>5.86</v>
      </c>
      <c r="F995" s="138"/>
      <c r="G995" s="138"/>
    </row>
    <row r="996" ht="15.75" customHeight="1" spans="1:7">
      <c r="A996" s="139">
        <v>1168</v>
      </c>
      <c r="B996" s="137" t="s">
        <v>1591</v>
      </c>
      <c r="C996" s="137" t="s">
        <v>592</v>
      </c>
      <c r="D996" s="137" t="s">
        <v>639</v>
      </c>
      <c r="E996" s="139">
        <v>79.55</v>
      </c>
      <c r="F996" s="138"/>
      <c r="G996" s="138"/>
    </row>
    <row r="997" ht="15.75" customHeight="1" spans="1:7">
      <c r="A997" s="139">
        <v>1167</v>
      </c>
      <c r="B997" s="137" t="s">
        <v>1592</v>
      </c>
      <c r="C997" s="137" t="s">
        <v>592</v>
      </c>
      <c r="D997" s="137" t="s">
        <v>639</v>
      </c>
      <c r="E997" s="139">
        <v>133.06</v>
      </c>
      <c r="F997" s="138"/>
      <c r="G997" s="138"/>
    </row>
    <row r="998" ht="15.75" customHeight="1" spans="1:7">
      <c r="A998" s="139">
        <v>36331</v>
      </c>
      <c r="B998" s="137" t="s">
        <v>1593</v>
      </c>
      <c r="C998" s="137" t="s">
        <v>592</v>
      </c>
      <c r="D998" s="137" t="s">
        <v>639</v>
      </c>
      <c r="E998" s="139">
        <v>2.21</v>
      </c>
      <c r="F998" s="138"/>
      <c r="G998" s="138"/>
    </row>
    <row r="999" ht="15.75" customHeight="1" spans="1:7">
      <c r="A999" s="139">
        <v>36346</v>
      </c>
      <c r="B999" s="137" t="s">
        <v>1594</v>
      </c>
      <c r="C999" s="137" t="s">
        <v>592</v>
      </c>
      <c r="D999" s="137" t="s">
        <v>639</v>
      </c>
      <c r="E999" s="139">
        <v>3.32</v>
      </c>
      <c r="F999" s="138"/>
      <c r="G999" s="138"/>
    </row>
    <row r="1000" ht="15.75" customHeight="1" spans="1:7">
      <c r="A1000" s="139">
        <v>1197</v>
      </c>
      <c r="B1000" s="137" t="s">
        <v>1595</v>
      </c>
      <c r="C1000" s="137" t="s">
        <v>592</v>
      </c>
      <c r="D1000" s="137" t="s">
        <v>593</v>
      </c>
      <c r="E1000" s="139">
        <v>1.74</v>
      </c>
      <c r="F1000" s="138"/>
      <c r="G1000" s="138"/>
    </row>
    <row r="1001" ht="15.75" customHeight="1" spans="1:7">
      <c r="A1001" s="139">
        <v>1202</v>
      </c>
      <c r="B1001" s="137" t="s">
        <v>1596</v>
      </c>
      <c r="C1001" s="137" t="s">
        <v>592</v>
      </c>
      <c r="D1001" s="137" t="s">
        <v>593</v>
      </c>
      <c r="E1001" s="139">
        <v>4.94</v>
      </c>
      <c r="F1001" s="138"/>
      <c r="G1001" s="138"/>
    </row>
    <row r="1002" ht="15.75" customHeight="1" spans="1:7">
      <c r="A1002" s="139">
        <v>1198</v>
      </c>
      <c r="B1002" s="137" t="s">
        <v>1597</v>
      </c>
      <c r="C1002" s="137" t="s">
        <v>592</v>
      </c>
      <c r="D1002" s="137" t="s">
        <v>593</v>
      </c>
      <c r="E1002" s="139">
        <v>2.28</v>
      </c>
      <c r="F1002" s="138"/>
      <c r="G1002" s="138"/>
    </row>
    <row r="1003" ht="15.75" customHeight="1" spans="1:7">
      <c r="A1003" s="139">
        <v>20088</v>
      </c>
      <c r="B1003" s="137" t="s">
        <v>1598</v>
      </c>
      <c r="C1003" s="137" t="s">
        <v>592</v>
      </c>
      <c r="D1003" s="137" t="s">
        <v>593</v>
      </c>
      <c r="E1003" s="139">
        <v>10.45</v>
      </c>
      <c r="F1003" s="138"/>
      <c r="G1003" s="138"/>
    </row>
    <row r="1004" ht="15.75" customHeight="1" spans="1:7">
      <c r="A1004" s="139">
        <v>20089</v>
      </c>
      <c r="B1004" s="137" t="s">
        <v>1599</v>
      </c>
      <c r="C1004" s="137" t="s">
        <v>592</v>
      </c>
      <c r="D1004" s="137" t="s">
        <v>593</v>
      </c>
      <c r="E1004" s="139">
        <v>51.21</v>
      </c>
      <c r="F1004" s="138"/>
      <c r="G1004" s="138"/>
    </row>
    <row r="1005" ht="15.75" customHeight="1" spans="1:7">
      <c r="A1005" s="139">
        <v>20087</v>
      </c>
      <c r="B1005" s="137" t="s">
        <v>1600</v>
      </c>
      <c r="C1005" s="137" t="s">
        <v>592</v>
      </c>
      <c r="D1005" s="137" t="s">
        <v>593</v>
      </c>
      <c r="E1005" s="139">
        <v>8.64</v>
      </c>
      <c r="F1005" s="138"/>
      <c r="G1005" s="138"/>
    </row>
    <row r="1006" ht="15.75" customHeight="1" spans="1:7">
      <c r="A1006" s="139">
        <v>1200</v>
      </c>
      <c r="B1006" s="137" t="s">
        <v>1601</v>
      </c>
      <c r="C1006" s="137" t="s">
        <v>592</v>
      </c>
      <c r="D1006" s="137" t="s">
        <v>593</v>
      </c>
      <c r="E1006" s="139">
        <v>7.85</v>
      </c>
      <c r="F1006" s="138"/>
      <c r="G1006" s="138"/>
    </row>
    <row r="1007" ht="15.75" customHeight="1" spans="1:7">
      <c r="A1007" s="139">
        <v>12909</v>
      </c>
      <c r="B1007" s="137" t="s">
        <v>1602</v>
      </c>
      <c r="C1007" s="137" t="s">
        <v>592</v>
      </c>
      <c r="D1007" s="137" t="s">
        <v>593</v>
      </c>
      <c r="E1007" s="139">
        <v>3.64</v>
      </c>
      <c r="F1007" s="138"/>
      <c r="G1007" s="138"/>
    </row>
    <row r="1008" ht="15.75" customHeight="1" spans="1:7">
      <c r="A1008" s="139">
        <v>12910</v>
      </c>
      <c r="B1008" s="137" t="s">
        <v>1603</v>
      </c>
      <c r="C1008" s="137" t="s">
        <v>592</v>
      </c>
      <c r="D1008" s="137" t="s">
        <v>593</v>
      </c>
      <c r="E1008" s="139">
        <v>6.54</v>
      </c>
      <c r="F1008" s="138"/>
      <c r="G1008" s="138"/>
    </row>
    <row r="1009" ht="15.75" customHeight="1" spans="1:7">
      <c r="A1009" s="139">
        <v>1191</v>
      </c>
      <c r="B1009" s="137" t="s">
        <v>1604</v>
      </c>
      <c r="C1009" s="137" t="s">
        <v>592</v>
      </c>
      <c r="D1009" s="137" t="s">
        <v>593</v>
      </c>
      <c r="E1009" s="139">
        <v>1.24</v>
      </c>
      <c r="F1009" s="138"/>
      <c r="G1009" s="138"/>
    </row>
    <row r="1010" ht="15.75" customHeight="1" spans="1:7">
      <c r="A1010" s="139">
        <v>1185</v>
      </c>
      <c r="B1010" s="137" t="s">
        <v>1605</v>
      </c>
      <c r="C1010" s="137" t="s">
        <v>592</v>
      </c>
      <c r="D1010" s="137" t="s">
        <v>593</v>
      </c>
      <c r="E1010" s="139">
        <v>1.24</v>
      </c>
      <c r="F1010" s="138"/>
      <c r="G1010" s="138"/>
    </row>
    <row r="1011" ht="15.75" customHeight="1" spans="1:7">
      <c r="A1011" s="139">
        <v>1189</v>
      </c>
      <c r="B1011" s="137" t="s">
        <v>1606</v>
      </c>
      <c r="C1011" s="137" t="s">
        <v>592</v>
      </c>
      <c r="D1011" s="137" t="s">
        <v>593</v>
      </c>
      <c r="E1011" s="139">
        <v>2.03</v>
      </c>
      <c r="F1011" s="138"/>
      <c r="G1011" s="138"/>
    </row>
    <row r="1012" ht="15.75" customHeight="1" spans="1:7">
      <c r="A1012" s="139">
        <v>1193</v>
      </c>
      <c r="B1012" s="137" t="s">
        <v>1607</v>
      </c>
      <c r="C1012" s="137" t="s">
        <v>592</v>
      </c>
      <c r="D1012" s="137" t="s">
        <v>593</v>
      </c>
      <c r="E1012" s="139">
        <v>3.91</v>
      </c>
      <c r="F1012" s="138"/>
      <c r="G1012" s="138"/>
    </row>
    <row r="1013" ht="15.75" customHeight="1" spans="1:7">
      <c r="A1013" s="139">
        <v>1194</v>
      </c>
      <c r="B1013" s="137" t="s">
        <v>1608</v>
      </c>
      <c r="C1013" s="137" t="s">
        <v>592</v>
      </c>
      <c r="D1013" s="137" t="s">
        <v>593</v>
      </c>
      <c r="E1013" s="139">
        <v>7.05</v>
      </c>
      <c r="F1013" s="138"/>
      <c r="G1013" s="138"/>
    </row>
    <row r="1014" ht="15.75" customHeight="1" spans="1:7">
      <c r="A1014" s="139">
        <v>1195</v>
      </c>
      <c r="B1014" s="137" t="s">
        <v>1609</v>
      </c>
      <c r="C1014" s="137" t="s">
        <v>592</v>
      </c>
      <c r="D1014" s="137" t="s">
        <v>593</v>
      </c>
      <c r="E1014" s="139">
        <v>11.87</v>
      </c>
      <c r="F1014" s="138"/>
      <c r="G1014" s="138"/>
    </row>
    <row r="1015" ht="15.75" customHeight="1" spans="1:7">
      <c r="A1015" s="139">
        <v>1204</v>
      </c>
      <c r="B1015" s="137" t="s">
        <v>1610</v>
      </c>
      <c r="C1015" s="137" t="s">
        <v>592</v>
      </c>
      <c r="D1015" s="137" t="s">
        <v>593</v>
      </c>
      <c r="E1015" s="139">
        <v>20.77</v>
      </c>
      <c r="F1015" s="138"/>
      <c r="G1015" s="138"/>
    </row>
    <row r="1016" ht="15.75" customHeight="1" spans="1:7">
      <c r="A1016" s="139">
        <v>1207</v>
      </c>
      <c r="B1016" s="137" t="s">
        <v>1611</v>
      </c>
      <c r="C1016" s="137" t="s">
        <v>592</v>
      </c>
      <c r="D1016" s="137" t="s">
        <v>639</v>
      </c>
      <c r="E1016" s="139">
        <v>29.45</v>
      </c>
      <c r="F1016" s="138"/>
      <c r="G1016" s="138"/>
    </row>
    <row r="1017" ht="15.75" customHeight="1" spans="1:7">
      <c r="A1017" s="139">
        <v>1206</v>
      </c>
      <c r="B1017" s="137" t="s">
        <v>1612</v>
      </c>
      <c r="C1017" s="137" t="s">
        <v>592</v>
      </c>
      <c r="D1017" s="137" t="s">
        <v>639</v>
      </c>
      <c r="E1017" s="139">
        <v>7.38</v>
      </c>
      <c r="F1017" s="138"/>
      <c r="G1017" s="138"/>
    </row>
    <row r="1018" ht="15.75" customHeight="1" spans="1:7">
      <c r="A1018" s="139">
        <v>1183</v>
      </c>
      <c r="B1018" s="137" t="s">
        <v>1613</v>
      </c>
      <c r="C1018" s="137" t="s">
        <v>592</v>
      </c>
      <c r="D1018" s="137" t="s">
        <v>639</v>
      </c>
      <c r="E1018" s="139">
        <v>19.23</v>
      </c>
      <c r="F1018" s="138"/>
      <c r="G1018" s="138"/>
    </row>
    <row r="1019" ht="15.75" customHeight="1" spans="1:7">
      <c r="A1019" s="139">
        <v>42685</v>
      </c>
      <c r="B1019" s="137" t="s">
        <v>1614</v>
      </c>
      <c r="C1019" s="137" t="s">
        <v>592</v>
      </c>
      <c r="D1019" s="137" t="s">
        <v>593</v>
      </c>
      <c r="E1019" s="139">
        <v>53.07</v>
      </c>
      <c r="F1019" s="138"/>
      <c r="G1019" s="138"/>
    </row>
    <row r="1020" ht="15.75" customHeight="1" spans="1:7">
      <c r="A1020" s="139">
        <v>42686</v>
      </c>
      <c r="B1020" s="137" t="s">
        <v>1615</v>
      </c>
      <c r="C1020" s="137" t="s">
        <v>592</v>
      </c>
      <c r="D1020" s="137" t="s">
        <v>593</v>
      </c>
      <c r="E1020" s="139">
        <v>58.46</v>
      </c>
      <c r="F1020" s="138"/>
      <c r="G1020" s="138"/>
    </row>
    <row r="1021" ht="15.75" customHeight="1" spans="1:7">
      <c r="A1021" s="139">
        <v>12894</v>
      </c>
      <c r="B1021" s="137" t="s">
        <v>1616</v>
      </c>
      <c r="C1021" s="137" t="s">
        <v>592</v>
      </c>
      <c r="D1021" s="137" t="s">
        <v>593</v>
      </c>
      <c r="E1021" s="139">
        <v>21.06</v>
      </c>
      <c r="F1021" s="138"/>
      <c r="G1021" s="138"/>
    </row>
    <row r="1022" ht="15.75" customHeight="1" spans="1:7">
      <c r="A1022" s="139">
        <v>12895</v>
      </c>
      <c r="B1022" s="137" t="s">
        <v>1617</v>
      </c>
      <c r="C1022" s="137" t="s">
        <v>592</v>
      </c>
      <c r="D1022" s="137" t="s">
        <v>599</v>
      </c>
      <c r="E1022" s="139">
        <v>16.2</v>
      </c>
      <c r="F1022" s="138"/>
      <c r="G1022" s="138"/>
    </row>
    <row r="1023" ht="15.75" customHeight="1" spans="1:7">
      <c r="A1023" s="139">
        <v>1631</v>
      </c>
      <c r="B1023" s="137" t="s">
        <v>1618</v>
      </c>
      <c r="C1023" s="137" t="s">
        <v>592</v>
      </c>
      <c r="D1023" s="137" t="s">
        <v>639</v>
      </c>
      <c r="E1023" s="139">
        <v>188.55</v>
      </c>
      <c r="F1023" s="138"/>
      <c r="G1023" s="138"/>
    </row>
    <row r="1024" ht="15.75" customHeight="1" spans="1:7">
      <c r="A1024" s="139">
        <v>1633</v>
      </c>
      <c r="B1024" s="137" t="s">
        <v>1619</v>
      </c>
      <c r="C1024" s="137" t="s">
        <v>592</v>
      </c>
      <c r="D1024" s="137" t="s">
        <v>639</v>
      </c>
      <c r="E1024" s="139">
        <v>320.37</v>
      </c>
      <c r="F1024" s="138"/>
      <c r="G1024" s="138"/>
    </row>
    <row r="1025" ht="15.75" customHeight="1" spans="1:7">
      <c r="A1025" s="139">
        <v>10818</v>
      </c>
      <c r="B1025" s="137" t="s">
        <v>1620</v>
      </c>
      <c r="C1025" s="137" t="s">
        <v>642</v>
      </c>
      <c r="D1025" s="137" t="s">
        <v>593</v>
      </c>
      <c r="E1025" s="139">
        <v>73.92</v>
      </c>
      <c r="F1025" s="138"/>
      <c r="G1025" s="138"/>
    </row>
    <row r="1026" ht="15.75" customHeight="1" spans="1:7">
      <c r="A1026" s="139">
        <v>41410</v>
      </c>
      <c r="B1026" s="137" t="s">
        <v>1621</v>
      </c>
      <c r="C1026" s="137" t="s">
        <v>592</v>
      </c>
      <c r="D1026" s="137" t="s">
        <v>639</v>
      </c>
      <c r="E1026" s="139">
        <v>81.85</v>
      </c>
      <c r="F1026" s="138"/>
      <c r="G1026" s="138"/>
    </row>
    <row r="1027" ht="15.75" customHeight="1" spans="1:7">
      <c r="A1027" s="139">
        <v>41411</v>
      </c>
      <c r="B1027" s="137" t="s">
        <v>1622</v>
      </c>
      <c r="C1027" s="137" t="s">
        <v>592</v>
      </c>
      <c r="D1027" s="137" t="s">
        <v>639</v>
      </c>
      <c r="E1027" s="139">
        <v>74.21</v>
      </c>
      <c r="F1027" s="138"/>
      <c r="G1027" s="138"/>
    </row>
    <row r="1028" ht="15.75" customHeight="1" spans="1:7">
      <c r="A1028" s="139">
        <v>41412</v>
      </c>
      <c r="B1028" s="137" t="s">
        <v>1623</v>
      </c>
      <c r="C1028" s="137" t="s">
        <v>592</v>
      </c>
      <c r="D1028" s="137" t="s">
        <v>639</v>
      </c>
      <c r="E1028" s="139">
        <v>143.53</v>
      </c>
      <c r="F1028" s="138"/>
      <c r="G1028" s="138"/>
    </row>
    <row r="1029" ht="15.75" customHeight="1" spans="1:7">
      <c r="A1029" s="139">
        <v>41413</v>
      </c>
      <c r="B1029" s="137" t="s">
        <v>1624</v>
      </c>
      <c r="C1029" s="137" t="s">
        <v>592</v>
      </c>
      <c r="D1029" s="137" t="s">
        <v>639</v>
      </c>
      <c r="E1029" s="139">
        <v>129.15</v>
      </c>
      <c r="F1029" s="138"/>
      <c r="G1029" s="138"/>
    </row>
    <row r="1030" ht="15.75" customHeight="1" spans="1:7">
      <c r="A1030" s="139">
        <v>39359</v>
      </c>
      <c r="B1030" s="137" t="s">
        <v>1625</v>
      </c>
      <c r="C1030" s="137" t="s">
        <v>592</v>
      </c>
      <c r="D1030" s="137" t="s">
        <v>639</v>
      </c>
      <c r="E1030" s="139">
        <v>33.65</v>
      </c>
      <c r="F1030" s="138"/>
      <c r="G1030" s="138"/>
    </row>
    <row r="1031" ht="15.75" customHeight="1" spans="1:7">
      <c r="A1031" s="139">
        <v>39360</v>
      </c>
      <c r="B1031" s="137" t="s">
        <v>1626</v>
      </c>
      <c r="C1031" s="137" t="s">
        <v>592</v>
      </c>
      <c r="D1031" s="137" t="s">
        <v>639</v>
      </c>
      <c r="E1031" s="139">
        <v>33.65</v>
      </c>
      <c r="F1031" s="138"/>
      <c r="G1031" s="138"/>
    </row>
    <row r="1032" ht="15.75" customHeight="1" spans="1:7">
      <c r="A1032" s="139">
        <v>10710</v>
      </c>
      <c r="B1032" s="137" t="s">
        <v>1627</v>
      </c>
      <c r="C1032" s="137" t="s">
        <v>997</v>
      </c>
      <c r="D1032" s="137" t="s">
        <v>639</v>
      </c>
      <c r="E1032" s="139">
        <v>165.02</v>
      </c>
      <c r="F1032" s="138"/>
      <c r="G1032" s="138"/>
    </row>
    <row r="1033" ht="15.75" customHeight="1" spans="1:7">
      <c r="A1033" s="139">
        <v>10709</v>
      </c>
      <c r="B1033" s="137" t="s">
        <v>1628</v>
      </c>
      <c r="C1033" s="137" t="s">
        <v>997</v>
      </c>
      <c r="D1033" s="137" t="s">
        <v>639</v>
      </c>
      <c r="E1033" s="139">
        <v>202.73</v>
      </c>
      <c r="F1033" s="138"/>
      <c r="G1033" s="138"/>
    </row>
    <row r="1034" ht="15.75" customHeight="1" spans="1:7">
      <c r="A1034" s="139">
        <v>39636</v>
      </c>
      <c r="B1034" s="137" t="s">
        <v>1629</v>
      </c>
      <c r="C1034" s="137" t="s">
        <v>997</v>
      </c>
      <c r="D1034" s="137" t="s">
        <v>639</v>
      </c>
      <c r="E1034" s="139">
        <v>207.02</v>
      </c>
      <c r="F1034" s="138"/>
      <c r="G1034" s="138"/>
    </row>
    <row r="1035" ht="15.75" customHeight="1" spans="1:7">
      <c r="A1035" s="139">
        <v>10708</v>
      </c>
      <c r="B1035" s="137" t="s">
        <v>1630</v>
      </c>
      <c r="C1035" s="137" t="s">
        <v>997</v>
      </c>
      <c r="D1035" s="137" t="s">
        <v>639</v>
      </c>
      <c r="E1035" s="139">
        <v>63.88</v>
      </c>
      <c r="F1035" s="138"/>
      <c r="G1035" s="138"/>
    </row>
    <row r="1036" ht="15.75" customHeight="1" spans="1:7">
      <c r="A1036" s="139">
        <v>39635</v>
      </c>
      <c r="B1036" s="137" t="s">
        <v>1631</v>
      </c>
      <c r="C1036" s="137" t="s">
        <v>997</v>
      </c>
      <c r="D1036" s="137" t="s">
        <v>639</v>
      </c>
      <c r="E1036" s="139">
        <v>108.76</v>
      </c>
      <c r="F1036" s="138"/>
      <c r="G1036" s="138"/>
    </row>
    <row r="1037" ht="15.75" customHeight="1" spans="1:7">
      <c r="A1037" s="139">
        <v>6117</v>
      </c>
      <c r="B1037" s="137" t="s">
        <v>1632</v>
      </c>
      <c r="C1037" s="137" t="s">
        <v>742</v>
      </c>
      <c r="D1037" s="137" t="s">
        <v>593</v>
      </c>
      <c r="E1037" s="139">
        <v>15.96</v>
      </c>
      <c r="F1037" s="138"/>
      <c r="G1037" s="138"/>
    </row>
    <row r="1038" ht="15.75" customHeight="1" spans="1:7">
      <c r="A1038" s="139">
        <v>40913</v>
      </c>
      <c r="B1038" s="137" t="s">
        <v>1633</v>
      </c>
      <c r="C1038" s="137" t="s">
        <v>744</v>
      </c>
      <c r="D1038" s="137" t="s">
        <v>593</v>
      </c>
      <c r="E1038" s="139">
        <v>2790.38</v>
      </c>
      <c r="F1038" s="138"/>
      <c r="G1038" s="138"/>
    </row>
    <row r="1039" ht="15.75" customHeight="1" spans="1:7">
      <c r="A1039" s="139">
        <v>1214</v>
      </c>
      <c r="B1039" s="137" t="s">
        <v>1634</v>
      </c>
      <c r="C1039" s="137" t="s">
        <v>742</v>
      </c>
      <c r="D1039" s="137" t="s">
        <v>593</v>
      </c>
      <c r="E1039" s="139">
        <v>19.02</v>
      </c>
      <c r="F1039" s="138"/>
      <c r="G1039" s="138"/>
    </row>
    <row r="1040" ht="15.75" customHeight="1" spans="1:7">
      <c r="A1040" s="139">
        <v>40915</v>
      </c>
      <c r="B1040" s="137" t="s">
        <v>1635</v>
      </c>
      <c r="C1040" s="137" t="s">
        <v>744</v>
      </c>
      <c r="D1040" s="137" t="s">
        <v>593</v>
      </c>
      <c r="E1040" s="139">
        <v>3328.07</v>
      </c>
      <c r="F1040" s="138"/>
      <c r="G1040" s="138"/>
    </row>
    <row r="1041" ht="15.75" customHeight="1" spans="1:7">
      <c r="A1041" s="139">
        <v>1213</v>
      </c>
      <c r="B1041" s="137" t="s">
        <v>1636</v>
      </c>
      <c r="C1041" s="137" t="s">
        <v>742</v>
      </c>
      <c r="D1041" s="137" t="s">
        <v>599</v>
      </c>
      <c r="E1041" s="139">
        <v>19.98</v>
      </c>
      <c r="F1041" s="138"/>
      <c r="G1041" s="138"/>
    </row>
    <row r="1042" ht="15.75" customHeight="1" spans="1:7">
      <c r="A1042" s="139">
        <v>40914</v>
      </c>
      <c r="B1042" s="137" t="s">
        <v>1637</v>
      </c>
      <c r="C1042" s="137" t="s">
        <v>744</v>
      </c>
      <c r="D1042" s="137" t="s">
        <v>593</v>
      </c>
      <c r="E1042" s="139">
        <v>3493.16</v>
      </c>
      <c r="F1042" s="138"/>
      <c r="G1042" s="138"/>
    </row>
    <row r="1043" ht="15.75" customHeight="1" spans="1:7">
      <c r="A1043" s="139">
        <v>5091</v>
      </c>
      <c r="B1043" s="137" t="s">
        <v>1638</v>
      </c>
      <c r="C1043" s="137" t="s">
        <v>592</v>
      </c>
      <c r="D1043" s="137" t="s">
        <v>593</v>
      </c>
      <c r="E1043" s="139">
        <v>20.75</v>
      </c>
      <c r="F1043" s="138"/>
      <c r="G1043" s="138"/>
    </row>
    <row r="1044" ht="15.75" customHeight="1" spans="1:7">
      <c r="A1044" s="139">
        <v>14615</v>
      </c>
      <c r="B1044" s="137" t="s">
        <v>1639</v>
      </c>
      <c r="C1044" s="137" t="s">
        <v>592</v>
      </c>
      <c r="D1044" s="137" t="s">
        <v>593</v>
      </c>
      <c r="E1044" s="139">
        <v>4746.07</v>
      </c>
      <c r="F1044" s="138"/>
      <c r="G1044" s="138"/>
    </row>
    <row r="1045" ht="15.75" customHeight="1" spans="1:7">
      <c r="A1045" s="139">
        <v>2711</v>
      </c>
      <c r="B1045" s="137" t="s">
        <v>1640</v>
      </c>
      <c r="C1045" s="137" t="s">
        <v>592</v>
      </c>
      <c r="D1045" s="137" t="s">
        <v>599</v>
      </c>
      <c r="E1045" s="139">
        <v>169</v>
      </c>
      <c r="F1045" s="138"/>
      <c r="G1045" s="138"/>
    </row>
    <row r="1046" ht="15.75" customHeight="1" spans="1:7">
      <c r="A1046" s="139">
        <v>37727</v>
      </c>
      <c r="B1046" s="137" t="s">
        <v>1641</v>
      </c>
      <c r="C1046" s="137" t="s">
        <v>592</v>
      </c>
      <c r="D1046" s="137" t="s">
        <v>639</v>
      </c>
      <c r="E1046" s="139">
        <v>17085</v>
      </c>
      <c r="F1046" s="138"/>
      <c r="G1046" s="138"/>
    </row>
    <row r="1047" ht="15.75" customHeight="1" spans="1:7">
      <c r="A1047" s="139">
        <v>37728</v>
      </c>
      <c r="B1047" s="137" t="s">
        <v>1642</v>
      </c>
      <c r="C1047" s="137" t="s">
        <v>592</v>
      </c>
      <c r="D1047" s="137" t="s">
        <v>639</v>
      </c>
      <c r="E1047" s="139">
        <v>23178.25</v>
      </c>
      <c r="F1047" s="138"/>
      <c r="G1047" s="138"/>
    </row>
    <row r="1048" ht="15.75" customHeight="1" spans="1:7">
      <c r="A1048" s="139">
        <v>37729</v>
      </c>
      <c r="B1048" s="137" t="s">
        <v>1643</v>
      </c>
      <c r="C1048" s="137" t="s">
        <v>592</v>
      </c>
      <c r="D1048" s="137" t="s">
        <v>639</v>
      </c>
      <c r="E1048" s="139">
        <v>25089.86</v>
      </c>
      <c r="F1048" s="138"/>
      <c r="G1048" s="138"/>
    </row>
    <row r="1049" ht="15.75" customHeight="1" spans="1:7">
      <c r="A1049" s="139">
        <v>37730</v>
      </c>
      <c r="B1049" s="137" t="s">
        <v>1644</v>
      </c>
      <c r="C1049" s="137" t="s">
        <v>592</v>
      </c>
      <c r="D1049" s="137" t="s">
        <v>639</v>
      </c>
      <c r="E1049" s="139">
        <v>27001.46</v>
      </c>
      <c r="F1049" s="138"/>
      <c r="G1049" s="138"/>
    </row>
    <row r="1050" ht="15.75" customHeight="1" spans="1:7">
      <c r="A1050" s="139">
        <v>37731</v>
      </c>
      <c r="B1050" s="137" t="s">
        <v>1645</v>
      </c>
      <c r="C1050" s="137" t="s">
        <v>592</v>
      </c>
      <c r="D1050" s="137" t="s">
        <v>639</v>
      </c>
      <c r="E1050" s="139">
        <v>28913.07</v>
      </c>
      <c r="F1050" s="138"/>
      <c r="G1050" s="138"/>
    </row>
    <row r="1051" ht="15.75" customHeight="1" spans="1:7">
      <c r="A1051" s="139">
        <v>37732</v>
      </c>
      <c r="B1051" s="137" t="s">
        <v>1646</v>
      </c>
      <c r="C1051" s="137" t="s">
        <v>592</v>
      </c>
      <c r="D1051" s="137" t="s">
        <v>639</v>
      </c>
      <c r="E1051" s="139">
        <v>32975.24</v>
      </c>
      <c r="F1051" s="138"/>
      <c r="G1051" s="138"/>
    </row>
    <row r="1052" ht="15.75" customHeight="1" spans="1:7">
      <c r="A1052" s="139">
        <v>42256</v>
      </c>
      <c r="B1052" s="137" t="s">
        <v>1647</v>
      </c>
      <c r="C1052" s="137" t="s">
        <v>642</v>
      </c>
      <c r="D1052" s="137" t="s">
        <v>593</v>
      </c>
      <c r="E1052" s="139">
        <v>7.9</v>
      </c>
      <c r="F1052" s="138"/>
      <c r="G1052" s="138"/>
    </row>
    <row r="1053" ht="15.75" customHeight="1" spans="1:7">
      <c r="A1053" s="139">
        <v>42250</v>
      </c>
      <c r="B1053" s="137" t="s">
        <v>1648</v>
      </c>
      <c r="C1053" s="137" t="s">
        <v>1649</v>
      </c>
      <c r="D1053" s="137" t="s">
        <v>593</v>
      </c>
      <c r="E1053" s="139">
        <v>3557.17</v>
      </c>
      <c r="F1053" s="138"/>
      <c r="G1053" s="138"/>
    </row>
    <row r="1054" ht="15.75" customHeight="1" spans="1:7">
      <c r="A1054" s="139">
        <v>4743</v>
      </c>
      <c r="B1054" s="137" t="s">
        <v>1650</v>
      </c>
      <c r="C1054" s="137" t="s">
        <v>740</v>
      </c>
      <c r="D1054" s="137" t="s">
        <v>593</v>
      </c>
      <c r="E1054" s="139">
        <v>60.92</v>
      </c>
      <c r="F1054" s="138"/>
      <c r="G1054" s="138"/>
    </row>
    <row r="1055" ht="15.75" customHeight="1" spans="1:7">
      <c r="A1055" s="139">
        <v>4744</v>
      </c>
      <c r="B1055" s="137" t="s">
        <v>1651</v>
      </c>
      <c r="C1055" s="137" t="s">
        <v>740</v>
      </c>
      <c r="D1055" s="137" t="s">
        <v>593</v>
      </c>
      <c r="E1055" s="139">
        <v>97.47</v>
      </c>
      <c r="F1055" s="138"/>
      <c r="G1055" s="138"/>
    </row>
    <row r="1056" ht="15.75" customHeight="1" spans="1:7">
      <c r="A1056" s="139">
        <v>4745</v>
      </c>
      <c r="B1056" s="137" t="s">
        <v>1652</v>
      </c>
      <c r="C1056" s="137" t="s">
        <v>740</v>
      </c>
      <c r="D1056" s="137" t="s">
        <v>593</v>
      </c>
      <c r="E1056" s="139">
        <v>116.9</v>
      </c>
      <c r="F1056" s="138"/>
      <c r="G1056" s="138"/>
    </row>
    <row r="1057" ht="15.75" customHeight="1" spans="1:7">
      <c r="A1057" s="139">
        <v>36496</v>
      </c>
      <c r="B1057" s="137" t="s">
        <v>1653</v>
      </c>
      <c r="C1057" s="137" t="s">
        <v>592</v>
      </c>
      <c r="D1057" s="137" t="s">
        <v>593</v>
      </c>
      <c r="E1057" s="139">
        <v>12050.18</v>
      </c>
      <c r="F1057" s="138"/>
      <c r="G1057" s="138"/>
    </row>
    <row r="1058" ht="15.75" customHeight="1" spans="1:7">
      <c r="A1058" s="139">
        <v>10630</v>
      </c>
      <c r="B1058" s="137" t="s">
        <v>1654</v>
      </c>
      <c r="C1058" s="137" t="s">
        <v>592</v>
      </c>
      <c r="D1058" s="137" t="s">
        <v>593</v>
      </c>
      <c r="E1058" s="139">
        <v>828379.87</v>
      </c>
      <c r="F1058" s="138"/>
      <c r="G1058" s="138"/>
    </row>
    <row r="1059" ht="15.75" customHeight="1" spans="1:7">
      <c r="A1059" s="139">
        <v>37762</v>
      </c>
      <c r="B1059" s="137" t="s">
        <v>1655</v>
      </c>
      <c r="C1059" s="137" t="s">
        <v>592</v>
      </c>
      <c r="D1059" s="137" t="s">
        <v>593</v>
      </c>
      <c r="E1059" s="139">
        <v>710450.94</v>
      </c>
      <c r="F1059" s="138"/>
      <c r="G1059" s="138"/>
    </row>
    <row r="1060" ht="15.75" customHeight="1" spans="1:7">
      <c r="A1060" s="139">
        <v>37763</v>
      </c>
      <c r="B1060" s="137" t="s">
        <v>1656</v>
      </c>
      <c r="C1060" s="137" t="s">
        <v>592</v>
      </c>
      <c r="D1060" s="137" t="s">
        <v>593</v>
      </c>
      <c r="E1060" s="139">
        <v>719079.78</v>
      </c>
      <c r="F1060" s="138"/>
      <c r="G1060" s="138"/>
    </row>
    <row r="1061" ht="15.75" customHeight="1" spans="1:7">
      <c r="A1061" s="139">
        <v>41992</v>
      </c>
      <c r="B1061" s="137" t="s">
        <v>1657</v>
      </c>
      <c r="C1061" s="137" t="s">
        <v>592</v>
      </c>
      <c r="D1061" s="137" t="s">
        <v>599</v>
      </c>
      <c r="E1061" s="139">
        <v>817450</v>
      </c>
      <c r="F1061" s="138"/>
      <c r="G1061" s="138"/>
    </row>
    <row r="1062" ht="15.75" customHeight="1" spans="1:7">
      <c r="A1062" s="139">
        <v>13215</v>
      </c>
      <c r="B1062" s="137" t="s">
        <v>1658</v>
      </c>
      <c r="C1062" s="137" t="s">
        <v>592</v>
      </c>
      <c r="D1062" s="137" t="s">
        <v>593</v>
      </c>
      <c r="E1062" s="139">
        <v>1002397.24</v>
      </c>
      <c r="F1062" s="138"/>
      <c r="G1062" s="138"/>
    </row>
    <row r="1063" ht="15.75" customHeight="1" spans="1:7">
      <c r="A1063" s="139">
        <v>4235</v>
      </c>
      <c r="B1063" s="137" t="s">
        <v>1659</v>
      </c>
      <c r="C1063" s="137" t="s">
        <v>742</v>
      </c>
      <c r="D1063" s="137" t="s">
        <v>593</v>
      </c>
      <c r="E1063" s="139">
        <v>16.62</v>
      </c>
      <c r="F1063" s="138"/>
      <c r="G1063" s="138"/>
    </row>
    <row r="1064" ht="15.75" customHeight="1" spans="1:7">
      <c r="A1064" s="139">
        <v>40976</v>
      </c>
      <c r="B1064" s="137" t="s">
        <v>1660</v>
      </c>
      <c r="C1064" s="137" t="s">
        <v>744</v>
      </c>
      <c r="D1064" s="137" t="s">
        <v>593</v>
      </c>
      <c r="E1064" s="139">
        <v>2909.51</v>
      </c>
      <c r="F1064" s="138"/>
      <c r="G1064" s="138"/>
    </row>
    <row r="1065" ht="15.75" customHeight="1" spans="1:7">
      <c r="A1065" s="139">
        <v>43091</v>
      </c>
      <c r="B1065" s="137" t="s">
        <v>1661</v>
      </c>
      <c r="C1065" s="137" t="s">
        <v>592</v>
      </c>
      <c r="D1065" s="137" t="s">
        <v>593</v>
      </c>
      <c r="E1065" s="139">
        <v>10083.08</v>
      </c>
      <c r="F1065" s="138"/>
      <c r="G1065" s="138"/>
    </row>
    <row r="1066" ht="15.75" customHeight="1" spans="1:7">
      <c r="A1066" s="139">
        <v>43092</v>
      </c>
      <c r="B1066" s="137" t="s">
        <v>1662</v>
      </c>
      <c r="C1066" s="137" t="s">
        <v>592</v>
      </c>
      <c r="D1066" s="137" t="s">
        <v>593</v>
      </c>
      <c r="E1066" s="139">
        <v>13444.1</v>
      </c>
      <c r="F1066" s="138"/>
      <c r="G1066" s="138"/>
    </row>
    <row r="1067" ht="15.75" customHeight="1" spans="1:7">
      <c r="A1067" s="139">
        <v>43089</v>
      </c>
      <c r="B1067" s="137" t="s">
        <v>1663</v>
      </c>
      <c r="C1067" s="137" t="s">
        <v>592</v>
      </c>
      <c r="D1067" s="137" t="s">
        <v>593</v>
      </c>
      <c r="E1067" s="139">
        <v>2343.02</v>
      </c>
      <c r="F1067" s="138"/>
      <c r="G1067" s="138"/>
    </row>
    <row r="1068" ht="15.75" customHeight="1" spans="1:7">
      <c r="A1068" s="139">
        <v>43090</v>
      </c>
      <c r="B1068" s="137" t="s">
        <v>1664</v>
      </c>
      <c r="C1068" s="137" t="s">
        <v>592</v>
      </c>
      <c r="D1068" s="137" t="s">
        <v>593</v>
      </c>
      <c r="E1068" s="139">
        <v>5170.81</v>
      </c>
      <c r="F1068" s="138"/>
      <c r="G1068" s="138"/>
    </row>
    <row r="1069" ht="15.75" customHeight="1" spans="1:7">
      <c r="A1069" s="139">
        <v>41967</v>
      </c>
      <c r="B1069" s="137" t="s">
        <v>1665</v>
      </c>
      <c r="C1069" s="137" t="s">
        <v>644</v>
      </c>
      <c r="D1069" s="137" t="s">
        <v>593</v>
      </c>
      <c r="E1069" s="139">
        <v>32.14</v>
      </c>
      <c r="F1069" s="138"/>
      <c r="G1069" s="138"/>
    </row>
    <row r="1070" ht="15.75" customHeight="1" spans="1:7">
      <c r="A1070" s="139">
        <v>12760</v>
      </c>
      <c r="B1070" s="137" t="s">
        <v>1666</v>
      </c>
      <c r="C1070" s="137" t="s">
        <v>997</v>
      </c>
      <c r="D1070" s="137" t="s">
        <v>593</v>
      </c>
      <c r="E1070" s="139">
        <v>1331.34</v>
      </c>
      <c r="F1070" s="138"/>
      <c r="G1070" s="138"/>
    </row>
    <row r="1071" ht="15.75" customHeight="1" spans="1:7">
      <c r="A1071" s="139">
        <v>12759</v>
      </c>
      <c r="B1071" s="137" t="s">
        <v>1667</v>
      </c>
      <c r="C1071" s="137" t="s">
        <v>997</v>
      </c>
      <c r="D1071" s="137" t="s">
        <v>593</v>
      </c>
      <c r="E1071" s="139">
        <v>887.55</v>
      </c>
      <c r="F1071" s="138"/>
      <c r="G1071" s="138"/>
    </row>
    <row r="1072" ht="15.75" customHeight="1" spans="1:7">
      <c r="A1072" s="139">
        <v>43105</v>
      </c>
      <c r="B1072" s="137" t="s">
        <v>1668</v>
      </c>
      <c r="C1072" s="137" t="s">
        <v>642</v>
      </c>
      <c r="D1072" s="137" t="s">
        <v>593</v>
      </c>
      <c r="E1072" s="139">
        <v>34.91</v>
      </c>
      <c r="F1072" s="138"/>
      <c r="G1072" s="138"/>
    </row>
    <row r="1073" ht="15.75" customHeight="1" spans="1:7">
      <c r="A1073" s="139">
        <v>40424</v>
      </c>
      <c r="B1073" s="137" t="s">
        <v>1669</v>
      </c>
      <c r="C1073" s="137" t="s">
        <v>642</v>
      </c>
      <c r="D1073" s="137" t="s">
        <v>593</v>
      </c>
      <c r="E1073" s="139">
        <v>8.87</v>
      </c>
      <c r="F1073" s="138"/>
      <c r="G1073" s="138"/>
    </row>
    <row r="1074" ht="15.75" customHeight="1" spans="1:7">
      <c r="A1074" s="139">
        <v>1325</v>
      </c>
      <c r="B1074" s="137" t="s">
        <v>1670</v>
      </c>
      <c r="C1074" s="137" t="s">
        <v>642</v>
      </c>
      <c r="D1074" s="137" t="s">
        <v>593</v>
      </c>
      <c r="E1074" s="139">
        <v>9.71</v>
      </c>
      <c r="F1074" s="138"/>
      <c r="G1074" s="138"/>
    </row>
    <row r="1075" ht="15.75" customHeight="1" spans="1:7">
      <c r="A1075" s="139">
        <v>1327</v>
      </c>
      <c r="B1075" s="137" t="s">
        <v>1671</v>
      </c>
      <c r="C1075" s="137" t="s">
        <v>642</v>
      </c>
      <c r="D1075" s="137" t="s">
        <v>593</v>
      </c>
      <c r="E1075" s="139">
        <v>10.34</v>
      </c>
      <c r="F1075" s="138"/>
      <c r="G1075" s="138"/>
    </row>
    <row r="1076" ht="15.75" customHeight="1" spans="1:7">
      <c r="A1076" s="139">
        <v>1328</v>
      </c>
      <c r="B1076" s="137" t="s">
        <v>1672</v>
      </c>
      <c r="C1076" s="137" t="s">
        <v>642</v>
      </c>
      <c r="D1076" s="137" t="s">
        <v>593</v>
      </c>
      <c r="E1076" s="139">
        <v>9.74</v>
      </c>
      <c r="F1076" s="138"/>
      <c r="G1076" s="138"/>
    </row>
    <row r="1077" ht="15.75" customHeight="1" spans="1:7">
      <c r="A1077" s="139">
        <v>1321</v>
      </c>
      <c r="B1077" s="137" t="s">
        <v>1673</v>
      </c>
      <c r="C1077" s="137" t="s">
        <v>642</v>
      </c>
      <c r="D1077" s="137" t="s">
        <v>593</v>
      </c>
      <c r="E1077" s="139">
        <v>9.02</v>
      </c>
      <c r="F1077" s="138"/>
      <c r="G1077" s="138"/>
    </row>
    <row r="1078" ht="15.75" customHeight="1" spans="1:7">
      <c r="A1078" s="139">
        <v>1318</v>
      </c>
      <c r="B1078" s="137" t="s">
        <v>1674</v>
      </c>
      <c r="C1078" s="137" t="s">
        <v>642</v>
      </c>
      <c r="D1078" s="137" t="s">
        <v>593</v>
      </c>
      <c r="E1078" s="139">
        <v>9.02</v>
      </c>
      <c r="F1078" s="138"/>
      <c r="G1078" s="138"/>
    </row>
    <row r="1079" ht="15.75" customHeight="1" spans="1:7">
      <c r="A1079" s="139">
        <v>1322</v>
      </c>
      <c r="B1079" s="137" t="s">
        <v>1675</v>
      </c>
      <c r="C1079" s="137" t="s">
        <v>642</v>
      </c>
      <c r="D1079" s="137" t="s">
        <v>593</v>
      </c>
      <c r="E1079" s="139">
        <v>9.53</v>
      </c>
      <c r="F1079" s="138"/>
      <c r="G1079" s="138"/>
    </row>
    <row r="1080" ht="15.75" customHeight="1" spans="1:7">
      <c r="A1080" s="139">
        <v>1323</v>
      </c>
      <c r="B1080" s="137" t="s">
        <v>1676</v>
      </c>
      <c r="C1080" s="137" t="s">
        <v>642</v>
      </c>
      <c r="D1080" s="137" t="s">
        <v>593</v>
      </c>
      <c r="E1080" s="139">
        <v>9.53</v>
      </c>
      <c r="F1080" s="138"/>
      <c r="G1080" s="138"/>
    </row>
    <row r="1081" ht="15.75" customHeight="1" spans="1:7">
      <c r="A1081" s="139">
        <v>1319</v>
      </c>
      <c r="B1081" s="137" t="s">
        <v>1677</v>
      </c>
      <c r="C1081" s="137" t="s">
        <v>642</v>
      </c>
      <c r="D1081" s="137" t="s">
        <v>593</v>
      </c>
      <c r="E1081" s="139">
        <v>8.03</v>
      </c>
      <c r="F1081" s="138"/>
      <c r="G1081" s="138"/>
    </row>
    <row r="1082" ht="15.75" customHeight="1" spans="1:7">
      <c r="A1082" s="139">
        <v>11026</v>
      </c>
      <c r="B1082" s="137" t="s">
        <v>1678</v>
      </c>
      <c r="C1082" s="137" t="s">
        <v>642</v>
      </c>
      <c r="D1082" s="137" t="s">
        <v>593</v>
      </c>
      <c r="E1082" s="139">
        <v>11.05</v>
      </c>
      <c r="F1082" s="138"/>
      <c r="G1082" s="138"/>
    </row>
    <row r="1083" ht="15.75" customHeight="1" spans="1:7">
      <c r="A1083" s="139">
        <v>11027</v>
      </c>
      <c r="B1083" s="137" t="s">
        <v>1679</v>
      </c>
      <c r="C1083" s="137" t="s">
        <v>642</v>
      </c>
      <c r="D1083" s="137" t="s">
        <v>593</v>
      </c>
      <c r="E1083" s="139">
        <v>11.5</v>
      </c>
      <c r="F1083" s="138"/>
      <c r="G1083" s="138"/>
    </row>
    <row r="1084" ht="15.75" customHeight="1" spans="1:7">
      <c r="A1084" s="139">
        <v>11046</v>
      </c>
      <c r="B1084" s="137" t="s">
        <v>1680</v>
      </c>
      <c r="C1084" s="137" t="s">
        <v>642</v>
      </c>
      <c r="D1084" s="137" t="s">
        <v>593</v>
      </c>
      <c r="E1084" s="139">
        <v>11.02</v>
      </c>
      <c r="F1084" s="138"/>
      <c r="G1084" s="138"/>
    </row>
    <row r="1085" ht="15.75" customHeight="1" spans="1:7">
      <c r="A1085" s="139">
        <v>11047</v>
      </c>
      <c r="B1085" s="137" t="s">
        <v>1681</v>
      </c>
      <c r="C1085" s="137" t="s">
        <v>642</v>
      </c>
      <c r="D1085" s="137" t="s">
        <v>593</v>
      </c>
      <c r="E1085" s="139">
        <v>12.01</v>
      </c>
      <c r="F1085" s="138"/>
      <c r="G1085" s="138"/>
    </row>
    <row r="1086" ht="15.75" customHeight="1" spans="1:7">
      <c r="A1086" s="139">
        <v>43668</v>
      </c>
      <c r="B1086" s="137" t="s">
        <v>1682</v>
      </c>
      <c r="C1086" s="137" t="s">
        <v>642</v>
      </c>
      <c r="D1086" s="137" t="s">
        <v>593</v>
      </c>
      <c r="E1086" s="139">
        <v>10.6</v>
      </c>
      <c r="F1086" s="138"/>
      <c r="G1086" s="138"/>
    </row>
    <row r="1087" ht="15.75" customHeight="1" spans="1:7">
      <c r="A1087" s="139">
        <v>11049</v>
      </c>
      <c r="B1087" s="137" t="s">
        <v>1683</v>
      </c>
      <c r="C1087" s="137" t="s">
        <v>642</v>
      </c>
      <c r="D1087" s="137" t="s">
        <v>599</v>
      </c>
      <c r="E1087" s="139">
        <v>11.48</v>
      </c>
      <c r="F1087" s="138"/>
      <c r="G1087" s="138"/>
    </row>
    <row r="1088" ht="15.75" customHeight="1" spans="1:7">
      <c r="A1088" s="139">
        <v>43106</v>
      </c>
      <c r="B1088" s="137" t="s">
        <v>1684</v>
      </c>
      <c r="C1088" s="137" t="s">
        <v>642</v>
      </c>
      <c r="D1088" s="137" t="s">
        <v>593</v>
      </c>
      <c r="E1088" s="139">
        <v>11.55</v>
      </c>
      <c r="F1088" s="138"/>
      <c r="G1088" s="138"/>
    </row>
    <row r="1089" ht="15.75" customHeight="1" spans="1:7">
      <c r="A1089" s="139">
        <v>11051</v>
      </c>
      <c r="B1089" s="137" t="s">
        <v>1685</v>
      </c>
      <c r="C1089" s="137" t="s">
        <v>642</v>
      </c>
      <c r="D1089" s="137" t="s">
        <v>593</v>
      </c>
      <c r="E1089" s="139">
        <v>12.05</v>
      </c>
      <c r="F1089" s="138"/>
      <c r="G1089" s="138"/>
    </row>
    <row r="1090" ht="15.75" customHeight="1" spans="1:7">
      <c r="A1090" s="139">
        <v>11061</v>
      </c>
      <c r="B1090" s="137" t="s">
        <v>1686</v>
      </c>
      <c r="C1090" s="137" t="s">
        <v>642</v>
      </c>
      <c r="D1090" s="137" t="s">
        <v>593</v>
      </c>
      <c r="E1090" s="139">
        <v>14.46</v>
      </c>
      <c r="F1090" s="138"/>
      <c r="G1090" s="138"/>
    </row>
    <row r="1091" ht="15.75" customHeight="1" spans="1:7">
      <c r="A1091" s="139">
        <v>43667</v>
      </c>
      <c r="B1091" s="137" t="s">
        <v>1687</v>
      </c>
      <c r="C1091" s="137" t="s">
        <v>642</v>
      </c>
      <c r="D1091" s="137" t="s">
        <v>593</v>
      </c>
      <c r="E1091" s="139">
        <v>10.51</v>
      </c>
      <c r="F1091" s="138"/>
      <c r="G1091" s="138"/>
    </row>
    <row r="1092" ht="15.75" customHeight="1" spans="1:7">
      <c r="A1092" s="139">
        <v>1333</v>
      </c>
      <c r="B1092" s="137" t="s">
        <v>1688</v>
      </c>
      <c r="C1092" s="137" t="s">
        <v>642</v>
      </c>
      <c r="D1092" s="137" t="s">
        <v>593</v>
      </c>
      <c r="E1092" s="139">
        <v>8.75</v>
      </c>
      <c r="F1092" s="138"/>
      <c r="G1092" s="138"/>
    </row>
    <row r="1093" ht="15.75" customHeight="1" spans="1:7">
      <c r="A1093" s="139">
        <v>1330</v>
      </c>
      <c r="B1093" s="137" t="s">
        <v>1689</v>
      </c>
      <c r="C1093" s="137" t="s">
        <v>642</v>
      </c>
      <c r="D1093" s="137" t="s">
        <v>593</v>
      </c>
      <c r="E1093" s="139">
        <v>8.67</v>
      </c>
      <c r="F1093" s="138"/>
      <c r="G1093" s="138"/>
    </row>
    <row r="1094" ht="15.75" customHeight="1" spans="1:7">
      <c r="A1094" s="139">
        <v>10957</v>
      </c>
      <c r="B1094" s="137" t="s">
        <v>1690</v>
      </c>
      <c r="C1094" s="137" t="s">
        <v>642</v>
      </c>
      <c r="D1094" s="137" t="s">
        <v>593</v>
      </c>
      <c r="E1094" s="139">
        <v>10</v>
      </c>
      <c r="F1094" s="138"/>
      <c r="G1094" s="138"/>
    </row>
    <row r="1095" ht="15.75" customHeight="1" spans="1:7">
      <c r="A1095" s="139">
        <v>1332</v>
      </c>
      <c r="B1095" s="137" t="s">
        <v>1691</v>
      </c>
      <c r="C1095" s="137" t="s">
        <v>642</v>
      </c>
      <c r="D1095" s="137" t="s">
        <v>593</v>
      </c>
      <c r="E1095" s="139">
        <v>8.89</v>
      </c>
      <c r="F1095" s="138"/>
      <c r="G1095" s="138"/>
    </row>
    <row r="1096" ht="15.75" customHeight="1" spans="1:7">
      <c r="A1096" s="139">
        <v>1334</v>
      </c>
      <c r="B1096" s="137" t="s">
        <v>1692</v>
      </c>
      <c r="C1096" s="137" t="s">
        <v>642</v>
      </c>
      <c r="D1096" s="137" t="s">
        <v>593</v>
      </c>
      <c r="E1096" s="139">
        <v>9.86</v>
      </c>
      <c r="F1096" s="138"/>
      <c r="G1096" s="138"/>
    </row>
    <row r="1097" ht="15.75" customHeight="1" spans="1:7">
      <c r="A1097" s="139">
        <v>1335</v>
      </c>
      <c r="B1097" s="137" t="s">
        <v>1693</v>
      </c>
      <c r="C1097" s="137" t="s">
        <v>642</v>
      </c>
      <c r="D1097" s="137" t="s">
        <v>593</v>
      </c>
      <c r="E1097" s="139">
        <v>10.19</v>
      </c>
      <c r="F1097" s="138"/>
      <c r="G1097" s="138"/>
    </row>
    <row r="1098" ht="15.75" customHeight="1" spans="1:7">
      <c r="A1098" s="139">
        <v>40425</v>
      </c>
      <c r="B1098" s="137" t="s">
        <v>1694</v>
      </c>
      <c r="C1098" s="137" t="s">
        <v>642</v>
      </c>
      <c r="D1098" s="137" t="s">
        <v>593</v>
      </c>
      <c r="E1098" s="139">
        <v>8.72</v>
      </c>
      <c r="F1098" s="138"/>
      <c r="G1098" s="138"/>
    </row>
    <row r="1099" ht="15.75" customHeight="1" spans="1:7">
      <c r="A1099" s="139">
        <v>1337</v>
      </c>
      <c r="B1099" s="137" t="s">
        <v>1695</v>
      </c>
      <c r="C1099" s="137" t="s">
        <v>642</v>
      </c>
      <c r="D1099" s="137" t="s">
        <v>593</v>
      </c>
      <c r="E1099" s="139">
        <v>10</v>
      </c>
      <c r="F1099" s="138"/>
      <c r="G1099" s="138"/>
    </row>
    <row r="1100" ht="15.75" customHeight="1" spans="1:7">
      <c r="A1100" s="139">
        <v>1338</v>
      </c>
      <c r="B1100" s="137" t="s">
        <v>1696</v>
      </c>
      <c r="C1100" s="137" t="s">
        <v>997</v>
      </c>
      <c r="D1100" s="137" t="s">
        <v>639</v>
      </c>
      <c r="E1100" s="139">
        <v>77.7</v>
      </c>
      <c r="F1100" s="138"/>
      <c r="G1100" s="138"/>
    </row>
    <row r="1101" ht="15.75" customHeight="1" spans="1:7">
      <c r="A1101" s="139">
        <v>1340</v>
      </c>
      <c r="B1101" s="137" t="s">
        <v>1697</v>
      </c>
      <c r="C1101" s="137" t="s">
        <v>997</v>
      </c>
      <c r="D1101" s="137" t="s">
        <v>639</v>
      </c>
      <c r="E1101" s="139">
        <v>89.83</v>
      </c>
      <c r="F1101" s="138"/>
      <c r="G1101" s="138"/>
    </row>
    <row r="1102" ht="15.75" customHeight="1" spans="1:7">
      <c r="A1102" s="139">
        <v>1341</v>
      </c>
      <c r="B1102" s="137" t="s">
        <v>1698</v>
      </c>
      <c r="C1102" s="137" t="s">
        <v>997</v>
      </c>
      <c r="D1102" s="137" t="s">
        <v>639</v>
      </c>
      <c r="E1102" s="139">
        <v>86.52</v>
      </c>
      <c r="F1102" s="138"/>
      <c r="G1102" s="138"/>
    </row>
    <row r="1103" ht="15.75" customHeight="1" spans="1:7">
      <c r="A1103" s="139">
        <v>34659</v>
      </c>
      <c r="B1103" s="137" t="s">
        <v>1699</v>
      </c>
      <c r="C1103" s="137" t="s">
        <v>997</v>
      </c>
      <c r="D1103" s="137" t="s">
        <v>593</v>
      </c>
      <c r="E1103" s="139">
        <v>38.6</v>
      </c>
      <c r="F1103" s="138"/>
      <c r="G1103" s="138"/>
    </row>
    <row r="1104" ht="15.75" customHeight="1" spans="1:7">
      <c r="A1104" s="139">
        <v>34514</v>
      </c>
      <c r="B1104" s="137" t="s">
        <v>1700</v>
      </c>
      <c r="C1104" s="137" t="s">
        <v>997</v>
      </c>
      <c r="D1104" s="137" t="s">
        <v>599</v>
      </c>
      <c r="E1104" s="139">
        <v>42.76</v>
      </c>
      <c r="F1104" s="138"/>
      <c r="G1104" s="138"/>
    </row>
    <row r="1105" ht="15.75" customHeight="1" spans="1:7">
      <c r="A1105" s="139">
        <v>34660</v>
      </c>
      <c r="B1105" s="137" t="s">
        <v>1701</v>
      </c>
      <c r="C1105" s="137" t="s">
        <v>997</v>
      </c>
      <c r="D1105" s="137" t="s">
        <v>593</v>
      </c>
      <c r="E1105" s="139">
        <v>54.26</v>
      </c>
      <c r="F1105" s="138"/>
      <c r="G1105" s="138"/>
    </row>
    <row r="1106" ht="15.75" customHeight="1" spans="1:7">
      <c r="A1106" s="139">
        <v>34661</v>
      </c>
      <c r="B1106" s="137" t="s">
        <v>1702</v>
      </c>
      <c r="C1106" s="137" t="s">
        <v>997</v>
      </c>
      <c r="D1106" s="137" t="s">
        <v>593</v>
      </c>
      <c r="E1106" s="139">
        <v>77.94</v>
      </c>
      <c r="F1106" s="138"/>
      <c r="G1106" s="138"/>
    </row>
    <row r="1107" ht="15.75" customHeight="1" spans="1:7">
      <c r="A1107" s="139">
        <v>34667</v>
      </c>
      <c r="B1107" s="137" t="s">
        <v>1703</v>
      </c>
      <c r="C1107" s="137" t="s">
        <v>997</v>
      </c>
      <c r="D1107" s="137" t="s">
        <v>593</v>
      </c>
      <c r="E1107" s="139">
        <v>28.22</v>
      </c>
      <c r="F1107" s="138"/>
      <c r="G1107" s="138"/>
    </row>
    <row r="1108" ht="15.75" customHeight="1" spans="1:7">
      <c r="A1108" s="139">
        <v>34668</v>
      </c>
      <c r="B1108" s="137" t="s">
        <v>1704</v>
      </c>
      <c r="C1108" s="137" t="s">
        <v>997</v>
      </c>
      <c r="D1108" s="137" t="s">
        <v>593</v>
      </c>
      <c r="E1108" s="139">
        <v>36.88</v>
      </c>
      <c r="F1108" s="138"/>
      <c r="G1108" s="138"/>
    </row>
    <row r="1109" ht="15.75" customHeight="1" spans="1:7">
      <c r="A1109" s="139">
        <v>34741</v>
      </c>
      <c r="B1109" s="137" t="s">
        <v>1705</v>
      </c>
      <c r="C1109" s="137" t="s">
        <v>997</v>
      </c>
      <c r="D1109" s="137" t="s">
        <v>593</v>
      </c>
      <c r="E1109" s="139">
        <v>40.58</v>
      </c>
      <c r="F1109" s="138"/>
      <c r="G1109" s="138"/>
    </row>
    <row r="1110" ht="15.75" customHeight="1" spans="1:7">
      <c r="A1110" s="139">
        <v>34664</v>
      </c>
      <c r="B1110" s="137" t="s">
        <v>1706</v>
      </c>
      <c r="C1110" s="137" t="s">
        <v>997</v>
      </c>
      <c r="D1110" s="137" t="s">
        <v>593</v>
      </c>
      <c r="E1110" s="139">
        <v>44.28</v>
      </c>
      <c r="F1110" s="138"/>
      <c r="G1110" s="138"/>
    </row>
    <row r="1111" ht="15.75" customHeight="1" spans="1:7">
      <c r="A1111" s="139">
        <v>34665</v>
      </c>
      <c r="B1111" s="137" t="s">
        <v>1707</v>
      </c>
      <c r="C1111" s="137" t="s">
        <v>997</v>
      </c>
      <c r="D1111" s="137" t="s">
        <v>593</v>
      </c>
      <c r="E1111" s="139">
        <v>54.97</v>
      </c>
      <c r="F1111" s="138"/>
      <c r="G1111" s="138"/>
    </row>
    <row r="1112" ht="15.75" customHeight="1" spans="1:7">
      <c r="A1112" s="139">
        <v>34666</v>
      </c>
      <c r="B1112" s="137" t="s">
        <v>1708</v>
      </c>
      <c r="C1112" s="137" t="s">
        <v>997</v>
      </c>
      <c r="D1112" s="137" t="s">
        <v>593</v>
      </c>
      <c r="E1112" s="139">
        <v>83.04</v>
      </c>
      <c r="F1112" s="138"/>
      <c r="G1112" s="138"/>
    </row>
    <row r="1113" ht="15.75" customHeight="1" spans="1:7">
      <c r="A1113" s="139">
        <v>34669</v>
      </c>
      <c r="B1113" s="137" t="s">
        <v>1709</v>
      </c>
      <c r="C1113" s="137" t="s">
        <v>997</v>
      </c>
      <c r="D1113" s="137" t="s">
        <v>593</v>
      </c>
      <c r="E1113" s="139">
        <v>30.44</v>
      </c>
      <c r="F1113" s="138"/>
      <c r="G1113" s="138"/>
    </row>
    <row r="1114" ht="15.75" customHeight="1" spans="1:7">
      <c r="A1114" s="139">
        <v>34670</v>
      </c>
      <c r="B1114" s="137" t="s">
        <v>1710</v>
      </c>
      <c r="C1114" s="137" t="s">
        <v>997</v>
      </c>
      <c r="D1114" s="137" t="s">
        <v>593</v>
      </c>
      <c r="E1114" s="139">
        <v>37.24</v>
      </c>
      <c r="F1114" s="138"/>
      <c r="G1114" s="138"/>
    </row>
    <row r="1115" ht="15.75" customHeight="1" spans="1:7">
      <c r="A1115" s="139">
        <v>34671</v>
      </c>
      <c r="B1115" s="137" t="s">
        <v>1711</v>
      </c>
      <c r="C1115" s="137" t="s">
        <v>997</v>
      </c>
      <c r="D1115" s="137" t="s">
        <v>593</v>
      </c>
      <c r="E1115" s="139">
        <v>31.08</v>
      </c>
      <c r="F1115" s="138"/>
      <c r="G1115" s="138"/>
    </row>
    <row r="1116" ht="15.75" customHeight="1" spans="1:7">
      <c r="A1116" s="139">
        <v>34672</v>
      </c>
      <c r="B1116" s="137" t="s">
        <v>1712</v>
      </c>
      <c r="C1116" s="137" t="s">
        <v>997</v>
      </c>
      <c r="D1116" s="137" t="s">
        <v>593</v>
      </c>
      <c r="E1116" s="139">
        <v>32.78</v>
      </c>
      <c r="F1116" s="138"/>
      <c r="G1116" s="138"/>
    </row>
    <row r="1117" ht="15.75" customHeight="1" spans="1:7">
      <c r="A1117" s="139">
        <v>34673</v>
      </c>
      <c r="B1117" s="137" t="s">
        <v>1713</v>
      </c>
      <c r="C1117" s="137" t="s">
        <v>997</v>
      </c>
      <c r="D1117" s="137" t="s">
        <v>593</v>
      </c>
      <c r="E1117" s="139">
        <v>39.99</v>
      </c>
      <c r="F1117" s="138"/>
      <c r="G1117" s="138"/>
    </row>
    <row r="1118" ht="15.75" customHeight="1" spans="1:7">
      <c r="A1118" s="139">
        <v>34674</v>
      </c>
      <c r="B1118" s="137" t="s">
        <v>1714</v>
      </c>
      <c r="C1118" s="137" t="s">
        <v>997</v>
      </c>
      <c r="D1118" s="137" t="s">
        <v>593</v>
      </c>
      <c r="E1118" s="139">
        <v>53.17</v>
      </c>
      <c r="F1118" s="138"/>
      <c r="G1118" s="138"/>
    </row>
    <row r="1119" ht="15.75" customHeight="1" spans="1:7">
      <c r="A1119" s="139">
        <v>34675</v>
      </c>
      <c r="B1119" s="137" t="s">
        <v>1715</v>
      </c>
      <c r="C1119" s="137" t="s">
        <v>997</v>
      </c>
      <c r="D1119" s="137" t="s">
        <v>593</v>
      </c>
      <c r="E1119" s="139">
        <v>64.83</v>
      </c>
      <c r="F1119" s="138"/>
      <c r="G1119" s="138"/>
    </row>
    <row r="1120" ht="15.75" customHeight="1" spans="1:7">
      <c r="A1120" s="139">
        <v>34676</v>
      </c>
      <c r="B1120" s="137" t="s">
        <v>1716</v>
      </c>
      <c r="C1120" s="137" t="s">
        <v>997</v>
      </c>
      <c r="D1120" s="137" t="s">
        <v>593</v>
      </c>
      <c r="E1120" s="139">
        <v>18.66</v>
      </c>
      <c r="F1120" s="138"/>
      <c r="G1120" s="138"/>
    </row>
    <row r="1121" ht="15.75" customHeight="1" spans="1:7">
      <c r="A1121" s="139">
        <v>34677</v>
      </c>
      <c r="B1121" s="137" t="s">
        <v>1717</v>
      </c>
      <c r="C1121" s="137" t="s">
        <v>997</v>
      </c>
      <c r="D1121" s="137" t="s">
        <v>593</v>
      </c>
      <c r="E1121" s="139">
        <v>25.09</v>
      </c>
      <c r="F1121" s="138"/>
      <c r="G1121" s="138"/>
    </row>
    <row r="1122" ht="15.75" customHeight="1" spans="1:7">
      <c r="A1122" s="139">
        <v>43126</v>
      </c>
      <c r="B1122" s="137" t="s">
        <v>1718</v>
      </c>
      <c r="C1122" s="137" t="s">
        <v>997</v>
      </c>
      <c r="D1122" s="137" t="s">
        <v>639</v>
      </c>
      <c r="E1122" s="139">
        <v>98.07</v>
      </c>
      <c r="F1122" s="138"/>
      <c r="G1122" s="138"/>
    </row>
    <row r="1123" ht="15.75" customHeight="1" spans="1:7">
      <c r="A1123" s="139">
        <v>43124</v>
      </c>
      <c r="B1123" s="137" t="s">
        <v>1719</v>
      </c>
      <c r="C1123" s="137" t="s">
        <v>997</v>
      </c>
      <c r="D1123" s="137" t="s">
        <v>639</v>
      </c>
      <c r="E1123" s="139">
        <v>114.52</v>
      </c>
      <c r="F1123" s="138"/>
      <c r="G1123" s="138"/>
    </row>
    <row r="1124" ht="15.75" customHeight="1" spans="1:7">
      <c r="A1124" s="139">
        <v>43125</v>
      </c>
      <c r="B1124" s="137" t="s">
        <v>1720</v>
      </c>
      <c r="C1124" s="137" t="s">
        <v>997</v>
      </c>
      <c r="D1124" s="137" t="s">
        <v>639</v>
      </c>
      <c r="E1124" s="139">
        <v>148.51</v>
      </c>
      <c r="F1124" s="138"/>
      <c r="G1124" s="138"/>
    </row>
    <row r="1125" ht="15.75" customHeight="1" spans="1:7">
      <c r="A1125" s="139">
        <v>40623</v>
      </c>
      <c r="B1125" s="137" t="s">
        <v>1721</v>
      </c>
      <c r="C1125" s="137" t="s">
        <v>1011</v>
      </c>
      <c r="D1125" s="137" t="s">
        <v>593</v>
      </c>
      <c r="E1125" s="139">
        <v>97.37</v>
      </c>
      <c r="F1125" s="138"/>
      <c r="G1125" s="138"/>
    </row>
    <row r="1126" ht="15.75" customHeight="1" spans="1:7">
      <c r="A1126" s="139">
        <v>43701</v>
      </c>
      <c r="B1126" s="137" t="s">
        <v>1722</v>
      </c>
      <c r="C1126" s="137" t="s">
        <v>642</v>
      </c>
      <c r="D1126" s="137" t="s">
        <v>599</v>
      </c>
      <c r="E1126" s="139">
        <v>57.79</v>
      </c>
      <c r="F1126" s="138"/>
      <c r="G1126" s="138"/>
    </row>
    <row r="1127" ht="15.75" customHeight="1" spans="1:7">
      <c r="A1127" s="139">
        <v>1345</v>
      </c>
      <c r="B1127" s="137" t="s">
        <v>1723</v>
      </c>
      <c r="C1127" s="137" t="s">
        <v>997</v>
      </c>
      <c r="D1127" s="137" t="s">
        <v>593</v>
      </c>
      <c r="E1127" s="139">
        <v>83.3</v>
      </c>
      <c r="F1127" s="138"/>
      <c r="G1127" s="138"/>
    </row>
    <row r="1128" ht="15.75" customHeight="1" spans="1:7">
      <c r="A1128" s="139">
        <v>1346</v>
      </c>
      <c r="B1128" s="137" t="s">
        <v>1724</v>
      </c>
      <c r="C1128" s="137" t="s">
        <v>997</v>
      </c>
      <c r="D1128" s="137" t="s">
        <v>593</v>
      </c>
      <c r="E1128" s="139">
        <v>48.45</v>
      </c>
      <c r="F1128" s="138"/>
      <c r="G1128" s="138"/>
    </row>
    <row r="1129" ht="15.75" customHeight="1" spans="1:7">
      <c r="A1129" s="139">
        <v>1347</v>
      </c>
      <c r="B1129" s="137" t="s">
        <v>1725</v>
      </c>
      <c r="C1129" s="137" t="s">
        <v>997</v>
      </c>
      <c r="D1129" s="137" t="s">
        <v>593</v>
      </c>
      <c r="E1129" s="139">
        <v>60.03</v>
      </c>
      <c r="F1129" s="138"/>
      <c r="G1129" s="138"/>
    </row>
    <row r="1130" ht="15.75" customHeight="1" spans="1:7">
      <c r="A1130" s="139">
        <v>43678</v>
      </c>
      <c r="B1130" s="137" t="s">
        <v>1726</v>
      </c>
      <c r="C1130" s="137" t="s">
        <v>997</v>
      </c>
      <c r="D1130" s="137" t="s">
        <v>593</v>
      </c>
      <c r="E1130" s="139">
        <v>69.64</v>
      </c>
      <c r="F1130" s="138"/>
      <c r="G1130" s="138"/>
    </row>
    <row r="1131" ht="15.75" customHeight="1" spans="1:7">
      <c r="A1131" s="139">
        <v>43680</v>
      </c>
      <c r="B1131" s="137" t="s">
        <v>1727</v>
      </c>
      <c r="C1131" s="137" t="s">
        <v>997</v>
      </c>
      <c r="D1131" s="137" t="s">
        <v>593</v>
      </c>
      <c r="E1131" s="139">
        <v>100.32</v>
      </c>
      <c r="F1131" s="138"/>
      <c r="G1131" s="138"/>
    </row>
    <row r="1132" ht="15.75" customHeight="1" spans="1:7">
      <c r="A1132" s="139">
        <v>43679</v>
      </c>
      <c r="B1132" s="137" t="s">
        <v>1728</v>
      </c>
      <c r="C1132" s="137" t="s">
        <v>997</v>
      </c>
      <c r="D1132" s="137" t="s">
        <v>593</v>
      </c>
      <c r="E1132" s="139">
        <v>35.21</v>
      </c>
      <c r="F1132" s="138"/>
      <c r="G1132" s="138"/>
    </row>
    <row r="1133" ht="15.75" customHeight="1" spans="1:7">
      <c r="A1133" s="139">
        <v>1355</v>
      </c>
      <c r="B1133" s="137" t="s">
        <v>1729</v>
      </c>
      <c r="C1133" s="137" t="s">
        <v>997</v>
      </c>
      <c r="D1133" s="137" t="s">
        <v>593</v>
      </c>
      <c r="E1133" s="139">
        <v>40.06</v>
      </c>
      <c r="F1133" s="138"/>
      <c r="G1133" s="138"/>
    </row>
    <row r="1134" ht="15.75" customHeight="1" spans="1:7">
      <c r="A1134" s="139">
        <v>1358</v>
      </c>
      <c r="B1134" s="137" t="s">
        <v>1730</v>
      </c>
      <c r="C1134" s="137" t="s">
        <v>997</v>
      </c>
      <c r="D1134" s="137" t="s">
        <v>593</v>
      </c>
      <c r="E1134" s="139">
        <v>49.19</v>
      </c>
      <c r="F1134" s="138"/>
      <c r="G1134" s="138"/>
    </row>
    <row r="1135" ht="15.75" customHeight="1" spans="1:7">
      <c r="A1135" s="139">
        <v>43681</v>
      </c>
      <c r="B1135" s="137" t="s">
        <v>1731</v>
      </c>
      <c r="C1135" s="137" t="s">
        <v>997</v>
      </c>
      <c r="D1135" s="137" t="s">
        <v>599</v>
      </c>
      <c r="E1135" s="139">
        <v>30.99</v>
      </c>
      <c r="F1135" s="138"/>
      <c r="G1135" s="138"/>
    </row>
    <row r="1136" ht="15.75" customHeight="1" spans="1:7">
      <c r="A1136" s="139">
        <v>43677</v>
      </c>
      <c r="B1136" s="137" t="s">
        <v>1732</v>
      </c>
      <c r="C1136" s="137" t="s">
        <v>997</v>
      </c>
      <c r="D1136" s="137" t="s">
        <v>593</v>
      </c>
      <c r="E1136" s="139">
        <v>61.02</v>
      </c>
      <c r="F1136" s="138"/>
      <c r="G1136" s="138"/>
    </row>
    <row r="1137" ht="15.75" customHeight="1" spans="1:7">
      <c r="A1137" s="139">
        <v>43682</v>
      </c>
      <c r="B1137" s="137" t="s">
        <v>1733</v>
      </c>
      <c r="C1137" s="137" t="s">
        <v>997</v>
      </c>
      <c r="D1137" s="137" t="s">
        <v>593</v>
      </c>
      <c r="E1137" s="139">
        <v>18.71</v>
      </c>
      <c r="F1137" s="138"/>
      <c r="G1137" s="138"/>
    </row>
    <row r="1138" ht="15.75" customHeight="1" spans="1:7">
      <c r="A1138" s="139">
        <v>20971</v>
      </c>
      <c r="B1138" s="137" t="s">
        <v>1734</v>
      </c>
      <c r="C1138" s="137" t="s">
        <v>592</v>
      </c>
      <c r="D1138" s="137" t="s">
        <v>593</v>
      </c>
      <c r="E1138" s="139">
        <v>23.57</v>
      </c>
      <c r="F1138" s="138"/>
      <c r="G1138" s="138"/>
    </row>
    <row r="1139" ht="15.75" customHeight="1" spans="1:7">
      <c r="A1139" s="139">
        <v>39746</v>
      </c>
      <c r="B1139" s="137" t="s">
        <v>1735</v>
      </c>
      <c r="C1139" s="137" t="s">
        <v>592</v>
      </c>
      <c r="D1139" s="137" t="s">
        <v>593</v>
      </c>
      <c r="E1139" s="139">
        <v>127.68</v>
      </c>
      <c r="F1139" s="138"/>
      <c r="G1139" s="138"/>
    </row>
    <row r="1140" ht="15.75" customHeight="1" spans="1:7">
      <c r="A1140" s="139">
        <v>13279</v>
      </c>
      <c r="B1140" s="137" t="s">
        <v>1736</v>
      </c>
      <c r="C1140" s="137" t="s">
        <v>642</v>
      </c>
      <c r="D1140" s="137" t="s">
        <v>593</v>
      </c>
      <c r="E1140" s="139">
        <v>32.33</v>
      </c>
      <c r="F1140" s="138"/>
      <c r="G1140" s="138"/>
    </row>
    <row r="1141" ht="15.75" customHeight="1" spans="1:7">
      <c r="A1141" s="139">
        <v>11977</v>
      </c>
      <c r="B1141" s="137" t="s">
        <v>1737</v>
      </c>
      <c r="C1141" s="137" t="s">
        <v>592</v>
      </c>
      <c r="D1141" s="137" t="s">
        <v>593</v>
      </c>
      <c r="E1141" s="139">
        <v>16.75</v>
      </c>
      <c r="F1141" s="138"/>
      <c r="G1141" s="138"/>
    </row>
    <row r="1142" ht="15.75" customHeight="1" spans="1:7">
      <c r="A1142" s="139">
        <v>11976</v>
      </c>
      <c r="B1142" s="137" t="s">
        <v>1738</v>
      </c>
      <c r="C1142" s="137" t="s">
        <v>592</v>
      </c>
      <c r="D1142" s="137" t="s">
        <v>593</v>
      </c>
      <c r="E1142" s="139">
        <v>1.88</v>
      </c>
      <c r="F1142" s="138"/>
      <c r="G1142" s="138"/>
    </row>
    <row r="1143" ht="15.75" customHeight="1" spans="1:7">
      <c r="A1143" s="139">
        <v>11975</v>
      </c>
      <c r="B1143" s="137" t="s">
        <v>1739</v>
      </c>
      <c r="C1143" s="137" t="s">
        <v>592</v>
      </c>
      <c r="D1143" s="137" t="s">
        <v>593</v>
      </c>
      <c r="E1143" s="139">
        <v>36.7</v>
      </c>
      <c r="F1143" s="138"/>
      <c r="G1143" s="138"/>
    </row>
    <row r="1144" ht="15.75" customHeight="1" spans="1:7">
      <c r="A1144" s="139">
        <v>1368</v>
      </c>
      <c r="B1144" s="137" t="s">
        <v>1740</v>
      </c>
      <c r="C1144" s="137" t="s">
        <v>592</v>
      </c>
      <c r="D1144" s="137" t="s">
        <v>599</v>
      </c>
      <c r="E1144" s="139">
        <v>92.95</v>
      </c>
      <c r="F1144" s="138"/>
      <c r="G1144" s="138"/>
    </row>
    <row r="1145" ht="15.75" customHeight="1" spans="1:7">
      <c r="A1145" s="139">
        <v>1367</v>
      </c>
      <c r="B1145" s="137" t="s">
        <v>1741</v>
      </c>
      <c r="C1145" s="137" t="s">
        <v>592</v>
      </c>
      <c r="D1145" s="137" t="s">
        <v>593</v>
      </c>
      <c r="E1145" s="139">
        <v>300.66</v>
      </c>
      <c r="F1145" s="138"/>
      <c r="G1145" s="138"/>
    </row>
    <row r="1146" ht="15.75" customHeight="1" spans="1:7">
      <c r="A1146" s="139">
        <v>1380</v>
      </c>
      <c r="B1146" s="137" t="s">
        <v>1742</v>
      </c>
      <c r="C1146" s="137" t="s">
        <v>642</v>
      </c>
      <c r="D1146" s="137" t="s">
        <v>593</v>
      </c>
      <c r="E1146" s="139">
        <v>4.68</v>
      </c>
      <c r="F1146" s="138"/>
      <c r="G1146" s="138"/>
    </row>
    <row r="1147" ht="15.75" customHeight="1" spans="1:7">
      <c r="A1147" s="139">
        <v>1375</v>
      </c>
      <c r="B1147" s="137" t="s">
        <v>1743</v>
      </c>
      <c r="C1147" s="137" t="s">
        <v>642</v>
      </c>
      <c r="D1147" s="137" t="s">
        <v>593</v>
      </c>
      <c r="E1147" s="139">
        <v>19.05</v>
      </c>
      <c r="F1147" s="138"/>
      <c r="G1147" s="138"/>
    </row>
    <row r="1148" ht="15.75" customHeight="1" spans="1:7">
      <c r="A1148" s="139">
        <v>1379</v>
      </c>
      <c r="B1148" s="137" t="s">
        <v>1744</v>
      </c>
      <c r="C1148" s="137" t="s">
        <v>642</v>
      </c>
      <c r="D1148" s="137" t="s">
        <v>599</v>
      </c>
      <c r="E1148" s="139">
        <v>0.7</v>
      </c>
      <c r="F1148" s="138"/>
      <c r="G1148" s="138"/>
    </row>
    <row r="1149" ht="15.75" customHeight="1" spans="1:7">
      <c r="A1149" s="139">
        <v>13284</v>
      </c>
      <c r="B1149" s="137" t="s">
        <v>1745</v>
      </c>
      <c r="C1149" s="137" t="s">
        <v>642</v>
      </c>
      <c r="D1149" s="137" t="s">
        <v>593</v>
      </c>
      <c r="E1149" s="139">
        <v>0.63</v>
      </c>
      <c r="F1149" s="138"/>
      <c r="G1149" s="138"/>
    </row>
    <row r="1150" ht="15.75" customHeight="1" spans="1:7">
      <c r="A1150" s="139">
        <v>44528</v>
      </c>
      <c r="B1150" s="137" t="s">
        <v>1746</v>
      </c>
      <c r="C1150" s="137" t="s">
        <v>642</v>
      </c>
      <c r="D1150" s="137" t="s">
        <v>593</v>
      </c>
      <c r="E1150" s="139">
        <v>3.73</v>
      </c>
      <c r="F1150" s="138"/>
      <c r="G1150" s="138"/>
    </row>
    <row r="1151" ht="15.75" customHeight="1" spans="1:7">
      <c r="A1151" s="139">
        <v>34753</v>
      </c>
      <c r="B1151" s="137" t="s">
        <v>1747</v>
      </c>
      <c r="C1151" s="137" t="s">
        <v>642</v>
      </c>
      <c r="D1151" s="137" t="s">
        <v>593</v>
      </c>
      <c r="E1151" s="139">
        <v>0.68</v>
      </c>
      <c r="F1151" s="138"/>
      <c r="G1151" s="138"/>
    </row>
    <row r="1152" ht="15.75" customHeight="1" spans="1:7">
      <c r="A1152" s="139">
        <v>420</v>
      </c>
      <c r="B1152" s="137" t="s">
        <v>1748</v>
      </c>
      <c r="C1152" s="137" t="s">
        <v>592</v>
      </c>
      <c r="D1152" s="137" t="s">
        <v>639</v>
      </c>
      <c r="E1152" s="139">
        <v>26.2</v>
      </c>
      <c r="F1152" s="138"/>
      <c r="G1152" s="138"/>
    </row>
    <row r="1153" ht="15.75" customHeight="1" spans="1:7">
      <c r="A1153" s="139">
        <v>12327</v>
      </c>
      <c r="B1153" s="137" t="s">
        <v>1749</v>
      </c>
      <c r="C1153" s="137" t="s">
        <v>592</v>
      </c>
      <c r="D1153" s="137" t="s">
        <v>639</v>
      </c>
      <c r="E1153" s="139">
        <v>31.22</v>
      </c>
      <c r="F1153" s="138"/>
      <c r="G1153" s="138"/>
    </row>
    <row r="1154" ht="15.75" customHeight="1" spans="1:7">
      <c r="A1154" s="139">
        <v>36148</v>
      </c>
      <c r="B1154" s="137" t="s">
        <v>1750</v>
      </c>
      <c r="C1154" s="137" t="s">
        <v>592</v>
      </c>
      <c r="D1154" s="137" t="s">
        <v>593</v>
      </c>
      <c r="E1154" s="139">
        <v>77.76</v>
      </c>
      <c r="F1154" s="138"/>
      <c r="G1154" s="138"/>
    </row>
    <row r="1155" ht="15.75" customHeight="1" spans="1:7">
      <c r="A1155" s="139">
        <v>12329</v>
      </c>
      <c r="B1155" s="137" t="s">
        <v>1751</v>
      </c>
      <c r="C1155" s="137" t="s">
        <v>642</v>
      </c>
      <c r="D1155" s="137" t="s">
        <v>593</v>
      </c>
      <c r="E1155" s="139">
        <v>108.21</v>
      </c>
      <c r="F1155" s="138"/>
      <c r="G1155" s="138"/>
    </row>
    <row r="1156" ht="15.75" customHeight="1" spans="1:7">
      <c r="A1156" s="139">
        <v>1339</v>
      </c>
      <c r="B1156" s="137" t="s">
        <v>1752</v>
      </c>
      <c r="C1156" s="137" t="s">
        <v>642</v>
      </c>
      <c r="D1156" s="137" t="s">
        <v>639</v>
      </c>
      <c r="E1156" s="139">
        <v>77.9</v>
      </c>
      <c r="F1156" s="138"/>
      <c r="G1156" s="138"/>
    </row>
    <row r="1157" ht="15.75" customHeight="1" spans="1:7">
      <c r="A1157" s="139">
        <v>44396</v>
      </c>
      <c r="B1157" s="137" t="s">
        <v>1753</v>
      </c>
      <c r="C1157" s="137" t="s">
        <v>642</v>
      </c>
      <c r="D1157" s="137" t="s">
        <v>593</v>
      </c>
      <c r="E1157" s="139">
        <v>45.36</v>
      </c>
      <c r="F1157" s="138"/>
      <c r="G1157" s="138"/>
    </row>
    <row r="1158" ht="15.75" customHeight="1" spans="1:7">
      <c r="A1158" s="139">
        <v>44327</v>
      </c>
      <c r="B1158" s="137" t="s">
        <v>1754</v>
      </c>
      <c r="C1158" s="137" t="s">
        <v>644</v>
      </c>
      <c r="D1158" s="137" t="s">
        <v>593</v>
      </c>
      <c r="E1158" s="139">
        <v>154.28</v>
      </c>
      <c r="F1158" s="138"/>
      <c r="G1158" s="138"/>
    </row>
    <row r="1159" ht="15.75" customHeight="1" spans="1:7">
      <c r="A1159" s="139">
        <v>37418</v>
      </c>
      <c r="B1159" s="137" t="s">
        <v>1755</v>
      </c>
      <c r="C1159" s="137" t="s">
        <v>592</v>
      </c>
      <c r="D1159" s="137" t="s">
        <v>639</v>
      </c>
      <c r="E1159" s="139">
        <v>16.71</v>
      </c>
      <c r="F1159" s="138"/>
      <c r="G1159" s="138"/>
    </row>
    <row r="1160" ht="15.75" customHeight="1" spans="1:7">
      <c r="A1160" s="139">
        <v>37419</v>
      </c>
      <c r="B1160" s="137" t="s">
        <v>1756</v>
      </c>
      <c r="C1160" s="137" t="s">
        <v>592</v>
      </c>
      <c r="D1160" s="137" t="s">
        <v>639</v>
      </c>
      <c r="E1160" s="139">
        <v>17.16</v>
      </c>
      <c r="F1160" s="138"/>
      <c r="G1160" s="138"/>
    </row>
    <row r="1161" ht="15.75" customHeight="1" spans="1:7">
      <c r="A1161" s="139">
        <v>1427</v>
      </c>
      <c r="B1161" s="137" t="s">
        <v>1757</v>
      </c>
      <c r="C1161" s="137" t="s">
        <v>592</v>
      </c>
      <c r="D1161" s="137" t="s">
        <v>639</v>
      </c>
      <c r="E1161" s="139">
        <v>17.32</v>
      </c>
      <c r="F1161" s="138"/>
      <c r="G1161" s="138"/>
    </row>
    <row r="1162" ht="15.75" customHeight="1" spans="1:7">
      <c r="A1162" s="139">
        <v>1402</v>
      </c>
      <c r="B1162" s="137" t="s">
        <v>1758</v>
      </c>
      <c r="C1162" s="137" t="s">
        <v>592</v>
      </c>
      <c r="D1162" s="137" t="s">
        <v>639</v>
      </c>
      <c r="E1162" s="139">
        <v>5.99</v>
      </c>
      <c r="F1162" s="138"/>
      <c r="G1162" s="138"/>
    </row>
    <row r="1163" ht="15.75" customHeight="1" spans="1:7">
      <c r="A1163" s="139">
        <v>1420</v>
      </c>
      <c r="B1163" s="137" t="s">
        <v>1759</v>
      </c>
      <c r="C1163" s="137" t="s">
        <v>592</v>
      </c>
      <c r="D1163" s="137" t="s">
        <v>639</v>
      </c>
      <c r="E1163" s="139">
        <v>7.71</v>
      </c>
      <c r="F1163" s="138"/>
      <c r="G1163" s="138"/>
    </row>
    <row r="1164" ht="15.75" customHeight="1" spans="1:7">
      <c r="A1164" s="139">
        <v>1419</v>
      </c>
      <c r="B1164" s="137" t="s">
        <v>1760</v>
      </c>
      <c r="C1164" s="137" t="s">
        <v>592</v>
      </c>
      <c r="D1164" s="137" t="s">
        <v>639</v>
      </c>
      <c r="E1164" s="139">
        <v>9.31</v>
      </c>
      <c r="F1164" s="138"/>
      <c r="G1164" s="138"/>
    </row>
    <row r="1165" ht="15.75" customHeight="1" spans="1:7">
      <c r="A1165" s="139">
        <v>1414</v>
      </c>
      <c r="B1165" s="137" t="s">
        <v>1761</v>
      </c>
      <c r="C1165" s="137" t="s">
        <v>592</v>
      </c>
      <c r="D1165" s="137" t="s">
        <v>639</v>
      </c>
      <c r="E1165" s="139">
        <v>9.11</v>
      </c>
      <c r="F1165" s="138"/>
      <c r="G1165" s="138"/>
    </row>
    <row r="1166" ht="15.75" customHeight="1" spans="1:7">
      <c r="A1166" s="139">
        <v>1413</v>
      </c>
      <c r="B1166" s="137" t="s">
        <v>1762</v>
      </c>
      <c r="C1166" s="137" t="s">
        <v>592</v>
      </c>
      <c r="D1166" s="137" t="s">
        <v>639</v>
      </c>
      <c r="E1166" s="139">
        <v>13.45</v>
      </c>
      <c r="F1166" s="138"/>
      <c r="G1166" s="138"/>
    </row>
    <row r="1167" ht="15.75" customHeight="1" spans="1:7">
      <c r="A1167" s="139">
        <v>1412</v>
      </c>
      <c r="B1167" s="137" t="s">
        <v>1763</v>
      </c>
      <c r="C1167" s="137" t="s">
        <v>592</v>
      </c>
      <c r="D1167" s="137" t="s">
        <v>639</v>
      </c>
      <c r="E1167" s="139">
        <v>11.4</v>
      </c>
      <c r="F1167" s="138"/>
      <c r="G1167" s="138"/>
    </row>
    <row r="1168" ht="15.75" customHeight="1" spans="1:7">
      <c r="A1168" s="139">
        <v>1406</v>
      </c>
      <c r="B1168" s="137" t="s">
        <v>1764</v>
      </c>
      <c r="C1168" s="137" t="s">
        <v>592</v>
      </c>
      <c r="D1168" s="137" t="s">
        <v>639</v>
      </c>
      <c r="E1168" s="139">
        <v>13.75</v>
      </c>
      <c r="F1168" s="138"/>
      <c r="G1168" s="138"/>
    </row>
    <row r="1169" ht="15.75" customHeight="1" spans="1:7">
      <c r="A1169" s="139">
        <v>11281</v>
      </c>
      <c r="B1169" s="137" t="s">
        <v>1765</v>
      </c>
      <c r="C1169" s="137" t="s">
        <v>592</v>
      </c>
      <c r="D1169" s="137" t="s">
        <v>639</v>
      </c>
      <c r="E1169" s="139">
        <v>11459.5</v>
      </c>
      <c r="F1169" s="138"/>
      <c r="G1169" s="138"/>
    </row>
    <row r="1170" ht="15.75" customHeight="1" spans="1:7">
      <c r="A1170" s="139">
        <v>1442</v>
      </c>
      <c r="B1170" s="137" t="s">
        <v>1766</v>
      </c>
      <c r="C1170" s="137" t="s">
        <v>592</v>
      </c>
      <c r="D1170" s="137" t="s">
        <v>639</v>
      </c>
      <c r="E1170" s="139">
        <v>9620.16</v>
      </c>
      <c r="F1170" s="138"/>
      <c r="G1170" s="138"/>
    </row>
    <row r="1171" ht="15.75" customHeight="1" spans="1:7">
      <c r="A1171" s="139">
        <v>13457</v>
      </c>
      <c r="B1171" s="137" t="s">
        <v>1767</v>
      </c>
      <c r="C1171" s="137" t="s">
        <v>592</v>
      </c>
      <c r="D1171" s="137" t="s">
        <v>639</v>
      </c>
      <c r="E1171" s="139">
        <v>8303.98</v>
      </c>
      <c r="F1171" s="138"/>
      <c r="G1171" s="138"/>
    </row>
    <row r="1172" ht="15.75" customHeight="1" spans="1:7">
      <c r="A1172" s="139">
        <v>40699</v>
      </c>
      <c r="B1172" s="137" t="s">
        <v>1768</v>
      </c>
      <c r="C1172" s="137" t="s">
        <v>592</v>
      </c>
      <c r="D1172" s="137" t="s">
        <v>639</v>
      </c>
      <c r="E1172" s="139">
        <v>6419.29</v>
      </c>
      <c r="F1172" s="138"/>
      <c r="G1172" s="138"/>
    </row>
    <row r="1173" ht="15.75" customHeight="1" spans="1:7">
      <c r="A1173" s="139">
        <v>40701</v>
      </c>
      <c r="B1173" s="137" t="s">
        <v>1769</v>
      </c>
      <c r="C1173" s="137" t="s">
        <v>592</v>
      </c>
      <c r="D1173" s="137" t="s">
        <v>639</v>
      </c>
      <c r="E1173" s="139">
        <v>113501.94</v>
      </c>
      <c r="F1173" s="138"/>
      <c r="G1173" s="138"/>
    </row>
    <row r="1174" ht="15.75" customHeight="1" spans="1:7">
      <c r="A1174" s="139">
        <v>40700</v>
      </c>
      <c r="B1174" s="137" t="s">
        <v>1770</v>
      </c>
      <c r="C1174" s="137" t="s">
        <v>592</v>
      </c>
      <c r="D1174" s="137" t="s">
        <v>639</v>
      </c>
      <c r="E1174" s="139">
        <v>14943.28</v>
      </c>
      <c r="F1174" s="138"/>
      <c r="G1174" s="138"/>
    </row>
    <row r="1175" ht="15.75" customHeight="1" spans="1:7">
      <c r="A1175" s="139">
        <v>13458</v>
      </c>
      <c r="B1175" s="137" t="s">
        <v>1771</v>
      </c>
      <c r="C1175" s="137" t="s">
        <v>592</v>
      </c>
      <c r="D1175" s="137" t="s">
        <v>639</v>
      </c>
      <c r="E1175" s="139">
        <v>14199.81</v>
      </c>
      <c r="F1175" s="138"/>
      <c r="G1175" s="138"/>
    </row>
    <row r="1176" ht="15.75" customHeight="1" spans="1:7">
      <c r="A1176" s="139">
        <v>11134</v>
      </c>
      <c r="B1176" s="137" t="s">
        <v>1772</v>
      </c>
      <c r="C1176" s="137" t="s">
        <v>997</v>
      </c>
      <c r="D1176" s="137" t="s">
        <v>593</v>
      </c>
      <c r="E1176" s="139">
        <v>69.02</v>
      </c>
      <c r="F1176" s="138"/>
      <c r="G1176" s="138"/>
    </row>
    <row r="1177" ht="15.75" customHeight="1" spans="1:7">
      <c r="A1177" s="139">
        <v>11135</v>
      </c>
      <c r="B1177" s="137" t="s">
        <v>1773</v>
      </c>
      <c r="C1177" s="137" t="s">
        <v>997</v>
      </c>
      <c r="D1177" s="137" t="s">
        <v>593</v>
      </c>
      <c r="E1177" s="139">
        <v>74.52</v>
      </c>
      <c r="F1177" s="138"/>
      <c r="G1177" s="138"/>
    </row>
    <row r="1178" ht="15.75" customHeight="1" spans="1:7">
      <c r="A1178" s="139">
        <v>11136</v>
      </c>
      <c r="B1178" s="137" t="s">
        <v>1774</v>
      </c>
      <c r="C1178" s="137" t="s">
        <v>997</v>
      </c>
      <c r="D1178" s="137" t="s">
        <v>593</v>
      </c>
      <c r="E1178" s="139">
        <v>85.33</v>
      </c>
      <c r="F1178" s="138"/>
      <c r="G1178" s="138"/>
    </row>
    <row r="1179" ht="15.75" customHeight="1" spans="1:7">
      <c r="A1179" s="139">
        <v>34743</v>
      </c>
      <c r="B1179" s="137" t="s">
        <v>1775</v>
      </c>
      <c r="C1179" s="137" t="s">
        <v>997</v>
      </c>
      <c r="D1179" s="137" t="s">
        <v>593</v>
      </c>
      <c r="E1179" s="139">
        <v>102.96</v>
      </c>
      <c r="F1179" s="138"/>
      <c r="G1179" s="138"/>
    </row>
    <row r="1180" ht="15.75" customHeight="1" spans="1:7">
      <c r="A1180" s="139">
        <v>11137</v>
      </c>
      <c r="B1180" s="137" t="s">
        <v>1776</v>
      </c>
      <c r="C1180" s="137" t="s">
        <v>997</v>
      </c>
      <c r="D1180" s="137" t="s">
        <v>593</v>
      </c>
      <c r="E1180" s="139">
        <v>116.94</v>
      </c>
      <c r="F1180" s="138"/>
      <c r="G1180" s="138"/>
    </row>
    <row r="1181" ht="15.75" customHeight="1" spans="1:7">
      <c r="A1181" s="139">
        <v>34745</v>
      </c>
      <c r="B1181" s="137" t="s">
        <v>1777</v>
      </c>
      <c r="C1181" s="137" t="s">
        <v>997</v>
      </c>
      <c r="D1181" s="137" t="s">
        <v>593</v>
      </c>
      <c r="E1181" s="139">
        <v>139.06</v>
      </c>
      <c r="F1181" s="138"/>
      <c r="G1181" s="138"/>
    </row>
    <row r="1182" ht="15.75" customHeight="1" spans="1:7">
      <c r="A1182" s="139">
        <v>34746</v>
      </c>
      <c r="B1182" s="137" t="s">
        <v>1778</v>
      </c>
      <c r="C1182" s="137" t="s">
        <v>997</v>
      </c>
      <c r="D1182" s="137" t="s">
        <v>593</v>
      </c>
      <c r="E1182" s="139">
        <v>37.92</v>
      </c>
      <c r="F1182" s="138"/>
      <c r="G1182" s="138"/>
    </row>
    <row r="1183" ht="15.75" customHeight="1" spans="1:7">
      <c r="A1183" s="139">
        <v>1360</v>
      </c>
      <c r="B1183" s="137" t="s">
        <v>1779</v>
      </c>
      <c r="C1183" s="137" t="s">
        <v>997</v>
      </c>
      <c r="D1183" s="137" t="s">
        <v>593</v>
      </c>
      <c r="E1183" s="139">
        <v>44.24</v>
      </c>
      <c r="F1183" s="138"/>
      <c r="G1183" s="138"/>
    </row>
    <row r="1184" ht="15.75" customHeight="1" spans="1:7">
      <c r="A1184" s="139">
        <v>36524</v>
      </c>
      <c r="B1184" s="137" t="s">
        <v>1780</v>
      </c>
      <c r="C1184" s="137" t="s">
        <v>592</v>
      </c>
      <c r="D1184" s="137" t="s">
        <v>639</v>
      </c>
      <c r="E1184" s="139">
        <v>189897.57</v>
      </c>
      <c r="F1184" s="138"/>
      <c r="G1184" s="138"/>
    </row>
    <row r="1185" ht="15.75" customHeight="1" spans="1:7">
      <c r="A1185" s="139">
        <v>36526</v>
      </c>
      <c r="B1185" s="137" t="s">
        <v>1781</v>
      </c>
      <c r="C1185" s="137" t="s">
        <v>592</v>
      </c>
      <c r="D1185" s="137" t="s">
        <v>639</v>
      </c>
      <c r="E1185" s="139">
        <v>153027.2</v>
      </c>
      <c r="F1185" s="138"/>
      <c r="G1185" s="138"/>
    </row>
    <row r="1186" ht="15.75" customHeight="1" spans="1:7">
      <c r="A1186" s="139">
        <v>36523</v>
      </c>
      <c r="B1186" s="137" t="s">
        <v>1782</v>
      </c>
      <c r="C1186" s="137" t="s">
        <v>592</v>
      </c>
      <c r="D1186" s="137" t="s">
        <v>639</v>
      </c>
      <c r="E1186" s="139">
        <v>327610.58</v>
      </c>
      <c r="F1186" s="138"/>
      <c r="G1186" s="138"/>
    </row>
    <row r="1187" ht="15.75" customHeight="1" spans="1:7">
      <c r="A1187" s="139">
        <v>36527</v>
      </c>
      <c r="B1187" s="137" t="s">
        <v>1783</v>
      </c>
      <c r="C1187" s="137" t="s">
        <v>592</v>
      </c>
      <c r="D1187" s="137" t="s">
        <v>639</v>
      </c>
      <c r="E1187" s="139">
        <v>355852.57</v>
      </c>
      <c r="F1187" s="138"/>
      <c r="G1187" s="138"/>
    </row>
    <row r="1188" ht="15.75" customHeight="1" spans="1:7">
      <c r="A1188" s="139">
        <v>38642</v>
      </c>
      <c r="B1188" s="137" t="s">
        <v>1784</v>
      </c>
      <c r="C1188" s="137" t="s">
        <v>592</v>
      </c>
      <c r="D1188" s="137" t="s">
        <v>639</v>
      </c>
      <c r="E1188" s="139">
        <v>82851.61</v>
      </c>
      <c r="F1188" s="138"/>
      <c r="G1188" s="138"/>
    </row>
    <row r="1189" ht="15.75" customHeight="1" spans="1:7">
      <c r="A1189" s="139">
        <v>36522</v>
      </c>
      <c r="B1189" s="137" t="s">
        <v>1785</v>
      </c>
      <c r="C1189" s="137" t="s">
        <v>592</v>
      </c>
      <c r="D1189" s="137" t="s">
        <v>639</v>
      </c>
      <c r="E1189" s="139">
        <v>96355.43</v>
      </c>
      <c r="F1189" s="138"/>
      <c r="G1189" s="138"/>
    </row>
    <row r="1190" ht="15.75" customHeight="1" spans="1:7">
      <c r="A1190" s="139">
        <v>36525</v>
      </c>
      <c r="B1190" s="137" t="s">
        <v>1786</v>
      </c>
      <c r="C1190" s="137" t="s">
        <v>592</v>
      </c>
      <c r="D1190" s="137" t="s">
        <v>639</v>
      </c>
      <c r="E1190" s="139">
        <v>129042.43</v>
      </c>
      <c r="F1190" s="138"/>
      <c r="G1190" s="138"/>
    </row>
    <row r="1191" ht="15.75" customHeight="1" spans="1:7">
      <c r="A1191" s="139">
        <v>13803</v>
      </c>
      <c r="B1191" s="137" t="s">
        <v>1787</v>
      </c>
      <c r="C1191" s="137" t="s">
        <v>592</v>
      </c>
      <c r="D1191" s="137" t="s">
        <v>639</v>
      </c>
      <c r="E1191" s="139">
        <v>128673.19</v>
      </c>
      <c r="F1191" s="138"/>
      <c r="G1191" s="138"/>
    </row>
    <row r="1192" ht="15.75" customHeight="1" spans="1:7">
      <c r="A1192" s="139">
        <v>34348</v>
      </c>
      <c r="B1192" s="137" t="s">
        <v>1788</v>
      </c>
      <c r="C1192" s="137" t="s">
        <v>474</v>
      </c>
      <c r="D1192" s="137" t="s">
        <v>593</v>
      </c>
      <c r="E1192" s="139">
        <v>22.29</v>
      </c>
      <c r="F1192" s="138"/>
      <c r="G1192" s="138"/>
    </row>
    <row r="1193" ht="15.75" customHeight="1" spans="1:7">
      <c r="A1193" s="139">
        <v>34347</v>
      </c>
      <c r="B1193" s="137" t="s">
        <v>1789</v>
      </c>
      <c r="C1193" s="137" t="s">
        <v>474</v>
      </c>
      <c r="D1193" s="137" t="s">
        <v>593</v>
      </c>
      <c r="E1193" s="139">
        <v>15.93</v>
      </c>
      <c r="F1193" s="138"/>
      <c r="G1193" s="138"/>
    </row>
    <row r="1194" ht="15.75" customHeight="1" spans="1:7">
      <c r="A1194" s="139">
        <v>11146</v>
      </c>
      <c r="B1194" s="137" t="s">
        <v>1790</v>
      </c>
      <c r="C1194" s="137" t="s">
        <v>740</v>
      </c>
      <c r="D1194" s="137" t="s">
        <v>593</v>
      </c>
      <c r="E1194" s="139">
        <v>506.36</v>
      </c>
      <c r="F1194" s="138"/>
      <c r="G1194" s="138"/>
    </row>
    <row r="1195" ht="15.75" customHeight="1" spans="1:7">
      <c r="A1195" s="139">
        <v>11147</v>
      </c>
      <c r="B1195" s="137" t="s">
        <v>1791</v>
      </c>
      <c r="C1195" s="137" t="s">
        <v>740</v>
      </c>
      <c r="D1195" s="137" t="s">
        <v>593</v>
      </c>
      <c r="E1195" s="139">
        <v>526.18</v>
      </c>
      <c r="F1195" s="138"/>
      <c r="G1195" s="138"/>
    </row>
    <row r="1196" ht="15.75" customHeight="1" spans="1:7">
      <c r="A1196" s="139">
        <v>34872</v>
      </c>
      <c r="B1196" s="137" t="s">
        <v>1792</v>
      </c>
      <c r="C1196" s="137" t="s">
        <v>740</v>
      </c>
      <c r="D1196" s="137" t="s">
        <v>593</v>
      </c>
      <c r="E1196" s="139">
        <v>532.08</v>
      </c>
      <c r="F1196" s="138"/>
      <c r="G1196" s="138"/>
    </row>
    <row r="1197" ht="15.75" customHeight="1" spans="1:7">
      <c r="A1197" s="139">
        <v>34491</v>
      </c>
      <c r="B1197" s="137" t="s">
        <v>1793</v>
      </c>
      <c r="C1197" s="137" t="s">
        <v>740</v>
      </c>
      <c r="D1197" s="137" t="s">
        <v>593</v>
      </c>
      <c r="E1197" s="139">
        <v>547.5</v>
      </c>
      <c r="F1197" s="138"/>
      <c r="G1197" s="138"/>
    </row>
    <row r="1198" ht="15.75" customHeight="1" spans="1:7">
      <c r="A1198" s="139">
        <v>34770</v>
      </c>
      <c r="B1198" s="137" t="s">
        <v>1794</v>
      </c>
      <c r="C1198" s="137" t="s">
        <v>1649</v>
      </c>
      <c r="D1198" s="137" t="s">
        <v>593</v>
      </c>
      <c r="E1198" s="139">
        <v>714.8</v>
      </c>
      <c r="F1198" s="138"/>
      <c r="G1198" s="138"/>
    </row>
    <row r="1199" ht="15.75" customHeight="1" spans="1:7">
      <c r="A1199" s="139">
        <v>1518</v>
      </c>
      <c r="B1199" s="137" t="s">
        <v>1795</v>
      </c>
      <c r="C1199" s="137" t="s">
        <v>1649</v>
      </c>
      <c r="D1199" s="137" t="s">
        <v>599</v>
      </c>
      <c r="E1199" s="139">
        <v>728.73</v>
      </c>
      <c r="F1199" s="138"/>
      <c r="G1199" s="138"/>
    </row>
    <row r="1200" ht="15.75" customHeight="1" spans="1:7">
      <c r="A1200" s="139">
        <v>41965</v>
      </c>
      <c r="B1200" s="137" t="s">
        <v>1796</v>
      </c>
      <c r="C1200" s="137" t="s">
        <v>1649</v>
      </c>
      <c r="D1200" s="137" t="s">
        <v>593</v>
      </c>
      <c r="E1200" s="139">
        <v>638.98</v>
      </c>
      <c r="F1200" s="138"/>
      <c r="G1200" s="138"/>
    </row>
    <row r="1201" ht="15.75" customHeight="1" spans="1:7">
      <c r="A1201" s="139">
        <v>1524</v>
      </c>
      <c r="B1201" s="137" t="s">
        <v>1797</v>
      </c>
      <c r="C1201" s="137" t="s">
        <v>740</v>
      </c>
      <c r="D1201" s="137" t="s">
        <v>593</v>
      </c>
      <c r="E1201" s="139">
        <v>485.81</v>
      </c>
      <c r="F1201" s="138"/>
      <c r="G1201" s="138"/>
    </row>
    <row r="1202" ht="15.75" customHeight="1" spans="1:7">
      <c r="A1202" s="139">
        <v>34492</v>
      </c>
      <c r="B1202" s="137" t="s">
        <v>1798</v>
      </c>
      <c r="C1202" s="137" t="s">
        <v>740</v>
      </c>
      <c r="D1202" s="137" t="s">
        <v>599</v>
      </c>
      <c r="E1202" s="139">
        <v>450</v>
      </c>
      <c r="F1202" s="138"/>
      <c r="G1202" s="138"/>
    </row>
    <row r="1203" ht="15.75" customHeight="1" spans="1:7">
      <c r="A1203" s="139">
        <v>38404</v>
      </c>
      <c r="B1203" s="137" t="s">
        <v>1799</v>
      </c>
      <c r="C1203" s="137" t="s">
        <v>740</v>
      </c>
      <c r="D1203" s="137" t="s">
        <v>593</v>
      </c>
      <c r="E1203" s="139">
        <v>466.11</v>
      </c>
      <c r="F1203" s="138"/>
      <c r="G1203" s="138"/>
    </row>
    <row r="1204" ht="15.75" customHeight="1" spans="1:7">
      <c r="A1204" s="139">
        <v>39849</v>
      </c>
      <c r="B1204" s="137" t="s">
        <v>1800</v>
      </c>
      <c r="C1204" s="137" t="s">
        <v>740</v>
      </c>
      <c r="D1204" s="137" t="s">
        <v>593</v>
      </c>
      <c r="E1204" s="139">
        <v>534.16</v>
      </c>
      <c r="F1204" s="138"/>
      <c r="G1204" s="138"/>
    </row>
    <row r="1205" ht="15.75" customHeight="1" spans="1:7">
      <c r="A1205" s="139">
        <v>38464</v>
      </c>
      <c r="B1205" s="137" t="s">
        <v>1801</v>
      </c>
      <c r="C1205" s="137" t="s">
        <v>740</v>
      </c>
      <c r="D1205" s="137" t="s">
        <v>593</v>
      </c>
      <c r="E1205" s="139">
        <v>541.92</v>
      </c>
      <c r="F1205" s="138"/>
      <c r="G1205" s="138"/>
    </row>
    <row r="1206" ht="15.75" customHeight="1" spans="1:7">
      <c r="A1206" s="139">
        <v>1527</v>
      </c>
      <c r="B1206" s="137" t="s">
        <v>1802</v>
      </c>
      <c r="C1206" s="137" t="s">
        <v>740</v>
      </c>
      <c r="D1206" s="137" t="s">
        <v>593</v>
      </c>
      <c r="E1206" s="139">
        <v>501.24</v>
      </c>
      <c r="F1206" s="138"/>
      <c r="G1206" s="138"/>
    </row>
    <row r="1207" ht="15.75" customHeight="1" spans="1:7">
      <c r="A1207" s="139">
        <v>34493</v>
      </c>
      <c r="B1207" s="137" t="s">
        <v>1803</v>
      </c>
      <c r="C1207" s="137" t="s">
        <v>740</v>
      </c>
      <c r="D1207" s="137" t="s">
        <v>593</v>
      </c>
      <c r="E1207" s="139">
        <v>462.68</v>
      </c>
      <c r="F1207" s="138"/>
      <c r="G1207" s="138"/>
    </row>
    <row r="1208" ht="15.75" customHeight="1" spans="1:7">
      <c r="A1208" s="139">
        <v>38405</v>
      </c>
      <c r="B1208" s="137" t="s">
        <v>1804</v>
      </c>
      <c r="C1208" s="137" t="s">
        <v>740</v>
      </c>
      <c r="D1208" s="137" t="s">
        <v>593</v>
      </c>
      <c r="E1208" s="139">
        <v>480.49</v>
      </c>
      <c r="F1208" s="138"/>
      <c r="G1208" s="138"/>
    </row>
    <row r="1209" ht="15.75" customHeight="1" spans="1:7">
      <c r="A1209" s="139">
        <v>38408</v>
      </c>
      <c r="B1209" s="137" t="s">
        <v>1805</v>
      </c>
      <c r="C1209" s="137" t="s">
        <v>740</v>
      </c>
      <c r="D1209" s="137" t="s">
        <v>593</v>
      </c>
      <c r="E1209" s="139">
        <v>531.85</v>
      </c>
      <c r="F1209" s="138"/>
      <c r="G1209" s="138"/>
    </row>
    <row r="1210" ht="15.75" customHeight="1" spans="1:7">
      <c r="A1210" s="139">
        <v>1525</v>
      </c>
      <c r="B1210" s="137" t="s">
        <v>1806</v>
      </c>
      <c r="C1210" s="137" t="s">
        <v>740</v>
      </c>
      <c r="D1210" s="137" t="s">
        <v>593</v>
      </c>
      <c r="E1210" s="139">
        <v>516.66</v>
      </c>
      <c r="F1210" s="138"/>
      <c r="G1210" s="138"/>
    </row>
    <row r="1211" ht="15.75" customHeight="1" spans="1:7">
      <c r="A1211" s="139">
        <v>34494</v>
      </c>
      <c r="B1211" s="137" t="s">
        <v>1807</v>
      </c>
      <c r="C1211" s="137" t="s">
        <v>740</v>
      </c>
      <c r="D1211" s="137" t="s">
        <v>593</v>
      </c>
      <c r="E1211" s="139">
        <v>478.1</v>
      </c>
      <c r="F1211" s="138"/>
      <c r="G1211" s="138"/>
    </row>
    <row r="1212" ht="15.75" customHeight="1" spans="1:7">
      <c r="A1212" s="139">
        <v>38406</v>
      </c>
      <c r="B1212" s="137" t="s">
        <v>1808</v>
      </c>
      <c r="C1212" s="137" t="s">
        <v>740</v>
      </c>
      <c r="D1212" s="137" t="s">
        <v>593</v>
      </c>
      <c r="E1212" s="139">
        <v>507.36</v>
      </c>
      <c r="F1212" s="138"/>
      <c r="G1212" s="138"/>
    </row>
    <row r="1213" ht="15.75" customHeight="1" spans="1:7">
      <c r="A1213" s="139">
        <v>38409</v>
      </c>
      <c r="B1213" s="137" t="s">
        <v>1809</v>
      </c>
      <c r="C1213" s="137" t="s">
        <v>740</v>
      </c>
      <c r="D1213" s="137" t="s">
        <v>593</v>
      </c>
      <c r="E1213" s="139">
        <v>535.47</v>
      </c>
      <c r="F1213" s="138"/>
      <c r="G1213" s="138"/>
    </row>
    <row r="1214" ht="15.75" customHeight="1" spans="1:7">
      <c r="A1214" s="139">
        <v>43360</v>
      </c>
      <c r="B1214" s="137" t="s">
        <v>1810</v>
      </c>
      <c r="C1214" s="137" t="s">
        <v>740</v>
      </c>
      <c r="D1214" s="137" t="s">
        <v>593</v>
      </c>
      <c r="E1214" s="139">
        <v>558.35</v>
      </c>
      <c r="F1214" s="138"/>
      <c r="G1214" s="138"/>
    </row>
    <row r="1215" ht="15.75" customHeight="1" spans="1:7">
      <c r="A1215" s="139">
        <v>11145</v>
      </c>
      <c r="B1215" s="137" t="s">
        <v>1811</v>
      </c>
      <c r="C1215" s="137" t="s">
        <v>740</v>
      </c>
      <c r="D1215" s="137" t="s">
        <v>593</v>
      </c>
      <c r="E1215" s="139">
        <v>532.08</v>
      </c>
      <c r="F1215" s="138"/>
      <c r="G1215" s="138"/>
    </row>
    <row r="1216" ht="15.75" customHeight="1" spans="1:7">
      <c r="A1216" s="139">
        <v>34495</v>
      </c>
      <c r="B1216" s="137" t="s">
        <v>1812</v>
      </c>
      <c r="C1216" s="137" t="s">
        <v>740</v>
      </c>
      <c r="D1216" s="137" t="s">
        <v>593</v>
      </c>
      <c r="E1216" s="139">
        <v>493.52</v>
      </c>
      <c r="F1216" s="138"/>
      <c r="G1216" s="138"/>
    </row>
    <row r="1217" ht="15.75" customHeight="1" spans="1:7">
      <c r="A1217" s="139">
        <v>34479</v>
      </c>
      <c r="B1217" s="137" t="s">
        <v>1813</v>
      </c>
      <c r="C1217" s="137" t="s">
        <v>740</v>
      </c>
      <c r="D1217" s="137" t="s">
        <v>593</v>
      </c>
      <c r="E1217" s="139">
        <v>547.5</v>
      </c>
      <c r="F1217" s="138"/>
      <c r="G1217" s="138"/>
    </row>
    <row r="1218" ht="15.75" customHeight="1" spans="1:7">
      <c r="A1218" s="139">
        <v>34496</v>
      </c>
      <c r="B1218" s="137" t="s">
        <v>1814</v>
      </c>
      <c r="C1218" s="137" t="s">
        <v>740</v>
      </c>
      <c r="D1218" s="137" t="s">
        <v>593</v>
      </c>
      <c r="E1218" s="139">
        <v>514.83</v>
      </c>
      <c r="F1218" s="138"/>
      <c r="G1218" s="138"/>
    </row>
    <row r="1219" ht="15.75" customHeight="1" spans="1:7">
      <c r="A1219" s="139">
        <v>34481</v>
      </c>
      <c r="B1219" s="137" t="s">
        <v>1815</v>
      </c>
      <c r="C1219" s="137" t="s">
        <v>740</v>
      </c>
      <c r="D1219" s="137" t="s">
        <v>593</v>
      </c>
      <c r="E1219" s="139">
        <v>572.08</v>
      </c>
      <c r="F1219" s="138"/>
      <c r="G1219" s="138"/>
    </row>
    <row r="1220" ht="15.75" customHeight="1" spans="1:7">
      <c r="A1220" s="139">
        <v>34483</v>
      </c>
      <c r="B1220" s="137" t="s">
        <v>1816</v>
      </c>
      <c r="C1220" s="137" t="s">
        <v>740</v>
      </c>
      <c r="D1220" s="137" t="s">
        <v>593</v>
      </c>
      <c r="E1220" s="139">
        <v>611.22</v>
      </c>
      <c r="F1220" s="138"/>
      <c r="G1220" s="138"/>
    </row>
    <row r="1221" ht="15.75" customHeight="1" spans="1:7">
      <c r="A1221" s="139">
        <v>34485</v>
      </c>
      <c r="B1221" s="137" t="s">
        <v>1817</v>
      </c>
      <c r="C1221" s="137" t="s">
        <v>740</v>
      </c>
      <c r="D1221" s="137" t="s">
        <v>593</v>
      </c>
      <c r="E1221" s="139">
        <v>653.64</v>
      </c>
      <c r="F1221" s="138"/>
      <c r="G1221" s="138"/>
    </row>
    <row r="1222" ht="15.75" customHeight="1" spans="1:7">
      <c r="A1222" s="139">
        <v>14041</v>
      </c>
      <c r="B1222" s="137" t="s">
        <v>1818</v>
      </c>
      <c r="C1222" s="137" t="s">
        <v>740</v>
      </c>
      <c r="D1222" s="137" t="s">
        <v>593</v>
      </c>
      <c r="E1222" s="139">
        <v>424.89</v>
      </c>
      <c r="F1222" s="138"/>
      <c r="G1222" s="138"/>
    </row>
    <row r="1223" ht="15.75" customHeight="1" spans="1:7">
      <c r="A1223" s="139">
        <v>1523</v>
      </c>
      <c r="B1223" s="137" t="s">
        <v>1819</v>
      </c>
      <c r="C1223" s="137" t="s">
        <v>740</v>
      </c>
      <c r="D1223" s="137" t="s">
        <v>593</v>
      </c>
      <c r="E1223" s="139">
        <v>431.84</v>
      </c>
      <c r="F1223" s="138"/>
      <c r="G1223" s="138"/>
    </row>
    <row r="1224" ht="15.75" customHeight="1" spans="1:7">
      <c r="A1224" s="139">
        <v>14052</v>
      </c>
      <c r="B1224" s="137" t="s">
        <v>1820</v>
      </c>
      <c r="C1224" s="137" t="s">
        <v>592</v>
      </c>
      <c r="D1224" s="137" t="s">
        <v>593</v>
      </c>
      <c r="E1224" s="139">
        <v>13.9</v>
      </c>
      <c r="F1224" s="138"/>
      <c r="G1224" s="138"/>
    </row>
    <row r="1225" ht="15.75" customHeight="1" spans="1:7">
      <c r="A1225" s="139">
        <v>14054</v>
      </c>
      <c r="B1225" s="137" t="s">
        <v>1821</v>
      </c>
      <c r="C1225" s="137" t="s">
        <v>592</v>
      </c>
      <c r="D1225" s="137" t="s">
        <v>593</v>
      </c>
      <c r="E1225" s="139">
        <v>18.06</v>
      </c>
      <c r="F1225" s="138"/>
      <c r="G1225" s="138"/>
    </row>
    <row r="1226" ht="15.75" customHeight="1" spans="1:7">
      <c r="A1226" s="139">
        <v>14053</v>
      </c>
      <c r="B1226" s="137" t="s">
        <v>1822</v>
      </c>
      <c r="C1226" s="137" t="s">
        <v>592</v>
      </c>
      <c r="D1226" s="137" t="s">
        <v>593</v>
      </c>
      <c r="E1226" s="139">
        <v>14.11</v>
      </c>
      <c r="F1226" s="138"/>
      <c r="G1226" s="138"/>
    </row>
    <row r="1227" ht="15.75" customHeight="1" spans="1:7">
      <c r="A1227" s="139">
        <v>2558</v>
      </c>
      <c r="B1227" s="137" t="s">
        <v>1823</v>
      </c>
      <c r="C1227" s="137" t="s">
        <v>592</v>
      </c>
      <c r="D1227" s="137" t="s">
        <v>593</v>
      </c>
      <c r="E1227" s="139">
        <v>10.62</v>
      </c>
      <c r="F1227" s="138"/>
      <c r="G1227" s="138"/>
    </row>
    <row r="1228" ht="15.75" customHeight="1" spans="1:7">
      <c r="A1228" s="139">
        <v>2560</v>
      </c>
      <c r="B1228" s="137" t="s">
        <v>1824</v>
      </c>
      <c r="C1228" s="137" t="s">
        <v>592</v>
      </c>
      <c r="D1228" s="137" t="s">
        <v>593</v>
      </c>
      <c r="E1228" s="139">
        <v>18.69</v>
      </c>
      <c r="F1228" s="138"/>
      <c r="G1228" s="138"/>
    </row>
    <row r="1229" ht="15.75" customHeight="1" spans="1:7">
      <c r="A1229" s="139">
        <v>2559</v>
      </c>
      <c r="B1229" s="137" t="s">
        <v>1825</v>
      </c>
      <c r="C1229" s="137" t="s">
        <v>592</v>
      </c>
      <c r="D1229" s="137" t="s">
        <v>599</v>
      </c>
      <c r="E1229" s="139">
        <v>14.95</v>
      </c>
      <c r="F1229" s="138"/>
      <c r="G1229" s="138"/>
    </row>
    <row r="1230" ht="15.75" customHeight="1" spans="1:7">
      <c r="A1230" s="139">
        <v>2592</v>
      </c>
      <c r="B1230" s="137" t="s">
        <v>1826</v>
      </c>
      <c r="C1230" s="137" t="s">
        <v>592</v>
      </c>
      <c r="D1230" s="137" t="s">
        <v>593</v>
      </c>
      <c r="E1230" s="139">
        <v>247.84</v>
      </c>
      <c r="F1230" s="138"/>
      <c r="G1230" s="138"/>
    </row>
    <row r="1231" ht="15.75" customHeight="1" spans="1:7">
      <c r="A1231" s="139">
        <v>2566</v>
      </c>
      <c r="B1231" s="137" t="s">
        <v>1827</v>
      </c>
      <c r="C1231" s="137" t="s">
        <v>592</v>
      </c>
      <c r="D1231" s="137" t="s">
        <v>593</v>
      </c>
      <c r="E1231" s="139">
        <v>24.94</v>
      </c>
      <c r="F1231" s="138"/>
      <c r="G1231" s="138"/>
    </row>
    <row r="1232" ht="15.75" customHeight="1" spans="1:7">
      <c r="A1232" s="139">
        <v>2589</v>
      </c>
      <c r="B1232" s="137" t="s">
        <v>1828</v>
      </c>
      <c r="C1232" s="137" t="s">
        <v>592</v>
      </c>
      <c r="D1232" s="137" t="s">
        <v>593</v>
      </c>
      <c r="E1232" s="139">
        <v>33.15</v>
      </c>
      <c r="F1232" s="138"/>
      <c r="G1232" s="138"/>
    </row>
    <row r="1233" ht="15.75" customHeight="1" spans="1:7">
      <c r="A1233" s="139">
        <v>2591</v>
      </c>
      <c r="B1233" s="137" t="s">
        <v>1829</v>
      </c>
      <c r="C1233" s="137" t="s">
        <v>592</v>
      </c>
      <c r="D1233" s="137" t="s">
        <v>593</v>
      </c>
      <c r="E1233" s="139">
        <v>12.09</v>
      </c>
      <c r="F1233" s="138"/>
      <c r="G1233" s="138"/>
    </row>
    <row r="1234" ht="15.75" customHeight="1" spans="1:7">
      <c r="A1234" s="139">
        <v>2590</v>
      </c>
      <c r="B1234" s="137" t="s">
        <v>1830</v>
      </c>
      <c r="C1234" s="137" t="s">
        <v>592</v>
      </c>
      <c r="D1234" s="137" t="s">
        <v>593</v>
      </c>
      <c r="E1234" s="139">
        <v>20.34</v>
      </c>
      <c r="F1234" s="138"/>
      <c r="G1234" s="138"/>
    </row>
    <row r="1235" ht="15.75" customHeight="1" spans="1:7">
      <c r="A1235" s="139">
        <v>2567</v>
      </c>
      <c r="B1235" s="137" t="s">
        <v>1831</v>
      </c>
      <c r="C1235" s="137" t="s">
        <v>592</v>
      </c>
      <c r="D1235" s="137" t="s">
        <v>593</v>
      </c>
      <c r="E1235" s="139">
        <v>48.62</v>
      </c>
      <c r="F1235" s="138"/>
      <c r="G1235" s="138"/>
    </row>
    <row r="1236" ht="15.75" customHeight="1" spans="1:7">
      <c r="A1236" s="139">
        <v>2565</v>
      </c>
      <c r="B1236" s="137" t="s">
        <v>1832</v>
      </c>
      <c r="C1236" s="137" t="s">
        <v>592</v>
      </c>
      <c r="D1236" s="137" t="s">
        <v>593</v>
      </c>
      <c r="E1236" s="139">
        <v>12.11</v>
      </c>
      <c r="F1236" s="138"/>
      <c r="G1236" s="138"/>
    </row>
    <row r="1237" ht="15.75" customHeight="1" spans="1:7">
      <c r="A1237" s="139">
        <v>2568</v>
      </c>
      <c r="B1237" s="137" t="s">
        <v>1833</v>
      </c>
      <c r="C1237" s="137" t="s">
        <v>592</v>
      </c>
      <c r="D1237" s="137" t="s">
        <v>593</v>
      </c>
      <c r="E1237" s="139">
        <v>135.03</v>
      </c>
      <c r="F1237" s="138"/>
      <c r="G1237" s="138"/>
    </row>
    <row r="1238" ht="15.75" customHeight="1" spans="1:7">
      <c r="A1238" s="139">
        <v>2594</v>
      </c>
      <c r="B1238" s="137" t="s">
        <v>1834</v>
      </c>
      <c r="C1238" s="137" t="s">
        <v>592</v>
      </c>
      <c r="D1238" s="137" t="s">
        <v>593</v>
      </c>
      <c r="E1238" s="139">
        <v>224.95</v>
      </c>
      <c r="F1238" s="138"/>
      <c r="G1238" s="138"/>
    </row>
    <row r="1239" ht="15.75" customHeight="1" spans="1:7">
      <c r="A1239" s="139">
        <v>2587</v>
      </c>
      <c r="B1239" s="137" t="s">
        <v>1835</v>
      </c>
      <c r="C1239" s="137" t="s">
        <v>592</v>
      </c>
      <c r="D1239" s="137" t="s">
        <v>593</v>
      </c>
      <c r="E1239" s="139">
        <v>38.34</v>
      </c>
      <c r="F1239" s="138"/>
      <c r="G1239" s="138"/>
    </row>
    <row r="1240" ht="15.75" customHeight="1" spans="1:7">
      <c r="A1240" s="139">
        <v>2588</v>
      </c>
      <c r="B1240" s="137" t="s">
        <v>1836</v>
      </c>
      <c r="C1240" s="137" t="s">
        <v>592</v>
      </c>
      <c r="D1240" s="137" t="s">
        <v>593</v>
      </c>
      <c r="E1240" s="139">
        <v>30.45</v>
      </c>
      <c r="F1240" s="138"/>
      <c r="G1240" s="138"/>
    </row>
    <row r="1241" ht="15.75" customHeight="1" spans="1:7">
      <c r="A1241" s="139">
        <v>2569</v>
      </c>
      <c r="B1241" s="137" t="s">
        <v>1837</v>
      </c>
      <c r="C1241" s="137" t="s">
        <v>592</v>
      </c>
      <c r="D1241" s="137" t="s">
        <v>593</v>
      </c>
      <c r="E1241" s="139">
        <v>11.73</v>
      </c>
      <c r="F1241" s="138"/>
      <c r="G1241" s="138"/>
    </row>
    <row r="1242" ht="15.75" customHeight="1" spans="1:7">
      <c r="A1242" s="139">
        <v>2570</v>
      </c>
      <c r="B1242" s="137" t="s">
        <v>1838</v>
      </c>
      <c r="C1242" s="137" t="s">
        <v>592</v>
      </c>
      <c r="D1242" s="137" t="s">
        <v>593</v>
      </c>
      <c r="E1242" s="139">
        <v>19.67</v>
      </c>
      <c r="F1242" s="138"/>
      <c r="G1242" s="138"/>
    </row>
    <row r="1243" ht="15.75" customHeight="1" spans="1:7">
      <c r="A1243" s="139">
        <v>2571</v>
      </c>
      <c r="B1243" s="137" t="s">
        <v>1839</v>
      </c>
      <c r="C1243" s="137" t="s">
        <v>592</v>
      </c>
      <c r="D1243" s="137" t="s">
        <v>593</v>
      </c>
      <c r="E1243" s="139">
        <v>58.39</v>
      </c>
      <c r="F1243" s="138"/>
      <c r="G1243" s="138"/>
    </row>
    <row r="1244" ht="15.75" customHeight="1" spans="1:7">
      <c r="A1244" s="139">
        <v>2593</v>
      </c>
      <c r="B1244" s="137" t="s">
        <v>1840</v>
      </c>
      <c r="C1244" s="137" t="s">
        <v>592</v>
      </c>
      <c r="D1244" s="137" t="s">
        <v>593</v>
      </c>
      <c r="E1244" s="139">
        <v>12.51</v>
      </c>
      <c r="F1244" s="138"/>
      <c r="G1244" s="138"/>
    </row>
    <row r="1245" ht="15.75" customHeight="1" spans="1:7">
      <c r="A1245" s="139">
        <v>2572</v>
      </c>
      <c r="B1245" s="137" t="s">
        <v>1841</v>
      </c>
      <c r="C1245" s="137" t="s">
        <v>592</v>
      </c>
      <c r="D1245" s="137" t="s">
        <v>593</v>
      </c>
      <c r="E1245" s="139">
        <v>172.68</v>
      </c>
      <c r="F1245" s="138"/>
      <c r="G1245" s="138"/>
    </row>
    <row r="1246" ht="15.75" customHeight="1" spans="1:7">
      <c r="A1246" s="139">
        <v>2595</v>
      </c>
      <c r="B1246" s="137" t="s">
        <v>1842</v>
      </c>
      <c r="C1246" s="137" t="s">
        <v>592</v>
      </c>
      <c r="D1246" s="137" t="s">
        <v>593</v>
      </c>
      <c r="E1246" s="139">
        <v>269.41</v>
      </c>
      <c r="F1246" s="138"/>
      <c r="G1246" s="138"/>
    </row>
    <row r="1247" ht="15.75" customHeight="1" spans="1:7">
      <c r="A1247" s="139">
        <v>2576</v>
      </c>
      <c r="B1247" s="137" t="s">
        <v>1843</v>
      </c>
      <c r="C1247" s="137" t="s">
        <v>592</v>
      </c>
      <c r="D1247" s="137" t="s">
        <v>593</v>
      </c>
      <c r="E1247" s="139">
        <v>45.93</v>
      </c>
      <c r="F1247" s="138"/>
      <c r="G1247" s="138"/>
    </row>
    <row r="1248" ht="15.75" customHeight="1" spans="1:7">
      <c r="A1248" s="139">
        <v>2575</v>
      </c>
      <c r="B1248" s="137" t="s">
        <v>1844</v>
      </c>
      <c r="C1248" s="137" t="s">
        <v>592</v>
      </c>
      <c r="D1248" s="137" t="s">
        <v>593</v>
      </c>
      <c r="E1248" s="139">
        <v>34.52</v>
      </c>
      <c r="F1248" s="138"/>
      <c r="G1248" s="138"/>
    </row>
    <row r="1249" ht="15.75" customHeight="1" spans="1:7">
      <c r="A1249" s="139">
        <v>2573</v>
      </c>
      <c r="B1249" s="137" t="s">
        <v>1845</v>
      </c>
      <c r="C1249" s="137" t="s">
        <v>592</v>
      </c>
      <c r="D1249" s="137" t="s">
        <v>593</v>
      </c>
      <c r="E1249" s="139">
        <v>14.34</v>
      </c>
      <c r="F1249" s="138"/>
      <c r="G1249" s="138"/>
    </row>
    <row r="1250" ht="15.75" customHeight="1" spans="1:7">
      <c r="A1250" s="139">
        <v>2586</v>
      </c>
      <c r="B1250" s="137" t="s">
        <v>1846</v>
      </c>
      <c r="C1250" s="137" t="s">
        <v>592</v>
      </c>
      <c r="D1250" s="137" t="s">
        <v>593</v>
      </c>
      <c r="E1250" s="139">
        <v>23.24</v>
      </c>
      <c r="F1250" s="138"/>
      <c r="G1250" s="138"/>
    </row>
    <row r="1251" ht="15.75" customHeight="1" spans="1:7">
      <c r="A1251" s="139">
        <v>2577</v>
      </c>
      <c r="B1251" s="137" t="s">
        <v>1847</v>
      </c>
      <c r="C1251" s="137" t="s">
        <v>592</v>
      </c>
      <c r="D1251" s="137" t="s">
        <v>593</v>
      </c>
      <c r="E1251" s="139">
        <v>62.23</v>
      </c>
      <c r="F1251" s="138"/>
      <c r="G1251" s="138"/>
    </row>
    <row r="1252" ht="15.75" customHeight="1" spans="1:7">
      <c r="A1252" s="139">
        <v>2574</v>
      </c>
      <c r="B1252" s="137" t="s">
        <v>1848</v>
      </c>
      <c r="C1252" s="137" t="s">
        <v>592</v>
      </c>
      <c r="D1252" s="137" t="s">
        <v>593</v>
      </c>
      <c r="E1252" s="139">
        <v>14.43</v>
      </c>
      <c r="F1252" s="138"/>
      <c r="G1252" s="138"/>
    </row>
    <row r="1253" ht="15.75" customHeight="1" spans="1:7">
      <c r="A1253" s="139">
        <v>2578</v>
      </c>
      <c r="B1253" s="137" t="s">
        <v>1849</v>
      </c>
      <c r="C1253" s="137" t="s">
        <v>592</v>
      </c>
      <c r="D1253" s="137" t="s">
        <v>593</v>
      </c>
      <c r="E1253" s="139">
        <v>194.29</v>
      </c>
      <c r="F1253" s="138"/>
      <c r="G1253" s="138"/>
    </row>
    <row r="1254" ht="15.75" customHeight="1" spans="1:7">
      <c r="A1254" s="139">
        <v>2585</v>
      </c>
      <c r="B1254" s="137" t="s">
        <v>1850</v>
      </c>
      <c r="C1254" s="137" t="s">
        <v>592</v>
      </c>
      <c r="D1254" s="137" t="s">
        <v>593</v>
      </c>
      <c r="E1254" s="139">
        <v>266.62</v>
      </c>
      <c r="F1254" s="138"/>
      <c r="G1254" s="138"/>
    </row>
    <row r="1255" ht="15.75" customHeight="1" spans="1:7">
      <c r="A1255" s="139">
        <v>12008</v>
      </c>
      <c r="B1255" s="137" t="s">
        <v>1851</v>
      </c>
      <c r="C1255" s="137" t="s">
        <v>592</v>
      </c>
      <c r="D1255" s="137" t="s">
        <v>593</v>
      </c>
      <c r="E1255" s="139">
        <v>143.05</v>
      </c>
      <c r="F1255" s="138"/>
      <c r="G1255" s="138"/>
    </row>
    <row r="1256" ht="15.75" customHeight="1" spans="1:7">
      <c r="A1256" s="139">
        <v>2582</v>
      </c>
      <c r="B1256" s="137" t="s">
        <v>1852</v>
      </c>
      <c r="C1256" s="137" t="s">
        <v>592</v>
      </c>
      <c r="D1256" s="137" t="s">
        <v>593</v>
      </c>
      <c r="E1256" s="139">
        <v>42.6</v>
      </c>
      <c r="F1256" s="138"/>
      <c r="G1256" s="138"/>
    </row>
    <row r="1257" ht="15.75" customHeight="1" spans="1:7">
      <c r="A1257" s="139">
        <v>2597</v>
      </c>
      <c r="B1257" s="137" t="s">
        <v>1853</v>
      </c>
      <c r="C1257" s="137" t="s">
        <v>592</v>
      </c>
      <c r="D1257" s="137" t="s">
        <v>593</v>
      </c>
      <c r="E1257" s="139">
        <v>36.51</v>
      </c>
      <c r="F1257" s="138"/>
      <c r="G1257" s="138"/>
    </row>
    <row r="1258" ht="15.75" customHeight="1" spans="1:7">
      <c r="A1258" s="139">
        <v>2579</v>
      </c>
      <c r="B1258" s="137" t="s">
        <v>1854</v>
      </c>
      <c r="C1258" s="137" t="s">
        <v>592</v>
      </c>
      <c r="D1258" s="137" t="s">
        <v>593</v>
      </c>
      <c r="E1258" s="139">
        <v>17.38</v>
      </c>
      <c r="F1258" s="138"/>
      <c r="G1258" s="138"/>
    </row>
    <row r="1259" ht="15.75" customHeight="1" spans="1:7">
      <c r="A1259" s="139">
        <v>2581</v>
      </c>
      <c r="B1259" s="137" t="s">
        <v>1855</v>
      </c>
      <c r="C1259" s="137" t="s">
        <v>592</v>
      </c>
      <c r="D1259" s="137" t="s">
        <v>593</v>
      </c>
      <c r="E1259" s="139">
        <v>22.24</v>
      </c>
      <c r="F1259" s="138"/>
      <c r="G1259" s="138"/>
    </row>
    <row r="1260" ht="15.75" customHeight="1" spans="1:7">
      <c r="A1260" s="139">
        <v>2596</v>
      </c>
      <c r="B1260" s="137" t="s">
        <v>1856</v>
      </c>
      <c r="C1260" s="137" t="s">
        <v>592</v>
      </c>
      <c r="D1260" s="137" t="s">
        <v>593</v>
      </c>
      <c r="E1260" s="139">
        <v>65.78</v>
      </c>
      <c r="F1260" s="138"/>
      <c r="G1260" s="138"/>
    </row>
    <row r="1261" ht="15.75" customHeight="1" spans="1:7">
      <c r="A1261" s="139">
        <v>2580</v>
      </c>
      <c r="B1261" s="137" t="s">
        <v>1857</v>
      </c>
      <c r="C1261" s="137" t="s">
        <v>592</v>
      </c>
      <c r="D1261" s="137" t="s">
        <v>593</v>
      </c>
      <c r="E1261" s="139">
        <v>19.05</v>
      </c>
      <c r="F1261" s="138"/>
      <c r="G1261" s="138"/>
    </row>
    <row r="1262" ht="15.75" customHeight="1" spans="1:7">
      <c r="A1262" s="139">
        <v>2583</v>
      </c>
      <c r="B1262" s="137" t="s">
        <v>1858</v>
      </c>
      <c r="C1262" s="137" t="s">
        <v>592</v>
      </c>
      <c r="D1262" s="137" t="s">
        <v>593</v>
      </c>
      <c r="E1262" s="139">
        <v>159.99</v>
      </c>
      <c r="F1262" s="138"/>
      <c r="G1262" s="138"/>
    </row>
    <row r="1263" ht="15.75" customHeight="1" spans="1:7">
      <c r="A1263" s="139">
        <v>2584</v>
      </c>
      <c r="B1263" s="137" t="s">
        <v>1859</v>
      </c>
      <c r="C1263" s="137" t="s">
        <v>592</v>
      </c>
      <c r="D1263" s="137" t="s">
        <v>593</v>
      </c>
      <c r="E1263" s="139">
        <v>266.34</v>
      </c>
      <c r="F1263" s="138"/>
      <c r="G1263" s="138"/>
    </row>
    <row r="1264" ht="15.75" customHeight="1" spans="1:7">
      <c r="A1264" s="139">
        <v>12010</v>
      </c>
      <c r="B1264" s="137" t="s">
        <v>1860</v>
      </c>
      <c r="C1264" s="137" t="s">
        <v>592</v>
      </c>
      <c r="D1264" s="137" t="s">
        <v>593</v>
      </c>
      <c r="E1264" s="139">
        <v>14.15</v>
      </c>
      <c r="F1264" s="138"/>
      <c r="G1264" s="138"/>
    </row>
    <row r="1265" ht="15.75" customHeight="1" spans="1:7">
      <c r="A1265" s="139">
        <v>39329</v>
      </c>
      <c r="B1265" s="137" t="s">
        <v>1861</v>
      </c>
      <c r="C1265" s="137" t="s">
        <v>592</v>
      </c>
      <c r="D1265" s="137" t="s">
        <v>593</v>
      </c>
      <c r="E1265" s="139">
        <v>14.79</v>
      </c>
      <c r="F1265" s="138"/>
      <c r="G1265" s="138"/>
    </row>
    <row r="1266" ht="15.75" customHeight="1" spans="1:7">
      <c r="A1266" s="139">
        <v>39330</v>
      </c>
      <c r="B1266" s="137" t="s">
        <v>1862</v>
      </c>
      <c r="C1266" s="137" t="s">
        <v>592</v>
      </c>
      <c r="D1266" s="137" t="s">
        <v>593</v>
      </c>
      <c r="E1266" s="139">
        <v>15.56</v>
      </c>
      <c r="F1266" s="138"/>
      <c r="G1266" s="138"/>
    </row>
    <row r="1267" ht="15.75" customHeight="1" spans="1:7">
      <c r="A1267" s="139">
        <v>39332</v>
      </c>
      <c r="B1267" s="137" t="s">
        <v>1863</v>
      </c>
      <c r="C1267" s="137" t="s">
        <v>592</v>
      </c>
      <c r="D1267" s="137" t="s">
        <v>593</v>
      </c>
      <c r="E1267" s="139">
        <v>17.39</v>
      </c>
      <c r="F1267" s="138"/>
      <c r="G1267" s="138"/>
    </row>
    <row r="1268" ht="15.75" customHeight="1" spans="1:7">
      <c r="A1268" s="139">
        <v>39331</v>
      </c>
      <c r="B1268" s="137" t="s">
        <v>1864</v>
      </c>
      <c r="C1268" s="137" t="s">
        <v>592</v>
      </c>
      <c r="D1268" s="137" t="s">
        <v>593</v>
      </c>
      <c r="E1268" s="139">
        <v>13.84</v>
      </c>
      <c r="F1268" s="138"/>
      <c r="G1268" s="138"/>
    </row>
    <row r="1269" ht="15.75" customHeight="1" spans="1:7">
      <c r="A1269" s="139">
        <v>39333</v>
      </c>
      <c r="B1269" s="137" t="s">
        <v>1865</v>
      </c>
      <c r="C1269" s="137" t="s">
        <v>592</v>
      </c>
      <c r="D1269" s="137" t="s">
        <v>593</v>
      </c>
      <c r="E1269" s="139">
        <v>13.5</v>
      </c>
      <c r="F1269" s="138"/>
      <c r="G1269" s="138"/>
    </row>
    <row r="1270" ht="15.75" customHeight="1" spans="1:7">
      <c r="A1270" s="139">
        <v>39335</v>
      </c>
      <c r="B1270" s="137" t="s">
        <v>1866</v>
      </c>
      <c r="C1270" s="137" t="s">
        <v>592</v>
      </c>
      <c r="D1270" s="137" t="s">
        <v>593</v>
      </c>
      <c r="E1270" s="139">
        <v>15.62</v>
      </c>
      <c r="F1270" s="138"/>
      <c r="G1270" s="138"/>
    </row>
    <row r="1271" ht="15.75" customHeight="1" spans="1:7">
      <c r="A1271" s="139">
        <v>39334</v>
      </c>
      <c r="B1271" s="137" t="s">
        <v>1867</v>
      </c>
      <c r="C1271" s="137" t="s">
        <v>592</v>
      </c>
      <c r="D1271" s="137" t="s">
        <v>593</v>
      </c>
      <c r="E1271" s="139">
        <v>12.42</v>
      </c>
      <c r="F1271" s="138"/>
      <c r="G1271" s="138"/>
    </row>
    <row r="1272" ht="15.75" customHeight="1" spans="1:7">
      <c r="A1272" s="139">
        <v>12016</v>
      </c>
      <c r="B1272" s="137" t="s">
        <v>1868</v>
      </c>
      <c r="C1272" s="137" t="s">
        <v>592</v>
      </c>
      <c r="D1272" s="137" t="s">
        <v>593</v>
      </c>
      <c r="E1272" s="139">
        <v>15.58</v>
      </c>
      <c r="F1272" s="138"/>
      <c r="G1272" s="138"/>
    </row>
    <row r="1273" ht="15.75" customHeight="1" spans="1:7">
      <c r="A1273" s="139">
        <v>12015</v>
      </c>
      <c r="B1273" s="137" t="s">
        <v>1869</v>
      </c>
      <c r="C1273" s="137" t="s">
        <v>592</v>
      </c>
      <c r="D1273" s="137" t="s">
        <v>593</v>
      </c>
      <c r="E1273" s="139">
        <v>18.14</v>
      </c>
      <c r="F1273" s="138"/>
      <c r="G1273" s="138"/>
    </row>
    <row r="1274" ht="15.75" customHeight="1" spans="1:7">
      <c r="A1274" s="139">
        <v>12020</v>
      </c>
      <c r="B1274" s="137" t="s">
        <v>1870</v>
      </c>
      <c r="C1274" s="137" t="s">
        <v>592</v>
      </c>
      <c r="D1274" s="137" t="s">
        <v>593</v>
      </c>
      <c r="E1274" s="139">
        <v>15.58</v>
      </c>
      <c r="F1274" s="138"/>
      <c r="G1274" s="138"/>
    </row>
    <row r="1275" ht="15.75" customHeight="1" spans="1:7">
      <c r="A1275" s="139">
        <v>12019</v>
      </c>
      <c r="B1275" s="137" t="s">
        <v>1871</v>
      </c>
      <c r="C1275" s="137" t="s">
        <v>592</v>
      </c>
      <c r="D1275" s="137" t="s">
        <v>593</v>
      </c>
      <c r="E1275" s="139">
        <v>18.14</v>
      </c>
      <c r="F1275" s="138"/>
      <c r="G1275" s="138"/>
    </row>
    <row r="1276" ht="15.75" customHeight="1" spans="1:7">
      <c r="A1276" s="139">
        <v>39336</v>
      </c>
      <c r="B1276" s="137" t="s">
        <v>1872</v>
      </c>
      <c r="C1276" s="137" t="s">
        <v>592</v>
      </c>
      <c r="D1276" s="137" t="s">
        <v>593</v>
      </c>
      <c r="E1276" s="139">
        <v>15.56</v>
      </c>
      <c r="F1276" s="138"/>
      <c r="G1276" s="138"/>
    </row>
    <row r="1277" ht="15.75" customHeight="1" spans="1:7">
      <c r="A1277" s="139">
        <v>39338</v>
      </c>
      <c r="B1277" s="137" t="s">
        <v>1873</v>
      </c>
      <c r="C1277" s="137" t="s">
        <v>592</v>
      </c>
      <c r="D1277" s="137" t="s">
        <v>593</v>
      </c>
      <c r="E1277" s="139">
        <v>17.39</v>
      </c>
      <c r="F1277" s="138"/>
      <c r="G1277" s="138"/>
    </row>
    <row r="1278" ht="15.75" customHeight="1" spans="1:7">
      <c r="A1278" s="139">
        <v>39337</v>
      </c>
      <c r="B1278" s="137" t="s">
        <v>1874</v>
      </c>
      <c r="C1278" s="137" t="s">
        <v>592</v>
      </c>
      <c r="D1278" s="137" t="s">
        <v>593</v>
      </c>
      <c r="E1278" s="139">
        <v>13.84</v>
      </c>
      <c r="F1278" s="138"/>
      <c r="G1278" s="138"/>
    </row>
    <row r="1279" ht="15.75" customHeight="1" spans="1:7">
      <c r="A1279" s="139">
        <v>39341</v>
      </c>
      <c r="B1279" s="137" t="s">
        <v>1875</v>
      </c>
      <c r="C1279" s="137" t="s">
        <v>592</v>
      </c>
      <c r="D1279" s="137" t="s">
        <v>593</v>
      </c>
      <c r="E1279" s="139">
        <v>22.67</v>
      </c>
      <c r="F1279" s="138"/>
      <c r="G1279" s="138"/>
    </row>
    <row r="1280" ht="15.75" customHeight="1" spans="1:7">
      <c r="A1280" s="139">
        <v>39340</v>
      </c>
      <c r="B1280" s="137" t="s">
        <v>1876</v>
      </c>
      <c r="C1280" s="137" t="s">
        <v>592</v>
      </c>
      <c r="D1280" s="137" t="s">
        <v>593</v>
      </c>
      <c r="E1280" s="139">
        <v>16.64</v>
      </c>
      <c r="F1280" s="138"/>
      <c r="G1280" s="138"/>
    </row>
    <row r="1281" ht="15.75" customHeight="1" spans="1:7">
      <c r="A1281" s="139">
        <v>12025</v>
      </c>
      <c r="B1281" s="137" t="s">
        <v>1877</v>
      </c>
      <c r="C1281" s="137" t="s">
        <v>592</v>
      </c>
      <c r="D1281" s="137" t="s">
        <v>593</v>
      </c>
      <c r="E1281" s="139">
        <v>17.19</v>
      </c>
      <c r="F1281" s="138"/>
      <c r="G1281" s="138"/>
    </row>
    <row r="1282" ht="15.75" customHeight="1" spans="1:7">
      <c r="A1282" s="139">
        <v>39342</v>
      </c>
      <c r="B1282" s="137" t="s">
        <v>1878</v>
      </c>
      <c r="C1282" s="137" t="s">
        <v>592</v>
      </c>
      <c r="D1282" s="137" t="s">
        <v>593</v>
      </c>
      <c r="E1282" s="139">
        <v>22.67</v>
      </c>
      <c r="F1282" s="138"/>
      <c r="G1282" s="138"/>
    </row>
    <row r="1283" ht="15.75" customHeight="1" spans="1:7">
      <c r="A1283" s="139">
        <v>39343</v>
      </c>
      <c r="B1283" s="137" t="s">
        <v>1879</v>
      </c>
      <c r="C1283" s="137" t="s">
        <v>592</v>
      </c>
      <c r="D1283" s="137" t="s">
        <v>593</v>
      </c>
      <c r="E1283" s="139">
        <v>19.14</v>
      </c>
      <c r="F1283" s="138"/>
      <c r="G1283" s="138"/>
    </row>
    <row r="1284" ht="15.75" customHeight="1" spans="1:7">
      <c r="A1284" s="139">
        <v>39345</v>
      </c>
      <c r="B1284" s="137" t="s">
        <v>1880</v>
      </c>
      <c r="C1284" s="137" t="s">
        <v>592</v>
      </c>
      <c r="D1284" s="137" t="s">
        <v>593</v>
      </c>
      <c r="E1284" s="139">
        <v>25.91</v>
      </c>
      <c r="F1284" s="138"/>
      <c r="G1284" s="138"/>
    </row>
    <row r="1285" ht="15.75" customHeight="1" spans="1:7">
      <c r="A1285" s="139">
        <v>39344</v>
      </c>
      <c r="B1285" s="137" t="s">
        <v>1881</v>
      </c>
      <c r="C1285" s="137" t="s">
        <v>592</v>
      </c>
      <c r="D1285" s="137" t="s">
        <v>593</v>
      </c>
      <c r="E1285" s="139">
        <v>18.51</v>
      </c>
      <c r="F1285" s="138"/>
      <c r="G1285" s="138"/>
    </row>
    <row r="1286" ht="15.75" customHeight="1" spans="1:7">
      <c r="A1286" s="139">
        <v>12623</v>
      </c>
      <c r="B1286" s="137" t="s">
        <v>1882</v>
      </c>
      <c r="C1286" s="137" t="s">
        <v>474</v>
      </c>
      <c r="D1286" s="137" t="s">
        <v>593</v>
      </c>
      <c r="E1286" s="139">
        <v>35.8</v>
      </c>
      <c r="F1286" s="138"/>
      <c r="G1286" s="138"/>
    </row>
    <row r="1287" ht="15.75" customHeight="1" spans="1:7">
      <c r="A1287" s="139">
        <v>34498</v>
      </c>
      <c r="B1287" s="137" t="s">
        <v>1883</v>
      </c>
      <c r="C1287" s="137" t="s">
        <v>592</v>
      </c>
      <c r="D1287" s="137" t="s">
        <v>593</v>
      </c>
      <c r="E1287" s="139">
        <v>137.79</v>
      </c>
      <c r="F1287" s="138"/>
      <c r="G1287" s="138"/>
    </row>
    <row r="1288" ht="15.75" customHeight="1" spans="1:7">
      <c r="A1288" s="139">
        <v>13244</v>
      </c>
      <c r="B1288" s="137" t="s">
        <v>1884</v>
      </c>
      <c r="C1288" s="137" t="s">
        <v>592</v>
      </c>
      <c r="D1288" s="137" t="s">
        <v>599</v>
      </c>
      <c r="E1288" s="139">
        <v>58</v>
      </c>
      <c r="F1288" s="138"/>
      <c r="G1288" s="138"/>
    </row>
    <row r="1289" ht="15.75" customHeight="1" spans="1:7">
      <c r="A1289" s="139">
        <v>38998</v>
      </c>
      <c r="B1289" s="137" t="s">
        <v>1885</v>
      </c>
      <c r="C1289" s="137" t="s">
        <v>592</v>
      </c>
      <c r="D1289" s="137" t="s">
        <v>639</v>
      </c>
      <c r="E1289" s="139">
        <v>9.97</v>
      </c>
      <c r="F1289" s="138"/>
      <c r="G1289" s="138"/>
    </row>
    <row r="1290" ht="15.75" customHeight="1" spans="1:7">
      <c r="A1290" s="139">
        <v>38999</v>
      </c>
      <c r="B1290" s="137" t="s">
        <v>1886</v>
      </c>
      <c r="C1290" s="137" t="s">
        <v>592</v>
      </c>
      <c r="D1290" s="137" t="s">
        <v>639</v>
      </c>
      <c r="E1290" s="139">
        <v>25.2</v>
      </c>
      <c r="F1290" s="138"/>
      <c r="G1290" s="138"/>
    </row>
    <row r="1291" ht="15.75" customHeight="1" spans="1:7">
      <c r="A1291" s="139">
        <v>38996</v>
      </c>
      <c r="B1291" s="137" t="s">
        <v>1887</v>
      </c>
      <c r="C1291" s="137" t="s">
        <v>592</v>
      </c>
      <c r="D1291" s="137" t="s">
        <v>639</v>
      </c>
      <c r="E1291" s="139">
        <v>17.81</v>
      </c>
      <c r="F1291" s="138"/>
      <c r="G1291" s="138"/>
    </row>
    <row r="1292" ht="15.75" customHeight="1" spans="1:7">
      <c r="A1292" s="139">
        <v>44173</v>
      </c>
      <c r="B1292" s="137" t="s">
        <v>1888</v>
      </c>
      <c r="C1292" s="137" t="s">
        <v>592</v>
      </c>
      <c r="D1292" s="137" t="s">
        <v>639</v>
      </c>
      <c r="E1292" s="139">
        <v>17.32</v>
      </c>
      <c r="F1292" s="138"/>
      <c r="G1292" s="138"/>
    </row>
    <row r="1293" ht="15.75" customHeight="1" spans="1:7">
      <c r="A1293" s="139">
        <v>44174</v>
      </c>
      <c r="B1293" s="137" t="s">
        <v>1889</v>
      </c>
      <c r="C1293" s="137" t="s">
        <v>592</v>
      </c>
      <c r="D1293" s="137" t="s">
        <v>639</v>
      </c>
      <c r="E1293" s="139">
        <v>28.36</v>
      </c>
      <c r="F1293" s="138"/>
      <c r="G1293" s="138"/>
    </row>
    <row r="1294" ht="15.75" customHeight="1" spans="1:7">
      <c r="A1294" s="139">
        <v>38997</v>
      </c>
      <c r="B1294" s="137" t="s">
        <v>1890</v>
      </c>
      <c r="C1294" s="137" t="s">
        <v>592</v>
      </c>
      <c r="D1294" s="137" t="s">
        <v>639</v>
      </c>
      <c r="E1294" s="139">
        <v>25.48</v>
      </c>
      <c r="F1294" s="138"/>
      <c r="G1294" s="138"/>
    </row>
    <row r="1295" ht="15.75" customHeight="1" spans="1:7">
      <c r="A1295" s="139">
        <v>39600</v>
      </c>
      <c r="B1295" s="137" t="s">
        <v>1891</v>
      </c>
      <c r="C1295" s="137" t="s">
        <v>592</v>
      </c>
      <c r="D1295" s="137" t="s">
        <v>593</v>
      </c>
      <c r="E1295" s="139">
        <v>13.47</v>
      </c>
      <c r="F1295" s="138"/>
      <c r="G1295" s="138"/>
    </row>
    <row r="1296" ht="15.75" customHeight="1" spans="1:7">
      <c r="A1296" s="139">
        <v>39601</v>
      </c>
      <c r="B1296" s="137" t="s">
        <v>1892</v>
      </c>
      <c r="C1296" s="137" t="s">
        <v>592</v>
      </c>
      <c r="D1296" s="137" t="s">
        <v>593</v>
      </c>
      <c r="E1296" s="139">
        <v>28.58</v>
      </c>
      <c r="F1296" s="138"/>
      <c r="G1296" s="138"/>
    </row>
    <row r="1297" ht="15.75" customHeight="1" spans="1:7">
      <c r="A1297" s="139">
        <v>39862</v>
      </c>
      <c r="B1297" s="137" t="s">
        <v>1893</v>
      </c>
      <c r="C1297" s="137" t="s">
        <v>592</v>
      </c>
      <c r="D1297" s="137" t="s">
        <v>639</v>
      </c>
      <c r="E1297" s="139">
        <v>13.19</v>
      </c>
      <c r="F1297" s="138"/>
      <c r="G1297" s="138"/>
    </row>
    <row r="1298" ht="15.75" customHeight="1" spans="1:7">
      <c r="A1298" s="139">
        <v>39863</v>
      </c>
      <c r="B1298" s="137" t="s">
        <v>1894</v>
      </c>
      <c r="C1298" s="137" t="s">
        <v>592</v>
      </c>
      <c r="D1298" s="137" t="s">
        <v>639</v>
      </c>
      <c r="E1298" s="139">
        <v>13.37</v>
      </c>
      <c r="F1298" s="138"/>
      <c r="G1298" s="138"/>
    </row>
    <row r="1299" ht="15.75" customHeight="1" spans="1:7">
      <c r="A1299" s="139">
        <v>39864</v>
      </c>
      <c r="B1299" s="137" t="s">
        <v>1895</v>
      </c>
      <c r="C1299" s="137" t="s">
        <v>592</v>
      </c>
      <c r="D1299" s="137" t="s">
        <v>639</v>
      </c>
      <c r="E1299" s="139">
        <v>16.6</v>
      </c>
      <c r="F1299" s="138"/>
      <c r="G1299" s="138"/>
    </row>
    <row r="1300" ht="15.75" customHeight="1" spans="1:7">
      <c r="A1300" s="139">
        <v>39865</v>
      </c>
      <c r="B1300" s="137" t="s">
        <v>1896</v>
      </c>
      <c r="C1300" s="137" t="s">
        <v>592</v>
      </c>
      <c r="D1300" s="137" t="s">
        <v>639</v>
      </c>
      <c r="E1300" s="139">
        <v>23.39</v>
      </c>
      <c r="F1300" s="138"/>
      <c r="G1300" s="138"/>
    </row>
    <row r="1301" ht="15.75" customHeight="1" spans="1:7">
      <c r="A1301" s="139">
        <v>2517</v>
      </c>
      <c r="B1301" s="137" t="s">
        <v>1897</v>
      </c>
      <c r="C1301" s="137" t="s">
        <v>592</v>
      </c>
      <c r="D1301" s="137" t="s">
        <v>593</v>
      </c>
      <c r="E1301" s="139">
        <v>26.54</v>
      </c>
      <c r="F1301" s="138"/>
      <c r="G1301" s="138"/>
    </row>
    <row r="1302" ht="15.75" customHeight="1" spans="1:7">
      <c r="A1302" s="139">
        <v>2522</v>
      </c>
      <c r="B1302" s="137" t="s">
        <v>1898</v>
      </c>
      <c r="C1302" s="137" t="s">
        <v>592</v>
      </c>
      <c r="D1302" s="137" t="s">
        <v>593</v>
      </c>
      <c r="E1302" s="139">
        <v>17.15</v>
      </c>
      <c r="F1302" s="138"/>
      <c r="G1302" s="138"/>
    </row>
    <row r="1303" ht="15.75" customHeight="1" spans="1:7">
      <c r="A1303" s="139">
        <v>2548</v>
      </c>
      <c r="B1303" s="137" t="s">
        <v>1899</v>
      </c>
      <c r="C1303" s="137" t="s">
        <v>592</v>
      </c>
      <c r="D1303" s="137" t="s">
        <v>593</v>
      </c>
      <c r="E1303" s="139">
        <v>10.55</v>
      </c>
      <c r="F1303" s="138"/>
      <c r="G1303" s="138"/>
    </row>
    <row r="1304" ht="15.75" customHeight="1" spans="1:7">
      <c r="A1304" s="139">
        <v>2516</v>
      </c>
      <c r="B1304" s="137" t="s">
        <v>1900</v>
      </c>
      <c r="C1304" s="137" t="s">
        <v>592</v>
      </c>
      <c r="D1304" s="137" t="s">
        <v>593</v>
      </c>
      <c r="E1304" s="139">
        <v>13.77</v>
      </c>
      <c r="F1304" s="138"/>
      <c r="G1304" s="138"/>
    </row>
    <row r="1305" ht="15.75" customHeight="1" spans="1:7">
      <c r="A1305" s="139">
        <v>2518</v>
      </c>
      <c r="B1305" s="137" t="s">
        <v>1901</v>
      </c>
      <c r="C1305" s="137" t="s">
        <v>592</v>
      </c>
      <c r="D1305" s="137" t="s">
        <v>593</v>
      </c>
      <c r="E1305" s="139">
        <v>126.31</v>
      </c>
      <c r="F1305" s="138"/>
      <c r="G1305" s="138"/>
    </row>
    <row r="1306" ht="15.75" customHeight="1" spans="1:7">
      <c r="A1306" s="139">
        <v>2521</v>
      </c>
      <c r="B1306" s="137" t="s">
        <v>1902</v>
      </c>
      <c r="C1306" s="137" t="s">
        <v>592</v>
      </c>
      <c r="D1306" s="137" t="s">
        <v>593</v>
      </c>
      <c r="E1306" s="139">
        <v>53.77</v>
      </c>
      <c r="F1306" s="138"/>
      <c r="G1306" s="138"/>
    </row>
    <row r="1307" ht="15.75" customHeight="1" spans="1:7">
      <c r="A1307" s="139">
        <v>2515</v>
      </c>
      <c r="B1307" s="137" t="s">
        <v>1903</v>
      </c>
      <c r="C1307" s="137" t="s">
        <v>592</v>
      </c>
      <c r="D1307" s="137" t="s">
        <v>593</v>
      </c>
      <c r="E1307" s="139">
        <v>11.46</v>
      </c>
      <c r="F1307" s="138"/>
      <c r="G1307" s="138"/>
    </row>
    <row r="1308" ht="15.75" customHeight="1" spans="1:7">
      <c r="A1308" s="139">
        <v>2519</v>
      </c>
      <c r="B1308" s="137" t="s">
        <v>1904</v>
      </c>
      <c r="C1308" s="137" t="s">
        <v>592</v>
      </c>
      <c r="D1308" s="137" t="s">
        <v>593</v>
      </c>
      <c r="E1308" s="139">
        <v>152.31</v>
      </c>
      <c r="F1308" s="138"/>
      <c r="G1308" s="138"/>
    </row>
    <row r="1309" ht="15.75" customHeight="1" spans="1:7">
      <c r="A1309" s="139">
        <v>2520</v>
      </c>
      <c r="B1309" s="137" t="s">
        <v>1905</v>
      </c>
      <c r="C1309" s="137" t="s">
        <v>592</v>
      </c>
      <c r="D1309" s="137" t="s">
        <v>593</v>
      </c>
      <c r="E1309" s="139">
        <v>280.33</v>
      </c>
      <c r="F1309" s="138"/>
      <c r="G1309" s="138"/>
    </row>
    <row r="1310" ht="15.75" customHeight="1" spans="1:7">
      <c r="A1310" s="139">
        <v>1602</v>
      </c>
      <c r="B1310" s="137" t="s">
        <v>1906</v>
      </c>
      <c r="C1310" s="137" t="s">
        <v>592</v>
      </c>
      <c r="D1310" s="137" t="s">
        <v>593</v>
      </c>
      <c r="E1310" s="139">
        <v>66.69</v>
      </c>
      <c r="F1310" s="138"/>
      <c r="G1310" s="138"/>
    </row>
    <row r="1311" ht="15.75" customHeight="1" spans="1:7">
      <c r="A1311" s="139">
        <v>1601</v>
      </c>
      <c r="B1311" s="137" t="s">
        <v>1907</v>
      </c>
      <c r="C1311" s="137" t="s">
        <v>592</v>
      </c>
      <c r="D1311" s="137" t="s">
        <v>593</v>
      </c>
      <c r="E1311" s="139">
        <v>59.44</v>
      </c>
      <c r="F1311" s="138"/>
      <c r="G1311" s="138"/>
    </row>
    <row r="1312" ht="15.75" customHeight="1" spans="1:7">
      <c r="A1312" s="139">
        <v>1598</v>
      </c>
      <c r="B1312" s="137" t="s">
        <v>1908</v>
      </c>
      <c r="C1312" s="137" t="s">
        <v>592</v>
      </c>
      <c r="D1312" s="137" t="s">
        <v>593</v>
      </c>
      <c r="E1312" s="139">
        <v>17.59</v>
      </c>
      <c r="F1312" s="138"/>
      <c r="G1312" s="138"/>
    </row>
    <row r="1313" ht="15.75" customHeight="1" spans="1:7">
      <c r="A1313" s="139">
        <v>1600</v>
      </c>
      <c r="B1313" s="137" t="s">
        <v>1909</v>
      </c>
      <c r="C1313" s="137" t="s">
        <v>592</v>
      </c>
      <c r="D1313" s="137" t="s">
        <v>593</v>
      </c>
      <c r="E1313" s="139">
        <v>25.96</v>
      </c>
      <c r="F1313" s="138"/>
      <c r="G1313" s="138"/>
    </row>
    <row r="1314" ht="15.75" customHeight="1" spans="1:7">
      <c r="A1314" s="139">
        <v>1603</v>
      </c>
      <c r="B1314" s="137" t="s">
        <v>1910</v>
      </c>
      <c r="C1314" s="137" t="s">
        <v>592</v>
      </c>
      <c r="D1314" s="137" t="s">
        <v>593</v>
      </c>
      <c r="E1314" s="139">
        <v>100.7</v>
      </c>
      <c r="F1314" s="138"/>
      <c r="G1314" s="138"/>
    </row>
    <row r="1315" ht="15.75" customHeight="1" spans="1:7">
      <c r="A1315" s="139">
        <v>1599</v>
      </c>
      <c r="B1315" s="137" t="s">
        <v>1911</v>
      </c>
      <c r="C1315" s="137" t="s">
        <v>592</v>
      </c>
      <c r="D1315" s="137" t="s">
        <v>593</v>
      </c>
      <c r="E1315" s="139">
        <v>20.41</v>
      </c>
      <c r="F1315" s="138"/>
      <c r="G1315" s="138"/>
    </row>
    <row r="1316" ht="15.75" customHeight="1" spans="1:7">
      <c r="A1316" s="139">
        <v>1597</v>
      </c>
      <c r="B1316" s="137" t="s">
        <v>1912</v>
      </c>
      <c r="C1316" s="137" t="s">
        <v>592</v>
      </c>
      <c r="D1316" s="137" t="s">
        <v>593</v>
      </c>
      <c r="E1316" s="139">
        <v>16.54</v>
      </c>
      <c r="F1316" s="138"/>
      <c r="G1316" s="138"/>
    </row>
    <row r="1317" ht="15.75" customHeight="1" spans="1:7">
      <c r="A1317" s="139">
        <v>39602</v>
      </c>
      <c r="B1317" s="137" t="s">
        <v>1913</v>
      </c>
      <c r="C1317" s="137" t="s">
        <v>592</v>
      </c>
      <c r="D1317" s="137" t="s">
        <v>593</v>
      </c>
      <c r="E1317" s="139">
        <v>1.43</v>
      </c>
      <c r="F1317" s="138"/>
      <c r="G1317" s="138"/>
    </row>
    <row r="1318" ht="15.75" customHeight="1" spans="1:7">
      <c r="A1318" s="139">
        <v>39603</v>
      </c>
      <c r="B1318" s="137" t="s">
        <v>1914</v>
      </c>
      <c r="C1318" s="137" t="s">
        <v>592</v>
      </c>
      <c r="D1318" s="137" t="s">
        <v>593</v>
      </c>
      <c r="E1318" s="139">
        <v>3.04</v>
      </c>
      <c r="F1318" s="138"/>
      <c r="G1318" s="138"/>
    </row>
    <row r="1319" ht="15.75" customHeight="1" spans="1:7">
      <c r="A1319" s="139">
        <v>11821</v>
      </c>
      <c r="B1319" s="137" t="s">
        <v>1915</v>
      </c>
      <c r="C1319" s="137" t="s">
        <v>592</v>
      </c>
      <c r="D1319" s="137" t="s">
        <v>593</v>
      </c>
      <c r="E1319" s="139">
        <v>13.58</v>
      </c>
      <c r="F1319" s="138"/>
      <c r="G1319" s="138"/>
    </row>
    <row r="1320" ht="15.75" customHeight="1" spans="1:7">
      <c r="A1320" s="139">
        <v>1562</v>
      </c>
      <c r="B1320" s="137" t="s">
        <v>1916</v>
      </c>
      <c r="C1320" s="137" t="s">
        <v>592</v>
      </c>
      <c r="D1320" s="137" t="s">
        <v>593</v>
      </c>
      <c r="E1320" s="139">
        <v>22.25</v>
      </c>
      <c r="F1320" s="138"/>
      <c r="G1320" s="138"/>
    </row>
    <row r="1321" ht="15.75" customHeight="1" spans="1:7">
      <c r="A1321" s="139">
        <v>1563</v>
      </c>
      <c r="B1321" s="137" t="s">
        <v>1917</v>
      </c>
      <c r="C1321" s="137" t="s">
        <v>592</v>
      </c>
      <c r="D1321" s="137" t="s">
        <v>593</v>
      </c>
      <c r="E1321" s="139">
        <v>29.85</v>
      </c>
      <c r="F1321" s="138"/>
      <c r="G1321" s="138"/>
    </row>
    <row r="1322" ht="15.75" customHeight="1" spans="1:7">
      <c r="A1322" s="139">
        <v>11856</v>
      </c>
      <c r="B1322" s="137" t="s">
        <v>1918</v>
      </c>
      <c r="C1322" s="137" t="s">
        <v>592</v>
      </c>
      <c r="D1322" s="137" t="s">
        <v>599</v>
      </c>
      <c r="E1322" s="139">
        <v>8.9</v>
      </c>
      <c r="F1322" s="138"/>
      <c r="G1322" s="138"/>
    </row>
    <row r="1323" ht="15.75" customHeight="1" spans="1:7">
      <c r="A1323" s="139">
        <v>11857</v>
      </c>
      <c r="B1323" s="137" t="s">
        <v>1919</v>
      </c>
      <c r="C1323" s="137" t="s">
        <v>592</v>
      </c>
      <c r="D1323" s="137" t="s">
        <v>593</v>
      </c>
      <c r="E1323" s="139">
        <v>46.84</v>
      </c>
      <c r="F1323" s="138"/>
      <c r="G1323" s="138"/>
    </row>
    <row r="1324" ht="15.75" customHeight="1" spans="1:7">
      <c r="A1324" s="139">
        <v>11858</v>
      </c>
      <c r="B1324" s="137" t="s">
        <v>1920</v>
      </c>
      <c r="C1324" s="137" t="s">
        <v>592</v>
      </c>
      <c r="D1324" s="137" t="s">
        <v>593</v>
      </c>
      <c r="E1324" s="139">
        <v>58.13</v>
      </c>
      <c r="F1324" s="138"/>
      <c r="G1324" s="138"/>
    </row>
    <row r="1325" ht="15.75" customHeight="1" spans="1:7">
      <c r="A1325" s="139">
        <v>1539</v>
      </c>
      <c r="B1325" s="137" t="s">
        <v>1921</v>
      </c>
      <c r="C1325" s="137" t="s">
        <v>592</v>
      </c>
      <c r="D1325" s="137" t="s">
        <v>593</v>
      </c>
      <c r="E1325" s="139">
        <v>10.46</v>
      </c>
      <c r="F1325" s="138"/>
      <c r="G1325" s="138"/>
    </row>
    <row r="1326" ht="15.75" customHeight="1" spans="1:7">
      <c r="A1326" s="139">
        <v>11859</v>
      </c>
      <c r="B1326" s="137" t="s">
        <v>1922</v>
      </c>
      <c r="C1326" s="137" t="s">
        <v>592</v>
      </c>
      <c r="D1326" s="137" t="s">
        <v>593</v>
      </c>
      <c r="E1326" s="139">
        <v>79.09</v>
      </c>
      <c r="F1326" s="138"/>
      <c r="G1326" s="138"/>
    </row>
    <row r="1327" ht="15.75" customHeight="1" spans="1:7">
      <c r="A1327" s="139">
        <v>1550</v>
      </c>
      <c r="B1327" s="137" t="s">
        <v>1923</v>
      </c>
      <c r="C1327" s="137" t="s">
        <v>592</v>
      </c>
      <c r="D1327" s="137" t="s">
        <v>593</v>
      </c>
      <c r="E1327" s="139">
        <v>11.04</v>
      </c>
      <c r="F1327" s="138"/>
      <c r="G1327" s="138"/>
    </row>
    <row r="1328" ht="15.75" customHeight="1" spans="1:7">
      <c r="A1328" s="139">
        <v>11854</v>
      </c>
      <c r="B1328" s="137" t="s">
        <v>1924</v>
      </c>
      <c r="C1328" s="137" t="s">
        <v>592</v>
      </c>
      <c r="D1328" s="137" t="s">
        <v>593</v>
      </c>
      <c r="E1328" s="139">
        <v>13.79</v>
      </c>
      <c r="F1328" s="138"/>
      <c r="G1328" s="138"/>
    </row>
    <row r="1329" ht="15.75" customHeight="1" spans="1:7">
      <c r="A1329" s="139">
        <v>11862</v>
      </c>
      <c r="B1329" s="137" t="s">
        <v>1925</v>
      </c>
      <c r="C1329" s="137" t="s">
        <v>592</v>
      </c>
      <c r="D1329" s="137" t="s">
        <v>593</v>
      </c>
      <c r="E1329" s="139">
        <v>19.34</v>
      </c>
      <c r="F1329" s="138"/>
      <c r="G1329" s="138"/>
    </row>
    <row r="1330" ht="15.75" customHeight="1" spans="1:7">
      <c r="A1330" s="139">
        <v>11863</v>
      </c>
      <c r="B1330" s="137" t="s">
        <v>1926</v>
      </c>
      <c r="C1330" s="137" t="s">
        <v>592</v>
      </c>
      <c r="D1330" s="137" t="s">
        <v>593</v>
      </c>
      <c r="E1330" s="139">
        <v>7.81</v>
      </c>
      <c r="F1330" s="138"/>
      <c r="G1330" s="138"/>
    </row>
    <row r="1331" ht="15.75" customHeight="1" spans="1:7">
      <c r="A1331" s="139">
        <v>11855</v>
      </c>
      <c r="B1331" s="137" t="s">
        <v>1927</v>
      </c>
      <c r="C1331" s="137" t="s">
        <v>592</v>
      </c>
      <c r="D1331" s="137" t="s">
        <v>593</v>
      </c>
      <c r="E1331" s="139">
        <v>28.87</v>
      </c>
      <c r="F1331" s="138"/>
      <c r="G1331" s="138"/>
    </row>
    <row r="1332" ht="15.75" customHeight="1" spans="1:7">
      <c r="A1332" s="139">
        <v>11864</v>
      </c>
      <c r="B1332" s="137" t="s">
        <v>1928</v>
      </c>
      <c r="C1332" s="137" t="s">
        <v>592</v>
      </c>
      <c r="D1332" s="137" t="s">
        <v>593</v>
      </c>
      <c r="E1332" s="139">
        <v>43.65</v>
      </c>
      <c r="F1332" s="138"/>
      <c r="G1332" s="138"/>
    </row>
    <row r="1333" ht="15.75" customHeight="1" spans="1:7">
      <c r="A1333" s="139">
        <v>2527</v>
      </c>
      <c r="B1333" s="137" t="s">
        <v>1929</v>
      </c>
      <c r="C1333" s="137" t="s">
        <v>592</v>
      </c>
      <c r="D1333" s="137" t="s">
        <v>593</v>
      </c>
      <c r="E1333" s="139">
        <v>9.5</v>
      </c>
      <c r="F1333" s="138"/>
      <c r="G1333" s="138"/>
    </row>
    <row r="1334" ht="15.75" customHeight="1" spans="1:7">
      <c r="A1334" s="139">
        <v>2526</v>
      </c>
      <c r="B1334" s="137" t="s">
        <v>1930</v>
      </c>
      <c r="C1334" s="137" t="s">
        <v>592</v>
      </c>
      <c r="D1334" s="137" t="s">
        <v>593</v>
      </c>
      <c r="E1334" s="139">
        <v>6.08</v>
      </c>
      <c r="F1334" s="138"/>
      <c r="G1334" s="138"/>
    </row>
    <row r="1335" ht="15.75" customHeight="1" spans="1:7">
      <c r="A1335" s="139">
        <v>2487</v>
      </c>
      <c r="B1335" s="137" t="s">
        <v>1931</v>
      </c>
      <c r="C1335" s="137" t="s">
        <v>592</v>
      </c>
      <c r="D1335" s="137" t="s">
        <v>593</v>
      </c>
      <c r="E1335" s="139">
        <v>2.07</v>
      </c>
      <c r="F1335" s="138"/>
      <c r="G1335" s="138"/>
    </row>
    <row r="1336" ht="15.75" customHeight="1" spans="1:7">
      <c r="A1336" s="139">
        <v>2483</v>
      </c>
      <c r="B1336" s="137" t="s">
        <v>1932</v>
      </c>
      <c r="C1336" s="137" t="s">
        <v>592</v>
      </c>
      <c r="D1336" s="137" t="s">
        <v>593</v>
      </c>
      <c r="E1336" s="139">
        <v>4.33</v>
      </c>
      <c r="F1336" s="138"/>
      <c r="G1336" s="138"/>
    </row>
    <row r="1337" ht="15.75" customHeight="1" spans="1:7">
      <c r="A1337" s="139">
        <v>2528</v>
      </c>
      <c r="B1337" s="137" t="s">
        <v>1933</v>
      </c>
      <c r="C1337" s="137" t="s">
        <v>592</v>
      </c>
      <c r="D1337" s="137" t="s">
        <v>593</v>
      </c>
      <c r="E1337" s="139">
        <v>23.9</v>
      </c>
      <c r="F1337" s="138"/>
      <c r="G1337" s="138"/>
    </row>
    <row r="1338" ht="15.75" customHeight="1" spans="1:7">
      <c r="A1338" s="139">
        <v>2489</v>
      </c>
      <c r="B1338" s="137" t="s">
        <v>1934</v>
      </c>
      <c r="C1338" s="137" t="s">
        <v>592</v>
      </c>
      <c r="D1338" s="137" t="s">
        <v>593</v>
      </c>
      <c r="E1338" s="139">
        <v>10.53</v>
      </c>
      <c r="F1338" s="138"/>
      <c r="G1338" s="138"/>
    </row>
    <row r="1339" ht="15.75" customHeight="1" spans="1:7">
      <c r="A1339" s="139">
        <v>2488</v>
      </c>
      <c r="B1339" s="137" t="s">
        <v>1935</v>
      </c>
      <c r="C1339" s="137" t="s">
        <v>592</v>
      </c>
      <c r="D1339" s="137" t="s">
        <v>593</v>
      </c>
      <c r="E1339" s="139">
        <v>2.43</v>
      </c>
      <c r="F1339" s="138"/>
      <c r="G1339" s="138"/>
    </row>
    <row r="1340" ht="15.75" customHeight="1" spans="1:7">
      <c r="A1340" s="139">
        <v>2484</v>
      </c>
      <c r="B1340" s="137" t="s">
        <v>1936</v>
      </c>
      <c r="C1340" s="137" t="s">
        <v>592</v>
      </c>
      <c r="D1340" s="137" t="s">
        <v>593</v>
      </c>
      <c r="E1340" s="139">
        <v>34.71</v>
      </c>
      <c r="F1340" s="138"/>
      <c r="G1340" s="138"/>
    </row>
    <row r="1341" ht="15.75" customHeight="1" spans="1:7">
      <c r="A1341" s="139">
        <v>2485</v>
      </c>
      <c r="B1341" s="137" t="s">
        <v>1937</v>
      </c>
      <c r="C1341" s="137" t="s">
        <v>592</v>
      </c>
      <c r="D1341" s="137" t="s">
        <v>593</v>
      </c>
      <c r="E1341" s="139">
        <v>54.41</v>
      </c>
      <c r="F1341" s="138"/>
      <c r="G1341" s="138"/>
    </row>
    <row r="1342" ht="15.75" customHeight="1" spans="1:7">
      <c r="A1342" s="139">
        <v>39279</v>
      </c>
      <c r="B1342" s="137" t="s">
        <v>1938</v>
      </c>
      <c r="C1342" s="137" t="s">
        <v>592</v>
      </c>
      <c r="D1342" s="137" t="s">
        <v>639</v>
      </c>
      <c r="E1342" s="139">
        <v>8.35</v>
      </c>
      <c r="F1342" s="138"/>
      <c r="G1342" s="138"/>
    </row>
    <row r="1343" ht="15.75" customHeight="1" spans="1:7">
      <c r="A1343" s="139">
        <v>39280</v>
      </c>
      <c r="B1343" s="137" t="s">
        <v>1939</v>
      </c>
      <c r="C1343" s="137" t="s">
        <v>592</v>
      </c>
      <c r="D1343" s="137" t="s">
        <v>639</v>
      </c>
      <c r="E1343" s="139">
        <v>9.36</v>
      </c>
      <c r="F1343" s="138"/>
      <c r="G1343" s="138"/>
    </row>
    <row r="1344" ht="15.75" customHeight="1" spans="1:7">
      <c r="A1344" s="139">
        <v>39281</v>
      </c>
      <c r="B1344" s="137" t="s">
        <v>1940</v>
      </c>
      <c r="C1344" s="137" t="s">
        <v>592</v>
      </c>
      <c r="D1344" s="137" t="s">
        <v>639</v>
      </c>
      <c r="E1344" s="139">
        <v>12.37</v>
      </c>
      <c r="F1344" s="138"/>
      <c r="G1344" s="138"/>
    </row>
    <row r="1345" ht="15.75" customHeight="1" spans="1:7">
      <c r="A1345" s="139">
        <v>39282</v>
      </c>
      <c r="B1345" s="137" t="s">
        <v>1941</v>
      </c>
      <c r="C1345" s="137" t="s">
        <v>592</v>
      </c>
      <c r="D1345" s="137" t="s">
        <v>639</v>
      </c>
      <c r="E1345" s="139">
        <v>17.26</v>
      </c>
      <c r="F1345" s="138"/>
      <c r="G1345" s="138"/>
    </row>
    <row r="1346" ht="15.75" customHeight="1" spans="1:7">
      <c r="A1346" s="139">
        <v>38844</v>
      </c>
      <c r="B1346" s="137" t="s">
        <v>1942</v>
      </c>
      <c r="C1346" s="137" t="s">
        <v>592</v>
      </c>
      <c r="D1346" s="137" t="s">
        <v>639</v>
      </c>
      <c r="E1346" s="139">
        <v>8.47</v>
      </c>
      <c r="F1346" s="138"/>
      <c r="G1346" s="138"/>
    </row>
    <row r="1347" ht="15.75" customHeight="1" spans="1:7">
      <c r="A1347" s="139">
        <v>38846</v>
      </c>
      <c r="B1347" s="137" t="s">
        <v>1943</v>
      </c>
      <c r="C1347" s="137" t="s">
        <v>592</v>
      </c>
      <c r="D1347" s="137" t="s">
        <v>639</v>
      </c>
      <c r="E1347" s="139">
        <v>8.62</v>
      </c>
      <c r="F1347" s="138"/>
      <c r="G1347" s="138"/>
    </row>
    <row r="1348" ht="15.75" customHeight="1" spans="1:7">
      <c r="A1348" s="139">
        <v>38847</v>
      </c>
      <c r="B1348" s="137" t="s">
        <v>1944</v>
      </c>
      <c r="C1348" s="137" t="s">
        <v>592</v>
      </c>
      <c r="D1348" s="137" t="s">
        <v>639</v>
      </c>
      <c r="E1348" s="139">
        <v>10.09</v>
      </c>
      <c r="F1348" s="138"/>
      <c r="G1348" s="138"/>
    </row>
    <row r="1349" ht="15.75" customHeight="1" spans="1:7">
      <c r="A1349" s="139">
        <v>38850</v>
      </c>
      <c r="B1349" s="137" t="s">
        <v>1945</v>
      </c>
      <c r="C1349" s="137" t="s">
        <v>592</v>
      </c>
      <c r="D1349" s="137" t="s">
        <v>639</v>
      </c>
      <c r="E1349" s="139">
        <v>18.23</v>
      </c>
      <c r="F1349" s="138"/>
      <c r="G1349" s="138"/>
    </row>
    <row r="1350" ht="15.75" customHeight="1" spans="1:7">
      <c r="A1350" s="139">
        <v>38848</v>
      </c>
      <c r="B1350" s="137" t="s">
        <v>1946</v>
      </c>
      <c r="C1350" s="137" t="s">
        <v>592</v>
      </c>
      <c r="D1350" s="137" t="s">
        <v>639</v>
      </c>
      <c r="E1350" s="139">
        <v>11.95</v>
      </c>
      <c r="F1350" s="138"/>
      <c r="G1350" s="138"/>
    </row>
    <row r="1351" ht="15.75" customHeight="1" spans="1:7">
      <c r="A1351" s="139">
        <v>38851</v>
      </c>
      <c r="B1351" s="137" t="s">
        <v>1947</v>
      </c>
      <c r="C1351" s="137" t="s">
        <v>592</v>
      </c>
      <c r="D1351" s="137" t="s">
        <v>639</v>
      </c>
      <c r="E1351" s="139">
        <v>20.61</v>
      </c>
      <c r="F1351" s="138"/>
      <c r="G1351" s="138"/>
    </row>
    <row r="1352" ht="15.75" customHeight="1" spans="1:7">
      <c r="A1352" s="139">
        <v>38854</v>
      </c>
      <c r="B1352" s="137" t="s">
        <v>1948</v>
      </c>
      <c r="C1352" s="137" t="s">
        <v>592</v>
      </c>
      <c r="D1352" s="137" t="s">
        <v>639</v>
      </c>
      <c r="E1352" s="139">
        <v>8.95</v>
      </c>
      <c r="F1352" s="138"/>
      <c r="G1352" s="138"/>
    </row>
    <row r="1353" ht="15.75" customHeight="1" spans="1:7">
      <c r="A1353" s="139">
        <v>44247</v>
      </c>
      <c r="B1353" s="137" t="s">
        <v>1949</v>
      </c>
      <c r="C1353" s="137" t="s">
        <v>592</v>
      </c>
      <c r="D1353" s="137" t="s">
        <v>593</v>
      </c>
      <c r="E1353" s="139">
        <v>1190.55</v>
      </c>
      <c r="F1353" s="138"/>
      <c r="G1353" s="138"/>
    </row>
    <row r="1354" ht="15.75" customHeight="1" spans="1:7">
      <c r="A1354" s="139">
        <v>38005</v>
      </c>
      <c r="B1354" s="137" t="s">
        <v>1950</v>
      </c>
      <c r="C1354" s="137" t="s">
        <v>592</v>
      </c>
      <c r="D1354" s="137" t="s">
        <v>593</v>
      </c>
      <c r="E1354" s="139">
        <v>14.15</v>
      </c>
      <c r="F1354" s="138"/>
      <c r="G1354" s="138"/>
    </row>
    <row r="1355" ht="15.75" customHeight="1" spans="1:7">
      <c r="A1355" s="139">
        <v>38006</v>
      </c>
      <c r="B1355" s="137" t="s">
        <v>1951</v>
      </c>
      <c r="C1355" s="137" t="s">
        <v>592</v>
      </c>
      <c r="D1355" s="137" t="s">
        <v>593</v>
      </c>
      <c r="E1355" s="139">
        <v>18.81</v>
      </c>
      <c r="F1355" s="138"/>
      <c r="G1355" s="138"/>
    </row>
    <row r="1356" ht="15.75" customHeight="1" spans="1:7">
      <c r="A1356" s="139">
        <v>38428</v>
      </c>
      <c r="B1356" s="137" t="s">
        <v>1952</v>
      </c>
      <c r="C1356" s="137" t="s">
        <v>592</v>
      </c>
      <c r="D1356" s="137" t="s">
        <v>593</v>
      </c>
      <c r="E1356" s="139">
        <v>16.84</v>
      </c>
      <c r="F1356" s="138"/>
      <c r="G1356" s="138"/>
    </row>
    <row r="1357" ht="15.75" customHeight="1" spans="1:7">
      <c r="A1357" s="139">
        <v>38007</v>
      </c>
      <c r="B1357" s="137" t="s">
        <v>1953</v>
      </c>
      <c r="C1357" s="137" t="s">
        <v>592</v>
      </c>
      <c r="D1357" s="137" t="s">
        <v>593</v>
      </c>
      <c r="E1357" s="139">
        <v>21.7</v>
      </c>
      <c r="F1357" s="138"/>
      <c r="G1357" s="138"/>
    </row>
    <row r="1358" ht="15.75" customHeight="1" spans="1:7">
      <c r="A1358" s="139">
        <v>38008</v>
      </c>
      <c r="B1358" s="137" t="s">
        <v>1954</v>
      </c>
      <c r="C1358" s="137" t="s">
        <v>592</v>
      </c>
      <c r="D1358" s="137" t="s">
        <v>593</v>
      </c>
      <c r="E1358" s="139">
        <v>34.73</v>
      </c>
      <c r="F1358" s="138"/>
      <c r="G1358" s="138"/>
    </row>
    <row r="1359" ht="15.75" customHeight="1" spans="1:7">
      <c r="A1359" s="139">
        <v>38009</v>
      </c>
      <c r="B1359" s="137" t="s">
        <v>1955</v>
      </c>
      <c r="C1359" s="137" t="s">
        <v>592</v>
      </c>
      <c r="D1359" s="137" t="s">
        <v>593</v>
      </c>
      <c r="E1359" s="139">
        <v>42.52</v>
      </c>
      <c r="F1359" s="138"/>
      <c r="G1359" s="138"/>
    </row>
    <row r="1360" ht="15.75" customHeight="1" spans="1:7">
      <c r="A1360" s="139">
        <v>44248</v>
      </c>
      <c r="B1360" s="137" t="s">
        <v>1956</v>
      </c>
      <c r="C1360" s="137" t="s">
        <v>592</v>
      </c>
      <c r="D1360" s="137" t="s">
        <v>593</v>
      </c>
      <c r="E1360" s="139">
        <v>69.3</v>
      </c>
      <c r="F1360" s="138"/>
      <c r="G1360" s="138"/>
    </row>
    <row r="1361" ht="15.75" customHeight="1" spans="1:7">
      <c r="A1361" s="139">
        <v>44249</v>
      </c>
      <c r="B1361" s="137" t="s">
        <v>1957</v>
      </c>
      <c r="C1361" s="137" t="s">
        <v>592</v>
      </c>
      <c r="D1361" s="137" t="s">
        <v>593</v>
      </c>
      <c r="E1361" s="139">
        <v>267.38</v>
      </c>
      <c r="F1361" s="138"/>
      <c r="G1361" s="138"/>
    </row>
    <row r="1362" ht="15.75" customHeight="1" spans="1:7">
      <c r="A1362" s="139">
        <v>44250</v>
      </c>
      <c r="B1362" s="137" t="s">
        <v>1958</v>
      </c>
      <c r="C1362" s="137" t="s">
        <v>592</v>
      </c>
      <c r="D1362" s="137" t="s">
        <v>593</v>
      </c>
      <c r="E1362" s="139">
        <v>388.3</v>
      </c>
      <c r="F1362" s="138"/>
      <c r="G1362" s="138"/>
    </row>
    <row r="1363" ht="15.75" customHeight="1" spans="1:7">
      <c r="A1363" s="139">
        <v>3104</v>
      </c>
      <c r="B1363" s="137" t="s">
        <v>1959</v>
      </c>
      <c r="C1363" s="137" t="s">
        <v>1960</v>
      </c>
      <c r="D1363" s="137" t="s">
        <v>593</v>
      </c>
      <c r="E1363" s="139">
        <v>174.82</v>
      </c>
      <c r="F1363" s="138"/>
      <c r="G1363" s="138"/>
    </row>
    <row r="1364" ht="15.75" customHeight="1" spans="1:7">
      <c r="A1364" s="139">
        <v>1607</v>
      </c>
      <c r="B1364" s="137" t="s">
        <v>1961</v>
      </c>
      <c r="C1364" s="137" t="s">
        <v>1960</v>
      </c>
      <c r="D1364" s="137" t="s">
        <v>593</v>
      </c>
      <c r="E1364" s="139">
        <v>0.21</v>
      </c>
      <c r="F1364" s="138"/>
      <c r="G1364" s="138"/>
    </row>
    <row r="1365" ht="15.75" customHeight="1" spans="1:7">
      <c r="A1365" s="139">
        <v>38169</v>
      </c>
      <c r="B1365" s="137" t="s">
        <v>1962</v>
      </c>
      <c r="C1365" s="137" t="s">
        <v>1960</v>
      </c>
      <c r="D1365" s="137" t="s">
        <v>593</v>
      </c>
      <c r="E1365" s="139">
        <v>83.98</v>
      </c>
      <c r="F1365" s="138"/>
      <c r="G1365" s="138"/>
    </row>
    <row r="1366" ht="15.75" customHeight="1" spans="1:7">
      <c r="A1366" s="139">
        <v>6142</v>
      </c>
      <c r="B1366" s="137" t="s">
        <v>1963</v>
      </c>
      <c r="C1366" s="137" t="s">
        <v>592</v>
      </c>
      <c r="D1366" s="137" t="s">
        <v>593</v>
      </c>
      <c r="E1366" s="139">
        <v>7.17</v>
      </c>
      <c r="F1366" s="138"/>
      <c r="G1366" s="138"/>
    </row>
    <row r="1367" ht="15.75" customHeight="1" spans="1:7">
      <c r="A1367" s="139">
        <v>11686</v>
      </c>
      <c r="B1367" s="137" t="s">
        <v>1964</v>
      </c>
      <c r="C1367" s="137" t="s">
        <v>592</v>
      </c>
      <c r="D1367" s="137" t="s">
        <v>593</v>
      </c>
      <c r="E1367" s="139">
        <v>9.96</v>
      </c>
      <c r="F1367" s="138"/>
      <c r="G1367" s="138"/>
    </row>
    <row r="1368" ht="15.75" customHeight="1" spans="1:7">
      <c r="A1368" s="139">
        <v>37598</v>
      </c>
      <c r="B1368" s="137" t="s">
        <v>1965</v>
      </c>
      <c r="C1368" s="137" t="s">
        <v>592</v>
      </c>
      <c r="D1368" s="137" t="s">
        <v>639</v>
      </c>
      <c r="E1368" s="139">
        <v>42.05</v>
      </c>
      <c r="F1368" s="138"/>
      <c r="G1368" s="138"/>
    </row>
    <row r="1369" ht="15.75" customHeight="1" spans="1:7">
      <c r="A1369" s="139">
        <v>25398</v>
      </c>
      <c r="B1369" s="137" t="s">
        <v>1966</v>
      </c>
      <c r="C1369" s="137" t="s">
        <v>592</v>
      </c>
      <c r="D1369" s="137" t="s">
        <v>639</v>
      </c>
      <c r="E1369" s="139">
        <v>4539.57</v>
      </c>
      <c r="F1369" s="138"/>
      <c r="G1369" s="138"/>
    </row>
    <row r="1370" ht="15.75" customHeight="1" spans="1:7">
      <c r="A1370" s="139">
        <v>25399</v>
      </c>
      <c r="B1370" s="137" t="s">
        <v>1967</v>
      </c>
      <c r="C1370" s="137" t="s">
        <v>592</v>
      </c>
      <c r="D1370" s="137" t="s">
        <v>639</v>
      </c>
      <c r="E1370" s="139">
        <v>2755.92</v>
      </c>
      <c r="F1370" s="138"/>
      <c r="G1370" s="138"/>
    </row>
    <row r="1371" ht="15.75" customHeight="1" spans="1:7">
      <c r="A1371" s="139">
        <v>43440</v>
      </c>
      <c r="B1371" s="137" t="s">
        <v>1968</v>
      </c>
      <c r="C1371" s="137" t="s">
        <v>592</v>
      </c>
      <c r="D1371" s="137" t="s">
        <v>593</v>
      </c>
      <c r="E1371" s="139">
        <v>365.29</v>
      </c>
      <c r="F1371" s="138"/>
      <c r="G1371" s="138"/>
    </row>
    <row r="1372" ht="15.75" customHeight="1" spans="1:7">
      <c r="A1372" s="139">
        <v>10667</v>
      </c>
      <c r="B1372" s="137" t="s">
        <v>1969</v>
      </c>
      <c r="C1372" s="137" t="s">
        <v>592</v>
      </c>
      <c r="D1372" s="137" t="s">
        <v>639</v>
      </c>
      <c r="E1372" s="139">
        <v>19404</v>
      </c>
      <c r="F1372" s="138"/>
      <c r="G1372" s="138"/>
    </row>
    <row r="1373" ht="15.75" customHeight="1" spans="1:7">
      <c r="A1373" s="139">
        <v>1613</v>
      </c>
      <c r="B1373" s="137" t="s">
        <v>1970</v>
      </c>
      <c r="C1373" s="137" t="s">
        <v>592</v>
      </c>
      <c r="D1373" s="137" t="s">
        <v>639</v>
      </c>
      <c r="E1373" s="139">
        <v>1892.45</v>
      </c>
      <c r="F1373" s="138"/>
      <c r="G1373" s="138"/>
    </row>
    <row r="1374" ht="15.75" customHeight="1" spans="1:7">
      <c r="A1374" s="139">
        <v>1626</v>
      </c>
      <c r="B1374" s="137" t="s">
        <v>1971</v>
      </c>
      <c r="C1374" s="137" t="s">
        <v>592</v>
      </c>
      <c r="D1374" s="137" t="s">
        <v>639</v>
      </c>
      <c r="E1374" s="139">
        <v>2830.39</v>
      </c>
      <c r="F1374" s="138"/>
      <c r="G1374" s="138"/>
    </row>
    <row r="1375" ht="15.75" customHeight="1" spans="1:7">
      <c r="A1375" s="139">
        <v>1625</v>
      </c>
      <c r="B1375" s="137" t="s">
        <v>1972</v>
      </c>
      <c r="C1375" s="137" t="s">
        <v>592</v>
      </c>
      <c r="D1375" s="137" t="s">
        <v>639</v>
      </c>
      <c r="E1375" s="139">
        <v>197.69</v>
      </c>
      <c r="F1375" s="138"/>
      <c r="G1375" s="138"/>
    </row>
    <row r="1376" ht="15.75" customHeight="1" spans="1:7">
      <c r="A1376" s="139">
        <v>1622</v>
      </c>
      <c r="B1376" s="137" t="s">
        <v>1973</v>
      </c>
      <c r="C1376" s="137" t="s">
        <v>592</v>
      </c>
      <c r="D1376" s="137" t="s">
        <v>639</v>
      </c>
      <c r="E1376" s="139">
        <v>6387.02</v>
      </c>
      <c r="F1376" s="138"/>
      <c r="G1376" s="138"/>
    </row>
    <row r="1377" ht="15.75" customHeight="1" spans="1:7">
      <c r="A1377" s="139">
        <v>1620</v>
      </c>
      <c r="B1377" s="137" t="s">
        <v>1974</v>
      </c>
      <c r="C1377" s="137" t="s">
        <v>592</v>
      </c>
      <c r="D1377" s="137" t="s">
        <v>639</v>
      </c>
      <c r="E1377" s="139">
        <v>416.44</v>
      </c>
      <c r="F1377" s="138"/>
      <c r="G1377" s="138"/>
    </row>
    <row r="1378" ht="15.75" customHeight="1" spans="1:7">
      <c r="A1378" s="139">
        <v>1629</v>
      </c>
      <c r="B1378" s="137" t="s">
        <v>1975</v>
      </c>
      <c r="C1378" s="137" t="s">
        <v>592</v>
      </c>
      <c r="D1378" s="137" t="s">
        <v>639</v>
      </c>
      <c r="E1378" s="139">
        <v>15544.49</v>
      </c>
      <c r="F1378" s="138"/>
      <c r="G1378" s="138"/>
    </row>
    <row r="1379" ht="15.75" customHeight="1" spans="1:7">
      <c r="A1379" s="139">
        <v>1627</v>
      </c>
      <c r="B1379" s="137" t="s">
        <v>1976</v>
      </c>
      <c r="C1379" s="137" t="s">
        <v>592</v>
      </c>
      <c r="D1379" s="137" t="s">
        <v>639</v>
      </c>
      <c r="E1379" s="139">
        <v>796.02</v>
      </c>
      <c r="F1379" s="138"/>
      <c r="G1379" s="138"/>
    </row>
    <row r="1380" ht="15.75" customHeight="1" spans="1:7">
      <c r="A1380" s="139">
        <v>1623</v>
      </c>
      <c r="B1380" s="137" t="s">
        <v>1977</v>
      </c>
      <c r="C1380" s="137" t="s">
        <v>592</v>
      </c>
      <c r="D1380" s="137" t="s">
        <v>639</v>
      </c>
      <c r="E1380" s="139">
        <v>161.22</v>
      </c>
      <c r="F1380" s="138"/>
      <c r="G1380" s="138"/>
    </row>
    <row r="1381" ht="15.75" customHeight="1" spans="1:7">
      <c r="A1381" s="139">
        <v>1619</v>
      </c>
      <c r="B1381" s="137" t="s">
        <v>1978</v>
      </c>
      <c r="C1381" s="137" t="s">
        <v>592</v>
      </c>
      <c r="D1381" s="137" t="s">
        <v>639</v>
      </c>
      <c r="E1381" s="139">
        <v>221.78</v>
      </c>
      <c r="F1381" s="138"/>
      <c r="G1381" s="138"/>
    </row>
    <row r="1382" ht="15.75" customHeight="1" spans="1:7">
      <c r="A1382" s="139">
        <v>1630</v>
      </c>
      <c r="B1382" s="137" t="s">
        <v>1979</v>
      </c>
      <c r="C1382" s="137" t="s">
        <v>592</v>
      </c>
      <c r="D1382" s="137" t="s">
        <v>639</v>
      </c>
      <c r="E1382" s="139">
        <v>4883.01</v>
      </c>
      <c r="F1382" s="138"/>
      <c r="G1382" s="138"/>
    </row>
    <row r="1383" ht="15.75" customHeight="1" spans="1:7">
      <c r="A1383" s="139">
        <v>1616</v>
      </c>
      <c r="B1383" s="137" t="s">
        <v>1980</v>
      </c>
      <c r="C1383" s="137" t="s">
        <v>592</v>
      </c>
      <c r="D1383" s="137" t="s">
        <v>639</v>
      </c>
      <c r="E1383" s="139">
        <v>7510.16</v>
      </c>
      <c r="F1383" s="138"/>
      <c r="G1383" s="138"/>
    </row>
    <row r="1384" ht="15.75" customHeight="1" spans="1:7">
      <c r="A1384" s="139">
        <v>1614</v>
      </c>
      <c r="B1384" s="137" t="s">
        <v>1981</v>
      </c>
      <c r="C1384" s="137" t="s">
        <v>592</v>
      </c>
      <c r="D1384" s="137" t="s">
        <v>639</v>
      </c>
      <c r="E1384" s="139">
        <v>343.24</v>
      </c>
      <c r="F1384" s="138"/>
      <c r="G1384" s="138"/>
    </row>
    <row r="1385" ht="15.75" customHeight="1" spans="1:7">
      <c r="A1385" s="139">
        <v>1617</v>
      </c>
      <c r="B1385" s="137" t="s">
        <v>1982</v>
      </c>
      <c r="C1385" s="137" t="s">
        <v>592</v>
      </c>
      <c r="D1385" s="137" t="s">
        <v>639</v>
      </c>
      <c r="E1385" s="139">
        <v>8965.5</v>
      </c>
      <c r="F1385" s="138"/>
      <c r="G1385" s="138"/>
    </row>
    <row r="1386" ht="15.75" customHeight="1" spans="1:7">
      <c r="A1386" s="139">
        <v>1621</v>
      </c>
      <c r="B1386" s="137" t="s">
        <v>1983</v>
      </c>
      <c r="C1386" s="137" t="s">
        <v>592</v>
      </c>
      <c r="D1386" s="137" t="s">
        <v>639</v>
      </c>
      <c r="E1386" s="139">
        <v>613.88</v>
      </c>
      <c r="F1386" s="138"/>
      <c r="G1386" s="138"/>
    </row>
    <row r="1387" ht="15.75" customHeight="1" spans="1:7">
      <c r="A1387" s="139">
        <v>1624</v>
      </c>
      <c r="B1387" s="137" t="s">
        <v>1984</v>
      </c>
      <c r="C1387" s="137" t="s">
        <v>592</v>
      </c>
      <c r="D1387" s="137" t="s">
        <v>639</v>
      </c>
      <c r="E1387" s="139">
        <v>22037.64</v>
      </c>
      <c r="F1387" s="138"/>
      <c r="G1387" s="138"/>
    </row>
    <row r="1388" ht="15.75" customHeight="1" spans="1:7">
      <c r="A1388" s="139">
        <v>1615</v>
      </c>
      <c r="B1388" s="137" t="s">
        <v>1985</v>
      </c>
      <c r="C1388" s="137" t="s">
        <v>592</v>
      </c>
      <c r="D1388" s="137" t="s">
        <v>639</v>
      </c>
      <c r="E1388" s="139">
        <v>1152.76</v>
      </c>
      <c r="F1388" s="138"/>
      <c r="G1388" s="138"/>
    </row>
    <row r="1389" ht="15.75" customHeight="1" spans="1:7">
      <c r="A1389" s="139">
        <v>1612</v>
      </c>
      <c r="B1389" s="137" t="s">
        <v>1986</v>
      </c>
      <c r="C1389" s="137" t="s">
        <v>592</v>
      </c>
      <c r="D1389" s="137" t="s">
        <v>639</v>
      </c>
      <c r="E1389" s="139">
        <v>151.83</v>
      </c>
      <c r="F1389" s="138"/>
      <c r="G1389" s="138"/>
    </row>
    <row r="1390" ht="15.75" customHeight="1" spans="1:7">
      <c r="A1390" s="139">
        <v>1618</v>
      </c>
      <c r="B1390" s="137" t="s">
        <v>1987</v>
      </c>
      <c r="C1390" s="137" t="s">
        <v>592</v>
      </c>
      <c r="D1390" s="137" t="s">
        <v>639</v>
      </c>
      <c r="E1390" s="139">
        <v>1584.07</v>
      </c>
      <c r="F1390" s="138"/>
      <c r="G1390" s="138"/>
    </row>
    <row r="1391" ht="15.75" customHeight="1" spans="1:7">
      <c r="A1391" s="139">
        <v>14211</v>
      </c>
      <c r="B1391" s="137" t="s">
        <v>1988</v>
      </c>
      <c r="C1391" s="137" t="s">
        <v>592</v>
      </c>
      <c r="D1391" s="137" t="s">
        <v>593</v>
      </c>
      <c r="E1391" s="139">
        <v>69.95</v>
      </c>
      <c r="F1391" s="138"/>
      <c r="G1391" s="138"/>
    </row>
    <row r="1392" ht="15.75" customHeight="1" spans="1:7">
      <c r="A1392" s="139">
        <v>43657</v>
      </c>
      <c r="B1392" s="137" t="s">
        <v>1989</v>
      </c>
      <c r="C1392" s="137" t="s">
        <v>474</v>
      </c>
      <c r="D1392" s="137" t="s">
        <v>593</v>
      </c>
      <c r="E1392" s="139">
        <v>4.23</v>
      </c>
      <c r="F1392" s="138"/>
      <c r="G1392" s="138"/>
    </row>
    <row r="1393" ht="15.75" customHeight="1" spans="1:7">
      <c r="A1393" s="139">
        <v>38200</v>
      </c>
      <c r="B1393" s="137" t="s">
        <v>1990</v>
      </c>
      <c r="C1393" s="137" t="s">
        <v>1991</v>
      </c>
      <c r="D1393" s="137" t="s">
        <v>593</v>
      </c>
      <c r="E1393" s="139">
        <v>691.46</v>
      </c>
      <c r="F1393" s="138"/>
      <c r="G1393" s="138"/>
    </row>
    <row r="1394" ht="15.75" customHeight="1" spans="1:7">
      <c r="A1394" s="139">
        <v>39269</v>
      </c>
      <c r="B1394" s="137" t="s">
        <v>1992</v>
      </c>
      <c r="C1394" s="137" t="s">
        <v>474</v>
      </c>
      <c r="D1394" s="137" t="s">
        <v>593</v>
      </c>
      <c r="E1394" s="139">
        <v>1.14</v>
      </c>
      <c r="F1394" s="138"/>
      <c r="G1394" s="138"/>
    </row>
    <row r="1395" ht="15.75" customHeight="1" spans="1:7">
      <c r="A1395" s="139">
        <v>11889</v>
      </c>
      <c r="B1395" s="137" t="s">
        <v>1993</v>
      </c>
      <c r="C1395" s="137" t="s">
        <v>474</v>
      </c>
      <c r="D1395" s="137" t="s">
        <v>593</v>
      </c>
      <c r="E1395" s="139">
        <v>1.56</v>
      </c>
      <c r="F1395" s="138"/>
      <c r="G1395" s="138"/>
    </row>
    <row r="1396" ht="15.75" customHeight="1" spans="1:7">
      <c r="A1396" s="139">
        <v>39270</v>
      </c>
      <c r="B1396" s="137" t="s">
        <v>1994</v>
      </c>
      <c r="C1396" s="137" t="s">
        <v>474</v>
      </c>
      <c r="D1396" s="137" t="s">
        <v>593</v>
      </c>
      <c r="E1396" s="139">
        <v>2.03</v>
      </c>
      <c r="F1396" s="138"/>
      <c r="G1396" s="138"/>
    </row>
    <row r="1397" ht="15.75" customHeight="1" spans="1:7">
      <c r="A1397" s="139">
        <v>11890</v>
      </c>
      <c r="B1397" s="137" t="s">
        <v>1995</v>
      </c>
      <c r="C1397" s="137" t="s">
        <v>474</v>
      </c>
      <c r="D1397" s="137" t="s">
        <v>593</v>
      </c>
      <c r="E1397" s="139">
        <v>2.77</v>
      </c>
      <c r="F1397" s="138"/>
      <c r="G1397" s="138"/>
    </row>
    <row r="1398" ht="15.75" customHeight="1" spans="1:7">
      <c r="A1398" s="139">
        <v>11891</v>
      </c>
      <c r="B1398" s="137" t="s">
        <v>1996</v>
      </c>
      <c r="C1398" s="137" t="s">
        <v>474</v>
      </c>
      <c r="D1398" s="137" t="s">
        <v>593</v>
      </c>
      <c r="E1398" s="139">
        <v>4.49</v>
      </c>
      <c r="F1398" s="138"/>
      <c r="G1398" s="138"/>
    </row>
    <row r="1399" ht="15.75" customHeight="1" spans="1:7">
      <c r="A1399" s="139">
        <v>11892</v>
      </c>
      <c r="B1399" s="137" t="s">
        <v>1997</v>
      </c>
      <c r="C1399" s="137" t="s">
        <v>474</v>
      </c>
      <c r="D1399" s="137" t="s">
        <v>593</v>
      </c>
      <c r="E1399" s="139">
        <v>7.34</v>
      </c>
      <c r="F1399" s="138"/>
      <c r="G1399" s="138"/>
    </row>
    <row r="1400" ht="15.75" customHeight="1" spans="1:7">
      <c r="A1400" s="139">
        <v>37601</v>
      </c>
      <c r="B1400" s="137" t="s">
        <v>1998</v>
      </c>
      <c r="C1400" s="137" t="s">
        <v>474</v>
      </c>
      <c r="D1400" s="137" t="s">
        <v>639</v>
      </c>
      <c r="E1400" s="139">
        <v>9.34</v>
      </c>
      <c r="F1400" s="138"/>
      <c r="G1400" s="138"/>
    </row>
    <row r="1401" ht="15.75" customHeight="1" spans="1:7">
      <c r="A1401" s="139">
        <v>1634</v>
      </c>
      <c r="B1401" s="137" t="s">
        <v>1999</v>
      </c>
      <c r="C1401" s="137" t="s">
        <v>474</v>
      </c>
      <c r="D1401" s="137" t="s">
        <v>639</v>
      </c>
      <c r="E1401" s="139">
        <v>9.65</v>
      </c>
      <c r="F1401" s="138"/>
      <c r="G1401" s="138"/>
    </row>
    <row r="1402" ht="15.75" customHeight="1" spans="1:7">
      <c r="A1402" s="139">
        <v>5086</v>
      </c>
      <c r="B1402" s="137" t="s">
        <v>2000</v>
      </c>
      <c r="C1402" s="137" t="s">
        <v>642</v>
      </c>
      <c r="D1402" s="137" t="s">
        <v>593</v>
      </c>
      <c r="E1402" s="139">
        <v>34.77</v>
      </c>
      <c r="F1402" s="138"/>
      <c r="G1402" s="138"/>
    </row>
    <row r="1403" ht="15.75" customHeight="1" spans="1:7">
      <c r="A1403" s="139">
        <v>11280</v>
      </c>
      <c r="B1403" s="137" t="s">
        <v>2001</v>
      </c>
      <c r="C1403" s="137" t="s">
        <v>592</v>
      </c>
      <c r="D1403" s="137" t="s">
        <v>593</v>
      </c>
      <c r="E1403" s="139">
        <v>10568.9</v>
      </c>
      <c r="F1403" s="138"/>
      <c r="G1403" s="138"/>
    </row>
    <row r="1404" ht="15.75" customHeight="1" spans="1:7">
      <c r="A1404" s="139">
        <v>40519</v>
      </c>
      <c r="B1404" s="137" t="s">
        <v>2002</v>
      </c>
      <c r="C1404" s="137" t="s">
        <v>592</v>
      </c>
      <c r="D1404" s="137" t="s">
        <v>593</v>
      </c>
      <c r="E1404" s="139">
        <v>87126.42</v>
      </c>
      <c r="F1404" s="138"/>
      <c r="G1404" s="138"/>
    </row>
    <row r="1405" ht="15.75" customHeight="1" spans="1:7">
      <c r="A1405" s="139">
        <v>39869</v>
      </c>
      <c r="B1405" s="137" t="s">
        <v>2003</v>
      </c>
      <c r="C1405" s="137" t="s">
        <v>592</v>
      </c>
      <c r="D1405" s="137" t="s">
        <v>639</v>
      </c>
      <c r="E1405" s="139">
        <v>13.1</v>
      </c>
      <c r="F1405" s="138"/>
      <c r="G1405" s="138"/>
    </row>
    <row r="1406" ht="15.75" customHeight="1" spans="1:7">
      <c r="A1406" s="139">
        <v>39870</v>
      </c>
      <c r="B1406" s="137" t="s">
        <v>2004</v>
      </c>
      <c r="C1406" s="137" t="s">
        <v>592</v>
      </c>
      <c r="D1406" s="137" t="s">
        <v>639</v>
      </c>
      <c r="E1406" s="139">
        <v>20.03</v>
      </c>
      <c r="F1406" s="138"/>
      <c r="G1406" s="138"/>
    </row>
    <row r="1407" ht="15.75" customHeight="1" spans="1:7">
      <c r="A1407" s="139">
        <v>39871</v>
      </c>
      <c r="B1407" s="137" t="s">
        <v>2005</v>
      </c>
      <c r="C1407" s="137" t="s">
        <v>592</v>
      </c>
      <c r="D1407" s="137" t="s">
        <v>639</v>
      </c>
      <c r="E1407" s="139">
        <v>22.46</v>
      </c>
      <c r="F1407" s="138"/>
      <c r="G1407" s="138"/>
    </row>
    <row r="1408" ht="15.75" customHeight="1" spans="1:7">
      <c r="A1408" s="139">
        <v>12722</v>
      </c>
      <c r="B1408" s="137" t="s">
        <v>2006</v>
      </c>
      <c r="C1408" s="137" t="s">
        <v>592</v>
      </c>
      <c r="D1408" s="137" t="s">
        <v>639</v>
      </c>
      <c r="E1408" s="139">
        <v>751.53</v>
      </c>
      <c r="F1408" s="138"/>
      <c r="G1408" s="138"/>
    </row>
    <row r="1409" ht="15.75" customHeight="1" spans="1:7">
      <c r="A1409" s="139">
        <v>12714</v>
      </c>
      <c r="B1409" s="137" t="s">
        <v>2007</v>
      </c>
      <c r="C1409" s="137" t="s">
        <v>592</v>
      </c>
      <c r="D1409" s="137" t="s">
        <v>639</v>
      </c>
      <c r="E1409" s="139">
        <v>4.9</v>
      </c>
      <c r="F1409" s="138"/>
      <c r="G1409" s="138"/>
    </row>
    <row r="1410" ht="15.75" customHeight="1" spans="1:7">
      <c r="A1410" s="139">
        <v>12715</v>
      </c>
      <c r="B1410" s="137" t="s">
        <v>2008</v>
      </c>
      <c r="C1410" s="137" t="s">
        <v>592</v>
      </c>
      <c r="D1410" s="137" t="s">
        <v>639</v>
      </c>
      <c r="E1410" s="139">
        <v>11.07</v>
      </c>
      <c r="F1410" s="138"/>
      <c r="G1410" s="138"/>
    </row>
    <row r="1411" ht="15.75" customHeight="1" spans="1:7">
      <c r="A1411" s="139">
        <v>12716</v>
      </c>
      <c r="B1411" s="137" t="s">
        <v>2009</v>
      </c>
      <c r="C1411" s="137" t="s">
        <v>592</v>
      </c>
      <c r="D1411" s="137" t="s">
        <v>639</v>
      </c>
      <c r="E1411" s="139">
        <v>19.02</v>
      </c>
      <c r="F1411" s="138"/>
      <c r="G1411" s="138"/>
    </row>
    <row r="1412" ht="15.75" customHeight="1" spans="1:7">
      <c r="A1412" s="139">
        <v>12717</v>
      </c>
      <c r="B1412" s="137" t="s">
        <v>2010</v>
      </c>
      <c r="C1412" s="137" t="s">
        <v>592</v>
      </c>
      <c r="D1412" s="137" t="s">
        <v>639</v>
      </c>
      <c r="E1412" s="139">
        <v>37.39</v>
      </c>
      <c r="F1412" s="138"/>
      <c r="G1412" s="138"/>
    </row>
    <row r="1413" ht="15.75" customHeight="1" spans="1:7">
      <c r="A1413" s="139">
        <v>12718</v>
      </c>
      <c r="B1413" s="137" t="s">
        <v>2011</v>
      </c>
      <c r="C1413" s="137" t="s">
        <v>592</v>
      </c>
      <c r="D1413" s="137" t="s">
        <v>639</v>
      </c>
      <c r="E1413" s="139">
        <v>57.38</v>
      </c>
      <c r="F1413" s="138"/>
      <c r="G1413" s="138"/>
    </row>
    <row r="1414" ht="15.75" customHeight="1" spans="1:7">
      <c r="A1414" s="139">
        <v>12719</v>
      </c>
      <c r="B1414" s="137" t="s">
        <v>2012</v>
      </c>
      <c r="C1414" s="137" t="s">
        <v>592</v>
      </c>
      <c r="D1414" s="137" t="s">
        <v>639</v>
      </c>
      <c r="E1414" s="139">
        <v>91.09</v>
      </c>
      <c r="F1414" s="138"/>
      <c r="G1414" s="138"/>
    </row>
    <row r="1415" ht="15.75" customHeight="1" spans="1:7">
      <c r="A1415" s="139">
        <v>12720</v>
      </c>
      <c r="B1415" s="137" t="s">
        <v>2013</v>
      </c>
      <c r="C1415" s="137" t="s">
        <v>592</v>
      </c>
      <c r="D1415" s="137" t="s">
        <v>639</v>
      </c>
      <c r="E1415" s="139">
        <v>317.17</v>
      </c>
      <c r="F1415" s="138"/>
      <c r="G1415" s="138"/>
    </row>
    <row r="1416" ht="15.75" customHeight="1" spans="1:7">
      <c r="A1416" s="139">
        <v>12721</v>
      </c>
      <c r="B1416" s="137" t="s">
        <v>2014</v>
      </c>
      <c r="C1416" s="137" t="s">
        <v>592</v>
      </c>
      <c r="D1416" s="137" t="s">
        <v>639</v>
      </c>
      <c r="E1416" s="139">
        <v>304.14</v>
      </c>
      <c r="F1416" s="138"/>
      <c r="G1416" s="138"/>
    </row>
    <row r="1417" ht="15.75" customHeight="1" spans="1:7">
      <c r="A1417" s="139">
        <v>3468</v>
      </c>
      <c r="B1417" s="137" t="s">
        <v>2015</v>
      </c>
      <c r="C1417" s="137" t="s">
        <v>592</v>
      </c>
      <c r="D1417" s="137" t="s">
        <v>639</v>
      </c>
      <c r="E1417" s="139">
        <v>47.39</v>
      </c>
      <c r="F1417" s="138"/>
      <c r="G1417" s="138"/>
    </row>
    <row r="1418" ht="15.75" customHeight="1" spans="1:7">
      <c r="A1418" s="139">
        <v>3465</v>
      </c>
      <c r="B1418" s="137" t="s">
        <v>2016</v>
      </c>
      <c r="C1418" s="137" t="s">
        <v>592</v>
      </c>
      <c r="D1418" s="137" t="s">
        <v>639</v>
      </c>
      <c r="E1418" s="139">
        <v>47.37</v>
      </c>
      <c r="F1418" s="138"/>
      <c r="G1418" s="138"/>
    </row>
    <row r="1419" ht="15.75" customHeight="1" spans="1:7">
      <c r="A1419" s="139">
        <v>12403</v>
      </c>
      <c r="B1419" s="137" t="s">
        <v>2017</v>
      </c>
      <c r="C1419" s="137" t="s">
        <v>592</v>
      </c>
      <c r="D1419" s="137" t="s">
        <v>639</v>
      </c>
      <c r="E1419" s="139">
        <v>33.76</v>
      </c>
      <c r="F1419" s="138"/>
      <c r="G1419" s="138"/>
    </row>
    <row r="1420" ht="15.75" customHeight="1" spans="1:7">
      <c r="A1420" s="139">
        <v>3463</v>
      </c>
      <c r="B1420" s="137" t="s">
        <v>2018</v>
      </c>
      <c r="C1420" s="137" t="s">
        <v>592</v>
      </c>
      <c r="D1420" s="137" t="s">
        <v>639</v>
      </c>
      <c r="E1420" s="139">
        <v>19.73</v>
      </c>
      <c r="F1420" s="138"/>
      <c r="G1420" s="138"/>
    </row>
    <row r="1421" ht="15.75" customHeight="1" spans="1:7">
      <c r="A1421" s="139">
        <v>3464</v>
      </c>
      <c r="B1421" s="137" t="s">
        <v>2019</v>
      </c>
      <c r="C1421" s="137" t="s">
        <v>592</v>
      </c>
      <c r="D1421" s="137" t="s">
        <v>639</v>
      </c>
      <c r="E1421" s="139">
        <v>19.73</v>
      </c>
      <c r="F1421" s="138"/>
      <c r="G1421" s="138"/>
    </row>
    <row r="1422" ht="15.75" customHeight="1" spans="1:7">
      <c r="A1422" s="139">
        <v>3466</v>
      </c>
      <c r="B1422" s="137" t="s">
        <v>2020</v>
      </c>
      <c r="C1422" s="137" t="s">
        <v>592</v>
      </c>
      <c r="D1422" s="137" t="s">
        <v>639</v>
      </c>
      <c r="E1422" s="139">
        <v>120.31</v>
      </c>
      <c r="F1422" s="138"/>
      <c r="G1422" s="138"/>
    </row>
    <row r="1423" ht="15.75" customHeight="1" spans="1:7">
      <c r="A1423" s="139">
        <v>3467</v>
      </c>
      <c r="B1423" s="137" t="s">
        <v>2021</v>
      </c>
      <c r="C1423" s="137" t="s">
        <v>592</v>
      </c>
      <c r="D1423" s="137" t="s">
        <v>639</v>
      </c>
      <c r="E1423" s="139">
        <v>67.95</v>
      </c>
      <c r="F1423" s="138"/>
      <c r="G1423" s="138"/>
    </row>
    <row r="1424" ht="15.75" customHeight="1" spans="1:7">
      <c r="A1424" s="139">
        <v>3462</v>
      </c>
      <c r="B1424" s="137" t="s">
        <v>2022</v>
      </c>
      <c r="C1424" s="137" t="s">
        <v>592</v>
      </c>
      <c r="D1424" s="137" t="s">
        <v>639</v>
      </c>
      <c r="E1424" s="139">
        <v>13.01</v>
      </c>
      <c r="F1424" s="138"/>
      <c r="G1424" s="138"/>
    </row>
    <row r="1425" ht="15.75" customHeight="1" spans="1:7">
      <c r="A1425" s="139">
        <v>3446</v>
      </c>
      <c r="B1425" s="137" t="s">
        <v>2023</v>
      </c>
      <c r="C1425" s="137" t="s">
        <v>592</v>
      </c>
      <c r="D1425" s="137" t="s">
        <v>639</v>
      </c>
      <c r="E1425" s="139">
        <v>40.06</v>
      </c>
      <c r="F1425" s="138"/>
      <c r="G1425" s="138"/>
    </row>
    <row r="1426" ht="15.75" customHeight="1" spans="1:7">
      <c r="A1426" s="139">
        <v>3445</v>
      </c>
      <c r="B1426" s="137" t="s">
        <v>2024</v>
      </c>
      <c r="C1426" s="137" t="s">
        <v>592</v>
      </c>
      <c r="D1426" s="137" t="s">
        <v>639</v>
      </c>
      <c r="E1426" s="139">
        <v>32.7</v>
      </c>
      <c r="F1426" s="138"/>
      <c r="G1426" s="138"/>
    </row>
    <row r="1427" ht="15.75" customHeight="1" spans="1:7">
      <c r="A1427" s="139">
        <v>3441</v>
      </c>
      <c r="B1427" s="137" t="s">
        <v>2025</v>
      </c>
      <c r="C1427" s="137" t="s">
        <v>592</v>
      </c>
      <c r="D1427" s="137" t="s">
        <v>639</v>
      </c>
      <c r="E1427" s="139">
        <v>9.23</v>
      </c>
      <c r="F1427" s="138"/>
      <c r="G1427" s="138"/>
    </row>
    <row r="1428" ht="15.75" customHeight="1" spans="1:7">
      <c r="A1428" s="139">
        <v>3444</v>
      </c>
      <c r="B1428" s="137" t="s">
        <v>2026</v>
      </c>
      <c r="C1428" s="137" t="s">
        <v>592</v>
      </c>
      <c r="D1428" s="137" t="s">
        <v>639</v>
      </c>
      <c r="E1428" s="139">
        <v>20.13</v>
      </c>
      <c r="F1428" s="138"/>
      <c r="G1428" s="138"/>
    </row>
    <row r="1429" ht="15.75" customHeight="1" spans="1:7">
      <c r="A1429" s="139">
        <v>12402</v>
      </c>
      <c r="B1429" s="137" t="s">
        <v>2027</v>
      </c>
      <c r="C1429" s="137" t="s">
        <v>592</v>
      </c>
      <c r="D1429" s="137" t="s">
        <v>639</v>
      </c>
      <c r="E1429" s="139">
        <v>112.6</v>
      </c>
      <c r="F1429" s="138"/>
      <c r="G1429" s="138"/>
    </row>
    <row r="1430" ht="15.75" customHeight="1" spans="1:7">
      <c r="A1430" s="139">
        <v>3447</v>
      </c>
      <c r="B1430" s="137" t="s">
        <v>2028</v>
      </c>
      <c r="C1430" s="137" t="s">
        <v>592</v>
      </c>
      <c r="D1430" s="137" t="s">
        <v>639</v>
      </c>
      <c r="E1430" s="139">
        <v>58.25</v>
      </c>
      <c r="F1430" s="138"/>
      <c r="G1430" s="138"/>
    </row>
    <row r="1431" ht="15.75" customHeight="1" spans="1:7">
      <c r="A1431" s="139">
        <v>3442</v>
      </c>
      <c r="B1431" s="137" t="s">
        <v>2029</v>
      </c>
      <c r="C1431" s="137" t="s">
        <v>592</v>
      </c>
      <c r="D1431" s="137" t="s">
        <v>639</v>
      </c>
      <c r="E1431" s="139">
        <v>13.8</v>
      </c>
      <c r="F1431" s="138"/>
      <c r="G1431" s="138"/>
    </row>
    <row r="1432" ht="15.75" customHeight="1" spans="1:7">
      <c r="A1432" s="139">
        <v>3448</v>
      </c>
      <c r="B1432" s="137" t="s">
        <v>2030</v>
      </c>
      <c r="C1432" s="137" t="s">
        <v>592</v>
      </c>
      <c r="D1432" s="137" t="s">
        <v>639</v>
      </c>
      <c r="E1432" s="139">
        <v>164.62</v>
      </c>
      <c r="F1432" s="138"/>
      <c r="G1432" s="138"/>
    </row>
    <row r="1433" ht="15.75" customHeight="1" spans="1:7">
      <c r="A1433" s="139">
        <v>3449</v>
      </c>
      <c r="B1433" s="137" t="s">
        <v>2031</v>
      </c>
      <c r="C1433" s="137" t="s">
        <v>592</v>
      </c>
      <c r="D1433" s="137" t="s">
        <v>639</v>
      </c>
      <c r="E1433" s="139">
        <v>288.45</v>
      </c>
      <c r="F1433" s="138"/>
      <c r="G1433" s="138"/>
    </row>
    <row r="1434" ht="15.75" customHeight="1" spans="1:7">
      <c r="A1434" s="139">
        <v>37438</v>
      </c>
      <c r="B1434" s="137" t="s">
        <v>2032</v>
      </c>
      <c r="C1434" s="137" t="s">
        <v>592</v>
      </c>
      <c r="D1434" s="137" t="s">
        <v>639</v>
      </c>
      <c r="E1434" s="139">
        <v>230</v>
      </c>
      <c r="F1434" s="138"/>
      <c r="G1434" s="138"/>
    </row>
    <row r="1435" ht="15.75" customHeight="1" spans="1:7">
      <c r="A1435" s="139">
        <v>37439</v>
      </c>
      <c r="B1435" s="137" t="s">
        <v>2033</v>
      </c>
      <c r="C1435" s="137" t="s">
        <v>592</v>
      </c>
      <c r="D1435" s="137" t="s">
        <v>639</v>
      </c>
      <c r="E1435" s="139">
        <v>1503.73</v>
      </c>
      <c r="F1435" s="138"/>
      <c r="G1435" s="138"/>
    </row>
    <row r="1436" ht="15.75" customHeight="1" spans="1:7">
      <c r="A1436" s="139">
        <v>37435</v>
      </c>
      <c r="B1436" s="137" t="s">
        <v>2034</v>
      </c>
      <c r="C1436" s="137" t="s">
        <v>592</v>
      </c>
      <c r="D1436" s="137" t="s">
        <v>639</v>
      </c>
      <c r="E1436" s="139">
        <v>27.03</v>
      </c>
      <c r="F1436" s="138"/>
      <c r="G1436" s="138"/>
    </row>
    <row r="1437" ht="15.75" customHeight="1" spans="1:7">
      <c r="A1437" s="139">
        <v>37436</v>
      </c>
      <c r="B1437" s="137" t="s">
        <v>2035</v>
      </c>
      <c r="C1437" s="137" t="s">
        <v>592</v>
      </c>
      <c r="D1437" s="137" t="s">
        <v>639</v>
      </c>
      <c r="E1437" s="139">
        <v>31.9</v>
      </c>
      <c r="F1437" s="138"/>
      <c r="G1437" s="138"/>
    </row>
    <row r="1438" ht="15.75" customHeight="1" spans="1:7">
      <c r="A1438" s="139">
        <v>37437</v>
      </c>
      <c r="B1438" s="137" t="s">
        <v>2036</v>
      </c>
      <c r="C1438" s="137" t="s">
        <v>592</v>
      </c>
      <c r="D1438" s="137" t="s">
        <v>639</v>
      </c>
      <c r="E1438" s="139">
        <v>46.14</v>
      </c>
      <c r="F1438" s="138"/>
      <c r="G1438" s="138"/>
    </row>
    <row r="1439" ht="15.75" customHeight="1" spans="1:7">
      <c r="A1439" s="139">
        <v>3473</v>
      </c>
      <c r="B1439" s="137" t="s">
        <v>2037</v>
      </c>
      <c r="C1439" s="137" t="s">
        <v>592</v>
      </c>
      <c r="D1439" s="137" t="s">
        <v>639</v>
      </c>
      <c r="E1439" s="139">
        <v>45.29</v>
      </c>
      <c r="F1439" s="138"/>
      <c r="G1439" s="138"/>
    </row>
    <row r="1440" ht="15.75" customHeight="1" spans="1:7">
      <c r="A1440" s="139">
        <v>3474</v>
      </c>
      <c r="B1440" s="137" t="s">
        <v>2038</v>
      </c>
      <c r="C1440" s="137" t="s">
        <v>592</v>
      </c>
      <c r="D1440" s="137" t="s">
        <v>639</v>
      </c>
      <c r="E1440" s="139">
        <v>37.33</v>
      </c>
      <c r="F1440" s="138"/>
      <c r="G1440" s="138"/>
    </row>
    <row r="1441" ht="15.75" customHeight="1" spans="1:7">
      <c r="A1441" s="139">
        <v>3450</v>
      </c>
      <c r="B1441" s="137" t="s">
        <v>2039</v>
      </c>
      <c r="C1441" s="137" t="s">
        <v>592</v>
      </c>
      <c r="D1441" s="137" t="s">
        <v>639</v>
      </c>
      <c r="E1441" s="139">
        <v>10.82</v>
      </c>
      <c r="F1441" s="138"/>
      <c r="G1441" s="138"/>
    </row>
    <row r="1442" ht="15.75" customHeight="1" spans="1:7">
      <c r="A1442" s="139">
        <v>3443</v>
      </c>
      <c r="B1442" s="137" t="s">
        <v>2040</v>
      </c>
      <c r="C1442" s="137" t="s">
        <v>592</v>
      </c>
      <c r="D1442" s="137" t="s">
        <v>639</v>
      </c>
      <c r="E1442" s="139">
        <v>23.22</v>
      </c>
      <c r="F1442" s="138"/>
      <c r="G1442" s="138"/>
    </row>
    <row r="1443" ht="15.75" customHeight="1" spans="1:7">
      <c r="A1443" s="139">
        <v>3453</v>
      </c>
      <c r="B1443" s="137" t="s">
        <v>2041</v>
      </c>
      <c r="C1443" s="137" t="s">
        <v>592</v>
      </c>
      <c r="D1443" s="137" t="s">
        <v>639</v>
      </c>
      <c r="E1443" s="139">
        <v>132.2</v>
      </c>
      <c r="F1443" s="138"/>
      <c r="G1443" s="138"/>
    </row>
    <row r="1444" ht="15.75" customHeight="1" spans="1:7">
      <c r="A1444" s="139">
        <v>3452</v>
      </c>
      <c r="B1444" s="137" t="s">
        <v>2042</v>
      </c>
      <c r="C1444" s="137" t="s">
        <v>592</v>
      </c>
      <c r="D1444" s="137" t="s">
        <v>639</v>
      </c>
      <c r="E1444" s="139">
        <v>65.25</v>
      </c>
      <c r="F1444" s="138"/>
      <c r="G1444" s="138"/>
    </row>
    <row r="1445" ht="15.75" customHeight="1" spans="1:7">
      <c r="A1445" s="139">
        <v>3451</v>
      </c>
      <c r="B1445" s="137" t="s">
        <v>2043</v>
      </c>
      <c r="C1445" s="137" t="s">
        <v>592</v>
      </c>
      <c r="D1445" s="137" t="s">
        <v>639</v>
      </c>
      <c r="E1445" s="139">
        <v>12.94</v>
      </c>
      <c r="F1445" s="138"/>
      <c r="G1445" s="138"/>
    </row>
    <row r="1446" ht="15.75" customHeight="1" spans="1:7">
      <c r="A1446" s="139">
        <v>3454</v>
      </c>
      <c r="B1446" s="137" t="s">
        <v>2044</v>
      </c>
      <c r="C1446" s="137" t="s">
        <v>592</v>
      </c>
      <c r="D1446" s="137" t="s">
        <v>639</v>
      </c>
      <c r="E1446" s="139">
        <v>201.07</v>
      </c>
      <c r="F1446" s="138"/>
      <c r="G1446" s="138"/>
    </row>
    <row r="1447" ht="15.75" customHeight="1" spans="1:7">
      <c r="A1447" s="139">
        <v>3458</v>
      </c>
      <c r="B1447" s="137" t="s">
        <v>2045</v>
      </c>
      <c r="C1447" s="137" t="s">
        <v>592</v>
      </c>
      <c r="D1447" s="137" t="s">
        <v>639</v>
      </c>
      <c r="E1447" s="139">
        <v>36.3</v>
      </c>
      <c r="F1447" s="138"/>
      <c r="G1447" s="138"/>
    </row>
    <row r="1448" ht="15.75" customHeight="1" spans="1:7">
      <c r="A1448" s="139">
        <v>3457</v>
      </c>
      <c r="B1448" s="137" t="s">
        <v>2046</v>
      </c>
      <c r="C1448" s="137" t="s">
        <v>592</v>
      </c>
      <c r="D1448" s="137" t="s">
        <v>639</v>
      </c>
      <c r="E1448" s="139">
        <v>27.25</v>
      </c>
      <c r="F1448" s="138"/>
      <c r="G1448" s="138"/>
    </row>
    <row r="1449" ht="15.75" customHeight="1" spans="1:7">
      <c r="A1449" s="139">
        <v>3455</v>
      </c>
      <c r="B1449" s="137" t="s">
        <v>2047</v>
      </c>
      <c r="C1449" s="137" t="s">
        <v>592</v>
      </c>
      <c r="D1449" s="137" t="s">
        <v>639</v>
      </c>
      <c r="E1449" s="139">
        <v>7.74</v>
      </c>
      <c r="F1449" s="138"/>
      <c r="G1449" s="138"/>
    </row>
    <row r="1450" ht="15.75" customHeight="1" spans="1:7">
      <c r="A1450" s="139">
        <v>3472</v>
      </c>
      <c r="B1450" s="137" t="s">
        <v>2048</v>
      </c>
      <c r="C1450" s="137" t="s">
        <v>592</v>
      </c>
      <c r="D1450" s="137" t="s">
        <v>639</v>
      </c>
      <c r="E1450" s="139">
        <v>17.39</v>
      </c>
      <c r="F1450" s="138"/>
      <c r="G1450" s="138"/>
    </row>
    <row r="1451" ht="15.75" customHeight="1" spans="1:7">
      <c r="A1451" s="139">
        <v>3470</v>
      </c>
      <c r="B1451" s="137" t="s">
        <v>2049</v>
      </c>
      <c r="C1451" s="137" t="s">
        <v>592</v>
      </c>
      <c r="D1451" s="137" t="s">
        <v>639</v>
      </c>
      <c r="E1451" s="139">
        <v>101.37</v>
      </c>
      <c r="F1451" s="138"/>
      <c r="G1451" s="138"/>
    </row>
    <row r="1452" ht="15.75" customHeight="1" spans="1:7">
      <c r="A1452" s="139">
        <v>3471</v>
      </c>
      <c r="B1452" s="137" t="s">
        <v>2050</v>
      </c>
      <c r="C1452" s="137" t="s">
        <v>592</v>
      </c>
      <c r="D1452" s="137" t="s">
        <v>639</v>
      </c>
      <c r="E1452" s="139">
        <v>55.7</v>
      </c>
      <c r="F1452" s="138"/>
      <c r="G1452" s="138"/>
    </row>
    <row r="1453" ht="15.75" customHeight="1" spans="1:7">
      <c r="A1453" s="139">
        <v>3456</v>
      </c>
      <c r="B1453" s="137" t="s">
        <v>2051</v>
      </c>
      <c r="C1453" s="137" t="s">
        <v>592</v>
      </c>
      <c r="D1453" s="137" t="s">
        <v>639</v>
      </c>
      <c r="E1453" s="139">
        <v>11.58</v>
      </c>
      <c r="F1453" s="138"/>
      <c r="G1453" s="138"/>
    </row>
    <row r="1454" ht="15.75" customHeight="1" spans="1:7">
      <c r="A1454" s="139">
        <v>3459</v>
      </c>
      <c r="B1454" s="137" t="s">
        <v>2052</v>
      </c>
      <c r="C1454" s="137" t="s">
        <v>592</v>
      </c>
      <c r="D1454" s="137" t="s">
        <v>639</v>
      </c>
      <c r="E1454" s="139">
        <v>142.98</v>
      </c>
      <c r="F1454" s="138"/>
      <c r="G1454" s="138"/>
    </row>
    <row r="1455" ht="15.75" customHeight="1" spans="1:7">
      <c r="A1455" s="139">
        <v>3469</v>
      </c>
      <c r="B1455" s="137" t="s">
        <v>2053</v>
      </c>
      <c r="C1455" s="137" t="s">
        <v>592</v>
      </c>
      <c r="D1455" s="137" t="s">
        <v>639</v>
      </c>
      <c r="E1455" s="139">
        <v>271.92</v>
      </c>
      <c r="F1455" s="138"/>
      <c r="G1455" s="138"/>
    </row>
    <row r="1456" ht="15.75" customHeight="1" spans="1:7">
      <c r="A1456" s="139">
        <v>3460</v>
      </c>
      <c r="B1456" s="137" t="s">
        <v>2054</v>
      </c>
      <c r="C1456" s="137" t="s">
        <v>592</v>
      </c>
      <c r="D1456" s="137" t="s">
        <v>639</v>
      </c>
      <c r="E1456" s="139">
        <v>396.77</v>
      </c>
      <c r="F1456" s="138"/>
      <c r="G1456" s="138"/>
    </row>
    <row r="1457" ht="15.75" customHeight="1" spans="1:7">
      <c r="A1457" s="139">
        <v>3461</v>
      </c>
      <c r="B1457" s="137" t="s">
        <v>2055</v>
      </c>
      <c r="C1457" s="137" t="s">
        <v>592</v>
      </c>
      <c r="D1457" s="137" t="s">
        <v>639</v>
      </c>
      <c r="E1457" s="139">
        <v>1014.11</v>
      </c>
      <c r="F1457" s="138"/>
      <c r="G1457" s="138"/>
    </row>
    <row r="1458" ht="15.75" customHeight="1" spans="1:7">
      <c r="A1458" s="139">
        <v>37433</v>
      </c>
      <c r="B1458" s="137" t="s">
        <v>2056</v>
      </c>
      <c r="C1458" s="137" t="s">
        <v>592</v>
      </c>
      <c r="D1458" s="137" t="s">
        <v>639</v>
      </c>
      <c r="E1458" s="139">
        <v>230</v>
      </c>
      <c r="F1458" s="138"/>
      <c r="G1458" s="138"/>
    </row>
    <row r="1459" ht="15.75" customHeight="1" spans="1:7">
      <c r="A1459" s="139">
        <v>37430</v>
      </c>
      <c r="B1459" s="137" t="s">
        <v>2057</v>
      </c>
      <c r="C1459" s="137" t="s">
        <v>592</v>
      </c>
      <c r="D1459" s="137" t="s">
        <v>639</v>
      </c>
      <c r="E1459" s="139">
        <v>28.82</v>
      </c>
      <c r="F1459" s="138"/>
      <c r="G1459" s="138"/>
    </row>
    <row r="1460" ht="15.75" customHeight="1" spans="1:7">
      <c r="A1460" s="139">
        <v>37434</v>
      </c>
      <c r="B1460" s="137" t="s">
        <v>2058</v>
      </c>
      <c r="C1460" s="137" t="s">
        <v>592</v>
      </c>
      <c r="D1460" s="137" t="s">
        <v>639</v>
      </c>
      <c r="E1460" s="139">
        <v>2144.52</v>
      </c>
      <c r="F1460" s="138"/>
      <c r="G1460" s="138"/>
    </row>
    <row r="1461" ht="15.75" customHeight="1" spans="1:7">
      <c r="A1461" s="139">
        <v>37431</v>
      </c>
      <c r="B1461" s="137" t="s">
        <v>2059</v>
      </c>
      <c r="C1461" s="137" t="s">
        <v>592</v>
      </c>
      <c r="D1461" s="137" t="s">
        <v>639</v>
      </c>
      <c r="E1461" s="139">
        <v>39.1</v>
      </c>
      <c r="F1461" s="138"/>
      <c r="G1461" s="138"/>
    </row>
    <row r="1462" ht="15.75" customHeight="1" spans="1:7">
      <c r="A1462" s="139">
        <v>37432</v>
      </c>
      <c r="B1462" s="137" t="s">
        <v>2060</v>
      </c>
      <c r="C1462" s="137" t="s">
        <v>592</v>
      </c>
      <c r="D1462" s="137" t="s">
        <v>639</v>
      </c>
      <c r="E1462" s="139">
        <v>72.12</v>
      </c>
      <c r="F1462" s="138"/>
      <c r="G1462" s="138"/>
    </row>
    <row r="1463" ht="15.75" customHeight="1" spans="1:7">
      <c r="A1463" s="139">
        <v>37413</v>
      </c>
      <c r="B1463" s="137" t="s">
        <v>2061</v>
      </c>
      <c r="C1463" s="137" t="s">
        <v>592</v>
      </c>
      <c r="D1463" s="137" t="s">
        <v>639</v>
      </c>
      <c r="E1463" s="139">
        <v>3.83</v>
      </c>
      <c r="F1463" s="138"/>
      <c r="G1463" s="138"/>
    </row>
    <row r="1464" ht="15.75" customHeight="1" spans="1:7">
      <c r="A1464" s="139">
        <v>37414</v>
      </c>
      <c r="B1464" s="137" t="s">
        <v>2062</v>
      </c>
      <c r="C1464" s="137" t="s">
        <v>592</v>
      </c>
      <c r="D1464" s="137" t="s">
        <v>639</v>
      </c>
      <c r="E1464" s="139">
        <v>4.34</v>
      </c>
      <c r="F1464" s="138"/>
      <c r="G1464" s="138"/>
    </row>
    <row r="1465" ht="15.75" customHeight="1" spans="1:7">
      <c r="A1465" s="139">
        <v>37415</v>
      </c>
      <c r="B1465" s="137" t="s">
        <v>2063</v>
      </c>
      <c r="C1465" s="137" t="s">
        <v>592</v>
      </c>
      <c r="D1465" s="137" t="s">
        <v>639</v>
      </c>
      <c r="E1465" s="139">
        <v>7.9</v>
      </c>
      <c r="F1465" s="138"/>
      <c r="G1465" s="138"/>
    </row>
    <row r="1466" ht="15.75" customHeight="1" spans="1:7">
      <c r="A1466" s="139">
        <v>37416</v>
      </c>
      <c r="B1466" s="137" t="s">
        <v>2064</v>
      </c>
      <c r="C1466" s="137" t="s">
        <v>592</v>
      </c>
      <c r="D1466" s="137" t="s">
        <v>639</v>
      </c>
      <c r="E1466" s="139">
        <v>3.58</v>
      </c>
      <c r="F1466" s="138"/>
      <c r="G1466" s="138"/>
    </row>
    <row r="1467" ht="15.75" customHeight="1" spans="1:7">
      <c r="A1467" s="139">
        <v>37417</v>
      </c>
      <c r="B1467" s="137" t="s">
        <v>2065</v>
      </c>
      <c r="C1467" s="137" t="s">
        <v>592</v>
      </c>
      <c r="D1467" s="137" t="s">
        <v>639</v>
      </c>
      <c r="E1467" s="139">
        <v>5.15</v>
      </c>
      <c r="F1467" s="138"/>
      <c r="G1467" s="138"/>
    </row>
    <row r="1468" ht="15.75" customHeight="1" spans="1:7">
      <c r="A1468" s="139">
        <v>43590</v>
      </c>
      <c r="B1468" s="137" t="s">
        <v>2066</v>
      </c>
      <c r="C1468" s="137" t="s">
        <v>592</v>
      </c>
      <c r="D1468" s="137" t="s">
        <v>593</v>
      </c>
      <c r="E1468" s="139">
        <v>161.64</v>
      </c>
      <c r="F1468" s="138"/>
      <c r="G1468" s="138"/>
    </row>
    <row r="1469" ht="15.75" customHeight="1" spans="1:7">
      <c r="A1469" s="139">
        <v>43589</v>
      </c>
      <c r="B1469" s="137" t="s">
        <v>2067</v>
      </c>
      <c r="C1469" s="137" t="s">
        <v>592</v>
      </c>
      <c r="D1469" s="137" t="s">
        <v>593</v>
      </c>
      <c r="E1469" s="139">
        <v>29.24</v>
      </c>
      <c r="F1469" s="138"/>
      <c r="G1469" s="138"/>
    </row>
    <row r="1470" ht="15.75" customHeight="1" spans="1:7">
      <c r="A1470" s="139">
        <v>34519</v>
      </c>
      <c r="B1470" s="137" t="s">
        <v>2068</v>
      </c>
      <c r="C1470" s="137" t="s">
        <v>592</v>
      </c>
      <c r="D1470" s="137" t="s">
        <v>639</v>
      </c>
      <c r="E1470" s="139">
        <v>80.41</v>
      </c>
      <c r="F1470" s="138"/>
      <c r="G1470" s="138"/>
    </row>
    <row r="1471" ht="15.75" customHeight="1" spans="1:7">
      <c r="A1471" s="139">
        <v>1649</v>
      </c>
      <c r="B1471" s="137" t="s">
        <v>2069</v>
      </c>
      <c r="C1471" s="137" t="s">
        <v>592</v>
      </c>
      <c r="D1471" s="137" t="s">
        <v>639</v>
      </c>
      <c r="E1471" s="139">
        <v>85.61</v>
      </c>
      <c r="F1471" s="138"/>
      <c r="G1471" s="138"/>
    </row>
    <row r="1472" ht="15.75" customHeight="1" spans="1:7">
      <c r="A1472" s="139">
        <v>1653</v>
      </c>
      <c r="B1472" s="137" t="s">
        <v>2070</v>
      </c>
      <c r="C1472" s="137" t="s">
        <v>592</v>
      </c>
      <c r="D1472" s="137" t="s">
        <v>639</v>
      </c>
      <c r="E1472" s="139">
        <v>67.06</v>
      </c>
      <c r="F1472" s="138"/>
      <c r="G1472" s="138"/>
    </row>
    <row r="1473" ht="15.75" customHeight="1" spans="1:7">
      <c r="A1473" s="139">
        <v>1647</v>
      </c>
      <c r="B1473" s="137" t="s">
        <v>2071</v>
      </c>
      <c r="C1473" s="137" t="s">
        <v>592</v>
      </c>
      <c r="D1473" s="137" t="s">
        <v>639</v>
      </c>
      <c r="E1473" s="139">
        <v>24.01</v>
      </c>
      <c r="F1473" s="138"/>
      <c r="G1473" s="138"/>
    </row>
    <row r="1474" ht="15.75" customHeight="1" spans="1:7">
      <c r="A1474" s="139">
        <v>1648</v>
      </c>
      <c r="B1474" s="137" t="s">
        <v>2072</v>
      </c>
      <c r="C1474" s="137" t="s">
        <v>592</v>
      </c>
      <c r="D1474" s="137" t="s">
        <v>639</v>
      </c>
      <c r="E1474" s="139">
        <v>46.11</v>
      </c>
      <c r="F1474" s="138"/>
      <c r="G1474" s="138"/>
    </row>
    <row r="1475" ht="15.75" customHeight="1" spans="1:7">
      <c r="A1475" s="139">
        <v>1651</v>
      </c>
      <c r="B1475" s="137" t="s">
        <v>2073</v>
      </c>
      <c r="C1475" s="137" t="s">
        <v>592</v>
      </c>
      <c r="D1475" s="137" t="s">
        <v>639</v>
      </c>
      <c r="E1475" s="139">
        <v>213.9</v>
      </c>
      <c r="F1475" s="138"/>
      <c r="G1475" s="138"/>
    </row>
    <row r="1476" ht="15.75" customHeight="1" spans="1:7">
      <c r="A1476" s="139">
        <v>1650</v>
      </c>
      <c r="B1476" s="137" t="s">
        <v>2074</v>
      </c>
      <c r="C1476" s="137" t="s">
        <v>592</v>
      </c>
      <c r="D1476" s="137" t="s">
        <v>639</v>
      </c>
      <c r="E1476" s="139">
        <v>118.23</v>
      </c>
      <c r="F1476" s="138"/>
      <c r="G1476" s="138"/>
    </row>
    <row r="1477" ht="15.75" customHeight="1" spans="1:7">
      <c r="A1477" s="139">
        <v>1654</v>
      </c>
      <c r="B1477" s="137" t="s">
        <v>2075</v>
      </c>
      <c r="C1477" s="137" t="s">
        <v>592</v>
      </c>
      <c r="D1477" s="137" t="s">
        <v>639</v>
      </c>
      <c r="E1477" s="139">
        <v>32.96</v>
      </c>
      <c r="F1477" s="138"/>
      <c r="G1477" s="138"/>
    </row>
    <row r="1478" ht="15.75" customHeight="1" spans="1:7">
      <c r="A1478" s="139">
        <v>1652</v>
      </c>
      <c r="B1478" s="137" t="s">
        <v>2076</v>
      </c>
      <c r="C1478" s="137" t="s">
        <v>592</v>
      </c>
      <c r="D1478" s="137" t="s">
        <v>639</v>
      </c>
      <c r="E1478" s="139">
        <v>307.01</v>
      </c>
      <c r="F1478" s="138"/>
      <c r="G1478" s="138"/>
    </row>
    <row r="1479" ht="15.75" customHeight="1" spans="1:7">
      <c r="A1479" s="139">
        <v>10510</v>
      </c>
      <c r="B1479" s="137" t="s">
        <v>2077</v>
      </c>
      <c r="C1479" s="137" t="s">
        <v>592</v>
      </c>
      <c r="D1479" s="137" t="s">
        <v>593</v>
      </c>
      <c r="E1479" s="139">
        <v>150.66</v>
      </c>
      <c r="F1479" s="138"/>
      <c r="G1479" s="138"/>
    </row>
    <row r="1480" ht="15.75" customHeight="1" spans="1:7">
      <c r="A1480" s="139">
        <v>1747</v>
      </c>
      <c r="B1480" s="137" t="s">
        <v>2078</v>
      </c>
      <c r="C1480" s="137" t="s">
        <v>592</v>
      </c>
      <c r="D1480" s="137" t="s">
        <v>593</v>
      </c>
      <c r="E1480" s="139">
        <v>182.63</v>
      </c>
      <c r="F1480" s="138"/>
      <c r="G1480" s="138"/>
    </row>
    <row r="1481" ht="15.75" customHeight="1" spans="1:7">
      <c r="A1481" s="139">
        <v>1744</v>
      </c>
      <c r="B1481" s="137" t="s">
        <v>2079</v>
      </c>
      <c r="C1481" s="137" t="s">
        <v>592</v>
      </c>
      <c r="D1481" s="137" t="s">
        <v>593</v>
      </c>
      <c r="E1481" s="139">
        <v>126.5</v>
      </c>
      <c r="F1481" s="138"/>
      <c r="G1481" s="138"/>
    </row>
    <row r="1482" ht="15.75" customHeight="1" spans="1:7">
      <c r="A1482" s="139">
        <v>1743</v>
      </c>
      <c r="B1482" s="137" t="s">
        <v>2080</v>
      </c>
      <c r="C1482" s="137" t="s">
        <v>592</v>
      </c>
      <c r="D1482" s="137" t="s">
        <v>593</v>
      </c>
      <c r="E1482" s="139">
        <v>166.11</v>
      </c>
      <c r="F1482" s="138"/>
      <c r="G1482" s="138"/>
    </row>
    <row r="1483" ht="15.75" customHeight="1" spans="1:7">
      <c r="A1483" s="139">
        <v>39640</v>
      </c>
      <c r="B1483" s="137" t="s">
        <v>2081</v>
      </c>
      <c r="C1483" s="137" t="s">
        <v>592</v>
      </c>
      <c r="D1483" s="137" t="s">
        <v>593</v>
      </c>
      <c r="E1483" s="139">
        <v>15.72</v>
      </c>
      <c r="F1483" s="138"/>
      <c r="G1483" s="138"/>
    </row>
    <row r="1484" ht="15.75" customHeight="1" spans="1:7">
      <c r="A1484" s="139">
        <v>7216</v>
      </c>
      <c r="B1484" s="137" t="s">
        <v>2082</v>
      </c>
      <c r="C1484" s="137" t="s">
        <v>592</v>
      </c>
      <c r="D1484" s="137" t="s">
        <v>593</v>
      </c>
      <c r="E1484" s="139">
        <v>84.44</v>
      </c>
      <c r="F1484" s="138"/>
      <c r="G1484" s="138"/>
    </row>
    <row r="1485" ht="15.75" customHeight="1" spans="1:7">
      <c r="A1485" s="139">
        <v>20235</v>
      </c>
      <c r="B1485" s="137" t="s">
        <v>2083</v>
      </c>
      <c r="C1485" s="137" t="s">
        <v>592</v>
      </c>
      <c r="D1485" s="137" t="s">
        <v>593</v>
      </c>
      <c r="E1485" s="139">
        <v>67.89</v>
      </c>
      <c r="F1485" s="138"/>
      <c r="G1485" s="138"/>
    </row>
    <row r="1486" ht="15.75" customHeight="1" spans="1:7">
      <c r="A1486" s="139">
        <v>7181</v>
      </c>
      <c r="B1486" s="137" t="s">
        <v>2084</v>
      </c>
      <c r="C1486" s="137" t="s">
        <v>592</v>
      </c>
      <c r="D1486" s="137" t="s">
        <v>593</v>
      </c>
      <c r="E1486" s="139">
        <v>3.45</v>
      </c>
      <c r="F1486" s="138"/>
      <c r="G1486" s="138"/>
    </row>
    <row r="1487" ht="15.75" customHeight="1" spans="1:7">
      <c r="A1487" s="139">
        <v>40742</v>
      </c>
      <c r="B1487" s="137" t="s">
        <v>2085</v>
      </c>
      <c r="C1487" s="137" t="s">
        <v>592</v>
      </c>
      <c r="D1487" s="137" t="s">
        <v>593</v>
      </c>
      <c r="E1487" s="139">
        <v>10.66</v>
      </c>
      <c r="F1487" s="138"/>
      <c r="G1487" s="138"/>
    </row>
    <row r="1488" ht="15.75" customHeight="1" spans="1:7">
      <c r="A1488" s="139">
        <v>7214</v>
      </c>
      <c r="B1488" s="137" t="s">
        <v>2086</v>
      </c>
      <c r="C1488" s="137" t="s">
        <v>592</v>
      </c>
      <c r="D1488" s="137" t="s">
        <v>593</v>
      </c>
      <c r="E1488" s="139">
        <v>82.46</v>
      </c>
      <c r="F1488" s="138"/>
      <c r="G1488" s="138"/>
    </row>
    <row r="1489" ht="15.75" customHeight="1" spans="1:7">
      <c r="A1489" s="139">
        <v>7219</v>
      </c>
      <c r="B1489" s="137" t="s">
        <v>2087</v>
      </c>
      <c r="C1489" s="137" t="s">
        <v>592</v>
      </c>
      <c r="D1489" s="137" t="s">
        <v>593</v>
      </c>
      <c r="E1489" s="139">
        <v>73.14</v>
      </c>
      <c r="F1489" s="138"/>
      <c r="G1489" s="138"/>
    </row>
    <row r="1490" ht="15.75" customHeight="1" spans="1:7">
      <c r="A1490" s="139">
        <v>37971</v>
      </c>
      <c r="B1490" s="137" t="s">
        <v>2088</v>
      </c>
      <c r="C1490" s="137" t="s">
        <v>592</v>
      </c>
      <c r="D1490" s="137" t="s">
        <v>593</v>
      </c>
      <c r="E1490" s="139">
        <v>3.84</v>
      </c>
      <c r="F1490" s="138"/>
      <c r="G1490" s="138"/>
    </row>
    <row r="1491" ht="15.75" customHeight="1" spans="1:7">
      <c r="A1491" s="139">
        <v>37972</v>
      </c>
      <c r="B1491" s="137" t="s">
        <v>2089</v>
      </c>
      <c r="C1491" s="137" t="s">
        <v>592</v>
      </c>
      <c r="D1491" s="137" t="s">
        <v>593</v>
      </c>
      <c r="E1491" s="139">
        <v>5.45</v>
      </c>
      <c r="F1491" s="138"/>
      <c r="G1491" s="138"/>
    </row>
    <row r="1492" ht="15.75" customHeight="1" spans="1:7">
      <c r="A1492" s="139">
        <v>37973</v>
      </c>
      <c r="B1492" s="137" t="s">
        <v>2090</v>
      </c>
      <c r="C1492" s="137" t="s">
        <v>592</v>
      </c>
      <c r="D1492" s="137" t="s">
        <v>593</v>
      </c>
      <c r="E1492" s="139">
        <v>10.25</v>
      </c>
      <c r="F1492" s="138"/>
      <c r="G1492" s="138"/>
    </row>
    <row r="1493" ht="15.75" customHeight="1" spans="1:7">
      <c r="A1493" s="139">
        <v>1926</v>
      </c>
      <c r="B1493" s="137" t="s">
        <v>2091</v>
      </c>
      <c r="C1493" s="137" t="s">
        <v>592</v>
      </c>
      <c r="D1493" s="137" t="s">
        <v>593</v>
      </c>
      <c r="E1493" s="139">
        <v>2.17</v>
      </c>
      <c r="F1493" s="138"/>
      <c r="G1493" s="138"/>
    </row>
    <row r="1494" ht="15.75" customHeight="1" spans="1:7">
      <c r="A1494" s="139">
        <v>1927</v>
      </c>
      <c r="B1494" s="137" t="s">
        <v>2092</v>
      </c>
      <c r="C1494" s="137" t="s">
        <v>592</v>
      </c>
      <c r="D1494" s="137" t="s">
        <v>593</v>
      </c>
      <c r="E1494" s="139">
        <v>2.44</v>
      </c>
      <c r="F1494" s="138"/>
      <c r="G1494" s="138"/>
    </row>
    <row r="1495" ht="15.75" customHeight="1" spans="1:7">
      <c r="A1495" s="139">
        <v>1923</v>
      </c>
      <c r="B1495" s="137" t="s">
        <v>2093</v>
      </c>
      <c r="C1495" s="137" t="s">
        <v>592</v>
      </c>
      <c r="D1495" s="137" t="s">
        <v>593</v>
      </c>
      <c r="E1495" s="139">
        <v>4.44</v>
      </c>
      <c r="F1495" s="138"/>
      <c r="G1495" s="138"/>
    </row>
    <row r="1496" ht="15.75" customHeight="1" spans="1:7">
      <c r="A1496" s="139">
        <v>1929</v>
      </c>
      <c r="B1496" s="137" t="s">
        <v>2094</v>
      </c>
      <c r="C1496" s="137" t="s">
        <v>592</v>
      </c>
      <c r="D1496" s="137" t="s">
        <v>593</v>
      </c>
      <c r="E1496" s="139">
        <v>5.39</v>
      </c>
      <c r="F1496" s="138"/>
      <c r="G1496" s="138"/>
    </row>
    <row r="1497" ht="15.75" customHeight="1" spans="1:7">
      <c r="A1497" s="139">
        <v>1930</v>
      </c>
      <c r="B1497" s="137" t="s">
        <v>2095</v>
      </c>
      <c r="C1497" s="137" t="s">
        <v>592</v>
      </c>
      <c r="D1497" s="137" t="s">
        <v>593</v>
      </c>
      <c r="E1497" s="139">
        <v>9.22</v>
      </c>
      <c r="F1497" s="138"/>
      <c r="G1497" s="138"/>
    </row>
    <row r="1498" ht="15.75" customHeight="1" spans="1:7">
      <c r="A1498" s="139">
        <v>1924</v>
      </c>
      <c r="B1498" s="137" t="s">
        <v>2096</v>
      </c>
      <c r="C1498" s="137" t="s">
        <v>592</v>
      </c>
      <c r="D1498" s="137" t="s">
        <v>593</v>
      </c>
      <c r="E1498" s="139">
        <v>14.88</v>
      </c>
      <c r="F1498" s="138"/>
      <c r="G1498" s="138"/>
    </row>
    <row r="1499" ht="15.75" customHeight="1" spans="1:7">
      <c r="A1499" s="139">
        <v>1922</v>
      </c>
      <c r="B1499" s="137" t="s">
        <v>2097</v>
      </c>
      <c r="C1499" s="137" t="s">
        <v>592</v>
      </c>
      <c r="D1499" s="137" t="s">
        <v>593</v>
      </c>
      <c r="E1499" s="139">
        <v>30.78</v>
      </c>
      <c r="F1499" s="138"/>
      <c r="G1499" s="138"/>
    </row>
    <row r="1500" ht="15.75" customHeight="1" spans="1:7">
      <c r="A1500" s="139">
        <v>1953</v>
      </c>
      <c r="B1500" s="137" t="s">
        <v>2098</v>
      </c>
      <c r="C1500" s="137" t="s">
        <v>592</v>
      </c>
      <c r="D1500" s="137" t="s">
        <v>593</v>
      </c>
      <c r="E1500" s="139">
        <v>37.58</v>
      </c>
      <c r="F1500" s="138"/>
      <c r="G1500" s="138"/>
    </row>
    <row r="1501" ht="15.75" customHeight="1" spans="1:7">
      <c r="A1501" s="139">
        <v>1962</v>
      </c>
      <c r="B1501" s="137" t="s">
        <v>2099</v>
      </c>
      <c r="C1501" s="137" t="s">
        <v>592</v>
      </c>
      <c r="D1501" s="137" t="s">
        <v>593</v>
      </c>
      <c r="E1501" s="139">
        <v>182.57</v>
      </c>
      <c r="F1501" s="138"/>
      <c r="G1501" s="138"/>
    </row>
    <row r="1502" ht="15.75" customHeight="1" spans="1:7">
      <c r="A1502" s="139">
        <v>1955</v>
      </c>
      <c r="B1502" s="137" t="s">
        <v>2100</v>
      </c>
      <c r="C1502" s="137" t="s">
        <v>592</v>
      </c>
      <c r="D1502" s="137" t="s">
        <v>593</v>
      </c>
      <c r="E1502" s="139">
        <v>2.1</v>
      </c>
      <c r="F1502" s="138"/>
      <c r="G1502" s="138"/>
    </row>
    <row r="1503" ht="15.75" customHeight="1" spans="1:7">
      <c r="A1503" s="139">
        <v>1956</v>
      </c>
      <c r="B1503" s="137" t="s">
        <v>2101</v>
      </c>
      <c r="C1503" s="137" t="s">
        <v>592</v>
      </c>
      <c r="D1503" s="137" t="s">
        <v>593</v>
      </c>
      <c r="E1503" s="139">
        <v>2.97</v>
      </c>
      <c r="F1503" s="138"/>
      <c r="G1503" s="138"/>
    </row>
    <row r="1504" ht="15.75" customHeight="1" spans="1:7">
      <c r="A1504" s="139">
        <v>1957</v>
      </c>
      <c r="B1504" s="137" t="s">
        <v>2102</v>
      </c>
      <c r="C1504" s="137" t="s">
        <v>592</v>
      </c>
      <c r="D1504" s="137" t="s">
        <v>593</v>
      </c>
      <c r="E1504" s="139">
        <v>6.42</v>
      </c>
      <c r="F1504" s="138"/>
      <c r="G1504" s="138"/>
    </row>
    <row r="1505" ht="15.75" customHeight="1" spans="1:7">
      <c r="A1505" s="139">
        <v>1958</v>
      </c>
      <c r="B1505" s="137" t="s">
        <v>2103</v>
      </c>
      <c r="C1505" s="137" t="s">
        <v>592</v>
      </c>
      <c r="D1505" s="137" t="s">
        <v>593</v>
      </c>
      <c r="E1505" s="139">
        <v>11.95</v>
      </c>
      <c r="F1505" s="138"/>
      <c r="G1505" s="138"/>
    </row>
    <row r="1506" ht="15.75" customHeight="1" spans="1:7">
      <c r="A1506" s="139">
        <v>1959</v>
      </c>
      <c r="B1506" s="137" t="s">
        <v>2104</v>
      </c>
      <c r="C1506" s="137" t="s">
        <v>592</v>
      </c>
      <c r="D1506" s="137" t="s">
        <v>593</v>
      </c>
      <c r="E1506" s="139">
        <v>12.97</v>
      </c>
      <c r="F1506" s="138"/>
      <c r="G1506" s="138"/>
    </row>
    <row r="1507" ht="15.75" customHeight="1" spans="1:7">
      <c r="A1507" s="139">
        <v>1925</v>
      </c>
      <c r="B1507" s="137" t="s">
        <v>2105</v>
      </c>
      <c r="C1507" s="137" t="s">
        <v>592</v>
      </c>
      <c r="D1507" s="137" t="s">
        <v>593</v>
      </c>
      <c r="E1507" s="139">
        <v>33.9</v>
      </c>
      <c r="F1507" s="138"/>
      <c r="G1507" s="138"/>
    </row>
    <row r="1508" ht="15.75" customHeight="1" spans="1:7">
      <c r="A1508" s="139">
        <v>1960</v>
      </c>
      <c r="B1508" s="137" t="s">
        <v>2106</v>
      </c>
      <c r="C1508" s="137" t="s">
        <v>592</v>
      </c>
      <c r="D1508" s="137" t="s">
        <v>593</v>
      </c>
      <c r="E1508" s="139">
        <v>52.06</v>
      </c>
      <c r="F1508" s="138"/>
      <c r="G1508" s="138"/>
    </row>
    <row r="1509" ht="15.75" customHeight="1" spans="1:7">
      <c r="A1509" s="139">
        <v>1961</v>
      </c>
      <c r="B1509" s="137" t="s">
        <v>2107</v>
      </c>
      <c r="C1509" s="137" t="s">
        <v>592</v>
      </c>
      <c r="D1509" s="137" t="s">
        <v>593</v>
      </c>
      <c r="E1509" s="139">
        <v>66.7</v>
      </c>
      <c r="F1509" s="138"/>
      <c r="G1509" s="138"/>
    </row>
    <row r="1510" ht="15.75" customHeight="1" spans="1:7">
      <c r="A1510" s="139">
        <v>38423</v>
      </c>
      <c r="B1510" s="137" t="s">
        <v>2108</v>
      </c>
      <c r="C1510" s="137" t="s">
        <v>592</v>
      </c>
      <c r="D1510" s="137" t="s">
        <v>593</v>
      </c>
      <c r="E1510" s="139">
        <v>28.84</v>
      </c>
      <c r="F1510" s="138"/>
      <c r="G1510" s="138"/>
    </row>
    <row r="1511" ht="15.75" customHeight="1" spans="1:7">
      <c r="A1511" s="139">
        <v>39866</v>
      </c>
      <c r="B1511" s="137" t="s">
        <v>2109</v>
      </c>
      <c r="C1511" s="137" t="s">
        <v>592</v>
      </c>
      <c r="D1511" s="137" t="s">
        <v>639</v>
      </c>
      <c r="E1511" s="139">
        <v>17.35</v>
      </c>
      <c r="F1511" s="138"/>
      <c r="G1511" s="138"/>
    </row>
    <row r="1512" ht="15.75" customHeight="1" spans="1:7">
      <c r="A1512" s="139">
        <v>39867</v>
      </c>
      <c r="B1512" s="137" t="s">
        <v>2110</v>
      </c>
      <c r="C1512" s="137" t="s">
        <v>592</v>
      </c>
      <c r="D1512" s="137" t="s">
        <v>639</v>
      </c>
      <c r="E1512" s="139">
        <v>38.57</v>
      </c>
      <c r="F1512" s="138"/>
      <c r="G1512" s="138"/>
    </row>
    <row r="1513" ht="15.75" customHeight="1" spans="1:7">
      <c r="A1513" s="139">
        <v>39868</v>
      </c>
      <c r="B1513" s="137" t="s">
        <v>2111</v>
      </c>
      <c r="C1513" s="137" t="s">
        <v>592</v>
      </c>
      <c r="D1513" s="137" t="s">
        <v>639</v>
      </c>
      <c r="E1513" s="139">
        <v>69.48</v>
      </c>
      <c r="F1513" s="138"/>
      <c r="G1513" s="138"/>
    </row>
    <row r="1514" ht="15.75" customHeight="1" spans="1:7">
      <c r="A1514" s="139">
        <v>37999</v>
      </c>
      <c r="B1514" s="137" t="s">
        <v>2112</v>
      </c>
      <c r="C1514" s="137" t="s">
        <v>592</v>
      </c>
      <c r="D1514" s="137" t="s">
        <v>593</v>
      </c>
      <c r="E1514" s="139">
        <v>6.48</v>
      </c>
      <c r="F1514" s="138"/>
      <c r="G1514" s="138"/>
    </row>
    <row r="1515" ht="15.75" customHeight="1" spans="1:7">
      <c r="A1515" s="139">
        <v>38000</v>
      </c>
      <c r="B1515" s="137" t="s">
        <v>2113</v>
      </c>
      <c r="C1515" s="137" t="s">
        <v>592</v>
      </c>
      <c r="D1515" s="137" t="s">
        <v>593</v>
      </c>
      <c r="E1515" s="139">
        <v>7.57</v>
      </c>
      <c r="F1515" s="138"/>
      <c r="G1515" s="138"/>
    </row>
    <row r="1516" ht="15.75" customHeight="1" spans="1:7">
      <c r="A1516" s="139">
        <v>38129</v>
      </c>
      <c r="B1516" s="137" t="s">
        <v>2114</v>
      </c>
      <c r="C1516" s="137" t="s">
        <v>592</v>
      </c>
      <c r="D1516" s="137" t="s">
        <v>593</v>
      </c>
      <c r="E1516" s="139">
        <v>4.89</v>
      </c>
      <c r="F1516" s="138"/>
      <c r="G1516" s="138"/>
    </row>
    <row r="1517" ht="15.75" customHeight="1" spans="1:7">
      <c r="A1517" s="139">
        <v>38025</v>
      </c>
      <c r="B1517" s="137" t="s">
        <v>2115</v>
      </c>
      <c r="C1517" s="137" t="s">
        <v>592</v>
      </c>
      <c r="D1517" s="137" t="s">
        <v>593</v>
      </c>
      <c r="E1517" s="139">
        <v>6.65</v>
      </c>
      <c r="F1517" s="138"/>
      <c r="G1517" s="138"/>
    </row>
    <row r="1518" ht="15.75" customHeight="1" spans="1:7">
      <c r="A1518" s="139">
        <v>38026</v>
      </c>
      <c r="B1518" s="137" t="s">
        <v>2116</v>
      </c>
      <c r="C1518" s="137" t="s">
        <v>592</v>
      </c>
      <c r="D1518" s="137" t="s">
        <v>593</v>
      </c>
      <c r="E1518" s="139">
        <v>16.41</v>
      </c>
      <c r="F1518" s="138"/>
      <c r="G1518" s="138"/>
    </row>
    <row r="1519" ht="15.75" customHeight="1" spans="1:7">
      <c r="A1519" s="139">
        <v>1858</v>
      </c>
      <c r="B1519" s="137" t="s">
        <v>2117</v>
      </c>
      <c r="C1519" s="137" t="s">
        <v>592</v>
      </c>
      <c r="D1519" s="137" t="s">
        <v>593</v>
      </c>
      <c r="E1519" s="139">
        <v>44.69</v>
      </c>
      <c r="F1519" s="138"/>
      <c r="G1519" s="138"/>
    </row>
    <row r="1520" ht="15.75" customHeight="1" spans="1:7">
      <c r="A1520" s="139">
        <v>1844</v>
      </c>
      <c r="B1520" s="137" t="s">
        <v>2118</v>
      </c>
      <c r="C1520" s="137" t="s">
        <v>592</v>
      </c>
      <c r="D1520" s="137" t="s">
        <v>593</v>
      </c>
      <c r="E1520" s="139">
        <v>102.34</v>
      </c>
      <c r="F1520" s="138"/>
      <c r="G1520" s="138"/>
    </row>
    <row r="1521" ht="15.75" customHeight="1" spans="1:7">
      <c r="A1521" s="139">
        <v>1863</v>
      </c>
      <c r="B1521" s="137" t="s">
        <v>2119</v>
      </c>
      <c r="C1521" s="137" t="s">
        <v>592</v>
      </c>
      <c r="D1521" s="137" t="s">
        <v>593</v>
      </c>
      <c r="E1521" s="139">
        <v>47.55</v>
      </c>
      <c r="F1521" s="138"/>
      <c r="G1521" s="138"/>
    </row>
    <row r="1522" ht="15.75" customHeight="1" spans="1:7">
      <c r="A1522" s="139">
        <v>1865</v>
      </c>
      <c r="B1522" s="137" t="s">
        <v>2120</v>
      </c>
      <c r="C1522" s="137" t="s">
        <v>592</v>
      </c>
      <c r="D1522" s="137" t="s">
        <v>593</v>
      </c>
      <c r="E1522" s="139">
        <v>123.9</v>
      </c>
      <c r="F1522" s="138"/>
      <c r="G1522" s="138"/>
    </row>
    <row r="1523" ht="15.75" customHeight="1" spans="1:7">
      <c r="A1523" s="139">
        <v>36355</v>
      </c>
      <c r="B1523" s="137" t="s">
        <v>2121</v>
      </c>
      <c r="C1523" s="137" t="s">
        <v>592</v>
      </c>
      <c r="D1523" s="137" t="s">
        <v>639</v>
      </c>
      <c r="E1523" s="139">
        <v>9.46</v>
      </c>
      <c r="F1523" s="138"/>
      <c r="G1523" s="138"/>
    </row>
    <row r="1524" ht="15.75" customHeight="1" spans="1:7">
      <c r="A1524" s="139">
        <v>36356</v>
      </c>
      <c r="B1524" s="137" t="s">
        <v>2122</v>
      </c>
      <c r="C1524" s="137" t="s">
        <v>592</v>
      </c>
      <c r="D1524" s="137" t="s">
        <v>639</v>
      </c>
      <c r="E1524" s="139">
        <v>15.22</v>
      </c>
      <c r="F1524" s="138"/>
      <c r="G1524" s="138"/>
    </row>
    <row r="1525" ht="15.75" customHeight="1" spans="1:7">
      <c r="A1525" s="139">
        <v>1966</v>
      </c>
      <c r="B1525" s="137" t="s">
        <v>2123</v>
      </c>
      <c r="C1525" s="137" t="s">
        <v>592</v>
      </c>
      <c r="D1525" s="137" t="s">
        <v>593</v>
      </c>
      <c r="E1525" s="139">
        <v>18.96</v>
      </c>
      <c r="F1525" s="138"/>
      <c r="G1525" s="138"/>
    </row>
    <row r="1526" ht="15.75" customHeight="1" spans="1:7">
      <c r="A1526" s="139">
        <v>1933</v>
      </c>
      <c r="B1526" s="137" t="s">
        <v>2124</v>
      </c>
      <c r="C1526" s="137" t="s">
        <v>592</v>
      </c>
      <c r="D1526" s="137" t="s">
        <v>593</v>
      </c>
      <c r="E1526" s="139">
        <v>4.08</v>
      </c>
      <c r="F1526" s="138"/>
      <c r="G1526" s="138"/>
    </row>
    <row r="1527" ht="15.75" customHeight="1" spans="1:7">
      <c r="A1527" s="139">
        <v>1932</v>
      </c>
      <c r="B1527" s="137" t="s">
        <v>2125</v>
      </c>
      <c r="C1527" s="137" t="s">
        <v>592</v>
      </c>
      <c r="D1527" s="137" t="s">
        <v>593</v>
      </c>
      <c r="E1527" s="139">
        <v>9.35</v>
      </c>
      <c r="F1527" s="138"/>
      <c r="G1527" s="138"/>
    </row>
    <row r="1528" ht="15.75" customHeight="1" spans="1:7">
      <c r="A1528" s="139">
        <v>1951</v>
      </c>
      <c r="B1528" s="137" t="s">
        <v>2126</v>
      </c>
      <c r="C1528" s="137" t="s">
        <v>592</v>
      </c>
      <c r="D1528" s="137" t="s">
        <v>593</v>
      </c>
      <c r="E1528" s="139">
        <v>19.51</v>
      </c>
      <c r="F1528" s="138"/>
      <c r="G1528" s="138"/>
    </row>
    <row r="1529" ht="15.75" customHeight="1" spans="1:7">
      <c r="A1529" s="139">
        <v>1970</v>
      </c>
      <c r="B1529" s="137" t="s">
        <v>2127</v>
      </c>
      <c r="C1529" s="137" t="s">
        <v>592</v>
      </c>
      <c r="D1529" s="137" t="s">
        <v>593</v>
      </c>
      <c r="E1529" s="139">
        <v>47.4</v>
      </c>
      <c r="F1529" s="138"/>
      <c r="G1529" s="138"/>
    </row>
    <row r="1530" ht="15.75" customHeight="1" spans="1:7">
      <c r="A1530" s="139">
        <v>1967</v>
      </c>
      <c r="B1530" s="137" t="s">
        <v>2128</v>
      </c>
      <c r="C1530" s="137" t="s">
        <v>592</v>
      </c>
      <c r="D1530" s="137" t="s">
        <v>593</v>
      </c>
      <c r="E1530" s="139">
        <v>5.63</v>
      </c>
      <c r="F1530" s="138"/>
      <c r="G1530" s="138"/>
    </row>
    <row r="1531" ht="15.75" customHeight="1" spans="1:7">
      <c r="A1531" s="139">
        <v>1968</v>
      </c>
      <c r="B1531" s="137" t="s">
        <v>2129</v>
      </c>
      <c r="C1531" s="137" t="s">
        <v>592</v>
      </c>
      <c r="D1531" s="137" t="s">
        <v>593</v>
      </c>
      <c r="E1531" s="139">
        <v>11.12</v>
      </c>
      <c r="F1531" s="138"/>
      <c r="G1531" s="138"/>
    </row>
    <row r="1532" ht="15.75" customHeight="1" spans="1:7">
      <c r="A1532" s="139">
        <v>1969</v>
      </c>
      <c r="B1532" s="137" t="s">
        <v>2130</v>
      </c>
      <c r="C1532" s="137" t="s">
        <v>592</v>
      </c>
      <c r="D1532" s="137" t="s">
        <v>593</v>
      </c>
      <c r="E1532" s="139">
        <v>36.21</v>
      </c>
      <c r="F1532" s="138"/>
      <c r="G1532" s="138"/>
    </row>
    <row r="1533" ht="15.75" customHeight="1" spans="1:7">
      <c r="A1533" s="139">
        <v>1827</v>
      </c>
      <c r="B1533" s="137" t="s">
        <v>2131</v>
      </c>
      <c r="C1533" s="137" t="s">
        <v>592</v>
      </c>
      <c r="D1533" s="137" t="s">
        <v>639</v>
      </c>
      <c r="E1533" s="139">
        <v>122.91</v>
      </c>
      <c r="F1533" s="138"/>
      <c r="G1533" s="138"/>
    </row>
    <row r="1534" ht="15.75" customHeight="1" spans="1:7">
      <c r="A1534" s="139">
        <v>1831</v>
      </c>
      <c r="B1534" s="137" t="s">
        <v>2132</v>
      </c>
      <c r="C1534" s="137" t="s">
        <v>592</v>
      </c>
      <c r="D1534" s="137" t="s">
        <v>639</v>
      </c>
      <c r="E1534" s="139">
        <v>26.83</v>
      </c>
      <c r="F1534" s="138"/>
      <c r="G1534" s="138"/>
    </row>
    <row r="1535" ht="15.75" customHeight="1" spans="1:7">
      <c r="A1535" s="139">
        <v>1825</v>
      </c>
      <c r="B1535" s="137" t="s">
        <v>2133</v>
      </c>
      <c r="C1535" s="137" t="s">
        <v>592</v>
      </c>
      <c r="D1535" s="137" t="s">
        <v>639</v>
      </c>
      <c r="E1535" s="139">
        <v>66.22</v>
      </c>
      <c r="F1535" s="138"/>
      <c r="G1535" s="138"/>
    </row>
    <row r="1536" ht="15.75" customHeight="1" spans="1:7">
      <c r="A1536" s="139">
        <v>1828</v>
      </c>
      <c r="B1536" s="137" t="s">
        <v>2134</v>
      </c>
      <c r="C1536" s="137" t="s">
        <v>592</v>
      </c>
      <c r="D1536" s="137" t="s">
        <v>639</v>
      </c>
      <c r="E1536" s="139">
        <v>149.99</v>
      </c>
      <c r="F1536" s="138"/>
      <c r="G1536" s="138"/>
    </row>
    <row r="1537" ht="15.75" customHeight="1" spans="1:7">
      <c r="A1537" s="139">
        <v>1845</v>
      </c>
      <c r="B1537" s="137" t="s">
        <v>2135</v>
      </c>
      <c r="C1537" s="137" t="s">
        <v>592</v>
      </c>
      <c r="D1537" s="137" t="s">
        <v>639</v>
      </c>
      <c r="E1537" s="139">
        <v>33.62</v>
      </c>
      <c r="F1537" s="138"/>
      <c r="G1537" s="138"/>
    </row>
    <row r="1538" ht="15.75" customHeight="1" spans="1:7">
      <c r="A1538" s="139">
        <v>1824</v>
      </c>
      <c r="B1538" s="137" t="s">
        <v>2136</v>
      </c>
      <c r="C1538" s="137" t="s">
        <v>592</v>
      </c>
      <c r="D1538" s="137" t="s">
        <v>639</v>
      </c>
      <c r="E1538" s="139">
        <v>79.38</v>
      </c>
      <c r="F1538" s="138"/>
      <c r="G1538" s="138"/>
    </row>
    <row r="1539" ht="15.75" customHeight="1" spans="1:7">
      <c r="A1539" s="139">
        <v>1940</v>
      </c>
      <c r="B1539" s="137" t="s">
        <v>2137</v>
      </c>
      <c r="C1539" s="137" t="s">
        <v>592</v>
      </c>
      <c r="D1539" s="137" t="s">
        <v>593</v>
      </c>
      <c r="E1539" s="139">
        <v>33.13</v>
      </c>
      <c r="F1539" s="138"/>
      <c r="G1539" s="138"/>
    </row>
    <row r="1540" ht="15.75" customHeight="1" spans="1:7">
      <c r="A1540" s="139">
        <v>1937</v>
      </c>
      <c r="B1540" s="137" t="s">
        <v>2138</v>
      </c>
      <c r="C1540" s="137" t="s">
        <v>592</v>
      </c>
      <c r="D1540" s="137" t="s">
        <v>593</v>
      </c>
      <c r="E1540" s="139">
        <v>5.59</v>
      </c>
      <c r="F1540" s="138"/>
      <c r="G1540" s="138"/>
    </row>
    <row r="1541" ht="15.75" customHeight="1" spans="1:7">
      <c r="A1541" s="139">
        <v>1939</v>
      </c>
      <c r="B1541" s="137" t="s">
        <v>2139</v>
      </c>
      <c r="C1541" s="137" t="s">
        <v>592</v>
      </c>
      <c r="D1541" s="137" t="s">
        <v>593</v>
      </c>
      <c r="E1541" s="139">
        <v>9.08</v>
      </c>
      <c r="F1541" s="138"/>
      <c r="G1541" s="138"/>
    </row>
    <row r="1542" ht="15.75" customHeight="1" spans="1:7">
      <c r="A1542" s="139">
        <v>1938</v>
      </c>
      <c r="B1542" s="137" t="s">
        <v>2140</v>
      </c>
      <c r="C1542" s="137" t="s">
        <v>592</v>
      </c>
      <c r="D1542" s="137" t="s">
        <v>593</v>
      </c>
      <c r="E1542" s="139">
        <v>6.36</v>
      </c>
      <c r="F1542" s="138"/>
      <c r="G1542" s="138"/>
    </row>
    <row r="1543" ht="15.75" customHeight="1" spans="1:7">
      <c r="A1543" s="139">
        <v>42693</v>
      </c>
      <c r="B1543" s="137" t="s">
        <v>2141</v>
      </c>
      <c r="C1543" s="137" t="s">
        <v>592</v>
      </c>
      <c r="D1543" s="137" t="s">
        <v>593</v>
      </c>
      <c r="E1543" s="139">
        <v>348.06</v>
      </c>
      <c r="F1543" s="138"/>
      <c r="G1543" s="138"/>
    </row>
    <row r="1544" ht="15.75" customHeight="1" spans="1:7">
      <c r="A1544" s="139">
        <v>42695</v>
      </c>
      <c r="B1544" s="137" t="s">
        <v>2142</v>
      </c>
      <c r="C1544" s="137" t="s">
        <v>592</v>
      </c>
      <c r="D1544" s="137" t="s">
        <v>593</v>
      </c>
      <c r="E1544" s="139">
        <v>243.17</v>
      </c>
      <c r="F1544" s="138"/>
      <c r="G1544" s="138"/>
    </row>
    <row r="1545" ht="15.75" customHeight="1" spans="1:7">
      <c r="A1545" s="139">
        <v>42694</v>
      </c>
      <c r="B1545" s="137" t="s">
        <v>2143</v>
      </c>
      <c r="C1545" s="137" t="s">
        <v>592</v>
      </c>
      <c r="D1545" s="137" t="s">
        <v>593</v>
      </c>
      <c r="E1545" s="139">
        <v>465.78</v>
      </c>
      <c r="F1545" s="138"/>
      <c r="G1545" s="138"/>
    </row>
    <row r="1546" ht="15.75" customHeight="1" spans="1:7">
      <c r="A1546" s="139">
        <v>20097</v>
      </c>
      <c r="B1546" s="137" t="s">
        <v>2144</v>
      </c>
      <c r="C1546" s="137" t="s">
        <v>592</v>
      </c>
      <c r="D1546" s="137" t="s">
        <v>593</v>
      </c>
      <c r="E1546" s="139">
        <v>20.19</v>
      </c>
      <c r="F1546" s="138"/>
      <c r="G1546" s="138"/>
    </row>
    <row r="1547" ht="15.75" customHeight="1" spans="1:7">
      <c r="A1547" s="139">
        <v>20098</v>
      </c>
      <c r="B1547" s="137" t="s">
        <v>2145</v>
      </c>
      <c r="C1547" s="137" t="s">
        <v>592</v>
      </c>
      <c r="D1547" s="137" t="s">
        <v>593</v>
      </c>
      <c r="E1547" s="139">
        <v>82.54</v>
      </c>
      <c r="F1547" s="138"/>
      <c r="G1547" s="138"/>
    </row>
    <row r="1548" ht="15.75" customHeight="1" spans="1:7">
      <c r="A1548" s="139">
        <v>20096</v>
      </c>
      <c r="B1548" s="137" t="s">
        <v>2146</v>
      </c>
      <c r="C1548" s="137" t="s">
        <v>592</v>
      </c>
      <c r="D1548" s="137" t="s">
        <v>593</v>
      </c>
      <c r="E1548" s="139">
        <v>20.9</v>
      </c>
      <c r="F1548" s="138"/>
      <c r="G1548" s="138"/>
    </row>
    <row r="1549" ht="15.75" customHeight="1" spans="1:7">
      <c r="A1549" s="139">
        <v>2628</v>
      </c>
      <c r="B1549" s="137" t="s">
        <v>2147</v>
      </c>
      <c r="C1549" s="137" t="s">
        <v>592</v>
      </c>
      <c r="D1549" s="137" t="s">
        <v>639</v>
      </c>
      <c r="E1549" s="139">
        <v>208.91</v>
      </c>
      <c r="F1549" s="138"/>
      <c r="G1549" s="138"/>
    </row>
    <row r="1550" ht="15.75" customHeight="1" spans="1:7">
      <c r="A1550" s="139">
        <v>2622</v>
      </c>
      <c r="B1550" s="137" t="s">
        <v>2148</v>
      </c>
      <c r="C1550" s="137" t="s">
        <v>592</v>
      </c>
      <c r="D1550" s="137" t="s">
        <v>639</v>
      </c>
      <c r="E1550" s="139">
        <v>4.96</v>
      </c>
      <c r="F1550" s="138"/>
      <c r="G1550" s="138"/>
    </row>
    <row r="1551" ht="15.75" customHeight="1" spans="1:7">
      <c r="A1551" s="139">
        <v>2623</v>
      </c>
      <c r="B1551" s="137" t="s">
        <v>2149</v>
      </c>
      <c r="C1551" s="137" t="s">
        <v>592</v>
      </c>
      <c r="D1551" s="137" t="s">
        <v>639</v>
      </c>
      <c r="E1551" s="139">
        <v>5.97</v>
      </c>
      <c r="F1551" s="138"/>
      <c r="G1551" s="138"/>
    </row>
    <row r="1552" ht="15.75" customHeight="1" spans="1:7">
      <c r="A1552" s="139">
        <v>2624</v>
      </c>
      <c r="B1552" s="137" t="s">
        <v>2150</v>
      </c>
      <c r="C1552" s="137" t="s">
        <v>592</v>
      </c>
      <c r="D1552" s="137" t="s">
        <v>639</v>
      </c>
      <c r="E1552" s="139">
        <v>9.49</v>
      </c>
      <c r="F1552" s="138"/>
      <c r="G1552" s="138"/>
    </row>
    <row r="1553" ht="15.75" customHeight="1" spans="1:7">
      <c r="A1553" s="139">
        <v>2625</v>
      </c>
      <c r="B1553" s="137" t="s">
        <v>2151</v>
      </c>
      <c r="C1553" s="137" t="s">
        <v>592</v>
      </c>
      <c r="D1553" s="137" t="s">
        <v>639</v>
      </c>
      <c r="E1553" s="139">
        <v>20.04</v>
      </c>
      <c r="F1553" s="138"/>
      <c r="G1553" s="138"/>
    </row>
    <row r="1554" ht="15.75" customHeight="1" spans="1:7">
      <c r="A1554" s="139">
        <v>2626</v>
      </c>
      <c r="B1554" s="137" t="s">
        <v>2152</v>
      </c>
      <c r="C1554" s="137" t="s">
        <v>592</v>
      </c>
      <c r="D1554" s="137" t="s">
        <v>639</v>
      </c>
      <c r="E1554" s="139">
        <v>29.37</v>
      </c>
      <c r="F1554" s="138"/>
      <c r="G1554" s="138"/>
    </row>
    <row r="1555" ht="15.75" customHeight="1" spans="1:7">
      <c r="A1555" s="139">
        <v>2630</v>
      </c>
      <c r="B1555" s="137" t="s">
        <v>2153</v>
      </c>
      <c r="C1555" s="137" t="s">
        <v>592</v>
      </c>
      <c r="D1555" s="137" t="s">
        <v>639</v>
      </c>
      <c r="E1555" s="139">
        <v>44.67</v>
      </c>
      <c r="F1555" s="138"/>
      <c r="G1555" s="138"/>
    </row>
    <row r="1556" ht="15.75" customHeight="1" spans="1:7">
      <c r="A1556" s="139">
        <v>2627</v>
      </c>
      <c r="B1556" s="137" t="s">
        <v>2154</v>
      </c>
      <c r="C1556" s="137" t="s">
        <v>592</v>
      </c>
      <c r="D1556" s="137" t="s">
        <v>639</v>
      </c>
      <c r="E1556" s="139">
        <v>78.69</v>
      </c>
      <c r="F1556" s="138"/>
      <c r="G1556" s="138"/>
    </row>
    <row r="1557" ht="15.75" customHeight="1" spans="1:7">
      <c r="A1557" s="139">
        <v>2629</v>
      </c>
      <c r="B1557" s="137" t="s">
        <v>2155</v>
      </c>
      <c r="C1557" s="137" t="s">
        <v>592</v>
      </c>
      <c r="D1557" s="137" t="s">
        <v>639</v>
      </c>
      <c r="E1557" s="139">
        <v>106.43</v>
      </c>
      <c r="F1557" s="138"/>
      <c r="G1557" s="138"/>
    </row>
    <row r="1558" ht="15.75" customHeight="1" spans="1:7">
      <c r="A1558" s="139">
        <v>1880</v>
      </c>
      <c r="B1558" s="137" t="s">
        <v>2156</v>
      </c>
      <c r="C1558" s="137" t="s">
        <v>592</v>
      </c>
      <c r="D1558" s="137" t="s">
        <v>593</v>
      </c>
      <c r="E1558" s="139">
        <v>4.63</v>
      </c>
      <c r="F1558" s="138"/>
      <c r="G1558" s="138"/>
    </row>
    <row r="1559" ht="15.75" customHeight="1" spans="1:7">
      <c r="A1559" s="139">
        <v>39274</v>
      </c>
      <c r="B1559" s="137" t="s">
        <v>2157</v>
      </c>
      <c r="C1559" s="137" t="s">
        <v>592</v>
      </c>
      <c r="D1559" s="137" t="s">
        <v>593</v>
      </c>
      <c r="E1559" s="139">
        <v>3.59</v>
      </c>
      <c r="F1559" s="138"/>
      <c r="G1559" s="138"/>
    </row>
    <row r="1560" ht="15.75" customHeight="1" spans="1:7">
      <c r="A1560" s="139">
        <v>12033</v>
      </c>
      <c r="B1560" s="137" t="s">
        <v>2158</v>
      </c>
      <c r="C1560" s="137" t="s">
        <v>592</v>
      </c>
      <c r="D1560" s="137" t="s">
        <v>593</v>
      </c>
      <c r="E1560" s="139">
        <v>14.77</v>
      </c>
      <c r="F1560" s="138"/>
      <c r="G1560" s="138"/>
    </row>
    <row r="1561" ht="15.75" customHeight="1" spans="1:7">
      <c r="A1561" s="139">
        <v>40408</v>
      </c>
      <c r="B1561" s="137" t="s">
        <v>2159</v>
      </c>
      <c r="C1561" s="137" t="s">
        <v>592</v>
      </c>
      <c r="D1561" s="137" t="s">
        <v>593</v>
      </c>
      <c r="E1561" s="139">
        <v>9.7</v>
      </c>
      <c r="F1561" s="138"/>
      <c r="G1561" s="138"/>
    </row>
    <row r="1562" ht="15.75" customHeight="1" spans="1:7">
      <c r="A1562" s="139">
        <v>40409</v>
      </c>
      <c r="B1562" s="137" t="s">
        <v>2160</v>
      </c>
      <c r="C1562" s="137" t="s">
        <v>592</v>
      </c>
      <c r="D1562" s="137" t="s">
        <v>593</v>
      </c>
      <c r="E1562" s="139">
        <v>3.43</v>
      </c>
      <c r="F1562" s="138"/>
      <c r="G1562" s="138"/>
    </row>
    <row r="1563" ht="15.75" customHeight="1" spans="1:7">
      <c r="A1563" s="139">
        <v>39276</v>
      </c>
      <c r="B1563" s="137" t="s">
        <v>2161</v>
      </c>
      <c r="C1563" s="137" t="s">
        <v>592</v>
      </c>
      <c r="D1563" s="137" t="s">
        <v>593</v>
      </c>
      <c r="E1563" s="139">
        <v>8.74</v>
      </c>
      <c r="F1563" s="138"/>
      <c r="G1563" s="138"/>
    </row>
    <row r="1564" ht="15.75" customHeight="1" spans="1:7">
      <c r="A1564" s="139">
        <v>39277</v>
      </c>
      <c r="B1564" s="137" t="s">
        <v>2162</v>
      </c>
      <c r="C1564" s="137" t="s">
        <v>592</v>
      </c>
      <c r="D1564" s="137" t="s">
        <v>593</v>
      </c>
      <c r="E1564" s="139">
        <v>23.61</v>
      </c>
      <c r="F1564" s="138"/>
      <c r="G1564" s="138"/>
    </row>
    <row r="1565" ht="15.75" customHeight="1" spans="1:7">
      <c r="A1565" s="139">
        <v>12034</v>
      </c>
      <c r="B1565" s="137" t="s">
        <v>2163</v>
      </c>
      <c r="C1565" s="137" t="s">
        <v>592</v>
      </c>
      <c r="D1565" s="137" t="s">
        <v>593</v>
      </c>
      <c r="E1565" s="139">
        <v>6.69</v>
      </c>
      <c r="F1565" s="138"/>
      <c r="G1565" s="138"/>
    </row>
    <row r="1566" ht="15.75" customHeight="1" spans="1:7">
      <c r="A1566" s="139">
        <v>39879</v>
      </c>
      <c r="B1566" s="137" t="s">
        <v>2164</v>
      </c>
      <c r="C1566" s="137" t="s">
        <v>592</v>
      </c>
      <c r="D1566" s="137" t="s">
        <v>639</v>
      </c>
      <c r="E1566" s="139">
        <v>4.87</v>
      </c>
      <c r="F1566" s="138"/>
      <c r="G1566" s="138"/>
    </row>
    <row r="1567" ht="15.75" customHeight="1" spans="1:7">
      <c r="A1567" s="139">
        <v>39880</v>
      </c>
      <c r="B1567" s="137" t="s">
        <v>2165</v>
      </c>
      <c r="C1567" s="137" t="s">
        <v>592</v>
      </c>
      <c r="D1567" s="137" t="s">
        <v>639</v>
      </c>
      <c r="E1567" s="139">
        <v>10.8</v>
      </c>
      <c r="F1567" s="138"/>
      <c r="G1567" s="138"/>
    </row>
    <row r="1568" ht="15.75" customHeight="1" spans="1:7">
      <c r="A1568" s="139">
        <v>39881</v>
      </c>
      <c r="B1568" s="137" t="s">
        <v>2166</v>
      </c>
      <c r="C1568" s="137" t="s">
        <v>592</v>
      </c>
      <c r="D1568" s="137" t="s">
        <v>639</v>
      </c>
      <c r="E1568" s="139">
        <v>17.33</v>
      </c>
      <c r="F1568" s="138"/>
      <c r="G1568" s="138"/>
    </row>
    <row r="1569" ht="15.75" customHeight="1" spans="1:7">
      <c r="A1569" s="139">
        <v>39882</v>
      </c>
      <c r="B1569" s="137" t="s">
        <v>2167</v>
      </c>
      <c r="C1569" s="137" t="s">
        <v>592</v>
      </c>
      <c r="D1569" s="137" t="s">
        <v>639</v>
      </c>
      <c r="E1569" s="139">
        <v>45.66</v>
      </c>
      <c r="F1569" s="138"/>
      <c r="G1569" s="138"/>
    </row>
    <row r="1570" ht="15.75" customHeight="1" spans="1:7">
      <c r="A1570" s="139">
        <v>39883</v>
      </c>
      <c r="B1570" s="137" t="s">
        <v>2168</v>
      </c>
      <c r="C1570" s="137" t="s">
        <v>592</v>
      </c>
      <c r="D1570" s="137" t="s">
        <v>639</v>
      </c>
      <c r="E1570" s="139">
        <v>72.9</v>
      </c>
      <c r="F1570" s="138"/>
      <c r="G1570" s="138"/>
    </row>
    <row r="1571" ht="15.75" customHeight="1" spans="1:7">
      <c r="A1571" s="139">
        <v>39884</v>
      </c>
      <c r="B1571" s="137" t="s">
        <v>2169</v>
      </c>
      <c r="C1571" s="137" t="s">
        <v>592</v>
      </c>
      <c r="D1571" s="137" t="s">
        <v>639</v>
      </c>
      <c r="E1571" s="139">
        <v>108.29</v>
      </c>
      <c r="F1571" s="138"/>
      <c r="G1571" s="138"/>
    </row>
    <row r="1572" ht="15.75" customHeight="1" spans="1:7">
      <c r="A1572" s="139">
        <v>39885</v>
      </c>
      <c r="B1572" s="137" t="s">
        <v>2170</v>
      </c>
      <c r="C1572" s="137" t="s">
        <v>592</v>
      </c>
      <c r="D1572" s="137" t="s">
        <v>639</v>
      </c>
      <c r="E1572" s="139">
        <v>257.36</v>
      </c>
      <c r="F1572" s="138"/>
      <c r="G1572" s="138"/>
    </row>
    <row r="1573" ht="15.75" customHeight="1" spans="1:7">
      <c r="A1573" s="139">
        <v>1777</v>
      </c>
      <c r="B1573" s="137" t="s">
        <v>2171</v>
      </c>
      <c r="C1573" s="137" t="s">
        <v>592</v>
      </c>
      <c r="D1573" s="137" t="s">
        <v>639</v>
      </c>
      <c r="E1573" s="139">
        <v>92.31</v>
      </c>
      <c r="F1573" s="138"/>
      <c r="G1573" s="138"/>
    </row>
    <row r="1574" ht="15.75" customHeight="1" spans="1:7">
      <c r="A1574" s="139">
        <v>1819</v>
      </c>
      <c r="B1574" s="137" t="s">
        <v>2172</v>
      </c>
      <c r="C1574" s="137" t="s">
        <v>592</v>
      </c>
      <c r="D1574" s="137" t="s">
        <v>639</v>
      </c>
      <c r="E1574" s="139">
        <v>67.16</v>
      </c>
      <c r="F1574" s="138"/>
      <c r="G1574" s="138"/>
    </row>
    <row r="1575" ht="15.75" customHeight="1" spans="1:7">
      <c r="A1575" s="139">
        <v>1775</v>
      </c>
      <c r="B1575" s="137" t="s">
        <v>2173</v>
      </c>
      <c r="C1575" s="137" t="s">
        <v>592</v>
      </c>
      <c r="D1575" s="137" t="s">
        <v>639</v>
      </c>
      <c r="E1575" s="139">
        <v>20.08</v>
      </c>
      <c r="F1575" s="138"/>
      <c r="G1575" s="138"/>
    </row>
    <row r="1576" ht="15.75" customHeight="1" spans="1:7">
      <c r="A1576" s="139">
        <v>1776</v>
      </c>
      <c r="B1576" s="137" t="s">
        <v>2174</v>
      </c>
      <c r="C1576" s="137" t="s">
        <v>592</v>
      </c>
      <c r="D1576" s="137" t="s">
        <v>639</v>
      </c>
      <c r="E1576" s="139">
        <v>54.64</v>
      </c>
      <c r="F1576" s="138"/>
      <c r="G1576" s="138"/>
    </row>
    <row r="1577" ht="15.75" customHeight="1" spans="1:7">
      <c r="A1577" s="139">
        <v>1778</v>
      </c>
      <c r="B1577" s="137" t="s">
        <v>2175</v>
      </c>
      <c r="C1577" s="137" t="s">
        <v>592</v>
      </c>
      <c r="D1577" s="137" t="s">
        <v>639</v>
      </c>
      <c r="E1577" s="139">
        <v>223.44</v>
      </c>
      <c r="F1577" s="138"/>
      <c r="G1577" s="138"/>
    </row>
    <row r="1578" ht="15.75" customHeight="1" spans="1:7">
      <c r="A1578" s="139">
        <v>1818</v>
      </c>
      <c r="B1578" s="137" t="s">
        <v>2176</v>
      </c>
      <c r="C1578" s="137" t="s">
        <v>592</v>
      </c>
      <c r="D1578" s="137" t="s">
        <v>639</v>
      </c>
      <c r="E1578" s="139">
        <v>148.32</v>
      </c>
      <c r="F1578" s="138"/>
      <c r="G1578" s="138"/>
    </row>
    <row r="1579" ht="15.75" customHeight="1" spans="1:7">
      <c r="A1579" s="139">
        <v>1820</v>
      </c>
      <c r="B1579" s="137" t="s">
        <v>2177</v>
      </c>
      <c r="C1579" s="137" t="s">
        <v>592</v>
      </c>
      <c r="D1579" s="137" t="s">
        <v>639</v>
      </c>
      <c r="E1579" s="139">
        <v>29</v>
      </c>
      <c r="F1579" s="138"/>
      <c r="G1579" s="138"/>
    </row>
    <row r="1580" ht="15.75" customHeight="1" spans="1:7">
      <c r="A1580" s="139">
        <v>1779</v>
      </c>
      <c r="B1580" s="137" t="s">
        <v>2178</v>
      </c>
      <c r="C1580" s="137" t="s">
        <v>592</v>
      </c>
      <c r="D1580" s="137" t="s">
        <v>639</v>
      </c>
      <c r="E1580" s="139">
        <v>324.96</v>
      </c>
      <c r="F1580" s="138"/>
      <c r="G1580" s="138"/>
    </row>
    <row r="1581" ht="15.75" customHeight="1" spans="1:7">
      <c r="A1581" s="139">
        <v>1780</v>
      </c>
      <c r="B1581" s="137" t="s">
        <v>2179</v>
      </c>
      <c r="C1581" s="137" t="s">
        <v>592</v>
      </c>
      <c r="D1581" s="137" t="s">
        <v>639</v>
      </c>
      <c r="E1581" s="139">
        <v>669.91</v>
      </c>
      <c r="F1581" s="138"/>
      <c r="G1581" s="138"/>
    </row>
    <row r="1582" ht="15.75" customHeight="1" spans="1:7">
      <c r="A1582" s="139">
        <v>1783</v>
      </c>
      <c r="B1582" s="137" t="s">
        <v>2180</v>
      </c>
      <c r="C1582" s="137" t="s">
        <v>592</v>
      </c>
      <c r="D1582" s="137" t="s">
        <v>639</v>
      </c>
      <c r="E1582" s="139">
        <v>70.83</v>
      </c>
      <c r="F1582" s="138"/>
      <c r="G1582" s="138"/>
    </row>
    <row r="1583" ht="15.75" customHeight="1" spans="1:7">
      <c r="A1583" s="139">
        <v>1782</v>
      </c>
      <c r="B1583" s="137" t="s">
        <v>2181</v>
      </c>
      <c r="C1583" s="137" t="s">
        <v>592</v>
      </c>
      <c r="D1583" s="137" t="s">
        <v>639</v>
      </c>
      <c r="E1583" s="139">
        <v>56</v>
      </c>
      <c r="F1583" s="138"/>
      <c r="G1583" s="138"/>
    </row>
    <row r="1584" ht="15.75" customHeight="1" spans="1:7">
      <c r="A1584" s="139">
        <v>1817</v>
      </c>
      <c r="B1584" s="137" t="s">
        <v>2182</v>
      </c>
      <c r="C1584" s="137" t="s">
        <v>592</v>
      </c>
      <c r="D1584" s="137" t="s">
        <v>639</v>
      </c>
      <c r="E1584" s="139">
        <v>16.69</v>
      </c>
      <c r="F1584" s="138"/>
      <c r="G1584" s="138"/>
    </row>
    <row r="1585" ht="15.75" customHeight="1" spans="1:7">
      <c r="A1585" s="139">
        <v>1781</v>
      </c>
      <c r="B1585" s="137" t="s">
        <v>2183</v>
      </c>
      <c r="C1585" s="137" t="s">
        <v>592</v>
      </c>
      <c r="D1585" s="137" t="s">
        <v>639</v>
      </c>
      <c r="E1585" s="139">
        <v>36.49</v>
      </c>
      <c r="F1585" s="138"/>
      <c r="G1585" s="138"/>
    </row>
    <row r="1586" ht="15.75" customHeight="1" spans="1:7">
      <c r="A1586" s="139">
        <v>1784</v>
      </c>
      <c r="B1586" s="137" t="s">
        <v>2184</v>
      </c>
      <c r="C1586" s="137" t="s">
        <v>592</v>
      </c>
      <c r="D1586" s="137" t="s">
        <v>639</v>
      </c>
      <c r="E1586" s="139">
        <v>200.01</v>
      </c>
      <c r="F1586" s="138"/>
      <c r="G1586" s="138"/>
    </row>
    <row r="1587" ht="15.75" customHeight="1" spans="1:7">
      <c r="A1587" s="139">
        <v>1810</v>
      </c>
      <c r="B1587" s="137" t="s">
        <v>2185</v>
      </c>
      <c r="C1587" s="137" t="s">
        <v>592</v>
      </c>
      <c r="D1587" s="137" t="s">
        <v>639</v>
      </c>
      <c r="E1587" s="139">
        <v>110.94</v>
      </c>
      <c r="F1587" s="138"/>
      <c r="G1587" s="138"/>
    </row>
    <row r="1588" ht="15.75" customHeight="1" spans="1:7">
      <c r="A1588" s="139">
        <v>1811</v>
      </c>
      <c r="B1588" s="137" t="s">
        <v>2186</v>
      </c>
      <c r="C1588" s="137" t="s">
        <v>592</v>
      </c>
      <c r="D1588" s="137" t="s">
        <v>639</v>
      </c>
      <c r="E1588" s="139">
        <v>24</v>
      </c>
      <c r="F1588" s="138"/>
      <c r="G1588" s="138"/>
    </row>
    <row r="1589" ht="15.75" customHeight="1" spans="1:7">
      <c r="A1589" s="139">
        <v>1812</v>
      </c>
      <c r="B1589" s="137" t="s">
        <v>2187</v>
      </c>
      <c r="C1589" s="137" t="s">
        <v>592</v>
      </c>
      <c r="D1589" s="137" t="s">
        <v>639</v>
      </c>
      <c r="E1589" s="139">
        <v>280.05</v>
      </c>
      <c r="F1589" s="138"/>
      <c r="G1589" s="138"/>
    </row>
    <row r="1590" ht="15.75" customHeight="1" spans="1:7">
      <c r="A1590" s="139">
        <v>40386</v>
      </c>
      <c r="B1590" s="137" t="s">
        <v>2188</v>
      </c>
      <c r="C1590" s="137" t="s">
        <v>592</v>
      </c>
      <c r="D1590" s="137" t="s">
        <v>639</v>
      </c>
      <c r="E1590" s="139">
        <v>88.26</v>
      </c>
      <c r="F1590" s="138"/>
      <c r="G1590" s="138"/>
    </row>
    <row r="1591" ht="15.75" customHeight="1" spans="1:7">
      <c r="A1591" s="139">
        <v>40384</v>
      </c>
      <c r="B1591" s="137" t="s">
        <v>2189</v>
      </c>
      <c r="C1591" s="137" t="s">
        <v>592</v>
      </c>
      <c r="D1591" s="137" t="s">
        <v>639</v>
      </c>
      <c r="E1591" s="139">
        <v>60.42</v>
      </c>
      <c r="F1591" s="138"/>
      <c r="G1591" s="138"/>
    </row>
    <row r="1592" ht="15.75" customHeight="1" spans="1:7">
      <c r="A1592" s="139">
        <v>40379</v>
      </c>
      <c r="B1592" s="137" t="s">
        <v>2190</v>
      </c>
      <c r="C1592" s="137" t="s">
        <v>592</v>
      </c>
      <c r="D1592" s="137" t="s">
        <v>639</v>
      </c>
      <c r="E1592" s="139">
        <v>20.89</v>
      </c>
      <c r="F1592" s="138"/>
      <c r="G1592" s="138"/>
    </row>
    <row r="1593" ht="15.75" customHeight="1" spans="1:7">
      <c r="A1593" s="139">
        <v>40423</v>
      </c>
      <c r="B1593" s="137" t="s">
        <v>2191</v>
      </c>
      <c r="C1593" s="137" t="s">
        <v>592</v>
      </c>
      <c r="D1593" s="137" t="s">
        <v>639</v>
      </c>
      <c r="E1593" s="139">
        <v>39.53</v>
      </c>
      <c r="F1593" s="138"/>
      <c r="G1593" s="138"/>
    </row>
    <row r="1594" ht="15.75" customHeight="1" spans="1:7">
      <c r="A1594" s="139">
        <v>40389</v>
      </c>
      <c r="B1594" s="137" t="s">
        <v>2192</v>
      </c>
      <c r="C1594" s="137" t="s">
        <v>592</v>
      </c>
      <c r="D1594" s="137" t="s">
        <v>639</v>
      </c>
      <c r="E1594" s="139">
        <v>250.69</v>
      </c>
      <c r="F1594" s="138"/>
      <c r="G1594" s="138"/>
    </row>
    <row r="1595" ht="15.75" customHeight="1" spans="1:7">
      <c r="A1595" s="139">
        <v>40388</v>
      </c>
      <c r="B1595" s="137" t="s">
        <v>2193</v>
      </c>
      <c r="C1595" s="137" t="s">
        <v>592</v>
      </c>
      <c r="D1595" s="137" t="s">
        <v>639</v>
      </c>
      <c r="E1595" s="139">
        <v>125.48</v>
      </c>
      <c r="F1595" s="138"/>
      <c r="G1595" s="138"/>
    </row>
    <row r="1596" ht="15.75" customHeight="1" spans="1:7">
      <c r="A1596" s="139">
        <v>40381</v>
      </c>
      <c r="B1596" s="137" t="s">
        <v>2194</v>
      </c>
      <c r="C1596" s="137" t="s">
        <v>592</v>
      </c>
      <c r="D1596" s="137" t="s">
        <v>639</v>
      </c>
      <c r="E1596" s="139">
        <v>27.85</v>
      </c>
      <c r="F1596" s="138"/>
      <c r="G1596" s="138"/>
    </row>
    <row r="1597" ht="15.75" customHeight="1" spans="1:7">
      <c r="A1597" s="139">
        <v>40391</v>
      </c>
      <c r="B1597" s="137" t="s">
        <v>2195</v>
      </c>
      <c r="C1597" s="137" t="s">
        <v>592</v>
      </c>
      <c r="D1597" s="137" t="s">
        <v>639</v>
      </c>
      <c r="E1597" s="139">
        <v>650.67</v>
      </c>
      <c r="F1597" s="138"/>
      <c r="G1597" s="138"/>
    </row>
    <row r="1598" ht="15.75" customHeight="1" spans="1:7">
      <c r="A1598" s="139">
        <v>2609</v>
      </c>
      <c r="B1598" s="137" t="s">
        <v>2196</v>
      </c>
      <c r="C1598" s="137" t="s">
        <v>592</v>
      </c>
      <c r="D1598" s="137" t="s">
        <v>639</v>
      </c>
      <c r="E1598" s="139">
        <v>4.66</v>
      </c>
      <c r="F1598" s="138"/>
      <c r="G1598" s="138"/>
    </row>
    <row r="1599" ht="15.75" customHeight="1" spans="1:7">
      <c r="A1599" s="139">
        <v>2634</v>
      </c>
      <c r="B1599" s="137" t="s">
        <v>2197</v>
      </c>
      <c r="C1599" s="137" t="s">
        <v>592</v>
      </c>
      <c r="D1599" s="137" t="s">
        <v>639</v>
      </c>
      <c r="E1599" s="139">
        <v>6.12</v>
      </c>
      <c r="F1599" s="138"/>
      <c r="G1599" s="138"/>
    </row>
    <row r="1600" ht="15.75" customHeight="1" spans="1:7">
      <c r="A1600" s="139">
        <v>2611</v>
      </c>
      <c r="B1600" s="137" t="s">
        <v>2198</v>
      </c>
      <c r="C1600" s="137" t="s">
        <v>592</v>
      </c>
      <c r="D1600" s="137" t="s">
        <v>639</v>
      </c>
      <c r="E1600" s="139">
        <v>17.25</v>
      </c>
      <c r="F1600" s="138"/>
      <c r="G1600" s="138"/>
    </row>
    <row r="1601" ht="15.75" customHeight="1" spans="1:7">
      <c r="A1601" s="139">
        <v>40414</v>
      </c>
      <c r="B1601" s="137" t="s">
        <v>2199</v>
      </c>
      <c r="C1601" s="137" t="s">
        <v>592</v>
      </c>
      <c r="D1601" s="137" t="s">
        <v>639</v>
      </c>
      <c r="E1601" s="139">
        <v>18.86</v>
      </c>
      <c r="F1601" s="138"/>
      <c r="G1601" s="138"/>
    </row>
    <row r="1602" ht="15.75" customHeight="1" spans="1:7">
      <c r="A1602" s="139">
        <v>40416</v>
      </c>
      <c r="B1602" s="137" t="s">
        <v>2200</v>
      </c>
      <c r="C1602" s="137" t="s">
        <v>592</v>
      </c>
      <c r="D1602" s="137" t="s">
        <v>639</v>
      </c>
      <c r="E1602" s="139">
        <v>26.08</v>
      </c>
      <c r="F1602" s="138"/>
      <c r="G1602" s="138"/>
    </row>
    <row r="1603" ht="15.75" customHeight="1" spans="1:7">
      <c r="A1603" s="139">
        <v>40418</v>
      </c>
      <c r="B1603" s="137" t="s">
        <v>2201</v>
      </c>
      <c r="C1603" s="137" t="s">
        <v>592</v>
      </c>
      <c r="D1603" s="137" t="s">
        <v>639</v>
      </c>
      <c r="E1603" s="139">
        <v>31.1</v>
      </c>
      <c r="F1603" s="138"/>
      <c r="G1603" s="138"/>
    </row>
    <row r="1604" ht="15.75" customHeight="1" spans="1:7">
      <c r="A1604" s="139">
        <v>34359</v>
      </c>
      <c r="B1604" s="137" t="s">
        <v>2202</v>
      </c>
      <c r="C1604" s="137" t="s">
        <v>592</v>
      </c>
      <c r="D1604" s="137" t="s">
        <v>639</v>
      </c>
      <c r="E1604" s="139">
        <v>9.44</v>
      </c>
      <c r="F1604" s="138"/>
      <c r="G1604" s="138"/>
    </row>
    <row r="1605" ht="15.75" customHeight="1" spans="1:7">
      <c r="A1605" s="139">
        <v>1789</v>
      </c>
      <c r="B1605" s="137" t="s">
        <v>2203</v>
      </c>
      <c r="C1605" s="137" t="s">
        <v>592</v>
      </c>
      <c r="D1605" s="137" t="s">
        <v>639</v>
      </c>
      <c r="E1605" s="139">
        <v>88.6</v>
      </c>
      <c r="F1605" s="138"/>
      <c r="G1605" s="138"/>
    </row>
    <row r="1606" ht="15.75" customHeight="1" spans="1:7">
      <c r="A1606" s="139">
        <v>1788</v>
      </c>
      <c r="B1606" s="137" t="s">
        <v>2204</v>
      </c>
      <c r="C1606" s="137" t="s">
        <v>592</v>
      </c>
      <c r="D1606" s="137" t="s">
        <v>639</v>
      </c>
      <c r="E1606" s="139">
        <v>71.02</v>
      </c>
      <c r="F1606" s="138"/>
      <c r="G1606" s="138"/>
    </row>
    <row r="1607" ht="15.75" customHeight="1" spans="1:7">
      <c r="A1607" s="139">
        <v>1786</v>
      </c>
      <c r="B1607" s="137" t="s">
        <v>2205</v>
      </c>
      <c r="C1607" s="137" t="s">
        <v>592</v>
      </c>
      <c r="D1607" s="137" t="s">
        <v>639</v>
      </c>
      <c r="E1607" s="139">
        <v>17.63</v>
      </c>
      <c r="F1607" s="138"/>
      <c r="G1607" s="138"/>
    </row>
    <row r="1608" ht="15.75" customHeight="1" spans="1:7">
      <c r="A1608" s="139">
        <v>1787</v>
      </c>
      <c r="B1608" s="137" t="s">
        <v>2206</v>
      </c>
      <c r="C1608" s="137" t="s">
        <v>592</v>
      </c>
      <c r="D1608" s="137" t="s">
        <v>639</v>
      </c>
      <c r="E1608" s="139">
        <v>42.22</v>
      </c>
      <c r="F1608" s="138"/>
      <c r="G1608" s="138"/>
    </row>
    <row r="1609" ht="15.75" customHeight="1" spans="1:7">
      <c r="A1609" s="139">
        <v>1791</v>
      </c>
      <c r="B1609" s="137" t="s">
        <v>2207</v>
      </c>
      <c r="C1609" s="137" t="s">
        <v>592</v>
      </c>
      <c r="D1609" s="137" t="s">
        <v>639</v>
      </c>
      <c r="E1609" s="139">
        <v>256.04</v>
      </c>
      <c r="F1609" s="138"/>
      <c r="G1609" s="138"/>
    </row>
    <row r="1610" ht="15.75" customHeight="1" spans="1:7">
      <c r="A1610" s="139">
        <v>1790</v>
      </c>
      <c r="B1610" s="137" t="s">
        <v>2208</v>
      </c>
      <c r="C1610" s="137" t="s">
        <v>592</v>
      </c>
      <c r="D1610" s="137" t="s">
        <v>639</v>
      </c>
      <c r="E1610" s="139">
        <v>147.54</v>
      </c>
      <c r="F1610" s="138"/>
      <c r="G1610" s="138"/>
    </row>
    <row r="1611" ht="15.75" customHeight="1" spans="1:7">
      <c r="A1611" s="139">
        <v>1813</v>
      </c>
      <c r="B1611" s="137" t="s">
        <v>2209</v>
      </c>
      <c r="C1611" s="137" t="s">
        <v>592</v>
      </c>
      <c r="D1611" s="137" t="s">
        <v>639</v>
      </c>
      <c r="E1611" s="139">
        <v>27.98</v>
      </c>
      <c r="F1611" s="138"/>
      <c r="G1611" s="138"/>
    </row>
    <row r="1612" ht="15.75" customHeight="1" spans="1:7">
      <c r="A1612" s="139">
        <v>1792</v>
      </c>
      <c r="B1612" s="137" t="s">
        <v>2210</v>
      </c>
      <c r="C1612" s="137" t="s">
        <v>592</v>
      </c>
      <c r="D1612" s="137" t="s">
        <v>639</v>
      </c>
      <c r="E1612" s="139">
        <v>345.62</v>
      </c>
      <c r="F1612" s="138"/>
      <c r="G1612" s="138"/>
    </row>
    <row r="1613" ht="15.75" customHeight="1" spans="1:7">
      <c r="A1613" s="139">
        <v>1793</v>
      </c>
      <c r="B1613" s="137" t="s">
        <v>2211</v>
      </c>
      <c r="C1613" s="137" t="s">
        <v>592</v>
      </c>
      <c r="D1613" s="137" t="s">
        <v>639</v>
      </c>
      <c r="E1613" s="139">
        <v>698.39</v>
      </c>
      <c r="F1613" s="138"/>
      <c r="G1613" s="138"/>
    </row>
    <row r="1614" ht="15.75" customHeight="1" spans="1:7">
      <c r="A1614" s="139">
        <v>1809</v>
      </c>
      <c r="B1614" s="137" t="s">
        <v>2212</v>
      </c>
      <c r="C1614" s="137" t="s">
        <v>592</v>
      </c>
      <c r="D1614" s="137" t="s">
        <v>639</v>
      </c>
      <c r="E1614" s="139">
        <v>83.06</v>
      </c>
      <c r="F1614" s="138"/>
      <c r="G1614" s="138"/>
    </row>
    <row r="1615" ht="15.75" customHeight="1" spans="1:7">
      <c r="A1615" s="139">
        <v>1814</v>
      </c>
      <c r="B1615" s="137" t="s">
        <v>2213</v>
      </c>
      <c r="C1615" s="137" t="s">
        <v>592</v>
      </c>
      <c r="D1615" s="137" t="s">
        <v>639</v>
      </c>
      <c r="E1615" s="139">
        <v>68.23</v>
      </c>
      <c r="F1615" s="138"/>
      <c r="G1615" s="138"/>
    </row>
    <row r="1616" ht="15.75" customHeight="1" spans="1:7">
      <c r="A1616" s="139">
        <v>1803</v>
      </c>
      <c r="B1616" s="137" t="s">
        <v>2214</v>
      </c>
      <c r="C1616" s="137" t="s">
        <v>592</v>
      </c>
      <c r="D1616" s="137" t="s">
        <v>639</v>
      </c>
      <c r="E1616" s="139">
        <v>17.24</v>
      </c>
      <c r="F1616" s="138"/>
      <c r="G1616" s="138"/>
    </row>
    <row r="1617" ht="15.75" customHeight="1" spans="1:7">
      <c r="A1617" s="139">
        <v>1805</v>
      </c>
      <c r="B1617" s="137" t="s">
        <v>2215</v>
      </c>
      <c r="C1617" s="137" t="s">
        <v>592</v>
      </c>
      <c r="D1617" s="137" t="s">
        <v>639</v>
      </c>
      <c r="E1617" s="139">
        <v>39.6</v>
      </c>
      <c r="F1617" s="138"/>
      <c r="G1617" s="138"/>
    </row>
    <row r="1618" ht="15.75" customHeight="1" spans="1:7">
      <c r="A1618" s="139">
        <v>1821</v>
      </c>
      <c r="B1618" s="137" t="s">
        <v>2216</v>
      </c>
      <c r="C1618" s="137" t="s">
        <v>592</v>
      </c>
      <c r="D1618" s="137" t="s">
        <v>639</v>
      </c>
      <c r="E1618" s="139">
        <v>233.93</v>
      </c>
      <c r="F1618" s="138"/>
      <c r="G1618" s="138"/>
    </row>
    <row r="1619" ht="15.75" customHeight="1" spans="1:7">
      <c r="A1619" s="139">
        <v>1806</v>
      </c>
      <c r="B1619" s="137" t="s">
        <v>2217</v>
      </c>
      <c r="C1619" s="137" t="s">
        <v>592</v>
      </c>
      <c r="D1619" s="137" t="s">
        <v>639</v>
      </c>
      <c r="E1619" s="139">
        <v>139.24</v>
      </c>
      <c r="F1619" s="138"/>
      <c r="G1619" s="138"/>
    </row>
    <row r="1620" ht="15.75" customHeight="1" spans="1:7">
      <c r="A1620" s="139">
        <v>1804</v>
      </c>
      <c r="B1620" s="137" t="s">
        <v>2218</v>
      </c>
      <c r="C1620" s="137" t="s">
        <v>592</v>
      </c>
      <c r="D1620" s="137" t="s">
        <v>639</v>
      </c>
      <c r="E1620" s="139">
        <v>24.54</v>
      </c>
      <c r="F1620" s="138"/>
      <c r="G1620" s="138"/>
    </row>
    <row r="1621" ht="15.75" customHeight="1" spans="1:7">
      <c r="A1621" s="139">
        <v>1807</v>
      </c>
      <c r="B1621" s="137" t="s">
        <v>2219</v>
      </c>
      <c r="C1621" s="137" t="s">
        <v>592</v>
      </c>
      <c r="D1621" s="137" t="s">
        <v>639</v>
      </c>
      <c r="E1621" s="139">
        <v>334.56</v>
      </c>
      <c r="F1621" s="138"/>
      <c r="G1621" s="138"/>
    </row>
    <row r="1622" ht="15.75" customHeight="1" spans="1:7">
      <c r="A1622" s="139">
        <v>1808</v>
      </c>
      <c r="B1622" s="137" t="s">
        <v>2220</v>
      </c>
      <c r="C1622" s="137" t="s">
        <v>592</v>
      </c>
      <c r="D1622" s="137" t="s">
        <v>639</v>
      </c>
      <c r="E1622" s="139">
        <v>670.74</v>
      </c>
      <c r="F1622" s="138"/>
      <c r="G1622" s="138"/>
    </row>
    <row r="1623" ht="15.75" customHeight="1" spans="1:7">
      <c r="A1623" s="139">
        <v>1797</v>
      </c>
      <c r="B1623" s="137" t="s">
        <v>2221</v>
      </c>
      <c r="C1623" s="137" t="s">
        <v>592</v>
      </c>
      <c r="D1623" s="137" t="s">
        <v>639</v>
      </c>
      <c r="E1623" s="139">
        <v>100.6</v>
      </c>
      <c r="F1623" s="138"/>
      <c r="G1623" s="138"/>
    </row>
    <row r="1624" ht="15.75" customHeight="1" spans="1:7">
      <c r="A1624" s="139">
        <v>1796</v>
      </c>
      <c r="B1624" s="137" t="s">
        <v>2222</v>
      </c>
      <c r="C1624" s="137" t="s">
        <v>592</v>
      </c>
      <c r="D1624" s="137" t="s">
        <v>639</v>
      </c>
      <c r="E1624" s="139">
        <v>77.17</v>
      </c>
      <c r="F1624" s="138"/>
      <c r="G1624" s="138"/>
    </row>
    <row r="1625" ht="15.75" customHeight="1" spans="1:7">
      <c r="A1625" s="139">
        <v>1794</v>
      </c>
      <c r="B1625" s="137" t="s">
        <v>2223</v>
      </c>
      <c r="C1625" s="137" t="s">
        <v>592</v>
      </c>
      <c r="D1625" s="137" t="s">
        <v>639</v>
      </c>
      <c r="E1625" s="139">
        <v>18.42</v>
      </c>
      <c r="F1625" s="138"/>
      <c r="G1625" s="138"/>
    </row>
    <row r="1626" ht="15.75" customHeight="1" spans="1:7">
      <c r="A1626" s="139">
        <v>1816</v>
      </c>
      <c r="B1626" s="137" t="s">
        <v>2224</v>
      </c>
      <c r="C1626" s="137" t="s">
        <v>592</v>
      </c>
      <c r="D1626" s="137" t="s">
        <v>639</v>
      </c>
      <c r="E1626" s="139">
        <v>41.53</v>
      </c>
      <c r="F1626" s="138"/>
      <c r="G1626" s="138"/>
    </row>
    <row r="1627" ht="15.75" customHeight="1" spans="1:7">
      <c r="A1627" s="139">
        <v>1815</v>
      </c>
      <c r="B1627" s="137" t="s">
        <v>2225</v>
      </c>
      <c r="C1627" s="137" t="s">
        <v>592</v>
      </c>
      <c r="D1627" s="137" t="s">
        <v>639</v>
      </c>
      <c r="E1627" s="139">
        <v>318.96</v>
      </c>
      <c r="F1627" s="138"/>
      <c r="G1627" s="138"/>
    </row>
    <row r="1628" ht="15.75" customHeight="1" spans="1:7">
      <c r="A1628" s="139">
        <v>1798</v>
      </c>
      <c r="B1628" s="137" t="s">
        <v>2226</v>
      </c>
      <c r="C1628" s="137" t="s">
        <v>592</v>
      </c>
      <c r="D1628" s="137" t="s">
        <v>639</v>
      </c>
      <c r="E1628" s="139">
        <v>142.72</v>
      </c>
      <c r="F1628" s="138"/>
      <c r="G1628" s="138"/>
    </row>
    <row r="1629" ht="15.75" customHeight="1" spans="1:7">
      <c r="A1629" s="139">
        <v>1795</v>
      </c>
      <c r="B1629" s="137" t="s">
        <v>2227</v>
      </c>
      <c r="C1629" s="137" t="s">
        <v>592</v>
      </c>
      <c r="D1629" s="137" t="s">
        <v>639</v>
      </c>
      <c r="E1629" s="139">
        <v>25.52</v>
      </c>
      <c r="F1629" s="138"/>
      <c r="G1629" s="138"/>
    </row>
    <row r="1630" ht="15.75" customHeight="1" spans="1:7">
      <c r="A1630" s="139">
        <v>1799</v>
      </c>
      <c r="B1630" s="137" t="s">
        <v>2228</v>
      </c>
      <c r="C1630" s="137" t="s">
        <v>592</v>
      </c>
      <c r="D1630" s="137" t="s">
        <v>639</v>
      </c>
      <c r="E1630" s="139">
        <v>415.42</v>
      </c>
      <c r="F1630" s="138"/>
      <c r="G1630" s="138"/>
    </row>
    <row r="1631" ht="15.75" customHeight="1" spans="1:7">
      <c r="A1631" s="139">
        <v>1800</v>
      </c>
      <c r="B1631" s="137" t="s">
        <v>2229</v>
      </c>
      <c r="C1631" s="137" t="s">
        <v>592</v>
      </c>
      <c r="D1631" s="137" t="s">
        <v>639</v>
      </c>
      <c r="E1631" s="139">
        <v>793.11</v>
      </c>
      <c r="F1631" s="138"/>
      <c r="G1631" s="138"/>
    </row>
    <row r="1632" ht="15.75" customHeight="1" spans="1:7">
      <c r="A1632" s="139">
        <v>1802</v>
      </c>
      <c r="B1632" s="137" t="s">
        <v>2230</v>
      </c>
      <c r="C1632" s="137" t="s">
        <v>592</v>
      </c>
      <c r="D1632" s="137" t="s">
        <v>639</v>
      </c>
      <c r="E1632" s="139">
        <v>1983.88</v>
      </c>
      <c r="F1632" s="138"/>
      <c r="G1632" s="138"/>
    </row>
    <row r="1633" ht="15.75" customHeight="1" spans="1:7">
      <c r="A1633" s="139">
        <v>40385</v>
      </c>
      <c r="B1633" s="137" t="s">
        <v>2231</v>
      </c>
      <c r="C1633" s="137" t="s">
        <v>592</v>
      </c>
      <c r="D1633" s="137" t="s">
        <v>639</v>
      </c>
      <c r="E1633" s="139">
        <v>88.26</v>
      </c>
      <c r="F1633" s="138"/>
      <c r="G1633" s="138"/>
    </row>
    <row r="1634" ht="15.75" customHeight="1" spans="1:7">
      <c r="A1634" s="139">
        <v>40383</v>
      </c>
      <c r="B1634" s="137" t="s">
        <v>2232</v>
      </c>
      <c r="C1634" s="137" t="s">
        <v>592</v>
      </c>
      <c r="D1634" s="137" t="s">
        <v>639</v>
      </c>
      <c r="E1634" s="139">
        <v>60.42</v>
      </c>
      <c r="F1634" s="138"/>
      <c r="G1634" s="138"/>
    </row>
    <row r="1635" ht="15.75" customHeight="1" spans="1:7">
      <c r="A1635" s="139">
        <v>40378</v>
      </c>
      <c r="B1635" s="137" t="s">
        <v>2233</v>
      </c>
      <c r="C1635" s="137" t="s">
        <v>592</v>
      </c>
      <c r="D1635" s="137" t="s">
        <v>639</v>
      </c>
      <c r="E1635" s="139">
        <v>20.89</v>
      </c>
      <c r="F1635" s="138"/>
      <c r="G1635" s="138"/>
    </row>
    <row r="1636" ht="15.75" customHeight="1" spans="1:7">
      <c r="A1636" s="139">
        <v>40382</v>
      </c>
      <c r="B1636" s="137" t="s">
        <v>2234</v>
      </c>
      <c r="C1636" s="137" t="s">
        <v>592</v>
      </c>
      <c r="D1636" s="137" t="s">
        <v>639</v>
      </c>
      <c r="E1636" s="139">
        <v>39.53</v>
      </c>
      <c r="F1636" s="138"/>
      <c r="G1636" s="138"/>
    </row>
    <row r="1637" ht="15.75" customHeight="1" spans="1:7">
      <c r="A1637" s="139">
        <v>40422</v>
      </c>
      <c r="B1637" s="137" t="s">
        <v>2235</v>
      </c>
      <c r="C1637" s="137" t="s">
        <v>592</v>
      </c>
      <c r="D1637" s="137" t="s">
        <v>639</v>
      </c>
      <c r="E1637" s="139">
        <v>269.3</v>
      </c>
      <c r="F1637" s="138"/>
      <c r="G1637" s="138"/>
    </row>
    <row r="1638" ht="15.75" customHeight="1" spans="1:7">
      <c r="A1638" s="139">
        <v>40387</v>
      </c>
      <c r="B1638" s="137" t="s">
        <v>2236</v>
      </c>
      <c r="C1638" s="137" t="s">
        <v>592</v>
      </c>
      <c r="D1638" s="137" t="s">
        <v>639</v>
      </c>
      <c r="E1638" s="139">
        <v>137.12</v>
      </c>
      <c r="F1638" s="138"/>
      <c r="G1638" s="138"/>
    </row>
    <row r="1639" ht="15.75" customHeight="1" spans="1:7">
      <c r="A1639" s="139">
        <v>40380</v>
      </c>
      <c r="B1639" s="137" t="s">
        <v>2237</v>
      </c>
      <c r="C1639" s="137" t="s">
        <v>592</v>
      </c>
      <c r="D1639" s="137" t="s">
        <v>639</v>
      </c>
      <c r="E1639" s="139">
        <v>27.85</v>
      </c>
      <c r="F1639" s="138"/>
      <c r="G1639" s="138"/>
    </row>
    <row r="1640" ht="15.75" customHeight="1" spans="1:7">
      <c r="A1640" s="139">
        <v>40390</v>
      </c>
      <c r="B1640" s="137" t="s">
        <v>2238</v>
      </c>
      <c r="C1640" s="137" t="s">
        <v>592</v>
      </c>
      <c r="D1640" s="137" t="s">
        <v>639</v>
      </c>
      <c r="E1640" s="139">
        <v>567.18</v>
      </c>
      <c r="F1640" s="138"/>
      <c r="G1640" s="138"/>
    </row>
    <row r="1641" ht="15.75" customHeight="1" spans="1:7">
      <c r="A1641" s="139">
        <v>2621</v>
      </c>
      <c r="B1641" s="137" t="s">
        <v>2239</v>
      </c>
      <c r="C1641" s="137" t="s">
        <v>592</v>
      </c>
      <c r="D1641" s="137" t="s">
        <v>639</v>
      </c>
      <c r="E1641" s="139">
        <v>147.6</v>
      </c>
      <c r="F1641" s="138"/>
      <c r="G1641" s="138"/>
    </row>
    <row r="1642" ht="15.75" customHeight="1" spans="1:7">
      <c r="A1642" s="139">
        <v>2616</v>
      </c>
      <c r="B1642" s="137" t="s">
        <v>2240</v>
      </c>
      <c r="C1642" s="137" t="s">
        <v>592</v>
      </c>
      <c r="D1642" s="137" t="s">
        <v>639</v>
      </c>
      <c r="E1642" s="139">
        <v>4.17</v>
      </c>
      <c r="F1642" s="138"/>
      <c r="G1642" s="138"/>
    </row>
    <row r="1643" ht="15.75" customHeight="1" spans="1:7">
      <c r="A1643" s="139">
        <v>2633</v>
      </c>
      <c r="B1643" s="137" t="s">
        <v>2241</v>
      </c>
      <c r="C1643" s="137" t="s">
        <v>592</v>
      </c>
      <c r="D1643" s="137" t="s">
        <v>639</v>
      </c>
      <c r="E1643" s="139">
        <v>4.72</v>
      </c>
      <c r="F1643" s="138"/>
      <c r="G1643" s="138"/>
    </row>
    <row r="1644" ht="15.75" customHeight="1" spans="1:7">
      <c r="A1644" s="139">
        <v>2617</v>
      </c>
      <c r="B1644" s="137" t="s">
        <v>2242</v>
      </c>
      <c r="C1644" s="137" t="s">
        <v>592</v>
      </c>
      <c r="D1644" s="137" t="s">
        <v>639</v>
      </c>
      <c r="E1644" s="139">
        <v>6.42</v>
      </c>
      <c r="F1644" s="138"/>
      <c r="G1644" s="138"/>
    </row>
    <row r="1645" ht="15.75" customHeight="1" spans="1:7">
      <c r="A1645" s="139">
        <v>2618</v>
      </c>
      <c r="B1645" s="137" t="s">
        <v>2243</v>
      </c>
      <c r="C1645" s="137" t="s">
        <v>592</v>
      </c>
      <c r="D1645" s="137" t="s">
        <v>639</v>
      </c>
      <c r="E1645" s="139">
        <v>14.62</v>
      </c>
      <c r="F1645" s="138"/>
      <c r="G1645" s="138"/>
    </row>
    <row r="1646" ht="15.75" customHeight="1" spans="1:7">
      <c r="A1646" s="139">
        <v>2632</v>
      </c>
      <c r="B1646" s="137" t="s">
        <v>2244</v>
      </c>
      <c r="C1646" s="137" t="s">
        <v>592</v>
      </c>
      <c r="D1646" s="137" t="s">
        <v>639</v>
      </c>
      <c r="E1646" s="139">
        <v>17.83</v>
      </c>
      <c r="F1646" s="138"/>
      <c r="G1646" s="138"/>
    </row>
    <row r="1647" ht="15.75" customHeight="1" spans="1:7">
      <c r="A1647" s="139">
        <v>2631</v>
      </c>
      <c r="B1647" s="137" t="s">
        <v>2245</v>
      </c>
      <c r="C1647" s="137" t="s">
        <v>592</v>
      </c>
      <c r="D1647" s="137" t="s">
        <v>639</v>
      </c>
      <c r="E1647" s="139">
        <v>26.18</v>
      </c>
      <c r="F1647" s="138"/>
      <c r="G1647" s="138"/>
    </row>
    <row r="1648" ht="15.75" customHeight="1" spans="1:7">
      <c r="A1648" s="139">
        <v>2619</v>
      </c>
      <c r="B1648" s="137" t="s">
        <v>2246</v>
      </c>
      <c r="C1648" s="137" t="s">
        <v>592</v>
      </c>
      <c r="D1648" s="137" t="s">
        <v>639</v>
      </c>
      <c r="E1648" s="139">
        <v>66.29</v>
      </c>
      <c r="F1648" s="138"/>
      <c r="G1648" s="138"/>
    </row>
    <row r="1649" ht="15.75" customHeight="1" spans="1:7">
      <c r="A1649" s="139">
        <v>2620</v>
      </c>
      <c r="B1649" s="137" t="s">
        <v>2247</v>
      </c>
      <c r="C1649" s="137" t="s">
        <v>592</v>
      </c>
      <c r="D1649" s="137" t="s">
        <v>639</v>
      </c>
      <c r="E1649" s="139">
        <v>87.03</v>
      </c>
      <c r="F1649" s="138"/>
      <c r="G1649" s="138"/>
    </row>
    <row r="1650" ht="15.75" customHeight="1" spans="1:7">
      <c r="A1650" s="139">
        <v>40413</v>
      </c>
      <c r="B1650" s="137" t="s">
        <v>2248</v>
      </c>
      <c r="C1650" s="137" t="s">
        <v>592</v>
      </c>
      <c r="D1650" s="137" t="s">
        <v>639</v>
      </c>
      <c r="E1650" s="139">
        <v>20.49</v>
      </c>
      <c r="F1650" s="138"/>
      <c r="G1650" s="138"/>
    </row>
    <row r="1651" ht="15.75" customHeight="1" spans="1:7">
      <c r="A1651" s="139">
        <v>40415</v>
      </c>
      <c r="B1651" s="137" t="s">
        <v>2249</v>
      </c>
      <c r="C1651" s="137" t="s">
        <v>592</v>
      </c>
      <c r="D1651" s="137" t="s">
        <v>639</v>
      </c>
      <c r="E1651" s="139">
        <v>29.2</v>
      </c>
      <c r="F1651" s="138"/>
      <c r="G1651" s="138"/>
    </row>
    <row r="1652" ht="15.75" customHeight="1" spans="1:7">
      <c r="A1652" s="139">
        <v>40417</v>
      </c>
      <c r="B1652" s="137" t="s">
        <v>2250</v>
      </c>
      <c r="C1652" s="137" t="s">
        <v>592</v>
      </c>
      <c r="D1652" s="137" t="s">
        <v>639</v>
      </c>
      <c r="E1652" s="139">
        <v>34.45</v>
      </c>
      <c r="F1652" s="138"/>
      <c r="G1652" s="138"/>
    </row>
    <row r="1653" ht="15.75" customHeight="1" spans="1:7">
      <c r="A1653" s="139">
        <v>39271</v>
      </c>
      <c r="B1653" s="137" t="s">
        <v>2251</v>
      </c>
      <c r="C1653" s="137" t="s">
        <v>592</v>
      </c>
      <c r="D1653" s="137" t="s">
        <v>593</v>
      </c>
      <c r="E1653" s="139">
        <v>2.97</v>
      </c>
      <c r="F1653" s="138"/>
      <c r="G1653" s="138"/>
    </row>
    <row r="1654" ht="15.75" customHeight="1" spans="1:7">
      <c r="A1654" s="139">
        <v>39273</v>
      </c>
      <c r="B1654" s="137" t="s">
        <v>2252</v>
      </c>
      <c r="C1654" s="137" t="s">
        <v>592</v>
      </c>
      <c r="D1654" s="137" t="s">
        <v>593</v>
      </c>
      <c r="E1654" s="139">
        <v>5.05</v>
      </c>
      <c r="F1654" s="138"/>
      <c r="G1654" s="138"/>
    </row>
    <row r="1655" ht="15.75" customHeight="1" spans="1:7">
      <c r="A1655" s="139">
        <v>39272</v>
      </c>
      <c r="B1655" s="137" t="s">
        <v>2253</v>
      </c>
      <c r="C1655" s="137" t="s">
        <v>592</v>
      </c>
      <c r="D1655" s="137" t="s">
        <v>593</v>
      </c>
      <c r="E1655" s="139">
        <v>3.66</v>
      </c>
      <c r="F1655" s="138"/>
      <c r="G1655" s="138"/>
    </row>
    <row r="1656" ht="15.75" customHeight="1" spans="1:7">
      <c r="A1656" s="139">
        <v>1875</v>
      </c>
      <c r="B1656" s="137" t="s">
        <v>2254</v>
      </c>
      <c r="C1656" s="137" t="s">
        <v>592</v>
      </c>
      <c r="D1656" s="137" t="s">
        <v>593</v>
      </c>
      <c r="E1656" s="139">
        <v>8.07</v>
      </c>
      <c r="F1656" s="138"/>
      <c r="G1656" s="138"/>
    </row>
    <row r="1657" ht="15.75" customHeight="1" spans="1:7">
      <c r="A1657" s="139">
        <v>1874</v>
      </c>
      <c r="B1657" s="137" t="s">
        <v>2255</v>
      </c>
      <c r="C1657" s="137" t="s">
        <v>592</v>
      </c>
      <c r="D1657" s="137" t="s">
        <v>593</v>
      </c>
      <c r="E1657" s="139">
        <v>6.67</v>
      </c>
      <c r="F1657" s="138"/>
      <c r="G1657" s="138"/>
    </row>
    <row r="1658" ht="15.75" customHeight="1" spans="1:7">
      <c r="A1658" s="139">
        <v>1870</v>
      </c>
      <c r="B1658" s="137" t="s">
        <v>2256</v>
      </c>
      <c r="C1658" s="137" t="s">
        <v>592</v>
      </c>
      <c r="D1658" s="137" t="s">
        <v>599</v>
      </c>
      <c r="E1658" s="139">
        <v>3.85</v>
      </c>
      <c r="F1658" s="138"/>
      <c r="G1658" s="138"/>
    </row>
    <row r="1659" ht="15.75" customHeight="1" spans="1:7">
      <c r="A1659" s="139">
        <v>1884</v>
      </c>
      <c r="B1659" s="137" t="s">
        <v>2257</v>
      </c>
      <c r="C1659" s="137" t="s">
        <v>592</v>
      </c>
      <c r="D1659" s="137" t="s">
        <v>593</v>
      </c>
      <c r="E1659" s="139">
        <v>5.91</v>
      </c>
      <c r="F1659" s="138"/>
      <c r="G1659" s="138"/>
    </row>
    <row r="1660" ht="15.75" customHeight="1" spans="1:7">
      <c r="A1660" s="139">
        <v>1887</v>
      </c>
      <c r="B1660" s="137" t="s">
        <v>2258</v>
      </c>
      <c r="C1660" s="137" t="s">
        <v>592</v>
      </c>
      <c r="D1660" s="137" t="s">
        <v>593</v>
      </c>
      <c r="E1660" s="139">
        <v>33.47</v>
      </c>
      <c r="F1660" s="138"/>
      <c r="G1660" s="138"/>
    </row>
    <row r="1661" ht="15.75" customHeight="1" spans="1:7">
      <c r="A1661" s="139">
        <v>1876</v>
      </c>
      <c r="B1661" s="137" t="s">
        <v>2259</v>
      </c>
      <c r="C1661" s="137" t="s">
        <v>592</v>
      </c>
      <c r="D1661" s="137" t="s">
        <v>593</v>
      </c>
      <c r="E1661" s="139">
        <v>13.12</v>
      </c>
      <c r="F1661" s="138"/>
      <c r="G1661" s="138"/>
    </row>
    <row r="1662" ht="15.75" customHeight="1" spans="1:7">
      <c r="A1662" s="139">
        <v>1879</v>
      </c>
      <c r="B1662" s="137" t="s">
        <v>2260</v>
      </c>
      <c r="C1662" s="137" t="s">
        <v>592</v>
      </c>
      <c r="D1662" s="137" t="s">
        <v>593</v>
      </c>
      <c r="E1662" s="139">
        <v>3.9</v>
      </c>
      <c r="F1662" s="138"/>
      <c r="G1662" s="138"/>
    </row>
    <row r="1663" ht="15.75" customHeight="1" spans="1:7">
      <c r="A1663" s="139">
        <v>1877</v>
      </c>
      <c r="B1663" s="137" t="s">
        <v>2261</v>
      </c>
      <c r="C1663" s="137" t="s">
        <v>592</v>
      </c>
      <c r="D1663" s="137" t="s">
        <v>593</v>
      </c>
      <c r="E1663" s="139">
        <v>33.52</v>
      </c>
      <c r="F1663" s="138"/>
      <c r="G1663" s="138"/>
    </row>
    <row r="1664" ht="15.75" customHeight="1" spans="1:7">
      <c r="A1664" s="139">
        <v>1878</v>
      </c>
      <c r="B1664" s="137" t="s">
        <v>2262</v>
      </c>
      <c r="C1664" s="137" t="s">
        <v>592</v>
      </c>
      <c r="D1664" s="137" t="s">
        <v>593</v>
      </c>
      <c r="E1664" s="139">
        <v>67.34</v>
      </c>
      <c r="F1664" s="138"/>
      <c r="G1664" s="138"/>
    </row>
    <row r="1665" ht="15.75" customHeight="1" spans="1:7">
      <c r="A1665" s="139">
        <v>44472</v>
      </c>
      <c r="B1665" s="137" t="s">
        <v>2263</v>
      </c>
      <c r="C1665" s="137" t="s">
        <v>592</v>
      </c>
      <c r="D1665" s="137" t="s">
        <v>639</v>
      </c>
      <c r="E1665" s="139">
        <v>49.12</v>
      </c>
      <c r="F1665" s="138"/>
      <c r="G1665" s="138"/>
    </row>
    <row r="1666" ht="15.75" customHeight="1" spans="1:7">
      <c r="A1666" s="139">
        <v>38369</v>
      </c>
      <c r="B1666" s="137" t="s">
        <v>2264</v>
      </c>
      <c r="C1666" s="137" t="s">
        <v>592</v>
      </c>
      <c r="D1666" s="137" t="s">
        <v>593</v>
      </c>
      <c r="E1666" s="139">
        <v>16.91</v>
      </c>
      <c r="F1666" s="138"/>
      <c r="G1666" s="138"/>
    </row>
    <row r="1667" ht="15.75" customHeight="1" spans="1:7">
      <c r="A1667" s="139">
        <v>38370</v>
      </c>
      <c r="B1667" s="137" t="s">
        <v>2265</v>
      </c>
      <c r="C1667" s="137" t="s">
        <v>592</v>
      </c>
      <c r="D1667" s="137" t="s">
        <v>593</v>
      </c>
      <c r="E1667" s="139">
        <v>16.91</v>
      </c>
      <c r="F1667" s="138"/>
      <c r="G1667" s="138"/>
    </row>
    <row r="1668" ht="15.75" customHeight="1" spans="1:7">
      <c r="A1668" s="139">
        <v>38372</v>
      </c>
      <c r="B1668" s="137" t="s">
        <v>2266</v>
      </c>
      <c r="C1668" s="137" t="s">
        <v>592</v>
      </c>
      <c r="D1668" s="137" t="s">
        <v>593</v>
      </c>
      <c r="E1668" s="139">
        <v>21.49</v>
      </c>
      <c r="F1668" s="138"/>
      <c r="G1668" s="138"/>
    </row>
    <row r="1669" ht="15.75" customHeight="1" spans="1:7">
      <c r="A1669" s="139">
        <v>2358</v>
      </c>
      <c r="B1669" s="137" t="s">
        <v>2267</v>
      </c>
      <c r="C1669" s="137" t="s">
        <v>742</v>
      </c>
      <c r="D1669" s="137" t="s">
        <v>593</v>
      </c>
      <c r="E1669" s="139">
        <v>21.52</v>
      </c>
      <c r="F1669" s="138"/>
      <c r="G1669" s="138"/>
    </row>
    <row r="1670" ht="15.75" customHeight="1" spans="1:7">
      <c r="A1670" s="139">
        <v>40807</v>
      </c>
      <c r="B1670" s="137" t="s">
        <v>2268</v>
      </c>
      <c r="C1670" s="137" t="s">
        <v>744</v>
      </c>
      <c r="D1670" s="137" t="s">
        <v>593</v>
      </c>
      <c r="E1670" s="139">
        <v>3763.35</v>
      </c>
      <c r="F1670" s="138"/>
      <c r="G1670" s="138"/>
    </row>
    <row r="1671" ht="15.75" customHeight="1" spans="1:7">
      <c r="A1671" s="139">
        <v>44330</v>
      </c>
      <c r="B1671" s="137" t="s">
        <v>2269</v>
      </c>
      <c r="C1671" s="137" t="s">
        <v>644</v>
      </c>
      <c r="D1671" s="137" t="s">
        <v>593</v>
      </c>
      <c r="E1671" s="139">
        <v>14.53</v>
      </c>
      <c r="F1671" s="138"/>
      <c r="G1671" s="138"/>
    </row>
    <row r="1672" ht="15.75" customHeight="1" spans="1:7">
      <c r="A1672" s="139">
        <v>43144</v>
      </c>
      <c r="B1672" s="137" t="s">
        <v>2270</v>
      </c>
      <c r="C1672" s="137" t="s">
        <v>642</v>
      </c>
      <c r="D1672" s="137" t="s">
        <v>593</v>
      </c>
      <c r="E1672" s="139">
        <v>42.28</v>
      </c>
      <c r="F1672" s="138"/>
      <c r="G1672" s="138"/>
    </row>
    <row r="1673" ht="15.75" customHeight="1" spans="1:7">
      <c r="A1673" s="139">
        <v>39397</v>
      </c>
      <c r="B1673" s="137" t="s">
        <v>2271</v>
      </c>
      <c r="C1673" s="137" t="s">
        <v>644</v>
      </c>
      <c r="D1673" s="137" t="s">
        <v>593</v>
      </c>
      <c r="E1673" s="139">
        <v>19.27</v>
      </c>
      <c r="F1673" s="138"/>
      <c r="G1673" s="138"/>
    </row>
    <row r="1674" ht="15.75" customHeight="1" spans="1:7">
      <c r="A1674" s="139">
        <v>2692</v>
      </c>
      <c r="B1674" s="137" t="s">
        <v>2272</v>
      </c>
      <c r="C1674" s="137" t="s">
        <v>644</v>
      </c>
      <c r="D1674" s="137" t="s">
        <v>593</v>
      </c>
      <c r="E1674" s="139">
        <v>7.77</v>
      </c>
      <c r="F1674" s="138"/>
      <c r="G1674" s="138"/>
    </row>
    <row r="1675" ht="15.75" customHeight="1" spans="1:7">
      <c r="A1675" s="139">
        <v>44329</v>
      </c>
      <c r="B1675" s="137" t="s">
        <v>2273</v>
      </c>
      <c r="C1675" s="137" t="s">
        <v>644</v>
      </c>
      <c r="D1675" s="137" t="s">
        <v>593</v>
      </c>
      <c r="E1675" s="139">
        <v>19.04</v>
      </c>
      <c r="F1675" s="138"/>
      <c r="G1675" s="138"/>
    </row>
    <row r="1676" ht="15.75" customHeight="1" spans="1:7">
      <c r="A1676" s="139">
        <v>5318</v>
      </c>
      <c r="B1676" s="137" t="s">
        <v>2274</v>
      </c>
      <c r="C1676" s="137" t="s">
        <v>644</v>
      </c>
      <c r="D1676" s="137" t="s">
        <v>599</v>
      </c>
      <c r="E1676" s="139">
        <v>30.79</v>
      </c>
      <c r="F1676" s="138"/>
      <c r="G1676" s="138"/>
    </row>
    <row r="1677" ht="15.75" customHeight="1" spans="1:7">
      <c r="A1677" s="139">
        <v>5330</v>
      </c>
      <c r="B1677" s="137" t="s">
        <v>2275</v>
      </c>
      <c r="C1677" s="137" t="s">
        <v>644</v>
      </c>
      <c r="D1677" s="137" t="s">
        <v>593</v>
      </c>
      <c r="E1677" s="139">
        <v>70.18</v>
      </c>
      <c r="F1677" s="138"/>
      <c r="G1677" s="138"/>
    </row>
    <row r="1678" ht="15.75" customHeight="1" spans="1:7">
      <c r="A1678" s="139">
        <v>44532</v>
      </c>
      <c r="B1678" s="137" t="s">
        <v>2276</v>
      </c>
      <c r="C1678" s="137" t="s">
        <v>592</v>
      </c>
      <c r="D1678" s="137" t="s">
        <v>593</v>
      </c>
      <c r="E1678" s="139">
        <v>25.95</v>
      </c>
      <c r="F1678" s="138"/>
      <c r="G1678" s="138"/>
    </row>
    <row r="1679" ht="15.75" customHeight="1" spans="1:7">
      <c r="A1679" s="139">
        <v>44531</v>
      </c>
      <c r="B1679" s="137" t="s">
        <v>2277</v>
      </c>
      <c r="C1679" s="137" t="s">
        <v>592</v>
      </c>
      <c r="D1679" s="137" t="s">
        <v>593</v>
      </c>
      <c r="E1679" s="139">
        <v>82.47</v>
      </c>
      <c r="F1679" s="138"/>
      <c r="G1679" s="138"/>
    </row>
    <row r="1680" ht="15.75" customHeight="1" spans="1:7">
      <c r="A1680" s="139">
        <v>38140</v>
      </c>
      <c r="B1680" s="137" t="s">
        <v>2278</v>
      </c>
      <c r="C1680" s="137" t="s">
        <v>592</v>
      </c>
      <c r="D1680" s="137" t="s">
        <v>599</v>
      </c>
      <c r="E1680" s="139">
        <v>20</v>
      </c>
      <c r="F1680" s="138"/>
      <c r="G1680" s="138"/>
    </row>
    <row r="1681" ht="15.75" customHeight="1" spans="1:7">
      <c r="A1681" s="139">
        <v>13887</v>
      </c>
      <c r="B1681" s="137" t="s">
        <v>2279</v>
      </c>
      <c r="C1681" s="137" t="s">
        <v>592</v>
      </c>
      <c r="D1681" s="137" t="s">
        <v>593</v>
      </c>
      <c r="E1681" s="139">
        <v>473.51</v>
      </c>
      <c r="F1681" s="138"/>
      <c r="G1681" s="138"/>
    </row>
    <row r="1682" ht="15.75" customHeight="1" spans="1:7">
      <c r="A1682" s="139">
        <v>44495</v>
      </c>
      <c r="B1682" s="137" t="s">
        <v>2280</v>
      </c>
      <c r="C1682" s="137" t="s">
        <v>592</v>
      </c>
      <c r="D1682" s="137" t="s">
        <v>593</v>
      </c>
      <c r="E1682" s="139">
        <v>21.08</v>
      </c>
      <c r="F1682" s="138"/>
      <c r="G1682" s="138"/>
    </row>
    <row r="1683" ht="15.75" customHeight="1" spans="1:7">
      <c r="A1683" s="139">
        <v>44533</v>
      </c>
      <c r="B1683" s="137" t="s">
        <v>2281</v>
      </c>
      <c r="C1683" s="137" t="s">
        <v>592</v>
      </c>
      <c r="D1683" s="137" t="s">
        <v>593</v>
      </c>
      <c r="E1683" s="139">
        <v>19.9</v>
      </c>
      <c r="F1683" s="138"/>
      <c r="G1683" s="138"/>
    </row>
    <row r="1684" ht="15.75" customHeight="1" spans="1:7">
      <c r="A1684" s="139">
        <v>44534</v>
      </c>
      <c r="B1684" s="137" t="s">
        <v>2282</v>
      </c>
      <c r="C1684" s="137" t="s">
        <v>592</v>
      </c>
      <c r="D1684" s="137" t="s">
        <v>593</v>
      </c>
      <c r="E1684" s="139">
        <v>5.19</v>
      </c>
      <c r="F1684" s="138"/>
      <c r="G1684" s="138"/>
    </row>
    <row r="1685" ht="15.75" customHeight="1" spans="1:7">
      <c r="A1685" s="139">
        <v>34544</v>
      </c>
      <c r="B1685" s="137" t="s">
        <v>2283</v>
      </c>
      <c r="C1685" s="137" t="s">
        <v>592</v>
      </c>
      <c r="D1685" s="137" t="s">
        <v>593</v>
      </c>
      <c r="E1685" s="139">
        <v>1904.18</v>
      </c>
      <c r="F1685" s="138"/>
      <c r="G1685" s="138"/>
    </row>
    <row r="1686" ht="15.75" customHeight="1" spans="1:7">
      <c r="A1686" s="139">
        <v>34729</v>
      </c>
      <c r="B1686" s="137" t="s">
        <v>2284</v>
      </c>
      <c r="C1686" s="137" t="s">
        <v>592</v>
      </c>
      <c r="D1686" s="137" t="s">
        <v>593</v>
      </c>
      <c r="E1686" s="139">
        <v>1497.93</v>
      </c>
      <c r="F1686" s="138"/>
      <c r="G1686" s="138"/>
    </row>
    <row r="1687" ht="15.75" customHeight="1" spans="1:7">
      <c r="A1687" s="139">
        <v>34734</v>
      </c>
      <c r="B1687" s="137" t="s">
        <v>2285</v>
      </c>
      <c r="C1687" s="137" t="s">
        <v>592</v>
      </c>
      <c r="D1687" s="137" t="s">
        <v>593</v>
      </c>
      <c r="E1687" s="139">
        <v>2319.28</v>
      </c>
      <c r="F1687" s="138"/>
      <c r="G1687" s="138"/>
    </row>
    <row r="1688" ht="15.75" customHeight="1" spans="1:7">
      <c r="A1688" s="139">
        <v>34738</v>
      </c>
      <c r="B1688" s="137" t="s">
        <v>2286</v>
      </c>
      <c r="C1688" s="137" t="s">
        <v>592</v>
      </c>
      <c r="D1688" s="137" t="s">
        <v>593</v>
      </c>
      <c r="E1688" s="139">
        <v>5418.56</v>
      </c>
      <c r="F1688" s="138"/>
      <c r="G1688" s="138"/>
    </row>
    <row r="1689" ht="15.75" customHeight="1" spans="1:7">
      <c r="A1689" s="139">
        <v>34623</v>
      </c>
      <c r="B1689" s="137" t="s">
        <v>2287</v>
      </c>
      <c r="C1689" s="137" t="s">
        <v>592</v>
      </c>
      <c r="D1689" s="137" t="s">
        <v>593</v>
      </c>
      <c r="E1689" s="139">
        <v>64.93</v>
      </c>
      <c r="F1689" s="138"/>
      <c r="G1689" s="138"/>
    </row>
    <row r="1690" ht="15.75" customHeight="1" spans="1:7">
      <c r="A1690" s="139">
        <v>34616</v>
      </c>
      <c r="B1690" s="137" t="s">
        <v>2288</v>
      </c>
      <c r="C1690" s="137" t="s">
        <v>592</v>
      </c>
      <c r="D1690" s="137" t="s">
        <v>593</v>
      </c>
      <c r="E1690" s="139">
        <v>65.94</v>
      </c>
      <c r="F1690" s="138"/>
      <c r="G1690" s="138"/>
    </row>
    <row r="1691" ht="15.75" customHeight="1" spans="1:7">
      <c r="A1691" s="139">
        <v>34628</v>
      </c>
      <c r="B1691" s="137" t="s">
        <v>2289</v>
      </c>
      <c r="C1691" s="137" t="s">
        <v>592</v>
      </c>
      <c r="D1691" s="137" t="s">
        <v>593</v>
      </c>
      <c r="E1691" s="139">
        <v>93.01</v>
      </c>
      <c r="F1691" s="138"/>
      <c r="G1691" s="138"/>
    </row>
    <row r="1692" ht="15.75" customHeight="1" spans="1:7">
      <c r="A1692" s="139">
        <v>34686</v>
      </c>
      <c r="B1692" s="137" t="s">
        <v>2290</v>
      </c>
      <c r="C1692" s="137" t="s">
        <v>592</v>
      </c>
      <c r="D1692" s="137" t="s">
        <v>593</v>
      </c>
      <c r="E1692" s="139">
        <v>17.06</v>
      </c>
      <c r="F1692" s="138"/>
      <c r="G1692" s="138"/>
    </row>
    <row r="1693" ht="15.75" customHeight="1" spans="1:7">
      <c r="A1693" s="139">
        <v>34653</v>
      </c>
      <c r="B1693" s="137" t="s">
        <v>2291</v>
      </c>
      <c r="C1693" s="137" t="s">
        <v>592</v>
      </c>
      <c r="D1693" s="137" t="s">
        <v>593</v>
      </c>
      <c r="E1693" s="139">
        <v>11.5</v>
      </c>
      <c r="F1693" s="138"/>
      <c r="G1693" s="138"/>
    </row>
    <row r="1694" ht="15.75" customHeight="1" spans="1:7">
      <c r="A1694" s="139">
        <v>34688</v>
      </c>
      <c r="B1694" s="137" t="s">
        <v>2292</v>
      </c>
      <c r="C1694" s="137" t="s">
        <v>592</v>
      </c>
      <c r="D1694" s="137" t="s">
        <v>593</v>
      </c>
      <c r="E1694" s="139">
        <v>20.85</v>
      </c>
      <c r="F1694" s="138"/>
      <c r="G1694" s="138"/>
    </row>
    <row r="1695" ht="15.75" customHeight="1" spans="1:7">
      <c r="A1695" s="139">
        <v>34709</v>
      </c>
      <c r="B1695" s="137" t="s">
        <v>2293</v>
      </c>
      <c r="C1695" s="137" t="s">
        <v>592</v>
      </c>
      <c r="D1695" s="137" t="s">
        <v>593</v>
      </c>
      <c r="E1695" s="139">
        <v>80.79</v>
      </c>
      <c r="F1695" s="138"/>
      <c r="G1695" s="138"/>
    </row>
    <row r="1696" ht="15.75" customHeight="1" spans="1:7">
      <c r="A1696" s="139">
        <v>34714</v>
      </c>
      <c r="B1696" s="137" t="s">
        <v>2294</v>
      </c>
      <c r="C1696" s="137" t="s">
        <v>592</v>
      </c>
      <c r="D1696" s="137" t="s">
        <v>593</v>
      </c>
      <c r="E1696" s="139">
        <v>96.5</v>
      </c>
      <c r="F1696" s="138"/>
      <c r="G1696" s="138"/>
    </row>
    <row r="1697" ht="15.75" customHeight="1" spans="1:7">
      <c r="A1697" s="139">
        <v>2391</v>
      </c>
      <c r="B1697" s="137" t="s">
        <v>2295</v>
      </c>
      <c r="C1697" s="137" t="s">
        <v>592</v>
      </c>
      <c r="D1697" s="137" t="s">
        <v>593</v>
      </c>
      <c r="E1697" s="139">
        <v>440.71</v>
      </c>
      <c r="F1697" s="138"/>
      <c r="G1697" s="138"/>
    </row>
    <row r="1698" ht="15.75" customHeight="1" spans="1:7">
      <c r="A1698" s="139">
        <v>2374</v>
      </c>
      <c r="B1698" s="137" t="s">
        <v>2296</v>
      </c>
      <c r="C1698" s="137" t="s">
        <v>592</v>
      </c>
      <c r="D1698" s="137" t="s">
        <v>593</v>
      </c>
      <c r="E1698" s="139">
        <v>499.97</v>
      </c>
      <c r="F1698" s="138"/>
      <c r="G1698" s="138"/>
    </row>
    <row r="1699" ht="15.75" customHeight="1" spans="1:7">
      <c r="A1699" s="139">
        <v>2377</v>
      </c>
      <c r="B1699" s="137" t="s">
        <v>2297</v>
      </c>
      <c r="C1699" s="137" t="s">
        <v>592</v>
      </c>
      <c r="D1699" s="137" t="s">
        <v>593</v>
      </c>
      <c r="E1699" s="139">
        <v>701.65</v>
      </c>
      <c r="F1699" s="138"/>
      <c r="G1699" s="138"/>
    </row>
    <row r="1700" ht="15.75" customHeight="1" spans="1:7">
      <c r="A1700" s="139">
        <v>2393</v>
      </c>
      <c r="B1700" s="137" t="s">
        <v>2298</v>
      </c>
      <c r="C1700" s="137" t="s">
        <v>592</v>
      </c>
      <c r="D1700" s="137" t="s">
        <v>593</v>
      </c>
      <c r="E1700" s="139">
        <v>1175.01</v>
      </c>
      <c r="F1700" s="138"/>
      <c r="G1700" s="138"/>
    </row>
    <row r="1701" ht="15.75" customHeight="1" spans="1:7">
      <c r="A1701" s="139">
        <v>34705</v>
      </c>
      <c r="B1701" s="137" t="s">
        <v>2299</v>
      </c>
      <c r="C1701" s="137" t="s">
        <v>592</v>
      </c>
      <c r="D1701" s="137" t="s">
        <v>593</v>
      </c>
      <c r="E1701" s="139">
        <v>1027.72</v>
      </c>
      <c r="F1701" s="138"/>
      <c r="G1701" s="138"/>
    </row>
    <row r="1702" ht="15.75" customHeight="1" spans="1:7">
      <c r="A1702" s="139">
        <v>34707</v>
      </c>
      <c r="B1702" s="137" t="s">
        <v>2300</v>
      </c>
      <c r="C1702" s="137" t="s">
        <v>592</v>
      </c>
      <c r="D1702" s="137" t="s">
        <v>593</v>
      </c>
      <c r="E1702" s="139">
        <v>1904.38</v>
      </c>
      <c r="F1702" s="138"/>
      <c r="G1702" s="138"/>
    </row>
    <row r="1703" ht="15.75" customHeight="1" spans="1:7">
      <c r="A1703" s="139">
        <v>2378</v>
      </c>
      <c r="B1703" s="137" t="s">
        <v>2301</v>
      </c>
      <c r="C1703" s="137" t="s">
        <v>592</v>
      </c>
      <c r="D1703" s="137" t="s">
        <v>593</v>
      </c>
      <c r="E1703" s="139">
        <v>1614.04</v>
      </c>
      <c r="F1703" s="138"/>
      <c r="G1703" s="138"/>
    </row>
    <row r="1704" ht="15.75" customHeight="1" spans="1:7">
      <c r="A1704" s="139">
        <v>2379</v>
      </c>
      <c r="B1704" s="137" t="s">
        <v>2302</v>
      </c>
      <c r="C1704" s="137" t="s">
        <v>592</v>
      </c>
      <c r="D1704" s="137" t="s">
        <v>593</v>
      </c>
      <c r="E1704" s="139">
        <v>1614.04</v>
      </c>
      <c r="F1704" s="138"/>
      <c r="G1704" s="138"/>
    </row>
    <row r="1705" ht="15.75" customHeight="1" spans="1:7">
      <c r="A1705" s="139">
        <v>2376</v>
      </c>
      <c r="B1705" s="137" t="s">
        <v>2303</v>
      </c>
      <c r="C1705" s="137" t="s">
        <v>592</v>
      </c>
      <c r="D1705" s="137" t="s">
        <v>593</v>
      </c>
      <c r="E1705" s="139">
        <v>2658.31</v>
      </c>
      <c r="F1705" s="138"/>
      <c r="G1705" s="138"/>
    </row>
    <row r="1706" ht="15.75" customHeight="1" spans="1:7">
      <c r="A1706" s="139">
        <v>2394</v>
      </c>
      <c r="B1706" s="137" t="s">
        <v>2304</v>
      </c>
      <c r="C1706" s="137" t="s">
        <v>592</v>
      </c>
      <c r="D1706" s="137" t="s">
        <v>593</v>
      </c>
      <c r="E1706" s="139">
        <v>5682.98</v>
      </c>
      <c r="F1706" s="138"/>
      <c r="G1706" s="138"/>
    </row>
    <row r="1707" ht="15.75" customHeight="1" spans="1:7">
      <c r="A1707" s="139">
        <v>2388</v>
      </c>
      <c r="B1707" s="137" t="s">
        <v>2305</v>
      </c>
      <c r="C1707" s="137" t="s">
        <v>592</v>
      </c>
      <c r="D1707" s="137" t="s">
        <v>593</v>
      </c>
      <c r="E1707" s="139">
        <v>80.19</v>
      </c>
      <c r="F1707" s="138"/>
      <c r="G1707" s="138"/>
    </row>
    <row r="1708" ht="15.75" customHeight="1" spans="1:7">
      <c r="A1708" s="139">
        <v>34606</v>
      </c>
      <c r="B1708" s="137" t="s">
        <v>2306</v>
      </c>
      <c r="C1708" s="137" t="s">
        <v>592</v>
      </c>
      <c r="D1708" s="137" t="s">
        <v>593</v>
      </c>
      <c r="E1708" s="139">
        <v>123</v>
      </c>
      <c r="F1708" s="138"/>
      <c r="G1708" s="138"/>
    </row>
    <row r="1709" ht="15.75" customHeight="1" spans="1:7">
      <c r="A1709" s="139">
        <v>34689</v>
      </c>
      <c r="B1709" s="137" t="s">
        <v>2307</v>
      </c>
      <c r="C1709" s="137" t="s">
        <v>592</v>
      </c>
      <c r="D1709" s="137" t="s">
        <v>593</v>
      </c>
      <c r="E1709" s="139">
        <v>39.16</v>
      </c>
      <c r="F1709" s="138"/>
      <c r="G1709" s="138"/>
    </row>
    <row r="1710" ht="15.75" customHeight="1" spans="1:7">
      <c r="A1710" s="139">
        <v>2370</v>
      </c>
      <c r="B1710" s="137" t="s">
        <v>2308</v>
      </c>
      <c r="C1710" s="137" t="s">
        <v>592</v>
      </c>
      <c r="D1710" s="137" t="s">
        <v>599</v>
      </c>
      <c r="E1710" s="139">
        <v>14.9</v>
      </c>
      <c r="F1710" s="138"/>
      <c r="G1710" s="138"/>
    </row>
    <row r="1711" ht="15.75" customHeight="1" spans="1:7">
      <c r="A1711" s="139">
        <v>2386</v>
      </c>
      <c r="B1711" s="137" t="s">
        <v>2309</v>
      </c>
      <c r="C1711" s="137" t="s">
        <v>592</v>
      </c>
      <c r="D1711" s="137" t="s">
        <v>593</v>
      </c>
      <c r="E1711" s="139">
        <v>24.99</v>
      </c>
      <c r="F1711" s="138"/>
      <c r="G1711" s="138"/>
    </row>
    <row r="1712" ht="15.75" customHeight="1" spans="1:7">
      <c r="A1712" s="139">
        <v>2392</v>
      </c>
      <c r="B1712" s="137" t="s">
        <v>2310</v>
      </c>
      <c r="C1712" s="137" t="s">
        <v>592</v>
      </c>
      <c r="D1712" s="137" t="s">
        <v>593</v>
      </c>
      <c r="E1712" s="139">
        <v>100.02</v>
      </c>
      <c r="F1712" s="138"/>
      <c r="G1712" s="138"/>
    </row>
    <row r="1713" ht="15.75" customHeight="1" spans="1:7">
      <c r="A1713" s="139">
        <v>2373</v>
      </c>
      <c r="B1713" s="137" t="s">
        <v>2311</v>
      </c>
      <c r="C1713" s="137" t="s">
        <v>592</v>
      </c>
      <c r="D1713" s="137" t="s">
        <v>593</v>
      </c>
      <c r="E1713" s="139">
        <v>140.92</v>
      </c>
      <c r="F1713" s="138"/>
      <c r="G1713" s="138"/>
    </row>
    <row r="1714" ht="15.75" customHeight="1" spans="1:7">
      <c r="A1714" s="139">
        <v>39465</v>
      </c>
      <c r="B1714" s="137" t="s">
        <v>2312</v>
      </c>
      <c r="C1714" s="137" t="s">
        <v>592</v>
      </c>
      <c r="D1714" s="137" t="s">
        <v>593</v>
      </c>
      <c r="E1714" s="139">
        <v>86.08</v>
      </c>
      <c r="F1714" s="138"/>
      <c r="G1714" s="138"/>
    </row>
    <row r="1715" ht="15.75" customHeight="1" spans="1:7">
      <c r="A1715" s="139">
        <v>39466</v>
      </c>
      <c r="B1715" s="137" t="s">
        <v>2313</v>
      </c>
      <c r="C1715" s="137" t="s">
        <v>592</v>
      </c>
      <c r="D1715" s="137" t="s">
        <v>593</v>
      </c>
      <c r="E1715" s="139">
        <v>96.85</v>
      </c>
      <c r="F1715" s="138"/>
      <c r="G1715" s="138"/>
    </row>
    <row r="1716" ht="15.75" customHeight="1" spans="1:7">
      <c r="A1716" s="139">
        <v>39467</v>
      </c>
      <c r="B1716" s="137" t="s">
        <v>2314</v>
      </c>
      <c r="C1716" s="137" t="s">
        <v>592</v>
      </c>
      <c r="D1716" s="137" t="s">
        <v>593</v>
      </c>
      <c r="E1716" s="139">
        <v>123.88</v>
      </c>
      <c r="F1716" s="138"/>
      <c r="G1716" s="138"/>
    </row>
    <row r="1717" ht="15.75" customHeight="1" spans="1:7">
      <c r="A1717" s="139">
        <v>39468</v>
      </c>
      <c r="B1717" s="137" t="s">
        <v>2315</v>
      </c>
      <c r="C1717" s="137" t="s">
        <v>592</v>
      </c>
      <c r="D1717" s="137" t="s">
        <v>593</v>
      </c>
      <c r="E1717" s="139">
        <v>220.19</v>
      </c>
      <c r="F1717" s="138"/>
      <c r="G1717" s="138"/>
    </row>
    <row r="1718" ht="15.75" customHeight="1" spans="1:7">
      <c r="A1718" s="139">
        <v>39469</v>
      </c>
      <c r="B1718" s="137" t="s">
        <v>2316</v>
      </c>
      <c r="C1718" s="137" t="s">
        <v>592</v>
      </c>
      <c r="D1718" s="137" t="s">
        <v>593</v>
      </c>
      <c r="E1718" s="139">
        <v>89.69</v>
      </c>
      <c r="F1718" s="138"/>
      <c r="G1718" s="138"/>
    </row>
    <row r="1719" ht="15.75" customHeight="1" spans="1:7">
      <c r="A1719" s="139">
        <v>39470</v>
      </c>
      <c r="B1719" s="137" t="s">
        <v>2317</v>
      </c>
      <c r="C1719" s="137" t="s">
        <v>592</v>
      </c>
      <c r="D1719" s="137" t="s">
        <v>593</v>
      </c>
      <c r="E1719" s="139">
        <v>110.21</v>
      </c>
      <c r="F1719" s="138"/>
      <c r="G1719" s="138"/>
    </row>
    <row r="1720" ht="15.75" customHeight="1" spans="1:7">
      <c r="A1720" s="139">
        <v>39471</v>
      </c>
      <c r="B1720" s="137" t="s">
        <v>2318</v>
      </c>
      <c r="C1720" s="137" t="s">
        <v>592</v>
      </c>
      <c r="D1720" s="137" t="s">
        <v>593</v>
      </c>
      <c r="E1720" s="139">
        <v>132.44</v>
      </c>
      <c r="F1720" s="138"/>
      <c r="G1720" s="138"/>
    </row>
    <row r="1721" ht="15.75" customHeight="1" spans="1:7">
      <c r="A1721" s="139">
        <v>39472</v>
      </c>
      <c r="B1721" s="137" t="s">
        <v>2319</v>
      </c>
      <c r="C1721" s="137" t="s">
        <v>592</v>
      </c>
      <c r="D1721" s="137" t="s">
        <v>593</v>
      </c>
      <c r="E1721" s="139">
        <v>230.12</v>
      </c>
      <c r="F1721" s="138"/>
      <c r="G1721" s="138"/>
    </row>
    <row r="1722" ht="15.75" customHeight="1" spans="1:7">
      <c r="A1722" s="139">
        <v>39473</v>
      </c>
      <c r="B1722" s="137" t="s">
        <v>2320</v>
      </c>
      <c r="C1722" s="137" t="s">
        <v>592</v>
      </c>
      <c r="D1722" s="137" t="s">
        <v>593</v>
      </c>
      <c r="E1722" s="139">
        <v>148.66</v>
      </c>
      <c r="F1722" s="138"/>
      <c r="G1722" s="138"/>
    </row>
    <row r="1723" ht="15.75" customHeight="1" spans="1:7">
      <c r="A1723" s="139">
        <v>39474</v>
      </c>
      <c r="B1723" s="137" t="s">
        <v>2321</v>
      </c>
      <c r="C1723" s="137" t="s">
        <v>592</v>
      </c>
      <c r="D1723" s="137" t="s">
        <v>593</v>
      </c>
      <c r="E1723" s="139">
        <v>158.47</v>
      </c>
      <c r="F1723" s="138"/>
      <c r="G1723" s="138"/>
    </row>
    <row r="1724" ht="15.75" customHeight="1" spans="1:7">
      <c r="A1724" s="139">
        <v>39475</v>
      </c>
      <c r="B1724" s="137" t="s">
        <v>2322</v>
      </c>
      <c r="C1724" s="137" t="s">
        <v>592</v>
      </c>
      <c r="D1724" s="137" t="s">
        <v>593</v>
      </c>
      <c r="E1724" s="139">
        <v>179.8</v>
      </c>
      <c r="F1724" s="138"/>
      <c r="G1724" s="138"/>
    </row>
    <row r="1725" ht="15.75" customHeight="1" spans="1:7">
      <c r="A1725" s="139">
        <v>39476</v>
      </c>
      <c r="B1725" s="137" t="s">
        <v>2323</v>
      </c>
      <c r="C1725" s="137" t="s">
        <v>592</v>
      </c>
      <c r="D1725" s="137" t="s">
        <v>593</v>
      </c>
      <c r="E1725" s="139">
        <v>338.47</v>
      </c>
      <c r="F1725" s="138"/>
      <c r="G1725" s="138"/>
    </row>
    <row r="1726" ht="15.75" customHeight="1" spans="1:7">
      <c r="A1726" s="139">
        <v>39477</v>
      </c>
      <c r="B1726" s="137" t="s">
        <v>2324</v>
      </c>
      <c r="C1726" s="137" t="s">
        <v>592</v>
      </c>
      <c r="D1726" s="137" t="s">
        <v>593</v>
      </c>
      <c r="E1726" s="139">
        <v>165.84</v>
      </c>
      <c r="F1726" s="138"/>
      <c r="G1726" s="138"/>
    </row>
    <row r="1727" ht="15.75" customHeight="1" spans="1:7">
      <c r="A1727" s="139">
        <v>39478</v>
      </c>
      <c r="B1727" s="137" t="s">
        <v>2325</v>
      </c>
      <c r="C1727" s="137" t="s">
        <v>592</v>
      </c>
      <c r="D1727" s="137" t="s">
        <v>593</v>
      </c>
      <c r="E1727" s="139">
        <v>170.97</v>
      </c>
      <c r="F1727" s="138"/>
      <c r="G1727" s="138"/>
    </row>
    <row r="1728" ht="15.75" customHeight="1" spans="1:7">
      <c r="A1728" s="139">
        <v>39479</v>
      </c>
      <c r="B1728" s="137" t="s">
        <v>2326</v>
      </c>
      <c r="C1728" s="137" t="s">
        <v>592</v>
      </c>
      <c r="D1728" s="137" t="s">
        <v>593</v>
      </c>
      <c r="E1728" s="139">
        <v>201.44</v>
      </c>
      <c r="F1728" s="138"/>
      <c r="G1728" s="138"/>
    </row>
    <row r="1729" ht="15.75" customHeight="1" spans="1:7">
      <c r="A1729" s="139">
        <v>39480</v>
      </c>
      <c r="B1729" s="137" t="s">
        <v>2327</v>
      </c>
      <c r="C1729" s="137" t="s">
        <v>592</v>
      </c>
      <c r="D1729" s="137" t="s">
        <v>593</v>
      </c>
      <c r="E1729" s="139">
        <v>415.67</v>
      </c>
      <c r="F1729" s="138"/>
      <c r="G1729" s="138"/>
    </row>
    <row r="1730" ht="15.75" customHeight="1" spans="1:7">
      <c r="A1730" s="139">
        <v>39459</v>
      </c>
      <c r="B1730" s="137" t="s">
        <v>2328</v>
      </c>
      <c r="C1730" s="137" t="s">
        <v>592</v>
      </c>
      <c r="D1730" s="137" t="s">
        <v>593</v>
      </c>
      <c r="E1730" s="139">
        <v>352.8</v>
      </c>
      <c r="F1730" s="138"/>
      <c r="G1730" s="138"/>
    </row>
    <row r="1731" ht="15.75" customHeight="1" spans="1:7">
      <c r="A1731" s="139">
        <v>39445</v>
      </c>
      <c r="B1731" s="137" t="s">
        <v>2329</v>
      </c>
      <c r="C1731" s="137" t="s">
        <v>592</v>
      </c>
      <c r="D1731" s="137" t="s">
        <v>593</v>
      </c>
      <c r="E1731" s="139">
        <v>177.14</v>
      </c>
      <c r="F1731" s="138"/>
      <c r="G1731" s="138"/>
    </row>
    <row r="1732" ht="15.75" customHeight="1" spans="1:7">
      <c r="A1732" s="139">
        <v>39446</v>
      </c>
      <c r="B1732" s="137" t="s">
        <v>2330</v>
      </c>
      <c r="C1732" s="137" t="s">
        <v>592</v>
      </c>
      <c r="D1732" s="137" t="s">
        <v>593</v>
      </c>
      <c r="E1732" s="139">
        <v>180.29</v>
      </c>
      <c r="F1732" s="138"/>
      <c r="G1732" s="138"/>
    </row>
    <row r="1733" ht="15.75" customHeight="1" spans="1:7">
      <c r="A1733" s="139">
        <v>39447</v>
      </c>
      <c r="B1733" s="137" t="s">
        <v>2331</v>
      </c>
      <c r="C1733" s="137" t="s">
        <v>592</v>
      </c>
      <c r="D1733" s="137" t="s">
        <v>593</v>
      </c>
      <c r="E1733" s="139">
        <v>192.8</v>
      </c>
      <c r="F1733" s="138"/>
      <c r="G1733" s="138"/>
    </row>
    <row r="1734" ht="15.75" customHeight="1" spans="1:7">
      <c r="A1734" s="139">
        <v>39448</v>
      </c>
      <c r="B1734" s="137" t="s">
        <v>2332</v>
      </c>
      <c r="C1734" s="137" t="s">
        <v>592</v>
      </c>
      <c r="D1734" s="137" t="s">
        <v>593</v>
      </c>
      <c r="E1734" s="139">
        <v>328.76</v>
      </c>
      <c r="F1734" s="138"/>
      <c r="G1734" s="138"/>
    </row>
    <row r="1735" ht="15.75" customHeight="1" spans="1:7">
      <c r="A1735" s="139">
        <v>39450</v>
      </c>
      <c r="B1735" s="137" t="s">
        <v>2333</v>
      </c>
      <c r="C1735" s="137" t="s">
        <v>592</v>
      </c>
      <c r="D1735" s="137" t="s">
        <v>593</v>
      </c>
      <c r="E1735" s="139">
        <v>200.58</v>
      </c>
      <c r="F1735" s="138"/>
      <c r="G1735" s="138"/>
    </row>
    <row r="1736" ht="15.75" customHeight="1" spans="1:7">
      <c r="A1736" s="139">
        <v>39451</v>
      </c>
      <c r="B1736" s="137" t="s">
        <v>2334</v>
      </c>
      <c r="C1736" s="137" t="s">
        <v>592</v>
      </c>
      <c r="D1736" s="137" t="s">
        <v>593</v>
      </c>
      <c r="E1736" s="139">
        <v>218.78</v>
      </c>
      <c r="F1736" s="138"/>
      <c r="G1736" s="138"/>
    </row>
    <row r="1737" ht="15.75" customHeight="1" spans="1:7">
      <c r="A1737" s="139">
        <v>39452</v>
      </c>
      <c r="B1737" s="137" t="s">
        <v>2335</v>
      </c>
      <c r="C1737" s="137" t="s">
        <v>592</v>
      </c>
      <c r="D1737" s="137" t="s">
        <v>593</v>
      </c>
      <c r="E1737" s="139">
        <v>220.08</v>
      </c>
      <c r="F1737" s="138"/>
      <c r="G1737" s="138"/>
    </row>
    <row r="1738" ht="15.75" customHeight="1" spans="1:7">
      <c r="A1738" s="139">
        <v>39523</v>
      </c>
      <c r="B1738" s="137" t="s">
        <v>2336</v>
      </c>
      <c r="C1738" s="137" t="s">
        <v>592</v>
      </c>
      <c r="D1738" s="137" t="s">
        <v>593</v>
      </c>
      <c r="E1738" s="139">
        <v>368.31</v>
      </c>
      <c r="F1738" s="138"/>
      <c r="G1738" s="138"/>
    </row>
    <row r="1739" ht="15.75" customHeight="1" spans="1:7">
      <c r="A1739" s="139">
        <v>39449</v>
      </c>
      <c r="B1739" s="137" t="s">
        <v>2337</v>
      </c>
      <c r="C1739" s="137" t="s">
        <v>592</v>
      </c>
      <c r="D1739" s="137" t="s">
        <v>593</v>
      </c>
      <c r="E1739" s="139">
        <v>407.87</v>
      </c>
      <c r="F1739" s="138"/>
      <c r="G1739" s="138"/>
    </row>
    <row r="1740" ht="15.75" customHeight="1" spans="1:7">
      <c r="A1740" s="139">
        <v>39455</v>
      </c>
      <c r="B1740" s="137" t="s">
        <v>2338</v>
      </c>
      <c r="C1740" s="137" t="s">
        <v>592</v>
      </c>
      <c r="D1740" s="137" t="s">
        <v>593</v>
      </c>
      <c r="E1740" s="139">
        <v>201.82</v>
      </c>
      <c r="F1740" s="138"/>
      <c r="G1740" s="138"/>
    </row>
    <row r="1741" ht="15.75" customHeight="1" spans="1:7">
      <c r="A1741" s="139">
        <v>39456</v>
      </c>
      <c r="B1741" s="137" t="s">
        <v>2339</v>
      </c>
      <c r="C1741" s="137" t="s">
        <v>592</v>
      </c>
      <c r="D1741" s="137" t="s">
        <v>593</v>
      </c>
      <c r="E1741" s="139">
        <v>201.97</v>
      </c>
      <c r="F1741" s="138"/>
      <c r="G1741" s="138"/>
    </row>
    <row r="1742" ht="15.75" customHeight="1" spans="1:7">
      <c r="A1742" s="139">
        <v>39457</v>
      </c>
      <c r="B1742" s="137" t="s">
        <v>2340</v>
      </c>
      <c r="C1742" s="137" t="s">
        <v>592</v>
      </c>
      <c r="D1742" s="137" t="s">
        <v>593</v>
      </c>
      <c r="E1742" s="139">
        <v>220.18</v>
      </c>
      <c r="F1742" s="138"/>
      <c r="G1742" s="138"/>
    </row>
    <row r="1743" ht="15.75" customHeight="1" spans="1:7">
      <c r="A1743" s="139">
        <v>39458</v>
      </c>
      <c r="B1743" s="137" t="s">
        <v>2341</v>
      </c>
      <c r="C1743" s="137" t="s">
        <v>592</v>
      </c>
      <c r="D1743" s="137" t="s">
        <v>593</v>
      </c>
      <c r="E1743" s="139">
        <v>410.88</v>
      </c>
      <c r="F1743" s="138"/>
      <c r="G1743" s="138"/>
    </row>
    <row r="1744" ht="15.75" customHeight="1" spans="1:7">
      <c r="A1744" s="139">
        <v>39464</v>
      </c>
      <c r="B1744" s="137" t="s">
        <v>2342</v>
      </c>
      <c r="C1744" s="137" t="s">
        <v>592</v>
      </c>
      <c r="D1744" s="137" t="s">
        <v>593</v>
      </c>
      <c r="E1744" s="139">
        <v>660.73</v>
      </c>
      <c r="F1744" s="138"/>
      <c r="G1744" s="138"/>
    </row>
    <row r="1745" ht="15.75" customHeight="1" spans="1:7">
      <c r="A1745" s="139">
        <v>39460</v>
      </c>
      <c r="B1745" s="137" t="s">
        <v>2343</v>
      </c>
      <c r="C1745" s="137" t="s">
        <v>592</v>
      </c>
      <c r="D1745" s="137" t="s">
        <v>593</v>
      </c>
      <c r="E1745" s="139">
        <v>250.6</v>
      </c>
      <c r="F1745" s="138"/>
      <c r="G1745" s="138"/>
    </row>
    <row r="1746" ht="15.75" customHeight="1" spans="1:7">
      <c r="A1746" s="139">
        <v>39461</v>
      </c>
      <c r="B1746" s="137" t="s">
        <v>2344</v>
      </c>
      <c r="C1746" s="137" t="s">
        <v>592</v>
      </c>
      <c r="D1746" s="137" t="s">
        <v>593</v>
      </c>
      <c r="E1746" s="139">
        <v>293.64</v>
      </c>
      <c r="F1746" s="138"/>
      <c r="G1746" s="138"/>
    </row>
    <row r="1747" ht="15.75" customHeight="1" spans="1:7">
      <c r="A1747" s="139">
        <v>39462</v>
      </c>
      <c r="B1747" s="137" t="s">
        <v>2345</v>
      </c>
      <c r="C1747" s="137" t="s">
        <v>592</v>
      </c>
      <c r="D1747" s="137" t="s">
        <v>593</v>
      </c>
      <c r="E1747" s="139">
        <v>283</v>
      </c>
      <c r="F1747" s="138"/>
      <c r="G1747" s="138"/>
    </row>
    <row r="1748" ht="15.75" customHeight="1" spans="1:7">
      <c r="A1748" s="139">
        <v>39463</v>
      </c>
      <c r="B1748" s="137" t="s">
        <v>2346</v>
      </c>
      <c r="C1748" s="137" t="s">
        <v>592</v>
      </c>
      <c r="D1748" s="137" t="s">
        <v>593</v>
      </c>
      <c r="E1748" s="139">
        <v>655.6</v>
      </c>
      <c r="F1748" s="138"/>
      <c r="G1748" s="138"/>
    </row>
    <row r="1749" ht="15.75" customHeight="1" spans="1:7">
      <c r="A1749" s="139">
        <v>26039</v>
      </c>
      <c r="B1749" s="137" t="s">
        <v>2347</v>
      </c>
      <c r="C1749" s="137" t="s">
        <v>592</v>
      </c>
      <c r="D1749" s="137" t="s">
        <v>639</v>
      </c>
      <c r="E1749" s="139">
        <v>391246.87</v>
      </c>
      <c r="F1749" s="138"/>
      <c r="G1749" s="138"/>
    </row>
    <row r="1750" ht="15.75" customHeight="1" spans="1:7">
      <c r="A1750" s="139">
        <v>2401</v>
      </c>
      <c r="B1750" s="137" t="s">
        <v>2348</v>
      </c>
      <c r="C1750" s="137" t="s">
        <v>592</v>
      </c>
      <c r="D1750" s="137" t="s">
        <v>639</v>
      </c>
      <c r="E1750" s="139">
        <v>89991.11</v>
      </c>
      <c r="F1750" s="138"/>
      <c r="G1750" s="138"/>
    </row>
    <row r="1751" ht="15.75" customHeight="1" spans="1:7">
      <c r="A1751" s="139">
        <v>38870</v>
      </c>
      <c r="B1751" s="137" t="s">
        <v>2349</v>
      </c>
      <c r="C1751" s="137" t="s">
        <v>592</v>
      </c>
      <c r="D1751" s="137" t="s">
        <v>639</v>
      </c>
      <c r="E1751" s="139">
        <v>29.51</v>
      </c>
      <c r="F1751" s="138"/>
      <c r="G1751" s="138"/>
    </row>
    <row r="1752" ht="15.75" customHeight="1" spans="1:7">
      <c r="A1752" s="139">
        <v>38869</v>
      </c>
      <c r="B1752" s="137" t="s">
        <v>2350</v>
      </c>
      <c r="C1752" s="137" t="s">
        <v>592</v>
      </c>
      <c r="D1752" s="137" t="s">
        <v>639</v>
      </c>
      <c r="E1752" s="139">
        <v>19.91</v>
      </c>
      <c r="F1752" s="138"/>
      <c r="G1752" s="138"/>
    </row>
    <row r="1753" ht="15.75" customHeight="1" spans="1:7">
      <c r="A1753" s="139">
        <v>38872</v>
      </c>
      <c r="B1753" s="137" t="s">
        <v>2351</v>
      </c>
      <c r="C1753" s="137" t="s">
        <v>592</v>
      </c>
      <c r="D1753" s="137" t="s">
        <v>639</v>
      </c>
      <c r="E1753" s="139">
        <v>37.59</v>
      </c>
      <c r="F1753" s="138"/>
      <c r="G1753" s="138"/>
    </row>
    <row r="1754" ht="15.75" customHeight="1" spans="1:7">
      <c r="A1754" s="139">
        <v>38871</v>
      </c>
      <c r="B1754" s="137" t="s">
        <v>2352</v>
      </c>
      <c r="C1754" s="137" t="s">
        <v>592</v>
      </c>
      <c r="D1754" s="137" t="s">
        <v>639</v>
      </c>
      <c r="E1754" s="139">
        <v>25.99</v>
      </c>
      <c r="F1754" s="138"/>
      <c r="G1754" s="138"/>
    </row>
    <row r="1755" ht="15.75" customHeight="1" spans="1:7">
      <c r="A1755" s="139">
        <v>39283</v>
      </c>
      <c r="B1755" s="137" t="s">
        <v>2353</v>
      </c>
      <c r="C1755" s="137" t="s">
        <v>592</v>
      </c>
      <c r="D1755" s="137" t="s">
        <v>639</v>
      </c>
      <c r="E1755" s="139">
        <v>121.76</v>
      </c>
      <c r="F1755" s="138"/>
      <c r="G1755" s="138"/>
    </row>
    <row r="1756" ht="15.75" customHeight="1" spans="1:7">
      <c r="A1756" s="139">
        <v>39285</v>
      </c>
      <c r="B1756" s="137" t="s">
        <v>2354</v>
      </c>
      <c r="C1756" s="137" t="s">
        <v>592</v>
      </c>
      <c r="D1756" s="137" t="s">
        <v>639</v>
      </c>
      <c r="E1756" s="139">
        <v>139.16</v>
      </c>
      <c r="F1756" s="138"/>
      <c r="G1756" s="138"/>
    </row>
    <row r="1757" ht="15.75" customHeight="1" spans="1:7">
      <c r="A1757" s="139">
        <v>39286</v>
      </c>
      <c r="B1757" s="137" t="s">
        <v>2355</v>
      </c>
      <c r="C1757" s="137" t="s">
        <v>592</v>
      </c>
      <c r="D1757" s="137" t="s">
        <v>639</v>
      </c>
      <c r="E1757" s="139">
        <v>133.37</v>
      </c>
      <c r="F1757" s="138"/>
      <c r="G1757" s="138"/>
    </row>
    <row r="1758" ht="15.75" customHeight="1" spans="1:7">
      <c r="A1758" s="139">
        <v>39288</v>
      </c>
      <c r="B1758" s="137" t="s">
        <v>2356</v>
      </c>
      <c r="C1758" s="137" t="s">
        <v>592</v>
      </c>
      <c r="D1758" s="137" t="s">
        <v>639</v>
      </c>
      <c r="E1758" s="139">
        <v>162.34</v>
      </c>
      <c r="F1758" s="138"/>
      <c r="G1758" s="138"/>
    </row>
    <row r="1759" ht="15.75" customHeight="1" spans="1:7">
      <c r="A1759" s="139">
        <v>44476</v>
      </c>
      <c r="B1759" s="137" t="s">
        <v>2357</v>
      </c>
      <c r="C1759" s="137" t="s">
        <v>997</v>
      </c>
      <c r="D1759" s="137" t="s">
        <v>593</v>
      </c>
      <c r="E1759" s="139">
        <v>752.83</v>
      </c>
      <c r="F1759" s="138"/>
      <c r="G1759" s="138"/>
    </row>
    <row r="1760" ht="15.75" customHeight="1" spans="1:7">
      <c r="A1760" s="139">
        <v>10629</v>
      </c>
      <c r="B1760" s="137" t="s">
        <v>2358</v>
      </c>
      <c r="C1760" s="137" t="s">
        <v>997</v>
      </c>
      <c r="D1760" s="137" t="s">
        <v>593</v>
      </c>
      <c r="E1760" s="139">
        <v>685.93</v>
      </c>
      <c r="F1760" s="138"/>
      <c r="G1760" s="138"/>
    </row>
    <row r="1761" ht="15.75" customHeight="1" spans="1:7">
      <c r="A1761" s="139">
        <v>10698</v>
      </c>
      <c r="B1761" s="137" t="s">
        <v>2359</v>
      </c>
      <c r="C1761" s="137" t="s">
        <v>997</v>
      </c>
      <c r="D1761" s="137" t="s">
        <v>639</v>
      </c>
      <c r="E1761" s="139">
        <v>245.82</v>
      </c>
      <c r="F1761" s="138"/>
      <c r="G1761" s="138"/>
    </row>
    <row r="1762" ht="15.75" customHeight="1" spans="1:7">
      <c r="A1762" s="139">
        <v>40521</v>
      </c>
      <c r="B1762" s="137" t="s">
        <v>2360</v>
      </c>
      <c r="C1762" s="137" t="s">
        <v>592</v>
      </c>
      <c r="D1762" s="137" t="s">
        <v>593</v>
      </c>
      <c r="E1762" s="139">
        <v>92340</v>
      </c>
      <c r="F1762" s="138"/>
      <c r="G1762" s="138"/>
    </row>
    <row r="1763" ht="15.75" customHeight="1" spans="1:7">
      <c r="A1763" s="139">
        <v>2432</v>
      </c>
      <c r="B1763" s="137" t="s">
        <v>2361</v>
      </c>
      <c r="C1763" s="137" t="s">
        <v>592</v>
      </c>
      <c r="D1763" s="137" t="s">
        <v>593</v>
      </c>
      <c r="E1763" s="139">
        <v>35.85</v>
      </c>
      <c r="F1763" s="138"/>
      <c r="G1763" s="138"/>
    </row>
    <row r="1764" ht="15.75" customHeight="1" spans="1:7">
      <c r="A1764" s="139">
        <v>2433</v>
      </c>
      <c r="B1764" s="137" t="s">
        <v>2362</v>
      </c>
      <c r="C1764" s="137" t="s">
        <v>592</v>
      </c>
      <c r="D1764" s="137" t="s">
        <v>593</v>
      </c>
      <c r="E1764" s="139">
        <v>12.14</v>
      </c>
      <c r="F1764" s="138"/>
      <c r="G1764" s="138"/>
    </row>
    <row r="1765" ht="15.75" customHeight="1" spans="1:7">
      <c r="A1765" s="139">
        <v>2418</v>
      </c>
      <c r="B1765" s="137" t="s">
        <v>2363</v>
      </c>
      <c r="C1765" s="137" t="s">
        <v>592</v>
      </c>
      <c r="D1765" s="137" t="s">
        <v>599</v>
      </c>
      <c r="E1765" s="139">
        <v>16.63</v>
      </c>
      <c r="F1765" s="138"/>
      <c r="G1765" s="138"/>
    </row>
    <row r="1766" ht="15.75" customHeight="1" spans="1:7">
      <c r="A1766" s="139">
        <v>2420</v>
      </c>
      <c r="B1766" s="137" t="s">
        <v>2364</v>
      </c>
      <c r="C1766" s="137" t="s">
        <v>592</v>
      </c>
      <c r="D1766" s="137" t="s">
        <v>593</v>
      </c>
      <c r="E1766" s="139">
        <v>20.86</v>
      </c>
      <c r="F1766" s="138"/>
      <c r="G1766" s="138"/>
    </row>
    <row r="1767" ht="15.75" customHeight="1" spans="1:7">
      <c r="A1767" s="139">
        <v>11447</v>
      </c>
      <c r="B1767" s="137" t="s">
        <v>2365</v>
      </c>
      <c r="C1767" s="137" t="s">
        <v>592</v>
      </c>
      <c r="D1767" s="137" t="s">
        <v>593</v>
      </c>
      <c r="E1767" s="139">
        <v>41.22</v>
      </c>
      <c r="F1767" s="138"/>
      <c r="G1767" s="138"/>
    </row>
    <row r="1768" ht="15.75" customHeight="1" spans="1:7">
      <c r="A1768" s="139">
        <v>11451</v>
      </c>
      <c r="B1768" s="137" t="s">
        <v>2366</v>
      </c>
      <c r="C1768" s="137" t="s">
        <v>592</v>
      </c>
      <c r="D1768" s="137" t="s">
        <v>593</v>
      </c>
      <c r="E1768" s="139">
        <v>110.5</v>
      </c>
      <c r="F1768" s="138"/>
      <c r="G1768" s="138"/>
    </row>
    <row r="1769" ht="15.75" customHeight="1" spans="1:7">
      <c r="A1769" s="139">
        <v>11116</v>
      </c>
      <c r="B1769" s="137" t="s">
        <v>2367</v>
      </c>
      <c r="C1769" s="137" t="s">
        <v>592</v>
      </c>
      <c r="D1769" s="137" t="s">
        <v>639</v>
      </c>
      <c r="E1769" s="139">
        <v>838.13</v>
      </c>
      <c r="F1769" s="138"/>
      <c r="G1769" s="138"/>
    </row>
    <row r="1770" ht="15.75" customHeight="1" spans="1:7">
      <c r="A1770" s="139">
        <v>38411</v>
      </c>
      <c r="B1770" s="137" t="s">
        <v>2368</v>
      </c>
      <c r="C1770" s="137" t="s">
        <v>592</v>
      </c>
      <c r="D1770" s="137" t="s">
        <v>593</v>
      </c>
      <c r="E1770" s="139">
        <v>1921.26</v>
      </c>
      <c r="F1770" s="138"/>
      <c r="G1770" s="138"/>
    </row>
    <row r="1771" ht="15.75" customHeight="1" spans="1:7">
      <c r="A1771" s="139">
        <v>38189</v>
      </c>
      <c r="B1771" s="137" t="s">
        <v>2369</v>
      </c>
      <c r="C1771" s="137" t="s">
        <v>592</v>
      </c>
      <c r="D1771" s="137" t="s">
        <v>593</v>
      </c>
      <c r="E1771" s="139">
        <v>161.31</v>
      </c>
      <c r="F1771" s="138"/>
      <c r="G1771" s="138"/>
    </row>
    <row r="1772" ht="15.75" customHeight="1" spans="1:7">
      <c r="A1772" s="139">
        <v>38190</v>
      </c>
      <c r="B1772" s="137" t="s">
        <v>2370</v>
      </c>
      <c r="C1772" s="137" t="s">
        <v>592</v>
      </c>
      <c r="D1772" s="137" t="s">
        <v>593</v>
      </c>
      <c r="E1772" s="139">
        <v>339.83</v>
      </c>
      <c r="F1772" s="138"/>
      <c r="G1772" s="138"/>
    </row>
    <row r="1773" ht="15.75" customHeight="1" spans="1:7">
      <c r="A1773" s="139">
        <v>7608</v>
      </c>
      <c r="B1773" s="137" t="s">
        <v>2371</v>
      </c>
      <c r="C1773" s="137" t="s">
        <v>592</v>
      </c>
      <c r="D1773" s="137" t="s">
        <v>593</v>
      </c>
      <c r="E1773" s="139">
        <v>9.97</v>
      </c>
      <c r="F1773" s="138"/>
      <c r="G1773" s="138"/>
    </row>
    <row r="1774" ht="15.75" customHeight="1" spans="1:7">
      <c r="A1774" s="139">
        <v>1370</v>
      </c>
      <c r="B1774" s="137" t="s">
        <v>2372</v>
      </c>
      <c r="C1774" s="137" t="s">
        <v>592</v>
      </c>
      <c r="D1774" s="137" t="s">
        <v>593</v>
      </c>
      <c r="E1774" s="139">
        <v>126.57</v>
      </c>
      <c r="F1774" s="138"/>
      <c r="G1774" s="138"/>
    </row>
    <row r="1775" ht="15.75" customHeight="1" spans="1:7">
      <c r="A1775" s="139">
        <v>36516</v>
      </c>
      <c r="B1775" s="137" t="s">
        <v>2373</v>
      </c>
      <c r="C1775" s="137" t="s">
        <v>592</v>
      </c>
      <c r="D1775" s="137" t="s">
        <v>639</v>
      </c>
      <c r="E1775" s="139">
        <v>131056.21</v>
      </c>
      <c r="F1775" s="138"/>
      <c r="G1775" s="138"/>
    </row>
    <row r="1776" ht="15.75" customHeight="1" spans="1:7">
      <c r="A1776" s="139">
        <v>34777</v>
      </c>
      <c r="B1776" s="137" t="s">
        <v>2374</v>
      </c>
      <c r="C1776" s="137" t="s">
        <v>592</v>
      </c>
      <c r="D1776" s="137" t="s">
        <v>593</v>
      </c>
      <c r="E1776" s="139">
        <v>1.86</v>
      </c>
      <c r="F1776" s="138"/>
      <c r="G1776" s="138"/>
    </row>
    <row r="1777" ht="15.75" customHeight="1" spans="1:7">
      <c r="A1777" s="139">
        <v>7272</v>
      </c>
      <c r="B1777" s="137" t="s">
        <v>2375</v>
      </c>
      <c r="C1777" s="137" t="s">
        <v>592</v>
      </c>
      <c r="D1777" s="137" t="s">
        <v>593</v>
      </c>
      <c r="E1777" s="139">
        <v>1.57</v>
      </c>
      <c r="F1777" s="138"/>
      <c r="G1777" s="138"/>
    </row>
    <row r="1778" ht="15.75" customHeight="1" spans="1:7">
      <c r="A1778" s="139">
        <v>10605</v>
      </c>
      <c r="B1778" s="137" t="s">
        <v>2376</v>
      </c>
      <c r="C1778" s="137" t="s">
        <v>592</v>
      </c>
      <c r="D1778" s="137" t="s">
        <v>593</v>
      </c>
      <c r="E1778" s="139">
        <v>4.99</v>
      </c>
      <c r="F1778" s="138"/>
      <c r="G1778" s="138"/>
    </row>
    <row r="1779" ht="15.75" customHeight="1" spans="1:7">
      <c r="A1779" s="139">
        <v>10604</v>
      </c>
      <c r="B1779" s="137" t="s">
        <v>2377</v>
      </c>
      <c r="C1779" s="137" t="s">
        <v>592</v>
      </c>
      <c r="D1779" s="137" t="s">
        <v>593</v>
      </c>
      <c r="E1779" s="139">
        <v>11.63</v>
      </c>
      <c r="F1779" s="138"/>
      <c r="G1779" s="138"/>
    </row>
    <row r="1780" ht="15.75" customHeight="1" spans="1:7">
      <c r="A1780" s="139">
        <v>672</v>
      </c>
      <c r="B1780" s="137" t="s">
        <v>2378</v>
      </c>
      <c r="C1780" s="137" t="s">
        <v>592</v>
      </c>
      <c r="D1780" s="137" t="s">
        <v>593</v>
      </c>
      <c r="E1780" s="139">
        <v>15.99</v>
      </c>
      <c r="F1780" s="138"/>
      <c r="G1780" s="138"/>
    </row>
    <row r="1781" ht="15.75" customHeight="1" spans="1:7">
      <c r="A1781" s="139">
        <v>668</v>
      </c>
      <c r="B1781" s="137" t="s">
        <v>2379</v>
      </c>
      <c r="C1781" s="137" t="s">
        <v>592</v>
      </c>
      <c r="D1781" s="137" t="s">
        <v>593</v>
      </c>
      <c r="E1781" s="139">
        <v>19.31</v>
      </c>
      <c r="F1781" s="138"/>
      <c r="G1781" s="138"/>
    </row>
    <row r="1782" ht="15.75" customHeight="1" spans="1:7">
      <c r="A1782" s="139">
        <v>10578</v>
      </c>
      <c r="B1782" s="137" t="s">
        <v>2380</v>
      </c>
      <c r="C1782" s="137" t="s">
        <v>592</v>
      </c>
      <c r="D1782" s="137" t="s">
        <v>593</v>
      </c>
      <c r="E1782" s="139">
        <v>22.48</v>
      </c>
      <c r="F1782" s="138"/>
      <c r="G1782" s="138"/>
    </row>
    <row r="1783" ht="15.75" customHeight="1" spans="1:7">
      <c r="A1783" s="139">
        <v>666</v>
      </c>
      <c r="B1783" s="137" t="s">
        <v>2381</v>
      </c>
      <c r="C1783" s="137" t="s">
        <v>592</v>
      </c>
      <c r="D1783" s="137" t="s">
        <v>593</v>
      </c>
      <c r="E1783" s="139">
        <v>25.01</v>
      </c>
      <c r="F1783" s="138"/>
      <c r="G1783" s="138"/>
    </row>
    <row r="1784" ht="15.75" customHeight="1" spans="1:7">
      <c r="A1784" s="139">
        <v>665</v>
      </c>
      <c r="B1784" s="137" t="s">
        <v>2382</v>
      </c>
      <c r="C1784" s="137" t="s">
        <v>592</v>
      </c>
      <c r="D1784" s="137" t="s">
        <v>593</v>
      </c>
      <c r="E1784" s="139">
        <v>33.44</v>
      </c>
      <c r="F1784" s="138"/>
      <c r="G1784" s="138"/>
    </row>
    <row r="1785" ht="15.75" customHeight="1" spans="1:7">
      <c r="A1785" s="139">
        <v>10577</v>
      </c>
      <c r="B1785" s="137" t="s">
        <v>2383</v>
      </c>
      <c r="C1785" s="137" t="s">
        <v>592</v>
      </c>
      <c r="D1785" s="137" t="s">
        <v>593</v>
      </c>
      <c r="E1785" s="139">
        <v>29.66</v>
      </c>
      <c r="F1785" s="138"/>
      <c r="G1785" s="138"/>
    </row>
    <row r="1786" ht="15.75" customHeight="1" spans="1:7">
      <c r="A1786" s="139">
        <v>10583</v>
      </c>
      <c r="B1786" s="137" t="s">
        <v>2384</v>
      </c>
      <c r="C1786" s="137" t="s">
        <v>592</v>
      </c>
      <c r="D1786" s="137" t="s">
        <v>593</v>
      </c>
      <c r="E1786" s="139">
        <v>15.41</v>
      </c>
      <c r="F1786" s="138"/>
      <c r="G1786" s="138"/>
    </row>
    <row r="1787" ht="15.75" customHeight="1" spans="1:7">
      <c r="A1787" s="139">
        <v>10579</v>
      </c>
      <c r="B1787" s="137" t="s">
        <v>2385</v>
      </c>
      <c r="C1787" s="137" t="s">
        <v>592</v>
      </c>
      <c r="D1787" s="137" t="s">
        <v>593</v>
      </c>
      <c r="E1787" s="139">
        <v>26.86</v>
      </c>
      <c r="F1787" s="138"/>
      <c r="G1787" s="138"/>
    </row>
    <row r="1788" ht="15.75" customHeight="1" spans="1:7">
      <c r="A1788" s="139">
        <v>10582</v>
      </c>
      <c r="B1788" s="137" t="s">
        <v>2386</v>
      </c>
      <c r="C1788" s="137" t="s">
        <v>592</v>
      </c>
      <c r="D1788" s="137" t="s">
        <v>593</v>
      </c>
      <c r="E1788" s="139">
        <v>13.57</v>
      </c>
      <c r="F1788" s="138"/>
      <c r="G1788" s="138"/>
    </row>
    <row r="1789" ht="15.75" customHeight="1" spans="1:7">
      <c r="A1789" s="139">
        <v>2436</v>
      </c>
      <c r="B1789" s="137" t="s">
        <v>2387</v>
      </c>
      <c r="C1789" s="137" t="s">
        <v>742</v>
      </c>
      <c r="D1789" s="137" t="s">
        <v>599</v>
      </c>
      <c r="E1789" s="139">
        <v>19.98</v>
      </c>
      <c r="F1789" s="138"/>
      <c r="G1789" s="138"/>
    </row>
    <row r="1790" ht="15.75" customHeight="1" spans="1:7">
      <c r="A1790" s="139">
        <v>40918</v>
      </c>
      <c r="B1790" s="137" t="s">
        <v>2388</v>
      </c>
      <c r="C1790" s="137" t="s">
        <v>744</v>
      </c>
      <c r="D1790" s="137" t="s">
        <v>593</v>
      </c>
      <c r="E1790" s="139">
        <v>3493.16</v>
      </c>
      <c r="F1790" s="138"/>
      <c r="G1790" s="138"/>
    </row>
    <row r="1791" ht="15.75" customHeight="1" spans="1:7">
      <c r="A1791" s="139">
        <v>2439</v>
      </c>
      <c r="B1791" s="137" t="s">
        <v>2389</v>
      </c>
      <c r="C1791" s="137" t="s">
        <v>742</v>
      </c>
      <c r="D1791" s="137" t="s">
        <v>593</v>
      </c>
      <c r="E1791" s="139">
        <v>19.98</v>
      </c>
      <c r="F1791" s="138"/>
      <c r="G1791" s="138"/>
    </row>
    <row r="1792" ht="15.75" customHeight="1" spans="1:7">
      <c r="A1792" s="139">
        <v>40923</v>
      </c>
      <c r="B1792" s="137" t="s">
        <v>2390</v>
      </c>
      <c r="C1792" s="137" t="s">
        <v>744</v>
      </c>
      <c r="D1792" s="137" t="s">
        <v>593</v>
      </c>
      <c r="E1792" s="139">
        <v>3493.16</v>
      </c>
      <c r="F1792" s="138"/>
      <c r="G1792" s="138"/>
    </row>
    <row r="1793" ht="15.75" customHeight="1" spans="1:7">
      <c r="A1793" s="139">
        <v>10998</v>
      </c>
      <c r="B1793" s="137" t="s">
        <v>2391</v>
      </c>
      <c r="C1793" s="137" t="s">
        <v>642</v>
      </c>
      <c r="D1793" s="137" t="s">
        <v>593</v>
      </c>
      <c r="E1793" s="139">
        <v>26.81</v>
      </c>
      <c r="F1793" s="138"/>
      <c r="G1793" s="138"/>
    </row>
    <row r="1794" ht="15.75" customHeight="1" spans="1:7">
      <c r="A1794" s="139">
        <v>11002</v>
      </c>
      <c r="B1794" s="137" t="s">
        <v>2392</v>
      </c>
      <c r="C1794" s="137" t="s">
        <v>642</v>
      </c>
      <c r="D1794" s="137" t="s">
        <v>593</v>
      </c>
      <c r="E1794" s="139">
        <v>24.56</v>
      </c>
      <c r="F1794" s="138"/>
      <c r="G1794" s="138"/>
    </row>
    <row r="1795" ht="15.75" customHeight="1" spans="1:7">
      <c r="A1795" s="139">
        <v>10999</v>
      </c>
      <c r="B1795" s="137" t="s">
        <v>2393</v>
      </c>
      <c r="C1795" s="137" t="s">
        <v>642</v>
      </c>
      <c r="D1795" s="137" t="s">
        <v>593</v>
      </c>
      <c r="E1795" s="139">
        <v>23.6</v>
      </c>
      <c r="F1795" s="138"/>
      <c r="G1795" s="138"/>
    </row>
    <row r="1796" ht="15.75" customHeight="1" spans="1:7">
      <c r="A1796" s="139">
        <v>10997</v>
      </c>
      <c r="B1796" s="137" t="s">
        <v>2394</v>
      </c>
      <c r="C1796" s="137" t="s">
        <v>642</v>
      </c>
      <c r="D1796" s="137" t="s">
        <v>599</v>
      </c>
      <c r="E1796" s="139">
        <v>25.58</v>
      </c>
      <c r="F1796" s="138"/>
      <c r="G1796" s="138"/>
    </row>
    <row r="1797" ht="15.75" customHeight="1" spans="1:7">
      <c r="A1797" s="139">
        <v>2685</v>
      </c>
      <c r="B1797" s="137" t="s">
        <v>2395</v>
      </c>
      <c r="C1797" s="137" t="s">
        <v>474</v>
      </c>
      <c r="D1797" s="137" t="s">
        <v>593</v>
      </c>
      <c r="E1797" s="139">
        <v>8.37</v>
      </c>
      <c r="F1797" s="138"/>
      <c r="G1797" s="138"/>
    </row>
    <row r="1798" ht="15.75" customHeight="1" spans="1:7">
      <c r="A1798" s="139">
        <v>2680</v>
      </c>
      <c r="B1798" s="137" t="s">
        <v>2396</v>
      </c>
      <c r="C1798" s="137" t="s">
        <v>474</v>
      </c>
      <c r="D1798" s="137" t="s">
        <v>593</v>
      </c>
      <c r="E1798" s="139">
        <v>12.24</v>
      </c>
      <c r="F1798" s="138"/>
      <c r="G1798" s="138"/>
    </row>
    <row r="1799" ht="15.75" customHeight="1" spans="1:7">
      <c r="A1799" s="139">
        <v>2684</v>
      </c>
      <c r="B1799" s="137" t="s">
        <v>2397</v>
      </c>
      <c r="C1799" s="137" t="s">
        <v>474</v>
      </c>
      <c r="D1799" s="137" t="s">
        <v>593</v>
      </c>
      <c r="E1799" s="139">
        <v>11.14</v>
      </c>
      <c r="F1799" s="138"/>
      <c r="G1799" s="138"/>
    </row>
    <row r="1800" ht="15.75" customHeight="1" spans="1:7">
      <c r="A1800" s="139">
        <v>2673</v>
      </c>
      <c r="B1800" s="137" t="s">
        <v>2398</v>
      </c>
      <c r="C1800" s="137" t="s">
        <v>474</v>
      </c>
      <c r="D1800" s="137" t="s">
        <v>599</v>
      </c>
      <c r="E1800" s="139">
        <v>4.3</v>
      </c>
      <c r="F1800" s="138"/>
      <c r="G1800" s="138"/>
    </row>
    <row r="1801" ht="15.75" customHeight="1" spans="1:7">
      <c r="A1801" s="139">
        <v>2681</v>
      </c>
      <c r="B1801" s="137" t="s">
        <v>2399</v>
      </c>
      <c r="C1801" s="137" t="s">
        <v>474</v>
      </c>
      <c r="D1801" s="137" t="s">
        <v>593</v>
      </c>
      <c r="E1801" s="139">
        <v>20.01</v>
      </c>
      <c r="F1801" s="138"/>
      <c r="G1801" s="138"/>
    </row>
    <row r="1802" ht="15.75" customHeight="1" spans="1:7">
      <c r="A1802" s="139">
        <v>2682</v>
      </c>
      <c r="B1802" s="137" t="s">
        <v>2400</v>
      </c>
      <c r="C1802" s="137" t="s">
        <v>474</v>
      </c>
      <c r="D1802" s="137" t="s">
        <v>593</v>
      </c>
      <c r="E1802" s="139">
        <v>29.19</v>
      </c>
      <c r="F1802" s="138"/>
      <c r="G1802" s="138"/>
    </row>
    <row r="1803" ht="15.75" customHeight="1" spans="1:7">
      <c r="A1803" s="139">
        <v>2686</v>
      </c>
      <c r="B1803" s="137" t="s">
        <v>2401</v>
      </c>
      <c r="C1803" s="137" t="s">
        <v>474</v>
      </c>
      <c r="D1803" s="137" t="s">
        <v>593</v>
      </c>
      <c r="E1803" s="139">
        <v>36.61</v>
      </c>
      <c r="F1803" s="138"/>
      <c r="G1803" s="138"/>
    </row>
    <row r="1804" ht="15.75" customHeight="1" spans="1:7">
      <c r="A1804" s="139">
        <v>2674</v>
      </c>
      <c r="B1804" s="137" t="s">
        <v>2402</v>
      </c>
      <c r="C1804" s="137" t="s">
        <v>474</v>
      </c>
      <c r="D1804" s="137" t="s">
        <v>593</v>
      </c>
      <c r="E1804" s="139">
        <v>5.35</v>
      </c>
      <c r="F1804" s="138"/>
      <c r="G1804" s="138"/>
    </row>
    <row r="1805" ht="15.75" customHeight="1" spans="1:7">
      <c r="A1805" s="139">
        <v>2683</v>
      </c>
      <c r="B1805" s="137" t="s">
        <v>2403</v>
      </c>
      <c r="C1805" s="137" t="s">
        <v>474</v>
      </c>
      <c r="D1805" s="137" t="s">
        <v>593</v>
      </c>
      <c r="E1805" s="139">
        <v>57.68</v>
      </c>
      <c r="F1805" s="138"/>
      <c r="G1805" s="138"/>
    </row>
    <row r="1806" ht="15.75" customHeight="1" spans="1:7">
      <c r="A1806" s="139">
        <v>2676</v>
      </c>
      <c r="B1806" s="137" t="s">
        <v>2404</v>
      </c>
      <c r="C1806" s="137" t="s">
        <v>474</v>
      </c>
      <c r="D1806" s="137" t="s">
        <v>593</v>
      </c>
      <c r="E1806" s="139">
        <v>2.5</v>
      </c>
      <c r="F1806" s="138"/>
      <c r="G1806" s="138"/>
    </row>
    <row r="1807" ht="15.75" customHeight="1" spans="1:7">
      <c r="A1807" s="139">
        <v>2678</v>
      </c>
      <c r="B1807" s="137" t="s">
        <v>2405</v>
      </c>
      <c r="C1807" s="137" t="s">
        <v>474</v>
      </c>
      <c r="D1807" s="137" t="s">
        <v>593</v>
      </c>
      <c r="E1807" s="139">
        <v>3.13</v>
      </c>
      <c r="F1807" s="138"/>
      <c r="G1807" s="138"/>
    </row>
    <row r="1808" ht="15.75" customHeight="1" spans="1:7">
      <c r="A1808" s="139">
        <v>2679</v>
      </c>
      <c r="B1808" s="137" t="s">
        <v>2406</v>
      </c>
      <c r="C1808" s="137" t="s">
        <v>474</v>
      </c>
      <c r="D1808" s="137" t="s">
        <v>593</v>
      </c>
      <c r="E1808" s="139">
        <v>4.83</v>
      </c>
      <c r="F1808" s="138"/>
      <c r="G1808" s="138"/>
    </row>
    <row r="1809" ht="15.75" customHeight="1" spans="1:7">
      <c r="A1809" s="139">
        <v>12070</v>
      </c>
      <c r="B1809" s="137" t="s">
        <v>2407</v>
      </c>
      <c r="C1809" s="137" t="s">
        <v>474</v>
      </c>
      <c r="D1809" s="137" t="s">
        <v>593</v>
      </c>
      <c r="E1809" s="139">
        <v>6.72</v>
      </c>
      <c r="F1809" s="138"/>
      <c r="G1809" s="138"/>
    </row>
    <row r="1810" ht="15.75" customHeight="1" spans="1:7">
      <c r="A1810" s="139">
        <v>2675</v>
      </c>
      <c r="B1810" s="137" t="s">
        <v>2408</v>
      </c>
      <c r="C1810" s="137" t="s">
        <v>474</v>
      </c>
      <c r="D1810" s="137" t="s">
        <v>593</v>
      </c>
      <c r="E1810" s="139">
        <v>8.73</v>
      </c>
      <c r="F1810" s="138"/>
      <c r="G1810" s="138"/>
    </row>
    <row r="1811" ht="15.75" customHeight="1" spans="1:7">
      <c r="A1811" s="139">
        <v>12067</v>
      </c>
      <c r="B1811" s="137" t="s">
        <v>2409</v>
      </c>
      <c r="C1811" s="137" t="s">
        <v>474</v>
      </c>
      <c r="D1811" s="137" t="s">
        <v>593</v>
      </c>
      <c r="E1811" s="139">
        <v>11.85</v>
      </c>
      <c r="F1811" s="138"/>
      <c r="G1811" s="138"/>
    </row>
    <row r="1812" ht="15.75" customHeight="1" spans="1:7">
      <c r="A1812" s="139">
        <v>21136</v>
      </c>
      <c r="B1812" s="137" t="s">
        <v>2410</v>
      </c>
      <c r="C1812" s="137" t="s">
        <v>474</v>
      </c>
      <c r="D1812" s="137" t="s">
        <v>639</v>
      </c>
      <c r="E1812" s="139">
        <v>12.49</v>
      </c>
      <c r="F1812" s="138"/>
      <c r="G1812" s="138"/>
    </row>
    <row r="1813" ht="15.75" customHeight="1" spans="1:7">
      <c r="A1813" s="139">
        <v>21128</v>
      </c>
      <c r="B1813" s="137" t="s">
        <v>2411</v>
      </c>
      <c r="C1813" s="137" t="s">
        <v>474</v>
      </c>
      <c r="D1813" s="137" t="s">
        <v>639</v>
      </c>
      <c r="E1813" s="139">
        <v>9.67</v>
      </c>
      <c r="F1813" s="138"/>
      <c r="G1813" s="138"/>
    </row>
    <row r="1814" ht="15.75" customHeight="1" spans="1:7">
      <c r="A1814" s="139">
        <v>21130</v>
      </c>
      <c r="B1814" s="137" t="s">
        <v>2412</v>
      </c>
      <c r="C1814" s="137" t="s">
        <v>474</v>
      </c>
      <c r="D1814" s="137" t="s">
        <v>639</v>
      </c>
      <c r="E1814" s="139">
        <v>24.42</v>
      </c>
      <c r="F1814" s="138"/>
      <c r="G1814" s="138"/>
    </row>
    <row r="1815" ht="15.75" customHeight="1" spans="1:7">
      <c r="A1815" s="139">
        <v>21135</v>
      </c>
      <c r="B1815" s="137" t="s">
        <v>2413</v>
      </c>
      <c r="C1815" s="137" t="s">
        <v>474</v>
      </c>
      <c r="D1815" s="137" t="s">
        <v>639</v>
      </c>
      <c r="E1815" s="139">
        <v>24.04</v>
      </c>
      <c r="F1815" s="138"/>
      <c r="G1815" s="138"/>
    </row>
    <row r="1816" ht="15.75" customHeight="1" spans="1:7">
      <c r="A1816" s="139">
        <v>40401</v>
      </c>
      <c r="B1816" s="137" t="s">
        <v>2414</v>
      </c>
      <c r="C1816" s="137" t="s">
        <v>474</v>
      </c>
      <c r="D1816" s="137" t="s">
        <v>593</v>
      </c>
      <c r="E1816" s="139">
        <v>6.54</v>
      </c>
      <c r="F1816" s="138"/>
      <c r="G1816" s="138"/>
    </row>
    <row r="1817" ht="15.75" customHeight="1" spans="1:7">
      <c r="A1817" s="139">
        <v>40402</v>
      </c>
      <c r="B1817" s="137" t="s">
        <v>2415</v>
      </c>
      <c r="C1817" s="137" t="s">
        <v>474</v>
      </c>
      <c r="D1817" s="137" t="s">
        <v>593</v>
      </c>
      <c r="E1817" s="139">
        <v>8.39</v>
      </c>
      <c r="F1817" s="138"/>
      <c r="G1817" s="138"/>
    </row>
    <row r="1818" ht="15.75" customHeight="1" spans="1:7">
      <c r="A1818" s="139">
        <v>40400</v>
      </c>
      <c r="B1818" s="137" t="s">
        <v>2416</v>
      </c>
      <c r="C1818" s="137" t="s">
        <v>474</v>
      </c>
      <c r="D1818" s="137" t="s">
        <v>593</v>
      </c>
      <c r="E1818" s="139">
        <v>4.44</v>
      </c>
      <c r="F1818" s="138"/>
      <c r="G1818" s="138"/>
    </row>
    <row r="1819" ht="15.75" customHeight="1" spans="1:7">
      <c r="A1819" s="139">
        <v>21137</v>
      </c>
      <c r="B1819" s="137" t="s">
        <v>2417</v>
      </c>
      <c r="C1819" s="137" t="s">
        <v>474</v>
      </c>
      <c r="D1819" s="137" t="s">
        <v>639</v>
      </c>
      <c r="E1819" s="139">
        <v>9.9</v>
      </c>
      <c r="F1819" s="138"/>
      <c r="G1819" s="138"/>
    </row>
    <row r="1820" ht="15.75" customHeight="1" spans="1:7">
      <c r="A1820" s="139">
        <v>2504</v>
      </c>
      <c r="B1820" s="137" t="s">
        <v>2418</v>
      </c>
      <c r="C1820" s="137" t="s">
        <v>474</v>
      </c>
      <c r="D1820" s="137" t="s">
        <v>639</v>
      </c>
      <c r="E1820" s="139">
        <v>10.73</v>
      </c>
      <c r="F1820" s="138"/>
      <c r="G1820" s="138"/>
    </row>
    <row r="1821" ht="15.75" customHeight="1" spans="1:7">
      <c r="A1821" s="139">
        <v>2501</v>
      </c>
      <c r="B1821" s="137" t="s">
        <v>2419</v>
      </c>
      <c r="C1821" s="137" t="s">
        <v>474</v>
      </c>
      <c r="D1821" s="137" t="s">
        <v>639</v>
      </c>
      <c r="E1821" s="139">
        <v>14.07</v>
      </c>
      <c r="F1821" s="138"/>
      <c r="G1821" s="138"/>
    </row>
    <row r="1822" ht="15.75" customHeight="1" spans="1:7">
      <c r="A1822" s="139">
        <v>2502</v>
      </c>
      <c r="B1822" s="137" t="s">
        <v>2420</v>
      </c>
      <c r="C1822" s="137" t="s">
        <v>474</v>
      </c>
      <c r="D1822" s="137" t="s">
        <v>639</v>
      </c>
      <c r="E1822" s="139">
        <v>21.23</v>
      </c>
      <c r="F1822" s="138"/>
      <c r="G1822" s="138"/>
    </row>
    <row r="1823" ht="15.75" customHeight="1" spans="1:7">
      <c r="A1823" s="139">
        <v>2503</v>
      </c>
      <c r="B1823" s="137" t="s">
        <v>2421</v>
      </c>
      <c r="C1823" s="137" t="s">
        <v>474</v>
      </c>
      <c r="D1823" s="137" t="s">
        <v>639</v>
      </c>
      <c r="E1823" s="139">
        <v>27.32</v>
      </c>
      <c r="F1823" s="138"/>
      <c r="G1823" s="138"/>
    </row>
    <row r="1824" ht="15.75" customHeight="1" spans="1:7">
      <c r="A1824" s="139">
        <v>2500</v>
      </c>
      <c r="B1824" s="137" t="s">
        <v>2422</v>
      </c>
      <c r="C1824" s="137" t="s">
        <v>474</v>
      </c>
      <c r="D1824" s="137" t="s">
        <v>639</v>
      </c>
      <c r="E1824" s="139">
        <v>36.39</v>
      </c>
      <c r="F1824" s="138"/>
      <c r="G1824" s="138"/>
    </row>
    <row r="1825" ht="15.75" customHeight="1" spans="1:7">
      <c r="A1825" s="139">
        <v>2505</v>
      </c>
      <c r="B1825" s="137" t="s">
        <v>2423</v>
      </c>
      <c r="C1825" s="137" t="s">
        <v>474</v>
      </c>
      <c r="D1825" s="137" t="s">
        <v>639</v>
      </c>
      <c r="E1825" s="139">
        <v>56.72</v>
      </c>
      <c r="F1825" s="138"/>
      <c r="G1825" s="138"/>
    </row>
    <row r="1826" ht="15.75" customHeight="1" spans="1:7">
      <c r="A1826" s="139">
        <v>12058</v>
      </c>
      <c r="B1826" s="137" t="s">
        <v>2424</v>
      </c>
      <c r="C1826" s="137" t="s">
        <v>474</v>
      </c>
      <c r="D1826" s="137" t="s">
        <v>639</v>
      </c>
      <c r="E1826" s="139">
        <v>12.13</v>
      </c>
      <c r="F1826" s="138"/>
      <c r="G1826" s="138"/>
    </row>
    <row r="1827" ht="15.75" customHeight="1" spans="1:7">
      <c r="A1827" s="139">
        <v>12056</v>
      </c>
      <c r="B1827" s="137" t="s">
        <v>2425</v>
      </c>
      <c r="C1827" s="137" t="s">
        <v>474</v>
      </c>
      <c r="D1827" s="137" t="s">
        <v>639</v>
      </c>
      <c r="E1827" s="139">
        <v>22.92</v>
      </c>
      <c r="F1827" s="138"/>
      <c r="G1827" s="138"/>
    </row>
    <row r="1828" ht="15.75" customHeight="1" spans="1:7">
      <c r="A1828" s="139">
        <v>12057</v>
      </c>
      <c r="B1828" s="137" t="s">
        <v>2426</v>
      </c>
      <c r="C1828" s="137" t="s">
        <v>474</v>
      </c>
      <c r="D1828" s="137" t="s">
        <v>639</v>
      </c>
      <c r="E1828" s="139">
        <v>19.47</v>
      </c>
      <c r="F1828" s="138"/>
      <c r="G1828" s="138"/>
    </row>
    <row r="1829" ht="15.75" customHeight="1" spans="1:7">
      <c r="A1829" s="139">
        <v>12059</v>
      </c>
      <c r="B1829" s="137" t="s">
        <v>2427</v>
      </c>
      <c r="C1829" s="137" t="s">
        <v>474</v>
      </c>
      <c r="D1829" s="137" t="s">
        <v>639</v>
      </c>
      <c r="E1829" s="139">
        <v>6.83</v>
      </c>
      <c r="F1829" s="138"/>
      <c r="G1829" s="138"/>
    </row>
    <row r="1830" ht="15.75" customHeight="1" spans="1:7">
      <c r="A1830" s="139">
        <v>12060</v>
      </c>
      <c r="B1830" s="137" t="s">
        <v>2428</v>
      </c>
      <c r="C1830" s="137" t="s">
        <v>474</v>
      </c>
      <c r="D1830" s="137" t="s">
        <v>639</v>
      </c>
      <c r="E1830" s="139">
        <v>50.58</v>
      </c>
      <c r="F1830" s="138"/>
      <c r="G1830" s="138"/>
    </row>
    <row r="1831" ht="15.75" customHeight="1" spans="1:7">
      <c r="A1831" s="139">
        <v>12061</v>
      </c>
      <c r="B1831" s="137" t="s">
        <v>2429</v>
      </c>
      <c r="C1831" s="137" t="s">
        <v>474</v>
      </c>
      <c r="D1831" s="137" t="s">
        <v>639</v>
      </c>
      <c r="E1831" s="139">
        <v>30.88</v>
      </c>
      <c r="F1831" s="138"/>
      <c r="G1831" s="138"/>
    </row>
    <row r="1832" ht="15.75" customHeight="1" spans="1:7">
      <c r="A1832" s="139">
        <v>12062</v>
      </c>
      <c r="B1832" s="137" t="s">
        <v>2430</v>
      </c>
      <c r="C1832" s="137" t="s">
        <v>474</v>
      </c>
      <c r="D1832" s="137" t="s">
        <v>639</v>
      </c>
      <c r="E1832" s="139">
        <v>56.95</v>
      </c>
      <c r="F1832" s="138"/>
      <c r="G1832" s="138"/>
    </row>
    <row r="1833" ht="15.75" customHeight="1" spans="1:7">
      <c r="A1833" s="139">
        <v>2687</v>
      </c>
      <c r="B1833" s="137" t="s">
        <v>2431</v>
      </c>
      <c r="C1833" s="137" t="s">
        <v>474</v>
      </c>
      <c r="D1833" s="137" t="s">
        <v>593</v>
      </c>
      <c r="E1833" s="139">
        <v>2.18</v>
      </c>
      <c r="F1833" s="138"/>
      <c r="G1833" s="138"/>
    </row>
    <row r="1834" ht="15.75" customHeight="1" spans="1:7">
      <c r="A1834" s="139">
        <v>2689</v>
      </c>
      <c r="B1834" s="137" t="s">
        <v>2432</v>
      </c>
      <c r="C1834" s="137" t="s">
        <v>474</v>
      </c>
      <c r="D1834" s="137" t="s">
        <v>593</v>
      </c>
      <c r="E1834" s="139">
        <v>2.6</v>
      </c>
      <c r="F1834" s="138"/>
      <c r="G1834" s="138"/>
    </row>
    <row r="1835" ht="15.75" customHeight="1" spans="1:7">
      <c r="A1835" s="139">
        <v>2688</v>
      </c>
      <c r="B1835" s="137" t="s">
        <v>2433</v>
      </c>
      <c r="C1835" s="137" t="s">
        <v>474</v>
      </c>
      <c r="D1835" s="137" t="s">
        <v>593</v>
      </c>
      <c r="E1835" s="139">
        <v>2.81</v>
      </c>
      <c r="F1835" s="138"/>
      <c r="G1835" s="138"/>
    </row>
    <row r="1836" ht="15.75" customHeight="1" spans="1:7">
      <c r="A1836" s="139">
        <v>2690</v>
      </c>
      <c r="B1836" s="137" t="s">
        <v>2434</v>
      </c>
      <c r="C1836" s="137" t="s">
        <v>474</v>
      </c>
      <c r="D1836" s="137" t="s">
        <v>593</v>
      </c>
      <c r="E1836" s="139">
        <v>4.82</v>
      </c>
      <c r="F1836" s="138"/>
      <c r="G1836" s="138"/>
    </row>
    <row r="1837" ht="15.75" customHeight="1" spans="1:7">
      <c r="A1837" s="139">
        <v>39243</v>
      </c>
      <c r="B1837" s="137" t="s">
        <v>2435</v>
      </c>
      <c r="C1837" s="137" t="s">
        <v>474</v>
      </c>
      <c r="D1837" s="137" t="s">
        <v>593</v>
      </c>
      <c r="E1837" s="139">
        <v>3.17</v>
      </c>
      <c r="F1837" s="138"/>
      <c r="G1837" s="138"/>
    </row>
    <row r="1838" ht="15.75" customHeight="1" spans="1:7">
      <c r="A1838" s="139">
        <v>39244</v>
      </c>
      <c r="B1838" s="137" t="s">
        <v>2436</v>
      </c>
      <c r="C1838" s="137" t="s">
        <v>474</v>
      </c>
      <c r="D1838" s="137" t="s">
        <v>593</v>
      </c>
      <c r="E1838" s="139">
        <v>4.29</v>
      </c>
      <c r="F1838" s="138"/>
      <c r="G1838" s="138"/>
    </row>
    <row r="1839" ht="15.75" customHeight="1" spans="1:7">
      <c r="A1839" s="139">
        <v>39245</v>
      </c>
      <c r="B1839" s="137" t="s">
        <v>2437</v>
      </c>
      <c r="C1839" s="137" t="s">
        <v>474</v>
      </c>
      <c r="D1839" s="137" t="s">
        <v>593</v>
      </c>
      <c r="E1839" s="139">
        <v>8.26</v>
      </c>
      <c r="F1839" s="138"/>
      <c r="G1839" s="138"/>
    </row>
    <row r="1840" ht="15.75" customHeight="1" spans="1:7">
      <c r="A1840" s="139">
        <v>39254</v>
      </c>
      <c r="B1840" s="137" t="s">
        <v>2438</v>
      </c>
      <c r="C1840" s="137" t="s">
        <v>474</v>
      </c>
      <c r="D1840" s="137" t="s">
        <v>593</v>
      </c>
      <c r="E1840" s="139">
        <v>12.35</v>
      </c>
      <c r="F1840" s="138"/>
      <c r="G1840" s="138"/>
    </row>
    <row r="1841" ht="15.75" customHeight="1" spans="1:7">
      <c r="A1841" s="139">
        <v>39255</v>
      </c>
      <c r="B1841" s="137" t="s">
        <v>2439</v>
      </c>
      <c r="C1841" s="137" t="s">
        <v>474</v>
      </c>
      <c r="D1841" s="137" t="s">
        <v>593</v>
      </c>
      <c r="E1841" s="139">
        <v>22.85</v>
      </c>
      <c r="F1841" s="138"/>
      <c r="G1841" s="138"/>
    </row>
    <row r="1842" ht="15.75" customHeight="1" spans="1:7">
      <c r="A1842" s="139">
        <v>39253</v>
      </c>
      <c r="B1842" s="137" t="s">
        <v>2440</v>
      </c>
      <c r="C1842" s="137" t="s">
        <v>474</v>
      </c>
      <c r="D1842" s="137" t="s">
        <v>593</v>
      </c>
      <c r="E1842" s="139">
        <v>15.74</v>
      </c>
      <c r="F1842" s="138"/>
      <c r="G1842" s="138"/>
    </row>
    <row r="1843" ht="15.75" customHeight="1" spans="1:7">
      <c r="A1843" s="139">
        <v>39246</v>
      </c>
      <c r="B1843" s="137" t="s">
        <v>2441</v>
      </c>
      <c r="C1843" s="137" t="s">
        <v>474</v>
      </c>
      <c r="D1843" s="137" t="s">
        <v>593</v>
      </c>
      <c r="E1843" s="139">
        <v>11.35</v>
      </c>
      <c r="F1843" s="138"/>
      <c r="G1843" s="138"/>
    </row>
    <row r="1844" ht="15.75" customHeight="1" spans="1:7">
      <c r="A1844" s="139">
        <v>39247</v>
      </c>
      <c r="B1844" s="137" t="s">
        <v>2442</v>
      </c>
      <c r="C1844" s="137" t="s">
        <v>474</v>
      </c>
      <c r="D1844" s="137" t="s">
        <v>593</v>
      </c>
      <c r="E1844" s="139">
        <v>9.9</v>
      </c>
      <c r="F1844" s="138"/>
      <c r="G1844" s="138"/>
    </row>
    <row r="1845" ht="15.75" customHeight="1" spans="1:7">
      <c r="A1845" s="139">
        <v>2446</v>
      </c>
      <c r="B1845" s="137" t="s">
        <v>2443</v>
      </c>
      <c r="C1845" s="137" t="s">
        <v>474</v>
      </c>
      <c r="D1845" s="137" t="s">
        <v>599</v>
      </c>
      <c r="E1845" s="139">
        <v>16.3</v>
      </c>
      <c r="F1845" s="138"/>
      <c r="G1845" s="138"/>
    </row>
    <row r="1846" ht="15.75" customHeight="1" spans="1:7">
      <c r="A1846" s="139">
        <v>2442</v>
      </c>
      <c r="B1846" s="137" t="s">
        <v>2444</v>
      </c>
      <c r="C1846" s="137" t="s">
        <v>474</v>
      </c>
      <c r="D1846" s="137" t="s">
        <v>593</v>
      </c>
      <c r="E1846" s="139">
        <v>22.84</v>
      </c>
      <c r="F1846" s="138"/>
      <c r="G1846" s="138"/>
    </row>
    <row r="1847" ht="15.75" customHeight="1" spans="1:7">
      <c r="A1847" s="139">
        <v>39248</v>
      </c>
      <c r="B1847" s="137" t="s">
        <v>2445</v>
      </c>
      <c r="C1847" s="137" t="s">
        <v>474</v>
      </c>
      <c r="D1847" s="137" t="s">
        <v>593</v>
      </c>
      <c r="E1847" s="139">
        <v>31.83</v>
      </c>
      <c r="F1847" s="138"/>
      <c r="G1847" s="138"/>
    </row>
    <row r="1848" ht="15.75" customHeight="1" spans="1:7">
      <c r="A1848" s="139">
        <v>2438</v>
      </c>
      <c r="B1848" s="137" t="s">
        <v>2446</v>
      </c>
      <c r="C1848" s="137" t="s">
        <v>742</v>
      </c>
      <c r="D1848" s="137" t="s">
        <v>593</v>
      </c>
      <c r="E1848" s="139">
        <v>21.2</v>
      </c>
      <c r="F1848" s="138"/>
      <c r="G1848" s="138"/>
    </row>
    <row r="1849" ht="15.75" customHeight="1" spans="1:7">
      <c r="A1849" s="139">
        <v>40922</v>
      </c>
      <c r="B1849" s="137" t="s">
        <v>2447</v>
      </c>
      <c r="C1849" s="137" t="s">
        <v>744</v>
      </c>
      <c r="D1849" s="137" t="s">
        <v>593</v>
      </c>
      <c r="E1849" s="139">
        <v>3707.81</v>
      </c>
      <c r="F1849" s="138"/>
      <c r="G1849" s="138"/>
    </row>
    <row r="1850" ht="15.75" customHeight="1" spans="1:7">
      <c r="A1850" s="139">
        <v>36486</v>
      </c>
      <c r="B1850" s="137" t="s">
        <v>2448</v>
      </c>
      <c r="C1850" s="137" t="s">
        <v>592</v>
      </c>
      <c r="D1850" s="137" t="s">
        <v>639</v>
      </c>
      <c r="E1850" s="139">
        <v>70127.2</v>
      </c>
      <c r="F1850" s="138"/>
      <c r="G1850" s="138"/>
    </row>
    <row r="1851" ht="15.75" customHeight="1" spans="1:7">
      <c r="A1851" s="139">
        <v>37777</v>
      </c>
      <c r="B1851" s="137" t="s">
        <v>2449</v>
      </c>
      <c r="C1851" s="137" t="s">
        <v>592</v>
      </c>
      <c r="D1851" s="137" t="s">
        <v>639</v>
      </c>
      <c r="E1851" s="139">
        <v>330157.49</v>
      </c>
      <c r="F1851" s="138"/>
      <c r="G1851" s="138"/>
    </row>
    <row r="1852" ht="15.75" customHeight="1" spans="1:7">
      <c r="A1852" s="139">
        <v>12624</v>
      </c>
      <c r="B1852" s="137" t="s">
        <v>2450</v>
      </c>
      <c r="C1852" s="137" t="s">
        <v>592</v>
      </c>
      <c r="D1852" s="137" t="s">
        <v>593</v>
      </c>
      <c r="E1852" s="139">
        <v>26.07</v>
      </c>
      <c r="F1852" s="138"/>
      <c r="G1852" s="138"/>
    </row>
    <row r="1853" ht="15.75" customHeight="1" spans="1:7">
      <c r="A1853" s="139">
        <v>517</v>
      </c>
      <c r="B1853" s="137" t="s">
        <v>2451</v>
      </c>
      <c r="C1853" s="137" t="s">
        <v>644</v>
      </c>
      <c r="D1853" s="137" t="s">
        <v>593</v>
      </c>
      <c r="E1853" s="139">
        <v>10.78</v>
      </c>
      <c r="F1853" s="138"/>
      <c r="G1853" s="138"/>
    </row>
    <row r="1854" ht="15.75" customHeight="1" spans="1:7">
      <c r="A1854" s="139">
        <v>37534</v>
      </c>
      <c r="B1854" s="137" t="s">
        <v>2452</v>
      </c>
      <c r="C1854" s="137" t="s">
        <v>642</v>
      </c>
      <c r="D1854" s="137" t="s">
        <v>639</v>
      </c>
      <c r="E1854" s="139">
        <v>17.35</v>
      </c>
      <c r="F1854" s="138"/>
      <c r="G1854" s="138"/>
    </row>
    <row r="1855" ht="15.75" customHeight="1" spans="1:7">
      <c r="A1855" s="139">
        <v>37535</v>
      </c>
      <c r="B1855" s="137" t="s">
        <v>2453</v>
      </c>
      <c r="C1855" s="137" t="s">
        <v>642</v>
      </c>
      <c r="D1855" s="137" t="s">
        <v>639</v>
      </c>
      <c r="E1855" s="139">
        <v>17.35</v>
      </c>
      <c r="F1855" s="138"/>
      <c r="G1855" s="138"/>
    </row>
    <row r="1856" ht="15.75" customHeight="1" spans="1:7">
      <c r="A1856" s="139">
        <v>37533</v>
      </c>
      <c r="B1856" s="137" t="s">
        <v>2454</v>
      </c>
      <c r="C1856" s="137" t="s">
        <v>642</v>
      </c>
      <c r="D1856" s="137" t="s">
        <v>639</v>
      </c>
      <c r="E1856" s="139">
        <v>17.35</v>
      </c>
      <c r="F1856" s="138"/>
      <c r="G1856" s="138"/>
    </row>
    <row r="1857" ht="15.75" customHeight="1" spans="1:7">
      <c r="A1857" s="139">
        <v>37537</v>
      </c>
      <c r="B1857" s="137" t="s">
        <v>2455</v>
      </c>
      <c r="C1857" s="137" t="s">
        <v>642</v>
      </c>
      <c r="D1857" s="137" t="s">
        <v>639</v>
      </c>
      <c r="E1857" s="139">
        <v>13.13</v>
      </c>
      <c r="F1857" s="138"/>
      <c r="G1857" s="138"/>
    </row>
    <row r="1858" ht="15.75" customHeight="1" spans="1:7">
      <c r="A1858" s="139">
        <v>37536</v>
      </c>
      <c r="B1858" s="137" t="s">
        <v>2456</v>
      </c>
      <c r="C1858" s="137" t="s">
        <v>642</v>
      </c>
      <c r="D1858" s="137" t="s">
        <v>639</v>
      </c>
      <c r="E1858" s="139">
        <v>13.13</v>
      </c>
      <c r="F1858" s="138"/>
      <c r="G1858" s="138"/>
    </row>
    <row r="1859" ht="15.75" customHeight="1" spans="1:7">
      <c r="A1859" s="139">
        <v>37532</v>
      </c>
      <c r="B1859" s="137" t="s">
        <v>2457</v>
      </c>
      <c r="C1859" s="137" t="s">
        <v>642</v>
      </c>
      <c r="D1859" s="137" t="s">
        <v>639</v>
      </c>
      <c r="E1859" s="139">
        <v>13.13</v>
      </c>
      <c r="F1859" s="138"/>
      <c r="G1859" s="138"/>
    </row>
    <row r="1860" ht="15.75" customHeight="1" spans="1:7">
      <c r="A1860" s="139">
        <v>2696</v>
      </c>
      <c r="B1860" s="137" t="s">
        <v>2458</v>
      </c>
      <c r="C1860" s="137" t="s">
        <v>742</v>
      </c>
      <c r="D1860" s="137" t="s">
        <v>599</v>
      </c>
      <c r="E1860" s="139">
        <v>19.98</v>
      </c>
      <c r="F1860" s="138"/>
      <c r="G1860" s="138"/>
    </row>
    <row r="1861" ht="15.75" customHeight="1" spans="1:7">
      <c r="A1861" s="139">
        <v>40928</v>
      </c>
      <c r="B1861" s="137" t="s">
        <v>2459</v>
      </c>
      <c r="C1861" s="137" t="s">
        <v>744</v>
      </c>
      <c r="D1861" s="137" t="s">
        <v>593</v>
      </c>
      <c r="E1861" s="139">
        <v>3493.16</v>
      </c>
      <c r="F1861" s="138"/>
      <c r="G1861" s="138"/>
    </row>
    <row r="1862" ht="15.75" customHeight="1" spans="1:7">
      <c r="A1862" s="139">
        <v>4083</v>
      </c>
      <c r="B1862" s="137" t="s">
        <v>2460</v>
      </c>
      <c r="C1862" s="137" t="s">
        <v>742</v>
      </c>
      <c r="D1862" s="137" t="s">
        <v>599</v>
      </c>
      <c r="E1862" s="139">
        <v>35.58</v>
      </c>
      <c r="F1862" s="138"/>
      <c r="G1862" s="138"/>
    </row>
    <row r="1863" ht="15.75" customHeight="1" spans="1:7">
      <c r="A1863" s="139">
        <v>40818</v>
      </c>
      <c r="B1863" s="137" t="s">
        <v>2461</v>
      </c>
      <c r="C1863" s="137" t="s">
        <v>744</v>
      </c>
      <c r="D1863" s="137" t="s">
        <v>593</v>
      </c>
      <c r="E1863" s="139">
        <v>6219.62</v>
      </c>
      <c r="F1863" s="138"/>
      <c r="G1863" s="138"/>
    </row>
    <row r="1864" ht="15.75" customHeight="1" spans="1:7">
      <c r="A1864" s="139">
        <v>43146</v>
      </c>
      <c r="B1864" s="137" t="s">
        <v>2462</v>
      </c>
      <c r="C1864" s="137" t="s">
        <v>642</v>
      </c>
      <c r="D1864" s="137" t="s">
        <v>593</v>
      </c>
      <c r="E1864" s="139">
        <v>9.96</v>
      </c>
      <c r="F1864" s="138"/>
      <c r="G1864" s="138"/>
    </row>
    <row r="1865" ht="15.75" customHeight="1" spans="1:7">
      <c r="A1865" s="139">
        <v>2705</v>
      </c>
      <c r="B1865" s="137" t="s">
        <v>2463</v>
      </c>
      <c r="C1865" s="137" t="s">
        <v>2464</v>
      </c>
      <c r="D1865" s="137" t="s">
        <v>593</v>
      </c>
      <c r="E1865" s="139">
        <v>0.98</v>
      </c>
      <c r="F1865" s="138"/>
      <c r="G1865" s="138"/>
    </row>
    <row r="1866" ht="15.75" customHeight="1" spans="1:7">
      <c r="A1866" s="139">
        <v>14250</v>
      </c>
      <c r="B1866" s="137" t="s">
        <v>2465</v>
      </c>
      <c r="C1866" s="137" t="s">
        <v>2464</v>
      </c>
      <c r="D1866" s="137" t="s">
        <v>599</v>
      </c>
      <c r="E1866" s="139">
        <v>1</v>
      </c>
      <c r="F1866" s="138"/>
      <c r="G1866" s="138"/>
    </row>
    <row r="1867" ht="15.75" customHeight="1" spans="1:7">
      <c r="A1867" s="139">
        <v>11683</v>
      </c>
      <c r="B1867" s="137" t="s">
        <v>2466</v>
      </c>
      <c r="C1867" s="137" t="s">
        <v>592</v>
      </c>
      <c r="D1867" s="137" t="s">
        <v>593</v>
      </c>
      <c r="E1867" s="139">
        <v>63.98</v>
      </c>
      <c r="F1867" s="138"/>
      <c r="G1867" s="138"/>
    </row>
    <row r="1868" ht="15.75" customHeight="1" spans="1:7">
      <c r="A1868" s="139">
        <v>11684</v>
      </c>
      <c r="B1868" s="137" t="s">
        <v>2467</v>
      </c>
      <c r="C1868" s="137" t="s">
        <v>592</v>
      </c>
      <c r="D1868" s="137" t="s">
        <v>593</v>
      </c>
      <c r="E1868" s="139">
        <v>70.03</v>
      </c>
      <c r="F1868" s="138"/>
      <c r="G1868" s="138"/>
    </row>
    <row r="1869" ht="15.75" customHeight="1" spans="1:7">
      <c r="A1869" s="139">
        <v>6141</v>
      </c>
      <c r="B1869" s="137" t="s">
        <v>2468</v>
      </c>
      <c r="C1869" s="137" t="s">
        <v>592</v>
      </c>
      <c r="D1869" s="137" t="s">
        <v>593</v>
      </c>
      <c r="E1869" s="139">
        <v>6.17</v>
      </c>
      <c r="F1869" s="138"/>
      <c r="G1869" s="138"/>
    </row>
    <row r="1870" ht="15.75" customHeight="1" spans="1:7">
      <c r="A1870" s="139">
        <v>11681</v>
      </c>
      <c r="B1870" s="137" t="s">
        <v>2469</v>
      </c>
      <c r="C1870" s="137" t="s">
        <v>592</v>
      </c>
      <c r="D1870" s="137" t="s">
        <v>593</v>
      </c>
      <c r="E1870" s="139">
        <v>7.78</v>
      </c>
      <c r="F1870" s="138"/>
      <c r="G1870" s="138"/>
    </row>
    <row r="1871" ht="15.75" customHeight="1" spans="1:7">
      <c r="A1871" s="139">
        <v>2706</v>
      </c>
      <c r="B1871" s="137" t="s">
        <v>2470</v>
      </c>
      <c r="C1871" s="137" t="s">
        <v>742</v>
      </c>
      <c r="D1871" s="137" t="s">
        <v>599</v>
      </c>
      <c r="E1871" s="139">
        <v>116.72</v>
      </c>
      <c r="F1871" s="138"/>
      <c r="G1871" s="138"/>
    </row>
    <row r="1872" ht="15.75" customHeight="1" spans="1:7">
      <c r="A1872" s="139">
        <v>40811</v>
      </c>
      <c r="B1872" s="137" t="s">
        <v>2471</v>
      </c>
      <c r="C1872" s="137" t="s">
        <v>744</v>
      </c>
      <c r="D1872" s="137" t="s">
        <v>593</v>
      </c>
      <c r="E1872" s="139">
        <v>20401.7</v>
      </c>
      <c r="F1872" s="138"/>
      <c r="G1872" s="138"/>
    </row>
    <row r="1873" ht="15.75" customHeight="1" spans="1:7">
      <c r="A1873" s="139">
        <v>2707</v>
      </c>
      <c r="B1873" s="137" t="s">
        <v>2472</v>
      </c>
      <c r="C1873" s="137" t="s">
        <v>742</v>
      </c>
      <c r="D1873" s="137" t="s">
        <v>593</v>
      </c>
      <c r="E1873" s="139">
        <v>122.52</v>
      </c>
      <c r="F1873" s="138"/>
      <c r="G1873" s="138"/>
    </row>
    <row r="1874" ht="15.75" customHeight="1" spans="1:7">
      <c r="A1874" s="139">
        <v>40813</v>
      </c>
      <c r="B1874" s="137" t="s">
        <v>2473</v>
      </c>
      <c r="C1874" s="137" t="s">
        <v>744</v>
      </c>
      <c r="D1874" s="137" t="s">
        <v>593</v>
      </c>
      <c r="E1874" s="139">
        <v>21416.15</v>
      </c>
      <c r="F1874" s="138"/>
      <c r="G1874" s="138"/>
    </row>
    <row r="1875" ht="15.75" customHeight="1" spans="1:7">
      <c r="A1875" s="139">
        <v>2708</v>
      </c>
      <c r="B1875" s="137" t="s">
        <v>2474</v>
      </c>
      <c r="C1875" s="137" t="s">
        <v>742</v>
      </c>
      <c r="D1875" s="137" t="s">
        <v>593</v>
      </c>
      <c r="E1875" s="139">
        <v>146.27</v>
      </c>
      <c r="F1875" s="138"/>
      <c r="G1875" s="138"/>
    </row>
    <row r="1876" ht="15.75" customHeight="1" spans="1:7">
      <c r="A1876" s="139">
        <v>40814</v>
      </c>
      <c r="B1876" s="137" t="s">
        <v>2475</v>
      </c>
      <c r="C1876" s="137" t="s">
        <v>744</v>
      </c>
      <c r="D1876" s="137" t="s">
        <v>593</v>
      </c>
      <c r="E1876" s="139">
        <v>25568.32</v>
      </c>
      <c r="F1876" s="138"/>
      <c r="G1876" s="138"/>
    </row>
    <row r="1877" ht="15.75" customHeight="1" spans="1:7">
      <c r="A1877" s="139">
        <v>38403</v>
      </c>
      <c r="B1877" s="137" t="s">
        <v>2476</v>
      </c>
      <c r="C1877" s="137" t="s">
        <v>592</v>
      </c>
      <c r="D1877" s="137" t="s">
        <v>593</v>
      </c>
      <c r="E1877" s="139">
        <v>41.86</v>
      </c>
      <c r="F1877" s="138"/>
      <c r="G1877" s="138"/>
    </row>
    <row r="1878" ht="15.75" customHeight="1" spans="1:7">
      <c r="A1878" s="139">
        <v>43482</v>
      </c>
      <c r="B1878" s="137" t="s">
        <v>2477</v>
      </c>
      <c r="C1878" s="137" t="s">
        <v>742</v>
      </c>
      <c r="D1878" s="137" t="s">
        <v>599</v>
      </c>
      <c r="E1878" s="139">
        <v>0.79</v>
      </c>
      <c r="F1878" s="138"/>
      <c r="G1878" s="138"/>
    </row>
    <row r="1879" ht="15.75" customHeight="1" spans="1:7">
      <c r="A1879" s="139">
        <v>43494</v>
      </c>
      <c r="B1879" s="137" t="s">
        <v>2478</v>
      </c>
      <c r="C1879" s="137" t="s">
        <v>744</v>
      </c>
      <c r="D1879" s="137" t="s">
        <v>599</v>
      </c>
      <c r="E1879" s="139">
        <v>148.04</v>
      </c>
      <c r="F1879" s="138"/>
      <c r="G1879" s="138"/>
    </row>
    <row r="1880" ht="15.75" customHeight="1" spans="1:7">
      <c r="A1880" s="139">
        <v>43483</v>
      </c>
      <c r="B1880" s="137" t="s">
        <v>2479</v>
      </c>
      <c r="C1880" s="137" t="s">
        <v>742</v>
      </c>
      <c r="D1880" s="137" t="s">
        <v>599</v>
      </c>
      <c r="E1880" s="139">
        <v>1.43</v>
      </c>
      <c r="F1880" s="138"/>
      <c r="G1880" s="138"/>
    </row>
    <row r="1881" ht="15.75" customHeight="1" spans="1:7">
      <c r="A1881" s="139">
        <v>43495</v>
      </c>
      <c r="B1881" s="137" t="s">
        <v>2480</v>
      </c>
      <c r="C1881" s="137" t="s">
        <v>744</v>
      </c>
      <c r="D1881" s="137" t="s">
        <v>599</v>
      </c>
      <c r="E1881" s="139">
        <v>269.97</v>
      </c>
      <c r="F1881" s="138"/>
      <c r="G1881" s="138"/>
    </row>
    <row r="1882" ht="15.75" customHeight="1" spans="1:7">
      <c r="A1882" s="139">
        <v>43484</v>
      </c>
      <c r="B1882" s="137" t="s">
        <v>2481</v>
      </c>
      <c r="C1882" s="137" t="s">
        <v>742</v>
      </c>
      <c r="D1882" s="137" t="s">
        <v>599</v>
      </c>
      <c r="E1882" s="139">
        <v>1.2</v>
      </c>
      <c r="F1882" s="138"/>
      <c r="G1882" s="138"/>
    </row>
    <row r="1883" ht="15.75" customHeight="1" spans="1:7">
      <c r="A1883" s="139">
        <v>43496</v>
      </c>
      <c r="B1883" s="137" t="s">
        <v>2482</v>
      </c>
      <c r="C1883" s="137" t="s">
        <v>744</v>
      </c>
      <c r="D1883" s="137" t="s">
        <v>599</v>
      </c>
      <c r="E1883" s="139">
        <v>226.41</v>
      </c>
      <c r="F1883" s="138"/>
      <c r="G1883" s="138"/>
    </row>
    <row r="1884" ht="15.75" customHeight="1" spans="1:7">
      <c r="A1884" s="139">
        <v>43485</v>
      </c>
      <c r="B1884" s="137" t="s">
        <v>2483</v>
      </c>
      <c r="C1884" s="137" t="s">
        <v>742</v>
      </c>
      <c r="D1884" s="137" t="s">
        <v>599</v>
      </c>
      <c r="E1884" s="139">
        <v>1.06</v>
      </c>
      <c r="F1884" s="138"/>
      <c r="G1884" s="138"/>
    </row>
    <row r="1885" ht="15.75" customHeight="1" spans="1:7">
      <c r="A1885" s="139">
        <v>43497</v>
      </c>
      <c r="B1885" s="137" t="s">
        <v>2484</v>
      </c>
      <c r="C1885" s="137" t="s">
        <v>744</v>
      </c>
      <c r="D1885" s="137" t="s">
        <v>599</v>
      </c>
      <c r="E1885" s="139">
        <v>199.2</v>
      </c>
      <c r="F1885" s="138"/>
      <c r="G1885" s="138"/>
    </row>
    <row r="1886" ht="15.75" customHeight="1" spans="1:7">
      <c r="A1886" s="139">
        <v>43487</v>
      </c>
      <c r="B1886" s="137" t="s">
        <v>2485</v>
      </c>
      <c r="C1886" s="137" t="s">
        <v>742</v>
      </c>
      <c r="D1886" s="137" t="s">
        <v>599</v>
      </c>
      <c r="E1886" s="139">
        <v>1.25</v>
      </c>
      <c r="F1886" s="138"/>
      <c r="G1886" s="138"/>
    </row>
    <row r="1887" ht="15.75" customHeight="1" spans="1:7">
      <c r="A1887" s="139">
        <v>43499</v>
      </c>
      <c r="B1887" s="137" t="s">
        <v>2486</v>
      </c>
      <c r="C1887" s="137" t="s">
        <v>744</v>
      </c>
      <c r="D1887" s="137" t="s">
        <v>599</v>
      </c>
      <c r="E1887" s="139">
        <v>236.16</v>
      </c>
      <c r="F1887" s="138"/>
      <c r="G1887" s="138"/>
    </row>
    <row r="1888" ht="15.75" customHeight="1" spans="1:7">
      <c r="A1888" s="139">
        <v>43486</v>
      </c>
      <c r="B1888" s="137" t="s">
        <v>2487</v>
      </c>
      <c r="C1888" s="137" t="s">
        <v>742</v>
      </c>
      <c r="D1888" s="137" t="s">
        <v>599</v>
      </c>
      <c r="E1888" s="139">
        <v>0.74</v>
      </c>
      <c r="F1888" s="138"/>
      <c r="G1888" s="138"/>
    </row>
    <row r="1889" ht="15.75" customHeight="1" spans="1:7">
      <c r="A1889" s="139">
        <v>43498</v>
      </c>
      <c r="B1889" s="137" t="s">
        <v>2488</v>
      </c>
      <c r="C1889" s="137" t="s">
        <v>744</v>
      </c>
      <c r="D1889" s="137" t="s">
        <v>599</v>
      </c>
      <c r="E1889" s="139">
        <v>140.23</v>
      </c>
      <c r="F1889" s="138"/>
      <c r="G1889" s="138"/>
    </row>
    <row r="1890" ht="15.75" customHeight="1" spans="1:7">
      <c r="A1890" s="139">
        <v>43488</v>
      </c>
      <c r="B1890" s="137" t="s">
        <v>2489</v>
      </c>
      <c r="C1890" s="137" t="s">
        <v>742</v>
      </c>
      <c r="D1890" s="137" t="s">
        <v>599</v>
      </c>
      <c r="E1890" s="139">
        <v>0.86</v>
      </c>
      <c r="F1890" s="138"/>
      <c r="G1890" s="138"/>
    </row>
    <row r="1891" ht="15.75" customHeight="1" spans="1:7">
      <c r="A1891" s="139">
        <v>43500</v>
      </c>
      <c r="B1891" s="137" t="s">
        <v>2490</v>
      </c>
      <c r="C1891" s="137" t="s">
        <v>744</v>
      </c>
      <c r="D1891" s="137" t="s">
        <v>599</v>
      </c>
      <c r="E1891" s="139">
        <v>162.97</v>
      </c>
      <c r="F1891" s="138"/>
      <c r="G1891" s="138"/>
    </row>
    <row r="1892" ht="15.75" customHeight="1" spans="1:7">
      <c r="A1892" s="139">
        <v>43489</v>
      </c>
      <c r="B1892" s="137" t="s">
        <v>2491</v>
      </c>
      <c r="C1892" s="137" t="s">
        <v>742</v>
      </c>
      <c r="D1892" s="137" t="s">
        <v>599</v>
      </c>
      <c r="E1892" s="139">
        <v>1.24</v>
      </c>
      <c r="F1892" s="138"/>
      <c r="G1892" s="138"/>
    </row>
    <row r="1893" ht="15.75" customHeight="1" spans="1:7">
      <c r="A1893" s="139">
        <v>43501</v>
      </c>
      <c r="B1893" s="137" t="s">
        <v>2492</v>
      </c>
      <c r="C1893" s="137" t="s">
        <v>744</v>
      </c>
      <c r="D1893" s="137" t="s">
        <v>599</v>
      </c>
      <c r="E1893" s="139">
        <v>233.35</v>
      </c>
      <c r="F1893" s="138"/>
      <c r="G1893" s="138"/>
    </row>
    <row r="1894" ht="15.75" customHeight="1" spans="1:7">
      <c r="A1894" s="139">
        <v>43490</v>
      </c>
      <c r="B1894" s="137" t="s">
        <v>2493</v>
      </c>
      <c r="C1894" s="137" t="s">
        <v>742</v>
      </c>
      <c r="D1894" s="137" t="s">
        <v>599</v>
      </c>
      <c r="E1894" s="139">
        <v>1.73</v>
      </c>
      <c r="F1894" s="138"/>
      <c r="G1894" s="138"/>
    </row>
    <row r="1895" ht="15.75" customHeight="1" spans="1:7">
      <c r="A1895" s="139">
        <v>43502</v>
      </c>
      <c r="B1895" s="137" t="s">
        <v>2494</v>
      </c>
      <c r="C1895" s="137" t="s">
        <v>744</v>
      </c>
      <c r="D1895" s="137" t="s">
        <v>599</v>
      </c>
      <c r="E1895" s="139">
        <v>325.51</v>
      </c>
      <c r="F1895" s="138"/>
      <c r="G1895" s="138"/>
    </row>
    <row r="1896" ht="15.75" customHeight="1" spans="1:7">
      <c r="A1896" s="139">
        <v>43491</v>
      </c>
      <c r="B1896" s="137" t="s">
        <v>2495</v>
      </c>
      <c r="C1896" s="137" t="s">
        <v>742</v>
      </c>
      <c r="D1896" s="137" t="s">
        <v>599</v>
      </c>
      <c r="E1896" s="139">
        <v>1.33</v>
      </c>
      <c r="F1896" s="138"/>
      <c r="G1896" s="138"/>
    </row>
    <row r="1897" ht="15.75" customHeight="1" spans="1:7">
      <c r="A1897" s="139">
        <v>43503</v>
      </c>
      <c r="B1897" s="137" t="s">
        <v>2496</v>
      </c>
      <c r="C1897" s="137" t="s">
        <v>744</v>
      </c>
      <c r="D1897" s="137" t="s">
        <v>599</v>
      </c>
      <c r="E1897" s="139">
        <v>250.24</v>
      </c>
      <c r="F1897" s="138"/>
      <c r="G1897" s="138"/>
    </row>
    <row r="1898" ht="15.75" customHeight="1" spans="1:7">
      <c r="A1898" s="139">
        <v>43492</v>
      </c>
      <c r="B1898" s="137" t="s">
        <v>2497</v>
      </c>
      <c r="C1898" s="137" t="s">
        <v>742</v>
      </c>
      <c r="D1898" s="137" t="s">
        <v>599</v>
      </c>
      <c r="E1898" s="139">
        <v>1.79</v>
      </c>
      <c r="F1898" s="138"/>
      <c r="G1898" s="138"/>
    </row>
    <row r="1899" ht="15.75" customHeight="1" spans="1:7">
      <c r="A1899" s="139">
        <v>43504</v>
      </c>
      <c r="B1899" s="137" t="s">
        <v>2498</v>
      </c>
      <c r="C1899" s="137" t="s">
        <v>744</v>
      </c>
      <c r="D1899" s="137" t="s">
        <v>599</v>
      </c>
      <c r="E1899" s="139">
        <v>337.87</v>
      </c>
      <c r="F1899" s="138"/>
      <c r="G1899" s="138"/>
    </row>
    <row r="1900" ht="15.75" customHeight="1" spans="1:7">
      <c r="A1900" s="139">
        <v>43493</v>
      </c>
      <c r="B1900" s="137" t="s">
        <v>2499</v>
      </c>
      <c r="C1900" s="137" t="s">
        <v>742</v>
      </c>
      <c r="D1900" s="137" t="s">
        <v>599</v>
      </c>
      <c r="E1900" s="139">
        <v>0.71</v>
      </c>
      <c r="F1900" s="138"/>
      <c r="G1900" s="138"/>
    </row>
    <row r="1901" ht="15.75" customHeight="1" spans="1:7">
      <c r="A1901" s="139">
        <v>43505</v>
      </c>
      <c r="B1901" s="137" t="s">
        <v>2500</v>
      </c>
      <c r="C1901" s="137" t="s">
        <v>744</v>
      </c>
      <c r="D1901" s="137" t="s">
        <v>599</v>
      </c>
      <c r="E1901" s="139">
        <v>132.94</v>
      </c>
      <c r="F1901" s="138"/>
      <c r="G1901" s="138"/>
    </row>
    <row r="1902" ht="15.75" customHeight="1" spans="1:7">
      <c r="A1902" s="139">
        <v>37774</v>
      </c>
      <c r="B1902" s="137" t="s">
        <v>2501</v>
      </c>
      <c r="C1902" s="137" t="s">
        <v>592</v>
      </c>
      <c r="D1902" s="137" t="s">
        <v>639</v>
      </c>
      <c r="E1902" s="139">
        <v>565124.71</v>
      </c>
      <c r="F1902" s="138"/>
      <c r="G1902" s="138"/>
    </row>
    <row r="1903" ht="15.75" customHeight="1" spans="1:7">
      <c r="A1903" s="139">
        <v>38629</v>
      </c>
      <c r="B1903" s="137" t="s">
        <v>2502</v>
      </c>
      <c r="C1903" s="137" t="s">
        <v>592</v>
      </c>
      <c r="D1903" s="137" t="s">
        <v>639</v>
      </c>
      <c r="E1903" s="139">
        <v>2602792.96</v>
      </c>
      <c r="F1903" s="138"/>
      <c r="G1903" s="138"/>
    </row>
    <row r="1904" ht="15.75" customHeight="1" spans="1:7">
      <c r="A1904" s="139">
        <v>38630</v>
      </c>
      <c r="B1904" s="137" t="s">
        <v>2503</v>
      </c>
      <c r="C1904" s="137" t="s">
        <v>592</v>
      </c>
      <c r="D1904" s="137" t="s">
        <v>639</v>
      </c>
      <c r="E1904" s="139">
        <v>1748542.96</v>
      </c>
      <c r="F1904" s="138"/>
      <c r="G1904" s="138"/>
    </row>
    <row r="1905" ht="15.75" customHeight="1" spans="1:7">
      <c r="A1905" s="139">
        <v>38476</v>
      </c>
      <c r="B1905" s="137" t="s">
        <v>2504</v>
      </c>
      <c r="C1905" s="137" t="s">
        <v>592</v>
      </c>
      <c r="D1905" s="137" t="s">
        <v>593</v>
      </c>
      <c r="E1905" s="139">
        <v>314.65</v>
      </c>
      <c r="F1905" s="138"/>
      <c r="G1905" s="138"/>
    </row>
    <row r="1906" ht="15.75" customHeight="1" spans="1:7">
      <c r="A1906" s="139">
        <v>38477</v>
      </c>
      <c r="B1906" s="137" t="s">
        <v>2505</v>
      </c>
      <c r="C1906" s="137" t="s">
        <v>592</v>
      </c>
      <c r="D1906" s="137" t="s">
        <v>593</v>
      </c>
      <c r="E1906" s="139">
        <v>891.09</v>
      </c>
      <c r="F1906" s="138"/>
      <c r="G1906" s="138"/>
    </row>
    <row r="1907" ht="15.75" customHeight="1" spans="1:7">
      <c r="A1907" s="139">
        <v>40635</v>
      </c>
      <c r="B1907" s="137" t="s">
        <v>2506</v>
      </c>
      <c r="C1907" s="137" t="s">
        <v>592</v>
      </c>
      <c r="D1907" s="137" t="s">
        <v>593</v>
      </c>
      <c r="E1907" s="139">
        <v>981993.87</v>
      </c>
      <c r="F1907" s="138"/>
      <c r="G1907" s="138"/>
    </row>
    <row r="1908" ht="15.75" customHeight="1" spans="1:7">
      <c r="A1908" s="139">
        <v>36483</v>
      </c>
      <c r="B1908" s="137" t="s">
        <v>2507</v>
      </c>
      <c r="C1908" s="137" t="s">
        <v>592</v>
      </c>
      <c r="D1908" s="137" t="s">
        <v>593</v>
      </c>
      <c r="E1908" s="139">
        <v>889843.75</v>
      </c>
      <c r="F1908" s="138"/>
      <c r="G1908" s="138"/>
    </row>
    <row r="1909" ht="15.75" customHeight="1" spans="1:7">
      <c r="A1909" s="139">
        <v>14525</v>
      </c>
      <c r="B1909" s="137" t="s">
        <v>2508</v>
      </c>
      <c r="C1909" s="137" t="s">
        <v>592</v>
      </c>
      <c r="D1909" s="137" t="s">
        <v>593</v>
      </c>
      <c r="E1909" s="139">
        <v>931718.75</v>
      </c>
      <c r="F1909" s="138"/>
      <c r="G1909" s="138"/>
    </row>
    <row r="1910" ht="15.75" customHeight="1" spans="1:7">
      <c r="A1910" s="139">
        <v>36482</v>
      </c>
      <c r="B1910" s="137" t="s">
        <v>2509</v>
      </c>
      <c r="C1910" s="137" t="s">
        <v>592</v>
      </c>
      <c r="D1910" s="137" t="s">
        <v>593</v>
      </c>
      <c r="E1910" s="139">
        <v>799078.59</v>
      </c>
      <c r="F1910" s="138"/>
      <c r="G1910" s="138"/>
    </row>
    <row r="1911" ht="15.75" customHeight="1" spans="1:7">
      <c r="A1911" s="139">
        <v>36408</v>
      </c>
      <c r="B1911" s="137" t="s">
        <v>2510</v>
      </c>
      <c r="C1911" s="137" t="s">
        <v>592</v>
      </c>
      <c r="D1911" s="137" t="s">
        <v>593</v>
      </c>
      <c r="E1911" s="139">
        <v>954750</v>
      </c>
      <c r="F1911" s="138"/>
      <c r="G1911" s="138"/>
    </row>
    <row r="1912" ht="15.75" customHeight="1" spans="1:7">
      <c r="A1912" s="139">
        <v>2723</v>
      </c>
      <c r="B1912" s="137" t="s">
        <v>2511</v>
      </c>
      <c r="C1912" s="137" t="s">
        <v>592</v>
      </c>
      <c r="D1912" s="137" t="s">
        <v>593</v>
      </c>
      <c r="E1912" s="139">
        <v>732812.5</v>
      </c>
      <c r="F1912" s="138"/>
      <c r="G1912" s="138"/>
    </row>
    <row r="1913" ht="15.75" customHeight="1" spans="1:7">
      <c r="A1913" s="139">
        <v>36481</v>
      </c>
      <c r="B1913" s="137" t="s">
        <v>2512</v>
      </c>
      <c r="C1913" s="137" t="s">
        <v>592</v>
      </c>
      <c r="D1913" s="137" t="s">
        <v>593</v>
      </c>
      <c r="E1913" s="139">
        <v>874140.62</v>
      </c>
      <c r="F1913" s="138"/>
      <c r="G1913" s="138"/>
    </row>
    <row r="1914" ht="15.75" customHeight="1" spans="1:7">
      <c r="A1914" s="139">
        <v>10685</v>
      </c>
      <c r="B1914" s="137" t="s">
        <v>2513</v>
      </c>
      <c r="C1914" s="137" t="s">
        <v>592</v>
      </c>
      <c r="D1914" s="137" t="s">
        <v>599</v>
      </c>
      <c r="E1914" s="139">
        <v>837500</v>
      </c>
      <c r="F1914" s="138"/>
      <c r="G1914" s="138"/>
    </row>
    <row r="1915" ht="15.75" customHeight="1" spans="1:7">
      <c r="A1915" s="139">
        <v>40636</v>
      </c>
      <c r="B1915" s="137" t="s">
        <v>2514</v>
      </c>
      <c r="C1915" s="137" t="s">
        <v>592</v>
      </c>
      <c r="D1915" s="137" t="s">
        <v>593</v>
      </c>
      <c r="E1915" s="139">
        <v>945353.25</v>
      </c>
      <c r="F1915" s="138"/>
      <c r="G1915" s="138"/>
    </row>
    <row r="1916" ht="15.75" customHeight="1" spans="1:7">
      <c r="A1916" s="139">
        <v>4111</v>
      </c>
      <c r="B1916" s="137" t="s">
        <v>2515</v>
      </c>
      <c r="C1916" s="137" t="s">
        <v>592</v>
      </c>
      <c r="D1916" s="137" t="s">
        <v>593</v>
      </c>
      <c r="E1916" s="139">
        <v>65.84</v>
      </c>
      <c r="F1916" s="138"/>
      <c r="G1916" s="138"/>
    </row>
    <row r="1917" ht="15.75" customHeight="1" spans="1:7">
      <c r="A1917" s="139">
        <v>44538</v>
      </c>
      <c r="B1917" s="137" t="s">
        <v>2516</v>
      </c>
      <c r="C1917" s="137" t="s">
        <v>592</v>
      </c>
      <c r="D1917" s="137" t="s">
        <v>593</v>
      </c>
      <c r="E1917" s="139">
        <v>47.92</v>
      </c>
      <c r="F1917" s="138"/>
      <c r="G1917" s="138"/>
    </row>
    <row r="1918" ht="15.75" customHeight="1" spans="1:7">
      <c r="A1918" s="139">
        <v>12</v>
      </c>
      <c r="B1918" s="137" t="s">
        <v>2517</v>
      </c>
      <c r="C1918" s="137" t="s">
        <v>592</v>
      </c>
      <c r="D1918" s="137" t="s">
        <v>599</v>
      </c>
      <c r="E1918" s="139">
        <v>13</v>
      </c>
      <c r="F1918" s="138"/>
      <c r="G1918" s="138"/>
    </row>
    <row r="1919" ht="15.75" customHeight="1" spans="1:7">
      <c r="A1919" s="139">
        <v>37554</v>
      </c>
      <c r="B1919" s="137" t="s">
        <v>2518</v>
      </c>
      <c r="C1919" s="137" t="s">
        <v>592</v>
      </c>
      <c r="D1919" s="137" t="s">
        <v>593</v>
      </c>
      <c r="E1919" s="139">
        <v>290.65</v>
      </c>
      <c r="F1919" s="138"/>
      <c r="G1919" s="138"/>
    </row>
    <row r="1920" ht="15.75" customHeight="1" spans="1:7">
      <c r="A1920" s="139">
        <v>37555</v>
      </c>
      <c r="B1920" s="137" t="s">
        <v>2519</v>
      </c>
      <c r="C1920" s="137" t="s">
        <v>592</v>
      </c>
      <c r="D1920" s="137" t="s">
        <v>593</v>
      </c>
      <c r="E1920" s="139">
        <v>353.57</v>
      </c>
      <c r="F1920" s="138"/>
      <c r="G1920" s="138"/>
    </row>
    <row r="1921" ht="15.75" customHeight="1" spans="1:7">
      <c r="A1921" s="139">
        <v>10902</v>
      </c>
      <c r="B1921" s="137" t="s">
        <v>2520</v>
      </c>
      <c r="C1921" s="137" t="s">
        <v>592</v>
      </c>
      <c r="D1921" s="137" t="s">
        <v>593</v>
      </c>
      <c r="E1921" s="139">
        <v>88.72</v>
      </c>
      <c r="F1921" s="138"/>
      <c r="G1921" s="138"/>
    </row>
    <row r="1922" ht="15.75" customHeight="1" spans="1:7">
      <c r="A1922" s="139">
        <v>20965</v>
      </c>
      <c r="B1922" s="137" t="s">
        <v>2521</v>
      </c>
      <c r="C1922" s="137" t="s">
        <v>592</v>
      </c>
      <c r="D1922" s="137" t="s">
        <v>593</v>
      </c>
      <c r="E1922" s="139">
        <v>89.54</v>
      </c>
      <c r="F1922" s="138"/>
      <c r="G1922" s="138"/>
    </row>
    <row r="1923" ht="15.75" customHeight="1" spans="1:7">
      <c r="A1923" s="139">
        <v>20966</v>
      </c>
      <c r="B1923" s="137" t="s">
        <v>2522</v>
      </c>
      <c r="C1923" s="137" t="s">
        <v>592</v>
      </c>
      <c r="D1923" s="137" t="s">
        <v>593</v>
      </c>
      <c r="E1923" s="139">
        <v>96.41</v>
      </c>
      <c r="F1923" s="138"/>
      <c r="G1923" s="138"/>
    </row>
    <row r="1924" ht="15.75" customHeight="1" spans="1:7">
      <c r="A1924" s="139">
        <v>10903</v>
      </c>
      <c r="B1924" s="137" t="s">
        <v>2523</v>
      </c>
      <c r="C1924" s="137" t="s">
        <v>592</v>
      </c>
      <c r="D1924" s="137" t="s">
        <v>593</v>
      </c>
      <c r="E1924" s="139">
        <v>146.14</v>
      </c>
      <c r="F1924" s="138"/>
      <c r="G1924" s="138"/>
    </row>
    <row r="1925" ht="15.75" customHeight="1" spans="1:7">
      <c r="A1925" s="139">
        <v>20967</v>
      </c>
      <c r="B1925" s="137" t="s">
        <v>2524</v>
      </c>
      <c r="C1925" s="137" t="s">
        <v>592</v>
      </c>
      <c r="D1925" s="137" t="s">
        <v>593</v>
      </c>
      <c r="E1925" s="139">
        <v>146.14</v>
      </c>
      <c r="F1925" s="138"/>
      <c r="G1925" s="138"/>
    </row>
    <row r="1926" ht="15.75" customHeight="1" spans="1:7">
      <c r="A1926" s="139">
        <v>20968</v>
      </c>
      <c r="B1926" s="137" t="s">
        <v>2525</v>
      </c>
      <c r="C1926" s="137" t="s">
        <v>592</v>
      </c>
      <c r="D1926" s="137" t="s">
        <v>593</v>
      </c>
      <c r="E1926" s="139">
        <v>160.28</v>
      </c>
      <c r="F1926" s="138"/>
      <c r="G1926" s="138"/>
    </row>
    <row r="1927" ht="15.75" customHeight="1" spans="1:7">
      <c r="A1927" s="139">
        <v>11359</v>
      </c>
      <c r="B1927" s="137" t="s">
        <v>2526</v>
      </c>
      <c r="C1927" s="137" t="s">
        <v>592</v>
      </c>
      <c r="D1927" s="137" t="s">
        <v>599</v>
      </c>
      <c r="E1927" s="139">
        <v>765</v>
      </c>
      <c r="F1927" s="138"/>
      <c r="G1927" s="138"/>
    </row>
    <row r="1928" ht="15.75" customHeight="1" spans="1:7">
      <c r="A1928" s="139">
        <v>39017</v>
      </c>
      <c r="B1928" s="137" t="s">
        <v>2527</v>
      </c>
      <c r="C1928" s="137" t="s">
        <v>592</v>
      </c>
      <c r="D1928" s="137" t="s">
        <v>593</v>
      </c>
      <c r="E1928" s="139">
        <v>0.18</v>
      </c>
      <c r="F1928" s="138"/>
      <c r="G1928" s="138"/>
    </row>
    <row r="1929" ht="15.75" customHeight="1" spans="1:7">
      <c r="A1929" s="139">
        <v>39315</v>
      </c>
      <c r="B1929" s="137" t="s">
        <v>2528</v>
      </c>
      <c r="C1929" s="137" t="s">
        <v>592</v>
      </c>
      <c r="D1929" s="137" t="s">
        <v>593</v>
      </c>
      <c r="E1929" s="139">
        <v>0.29</v>
      </c>
      <c r="F1929" s="138"/>
      <c r="G1929" s="138"/>
    </row>
    <row r="1930" ht="15.75" customHeight="1" spans="1:7">
      <c r="A1930" s="139">
        <v>39016</v>
      </c>
      <c r="B1930" s="137" t="s">
        <v>2529</v>
      </c>
      <c r="C1930" s="137" t="s">
        <v>592</v>
      </c>
      <c r="D1930" s="137" t="s">
        <v>593</v>
      </c>
      <c r="E1930" s="139">
        <v>0.29</v>
      </c>
      <c r="F1930" s="138"/>
      <c r="G1930" s="138"/>
    </row>
    <row r="1931" ht="15.75" customHeight="1" spans="1:7">
      <c r="A1931" s="139">
        <v>39481</v>
      </c>
      <c r="B1931" s="137" t="s">
        <v>2530</v>
      </c>
      <c r="C1931" s="137" t="s">
        <v>592</v>
      </c>
      <c r="D1931" s="137" t="s">
        <v>593</v>
      </c>
      <c r="E1931" s="139">
        <v>1.43</v>
      </c>
      <c r="F1931" s="138"/>
      <c r="G1931" s="138"/>
    </row>
    <row r="1932" ht="15.75" customHeight="1" spans="1:7">
      <c r="A1932" s="139">
        <v>39013</v>
      </c>
      <c r="B1932" s="137" t="s">
        <v>2531</v>
      </c>
      <c r="C1932" s="137" t="s">
        <v>592</v>
      </c>
      <c r="D1932" s="137" t="s">
        <v>593</v>
      </c>
      <c r="E1932" s="139">
        <v>1.22</v>
      </c>
      <c r="F1932" s="138"/>
      <c r="G1932" s="138"/>
    </row>
    <row r="1933" ht="15.75" customHeight="1" spans="1:7">
      <c r="A1933" s="139">
        <v>44919</v>
      </c>
      <c r="B1933" s="137" t="s">
        <v>2532</v>
      </c>
      <c r="C1933" s="137" t="s">
        <v>592</v>
      </c>
      <c r="D1933" s="137" t="s">
        <v>593</v>
      </c>
      <c r="E1933" s="139">
        <v>2.28</v>
      </c>
      <c r="F1933" s="138"/>
      <c r="G1933" s="138"/>
    </row>
    <row r="1934" ht="15.75" customHeight="1" spans="1:7">
      <c r="A1934" s="139">
        <v>40433</v>
      </c>
      <c r="B1934" s="137" t="s">
        <v>2533</v>
      </c>
      <c r="C1934" s="137" t="s">
        <v>592</v>
      </c>
      <c r="D1934" s="137" t="s">
        <v>593</v>
      </c>
      <c r="E1934" s="139">
        <v>1.26</v>
      </c>
      <c r="F1934" s="138"/>
      <c r="G1934" s="138"/>
    </row>
    <row r="1935" ht="15.75" customHeight="1" spans="1:7">
      <c r="A1935" s="139">
        <v>20219</v>
      </c>
      <c r="B1935" s="137" t="s">
        <v>2534</v>
      </c>
      <c r="C1935" s="137" t="s">
        <v>592</v>
      </c>
      <c r="D1935" s="137" t="s">
        <v>639</v>
      </c>
      <c r="E1935" s="139">
        <v>116000</v>
      </c>
      <c r="F1935" s="138"/>
      <c r="G1935" s="138"/>
    </row>
    <row r="1936" ht="15.75" customHeight="1" spans="1:7">
      <c r="A1936" s="139">
        <v>36484</v>
      </c>
      <c r="B1936" s="137" t="s">
        <v>2535</v>
      </c>
      <c r="C1936" s="137" t="s">
        <v>592</v>
      </c>
      <c r="D1936" s="137" t="s">
        <v>639</v>
      </c>
      <c r="E1936" s="139">
        <v>246246.87</v>
      </c>
      <c r="F1936" s="138"/>
      <c r="G1936" s="138"/>
    </row>
    <row r="1937" ht="15.75" customHeight="1" spans="1:7">
      <c r="A1937" s="139">
        <v>38367</v>
      </c>
      <c r="B1937" s="137" t="s">
        <v>2536</v>
      </c>
      <c r="C1937" s="137" t="s">
        <v>592</v>
      </c>
      <c r="D1937" s="137" t="s">
        <v>593</v>
      </c>
      <c r="E1937" s="139">
        <v>16.9</v>
      </c>
      <c r="F1937" s="138"/>
      <c r="G1937" s="138"/>
    </row>
    <row r="1938" ht="15.75" customHeight="1" spans="1:7">
      <c r="A1938" s="139">
        <v>38368</v>
      </c>
      <c r="B1938" s="137" t="s">
        <v>2537</v>
      </c>
      <c r="C1938" s="137" t="s">
        <v>592</v>
      </c>
      <c r="D1938" s="137" t="s">
        <v>593</v>
      </c>
      <c r="E1938" s="139">
        <v>8.36</v>
      </c>
      <c r="F1938" s="138"/>
      <c r="G1938" s="138"/>
    </row>
    <row r="1939" ht="15.75" customHeight="1" spans="1:7">
      <c r="A1939" s="139">
        <v>38091</v>
      </c>
      <c r="B1939" s="137" t="s">
        <v>2538</v>
      </c>
      <c r="C1939" s="137" t="s">
        <v>592</v>
      </c>
      <c r="D1939" s="137" t="s">
        <v>593</v>
      </c>
      <c r="E1939" s="139">
        <v>2.63</v>
      </c>
      <c r="F1939" s="138"/>
      <c r="G1939" s="138"/>
    </row>
    <row r="1940" ht="15.75" customHeight="1" spans="1:7">
      <c r="A1940" s="139">
        <v>38095</v>
      </c>
      <c r="B1940" s="137" t="s">
        <v>2539</v>
      </c>
      <c r="C1940" s="137" t="s">
        <v>592</v>
      </c>
      <c r="D1940" s="137" t="s">
        <v>593</v>
      </c>
      <c r="E1940" s="139">
        <v>5.58</v>
      </c>
      <c r="F1940" s="138"/>
      <c r="G1940" s="138"/>
    </row>
    <row r="1941" ht="15.75" customHeight="1" spans="1:7">
      <c r="A1941" s="139">
        <v>38092</v>
      </c>
      <c r="B1941" s="137" t="s">
        <v>2540</v>
      </c>
      <c r="C1941" s="137" t="s">
        <v>592</v>
      </c>
      <c r="D1941" s="137" t="s">
        <v>593</v>
      </c>
      <c r="E1941" s="139">
        <v>2.5</v>
      </c>
      <c r="F1941" s="138"/>
      <c r="G1941" s="138"/>
    </row>
    <row r="1942" ht="15.75" customHeight="1" spans="1:7">
      <c r="A1942" s="139">
        <v>38093</v>
      </c>
      <c r="B1942" s="137" t="s">
        <v>2541</v>
      </c>
      <c r="C1942" s="137" t="s">
        <v>592</v>
      </c>
      <c r="D1942" s="137" t="s">
        <v>593</v>
      </c>
      <c r="E1942" s="139">
        <v>2.58</v>
      </c>
      <c r="F1942" s="138"/>
      <c r="G1942" s="138"/>
    </row>
    <row r="1943" ht="15.75" customHeight="1" spans="1:7">
      <c r="A1943" s="139">
        <v>38096</v>
      </c>
      <c r="B1943" s="137" t="s">
        <v>2542</v>
      </c>
      <c r="C1943" s="137" t="s">
        <v>592</v>
      </c>
      <c r="D1943" s="137" t="s">
        <v>593</v>
      </c>
      <c r="E1943" s="139">
        <v>6</v>
      </c>
      <c r="F1943" s="138"/>
      <c r="G1943" s="138"/>
    </row>
    <row r="1944" ht="15.75" customHeight="1" spans="1:7">
      <c r="A1944" s="139">
        <v>38094</v>
      </c>
      <c r="B1944" s="137" t="s">
        <v>2543</v>
      </c>
      <c r="C1944" s="137" t="s">
        <v>592</v>
      </c>
      <c r="D1944" s="137" t="s">
        <v>593</v>
      </c>
      <c r="E1944" s="139">
        <v>3.16</v>
      </c>
      <c r="F1944" s="138"/>
      <c r="G1944" s="138"/>
    </row>
    <row r="1945" ht="15.75" customHeight="1" spans="1:7">
      <c r="A1945" s="139">
        <v>38097</v>
      </c>
      <c r="B1945" s="137" t="s">
        <v>2544</v>
      </c>
      <c r="C1945" s="137" t="s">
        <v>592</v>
      </c>
      <c r="D1945" s="137" t="s">
        <v>593</v>
      </c>
      <c r="E1945" s="139">
        <v>6.43</v>
      </c>
      <c r="F1945" s="138"/>
      <c r="G1945" s="138"/>
    </row>
    <row r="1946" ht="15.75" customHeight="1" spans="1:7">
      <c r="A1946" s="139">
        <v>38098</v>
      </c>
      <c r="B1946" s="137" t="s">
        <v>2545</v>
      </c>
      <c r="C1946" s="137" t="s">
        <v>592</v>
      </c>
      <c r="D1946" s="137" t="s">
        <v>593</v>
      </c>
      <c r="E1946" s="139">
        <v>6.43</v>
      </c>
      <c r="F1946" s="138"/>
      <c r="G1946" s="138"/>
    </row>
    <row r="1947" ht="15.75" customHeight="1" spans="1:7">
      <c r="A1947" s="139">
        <v>11186</v>
      </c>
      <c r="B1947" s="137" t="s">
        <v>2546</v>
      </c>
      <c r="C1947" s="137" t="s">
        <v>997</v>
      </c>
      <c r="D1947" s="137" t="s">
        <v>593</v>
      </c>
      <c r="E1947" s="139">
        <v>329.66</v>
      </c>
      <c r="F1947" s="138"/>
      <c r="G1947" s="138"/>
    </row>
    <row r="1948" ht="15.75" customHeight="1" spans="1:7">
      <c r="A1948" s="139">
        <v>11558</v>
      </c>
      <c r="B1948" s="137" t="s">
        <v>2547</v>
      </c>
      <c r="C1948" s="137" t="s">
        <v>1011</v>
      </c>
      <c r="D1948" s="137" t="s">
        <v>593</v>
      </c>
      <c r="E1948" s="139">
        <v>15.23</v>
      </c>
      <c r="F1948" s="138"/>
      <c r="G1948" s="138"/>
    </row>
    <row r="1949" ht="15.75" customHeight="1" spans="1:7">
      <c r="A1949" s="139">
        <v>11557</v>
      </c>
      <c r="B1949" s="137" t="s">
        <v>2548</v>
      </c>
      <c r="C1949" s="137" t="s">
        <v>1011</v>
      </c>
      <c r="D1949" s="137" t="s">
        <v>593</v>
      </c>
      <c r="E1949" s="139">
        <v>38.56</v>
      </c>
      <c r="F1949" s="138"/>
      <c r="G1949" s="138"/>
    </row>
    <row r="1950" ht="15.75" customHeight="1" spans="1:7">
      <c r="A1950" s="139">
        <v>2759</v>
      </c>
      <c r="B1950" s="137" t="s">
        <v>2549</v>
      </c>
      <c r="C1950" s="137" t="s">
        <v>592</v>
      </c>
      <c r="D1950" s="137" t="s">
        <v>639</v>
      </c>
      <c r="E1950" s="139">
        <v>10.68</v>
      </c>
      <c r="F1950" s="138"/>
      <c r="G1950" s="138"/>
    </row>
    <row r="1951" ht="15.75" customHeight="1" spans="1:7">
      <c r="A1951" s="139">
        <v>38124</v>
      </c>
      <c r="B1951" s="137" t="s">
        <v>2550</v>
      </c>
      <c r="C1951" s="137" t="s">
        <v>592</v>
      </c>
      <c r="D1951" s="137" t="s">
        <v>599</v>
      </c>
      <c r="E1951" s="139">
        <v>42.58</v>
      </c>
      <c r="F1951" s="138"/>
      <c r="G1951" s="138"/>
    </row>
    <row r="1952" ht="15.75" customHeight="1" spans="1:7">
      <c r="A1952" s="139">
        <v>38380</v>
      </c>
      <c r="B1952" s="137" t="s">
        <v>2551</v>
      </c>
      <c r="C1952" s="137" t="s">
        <v>592</v>
      </c>
      <c r="D1952" s="137" t="s">
        <v>593</v>
      </c>
      <c r="E1952" s="139">
        <v>26.86</v>
      </c>
      <c r="F1952" s="138"/>
      <c r="G1952" s="138"/>
    </row>
    <row r="1953" ht="15.75" customHeight="1" spans="1:7">
      <c r="A1953" s="139">
        <v>42429</v>
      </c>
      <c r="B1953" s="137" t="s">
        <v>2552</v>
      </c>
      <c r="C1953" s="137" t="s">
        <v>592</v>
      </c>
      <c r="D1953" s="137" t="s">
        <v>639</v>
      </c>
      <c r="E1953" s="139">
        <v>6025.1</v>
      </c>
      <c r="F1953" s="138"/>
      <c r="G1953" s="138"/>
    </row>
    <row r="1954" ht="15.75" customHeight="1" spans="1:7">
      <c r="A1954" s="139">
        <v>39616</v>
      </c>
      <c r="B1954" s="137" t="s">
        <v>2553</v>
      </c>
      <c r="C1954" s="137" t="s">
        <v>592</v>
      </c>
      <c r="D1954" s="137" t="s">
        <v>599</v>
      </c>
      <c r="E1954" s="139">
        <v>465.4</v>
      </c>
      <c r="F1954" s="138"/>
      <c r="G1954" s="138"/>
    </row>
    <row r="1955" ht="15.75" customHeight="1" spans="1:7">
      <c r="A1955" s="139">
        <v>39618</v>
      </c>
      <c r="B1955" s="137" t="s">
        <v>2554</v>
      </c>
      <c r="C1955" s="137" t="s">
        <v>592</v>
      </c>
      <c r="D1955" s="137" t="s">
        <v>593</v>
      </c>
      <c r="E1955" s="139">
        <v>844.16</v>
      </c>
      <c r="F1955" s="138"/>
      <c r="G1955" s="138"/>
    </row>
    <row r="1956" ht="15.75" customHeight="1" spans="1:7">
      <c r="A1956" s="139">
        <v>39619</v>
      </c>
      <c r="B1956" s="137" t="s">
        <v>2555</v>
      </c>
      <c r="C1956" s="137" t="s">
        <v>592</v>
      </c>
      <c r="D1956" s="137" t="s">
        <v>593</v>
      </c>
      <c r="E1956" s="139">
        <v>1156.15</v>
      </c>
      <c r="F1956" s="138"/>
      <c r="G1956" s="138"/>
    </row>
    <row r="1957" ht="15.75" customHeight="1" spans="1:7">
      <c r="A1957" s="139">
        <v>39613</v>
      </c>
      <c r="B1957" s="137" t="s">
        <v>2556</v>
      </c>
      <c r="C1957" s="137" t="s">
        <v>592</v>
      </c>
      <c r="D1957" s="137" t="s">
        <v>593</v>
      </c>
      <c r="E1957" s="139">
        <v>184.87</v>
      </c>
      <c r="F1957" s="138"/>
      <c r="G1957" s="138"/>
    </row>
    <row r="1958" ht="15.75" customHeight="1" spans="1:7">
      <c r="A1958" s="139">
        <v>39614</v>
      </c>
      <c r="B1958" s="137" t="s">
        <v>2557</v>
      </c>
      <c r="C1958" s="137" t="s">
        <v>592</v>
      </c>
      <c r="D1958" s="137" t="s">
        <v>593</v>
      </c>
      <c r="E1958" s="139">
        <v>269.7</v>
      </c>
      <c r="F1958" s="138"/>
      <c r="G1958" s="138"/>
    </row>
    <row r="1959" ht="15.75" customHeight="1" spans="1:7">
      <c r="A1959" s="139">
        <v>38538</v>
      </c>
      <c r="B1959" s="137" t="s">
        <v>2558</v>
      </c>
      <c r="C1959" s="137" t="s">
        <v>474</v>
      </c>
      <c r="D1959" s="137" t="s">
        <v>639</v>
      </c>
      <c r="E1959" s="139">
        <v>77.6</v>
      </c>
      <c r="F1959" s="138"/>
      <c r="G1959" s="138"/>
    </row>
    <row r="1960" ht="15.75" customHeight="1" spans="1:7">
      <c r="A1960" s="139">
        <v>38539</v>
      </c>
      <c r="B1960" s="137" t="s">
        <v>2559</v>
      </c>
      <c r="C1960" s="137" t="s">
        <v>474</v>
      </c>
      <c r="D1960" s="137" t="s">
        <v>639</v>
      </c>
      <c r="E1960" s="139">
        <v>105.52</v>
      </c>
      <c r="F1960" s="138"/>
      <c r="G1960" s="138"/>
    </row>
    <row r="1961" ht="15.75" customHeight="1" spans="1:7">
      <c r="A1961" s="139">
        <v>38540</v>
      </c>
      <c r="B1961" s="137" t="s">
        <v>2560</v>
      </c>
      <c r="C1961" s="137" t="s">
        <v>474</v>
      </c>
      <c r="D1961" s="137" t="s">
        <v>639</v>
      </c>
      <c r="E1961" s="139">
        <v>270.44</v>
      </c>
      <c r="F1961" s="138"/>
      <c r="G1961" s="138"/>
    </row>
    <row r="1962" ht="15.75" customHeight="1" spans="1:7">
      <c r="A1962" s="139">
        <v>38384</v>
      </c>
      <c r="B1962" s="137" t="s">
        <v>2561</v>
      </c>
      <c r="C1962" s="137" t="s">
        <v>592</v>
      </c>
      <c r="D1962" s="137" t="s">
        <v>593</v>
      </c>
      <c r="E1962" s="139">
        <v>21.66</v>
      </c>
      <c r="F1962" s="138"/>
      <c r="G1962" s="138"/>
    </row>
    <row r="1963" ht="15.75" customHeight="1" spans="1:7">
      <c r="A1963" s="139">
        <v>13</v>
      </c>
      <c r="B1963" s="137" t="s">
        <v>2562</v>
      </c>
      <c r="C1963" s="137" t="s">
        <v>642</v>
      </c>
      <c r="D1963" s="137" t="s">
        <v>593</v>
      </c>
      <c r="E1963" s="139">
        <v>20.01</v>
      </c>
      <c r="F1963" s="138"/>
      <c r="G1963" s="138"/>
    </row>
    <row r="1964" ht="15.75" customHeight="1" spans="1:7">
      <c r="A1964" s="139">
        <v>2762</v>
      </c>
      <c r="B1964" s="137" t="s">
        <v>2563</v>
      </c>
      <c r="C1964" s="137" t="s">
        <v>474</v>
      </c>
      <c r="D1964" s="137" t="s">
        <v>639</v>
      </c>
      <c r="E1964" s="139">
        <v>13.35</v>
      </c>
      <c r="F1964" s="138"/>
      <c r="G1964" s="138"/>
    </row>
    <row r="1965" ht="15.75" customHeight="1" spans="1:7">
      <c r="A1965" s="139">
        <v>21142</v>
      </c>
      <c r="B1965" s="137" t="s">
        <v>2564</v>
      </c>
      <c r="C1965" s="137" t="s">
        <v>592</v>
      </c>
      <c r="D1965" s="137" t="s">
        <v>593</v>
      </c>
      <c r="E1965" s="139">
        <v>26.4</v>
      </c>
      <c r="F1965" s="138"/>
      <c r="G1965" s="138"/>
    </row>
    <row r="1966" ht="15.75" customHeight="1" spans="1:7">
      <c r="A1966" s="139">
        <v>4223</v>
      </c>
      <c r="B1966" s="137" t="s">
        <v>2565</v>
      </c>
      <c r="C1966" s="137" t="s">
        <v>644</v>
      </c>
      <c r="D1966" s="137" t="s">
        <v>599</v>
      </c>
      <c r="E1966" s="139">
        <v>4.05</v>
      </c>
      <c r="F1966" s="138"/>
      <c r="G1966" s="138"/>
    </row>
    <row r="1967" ht="15.75" customHeight="1" spans="1:7">
      <c r="A1967" s="139">
        <v>37372</v>
      </c>
      <c r="B1967" s="137" t="s">
        <v>2566</v>
      </c>
      <c r="C1967" s="137" t="s">
        <v>742</v>
      </c>
      <c r="D1967" s="137" t="s">
        <v>599</v>
      </c>
      <c r="E1967" s="139">
        <v>1.34</v>
      </c>
      <c r="F1967" s="138"/>
      <c r="G1967" s="138"/>
    </row>
    <row r="1968" ht="15.75" customHeight="1" spans="1:7">
      <c r="A1968" s="139">
        <v>40863</v>
      </c>
      <c r="B1968" s="137" t="s">
        <v>2567</v>
      </c>
      <c r="C1968" s="137" t="s">
        <v>744</v>
      </c>
      <c r="D1968" s="137" t="s">
        <v>599</v>
      </c>
      <c r="E1968" s="139">
        <v>252.08</v>
      </c>
      <c r="F1968" s="138"/>
      <c r="G1968" s="138"/>
    </row>
    <row r="1969" ht="15.75" customHeight="1" spans="1:7">
      <c r="A1969" s="139">
        <v>38475</v>
      </c>
      <c r="B1969" s="137" t="s">
        <v>2568</v>
      </c>
      <c r="C1969" s="137" t="s">
        <v>592</v>
      </c>
      <c r="D1969" s="137" t="s">
        <v>593</v>
      </c>
      <c r="E1969" s="139">
        <v>32.77</v>
      </c>
      <c r="F1969" s="138"/>
      <c r="G1969" s="138"/>
    </row>
    <row r="1970" ht="15.75" customHeight="1" spans="1:7">
      <c r="A1970" s="139">
        <v>38474</v>
      </c>
      <c r="B1970" s="137" t="s">
        <v>2569</v>
      </c>
      <c r="C1970" s="137" t="s">
        <v>592</v>
      </c>
      <c r="D1970" s="137" t="s">
        <v>593</v>
      </c>
      <c r="E1970" s="139">
        <v>40.51</v>
      </c>
      <c r="F1970" s="138"/>
      <c r="G1970" s="138"/>
    </row>
    <row r="1971" ht="15.75" customHeight="1" spans="1:7">
      <c r="A1971" s="139">
        <v>10886</v>
      </c>
      <c r="B1971" s="137" t="s">
        <v>2570</v>
      </c>
      <c r="C1971" s="137" t="s">
        <v>592</v>
      </c>
      <c r="D1971" s="137" t="s">
        <v>593</v>
      </c>
      <c r="E1971" s="139">
        <v>245</v>
      </c>
      <c r="F1971" s="138"/>
      <c r="G1971" s="138"/>
    </row>
    <row r="1972" ht="15.75" customHeight="1" spans="1:7">
      <c r="A1972" s="139">
        <v>10888</v>
      </c>
      <c r="B1972" s="137" t="s">
        <v>2571</v>
      </c>
      <c r="C1972" s="137" t="s">
        <v>592</v>
      </c>
      <c r="D1972" s="137" t="s">
        <v>593</v>
      </c>
      <c r="E1972" s="139">
        <v>775.38</v>
      </c>
      <c r="F1972" s="138"/>
      <c r="G1972" s="138"/>
    </row>
    <row r="1973" ht="15.75" customHeight="1" spans="1:7">
      <c r="A1973" s="139">
        <v>10889</v>
      </c>
      <c r="B1973" s="137" t="s">
        <v>2572</v>
      </c>
      <c r="C1973" s="137" t="s">
        <v>592</v>
      </c>
      <c r="D1973" s="137" t="s">
        <v>593</v>
      </c>
      <c r="E1973" s="139">
        <v>840</v>
      </c>
      <c r="F1973" s="138"/>
      <c r="G1973" s="138"/>
    </row>
    <row r="1974" ht="15.75" customHeight="1" spans="1:7">
      <c r="A1974" s="139">
        <v>10890</v>
      </c>
      <c r="B1974" s="137" t="s">
        <v>2573</v>
      </c>
      <c r="C1974" s="137" t="s">
        <v>592</v>
      </c>
      <c r="D1974" s="137" t="s">
        <v>593</v>
      </c>
      <c r="E1974" s="139">
        <v>387.69</v>
      </c>
      <c r="F1974" s="138"/>
      <c r="G1974" s="138"/>
    </row>
    <row r="1975" ht="15.75" customHeight="1" spans="1:7">
      <c r="A1975" s="139">
        <v>10891</v>
      </c>
      <c r="B1975" s="137" t="s">
        <v>2574</v>
      </c>
      <c r="C1975" s="137" t="s">
        <v>592</v>
      </c>
      <c r="D1975" s="137" t="s">
        <v>593</v>
      </c>
      <c r="E1975" s="139">
        <v>236.92</v>
      </c>
      <c r="F1975" s="138"/>
      <c r="G1975" s="138"/>
    </row>
    <row r="1976" ht="15.75" customHeight="1" spans="1:7">
      <c r="A1976" s="139">
        <v>10892</v>
      </c>
      <c r="B1976" s="137" t="s">
        <v>2575</v>
      </c>
      <c r="C1976" s="137" t="s">
        <v>592</v>
      </c>
      <c r="D1976" s="137" t="s">
        <v>599</v>
      </c>
      <c r="E1976" s="139">
        <v>280</v>
      </c>
      <c r="F1976" s="138"/>
      <c r="G1976" s="138"/>
    </row>
    <row r="1977" ht="15.75" customHeight="1" spans="1:7">
      <c r="A1977" s="139">
        <v>20977</v>
      </c>
      <c r="B1977" s="137" t="s">
        <v>2576</v>
      </c>
      <c r="C1977" s="137" t="s">
        <v>592</v>
      </c>
      <c r="D1977" s="137" t="s">
        <v>593</v>
      </c>
      <c r="E1977" s="139">
        <v>333.84</v>
      </c>
      <c r="F1977" s="138"/>
      <c r="G1977" s="138"/>
    </row>
    <row r="1978" ht="15.75" customHeight="1" spans="1:7">
      <c r="A1978" s="139">
        <v>3073</v>
      </c>
      <c r="B1978" s="137" t="s">
        <v>2577</v>
      </c>
      <c r="C1978" s="137" t="s">
        <v>592</v>
      </c>
      <c r="D1978" s="137" t="s">
        <v>639</v>
      </c>
      <c r="E1978" s="139">
        <v>180.78</v>
      </c>
      <c r="F1978" s="138"/>
      <c r="G1978" s="138"/>
    </row>
    <row r="1979" ht="15.75" customHeight="1" spans="1:7">
      <c r="A1979" s="139">
        <v>3074</v>
      </c>
      <c r="B1979" s="137" t="s">
        <v>2578</v>
      </c>
      <c r="C1979" s="137" t="s">
        <v>592</v>
      </c>
      <c r="D1979" s="137" t="s">
        <v>639</v>
      </c>
      <c r="E1979" s="139">
        <v>114.13</v>
      </c>
      <c r="F1979" s="138"/>
      <c r="G1979" s="138"/>
    </row>
    <row r="1980" ht="15.75" customHeight="1" spans="1:7">
      <c r="A1980" s="139">
        <v>3076</v>
      </c>
      <c r="B1980" s="137" t="s">
        <v>2579</v>
      </c>
      <c r="C1980" s="137" t="s">
        <v>592</v>
      </c>
      <c r="D1980" s="137" t="s">
        <v>639</v>
      </c>
      <c r="E1980" s="139">
        <v>148.62</v>
      </c>
      <c r="F1980" s="138"/>
      <c r="G1980" s="138"/>
    </row>
    <row r="1981" ht="15.75" customHeight="1" spans="1:7">
      <c r="A1981" s="139">
        <v>3075</v>
      </c>
      <c r="B1981" s="137" t="s">
        <v>2580</v>
      </c>
      <c r="C1981" s="137" t="s">
        <v>592</v>
      </c>
      <c r="D1981" s="137" t="s">
        <v>639</v>
      </c>
      <c r="E1981" s="139">
        <v>93.92</v>
      </c>
      <c r="F1981" s="138"/>
      <c r="G1981" s="138"/>
    </row>
    <row r="1982" ht="15.75" customHeight="1" spans="1:7">
      <c r="A1982" s="139">
        <v>10781</v>
      </c>
      <c r="B1982" s="137" t="s">
        <v>2581</v>
      </c>
      <c r="C1982" s="137" t="s">
        <v>592</v>
      </c>
      <c r="D1982" s="137" t="s">
        <v>639</v>
      </c>
      <c r="E1982" s="139">
        <v>12.73</v>
      </c>
      <c r="F1982" s="138"/>
      <c r="G1982" s="138"/>
    </row>
    <row r="1983" ht="15.75" customHeight="1" spans="1:7">
      <c r="A1983" s="139">
        <v>43612</v>
      </c>
      <c r="B1983" s="137" t="s">
        <v>2582</v>
      </c>
      <c r="C1983" s="137" t="s">
        <v>1960</v>
      </c>
      <c r="D1983" s="137" t="s">
        <v>593</v>
      </c>
      <c r="E1983" s="139">
        <v>110.42</v>
      </c>
      <c r="F1983" s="138"/>
      <c r="G1983" s="138"/>
    </row>
    <row r="1984" ht="15.75" customHeight="1" spans="1:7">
      <c r="A1984" s="139">
        <v>43613</v>
      </c>
      <c r="B1984" s="137" t="s">
        <v>2583</v>
      </c>
      <c r="C1984" s="137" t="s">
        <v>1960</v>
      </c>
      <c r="D1984" s="137" t="s">
        <v>593</v>
      </c>
      <c r="E1984" s="139">
        <v>91.41</v>
      </c>
      <c r="F1984" s="138"/>
      <c r="G1984" s="138"/>
    </row>
    <row r="1985" ht="15.75" customHeight="1" spans="1:7">
      <c r="A1985" s="139">
        <v>11480</v>
      </c>
      <c r="B1985" s="137" t="s">
        <v>2584</v>
      </c>
      <c r="C1985" s="137" t="s">
        <v>1960</v>
      </c>
      <c r="D1985" s="137" t="s">
        <v>593</v>
      </c>
      <c r="E1985" s="139">
        <v>140.29</v>
      </c>
      <c r="F1985" s="138"/>
      <c r="G1985" s="138"/>
    </row>
    <row r="1986" ht="15.75" customHeight="1" spans="1:7">
      <c r="A1986" s="139">
        <v>11469</v>
      </c>
      <c r="B1986" s="137" t="s">
        <v>2585</v>
      </c>
      <c r="C1986" s="137" t="s">
        <v>592</v>
      </c>
      <c r="D1986" s="137" t="s">
        <v>593</v>
      </c>
      <c r="E1986" s="139">
        <v>14.97</v>
      </c>
      <c r="F1986" s="138"/>
      <c r="G1986" s="138"/>
    </row>
    <row r="1987" ht="15.75" customHeight="1" spans="1:7">
      <c r="A1987" s="139">
        <v>11468</v>
      </c>
      <c r="B1987" s="137" t="s">
        <v>2586</v>
      </c>
      <c r="C1987" s="137" t="s">
        <v>592</v>
      </c>
      <c r="D1987" s="137" t="s">
        <v>593</v>
      </c>
      <c r="E1987" s="139">
        <v>14.98</v>
      </c>
      <c r="F1987" s="138"/>
      <c r="G1987" s="138"/>
    </row>
    <row r="1988" ht="15.75" customHeight="1" spans="1:7">
      <c r="A1988" s="139">
        <v>11484</v>
      </c>
      <c r="B1988" s="137" t="s">
        <v>2587</v>
      </c>
      <c r="C1988" s="137" t="s">
        <v>592</v>
      </c>
      <c r="D1988" s="137" t="s">
        <v>593</v>
      </c>
      <c r="E1988" s="139">
        <v>65.82</v>
      </c>
      <c r="F1988" s="138"/>
      <c r="G1988" s="138"/>
    </row>
    <row r="1989" ht="15.75" customHeight="1" spans="1:7">
      <c r="A1989" s="139">
        <v>38155</v>
      </c>
      <c r="B1989" s="137" t="s">
        <v>2588</v>
      </c>
      <c r="C1989" s="137" t="s">
        <v>592</v>
      </c>
      <c r="D1989" s="137" t="s">
        <v>593</v>
      </c>
      <c r="E1989" s="139">
        <v>102.18</v>
      </c>
      <c r="F1989" s="138"/>
      <c r="G1989" s="138"/>
    </row>
    <row r="1990" ht="15.75" customHeight="1" spans="1:7">
      <c r="A1990" s="139">
        <v>11467</v>
      </c>
      <c r="B1990" s="137" t="s">
        <v>2589</v>
      </c>
      <c r="C1990" s="137" t="s">
        <v>592</v>
      </c>
      <c r="D1990" s="137" t="s">
        <v>593</v>
      </c>
      <c r="E1990" s="139">
        <v>23.35</v>
      </c>
      <c r="F1990" s="138"/>
      <c r="G1990" s="138"/>
    </row>
    <row r="1991" ht="15.75" customHeight="1" spans="1:7">
      <c r="A1991" s="139">
        <v>38153</v>
      </c>
      <c r="B1991" s="137" t="s">
        <v>2590</v>
      </c>
      <c r="C1991" s="137" t="s">
        <v>1960</v>
      </c>
      <c r="D1991" s="137" t="s">
        <v>593</v>
      </c>
      <c r="E1991" s="139">
        <v>59.64</v>
      </c>
      <c r="F1991" s="138"/>
      <c r="G1991" s="138"/>
    </row>
    <row r="1992" ht="15.75" customHeight="1" spans="1:7">
      <c r="A1992" s="139">
        <v>43607</v>
      </c>
      <c r="B1992" s="137" t="s">
        <v>2591</v>
      </c>
      <c r="C1992" s="137" t="s">
        <v>1960</v>
      </c>
      <c r="D1992" s="137" t="s">
        <v>593</v>
      </c>
      <c r="E1992" s="139">
        <v>112.81</v>
      </c>
      <c r="F1992" s="138"/>
      <c r="G1992" s="138"/>
    </row>
    <row r="1993" ht="15.75" customHeight="1" spans="1:7">
      <c r="A1993" s="139">
        <v>3080</v>
      </c>
      <c r="B1993" s="137" t="s">
        <v>2592</v>
      </c>
      <c r="C1993" s="137" t="s">
        <v>1960</v>
      </c>
      <c r="D1993" s="137" t="s">
        <v>599</v>
      </c>
      <c r="E1993" s="139">
        <v>75.85</v>
      </c>
      <c r="F1993" s="138"/>
      <c r="G1993" s="138"/>
    </row>
    <row r="1994" ht="15.75" customHeight="1" spans="1:7">
      <c r="A1994" s="139">
        <v>3081</v>
      </c>
      <c r="B1994" s="137" t="s">
        <v>2593</v>
      </c>
      <c r="C1994" s="137" t="s">
        <v>1960</v>
      </c>
      <c r="D1994" s="137" t="s">
        <v>593</v>
      </c>
      <c r="E1994" s="139">
        <v>150.07</v>
      </c>
      <c r="F1994" s="138"/>
      <c r="G1994" s="138"/>
    </row>
    <row r="1995" ht="15.75" customHeight="1" spans="1:7">
      <c r="A1995" s="139">
        <v>3090</v>
      </c>
      <c r="B1995" s="137" t="s">
        <v>2594</v>
      </c>
      <c r="C1995" s="137" t="s">
        <v>1960</v>
      </c>
      <c r="D1995" s="137" t="s">
        <v>593</v>
      </c>
      <c r="E1995" s="139">
        <v>67.7</v>
      </c>
      <c r="F1995" s="138"/>
      <c r="G1995" s="138"/>
    </row>
    <row r="1996" ht="15.75" customHeight="1" spans="1:7">
      <c r="A1996" s="139">
        <v>43611</v>
      </c>
      <c r="B1996" s="137" t="s">
        <v>2595</v>
      </c>
      <c r="C1996" s="137" t="s">
        <v>1960</v>
      </c>
      <c r="D1996" s="137" t="s">
        <v>593</v>
      </c>
      <c r="E1996" s="139">
        <v>112.34</v>
      </c>
      <c r="F1996" s="138"/>
      <c r="G1996" s="138"/>
    </row>
    <row r="1997" ht="15.75" customHeight="1" spans="1:7">
      <c r="A1997" s="139">
        <v>3103</v>
      </c>
      <c r="B1997" s="137" t="s">
        <v>2596</v>
      </c>
      <c r="C1997" s="137" t="s">
        <v>592</v>
      </c>
      <c r="D1997" s="137" t="s">
        <v>593</v>
      </c>
      <c r="E1997" s="139">
        <v>56.13</v>
      </c>
      <c r="F1997" s="138"/>
      <c r="G1997" s="138"/>
    </row>
    <row r="1998" ht="15.75" customHeight="1" spans="1:7">
      <c r="A1998" s="139">
        <v>3097</v>
      </c>
      <c r="B1998" s="137" t="s">
        <v>2597</v>
      </c>
      <c r="C1998" s="137" t="s">
        <v>1960</v>
      </c>
      <c r="D1998" s="137" t="s">
        <v>593</v>
      </c>
      <c r="E1998" s="139">
        <v>84.92</v>
      </c>
      <c r="F1998" s="138"/>
      <c r="G1998" s="138"/>
    </row>
    <row r="1999" ht="15.75" customHeight="1" spans="1:7">
      <c r="A1999" s="139">
        <v>3099</v>
      </c>
      <c r="B1999" s="137" t="s">
        <v>2598</v>
      </c>
      <c r="C1999" s="137" t="s">
        <v>1960</v>
      </c>
      <c r="D1999" s="137" t="s">
        <v>593</v>
      </c>
      <c r="E1999" s="139">
        <v>135.98</v>
      </c>
      <c r="F1999" s="138"/>
      <c r="G1999" s="138"/>
    </row>
    <row r="2000" ht="15.75" customHeight="1" spans="1:7">
      <c r="A2000" s="139">
        <v>38151</v>
      </c>
      <c r="B2000" s="137" t="s">
        <v>2599</v>
      </c>
      <c r="C2000" s="137" t="s">
        <v>1960</v>
      </c>
      <c r="D2000" s="137" t="s">
        <v>593</v>
      </c>
      <c r="E2000" s="139">
        <v>98.58</v>
      </c>
      <c r="F2000" s="138"/>
      <c r="G2000" s="138"/>
    </row>
    <row r="2001" ht="15.75" customHeight="1" spans="1:7">
      <c r="A2001" s="139">
        <v>38152</v>
      </c>
      <c r="B2001" s="137" t="s">
        <v>2600</v>
      </c>
      <c r="C2001" s="137" t="s">
        <v>1960</v>
      </c>
      <c r="D2001" s="137" t="s">
        <v>593</v>
      </c>
      <c r="E2001" s="139">
        <v>159.03</v>
      </c>
      <c r="F2001" s="138"/>
      <c r="G2001" s="138"/>
    </row>
    <row r="2002" ht="15.75" customHeight="1" spans="1:7">
      <c r="A2002" s="139">
        <v>43610</v>
      </c>
      <c r="B2002" s="137" t="s">
        <v>2601</v>
      </c>
      <c r="C2002" s="137" t="s">
        <v>1960</v>
      </c>
      <c r="D2002" s="137" t="s">
        <v>593</v>
      </c>
      <c r="E2002" s="139">
        <v>84.26</v>
      </c>
      <c r="F2002" s="138"/>
      <c r="G2002" s="138"/>
    </row>
    <row r="2003" ht="15.75" customHeight="1" spans="1:7">
      <c r="A2003" s="139">
        <v>3093</v>
      </c>
      <c r="B2003" s="137" t="s">
        <v>2602</v>
      </c>
      <c r="C2003" s="137" t="s">
        <v>1960</v>
      </c>
      <c r="D2003" s="137" t="s">
        <v>593</v>
      </c>
      <c r="E2003" s="139">
        <v>135.98</v>
      </c>
      <c r="F2003" s="138"/>
      <c r="G2003" s="138"/>
    </row>
    <row r="2004" ht="15.75" customHeight="1" spans="1:7">
      <c r="A2004" s="139">
        <v>38165</v>
      </c>
      <c r="B2004" s="137" t="s">
        <v>2603</v>
      </c>
      <c r="C2004" s="137" t="s">
        <v>1960</v>
      </c>
      <c r="D2004" s="137" t="s">
        <v>593</v>
      </c>
      <c r="E2004" s="139">
        <v>73.28</v>
      </c>
      <c r="F2004" s="138"/>
      <c r="G2004" s="138"/>
    </row>
    <row r="2005" ht="15.75" customHeight="1" spans="1:7">
      <c r="A2005" s="139">
        <v>38177</v>
      </c>
      <c r="B2005" s="137" t="s">
        <v>2604</v>
      </c>
      <c r="C2005" s="137" t="s">
        <v>592</v>
      </c>
      <c r="D2005" s="137" t="s">
        <v>593</v>
      </c>
      <c r="E2005" s="139">
        <v>21.77</v>
      </c>
      <c r="F2005" s="138"/>
      <c r="G2005" s="138"/>
    </row>
    <row r="2006" ht="15.75" customHeight="1" spans="1:7">
      <c r="A2006" s="139">
        <v>11458</v>
      </c>
      <c r="B2006" s="137" t="s">
        <v>2605</v>
      </c>
      <c r="C2006" s="137" t="s">
        <v>592</v>
      </c>
      <c r="D2006" s="137" t="s">
        <v>593</v>
      </c>
      <c r="E2006" s="139">
        <v>26</v>
      </c>
      <c r="F2006" s="138"/>
      <c r="G2006" s="138"/>
    </row>
    <row r="2007" ht="15.75" customHeight="1" spans="1:7">
      <c r="A2007" s="139">
        <v>3108</v>
      </c>
      <c r="B2007" s="137" t="s">
        <v>2606</v>
      </c>
      <c r="C2007" s="137" t="s">
        <v>592</v>
      </c>
      <c r="D2007" s="137" t="s">
        <v>593</v>
      </c>
      <c r="E2007" s="139">
        <v>110.51</v>
      </c>
      <c r="F2007" s="138"/>
      <c r="G2007" s="138"/>
    </row>
    <row r="2008" ht="15.75" customHeight="1" spans="1:7">
      <c r="A2008" s="139">
        <v>3105</v>
      </c>
      <c r="B2008" s="137" t="s">
        <v>2607</v>
      </c>
      <c r="C2008" s="137" t="s">
        <v>592</v>
      </c>
      <c r="D2008" s="137" t="s">
        <v>593</v>
      </c>
      <c r="E2008" s="139">
        <v>144.55</v>
      </c>
      <c r="F2008" s="138"/>
      <c r="G2008" s="138"/>
    </row>
    <row r="2009" ht="15.75" customHeight="1" spans="1:7">
      <c r="A2009" s="139">
        <v>38178</v>
      </c>
      <c r="B2009" s="137" t="s">
        <v>2608</v>
      </c>
      <c r="C2009" s="137" t="s">
        <v>592</v>
      </c>
      <c r="D2009" s="137" t="s">
        <v>593</v>
      </c>
      <c r="E2009" s="139">
        <v>23.96</v>
      </c>
      <c r="F2009" s="138"/>
      <c r="G2009" s="138"/>
    </row>
    <row r="2010" ht="15.75" customHeight="1" spans="1:7">
      <c r="A2010" s="139">
        <v>43575</v>
      </c>
      <c r="B2010" s="137" t="s">
        <v>2609</v>
      </c>
      <c r="C2010" s="137" t="s">
        <v>592</v>
      </c>
      <c r="D2010" s="137" t="s">
        <v>593</v>
      </c>
      <c r="E2010" s="139">
        <v>51.91</v>
      </c>
      <c r="F2010" s="138"/>
      <c r="G2010" s="138"/>
    </row>
    <row r="2011" ht="15.75" customHeight="1" spans="1:7">
      <c r="A2011" s="139">
        <v>43577</v>
      </c>
      <c r="B2011" s="137" t="s">
        <v>2610</v>
      </c>
      <c r="C2011" s="137" t="s">
        <v>592</v>
      </c>
      <c r="D2011" s="137" t="s">
        <v>593</v>
      </c>
      <c r="E2011" s="139">
        <v>90.25</v>
      </c>
      <c r="F2011" s="138"/>
      <c r="G2011" s="138"/>
    </row>
    <row r="2012" ht="15.75" customHeight="1" spans="1:7">
      <c r="A2012" s="139">
        <v>43458</v>
      </c>
      <c r="B2012" s="137" t="s">
        <v>2611</v>
      </c>
      <c r="C2012" s="137" t="s">
        <v>742</v>
      </c>
      <c r="D2012" s="137" t="s">
        <v>599</v>
      </c>
      <c r="E2012" s="139">
        <v>0.06</v>
      </c>
      <c r="F2012" s="138"/>
      <c r="G2012" s="138"/>
    </row>
    <row r="2013" ht="15.75" customHeight="1" spans="1:7">
      <c r="A2013" s="139">
        <v>43470</v>
      </c>
      <c r="B2013" s="137" t="s">
        <v>2612</v>
      </c>
      <c r="C2013" s="137" t="s">
        <v>744</v>
      </c>
      <c r="D2013" s="137" t="s">
        <v>599</v>
      </c>
      <c r="E2013" s="139">
        <v>10.89</v>
      </c>
      <c r="F2013" s="138"/>
      <c r="G2013" s="138"/>
    </row>
    <row r="2014" ht="15.75" customHeight="1" spans="1:7">
      <c r="A2014" s="139">
        <v>43459</v>
      </c>
      <c r="B2014" s="137" t="s">
        <v>2613</v>
      </c>
      <c r="C2014" s="137" t="s">
        <v>742</v>
      </c>
      <c r="D2014" s="137" t="s">
        <v>599</v>
      </c>
      <c r="E2014" s="139">
        <v>0.49</v>
      </c>
      <c r="F2014" s="138"/>
      <c r="G2014" s="138"/>
    </row>
    <row r="2015" ht="15.75" customHeight="1" spans="1:7">
      <c r="A2015" s="139">
        <v>43471</v>
      </c>
      <c r="B2015" s="137" t="s">
        <v>2614</v>
      </c>
      <c r="C2015" s="137" t="s">
        <v>744</v>
      </c>
      <c r="D2015" s="137" t="s">
        <v>599</v>
      </c>
      <c r="E2015" s="139">
        <v>92.26</v>
      </c>
      <c r="F2015" s="138"/>
      <c r="G2015" s="138"/>
    </row>
    <row r="2016" ht="15.75" customHeight="1" spans="1:7">
      <c r="A2016" s="139">
        <v>43460</v>
      </c>
      <c r="B2016" s="137" t="s">
        <v>2615</v>
      </c>
      <c r="C2016" s="137" t="s">
        <v>742</v>
      </c>
      <c r="D2016" s="137" t="s">
        <v>599</v>
      </c>
      <c r="E2016" s="139">
        <v>0.85</v>
      </c>
      <c r="F2016" s="138"/>
      <c r="G2016" s="138"/>
    </row>
    <row r="2017" ht="15.75" customHeight="1" spans="1:7">
      <c r="A2017" s="139">
        <v>43472</v>
      </c>
      <c r="B2017" s="137" t="s">
        <v>2616</v>
      </c>
      <c r="C2017" s="137" t="s">
        <v>744</v>
      </c>
      <c r="D2017" s="137" t="s">
        <v>599</v>
      </c>
      <c r="E2017" s="139">
        <v>159.73</v>
      </c>
      <c r="F2017" s="138"/>
      <c r="G2017" s="138"/>
    </row>
    <row r="2018" ht="15.75" customHeight="1" spans="1:7">
      <c r="A2018" s="139">
        <v>43461</v>
      </c>
      <c r="B2018" s="137" t="s">
        <v>2617</v>
      </c>
      <c r="C2018" s="137" t="s">
        <v>742</v>
      </c>
      <c r="D2018" s="137" t="s">
        <v>599</v>
      </c>
      <c r="E2018" s="139">
        <v>0.31</v>
      </c>
      <c r="F2018" s="138"/>
      <c r="G2018" s="138"/>
    </row>
    <row r="2019" ht="15.75" customHeight="1" spans="1:7">
      <c r="A2019" s="139">
        <v>43473</v>
      </c>
      <c r="B2019" s="137" t="s">
        <v>2618</v>
      </c>
      <c r="C2019" s="137" t="s">
        <v>744</v>
      </c>
      <c r="D2019" s="137" t="s">
        <v>599</v>
      </c>
      <c r="E2019" s="139">
        <v>59.28</v>
      </c>
      <c r="F2019" s="138"/>
      <c r="G2019" s="138"/>
    </row>
    <row r="2020" ht="15.75" customHeight="1" spans="1:7">
      <c r="A2020" s="139">
        <v>43463</v>
      </c>
      <c r="B2020" s="137" t="s">
        <v>2619</v>
      </c>
      <c r="C2020" s="137" t="s">
        <v>742</v>
      </c>
      <c r="D2020" s="137" t="s">
        <v>599</v>
      </c>
      <c r="E2020" s="139">
        <v>0.1</v>
      </c>
      <c r="F2020" s="138"/>
      <c r="G2020" s="138"/>
    </row>
    <row r="2021" ht="15.75" customHeight="1" spans="1:7">
      <c r="A2021" s="139">
        <v>43475</v>
      </c>
      <c r="B2021" s="137" t="s">
        <v>2620</v>
      </c>
      <c r="C2021" s="137" t="s">
        <v>744</v>
      </c>
      <c r="D2021" s="137" t="s">
        <v>599</v>
      </c>
      <c r="E2021" s="139">
        <v>18.73</v>
      </c>
      <c r="F2021" s="138"/>
      <c r="G2021" s="138"/>
    </row>
    <row r="2022" ht="15.75" customHeight="1" spans="1:7">
      <c r="A2022" s="139">
        <v>43462</v>
      </c>
      <c r="B2022" s="137" t="s">
        <v>2621</v>
      </c>
      <c r="C2022" s="137" t="s">
        <v>742</v>
      </c>
      <c r="D2022" s="137" t="s">
        <v>599</v>
      </c>
      <c r="E2022" s="139">
        <v>0.01</v>
      </c>
      <c r="F2022" s="138"/>
      <c r="G2022" s="138"/>
    </row>
    <row r="2023" ht="15.75" customHeight="1" spans="1:7">
      <c r="A2023" s="139">
        <v>43474</v>
      </c>
      <c r="B2023" s="137" t="s">
        <v>2622</v>
      </c>
      <c r="C2023" s="137" t="s">
        <v>744</v>
      </c>
      <c r="D2023" s="137" t="s">
        <v>599</v>
      </c>
      <c r="E2023" s="139">
        <v>2.29</v>
      </c>
      <c r="F2023" s="138"/>
      <c r="G2023" s="138"/>
    </row>
    <row r="2024" ht="15.75" customHeight="1" spans="1:7">
      <c r="A2024" s="139">
        <v>43464</v>
      </c>
      <c r="B2024" s="137" t="s">
        <v>2623</v>
      </c>
      <c r="C2024" s="137" t="s">
        <v>742</v>
      </c>
      <c r="D2024" s="137" t="s">
        <v>599</v>
      </c>
      <c r="E2024" s="139">
        <v>0.01</v>
      </c>
      <c r="F2024" s="138"/>
      <c r="G2024" s="138"/>
    </row>
    <row r="2025" ht="15.75" customHeight="1" spans="1:7">
      <c r="A2025" s="139">
        <v>43476</v>
      </c>
      <c r="B2025" s="137" t="s">
        <v>2624</v>
      </c>
      <c r="C2025" s="137" t="s">
        <v>744</v>
      </c>
      <c r="D2025" s="137" t="s">
        <v>599</v>
      </c>
      <c r="E2025" s="139">
        <v>0.01</v>
      </c>
      <c r="F2025" s="138"/>
      <c r="G2025" s="138"/>
    </row>
    <row r="2026" ht="15.75" customHeight="1" spans="1:7">
      <c r="A2026" s="139">
        <v>43465</v>
      </c>
      <c r="B2026" s="137" t="s">
        <v>2625</v>
      </c>
      <c r="C2026" s="137" t="s">
        <v>742</v>
      </c>
      <c r="D2026" s="137" t="s">
        <v>599</v>
      </c>
      <c r="E2026" s="139">
        <v>0.82</v>
      </c>
      <c r="F2026" s="138"/>
      <c r="G2026" s="138"/>
    </row>
    <row r="2027" ht="15.75" customHeight="1" spans="1:7">
      <c r="A2027" s="139">
        <v>43477</v>
      </c>
      <c r="B2027" s="137" t="s">
        <v>2626</v>
      </c>
      <c r="C2027" s="137" t="s">
        <v>744</v>
      </c>
      <c r="D2027" s="137" t="s">
        <v>599</v>
      </c>
      <c r="E2027" s="139">
        <v>155.21</v>
      </c>
      <c r="F2027" s="138"/>
      <c r="G2027" s="138"/>
    </row>
    <row r="2028" ht="15.75" customHeight="1" spans="1:7">
      <c r="A2028" s="139">
        <v>43466</v>
      </c>
      <c r="B2028" s="137" t="s">
        <v>2627</v>
      </c>
      <c r="C2028" s="137" t="s">
        <v>742</v>
      </c>
      <c r="D2028" s="137" t="s">
        <v>599</v>
      </c>
      <c r="E2028" s="139">
        <v>1.97</v>
      </c>
      <c r="F2028" s="138"/>
      <c r="G2028" s="138"/>
    </row>
    <row r="2029" ht="15.75" customHeight="1" spans="1:7">
      <c r="A2029" s="139">
        <v>43478</v>
      </c>
      <c r="B2029" s="137" t="s">
        <v>2628</v>
      </c>
      <c r="C2029" s="137" t="s">
        <v>744</v>
      </c>
      <c r="D2029" s="137" t="s">
        <v>599</v>
      </c>
      <c r="E2029" s="139">
        <v>371.21</v>
      </c>
      <c r="F2029" s="138"/>
      <c r="G2029" s="138"/>
    </row>
    <row r="2030" ht="15.75" customHeight="1" spans="1:7">
      <c r="A2030" s="139">
        <v>43467</v>
      </c>
      <c r="B2030" s="137" t="s">
        <v>2629</v>
      </c>
      <c r="C2030" s="137" t="s">
        <v>742</v>
      </c>
      <c r="D2030" s="137" t="s">
        <v>599</v>
      </c>
      <c r="E2030" s="139">
        <v>0.61</v>
      </c>
      <c r="F2030" s="138"/>
      <c r="G2030" s="138"/>
    </row>
    <row r="2031" ht="15.75" customHeight="1" spans="1:7">
      <c r="A2031" s="139">
        <v>43479</v>
      </c>
      <c r="B2031" s="137" t="s">
        <v>2630</v>
      </c>
      <c r="C2031" s="137" t="s">
        <v>744</v>
      </c>
      <c r="D2031" s="137" t="s">
        <v>599</v>
      </c>
      <c r="E2031" s="139">
        <v>114.72</v>
      </c>
      <c r="F2031" s="138"/>
      <c r="G2031" s="138"/>
    </row>
    <row r="2032" ht="15.75" customHeight="1" spans="1:7">
      <c r="A2032" s="139">
        <v>43468</v>
      </c>
      <c r="B2032" s="137" t="s">
        <v>2631</v>
      </c>
      <c r="C2032" s="137" t="s">
        <v>742</v>
      </c>
      <c r="D2032" s="137" t="s">
        <v>599</v>
      </c>
      <c r="E2032" s="139">
        <v>1.23</v>
      </c>
      <c r="F2032" s="138"/>
      <c r="G2032" s="138"/>
    </row>
    <row r="2033" ht="15.75" customHeight="1" spans="1:7">
      <c r="A2033" s="139">
        <v>43480</v>
      </c>
      <c r="B2033" s="137" t="s">
        <v>2632</v>
      </c>
      <c r="C2033" s="137" t="s">
        <v>744</v>
      </c>
      <c r="D2033" s="137" t="s">
        <v>599</v>
      </c>
      <c r="E2033" s="139">
        <v>232.31</v>
      </c>
      <c r="F2033" s="138"/>
      <c r="G2033" s="138"/>
    </row>
    <row r="2034" ht="15.75" customHeight="1" spans="1:7">
      <c r="A2034" s="139">
        <v>43469</v>
      </c>
      <c r="B2034" s="137" t="s">
        <v>2633</v>
      </c>
      <c r="C2034" s="137" t="s">
        <v>742</v>
      </c>
      <c r="D2034" s="137" t="s">
        <v>599</v>
      </c>
      <c r="E2034" s="139">
        <v>0.07</v>
      </c>
      <c r="F2034" s="138"/>
      <c r="G2034" s="138"/>
    </row>
    <row r="2035" ht="15.75" customHeight="1" spans="1:7">
      <c r="A2035" s="139">
        <v>43481</v>
      </c>
      <c r="B2035" s="137" t="s">
        <v>2634</v>
      </c>
      <c r="C2035" s="137" t="s">
        <v>744</v>
      </c>
      <c r="D2035" s="137" t="s">
        <v>599</v>
      </c>
      <c r="E2035" s="139">
        <v>12.77</v>
      </c>
      <c r="F2035" s="138"/>
      <c r="G2035" s="138"/>
    </row>
    <row r="2036" ht="15.75" customHeight="1" spans="1:7">
      <c r="A2036" s="139">
        <v>3119</v>
      </c>
      <c r="B2036" s="137" t="s">
        <v>2635</v>
      </c>
      <c r="C2036" s="137" t="s">
        <v>592</v>
      </c>
      <c r="D2036" s="137" t="s">
        <v>593</v>
      </c>
      <c r="E2036" s="139">
        <v>2.81</v>
      </c>
      <c r="F2036" s="138"/>
      <c r="G2036" s="138"/>
    </row>
    <row r="2037" ht="15.75" customHeight="1" spans="1:7">
      <c r="A2037" s="139">
        <v>3122</v>
      </c>
      <c r="B2037" s="137" t="s">
        <v>2636</v>
      </c>
      <c r="C2037" s="137" t="s">
        <v>592</v>
      </c>
      <c r="D2037" s="137" t="s">
        <v>593</v>
      </c>
      <c r="E2037" s="139">
        <v>5.72</v>
      </c>
      <c r="F2037" s="138"/>
      <c r="G2037" s="138"/>
    </row>
    <row r="2038" ht="15.75" customHeight="1" spans="1:7">
      <c r="A2038" s="139">
        <v>3121</v>
      </c>
      <c r="B2038" s="137" t="s">
        <v>2637</v>
      </c>
      <c r="C2038" s="137" t="s">
        <v>592</v>
      </c>
      <c r="D2038" s="137" t="s">
        <v>593</v>
      </c>
      <c r="E2038" s="139">
        <v>6.49</v>
      </c>
      <c r="F2038" s="138"/>
      <c r="G2038" s="138"/>
    </row>
    <row r="2039" ht="15.75" customHeight="1" spans="1:7">
      <c r="A2039" s="139">
        <v>3120</v>
      </c>
      <c r="B2039" s="137" t="s">
        <v>2638</v>
      </c>
      <c r="C2039" s="137" t="s">
        <v>592</v>
      </c>
      <c r="D2039" s="137" t="s">
        <v>593</v>
      </c>
      <c r="E2039" s="139">
        <v>12.3</v>
      </c>
      <c r="F2039" s="138"/>
      <c r="G2039" s="138"/>
    </row>
    <row r="2040" ht="15.75" customHeight="1" spans="1:7">
      <c r="A2040" s="139">
        <v>11455</v>
      </c>
      <c r="B2040" s="137" t="s">
        <v>2639</v>
      </c>
      <c r="C2040" s="137" t="s">
        <v>592</v>
      </c>
      <c r="D2040" s="137" t="s">
        <v>593</v>
      </c>
      <c r="E2040" s="139">
        <v>17.8</v>
      </c>
      <c r="F2040" s="138"/>
      <c r="G2040" s="138"/>
    </row>
    <row r="2041" ht="15.75" customHeight="1" spans="1:7">
      <c r="A2041" s="139">
        <v>11456</v>
      </c>
      <c r="B2041" s="137" t="s">
        <v>2640</v>
      </c>
      <c r="C2041" s="137" t="s">
        <v>592</v>
      </c>
      <c r="D2041" s="137" t="s">
        <v>593</v>
      </c>
      <c r="E2041" s="139">
        <v>21.27</v>
      </c>
      <c r="F2041" s="138"/>
      <c r="G2041" s="138"/>
    </row>
    <row r="2042" ht="15.75" customHeight="1" spans="1:7">
      <c r="A2042" s="139">
        <v>3107</v>
      </c>
      <c r="B2042" s="137" t="s">
        <v>2641</v>
      </c>
      <c r="C2042" s="137" t="s">
        <v>592</v>
      </c>
      <c r="D2042" s="137" t="s">
        <v>593</v>
      </c>
      <c r="E2042" s="139">
        <v>8.97</v>
      </c>
      <c r="F2042" s="138"/>
      <c r="G2042" s="138"/>
    </row>
    <row r="2043" ht="15.75" customHeight="1" spans="1:7">
      <c r="A2043" s="139">
        <v>43583</v>
      </c>
      <c r="B2043" s="137" t="s">
        <v>2642</v>
      </c>
      <c r="C2043" s="137" t="s">
        <v>592</v>
      </c>
      <c r="D2043" s="137" t="s">
        <v>593</v>
      </c>
      <c r="E2043" s="139">
        <v>10.12</v>
      </c>
      <c r="F2043" s="138"/>
      <c r="G2043" s="138"/>
    </row>
    <row r="2044" ht="15.75" customHeight="1" spans="1:7">
      <c r="A2044" s="139">
        <v>43586</v>
      </c>
      <c r="B2044" s="137" t="s">
        <v>2643</v>
      </c>
      <c r="C2044" s="137" t="s">
        <v>592</v>
      </c>
      <c r="D2044" s="137" t="s">
        <v>593</v>
      </c>
      <c r="E2044" s="139">
        <v>10.37</v>
      </c>
      <c r="F2044" s="138"/>
      <c r="G2044" s="138"/>
    </row>
    <row r="2045" ht="15.75" customHeight="1" spans="1:7">
      <c r="A2045" s="139">
        <v>11461</v>
      </c>
      <c r="B2045" s="137" t="s">
        <v>2644</v>
      </c>
      <c r="C2045" s="137" t="s">
        <v>592</v>
      </c>
      <c r="D2045" s="137" t="s">
        <v>593</v>
      </c>
      <c r="E2045" s="139">
        <v>11.3</v>
      </c>
      <c r="F2045" s="138"/>
      <c r="G2045" s="138"/>
    </row>
    <row r="2046" ht="15.75" customHeight="1" spans="1:7">
      <c r="A2046" s="139">
        <v>43587</v>
      </c>
      <c r="B2046" s="137" t="s">
        <v>2645</v>
      </c>
      <c r="C2046" s="137" t="s">
        <v>592</v>
      </c>
      <c r="D2046" s="137" t="s">
        <v>593</v>
      </c>
      <c r="E2046" s="139">
        <v>13.04</v>
      </c>
      <c r="F2046" s="138"/>
      <c r="G2046" s="138"/>
    </row>
    <row r="2047" ht="15.75" customHeight="1" spans="1:7">
      <c r="A2047" s="139">
        <v>3106</v>
      </c>
      <c r="B2047" s="137" t="s">
        <v>2646</v>
      </c>
      <c r="C2047" s="137" t="s">
        <v>592</v>
      </c>
      <c r="D2047" s="137" t="s">
        <v>593</v>
      </c>
      <c r="E2047" s="139">
        <v>16.54</v>
      </c>
      <c r="F2047" s="138"/>
      <c r="G2047" s="138"/>
    </row>
    <row r="2048" ht="15.75" customHeight="1" spans="1:7">
      <c r="A2048" s="139">
        <v>44539</v>
      </c>
      <c r="B2048" s="137" t="s">
        <v>2647</v>
      </c>
      <c r="C2048" s="137" t="s">
        <v>642</v>
      </c>
      <c r="D2048" s="137" t="s">
        <v>639</v>
      </c>
      <c r="E2048" s="139">
        <v>2.79</v>
      </c>
      <c r="F2048" s="138"/>
      <c r="G2048" s="138"/>
    </row>
    <row r="2049" ht="15.75" customHeight="1" spans="1:7">
      <c r="A2049" s="139">
        <v>3123</v>
      </c>
      <c r="B2049" s="137" t="s">
        <v>2648</v>
      </c>
      <c r="C2049" s="137" t="s">
        <v>642</v>
      </c>
      <c r="D2049" s="137" t="s">
        <v>639</v>
      </c>
      <c r="E2049" s="139">
        <v>2.6</v>
      </c>
      <c r="F2049" s="138"/>
      <c r="G2049" s="138"/>
    </row>
    <row r="2050" ht="15.75" customHeight="1" spans="1:7">
      <c r="A2050" s="139">
        <v>38125</v>
      </c>
      <c r="B2050" s="137" t="s">
        <v>2649</v>
      </c>
      <c r="C2050" s="137" t="s">
        <v>642</v>
      </c>
      <c r="D2050" s="137" t="s">
        <v>593</v>
      </c>
      <c r="E2050" s="139">
        <v>1.06</v>
      </c>
      <c r="F2050" s="138"/>
      <c r="G2050" s="138"/>
    </row>
    <row r="2051" ht="15.75" customHeight="1" spans="1:7">
      <c r="A2051" s="139">
        <v>39014</v>
      </c>
      <c r="B2051" s="137" t="s">
        <v>2650</v>
      </c>
      <c r="C2051" s="137" t="s">
        <v>642</v>
      </c>
      <c r="D2051" s="137" t="s">
        <v>593</v>
      </c>
      <c r="E2051" s="139">
        <v>12.6</v>
      </c>
      <c r="F2051" s="138"/>
      <c r="G2051" s="138"/>
    </row>
    <row r="2052" ht="15.75" customHeight="1" spans="1:7">
      <c r="A2052" s="139">
        <v>39365</v>
      </c>
      <c r="B2052" s="137" t="s">
        <v>2651</v>
      </c>
      <c r="C2052" s="137" t="s">
        <v>592</v>
      </c>
      <c r="D2052" s="137" t="s">
        <v>593</v>
      </c>
      <c r="E2052" s="139">
        <v>1668.13</v>
      </c>
      <c r="F2052" s="138"/>
      <c r="G2052" s="138"/>
    </row>
    <row r="2053" ht="15.75" customHeight="1" spans="1:7">
      <c r="A2053" s="139">
        <v>39366</v>
      </c>
      <c r="B2053" s="137" t="s">
        <v>2652</v>
      </c>
      <c r="C2053" s="137" t="s">
        <v>592</v>
      </c>
      <c r="D2053" s="137" t="s">
        <v>593</v>
      </c>
      <c r="E2053" s="139">
        <v>2530.82</v>
      </c>
      <c r="F2053" s="138"/>
      <c r="G2053" s="138"/>
    </row>
    <row r="2054" ht="15.75" customHeight="1" spans="1:7">
      <c r="A2054" s="139">
        <v>39367</v>
      </c>
      <c r="B2054" s="137" t="s">
        <v>2653</v>
      </c>
      <c r="C2054" s="137" t="s">
        <v>592</v>
      </c>
      <c r="D2054" s="137" t="s">
        <v>593</v>
      </c>
      <c r="E2054" s="139">
        <v>4336.4</v>
      </c>
      <c r="F2054" s="138"/>
      <c r="G2054" s="138"/>
    </row>
    <row r="2055" ht="15.75" customHeight="1" spans="1:7">
      <c r="A2055" s="139">
        <v>37394</v>
      </c>
      <c r="B2055" s="137" t="s">
        <v>2654</v>
      </c>
      <c r="C2055" s="137" t="s">
        <v>2655</v>
      </c>
      <c r="D2055" s="137" t="s">
        <v>639</v>
      </c>
      <c r="E2055" s="139">
        <v>42.47</v>
      </c>
      <c r="F2055" s="138"/>
      <c r="G2055" s="138"/>
    </row>
    <row r="2056" ht="15.75" customHeight="1" spans="1:7">
      <c r="A2056" s="139">
        <v>14146</v>
      </c>
      <c r="B2056" s="137" t="s">
        <v>2656</v>
      </c>
      <c r="C2056" s="137" t="s">
        <v>2655</v>
      </c>
      <c r="D2056" s="137" t="s">
        <v>639</v>
      </c>
      <c r="E2056" s="139">
        <v>68.3</v>
      </c>
      <c r="F2056" s="138"/>
      <c r="G2056" s="138"/>
    </row>
    <row r="2057" ht="15.75" customHeight="1" spans="1:7">
      <c r="A2057" s="139">
        <v>938</v>
      </c>
      <c r="B2057" s="137" t="s">
        <v>2657</v>
      </c>
      <c r="C2057" s="137" t="s">
        <v>474</v>
      </c>
      <c r="D2057" s="137" t="s">
        <v>593</v>
      </c>
      <c r="E2057" s="139">
        <v>1.31</v>
      </c>
      <c r="F2057" s="138"/>
      <c r="G2057" s="138"/>
    </row>
    <row r="2058" ht="15.75" customHeight="1" spans="1:7">
      <c r="A2058" s="139">
        <v>937</v>
      </c>
      <c r="B2058" s="137" t="s">
        <v>2658</v>
      </c>
      <c r="C2058" s="137" t="s">
        <v>474</v>
      </c>
      <c r="D2058" s="137" t="s">
        <v>593</v>
      </c>
      <c r="E2058" s="139">
        <v>7.64</v>
      </c>
      <c r="F2058" s="138"/>
      <c r="G2058" s="138"/>
    </row>
    <row r="2059" ht="15.75" customHeight="1" spans="1:7">
      <c r="A2059" s="139">
        <v>939</v>
      </c>
      <c r="B2059" s="137" t="s">
        <v>2659</v>
      </c>
      <c r="C2059" s="137" t="s">
        <v>474</v>
      </c>
      <c r="D2059" s="137" t="s">
        <v>593</v>
      </c>
      <c r="E2059" s="139">
        <v>2.12</v>
      </c>
      <c r="F2059" s="138"/>
      <c r="G2059" s="138"/>
    </row>
    <row r="2060" ht="15.75" customHeight="1" spans="1:7">
      <c r="A2060" s="139">
        <v>944</v>
      </c>
      <c r="B2060" s="137" t="s">
        <v>2660</v>
      </c>
      <c r="C2060" s="137" t="s">
        <v>474</v>
      </c>
      <c r="D2060" s="137" t="s">
        <v>593</v>
      </c>
      <c r="E2060" s="139">
        <v>3.35</v>
      </c>
      <c r="F2060" s="138"/>
      <c r="G2060" s="138"/>
    </row>
    <row r="2061" ht="15.75" customHeight="1" spans="1:7">
      <c r="A2061" s="139">
        <v>940</v>
      </c>
      <c r="B2061" s="137" t="s">
        <v>2661</v>
      </c>
      <c r="C2061" s="137" t="s">
        <v>474</v>
      </c>
      <c r="D2061" s="137" t="s">
        <v>593</v>
      </c>
      <c r="E2061" s="139">
        <v>4.84</v>
      </c>
      <c r="F2061" s="138"/>
      <c r="G2061" s="138"/>
    </row>
    <row r="2062" ht="15.75" customHeight="1" spans="1:7">
      <c r="A2062" s="139">
        <v>44397</v>
      </c>
      <c r="B2062" s="137" t="s">
        <v>2662</v>
      </c>
      <c r="C2062" s="137" t="s">
        <v>474</v>
      </c>
      <c r="D2062" s="137" t="s">
        <v>593</v>
      </c>
      <c r="E2062" s="139">
        <v>3.99</v>
      </c>
      <c r="F2062" s="138"/>
      <c r="G2062" s="138"/>
    </row>
    <row r="2063" ht="15.75" customHeight="1" spans="1:7">
      <c r="A2063" s="139">
        <v>406</v>
      </c>
      <c r="B2063" s="137" t="s">
        <v>2663</v>
      </c>
      <c r="C2063" s="137" t="s">
        <v>592</v>
      </c>
      <c r="D2063" s="137" t="s">
        <v>593</v>
      </c>
      <c r="E2063" s="139">
        <v>78.92</v>
      </c>
      <c r="F2063" s="138"/>
      <c r="G2063" s="138"/>
    </row>
    <row r="2064" ht="15.75" customHeight="1" spans="1:7">
      <c r="A2064" s="139">
        <v>42529</v>
      </c>
      <c r="B2064" s="137" t="s">
        <v>2664</v>
      </c>
      <c r="C2064" s="137" t="s">
        <v>474</v>
      </c>
      <c r="D2064" s="137" t="s">
        <v>639</v>
      </c>
      <c r="E2064" s="139">
        <v>1.35</v>
      </c>
      <c r="F2064" s="138"/>
      <c r="G2064" s="138"/>
    </row>
    <row r="2065" ht="15.75" customHeight="1" spans="1:7">
      <c r="A2065" s="139">
        <v>39634</v>
      </c>
      <c r="B2065" s="137" t="s">
        <v>2665</v>
      </c>
      <c r="C2065" s="137" t="s">
        <v>474</v>
      </c>
      <c r="D2065" s="137" t="s">
        <v>593</v>
      </c>
      <c r="E2065" s="139">
        <v>6.33</v>
      </c>
      <c r="F2065" s="138"/>
      <c r="G2065" s="138"/>
    </row>
    <row r="2066" ht="15.75" customHeight="1" spans="1:7">
      <c r="A2066" s="139">
        <v>39701</v>
      </c>
      <c r="B2066" s="137" t="s">
        <v>2666</v>
      </c>
      <c r="C2066" s="137" t="s">
        <v>592</v>
      </c>
      <c r="D2066" s="137" t="s">
        <v>593</v>
      </c>
      <c r="E2066" s="139">
        <v>106.69</v>
      </c>
      <c r="F2066" s="138"/>
      <c r="G2066" s="138"/>
    </row>
    <row r="2067" ht="15.75" customHeight="1" spans="1:7">
      <c r="A2067" s="139">
        <v>12815</v>
      </c>
      <c r="B2067" s="137" t="s">
        <v>2667</v>
      </c>
      <c r="C2067" s="137" t="s">
        <v>592</v>
      </c>
      <c r="D2067" s="137" t="s">
        <v>593</v>
      </c>
      <c r="E2067" s="139">
        <v>9.53</v>
      </c>
      <c r="F2067" s="138"/>
      <c r="G2067" s="138"/>
    </row>
    <row r="2068" ht="15.75" customHeight="1" spans="1:7">
      <c r="A2068" s="139">
        <v>39431</v>
      </c>
      <c r="B2068" s="137" t="s">
        <v>2668</v>
      </c>
      <c r="C2068" s="137" t="s">
        <v>474</v>
      </c>
      <c r="D2068" s="137" t="s">
        <v>593</v>
      </c>
      <c r="E2068" s="139">
        <v>0.27</v>
      </c>
      <c r="F2068" s="138"/>
      <c r="G2068" s="138"/>
    </row>
    <row r="2069" ht="15.75" customHeight="1" spans="1:7">
      <c r="A2069" s="139">
        <v>39432</v>
      </c>
      <c r="B2069" s="137" t="s">
        <v>2669</v>
      </c>
      <c r="C2069" s="137" t="s">
        <v>474</v>
      </c>
      <c r="D2069" s="137" t="s">
        <v>593</v>
      </c>
      <c r="E2069" s="139">
        <v>2.45</v>
      </c>
      <c r="F2069" s="138"/>
      <c r="G2069" s="138"/>
    </row>
    <row r="2070" ht="15.75" customHeight="1" spans="1:7">
      <c r="A2070" s="139">
        <v>20111</v>
      </c>
      <c r="B2070" s="137" t="s">
        <v>2670</v>
      </c>
      <c r="C2070" s="137" t="s">
        <v>592</v>
      </c>
      <c r="D2070" s="137" t="s">
        <v>599</v>
      </c>
      <c r="E2070" s="139">
        <v>17.45</v>
      </c>
      <c r="F2070" s="138"/>
      <c r="G2070" s="138"/>
    </row>
    <row r="2071" ht="15.75" customHeight="1" spans="1:7">
      <c r="A2071" s="139">
        <v>21127</v>
      </c>
      <c r="B2071" s="137" t="s">
        <v>2671</v>
      </c>
      <c r="C2071" s="137" t="s">
        <v>592</v>
      </c>
      <c r="D2071" s="137" t="s">
        <v>593</v>
      </c>
      <c r="E2071" s="139">
        <v>6.59</v>
      </c>
      <c r="F2071" s="138"/>
      <c r="G2071" s="138"/>
    </row>
    <row r="2072" ht="15.75" customHeight="1" spans="1:7">
      <c r="A2072" s="139">
        <v>404</v>
      </c>
      <c r="B2072" s="137" t="s">
        <v>2672</v>
      </c>
      <c r="C2072" s="137" t="s">
        <v>474</v>
      </c>
      <c r="D2072" s="137" t="s">
        <v>593</v>
      </c>
      <c r="E2072" s="139">
        <v>2.38</v>
      </c>
      <c r="F2072" s="138"/>
      <c r="G2072" s="138"/>
    </row>
    <row r="2073" ht="15.75" customHeight="1" spans="1:7">
      <c r="A2073" s="139">
        <v>14151</v>
      </c>
      <c r="B2073" s="137" t="s">
        <v>2673</v>
      </c>
      <c r="C2073" s="137" t="s">
        <v>592</v>
      </c>
      <c r="D2073" s="137" t="s">
        <v>639</v>
      </c>
      <c r="E2073" s="139">
        <v>49.09</v>
      </c>
      <c r="F2073" s="138"/>
      <c r="G2073" s="138"/>
    </row>
    <row r="2074" ht="15.75" customHeight="1" spans="1:7">
      <c r="A2074" s="139">
        <v>14153</v>
      </c>
      <c r="B2074" s="137" t="s">
        <v>2674</v>
      </c>
      <c r="C2074" s="137" t="s">
        <v>592</v>
      </c>
      <c r="D2074" s="137" t="s">
        <v>639</v>
      </c>
      <c r="E2074" s="139">
        <v>55.49</v>
      </c>
      <c r="F2074" s="138"/>
      <c r="G2074" s="138"/>
    </row>
    <row r="2075" ht="15.75" customHeight="1" spans="1:7">
      <c r="A2075" s="139">
        <v>14152</v>
      </c>
      <c r="B2075" s="137" t="s">
        <v>2675</v>
      </c>
      <c r="C2075" s="137" t="s">
        <v>592</v>
      </c>
      <c r="D2075" s="137" t="s">
        <v>639</v>
      </c>
      <c r="E2075" s="139">
        <v>42.6</v>
      </c>
      <c r="F2075" s="138"/>
      <c r="G2075" s="138"/>
    </row>
    <row r="2076" ht="15.75" customHeight="1" spans="1:7">
      <c r="A2076" s="139">
        <v>14154</v>
      </c>
      <c r="B2076" s="137" t="s">
        <v>2676</v>
      </c>
      <c r="C2076" s="137" t="s">
        <v>592</v>
      </c>
      <c r="D2076" s="137" t="s">
        <v>639</v>
      </c>
      <c r="E2076" s="139">
        <v>149.1</v>
      </c>
      <c r="F2076" s="138"/>
      <c r="G2076" s="138"/>
    </row>
    <row r="2077" ht="15.75" customHeight="1" spans="1:7">
      <c r="A2077" s="139">
        <v>3146</v>
      </c>
      <c r="B2077" s="137" t="s">
        <v>2677</v>
      </c>
      <c r="C2077" s="137" t="s">
        <v>592</v>
      </c>
      <c r="D2077" s="137" t="s">
        <v>599</v>
      </c>
      <c r="E2077" s="139">
        <v>3.25</v>
      </c>
      <c r="F2077" s="138"/>
      <c r="G2077" s="138"/>
    </row>
    <row r="2078" ht="15.75" customHeight="1" spans="1:7">
      <c r="A2078" s="139">
        <v>3143</v>
      </c>
      <c r="B2078" s="137" t="s">
        <v>2678</v>
      </c>
      <c r="C2078" s="137" t="s">
        <v>592</v>
      </c>
      <c r="D2078" s="137" t="s">
        <v>593</v>
      </c>
      <c r="E2078" s="139">
        <v>7.39</v>
      </c>
      <c r="F2078" s="138"/>
      <c r="G2078" s="138"/>
    </row>
    <row r="2079" ht="15.75" customHeight="1" spans="1:7">
      <c r="A2079" s="139">
        <v>3148</v>
      </c>
      <c r="B2079" s="137" t="s">
        <v>2679</v>
      </c>
      <c r="C2079" s="137" t="s">
        <v>592</v>
      </c>
      <c r="D2079" s="137" t="s">
        <v>593</v>
      </c>
      <c r="E2079" s="139">
        <v>11.98</v>
      </c>
      <c r="F2079" s="138"/>
      <c r="G2079" s="138"/>
    </row>
    <row r="2080" ht="15.75" customHeight="1" spans="1:7">
      <c r="A2080" s="139">
        <v>4310</v>
      </c>
      <c r="B2080" s="137" t="s">
        <v>2680</v>
      </c>
      <c r="C2080" s="137" t="s">
        <v>592</v>
      </c>
      <c r="D2080" s="137" t="s">
        <v>593</v>
      </c>
      <c r="E2080" s="139">
        <v>2.52</v>
      </c>
      <c r="F2080" s="138"/>
      <c r="G2080" s="138"/>
    </row>
    <row r="2081" ht="15.75" customHeight="1" spans="1:7">
      <c r="A2081" s="139">
        <v>4311</v>
      </c>
      <c r="B2081" s="137" t="s">
        <v>2681</v>
      </c>
      <c r="C2081" s="137" t="s">
        <v>592</v>
      </c>
      <c r="D2081" s="137" t="s">
        <v>593</v>
      </c>
      <c r="E2081" s="139">
        <v>1.77</v>
      </c>
      <c r="F2081" s="138"/>
      <c r="G2081" s="138"/>
    </row>
    <row r="2082" ht="15.75" customHeight="1" spans="1:7">
      <c r="A2082" s="139">
        <v>4312</v>
      </c>
      <c r="B2082" s="137" t="s">
        <v>2682</v>
      </c>
      <c r="C2082" s="137" t="s">
        <v>592</v>
      </c>
      <c r="D2082" s="137" t="s">
        <v>593</v>
      </c>
      <c r="E2082" s="139">
        <v>2.48</v>
      </c>
      <c r="F2082" s="138"/>
      <c r="G2082" s="138"/>
    </row>
    <row r="2083" ht="15.75" customHeight="1" spans="1:7">
      <c r="A2083" s="139">
        <v>13261</v>
      </c>
      <c r="B2083" s="137" t="s">
        <v>2683</v>
      </c>
      <c r="C2083" s="137" t="s">
        <v>592</v>
      </c>
      <c r="D2083" s="137" t="s">
        <v>593</v>
      </c>
      <c r="E2083" s="139">
        <v>3.08</v>
      </c>
      <c r="F2083" s="138"/>
      <c r="G2083" s="138"/>
    </row>
    <row r="2084" ht="15.75" customHeight="1" spans="1:7">
      <c r="A2084" s="139">
        <v>3272</v>
      </c>
      <c r="B2084" s="137" t="s">
        <v>2684</v>
      </c>
      <c r="C2084" s="137" t="s">
        <v>592</v>
      </c>
      <c r="D2084" s="137" t="s">
        <v>639</v>
      </c>
      <c r="E2084" s="139">
        <v>59.03</v>
      </c>
      <c r="F2084" s="138"/>
      <c r="G2084" s="138"/>
    </row>
    <row r="2085" ht="15.75" customHeight="1" spans="1:7">
      <c r="A2085" s="139">
        <v>3265</v>
      </c>
      <c r="B2085" s="137" t="s">
        <v>2685</v>
      </c>
      <c r="C2085" s="137" t="s">
        <v>592</v>
      </c>
      <c r="D2085" s="137" t="s">
        <v>639</v>
      </c>
      <c r="E2085" s="139">
        <v>46.9</v>
      </c>
      <c r="F2085" s="138"/>
      <c r="G2085" s="138"/>
    </row>
    <row r="2086" ht="15.75" customHeight="1" spans="1:7">
      <c r="A2086" s="139">
        <v>3262</v>
      </c>
      <c r="B2086" s="137" t="s">
        <v>2686</v>
      </c>
      <c r="C2086" s="137" t="s">
        <v>592</v>
      </c>
      <c r="D2086" s="137" t="s">
        <v>639</v>
      </c>
      <c r="E2086" s="139">
        <v>20.53</v>
      </c>
      <c r="F2086" s="138"/>
      <c r="G2086" s="138"/>
    </row>
    <row r="2087" ht="15.75" customHeight="1" spans="1:7">
      <c r="A2087" s="139">
        <v>3264</v>
      </c>
      <c r="B2087" s="137" t="s">
        <v>2687</v>
      </c>
      <c r="C2087" s="137" t="s">
        <v>592</v>
      </c>
      <c r="D2087" s="137" t="s">
        <v>639</v>
      </c>
      <c r="E2087" s="139">
        <v>33.72</v>
      </c>
      <c r="F2087" s="138"/>
      <c r="G2087" s="138"/>
    </row>
    <row r="2088" ht="15.75" customHeight="1" spans="1:7">
      <c r="A2088" s="139">
        <v>3267</v>
      </c>
      <c r="B2088" s="137" t="s">
        <v>2688</v>
      </c>
      <c r="C2088" s="137" t="s">
        <v>592</v>
      </c>
      <c r="D2088" s="137" t="s">
        <v>639</v>
      </c>
      <c r="E2088" s="139">
        <v>110.13</v>
      </c>
      <c r="F2088" s="138"/>
      <c r="G2088" s="138"/>
    </row>
    <row r="2089" ht="15.75" customHeight="1" spans="1:7">
      <c r="A2089" s="139">
        <v>3266</v>
      </c>
      <c r="B2089" s="137" t="s">
        <v>2689</v>
      </c>
      <c r="C2089" s="137" t="s">
        <v>592</v>
      </c>
      <c r="D2089" s="137" t="s">
        <v>639</v>
      </c>
      <c r="E2089" s="139">
        <v>70.07</v>
      </c>
      <c r="F2089" s="138"/>
      <c r="G2089" s="138"/>
    </row>
    <row r="2090" ht="15.75" customHeight="1" spans="1:7">
      <c r="A2090" s="139">
        <v>3263</v>
      </c>
      <c r="B2090" s="137" t="s">
        <v>2690</v>
      </c>
      <c r="C2090" s="137" t="s">
        <v>592</v>
      </c>
      <c r="D2090" s="137" t="s">
        <v>639</v>
      </c>
      <c r="E2090" s="139">
        <v>28.04</v>
      </c>
      <c r="F2090" s="138"/>
      <c r="G2090" s="138"/>
    </row>
    <row r="2091" ht="15.75" customHeight="1" spans="1:7">
      <c r="A2091" s="139">
        <v>3268</v>
      </c>
      <c r="B2091" s="137" t="s">
        <v>2691</v>
      </c>
      <c r="C2091" s="137" t="s">
        <v>592</v>
      </c>
      <c r="D2091" s="137" t="s">
        <v>639</v>
      </c>
      <c r="E2091" s="139">
        <v>148.9</v>
      </c>
      <c r="F2091" s="138"/>
      <c r="G2091" s="138"/>
    </row>
    <row r="2092" ht="15.75" customHeight="1" spans="1:7">
      <c r="A2092" s="139">
        <v>3271</v>
      </c>
      <c r="B2092" s="137" t="s">
        <v>2692</v>
      </c>
      <c r="C2092" s="137" t="s">
        <v>592</v>
      </c>
      <c r="D2092" s="137" t="s">
        <v>639</v>
      </c>
      <c r="E2092" s="139">
        <v>220.14</v>
      </c>
      <c r="F2092" s="138"/>
      <c r="G2092" s="138"/>
    </row>
    <row r="2093" ht="15.75" customHeight="1" spans="1:7">
      <c r="A2093" s="139">
        <v>3270</v>
      </c>
      <c r="B2093" s="137" t="s">
        <v>2693</v>
      </c>
      <c r="C2093" s="137" t="s">
        <v>592</v>
      </c>
      <c r="D2093" s="137" t="s">
        <v>639</v>
      </c>
      <c r="E2093" s="139">
        <v>369.85</v>
      </c>
      <c r="F2093" s="138"/>
      <c r="G2093" s="138"/>
    </row>
    <row r="2094" ht="15.75" customHeight="1" spans="1:7">
      <c r="A2094" s="139">
        <v>3275</v>
      </c>
      <c r="B2094" s="137" t="s">
        <v>2694</v>
      </c>
      <c r="C2094" s="137" t="s">
        <v>997</v>
      </c>
      <c r="D2094" s="137" t="s">
        <v>593</v>
      </c>
      <c r="E2094" s="139">
        <v>119.23</v>
      </c>
      <c r="F2094" s="138"/>
      <c r="G2094" s="138"/>
    </row>
    <row r="2095" ht="15.75" customHeight="1" spans="1:7">
      <c r="A2095" s="139">
        <v>39512</v>
      </c>
      <c r="B2095" s="137" t="s">
        <v>2695</v>
      </c>
      <c r="C2095" s="137" t="s">
        <v>997</v>
      </c>
      <c r="D2095" s="137" t="s">
        <v>593</v>
      </c>
      <c r="E2095" s="139">
        <v>86.3</v>
      </c>
      <c r="F2095" s="138"/>
      <c r="G2095" s="138"/>
    </row>
    <row r="2096" ht="15.75" customHeight="1" spans="1:7">
      <c r="A2096" s="139">
        <v>39511</v>
      </c>
      <c r="B2096" s="137" t="s">
        <v>2696</v>
      </c>
      <c r="C2096" s="137" t="s">
        <v>997</v>
      </c>
      <c r="D2096" s="137" t="s">
        <v>593</v>
      </c>
      <c r="E2096" s="139">
        <v>94.14</v>
      </c>
      <c r="F2096" s="138"/>
      <c r="G2096" s="138"/>
    </row>
    <row r="2097" ht="15.75" customHeight="1" spans="1:7">
      <c r="A2097" s="139">
        <v>39513</v>
      </c>
      <c r="B2097" s="137" t="s">
        <v>2697</v>
      </c>
      <c r="C2097" s="137" t="s">
        <v>997</v>
      </c>
      <c r="D2097" s="137" t="s">
        <v>593</v>
      </c>
      <c r="E2097" s="139">
        <v>100.97</v>
      </c>
      <c r="F2097" s="138"/>
      <c r="G2097" s="138"/>
    </row>
    <row r="2098" ht="15.75" customHeight="1" spans="1:7">
      <c r="A2098" s="139">
        <v>3286</v>
      </c>
      <c r="B2098" s="137" t="s">
        <v>2698</v>
      </c>
      <c r="C2098" s="137" t="s">
        <v>997</v>
      </c>
      <c r="D2098" s="137" t="s">
        <v>639</v>
      </c>
      <c r="E2098" s="139">
        <v>86.02</v>
      </c>
      <c r="F2098" s="138"/>
      <c r="G2098" s="138"/>
    </row>
    <row r="2099" ht="15.75" customHeight="1" spans="1:7">
      <c r="A2099" s="139">
        <v>3287</v>
      </c>
      <c r="B2099" s="137" t="s">
        <v>2699</v>
      </c>
      <c r="C2099" s="137" t="s">
        <v>997</v>
      </c>
      <c r="D2099" s="137" t="s">
        <v>639</v>
      </c>
      <c r="E2099" s="139">
        <v>130</v>
      </c>
      <c r="F2099" s="138"/>
      <c r="G2099" s="138"/>
    </row>
    <row r="2100" ht="15.75" customHeight="1" spans="1:7">
      <c r="A2100" s="139">
        <v>3283</v>
      </c>
      <c r="B2100" s="137" t="s">
        <v>2700</v>
      </c>
      <c r="C2100" s="137" t="s">
        <v>997</v>
      </c>
      <c r="D2100" s="137" t="s">
        <v>639</v>
      </c>
      <c r="E2100" s="139">
        <v>27.3</v>
      </c>
      <c r="F2100" s="138"/>
      <c r="G2100" s="138"/>
    </row>
    <row r="2101" ht="15.75" customHeight="1" spans="1:7">
      <c r="A2101" s="139">
        <v>11587</v>
      </c>
      <c r="B2101" s="137" t="s">
        <v>2701</v>
      </c>
      <c r="C2101" s="137" t="s">
        <v>997</v>
      </c>
      <c r="D2101" s="137" t="s">
        <v>593</v>
      </c>
      <c r="E2101" s="139">
        <v>81.75</v>
      </c>
      <c r="F2101" s="138"/>
      <c r="G2101" s="138"/>
    </row>
    <row r="2102" ht="15.75" customHeight="1" spans="1:7">
      <c r="A2102" s="139">
        <v>36225</v>
      </c>
      <c r="B2102" s="137" t="s">
        <v>2702</v>
      </c>
      <c r="C2102" s="137" t="s">
        <v>997</v>
      </c>
      <c r="D2102" s="137" t="s">
        <v>593</v>
      </c>
      <c r="E2102" s="139">
        <v>33.21</v>
      </c>
      <c r="F2102" s="138"/>
      <c r="G2102" s="138"/>
    </row>
    <row r="2103" ht="15.75" customHeight="1" spans="1:7">
      <c r="A2103" s="139">
        <v>36230</v>
      </c>
      <c r="B2103" s="137" t="s">
        <v>2703</v>
      </c>
      <c r="C2103" s="137" t="s">
        <v>997</v>
      </c>
      <c r="D2103" s="137" t="s">
        <v>599</v>
      </c>
      <c r="E2103" s="139">
        <v>24.4</v>
      </c>
      <c r="F2103" s="138"/>
      <c r="G2103" s="138"/>
    </row>
    <row r="2104" ht="15.75" customHeight="1" spans="1:7">
      <c r="A2104" s="139">
        <v>36238</v>
      </c>
      <c r="B2104" s="137" t="s">
        <v>2704</v>
      </c>
      <c r="C2104" s="137" t="s">
        <v>997</v>
      </c>
      <c r="D2104" s="137" t="s">
        <v>593</v>
      </c>
      <c r="E2104" s="139">
        <v>23.84</v>
      </c>
      <c r="F2104" s="138"/>
      <c r="G2104" s="138"/>
    </row>
    <row r="2105" ht="15.75" customHeight="1" spans="1:7">
      <c r="A2105" s="139">
        <v>39363</v>
      </c>
      <c r="B2105" s="137" t="s">
        <v>2705</v>
      </c>
      <c r="C2105" s="137" t="s">
        <v>592</v>
      </c>
      <c r="D2105" s="137" t="s">
        <v>593</v>
      </c>
      <c r="E2105" s="139">
        <v>4917.07</v>
      </c>
      <c r="F2105" s="138"/>
      <c r="G2105" s="138"/>
    </row>
    <row r="2106" ht="15.75" customHeight="1" spans="1:7">
      <c r="A2106" s="139">
        <v>39361</v>
      </c>
      <c r="B2106" s="137" t="s">
        <v>2706</v>
      </c>
      <c r="C2106" s="137" t="s">
        <v>592</v>
      </c>
      <c r="D2106" s="137" t="s">
        <v>593</v>
      </c>
      <c r="E2106" s="139">
        <v>1502.2</v>
      </c>
      <c r="F2106" s="138"/>
      <c r="G2106" s="138"/>
    </row>
    <row r="2107" ht="15.75" customHeight="1" spans="1:7">
      <c r="A2107" s="139">
        <v>39362</v>
      </c>
      <c r="B2107" s="137" t="s">
        <v>2707</v>
      </c>
      <c r="C2107" s="137" t="s">
        <v>592</v>
      </c>
      <c r="D2107" s="137" t="s">
        <v>593</v>
      </c>
      <c r="E2107" s="139">
        <v>2653.71</v>
      </c>
      <c r="F2107" s="138"/>
      <c r="G2107" s="138"/>
    </row>
    <row r="2108" ht="15.75" customHeight="1" spans="1:7">
      <c r="A2108" s="139">
        <v>39364</v>
      </c>
      <c r="B2108" s="137" t="s">
        <v>2708</v>
      </c>
      <c r="C2108" s="137" t="s">
        <v>592</v>
      </c>
      <c r="D2108" s="137" t="s">
        <v>593</v>
      </c>
      <c r="E2108" s="139">
        <v>10371.41</v>
      </c>
      <c r="F2108" s="138"/>
      <c r="G2108" s="138"/>
    </row>
    <row r="2109" ht="15.75" customHeight="1" spans="1:7">
      <c r="A2109" s="139">
        <v>14576</v>
      </c>
      <c r="B2109" s="137" t="s">
        <v>2709</v>
      </c>
      <c r="C2109" s="137" t="s">
        <v>592</v>
      </c>
      <c r="D2109" s="137" t="s">
        <v>639</v>
      </c>
      <c r="E2109" s="139">
        <v>5377090.31</v>
      </c>
      <c r="F2109" s="138"/>
      <c r="G2109" s="138"/>
    </row>
    <row r="2110" ht="15.75" customHeight="1" spans="1:7">
      <c r="A2110" s="139">
        <v>13877</v>
      </c>
      <c r="B2110" s="137" t="s">
        <v>2710</v>
      </c>
      <c r="C2110" s="137" t="s">
        <v>592</v>
      </c>
      <c r="D2110" s="137" t="s">
        <v>639</v>
      </c>
      <c r="E2110" s="139">
        <v>2301852.16</v>
      </c>
      <c r="F2110" s="138"/>
      <c r="G2110" s="138"/>
    </row>
    <row r="2111" ht="15.75" customHeight="1" spans="1:7">
      <c r="A2111" s="139">
        <v>7307</v>
      </c>
      <c r="B2111" s="137" t="s">
        <v>2711</v>
      </c>
      <c r="C2111" s="137" t="s">
        <v>644</v>
      </c>
      <c r="D2111" s="137" t="s">
        <v>593</v>
      </c>
      <c r="E2111" s="139">
        <v>46.73</v>
      </c>
      <c r="F2111" s="138"/>
      <c r="G2111" s="138"/>
    </row>
    <row r="2112" ht="15.75" customHeight="1" spans="1:7">
      <c r="A2112" s="139">
        <v>38122</v>
      </c>
      <c r="B2112" s="137" t="s">
        <v>2712</v>
      </c>
      <c r="C2112" s="137" t="s">
        <v>644</v>
      </c>
      <c r="D2112" s="137" t="s">
        <v>593</v>
      </c>
      <c r="E2112" s="139">
        <v>20.85</v>
      </c>
      <c r="F2112" s="138"/>
      <c r="G2112" s="138"/>
    </row>
    <row r="2113" ht="15.75" customHeight="1" spans="1:7">
      <c r="A2113" s="139">
        <v>43653</v>
      </c>
      <c r="B2113" s="137" t="s">
        <v>2713</v>
      </c>
      <c r="C2113" s="137" t="s">
        <v>644</v>
      </c>
      <c r="D2113" s="137" t="s">
        <v>593</v>
      </c>
      <c r="E2113" s="139">
        <v>22.43</v>
      </c>
      <c r="F2113" s="138"/>
      <c r="G2113" s="138"/>
    </row>
    <row r="2114" ht="15.75" customHeight="1" spans="1:7">
      <c r="A2114" s="139">
        <v>38633</v>
      </c>
      <c r="B2114" s="137" t="s">
        <v>2714</v>
      </c>
      <c r="C2114" s="137" t="s">
        <v>592</v>
      </c>
      <c r="D2114" s="137" t="s">
        <v>593</v>
      </c>
      <c r="E2114" s="139">
        <v>23.98</v>
      </c>
      <c r="F2114" s="138"/>
      <c r="G2114" s="138"/>
    </row>
    <row r="2115" ht="15.75" customHeight="1" spans="1:7">
      <c r="A2115" s="139">
        <v>12344</v>
      </c>
      <c r="B2115" s="137" t="s">
        <v>2715</v>
      </c>
      <c r="C2115" s="137" t="s">
        <v>592</v>
      </c>
      <c r="D2115" s="137" t="s">
        <v>639</v>
      </c>
      <c r="E2115" s="139">
        <v>4.49</v>
      </c>
      <c r="F2115" s="138"/>
      <c r="G2115" s="138"/>
    </row>
    <row r="2116" ht="15.75" customHeight="1" spans="1:7">
      <c r="A2116" s="139">
        <v>12343</v>
      </c>
      <c r="B2116" s="137" t="s">
        <v>2716</v>
      </c>
      <c r="C2116" s="137" t="s">
        <v>592</v>
      </c>
      <c r="D2116" s="137" t="s">
        <v>639</v>
      </c>
      <c r="E2116" s="139">
        <v>6.96</v>
      </c>
      <c r="F2116" s="138"/>
      <c r="G2116" s="138"/>
    </row>
    <row r="2117" ht="15.75" customHeight="1" spans="1:7">
      <c r="A2117" s="139">
        <v>3295</v>
      </c>
      <c r="B2117" s="137" t="s">
        <v>2717</v>
      </c>
      <c r="C2117" s="137" t="s">
        <v>592</v>
      </c>
      <c r="D2117" s="137" t="s">
        <v>639</v>
      </c>
      <c r="E2117" s="139">
        <v>24.33</v>
      </c>
      <c r="F2117" s="138"/>
      <c r="G2117" s="138"/>
    </row>
    <row r="2118" ht="15.75" customHeight="1" spans="1:7">
      <c r="A2118" s="139">
        <v>3302</v>
      </c>
      <c r="B2118" s="137" t="s">
        <v>2718</v>
      </c>
      <c r="C2118" s="137" t="s">
        <v>592</v>
      </c>
      <c r="D2118" s="137" t="s">
        <v>639</v>
      </c>
      <c r="E2118" s="139">
        <v>25.44</v>
      </c>
      <c r="F2118" s="138"/>
      <c r="G2118" s="138"/>
    </row>
    <row r="2119" ht="15.75" customHeight="1" spans="1:7">
      <c r="A2119" s="139">
        <v>3297</v>
      </c>
      <c r="B2119" s="137" t="s">
        <v>2719</v>
      </c>
      <c r="C2119" s="137" t="s">
        <v>592</v>
      </c>
      <c r="D2119" s="137" t="s">
        <v>639</v>
      </c>
      <c r="E2119" s="139">
        <v>27.15</v>
      </c>
      <c r="F2119" s="138"/>
      <c r="G2119" s="138"/>
    </row>
    <row r="2120" ht="15.75" customHeight="1" spans="1:7">
      <c r="A2120" s="139">
        <v>3294</v>
      </c>
      <c r="B2120" s="137" t="s">
        <v>2720</v>
      </c>
      <c r="C2120" s="137" t="s">
        <v>592</v>
      </c>
      <c r="D2120" s="137" t="s">
        <v>639</v>
      </c>
      <c r="E2120" s="139">
        <v>27.57</v>
      </c>
      <c r="F2120" s="138"/>
      <c r="G2120" s="138"/>
    </row>
    <row r="2121" ht="15.75" customHeight="1" spans="1:7">
      <c r="A2121" s="139">
        <v>3292</v>
      </c>
      <c r="B2121" s="137" t="s">
        <v>2721</v>
      </c>
      <c r="C2121" s="137" t="s">
        <v>592</v>
      </c>
      <c r="D2121" s="137" t="s">
        <v>639</v>
      </c>
      <c r="E2121" s="139">
        <v>25.9</v>
      </c>
      <c r="F2121" s="138"/>
      <c r="G2121" s="138"/>
    </row>
    <row r="2122" ht="15.75" customHeight="1" spans="1:7">
      <c r="A2122" s="139">
        <v>3298</v>
      </c>
      <c r="B2122" s="137" t="s">
        <v>2722</v>
      </c>
      <c r="C2122" s="137" t="s">
        <v>592</v>
      </c>
      <c r="D2122" s="137" t="s">
        <v>639</v>
      </c>
      <c r="E2122" s="139">
        <v>60.7</v>
      </c>
      <c r="F2122" s="138"/>
      <c r="G2122" s="138"/>
    </row>
    <row r="2123" ht="15.75" customHeight="1" spans="1:7">
      <c r="A2123" s="139">
        <v>11596</v>
      </c>
      <c r="B2123" s="137" t="s">
        <v>2723</v>
      </c>
      <c r="C2123" s="137" t="s">
        <v>592</v>
      </c>
      <c r="D2123" s="137" t="s">
        <v>593</v>
      </c>
      <c r="E2123" s="139">
        <v>451.77</v>
      </c>
      <c r="F2123" s="138"/>
      <c r="G2123" s="138"/>
    </row>
    <row r="2124" ht="15.75" customHeight="1" spans="1:7">
      <c r="A2124" s="139">
        <v>34802</v>
      </c>
      <c r="B2124" s="137" t="s">
        <v>2724</v>
      </c>
      <c r="C2124" s="137" t="s">
        <v>592</v>
      </c>
      <c r="D2124" s="137" t="s">
        <v>593</v>
      </c>
      <c r="E2124" s="139">
        <v>1240.72</v>
      </c>
      <c r="F2124" s="138"/>
      <c r="G2124" s="138"/>
    </row>
    <row r="2125" ht="15.75" customHeight="1" spans="1:7">
      <c r="A2125" s="139">
        <v>11588</v>
      </c>
      <c r="B2125" s="137" t="s">
        <v>2725</v>
      </c>
      <c r="C2125" s="137" t="s">
        <v>592</v>
      </c>
      <c r="D2125" s="137" t="s">
        <v>593</v>
      </c>
      <c r="E2125" s="139">
        <v>1338.53</v>
      </c>
      <c r="F2125" s="138"/>
      <c r="G2125" s="138"/>
    </row>
    <row r="2126" ht="15.75" customHeight="1" spans="1:7">
      <c r="A2126" s="139">
        <v>34383</v>
      </c>
      <c r="B2126" s="137" t="s">
        <v>2726</v>
      </c>
      <c r="C2126" s="137" t="s">
        <v>592</v>
      </c>
      <c r="D2126" s="137" t="s">
        <v>593</v>
      </c>
      <c r="E2126" s="139">
        <v>1472.48</v>
      </c>
      <c r="F2126" s="138"/>
      <c r="G2126" s="138"/>
    </row>
    <row r="2127" ht="15.75" customHeight="1" spans="1:7">
      <c r="A2127" s="139">
        <v>40451</v>
      </c>
      <c r="B2127" s="137" t="s">
        <v>2727</v>
      </c>
      <c r="C2127" s="137" t="s">
        <v>997</v>
      </c>
      <c r="D2127" s="137" t="s">
        <v>593</v>
      </c>
      <c r="E2127" s="139">
        <v>119.02</v>
      </c>
      <c r="F2127" s="138"/>
      <c r="G2127" s="138"/>
    </row>
    <row r="2128" ht="15.75" customHeight="1" spans="1:7">
      <c r="A2128" s="139">
        <v>40453</v>
      </c>
      <c r="B2128" s="137" t="s">
        <v>2728</v>
      </c>
      <c r="C2128" s="137" t="s">
        <v>997</v>
      </c>
      <c r="D2128" s="137" t="s">
        <v>593</v>
      </c>
      <c r="E2128" s="139">
        <v>128.78</v>
      </c>
      <c r="F2128" s="138"/>
      <c r="G2128" s="138"/>
    </row>
    <row r="2129" ht="15.75" customHeight="1" spans="1:7">
      <c r="A2129" s="139">
        <v>40452</v>
      </c>
      <c r="B2129" s="137" t="s">
        <v>2729</v>
      </c>
      <c r="C2129" s="137" t="s">
        <v>997</v>
      </c>
      <c r="D2129" s="137" t="s">
        <v>593</v>
      </c>
      <c r="E2129" s="139">
        <v>141.26</v>
      </c>
      <c r="F2129" s="138"/>
      <c r="G2129" s="138"/>
    </row>
    <row r="2130" ht="15.75" customHeight="1" spans="1:7">
      <c r="A2130" s="139">
        <v>11594</v>
      </c>
      <c r="B2130" s="137" t="s">
        <v>2730</v>
      </c>
      <c r="C2130" s="137" t="s">
        <v>592</v>
      </c>
      <c r="D2130" s="137" t="s">
        <v>593</v>
      </c>
      <c r="E2130" s="139">
        <v>426.63</v>
      </c>
      <c r="F2130" s="138"/>
      <c r="G2130" s="138"/>
    </row>
    <row r="2131" ht="15.75" customHeight="1" spans="1:7">
      <c r="A2131" s="139">
        <v>3311</v>
      </c>
      <c r="B2131" s="137" t="s">
        <v>2731</v>
      </c>
      <c r="C2131" s="137" t="s">
        <v>740</v>
      </c>
      <c r="D2131" s="137" t="s">
        <v>593</v>
      </c>
      <c r="E2131" s="139">
        <v>426.63</v>
      </c>
      <c r="F2131" s="138"/>
      <c r="G2131" s="138"/>
    </row>
    <row r="2132" ht="15.75" customHeight="1" spans="1:7">
      <c r="A2132" s="139">
        <v>11599</v>
      </c>
      <c r="B2132" s="137" t="s">
        <v>2732</v>
      </c>
      <c r="C2132" s="137" t="s">
        <v>592</v>
      </c>
      <c r="D2132" s="137" t="s">
        <v>593</v>
      </c>
      <c r="E2132" s="139">
        <v>567.36</v>
      </c>
      <c r="F2132" s="138"/>
      <c r="G2132" s="138"/>
    </row>
    <row r="2133" ht="15.75" customHeight="1" spans="1:7">
      <c r="A2133" s="139">
        <v>11593</v>
      </c>
      <c r="B2133" s="137" t="s">
        <v>2733</v>
      </c>
      <c r="C2133" s="137" t="s">
        <v>592</v>
      </c>
      <c r="D2133" s="137" t="s">
        <v>593</v>
      </c>
      <c r="E2133" s="139">
        <v>795.41</v>
      </c>
      <c r="F2133" s="138"/>
      <c r="G2133" s="138"/>
    </row>
    <row r="2134" ht="15.75" customHeight="1" spans="1:7">
      <c r="A2134" s="139">
        <v>3314</v>
      </c>
      <c r="B2134" s="137" t="s">
        <v>2734</v>
      </c>
      <c r="C2134" s="137" t="s">
        <v>740</v>
      </c>
      <c r="D2134" s="137" t="s">
        <v>593</v>
      </c>
      <c r="E2134" s="139">
        <v>568.88</v>
      </c>
      <c r="F2134" s="138"/>
      <c r="G2134" s="138"/>
    </row>
    <row r="2135" ht="15.75" customHeight="1" spans="1:7">
      <c r="A2135" s="139">
        <v>11597</v>
      </c>
      <c r="B2135" s="137" t="s">
        <v>2735</v>
      </c>
      <c r="C2135" s="137" t="s">
        <v>592</v>
      </c>
      <c r="D2135" s="137" t="s">
        <v>593</v>
      </c>
      <c r="E2135" s="139">
        <v>661.54</v>
      </c>
      <c r="F2135" s="138"/>
      <c r="G2135" s="138"/>
    </row>
    <row r="2136" ht="15.75" customHeight="1" spans="1:7">
      <c r="A2136" s="139">
        <v>3309</v>
      </c>
      <c r="B2136" s="137" t="s">
        <v>2736</v>
      </c>
      <c r="C2136" s="137" t="s">
        <v>740</v>
      </c>
      <c r="D2136" s="137" t="s">
        <v>593</v>
      </c>
      <c r="E2136" s="139">
        <v>451.77</v>
      </c>
      <c r="F2136" s="138"/>
      <c r="G2136" s="138"/>
    </row>
    <row r="2137" ht="15.75" customHeight="1" spans="1:7">
      <c r="A2137" s="139">
        <v>34612</v>
      </c>
      <c r="B2137" s="137" t="s">
        <v>2737</v>
      </c>
      <c r="C2137" s="137" t="s">
        <v>592</v>
      </c>
      <c r="D2137" s="137" t="s">
        <v>593</v>
      </c>
      <c r="E2137" s="139">
        <v>818.21</v>
      </c>
      <c r="F2137" s="138"/>
      <c r="G2137" s="138"/>
    </row>
    <row r="2138" ht="15.75" customHeight="1" spans="1:7">
      <c r="A2138" s="139">
        <v>34635</v>
      </c>
      <c r="B2138" s="137" t="s">
        <v>2738</v>
      </c>
      <c r="C2138" s="137" t="s">
        <v>592</v>
      </c>
      <c r="D2138" s="137" t="s">
        <v>593</v>
      </c>
      <c r="E2138" s="139">
        <v>1052.18</v>
      </c>
      <c r="F2138" s="138"/>
      <c r="G2138" s="138"/>
    </row>
    <row r="2139" ht="15.75" customHeight="1" spans="1:7">
      <c r="A2139" s="139">
        <v>34633</v>
      </c>
      <c r="B2139" s="137" t="s">
        <v>2739</v>
      </c>
      <c r="C2139" s="137" t="s">
        <v>592</v>
      </c>
      <c r="D2139" s="137" t="s">
        <v>593</v>
      </c>
      <c r="E2139" s="139">
        <v>1159.78</v>
      </c>
      <c r="F2139" s="138"/>
      <c r="G2139" s="138"/>
    </row>
    <row r="2140" ht="15.75" customHeight="1" spans="1:7">
      <c r="A2140" s="139">
        <v>40440</v>
      </c>
      <c r="B2140" s="137" t="s">
        <v>2740</v>
      </c>
      <c r="C2140" s="137" t="s">
        <v>740</v>
      </c>
      <c r="D2140" s="137" t="s">
        <v>593</v>
      </c>
      <c r="E2140" s="139">
        <v>592.55</v>
      </c>
      <c r="F2140" s="138"/>
      <c r="G2140" s="138"/>
    </row>
    <row r="2141" ht="15.75" customHeight="1" spans="1:7">
      <c r="A2141" s="139">
        <v>40441</v>
      </c>
      <c r="B2141" s="137" t="s">
        <v>2741</v>
      </c>
      <c r="C2141" s="137" t="s">
        <v>740</v>
      </c>
      <c r="D2141" s="137" t="s">
        <v>593</v>
      </c>
      <c r="E2141" s="139">
        <v>378.31</v>
      </c>
      <c r="F2141" s="138"/>
      <c r="G2141" s="138"/>
    </row>
    <row r="2142" ht="15.75" customHeight="1" spans="1:7">
      <c r="A2142" s="139">
        <v>40449</v>
      </c>
      <c r="B2142" s="137" t="s">
        <v>2742</v>
      </c>
      <c r="C2142" s="137" t="s">
        <v>740</v>
      </c>
      <c r="D2142" s="137" t="s">
        <v>593</v>
      </c>
      <c r="E2142" s="139">
        <v>318.03</v>
      </c>
      <c r="F2142" s="138"/>
      <c r="G2142" s="138"/>
    </row>
    <row r="2143" ht="15.75" customHeight="1" spans="1:7">
      <c r="A2143" s="139">
        <v>34800</v>
      </c>
      <c r="B2143" s="137" t="s">
        <v>2743</v>
      </c>
      <c r="C2143" s="137" t="s">
        <v>740</v>
      </c>
      <c r="D2143" s="137" t="s">
        <v>593</v>
      </c>
      <c r="E2143" s="139">
        <v>397.7</v>
      </c>
      <c r="F2143" s="138"/>
      <c r="G2143" s="138"/>
    </row>
    <row r="2144" ht="15.75" customHeight="1" spans="1:7">
      <c r="A2144" s="139">
        <v>11592</v>
      </c>
      <c r="B2144" s="137" t="s">
        <v>2744</v>
      </c>
      <c r="C2144" s="137" t="s">
        <v>592</v>
      </c>
      <c r="D2144" s="137" t="s">
        <v>593</v>
      </c>
      <c r="E2144" s="139">
        <v>568.88</v>
      </c>
      <c r="F2144" s="138"/>
      <c r="G2144" s="138"/>
    </row>
    <row r="2145" ht="15.75" customHeight="1" spans="1:7">
      <c r="A2145" s="139">
        <v>40438</v>
      </c>
      <c r="B2145" s="137" t="s">
        <v>2745</v>
      </c>
      <c r="C2145" s="137" t="s">
        <v>740</v>
      </c>
      <c r="D2145" s="137" t="s">
        <v>593</v>
      </c>
      <c r="E2145" s="139">
        <v>264.96</v>
      </c>
      <c r="F2145" s="138"/>
      <c r="G2145" s="138"/>
    </row>
    <row r="2146" ht="15.75" customHeight="1" spans="1:7">
      <c r="A2146" s="139">
        <v>40436</v>
      </c>
      <c r="B2146" s="137" t="s">
        <v>2746</v>
      </c>
      <c r="C2146" s="137" t="s">
        <v>740</v>
      </c>
      <c r="D2146" s="137" t="s">
        <v>593</v>
      </c>
      <c r="E2146" s="139">
        <v>330.38</v>
      </c>
      <c r="F2146" s="138"/>
      <c r="G2146" s="138"/>
    </row>
    <row r="2147" ht="15.75" customHeight="1" spans="1:7">
      <c r="A2147" s="139">
        <v>4315</v>
      </c>
      <c r="B2147" s="137" t="s">
        <v>2747</v>
      </c>
      <c r="C2147" s="137" t="s">
        <v>592</v>
      </c>
      <c r="D2147" s="137" t="s">
        <v>593</v>
      </c>
      <c r="E2147" s="139">
        <v>1.83</v>
      </c>
      <c r="F2147" s="138"/>
      <c r="G2147" s="138"/>
    </row>
    <row r="2148" ht="15.75" customHeight="1" spans="1:7">
      <c r="A2148" s="139">
        <v>402</v>
      </c>
      <c r="B2148" s="137" t="s">
        <v>2748</v>
      </c>
      <c r="C2148" s="137" t="s">
        <v>592</v>
      </c>
      <c r="D2148" s="137" t="s">
        <v>639</v>
      </c>
      <c r="E2148" s="139">
        <v>11.67</v>
      </c>
      <c r="F2148" s="138"/>
      <c r="G2148" s="138"/>
    </row>
    <row r="2149" ht="15.75" customHeight="1" spans="1:7">
      <c r="A2149" s="139">
        <v>4226</v>
      </c>
      <c r="B2149" s="137" t="s">
        <v>2749</v>
      </c>
      <c r="C2149" s="137" t="s">
        <v>642</v>
      </c>
      <c r="D2149" s="137" t="s">
        <v>599</v>
      </c>
      <c r="E2149" s="139">
        <v>6.79</v>
      </c>
      <c r="F2149" s="138"/>
      <c r="G2149" s="138"/>
    </row>
    <row r="2150" ht="15.75" customHeight="1" spans="1:7">
      <c r="A2150" s="139">
        <v>4222</v>
      </c>
      <c r="B2150" s="137" t="s">
        <v>2750</v>
      </c>
      <c r="C2150" s="137" t="s">
        <v>644</v>
      </c>
      <c r="D2150" s="137" t="s">
        <v>599</v>
      </c>
      <c r="E2150" s="139">
        <v>5.68</v>
      </c>
      <c r="F2150" s="138"/>
      <c r="G2150" s="138"/>
    </row>
    <row r="2151" ht="15.75" customHeight="1" spans="1:7">
      <c r="A2151" s="139">
        <v>34804</v>
      </c>
      <c r="B2151" s="137" t="s">
        <v>2751</v>
      </c>
      <c r="C2151" s="137" t="s">
        <v>997</v>
      </c>
      <c r="D2151" s="137" t="s">
        <v>593</v>
      </c>
      <c r="E2151" s="139">
        <v>48.02</v>
      </c>
      <c r="F2151" s="138"/>
      <c r="G2151" s="138"/>
    </row>
    <row r="2152" ht="15.75" customHeight="1" spans="1:7">
      <c r="A2152" s="139">
        <v>4013</v>
      </c>
      <c r="B2152" s="137" t="s">
        <v>2752</v>
      </c>
      <c r="C2152" s="137" t="s">
        <v>997</v>
      </c>
      <c r="D2152" s="137" t="s">
        <v>593</v>
      </c>
      <c r="E2152" s="139">
        <v>7.52</v>
      </c>
      <c r="F2152" s="138"/>
      <c r="G2152" s="138"/>
    </row>
    <row r="2153" ht="15.75" customHeight="1" spans="1:7">
      <c r="A2153" s="139">
        <v>4011</v>
      </c>
      <c r="B2153" s="137" t="s">
        <v>2753</v>
      </c>
      <c r="C2153" s="137" t="s">
        <v>997</v>
      </c>
      <c r="D2153" s="137" t="s">
        <v>593</v>
      </c>
      <c r="E2153" s="139">
        <v>8.4</v>
      </c>
      <c r="F2153" s="138"/>
      <c r="G2153" s="138"/>
    </row>
    <row r="2154" ht="15.75" customHeight="1" spans="1:7">
      <c r="A2154" s="139">
        <v>4021</v>
      </c>
      <c r="B2154" s="137" t="s">
        <v>2754</v>
      </c>
      <c r="C2154" s="137" t="s">
        <v>997</v>
      </c>
      <c r="D2154" s="137" t="s">
        <v>593</v>
      </c>
      <c r="E2154" s="139">
        <v>10.48</v>
      </c>
      <c r="F2154" s="138"/>
      <c r="G2154" s="138"/>
    </row>
    <row r="2155" ht="15.75" customHeight="1" spans="1:7">
      <c r="A2155" s="139">
        <v>4019</v>
      </c>
      <c r="B2155" s="137" t="s">
        <v>2755</v>
      </c>
      <c r="C2155" s="137" t="s">
        <v>997</v>
      </c>
      <c r="D2155" s="137" t="s">
        <v>593</v>
      </c>
      <c r="E2155" s="139">
        <v>12.58</v>
      </c>
      <c r="F2155" s="138"/>
      <c r="G2155" s="138"/>
    </row>
    <row r="2156" ht="15.75" customHeight="1" spans="1:7">
      <c r="A2156" s="139">
        <v>4012</v>
      </c>
      <c r="B2156" s="137" t="s">
        <v>2756</v>
      </c>
      <c r="C2156" s="137" t="s">
        <v>997</v>
      </c>
      <c r="D2156" s="137" t="s">
        <v>593</v>
      </c>
      <c r="E2156" s="139">
        <v>16.86</v>
      </c>
      <c r="F2156" s="138"/>
      <c r="G2156" s="138"/>
    </row>
    <row r="2157" ht="15.75" customHeight="1" spans="1:7">
      <c r="A2157" s="139">
        <v>4020</v>
      </c>
      <c r="B2157" s="137" t="s">
        <v>2757</v>
      </c>
      <c r="C2157" s="137" t="s">
        <v>997</v>
      </c>
      <c r="D2157" s="137" t="s">
        <v>593</v>
      </c>
      <c r="E2157" s="139">
        <v>21.11</v>
      </c>
      <c r="F2157" s="138"/>
      <c r="G2157" s="138"/>
    </row>
    <row r="2158" ht="15.75" customHeight="1" spans="1:7">
      <c r="A2158" s="139">
        <v>4018</v>
      </c>
      <c r="B2158" s="137" t="s">
        <v>2758</v>
      </c>
      <c r="C2158" s="137" t="s">
        <v>997</v>
      </c>
      <c r="D2158" s="137" t="s">
        <v>593</v>
      </c>
      <c r="E2158" s="139">
        <v>25.29</v>
      </c>
      <c r="F2158" s="138"/>
      <c r="G2158" s="138"/>
    </row>
    <row r="2159" ht="15.75" customHeight="1" spans="1:7">
      <c r="A2159" s="139">
        <v>36498</v>
      </c>
      <c r="B2159" s="137" t="s">
        <v>2759</v>
      </c>
      <c r="C2159" s="137" t="s">
        <v>592</v>
      </c>
      <c r="D2159" s="137" t="s">
        <v>593</v>
      </c>
      <c r="E2159" s="139">
        <v>8543.48</v>
      </c>
      <c r="F2159" s="138"/>
      <c r="G2159" s="138"/>
    </row>
    <row r="2160" ht="15.75" customHeight="1" spans="1:7">
      <c r="A2160" s="139">
        <v>12872</v>
      </c>
      <c r="B2160" s="137" t="s">
        <v>2760</v>
      </c>
      <c r="C2160" s="137" t="s">
        <v>742</v>
      </c>
      <c r="D2160" s="137" t="s">
        <v>593</v>
      </c>
      <c r="E2160" s="139">
        <v>19.98</v>
      </c>
      <c r="F2160" s="138"/>
      <c r="G2160" s="138"/>
    </row>
    <row r="2161" ht="15.75" customHeight="1" spans="1:7">
      <c r="A2161" s="139">
        <v>41075</v>
      </c>
      <c r="B2161" s="137" t="s">
        <v>2761</v>
      </c>
      <c r="C2161" s="137" t="s">
        <v>744</v>
      </c>
      <c r="D2161" s="137" t="s">
        <v>593</v>
      </c>
      <c r="E2161" s="139">
        <v>3493.16</v>
      </c>
      <c r="F2161" s="138"/>
      <c r="G2161" s="138"/>
    </row>
    <row r="2162" ht="15.75" customHeight="1" spans="1:7">
      <c r="A2162" s="139">
        <v>44324</v>
      </c>
      <c r="B2162" s="137" t="s">
        <v>2762</v>
      </c>
      <c r="C2162" s="137" t="s">
        <v>642</v>
      </c>
      <c r="D2162" s="137" t="s">
        <v>593</v>
      </c>
      <c r="E2162" s="139">
        <v>2.43</v>
      </c>
      <c r="F2162" s="138"/>
      <c r="G2162" s="138"/>
    </row>
    <row r="2163" ht="15.75" customHeight="1" spans="1:7">
      <c r="A2163" s="139">
        <v>3315</v>
      </c>
      <c r="B2163" s="137" t="s">
        <v>2763</v>
      </c>
      <c r="C2163" s="137" t="s">
        <v>642</v>
      </c>
      <c r="D2163" s="137" t="s">
        <v>593</v>
      </c>
      <c r="E2163" s="139">
        <v>0.7</v>
      </c>
      <c r="F2163" s="138"/>
      <c r="G2163" s="138"/>
    </row>
    <row r="2164" ht="15.75" customHeight="1" spans="1:7">
      <c r="A2164" s="139">
        <v>36870</v>
      </c>
      <c r="B2164" s="137" t="s">
        <v>2764</v>
      </c>
      <c r="C2164" s="137" t="s">
        <v>642</v>
      </c>
      <c r="D2164" s="137" t="s">
        <v>593</v>
      </c>
      <c r="E2164" s="139">
        <v>0.54</v>
      </c>
      <c r="F2164" s="138"/>
      <c r="G2164" s="138"/>
    </row>
    <row r="2165" ht="15.75" customHeight="1" spans="1:7">
      <c r="A2165" s="139">
        <v>5092</v>
      </c>
      <c r="B2165" s="137" t="s">
        <v>2765</v>
      </c>
      <c r="C2165" s="137" t="s">
        <v>1011</v>
      </c>
      <c r="D2165" s="137" t="s">
        <v>593</v>
      </c>
      <c r="E2165" s="139">
        <v>18.64</v>
      </c>
      <c r="F2165" s="138"/>
      <c r="G2165" s="138"/>
    </row>
    <row r="2166" ht="15.75" customHeight="1" spans="1:7">
      <c r="A2166" s="139">
        <v>11462</v>
      </c>
      <c r="B2166" s="137" t="s">
        <v>2766</v>
      </c>
      <c r="C2166" s="137" t="s">
        <v>1011</v>
      </c>
      <c r="D2166" s="137" t="s">
        <v>593</v>
      </c>
      <c r="E2166" s="139">
        <v>19.06</v>
      </c>
      <c r="F2166" s="138"/>
      <c r="G2166" s="138"/>
    </row>
    <row r="2167" ht="15.75" customHeight="1" spans="1:7">
      <c r="A2167" s="139">
        <v>36529</v>
      </c>
      <c r="B2167" s="137" t="s">
        <v>2767</v>
      </c>
      <c r="C2167" s="137" t="s">
        <v>592</v>
      </c>
      <c r="D2167" s="137" t="s">
        <v>639</v>
      </c>
      <c r="E2167" s="139">
        <v>62499.99</v>
      </c>
      <c r="F2167" s="138"/>
      <c r="G2167" s="138"/>
    </row>
    <row r="2168" ht="15.75" customHeight="1" spans="1:7">
      <c r="A2168" s="139">
        <v>3318</v>
      </c>
      <c r="B2168" s="137" t="s">
        <v>2768</v>
      </c>
      <c r="C2168" s="137" t="s">
        <v>592</v>
      </c>
      <c r="D2168" s="137" t="s">
        <v>639</v>
      </c>
      <c r="E2168" s="139">
        <v>49000</v>
      </c>
      <c r="F2168" s="138"/>
      <c r="G2168" s="138"/>
    </row>
    <row r="2169" ht="15.75" customHeight="1" spans="1:7">
      <c r="A2169" s="139">
        <v>3324</v>
      </c>
      <c r="B2169" s="137" t="s">
        <v>2769</v>
      </c>
      <c r="C2169" s="137" t="s">
        <v>997</v>
      </c>
      <c r="D2169" s="137" t="s">
        <v>593</v>
      </c>
      <c r="E2169" s="139">
        <v>16.07</v>
      </c>
      <c r="F2169" s="138"/>
      <c r="G2169" s="138"/>
    </row>
    <row r="2170" ht="15.75" customHeight="1" spans="1:7">
      <c r="A2170" s="139">
        <v>3322</v>
      </c>
      <c r="B2170" s="137" t="s">
        <v>2770</v>
      </c>
      <c r="C2170" s="137" t="s">
        <v>997</v>
      </c>
      <c r="D2170" s="137" t="s">
        <v>599</v>
      </c>
      <c r="E2170" s="139">
        <v>22.5</v>
      </c>
      <c r="F2170" s="138"/>
      <c r="G2170" s="138"/>
    </row>
    <row r="2171" ht="15.75" customHeight="1" spans="1:7">
      <c r="A2171" s="139">
        <v>5076</v>
      </c>
      <c r="B2171" s="137" t="s">
        <v>2771</v>
      </c>
      <c r="C2171" s="137" t="s">
        <v>642</v>
      </c>
      <c r="D2171" s="137" t="s">
        <v>593</v>
      </c>
      <c r="E2171" s="139">
        <v>16.9</v>
      </c>
      <c r="F2171" s="138"/>
      <c r="G2171" s="138"/>
    </row>
    <row r="2172" ht="15.75" customHeight="1" spans="1:7">
      <c r="A2172" s="139">
        <v>5077</v>
      </c>
      <c r="B2172" s="137" t="s">
        <v>2772</v>
      </c>
      <c r="C2172" s="137" t="s">
        <v>642</v>
      </c>
      <c r="D2172" s="137" t="s">
        <v>593</v>
      </c>
      <c r="E2172" s="139">
        <v>18.68</v>
      </c>
      <c r="F2172" s="138"/>
      <c r="G2172" s="138"/>
    </row>
    <row r="2173" ht="15.75" customHeight="1" spans="1:7">
      <c r="A2173" s="139">
        <v>11837</v>
      </c>
      <c r="B2173" s="137" t="s">
        <v>2773</v>
      </c>
      <c r="C2173" s="137" t="s">
        <v>592</v>
      </c>
      <c r="D2173" s="137" t="s">
        <v>593</v>
      </c>
      <c r="E2173" s="139">
        <v>116.92</v>
      </c>
      <c r="F2173" s="138"/>
      <c r="G2173" s="138"/>
    </row>
    <row r="2174" ht="15.75" customHeight="1" spans="1:7">
      <c r="A2174" s="139">
        <v>38055</v>
      </c>
      <c r="B2174" s="137" t="s">
        <v>2774</v>
      </c>
      <c r="C2174" s="137" t="s">
        <v>592</v>
      </c>
      <c r="D2174" s="137" t="s">
        <v>593</v>
      </c>
      <c r="E2174" s="139">
        <v>10.61</v>
      </c>
      <c r="F2174" s="138"/>
      <c r="G2174" s="138"/>
    </row>
    <row r="2175" ht="15.75" customHeight="1" spans="1:7">
      <c r="A2175" s="139">
        <v>415</v>
      </c>
      <c r="B2175" s="137" t="s">
        <v>2775</v>
      </c>
      <c r="C2175" s="137" t="s">
        <v>592</v>
      </c>
      <c r="D2175" s="137" t="s">
        <v>593</v>
      </c>
      <c r="E2175" s="139">
        <v>47.94</v>
      </c>
      <c r="F2175" s="138"/>
      <c r="G2175" s="138"/>
    </row>
    <row r="2176" ht="15.75" customHeight="1" spans="1:7">
      <c r="A2176" s="139">
        <v>416</v>
      </c>
      <c r="B2176" s="137" t="s">
        <v>2776</v>
      </c>
      <c r="C2176" s="137" t="s">
        <v>592</v>
      </c>
      <c r="D2176" s="137" t="s">
        <v>593</v>
      </c>
      <c r="E2176" s="139">
        <v>17.55</v>
      </c>
      <c r="F2176" s="138"/>
      <c r="G2176" s="138"/>
    </row>
    <row r="2177" ht="15.75" customHeight="1" spans="1:7">
      <c r="A2177" s="139">
        <v>425</v>
      </c>
      <c r="B2177" s="137" t="s">
        <v>2777</v>
      </c>
      <c r="C2177" s="137" t="s">
        <v>592</v>
      </c>
      <c r="D2177" s="137" t="s">
        <v>593</v>
      </c>
      <c r="E2177" s="139">
        <v>10.88</v>
      </c>
      <c r="F2177" s="138"/>
      <c r="G2177" s="138"/>
    </row>
    <row r="2178" ht="15.75" customHeight="1" spans="1:7">
      <c r="A2178" s="139">
        <v>426</v>
      </c>
      <c r="B2178" s="137" t="s">
        <v>2778</v>
      </c>
      <c r="C2178" s="137" t="s">
        <v>592</v>
      </c>
      <c r="D2178" s="137" t="s">
        <v>593</v>
      </c>
      <c r="E2178" s="139">
        <v>59.92</v>
      </c>
      <c r="F2178" s="138"/>
      <c r="G2178" s="138"/>
    </row>
    <row r="2179" ht="15.75" customHeight="1" spans="1:7">
      <c r="A2179" s="139">
        <v>38056</v>
      </c>
      <c r="B2179" s="137" t="s">
        <v>2779</v>
      </c>
      <c r="C2179" s="137" t="s">
        <v>592</v>
      </c>
      <c r="D2179" s="137" t="s">
        <v>593</v>
      </c>
      <c r="E2179" s="139">
        <v>58.52</v>
      </c>
      <c r="F2179" s="138"/>
      <c r="G2179" s="138"/>
    </row>
    <row r="2180" ht="15.75" customHeight="1" spans="1:7">
      <c r="A2180" s="139">
        <v>1564</v>
      </c>
      <c r="B2180" s="137" t="s">
        <v>2780</v>
      </c>
      <c r="C2180" s="137" t="s">
        <v>592</v>
      </c>
      <c r="D2180" s="137" t="s">
        <v>593</v>
      </c>
      <c r="E2180" s="139">
        <v>22.33</v>
      </c>
      <c r="F2180" s="138"/>
      <c r="G2180" s="138"/>
    </row>
    <row r="2181" ht="15.75" customHeight="1" spans="1:7">
      <c r="A2181" s="139">
        <v>11032</v>
      </c>
      <c r="B2181" s="137" t="s">
        <v>2781</v>
      </c>
      <c r="C2181" s="137" t="s">
        <v>592</v>
      </c>
      <c r="D2181" s="137" t="s">
        <v>593</v>
      </c>
      <c r="E2181" s="139">
        <v>10.31</v>
      </c>
      <c r="F2181" s="138"/>
      <c r="G2181" s="138"/>
    </row>
    <row r="2182" ht="15.75" customHeight="1" spans="1:7">
      <c r="A2182" s="139">
        <v>36786</v>
      </c>
      <c r="B2182" s="137" t="s">
        <v>2782</v>
      </c>
      <c r="C2182" s="137" t="s">
        <v>2783</v>
      </c>
      <c r="D2182" s="137" t="s">
        <v>639</v>
      </c>
      <c r="E2182" s="139">
        <v>154.64</v>
      </c>
      <c r="F2182" s="138"/>
      <c r="G2182" s="138"/>
    </row>
    <row r="2183" ht="15.75" customHeight="1" spans="1:7">
      <c r="A2183" s="139">
        <v>36785</v>
      </c>
      <c r="B2183" s="137" t="s">
        <v>2784</v>
      </c>
      <c r="C2183" s="137" t="s">
        <v>2783</v>
      </c>
      <c r="D2183" s="137" t="s">
        <v>639</v>
      </c>
      <c r="E2183" s="139">
        <v>134.38</v>
      </c>
      <c r="F2183" s="138"/>
      <c r="G2183" s="138"/>
    </row>
    <row r="2184" ht="15.75" customHeight="1" spans="1:7">
      <c r="A2184" s="139">
        <v>36782</v>
      </c>
      <c r="B2184" s="137" t="s">
        <v>2785</v>
      </c>
      <c r="C2184" s="137" t="s">
        <v>2783</v>
      </c>
      <c r="D2184" s="137" t="s">
        <v>639</v>
      </c>
      <c r="E2184" s="139">
        <v>160.4</v>
      </c>
      <c r="F2184" s="138"/>
      <c r="G2184" s="138"/>
    </row>
    <row r="2185" ht="15.75" customHeight="1" spans="1:7">
      <c r="A2185" s="139">
        <v>44481</v>
      </c>
      <c r="B2185" s="137" t="s">
        <v>2786</v>
      </c>
      <c r="C2185" s="137" t="s">
        <v>2783</v>
      </c>
      <c r="D2185" s="137" t="s">
        <v>639</v>
      </c>
      <c r="E2185" s="139">
        <v>180.68</v>
      </c>
      <c r="F2185" s="138"/>
      <c r="G2185" s="138"/>
    </row>
    <row r="2186" ht="15.75" customHeight="1" spans="1:7">
      <c r="A2186" s="139">
        <v>4824</v>
      </c>
      <c r="B2186" s="137" t="s">
        <v>2787</v>
      </c>
      <c r="C2186" s="137" t="s">
        <v>642</v>
      </c>
      <c r="D2186" s="137" t="s">
        <v>593</v>
      </c>
      <c r="E2186" s="139">
        <v>0.63</v>
      </c>
      <c r="F2186" s="138"/>
      <c r="G2186" s="138"/>
    </row>
    <row r="2187" ht="15.75" customHeight="1" spans="1:7">
      <c r="A2187" s="139">
        <v>11795</v>
      </c>
      <c r="B2187" s="137" t="s">
        <v>2788</v>
      </c>
      <c r="C2187" s="137" t="s">
        <v>997</v>
      </c>
      <c r="D2187" s="137" t="s">
        <v>593</v>
      </c>
      <c r="E2187" s="139">
        <v>679.24</v>
      </c>
      <c r="F2187" s="138"/>
      <c r="G2187" s="138"/>
    </row>
    <row r="2188" ht="15.75" customHeight="1" spans="1:7">
      <c r="A2188" s="139">
        <v>134</v>
      </c>
      <c r="B2188" s="137" t="s">
        <v>2789</v>
      </c>
      <c r="C2188" s="137" t="s">
        <v>642</v>
      </c>
      <c r="D2188" s="137" t="s">
        <v>593</v>
      </c>
      <c r="E2188" s="139">
        <v>1.9</v>
      </c>
      <c r="F2188" s="138"/>
      <c r="G2188" s="138"/>
    </row>
    <row r="2189" ht="15.75" customHeight="1" spans="1:7">
      <c r="A2189" s="139">
        <v>4229</v>
      </c>
      <c r="B2189" s="137" t="s">
        <v>2790</v>
      </c>
      <c r="C2189" s="137" t="s">
        <v>642</v>
      </c>
      <c r="D2189" s="137" t="s">
        <v>593</v>
      </c>
      <c r="E2189" s="139">
        <v>44.17</v>
      </c>
      <c r="F2189" s="138"/>
      <c r="G2189" s="138"/>
    </row>
    <row r="2190" ht="15.75" customHeight="1" spans="1:7">
      <c r="A2190" s="139">
        <v>11731</v>
      </c>
      <c r="B2190" s="137" t="s">
        <v>2791</v>
      </c>
      <c r="C2190" s="137" t="s">
        <v>592</v>
      </c>
      <c r="D2190" s="137" t="s">
        <v>593</v>
      </c>
      <c r="E2190" s="139">
        <v>8.32</v>
      </c>
      <c r="F2190" s="138"/>
      <c r="G2190" s="138"/>
    </row>
    <row r="2191" ht="15.75" customHeight="1" spans="1:7">
      <c r="A2191" s="139">
        <v>11732</v>
      </c>
      <c r="B2191" s="137" t="s">
        <v>2792</v>
      </c>
      <c r="C2191" s="137" t="s">
        <v>592</v>
      </c>
      <c r="D2191" s="137" t="s">
        <v>593</v>
      </c>
      <c r="E2191" s="139">
        <v>21.81</v>
      </c>
      <c r="F2191" s="138"/>
      <c r="G2191" s="138"/>
    </row>
    <row r="2192" ht="15.75" customHeight="1" spans="1:7">
      <c r="A2192" s="139">
        <v>11244</v>
      </c>
      <c r="B2192" s="137" t="s">
        <v>2793</v>
      </c>
      <c r="C2192" s="137" t="s">
        <v>592</v>
      </c>
      <c r="D2192" s="137" t="s">
        <v>639</v>
      </c>
      <c r="E2192" s="139">
        <v>285.24</v>
      </c>
      <c r="F2192" s="138"/>
      <c r="G2192" s="138"/>
    </row>
    <row r="2193" ht="15.75" customHeight="1" spans="1:7">
      <c r="A2193" s="139">
        <v>11245</v>
      </c>
      <c r="B2193" s="137" t="s">
        <v>2794</v>
      </c>
      <c r="C2193" s="137" t="s">
        <v>592</v>
      </c>
      <c r="D2193" s="137" t="s">
        <v>639</v>
      </c>
      <c r="E2193" s="139">
        <v>394.53</v>
      </c>
      <c r="F2193" s="138"/>
      <c r="G2193" s="138"/>
    </row>
    <row r="2194" ht="15.75" customHeight="1" spans="1:7">
      <c r="A2194" s="139">
        <v>11235</v>
      </c>
      <c r="B2194" s="137" t="s">
        <v>2795</v>
      </c>
      <c r="C2194" s="137" t="s">
        <v>592</v>
      </c>
      <c r="D2194" s="137" t="s">
        <v>639</v>
      </c>
      <c r="E2194" s="139">
        <v>217.67</v>
      </c>
      <c r="F2194" s="138"/>
      <c r="G2194" s="138"/>
    </row>
    <row r="2195" ht="15.75" customHeight="1" spans="1:7">
      <c r="A2195" s="139">
        <v>11236</v>
      </c>
      <c r="B2195" s="137" t="s">
        <v>2796</v>
      </c>
      <c r="C2195" s="137" t="s">
        <v>592</v>
      </c>
      <c r="D2195" s="137" t="s">
        <v>639</v>
      </c>
      <c r="E2195" s="139">
        <v>276.62</v>
      </c>
      <c r="F2195" s="138"/>
      <c r="G2195" s="138"/>
    </row>
    <row r="2196" ht="15.75" customHeight="1" spans="1:7">
      <c r="A2196" s="139">
        <v>36494</v>
      </c>
      <c r="B2196" s="137" t="s">
        <v>2797</v>
      </c>
      <c r="C2196" s="137" t="s">
        <v>592</v>
      </c>
      <c r="D2196" s="137" t="s">
        <v>639</v>
      </c>
      <c r="E2196" s="139">
        <v>719505.07</v>
      </c>
      <c r="F2196" s="138"/>
      <c r="G2196" s="138"/>
    </row>
    <row r="2197" ht="15.75" customHeight="1" spans="1:7">
      <c r="A2197" s="139">
        <v>36493</v>
      </c>
      <c r="B2197" s="137" t="s">
        <v>2798</v>
      </c>
      <c r="C2197" s="137" t="s">
        <v>592</v>
      </c>
      <c r="D2197" s="137" t="s">
        <v>639</v>
      </c>
      <c r="E2197" s="139">
        <v>815170.02</v>
      </c>
      <c r="F2197" s="138"/>
      <c r="G2197" s="138"/>
    </row>
    <row r="2198" ht="15.75" customHeight="1" spans="1:7">
      <c r="A2198" s="139">
        <v>36492</v>
      </c>
      <c r="B2198" s="137" t="s">
        <v>2799</v>
      </c>
      <c r="C2198" s="137" t="s">
        <v>592</v>
      </c>
      <c r="D2198" s="137" t="s">
        <v>639</v>
      </c>
      <c r="E2198" s="139">
        <v>1514276.75</v>
      </c>
      <c r="F2198" s="138"/>
      <c r="G2198" s="138"/>
    </row>
    <row r="2199" ht="15.75" customHeight="1" spans="1:7">
      <c r="A2199" s="139">
        <v>36499</v>
      </c>
      <c r="B2199" s="137" t="s">
        <v>2800</v>
      </c>
      <c r="C2199" s="137" t="s">
        <v>592</v>
      </c>
      <c r="D2199" s="137" t="s">
        <v>593</v>
      </c>
      <c r="E2199" s="139">
        <v>4613.48</v>
      </c>
      <c r="F2199" s="138"/>
      <c r="G2199" s="138"/>
    </row>
    <row r="2200" ht="15.75" customHeight="1" spans="1:7">
      <c r="A2200" s="139">
        <v>13533</v>
      </c>
      <c r="B2200" s="137" t="s">
        <v>2801</v>
      </c>
      <c r="C2200" s="137" t="s">
        <v>592</v>
      </c>
      <c r="D2200" s="137" t="s">
        <v>593</v>
      </c>
      <c r="E2200" s="139">
        <v>211483.96</v>
      </c>
      <c r="F2200" s="138"/>
      <c r="G2200" s="138"/>
    </row>
    <row r="2201" ht="15.75" customHeight="1" spans="1:7">
      <c r="A2201" s="139">
        <v>13333</v>
      </c>
      <c r="B2201" s="137" t="s">
        <v>2802</v>
      </c>
      <c r="C2201" s="137" t="s">
        <v>592</v>
      </c>
      <c r="D2201" s="137" t="s">
        <v>593</v>
      </c>
      <c r="E2201" s="139">
        <v>236588.64</v>
      </c>
      <c r="F2201" s="138"/>
      <c r="G2201" s="138"/>
    </row>
    <row r="2202" ht="15.75" customHeight="1" spans="1:7">
      <c r="A2202" s="139">
        <v>39585</v>
      </c>
      <c r="B2202" s="137" t="s">
        <v>2803</v>
      </c>
      <c r="C2202" s="137" t="s">
        <v>592</v>
      </c>
      <c r="D2202" s="137" t="s">
        <v>593</v>
      </c>
      <c r="E2202" s="139">
        <v>152765.28</v>
      </c>
      <c r="F2202" s="138"/>
      <c r="G2202" s="138"/>
    </row>
    <row r="2203" ht="15.75" customHeight="1" spans="1:7">
      <c r="A2203" s="139">
        <v>39586</v>
      </c>
      <c r="B2203" s="137" t="s">
        <v>2804</v>
      </c>
      <c r="C2203" s="137" t="s">
        <v>592</v>
      </c>
      <c r="D2203" s="137" t="s">
        <v>593</v>
      </c>
      <c r="E2203" s="139">
        <v>179183.32</v>
      </c>
      <c r="F2203" s="138"/>
      <c r="G2203" s="138"/>
    </row>
    <row r="2204" ht="15.75" customHeight="1" spans="1:7">
      <c r="A2204" s="139">
        <v>39587</v>
      </c>
      <c r="B2204" s="137" t="s">
        <v>2805</v>
      </c>
      <c r="C2204" s="137" t="s">
        <v>592</v>
      </c>
      <c r="D2204" s="137" t="s">
        <v>593</v>
      </c>
      <c r="E2204" s="139">
        <v>218236.11</v>
      </c>
      <c r="F2204" s="138"/>
      <c r="G2204" s="138"/>
    </row>
    <row r="2205" ht="15.75" customHeight="1" spans="1:7">
      <c r="A2205" s="139">
        <v>39588</v>
      </c>
      <c r="B2205" s="137" t="s">
        <v>2806</v>
      </c>
      <c r="C2205" s="137" t="s">
        <v>592</v>
      </c>
      <c r="D2205" s="137" t="s">
        <v>593</v>
      </c>
      <c r="E2205" s="139">
        <v>252694.43</v>
      </c>
      <c r="F2205" s="138"/>
      <c r="G2205" s="138"/>
    </row>
    <row r="2206" ht="15.75" customHeight="1" spans="1:7">
      <c r="A2206" s="139">
        <v>39584</v>
      </c>
      <c r="B2206" s="137" t="s">
        <v>2807</v>
      </c>
      <c r="C2206" s="137" t="s">
        <v>592</v>
      </c>
      <c r="D2206" s="137" t="s">
        <v>593</v>
      </c>
      <c r="E2206" s="139">
        <v>136041.5</v>
      </c>
      <c r="F2206" s="138"/>
      <c r="G2206" s="138"/>
    </row>
    <row r="2207" ht="15.75" customHeight="1" spans="1:7">
      <c r="A2207" s="139">
        <v>39590</v>
      </c>
      <c r="B2207" s="137" t="s">
        <v>2808</v>
      </c>
      <c r="C2207" s="137" t="s">
        <v>592</v>
      </c>
      <c r="D2207" s="137" t="s">
        <v>593</v>
      </c>
      <c r="E2207" s="139">
        <v>132779.44</v>
      </c>
      <c r="F2207" s="138"/>
      <c r="G2207" s="138"/>
    </row>
    <row r="2208" ht="15.75" customHeight="1" spans="1:7">
      <c r="A2208" s="139">
        <v>39592</v>
      </c>
      <c r="B2208" s="137" t="s">
        <v>2809</v>
      </c>
      <c r="C2208" s="137" t="s">
        <v>592</v>
      </c>
      <c r="D2208" s="137" t="s">
        <v>593</v>
      </c>
      <c r="E2208" s="139">
        <v>190807.27</v>
      </c>
      <c r="F2208" s="138"/>
      <c r="G2208" s="138"/>
    </row>
    <row r="2209" ht="15.75" customHeight="1" spans="1:7">
      <c r="A2209" s="139">
        <v>39593</v>
      </c>
      <c r="B2209" s="137" t="s">
        <v>2810</v>
      </c>
      <c r="C2209" s="137" t="s">
        <v>592</v>
      </c>
      <c r="D2209" s="137" t="s">
        <v>593</v>
      </c>
      <c r="E2209" s="139">
        <v>218236.11</v>
      </c>
      <c r="F2209" s="138"/>
      <c r="G2209" s="138"/>
    </row>
    <row r="2210" ht="15.75" customHeight="1" spans="1:7">
      <c r="A2210" s="139">
        <v>14254</v>
      </c>
      <c r="B2210" s="137" t="s">
        <v>2811</v>
      </c>
      <c r="C2210" s="137" t="s">
        <v>592</v>
      </c>
      <c r="D2210" s="137" t="s">
        <v>599</v>
      </c>
      <c r="E2210" s="139">
        <v>124050</v>
      </c>
      <c r="F2210" s="138"/>
      <c r="G2210" s="138"/>
    </row>
    <row r="2211" ht="15.75" customHeight="1" spans="1:7">
      <c r="A2211" s="139">
        <v>44494</v>
      </c>
      <c r="B2211" s="137" t="s">
        <v>2812</v>
      </c>
      <c r="C2211" s="137" t="s">
        <v>592</v>
      </c>
      <c r="D2211" s="137" t="s">
        <v>593</v>
      </c>
      <c r="E2211" s="139">
        <v>103591.64</v>
      </c>
      <c r="F2211" s="138"/>
      <c r="G2211" s="138"/>
    </row>
    <row r="2212" ht="15.75" customHeight="1" spans="1:7">
      <c r="A2212" s="139">
        <v>25019</v>
      </c>
      <c r="B2212" s="137" t="s">
        <v>2813</v>
      </c>
      <c r="C2212" s="137" t="s">
        <v>592</v>
      </c>
      <c r="D2212" s="137" t="s">
        <v>593</v>
      </c>
      <c r="E2212" s="139">
        <v>177567.66</v>
      </c>
      <c r="F2212" s="138"/>
      <c r="G2212" s="138"/>
    </row>
    <row r="2213" ht="15.75" customHeight="1" spans="1:7">
      <c r="A2213" s="139">
        <v>36501</v>
      </c>
      <c r="B2213" s="137" t="s">
        <v>2814</v>
      </c>
      <c r="C2213" s="137" t="s">
        <v>592</v>
      </c>
      <c r="D2213" s="137" t="s">
        <v>593</v>
      </c>
      <c r="E2213" s="139">
        <v>158096.41</v>
      </c>
      <c r="F2213" s="138"/>
      <c r="G2213" s="138"/>
    </row>
    <row r="2214" ht="15.75" customHeight="1" spans="1:7">
      <c r="A2214" s="139">
        <v>44493</v>
      </c>
      <c r="B2214" s="137" t="s">
        <v>2815</v>
      </c>
      <c r="C2214" s="137" t="s">
        <v>592</v>
      </c>
      <c r="D2214" s="137" t="s">
        <v>593</v>
      </c>
      <c r="E2214" s="139">
        <v>190062.17</v>
      </c>
      <c r="F2214" s="138"/>
      <c r="G2214" s="138"/>
    </row>
    <row r="2215" ht="15.75" customHeight="1" spans="1:7">
      <c r="A2215" s="139">
        <v>36500</v>
      </c>
      <c r="B2215" s="137" t="s">
        <v>2816</v>
      </c>
      <c r="C2215" s="137" t="s">
        <v>592</v>
      </c>
      <c r="D2215" s="137" t="s">
        <v>593</v>
      </c>
      <c r="E2215" s="139">
        <v>111722.41</v>
      </c>
      <c r="F2215" s="138"/>
      <c r="G2215" s="138"/>
    </row>
    <row r="2216" ht="15.75" customHeight="1" spans="1:7">
      <c r="A2216" s="139">
        <v>20017</v>
      </c>
      <c r="B2216" s="137" t="s">
        <v>2817</v>
      </c>
      <c r="C2216" s="137" t="s">
        <v>474</v>
      </c>
      <c r="D2216" s="137" t="s">
        <v>593</v>
      </c>
      <c r="E2216" s="139">
        <v>7.31</v>
      </c>
      <c r="F2216" s="138"/>
      <c r="G2216" s="138"/>
    </row>
    <row r="2217" ht="15.75" customHeight="1" spans="1:7">
      <c r="A2217" s="139">
        <v>20007</v>
      </c>
      <c r="B2217" s="137" t="s">
        <v>2818</v>
      </c>
      <c r="C2217" s="137" t="s">
        <v>474</v>
      </c>
      <c r="D2217" s="137" t="s">
        <v>593</v>
      </c>
      <c r="E2217" s="139">
        <v>4.36</v>
      </c>
      <c r="F2217" s="138"/>
      <c r="G2217" s="138"/>
    </row>
    <row r="2218" ht="15.75" customHeight="1" spans="1:7">
      <c r="A2218" s="139">
        <v>39831</v>
      </c>
      <c r="B2218" s="137" t="s">
        <v>2819</v>
      </c>
      <c r="C2218" s="137" t="s">
        <v>1046</v>
      </c>
      <c r="D2218" s="137" t="s">
        <v>639</v>
      </c>
      <c r="E2218" s="139">
        <v>294.05</v>
      </c>
      <c r="F2218" s="138"/>
      <c r="G2218" s="138"/>
    </row>
    <row r="2219" ht="15.75" customHeight="1" spans="1:7">
      <c r="A2219" s="139">
        <v>36888</v>
      </c>
      <c r="B2219" s="137" t="s">
        <v>2820</v>
      </c>
      <c r="C2219" s="137" t="s">
        <v>474</v>
      </c>
      <c r="D2219" s="137" t="s">
        <v>593</v>
      </c>
      <c r="E2219" s="139">
        <v>16.12</v>
      </c>
      <c r="F2219" s="138"/>
      <c r="G2219" s="138"/>
    </row>
    <row r="2220" ht="15.75" customHeight="1" spans="1:7">
      <c r="A2220" s="139">
        <v>39836</v>
      </c>
      <c r="B2220" s="137" t="s">
        <v>2821</v>
      </c>
      <c r="C2220" s="137" t="s">
        <v>1046</v>
      </c>
      <c r="D2220" s="137" t="s">
        <v>639</v>
      </c>
      <c r="E2220" s="139">
        <v>258.38</v>
      </c>
      <c r="F2220" s="138"/>
      <c r="G2220" s="138"/>
    </row>
    <row r="2221" ht="15.75" customHeight="1" spans="1:7">
      <c r="A2221" s="139">
        <v>39830</v>
      </c>
      <c r="B2221" s="137" t="s">
        <v>2822</v>
      </c>
      <c r="C2221" s="137" t="s">
        <v>1046</v>
      </c>
      <c r="D2221" s="137" t="s">
        <v>639</v>
      </c>
      <c r="E2221" s="139">
        <v>294.68</v>
      </c>
      <c r="F2221" s="138"/>
      <c r="G2221" s="138"/>
    </row>
    <row r="2222" ht="15.75" customHeight="1" spans="1:7">
      <c r="A2222" s="139">
        <v>40527</v>
      </c>
      <c r="B2222" s="137" t="s">
        <v>2823</v>
      </c>
      <c r="C2222" s="137" t="s">
        <v>592</v>
      </c>
      <c r="D2222" s="137" t="s">
        <v>593</v>
      </c>
      <c r="E2222" s="139">
        <v>3097.81</v>
      </c>
      <c r="F2222" s="138"/>
      <c r="G2222" s="138"/>
    </row>
    <row r="2223" ht="15.75" customHeight="1" spans="1:7">
      <c r="A2223" s="139">
        <v>36497</v>
      </c>
      <c r="B2223" s="137" t="s">
        <v>2824</v>
      </c>
      <c r="C2223" s="137" t="s">
        <v>592</v>
      </c>
      <c r="D2223" s="137" t="s">
        <v>593</v>
      </c>
      <c r="E2223" s="139">
        <v>3536.48</v>
      </c>
      <c r="F2223" s="138"/>
      <c r="G2223" s="138"/>
    </row>
    <row r="2224" ht="15.75" customHeight="1" spans="1:7">
      <c r="A2224" s="139">
        <v>36487</v>
      </c>
      <c r="B2224" s="137" t="s">
        <v>2825</v>
      </c>
      <c r="C2224" s="137" t="s">
        <v>592</v>
      </c>
      <c r="D2224" s="137" t="s">
        <v>593</v>
      </c>
      <c r="E2224" s="139">
        <v>6157.56</v>
      </c>
      <c r="F2224" s="138"/>
      <c r="G2224" s="138"/>
    </row>
    <row r="2225" ht="15.75" customHeight="1" spans="1:7">
      <c r="A2225" s="139">
        <v>44475</v>
      </c>
      <c r="B2225" s="137" t="s">
        <v>2826</v>
      </c>
      <c r="C2225" s="137" t="s">
        <v>592</v>
      </c>
      <c r="D2225" s="137" t="s">
        <v>639</v>
      </c>
      <c r="E2225" s="139">
        <v>1258165.24</v>
      </c>
      <c r="F2225" s="138"/>
      <c r="G2225" s="138"/>
    </row>
    <row r="2226" ht="15.75" customHeight="1" spans="1:7">
      <c r="A2226" s="139">
        <v>44474</v>
      </c>
      <c r="B2226" s="137" t="s">
        <v>2827</v>
      </c>
      <c r="C2226" s="137" t="s">
        <v>592</v>
      </c>
      <c r="D2226" s="137" t="s">
        <v>639</v>
      </c>
      <c r="E2226" s="139">
        <v>2419548.54</v>
      </c>
      <c r="F2226" s="138"/>
      <c r="G2226" s="138"/>
    </row>
    <row r="2227" ht="15.75" customHeight="1" spans="1:7">
      <c r="A2227" s="139">
        <v>44490</v>
      </c>
      <c r="B2227" s="137" t="s">
        <v>2828</v>
      </c>
      <c r="C2227" s="137" t="s">
        <v>592</v>
      </c>
      <c r="D2227" s="137" t="s">
        <v>639</v>
      </c>
      <c r="E2227" s="139">
        <v>4113232.5</v>
      </c>
      <c r="F2227" s="138"/>
      <c r="G2227" s="138"/>
    </row>
    <row r="2228" ht="15.75" customHeight="1" spans="1:7">
      <c r="A2228" s="139">
        <v>37776</v>
      </c>
      <c r="B2228" s="137" t="s">
        <v>2829</v>
      </c>
      <c r="C2228" s="137" t="s">
        <v>592</v>
      </c>
      <c r="D2228" s="137" t="s">
        <v>639</v>
      </c>
      <c r="E2228" s="139">
        <v>252088.58</v>
      </c>
      <c r="F2228" s="138"/>
      <c r="G2228" s="138"/>
    </row>
    <row r="2229" ht="15.75" customHeight="1" spans="1:7">
      <c r="A2229" s="139">
        <v>37775</v>
      </c>
      <c r="B2229" s="137" t="s">
        <v>2830</v>
      </c>
      <c r="C2229" s="137" t="s">
        <v>592</v>
      </c>
      <c r="D2229" s="137" t="s">
        <v>639</v>
      </c>
      <c r="E2229" s="139">
        <v>397058.59</v>
      </c>
      <c r="F2229" s="138"/>
      <c r="G2229" s="138"/>
    </row>
    <row r="2230" ht="15.75" customHeight="1" spans="1:7">
      <c r="A2230" s="139">
        <v>36491</v>
      </c>
      <c r="B2230" s="137" t="s">
        <v>2831</v>
      </c>
      <c r="C2230" s="137" t="s">
        <v>592</v>
      </c>
      <c r="D2230" s="137" t="s">
        <v>639</v>
      </c>
      <c r="E2230" s="139">
        <v>1470425.78</v>
      </c>
      <c r="F2230" s="138"/>
      <c r="G2230" s="138"/>
    </row>
    <row r="2231" ht="15.75" customHeight="1" spans="1:7">
      <c r="A2231" s="139">
        <v>10712</v>
      </c>
      <c r="B2231" s="137" t="s">
        <v>2832</v>
      </c>
      <c r="C2231" s="137" t="s">
        <v>592</v>
      </c>
      <c r="D2231" s="137" t="s">
        <v>639</v>
      </c>
      <c r="E2231" s="139">
        <v>99264.64</v>
      </c>
      <c r="F2231" s="138"/>
      <c r="G2231" s="138"/>
    </row>
    <row r="2232" ht="15.75" customHeight="1" spans="1:7">
      <c r="A2232" s="139">
        <v>3363</v>
      </c>
      <c r="B2232" s="137" t="s">
        <v>2833</v>
      </c>
      <c r="C2232" s="137" t="s">
        <v>592</v>
      </c>
      <c r="D2232" s="137" t="s">
        <v>639</v>
      </c>
      <c r="E2232" s="139">
        <v>139625</v>
      </c>
      <c r="F2232" s="138"/>
      <c r="G2232" s="138"/>
    </row>
    <row r="2233" ht="15.75" customHeight="1" spans="1:7">
      <c r="A2233" s="139">
        <v>3365</v>
      </c>
      <c r="B2233" s="137" t="s">
        <v>2834</v>
      </c>
      <c r="C2233" s="137" t="s">
        <v>592</v>
      </c>
      <c r="D2233" s="137" t="s">
        <v>639</v>
      </c>
      <c r="E2233" s="139">
        <v>326373.43</v>
      </c>
      <c r="F2233" s="138"/>
      <c r="G2233" s="138"/>
    </row>
    <row r="2234" ht="15.75" customHeight="1" spans="1:7">
      <c r="A2234" s="139">
        <v>7569</v>
      </c>
      <c r="B2234" s="137" t="s">
        <v>2835</v>
      </c>
      <c r="C2234" s="137" t="s">
        <v>592</v>
      </c>
      <c r="D2234" s="137" t="s">
        <v>639</v>
      </c>
      <c r="E2234" s="139">
        <v>54.51</v>
      </c>
      <c r="F2234" s="138"/>
      <c r="G2234" s="138"/>
    </row>
    <row r="2235" ht="15.75" customHeight="1" spans="1:7">
      <c r="A2235" s="139">
        <v>3378</v>
      </c>
      <c r="B2235" s="137" t="s">
        <v>2836</v>
      </c>
      <c r="C2235" s="137" t="s">
        <v>592</v>
      </c>
      <c r="D2235" s="137" t="s">
        <v>593</v>
      </c>
      <c r="E2235" s="139">
        <v>169.71</v>
      </c>
      <c r="F2235" s="138"/>
      <c r="G2235" s="138"/>
    </row>
    <row r="2236" ht="15.75" customHeight="1" spans="1:7">
      <c r="A2236" s="139">
        <v>3380</v>
      </c>
      <c r="B2236" s="137" t="s">
        <v>2837</v>
      </c>
      <c r="C2236" s="137" t="s">
        <v>592</v>
      </c>
      <c r="D2236" s="137" t="s">
        <v>599</v>
      </c>
      <c r="E2236" s="139">
        <v>118.8</v>
      </c>
      <c r="F2236" s="138"/>
      <c r="G2236" s="138"/>
    </row>
    <row r="2237" ht="15.75" customHeight="1" spans="1:7">
      <c r="A2237" s="139">
        <v>3379</v>
      </c>
      <c r="B2237" s="137" t="s">
        <v>2838</v>
      </c>
      <c r="C2237" s="137" t="s">
        <v>592</v>
      </c>
      <c r="D2237" s="137" t="s">
        <v>593</v>
      </c>
      <c r="E2237" s="139">
        <v>114.7</v>
      </c>
      <c r="F2237" s="138"/>
      <c r="G2237" s="138"/>
    </row>
    <row r="2238" ht="15.75" customHeight="1" spans="1:7">
      <c r="A2238" s="139">
        <v>11991</v>
      </c>
      <c r="B2238" s="137" t="s">
        <v>2839</v>
      </c>
      <c r="C2238" s="137" t="s">
        <v>592</v>
      </c>
      <c r="D2238" s="137" t="s">
        <v>593</v>
      </c>
      <c r="E2238" s="139">
        <v>133.17</v>
      </c>
      <c r="F2238" s="138"/>
      <c r="G2238" s="138"/>
    </row>
    <row r="2239" ht="15.75" customHeight="1" spans="1:7">
      <c r="A2239" s="139">
        <v>34349</v>
      </c>
      <c r="B2239" s="137" t="s">
        <v>2840</v>
      </c>
      <c r="C2239" s="137" t="s">
        <v>592</v>
      </c>
      <c r="D2239" s="137" t="s">
        <v>593</v>
      </c>
      <c r="E2239" s="139">
        <v>27.28</v>
      </c>
      <c r="F2239" s="138"/>
      <c r="G2239" s="138"/>
    </row>
    <row r="2240" ht="15.75" customHeight="1" spans="1:7">
      <c r="A2240" s="139">
        <v>11029</v>
      </c>
      <c r="B2240" s="137" t="s">
        <v>2841</v>
      </c>
      <c r="C2240" s="137" t="s">
        <v>1960</v>
      </c>
      <c r="D2240" s="137" t="s">
        <v>593</v>
      </c>
      <c r="E2240" s="139">
        <v>1.58</v>
      </c>
      <c r="F2240" s="138"/>
      <c r="G2240" s="138"/>
    </row>
    <row r="2241" ht="15.75" customHeight="1" spans="1:7">
      <c r="A2241" s="139">
        <v>4316</v>
      </c>
      <c r="B2241" s="137" t="s">
        <v>2842</v>
      </c>
      <c r="C2241" s="137" t="s">
        <v>592</v>
      </c>
      <c r="D2241" s="137" t="s">
        <v>593</v>
      </c>
      <c r="E2241" s="139">
        <v>1.59</v>
      </c>
      <c r="F2241" s="138"/>
      <c r="G2241" s="138"/>
    </row>
    <row r="2242" ht="15.75" customHeight="1" spans="1:7">
      <c r="A2242" s="139">
        <v>4313</v>
      </c>
      <c r="B2242" s="137" t="s">
        <v>2843</v>
      </c>
      <c r="C2242" s="137" t="s">
        <v>1960</v>
      </c>
      <c r="D2242" s="137" t="s">
        <v>593</v>
      </c>
      <c r="E2242" s="139">
        <v>2.29</v>
      </c>
      <c r="F2242" s="138"/>
      <c r="G2242" s="138"/>
    </row>
    <row r="2243" ht="15.75" customHeight="1" spans="1:7">
      <c r="A2243" s="139">
        <v>4317</v>
      </c>
      <c r="B2243" s="137" t="s">
        <v>2844</v>
      </c>
      <c r="C2243" s="137" t="s">
        <v>592</v>
      </c>
      <c r="D2243" s="137" t="s">
        <v>593</v>
      </c>
      <c r="E2243" s="139">
        <v>2.61</v>
      </c>
      <c r="F2243" s="138"/>
      <c r="G2243" s="138"/>
    </row>
    <row r="2244" ht="15.75" customHeight="1" spans="1:7">
      <c r="A2244" s="139">
        <v>4314</v>
      </c>
      <c r="B2244" s="137" t="s">
        <v>2845</v>
      </c>
      <c r="C2244" s="137" t="s">
        <v>1960</v>
      </c>
      <c r="D2244" s="137" t="s">
        <v>593</v>
      </c>
      <c r="E2244" s="139">
        <v>3.05</v>
      </c>
      <c r="F2244" s="138"/>
      <c r="G2244" s="138"/>
    </row>
    <row r="2245" ht="15.75" customHeight="1" spans="1:7">
      <c r="A2245" s="139">
        <v>10921</v>
      </c>
      <c r="B2245" s="137" t="s">
        <v>2846</v>
      </c>
      <c r="C2245" s="137" t="s">
        <v>592</v>
      </c>
      <c r="D2245" s="137" t="s">
        <v>639</v>
      </c>
      <c r="E2245" s="139">
        <v>5890</v>
      </c>
      <c r="F2245" s="138"/>
      <c r="G2245" s="138"/>
    </row>
    <row r="2246" ht="15.75" customHeight="1" spans="1:7">
      <c r="A2246" s="139">
        <v>10922</v>
      </c>
      <c r="B2246" s="137" t="s">
        <v>2847</v>
      </c>
      <c r="C2246" s="137" t="s">
        <v>592</v>
      </c>
      <c r="D2246" s="137" t="s">
        <v>639</v>
      </c>
      <c r="E2246" s="139">
        <v>5335.01</v>
      </c>
      <c r="F2246" s="138"/>
      <c r="G2246" s="138"/>
    </row>
    <row r="2247" ht="15.75" customHeight="1" spans="1:7">
      <c r="A2247" s="139">
        <v>10923</v>
      </c>
      <c r="B2247" s="137" t="s">
        <v>2848</v>
      </c>
      <c r="C2247" s="137" t="s">
        <v>592</v>
      </c>
      <c r="D2247" s="137" t="s">
        <v>639</v>
      </c>
      <c r="E2247" s="139">
        <v>3153.22</v>
      </c>
      <c r="F2247" s="138"/>
      <c r="G2247" s="138"/>
    </row>
    <row r="2248" ht="15.75" customHeight="1" spans="1:7">
      <c r="A2248" s="139">
        <v>10924</v>
      </c>
      <c r="B2248" s="137" t="s">
        <v>2849</v>
      </c>
      <c r="C2248" s="137" t="s">
        <v>592</v>
      </c>
      <c r="D2248" s="137" t="s">
        <v>639</v>
      </c>
      <c r="E2248" s="139">
        <v>3320.95</v>
      </c>
      <c r="F2248" s="138"/>
      <c r="G2248" s="138"/>
    </row>
    <row r="2249" ht="15.75" customHeight="1" spans="1:7">
      <c r="A2249" s="139">
        <v>37772</v>
      </c>
      <c r="B2249" s="137" t="s">
        <v>2850</v>
      </c>
      <c r="C2249" s="137" t="s">
        <v>592</v>
      </c>
      <c r="D2249" s="137" t="s">
        <v>639</v>
      </c>
      <c r="E2249" s="139">
        <v>342998.8</v>
      </c>
      <c r="F2249" s="138"/>
      <c r="G2249" s="138"/>
    </row>
    <row r="2250" ht="15.75" customHeight="1" spans="1:7">
      <c r="A2250" s="139">
        <v>37771</v>
      </c>
      <c r="B2250" s="137" t="s">
        <v>2851</v>
      </c>
      <c r="C2250" s="137" t="s">
        <v>592</v>
      </c>
      <c r="D2250" s="137" t="s">
        <v>639</v>
      </c>
      <c r="E2250" s="139">
        <v>364896.09</v>
      </c>
      <c r="F2250" s="138"/>
      <c r="G2250" s="138"/>
    </row>
    <row r="2251" ht="15.75" customHeight="1" spans="1:7">
      <c r="A2251" s="139">
        <v>12772</v>
      </c>
      <c r="B2251" s="137" t="s">
        <v>2852</v>
      </c>
      <c r="C2251" s="137" t="s">
        <v>592</v>
      </c>
      <c r="D2251" s="137" t="s">
        <v>639</v>
      </c>
      <c r="E2251" s="139">
        <v>816.45</v>
      </c>
      <c r="F2251" s="138"/>
      <c r="G2251" s="138"/>
    </row>
    <row r="2252" ht="15.75" customHeight="1" spans="1:7">
      <c r="A2252" s="139">
        <v>12770</v>
      </c>
      <c r="B2252" s="137" t="s">
        <v>2853</v>
      </c>
      <c r="C2252" s="137" t="s">
        <v>592</v>
      </c>
      <c r="D2252" s="137" t="s">
        <v>639</v>
      </c>
      <c r="E2252" s="139">
        <v>491.25</v>
      </c>
      <c r="F2252" s="138"/>
      <c r="G2252" s="138"/>
    </row>
    <row r="2253" ht="15.75" customHeight="1" spans="1:7">
      <c r="A2253" s="139">
        <v>12775</v>
      </c>
      <c r="B2253" s="137" t="s">
        <v>2854</v>
      </c>
      <c r="C2253" s="137" t="s">
        <v>592</v>
      </c>
      <c r="D2253" s="137" t="s">
        <v>639</v>
      </c>
      <c r="E2253" s="139">
        <v>359.79</v>
      </c>
      <c r="F2253" s="138"/>
      <c r="G2253" s="138"/>
    </row>
    <row r="2254" ht="15.75" customHeight="1" spans="1:7">
      <c r="A2254" s="139">
        <v>12768</v>
      </c>
      <c r="B2254" s="137" t="s">
        <v>2855</v>
      </c>
      <c r="C2254" s="137" t="s">
        <v>592</v>
      </c>
      <c r="D2254" s="137" t="s">
        <v>639</v>
      </c>
      <c r="E2254" s="139">
        <v>1148.57</v>
      </c>
      <c r="F2254" s="138"/>
      <c r="G2254" s="138"/>
    </row>
    <row r="2255" ht="15.75" customHeight="1" spans="1:7">
      <c r="A2255" s="139">
        <v>12769</v>
      </c>
      <c r="B2255" s="137" t="s">
        <v>2856</v>
      </c>
      <c r="C2255" s="137" t="s">
        <v>592</v>
      </c>
      <c r="D2255" s="137" t="s">
        <v>639</v>
      </c>
      <c r="E2255" s="139">
        <v>94.1</v>
      </c>
      <c r="F2255" s="138"/>
      <c r="G2255" s="138"/>
    </row>
    <row r="2256" ht="15.75" customHeight="1" spans="1:7">
      <c r="A2256" s="139">
        <v>12773</v>
      </c>
      <c r="B2256" s="137" t="s">
        <v>2857</v>
      </c>
      <c r="C2256" s="137" t="s">
        <v>592</v>
      </c>
      <c r="D2256" s="137" t="s">
        <v>639</v>
      </c>
      <c r="E2256" s="139">
        <v>101.01</v>
      </c>
      <c r="F2256" s="138"/>
      <c r="G2256" s="138"/>
    </row>
    <row r="2257" ht="15.75" customHeight="1" spans="1:7">
      <c r="A2257" s="139">
        <v>12774</v>
      </c>
      <c r="B2257" s="137" t="s">
        <v>2858</v>
      </c>
      <c r="C2257" s="137" t="s">
        <v>592</v>
      </c>
      <c r="D2257" s="137" t="s">
        <v>639</v>
      </c>
      <c r="E2257" s="139">
        <v>124.54</v>
      </c>
      <c r="F2257" s="138"/>
      <c r="G2257" s="138"/>
    </row>
    <row r="2258" ht="15.75" customHeight="1" spans="1:7">
      <c r="A2258" s="139">
        <v>12776</v>
      </c>
      <c r="B2258" s="137" t="s">
        <v>2859</v>
      </c>
      <c r="C2258" s="137" t="s">
        <v>592</v>
      </c>
      <c r="D2258" s="137" t="s">
        <v>639</v>
      </c>
      <c r="E2258" s="139">
        <v>1854.32</v>
      </c>
      <c r="F2258" s="138"/>
      <c r="G2258" s="138"/>
    </row>
    <row r="2259" ht="15.75" customHeight="1" spans="1:7">
      <c r="A2259" s="139">
        <v>12777</v>
      </c>
      <c r="B2259" s="137" t="s">
        <v>2860</v>
      </c>
      <c r="C2259" s="137" t="s">
        <v>592</v>
      </c>
      <c r="D2259" s="137" t="s">
        <v>639</v>
      </c>
      <c r="E2259" s="139">
        <v>2421.69</v>
      </c>
      <c r="F2259" s="138"/>
      <c r="G2259" s="138"/>
    </row>
    <row r="2260" ht="15.75" customHeight="1" spans="1:7">
      <c r="A2260" s="139">
        <v>3391</v>
      </c>
      <c r="B2260" s="137" t="s">
        <v>2861</v>
      </c>
      <c r="C2260" s="137" t="s">
        <v>592</v>
      </c>
      <c r="D2260" s="137" t="s">
        <v>639</v>
      </c>
      <c r="E2260" s="139">
        <v>53.59</v>
      </c>
      <c r="F2260" s="138"/>
      <c r="G2260" s="138"/>
    </row>
    <row r="2261" ht="15.75" customHeight="1" spans="1:7">
      <c r="A2261" s="139">
        <v>3389</v>
      </c>
      <c r="B2261" s="137" t="s">
        <v>2862</v>
      </c>
      <c r="C2261" s="137" t="s">
        <v>592</v>
      </c>
      <c r="D2261" s="137" t="s">
        <v>639</v>
      </c>
      <c r="E2261" s="139">
        <v>27.8</v>
      </c>
      <c r="F2261" s="138"/>
      <c r="G2261" s="138"/>
    </row>
    <row r="2262" ht="15.75" customHeight="1" spans="1:7">
      <c r="A2262" s="139">
        <v>3390</v>
      </c>
      <c r="B2262" s="137" t="s">
        <v>2863</v>
      </c>
      <c r="C2262" s="137" t="s">
        <v>592</v>
      </c>
      <c r="D2262" s="137" t="s">
        <v>639</v>
      </c>
      <c r="E2262" s="139">
        <v>31.28</v>
      </c>
      <c r="F2262" s="138"/>
      <c r="G2262" s="138"/>
    </row>
    <row r="2263" ht="15.75" customHeight="1" spans="1:7">
      <c r="A2263" s="139">
        <v>12873</v>
      </c>
      <c r="B2263" s="137" t="s">
        <v>2864</v>
      </c>
      <c r="C2263" s="137" t="s">
        <v>742</v>
      </c>
      <c r="D2263" s="137" t="s">
        <v>593</v>
      </c>
      <c r="E2263" s="139">
        <v>19.98</v>
      </c>
      <c r="F2263" s="138"/>
      <c r="G2263" s="138"/>
    </row>
    <row r="2264" ht="15.75" customHeight="1" spans="1:7">
      <c r="A2264" s="139">
        <v>41076</v>
      </c>
      <c r="B2264" s="137" t="s">
        <v>2865</v>
      </c>
      <c r="C2264" s="137" t="s">
        <v>744</v>
      </c>
      <c r="D2264" s="137" t="s">
        <v>593</v>
      </c>
      <c r="E2264" s="139">
        <v>3493.16</v>
      </c>
      <c r="F2264" s="138"/>
      <c r="G2264" s="138"/>
    </row>
    <row r="2265" ht="15.75" customHeight="1" spans="1:7">
      <c r="A2265" s="139">
        <v>140</v>
      </c>
      <c r="B2265" s="137" t="s">
        <v>2866</v>
      </c>
      <c r="C2265" s="137" t="s">
        <v>642</v>
      </c>
      <c r="D2265" s="137" t="s">
        <v>593</v>
      </c>
      <c r="E2265" s="139">
        <v>21.27</v>
      </c>
      <c r="F2265" s="138"/>
      <c r="G2265" s="138"/>
    </row>
    <row r="2266" ht="15.75" customHeight="1" spans="1:7">
      <c r="A2266" s="139">
        <v>151</v>
      </c>
      <c r="B2266" s="137" t="s">
        <v>2867</v>
      </c>
      <c r="C2266" s="137" t="s">
        <v>644</v>
      </c>
      <c r="D2266" s="137" t="s">
        <v>593</v>
      </c>
      <c r="E2266" s="139">
        <v>31.39</v>
      </c>
      <c r="F2266" s="138"/>
      <c r="G2266" s="138"/>
    </row>
    <row r="2267" ht="15.75" customHeight="1" spans="1:7">
      <c r="A2267" s="139">
        <v>7340</v>
      </c>
      <c r="B2267" s="137" t="s">
        <v>2868</v>
      </c>
      <c r="C2267" s="137" t="s">
        <v>644</v>
      </c>
      <c r="D2267" s="137" t="s">
        <v>593</v>
      </c>
      <c r="E2267" s="139">
        <v>30.01</v>
      </c>
      <c r="F2267" s="138"/>
      <c r="G2267" s="138"/>
    </row>
    <row r="2268" ht="15.75" customHeight="1" spans="1:7">
      <c r="A2268" s="139">
        <v>40929</v>
      </c>
      <c r="B2268" s="137" t="s">
        <v>2869</v>
      </c>
      <c r="C2268" s="137" t="s">
        <v>744</v>
      </c>
      <c r="D2268" s="137" t="s">
        <v>593</v>
      </c>
      <c r="E2268" s="139">
        <v>4829.2</v>
      </c>
      <c r="F2268" s="138"/>
      <c r="G2268" s="138"/>
    </row>
    <row r="2269" ht="15.75" customHeight="1" spans="1:7">
      <c r="A2269" s="139">
        <v>2701</v>
      </c>
      <c r="B2269" s="137" t="s">
        <v>2870</v>
      </c>
      <c r="C2269" s="137" t="s">
        <v>742</v>
      </c>
      <c r="D2269" s="137" t="s">
        <v>593</v>
      </c>
      <c r="E2269" s="139">
        <v>27.62</v>
      </c>
      <c r="F2269" s="138"/>
      <c r="G2269" s="138"/>
    </row>
    <row r="2270" ht="15.75" customHeight="1" spans="1:7">
      <c r="A2270" s="139">
        <v>38114</v>
      </c>
      <c r="B2270" s="137" t="s">
        <v>2871</v>
      </c>
      <c r="C2270" s="137" t="s">
        <v>592</v>
      </c>
      <c r="D2270" s="137" t="s">
        <v>593</v>
      </c>
      <c r="E2270" s="139">
        <v>19.36</v>
      </c>
      <c r="F2270" s="138"/>
      <c r="G2270" s="138"/>
    </row>
    <row r="2271" ht="15.75" customHeight="1" spans="1:7">
      <c r="A2271" s="139">
        <v>38064</v>
      </c>
      <c r="B2271" s="137" t="s">
        <v>2872</v>
      </c>
      <c r="C2271" s="137" t="s">
        <v>592</v>
      </c>
      <c r="D2271" s="137" t="s">
        <v>593</v>
      </c>
      <c r="E2271" s="139">
        <v>21.64</v>
      </c>
      <c r="F2271" s="138"/>
      <c r="G2271" s="138"/>
    </row>
    <row r="2272" ht="15.75" customHeight="1" spans="1:7">
      <c r="A2272" s="139">
        <v>38115</v>
      </c>
      <c r="B2272" s="137" t="s">
        <v>2873</v>
      </c>
      <c r="C2272" s="137" t="s">
        <v>592</v>
      </c>
      <c r="D2272" s="137" t="s">
        <v>593</v>
      </c>
      <c r="E2272" s="139">
        <v>20.67</v>
      </c>
      <c r="F2272" s="138"/>
      <c r="G2272" s="138"/>
    </row>
    <row r="2273" ht="15.75" customHeight="1" spans="1:7">
      <c r="A2273" s="139">
        <v>38065</v>
      </c>
      <c r="B2273" s="137" t="s">
        <v>2874</v>
      </c>
      <c r="C2273" s="137" t="s">
        <v>592</v>
      </c>
      <c r="D2273" s="137" t="s">
        <v>593</v>
      </c>
      <c r="E2273" s="139">
        <v>30.7</v>
      </c>
      <c r="F2273" s="138"/>
      <c r="G2273" s="138"/>
    </row>
    <row r="2274" ht="15.75" customHeight="1" spans="1:7">
      <c r="A2274" s="139">
        <v>38078</v>
      </c>
      <c r="B2274" s="137" t="s">
        <v>2875</v>
      </c>
      <c r="C2274" s="137" t="s">
        <v>592</v>
      </c>
      <c r="D2274" s="137" t="s">
        <v>593</v>
      </c>
      <c r="E2274" s="139">
        <v>17.91</v>
      </c>
      <c r="F2274" s="138"/>
      <c r="G2274" s="138"/>
    </row>
    <row r="2275" ht="15.75" customHeight="1" spans="1:7">
      <c r="A2275" s="139">
        <v>38113</v>
      </c>
      <c r="B2275" s="137" t="s">
        <v>2876</v>
      </c>
      <c r="C2275" s="137" t="s">
        <v>592</v>
      </c>
      <c r="D2275" s="137" t="s">
        <v>593</v>
      </c>
      <c r="E2275" s="139">
        <v>9.73</v>
      </c>
      <c r="F2275" s="138"/>
      <c r="G2275" s="138"/>
    </row>
    <row r="2276" ht="15.75" customHeight="1" spans="1:7">
      <c r="A2276" s="139">
        <v>38063</v>
      </c>
      <c r="B2276" s="137" t="s">
        <v>2877</v>
      </c>
      <c r="C2276" s="137" t="s">
        <v>592</v>
      </c>
      <c r="D2276" s="137" t="s">
        <v>593</v>
      </c>
      <c r="E2276" s="139">
        <v>10.44</v>
      </c>
      <c r="F2276" s="138"/>
      <c r="G2276" s="138"/>
    </row>
    <row r="2277" ht="15.75" customHeight="1" spans="1:7">
      <c r="A2277" s="139">
        <v>38080</v>
      </c>
      <c r="B2277" s="137" t="s">
        <v>2878</v>
      </c>
      <c r="C2277" s="137" t="s">
        <v>592</v>
      </c>
      <c r="D2277" s="137" t="s">
        <v>593</v>
      </c>
      <c r="E2277" s="139">
        <v>31.11</v>
      </c>
      <c r="F2277" s="138"/>
      <c r="G2277" s="138"/>
    </row>
    <row r="2278" ht="15.75" customHeight="1" spans="1:7">
      <c r="A2278" s="139">
        <v>38069</v>
      </c>
      <c r="B2278" s="137" t="s">
        <v>2879</v>
      </c>
      <c r="C2278" s="137" t="s">
        <v>592</v>
      </c>
      <c r="D2278" s="137" t="s">
        <v>593</v>
      </c>
      <c r="E2278" s="139">
        <v>17.01</v>
      </c>
      <c r="F2278" s="138"/>
      <c r="G2278" s="138"/>
    </row>
    <row r="2279" ht="15.75" customHeight="1" spans="1:7">
      <c r="A2279" s="139">
        <v>38077</v>
      </c>
      <c r="B2279" s="137" t="s">
        <v>2880</v>
      </c>
      <c r="C2279" s="137" t="s">
        <v>592</v>
      </c>
      <c r="D2279" s="137" t="s">
        <v>593</v>
      </c>
      <c r="E2279" s="139">
        <v>16.63</v>
      </c>
      <c r="F2279" s="138"/>
      <c r="G2279" s="138"/>
    </row>
    <row r="2280" ht="15.75" customHeight="1" spans="1:7">
      <c r="A2280" s="139">
        <v>38073</v>
      </c>
      <c r="B2280" s="137" t="s">
        <v>2881</v>
      </c>
      <c r="C2280" s="137" t="s">
        <v>592</v>
      </c>
      <c r="D2280" s="137" t="s">
        <v>593</v>
      </c>
      <c r="E2280" s="139">
        <v>25.33</v>
      </c>
      <c r="F2280" s="138"/>
      <c r="G2280" s="138"/>
    </row>
    <row r="2281" ht="15.75" customHeight="1" spans="1:7">
      <c r="A2281" s="139">
        <v>38112</v>
      </c>
      <c r="B2281" s="137" t="s">
        <v>2882</v>
      </c>
      <c r="C2281" s="137" t="s">
        <v>592</v>
      </c>
      <c r="D2281" s="137" t="s">
        <v>593</v>
      </c>
      <c r="E2281" s="139">
        <v>7.47</v>
      </c>
      <c r="F2281" s="138"/>
      <c r="G2281" s="138"/>
    </row>
    <row r="2282" ht="15.75" customHeight="1" spans="1:7">
      <c r="A2282" s="139">
        <v>38062</v>
      </c>
      <c r="B2282" s="137" t="s">
        <v>2883</v>
      </c>
      <c r="C2282" s="137" t="s">
        <v>592</v>
      </c>
      <c r="D2282" s="137" t="s">
        <v>593</v>
      </c>
      <c r="E2282" s="139">
        <v>7.67</v>
      </c>
      <c r="F2282" s="138"/>
      <c r="G2282" s="138"/>
    </row>
    <row r="2283" ht="15.75" customHeight="1" spans="1:7">
      <c r="A2283" s="139">
        <v>12128</v>
      </c>
      <c r="B2283" s="137" t="s">
        <v>2884</v>
      </c>
      <c r="C2283" s="137" t="s">
        <v>592</v>
      </c>
      <c r="D2283" s="137" t="s">
        <v>593</v>
      </c>
      <c r="E2283" s="139">
        <v>10.25</v>
      </c>
      <c r="F2283" s="138"/>
      <c r="G2283" s="138"/>
    </row>
    <row r="2284" ht="15.75" customHeight="1" spans="1:7">
      <c r="A2284" s="139">
        <v>12129</v>
      </c>
      <c r="B2284" s="137" t="s">
        <v>2885</v>
      </c>
      <c r="C2284" s="137" t="s">
        <v>592</v>
      </c>
      <c r="D2284" s="137" t="s">
        <v>593</v>
      </c>
      <c r="E2284" s="139">
        <v>13.55</v>
      </c>
      <c r="F2284" s="138"/>
      <c r="G2284" s="138"/>
    </row>
    <row r="2285" ht="15.75" customHeight="1" spans="1:7">
      <c r="A2285" s="139">
        <v>38081</v>
      </c>
      <c r="B2285" s="137" t="s">
        <v>2886</v>
      </c>
      <c r="C2285" s="137" t="s">
        <v>592</v>
      </c>
      <c r="D2285" s="137" t="s">
        <v>593</v>
      </c>
      <c r="E2285" s="139">
        <v>26.39</v>
      </c>
      <c r="F2285" s="138"/>
      <c r="G2285" s="138"/>
    </row>
    <row r="2286" ht="15.75" customHeight="1" spans="1:7">
      <c r="A2286" s="139">
        <v>38070</v>
      </c>
      <c r="B2286" s="137" t="s">
        <v>2887</v>
      </c>
      <c r="C2286" s="137" t="s">
        <v>592</v>
      </c>
      <c r="D2286" s="137" t="s">
        <v>593</v>
      </c>
      <c r="E2286" s="139">
        <v>18.18</v>
      </c>
      <c r="F2286" s="138"/>
      <c r="G2286" s="138"/>
    </row>
    <row r="2287" ht="15.75" customHeight="1" spans="1:7">
      <c r="A2287" s="139">
        <v>38074</v>
      </c>
      <c r="B2287" s="137" t="s">
        <v>2888</v>
      </c>
      <c r="C2287" s="137" t="s">
        <v>592</v>
      </c>
      <c r="D2287" s="137" t="s">
        <v>593</v>
      </c>
      <c r="E2287" s="139">
        <v>27.65</v>
      </c>
      <c r="F2287" s="138"/>
      <c r="G2287" s="138"/>
    </row>
    <row r="2288" ht="15.75" customHeight="1" spans="1:7">
      <c r="A2288" s="139">
        <v>38079</v>
      </c>
      <c r="B2288" s="137" t="s">
        <v>2889</v>
      </c>
      <c r="C2288" s="137" t="s">
        <v>592</v>
      </c>
      <c r="D2288" s="137" t="s">
        <v>593</v>
      </c>
      <c r="E2288" s="139">
        <v>23.73</v>
      </c>
      <c r="F2288" s="138"/>
      <c r="G2288" s="138"/>
    </row>
    <row r="2289" ht="15.75" customHeight="1" spans="1:7">
      <c r="A2289" s="139">
        <v>38072</v>
      </c>
      <c r="B2289" s="137" t="s">
        <v>2890</v>
      </c>
      <c r="C2289" s="137" t="s">
        <v>592</v>
      </c>
      <c r="D2289" s="137" t="s">
        <v>593</v>
      </c>
      <c r="E2289" s="139">
        <v>22.8</v>
      </c>
      <c r="F2289" s="138"/>
      <c r="G2289" s="138"/>
    </row>
    <row r="2290" ht="15.75" customHeight="1" spans="1:7">
      <c r="A2290" s="139">
        <v>38068</v>
      </c>
      <c r="B2290" s="137" t="s">
        <v>2891</v>
      </c>
      <c r="C2290" s="137" t="s">
        <v>592</v>
      </c>
      <c r="D2290" s="137" t="s">
        <v>593</v>
      </c>
      <c r="E2290" s="139">
        <v>15.74</v>
      </c>
      <c r="F2290" s="138"/>
      <c r="G2290" s="138"/>
    </row>
    <row r="2291" ht="15.75" customHeight="1" spans="1:7">
      <c r="A2291" s="139">
        <v>38071</v>
      </c>
      <c r="B2291" s="137" t="s">
        <v>2892</v>
      </c>
      <c r="C2291" s="137" t="s">
        <v>592</v>
      </c>
      <c r="D2291" s="137" t="s">
        <v>593</v>
      </c>
      <c r="E2291" s="139">
        <v>18.82</v>
      </c>
      <c r="F2291" s="138"/>
      <c r="G2291" s="138"/>
    </row>
    <row r="2292" ht="15.75" customHeight="1" spans="1:7">
      <c r="A2292" s="139">
        <v>38412</v>
      </c>
      <c r="B2292" s="137" t="s">
        <v>2893</v>
      </c>
      <c r="C2292" s="137" t="s">
        <v>592</v>
      </c>
      <c r="D2292" s="137" t="s">
        <v>599</v>
      </c>
      <c r="E2292" s="139">
        <v>790.9</v>
      </c>
      <c r="F2292" s="138"/>
      <c r="G2292" s="138"/>
    </row>
    <row r="2293" ht="15.75" customHeight="1" spans="1:7">
      <c r="A2293" s="139">
        <v>3405</v>
      </c>
      <c r="B2293" s="137" t="s">
        <v>2894</v>
      </c>
      <c r="C2293" s="137" t="s">
        <v>592</v>
      </c>
      <c r="D2293" s="137" t="s">
        <v>639</v>
      </c>
      <c r="E2293" s="139">
        <v>96.54</v>
      </c>
      <c r="F2293" s="138"/>
      <c r="G2293" s="138"/>
    </row>
    <row r="2294" ht="15.75" customHeight="1" spans="1:7">
      <c r="A2294" s="139">
        <v>3394</v>
      </c>
      <c r="B2294" s="137" t="s">
        <v>2895</v>
      </c>
      <c r="C2294" s="137" t="s">
        <v>592</v>
      </c>
      <c r="D2294" s="137" t="s">
        <v>639</v>
      </c>
      <c r="E2294" s="139">
        <v>509.6</v>
      </c>
      <c r="F2294" s="138"/>
      <c r="G2294" s="138"/>
    </row>
    <row r="2295" ht="15.75" customHeight="1" spans="1:7">
      <c r="A2295" s="139">
        <v>3393</v>
      </c>
      <c r="B2295" s="137" t="s">
        <v>2896</v>
      </c>
      <c r="C2295" s="137" t="s">
        <v>592</v>
      </c>
      <c r="D2295" s="137" t="s">
        <v>639</v>
      </c>
      <c r="E2295" s="139">
        <v>867.65</v>
      </c>
      <c r="F2295" s="138"/>
      <c r="G2295" s="138"/>
    </row>
    <row r="2296" ht="15.75" customHeight="1" spans="1:7">
      <c r="A2296" s="139">
        <v>3406</v>
      </c>
      <c r="B2296" s="137" t="s">
        <v>2897</v>
      </c>
      <c r="C2296" s="137" t="s">
        <v>592</v>
      </c>
      <c r="D2296" s="137" t="s">
        <v>639</v>
      </c>
      <c r="E2296" s="139">
        <v>29.55</v>
      </c>
      <c r="F2296" s="138"/>
      <c r="G2296" s="138"/>
    </row>
    <row r="2297" ht="15.75" customHeight="1" spans="1:7">
      <c r="A2297" s="139">
        <v>3395</v>
      </c>
      <c r="B2297" s="137" t="s">
        <v>2898</v>
      </c>
      <c r="C2297" s="137" t="s">
        <v>592</v>
      </c>
      <c r="D2297" s="137" t="s">
        <v>639</v>
      </c>
      <c r="E2297" s="139">
        <v>124.65</v>
      </c>
      <c r="F2297" s="138"/>
      <c r="G2297" s="138"/>
    </row>
    <row r="2298" ht="15.75" customHeight="1" spans="1:7">
      <c r="A2298" s="139">
        <v>3398</v>
      </c>
      <c r="B2298" s="137" t="s">
        <v>2899</v>
      </c>
      <c r="C2298" s="137" t="s">
        <v>592</v>
      </c>
      <c r="D2298" s="137" t="s">
        <v>639</v>
      </c>
      <c r="E2298" s="139">
        <v>5.92</v>
      </c>
      <c r="F2298" s="138"/>
      <c r="G2298" s="138"/>
    </row>
    <row r="2299" ht="15.75" customHeight="1" spans="1:7">
      <c r="A2299" s="139">
        <v>40662</v>
      </c>
      <c r="B2299" s="137" t="s">
        <v>2900</v>
      </c>
      <c r="C2299" s="137" t="s">
        <v>592</v>
      </c>
      <c r="D2299" s="137" t="s">
        <v>639</v>
      </c>
      <c r="E2299" s="139">
        <v>348.79</v>
      </c>
      <c r="F2299" s="138"/>
      <c r="G2299" s="138"/>
    </row>
    <row r="2300" ht="15.75" customHeight="1" spans="1:7">
      <c r="A2300" s="139">
        <v>3437</v>
      </c>
      <c r="B2300" s="137" t="s">
        <v>2901</v>
      </c>
      <c r="C2300" s="137" t="s">
        <v>997</v>
      </c>
      <c r="D2300" s="137" t="s">
        <v>639</v>
      </c>
      <c r="E2300" s="139">
        <v>968.87</v>
      </c>
      <c r="F2300" s="138"/>
      <c r="G2300" s="138"/>
    </row>
    <row r="2301" ht="15.75" customHeight="1" spans="1:7">
      <c r="A2301" s="139">
        <v>11190</v>
      </c>
      <c r="B2301" s="137" t="s">
        <v>2902</v>
      </c>
      <c r="C2301" s="137" t="s">
        <v>592</v>
      </c>
      <c r="D2301" s="137" t="s">
        <v>639</v>
      </c>
      <c r="E2301" s="139">
        <v>184.95</v>
      </c>
      <c r="F2301" s="138"/>
      <c r="G2301" s="138"/>
    </row>
    <row r="2302" ht="15.75" customHeight="1" spans="1:7">
      <c r="A2302" s="139">
        <v>34377</v>
      </c>
      <c r="B2302" s="137" t="s">
        <v>2903</v>
      </c>
      <c r="C2302" s="137" t="s">
        <v>592</v>
      </c>
      <c r="D2302" s="137" t="s">
        <v>593</v>
      </c>
      <c r="E2302" s="139">
        <v>113.53</v>
      </c>
      <c r="F2302" s="138"/>
      <c r="G2302" s="138"/>
    </row>
    <row r="2303" ht="15.75" customHeight="1" spans="1:7">
      <c r="A2303" s="139">
        <v>3428</v>
      </c>
      <c r="B2303" s="137" t="s">
        <v>2904</v>
      </c>
      <c r="C2303" s="137" t="s">
        <v>997</v>
      </c>
      <c r="D2303" s="137" t="s">
        <v>639</v>
      </c>
      <c r="E2303" s="139">
        <v>1437.16</v>
      </c>
      <c r="F2303" s="138"/>
      <c r="G2303" s="138"/>
    </row>
    <row r="2304" ht="15.75" customHeight="1" spans="1:7">
      <c r="A2304" s="139">
        <v>3429</v>
      </c>
      <c r="B2304" s="137" t="s">
        <v>2905</v>
      </c>
      <c r="C2304" s="137" t="s">
        <v>997</v>
      </c>
      <c r="D2304" s="137" t="s">
        <v>639</v>
      </c>
      <c r="E2304" s="139">
        <v>821.11</v>
      </c>
      <c r="F2304" s="138"/>
      <c r="G2304" s="138"/>
    </row>
    <row r="2305" ht="15.75" customHeight="1" spans="1:7">
      <c r="A2305" s="139">
        <v>11199</v>
      </c>
      <c r="B2305" s="137" t="s">
        <v>2906</v>
      </c>
      <c r="C2305" s="137" t="s">
        <v>592</v>
      </c>
      <c r="D2305" s="137" t="s">
        <v>639</v>
      </c>
      <c r="E2305" s="139">
        <v>1021.44</v>
      </c>
      <c r="F2305" s="138"/>
      <c r="G2305" s="138"/>
    </row>
    <row r="2306" ht="15.75" customHeight="1" spans="1:7">
      <c r="A2306" s="139">
        <v>34369</v>
      </c>
      <c r="B2306" s="137" t="s">
        <v>2907</v>
      </c>
      <c r="C2306" s="137" t="s">
        <v>592</v>
      </c>
      <c r="D2306" s="137" t="s">
        <v>593</v>
      </c>
      <c r="E2306" s="139">
        <v>394.9</v>
      </c>
      <c r="F2306" s="138"/>
      <c r="G2306" s="138"/>
    </row>
    <row r="2307" ht="15.75" customHeight="1" spans="1:7">
      <c r="A2307" s="139">
        <v>36896</v>
      </c>
      <c r="B2307" s="137" t="s">
        <v>2908</v>
      </c>
      <c r="C2307" s="137" t="s">
        <v>592</v>
      </c>
      <c r="D2307" s="137" t="s">
        <v>599</v>
      </c>
      <c r="E2307" s="139">
        <v>219.9</v>
      </c>
      <c r="F2307" s="138"/>
      <c r="G2307" s="138"/>
    </row>
    <row r="2308" ht="15.75" customHeight="1" spans="1:7">
      <c r="A2308" s="139">
        <v>34367</v>
      </c>
      <c r="B2308" s="137" t="s">
        <v>2909</v>
      </c>
      <c r="C2308" s="137" t="s">
        <v>592</v>
      </c>
      <c r="D2308" s="137" t="s">
        <v>593</v>
      </c>
      <c r="E2308" s="139">
        <v>283.41</v>
      </c>
      <c r="F2308" s="138"/>
      <c r="G2308" s="138"/>
    </row>
    <row r="2309" ht="15.75" customHeight="1" spans="1:7">
      <c r="A2309" s="139">
        <v>36897</v>
      </c>
      <c r="B2309" s="137" t="s">
        <v>2910</v>
      </c>
      <c r="C2309" s="137" t="s">
        <v>592</v>
      </c>
      <c r="D2309" s="137" t="s">
        <v>593</v>
      </c>
      <c r="E2309" s="139">
        <v>343.15</v>
      </c>
      <c r="F2309" s="138"/>
      <c r="G2309" s="138"/>
    </row>
    <row r="2310" ht="15.75" customHeight="1" spans="1:7">
      <c r="A2310" s="139">
        <v>34364</v>
      </c>
      <c r="B2310" s="137" t="s">
        <v>2911</v>
      </c>
      <c r="C2310" s="137" t="s">
        <v>592</v>
      </c>
      <c r="D2310" s="137" t="s">
        <v>593</v>
      </c>
      <c r="E2310" s="139">
        <v>372.54</v>
      </c>
      <c r="F2310" s="138"/>
      <c r="G2310" s="138"/>
    </row>
    <row r="2311" ht="15.75" customHeight="1" spans="1:7">
      <c r="A2311" s="139">
        <v>40659</v>
      </c>
      <c r="B2311" s="137" t="s">
        <v>2912</v>
      </c>
      <c r="C2311" s="137" t="s">
        <v>997</v>
      </c>
      <c r="D2311" s="137" t="s">
        <v>639</v>
      </c>
      <c r="E2311" s="139">
        <v>1370.82</v>
      </c>
      <c r="F2311" s="138"/>
      <c r="G2311" s="138"/>
    </row>
    <row r="2312" ht="15.75" customHeight="1" spans="1:7">
      <c r="A2312" s="139">
        <v>40660</v>
      </c>
      <c r="B2312" s="137" t="s">
        <v>2913</v>
      </c>
      <c r="C2312" s="137" t="s">
        <v>997</v>
      </c>
      <c r="D2312" s="137" t="s">
        <v>639</v>
      </c>
      <c r="E2312" s="139">
        <v>1737.35</v>
      </c>
      <c r="F2312" s="138"/>
      <c r="G2312" s="138"/>
    </row>
    <row r="2313" ht="15.75" customHeight="1" spans="1:7">
      <c r="A2313" s="139">
        <v>40661</v>
      </c>
      <c r="B2313" s="137" t="s">
        <v>2914</v>
      </c>
      <c r="C2313" s="137" t="s">
        <v>997</v>
      </c>
      <c r="D2313" s="137" t="s">
        <v>639</v>
      </c>
      <c r="E2313" s="139">
        <v>1068.17</v>
      </c>
      <c r="F2313" s="138"/>
      <c r="G2313" s="138"/>
    </row>
    <row r="2314" ht="15.75" customHeight="1" spans="1:7">
      <c r="A2314" s="139">
        <v>3421</v>
      </c>
      <c r="B2314" s="137" t="s">
        <v>2915</v>
      </c>
      <c r="C2314" s="137" t="s">
        <v>997</v>
      </c>
      <c r="D2314" s="137" t="s">
        <v>639</v>
      </c>
      <c r="E2314" s="139">
        <v>1076.34</v>
      </c>
      <c r="F2314" s="138"/>
      <c r="G2314" s="138"/>
    </row>
    <row r="2315" ht="15.75" customHeight="1" spans="1:7">
      <c r="A2315" s="139">
        <v>599</v>
      </c>
      <c r="B2315" s="137" t="s">
        <v>2916</v>
      </c>
      <c r="C2315" s="137" t="s">
        <v>997</v>
      </c>
      <c r="D2315" s="137" t="s">
        <v>593</v>
      </c>
      <c r="E2315" s="139">
        <v>401.05</v>
      </c>
      <c r="F2315" s="138"/>
      <c r="G2315" s="138"/>
    </row>
    <row r="2316" ht="15.75" customHeight="1" spans="1:7">
      <c r="A2316" s="139">
        <v>44053</v>
      </c>
      <c r="B2316" s="137" t="s">
        <v>2917</v>
      </c>
      <c r="C2316" s="137" t="s">
        <v>592</v>
      </c>
      <c r="D2316" s="137" t="s">
        <v>593</v>
      </c>
      <c r="E2316" s="139">
        <v>890.14</v>
      </c>
      <c r="F2316" s="138"/>
      <c r="G2316" s="138"/>
    </row>
    <row r="2317" ht="15.75" customHeight="1" spans="1:7">
      <c r="A2317" s="139">
        <v>3423</v>
      </c>
      <c r="B2317" s="137" t="s">
        <v>2918</v>
      </c>
      <c r="C2317" s="137" t="s">
        <v>997</v>
      </c>
      <c r="D2317" s="137" t="s">
        <v>639</v>
      </c>
      <c r="E2317" s="139">
        <v>1517.9</v>
      </c>
      <c r="F2317" s="138"/>
      <c r="G2317" s="138"/>
    </row>
    <row r="2318" ht="15.75" customHeight="1" spans="1:7">
      <c r="A2318" s="139">
        <v>34381</v>
      </c>
      <c r="B2318" s="137" t="s">
        <v>2919</v>
      </c>
      <c r="C2318" s="137" t="s">
        <v>592</v>
      </c>
      <c r="D2318" s="137" t="s">
        <v>593</v>
      </c>
      <c r="E2318" s="139">
        <v>161.93</v>
      </c>
      <c r="F2318" s="138"/>
      <c r="G2318" s="138"/>
    </row>
    <row r="2319" ht="15.75" customHeight="1" spans="1:7">
      <c r="A2319" s="139">
        <v>34797</v>
      </c>
      <c r="B2319" s="137" t="s">
        <v>2920</v>
      </c>
      <c r="C2319" s="137" t="s">
        <v>592</v>
      </c>
      <c r="D2319" s="137" t="s">
        <v>639</v>
      </c>
      <c r="E2319" s="139">
        <v>402.85</v>
      </c>
      <c r="F2319" s="138"/>
      <c r="G2319" s="138"/>
    </row>
    <row r="2320" ht="15.75" customHeight="1" spans="1:7">
      <c r="A2320" s="139">
        <v>44054</v>
      </c>
      <c r="B2320" s="137" t="s">
        <v>2921</v>
      </c>
      <c r="C2320" s="137" t="s">
        <v>592</v>
      </c>
      <c r="D2320" s="137" t="s">
        <v>593</v>
      </c>
      <c r="E2320" s="139">
        <v>319.33</v>
      </c>
      <c r="F2320" s="138"/>
      <c r="G2320" s="138"/>
    </row>
    <row r="2321" ht="15.75" customHeight="1" spans="1:7">
      <c r="A2321" s="139">
        <v>44399</v>
      </c>
      <c r="B2321" s="137" t="s">
        <v>2922</v>
      </c>
      <c r="C2321" s="137" t="s">
        <v>592</v>
      </c>
      <c r="D2321" s="137" t="s">
        <v>593</v>
      </c>
      <c r="E2321" s="139">
        <v>436.3</v>
      </c>
      <c r="F2321" s="138"/>
      <c r="G2321" s="138"/>
    </row>
    <row r="2322" ht="15.75" customHeight="1" spans="1:7">
      <c r="A2322" s="139">
        <v>44503</v>
      </c>
      <c r="B2322" s="137" t="s">
        <v>2923</v>
      </c>
      <c r="C2322" s="137" t="s">
        <v>742</v>
      </c>
      <c r="D2322" s="137" t="s">
        <v>593</v>
      </c>
      <c r="E2322" s="139">
        <v>16.11</v>
      </c>
      <c r="F2322" s="138"/>
      <c r="G2322" s="138"/>
    </row>
    <row r="2323" ht="15.75" customHeight="1" spans="1:7">
      <c r="A2323" s="139">
        <v>41077</v>
      </c>
      <c r="B2323" s="137" t="s">
        <v>2924</v>
      </c>
      <c r="C2323" s="137" t="s">
        <v>744</v>
      </c>
      <c r="D2323" s="137" t="s">
        <v>593</v>
      </c>
      <c r="E2323" s="139">
        <v>2818.66</v>
      </c>
      <c r="F2323" s="138"/>
      <c r="G2323" s="138"/>
    </row>
    <row r="2324" ht="15.75" customHeight="1" spans="1:7">
      <c r="A2324" s="139">
        <v>37963</v>
      </c>
      <c r="B2324" s="137" t="s">
        <v>2925</v>
      </c>
      <c r="C2324" s="137" t="s">
        <v>592</v>
      </c>
      <c r="D2324" s="137" t="s">
        <v>593</v>
      </c>
      <c r="E2324" s="139">
        <v>3.36</v>
      </c>
      <c r="F2324" s="138"/>
      <c r="G2324" s="138"/>
    </row>
    <row r="2325" ht="15.75" customHeight="1" spans="1:7">
      <c r="A2325" s="139">
        <v>37964</v>
      </c>
      <c r="B2325" s="137" t="s">
        <v>2926</v>
      </c>
      <c r="C2325" s="137" t="s">
        <v>592</v>
      </c>
      <c r="D2325" s="137" t="s">
        <v>593</v>
      </c>
      <c r="E2325" s="139">
        <v>4.49</v>
      </c>
      <c r="F2325" s="138"/>
      <c r="G2325" s="138"/>
    </row>
    <row r="2326" ht="15.75" customHeight="1" spans="1:7">
      <c r="A2326" s="139">
        <v>37965</v>
      </c>
      <c r="B2326" s="137" t="s">
        <v>2927</v>
      </c>
      <c r="C2326" s="137" t="s">
        <v>592</v>
      </c>
      <c r="D2326" s="137" t="s">
        <v>593</v>
      </c>
      <c r="E2326" s="139">
        <v>6.48</v>
      </c>
      <c r="F2326" s="138"/>
      <c r="G2326" s="138"/>
    </row>
    <row r="2327" ht="15.75" customHeight="1" spans="1:7">
      <c r="A2327" s="139">
        <v>37966</v>
      </c>
      <c r="B2327" s="137" t="s">
        <v>2928</v>
      </c>
      <c r="C2327" s="137" t="s">
        <v>592</v>
      </c>
      <c r="D2327" s="137" t="s">
        <v>593</v>
      </c>
      <c r="E2327" s="139">
        <v>11.38</v>
      </c>
      <c r="F2327" s="138"/>
      <c r="G2327" s="138"/>
    </row>
    <row r="2328" ht="15.75" customHeight="1" spans="1:7">
      <c r="A2328" s="139">
        <v>37967</v>
      </c>
      <c r="B2328" s="137" t="s">
        <v>2929</v>
      </c>
      <c r="C2328" s="137" t="s">
        <v>592</v>
      </c>
      <c r="D2328" s="137" t="s">
        <v>593</v>
      </c>
      <c r="E2328" s="139">
        <v>19.11</v>
      </c>
      <c r="F2328" s="138"/>
      <c r="G2328" s="138"/>
    </row>
    <row r="2329" ht="15.75" customHeight="1" spans="1:7">
      <c r="A2329" s="139">
        <v>37968</v>
      </c>
      <c r="B2329" s="137" t="s">
        <v>2930</v>
      </c>
      <c r="C2329" s="137" t="s">
        <v>592</v>
      </c>
      <c r="D2329" s="137" t="s">
        <v>593</v>
      </c>
      <c r="E2329" s="139">
        <v>40.59</v>
      </c>
      <c r="F2329" s="138"/>
      <c r="G2329" s="138"/>
    </row>
    <row r="2330" ht="15.75" customHeight="1" spans="1:7">
      <c r="A2330" s="139">
        <v>37969</v>
      </c>
      <c r="B2330" s="137" t="s">
        <v>2931</v>
      </c>
      <c r="C2330" s="137" t="s">
        <v>592</v>
      </c>
      <c r="D2330" s="137" t="s">
        <v>593</v>
      </c>
      <c r="E2330" s="139">
        <v>102.56</v>
      </c>
      <c r="F2330" s="138"/>
      <c r="G2330" s="138"/>
    </row>
    <row r="2331" ht="15.75" customHeight="1" spans="1:7">
      <c r="A2331" s="139">
        <v>37970</v>
      </c>
      <c r="B2331" s="137" t="s">
        <v>2932</v>
      </c>
      <c r="C2331" s="137" t="s">
        <v>592</v>
      </c>
      <c r="D2331" s="137" t="s">
        <v>593</v>
      </c>
      <c r="E2331" s="139">
        <v>148.38</v>
      </c>
      <c r="F2331" s="138"/>
      <c r="G2331" s="138"/>
    </row>
    <row r="2332" ht="15.75" customHeight="1" spans="1:7">
      <c r="A2332" s="139">
        <v>44251</v>
      </c>
      <c r="B2332" s="137" t="s">
        <v>2933</v>
      </c>
      <c r="C2332" s="137" t="s">
        <v>592</v>
      </c>
      <c r="D2332" s="137" t="s">
        <v>593</v>
      </c>
      <c r="E2332" s="139">
        <v>171.39</v>
      </c>
      <c r="F2332" s="138"/>
      <c r="G2332" s="138"/>
    </row>
    <row r="2333" ht="15.75" customHeight="1" spans="1:7">
      <c r="A2333" s="139">
        <v>21118</v>
      </c>
      <c r="B2333" s="137" t="s">
        <v>2934</v>
      </c>
      <c r="C2333" s="137" t="s">
        <v>592</v>
      </c>
      <c r="D2333" s="137" t="s">
        <v>593</v>
      </c>
      <c r="E2333" s="139">
        <v>2.67</v>
      </c>
      <c r="F2333" s="138"/>
      <c r="G2333" s="138"/>
    </row>
    <row r="2334" ht="15.75" customHeight="1" spans="1:7">
      <c r="A2334" s="139">
        <v>37956</v>
      </c>
      <c r="B2334" s="137" t="s">
        <v>2935</v>
      </c>
      <c r="C2334" s="137" t="s">
        <v>592</v>
      </c>
      <c r="D2334" s="137" t="s">
        <v>593</v>
      </c>
      <c r="E2334" s="139">
        <v>3.28</v>
      </c>
      <c r="F2334" s="138"/>
      <c r="G2334" s="138"/>
    </row>
    <row r="2335" ht="15.75" customHeight="1" spans="1:7">
      <c r="A2335" s="139">
        <v>37957</v>
      </c>
      <c r="B2335" s="137" t="s">
        <v>2936</v>
      </c>
      <c r="C2335" s="137" t="s">
        <v>592</v>
      </c>
      <c r="D2335" s="137" t="s">
        <v>593</v>
      </c>
      <c r="E2335" s="139">
        <v>6.98</v>
      </c>
      <c r="F2335" s="138"/>
      <c r="G2335" s="138"/>
    </row>
    <row r="2336" ht="15.75" customHeight="1" spans="1:7">
      <c r="A2336" s="139">
        <v>37958</v>
      </c>
      <c r="B2336" s="137" t="s">
        <v>2937</v>
      </c>
      <c r="C2336" s="137" t="s">
        <v>592</v>
      </c>
      <c r="D2336" s="137" t="s">
        <v>593</v>
      </c>
      <c r="E2336" s="139">
        <v>12.61</v>
      </c>
      <c r="F2336" s="138"/>
      <c r="G2336" s="138"/>
    </row>
    <row r="2337" ht="15.75" customHeight="1" spans="1:7">
      <c r="A2337" s="139">
        <v>37959</v>
      </c>
      <c r="B2337" s="137" t="s">
        <v>2938</v>
      </c>
      <c r="C2337" s="137" t="s">
        <v>592</v>
      </c>
      <c r="D2337" s="137" t="s">
        <v>593</v>
      </c>
      <c r="E2337" s="139">
        <v>19.42</v>
      </c>
      <c r="F2337" s="138"/>
      <c r="G2337" s="138"/>
    </row>
    <row r="2338" ht="15.75" customHeight="1" spans="1:7">
      <c r="A2338" s="139">
        <v>37960</v>
      </c>
      <c r="B2338" s="137" t="s">
        <v>2939</v>
      </c>
      <c r="C2338" s="137" t="s">
        <v>592</v>
      </c>
      <c r="D2338" s="137" t="s">
        <v>593</v>
      </c>
      <c r="E2338" s="139">
        <v>49.62</v>
      </c>
      <c r="F2338" s="138"/>
      <c r="G2338" s="138"/>
    </row>
    <row r="2339" ht="15.75" customHeight="1" spans="1:7">
      <c r="A2339" s="139">
        <v>37961</v>
      </c>
      <c r="B2339" s="137" t="s">
        <v>2940</v>
      </c>
      <c r="C2339" s="137" t="s">
        <v>592</v>
      </c>
      <c r="D2339" s="137" t="s">
        <v>593</v>
      </c>
      <c r="E2339" s="139">
        <v>106.64</v>
      </c>
      <c r="F2339" s="138"/>
      <c r="G2339" s="138"/>
    </row>
    <row r="2340" ht="15.75" customHeight="1" spans="1:7">
      <c r="A2340" s="139">
        <v>37962</v>
      </c>
      <c r="B2340" s="137" t="s">
        <v>2941</v>
      </c>
      <c r="C2340" s="137" t="s">
        <v>592</v>
      </c>
      <c r="D2340" s="137" t="s">
        <v>593</v>
      </c>
      <c r="E2340" s="139">
        <v>122.95</v>
      </c>
      <c r="F2340" s="138"/>
      <c r="G2340" s="138"/>
    </row>
    <row r="2341" ht="15.75" customHeight="1" spans="1:7">
      <c r="A2341" s="139">
        <v>3533</v>
      </c>
      <c r="B2341" s="137" t="s">
        <v>2942</v>
      </c>
      <c r="C2341" s="137" t="s">
        <v>592</v>
      </c>
      <c r="D2341" s="137" t="s">
        <v>593</v>
      </c>
      <c r="E2341" s="139">
        <v>2.72</v>
      </c>
      <c r="F2341" s="138"/>
      <c r="G2341" s="138"/>
    </row>
    <row r="2342" ht="15.75" customHeight="1" spans="1:7">
      <c r="A2342" s="139">
        <v>3538</v>
      </c>
      <c r="B2342" s="137" t="s">
        <v>2943</v>
      </c>
      <c r="C2342" s="137" t="s">
        <v>592</v>
      </c>
      <c r="D2342" s="137" t="s">
        <v>593</v>
      </c>
      <c r="E2342" s="139">
        <v>5.15</v>
      </c>
      <c r="F2342" s="138"/>
      <c r="G2342" s="138"/>
    </row>
    <row r="2343" ht="15.75" customHeight="1" spans="1:7">
      <c r="A2343" s="139">
        <v>3498</v>
      </c>
      <c r="B2343" s="137" t="s">
        <v>2944</v>
      </c>
      <c r="C2343" s="137" t="s">
        <v>592</v>
      </c>
      <c r="D2343" s="137" t="s">
        <v>593</v>
      </c>
      <c r="E2343" s="139">
        <v>4.99</v>
      </c>
      <c r="F2343" s="138"/>
      <c r="G2343" s="138"/>
    </row>
    <row r="2344" ht="15.75" customHeight="1" spans="1:7">
      <c r="A2344" s="139">
        <v>3496</v>
      </c>
      <c r="B2344" s="137" t="s">
        <v>2945</v>
      </c>
      <c r="C2344" s="137" t="s">
        <v>592</v>
      </c>
      <c r="D2344" s="137" t="s">
        <v>593</v>
      </c>
      <c r="E2344" s="139">
        <v>3.34</v>
      </c>
      <c r="F2344" s="138"/>
      <c r="G2344" s="138"/>
    </row>
    <row r="2345" ht="15.75" customHeight="1" spans="1:7">
      <c r="A2345" s="139">
        <v>38429</v>
      </c>
      <c r="B2345" s="137" t="s">
        <v>2946</v>
      </c>
      <c r="C2345" s="137" t="s">
        <v>592</v>
      </c>
      <c r="D2345" s="137" t="s">
        <v>593</v>
      </c>
      <c r="E2345" s="139">
        <v>9.08</v>
      </c>
      <c r="F2345" s="138"/>
      <c r="G2345" s="138"/>
    </row>
    <row r="2346" ht="15.75" customHeight="1" spans="1:7">
      <c r="A2346" s="139">
        <v>38431</v>
      </c>
      <c r="B2346" s="137" t="s">
        <v>2947</v>
      </c>
      <c r="C2346" s="137" t="s">
        <v>592</v>
      </c>
      <c r="D2346" s="137" t="s">
        <v>593</v>
      </c>
      <c r="E2346" s="139">
        <v>11.39</v>
      </c>
      <c r="F2346" s="138"/>
      <c r="G2346" s="138"/>
    </row>
    <row r="2347" ht="15.75" customHeight="1" spans="1:7">
      <c r="A2347" s="139">
        <v>38430</v>
      </c>
      <c r="B2347" s="137" t="s">
        <v>2948</v>
      </c>
      <c r="C2347" s="137" t="s">
        <v>592</v>
      </c>
      <c r="D2347" s="137" t="s">
        <v>593</v>
      </c>
      <c r="E2347" s="139">
        <v>17.66</v>
      </c>
      <c r="F2347" s="138"/>
      <c r="G2347" s="138"/>
    </row>
    <row r="2348" ht="15.75" customHeight="1" spans="1:7">
      <c r="A2348" s="139">
        <v>36348</v>
      </c>
      <c r="B2348" s="137" t="s">
        <v>2949</v>
      </c>
      <c r="C2348" s="137" t="s">
        <v>592</v>
      </c>
      <c r="D2348" s="137" t="s">
        <v>639</v>
      </c>
      <c r="E2348" s="139">
        <v>1.96</v>
      </c>
      <c r="F2348" s="138"/>
      <c r="G2348" s="138"/>
    </row>
    <row r="2349" ht="15.75" customHeight="1" spans="1:7">
      <c r="A2349" s="139">
        <v>36349</v>
      </c>
      <c r="B2349" s="137" t="s">
        <v>2950</v>
      </c>
      <c r="C2349" s="137" t="s">
        <v>592</v>
      </c>
      <c r="D2349" s="137" t="s">
        <v>639</v>
      </c>
      <c r="E2349" s="139">
        <v>2.7</v>
      </c>
      <c r="F2349" s="138"/>
      <c r="G2349" s="138"/>
    </row>
    <row r="2350" ht="15.75" customHeight="1" spans="1:7">
      <c r="A2350" s="139">
        <v>38987</v>
      </c>
      <c r="B2350" s="137" t="s">
        <v>2951</v>
      </c>
      <c r="C2350" s="137" t="s">
        <v>592</v>
      </c>
      <c r="D2350" s="137" t="s">
        <v>639</v>
      </c>
      <c r="E2350" s="139">
        <v>12.98</v>
      </c>
      <c r="F2350" s="138"/>
      <c r="G2350" s="138"/>
    </row>
    <row r="2351" ht="15.75" customHeight="1" spans="1:7">
      <c r="A2351" s="139">
        <v>38988</v>
      </c>
      <c r="B2351" s="137" t="s">
        <v>2952</v>
      </c>
      <c r="C2351" s="137" t="s">
        <v>592</v>
      </c>
      <c r="D2351" s="137" t="s">
        <v>639</v>
      </c>
      <c r="E2351" s="139">
        <v>21.15</v>
      </c>
      <c r="F2351" s="138"/>
      <c r="G2351" s="138"/>
    </row>
    <row r="2352" ht="15.75" customHeight="1" spans="1:7">
      <c r="A2352" s="139">
        <v>38989</v>
      </c>
      <c r="B2352" s="137" t="s">
        <v>2953</v>
      </c>
      <c r="C2352" s="137" t="s">
        <v>592</v>
      </c>
      <c r="D2352" s="137" t="s">
        <v>639</v>
      </c>
      <c r="E2352" s="139">
        <v>35.59</v>
      </c>
      <c r="F2352" s="138"/>
      <c r="G2352" s="138"/>
    </row>
    <row r="2353" ht="15.75" customHeight="1" spans="1:7">
      <c r="A2353" s="139">
        <v>38990</v>
      </c>
      <c r="B2353" s="137" t="s">
        <v>2954</v>
      </c>
      <c r="C2353" s="137" t="s">
        <v>592</v>
      </c>
      <c r="D2353" s="137" t="s">
        <v>639</v>
      </c>
      <c r="E2353" s="139">
        <v>71.12</v>
      </c>
      <c r="F2353" s="138"/>
      <c r="G2353" s="138"/>
    </row>
    <row r="2354" ht="15.75" customHeight="1" spans="1:7">
      <c r="A2354" s="139">
        <v>38991</v>
      </c>
      <c r="B2354" s="137" t="s">
        <v>2955</v>
      </c>
      <c r="C2354" s="137" t="s">
        <v>592</v>
      </c>
      <c r="D2354" s="137" t="s">
        <v>639</v>
      </c>
      <c r="E2354" s="139">
        <v>127.97</v>
      </c>
      <c r="F2354" s="138"/>
      <c r="G2354" s="138"/>
    </row>
    <row r="2355" ht="15.75" customHeight="1" spans="1:7">
      <c r="A2355" s="139">
        <v>38433</v>
      </c>
      <c r="B2355" s="137" t="s">
        <v>2956</v>
      </c>
      <c r="C2355" s="137" t="s">
        <v>592</v>
      </c>
      <c r="D2355" s="137" t="s">
        <v>639</v>
      </c>
      <c r="E2355" s="139">
        <v>6.61</v>
      </c>
      <c r="F2355" s="138"/>
      <c r="G2355" s="138"/>
    </row>
    <row r="2356" ht="15.75" customHeight="1" spans="1:7">
      <c r="A2356" s="139">
        <v>38440</v>
      </c>
      <c r="B2356" s="137" t="s">
        <v>2957</v>
      </c>
      <c r="C2356" s="137" t="s">
        <v>592</v>
      </c>
      <c r="D2356" s="137" t="s">
        <v>639</v>
      </c>
      <c r="E2356" s="139">
        <v>278.9</v>
      </c>
      <c r="F2356" s="138"/>
      <c r="G2356" s="138"/>
    </row>
    <row r="2357" ht="15.75" customHeight="1" spans="1:7">
      <c r="A2357" s="139">
        <v>36359</v>
      </c>
      <c r="B2357" s="137" t="s">
        <v>2958</v>
      </c>
      <c r="C2357" s="137" t="s">
        <v>592</v>
      </c>
      <c r="D2357" s="137" t="s">
        <v>639</v>
      </c>
      <c r="E2357" s="139">
        <v>1.74</v>
      </c>
      <c r="F2357" s="138"/>
      <c r="G2357" s="138"/>
    </row>
    <row r="2358" ht="15.75" customHeight="1" spans="1:7">
      <c r="A2358" s="139">
        <v>36360</v>
      </c>
      <c r="B2358" s="137" t="s">
        <v>2959</v>
      </c>
      <c r="C2358" s="137" t="s">
        <v>592</v>
      </c>
      <c r="D2358" s="137" t="s">
        <v>639</v>
      </c>
      <c r="E2358" s="139">
        <v>2.34</v>
      </c>
      <c r="F2358" s="138"/>
      <c r="G2358" s="138"/>
    </row>
    <row r="2359" ht="15.75" customHeight="1" spans="1:7">
      <c r="A2359" s="139">
        <v>38434</v>
      </c>
      <c r="B2359" s="137" t="s">
        <v>2960</v>
      </c>
      <c r="C2359" s="137" t="s">
        <v>592</v>
      </c>
      <c r="D2359" s="137" t="s">
        <v>639</v>
      </c>
      <c r="E2359" s="139">
        <v>3.56</v>
      </c>
      <c r="F2359" s="138"/>
      <c r="G2359" s="138"/>
    </row>
    <row r="2360" ht="15.75" customHeight="1" spans="1:7">
      <c r="A2360" s="139">
        <v>38435</v>
      </c>
      <c r="B2360" s="137" t="s">
        <v>2961</v>
      </c>
      <c r="C2360" s="137" t="s">
        <v>592</v>
      </c>
      <c r="D2360" s="137" t="s">
        <v>639</v>
      </c>
      <c r="E2360" s="139">
        <v>8.02</v>
      </c>
      <c r="F2360" s="138"/>
      <c r="G2360" s="138"/>
    </row>
    <row r="2361" ht="15.75" customHeight="1" spans="1:7">
      <c r="A2361" s="139">
        <v>38436</v>
      </c>
      <c r="B2361" s="137" t="s">
        <v>2962</v>
      </c>
      <c r="C2361" s="137" t="s">
        <v>592</v>
      </c>
      <c r="D2361" s="137" t="s">
        <v>639</v>
      </c>
      <c r="E2361" s="139">
        <v>13.3</v>
      </c>
      <c r="F2361" s="138"/>
      <c r="G2361" s="138"/>
    </row>
    <row r="2362" ht="15.75" customHeight="1" spans="1:7">
      <c r="A2362" s="139">
        <v>38437</v>
      </c>
      <c r="B2362" s="137" t="s">
        <v>2963</v>
      </c>
      <c r="C2362" s="137" t="s">
        <v>592</v>
      </c>
      <c r="D2362" s="137" t="s">
        <v>639</v>
      </c>
      <c r="E2362" s="139">
        <v>21.57</v>
      </c>
      <c r="F2362" s="138"/>
      <c r="G2362" s="138"/>
    </row>
    <row r="2363" ht="15.75" customHeight="1" spans="1:7">
      <c r="A2363" s="139">
        <v>38438</v>
      </c>
      <c r="B2363" s="137" t="s">
        <v>2964</v>
      </c>
      <c r="C2363" s="137" t="s">
        <v>592</v>
      </c>
      <c r="D2363" s="137" t="s">
        <v>639</v>
      </c>
      <c r="E2363" s="139">
        <v>62.57</v>
      </c>
      <c r="F2363" s="138"/>
      <c r="G2363" s="138"/>
    </row>
    <row r="2364" ht="15.75" customHeight="1" spans="1:7">
      <c r="A2364" s="139">
        <v>38439</v>
      </c>
      <c r="B2364" s="137" t="s">
        <v>2965</v>
      </c>
      <c r="C2364" s="137" t="s">
        <v>592</v>
      </c>
      <c r="D2364" s="137" t="s">
        <v>639</v>
      </c>
      <c r="E2364" s="139">
        <v>79.5</v>
      </c>
      <c r="F2364" s="138"/>
      <c r="G2364" s="138"/>
    </row>
    <row r="2365" ht="15.75" customHeight="1" spans="1:7">
      <c r="A2365" s="139">
        <v>10836</v>
      </c>
      <c r="B2365" s="137" t="s">
        <v>2966</v>
      </c>
      <c r="C2365" s="137" t="s">
        <v>592</v>
      </c>
      <c r="D2365" s="137" t="s">
        <v>593</v>
      </c>
      <c r="E2365" s="139">
        <v>16.51</v>
      </c>
      <c r="F2365" s="138"/>
      <c r="G2365" s="138"/>
    </row>
    <row r="2366" ht="15.75" customHeight="1" spans="1:7">
      <c r="A2366" s="139">
        <v>10835</v>
      </c>
      <c r="B2366" s="137" t="s">
        <v>2967</v>
      </c>
      <c r="C2366" s="137" t="s">
        <v>592</v>
      </c>
      <c r="D2366" s="137" t="s">
        <v>593</v>
      </c>
      <c r="E2366" s="139">
        <v>4.61</v>
      </c>
      <c r="F2366" s="138"/>
      <c r="G2366" s="138"/>
    </row>
    <row r="2367" ht="15.75" customHeight="1" spans="1:7">
      <c r="A2367" s="139">
        <v>3475</v>
      </c>
      <c r="B2367" s="137" t="s">
        <v>2968</v>
      </c>
      <c r="C2367" s="137" t="s">
        <v>592</v>
      </c>
      <c r="D2367" s="137" t="s">
        <v>593</v>
      </c>
      <c r="E2367" s="139">
        <v>4.77</v>
      </c>
      <c r="F2367" s="138"/>
      <c r="G2367" s="138"/>
    </row>
    <row r="2368" ht="15.75" customHeight="1" spans="1:7">
      <c r="A2368" s="139">
        <v>3485</v>
      </c>
      <c r="B2368" s="137" t="s">
        <v>2969</v>
      </c>
      <c r="C2368" s="137" t="s">
        <v>592</v>
      </c>
      <c r="D2368" s="137" t="s">
        <v>593</v>
      </c>
      <c r="E2368" s="139">
        <v>13.18</v>
      </c>
      <c r="F2368" s="138"/>
      <c r="G2368" s="138"/>
    </row>
    <row r="2369" ht="15.75" customHeight="1" spans="1:7">
      <c r="A2369" s="139">
        <v>3534</v>
      </c>
      <c r="B2369" s="137" t="s">
        <v>2970</v>
      </c>
      <c r="C2369" s="137" t="s">
        <v>592</v>
      </c>
      <c r="D2369" s="137" t="s">
        <v>593</v>
      </c>
      <c r="E2369" s="139">
        <v>7.56</v>
      </c>
      <c r="F2369" s="138"/>
      <c r="G2369" s="138"/>
    </row>
    <row r="2370" ht="15.75" customHeight="1" spans="1:7">
      <c r="A2370" s="139">
        <v>3543</v>
      </c>
      <c r="B2370" s="137" t="s">
        <v>2971</v>
      </c>
      <c r="C2370" s="137" t="s">
        <v>592</v>
      </c>
      <c r="D2370" s="137" t="s">
        <v>593</v>
      </c>
      <c r="E2370" s="139">
        <v>1.75</v>
      </c>
      <c r="F2370" s="138"/>
      <c r="G2370" s="138"/>
    </row>
    <row r="2371" ht="15.75" customHeight="1" spans="1:7">
      <c r="A2371" s="139">
        <v>3482</v>
      </c>
      <c r="B2371" s="137" t="s">
        <v>2972</v>
      </c>
      <c r="C2371" s="137" t="s">
        <v>592</v>
      </c>
      <c r="D2371" s="137" t="s">
        <v>593</v>
      </c>
      <c r="E2371" s="139">
        <v>5.4</v>
      </c>
      <c r="F2371" s="138"/>
      <c r="G2371" s="138"/>
    </row>
    <row r="2372" ht="15.75" customHeight="1" spans="1:7">
      <c r="A2372" s="139">
        <v>3505</v>
      </c>
      <c r="B2372" s="137" t="s">
        <v>2973</v>
      </c>
      <c r="C2372" s="137" t="s">
        <v>592</v>
      </c>
      <c r="D2372" s="137" t="s">
        <v>593</v>
      </c>
      <c r="E2372" s="139">
        <v>2.61</v>
      </c>
      <c r="F2372" s="138"/>
      <c r="G2372" s="138"/>
    </row>
    <row r="2373" ht="15.75" customHeight="1" spans="1:7">
      <c r="A2373" s="139">
        <v>3521</v>
      </c>
      <c r="B2373" s="137" t="s">
        <v>2974</v>
      </c>
      <c r="C2373" s="137" t="s">
        <v>592</v>
      </c>
      <c r="D2373" s="137" t="s">
        <v>593</v>
      </c>
      <c r="E2373" s="139">
        <v>1.96</v>
      </c>
      <c r="F2373" s="138"/>
      <c r="G2373" s="138"/>
    </row>
    <row r="2374" ht="15.75" customHeight="1" spans="1:7">
      <c r="A2374" s="139">
        <v>3531</v>
      </c>
      <c r="B2374" s="137" t="s">
        <v>2975</v>
      </c>
      <c r="C2374" s="137" t="s">
        <v>592</v>
      </c>
      <c r="D2374" s="137" t="s">
        <v>593</v>
      </c>
      <c r="E2374" s="139">
        <v>3.74</v>
      </c>
      <c r="F2374" s="138"/>
      <c r="G2374" s="138"/>
    </row>
    <row r="2375" ht="15.75" customHeight="1" spans="1:7">
      <c r="A2375" s="139">
        <v>3522</v>
      </c>
      <c r="B2375" s="137" t="s">
        <v>2976</v>
      </c>
      <c r="C2375" s="137" t="s">
        <v>592</v>
      </c>
      <c r="D2375" s="137" t="s">
        <v>593</v>
      </c>
      <c r="E2375" s="139">
        <v>2.41</v>
      </c>
      <c r="F2375" s="138"/>
      <c r="G2375" s="138"/>
    </row>
    <row r="2376" ht="15.75" customHeight="1" spans="1:7">
      <c r="A2376" s="139">
        <v>3527</v>
      </c>
      <c r="B2376" s="137" t="s">
        <v>2977</v>
      </c>
      <c r="C2376" s="137" t="s">
        <v>592</v>
      </c>
      <c r="D2376" s="137" t="s">
        <v>593</v>
      </c>
      <c r="E2376" s="139">
        <v>12.7</v>
      </c>
      <c r="F2376" s="138"/>
      <c r="G2376" s="138"/>
    </row>
    <row r="2377" ht="15.75" customHeight="1" spans="1:7">
      <c r="A2377" s="139">
        <v>3516</v>
      </c>
      <c r="B2377" s="137" t="s">
        <v>2978</v>
      </c>
      <c r="C2377" s="137" t="s">
        <v>592</v>
      </c>
      <c r="D2377" s="137" t="s">
        <v>593</v>
      </c>
      <c r="E2377" s="139">
        <v>1.9</v>
      </c>
      <c r="F2377" s="138"/>
      <c r="G2377" s="138"/>
    </row>
    <row r="2378" ht="15.75" customHeight="1" spans="1:7">
      <c r="A2378" s="139">
        <v>3517</v>
      </c>
      <c r="B2378" s="137" t="s">
        <v>2979</v>
      </c>
      <c r="C2378" s="137" t="s">
        <v>592</v>
      </c>
      <c r="D2378" s="137" t="s">
        <v>593</v>
      </c>
      <c r="E2378" s="139">
        <v>1.72</v>
      </c>
      <c r="F2378" s="138"/>
      <c r="G2378" s="138"/>
    </row>
    <row r="2379" ht="15.75" customHeight="1" spans="1:7">
      <c r="A2379" s="139">
        <v>3515</v>
      </c>
      <c r="B2379" s="137" t="s">
        <v>2980</v>
      </c>
      <c r="C2379" s="137" t="s">
        <v>592</v>
      </c>
      <c r="D2379" s="137" t="s">
        <v>593</v>
      </c>
      <c r="E2379" s="139">
        <v>6.48</v>
      </c>
      <c r="F2379" s="138"/>
      <c r="G2379" s="138"/>
    </row>
    <row r="2380" ht="15.75" customHeight="1" spans="1:7">
      <c r="A2380" s="139">
        <v>20147</v>
      </c>
      <c r="B2380" s="137" t="s">
        <v>2981</v>
      </c>
      <c r="C2380" s="137" t="s">
        <v>592</v>
      </c>
      <c r="D2380" s="137" t="s">
        <v>593</v>
      </c>
      <c r="E2380" s="139">
        <v>5.33</v>
      </c>
      <c r="F2380" s="138"/>
      <c r="G2380" s="138"/>
    </row>
    <row r="2381" ht="15.75" customHeight="1" spans="1:7">
      <c r="A2381" s="139">
        <v>3524</v>
      </c>
      <c r="B2381" s="137" t="s">
        <v>2982</v>
      </c>
      <c r="C2381" s="137" t="s">
        <v>592</v>
      </c>
      <c r="D2381" s="137" t="s">
        <v>593</v>
      </c>
      <c r="E2381" s="139">
        <v>8.01</v>
      </c>
      <c r="F2381" s="138"/>
      <c r="G2381" s="138"/>
    </row>
    <row r="2382" ht="15.75" customHeight="1" spans="1:7">
      <c r="A2382" s="139">
        <v>3532</v>
      </c>
      <c r="B2382" s="137" t="s">
        <v>2983</v>
      </c>
      <c r="C2382" s="137" t="s">
        <v>592</v>
      </c>
      <c r="D2382" s="137" t="s">
        <v>593</v>
      </c>
      <c r="E2382" s="139">
        <v>18.52</v>
      </c>
      <c r="F2382" s="138"/>
      <c r="G2382" s="138"/>
    </row>
    <row r="2383" ht="15.75" customHeight="1" spans="1:7">
      <c r="A2383" s="139">
        <v>3528</v>
      </c>
      <c r="B2383" s="137" t="s">
        <v>2984</v>
      </c>
      <c r="C2383" s="137" t="s">
        <v>592</v>
      </c>
      <c r="D2383" s="137" t="s">
        <v>593</v>
      </c>
      <c r="E2383" s="139">
        <v>7.43</v>
      </c>
      <c r="F2383" s="138"/>
      <c r="G2383" s="138"/>
    </row>
    <row r="2384" ht="15.75" customHeight="1" spans="1:7">
      <c r="A2384" s="139">
        <v>37952</v>
      </c>
      <c r="B2384" s="137" t="s">
        <v>2985</v>
      </c>
      <c r="C2384" s="137" t="s">
        <v>592</v>
      </c>
      <c r="D2384" s="137" t="s">
        <v>593</v>
      </c>
      <c r="E2384" s="139">
        <v>53.28</v>
      </c>
      <c r="F2384" s="138"/>
      <c r="G2384" s="138"/>
    </row>
    <row r="2385" ht="15.75" customHeight="1" spans="1:7">
      <c r="A2385" s="139">
        <v>37951</v>
      </c>
      <c r="B2385" s="137" t="s">
        <v>2986</v>
      </c>
      <c r="C2385" s="137" t="s">
        <v>592</v>
      </c>
      <c r="D2385" s="137" t="s">
        <v>593</v>
      </c>
      <c r="E2385" s="139">
        <v>2</v>
      </c>
      <c r="F2385" s="138"/>
      <c r="G2385" s="138"/>
    </row>
    <row r="2386" ht="15.75" customHeight="1" spans="1:7">
      <c r="A2386" s="139">
        <v>3518</v>
      </c>
      <c r="B2386" s="137" t="s">
        <v>2987</v>
      </c>
      <c r="C2386" s="137" t="s">
        <v>592</v>
      </c>
      <c r="D2386" s="137" t="s">
        <v>593</v>
      </c>
      <c r="E2386" s="139">
        <v>3.08</v>
      </c>
      <c r="F2386" s="138"/>
      <c r="G2386" s="138"/>
    </row>
    <row r="2387" ht="15.75" customHeight="1" spans="1:7">
      <c r="A2387" s="139">
        <v>3519</v>
      </c>
      <c r="B2387" s="137" t="s">
        <v>2988</v>
      </c>
      <c r="C2387" s="137" t="s">
        <v>592</v>
      </c>
      <c r="D2387" s="137" t="s">
        <v>593</v>
      </c>
      <c r="E2387" s="139">
        <v>6.45</v>
      </c>
      <c r="F2387" s="138"/>
      <c r="G2387" s="138"/>
    </row>
    <row r="2388" ht="15.75" customHeight="1" spans="1:7">
      <c r="A2388" s="139">
        <v>3520</v>
      </c>
      <c r="B2388" s="137" t="s">
        <v>2989</v>
      </c>
      <c r="C2388" s="137" t="s">
        <v>592</v>
      </c>
      <c r="D2388" s="137" t="s">
        <v>593</v>
      </c>
      <c r="E2388" s="139">
        <v>6.76</v>
      </c>
      <c r="F2388" s="138"/>
      <c r="G2388" s="138"/>
    </row>
    <row r="2389" ht="15.75" customHeight="1" spans="1:7">
      <c r="A2389" s="139">
        <v>37950</v>
      </c>
      <c r="B2389" s="137" t="s">
        <v>2990</v>
      </c>
      <c r="C2389" s="137" t="s">
        <v>592</v>
      </c>
      <c r="D2389" s="137" t="s">
        <v>593</v>
      </c>
      <c r="E2389" s="139">
        <v>49.05</v>
      </c>
      <c r="F2389" s="138"/>
      <c r="G2389" s="138"/>
    </row>
    <row r="2390" ht="15.75" customHeight="1" spans="1:7">
      <c r="A2390" s="139">
        <v>37949</v>
      </c>
      <c r="B2390" s="137" t="s">
        <v>2991</v>
      </c>
      <c r="C2390" s="137" t="s">
        <v>592</v>
      </c>
      <c r="D2390" s="137" t="s">
        <v>593</v>
      </c>
      <c r="E2390" s="139">
        <v>1.81</v>
      </c>
      <c r="F2390" s="138"/>
      <c r="G2390" s="138"/>
    </row>
    <row r="2391" ht="15.75" customHeight="1" spans="1:7">
      <c r="A2391" s="139">
        <v>3526</v>
      </c>
      <c r="B2391" s="137" t="s">
        <v>2992</v>
      </c>
      <c r="C2391" s="137" t="s">
        <v>592</v>
      </c>
      <c r="D2391" s="137" t="s">
        <v>593</v>
      </c>
      <c r="E2391" s="139">
        <v>2.49</v>
      </c>
      <c r="F2391" s="138"/>
      <c r="G2391" s="138"/>
    </row>
    <row r="2392" ht="15.75" customHeight="1" spans="1:7">
      <c r="A2392" s="139">
        <v>3509</v>
      </c>
      <c r="B2392" s="137" t="s">
        <v>2993</v>
      </c>
      <c r="C2392" s="137" t="s">
        <v>592</v>
      </c>
      <c r="D2392" s="137" t="s">
        <v>593</v>
      </c>
      <c r="E2392" s="139">
        <v>5.65</v>
      </c>
      <c r="F2392" s="138"/>
      <c r="G2392" s="138"/>
    </row>
    <row r="2393" ht="15.75" customHeight="1" spans="1:7">
      <c r="A2393" s="139">
        <v>3530</v>
      </c>
      <c r="B2393" s="137" t="s">
        <v>2994</v>
      </c>
      <c r="C2393" s="137" t="s">
        <v>592</v>
      </c>
      <c r="D2393" s="137" t="s">
        <v>593</v>
      </c>
      <c r="E2393" s="139">
        <v>205.67</v>
      </c>
      <c r="F2393" s="138"/>
      <c r="G2393" s="138"/>
    </row>
    <row r="2394" ht="15.75" customHeight="1" spans="1:7">
      <c r="A2394" s="139">
        <v>3542</v>
      </c>
      <c r="B2394" s="137" t="s">
        <v>2995</v>
      </c>
      <c r="C2394" s="137" t="s">
        <v>592</v>
      </c>
      <c r="D2394" s="137" t="s">
        <v>593</v>
      </c>
      <c r="E2394" s="139">
        <v>0.59</v>
      </c>
      <c r="F2394" s="138"/>
      <c r="G2394" s="138"/>
    </row>
    <row r="2395" ht="15.75" customHeight="1" spans="1:7">
      <c r="A2395" s="139">
        <v>3529</v>
      </c>
      <c r="B2395" s="137" t="s">
        <v>2996</v>
      </c>
      <c r="C2395" s="137" t="s">
        <v>592</v>
      </c>
      <c r="D2395" s="137" t="s">
        <v>593</v>
      </c>
      <c r="E2395" s="139">
        <v>0.72</v>
      </c>
      <c r="F2395" s="138"/>
      <c r="G2395" s="138"/>
    </row>
    <row r="2396" ht="15.75" customHeight="1" spans="1:7">
      <c r="A2396" s="139">
        <v>3536</v>
      </c>
      <c r="B2396" s="137" t="s">
        <v>2997</v>
      </c>
      <c r="C2396" s="137" t="s">
        <v>592</v>
      </c>
      <c r="D2396" s="137" t="s">
        <v>593</v>
      </c>
      <c r="E2396" s="139">
        <v>2.41</v>
      </c>
      <c r="F2396" s="138"/>
      <c r="G2396" s="138"/>
    </row>
    <row r="2397" ht="15.75" customHeight="1" spans="1:7">
      <c r="A2397" s="139">
        <v>3535</v>
      </c>
      <c r="B2397" s="137" t="s">
        <v>2998</v>
      </c>
      <c r="C2397" s="137" t="s">
        <v>592</v>
      </c>
      <c r="D2397" s="137" t="s">
        <v>593</v>
      </c>
      <c r="E2397" s="139">
        <v>5.87</v>
      </c>
      <c r="F2397" s="138"/>
      <c r="G2397" s="138"/>
    </row>
    <row r="2398" ht="15.75" customHeight="1" spans="1:7">
      <c r="A2398" s="139">
        <v>3540</v>
      </c>
      <c r="B2398" s="137" t="s">
        <v>2999</v>
      </c>
      <c r="C2398" s="137" t="s">
        <v>592</v>
      </c>
      <c r="D2398" s="137" t="s">
        <v>593</v>
      </c>
      <c r="E2398" s="139">
        <v>4.97</v>
      </c>
      <c r="F2398" s="138"/>
      <c r="G2398" s="138"/>
    </row>
    <row r="2399" ht="15.75" customHeight="1" spans="1:7">
      <c r="A2399" s="139">
        <v>3539</v>
      </c>
      <c r="B2399" s="137" t="s">
        <v>3000</v>
      </c>
      <c r="C2399" s="137" t="s">
        <v>592</v>
      </c>
      <c r="D2399" s="137" t="s">
        <v>593</v>
      </c>
      <c r="E2399" s="139">
        <v>28.78</v>
      </c>
      <c r="F2399" s="138"/>
      <c r="G2399" s="138"/>
    </row>
    <row r="2400" ht="15.75" customHeight="1" spans="1:7">
      <c r="A2400" s="139">
        <v>3513</v>
      </c>
      <c r="B2400" s="137" t="s">
        <v>3001</v>
      </c>
      <c r="C2400" s="137" t="s">
        <v>592</v>
      </c>
      <c r="D2400" s="137" t="s">
        <v>593</v>
      </c>
      <c r="E2400" s="139">
        <v>101.5</v>
      </c>
      <c r="F2400" s="138"/>
      <c r="G2400" s="138"/>
    </row>
    <row r="2401" ht="15.75" customHeight="1" spans="1:7">
      <c r="A2401" s="139">
        <v>3510</v>
      </c>
      <c r="B2401" s="137" t="s">
        <v>3002</v>
      </c>
      <c r="C2401" s="137" t="s">
        <v>592</v>
      </c>
      <c r="D2401" s="137" t="s">
        <v>593</v>
      </c>
      <c r="E2401" s="139">
        <v>12.53</v>
      </c>
      <c r="F2401" s="138"/>
      <c r="G2401" s="138"/>
    </row>
    <row r="2402" ht="15.75" customHeight="1" spans="1:7">
      <c r="A2402" s="139">
        <v>38913</v>
      </c>
      <c r="B2402" s="137" t="s">
        <v>3003</v>
      </c>
      <c r="C2402" s="137" t="s">
        <v>592</v>
      </c>
      <c r="D2402" s="137" t="s">
        <v>639</v>
      </c>
      <c r="E2402" s="139">
        <v>9.42</v>
      </c>
      <c r="F2402" s="138"/>
      <c r="G2402" s="138"/>
    </row>
    <row r="2403" ht="15.75" customHeight="1" spans="1:7">
      <c r="A2403" s="139">
        <v>38914</v>
      </c>
      <c r="B2403" s="137" t="s">
        <v>3004</v>
      </c>
      <c r="C2403" s="137" t="s">
        <v>592</v>
      </c>
      <c r="D2403" s="137" t="s">
        <v>639</v>
      </c>
      <c r="E2403" s="139">
        <v>11.57</v>
      </c>
      <c r="F2403" s="138"/>
      <c r="G2403" s="138"/>
    </row>
    <row r="2404" ht="15.75" customHeight="1" spans="1:7">
      <c r="A2404" s="139">
        <v>38915</v>
      </c>
      <c r="B2404" s="137" t="s">
        <v>3005</v>
      </c>
      <c r="C2404" s="137" t="s">
        <v>592</v>
      </c>
      <c r="D2404" s="137" t="s">
        <v>639</v>
      </c>
      <c r="E2404" s="139">
        <v>22.29</v>
      </c>
      <c r="F2404" s="138"/>
      <c r="G2404" s="138"/>
    </row>
    <row r="2405" ht="15.75" customHeight="1" spans="1:7">
      <c r="A2405" s="139">
        <v>38916</v>
      </c>
      <c r="B2405" s="137" t="s">
        <v>3006</v>
      </c>
      <c r="C2405" s="137" t="s">
        <v>592</v>
      </c>
      <c r="D2405" s="137" t="s">
        <v>639</v>
      </c>
      <c r="E2405" s="139">
        <v>30.85</v>
      </c>
      <c r="F2405" s="138"/>
      <c r="G2405" s="138"/>
    </row>
    <row r="2406" ht="15.75" customHeight="1" spans="1:7">
      <c r="A2406" s="139">
        <v>39300</v>
      </c>
      <c r="B2406" s="137" t="s">
        <v>3007</v>
      </c>
      <c r="C2406" s="137" t="s">
        <v>592</v>
      </c>
      <c r="D2406" s="137" t="s">
        <v>639</v>
      </c>
      <c r="E2406" s="139">
        <v>8.41</v>
      </c>
      <c r="F2406" s="138"/>
      <c r="G2406" s="138"/>
    </row>
    <row r="2407" ht="15.75" customHeight="1" spans="1:7">
      <c r="A2407" s="139">
        <v>39301</v>
      </c>
      <c r="B2407" s="137" t="s">
        <v>3008</v>
      </c>
      <c r="C2407" s="137" t="s">
        <v>592</v>
      </c>
      <c r="D2407" s="137" t="s">
        <v>639</v>
      </c>
      <c r="E2407" s="139">
        <v>11.26</v>
      </c>
      <c r="F2407" s="138"/>
      <c r="G2407" s="138"/>
    </row>
    <row r="2408" ht="15.75" customHeight="1" spans="1:7">
      <c r="A2408" s="139">
        <v>39302</v>
      </c>
      <c r="B2408" s="137" t="s">
        <v>3009</v>
      </c>
      <c r="C2408" s="137" t="s">
        <v>592</v>
      </c>
      <c r="D2408" s="137" t="s">
        <v>639</v>
      </c>
      <c r="E2408" s="139">
        <v>20.47</v>
      </c>
      <c r="F2408" s="138"/>
      <c r="G2408" s="138"/>
    </row>
    <row r="2409" ht="15.75" customHeight="1" spans="1:7">
      <c r="A2409" s="139">
        <v>38941</v>
      </c>
      <c r="B2409" s="137" t="s">
        <v>3010</v>
      </c>
      <c r="C2409" s="137" t="s">
        <v>592</v>
      </c>
      <c r="D2409" s="137" t="s">
        <v>639</v>
      </c>
      <c r="E2409" s="139">
        <v>15.2</v>
      </c>
      <c r="F2409" s="138"/>
      <c r="G2409" s="138"/>
    </row>
    <row r="2410" ht="15.75" customHeight="1" spans="1:7">
      <c r="A2410" s="139">
        <v>38923</v>
      </c>
      <c r="B2410" s="137" t="s">
        <v>3011</v>
      </c>
      <c r="C2410" s="137" t="s">
        <v>592</v>
      </c>
      <c r="D2410" s="137" t="s">
        <v>639</v>
      </c>
      <c r="E2410" s="139">
        <v>10.08</v>
      </c>
      <c r="F2410" s="138"/>
      <c r="G2410" s="138"/>
    </row>
    <row r="2411" ht="15.75" customHeight="1" spans="1:7">
      <c r="A2411" s="139">
        <v>38925</v>
      </c>
      <c r="B2411" s="137" t="s">
        <v>3012</v>
      </c>
      <c r="C2411" s="137" t="s">
        <v>592</v>
      </c>
      <c r="D2411" s="137" t="s">
        <v>639</v>
      </c>
      <c r="E2411" s="139">
        <v>11.7</v>
      </c>
      <c r="F2411" s="138"/>
      <c r="G2411" s="138"/>
    </row>
    <row r="2412" ht="15.75" customHeight="1" spans="1:7">
      <c r="A2412" s="139">
        <v>38926</v>
      </c>
      <c r="B2412" s="137" t="s">
        <v>3013</v>
      </c>
      <c r="C2412" s="137" t="s">
        <v>592</v>
      </c>
      <c r="D2412" s="137" t="s">
        <v>639</v>
      </c>
      <c r="E2412" s="139">
        <v>13.87</v>
      </c>
      <c r="F2412" s="138"/>
      <c r="G2412" s="138"/>
    </row>
    <row r="2413" ht="15.75" customHeight="1" spans="1:7">
      <c r="A2413" s="139">
        <v>38927</v>
      </c>
      <c r="B2413" s="137" t="s">
        <v>3014</v>
      </c>
      <c r="C2413" s="137" t="s">
        <v>592</v>
      </c>
      <c r="D2413" s="137" t="s">
        <v>639</v>
      </c>
      <c r="E2413" s="139">
        <v>17.52</v>
      </c>
      <c r="F2413" s="138"/>
      <c r="G2413" s="138"/>
    </row>
    <row r="2414" ht="15.75" customHeight="1" spans="1:7">
      <c r="A2414" s="139">
        <v>39304</v>
      </c>
      <c r="B2414" s="137" t="s">
        <v>3015</v>
      </c>
      <c r="C2414" s="137" t="s">
        <v>592</v>
      </c>
      <c r="D2414" s="137" t="s">
        <v>639</v>
      </c>
      <c r="E2414" s="139">
        <v>9.95</v>
      </c>
      <c r="F2414" s="138"/>
      <c r="G2414" s="138"/>
    </row>
    <row r="2415" ht="15.75" customHeight="1" spans="1:7">
      <c r="A2415" s="139">
        <v>39305</v>
      </c>
      <c r="B2415" s="137" t="s">
        <v>3016</v>
      </c>
      <c r="C2415" s="137" t="s">
        <v>592</v>
      </c>
      <c r="D2415" s="137" t="s">
        <v>639</v>
      </c>
      <c r="E2415" s="139">
        <v>10.91</v>
      </c>
      <c r="F2415" s="138"/>
      <c r="G2415" s="138"/>
    </row>
    <row r="2416" ht="15.75" customHeight="1" spans="1:7">
      <c r="A2416" s="139">
        <v>39306</v>
      </c>
      <c r="B2416" s="137" t="s">
        <v>3017</v>
      </c>
      <c r="C2416" s="137" t="s">
        <v>592</v>
      </c>
      <c r="D2416" s="137" t="s">
        <v>639</v>
      </c>
      <c r="E2416" s="139">
        <v>14.67</v>
      </c>
      <c r="F2416" s="138"/>
      <c r="G2416" s="138"/>
    </row>
    <row r="2417" ht="15.75" customHeight="1" spans="1:7">
      <c r="A2417" s="139">
        <v>38928</v>
      </c>
      <c r="B2417" s="137" t="s">
        <v>3018</v>
      </c>
      <c r="C2417" s="137" t="s">
        <v>592</v>
      </c>
      <c r="D2417" s="137" t="s">
        <v>639</v>
      </c>
      <c r="E2417" s="139">
        <v>19.39</v>
      </c>
      <c r="F2417" s="138"/>
      <c r="G2417" s="138"/>
    </row>
    <row r="2418" ht="15.75" customHeight="1" spans="1:7">
      <c r="A2418" s="139">
        <v>38917</v>
      </c>
      <c r="B2418" s="137" t="s">
        <v>3019</v>
      </c>
      <c r="C2418" s="137" t="s">
        <v>592</v>
      </c>
      <c r="D2418" s="137" t="s">
        <v>639</v>
      </c>
      <c r="E2418" s="139">
        <v>10.84</v>
      </c>
      <c r="F2418" s="138"/>
      <c r="G2418" s="138"/>
    </row>
    <row r="2419" ht="15.75" customHeight="1" spans="1:7">
      <c r="A2419" s="139">
        <v>38919</v>
      </c>
      <c r="B2419" s="137" t="s">
        <v>3020</v>
      </c>
      <c r="C2419" s="137" t="s">
        <v>592</v>
      </c>
      <c r="D2419" s="137" t="s">
        <v>639</v>
      </c>
      <c r="E2419" s="139">
        <v>12.72</v>
      </c>
      <c r="F2419" s="138"/>
      <c r="G2419" s="138"/>
    </row>
    <row r="2420" ht="15.75" customHeight="1" spans="1:7">
      <c r="A2420" s="139">
        <v>38922</v>
      </c>
      <c r="B2420" s="137" t="s">
        <v>3021</v>
      </c>
      <c r="C2420" s="137" t="s">
        <v>592</v>
      </c>
      <c r="D2420" s="137" t="s">
        <v>639</v>
      </c>
      <c r="E2420" s="139">
        <v>17.07</v>
      </c>
      <c r="F2420" s="138"/>
      <c r="G2420" s="138"/>
    </row>
    <row r="2421" ht="15.75" customHeight="1" spans="1:7">
      <c r="A2421" s="139">
        <v>20151</v>
      </c>
      <c r="B2421" s="137" t="s">
        <v>3022</v>
      </c>
      <c r="C2421" s="137" t="s">
        <v>592</v>
      </c>
      <c r="D2421" s="137" t="s">
        <v>593</v>
      </c>
      <c r="E2421" s="139">
        <v>16.61</v>
      </c>
      <c r="F2421" s="138"/>
      <c r="G2421" s="138"/>
    </row>
    <row r="2422" ht="15.75" customHeight="1" spans="1:7">
      <c r="A2422" s="139">
        <v>20152</v>
      </c>
      <c r="B2422" s="137" t="s">
        <v>3023</v>
      </c>
      <c r="C2422" s="137" t="s">
        <v>592</v>
      </c>
      <c r="D2422" s="137" t="s">
        <v>593</v>
      </c>
      <c r="E2422" s="139">
        <v>60.12</v>
      </c>
      <c r="F2422" s="138"/>
      <c r="G2422" s="138"/>
    </row>
    <row r="2423" ht="15.75" customHeight="1" spans="1:7">
      <c r="A2423" s="139">
        <v>20148</v>
      </c>
      <c r="B2423" s="137" t="s">
        <v>3024</v>
      </c>
      <c r="C2423" s="137" t="s">
        <v>592</v>
      </c>
      <c r="D2423" s="137" t="s">
        <v>593</v>
      </c>
      <c r="E2423" s="139">
        <v>3.27</v>
      </c>
      <c r="F2423" s="138"/>
      <c r="G2423" s="138"/>
    </row>
    <row r="2424" ht="15.75" customHeight="1" spans="1:7">
      <c r="A2424" s="139">
        <v>20149</v>
      </c>
      <c r="B2424" s="137" t="s">
        <v>3025</v>
      </c>
      <c r="C2424" s="137" t="s">
        <v>592</v>
      </c>
      <c r="D2424" s="137" t="s">
        <v>593</v>
      </c>
      <c r="E2424" s="139">
        <v>5.45</v>
      </c>
      <c r="F2424" s="138"/>
      <c r="G2424" s="138"/>
    </row>
    <row r="2425" ht="15.75" customHeight="1" spans="1:7">
      <c r="A2425" s="139">
        <v>20150</v>
      </c>
      <c r="B2425" s="137" t="s">
        <v>3026</v>
      </c>
      <c r="C2425" s="137" t="s">
        <v>592</v>
      </c>
      <c r="D2425" s="137" t="s">
        <v>593</v>
      </c>
      <c r="E2425" s="139">
        <v>14.06</v>
      </c>
      <c r="F2425" s="138"/>
      <c r="G2425" s="138"/>
    </row>
    <row r="2426" ht="15.75" customHeight="1" spans="1:7">
      <c r="A2426" s="139">
        <v>20157</v>
      </c>
      <c r="B2426" s="137" t="s">
        <v>3027</v>
      </c>
      <c r="C2426" s="137" t="s">
        <v>592</v>
      </c>
      <c r="D2426" s="137" t="s">
        <v>593</v>
      </c>
      <c r="E2426" s="139">
        <v>15.78</v>
      </c>
      <c r="F2426" s="138"/>
      <c r="G2426" s="138"/>
    </row>
    <row r="2427" ht="15.75" customHeight="1" spans="1:7">
      <c r="A2427" s="139">
        <v>20158</v>
      </c>
      <c r="B2427" s="137" t="s">
        <v>3028</v>
      </c>
      <c r="C2427" s="137" t="s">
        <v>592</v>
      </c>
      <c r="D2427" s="137" t="s">
        <v>593</v>
      </c>
      <c r="E2427" s="139">
        <v>62.67</v>
      </c>
      <c r="F2427" s="138"/>
      <c r="G2427" s="138"/>
    </row>
    <row r="2428" ht="15.75" customHeight="1" spans="1:7">
      <c r="A2428" s="139">
        <v>20154</v>
      </c>
      <c r="B2428" s="137" t="s">
        <v>3029</v>
      </c>
      <c r="C2428" s="137" t="s">
        <v>592</v>
      </c>
      <c r="D2428" s="137" t="s">
        <v>593</v>
      </c>
      <c r="E2428" s="139">
        <v>3.2</v>
      </c>
      <c r="F2428" s="138"/>
      <c r="G2428" s="138"/>
    </row>
    <row r="2429" ht="15.75" customHeight="1" spans="1:7">
      <c r="A2429" s="139">
        <v>20155</v>
      </c>
      <c r="B2429" s="137" t="s">
        <v>3030</v>
      </c>
      <c r="C2429" s="137" t="s">
        <v>592</v>
      </c>
      <c r="D2429" s="137" t="s">
        <v>593</v>
      </c>
      <c r="E2429" s="139">
        <v>4.87</v>
      </c>
      <c r="F2429" s="138"/>
      <c r="G2429" s="138"/>
    </row>
    <row r="2430" ht="15.75" customHeight="1" spans="1:7">
      <c r="A2430" s="139">
        <v>20156</v>
      </c>
      <c r="B2430" s="137" t="s">
        <v>3031</v>
      </c>
      <c r="C2430" s="137" t="s">
        <v>592</v>
      </c>
      <c r="D2430" s="137" t="s">
        <v>593</v>
      </c>
      <c r="E2430" s="139">
        <v>13.69</v>
      </c>
      <c r="F2430" s="138"/>
      <c r="G2430" s="138"/>
    </row>
    <row r="2431" ht="15.75" customHeight="1" spans="1:7">
      <c r="A2431" s="139">
        <v>3499</v>
      </c>
      <c r="B2431" s="137" t="s">
        <v>3032</v>
      </c>
      <c r="C2431" s="137" t="s">
        <v>592</v>
      </c>
      <c r="D2431" s="137" t="s">
        <v>593</v>
      </c>
      <c r="E2431" s="139">
        <v>1.12</v>
      </c>
      <c r="F2431" s="138"/>
      <c r="G2431" s="138"/>
    </row>
    <row r="2432" ht="15.75" customHeight="1" spans="1:7">
      <c r="A2432" s="139">
        <v>3500</v>
      </c>
      <c r="B2432" s="137" t="s">
        <v>3033</v>
      </c>
      <c r="C2432" s="137" t="s">
        <v>592</v>
      </c>
      <c r="D2432" s="137" t="s">
        <v>593</v>
      </c>
      <c r="E2432" s="139">
        <v>1.49</v>
      </c>
      <c r="F2432" s="138"/>
      <c r="G2432" s="138"/>
    </row>
    <row r="2433" ht="15.75" customHeight="1" spans="1:7">
      <c r="A2433" s="139">
        <v>3501</v>
      </c>
      <c r="B2433" s="137" t="s">
        <v>3034</v>
      </c>
      <c r="C2433" s="137" t="s">
        <v>592</v>
      </c>
      <c r="D2433" s="137" t="s">
        <v>593</v>
      </c>
      <c r="E2433" s="139">
        <v>4.12</v>
      </c>
      <c r="F2433" s="138"/>
      <c r="G2433" s="138"/>
    </row>
    <row r="2434" ht="15.75" customHeight="1" spans="1:7">
      <c r="A2434" s="139">
        <v>3502</v>
      </c>
      <c r="B2434" s="137" t="s">
        <v>3035</v>
      </c>
      <c r="C2434" s="137" t="s">
        <v>592</v>
      </c>
      <c r="D2434" s="137" t="s">
        <v>593</v>
      </c>
      <c r="E2434" s="139">
        <v>5.93</v>
      </c>
      <c r="F2434" s="138"/>
      <c r="G2434" s="138"/>
    </row>
    <row r="2435" ht="15.75" customHeight="1" spans="1:7">
      <c r="A2435" s="139">
        <v>3503</v>
      </c>
      <c r="B2435" s="137" t="s">
        <v>3036</v>
      </c>
      <c r="C2435" s="137" t="s">
        <v>592</v>
      </c>
      <c r="D2435" s="137" t="s">
        <v>593</v>
      </c>
      <c r="E2435" s="139">
        <v>7.44</v>
      </c>
      <c r="F2435" s="138"/>
      <c r="G2435" s="138"/>
    </row>
    <row r="2436" ht="15.75" customHeight="1" spans="1:7">
      <c r="A2436" s="139">
        <v>3477</v>
      </c>
      <c r="B2436" s="137" t="s">
        <v>3037</v>
      </c>
      <c r="C2436" s="137" t="s">
        <v>592</v>
      </c>
      <c r="D2436" s="137" t="s">
        <v>593</v>
      </c>
      <c r="E2436" s="139">
        <v>27.05</v>
      </c>
      <c r="F2436" s="138"/>
      <c r="G2436" s="138"/>
    </row>
    <row r="2437" ht="15.75" customHeight="1" spans="1:7">
      <c r="A2437" s="139">
        <v>3478</v>
      </c>
      <c r="B2437" s="137" t="s">
        <v>3038</v>
      </c>
      <c r="C2437" s="137" t="s">
        <v>592</v>
      </c>
      <c r="D2437" s="137" t="s">
        <v>593</v>
      </c>
      <c r="E2437" s="139">
        <v>64.85</v>
      </c>
      <c r="F2437" s="138"/>
      <c r="G2437" s="138"/>
    </row>
    <row r="2438" ht="15.75" customHeight="1" spans="1:7">
      <c r="A2438" s="139">
        <v>3525</v>
      </c>
      <c r="B2438" s="137" t="s">
        <v>3039</v>
      </c>
      <c r="C2438" s="137" t="s">
        <v>592</v>
      </c>
      <c r="D2438" s="137" t="s">
        <v>593</v>
      </c>
      <c r="E2438" s="139">
        <v>80.04</v>
      </c>
      <c r="F2438" s="138"/>
      <c r="G2438" s="138"/>
    </row>
    <row r="2439" ht="15.75" customHeight="1" spans="1:7">
      <c r="A2439" s="139">
        <v>3511</v>
      </c>
      <c r="B2439" s="137" t="s">
        <v>3040</v>
      </c>
      <c r="C2439" s="137" t="s">
        <v>592</v>
      </c>
      <c r="D2439" s="137" t="s">
        <v>593</v>
      </c>
      <c r="E2439" s="139">
        <v>84.9</v>
      </c>
      <c r="F2439" s="138"/>
      <c r="G2439" s="138"/>
    </row>
    <row r="2440" ht="15.75" customHeight="1" spans="1:7">
      <c r="A2440" s="139">
        <v>12032</v>
      </c>
      <c r="B2440" s="137" t="s">
        <v>3041</v>
      </c>
      <c r="C2440" s="137" t="s">
        <v>1046</v>
      </c>
      <c r="D2440" s="137" t="s">
        <v>593</v>
      </c>
      <c r="E2440" s="139">
        <v>58.03</v>
      </c>
      <c r="F2440" s="138"/>
      <c r="G2440" s="138"/>
    </row>
    <row r="2441" ht="15.75" customHeight="1" spans="1:7">
      <c r="A2441" s="139">
        <v>12030</v>
      </c>
      <c r="B2441" s="137" t="s">
        <v>3042</v>
      </c>
      <c r="C2441" s="137" t="s">
        <v>1046</v>
      </c>
      <c r="D2441" s="137" t="s">
        <v>593</v>
      </c>
      <c r="E2441" s="139">
        <v>54.52</v>
      </c>
      <c r="F2441" s="138"/>
      <c r="G2441" s="138"/>
    </row>
    <row r="2442" ht="15.75" customHeight="1" spans="1:7">
      <c r="A2442" s="139">
        <v>10908</v>
      </c>
      <c r="B2442" s="137" t="s">
        <v>3043</v>
      </c>
      <c r="C2442" s="137" t="s">
        <v>592</v>
      </c>
      <c r="D2442" s="137" t="s">
        <v>593</v>
      </c>
      <c r="E2442" s="139">
        <v>15.51</v>
      </c>
      <c r="F2442" s="138"/>
      <c r="G2442" s="138"/>
    </row>
    <row r="2443" ht="15.75" customHeight="1" spans="1:7">
      <c r="A2443" s="139">
        <v>10909</v>
      </c>
      <c r="B2443" s="137" t="s">
        <v>3044</v>
      </c>
      <c r="C2443" s="137" t="s">
        <v>592</v>
      </c>
      <c r="D2443" s="137" t="s">
        <v>593</v>
      </c>
      <c r="E2443" s="139">
        <v>18.05</v>
      </c>
      <c r="F2443" s="138"/>
      <c r="G2443" s="138"/>
    </row>
    <row r="2444" ht="15.75" customHeight="1" spans="1:7">
      <c r="A2444" s="139">
        <v>3669</v>
      </c>
      <c r="B2444" s="137" t="s">
        <v>3045</v>
      </c>
      <c r="C2444" s="137" t="s">
        <v>592</v>
      </c>
      <c r="D2444" s="137" t="s">
        <v>593</v>
      </c>
      <c r="E2444" s="139">
        <v>11.09</v>
      </c>
      <c r="F2444" s="138"/>
      <c r="G2444" s="138"/>
    </row>
    <row r="2445" ht="15.75" customHeight="1" spans="1:7">
      <c r="A2445" s="139">
        <v>20139</v>
      </c>
      <c r="B2445" s="137" t="s">
        <v>3046</v>
      </c>
      <c r="C2445" s="137" t="s">
        <v>592</v>
      </c>
      <c r="D2445" s="137" t="s">
        <v>593</v>
      </c>
      <c r="E2445" s="139">
        <v>95.35</v>
      </c>
      <c r="F2445" s="138"/>
      <c r="G2445" s="138"/>
    </row>
    <row r="2446" ht="15.75" customHeight="1" spans="1:7">
      <c r="A2446" s="139">
        <v>3668</v>
      </c>
      <c r="B2446" s="137" t="s">
        <v>3047</v>
      </c>
      <c r="C2446" s="137" t="s">
        <v>592</v>
      </c>
      <c r="D2446" s="137" t="s">
        <v>593</v>
      </c>
      <c r="E2446" s="139">
        <v>34.06</v>
      </c>
      <c r="F2446" s="138"/>
      <c r="G2446" s="138"/>
    </row>
    <row r="2447" ht="15.75" customHeight="1" spans="1:7">
      <c r="A2447" s="139">
        <v>10911</v>
      </c>
      <c r="B2447" s="137" t="s">
        <v>3048</v>
      </c>
      <c r="C2447" s="137" t="s">
        <v>592</v>
      </c>
      <c r="D2447" s="137" t="s">
        <v>593</v>
      </c>
      <c r="E2447" s="139">
        <v>14.93</v>
      </c>
      <c r="F2447" s="138"/>
      <c r="G2447" s="138"/>
    </row>
    <row r="2448" ht="15.75" customHeight="1" spans="1:7">
      <c r="A2448" s="139">
        <v>3659</v>
      </c>
      <c r="B2448" s="137" t="s">
        <v>3049</v>
      </c>
      <c r="C2448" s="137" t="s">
        <v>592</v>
      </c>
      <c r="D2448" s="137" t="s">
        <v>593</v>
      </c>
      <c r="E2448" s="139">
        <v>15.21</v>
      </c>
      <c r="F2448" s="138"/>
      <c r="G2448" s="138"/>
    </row>
    <row r="2449" ht="15.75" customHeight="1" spans="1:7">
      <c r="A2449" s="139">
        <v>3660</v>
      </c>
      <c r="B2449" s="137" t="s">
        <v>3050</v>
      </c>
      <c r="C2449" s="137" t="s">
        <v>592</v>
      </c>
      <c r="D2449" s="137" t="s">
        <v>593</v>
      </c>
      <c r="E2449" s="139">
        <v>19.67</v>
      </c>
      <c r="F2449" s="138"/>
      <c r="G2449" s="138"/>
    </row>
    <row r="2450" ht="15.75" customHeight="1" spans="1:7">
      <c r="A2450" s="139">
        <v>20144</v>
      </c>
      <c r="B2450" s="137" t="s">
        <v>3051</v>
      </c>
      <c r="C2450" s="137" t="s">
        <v>592</v>
      </c>
      <c r="D2450" s="137" t="s">
        <v>593</v>
      </c>
      <c r="E2450" s="139">
        <v>44.06</v>
      </c>
      <c r="F2450" s="138"/>
      <c r="G2450" s="138"/>
    </row>
    <row r="2451" ht="15.75" customHeight="1" spans="1:7">
      <c r="A2451" s="139">
        <v>20143</v>
      </c>
      <c r="B2451" s="137" t="s">
        <v>3052</v>
      </c>
      <c r="C2451" s="137" t="s">
        <v>592</v>
      </c>
      <c r="D2451" s="137" t="s">
        <v>593</v>
      </c>
      <c r="E2451" s="139">
        <v>56.36</v>
      </c>
      <c r="F2451" s="138"/>
      <c r="G2451" s="138"/>
    </row>
    <row r="2452" ht="15.75" customHeight="1" spans="1:7">
      <c r="A2452" s="139">
        <v>20145</v>
      </c>
      <c r="B2452" s="137" t="s">
        <v>3053</v>
      </c>
      <c r="C2452" s="137" t="s">
        <v>592</v>
      </c>
      <c r="D2452" s="137" t="s">
        <v>593</v>
      </c>
      <c r="E2452" s="139">
        <v>108.73</v>
      </c>
      <c r="F2452" s="138"/>
      <c r="G2452" s="138"/>
    </row>
    <row r="2453" ht="15.75" customHeight="1" spans="1:7">
      <c r="A2453" s="139">
        <v>20146</v>
      </c>
      <c r="B2453" s="137" t="s">
        <v>3054</v>
      </c>
      <c r="C2453" s="137" t="s">
        <v>592</v>
      </c>
      <c r="D2453" s="137" t="s">
        <v>593</v>
      </c>
      <c r="E2453" s="139">
        <v>148.63</v>
      </c>
      <c r="F2453" s="138"/>
      <c r="G2453" s="138"/>
    </row>
    <row r="2454" ht="15.75" customHeight="1" spans="1:7">
      <c r="A2454" s="139">
        <v>20140</v>
      </c>
      <c r="B2454" s="137" t="s">
        <v>3055</v>
      </c>
      <c r="C2454" s="137" t="s">
        <v>592</v>
      </c>
      <c r="D2454" s="137" t="s">
        <v>593</v>
      </c>
      <c r="E2454" s="139">
        <v>6.97</v>
      </c>
      <c r="F2454" s="138"/>
      <c r="G2454" s="138"/>
    </row>
    <row r="2455" ht="15.75" customHeight="1" spans="1:7">
      <c r="A2455" s="139">
        <v>20141</v>
      </c>
      <c r="B2455" s="137" t="s">
        <v>3056</v>
      </c>
      <c r="C2455" s="137" t="s">
        <v>592</v>
      </c>
      <c r="D2455" s="137" t="s">
        <v>593</v>
      </c>
      <c r="E2455" s="139">
        <v>17.08</v>
      </c>
      <c r="F2455" s="138"/>
      <c r="G2455" s="138"/>
    </row>
    <row r="2456" ht="15.75" customHeight="1" spans="1:7">
      <c r="A2456" s="139">
        <v>20142</v>
      </c>
      <c r="B2456" s="137" t="s">
        <v>3057</v>
      </c>
      <c r="C2456" s="137" t="s">
        <v>592</v>
      </c>
      <c r="D2456" s="137" t="s">
        <v>593</v>
      </c>
      <c r="E2456" s="139">
        <v>30.04</v>
      </c>
      <c r="F2456" s="138"/>
      <c r="G2456" s="138"/>
    </row>
    <row r="2457" ht="15.75" customHeight="1" spans="1:7">
      <c r="A2457" s="139">
        <v>3670</v>
      </c>
      <c r="B2457" s="137" t="s">
        <v>3058</v>
      </c>
      <c r="C2457" s="137" t="s">
        <v>592</v>
      </c>
      <c r="D2457" s="137" t="s">
        <v>593</v>
      </c>
      <c r="E2457" s="139">
        <v>19.53</v>
      </c>
      <c r="F2457" s="138"/>
      <c r="G2457" s="138"/>
    </row>
    <row r="2458" ht="15.75" customHeight="1" spans="1:7">
      <c r="A2458" s="139">
        <v>3666</v>
      </c>
      <c r="B2458" s="137" t="s">
        <v>3059</v>
      </c>
      <c r="C2458" s="137" t="s">
        <v>592</v>
      </c>
      <c r="D2458" s="137" t="s">
        <v>593</v>
      </c>
      <c r="E2458" s="139">
        <v>3.07</v>
      </c>
      <c r="F2458" s="138"/>
      <c r="G2458" s="138"/>
    </row>
    <row r="2459" ht="15.75" customHeight="1" spans="1:7">
      <c r="A2459" s="139">
        <v>3662</v>
      </c>
      <c r="B2459" s="137" t="s">
        <v>3060</v>
      </c>
      <c r="C2459" s="137" t="s">
        <v>592</v>
      </c>
      <c r="D2459" s="137" t="s">
        <v>593</v>
      </c>
      <c r="E2459" s="139">
        <v>8.02</v>
      </c>
      <c r="F2459" s="138"/>
      <c r="G2459" s="138"/>
    </row>
    <row r="2460" ht="15.75" customHeight="1" spans="1:7">
      <c r="A2460" s="139">
        <v>3658</v>
      </c>
      <c r="B2460" s="137" t="s">
        <v>3061</v>
      </c>
      <c r="C2460" s="137" t="s">
        <v>592</v>
      </c>
      <c r="D2460" s="137" t="s">
        <v>593</v>
      </c>
      <c r="E2460" s="139">
        <v>15.19</v>
      </c>
      <c r="F2460" s="138"/>
      <c r="G2460" s="138"/>
    </row>
    <row r="2461" ht="15.75" customHeight="1" spans="1:7">
      <c r="A2461" s="139">
        <v>14157</v>
      </c>
      <c r="B2461" s="137" t="s">
        <v>3062</v>
      </c>
      <c r="C2461" s="137" t="s">
        <v>592</v>
      </c>
      <c r="D2461" s="137" t="s">
        <v>639</v>
      </c>
      <c r="E2461" s="139">
        <v>1.27</v>
      </c>
      <c r="F2461" s="138"/>
      <c r="G2461" s="138"/>
    </row>
    <row r="2462" ht="15.75" customHeight="1" spans="1:7">
      <c r="A2462" s="139">
        <v>42696</v>
      </c>
      <c r="B2462" s="137" t="s">
        <v>3063</v>
      </c>
      <c r="C2462" s="137" t="s">
        <v>592</v>
      </c>
      <c r="D2462" s="137" t="s">
        <v>593</v>
      </c>
      <c r="E2462" s="139">
        <v>120.44</v>
      </c>
      <c r="F2462" s="138"/>
      <c r="G2462" s="138"/>
    </row>
    <row r="2463" ht="15.75" customHeight="1" spans="1:7">
      <c r="A2463" s="139">
        <v>39875</v>
      </c>
      <c r="B2463" s="137" t="s">
        <v>3064</v>
      </c>
      <c r="C2463" s="137" t="s">
        <v>592</v>
      </c>
      <c r="D2463" s="137" t="s">
        <v>639</v>
      </c>
      <c r="E2463" s="139">
        <v>616.89</v>
      </c>
      <c r="F2463" s="138"/>
      <c r="G2463" s="138"/>
    </row>
    <row r="2464" ht="15.75" customHeight="1" spans="1:7">
      <c r="A2464" s="139">
        <v>39876</v>
      </c>
      <c r="B2464" s="137" t="s">
        <v>3065</v>
      </c>
      <c r="C2464" s="137" t="s">
        <v>592</v>
      </c>
      <c r="D2464" s="137" t="s">
        <v>639</v>
      </c>
      <c r="E2464" s="139">
        <v>772.35</v>
      </c>
      <c r="F2464" s="138"/>
      <c r="G2464" s="138"/>
    </row>
    <row r="2465" ht="15.75" customHeight="1" spans="1:7">
      <c r="A2465" s="139">
        <v>39877</v>
      </c>
      <c r="B2465" s="137" t="s">
        <v>3066</v>
      </c>
      <c r="C2465" s="137" t="s">
        <v>592</v>
      </c>
      <c r="D2465" s="137" t="s">
        <v>639</v>
      </c>
      <c r="E2465" s="139">
        <v>1071.21</v>
      </c>
      <c r="F2465" s="138"/>
      <c r="G2465" s="138"/>
    </row>
    <row r="2466" ht="15.75" customHeight="1" spans="1:7">
      <c r="A2466" s="139">
        <v>39878</v>
      </c>
      <c r="B2466" s="137" t="s">
        <v>3067</v>
      </c>
      <c r="C2466" s="137" t="s">
        <v>592</v>
      </c>
      <c r="D2466" s="137" t="s">
        <v>639</v>
      </c>
      <c r="E2466" s="139">
        <v>1414.9</v>
      </c>
      <c r="F2466" s="138"/>
      <c r="G2466" s="138"/>
    </row>
    <row r="2467" ht="15.75" customHeight="1" spans="1:7">
      <c r="A2467" s="139">
        <v>39872</v>
      </c>
      <c r="B2467" s="137" t="s">
        <v>3068</v>
      </c>
      <c r="C2467" s="137" t="s">
        <v>592</v>
      </c>
      <c r="D2467" s="137" t="s">
        <v>639</v>
      </c>
      <c r="E2467" s="139">
        <v>423.05</v>
      </c>
      <c r="F2467" s="138"/>
      <c r="G2467" s="138"/>
    </row>
    <row r="2468" ht="15.75" customHeight="1" spans="1:7">
      <c r="A2468" s="139">
        <v>39873</v>
      </c>
      <c r="B2468" s="137" t="s">
        <v>3069</v>
      </c>
      <c r="C2468" s="137" t="s">
        <v>592</v>
      </c>
      <c r="D2468" s="137" t="s">
        <v>639</v>
      </c>
      <c r="E2468" s="139">
        <v>490.71</v>
      </c>
      <c r="F2468" s="138"/>
      <c r="G2468" s="138"/>
    </row>
    <row r="2469" ht="15.75" customHeight="1" spans="1:7">
      <c r="A2469" s="139">
        <v>39874</v>
      </c>
      <c r="B2469" s="137" t="s">
        <v>3070</v>
      </c>
      <c r="C2469" s="137" t="s">
        <v>592</v>
      </c>
      <c r="D2469" s="137" t="s">
        <v>639</v>
      </c>
      <c r="E2469" s="139">
        <v>538.98</v>
      </c>
      <c r="F2469" s="138"/>
      <c r="G2469" s="138"/>
    </row>
    <row r="2470" ht="15.75" customHeight="1" spans="1:7">
      <c r="A2470" s="139">
        <v>3674</v>
      </c>
      <c r="B2470" s="137" t="s">
        <v>3071</v>
      </c>
      <c r="C2470" s="137" t="s">
        <v>474</v>
      </c>
      <c r="D2470" s="137" t="s">
        <v>639</v>
      </c>
      <c r="E2470" s="139">
        <v>86.56</v>
      </c>
      <c r="F2470" s="138"/>
      <c r="G2470" s="138"/>
    </row>
    <row r="2471" ht="15.75" customHeight="1" spans="1:7">
      <c r="A2471" s="139">
        <v>3681</v>
      </c>
      <c r="B2471" s="137" t="s">
        <v>3072</v>
      </c>
      <c r="C2471" s="137" t="s">
        <v>474</v>
      </c>
      <c r="D2471" s="137" t="s">
        <v>639</v>
      </c>
      <c r="E2471" s="139">
        <v>128.78</v>
      </c>
      <c r="F2471" s="138"/>
      <c r="G2471" s="138"/>
    </row>
    <row r="2472" ht="15.75" customHeight="1" spans="1:7">
      <c r="A2472" s="139">
        <v>3676</v>
      </c>
      <c r="B2472" s="137" t="s">
        <v>3073</v>
      </c>
      <c r="C2472" s="137" t="s">
        <v>474</v>
      </c>
      <c r="D2472" s="137" t="s">
        <v>639</v>
      </c>
      <c r="E2472" s="139">
        <v>484.67</v>
      </c>
      <c r="F2472" s="138"/>
      <c r="G2472" s="138"/>
    </row>
    <row r="2473" ht="15.75" customHeight="1" spans="1:7">
      <c r="A2473" s="139">
        <v>3679</v>
      </c>
      <c r="B2473" s="137" t="s">
        <v>3074</v>
      </c>
      <c r="C2473" s="137" t="s">
        <v>474</v>
      </c>
      <c r="D2473" s="137" t="s">
        <v>639</v>
      </c>
      <c r="E2473" s="139">
        <v>400.97</v>
      </c>
      <c r="F2473" s="138"/>
      <c r="G2473" s="138"/>
    </row>
    <row r="2474" ht="15.75" customHeight="1" spans="1:7">
      <c r="A2474" s="139">
        <v>3672</v>
      </c>
      <c r="B2474" s="137" t="s">
        <v>3075</v>
      </c>
      <c r="C2474" s="137" t="s">
        <v>474</v>
      </c>
      <c r="D2474" s="137" t="s">
        <v>639</v>
      </c>
      <c r="E2474" s="139">
        <v>1.36</v>
      </c>
      <c r="F2474" s="138"/>
      <c r="G2474" s="138"/>
    </row>
    <row r="2475" ht="15.75" customHeight="1" spans="1:7">
      <c r="A2475" s="139">
        <v>3671</v>
      </c>
      <c r="B2475" s="137" t="s">
        <v>3076</v>
      </c>
      <c r="C2475" s="137" t="s">
        <v>474</v>
      </c>
      <c r="D2475" s="137" t="s">
        <v>639</v>
      </c>
      <c r="E2475" s="139">
        <v>1.29</v>
      </c>
      <c r="F2475" s="138"/>
      <c r="G2475" s="138"/>
    </row>
    <row r="2476" ht="15.75" customHeight="1" spans="1:7">
      <c r="A2476" s="139">
        <v>3673</v>
      </c>
      <c r="B2476" s="137" t="s">
        <v>3077</v>
      </c>
      <c r="C2476" s="137" t="s">
        <v>474</v>
      </c>
      <c r="D2476" s="137" t="s">
        <v>639</v>
      </c>
      <c r="E2476" s="139">
        <v>2.02</v>
      </c>
      <c r="F2476" s="138"/>
      <c r="G2476" s="138"/>
    </row>
    <row r="2477" ht="15.75" customHeight="1" spans="1:7">
      <c r="A2477" s="139">
        <v>38394</v>
      </c>
      <c r="B2477" s="137" t="s">
        <v>3078</v>
      </c>
      <c r="C2477" s="137" t="s">
        <v>592</v>
      </c>
      <c r="D2477" s="137" t="s">
        <v>593</v>
      </c>
      <c r="E2477" s="139">
        <v>341.8</v>
      </c>
      <c r="F2477" s="138"/>
      <c r="G2477" s="138"/>
    </row>
    <row r="2478" ht="15.75" customHeight="1" spans="1:7">
      <c r="A2478" s="139">
        <v>3729</v>
      </c>
      <c r="B2478" s="137" t="s">
        <v>3079</v>
      </c>
      <c r="C2478" s="137" t="s">
        <v>592</v>
      </c>
      <c r="D2478" s="137" t="s">
        <v>593</v>
      </c>
      <c r="E2478" s="139">
        <v>137.91</v>
      </c>
      <c r="F2478" s="138"/>
      <c r="G2478" s="138"/>
    </row>
    <row r="2479" ht="15.75" customHeight="1" spans="1:7">
      <c r="A2479" s="139">
        <v>39357</v>
      </c>
      <c r="B2479" s="137" t="s">
        <v>3080</v>
      </c>
      <c r="C2479" s="137" t="s">
        <v>592</v>
      </c>
      <c r="D2479" s="137" t="s">
        <v>639</v>
      </c>
      <c r="E2479" s="139">
        <v>52.21</v>
      </c>
      <c r="F2479" s="138"/>
      <c r="G2479" s="138"/>
    </row>
    <row r="2480" ht="15.75" customHeight="1" spans="1:7">
      <c r="A2480" s="139">
        <v>39358</v>
      </c>
      <c r="B2480" s="137" t="s">
        <v>3081</v>
      </c>
      <c r="C2480" s="137" t="s">
        <v>592</v>
      </c>
      <c r="D2480" s="137" t="s">
        <v>639</v>
      </c>
      <c r="E2480" s="139">
        <v>52.21</v>
      </c>
      <c r="F2480" s="138"/>
      <c r="G2480" s="138"/>
    </row>
    <row r="2481" ht="15.75" customHeight="1" spans="1:7">
      <c r="A2481" s="139">
        <v>39355</v>
      </c>
      <c r="B2481" s="137" t="s">
        <v>3082</v>
      </c>
      <c r="C2481" s="137" t="s">
        <v>592</v>
      </c>
      <c r="D2481" s="137" t="s">
        <v>639</v>
      </c>
      <c r="E2481" s="139">
        <v>76.07</v>
      </c>
      <c r="F2481" s="138"/>
      <c r="G2481" s="138"/>
    </row>
    <row r="2482" ht="15.75" customHeight="1" spans="1:7">
      <c r="A2482" s="139">
        <v>39356</v>
      </c>
      <c r="B2482" s="137" t="s">
        <v>3083</v>
      </c>
      <c r="C2482" s="137" t="s">
        <v>592</v>
      </c>
      <c r="D2482" s="137" t="s">
        <v>639</v>
      </c>
      <c r="E2482" s="139">
        <v>72.6</v>
      </c>
      <c r="F2482" s="138"/>
      <c r="G2482" s="138"/>
    </row>
    <row r="2483" ht="15.75" customHeight="1" spans="1:7">
      <c r="A2483" s="139">
        <v>39353</v>
      </c>
      <c r="B2483" s="137" t="s">
        <v>3084</v>
      </c>
      <c r="C2483" s="137" t="s">
        <v>592</v>
      </c>
      <c r="D2483" s="137" t="s">
        <v>639</v>
      </c>
      <c r="E2483" s="139">
        <v>166.66</v>
      </c>
      <c r="F2483" s="138"/>
      <c r="G2483" s="138"/>
    </row>
    <row r="2484" ht="15.75" customHeight="1" spans="1:7">
      <c r="A2484" s="139">
        <v>39354</v>
      </c>
      <c r="B2484" s="137" t="s">
        <v>3085</v>
      </c>
      <c r="C2484" s="137" t="s">
        <v>592</v>
      </c>
      <c r="D2484" s="137" t="s">
        <v>639</v>
      </c>
      <c r="E2484" s="139">
        <v>351.63</v>
      </c>
      <c r="F2484" s="138"/>
      <c r="G2484" s="138"/>
    </row>
    <row r="2485" ht="15.75" customHeight="1" spans="1:7">
      <c r="A2485" s="139">
        <v>39398</v>
      </c>
      <c r="B2485" s="137" t="s">
        <v>3086</v>
      </c>
      <c r="C2485" s="137" t="s">
        <v>592</v>
      </c>
      <c r="D2485" s="137" t="s">
        <v>593</v>
      </c>
      <c r="E2485" s="139">
        <v>209.33</v>
      </c>
      <c r="F2485" s="138"/>
      <c r="G2485" s="138"/>
    </row>
    <row r="2486" ht="15.75" customHeight="1" spans="1:7">
      <c r="A2486" s="139">
        <v>13343</v>
      </c>
      <c r="B2486" s="137" t="s">
        <v>3087</v>
      </c>
      <c r="C2486" s="137" t="s">
        <v>592</v>
      </c>
      <c r="D2486" s="137" t="s">
        <v>593</v>
      </c>
      <c r="E2486" s="139">
        <v>69.65</v>
      </c>
      <c r="F2486" s="138"/>
      <c r="G2486" s="138"/>
    </row>
    <row r="2487" ht="15.75" customHeight="1" spans="1:7">
      <c r="A2487" s="139">
        <v>12118</v>
      </c>
      <c r="B2487" s="137" t="s">
        <v>3088</v>
      </c>
      <c r="C2487" s="137" t="s">
        <v>592</v>
      </c>
      <c r="D2487" s="137" t="s">
        <v>593</v>
      </c>
      <c r="E2487" s="139">
        <v>24.59</v>
      </c>
      <c r="F2487" s="138"/>
      <c r="G2487" s="138"/>
    </row>
    <row r="2488" ht="15.75" customHeight="1" spans="1:7">
      <c r="A2488" s="139">
        <v>39482</v>
      </c>
      <c r="B2488" s="137" t="s">
        <v>3089</v>
      </c>
      <c r="C2488" s="137" t="s">
        <v>592</v>
      </c>
      <c r="D2488" s="137" t="s">
        <v>593</v>
      </c>
      <c r="E2488" s="139">
        <v>474.1</v>
      </c>
      <c r="F2488" s="138"/>
      <c r="G2488" s="138"/>
    </row>
    <row r="2489" ht="15.75" customHeight="1" spans="1:7">
      <c r="A2489" s="139">
        <v>39486</v>
      </c>
      <c r="B2489" s="137" t="s">
        <v>3090</v>
      </c>
      <c r="C2489" s="137" t="s">
        <v>592</v>
      </c>
      <c r="D2489" s="137" t="s">
        <v>593</v>
      </c>
      <c r="E2489" s="139">
        <v>386.93</v>
      </c>
      <c r="F2489" s="138"/>
      <c r="G2489" s="138"/>
    </row>
    <row r="2490" ht="15.75" customHeight="1" spans="1:7">
      <c r="A2490" s="139">
        <v>39484</v>
      </c>
      <c r="B2490" s="137" t="s">
        <v>3091</v>
      </c>
      <c r="C2490" s="137" t="s">
        <v>592</v>
      </c>
      <c r="D2490" s="137" t="s">
        <v>593</v>
      </c>
      <c r="E2490" s="139">
        <v>474.1</v>
      </c>
      <c r="F2490" s="138"/>
      <c r="G2490" s="138"/>
    </row>
    <row r="2491" ht="15.75" customHeight="1" spans="1:7">
      <c r="A2491" s="139">
        <v>39488</v>
      </c>
      <c r="B2491" s="137" t="s">
        <v>3092</v>
      </c>
      <c r="C2491" s="137" t="s">
        <v>592</v>
      </c>
      <c r="D2491" s="137" t="s">
        <v>593</v>
      </c>
      <c r="E2491" s="139">
        <v>393.26</v>
      </c>
      <c r="F2491" s="138"/>
      <c r="G2491" s="138"/>
    </row>
    <row r="2492" ht="15.75" customHeight="1" spans="1:7">
      <c r="A2492" s="139">
        <v>39485</v>
      </c>
      <c r="B2492" s="137" t="s">
        <v>3093</v>
      </c>
      <c r="C2492" s="137" t="s">
        <v>592</v>
      </c>
      <c r="D2492" s="137" t="s">
        <v>593</v>
      </c>
      <c r="E2492" s="139">
        <v>474.1</v>
      </c>
      <c r="F2492" s="138"/>
      <c r="G2492" s="138"/>
    </row>
    <row r="2493" ht="15.75" customHeight="1" spans="1:7">
      <c r="A2493" s="139">
        <v>39489</v>
      </c>
      <c r="B2493" s="137" t="s">
        <v>3094</v>
      </c>
      <c r="C2493" s="137" t="s">
        <v>592</v>
      </c>
      <c r="D2493" s="137" t="s">
        <v>593</v>
      </c>
      <c r="E2493" s="139">
        <v>399.93</v>
      </c>
      <c r="F2493" s="138"/>
      <c r="G2493" s="138"/>
    </row>
    <row r="2494" ht="15.75" customHeight="1" spans="1:7">
      <c r="A2494" s="139">
        <v>39490</v>
      </c>
      <c r="B2494" s="137" t="s">
        <v>3095</v>
      </c>
      <c r="C2494" s="137" t="s">
        <v>592</v>
      </c>
      <c r="D2494" s="137" t="s">
        <v>593</v>
      </c>
      <c r="E2494" s="139">
        <v>595.95</v>
      </c>
      <c r="F2494" s="138"/>
      <c r="G2494" s="138"/>
    </row>
    <row r="2495" ht="15.75" customHeight="1" spans="1:7">
      <c r="A2495" s="139">
        <v>39494</v>
      </c>
      <c r="B2495" s="137" t="s">
        <v>3096</v>
      </c>
      <c r="C2495" s="137" t="s">
        <v>592</v>
      </c>
      <c r="D2495" s="137" t="s">
        <v>593</v>
      </c>
      <c r="E2495" s="139">
        <v>427.94</v>
      </c>
      <c r="F2495" s="138"/>
      <c r="G2495" s="138"/>
    </row>
    <row r="2496" ht="15.75" customHeight="1" spans="1:7">
      <c r="A2496" s="139">
        <v>39495</v>
      </c>
      <c r="B2496" s="137" t="s">
        <v>3097</v>
      </c>
      <c r="C2496" s="137" t="s">
        <v>592</v>
      </c>
      <c r="D2496" s="137" t="s">
        <v>593</v>
      </c>
      <c r="E2496" s="139">
        <v>482.23</v>
      </c>
      <c r="F2496" s="138"/>
      <c r="G2496" s="138"/>
    </row>
    <row r="2497" ht="15.75" customHeight="1" spans="1:7">
      <c r="A2497" s="139">
        <v>39496</v>
      </c>
      <c r="B2497" s="137" t="s">
        <v>3098</v>
      </c>
      <c r="C2497" s="137" t="s">
        <v>592</v>
      </c>
      <c r="D2497" s="137" t="s">
        <v>593</v>
      </c>
      <c r="E2497" s="139">
        <v>530.46</v>
      </c>
      <c r="F2497" s="138"/>
      <c r="G2497" s="138"/>
    </row>
    <row r="2498" ht="15.75" customHeight="1" spans="1:7">
      <c r="A2498" s="139">
        <v>39492</v>
      </c>
      <c r="B2498" s="137" t="s">
        <v>3099</v>
      </c>
      <c r="C2498" s="137" t="s">
        <v>592</v>
      </c>
      <c r="D2498" s="137" t="s">
        <v>593</v>
      </c>
      <c r="E2498" s="139">
        <v>614.12</v>
      </c>
      <c r="F2498" s="138"/>
      <c r="G2498" s="138"/>
    </row>
    <row r="2499" ht="15.75" customHeight="1" spans="1:7">
      <c r="A2499" s="139">
        <v>39497</v>
      </c>
      <c r="B2499" s="137" t="s">
        <v>3100</v>
      </c>
      <c r="C2499" s="137" t="s">
        <v>592</v>
      </c>
      <c r="D2499" s="137" t="s">
        <v>593</v>
      </c>
      <c r="E2499" s="139">
        <v>554.72</v>
      </c>
      <c r="F2499" s="138"/>
      <c r="G2499" s="138"/>
    </row>
    <row r="2500" ht="15.75" customHeight="1" spans="1:7">
      <c r="A2500" s="139">
        <v>39493</v>
      </c>
      <c r="B2500" s="137" t="s">
        <v>3101</v>
      </c>
      <c r="C2500" s="137" t="s">
        <v>592</v>
      </c>
      <c r="D2500" s="137" t="s">
        <v>593</v>
      </c>
      <c r="E2500" s="139">
        <v>658.71</v>
      </c>
      <c r="F2500" s="138"/>
      <c r="G2500" s="138"/>
    </row>
    <row r="2501" ht="15.75" customHeight="1" spans="1:7">
      <c r="A2501" s="139">
        <v>39500</v>
      </c>
      <c r="B2501" s="137" t="s">
        <v>3102</v>
      </c>
      <c r="C2501" s="137" t="s">
        <v>592</v>
      </c>
      <c r="D2501" s="137" t="s">
        <v>593</v>
      </c>
      <c r="E2501" s="139">
        <v>718.7</v>
      </c>
      <c r="F2501" s="138"/>
      <c r="G2501" s="138"/>
    </row>
    <row r="2502" ht="15.75" customHeight="1" spans="1:7">
      <c r="A2502" s="139">
        <v>39498</v>
      </c>
      <c r="B2502" s="137" t="s">
        <v>3103</v>
      </c>
      <c r="C2502" s="137" t="s">
        <v>592</v>
      </c>
      <c r="D2502" s="137" t="s">
        <v>593</v>
      </c>
      <c r="E2502" s="139">
        <v>886.4</v>
      </c>
      <c r="F2502" s="138"/>
      <c r="G2502" s="138"/>
    </row>
    <row r="2503" ht="15.75" customHeight="1" spans="1:7">
      <c r="A2503" s="139">
        <v>43628</v>
      </c>
      <c r="B2503" s="137" t="s">
        <v>3104</v>
      </c>
      <c r="C2503" s="137" t="s">
        <v>592</v>
      </c>
      <c r="D2503" s="137" t="s">
        <v>593</v>
      </c>
      <c r="E2503" s="139">
        <v>698.67</v>
      </c>
      <c r="F2503" s="138"/>
      <c r="G2503" s="138"/>
    </row>
    <row r="2504" ht="15.75" customHeight="1" spans="1:7">
      <c r="A2504" s="139">
        <v>39501</v>
      </c>
      <c r="B2504" s="137" t="s">
        <v>3105</v>
      </c>
      <c r="C2504" s="137" t="s">
        <v>592</v>
      </c>
      <c r="D2504" s="137" t="s">
        <v>593</v>
      </c>
      <c r="E2504" s="139">
        <v>738.17</v>
      </c>
      <c r="F2504" s="138"/>
      <c r="G2504" s="138"/>
    </row>
    <row r="2505" ht="15.75" customHeight="1" spans="1:7">
      <c r="A2505" s="139">
        <v>39499</v>
      </c>
      <c r="B2505" s="137" t="s">
        <v>3106</v>
      </c>
      <c r="C2505" s="137" t="s">
        <v>592</v>
      </c>
      <c r="D2505" s="137" t="s">
        <v>593</v>
      </c>
      <c r="E2505" s="139">
        <v>898.99</v>
      </c>
      <c r="F2505" s="138"/>
      <c r="G2505" s="138"/>
    </row>
    <row r="2506" ht="15.75" customHeight="1" spans="1:7">
      <c r="A2506" s="139">
        <v>43621</v>
      </c>
      <c r="B2506" s="137" t="s">
        <v>3107</v>
      </c>
      <c r="C2506" s="137" t="s">
        <v>592</v>
      </c>
      <c r="D2506" s="137" t="s">
        <v>593</v>
      </c>
      <c r="E2506" s="139">
        <v>742.34</v>
      </c>
      <c r="F2506" s="138"/>
      <c r="G2506" s="138"/>
    </row>
    <row r="2507" ht="15.75" customHeight="1" spans="1:7">
      <c r="A2507" s="139">
        <v>3733</v>
      </c>
      <c r="B2507" s="137" t="s">
        <v>3108</v>
      </c>
      <c r="C2507" s="137" t="s">
        <v>997</v>
      </c>
      <c r="D2507" s="137" t="s">
        <v>639</v>
      </c>
      <c r="E2507" s="139">
        <v>78.53</v>
      </c>
      <c r="F2507" s="138"/>
      <c r="G2507" s="138"/>
    </row>
    <row r="2508" ht="15.75" customHeight="1" spans="1:7">
      <c r="A2508" s="139">
        <v>3731</v>
      </c>
      <c r="B2508" s="137" t="s">
        <v>3109</v>
      </c>
      <c r="C2508" s="137" t="s">
        <v>997</v>
      </c>
      <c r="D2508" s="137" t="s">
        <v>639</v>
      </c>
      <c r="E2508" s="139">
        <v>72.9</v>
      </c>
      <c r="F2508" s="138"/>
      <c r="G2508" s="138"/>
    </row>
    <row r="2509" ht="15.75" customHeight="1" spans="1:7">
      <c r="A2509" s="139">
        <v>38137</v>
      </c>
      <c r="B2509" s="137" t="s">
        <v>3110</v>
      </c>
      <c r="C2509" s="137" t="s">
        <v>997</v>
      </c>
      <c r="D2509" s="137" t="s">
        <v>639</v>
      </c>
      <c r="E2509" s="139">
        <v>73.33</v>
      </c>
      <c r="F2509" s="138"/>
      <c r="G2509" s="138"/>
    </row>
    <row r="2510" ht="15.75" customHeight="1" spans="1:7">
      <c r="A2510" s="139">
        <v>38138</v>
      </c>
      <c r="B2510" s="137" t="s">
        <v>3111</v>
      </c>
      <c r="C2510" s="137" t="s">
        <v>997</v>
      </c>
      <c r="D2510" s="137" t="s">
        <v>639</v>
      </c>
      <c r="E2510" s="139">
        <v>72.01</v>
      </c>
      <c r="F2510" s="138"/>
      <c r="G2510" s="138"/>
    </row>
    <row r="2511" ht="15.75" customHeight="1" spans="1:7">
      <c r="A2511" s="139">
        <v>3736</v>
      </c>
      <c r="B2511" s="137" t="s">
        <v>3112</v>
      </c>
      <c r="C2511" s="137" t="s">
        <v>997</v>
      </c>
      <c r="D2511" s="137" t="s">
        <v>599</v>
      </c>
      <c r="E2511" s="139">
        <v>70.5</v>
      </c>
      <c r="F2511" s="138"/>
      <c r="G2511" s="138"/>
    </row>
    <row r="2512" ht="15.75" customHeight="1" spans="1:7">
      <c r="A2512" s="139">
        <v>3741</v>
      </c>
      <c r="B2512" s="137" t="s">
        <v>3113</v>
      </c>
      <c r="C2512" s="137" t="s">
        <v>997</v>
      </c>
      <c r="D2512" s="137" t="s">
        <v>593</v>
      </c>
      <c r="E2512" s="139">
        <v>73.49</v>
      </c>
      <c r="F2512" s="138"/>
      <c r="G2512" s="138"/>
    </row>
    <row r="2513" ht="15.75" customHeight="1" spans="1:7">
      <c r="A2513" s="139">
        <v>3745</v>
      </c>
      <c r="B2513" s="137" t="s">
        <v>3114</v>
      </c>
      <c r="C2513" s="137" t="s">
        <v>997</v>
      </c>
      <c r="D2513" s="137" t="s">
        <v>593</v>
      </c>
      <c r="E2513" s="139">
        <v>79.24</v>
      </c>
      <c r="F2513" s="138"/>
      <c r="G2513" s="138"/>
    </row>
    <row r="2514" ht="15.75" customHeight="1" spans="1:7">
      <c r="A2514" s="139">
        <v>3743</v>
      </c>
      <c r="B2514" s="137" t="s">
        <v>3115</v>
      </c>
      <c r="C2514" s="137" t="s">
        <v>997</v>
      </c>
      <c r="D2514" s="137" t="s">
        <v>593</v>
      </c>
      <c r="E2514" s="139">
        <v>73.23</v>
      </c>
      <c r="F2514" s="138"/>
      <c r="G2514" s="138"/>
    </row>
    <row r="2515" ht="15.75" customHeight="1" spans="1:7">
      <c r="A2515" s="139">
        <v>3744</v>
      </c>
      <c r="B2515" s="137" t="s">
        <v>3116</v>
      </c>
      <c r="C2515" s="137" t="s">
        <v>997</v>
      </c>
      <c r="D2515" s="137" t="s">
        <v>593</v>
      </c>
      <c r="E2515" s="139">
        <v>80.61</v>
      </c>
      <c r="F2515" s="138"/>
      <c r="G2515" s="138"/>
    </row>
    <row r="2516" ht="15.75" customHeight="1" spans="1:7">
      <c r="A2516" s="139">
        <v>3739</v>
      </c>
      <c r="B2516" s="137" t="s">
        <v>3117</v>
      </c>
      <c r="C2516" s="137" t="s">
        <v>997</v>
      </c>
      <c r="D2516" s="137" t="s">
        <v>593</v>
      </c>
      <c r="E2516" s="139">
        <v>84.7</v>
      </c>
      <c r="F2516" s="138"/>
      <c r="G2516" s="138"/>
    </row>
    <row r="2517" ht="15.75" customHeight="1" spans="1:7">
      <c r="A2517" s="139">
        <v>3737</v>
      </c>
      <c r="B2517" s="137" t="s">
        <v>3118</v>
      </c>
      <c r="C2517" s="137" t="s">
        <v>997</v>
      </c>
      <c r="D2517" s="137" t="s">
        <v>593</v>
      </c>
      <c r="E2517" s="139">
        <v>88.8</v>
      </c>
      <c r="F2517" s="138"/>
      <c r="G2517" s="138"/>
    </row>
    <row r="2518" ht="15.75" customHeight="1" spans="1:7">
      <c r="A2518" s="139">
        <v>3738</v>
      </c>
      <c r="B2518" s="137" t="s">
        <v>3119</v>
      </c>
      <c r="C2518" s="137" t="s">
        <v>997</v>
      </c>
      <c r="D2518" s="137" t="s">
        <v>593</v>
      </c>
      <c r="E2518" s="139">
        <v>102.47</v>
      </c>
      <c r="F2518" s="138"/>
      <c r="G2518" s="138"/>
    </row>
    <row r="2519" ht="15.75" customHeight="1" spans="1:7">
      <c r="A2519" s="139">
        <v>3747</v>
      </c>
      <c r="B2519" s="137" t="s">
        <v>3120</v>
      </c>
      <c r="C2519" s="137" t="s">
        <v>997</v>
      </c>
      <c r="D2519" s="137" t="s">
        <v>593</v>
      </c>
      <c r="E2519" s="139">
        <v>80.61</v>
      </c>
      <c r="F2519" s="138"/>
      <c r="G2519" s="138"/>
    </row>
    <row r="2520" ht="15.75" customHeight="1" spans="1:7">
      <c r="A2520" s="139">
        <v>11649</v>
      </c>
      <c r="B2520" s="137" t="s">
        <v>3121</v>
      </c>
      <c r="C2520" s="137" t="s">
        <v>592</v>
      </c>
      <c r="D2520" s="137" t="s">
        <v>593</v>
      </c>
      <c r="E2520" s="139">
        <v>584.76</v>
      </c>
      <c r="F2520" s="138"/>
      <c r="G2520" s="138"/>
    </row>
    <row r="2521" ht="15.75" customHeight="1" spans="1:7">
      <c r="A2521" s="139">
        <v>11650</v>
      </c>
      <c r="B2521" s="137" t="s">
        <v>3122</v>
      </c>
      <c r="C2521" s="137" t="s">
        <v>592</v>
      </c>
      <c r="D2521" s="137" t="s">
        <v>593</v>
      </c>
      <c r="E2521" s="139">
        <v>996.7</v>
      </c>
      <c r="F2521" s="138"/>
      <c r="G2521" s="138"/>
    </row>
    <row r="2522" ht="15.75" customHeight="1" spans="1:7">
      <c r="A2522" s="139">
        <v>3742</v>
      </c>
      <c r="B2522" s="137" t="s">
        <v>3123</v>
      </c>
      <c r="C2522" s="137" t="s">
        <v>997</v>
      </c>
      <c r="D2522" s="137" t="s">
        <v>593</v>
      </c>
      <c r="E2522" s="139">
        <v>106.29</v>
      </c>
      <c r="F2522" s="138"/>
      <c r="G2522" s="138"/>
    </row>
    <row r="2523" ht="15.75" customHeight="1" spans="1:7">
      <c r="A2523" s="139">
        <v>3746</v>
      </c>
      <c r="B2523" s="137" t="s">
        <v>3124</v>
      </c>
      <c r="C2523" s="137" t="s">
        <v>997</v>
      </c>
      <c r="D2523" s="137" t="s">
        <v>593</v>
      </c>
      <c r="E2523" s="139">
        <v>124.11</v>
      </c>
      <c r="F2523" s="138"/>
      <c r="G2523" s="138"/>
    </row>
    <row r="2524" ht="15.75" customHeight="1" spans="1:7">
      <c r="A2524" s="139">
        <v>21106</v>
      </c>
      <c r="B2524" s="137" t="s">
        <v>3125</v>
      </c>
      <c r="C2524" s="137" t="s">
        <v>642</v>
      </c>
      <c r="D2524" s="137" t="s">
        <v>593</v>
      </c>
      <c r="E2524" s="139">
        <v>57.12</v>
      </c>
      <c r="F2524" s="138"/>
      <c r="G2524" s="138"/>
    </row>
    <row r="2525" ht="15.75" customHeight="1" spans="1:7">
      <c r="A2525" s="139">
        <v>39377</v>
      </c>
      <c r="B2525" s="137" t="s">
        <v>3126</v>
      </c>
      <c r="C2525" s="137" t="s">
        <v>592</v>
      </c>
      <c r="D2525" s="137" t="s">
        <v>639</v>
      </c>
      <c r="E2525" s="139">
        <v>210.1</v>
      </c>
      <c r="F2525" s="138"/>
      <c r="G2525" s="138"/>
    </row>
    <row r="2526" ht="15.75" customHeight="1" spans="1:7">
      <c r="A2526" s="139">
        <v>38191</v>
      </c>
      <c r="B2526" s="137" t="s">
        <v>3127</v>
      </c>
      <c r="C2526" s="137" t="s">
        <v>592</v>
      </c>
      <c r="D2526" s="137" t="s">
        <v>639</v>
      </c>
      <c r="E2526" s="139">
        <v>15.64</v>
      </c>
      <c r="F2526" s="138"/>
      <c r="G2526" s="138"/>
    </row>
    <row r="2527" ht="15.75" customHeight="1" spans="1:7">
      <c r="A2527" s="139">
        <v>39381</v>
      </c>
      <c r="B2527" s="137" t="s">
        <v>3128</v>
      </c>
      <c r="C2527" s="137" t="s">
        <v>592</v>
      </c>
      <c r="D2527" s="137" t="s">
        <v>639</v>
      </c>
      <c r="E2527" s="139">
        <v>14.59</v>
      </c>
      <c r="F2527" s="138"/>
      <c r="G2527" s="138"/>
    </row>
    <row r="2528" ht="15.75" customHeight="1" spans="1:7">
      <c r="A2528" s="139">
        <v>38780</v>
      </c>
      <c r="B2528" s="137" t="s">
        <v>3129</v>
      </c>
      <c r="C2528" s="137" t="s">
        <v>592</v>
      </c>
      <c r="D2528" s="137" t="s">
        <v>639</v>
      </c>
      <c r="E2528" s="139">
        <v>17.85</v>
      </c>
      <c r="F2528" s="138"/>
      <c r="G2528" s="138"/>
    </row>
    <row r="2529" ht="15.75" customHeight="1" spans="1:7">
      <c r="A2529" s="139">
        <v>38781</v>
      </c>
      <c r="B2529" s="137" t="s">
        <v>3130</v>
      </c>
      <c r="C2529" s="137" t="s">
        <v>592</v>
      </c>
      <c r="D2529" s="137" t="s">
        <v>639</v>
      </c>
      <c r="E2529" s="139">
        <v>60.26</v>
      </c>
      <c r="F2529" s="138"/>
      <c r="G2529" s="138"/>
    </row>
    <row r="2530" ht="15.75" customHeight="1" spans="1:7">
      <c r="A2530" s="139">
        <v>38192</v>
      </c>
      <c r="B2530" s="137" t="s">
        <v>3131</v>
      </c>
      <c r="C2530" s="137" t="s">
        <v>592</v>
      </c>
      <c r="D2530" s="137" t="s">
        <v>639</v>
      </c>
      <c r="E2530" s="139">
        <v>109.04</v>
      </c>
      <c r="F2530" s="138"/>
      <c r="G2530" s="138"/>
    </row>
    <row r="2531" ht="15.75" customHeight="1" spans="1:7">
      <c r="A2531" s="139">
        <v>3753</v>
      </c>
      <c r="B2531" s="137" t="s">
        <v>3132</v>
      </c>
      <c r="C2531" s="137" t="s">
        <v>592</v>
      </c>
      <c r="D2531" s="137" t="s">
        <v>639</v>
      </c>
      <c r="E2531" s="139">
        <v>9.54</v>
      </c>
      <c r="F2531" s="138"/>
      <c r="G2531" s="138"/>
    </row>
    <row r="2532" ht="15.75" customHeight="1" spans="1:7">
      <c r="A2532" s="139">
        <v>38782</v>
      </c>
      <c r="B2532" s="137" t="s">
        <v>3133</v>
      </c>
      <c r="C2532" s="137" t="s">
        <v>592</v>
      </c>
      <c r="D2532" s="137" t="s">
        <v>639</v>
      </c>
      <c r="E2532" s="139">
        <v>12.43</v>
      </c>
      <c r="F2532" s="138"/>
      <c r="G2532" s="138"/>
    </row>
    <row r="2533" ht="15.75" customHeight="1" spans="1:7">
      <c r="A2533" s="139">
        <v>38778</v>
      </c>
      <c r="B2533" s="137" t="s">
        <v>3134</v>
      </c>
      <c r="C2533" s="137" t="s">
        <v>592</v>
      </c>
      <c r="D2533" s="137" t="s">
        <v>639</v>
      </c>
      <c r="E2533" s="139">
        <v>9.33</v>
      </c>
      <c r="F2533" s="138"/>
      <c r="G2533" s="138"/>
    </row>
    <row r="2534" ht="15.75" customHeight="1" spans="1:7">
      <c r="A2534" s="139">
        <v>38779</v>
      </c>
      <c r="B2534" s="137" t="s">
        <v>3135</v>
      </c>
      <c r="C2534" s="137" t="s">
        <v>592</v>
      </c>
      <c r="D2534" s="137" t="s">
        <v>639</v>
      </c>
      <c r="E2534" s="139">
        <v>9.89</v>
      </c>
      <c r="F2534" s="138"/>
      <c r="G2534" s="138"/>
    </row>
    <row r="2535" ht="15.75" customHeight="1" spans="1:7">
      <c r="A2535" s="139">
        <v>39388</v>
      </c>
      <c r="B2535" s="137" t="s">
        <v>3136</v>
      </c>
      <c r="C2535" s="137" t="s">
        <v>592</v>
      </c>
      <c r="D2535" s="137" t="s">
        <v>593</v>
      </c>
      <c r="E2535" s="139">
        <v>10.94</v>
      </c>
      <c r="F2535" s="138"/>
      <c r="G2535" s="138"/>
    </row>
    <row r="2536" ht="15.75" customHeight="1" spans="1:7">
      <c r="A2536" s="139">
        <v>39387</v>
      </c>
      <c r="B2536" s="137" t="s">
        <v>3137</v>
      </c>
      <c r="C2536" s="137" t="s">
        <v>592</v>
      </c>
      <c r="D2536" s="137" t="s">
        <v>593</v>
      </c>
      <c r="E2536" s="139">
        <v>17.06</v>
      </c>
      <c r="F2536" s="138"/>
      <c r="G2536" s="138"/>
    </row>
    <row r="2537" ht="15.75" customHeight="1" spans="1:7">
      <c r="A2537" s="139">
        <v>39386</v>
      </c>
      <c r="B2537" s="137" t="s">
        <v>3138</v>
      </c>
      <c r="C2537" s="137" t="s">
        <v>592</v>
      </c>
      <c r="D2537" s="137" t="s">
        <v>593</v>
      </c>
      <c r="E2537" s="139">
        <v>11.9</v>
      </c>
      <c r="F2537" s="138"/>
      <c r="G2537" s="138"/>
    </row>
    <row r="2538" ht="15.75" customHeight="1" spans="1:7">
      <c r="A2538" s="139">
        <v>38194</v>
      </c>
      <c r="B2538" s="137" t="s">
        <v>3139</v>
      </c>
      <c r="C2538" s="137" t="s">
        <v>592</v>
      </c>
      <c r="D2538" s="137" t="s">
        <v>599</v>
      </c>
      <c r="E2538" s="139">
        <v>8.9</v>
      </c>
      <c r="F2538" s="138"/>
      <c r="G2538" s="138"/>
    </row>
    <row r="2539" ht="15.75" customHeight="1" spans="1:7">
      <c r="A2539" s="139">
        <v>38193</v>
      </c>
      <c r="B2539" s="137" t="s">
        <v>3140</v>
      </c>
      <c r="C2539" s="137" t="s">
        <v>592</v>
      </c>
      <c r="D2539" s="137" t="s">
        <v>593</v>
      </c>
      <c r="E2539" s="139">
        <v>7.73</v>
      </c>
      <c r="F2539" s="138"/>
      <c r="G2539" s="138"/>
    </row>
    <row r="2540" ht="15.75" customHeight="1" spans="1:7">
      <c r="A2540" s="139">
        <v>12216</v>
      </c>
      <c r="B2540" s="137" t="s">
        <v>3141</v>
      </c>
      <c r="C2540" s="137" t="s">
        <v>592</v>
      </c>
      <c r="D2540" s="137" t="s">
        <v>639</v>
      </c>
      <c r="E2540" s="139">
        <v>54.53</v>
      </c>
      <c r="F2540" s="138"/>
      <c r="G2540" s="138"/>
    </row>
    <row r="2541" ht="15.75" customHeight="1" spans="1:7">
      <c r="A2541" s="139">
        <v>3757</v>
      </c>
      <c r="B2541" s="137" t="s">
        <v>3142</v>
      </c>
      <c r="C2541" s="137" t="s">
        <v>592</v>
      </c>
      <c r="D2541" s="137" t="s">
        <v>639</v>
      </c>
      <c r="E2541" s="139">
        <v>63.05</v>
      </c>
      <c r="F2541" s="138"/>
      <c r="G2541" s="138"/>
    </row>
    <row r="2542" ht="15.75" customHeight="1" spans="1:7">
      <c r="A2542" s="139">
        <v>3758</v>
      </c>
      <c r="B2542" s="137" t="s">
        <v>3143</v>
      </c>
      <c r="C2542" s="137" t="s">
        <v>592</v>
      </c>
      <c r="D2542" s="137" t="s">
        <v>639</v>
      </c>
      <c r="E2542" s="139">
        <v>73.52</v>
      </c>
      <c r="F2542" s="138"/>
      <c r="G2542" s="138"/>
    </row>
    <row r="2543" ht="15.75" customHeight="1" spans="1:7">
      <c r="A2543" s="139">
        <v>12214</v>
      </c>
      <c r="B2543" s="137" t="s">
        <v>3144</v>
      </c>
      <c r="C2543" s="137" t="s">
        <v>592</v>
      </c>
      <c r="D2543" s="137" t="s">
        <v>639</v>
      </c>
      <c r="E2543" s="139">
        <v>25.17</v>
      </c>
      <c r="F2543" s="138"/>
      <c r="G2543" s="138"/>
    </row>
    <row r="2544" ht="15.75" customHeight="1" spans="1:7">
      <c r="A2544" s="139">
        <v>3749</v>
      </c>
      <c r="B2544" s="137" t="s">
        <v>3145</v>
      </c>
      <c r="C2544" s="137" t="s">
        <v>592</v>
      </c>
      <c r="D2544" s="137" t="s">
        <v>639</v>
      </c>
      <c r="E2544" s="139">
        <v>44.87</v>
      </c>
      <c r="F2544" s="138"/>
      <c r="G2544" s="138"/>
    </row>
    <row r="2545" ht="15.75" customHeight="1" spans="1:7">
      <c r="A2545" s="139">
        <v>3751</v>
      </c>
      <c r="B2545" s="137" t="s">
        <v>3146</v>
      </c>
      <c r="C2545" s="137" t="s">
        <v>592</v>
      </c>
      <c r="D2545" s="137" t="s">
        <v>639</v>
      </c>
      <c r="E2545" s="139">
        <v>61.23</v>
      </c>
      <c r="F2545" s="138"/>
      <c r="G2545" s="138"/>
    </row>
    <row r="2546" ht="15.75" customHeight="1" spans="1:7">
      <c r="A2546" s="139">
        <v>39376</v>
      </c>
      <c r="B2546" s="137" t="s">
        <v>3147</v>
      </c>
      <c r="C2546" s="137" t="s">
        <v>592</v>
      </c>
      <c r="D2546" s="137" t="s">
        <v>639</v>
      </c>
      <c r="E2546" s="139">
        <v>51.62</v>
      </c>
      <c r="F2546" s="138"/>
      <c r="G2546" s="138"/>
    </row>
    <row r="2547" ht="15.75" customHeight="1" spans="1:7">
      <c r="A2547" s="139">
        <v>3752</v>
      </c>
      <c r="B2547" s="137" t="s">
        <v>3148</v>
      </c>
      <c r="C2547" s="137" t="s">
        <v>592</v>
      </c>
      <c r="D2547" s="137" t="s">
        <v>639</v>
      </c>
      <c r="E2547" s="139">
        <v>101.01</v>
      </c>
      <c r="F2547" s="138"/>
      <c r="G2547" s="138"/>
    </row>
    <row r="2548" ht="15.75" customHeight="1" spans="1:7">
      <c r="A2548" s="139">
        <v>746</v>
      </c>
      <c r="B2548" s="137" t="s">
        <v>3149</v>
      </c>
      <c r="C2548" s="137" t="s">
        <v>592</v>
      </c>
      <c r="D2548" s="137" t="s">
        <v>599</v>
      </c>
      <c r="E2548" s="139">
        <v>1599</v>
      </c>
      <c r="F2548" s="138"/>
      <c r="G2548" s="138"/>
    </row>
    <row r="2549" ht="15.75" customHeight="1" spans="1:7">
      <c r="A2549" s="139">
        <v>20269</v>
      </c>
      <c r="B2549" s="137" t="s">
        <v>3150</v>
      </c>
      <c r="C2549" s="137" t="s">
        <v>592</v>
      </c>
      <c r="D2549" s="137" t="s">
        <v>593</v>
      </c>
      <c r="E2549" s="139">
        <v>89.29</v>
      </c>
      <c r="F2549" s="138"/>
      <c r="G2549" s="138"/>
    </row>
    <row r="2550" ht="15.75" customHeight="1" spans="1:7">
      <c r="A2550" s="139">
        <v>20270</v>
      </c>
      <c r="B2550" s="137" t="s">
        <v>3151</v>
      </c>
      <c r="C2550" s="137" t="s">
        <v>592</v>
      </c>
      <c r="D2550" s="137" t="s">
        <v>593</v>
      </c>
      <c r="E2550" s="139">
        <v>98.66</v>
      </c>
      <c r="F2550" s="138"/>
      <c r="G2550" s="138"/>
    </row>
    <row r="2551" ht="15.75" customHeight="1" spans="1:7">
      <c r="A2551" s="139">
        <v>11696</v>
      </c>
      <c r="B2551" s="137" t="s">
        <v>3152</v>
      </c>
      <c r="C2551" s="137" t="s">
        <v>592</v>
      </c>
      <c r="D2551" s="137" t="s">
        <v>593</v>
      </c>
      <c r="E2551" s="139">
        <v>157.94</v>
      </c>
      <c r="F2551" s="138"/>
      <c r="G2551" s="138"/>
    </row>
    <row r="2552" ht="15.75" customHeight="1" spans="1:7">
      <c r="A2552" s="139">
        <v>10427</v>
      </c>
      <c r="B2552" s="137" t="s">
        <v>3153</v>
      </c>
      <c r="C2552" s="137" t="s">
        <v>592</v>
      </c>
      <c r="D2552" s="137" t="s">
        <v>593</v>
      </c>
      <c r="E2552" s="139">
        <v>441.98</v>
      </c>
      <c r="F2552" s="138"/>
      <c r="G2552" s="138"/>
    </row>
    <row r="2553" ht="15.75" customHeight="1" spans="1:7">
      <c r="A2553" s="139">
        <v>10428</v>
      </c>
      <c r="B2553" s="137" t="s">
        <v>3154</v>
      </c>
      <c r="C2553" s="137" t="s">
        <v>592</v>
      </c>
      <c r="D2553" s="137" t="s">
        <v>593</v>
      </c>
      <c r="E2553" s="139">
        <v>455.38</v>
      </c>
      <c r="F2553" s="138"/>
      <c r="G2553" s="138"/>
    </row>
    <row r="2554" ht="15.75" customHeight="1" spans="1:7">
      <c r="A2554" s="139">
        <v>36521</v>
      </c>
      <c r="B2554" s="137" t="s">
        <v>3155</v>
      </c>
      <c r="C2554" s="137" t="s">
        <v>592</v>
      </c>
      <c r="D2554" s="137" t="s">
        <v>593</v>
      </c>
      <c r="E2554" s="139">
        <v>142.08</v>
      </c>
      <c r="F2554" s="138"/>
      <c r="G2554" s="138"/>
    </row>
    <row r="2555" ht="15.75" customHeight="1" spans="1:7">
      <c r="A2555" s="139">
        <v>36794</v>
      </c>
      <c r="B2555" s="137" t="s">
        <v>3156</v>
      </c>
      <c r="C2555" s="137" t="s">
        <v>592</v>
      </c>
      <c r="D2555" s="137" t="s">
        <v>593</v>
      </c>
      <c r="E2555" s="139">
        <v>151.26</v>
      </c>
      <c r="F2555" s="138"/>
      <c r="G2555" s="138"/>
    </row>
    <row r="2556" ht="15.75" customHeight="1" spans="1:7">
      <c r="A2556" s="139">
        <v>10426</v>
      </c>
      <c r="B2556" s="137" t="s">
        <v>3157</v>
      </c>
      <c r="C2556" s="137" t="s">
        <v>592</v>
      </c>
      <c r="D2556" s="137" t="s">
        <v>593</v>
      </c>
      <c r="E2556" s="139">
        <v>169.38</v>
      </c>
      <c r="F2556" s="138"/>
      <c r="G2556" s="138"/>
    </row>
    <row r="2557" ht="15.75" customHeight="1" spans="1:7">
      <c r="A2557" s="139">
        <v>10425</v>
      </c>
      <c r="B2557" s="137" t="s">
        <v>3158</v>
      </c>
      <c r="C2557" s="137" t="s">
        <v>592</v>
      </c>
      <c r="D2557" s="137" t="s">
        <v>593</v>
      </c>
      <c r="E2557" s="139">
        <v>85.93</v>
      </c>
      <c r="F2557" s="138"/>
      <c r="G2557" s="138"/>
    </row>
    <row r="2558" ht="15.75" customHeight="1" spans="1:7">
      <c r="A2558" s="139">
        <v>10431</v>
      </c>
      <c r="B2558" s="137" t="s">
        <v>3159</v>
      </c>
      <c r="C2558" s="137" t="s">
        <v>592</v>
      </c>
      <c r="D2558" s="137" t="s">
        <v>593</v>
      </c>
      <c r="E2558" s="139">
        <v>294.19</v>
      </c>
      <c r="F2558" s="138"/>
      <c r="G2558" s="138"/>
    </row>
    <row r="2559" ht="15.75" customHeight="1" spans="1:7">
      <c r="A2559" s="139">
        <v>10429</v>
      </c>
      <c r="B2559" s="137" t="s">
        <v>3160</v>
      </c>
      <c r="C2559" s="137" t="s">
        <v>592</v>
      </c>
      <c r="D2559" s="137" t="s">
        <v>593</v>
      </c>
      <c r="E2559" s="139">
        <v>145.13</v>
      </c>
      <c r="F2559" s="138"/>
      <c r="G2559" s="138"/>
    </row>
    <row r="2560" ht="15.75" customHeight="1" spans="1:7">
      <c r="A2560" s="139">
        <v>10853</v>
      </c>
      <c r="B2560" s="137" t="s">
        <v>3161</v>
      </c>
      <c r="C2560" s="137" t="s">
        <v>592</v>
      </c>
      <c r="D2560" s="137" t="s">
        <v>593</v>
      </c>
      <c r="E2560" s="139">
        <v>93.25</v>
      </c>
      <c r="F2560" s="138"/>
      <c r="G2560" s="138"/>
    </row>
    <row r="2561" ht="15.75" customHeight="1" spans="1:7">
      <c r="A2561" s="139">
        <v>5093</v>
      </c>
      <c r="B2561" s="137" t="s">
        <v>3162</v>
      </c>
      <c r="C2561" s="137" t="s">
        <v>1011</v>
      </c>
      <c r="D2561" s="137" t="s">
        <v>593</v>
      </c>
      <c r="E2561" s="139">
        <v>18.44</v>
      </c>
      <c r="F2561" s="138"/>
      <c r="G2561" s="138"/>
    </row>
    <row r="2562" ht="15.75" customHeight="1" spans="1:7">
      <c r="A2562" s="139">
        <v>44331</v>
      </c>
      <c r="B2562" s="137" t="s">
        <v>3163</v>
      </c>
      <c r="C2562" s="137" t="s">
        <v>644</v>
      </c>
      <c r="D2562" s="137" t="s">
        <v>593</v>
      </c>
      <c r="E2562" s="139">
        <v>75.85</v>
      </c>
      <c r="F2562" s="138"/>
      <c r="G2562" s="138"/>
    </row>
    <row r="2563" ht="15.75" customHeight="1" spans="1:7">
      <c r="A2563" s="139">
        <v>37768</v>
      </c>
      <c r="B2563" s="137" t="s">
        <v>3164</v>
      </c>
      <c r="C2563" s="137" t="s">
        <v>592</v>
      </c>
      <c r="D2563" s="137" t="s">
        <v>639</v>
      </c>
      <c r="E2563" s="139">
        <v>295000</v>
      </c>
      <c r="F2563" s="138"/>
      <c r="G2563" s="138"/>
    </row>
    <row r="2564" ht="15.75" customHeight="1" spans="1:7">
      <c r="A2564" s="139">
        <v>37773</v>
      </c>
      <c r="B2564" s="137" t="s">
        <v>3165</v>
      </c>
      <c r="C2564" s="137" t="s">
        <v>592</v>
      </c>
      <c r="D2564" s="137" t="s">
        <v>639</v>
      </c>
      <c r="E2564" s="139">
        <v>250504.73</v>
      </c>
      <c r="F2564" s="138"/>
      <c r="G2564" s="138"/>
    </row>
    <row r="2565" ht="15.75" customHeight="1" spans="1:7">
      <c r="A2565" s="139">
        <v>37769</v>
      </c>
      <c r="B2565" s="137" t="s">
        <v>3166</v>
      </c>
      <c r="C2565" s="137" t="s">
        <v>592</v>
      </c>
      <c r="D2565" s="137" t="s">
        <v>639</v>
      </c>
      <c r="E2565" s="139">
        <v>419376.48</v>
      </c>
      <c r="F2565" s="138"/>
      <c r="G2565" s="138"/>
    </row>
    <row r="2566" ht="15.75" customHeight="1" spans="1:7">
      <c r="A2566" s="139">
        <v>37770</v>
      </c>
      <c r="B2566" s="137" t="s">
        <v>3167</v>
      </c>
      <c r="C2566" s="137" t="s">
        <v>592</v>
      </c>
      <c r="D2566" s="137" t="s">
        <v>639</v>
      </c>
      <c r="E2566" s="139">
        <v>711748.8</v>
      </c>
      <c r="F2566" s="138"/>
      <c r="G2566" s="138"/>
    </row>
    <row r="2567" ht="15.75" customHeight="1" spans="1:7">
      <c r="A2567" s="139">
        <v>38382</v>
      </c>
      <c r="B2567" s="137" t="s">
        <v>3168</v>
      </c>
      <c r="C2567" s="137" t="s">
        <v>592</v>
      </c>
      <c r="D2567" s="137" t="s">
        <v>593</v>
      </c>
      <c r="E2567" s="139">
        <v>12.44</v>
      </c>
      <c r="F2567" s="138"/>
      <c r="G2567" s="138"/>
    </row>
    <row r="2568" ht="15.75" customHeight="1" spans="1:7">
      <c r="A2568" s="139">
        <v>38383</v>
      </c>
      <c r="B2568" s="137" t="s">
        <v>3169</v>
      </c>
      <c r="C2568" s="137" t="s">
        <v>592</v>
      </c>
      <c r="D2568" s="137" t="s">
        <v>593</v>
      </c>
      <c r="E2568" s="139">
        <v>2.33</v>
      </c>
      <c r="F2568" s="138"/>
      <c r="G2568" s="138"/>
    </row>
    <row r="2569" ht="15.75" customHeight="1" spans="1:7">
      <c r="A2569" s="139">
        <v>3768</v>
      </c>
      <c r="B2569" s="137" t="s">
        <v>3170</v>
      </c>
      <c r="C2569" s="137" t="s">
        <v>592</v>
      </c>
      <c r="D2569" s="137" t="s">
        <v>593</v>
      </c>
      <c r="E2569" s="139">
        <v>2.3</v>
      </c>
      <c r="F2569" s="138"/>
      <c r="G2569" s="138"/>
    </row>
    <row r="2570" ht="15.75" customHeight="1" spans="1:7">
      <c r="A2570" s="139">
        <v>3767</v>
      </c>
      <c r="B2570" s="137" t="s">
        <v>3171</v>
      </c>
      <c r="C2570" s="137" t="s">
        <v>592</v>
      </c>
      <c r="D2570" s="137" t="s">
        <v>593</v>
      </c>
      <c r="E2570" s="139">
        <v>0.77</v>
      </c>
      <c r="F2570" s="138"/>
      <c r="G2570" s="138"/>
    </row>
    <row r="2571" ht="15.75" customHeight="1" spans="1:7">
      <c r="A2571" s="139">
        <v>13192</v>
      </c>
      <c r="B2571" s="137" t="s">
        <v>3172</v>
      </c>
      <c r="C2571" s="137" t="s">
        <v>592</v>
      </c>
      <c r="D2571" s="137" t="s">
        <v>593</v>
      </c>
      <c r="E2571" s="139">
        <v>4768.91</v>
      </c>
      <c r="F2571" s="138"/>
      <c r="G2571" s="138"/>
    </row>
    <row r="2572" ht="15.75" customHeight="1" spans="1:7">
      <c r="A2572" s="139">
        <v>38413</v>
      </c>
      <c r="B2572" s="137" t="s">
        <v>3173</v>
      </c>
      <c r="C2572" s="137" t="s">
        <v>592</v>
      </c>
      <c r="D2572" s="137" t="s">
        <v>593</v>
      </c>
      <c r="E2572" s="139">
        <v>788.71</v>
      </c>
      <c r="F2572" s="138"/>
      <c r="G2572" s="138"/>
    </row>
    <row r="2573" ht="15.75" customHeight="1" spans="1:7">
      <c r="A2573" s="139">
        <v>42440</v>
      </c>
      <c r="B2573" s="137" t="s">
        <v>3174</v>
      </c>
      <c r="C2573" s="137" t="s">
        <v>592</v>
      </c>
      <c r="D2573" s="137" t="s">
        <v>639</v>
      </c>
      <c r="E2573" s="139">
        <v>1235.91</v>
      </c>
      <c r="F2573" s="138"/>
      <c r="G2573" s="138"/>
    </row>
    <row r="2574" ht="15.75" customHeight="1" spans="1:7">
      <c r="A2574" s="139">
        <v>20193</v>
      </c>
      <c r="B2574" s="137" t="s">
        <v>3175</v>
      </c>
      <c r="C2574" s="137" t="s">
        <v>3176</v>
      </c>
      <c r="D2574" s="137" t="s">
        <v>593</v>
      </c>
      <c r="E2574" s="139">
        <v>24.6</v>
      </c>
      <c r="F2574" s="138"/>
      <c r="G2574" s="138"/>
    </row>
    <row r="2575" ht="15.75" customHeight="1" spans="1:7">
      <c r="A2575" s="139">
        <v>10527</v>
      </c>
      <c r="B2575" s="137" t="s">
        <v>3177</v>
      </c>
      <c r="C2575" s="137" t="s">
        <v>3178</v>
      </c>
      <c r="D2575" s="137" t="s">
        <v>599</v>
      </c>
      <c r="E2575" s="139">
        <v>32.8</v>
      </c>
      <c r="F2575" s="138"/>
      <c r="G2575" s="138"/>
    </row>
    <row r="2576" ht="15.75" customHeight="1" spans="1:7">
      <c r="A2576" s="139">
        <v>41805</v>
      </c>
      <c r="B2576" s="137" t="s">
        <v>3179</v>
      </c>
      <c r="C2576" s="137" t="s">
        <v>744</v>
      </c>
      <c r="D2576" s="137" t="s">
        <v>593</v>
      </c>
      <c r="E2576" s="139">
        <v>943</v>
      </c>
      <c r="F2576" s="138"/>
      <c r="G2576" s="138"/>
    </row>
    <row r="2577" ht="15.75" customHeight="1" spans="1:7">
      <c r="A2577" s="139">
        <v>40271</v>
      </c>
      <c r="B2577" s="137" t="s">
        <v>3180</v>
      </c>
      <c r="C2577" s="137" t="s">
        <v>3181</v>
      </c>
      <c r="D2577" s="137" t="s">
        <v>593</v>
      </c>
      <c r="E2577" s="139">
        <v>25.1</v>
      </c>
      <c r="F2577" s="138"/>
      <c r="G2577" s="138"/>
    </row>
    <row r="2578" ht="15.75" customHeight="1" spans="1:7">
      <c r="A2578" s="139">
        <v>40287</v>
      </c>
      <c r="B2578" s="137" t="s">
        <v>3182</v>
      </c>
      <c r="C2578" s="137" t="s">
        <v>744</v>
      </c>
      <c r="D2578" s="137" t="s">
        <v>593</v>
      </c>
      <c r="E2578" s="139">
        <v>9.66</v>
      </c>
      <c r="F2578" s="138"/>
      <c r="G2578" s="138"/>
    </row>
    <row r="2579" ht="15.75" customHeight="1" spans="1:7">
      <c r="A2579" s="139">
        <v>4084</v>
      </c>
      <c r="B2579" s="137" t="s">
        <v>3183</v>
      </c>
      <c r="C2579" s="137" t="s">
        <v>742</v>
      </c>
      <c r="D2579" s="137" t="s">
        <v>593</v>
      </c>
      <c r="E2579" s="139">
        <v>2.18</v>
      </c>
      <c r="F2579" s="138"/>
      <c r="G2579" s="138"/>
    </row>
    <row r="2580" ht="15.75" customHeight="1" spans="1:7">
      <c r="A2580" s="139">
        <v>743</v>
      </c>
      <c r="B2580" s="137" t="s">
        <v>3184</v>
      </c>
      <c r="C2580" s="137" t="s">
        <v>742</v>
      </c>
      <c r="D2580" s="137" t="s">
        <v>599</v>
      </c>
      <c r="E2580" s="139">
        <v>2.18</v>
      </c>
      <c r="F2580" s="138"/>
      <c r="G2580" s="138"/>
    </row>
    <row r="2581" ht="15.75" customHeight="1" spans="1:7">
      <c r="A2581" s="139">
        <v>40293</v>
      </c>
      <c r="B2581" s="137" t="s">
        <v>3185</v>
      </c>
      <c r="C2581" s="137" t="s">
        <v>742</v>
      </c>
      <c r="D2581" s="137" t="s">
        <v>593</v>
      </c>
      <c r="E2581" s="139">
        <v>2.61</v>
      </c>
      <c r="F2581" s="138"/>
      <c r="G2581" s="138"/>
    </row>
    <row r="2582" ht="15.75" customHeight="1" spans="1:7">
      <c r="A2582" s="139">
        <v>40294</v>
      </c>
      <c r="B2582" s="137" t="s">
        <v>3186</v>
      </c>
      <c r="C2582" s="137" t="s">
        <v>742</v>
      </c>
      <c r="D2582" s="137" t="s">
        <v>593</v>
      </c>
      <c r="E2582" s="139">
        <v>2.18</v>
      </c>
      <c r="F2582" s="138"/>
      <c r="G2582" s="138"/>
    </row>
    <row r="2583" ht="15.75" customHeight="1" spans="1:7">
      <c r="A2583" s="139">
        <v>4085</v>
      </c>
      <c r="B2583" s="137" t="s">
        <v>3187</v>
      </c>
      <c r="C2583" s="137" t="s">
        <v>742</v>
      </c>
      <c r="D2583" s="137" t="s">
        <v>593</v>
      </c>
      <c r="E2583" s="139">
        <v>3.05</v>
      </c>
      <c r="F2583" s="138"/>
      <c r="G2583" s="138"/>
    </row>
    <row r="2584" ht="15.75" customHeight="1" spans="1:7">
      <c r="A2584" s="139">
        <v>10779</v>
      </c>
      <c r="B2584" s="137" t="s">
        <v>3188</v>
      </c>
      <c r="C2584" s="137" t="s">
        <v>744</v>
      </c>
      <c r="D2584" s="137" t="s">
        <v>639</v>
      </c>
      <c r="E2584" s="139">
        <v>1025</v>
      </c>
      <c r="F2584" s="138"/>
      <c r="G2584" s="138"/>
    </row>
    <row r="2585" ht="15.75" customHeight="1" spans="1:7">
      <c r="A2585" s="139">
        <v>10777</v>
      </c>
      <c r="B2585" s="137" t="s">
        <v>3189</v>
      </c>
      <c r="C2585" s="137" t="s">
        <v>744</v>
      </c>
      <c r="D2585" s="137" t="s">
        <v>639</v>
      </c>
      <c r="E2585" s="139">
        <v>931.04</v>
      </c>
      <c r="F2585" s="138"/>
      <c r="G2585" s="138"/>
    </row>
    <row r="2586" ht="15.75" customHeight="1" spans="1:7">
      <c r="A2586" s="139">
        <v>10775</v>
      </c>
      <c r="B2586" s="137" t="s">
        <v>3190</v>
      </c>
      <c r="C2586" s="137" t="s">
        <v>744</v>
      </c>
      <c r="D2586" s="137" t="s">
        <v>639</v>
      </c>
      <c r="E2586" s="139">
        <v>820</v>
      </c>
      <c r="F2586" s="138"/>
      <c r="G2586" s="138"/>
    </row>
    <row r="2587" ht="15.75" customHeight="1" spans="1:7">
      <c r="A2587" s="139">
        <v>10776</v>
      </c>
      <c r="B2587" s="137" t="s">
        <v>3191</v>
      </c>
      <c r="C2587" s="137" t="s">
        <v>744</v>
      </c>
      <c r="D2587" s="137" t="s">
        <v>639</v>
      </c>
      <c r="E2587" s="139">
        <v>640.62</v>
      </c>
      <c r="F2587" s="138"/>
      <c r="G2587" s="138"/>
    </row>
    <row r="2588" ht="15.75" customHeight="1" spans="1:7">
      <c r="A2588" s="139">
        <v>10778</v>
      </c>
      <c r="B2588" s="137" t="s">
        <v>3192</v>
      </c>
      <c r="C2588" s="137" t="s">
        <v>744</v>
      </c>
      <c r="D2588" s="137" t="s">
        <v>639</v>
      </c>
      <c r="E2588" s="139">
        <v>1025</v>
      </c>
      <c r="F2588" s="138"/>
      <c r="G2588" s="138"/>
    </row>
    <row r="2589" ht="15.75" customHeight="1" spans="1:7">
      <c r="A2589" s="139">
        <v>40339</v>
      </c>
      <c r="B2589" s="137" t="s">
        <v>3193</v>
      </c>
      <c r="C2589" s="137" t="s">
        <v>3181</v>
      </c>
      <c r="D2589" s="137" t="s">
        <v>593</v>
      </c>
      <c r="E2589" s="139">
        <v>8.8</v>
      </c>
      <c r="F2589" s="138"/>
      <c r="G2589" s="138"/>
    </row>
    <row r="2590" ht="15.75" customHeight="1" spans="1:7">
      <c r="A2590" s="139">
        <v>10749</v>
      </c>
      <c r="B2590" s="137" t="s">
        <v>3194</v>
      </c>
      <c r="C2590" s="137" t="s">
        <v>3181</v>
      </c>
      <c r="D2590" s="137" t="s">
        <v>593</v>
      </c>
      <c r="E2590" s="139">
        <v>29.11</v>
      </c>
      <c r="F2590" s="138"/>
      <c r="G2590" s="138"/>
    </row>
    <row r="2591" ht="15.75" customHeight="1" spans="1:7">
      <c r="A2591" s="139">
        <v>40290</v>
      </c>
      <c r="B2591" s="137" t="s">
        <v>3195</v>
      </c>
      <c r="C2591" s="137" t="s">
        <v>3181</v>
      </c>
      <c r="D2591" s="137" t="s">
        <v>593</v>
      </c>
      <c r="E2591" s="139">
        <v>15.74</v>
      </c>
      <c r="F2591" s="138"/>
      <c r="G2591" s="138"/>
    </row>
    <row r="2592" ht="15.75" customHeight="1" spans="1:7">
      <c r="A2592" s="139">
        <v>3346</v>
      </c>
      <c r="B2592" s="137" t="s">
        <v>3196</v>
      </c>
      <c r="C2592" s="137" t="s">
        <v>742</v>
      </c>
      <c r="D2592" s="137" t="s">
        <v>599</v>
      </c>
      <c r="E2592" s="139">
        <v>19.12</v>
      </c>
      <c r="F2592" s="138"/>
      <c r="G2592" s="138"/>
    </row>
    <row r="2593" ht="15.75" customHeight="1" spans="1:7">
      <c r="A2593" s="139">
        <v>3348</v>
      </c>
      <c r="B2593" s="137" t="s">
        <v>3197</v>
      </c>
      <c r="C2593" s="137" t="s">
        <v>742</v>
      </c>
      <c r="D2593" s="137" t="s">
        <v>593</v>
      </c>
      <c r="E2593" s="139">
        <v>22.87</v>
      </c>
      <c r="F2593" s="138"/>
      <c r="G2593" s="138"/>
    </row>
    <row r="2594" ht="15.75" customHeight="1" spans="1:7">
      <c r="A2594" s="139">
        <v>39833</v>
      </c>
      <c r="B2594" s="137" t="s">
        <v>3198</v>
      </c>
      <c r="C2594" s="137" t="s">
        <v>742</v>
      </c>
      <c r="D2594" s="137" t="s">
        <v>593</v>
      </c>
      <c r="E2594" s="139">
        <v>31.33</v>
      </c>
      <c r="F2594" s="138"/>
      <c r="G2594" s="138"/>
    </row>
    <row r="2595" ht="15.75" customHeight="1" spans="1:7">
      <c r="A2595" s="139">
        <v>7252</v>
      </c>
      <c r="B2595" s="137" t="s">
        <v>3199</v>
      </c>
      <c r="C2595" s="137" t="s">
        <v>742</v>
      </c>
      <c r="D2595" s="137" t="s">
        <v>639</v>
      </c>
      <c r="E2595" s="139">
        <v>2.34</v>
      </c>
      <c r="F2595" s="138"/>
      <c r="G2595" s="138"/>
    </row>
    <row r="2596" ht="15.75" customHeight="1" spans="1:7">
      <c r="A2596" s="139">
        <v>7247</v>
      </c>
      <c r="B2596" s="137" t="s">
        <v>3200</v>
      </c>
      <c r="C2596" s="137" t="s">
        <v>742</v>
      </c>
      <c r="D2596" s="137" t="s">
        <v>639</v>
      </c>
      <c r="E2596" s="139">
        <v>2.34</v>
      </c>
      <c r="F2596" s="138"/>
      <c r="G2596" s="138"/>
    </row>
    <row r="2597" ht="15.75" customHeight="1" spans="1:7">
      <c r="A2597" s="139">
        <v>40291</v>
      </c>
      <c r="B2597" s="137" t="s">
        <v>3201</v>
      </c>
      <c r="C2597" s="137" t="s">
        <v>3181</v>
      </c>
      <c r="D2597" s="137" t="s">
        <v>593</v>
      </c>
      <c r="E2597" s="139">
        <v>820</v>
      </c>
      <c r="F2597" s="138"/>
      <c r="G2597" s="138"/>
    </row>
    <row r="2598" ht="15.75" customHeight="1" spans="1:7">
      <c r="A2598" s="139">
        <v>40275</v>
      </c>
      <c r="B2598" s="137" t="s">
        <v>3202</v>
      </c>
      <c r="C2598" s="137" t="s">
        <v>3181</v>
      </c>
      <c r="D2598" s="137" t="s">
        <v>593</v>
      </c>
      <c r="E2598" s="139">
        <v>26.24</v>
      </c>
      <c r="F2598" s="138"/>
      <c r="G2598" s="138"/>
    </row>
    <row r="2599" ht="15.75" customHeight="1" spans="1:7">
      <c r="A2599" s="139">
        <v>42408</v>
      </c>
      <c r="B2599" s="137" t="s">
        <v>3203</v>
      </c>
      <c r="C2599" s="137" t="s">
        <v>997</v>
      </c>
      <c r="D2599" s="137" t="s">
        <v>593</v>
      </c>
      <c r="E2599" s="139">
        <v>1.73</v>
      </c>
      <c r="F2599" s="138"/>
      <c r="G2599" s="138"/>
    </row>
    <row r="2600" ht="15.75" customHeight="1" spans="1:7">
      <c r="A2600" s="139">
        <v>3777</v>
      </c>
      <c r="B2600" s="137" t="s">
        <v>3204</v>
      </c>
      <c r="C2600" s="137" t="s">
        <v>997</v>
      </c>
      <c r="D2600" s="137" t="s">
        <v>599</v>
      </c>
      <c r="E2600" s="139">
        <v>1.25</v>
      </c>
      <c r="F2600" s="138"/>
      <c r="G2600" s="138"/>
    </row>
    <row r="2601" ht="15.75" customHeight="1" spans="1:7">
      <c r="A2601" s="139">
        <v>44699</v>
      </c>
      <c r="B2601" s="137" t="s">
        <v>3205</v>
      </c>
      <c r="C2601" s="137" t="s">
        <v>642</v>
      </c>
      <c r="D2601" s="137" t="s">
        <v>593</v>
      </c>
      <c r="E2601" s="139">
        <v>47.35</v>
      </c>
      <c r="F2601" s="138"/>
      <c r="G2601" s="138"/>
    </row>
    <row r="2602" ht="15.75" customHeight="1" spans="1:7">
      <c r="A2602" s="139">
        <v>3798</v>
      </c>
      <c r="B2602" s="137" t="s">
        <v>3206</v>
      </c>
      <c r="C2602" s="137" t="s">
        <v>592</v>
      </c>
      <c r="D2602" s="137" t="s">
        <v>639</v>
      </c>
      <c r="E2602" s="139">
        <v>86.96</v>
      </c>
      <c r="F2602" s="138"/>
      <c r="G2602" s="138"/>
    </row>
    <row r="2603" ht="15.75" customHeight="1" spans="1:7">
      <c r="A2603" s="139">
        <v>38769</v>
      </c>
      <c r="B2603" s="137" t="s">
        <v>3207</v>
      </c>
      <c r="C2603" s="137" t="s">
        <v>592</v>
      </c>
      <c r="D2603" s="137" t="s">
        <v>639</v>
      </c>
      <c r="E2603" s="139">
        <v>67.91</v>
      </c>
      <c r="F2603" s="138"/>
      <c r="G2603" s="138"/>
    </row>
    <row r="2604" ht="15.75" customHeight="1" spans="1:7">
      <c r="A2604" s="139">
        <v>39510</v>
      </c>
      <c r="B2604" s="137" t="s">
        <v>3208</v>
      </c>
      <c r="C2604" s="137" t="s">
        <v>592</v>
      </c>
      <c r="D2604" s="137" t="s">
        <v>639</v>
      </c>
      <c r="E2604" s="139">
        <v>274.85</v>
      </c>
      <c r="F2604" s="138"/>
      <c r="G2604" s="138"/>
    </row>
    <row r="2605" ht="15.75" customHeight="1" spans="1:7">
      <c r="A2605" s="139">
        <v>38776</v>
      </c>
      <c r="B2605" s="137" t="s">
        <v>3209</v>
      </c>
      <c r="C2605" s="137" t="s">
        <v>592</v>
      </c>
      <c r="D2605" s="137" t="s">
        <v>639</v>
      </c>
      <c r="E2605" s="139">
        <v>291.69</v>
      </c>
      <c r="F2605" s="138"/>
      <c r="G2605" s="138"/>
    </row>
    <row r="2606" ht="15.75" customHeight="1" spans="1:7">
      <c r="A2606" s="139">
        <v>38774</v>
      </c>
      <c r="B2606" s="137" t="s">
        <v>3210</v>
      </c>
      <c r="C2606" s="137" t="s">
        <v>592</v>
      </c>
      <c r="D2606" s="137" t="s">
        <v>593</v>
      </c>
      <c r="E2606" s="139">
        <v>22.36</v>
      </c>
      <c r="F2606" s="138"/>
      <c r="G2606" s="138"/>
    </row>
    <row r="2607" ht="15.75" customHeight="1" spans="1:7">
      <c r="A2607" s="139">
        <v>42247</v>
      </c>
      <c r="B2607" s="137" t="s">
        <v>3211</v>
      </c>
      <c r="C2607" s="137" t="s">
        <v>592</v>
      </c>
      <c r="D2607" s="137" t="s">
        <v>593</v>
      </c>
      <c r="E2607" s="139">
        <v>763.16</v>
      </c>
      <c r="F2607" s="138"/>
      <c r="G2607" s="138"/>
    </row>
    <row r="2608" ht="15.75" customHeight="1" spans="1:7">
      <c r="A2608" s="139">
        <v>42248</v>
      </c>
      <c r="B2608" s="137" t="s">
        <v>3212</v>
      </c>
      <c r="C2608" s="137" t="s">
        <v>592</v>
      </c>
      <c r="D2608" s="137" t="s">
        <v>593</v>
      </c>
      <c r="E2608" s="139">
        <v>886.47</v>
      </c>
      <c r="F2608" s="138"/>
      <c r="G2608" s="138"/>
    </row>
    <row r="2609" ht="15.75" customHeight="1" spans="1:7">
      <c r="A2609" s="139">
        <v>42249</v>
      </c>
      <c r="B2609" s="137" t="s">
        <v>3213</v>
      </c>
      <c r="C2609" s="137" t="s">
        <v>592</v>
      </c>
      <c r="D2609" s="137" t="s">
        <v>593</v>
      </c>
      <c r="E2609" s="139">
        <v>1468.57</v>
      </c>
      <c r="F2609" s="138"/>
      <c r="G2609" s="138"/>
    </row>
    <row r="2610" ht="15.75" customHeight="1" spans="1:7">
      <c r="A2610" s="139">
        <v>42244</v>
      </c>
      <c r="B2610" s="137" t="s">
        <v>3214</v>
      </c>
      <c r="C2610" s="137" t="s">
        <v>592</v>
      </c>
      <c r="D2610" s="137" t="s">
        <v>593</v>
      </c>
      <c r="E2610" s="139">
        <v>229.35</v>
      </c>
      <c r="F2610" s="138"/>
      <c r="G2610" s="138"/>
    </row>
    <row r="2611" ht="15.75" customHeight="1" spans="1:7">
      <c r="A2611" s="139">
        <v>42245</v>
      </c>
      <c r="B2611" s="137" t="s">
        <v>3215</v>
      </c>
      <c r="C2611" s="137" t="s">
        <v>592</v>
      </c>
      <c r="D2611" s="137" t="s">
        <v>593</v>
      </c>
      <c r="E2611" s="139">
        <v>423.21</v>
      </c>
      <c r="F2611" s="138"/>
      <c r="G2611" s="138"/>
    </row>
    <row r="2612" ht="15.75" customHeight="1" spans="1:7">
      <c r="A2612" s="139">
        <v>42246</v>
      </c>
      <c r="B2612" s="137" t="s">
        <v>3216</v>
      </c>
      <c r="C2612" s="137" t="s">
        <v>592</v>
      </c>
      <c r="D2612" s="137" t="s">
        <v>593</v>
      </c>
      <c r="E2612" s="139">
        <v>468.48</v>
      </c>
      <c r="F2612" s="138"/>
      <c r="G2612" s="138"/>
    </row>
    <row r="2613" ht="15.75" customHeight="1" spans="1:7">
      <c r="A2613" s="139">
        <v>42243</v>
      </c>
      <c r="B2613" s="137" t="s">
        <v>3217</v>
      </c>
      <c r="C2613" s="137" t="s">
        <v>592</v>
      </c>
      <c r="D2613" s="137" t="s">
        <v>593</v>
      </c>
      <c r="E2613" s="139">
        <v>564.9</v>
      </c>
      <c r="F2613" s="138"/>
      <c r="G2613" s="138"/>
    </row>
    <row r="2614" ht="15.75" customHeight="1" spans="1:7">
      <c r="A2614" s="139">
        <v>38889</v>
      </c>
      <c r="B2614" s="137" t="s">
        <v>3218</v>
      </c>
      <c r="C2614" s="137" t="s">
        <v>592</v>
      </c>
      <c r="D2614" s="137" t="s">
        <v>639</v>
      </c>
      <c r="E2614" s="139">
        <v>52.05</v>
      </c>
      <c r="F2614" s="138"/>
      <c r="G2614" s="138"/>
    </row>
    <row r="2615" ht="15.75" customHeight="1" spans="1:7">
      <c r="A2615" s="139">
        <v>38784</v>
      </c>
      <c r="B2615" s="137" t="s">
        <v>3219</v>
      </c>
      <c r="C2615" s="137" t="s">
        <v>592</v>
      </c>
      <c r="D2615" s="137" t="s">
        <v>639</v>
      </c>
      <c r="E2615" s="139">
        <v>69.64</v>
      </c>
      <c r="F2615" s="138"/>
      <c r="G2615" s="138"/>
    </row>
    <row r="2616" ht="15.75" customHeight="1" spans="1:7">
      <c r="A2616" s="139">
        <v>3788</v>
      </c>
      <c r="B2616" s="137" t="s">
        <v>3220</v>
      </c>
      <c r="C2616" s="137" t="s">
        <v>592</v>
      </c>
      <c r="D2616" s="137" t="s">
        <v>639</v>
      </c>
      <c r="E2616" s="139">
        <v>72.57</v>
      </c>
      <c r="F2616" s="138"/>
      <c r="G2616" s="138"/>
    </row>
    <row r="2617" ht="15.75" customHeight="1" spans="1:7">
      <c r="A2617" s="139">
        <v>12230</v>
      </c>
      <c r="B2617" s="137" t="s">
        <v>3221</v>
      </c>
      <c r="C2617" s="137" t="s">
        <v>592</v>
      </c>
      <c r="D2617" s="137" t="s">
        <v>639</v>
      </c>
      <c r="E2617" s="139">
        <v>18.67</v>
      </c>
      <c r="F2617" s="138"/>
      <c r="G2617" s="138"/>
    </row>
    <row r="2618" ht="15.75" customHeight="1" spans="1:7">
      <c r="A2618" s="139">
        <v>3780</v>
      </c>
      <c r="B2618" s="137" t="s">
        <v>3222</v>
      </c>
      <c r="C2618" s="137" t="s">
        <v>592</v>
      </c>
      <c r="D2618" s="137" t="s">
        <v>639</v>
      </c>
      <c r="E2618" s="139">
        <v>107.07</v>
      </c>
      <c r="F2618" s="138"/>
      <c r="G2618" s="138"/>
    </row>
    <row r="2619" ht="15.75" customHeight="1" spans="1:7">
      <c r="A2619" s="139">
        <v>12231</v>
      </c>
      <c r="B2619" s="137" t="s">
        <v>3223</v>
      </c>
      <c r="C2619" s="137" t="s">
        <v>592</v>
      </c>
      <c r="D2619" s="137" t="s">
        <v>639</v>
      </c>
      <c r="E2619" s="139">
        <v>31.04</v>
      </c>
      <c r="F2619" s="138"/>
      <c r="G2619" s="138"/>
    </row>
    <row r="2620" ht="15.75" customHeight="1" spans="1:7">
      <c r="A2620" s="139">
        <v>3811</v>
      </c>
      <c r="B2620" s="137" t="s">
        <v>3224</v>
      </c>
      <c r="C2620" s="137" t="s">
        <v>592</v>
      </c>
      <c r="D2620" s="137" t="s">
        <v>639</v>
      </c>
      <c r="E2620" s="139">
        <v>100.57</v>
      </c>
      <c r="F2620" s="138"/>
      <c r="G2620" s="138"/>
    </row>
    <row r="2621" ht="15.75" customHeight="1" spans="1:7">
      <c r="A2621" s="139">
        <v>12232</v>
      </c>
      <c r="B2621" s="137" t="s">
        <v>3225</v>
      </c>
      <c r="C2621" s="137" t="s">
        <v>592</v>
      </c>
      <c r="D2621" s="137" t="s">
        <v>639</v>
      </c>
      <c r="E2621" s="139">
        <v>32.52</v>
      </c>
      <c r="F2621" s="138"/>
      <c r="G2621" s="138"/>
    </row>
    <row r="2622" ht="15.75" customHeight="1" spans="1:7">
      <c r="A2622" s="139">
        <v>3799</v>
      </c>
      <c r="B2622" s="137" t="s">
        <v>3226</v>
      </c>
      <c r="C2622" s="137" t="s">
        <v>592</v>
      </c>
      <c r="D2622" s="137" t="s">
        <v>639</v>
      </c>
      <c r="E2622" s="139">
        <v>142.23</v>
      </c>
      <c r="F2622" s="138"/>
      <c r="G2622" s="138"/>
    </row>
    <row r="2623" ht="15.75" customHeight="1" spans="1:7">
      <c r="A2623" s="139">
        <v>12239</v>
      </c>
      <c r="B2623" s="137" t="s">
        <v>3227</v>
      </c>
      <c r="C2623" s="137" t="s">
        <v>592</v>
      </c>
      <c r="D2623" s="137" t="s">
        <v>639</v>
      </c>
      <c r="E2623" s="139">
        <v>42.58</v>
      </c>
      <c r="F2623" s="138"/>
      <c r="G2623" s="138"/>
    </row>
    <row r="2624" ht="15.75" customHeight="1" spans="1:7">
      <c r="A2624" s="139">
        <v>38773</v>
      </c>
      <c r="B2624" s="137" t="s">
        <v>3228</v>
      </c>
      <c r="C2624" s="137" t="s">
        <v>592</v>
      </c>
      <c r="D2624" s="137" t="s">
        <v>639</v>
      </c>
      <c r="E2624" s="139">
        <v>6.83</v>
      </c>
      <c r="F2624" s="138"/>
      <c r="G2624" s="138"/>
    </row>
    <row r="2625" ht="15.75" customHeight="1" spans="1:7">
      <c r="A2625" s="139">
        <v>12271</v>
      </c>
      <c r="B2625" s="137" t="s">
        <v>3229</v>
      </c>
      <c r="C2625" s="137" t="s">
        <v>592</v>
      </c>
      <c r="D2625" s="137" t="s">
        <v>639</v>
      </c>
      <c r="E2625" s="139">
        <v>380.83</v>
      </c>
      <c r="F2625" s="138"/>
      <c r="G2625" s="138"/>
    </row>
    <row r="2626" ht="15.75" customHeight="1" spans="1:7">
      <c r="A2626" s="139">
        <v>38785</v>
      </c>
      <c r="B2626" s="137" t="s">
        <v>3230</v>
      </c>
      <c r="C2626" s="137" t="s">
        <v>592</v>
      </c>
      <c r="D2626" s="137" t="s">
        <v>639</v>
      </c>
      <c r="E2626" s="139">
        <v>180.3</v>
      </c>
      <c r="F2626" s="138"/>
      <c r="G2626" s="138"/>
    </row>
    <row r="2627" ht="15.75" customHeight="1" spans="1:7">
      <c r="A2627" s="139">
        <v>38786</v>
      </c>
      <c r="B2627" s="137" t="s">
        <v>3231</v>
      </c>
      <c r="C2627" s="137" t="s">
        <v>592</v>
      </c>
      <c r="D2627" s="137" t="s">
        <v>639</v>
      </c>
      <c r="E2627" s="139">
        <v>222.09</v>
      </c>
      <c r="F2627" s="138"/>
      <c r="G2627" s="138"/>
    </row>
    <row r="2628" ht="15.75" customHeight="1" spans="1:7">
      <c r="A2628" s="139">
        <v>39385</v>
      </c>
      <c r="B2628" s="137" t="s">
        <v>3232</v>
      </c>
      <c r="C2628" s="137" t="s">
        <v>592</v>
      </c>
      <c r="D2628" s="137" t="s">
        <v>593</v>
      </c>
      <c r="E2628" s="139">
        <v>20.45</v>
      </c>
      <c r="F2628" s="138"/>
      <c r="G2628" s="138"/>
    </row>
    <row r="2629" ht="15.75" customHeight="1" spans="1:7">
      <c r="A2629" s="139">
        <v>39389</v>
      </c>
      <c r="B2629" s="137" t="s">
        <v>3233</v>
      </c>
      <c r="C2629" s="137" t="s">
        <v>592</v>
      </c>
      <c r="D2629" s="137" t="s">
        <v>593</v>
      </c>
      <c r="E2629" s="139">
        <v>22.19</v>
      </c>
      <c r="F2629" s="138"/>
      <c r="G2629" s="138"/>
    </row>
    <row r="2630" ht="15.75" customHeight="1" spans="1:7">
      <c r="A2630" s="139">
        <v>39390</v>
      </c>
      <c r="B2630" s="137" t="s">
        <v>3234</v>
      </c>
      <c r="C2630" s="137" t="s">
        <v>592</v>
      </c>
      <c r="D2630" s="137" t="s">
        <v>593</v>
      </c>
      <c r="E2630" s="139">
        <v>46.51</v>
      </c>
      <c r="F2630" s="138"/>
      <c r="G2630" s="138"/>
    </row>
    <row r="2631" ht="15.75" customHeight="1" spans="1:7">
      <c r="A2631" s="139">
        <v>39391</v>
      </c>
      <c r="B2631" s="137" t="s">
        <v>3235</v>
      </c>
      <c r="C2631" s="137" t="s">
        <v>592</v>
      </c>
      <c r="D2631" s="137" t="s">
        <v>593</v>
      </c>
      <c r="E2631" s="139">
        <v>52.21</v>
      </c>
      <c r="F2631" s="138"/>
      <c r="G2631" s="138"/>
    </row>
    <row r="2632" ht="15.75" customHeight="1" spans="1:7">
      <c r="A2632" s="139">
        <v>3803</v>
      </c>
      <c r="B2632" s="137" t="s">
        <v>3236</v>
      </c>
      <c r="C2632" s="137" t="s">
        <v>592</v>
      </c>
      <c r="D2632" s="137" t="s">
        <v>639</v>
      </c>
      <c r="E2632" s="139">
        <v>64.39</v>
      </c>
      <c r="F2632" s="138"/>
      <c r="G2632" s="138"/>
    </row>
    <row r="2633" ht="15.75" customHeight="1" spans="1:7">
      <c r="A2633" s="139">
        <v>38770</v>
      </c>
      <c r="B2633" s="137" t="s">
        <v>3237</v>
      </c>
      <c r="C2633" s="137" t="s">
        <v>592</v>
      </c>
      <c r="D2633" s="137" t="s">
        <v>639</v>
      </c>
      <c r="E2633" s="139">
        <v>74.56</v>
      </c>
      <c r="F2633" s="138"/>
      <c r="G2633" s="138"/>
    </row>
    <row r="2634" ht="15.75" customHeight="1" spans="1:7">
      <c r="A2634" s="139">
        <v>12267</v>
      </c>
      <c r="B2634" s="137" t="s">
        <v>3238</v>
      </c>
      <c r="C2634" s="137" t="s">
        <v>592</v>
      </c>
      <c r="D2634" s="137" t="s">
        <v>639</v>
      </c>
      <c r="E2634" s="139">
        <v>218.51</v>
      </c>
      <c r="F2634" s="138"/>
      <c r="G2634" s="138"/>
    </row>
    <row r="2635" ht="15.75" customHeight="1" spans="1:7">
      <c r="A2635" s="139">
        <v>43265</v>
      </c>
      <c r="B2635" s="137" t="s">
        <v>3239</v>
      </c>
      <c r="C2635" s="137" t="s">
        <v>592</v>
      </c>
      <c r="D2635" s="137" t="s">
        <v>593</v>
      </c>
      <c r="E2635" s="139">
        <v>63.95</v>
      </c>
      <c r="F2635" s="138"/>
      <c r="G2635" s="138"/>
    </row>
    <row r="2636" ht="15.75" customHeight="1" spans="1:7">
      <c r="A2636" s="139">
        <v>12266</v>
      </c>
      <c r="B2636" s="137" t="s">
        <v>3240</v>
      </c>
      <c r="C2636" s="137" t="s">
        <v>592</v>
      </c>
      <c r="D2636" s="137" t="s">
        <v>639</v>
      </c>
      <c r="E2636" s="139">
        <v>111.84</v>
      </c>
      <c r="F2636" s="138"/>
      <c r="G2636" s="138"/>
    </row>
    <row r="2637" ht="15.75" customHeight="1" spans="1:7">
      <c r="A2637" s="139">
        <v>39378</v>
      </c>
      <c r="B2637" s="137" t="s">
        <v>3241</v>
      </c>
      <c r="C2637" s="137" t="s">
        <v>592</v>
      </c>
      <c r="D2637" s="137" t="s">
        <v>639</v>
      </c>
      <c r="E2637" s="139">
        <v>79.29</v>
      </c>
      <c r="F2637" s="138"/>
      <c r="G2637" s="138"/>
    </row>
    <row r="2638" ht="15.75" customHeight="1" spans="1:7">
      <c r="A2638" s="139">
        <v>43543</v>
      </c>
      <c r="B2638" s="137" t="s">
        <v>3242</v>
      </c>
      <c r="C2638" s="137" t="s">
        <v>592</v>
      </c>
      <c r="D2638" s="137" t="s">
        <v>639</v>
      </c>
      <c r="E2638" s="139">
        <v>165.19</v>
      </c>
      <c r="F2638" s="138"/>
      <c r="G2638" s="138"/>
    </row>
    <row r="2639" ht="15.75" customHeight="1" spans="1:7">
      <c r="A2639" s="139">
        <v>38775</v>
      </c>
      <c r="B2639" s="137" t="s">
        <v>3243</v>
      </c>
      <c r="C2639" s="137" t="s">
        <v>592</v>
      </c>
      <c r="D2639" s="137" t="s">
        <v>639</v>
      </c>
      <c r="E2639" s="139">
        <v>84.06</v>
      </c>
      <c r="F2639" s="138"/>
      <c r="G2639" s="138"/>
    </row>
    <row r="2640" ht="15.75" customHeight="1" spans="1:7">
      <c r="A2640" s="139">
        <v>44252</v>
      </c>
      <c r="B2640" s="137" t="s">
        <v>3244</v>
      </c>
      <c r="C2640" s="137" t="s">
        <v>592</v>
      </c>
      <c r="D2640" s="137" t="s">
        <v>593</v>
      </c>
      <c r="E2640" s="139">
        <v>140.26</v>
      </c>
      <c r="F2640" s="138"/>
      <c r="G2640" s="138"/>
    </row>
    <row r="2641" ht="15.75" customHeight="1" spans="1:7">
      <c r="A2641" s="139">
        <v>21119</v>
      </c>
      <c r="B2641" s="137" t="s">
        <v>3245</v>
      </c>
      <c r="C2641" s="137" t="s">
        <v>592</v>
      </c>
      <c r="D2641" s="137" t="s">
        <v>593</v>
      </c>
      <c r="E2641" s="139">
        <v>1.41</v>
      </c>
      <c r="F2641" s="138"/>
      <c r="G2641" s="138"/>
    </row>
    <row r="2642" ht="15.75" customHeight="1" spans="1:7">
      <c r="A2642" s="139">
        <v>37974</v>
      </c>
      <c r="B2642" s="137" t="s">
        <v>3246</v>
      </c>
      <c r="C2642" s="137" t="s">
        <v>592</v>
      </c>
      <c r="D2642" s="137" t="s">
        <v>593</v>
      </c>
      <c r="E2642" s="139">
        <v>1.82</v>
      </c>
      <c r="F2642" s="138"/>
      <c r="G2642" s="138"/>
    </row>
    <row r="2643" ht="15.75" customHeight="1" spans="1:7">
      <c r="A2643" s="139">
        <v>37975</v>
      </c>
      <c r="B2643" s="137" t="s">
        <v>3247</v>
      </c>
      <c r="C2643" s="137" t="s">
        <v>592</v>
      </c>
      <c r="D2643" s="137" t="s">
        <v>593</v>
      </c>
      <c r="E2643" s="139">
        <v>4.05</v>
      </c>
      <c r="F2643" s="138"/>
      <c r="G2643" s="138"/>
    </row>
    <row r="2644" ht="15.75" customHeight="1" spans="1:7">
      <c r="A2644" s="139">
        <v>37976</v>
      </c>
      <c r="B2644" s="137" t="s">
        <v>3248</v>
      </c>
      <c r="C2644" s="137" t="s">
        <v>592</v>
      </c>
      <c r="D2644" s="137" t="s">
        <v>593</v>
      </c>
      <c r="E2644" s="139">
        <v>9.02</v>
      </c>
      <c r="F2644" s="138"/>
      <c r="G2644" s="138"/>
    </row>
    <row r="2645" ht="15.75" customHeight="1" spans="1:7">
      <c r="A2645" s="139">
        <v>37977</v>
      </c>
      <c r="B2645" s="137" t="s">
        <v>3249</v>
      </c>
      <c r="C2645" s="137" t="s">
        <v>592</v>
      </c>
      <c r="D2645" s="137" t="s">
        <v>593</v>
      </c>
      <c r="E2645" s="139">
        <v>12.48</v>
      </c>
      <c r="F2645" s="138"/>
      <c r="G2645" s="138"/>
    </row>
    <row r="2646" ht="15.75" customHeight="1" spans="1:7">
      <c r="A2646" s="139">
        <v>37978</v>
      </c>
      <c r="B2646" s="137" t="s">
        <v>3250</v>
      </c>
      <c r="C2646" s="137" t="s">
        <v>592</v>
      </c>
      <c r="D2646" s="137" t="s">
        <v>593</v>
      </c>
      <c r="E2646" s="139">
        <v>24.74</v>
      </c>
      <c r="F2646" s="138"/>
      <c r="G2646" s="138"/>
    </row>
    <row r="2647" ht="15.75" customHeight="1" spans="1:7">
      <c r="A2647" s="139">
        <v>37979</v>
      </c>
      <c r="B2647" s="137" t="s">
        <v>3251</v>
      </c>
      <c r="C2647" s="137" t="s">
        <v>592</v>
      </c>
      <c r="D2647" s="137" t="s">
        <v>593</v>
      </c>
      <c r="E2647" s="139">
        <v>105.01</v>
      </c>
      <c r="F2647" s="138"/>
      <c r="G2647" s="138"/>
    </row>
    <row r="2648" ht="15.75" customHeight="1" spans="1:7">
      <c r="A2648" s="139">
        <v>37980</v>
      </c>
      <c r="B2648" s="137" t="s">
        <v>3252</v>
      </c>
      <c r="C2648" s="137" t="s">
        <v>592</v>
      </c>
      <c r="D2648" s="137" t="s">
        <v>593</v>
      </c>
      <c r="E2648" s="139">
        <v>120.62</v>
      </c>
      <c r="F2648" s="138"/>
      <c r="G2648" s="138"/>
    </row>
    <row r="2649" ht="15.75" customHeight="1" spans="1:7">
      <c r="A2649" s="139">
        <v>36147</v>
      </c>
      <c r="B2649" s="137" t="s">
        <v>3253</v>
      </c>
      <c r="C2649" s="137" t="s">
        <v>1011</v>
      </c>
      <c r="D2649" s="137" t="s">
        <v>593</v>
      </c>
      <c r="E2649" s="139">
        <v>419.19</v>
      </c>
      <c r="F2649" s="138"/>
      <c r="G2649" s="138"/>
    </row>
    <row r="2650" ht="15.75" customHeight="1" spans="1:7">
      <c r="A2650" s="139">
        <v>12731</v>
      </c>
      <c r="B2650" s="137" t="s">
        <v>3254</v>
      </c>
      <c r="C2650" s="137" t="s">
        <v>592</v>
      </c>
      <c r="D2650" s="137" t="s">
        <v>639</v>
      </c>
      <c r="E2650" s="139">
        <v>352.06</v>
      </c>
      <c r="F2650" s="138"/>
      <c r="G2650" s="138"/>
    </row>
    <row r="2651" ht="15.75" customHeight="1" spans="1:7">
      <c r="A2651" s="139">
        <v>12723</v>
      </c>
      <c r="B2651" s="137" t="s">
        <v>3255</v>
      </c>
      <c r="C2651" s="137" t="s">
        <v>592</v>
      </c>
      <c r="D2651" s="137" t="s">
        <v>639</v>
      </c>
      <c r="E2651" s="139">
        <v>2.73</v>
      </c>
      <c r="F2651" s="138"/>
      <c r="G2651" s="138"/>
    </row>
    <row r="2652" ht="15.75" customHeight="1" spans="1:7">
      <c r="A2652" s="139">
        <v>12724</v>
      </c>
      <c r="B2652" s="137" t="s">
        <v>3256</v>
      </c>
      <c r="C2652" s="137" t="s">
        <v>592</v>
      </c>
      <c r="D2652" s="137" t="s">
        <v>639</v>
      </c>
      <c r="E2652" s="139">
        <v>5.24</v>
      </c>
      <c r="F2652" s="138"/>
      <c r="G2652" s="138"/>
    </row>
    <row r="2653" ht="15.75" customHeight="1" spans="1:7">
      <c r="A2653" s="139">
        <v>12725</v>
      </c>
      <c r="B2653" s="137" t="s">
        <v>3257</v>
      </c>
      <c r="C2653" s="137" t="s">
        <v>592</v>
      </c>
      <c r="D2653" s="137" t="s">
        <v>639</v>
      </c>
      <c r="E2653" s="139">
        <v>10.52</v>
      </c>
      <c r="F2653" s="138"/>
      <c r="G2653" s="138"/>
    </row>
    <row r="2654" ht="15.75" customHeight="1" spans="1:7">
      <c r="A2654" s="139">
        <v>12726</v>
      </c>
      <c r="B2654" s="137" t="s">
        <v>3258</v>
      </c>
      <c r="C2654" s="137" t="s">
        <v>592</v>
      </c>
      <c r="D2654" s="137" t="s">
        <v>639</v>
      </c>
      <c r="E2654" s="139">
        <v>23.22</v>
      </c>
      <c r="F2654" s="138"/>
      <c r="G2654" s="138"/>
    </row>
    <row r="2655" ht="15.75" customHeight="1" spans="1:7">
      <c r="A2655" s="139">
        <v>12727</v>
      </c>
      <c r="B2655" s="137" t="s">
        <v>3259</v>
      </c>
      <c r="C2655" s="137" t="s">
        <v>592</v>
      </c>
      <c r="D2655" s="137" t="s">
        <v>639</v>
      </c>
      <c r="E2655" s="139">
        <v>29.45</v>
      </c>
      <c r="F2655" s="138"/>
      <c r="G2655" s="138"/>
    </row>
    <row r="2656" ht="15.75" customHeight="1" spans="1:7">
      <c r="A2656" s="139">
        <v>12728</v>
      </c>
      <c r="B2656" s="137" t="s">
        <v>3260</v>
      </c>
      <c r="C2656" s="137" t="s">
        <v>592</v>
      </c>
      <c r="D2656" s="137" t="s">
        <v>639</v>
      </c>
      <c r="E2656" s="139">
        <v>48.11</v>
      </c>
      <c r="F2656" s="138"/>
      <c r="G2656" s="138"/>
    </row>
    <row r="2657" ht="15.75" customHeight="1" spans="1:7">
      <c r="A2657" s="139">
        <v>12729</v>
      </c>
      <c r="B2657" s="137" t="s">
        <v>3261</v>
      </c>
      <c r="C2657" s="137" t="s">
        <v>592</v>
      </c>
      <c r="D2657" s="137" t="s">
        <v>639</v>
      </c>
      <c r="E2657" s="139">
        <v>157.69</v>
      </c>
      <c r="F2657" s="138"/>
      <c r="G2657" s="138"/>
    </row>
    <row r="2658" ht="15.75" customHeight="1" spans="1:7">
      <c r="A2658" s="139">
        <v>12730</v>
      </c>
      <c r="B2658" s="137" t="s">
        <v>3262</v>
      </c>
      <c r="C2658" s="137" t="s">
        <v>592</v>
      </c>
      <c r="D2658" s="137" t="s">
        <v>639</v>
      </c>
      <c r="E2658" s="139">
        <v>241.43</v>
      </c>
      <c r="F2658" s="138"/>
      <c r="G2658" s="138"/>
    </row>
    <row r="2659" ht="15.75" customHeight="1" spans="1:7">
      <c r="A2659" s="139">
        <v>3840</v>
      </c>
      <c r="B2659" s="137" t="s">
        <v>3263</v>
      </c>
      <c r="C2659" s="137" t="s">
        <v>592</v>
      </c>
      <c r="D2659" s="137" t="s">
        <v>639</v>
      </c>
      <c r="E2659" s="139">
        <v>47.52</v>
      </c>
      <c r="F2659" s="138"/>
      <c r="G2659" s="138"/>
    </row>
    <row r="2660" ht="15.75" customHeight="1" spans="1:7">
      <c r="A2660" s="139">
        <v>3838</v>
      </c>
      <c r="B2660" s="137" t="s">
        <v>3264</v>
      </c>
      <c r="C2660" s="137" t="s">
        <v>592</v>
      </c>
      <c r="D2660" s="137" t="s">
        <v>639</v>
      </c>
      <c r="E2660" s="139">
        <v>104.89</v>
      </c>
      <c r="F2660" s="138"/>
      <c r="G2660" s="138"/>
    </row>
    <row r="2661" ht="15.75" customHeight="1" spans="1:7">
      <c r="A2661" s="139">
        <v>3844</v>
      </c>
      <c r="B2661" s="137" t="s">
        <v>3265</v>
      </c>
      <c r="C2661" s="137" t="s">
        <v>592</v>
      </c>
      <c r="D2661" s="137" t="s">
        <v>639</v>
      </c>
      <c r="E2661" s="139">
        <v>187.09</v>
      </c>
      <c r="F2661" s="138"/>
      <c r="G2661" s="138"/>
    </row>
    <row r="2662" ht="15.75" customHeight="1" spans="1:7">
      <c r="A2662" s="139">
        <v>3839</v>
      </c>
      <c r="B2662" s="137" t="s">
        <v>3266</v>
      </c>
      <c r="C2662" s="137" t="s">
        <v>592</v>
      </c>
      <c r="D2662" s="137" t="s">
        <v>639</v>
      </c>
      <c r="E2662" s="139">
        <v>340.78</v>
      </c>
      <c r="F2662" s="138"/>
      <c r="G2662" s="138"/>
    </row>
    <row r="2663" ht="15.75" customHeight="1" spans="1:7">
      <c r="A2663" s="139">
        <v>3843</v>
      </c>
      <c r="B2663" s="137" t="s">
        <v>3267</v>
      </c>
      <c r="C2663" s="137" t="s">
        <v>592</v>
      </c>
      <c r="D2663" s="137" t="s">
        <v>639</v>
      </c>
      <c r="E2663" s="139">
        <v>467.73</v>
      </c>
      <c r="F2663" s="138"/>
      <c r="G2663" s="138"/>
    </row>
    <row r="2664" ht="15.75" customHeight="1" spans="1:7">
      <c r="A2664" s="139">
        <v>3900</v>
      </c>
      <c r="B2664" s="137" t="s">
        <v>3268</v>
      </c>
      <c r="C2664" s="137" t="s">
        <v>592</v>
      </c>
      <c r="D2664" s="137" t="s">
        <v>593</v>
      </c>
      <c r="E2664" s="139">
        <v>46.37</v>
      </c>
      <c r="F2664" s="138"/>
      <c r="G2664" s="138"/>
    </row>
    <row r="2665" ht="15.75" customHeight="1" spans="1:7">
      <c r="A2665" s="139">
        <v>3846</v>
      </c>
      <c r="B2665" s="137" t="s">
        <v>3269</v>
      </c>
      <c r="C2665" s="137" t="s">
        <v>592</v>
      </c>
      <c r="D2665" s="137" t="s">
        <v>593</v>
      </c>
      <c r="E2665" s="139">
        <v>13.93</v>
      </c>
      <c r="F2665" s="138"/>
      <c r="G2665" s="138"/>
    </row>
    <row r="2666" ht="15.75" customHeight="1" spans="1:7">
      <c r="A2666" s="139">
        <v>3886</v>
      </c>
      <c r="B2666" s="137" t="s">
        <v>3270</v>
      </c>
      <c r="C2666" s="137" t="s">
        <v>592</v>
      </c>
      <c r="D2666" s="137" t="s">
        <v>593</v>
      </c>
      <c r="E2666" s="139">
        <v>18.5</v>
      </c>
      <c r="F2666" s="138"/>
      <c r="G2666" s="138"/>
    </row>
    <row r="2667" ht="15.75" customHeight="1" spans="1:7">
      <c r="A2667" s="139">
        <v>3854</v>
      </c>
      <c r="B2667" s="137" t="s">
        <v>3271</v>
      </c>
      <c r="C2667" s="137" t="s">
        <v>592</v>
      </c>
      <c r="D2667" s="137" t="s">
        <v>593</v>
      </c>
      <c r="E2667" s="139">
        <v>10.54</v>
      </c>
      <c r="F2667" s="138"/>
      <c r="G2667" s="138"/>
    </row>
    <row r="2668" ht="15.75" customHeight="1" spans="1:7">
      <c r="A2668" s="139">
        <v>3873</v>
      </c>
      <c r="B2668" s="137" t="s">
        <v>3272</v>
      </c>
      <c r="C2668" s="137" t="s">
        <v>592</v>
      </c>
      <c r="D2668" s="137" t="s">
        <v>593</v>
      </c>
      <c r="E2668" s="139">
        <v>12.27</v>
      </c>
      <c r="F2668" s="138"/>
      <c r="G2668" s="138"/>
    </row>
    <row r="2669" ht="15.75" customHeight="1" spans="1:7">
      <c r="A2669" s="139">
        <v>38021</v>
      </c>
      <c r="B2669" s="137" t="s">
        <v>3273</v>
      </c>
      <c r="C2669" s="137" t="s">
        <v>592</v>
      </c>
      <c r="D2669" s="137" t="s">
        <v>593</v>
      </c>
      <c r="E2669" s="139">
        <v>21.79</v>
      </c>
      <c r="F2669" s="138"/>
      <c r="G2669" s="138"/>
    </row>
    <row r="2670" ht="15.75" customHeight="1" spans="1:7">
      <c r="A2670" s="139">
        <v>43838</v>
      </c>
      <c r="B2670" s="137" t="s">
        <v>3274</v>
      </c>
      <c r="C2670" s="137" t="s">
        <v>592</v>
      </c>
      <c r="D2670" s="137" t="s">
        <v>593</v>
      </c>
      <c r="E2670" s="139">
        <v>28.16</v>
      </c>
      <c r="F2670" s="138"/>
      <c r="G2670" s="138"/>
    </row>
    <row r="2671" ht="15.75" customHeight="1" spans="1:7">
      <c r="A2671" s="139">
        <v>3847</v>
      </c>
      <c r="B2671" s="137" t="s">
        <v>3275</v>
      </c>
      <c r="C2671" s="137" t="s">
        <v>592</v>
      </c>
      <c r="D2671" s="137" t="s">
        <v>593</v>
      </c>
      <c r="E2671" s="139">
        <v>28.4</v>
      </c>
      <c r="F2671" s="138"/>
      <c r="G2671" s="138"/>
    </row>
    <row r="2672" ht="15.75" customHeight="1" spans="1:7">
      <c r="A2672" s="139">
        <v>38022</v>
      </c>
      <c r="B2672" s="137" t="s">
        <v>3276</v>
      </c>
      <c r="C2672" s="137" t="s">
        <v>592</v>
      </c>
      <c r="D2672" s="137" t="s">
        <v>593</v>
      </c>
      <c r="E2672" s="139">
        <v>39.04</v>
      </c>
      <c r="F2672" s="138"/>
      <c r="G2672" s="138"/>
    </row>
    <row r="2673" ht="15.75" customHeight="1" spans="1:7">
      <c r="A2673" s="139">
        <v>3826</v>
      </c>
      <c r="B2673" s="137" t="s">
        <v>3277</v>
      </c>
      <c r="C2673" s="137" t="s">
        <v>592</v>
      </c>
      <c r="D2673" s="137" t="s">
        <v>639</v>
      </c>
      <c r="E2673" s="139">
        <v>47.16</v>
      </c>
      <c r="F2673" s="138"/>
      <c r="G2673" s="138"/>
    </row>
    <row r="2674" ht="15.75" customHeight="1" spans="1:7">
      <c r="A2674" s="139">
        <v>3825</v>
      </c>
      <c r="B2674" s="137" t="s">
        <v>3278</v>
      </c>
      <c r="C2674" s="137" t="s">
        <v>592</v>
      </c>
      <c r="D2674" s="137" t="s">
        <v>639</v>
      </c>
      <c r="E2674" s="139">
        <v>13.56</v>
      </c>
      <c r="F2674" s="138"/>
      <c r="G2674" s="138"/>
    </row>
    <row r="2675" ht="15.75" customHeight="1" spans="1:7">
      <c r="A2675" s="139">
        <v>3827</v>
      </c>
      <c r="B2675" s="137" t="s">
        <v>3279</v>
      </c>
      <c r="C2675" s="137" t="s">
        <v>592</v>
      </c>
      <c r="D2675" s="137" t="s">
        <v>639</v>
      </c>
      <c r="E2675" s="139">
        <v>29.63</v>
      </c>
      <c r="F2675" s="138"/>
      <c r="G2675" s="138"/>
    </row>
    <row r="2676" ht="15.75" customHeight="1" spans="1:7">
      <c r="A2676" s="139">
        <v>3830</v>
      </c>
      <c r="B2676" s="137" t="s">
        <v>3280</v>
      </c>
      <c r="C2676" s="137" t="s">
        <v>592</v>
      </c>
      <c r="D2676" s="137" t="s">
        <v>593</v>
      </c>
      <c r="E2676" s="139">
        <v>160.75</v>
      </c>
      <c r="F2676" s="138"/>
      <c r="G2676" s="138"/>
    </row>
    <row r="2677" ht="15.75" customHeight="1" spans="1:7">
      <c r="A2677" s="139">
        <v>37981</v>
      </c>
      <c r="B2677" s="137" t="s">
        <v>3281</v>
      </c>
      <c r="C2677" s="137" t="s">
        <v>592</v>
      </c>
      <c r="D2677" s="137" t="s">
        <v>593</v>
      </c>
      <c r="E2677" s="139">
        <v>5.25</v>
      </c>
      <c r="F2677" s="138"/>
      <c r="G2677" s="138"/>
    </row>
    <row r="2678" ht="15.75" customHeight="1" spans="1:7">
      <c r="A2678" s="139">
        <v>37982</v>
      </c>
      <c r="B2678" s="137" t="s">
        <v>3282</v>
      </c>
      <c r="C2678" s="137" t="s">
        <v>592</v>
      </c>
      <c r="D2678" s="137" t="s">
        <v>593</v>
      </c>
      <c r="E2678" s="139">
        <v>7.62</v>
      </c>
      <c r="F2678" s="138"/>
      <c r="G2678" s="138"/>
    </row>
    <row r="2679" ht="15.75" customHeight="1" spans="1:7">
      <c r="A2679" s="139">
        <v>37983</v>
      </c>
      <c r="B2679" s="137" t="s">
        <v>3283</v>
      </c>
      <c r="C2679" s="137" t="s">
        <v>592</v>
      </c>
      <c r="D2679" s="137" t="s">
        <v>593</v>
      </c>
      <c r="E2679" s="139">
        <v>11.27</v>
      </c>
      <c r="F2679" s="138"/>
      <c r="G2679" s="138"/>
    </row>
    <row r="2680" ht="15.75" customHeight="1" spans="1:7">
      <c r="A2680" s="139">
        <v>37984</v>
      </c>
      <c r="B2680" s="137" t="s">
        <v>3284</v>
      </c>
      <c r="C2680" s="137" t="s">
        <v>592</v>
      </c>
      <c r="D2680" s="137" t="s">
        <v>593</v>
      </c>
      <c r="E2680" s="139">
        <v>15.83</v>
      </c>
      <c r="F2680" s="138"/>
      <c r="G2680" s="138"/>
    </row>
    <row r="2681" ht="15.75" customHeight="1" spans="1:7">
      <c r="A2681" s="139">
        <v>37985</v>
      </c>
      <c r="B2681" s="137" t="s">
        <v>3285</v>
      </c>
      <c r="C2681" s="137" t="s">
        <v>592</v>
      </c>
      <c r="D2681" s="137" t="s">
        <v>593</v>
      </c>
      <c r="E2681" s="139">
        <v>22.49</v>
      </c>
      <c r="F2681" s="138"/>
      <c r="G2681" s="138"/>
    </row>
    <row r="2682" ht="15.75" customHeight="1" spans="1:7">
      <c r="A2682" s="139">
        <v>20165</v>
      </c>
      <c r="B2682" s="137" t="s">
        <v>3286</v>
      </c>
      <c r="C2682" s="137" t="s">
        <v>592</v>
      </c>
      <c r="D2682" s="137" t="s">
        <v>593</v>
      </c>
      <c r="E2682" s="139">
        <v>19.93</v>
      </c>
      <c r="F2682" s="138"/>
      <c r="G2682" s="138"/>
    </row>
    <row r="2683" ht="15.75" customHeight="1" spans="1:7">
      <c r="A2683" s="139">
        <v>20166</v>
      </c>
      <c r="B2683" s="137" t="s">
        <v>3287</v>
      </c>
      <c r="C2683" s="137" t="s">
        <v>592</v>
      </c>
      <c r="D2683" s="137" t="s">
        <v>593</v>
      </c>
      <c r="E2683" s="139">
        <v>60.86</v>
      </c>
      <c r="F2683" s="138"/>
      <c r="G2683" s="138"/>
    </row>
    <row r="2684" ht="15.75" customHeight="1" spans="1:7">
      <c r="A2684" s="139">
        <v>20164</v>
      </c>
      <c r="B2684" s="137" t="s">
        <v>3288</v>
      </c>
      <c r="C2684" s="137" t="s">
        <v>592</v>
      </c>
      <c r="D2684" s="137" t="s">
        <v>593</v>
      </c>
      <c r="E2684" s="139">
        <v>9.57</v>
      </c>
      <c r="F2684" s="138"/>
      <c r="G2684" s="138"/>
    </row>
    <row r="2685" ht="15.75" customHeight="1" spans="1:7">
      <c r="A2685" s="139">
        <v>3893</v>
      </c>
      <c r="B2685" s="137" t="s">
        <v>3289</v>
      </c>
      <c r="C2685" s="137" t="s">
        <v>592</v>
      </c>
      <c r="D2685" s="137" t="s">
        <v>593</v>
      </c>
      <c r="E2685" s="139">
        <v>15</v>
      </c>
      <c r="F2685" s="138"/>
      <c r="G2685" s="138"/>
    </row>
    <row r="2686" ht="15.75" customHeight="1" spans="1:7">
      <c r="A2686" s="139">
        <v>3848</v>
      </c>
      <c r="B2686" s="137" t="s">
        <v>3290</v>
      </c>
      <c r="C2686" s="137" t="s">
        <v>592</v>
      </c>
      <c r="D2686" s="137" t="s">
        <v>593</v>
      </c>
      <c r="E2686" s="139">
        <v>9.15</v>
      </c>
      <c r="F2686" s="138"/>
      <c r="G2686" s="138"/>
    </row>
    <row r="2687" ht="15.75" customHeight="1" spans="1:7">
      <c r="A2687" s="139">
        <v>3895</v>
      </c>
      <c r="B2687" s="137" t="s">
        <v>3291</v>
      </c>
      <c r="C2687" s="137" t="s">
        <v>592</v>
      </c>
      <c r="D2687" s="137" t="s">
        <v>593</v>
      </c>
      <c r="E2687" s="139">
        <v>10.16</v>
      </c>
      <c r="F2687" s="138"/>
      <c r="G2687" s="138"/>
    </row>
    <row r="2688" ht="15.75" customHeight="1" spans="1:7">
      <c r="A2688" s="139">
        <v>12404</v>
      </c>
      <c r="B2688" s="137" t="s">
        <v>3292</v>
      </c>
      <c r="C2688" s="137" t="s">
        <v>592</v>
      </c>
      <c r="D2688" s="137" t="s">
        <v>639</v>
      </c>
      <c r="E2688" s="139">
        <v>12.43</v>
      </c>
      <c r="F2688" s="138"/>
      <c r="G2688" s="138"/>
    </row>
    <row r="2689" ht="15.75" customHeight="1" spans="1:7">
      <c r="A2689" s="139">
        <v>3939</v>
      </c>
      <c r="B2689" s="137" t="s">
        <v>3293</v>
      </c>
      <c r="C2689" s="137" t="s">
        <v>592</v>
      </c>
      <c r="D2689" s="137" t="s">
        <v>639</v>
      </c>
      <c r="E2689" s="139">
        <v>25.6</v>
      </c>
      <c r="F2689" s="138"/>
      <c r="G2689" s="138"/>
    </row>
    <row r="2690" ht="15.75" customHeight="1" spans="1:7">
      <c r="A2690" s="139">
        <v>3911</v>
      </c>
      <c r="B2690" s="137" t="s">
        <v>3294</v>
      </c>
      <c r="C2690" s="137" t="s">
        <v>592</v>
      </c>
      <c r="D2690" s="137" t="s">
        <v>639</v>
      </c>
      <c r="E2690" s="139">
        <v>20.92</v>
      </c>
      <c r="F2690" s="138"/>
      <c r="G2690" s="138"/>
    </row>
    <row r="2691" ht="15.75" customHeight="1" spans="1:7">
      <c r="A2691" s="139">
        <v>3908</v>
      </c>
      <c r="B2691" s="137" t="s">
        <v>3295</v>
      </c>
      <c r="C2691" s="137" t="s">
        <v>592</v>
      </c>
      <c r="D2691" s="137" t="s">
        <v>639</v>
      </c>
      <c r="E2691" s="139">
        <v>6.76</v>
      </c>
      <c r="F2691" s="138"/>
      <c r="G2691" s="138"/>
    </row>
    <row r="2692" ht="15.75" customHeight="1" spans="1:7">
      <c r="A2692" s="139">
        <v>3910</v>
      </c>
      <c r="B2692" s="137" t="s">
        <v>3296</v>
      </c>
      <c r="C2692" s="137" t="s">
        <v>592</v>
      </c>
      <c r="D2692" s="137" t="s">
        <v>639</v>
      </c>
      <c r="E2692" s="139">
        <v>14.96</v>
      </c>
      <c r="F2692" s="138"/>
      <c r="G2692" s="138"/>
    </row>
    <row r="2693" ht="15.75" customHeight="1" spans="1:7">
      <c r="A2693" s="139">
        <v>3913</v>
      </c>
      <c r="B2693" s="137" t="s">
        <v>3297</v>
      </c>
      <c r="C2693" s="137" t="s">
        <v>592</v>
      </c>
      <c r="D2693" s="137" t="s">
        <v>639</v>
      </c>
      <c r="E2693" s="139">
        <v>71.53</v>
      </c>
      <c r="F2693" s="138"/>
      <c r="G2693" s="138"/>
    </row>
    <row r="2694" ht="15.75" customHeight="1" spans="1:7">
      <c r="A2694" s="139">
        <v>3912</v>
      </c>
      <c r="B2694" s="137" t="s">
        <v>3298</v>
      </c>
      <c r="C2694" s="137" t="s">
        <v>592</v>
      </c>
      <c r="D2694" s="137" t="s">
        <v>639</v>
      </c>
      <c r="E2694" s="139">
        <v>39.21</v>
      </c>
      <c r="F2694" s="138"/>
      <c r="G2694" s="138"/>
    </row>
    <row r="2695" ht="15.75" customHeight="1" spans="1:7">
      <c r="A2695" s="139">
        <v>3909</v>
      </c>
      <c r="B2695" s="137" t="s">
        <v>3299</v>
      </c>
      <c r="C2695" s="137" t="s">
        <v>592</v>
      </c>
      <c r="D2695" s="137" t="s">
        <v>639</v>
      </c>
      <c r="E2695" s="139">
        <v>9.2</v>
      </c>
      <c r="F2695" s="138"/>
      <c r="G2695" s="138"/>
    </row>
    <row r="2696" ht="15.75" customHeight="1" spans="1:7">
      <c r="A2696" s="139">
        <v>3914</v>
      </c>
      <c r="B2696" s="137" t="s">
        <v>3300</v>
      </c>
      <c r="C2696" s="137" t="s">
        <v>592</v>
      </c>
      <c r="D2696" s="137" t="s">
        <v>639</v>
      </c>
      <c r="E2696" s="139">
        <v>107.91</v>
      </c>
      <c r="F2696" s="138"/>
      <c r="G2696" s="138"/>
    </row>
    <row r="2697" ht="15.75" customHeight="1" spans="1:7">
      <c r="A2697" s="139">
        <v>3915</v>
      </c>
      <c r="B2697" s="137" t="s">
        <v>3301</v>
      </c>
      <c r="C2697" s="137" t="s">
        <v>592</v>
      </c>
      <c r="D2697" s="137" t="s">
        <v>639</v>
      </c>
      <c r="E2697" s="139">
        <v>170.17</v>
      </c>
      <c r="F2697" s="138"/>
      <c r="G2697" s="138"/>
    </row>
    <row r="2698" ht="15.75" customHeight="1" spans="1:7">
      <c r="A2698" s="139">
        <v>3916</v>
      </c>
      <c r="B2698" s="137" t="s">
        <v>3302</v>
      </c>
      <c r="C2698" s="137" t="s">
        <v>592</v>
      </c>
      <c r="D2698" s="137" t="s">
        <v>639</v>
      </c>
      <c r="E2698" s="139">
        <v>310.02</v>
      </c>
      <c r="F2698" s="138"/>
      <c r="G2698" s="138"/>
    </row>
    <row r="2699" ht="15.75" customHeight="1" spans="1:7">
      <c r="A2699" s="139">
        <v>3917</v>
      </c>
      <c r="B2699" s="137" t="s">
        <v>3303</v>
      </c>
      <c r="C2699" s="137" t="s">
        <v>592</v>
      </c>
      <c r="D2699" s="137" t="s">
        <v>639</v>
      </c>
      <c r="E2699" s="139">
        <v>511.33</v>
      </c>
      <c r="F2699" s="138"/>
      <c r="G2699" s="138"/>
    </row>
    <row r="2700" ht="15.75" customHeight="1" spans="1:7">
      <c r="A2700" s="139">
        <v>1904</v>
      </c>
      <c r="B2700" s="137" t="s">
        <v>3304</v>
      </c>
      <c r="C2700" s="137" t="s">
        <v>592</v>
      </c>
      <c r="D2700" s="137" t="s">
        <v>593</v>
      </c>
      <c r="E2700" s="139">
        <v>1.33</v>
      </c>
      <c r="F2700" s="138"/>
      <c r="G2700" s="138"/>
    </row>
    <row r="2701" ht="15.75" customHeight="1" spans="1:7">
      <c r="A2701" s="139">
        <v>1899</v>
      </c>
      <c r="B2701" s="137" t="s">
        <v>3305</v>
      </c>
      <c r="C2701" s="137" t="s">
        <v>592</v>
      </c>
      <c r="D2701" s="137" t="s">
        <v>593</v>
      </c>
      <c r="E2701" s="139">
        <v>1.51</v>
      </c>
      <c r="F2701" s="138"/>
      <c r="G2701" s="138"/>
    </row>
    <row r="2702" ht="15.75" customHeight="1" spans="1:7">
      <c r="A2702" s="139">
        <v>1900</v>
      </c>
      <c r="B2702" s="137" t="s">
        <v>3306</v>
      </c>
      <c r="C2702" s="137" t="s">
        <v>592</v>
      </c>
      <c r="D2702" s="137" t="s">
        <v>593</v>
      </c>
      <c r="E2702" s="139">
        <v>2.45</v>
      </c>
      <c r="F2702" s="138"/>
      <c r="G2702" s="138"/>
    </row>
    <row r="2703" ht="15.75" customHeight="1" spans="1:7">
      <c r="A2703" s="139">
        <v>12407</v>
      </c>
      <c r="B2703" s="137" t="s">
        <v>3307</v>
      </c>
      <c r="C2703" s="137" t="s">
        <v>592</v>
      </c>
      <c r="D2703" s="137" t="s">
        <v>639</v>
      </c>
      <c r="E2703" s="139">
        <v>38.71</v>
      </c>
      <c r="F2703" s="138"/>
      <c r="G2703" s="138"/>
    </row>
    <row r="2704" ht="15.75" customHeight="1" spans="1:7">
      <c r="A2704" s="139">
        <v>12408</v>
      </c>
      <c r="B2704" s="137" t="s">
        <v>3308</v>
      </c>
      <c r="C2704" s="137" t="s">
        <v>592</v>
      </c>
      <c r="D2704" s="137" t="s">
        <v>639</v>
      </c>
      <c r="E2704" s="139">
        <v>21.85</v>
      </c>
      <c r="F2704" s="138"/>
      <c r="G2704" s="138"/>
    </row>
    <row r="2705" ht="15.75" customHeight="1" spans="1:7">
      <c r="A2705" s="139">
        <v>12409</v>
      </c>
      <c r="B2705" s="137" t="s">
        <v>3309</v>
      </c>
      <c r="C2705" s="137" t="s">
        <v>592</v>
      </c>
      <c r="D2705" s="137" t="s">
        <v>639</v>
      </c>
      <c r="E2705" s="139">
        <v>21.85</v>
      </c>
      <c r="F2705" s="138"/>
      <c r="G2705" s="138"/>
    </row>
    <row r="2706" ht="15.75" customHeight="1" spans="1:7">
      <c r="A2706" s="139">
        <v>12410</v>
      </c>
      <c r="B2706" s="137" t="s">
        <v>3310</v>
      </c>
      <c r="C2706" s="137" t="s">
        <v>592</v>
      </c>
      <c r="D2706" s="137" t="s">
        <v>639</v>
      </c>
      <c r="E2706" s="139">
        <v>15.05</v>
      </c>
      <c r="F2706" s="138"/>
      <c r="G2706" s="138"/>
    </row>
    <row r="2707" ht="15.75" customHeight="1" spans="1:7">
      <c r="A2707" s="139">
        <v>3936</v>
      </c>
      <c r="B2707" s="137" t="s">
        <v>3311</v>
      </c>
      <c r="C2707" s="137" t="s">
        <v>592</v>
      </c>
      <c r="D2707" s="137" t="s">
        <v>639</v>
      </c>
      <c r="E2707" s="139">
        <v>27.2</v>
      </c>
      <c r="F2707" s="138"/>
      <c r="G2707" s="138"/>
    </row>
    <row r="2708" ht="15.75" customHeight="1" spans="1:7">
      <c r="A2708" s="139">
        <v>3922</v>
      </c>
      <c r="B2708" s="137" t="s">
        <v>3312</v>
      </c>
      <c r="C2708" s="137" t="s">
        <v>592</v>
      </c>
      <c r="D2708" s="137" t="s">
        <v>639</v>
      </c>
      <c r="E2708" s="139">
        <v>25.02</v>
      </c>
      <c r="F2708" s="138"/>
      <c r="G2708" s="138"/>
    </row>
    <row r="2709" ht="15.75" customHeight="1" spans="1:7">
      <c r="A2709" s="139">
        <v>3924</v>
      </c>
      <c r="B2709" s="137" t="s">
        <v>3313</v>
      </c>
      <c r="C2709" s="137" t="s">
        <v>592</v>
      </c>
      <c r="D2709" s="137" t="s">
        <v>639</v>
      </c>
      <c r="E2709" s="139">
        <v>27.2</v>
      </c>
      <c r="F2709" s="138"/>
      <c r="G2709" s="138"/>
    </row>
    <row r="2710" ht="15.75" customHeight="1" spans="1:7">
      <c r="A2710" s="139">
        <v>3923</v>
      </c>
      <c r="B2710" s="137" t="s">
        <v>3314</v>
      </c>
      <c r="C2710" s="137" t="s">
        <v>592</v>
      </c>
      <c r="D2710" s="137" t="s">
        <v>639</v>
      </c>
      <c r="E2710" s="139">
        <v>27.2</v>
      </c>
      <c r="F2710" s="138"/>
      <c r="G2710" s="138"/>
    </row>
    <row r="2711" ht="15.75" customHeight="1" spans="1:7">
      <c r="A2711" s="139">
        <v>3937</v>
      </c>
      <c r="B2711" s="137" t="s">
        <v>3315</v>
      </c>
      <c r="C2711" s="137" t="s">
        <v>592</v>
      </c>
      <c r="D2711" s="137" t="s">
        <v>639</v>
      </c>
      <c r="E2711" s="139">
        <v>22.44</v>
      </c>
      <c r="F2711" s="138"/>
      <c r="G2711" s="138"/>
    </row>
    <row r="2712" ht="15.75" customHeight="1" spans="1:7">
      <c r="A2712" s="139">
        <v>3921</v>
      </c>
      <c r="B2712" s="137" t="s">
        <v>3316</v>
      </c>
      <c r="C2712" s="137" t="s">
        <v>592</v>
      </c>
      <c r="D2712" s="137" t="s">
        <v>639</v>
      </c>
      <c r="E2712" s="139">
        <v>22.45</v>
      </c>
      <c r="F2712" s="138"/>
      <c r="G2712" s="138"/>
    </row>
    <row r="2713" ht="15.75" customHeight="1" spans="1:7">
      <c r="A2713" s="139">
        <v>3920</v>
      </c>
      <c r="B2713" s="137" t="s">
        <v>3317</v>
      </c>
      <c r="C2713" s="137" t="s">
        <v>592</v>
      </c>
      <c r="D2713" s="137" t="s">
        <v>639</v>
      </c>
      <c r="E2713" s="139">
        <v>22.44</v>
      </c>
      <c r="F2713" s="138"/>
      <c r="G2713" s="138"/>
    </row>
    <row r="2714" ht="15.75" customHeight="1" spans="1:7">
      <c r="A2714" s="139">
        <v>3938</v>
      </c>
      <c r="B2714" s="137" t="s">
        <v>3318</v>
      </c>
      <c r="C2714" s="137" t="s">
        <v>592</v>
      </c>
      <c r="D2714" s="137" t="s">
        <v>639</v>
      </c>
      <c r="E2714" s="139">
        <v>14.79</v>
      </c>
      <c r="F2714" s="138"/>
      <c r="G2714" s="138"/>
    </row>
    <row r="2715" ht="15.75" customHeight="1" spans="1:7">
      <c r="A2715" s="139">
        <v>3919</v>
      </c>
      <c r="B2715" s="137" t="s">
        <v>3319</v>
      </c>
      <c r="C2715" s="137" t="s">
        <v>592</v>
      </c>
      <c r="D2715" s="137" t="s">
        <v>639</v>
      </c>
      <c r="E2715" s="139">
        <v>15.08</v>
      </c>
      <c r="F2715" s="138"/>
      <c r="G2715" s="138"/>
    </row>
    <row r="2716" ht="15.75" customHeight="1" spans="1:7">
      <c r="A2716" s="139">
        <v>3927</v>
      </c>
      <c r="B2716" s="137" t="s">
        <v>3320</v>
      </c>
      <c r="C2716" s="137" t="s">
        <v>592</v>
      </c>
      <c r="D2716" s="137" t="s">
        <v>639</v>
      </c>
      <c r="E2716" s="139">
        <v>76.38</v>
      </c>
      <c r="F2716" s="138"/>
      <c r="G2716" s="138"/>
    </row>
    <row r="2717" ht="15.75" customHeight="1" spans="1:7">
      <c r="A2717" s="139">
        <v>3928</v>
      </c>
      <c r="B2717" s="137" t="s">
        <v>3321</v>
      </c>
      <c r="C2717" s="137" t="s">
        <v>592</v>
      </c>
      <c r="D2717" s="137" t="s">
        <v>639</v>
      </c>
      <c r="E2717" s="139">
        <v>76.38</v>
      </c>
      <c r="F2717" s="138"/>
      <c r="G2717" s="138"/>
    </row>
    <row r="2718" ht="15.75" customHeight="1" spans="1:7">
      <c r="A2718" s="139">
        <v>3926</v>
      </c>
      <c r="B2718" s="137" t="s">
        <v>3322</v>
      </c>
      <c r="C2718" s="137" t="s">
        <v>592</v>
      </c>
      <c r="D2718" s="137" t="s">
        <v>639</v>
      </c>
      <c r="E2718" s="139">
        <v>43.54</v>
      </c>
      <c r="F2718" s="138"/>
      <c r="G2718" s="138"/>
    </row>
    <row r="2719" ht="15.75" customHeight="1" spans="1:7">
      <c r="A2719" s="139">
        <v>3935</v>
      </c>
      <c r="B2719" s="137" t="s">
        <v>3323</v>
      </c>
      <c r="C2719" s="137" t="s">
        <v>592</v>
      </c>
      <c r="D2719" s="137" t="s">
        <v>639</v>
      </c>
      <c r="E2719" s="139">
        <v>43.54</v>
      </c>
      <c r="F2719" s="138"/>
      <c r="G2719" s="138"/>
    </row>
    <row r="2720" ht="15.75" customHeight="1" spans="1:7">
      <c r="A2720" s="139">
        <v>3925</v>
      </c>
      <c r="B2720" s="137" t="s">
        <v>3324</v>
      </c>
      <c r="C2720" s="137" t="s">
        <v>592</v>
      </c>
      <c r="D2720" s="137" t="s">
        <v>639</v>
      </c>
      <c r="E2720" s="139">
        <v>43.54</v>
      </c>
      <c r="F2720" s="138"/>
      <c r="G2720" s="138"/>
    </row>
    <row r="2721" ht="15.75" customHeight="1" spans="1:7">
      <c r="A2721" s="139">
        <v>12406</v>
      </c>
      <c r="B2721" s="137" t="s">
        <v>3325</v>
      </c>
      <c r="C2721" s="137" t="s">
        <v>592</v>
      </c>
      <c r="D2721" s="137" t="s">
        <v>639</v>
      </c>
      <c r="E2721" s="139">
        <v>10.69</v>
      </c>
      <c r="F2721" s="138"/>
      <c r="G2721" s="138"/>
    </row>
    <row r="2722" ht="15.75" customHeight="1" spans="1:7">
      <c r="A2722" s="139">
        <v>3929</v>
      </c>
      <c r="B2722" s="137" t="s">
        <v>3326</v>
      </c>
      <c r="C2722" s="137" t="s">
        <v>592</v>
      </c>
      <c r="D2722" s="137" t="s">
        <v>639</v>
      </c>
      <c r="E2722" s="139">
        <v>116.37</v>
      </c>
      <c r="F2722" s="138"/>
      <c r="G2722" s="138"/>
    </row>
    <row r="2723" ht="15.75" customHeight="1" spans="1:7">
      <c r="A2723" s="139">
        <v>3931</v>
      </c>
      <c r="B2723" s="137" t="s">
        <v>3327</v>
      </c>
      <c r="C2723" s="137" t="s">
        <v>592</v>
      </c>
      <c r="D2723" s="137" t="s">
        <v>639</v>
      </c>
      <c r="E2723" s="139">
        <v>116.37</v>
      </c>
      <c r="F2723" s="138"/>
      <c r="G2723" s="138"/>
    </row>
    <row r="2724" ht="15.75" customHeight="1" spans="1:7">
      <c r="A2724" s="139">
        <v>3930</v>
      </c>
      <c r="B2724" s="137" t="s">
        <v>3328</v>
      </c>
      <c r="C2724" s="137" t="s">
        <v>592</v>
      </c>
      <c r="D2724" s="137" t="s">
        <v>639</v>
      </c>
      <c r="E2724" s="139">
        <v>116.37</v>
      </c>
      <c r="F2724" s="138"/>
      <c r="G2724" s="138"/>
    </row>
    <row r="2725" ht="15.75" customHeight="1" spans="1:7">
      <c r="A2725" s="139">
        <v>3932</v>
      </c>
      <c r="B2725" s="137" t="s">
        <v>3329</v>
      </c>
      <c r="C2725" s="137" t="s">
        <v>592</v>
      </c>
      <c r="D2725" s="137" t="s">
        <v>639</v>
      </c>
      <c r="E2725" s="139">
        <v>200.94</v>
      </c>
      <c r="F2725" s="138"/>
      <c r="G2725" s="138"/>
    </row>
    <row r="2726" ht="15.75" customHeight="1" spans="1:7">
      <c r="A2726" s="139">
        <v>3933</v>
      </c>
      <c r="B2726" s="137" t="s">
        <v>3330</v>
      </c>
      <c r="C2726" s="137" t="s">
        <v>592</v>
      </c>
      <c r="D2726" s="137" t="s">
        <v>639</v>
      </c>
      <c r="E2726" s="139">
        <v>200.94</v>
      </c>
      <c r="F2726" s="138"/>
      <c r="G2726" s="138"/>
    </row>
    <row r="2727" ht="15.75" customHeight="1" spans="1:7">
      <c r="A2727" s="139">
        <v>3934</v>
      </c>
      <c r="B2727" s="137" t="s">
        <v>3331</v>
      </c>
      <c r="C2727" s="137" t="s">
        <v>592</v>
      </c>
      <c r="D2727" s="137" t="s">
        <v>639</v>
      </c>
      <c r="E2727" s="139">
        <v>200.94</v>
      </c>
      <c r="F2727" s="138"/>
      <c r="G2727" s="138"/>
    </row>
    <row r="2728" ht="15.75" customHeight="1" spans="1:7">
      <c r="A2728" s="139">
        <v>40355</v>
      </c>
      <c r="B2728" s="137" t="s">
        <v>3332</v>
      </c>
      <c r="C2728" s="137" t="s">
        <v>592</v>
      </c>
      <c r="D2728" s="137" t="s">
        <v>639</v>
      </c>
      <c r="E2728" s="139">
        <v>12.51</v>
      </c>
      <c r="F2728" s="138"/>
      <c r="G2728" s="138"/>
    </row>
    <row r="2729" ht="15.75" customHeight="1" spans="1:7">
      <c r="A2729" s="139">
        <v>40364</v>
      </c>
      <c r="B2729" s="137" t="s">
        <v>3333</v>
      </c>
      <c r="C2729" s="137" t="s">
        <v>592</v>
      </c>
      <c r="D2729" s="137" t="s">
        <v>639</v>
      </c>
      <c r="E2729" s="139">
        <v>58.62</v>
      </c>
      <c r="F2729" s="138"/>
      <c r="G2729" s="138"/>
    </row>
    <row r="2730" ht="15.75" customHeight="1" spans="1:7">
      <c r="A2730" s="139">
        <v>40361</v>
      </c>
      <c r="B2730" s="137" t="s">
        <v>3334</v>
      </c>
      <c r="C2730" s="137" t="s">
        <v>592</v>
      </c>
      <c r="D2730" s="137" t="s">
        <v>639</v>
      </c>
      <c r="E2730" s="139">
        <v>45.83</v>
      </c>
      <c r="F2730" s="138"/>
      <c r="G2730" s="138"/>
    </row>
    <row r="2731" ht="15.75" customHeight="1" spans="1:7">
      <c r="A2731" s="139">
        <v>40358</v>
      </c>
      <c r="B2731" s="137" t="s">
        <v>3335</v>
      </c>
      <c r="C2731" s="137" t="s">
        <v>592</v>
      </c>
      <c r="D2731" s="137" t="s">
        <v>639</v>
      </c>
      <c r="E2731" s="139">
        <v>17.47</v>
      </c>
      <c r="F2731" s="138"/>
      <c r="G2731" s="138"/>
    </row>
    <row r="2732" ht="15.75" customHeight="1" spans="1:7">
      <c r="A2732" s="139">
        <v>40370</v>
      </c>
      <c r="B2732" s="137" t="s">
        <v>3336</v>
      </c>
      <c r="C2732" s="137" t="s">
        <v>592</v>
      </c>
      <c r="D2732" s="137" t="s">
        <v>639</v>
      </c>
      <c r="E2732" s="139">
        <v>186</v>
      </c>
      <c r="F2732" s="138"/>
      <c r="G2732" s="138"/>
    </row>
    <row r="2733" ht="15.75" customHeight="1" spans="1:7">
      <c r="A2733" s="139">
        <v>40367</v>
      </c>
      <c r="B2733" s="137" t="s">
        <v>3337</v>
      </c>
      <c r="C2733" s="137" t="s">
        <v>592</v>
      </c>
      <c r="D2733" s="137" t="s">
        <v>639</v>
      </c>
      <c r="E2733" s="139">
        <v>92.45</v>
      </c>
      <c r="F2733" s="138"/>
      <c r="G2733" s="138"/>
    </row>
    <row r="2734" ht="15.75" customHeight="1" spans="1:7">
      <c r="A2734" s="139">
        <v>40373</v>
      </c>
      <c r="B2734" s="137" t="s">
        <v>3338</v>
      </c>
      <c r="C2734" s="137" t="s">
        <v>592</v>
      </c>
      <c r="D2734" s="137" t="s">
        <v>639</v>
      </c>
      <c r="E2734" s="139">
        <v>251.52</v>
      </c>
      <c r="F2734" s="138"/>
      <c r="G2734" s="138"/>
    </row>
    <row r="2735" ht="15.75" customHeight="1" spans="1:7">
      <c r="A2735" s="139">
        <v>3907</v>
      </c>
      <c r="B2735" s="137" t="s">
        <v>3339</v>
      </c>
      <c r="C2735" s="137" t="s">
        <v>592</v>
      </c>
      <c r="D2735" s="137" t="s">
        <v>593</v>
      </c>
      <c r="E2735" s="139">
        <v>5.34</v>
      </c>
      <c r="F2735" s="138"/>
      <c r="G2735" s="138"/>
    </row>
    <row r="2736" ht="15.75" customHeight="1" spans="1:7">
      <c r="A2736" s="139">
        <v>3889</v>
      </c>
      <c r="B2736" s="137" t="s">
        <v>3340</v>
      </c>
      <c r="C2736" s="137" t="s">
        <v>592</v>
      </c>
      <c r="D2736" s="137" t="s">
        <v>593</v>
      </c>
      <c r="E2736" s="139">
        <v>3.8</v>
      </c>
      <c r="F2736" s="138"/>
      <c r="G2736" s="138"/>
    </row>
    <row r="2737" ht="15.75" customHeight="1" spans="1:7">
      <c r="A2737" s="139">
        <v>3868</v>
      </c>
      <c r="B2737" s="137" t="s">
        <v>3341</v>
      </c>
      <c r="C2737" s="137" t="s">
        <v>592</v>
      </c>
      <c r="D2737" s="137" t="s">
        <v>593</v>
      </c>
      <c r="E2737" s="139">
        <v>1.39</v>
      </c>
      <c r="F2737" s="138"/>
      <c r="G2737" s="138"/>
    </row>
    <row r="2738" ht="15.75" customHeight="1" spans="1:7">
      <c r="A2738" s="139">
        <v>3869</v>
      </c>
      <c r="B2738" s="137" t="s">
        <v>3342</v>
      </c>
      <c r="C2738" s="137" t="s">
        <v>592</v>
      </c>
      <c r="D2738" s="137" t="s">
        <v>593</v>
      </c>
      <c r="E2738" s="139">
        <v>3.09</v>
      </c>
      <c r="F2738" s="138"/>
      <c r="G2738" s="138"/>
    </row>
    <row r="2739" ht="15.75" customHeight="1" spans="1:7">
      <c r="A2739" s="139">
        <v>3872</v>
      </c>
      <c r="B2739" s="137" t="s">
        <v>3343</v>
      </c>
      <c r="C2739" s="137" t="s">
        <v>592</v>
      </c>
      <c r="D2739" s="137" t="s">
        <v>593</v>
      </c>
      <c r="E2739" s="139">
        <v>5.27</v>
      </c>
      <c r="F2739" s="138"/>
      <c r="G2739" s="138"/>
    </row>
    <row r="2740" ht="15.75" customHeight="1" spans="1:7">
      <c r="A2740" s="139">
        <v>3850</v>
      </c>
      <c r="B2740" s="137" t="s">
        <v>3344</v>
      </c>
      <c r="C2740" s="137" t="s">
        <v>592</v>
      </c>
      <c r="D2740" s="137" t="s">
        <v>593</v>
      </c>
      <c r="E2740" s="139">
        <v>12.16</v>
      </c>
      <c r="F2740" s="138"/>
      <c r="G2740" s="138"/>
    </row>
    <row r="2741" ht="15.75" customHeight="1" spans="1:7">
      <c r="A2741" s="139">
        <v>38023</v>
      </c>
      <c r="B2741" s="137" t="s">
        <v>3345</v>
      </c>
      <c r="C2741" s="137" t="s">
        <v>592</v>
      </c>
      <c r="D2741" s="137" t="s">
        <v>593</v>
      </c>
      <c r="E2741" s="139">
        <v>6.19</v>
      </c>
      <c r="F2741" s="138"/>
      <c r="G2741" s="138"/>
    </row>
    <row r="2742" ht="15.75" customHeight="1" spans="1:7">
      <c r="A2742" s="139">
        <v>37986</v>
      </c>
      <c r="B2742" s="137" t="s">
        <v>3346</v>
      </c>
      <c r="C2742" s="137" t="s">
        <v>592</v>
      </c>
      <c r="D2742" s="137" t="s">
        <v>593</v>
      </c>
      <c r="E2742" s="139">
        <v>1.79</v>
      </c>
      <c r="F2742" s="138"/>
      <c r="G2742" s="138"/>
    </row>
    <row r="2743" ht="15.75" customHeight="1" spans="1:7">
      <c r="A2743" s="139">
        <v>37987</v>
      </c>
      <c r="B2743" s="137" t="s">
        <v>3347</v>
      </c>
      <c r="C2743" s="137" t="s">
        <v>592</v>
      </c>
      <c r="D2743" s="137" t="s">
        <v>593</v>
      </c>
      <c r="E2743" s="139">
        <v>89.48</v>
      </c>
      <c r="F2743" s="138"/>
      <c r="G2743" s="138"/>
    </row>
    <row r="2744" ht="15.75" customHeight="1" spans="1:7">
      <c r="A2744" s="139">
        <v>37988</v>
      </c>
      <c r="B2744" s="137" t="s">
        <v>3348</v>
      </c>
      <c r="C2744" s="137" t="s">
        <v>592</v>
      </c>
      <c r="D2744" s="137" t="s">
        <v>593</v>
      </c>
      <c r="E2744" s="139">
        <v>142.18</v>
      </c>
      <c r="F2744" s="138"/>
      <c r="G2744" s="138"/>
    </row>
    <row r="2745" ht="15.75" customHeight="1" spans="1:7">
      <c r="A2745" s="139">
        <v>21120</v>
      </c>
      <c r="B2745" s="137" t="s">
        <v>3349</v>
      </c>
      <c r="C2745" s="137" t="s">
        <v>592</v>
      </c>
      <c r="D2745" s="137" t="s">
        <v>593</v>
      </c>
      <c r="E2745" s="139">
        <v>9.15</v>
      </c>
      <c r="F2745" s="138"/>
      <c r="G2745" s="138"/>
    </row>
    <row r="2746" ht="15.75" customHeight="1" spans="1:7">
      <c r="A2746" s="139">
        <v>39318</v>
      </c>
      <c r="B2746" s="137" t="s">
        <v>3350</v>
      </c>
      <c r="C2746" s="137" t="s">
        <v>592</v>
      </c>
      <c r="D2746" s="137" t="s">
        <v>593</v>
      </c>
      <c r="E2746" s="139">
        <v>8.51</v>
      </c>
      <c r="F2746" s="138"/>
      <c r="G2746" s="138"/>
    </row>
    <row r="2747" ht="15.75" customHeight="1" spans="1:7">
      <c r="A2747" s="139">
        <v>40366</v>
      </c>
      <c r="B2747" s="137" t="s">
        <v>3351</v>
      </c>
      <c r="C2747" s="137" t="s">
        <v>592</v>
      </c>
      <c r="D2747" s="137" t="s">
        <v>639</v>
      </c>
      <c r="E2747" s="139">
        <v>45.72</v>
      </c>
      <c r="F2747" s="138"/>
      <c r="G2747" s="138"/>
    </row>
    <row r="2748" ht="15.75" customHeight="1" spans="1:7">
      <c r="A2748" s="139">
        <v>40363</v>
      </c>
      <c r="B2748" s="137" t="s">
        <v>3352</v>
      </c>
      <c r="C2748" s="137" t="s">
        <v>592</v>
      </c>
      <c r="D2748" s="137" t="s">
        <v>639</v>
      </c>
      <c r="E2748" s="139">
        <v>35.76</v>
      </c>
      <c r="F2748" s="138"/>
      <c r="G2748" s="138"/>
    </row>
    <row r="2749" ht="15.75" customHeight="1" spans="1:7">
      <c r="A2749" s="139">
        <v>40354</v>
      </c>
      <c r="B2749" s="137" t="s">
        <v>3353</v>
      </c>
      <c r="C2749" s="137" t="s">
        <v>592</v>
      </c>
      <c r="D2749" s="137" t="s">
        <v>639</v>
      </c>
      <c r="E2749" s="139">
        <v>15.57</v>
      </c>
      <c r="F2749" s="138"/>
      <c r="G2749" s="138"/>
    </row>
    <row r="2750" ht="15.75" customHeight="1" spans="1:7">
      <c r="A2750" s="139">
        <v>40360</v>
      </c>
      <c r="B2750" s="137" t="s">
        <v>3354</v>
      </c>
      <c r="C2750" s="137" t="s">
        <v>592</v>
      </c>
      <c r="D2750" s="137" t="s">
        <v>639</v>
      </c>
      <c r="E2750" s="139">
        <v>23.44</v>
      </c>
      <c r="F2750" s="138"/>
      <c r="G2750" s="138"/>
    </row>
    <row r="2751" ht="15.75" customHeight="1" spans="1:7">
      <c r="A2751" s="139">
        <v>40372</v>
      </c>
      <c r="B2751" s="137" t="s">
        <v>3355</v>
      </c>
      <c r="C2751" s="137" t="s">
        <v>592</v>
      </c>
      <c r="D2751" s="137" t="s">
        <v>639</v>
      </c>
      <c r="E2751" s="139">
        <v>144.79</v>
      </c>
      <c r="F2751" s="138"/>
      <c r="G2751" s="138"/>
    </row>
    <row r="2752" ht="15.75" customHeight="1" spans="1:7">
      <c r="A2752" s="139">
        <v>40369</v>
      </c>
      <c r="B2752" s="137" t="s">
        <v>3356</v>
      </c>
      <c r="C2752" s="137" t="s">
        <v>592</v>
      </c>
      <c r="D2752" s="137" t="s">
        <v>639</v>
      </c>
      <c r="E2752" s="139">
        <v>72.06</v>
      </c>
      <c r="F2752" s="138"/>
      <c r="G2752" s="138"/>
    </row>
    <row r="2753" ht="15.75" customHeight="1" spans="1:7">
      <c r="A2753" s="139">
        <v>40357</v>
      </c>
      <c r="B2753" s="137" t="s">
        <v>3357</v>
      </c>
      <c r="C2753" s="137" t="s">
        <v>592</v>
      </c>
      <c r="D2753" s="137" t="s">
        <v>639</v>
      </c>
      <c r="E2753" s="139">
        <v>17.47</v>
      </c>
      <c r="F2753" s="138"/>
      <c r="G2753" s="138"/>
    </row>
    <row r="2754" ht="15.75" customHeight="1" spans="1:7">
      <c r="A2754" s="139">
        <v>40375</v>
      </c>
      <c r="B2754" s="137" t="s">
        <v>3358</v>
      </c>
      <c r="C2754" s="137" t="s">
        <v>592</v>
      </c>
      <c r="D2754" s="137" t="s">
        <v>639</v>
      </c>
      <c r="E2754" s="139">
        <v>196</v>
      </c>
      <c r="F2754" s="138"/>
      <c r="G2754" s="138"/>
    </row>
    <row r="2755" ht="15.75" customHeight="1" spans="1:7">
      <c r="A2755" s="139">
        <v>1893</v>
      </c>
      <c r="B2755" s="137" t="s">
        <v>3359</v>
      </c>
      <c r="C2755" s="137" t="s">
        <v>592</v>
      </c>
      <c r="D2755" s="137" t="s">
        <v>593</v>
      </c>
      <c r="E2755" s="139">
        <v>5.04</v>
      </c>
      <c r="F2755" s="138"/>
      <c r="G2755" s="138"/>
    </row>
    <row r="2756" ht="15.75" customHeight="1" spans="1:7">
      <c r="A2756" s="139">
        <v>1902</v>
      </c>
      <c r="B2756" s="137" t="s">
        <v>3360</v>
      </c>
      <c r="C2756" s="137" t="s">
        <v>592</v>
      </c>
      <c r="D2756" s="137" t="s">
        <v>593</v>
      </c>
      <c r="E2756" s="139">
        <v>3.67</v>
      </c>
      <c r="F2756" s="138"/>
      <c r="G2756" s="138"/>
    </row>
    <row r="2757" ht="15.75" customHeight="1" spans="1:7">
      <c r="A2757" s="139">
        <v>1901</v>
      </c>
      <c r="B2757" s="137" t="s">
        <v>3361</v>
      </c>
      <c r="C2757" s="137" t="s">
        <v>592</v>
      </c>
      <c r="D2757" s="137" t="s">
        <v>593</v>
      </c>
      <c r="E2757" s="139">
        <v>1.14</v>
      </c>
      <c r="F2757" s="138"/>
      <c r="G2757" s="138"/>
    </row>
    <row r="2758" ht="15.75" customHeight="1" spans="1:7">
      <c r="A2758" s="139">
        <v>1892</v>
      </c>
      <c r="B2758" s="137" t="s">
        <v>3362</v>
      </c>
      <c r="C2758" s="137" t="s">
        <v>592</v>
      </c>
      <c r="D2758" s="137" t="s">
        <v>593</v>
      </c>
      <c r="E2758" s="139">
        <v>2.36</v>
      </c>
      <c r="F2758" s="138"/>
      <c r="G2758" s="138"/>
    </row>
    <row r="2759" ht="15.75" customHeight="1" spans="1:7">
      <c r="A2759" s="139">
        <v>1907</v>
      </c>
      <c r="B2759" s="137" t="s">
        <v>3363</v>
      </c>
      <c r="C2759" s="137" t="s">
        <v>592</v>
      </c>
      <c r="D2759" s="137" t="s">
        <v>593</v>
      </c>
      <c r="E2759" s="139">
        <v>16.22</v>
      </c>
      <c r="F2759" s="138"/>
      <c r="G2759" s="138"/>
    </row>
    <row r="2760" ht="15.75" customHeight="1" spans="1:7">
      <c r="A2760" s="139">
        <v>1894</v>
      </c>
      <c r="B2760" s="137" t="s">
        <v>3364</v>
      </c>
      <c r="C2760" s="137" t="s">
        <v>592</v>
      </c>
      <c r="D2760" s="137" t="s">
        <v>593</v>
      </c>
      <c r="E2760" s="139">
        <v>7.29</v>
      </c>
      <c r="F2760" s="138"/>
      <c r="G2760" s="138"/>
    </row>
    <row r="2761" ht="15.75" customHeight="1" spans="1:7">
      <c r="A2761" s="139">
        <v>1891</v>
      </c>
      <c r="B2761" s="137" t="s">
        <v>3365</v>
      </c>
      <c r="C2761" s="137" t="s">
        <v>592</v>
      </c>
      <c r="D2761" s="137" t="s">
        <v>593</v>
      </c>
      <c r="E2761" s="139">
        <v>1.69</v>
      </c>
      <c r="F2761" s="138"/>
      <c r="G2761" s="138"/>
    </row>
    <row r="2762" ht="15.75" customHeight="1" spans="1:7">
      <c r="A2762" s="139">
        <v>1896</v>
      </c>
      <c r="B2762" s="137" t="s">
        <v>3366</v>
      </c>
      <c r="C2762" s="137" t="s">
        <v>592</v>
      </c>
      <c r="D2762" s="137" t="s">
        <v>593</v>
      </c>
      <c r="E2762" s="139">
        <v>21.78</v>
      </c>
      <c r="F2762" s="138"/>
      <c r="G2762" s="138"/>
    </row>
    <row r="2763" ht="15.75" customHeight="1" spans="1:7">
      <c r="A2763" s="139">
        <v>1895</v>
      </c>
      <c r="B2763" s="137" t="s">
        <v>3367</v>
      </c>
      <c r="C2763" s="137" t="s">
        <v>592</v>
      </c>
      <c r="D2763" s="137" t="s">
        <v>593</v>
      </c>
      <c r="E2763" s="139">
        <v>38.27</v>
      </c>
      <c r="F2763" s="138"/>
      <c r="G2763" s="138"/>
    </row>
    <row r="2764" ht="15.75" customHeight="1" spans="1:7">
      <c r="A2764" s="139">
        <v>2643</v>
      </c>
      <c r="B2764" s="137" t="s">
        <v>3368</v>
      </c>
      <c r="C2764" s="137" t="s">
        <v>592</v>
      </c>
      <c r="D2764" s="137" t="s">
        <v>639</v>
      </c>
      <c r="E2764" s="139">
        <v>7.41</v>
      </c>
      <c r="F2764" s="138"/>
      <c r="G2764" s="138"/>
    </row>
    <row r="2765" ht="15.75" customHeight="1" spans="1:7">
      <c r="A2765" s="139">
        <v>2641</v>
      </c>
      <c r="B2765" s="137" t="s">
        <v>3369</v>
      </c>
      <c r="C2765" s="137" t="s">
        <v>592</v>
      </c>
      <c r="D2765" s="137" t="s">
        <v>639</v>
      </c>
      <c r="E2765" s="139">
        <v>25.99</v>
      </c>
      <c r="F2765" s="138"/>
      <c r="G2765" s="138"/>
    </row>
    <row r="2766" ht="15.75" customHeight="1" spans="1:7">
      <c r="A2766" s="139">
        <v>2636</v>
      </c>
      <c r="B2766" s="137" t="s">
        <v>3370</v>
      </c>
      <c r="C2766" s="137" t="s">
        <v>592</v>
      </c>
      <c r="D2766" s="137" t="s">
        <v>639</v>
      </c>
      <c r="E2766" s="139">
        <v>1.67</v>
      </c>
      <c r="F2766" s="138"/>
      <c r="G2766" s="138"/>
    </row>
    <row r="2767" ht="15.75" customHeight="1" spans="1:7">
      <c r="A2767" s="139">
        <v>2637</v>
      </c>
      <c r="B2767" s="137" t="s">
        <v>3371</v>
      </c>
      <c r="C2767" s="137" t="s">
        <v>592</v>
      </c>
      <c r="D2767" s="137" t="s">
        <v>639</v>
      </c>
      <c r="E2767" s="139">
        <v>1.78</v>
      </c>
      <c r="F2767" s="138"/>
      <c r="G2767" s="138"/>
    </row>
    <row r="2768" ht="15.75" customHeight="1" spans="1:7">
      <c r="A2768" s="139">
        <v>2638</v>
      </c>
      <c r="B2768" s="137" t="s">
        <v>3372</v>
      </c>
      <c r="C2768" s="137" t="s">
        <v>592</v>
      </c>
      <c r="D2768" s="137" t="s">
        <v>639</v>
      </c>
      <c r="E2768" s="139">
        <v>2.07</v>
      </c>
      <c r="F2768" s="138"/>
      <c r="G2768" s="138"/>
    </row>
    <row r="2769" ht="15.75" customHeight="1" spans="1:7">
      <c r="A2769" s="139">
        <v>2639</v>
      </c>
      <c r="B2769" s="137" t="s">
        <v>3373</v>
      </c>
      <c r="C2769" s="137" t="s">
        <v>592</v>
      </c>
      <c r="D2769" s="137" t="s">
        <v>639</v>
      </c>
      <c r="E2769" s="139">
        <v>3.67</v>
      </c>
      <c r="F2769" s="138"/>
      <c r="G2769" s="138"/>
    </row>
    <row r="2770" ht="15.75" customHeight="1" spans="1:7">
      <c r="A2770" s="139">
        <v>2644</v>
      </c>
      <c r="B2770" s="137" t="s">
        <v>3374</v>
      </c>
      <c r="C2770" s="137" t="s">
        <v>592</v>
      </c>
      <c r="D2770" s="137" t="s">
        <v>639</v>
      </c>
      <c r="E2770" s="139">
        <v>5.31</v>
      </c>
      <c r="F2770" s="138"/>
      <c r="G2770" s="138"/>
    </row>
    <row r="2771" ht="15.75" customHeight="1" spans="1:7">
      <c r="A2771" s="139">
        <v>2640</v>
      </c>
      <c r="B2771" s="137" t="s">
        <v>3375</v>
      </c>
      <c r="C2771" s="137" t="s">
        <v>592</v>
      </c>
      <c r="D2771" s="137" t="s">
        <v>639</v>
      </c>
      <c r="E2771" s="139">
        <v>10.81</v>
      </c>
      <c r="F2771" s="138"/>
      <c r="G2771" s="138"/>
    </row>
    <row r="2772" ht="15.75" customHeight="1" spans="1:7">
      <c r="A2772" s="139">
        <v>2642</v>
      </c>
      <c r="B2772" s="137" t="s">
        <v>3376</v>
      </c>
      <c r="C2772" s="137" t="s">
        <v>592</v>
      </c>
      <c r="D2772" s="137" t="s">
        <v>639</v>
      </c>
      <c r="E2772" s="139">
        <v>16.47</v>
      </c>
      <c r="F2772" s="138"/>
      <c r="G2772" s="138"/>
    </row>
    <row r="2773" ht="15.75" customHeight="1" spans="1:7">
      <c r="A2773" s="139">
        <v>39855</v>
      </c>
      <c r="B2773" s="137" t="s">
        <v>3377</v>
      </c>
      <c r="C2773" s="137" t="s">
        <v>592</v>
      </c>
      <c r="D2773" s="137" t="s">
        <v>639</v>
      </c>
      <c r="E2773" s="139">
        <v>2.76</v>
      </c>
      <c r="F2773" s="138"/>
      <c r="G2773" s="138"/>
    </row>
    <row r="2774" ht="15.75" customHeight="1" spans="1:7">
      <c r="A2774" s="139">
        <v>39856</v>
      </c>
      <c r="B2774" s="137" t="s">
        <v>3378</v>
      </c>
      <c r="C2774" s="137" t="s">
        <v>592</v>
      </c>
      <c r="D2774" s="137" t="s">
        <v>639</v>
      </c>
      <c r="E2774" s="139">
        <v>6.5</v>
      </c>
      <c r="F2774" s="138"/>
      <c r="G2774" s="138"/>
    </row>
    <row r="2775" ht="15.75" customHeight="1" spans="1:7">
      <c r="A2775" s="139">
        <v>39857</v>
      </c>
      <c r="B2775" s="137" t="s">
        <v>3379</v>
      </c>
      <c r="C2775" s="137" t="s">
        <v>592</v>
      </c>
      <c r="D2775" s="137" t="s">
        <v>639</v>
      </c>
      <c r="E2775" s="139">
        <v>10.52</v>
      </c>
      <c r="F2775" s="138"/>
      <c r="G2775" s="138"/>
    </row>
    <row r="2776" ht="15.75" customHeight="1" spans="1:7">
      <c r="A2776" s="139">
        <v>39858</v>
      </c>
      <c r="B2776" s="137" t="s">
        <v>3380</v>
      </c>
      <c r="C2776" s="137" t="s">
        <v>592</v>
      </c>
      <c r="D2776" s="137" t="s">
        <v>639</v>
      </c>
      <c r="E2776" s="139">
        <v>23.35</v>
      </c>
      <c r="F2776" s="138"/>
      <c r="G2776" s="138"/>
    </row>
    <row r="2777" ht="15.75" customHeight="1" spans="1:7">
      <c r="A2777" s="139">
        <v>39859</v>
      </c>
      <c r="B2777" s="137" t="s">
        <v>3381</v>
      </c>
      <c r="C2777" s="137" t="s">
        <v>592</v>
      </c>
      <c r="D2777" s="137" t="s">
        <v>639</v>
      </c>
      <c r="E2777" s="139">
        <v>35.99</v>
      </c>
      <c r="F2777" s="138"/>
      <c r="G2777" s="138"/>
    </row>
    <row r="2778" ht="15.75" customHeight="1" spans="1:7">
      <c r="A2778" s="139">
        <v>39860</v>
      </c>
      <c r="B2778" s="137" t="s">
        <v>3382</v>
      </c>
      <c r="C2778" s="137" t="s">
        <v>592</v>
      </c>
      <c r="D2778" s="137" t="s">
        <v>639</v>
      </c>
      <c r="E2778" s="139">
        <v>55.23</v>
      </c>
      <c r="F2778" s="138"/>
      <c r="G2778" s="138"/>
    </row>
    <row r="2779" ht="15.75" customHeight="1" spans="1:7">
      <c r="A2779" s="139">
        <v>39861</v>
      </c>
      <c r="B2779" s="137" t="s">
        <v>3383</v>
      </c>
      <c r="C2779" s="137" t="s">
        <v>592</v>
      </c>
      <c r="D2779" s="137" t="s">
        <v>639</v>
      </c>
      <c r="E2779" s="139">
        <v>157.69</v>
      </c>
      <c r="F2779" s="138"/>
      <c r="G2779" s="138"/>
    </row>
    <row r="2780" ht="15.75" customHeight="1" spans="1:7">
      <c r="A2780" s="139">
        <v>3867</v>
      </c>
      <c r="B2780" s="137" t="s">
        <v>3384</v>
      </c>
      <c r="C2780" s="137" t="s">
        <v>592</v>
      </c>
      <c r="D2780" s="137" t="s">
        <v>593</v>
      </c>
      <c r="E2780" s="139">
        <v>74.05</v>
      </c>
      <c r="F2780" s="138"/>
      <c r="G2780" s="138"/>
    </row>
    <row r="2781" ht="15.75" customHeight="1" spans="1:7">
      <c r="A2781" s="139">
        <v>3861</v>
      </c>
      <c r="B2781" s="137" t="s">
        <v>3385</v>
      </c>
      <c r="C2781" s="137" t="s">
        <v>592</v>
      </c>
      <c r="D2781" s="137" t="s">
        <v>593</v>
      </c>
      <c r="E2781" s="139">
        <v>0.76</v>
      </c>
      <c r="F2781" s="138"/>
      <c r="G2781" s="138"/>
    </row>
    <row r="2782" ht="15.75" customHeight="1" spans="1:7">
      <c r="A2782" s="139">
        <v>3904</v>
      </c>
      <c r="B2782" s="137" t="s">
        <v>3386</v>
      </c>
      <c r="C2782" s="137" t="s">
        <v>592</v>
      </c>
      <c r="D2782" s="137" t="s">
        <v>593</v>
      </c>
      <c r="E2782" s="139">
        <v>0.81</v>
      </c>
      <c r="F2782" s="138"/>
      <c r="G2782" s="138"/>
    </row>
    <row r="2783" ht="15.75" customHeight="1" spans="1:7">
      <c r="A2783" s="139">
        <v>3903</v>
      </c>
      <c r="B2783" s="137" t="s">
        <v>3387</v>
      </c>
      <c r="C2783" s="137" t="s">
        <v>592</v>
      </c>
      <c r="D2783" s="137" t="s">
        <v>593</v>
      </c>
      <c r="E2783" s="139">
        <v>1.99</v>
      </c>
      <c r="F2783" s="138"/>
      <c r="G2783" s="138"/>
    </row>
    <row r="2784" ht="15.75" customHeight="1" spans="1:7">
      <c r="A2784" s="139">
        <v>3862</v>
      </c>
      <c r="B2784" s="137" t="s">
        <v>3388</v>
      </c>
      <c r="C2784" s="137" t="s">
        <v>592</v>
      </c>
      <c r="D2784" s="137" t="s">
        <v>593</v>
      </c>
      <c r="E2784" s="139">
        <v>4.23</v>
      </c>
      <c r="F2784" s="138"/>
      <c r="G2784" s="138"/>
    </row>
    <row r="2785" ht="15.75" customHeight="1" spans="1:7">
      <c r="A2785" s="139">
        <v>3863</v>
      </c>
      <c r="B2785" s="137" t="s">
        <v>3389</v>
      </c>
      <c r="C2785" s="137" t="s">
        <v>592</v>
      </c>
      <c r="D2785" s="137" t="s">
        <v>593</v>
      </c>
      <c r="E2785" s="139">
        <v>4.34</v>
      </c>
      <c r="F2785" s="138"/>
      <c r="G2785" s="138"/>
    </row>
    <row r="2786" ht="15.75" customHeight="1" spans="1:7">
      <c r="A2786" s="139">
        <v>3864</v>
      </c>
      <c r="B2786" s="137" t="s">
        <v>3390</v>
      </c>
      <c r="C2786" s="137" t="s">
        <v>592</v>
      </c>
      <c r="D2786" s="137" t="s">
        <v>593</v>
      </c>
      <c r="E2786" s="139">
        <v>13.28</v>
      </c>
      <c r="F2786" s="138"/>
      <c r="G2786" s="138"/>
    </row>
    <row r="2787" ht="15.75" customHeight="1" spans="1:7">
      <c r="A2787" s="139">
        <v>3865</v>
      </c>
      <c r="B2787" s="137" t="s">
        <v>3391</v>
      </c>
      <c r="C2787" s="137" t="s">
        <v>592</v>
      </c>
      <c r="D2787" s="137" t="s">
        <v>593</v>
      </c>
      <c r="E2787" s="139">
        <v>19.42</v>
      </c>
      <c r="F2787" s="138"/>
      <c r="G2787" s="138"/>
    </row>
    <row r="2788" ht="15.75" customHeight="1" spans="1:7">
      <c r="A2788" s="139">
        <v>3866</v>
      </c>
      <c r="B2788" s="137" t="s">
        <v>3392</v>
      </c>
      <c r="C2788" s="137" t="s">
        <v>592</v>
      </c>
      <c r="D2788" s="137" t="s">
        <v>593</v>
      </c>
      <c r="E2788" s="139">
        <v>43.61</v>
      </c>
      <c r="F2788" s="138"/>
      <c r="G2788" s="138"/>
    </row>
    <row r="2789" ht="15.75" customHeight="1" spans="1:7">
      <c r="A2789" s="139">
        <v>3878</v>
      </c>
      <c r="B2789" s="137" t="s">
        <v>3393</v>
      </c>
      <c r="C2789" s="137" t="s">
        <v>592</v>
      </c>
      <c r="D2789" s="137" t="s">
        <v>593</v>
      </c>
      <c r="E2789" s="139">
        <v>11.89</v>
      </c>
      <c r="F2789" s="138"/>
      <c r="G2789" s="138"/>
    </row>
    <row r="2790" ht="15.75" customHeight="1" spans="1:7">
      <c r="A2790" s="139">
        <v>3883</v>
      </c>
      <c r="B2790" s="137" t="s">
        <v>3394</v>
      </c>
      <c r="C2790" s="137" t="s">
        <v>592</v>
      </c>
      <c r="D2790" s="137" t="s">
        <v>593</v>
      </c>
      <c r="E2790" s="139">
        <v>1.52</v>
      </c>
      <c r="F2790" s="138"/>
      <c r="G2790" s="138"/>
    </row>
    <row r="2791" ht="15.75" customHeight="1" spans="1:7">
      <c r="A2791" s="139">
        <v>3876</v>
      </c>
      <c r="B2791" s="137" t="s">
        <v>3395</v>
      </c>
      <c r="C2791" s="137" t="s">
        <v>592</v>
      </c>
      <c r="D2791" s="137" t="s">
        <v>593</v>
      </c>
      <c r="E2791" s="139">
        <v>4.73</v>
      </c>
      <c r="F2791" s="138"/>
      <c r="G2791" s="138"/>
    </row>
    <row r="2792" ht="15.75" customHeight="1" spans="1:7">
      <c r="A2792" s="139">
        <v>3884</v>
      </c>
      <c r="B2792" s="137" t="s">
        <v>3396</v>
      </c>
      <c r="C2792" s="137" t="s">
        <v>592</v>
      </c>
      <c r="D2792" s="137" t="s">
        <v>593</v>
      </c>
      <c r="E2792" s="139">
        <v>2.41</v>
      </c>
      <c r="F2792" s="138"/>
      <c r="G2792" s="138"/>
    </row>
    <row r="2793" ht="15.75" customHeight="1" spans="1:7">
      <c r="A2793" s="139">
        <v>12892</v>
      </c>
      <c r="B2793" s="137" t="s">
        <v>3397</v>
      </c>
      <c r="C2793" s="137" t="s">
        <v>1011</v>
      </c>
      <c r="D2793" s="137" t="s">
        <v>593</v>
      </c>
      <c r="E2793" s="139">
        <v>14.58</v>
      </c>
      <c r="F2793" s="138"/>
      <c r="G2793" s="138"/>
    </row>
    <row r="2794" ht="15.75" customHeight="1" spans="1:7">
      <c r="A2794" s="139">
        <v>38447</v>
      </c>
      <c r="B2794" s="137" t="s">
        <v>3398</v>
      </c>
      <c r="C2794" s="137" t="s">
        <v>592</v>
      </c>
      <c r="D2794" s="137" t="s">
        <v>639</v>
      </c>
      <c r="E2794" s="139">
        <v>81.65</v>
      </c>
      <c r="F2794" s="138"/>
      <c r="G2794" s="138"/>
    </row>
    <row r="2795" ht="15.75" customHeight="1" spans="1:7">
      <c r="A2795" s="139">
        <v>36320</v>
      </c>
      <c r="B2795" s="137" t="s">
        <v>3399</v>
      </c>
      <c r="C2795" s="137" t="s">
        <v>592</v>
      </c>
      <c r="D2795" s="137" t="s">
        <v>639</v>
      </c>
      <c r="E2795" s="139">
        <v>2.19</v>
      </c>
      <c r="F2795" s="138"/>
      <c r="G2795" s="138"/>
    </row>
    <row r="2796" ht="15.75" customHeight="1" spans="1:7">
      <c r="A2796" s="139">
        <v>36324</v>
      </c>
      <c r="B2796" s="137" t="s">
        <v>3400</v>
      </c>
      <c r="C2796" s="137" t="s">
        <v>592</v>
      </c>
      <c r="D2796" s="137" t="s">
        <v>639</v>
      </c>
      <c r="E2796" s="139">
        <v>2</v>
      </c>
      <c r="F2796" s="138"/>
      <c r="G2796" s="138"/>
    </row>
    <row r="2797" ht="15.75" customHeight="1" spans="1:7">
      <c r="A2797" s="139">
        <v>38441</v>
      </c>
      <c r="B2797" s="137" t="s">
        <v>3401</v>
      </c>
      <c r="C2797" s="137" t="s">
        <v>592</v>
      </c>
      <c r="D2797" s="137" t="s">
        <v>639</v>
      </c>
      <c r="E2797" s="139">
        <v>3.59</v>
      </c>
      <c r="F2797" s="138"/>
      <c r="G2797" s="138"/>
    </row>
    <row r="2798" ht="15.75" customHeight="1" spans="1:7">
      <c r="A2798" s="139">
        <v>38442</v>
      </c>
      <c r="B2798" s="137" t="s">
        <v>3402</v>
      </c>
      <c r="C2798" s="137" t="s">
        <v>592</v>
      </c>
      <c r="D2798" s="137" t="s">
        <v>639</v>
      </c>
      <c r="E2798" s="139">
        <v>10.2</v>
      </c>
      <c r="F2798" s="138"/>
      <c r="G2798" s="138"/>
    </row>
    <row r="2799" ht="15.75" customHeight="1" spans="1:7">
      <c r="A2799" s="139">
        <v>38443</v>
      </c>
      <c r="B2799" s="137" t="s">
        <v>3403</v>
      </c>
      <c r="C2799" s="137" t="s">
        <v>592</v>
      </c>
      <c r="D2799" s="137" t="s">
        <v>639</v>
      </c>
      <c r="E2799" s="139">
        <v>12.38</v>
      </c>
      <c r="F2799" s="138"/>
      <c r="G2799" s="138"/>
    </row>
    <row r="2800" ht="15.75" customHeight="1" spans="1:7">
      <c r="A2800" s="139">
        <v>38444</v>
      </c>
      <c r="B2800" s="137" t="s">
        <v>3404</v>
      </c>
      <c r="C2800" s="137" t="s">
        <v>592</v>
      </c>
      <c r="D2800" s="137" t="s">
        <v>639</v>
      </c>
      <c r="E2800" s="139">
        <v>20.79</v>
      </c>
      <c r="F2800" s="138"/>
      <c r="G2800" s="138"/>
    </row>
    <row r="2801" ht="15.75" customHeight="1" spans="1:7">
      <c r="A2801" s="139">
        <v>38445</v>
      </c>
      <c r="B2801" s="137" t="s">
        <v>3405</v>
      </c>
      <c r="C2801" s="137" t="s">
        <v>592</v>
      </c>
      <c r="D2801" s="137" t="s">
        <v>639</v>
      </c>
      <c r="E2801" s="139">
        <v>38.54</v>
      </c>
      <c r="F2801" s="138"/>
      <c r="G2801" s="138"/>
    </row>
    <row r="2802" ht="15.75" customHeight="1" spans="1:7">
      <c r="A2802" s="139">
        <v>38446</v>
      </c>
      <c r="B2802" s="137" t="s">
        <v>3406</v>
      </c>
      <c r="C2802" s="137" t="s">
        <v>592</v>
      </c>
      <c r="D2802" s="137" t="s">
        <v>639</v>
      </c>
      <c r="E2802" s="139">
        <v>63.08</v>
      </c>
      <c r="F2802" s="138"/>
      <c r="G2802" s="138"/>
    </row>
    <row r="2803" ht="15.75" customHeight="1" spans="1:7">
      <c r="A2803" s="139">
        <v>3837</v>
      </c>
      <c r="B2803" s="137" t="s">
        <v>3407</v>
      </c>
      <c r="C2803" s="137" t="s">
        <v>592</v>
      </c>
      <c r="D2803" s="137" t="s">
        <v>639</v>
      </c>
      <c r="E2803" s="139">
        <v>40.93</v>
      </c>
      <c r="F2803" s="138"/>
      <c r="G2803" s="138"/>
    </row>
    <row r="2804" ht="15.75" customHeight="1" spans="1:7">
      <c r="A2804" s="139">
        <v>3845</v>
      </c>
      <c r="B2804" s="137" t="s">
        <v>3408</v>
      </c>
      <c r="C2804" s="137" t="s">
        <v>592</v>
      </c>
      <c r="D2804" s="137" t="s">
        <v>639</v>
      </c>
      <c r="E2804" s="139">
        <v>14.95</v>
      </c>
      <c r="F2804" s="138"/>
      <c r="G2804" s="138"/>
    </row>
    <row r="2805" ht="15.75" customHeight="1" spans="1:7">
      <c r="A2805" s="139">
        <v>11045</v>
      </c>
      <c r="B2805" s="137" t="s">
        <v>3409</v>
      </c>
      <c r="C2805" s="137" t="s">
        <v>592</v>
      </c>
      <c r="D2805" s="137" t="s">
        <v>639</v>
      </c>
      <c r="E2805" s="139">
        <v>28.84</v>
      </c>
      <c r="F2805" s="138"/>
      <c r="G2805" s="138"/>
    </row>
    <row r="2806" ht="15.75" customHeight="1" spans="1:7">
      <c r="A2806" s="139">
        <v>20170</v>
      </c>
      <c r="B2806" s="137" t="s">
        <v>3410</v>
      </c>
      <c r="C2806" s="137" t="s">
        <v>592</v>
      </c>
      <c r="D2806" s="137" t="s">
        <v>593</v>
      </c>
      <c r="E2806" s="139">
        <v>11.04</v>
      </c>
      <c r="F2806" s="138"/>
      <c r="G2806" s="138"/>
    </row>
    <row r="2807" ht="15.75" customHeight="1" spans="1:7">
      <c r="A2807" s="139">
        <v>20171</v>
      </c>
      <c r="B2807" s="137" t="s">
        <v>3411</v>
      </c>
      <c r="C2807" s="137" t="s">
        <v>592</v>
      </c>
      <c r="D2807" s="137" t="s">
        <v>593</v>
      </c>
      <c r="E2807" s="139">
        <v>31.83</v>
      </c>
      <c r="F2807" s="138"/>
      <c r="G2807" s="138"/>
    </row>
    <row r="2808" ht="15.75" customHeight="1" spans="1:7">
      <c r="A2808" s="139">
        <v>20167</v>
      </c>
      <c r="B2808" s="137" t="s">
        <v>3412</v>
      </c>
      <c r="C2808" s="137" t="s">
        <v>592</v>
      </c>
      <c r="D2808" s="137" t="s">
        <v>593</v>
      </c>
      <c r="E2808" s="139">
        <v>4</v>
      </c>
      <c r="F2808" s="138"/>
      <c r="G2808" s="138"/>
    </row>
    <row r="2809" ht="15.75" customHeight="1" spans="1:7">
      <c r="A2809" s="139">
        <v>20168</v>
      </c>
      <c r="B2809" s="137" t="s">
        <v>3413</v>
      </c>
      <c r="C2809" s="137" t="s">
        <v>592</v>
      </c>
      <c r="D2809" s="137" t="s">
        <v>593</v>
      </c>
      <c r="E2809" s="139">
        <v>8.24</v>
      </c>
      <c r="F2809" s="138"/>
      <c r="G2809" s="138"/>
    </row>
    <row r="2810" ht="15.75" customHeight="1" spans="1:7">
      <c r="A2810" s="139">
        <v>20169</v>
      </c>
      <c r="B2810" s="137" t="s">
        <v>3414</v>
      </c>
      <c r="C2810" s="137" t="s">
        <v>592</v>
      </c>
      <c r="D2810" s="137" t="s">
        <v>593</v>
      </c>
      <c r="E2810" s="139">
        <v>9.61</v>
      </c>
      <c r="F2810" s="138"/>
      <c r="G2810" s="138"/>
    </row>
    <row r="2811" ht="15.75" customHeight="1" spans="1:7">
      <c r="A2811" s="139">
        <v>3899</v>
      </c>
      <c r="B2811" s="137" t="s">
        <v>3415</v>
      </c>
      <c r="C2811" s="137" t="s">
        <v>592</v>
      </c>
      <c r="D2811" s="137" t="s">
        <v>593</v>
      </c>
      <c r="E2811" s="139">
        <v>5.33</v>
      </c>
      <c r="F2811" s="138"/>
      <c r="G2811" s="138"/>
    </row>
    <row r="2812" ht="15.75" customHeight="1" spans="1:7">
      <c r="A2812" s="139">
        <v>38676</v>
      </c>
      <c r="B2812" s="137" t="s">
        <v>3416</v>
      </c>
      <c r="C2812" s="137" t="s">
        <v>592</v>
      </c>
      <c r="D2812" s="137" t="s">
        <v>593</v>
      </c>
      <c r="E2812" s="139">
        <v>26.67</v>
      </c>
      <c r="F2812" s="138"/>
      <c r="G2812" s="138"/>
    </row>
    <row r="2813" ht="15.75" customHeight="1" spans="1:7">
      <c r="A2813" s="139">
        <v>3897</v>
      </c>
      <c r="B2813" s="137" t="s">
        <v>3417</v>
      </c>
      <c r="C2813" s="137" t="s">
        <v>592</v>
      </c>
      <c r="D2813" s="137" t="s">
        <v>593</v>
      </c>
      <c r="E2813" s="139">
        <v>1.3</v>
      </c>
      <c r="F2813" s="138"/>
      <c r="G2813" s="138"/>
    </row>
    <row r="2814" ht="15.75" customHeight="1" spans="1:7">
      <c r="A2814" s="139">
        <v>3875</v>
      </c>
      <c r="B2814" s="137" t="s">
        <v>3418</v>
      </c>
      <c r="C2814" s="137" t="s">
        <v>592</v>
      </c>
      <c r="D2814" s="137" t="s">
        <v>593</v>
      </c>
      <c r="E2814" s="139">
        <v>2.69</v>
      </c>
      <c r="F2814" s="138"/>
      <c r="G2814" s="138"/>
    </row>
    <row r="2815" ht="15.75" customHeight="1" spans="1:7">
      <c r="A2815" s="139">
        <v>3898</v>
      </c>
      <c r="B2815" s="137" t="s">
        <v>3419</v>
      </c>
      <c r="C2815" s="137" t="s">
        <v>592</v>
      </c>
      <c r="D2815" s="137" t="s">
        <v>593</v>
      </c>
      <c r="E2815" s="139">
        <v>5.45</v>
      </c>
      <c r="F2815" s="138"/>
      <c r="G2815" s="138"/>
    </row>
    <row r="2816" ht="15.75" customHeight="1" spans="1:7">
      <c r="A2816" s="139">
        <v>3855</v>
      </c>
      <c r="B2816" s="137" t="s">
        <v>3420</v>
      </c>
      <c r="C2816" s="137" t="s">
        <v>592</v>
      </c>
      <c r="D2816" s="137" t="s">
        <v>593</v>
      </c>
      <c r="E2816" s="139">
        <v>5.13</v>
      </c>
      <c r="F2816" s="138"/>
      <c r="G2816" s="138"/>
    </row>
    <row r="2817" ht="15.75" customHeight="1" spans="1:7">
      <c r="A2817" s="139">
        <v>3874</v>
      </c>
      <c r="B2817" s="137" t="s">
        <v>3421</v>
      </c>
      <c r="C2817" s="137" t="s">
        <v>592</v>
      </c>
      <c r="D2817" s="137" t="s">
        <v>593</v>
      </c>
      <c r="E2817" s="139">
        <v>5.95</v>
      </c>
      <c r="F2817" s="138"/>
      <c r="G2817" s="138"/>
    </row>
    <row r="2818" ht="15.75" customHeight="1" spans="1:7">
      <c r="A2818" s="139">
        <v>3870</v>
      </c>
      <c r="B2818" s="137" t="s">
        <v>3422</v>
      </c>
      <c r="C2818" s="137" t="s">
        <v>592</v>
      </c>
      <c r="D2818" s="137" t="s">
        <v>593</v>
      </c>
      <c r="E2818" s="139">
        <v>6.53</v>
      </c>
      <c r="F2818" s="138"/>
      <c r="G2818" s="138"/>
    </row>
    <row r="2819" ht="15.75" customHeight="1" spans="1:7">
      <c r="A2819" s="139">
        <v>38678</v>
      </c>
      <c r="B2819" s="137" t="s">
        <v>3423</v>
      </c>
      <c r="C2819" s="137" t="s">
        <v>592</v>
      </c>
      <c r="D2819" s="137" t="s">
        <v>593</v>
      </c>
      <c r="E2819" s="139">
        <v>17.28</v>
      </c>
      <c r="F2819" s="138"/>
      <c r="G2819" s="138"/>
    </row>
    <row r="2820" ht="15.75" customHeight="1" spans="1:7">
      <c r="A2820" s="139">
        <v>3859</v>
      </c>
      <c r="B2820" s="137" t="s">
        <v>3424</v>
      </c>
      <c r="C2820" s="137" t="s">
        <v>592</v>
      </c>
      <c r="D2820" s="137" t="s">
        <v>593</v>
      </c>
      <c r="E2820" s="139">
        <v>1.32</v>
      </c>
      <c r="F2820" s="138"/>
      <c r="G2820" s="138"/>
    </row>
    <row r="2821" ht="15.75" customHeight="1" spans="1:7">
      <c r="A2821" s="139">
        <v>3856</v>
      </c>
      <c r="B2821" s="137" t="s">
        <v>3425</v>
      </c>
      <c r="C2821" s="137" t="s">
        <v>592</v>
      </c>
      <c r="D2821" s="137" t="s">
        <v>593</v>
      </c>
      <c r="E2821" s="139">
        <v>1.82</v>
      </c>
      <c r="F2821" s="138"/>
      <c r="G2821" s="138"/>
    </row>
    <row r="2822" ht="15.75" customHeight="1" spans="1:7">
      <c r="A2822" s="139">
        <v>3906</v>
      </c>
      <c r="B2822" s="137" t="s">
        <v>3426</v>
      </c>
      <c r="C2822" s="137" t="s">
        <v>592</v>
      </c>
      <c r="D2822" s="137" t="s">
        <v>593</v>
      </c>
      <c r="E2822" s="139">
        <v>1.51</v>
      </c>
      <c r="F2822" s="138"/>
      <c r="G2822" s="138"/>
    </row>
    <row r="2823" ht="15.75" customHeight="1" spans="1:7">
      <c r="A2823" s="139">
        <v>3860</v>
      </c>
      <c r="B2823" s="137" t="s">
        <v>3427</v>
      </c>
      <c r="C2823" s="137" t="s">
        <v>592</v>
      </c>
      <c r="D2823" s="137" t="s">
        <v>593</v>
      </c>
      <c r="E2823" s="139">
        <v>4.48</v>
      </c>
      <c r="F2823" s="138"/>
      <c r="G2823" s="138"/>
    </row>
    <row r="2824" ht="15.75" customHeight="1" spans="1:7">
      <c r="A2824" s="139">
        <v>3905</v>
      </c>
      <c r="B2824" s="137" t="s">
        <v>3428</v>
      </c>
      <c r="C2824" s="137" t="s">
        <v>592</v>
      </c>
      <c r="D2824" s="137" t="s">
        <v>593</v>
      </c>
      <c r="E2824" s="139">
        <v>10.27</v>
      </c>
      <c r="F2824" s="138"/>
      <c r="G2824" s="138"/>
    </row>
    <row r="2825" ht="15.75" customHeight="1" spans="1:7">
      <c r="A2825" s="139">
        <v>3871</v>
      </c>
      <c r="B2825" s="137" t="s">
        <v>3429</v>
      </c>
      <c r="C2825" s="137" t="s">
        <v>592</v>
      </c>
      <c r="D2825" s="137" t="s">
        <v>593</v>
      </c>
      <c r="E2825" s="139">
        <v>18.17</v>
      </c>
      <c r="F2825" s="138"/>
      <c r="G2825" s="138"/>
    </row>
    <row r="2826" ht="15.75" customHeight="1" spans="1:7">
      <c r="A2826" s="139">
        <v>39292</v>
      </c>
      <c r="B2826" s="137" t="s">
        <v>3430</v>
      </c>
      <c r="C2826" s="137" t="s">
        <v>592</v>
      </c>
      <c r="D2826" s="137" t="s">
        <v>639</v>
      </c>
      <c r="E2826" s="139">
        <v>7.58</v>
      </c>
      <c r="F2826" s="138"/>
      <c r="G2826" s="138"/>
    </row>
    <row r="2827" ht="15.75" customHeight="1" spans="1:7">
      <c r="A2827" s="139">
        <v>39293</v>
      </c>
      <c r="B2827" s="137" t="s">
        <v>3431</v>
      </c>
      <c r="C2827" s="137" t="s">
        <v>592</v>
      </c>
      <c r="D2827" s="137" t="s">
        <v>639</v>
      </c>
      <c r="E2827" s="139">
        <v>11.78</v>
      </c>
      <c r="F2827" s="138"/>
      <c r="G2827" s="138"/>
    </row>
    <row r="2828" ht="15.75" customHeight="1" spans="1:7">
      <c r="A2828" s="139">
        <v>39294</v>
      </c>
      <c r="B2828" s="137" t="s">
        <v>3432</v>
      </c>
      <c r="C2828" s="137" t="s">
        <v>592</v>
      </c>
      <c r="D2828" s="137" t="s">
        <v>639</v>
      </c>
      <c r="E2828" s="139">
        <v>12.59</v>
      </c>
      <c r="F2828" s="138"/>
      <c r="G2828" s="138"/>
    </row>
    <row r="2829" ht="15.75" customHeight="1" spans="1:7">
      <c r="A2829" s="139">
        <v>39295</v>
      </c>
      <c r="B2829" s="137" t="s">
        <v>3433</v>
      </c>
      <c r="C2829" s="137" t="s">
        <v>592</v>
      </c>
      <c r="D2829" s="137" t="s">
        <v>639</v>
      </c>
      <c r="E2829" s="139">
        <v>17.32</v>
      </c>
      <c r="F2829" s="138"/>
      <c r="G2829" s="138"/>
    </row>
    <row r="2830" ht="15.75" customHeight="1" spans="1:7">
      <c r="A2830" s="139">
        <v>39312</v>
      </c>
      <c r="B2830" s="137" t="s">
        <v>3434</v>
      </c>
      <c r="C2830" s="137" t="s">
        <v>592</v>
      </c>
      <c r="D2830" s="137" t="s">
        <v>639</v>
      </c>
      <c r="E2830" s="139">
        <v>11.62</v>
      </c>
      <c r="F2830" s="138"/>
      <c r="G2830" s="138"/>
    </row>
    <row r="2831" ht="15.75" customHeight="1" spans="1:7">
      <c r="A2831" s="139">
        <v>39313</v>
      </c>
      <c r="B2831" s="137" t="s">
        <v>3435</v>
      </c>
      <c r="C2831" s="137" t="s">
        <v>592</v>
      </c>
      <c r="D2831" s="137" t="s">
        <v>639</v>
      </c>
      <c r="E2831" s="139">
        <v>15.61</v>
      </c>
      <c r="F2831" s="138"/>
      <c r="G2831" s="138"/>
    </row>
    <row r="2832" ht="15.75" customHeight="1" spans="1:7">
      <c r="A2832" s="139">
        <v>39314</v>
      </c>
      <c r="B2832" s="137" t="s">
        <v>3436</v>
      </c>
      <c r="C2832" s="137" t="s">
        <v>592</v>
      </c>
      <c r="D2832" s="137" t="s">
        <v>639</v>
      </c>
      <c r="E2832" s="139">
        <v>22.97</v>
      </c>
      <c r="F2832" s="138"/>
      <c r="G2832" s="138"/>
    </row>
    <row r="2833" ht="15.75" customHeight="1" spans="1:7">
      <c r="A2833" s="139">
        <v>39296</v>
      </c>
      <c r="B2833" s="137" t="s">
        <v>3437</v>
      </c>
      <c r="C2833" s="137" t="s">
        <v>592</v>
      </c>
      <c r="D2833" s="137" t="s">
        <v>639</v>
      </c>
      <c r="E2833" s="139">
        <v>6.91</v>
      </c>
      <c r="F2833" s="138"/>
      <c r="G2833" s="138"/>
    </row>
    <row r="2834" ht="15.75" customHeight="1" spans="1:7">
      <c r="A2834" s="139">
        <v>39297</v>
      </c>
      <c r="B2834" s="137" t="s">
        <v>3438</v>
      </c>
      <c r="C2834" s="137" t="s">
        <v>592</v>
      </c>
      <c r="D2834" s="137" t="s">
        <v>639</v>
      </c>
      <c r="E2834" s="139">
        <v>9.37</v>
      </c>
      <c r="F2834" s="138"/>
      <c r="G2834" s="138"/>
    </row>
    <row r="2835" ht="15.75" customHeight="1" spans="1:7">
      <c r="A2835" s="139">
        <v>39298</v>
      </c>
      <c r="B2835" s="137" t="s">
        <v>3439</v>
      </c>
      <c r="C2835" s="137" t="s">
        <v>592</v>
      </c>
      <c r="D2835" s="137" t="s">
        <v>639</v>
      </c>
      <c r="E2835" s="139">
        <v>17.99</v>
      </c>
      <c r="F2835" s="138"/>
      <c r="G2835" s="138"/>
    </row>
    <row r="2836" ht="15.75" customHeight="1" spans="1:7">
      <c r="A2836" s="139">
        <v>39299</v>
      </c>
      <c r="B2836" s="137" t="s">
        <v>3440</v>
      </c>
      <c r="C2836" s="137" t="s">
        <v>592</v>
      </c>
      <c r="D2836" s="137" t="s">
        <v>639</v>
      </c>
      <c r="E2836" s="139">
        <v>21.32</v>
      </c>
      <c r="F2836" s="138"/>
      <c r="G2836" s="138"/>
    </row>
    <row r="2837" ht="15.75" customHeight="1" spans="1:7">
      <c r="A2837" s="139">
        <v>39308</v>
      </c>
      <c r="B2837" s="137" t="s">
        <v>3441</v>
      </c>
      <c r="C2837" s="137" t="s">
        <v>592</v>
      </c>
      <c r="D2837" s="137" t="s">
        <v>639</v>
      </c>
      <c r="E2837" s="139">
        <v>5.76</v>
      </c>
      <c r="F2837" s="138"/>
      <c r="G2837" s="138"/>
    </row>
    <row r="2838" ht="15.75" customHeight="1" spans="1:7">
      <c r="A2838" s="139">
        <v>39309</v>
      </c>
      <c r="B2838" s="137" t="s">
        <v>3442</v>
      </c>
      <c r="C2838" s="137" t="s">
        <v>592</v>
      </c>
      <c r="D2838" s="137" t="s">
        <v>639</v>
      </c>
      <c r="E2838" s="139">
        <v>6.57</v>
      </c>
      <c r="F2838" s="138"/>
      <c r="G2838" s="138"/>
    </row>
    <row r="2839" ht="15.75" customHeight="1" spans="1:7">
      <c r="A2839" s="139">
        <v>39310</v>
      </c>
      <c r="B2839" s="137" t="s">
        <v>3443</v>
      </c>
      <c r="C2839" s="137" t="s">
        <v>592</v>
      </c>
      <c r="D2839" s="137" t="s">
        <v>639</v>
      </c>
      <c r="E2839" s="139">
        <v>12.27</v>
      </c>
      <c r="F2839" s="138"/>
      <c r="G2839" s="138"/>
    </row>
    <row r="2840" ht="15.75" customHeight="1" spans="1:7">
      <c r="A2840" s="139">
        <v>39311</v>
      </c>
      <c r="B2840" s="137" t="s">
        <v>3444</v>
      </c>
      <c r="C2840" s="137" t="s">
        <v>592</v>
      </c>
      <c r="D2840" s="137" t="s">
        <v>639</v>
      </c>
      <c r="E2840" s="139">
        <v>17.37</v>
      </c>
      <c r="F2840" s="138"/>
      <c r="G2840" s="138"/>
    </row>
    <row r="2841" ht="15.75" customHeight="1" spans="1:7">
      <c r="A2841" s="139">
        <v>37429</v>
      </c>
      <c r="B2841" s="137" t="s">
        <v>3445</v>
      </c>
      <c r="C2841" s="137" t="s">
        <v>592</v>
      </c>
      <c r="D2841" s="137" t="s">
        <v>639</v>
      </c>
      <c r="E2841" s="139">
        <v>2640.33</v>
      </c>
      <c r="F2841" s="138"/>
      <c r="G2841" s="138"/>
    </row>
    <row r="2842" ht="15.75" customHeight="1" spans="1:7">
      <c r="A2842" s="139">
        <v>37426</v>
      </c>
      <c r="B2842" s="137" t="s">
        <v>3446</v>
      </c>
      <c r="C2842" s="137" t="s">
        <v>592</v>
      </c>
      <c r="D2842" s="137" t="s">
        <v>639</v>
      </c>
      <c r="E2842" s="139">
        <v>25.4</v>
      </c>
      <c r="F2842" s="138"/>
      <c r="G2842" s="138"/>
    </row>
    <row r="2843" ht="15.75" customHeight="1" spans="1:7">
      <c r="A2843" s="139">
        <v>37427</v>
      </c>
      <c r="B2843" s="137" t="s">
        <v>3447</v>
      </c>
      <c r="C2843" s="137" t="s">
        <v>592</v>
      </c>
      <c r="D2843" s="137" t="s">
        <v>639</v>
      </c>
      <c r="E2843" s="139">
        <v>60.58</v>
      </c>
      <c r="F2843" s="138"/>
      <c r="G2843" s="138"/>
    </row>
    <row r="2844" ht="15.75" customHeight="1" spans="1:7">
      <c r="A2844" s="139">
        <v>37424</v>
      </c>
      <c r="B2844" s="137" t="s">
        <v>3448</v>
      </c>
      <c r="C2844" s="137" t="s">
        <v>592</v>
      </c>
      <c r="D2844" s="137" t="s">
        <v>639</v>
      </c>
      <c r="E2844" s="139">
        <v>11.67</v>
      </c>
      <c r="F2844" s="138"/>
      <c r="G2844" s="138"/>
    </row>
    <row r="2845" ht="15.75" customHeight="1" spans="1:7">
      <c r="A2845" s="139">
        <v>37428</v>
      </c>
      <c r="B2845" s="137" t="s">
        <v>3449</v>
      </c>
      <c r="C2845" s="137" t="s">
        <v>592</v>
      </c>
      <c r="D2845" s="137" t="s">
        <v>639</v>
      </c>
      <c r="E2845" s="139">
        <v>208.79</v>
      </c>
      <c r="F2845" s="138"/>
      <c r="G2845" s="138"/>
    </row>
    <row r="2846" ht="15.75" customHeight="1" spans="1:7">
      <c r="A2846" s="139">
        <v>37425</v>
      </c>
      <c r="B2846" s="137" t="s">
        <v>3450</v>
      </c>
      <c r="C2846" s="137" t="s">
        <v>592</v>
      </c>
      <c r="D2846" s="137" t="s">
        <v>639</v>
      </c>
      <c r="E2846" s="139">
        <v>12.58</v>
      </c>
      <c r="F2846" s="138"/>
      <c r="G2846" s="138"/>
    </row>
    <row r="2847" ht="15.75" customHeight="1" spans="1:7">
      <c r="A2847" s="139">
        <v>11519</v>
      </c>
      <c r="B2847" s="137" t="s">
        <v>3451</v>
      </c>
      <c r="C2847" s="137" t="s">
        <v>1011</v>
      </c>
      <c r="D2847" s="137" t="s">
        <v>593</v>
      </c>
      <c r="E2847" s="139">
        <v>56.76</v>
      </c>
      <c r="F2847" s="138"/>
      <c r="G2847" s="138"/>
    </row>
    <row r="2848" ht="15.75" customHeight="1" spans="1:7">
      <c r="A2848" s="139">
        <v>11520</v>
      </c>
      <c r="B2848" s="137" t="s">
        <v>3452</v>
      </c>
      <c r="C2848" s="137" t="s">
        <v>1011</v>
      </c>
      <c r="D2848" s="137" t="s">
        <v>593</v>
      </c>
      <c r="E2848" s="139">
        <v>26.24</v>
      </c>
      <c r="F2848" s="138"/>
      <c r="G2848" s="138"/>
    </row>
    <row r="2849" ht="15.75" customHeight="1" spans="1:7">
      <c r="A2849" s="139">
        <v>11518</v>
      </c>
      <c r="B2849" s="137" t="s">
        <v>3453</v>
      </c>
      <c r="C2849" s="137" t="s">
        <v>1011</v>
      </c>
      <c r="D2849" s="137" t="s">
        <v>593</v>
      </c>
      <c r="E2849" s="139">
        <v>95.42</v>
      </c>
      <c r="F2849" s="138"/>
      <c r="G2849" s="138"/>
    </row>
    <row r="2850" ht="15.75" customHeight="1" spans="1:7">
      <c r="A2850" s="139">
        <v>38473</v>
      </c>
      <c r="B2850" s="137" t="s">
        <v>3454</v>
      </c>
      <c r="C2850" s="137" t="s">
        <v>592</v>
      </c>
      <c r="D2850" s="137" t="s">
        <v>593</v>
      </c>
      <c r="E2850" s="139">
        <v>136.36</v>
      </c>
      <c r="F2850" s="138"/>
      <c r="G2850" s="138"/>
    </row>
    <row r="2851" ht="15.75" customHeight="1" spans="1:7">
      <c r="A2851" s="139">
        <v>4244</v>
      </c>
      <c r="B2851" s="137" t="s">
        <v>3455</v>
      </c>
      <c r="C2851" s="137" t="s">
        <v>742</v>
      </c>
      <c r="D2851" s="137" t="s">
        <v>593</v>
      </c>
      <c r="E2851" s="139">
        <v>19.47</v>
      </c>
      <c r="F2851" s="138"/>
      <c r="G2851" s="138"/>
    </row>
    <row r="2852" ht="15.75" customHeight="1" spans="1:7">
      <c r="A2852" s="139">
        <v>40977</v>
      </c>
      <c r="B2852" s="137" t="s">
        <v>3456</v>
      </c>
      <c r="C2852" s="137" t="s">
        <v>744</v>
      </c>
      <c r="D2852" s="137" t="s">
        <v>593</v>
      </c>
      <c r="E2852" s="139">
        <v>3405.27</v>
      </c>
      <c r="F2852" s="138"/>
      <c r="G2852" s="138"/>
    </row>
    <row r="2853" ht="15.75" customHeight="1" spans="1:7">
      <c r="A2853" s="139">
        <v>4115</v>
      </c>
      <c r="B2853" s="137" t="s">
        <v>3457</v>
      </c>
      <c r="C2853" s="137" t="s">
        <v>474</v>
      </c>
      <c r="D2853" s="137" t="s">
        <v>593</v>
      </c>
      <c r="E2853" s="139">
        <v>28.47</v>
      </c>
      <c r="F2853" s="138"/>
      <c r="G2853" s="138"/>
    </row>
    <row r="2854" ht="15.75" customHeight="1" spans="1:7">
      <c r="A2854" s="139">
        <v>4119</v>
      </c>
      <c r="B2854" s="137" t="s">
        <v>3458</v>
      </c>
      <c r="C2854" s="137" t="s">
        <v>474</v>
      </c>
      <c r="D2854" s="137" t="s">
        <v>593</v>
      </c>
      <c r="E2854" s="139">
        <v>57.5</v>
      </c>
      <c r="F2854" s="138"/>
      <c r="G2854" s="138"/>
    </row>
    <row r="2855" ht="15.75" customHeight="1" spans="1:7">
      <c r="A2855" s="139">
        <v>2794</v>
      </c>
      <c r="B2855" s="137" t="s">
        <v>3459</v>
      </c>
      <c r="C2855" s="137" t="s">
        <v>474</v>
      </c>
      <c r="D2855" s="137" t="s">
        <v>593</v>
      </c>
      <c r="E2855" s="139">
        <v>152.55</v>
      </c>
      <c r="F2855" s="138"/>
      <c r="G2855" s="138"/>
    </row>
    <row r="2856" ht="15.75" customHeight="1" spans="1:7">
      <c r="A2856" s="139">
        <v>2788</v>
      </c>
      <c r="B2856" s="137" t="s">
        <v>3460</v>
      </c>
      <c r="C2856" s="137" t="s">
        <v>474</v>
      </c>
      <c r="D2856" s="137" t="s">
        <v>593</v>
      </c>
      <c r="E2856" s="139">
        <v>222.23</v>
      </c>
      <c r="F2856" s="138"/>
      <c r="G2856" s="138"/>
    </row>
    <row r="2857" ht="15.75" customHeight="1" spans="1:7">
      <c r="A2857" s="139">
        <v>4006</v>
      </c>
      <c r="B2857" s="137" t="s">
        <v>3461</v>
      </c>
      <c r="C2857" s="137" t="s">
        <v>740</v>
      </c>
      <c r="D2857" s="137" t="s">
        <v>593</v>
      </c>
      <c r="E2857" s="139">
        <v>2276.39</v>
      </c>
      <c r="F2857" s="138"/>
      <c r="G2857" s="138"/>
    </row>
    <row r="2858" ht="15.75" customHeight="1" spans="1:7">
      <c r="A2858" s="139">
        <v>36151</v>
      </c>
      <c r="B2858" s="137" t="s">
        <v>3462</v>
      </c>
      <c r="C2858" s="137" t="s">
        <v>592</v>
      </c>
      <c r="D2858" s="137" t="s">
        <v>593</v>
      </c>
      <c r="E2858" s="139">
        <v>32.4</v>
      </c>
      <c r="F2858" s="138"/>
      <c r="G2858" s="138"/>
    </row>
    <row r="2859" ht="15.75" customHeight="1" spans="1:7">
      <c r="A2859" s="139">
        <v>37457</v>
      </c>
      <c r="B2859" s="137" t="s">
        <v>3463</v>
      </c>
      <c r="C2859" s="137" t="s">
        <v>474</v>
      </c>
      <c r="D2859" s="137" t="s">
        <v>593</v>
      </c>
      <c r="E2859" s="139">
        <v>3.36</v>
      </c>
      <c r="F2859" s="138"/>
      <c r="G2859" s="138"/>
    </row>
    <row r="2860" ht="15.75" customHeight="1" spans="1:7">
      <c r="A2860" s="139">
        <v>37456</v>
      </c>
      <c r="B2860" s="137" t="s">
        <v>3464</v>
      </c>
      <c r="C2860" s="137" t="s">
        <v>474</v>
      </c>
      <c r="D2860" s="137" t="s">
        <v>593</v>
      </c>
      <c r="E2860" s="139">
        <v>1.77</v>
      </c>
      <c r="F2860" s="138"/>
      <c r="G2860" s="138"/>
    </row>
    <row r="2861" ht="15.75" customHeight="1" spans="1:7">
      <c r="A2861" s="139">
        <v>37461</v>
      </c>
      <c r="B2861" s="137" t="s">
        <v>3465</v>
      </c>
      <c r="C2861" s="137" t="s">
        <v>474</v>
      </c>
      <c r="D2861" s="137" t="s">
        <v>593</v>
      </c>
      <c r="E2861" s="139">
        <v>12.49</v>
      </c>
      <c r="F2861" s="138"/>
      <c r="G2861" s="138"/>
    </row>
    <row r="2862" ht="15.75" customHeight="1" spans="1:7">
      <c r="A2862" s="139">
        <v>37460</v>
      </c>
      <c r="B2862" s="137" t="s">
        <v>3466</v>
      </c>
      <c r="C2862" s="137" t="s">
        <v>474</v>
      </c>
      <c r="D2862" s="137" t="s">
        <v>593</v>
      </c>
      <c r="E2862" s="139">
        <v>17.06</v>
      </c>
      <c r="F2862" s="138"/>
      <c r="G2862" s="138"/>
    </row>
    <row r="2863" ht="15.75" customHeight="1" spans="1:7">
      <c r="A2863" s="139">
        <v>37458</v>
      </c>
      <c r="B2863" s="137" t="s">
        <v>3467</v>
      </c>
      <c r="C2863" s="137" t="s">
        <v>474</v>
      </c>
      <c r="D2863" s="137" t="s">
        <v>599</v>
      </c>
      <c r="E2863" s="139">
        <v>5</v>
      </c>
      <c r="F2863" s="138"/>
      <c r="G2863" s="138"/>
    </row>
    <row r="2864" ht="15.75" customHeight="1" spans="1:7">
      <c r="A2864" s="139">
        <v>37454</v>
      </c>
      <c r="B2864" s="137" t="s">
        <v>3468</v>
      </c>
      <c r="C2864" s="137" t="s">
        <v>474</v>
      </c>
      <c r="D2864" s="137" t="s">
        <v>593</v>
      </c>
      <c r="E2864" s="139">
        <v>1.31</v>
      </c>
      <c r="F2864" s="138"/>
      <c r="G2864" s="138"/>
    </row>
    <row r="2865" ht="15.75" customHeight="1" spans="1:7">
      <c r="A2865" s="139">
        <v>37455</v>
      </c>
      <c r="B2865" s="137" t="s">
        <v>3469</v>
      </c>
      <c r="C2865" s="137" t="s">
        <v>474</v>
      </c>
      <c r="D2865" s="137" t="s">
        <v>593</v>
      </c>
      <c r="E2865" s="139">
        <v>2.2</v>
      </c>
      <c r="F2865" s="138"/>
      <c r="G2865" s="138"/>
    </row>
    <row r="2866" ht="15.75" customHeight="1" spans="1:7">
      <c r="A2866" s="139">
        <v>37459</v>
      </c>
      <c r="B2866" s="137" t="s">
        <v>3470</v>
      </c>
      <c r="C2866" s="137" t="s">
        <v>474</v>
      </c>
      <c r="D2866" s="137" t="s">
        <v>593</v>
      </c>
      <c r="E2866" s="139">
        <v>7.02</v>
      </c>
      <c r="F2866" s="138"/>
      <c r="G2866" s="138"/>
    </row>
    <row r="2867" ht="15.75" customHeight="1" spans="1:7">
      <c r="A2867" s="139">
        <v>21029</v>
      </c>
      <c r="B2867" s="137" t="s">
        <v>3471</v>
      </c>
      <c r="C2867" s="137" t="s">
        <v>592</v>
      </c>
      <c r="D2867" s="137" t="s">
        <v>599</v>
      </c>
      <c r="E2867" s="139">
        <v>450</v>
      </c>
      <c r="F2867" s="138"/>
      <c r="G2867" s="138"/>
    </row>
    <row r="2868" ht="15.75" customHeight="1" spans="1:7">
      <c r="A2868" s="139">
        <v>21030</v>
      </c>
      <c r="B2868" s="137" t="s">
        <v>3472</v>
      </c>
      <c r="C2868" s="137" t="s">
        <v>592</v>
      </c>
      <c r="D2868" s="137" t="s">
        <v>593</v>
      </c>
      <c r="E2868" s="139">
        <v>554.7</v>
      </c>
      <c r="F2868" s="138"/>
      <c r="G2868" s="138"/>
    </row>
    <row r="2869" ht="15.75" customHeight="1" spans="1:7">
      <c r="A2869" s="139">
        <v>21031</v>
      </c>
      <c r="B2869" s="137" t="s">
        <v>3473</v>
      </c>
      <c r="C2869" s="137" t="s">
        <v>592</v>
      </c>
      <c r="D2869" s="137" t="s">
        <v>593</v>
      </c>
      <c r="E2869" s="139">
        <v>690.59</v>
      </c>
      <c r="F2869" s="138"/>
      <c r="G2869" s="138"/>
    </row>
    <row r="2870" ht="15.75" customHeight="1" spans="1:7">
      <c r="A2870" s="139">
        <v>21032</v>
      </c>
      <c r="B2870" s="137" t="s">
        <v>3474</v>
      </c>
      <c r="C2870" s="137" t="s">
        <v>592</v>
      </c>
      <c r="D2870" s="137" t="s">
        <v>593</v>
      </c>
      <c r="E2870" s="139">
        <v>737.37</v>
      </c>
      <c r="F2870" s="138"/>
      <c r="G2870" s="138"/>
    </row>
    <row r="2871" ht="15.75" customHeight="1" spans="1:7">
      <c r="A2871" s="139">
        <v>37527</v>
      </c>
      <c r="B2871" s="137" t="s">
        <v>3475</v>
      </c>
      <c r="C2871" s="137" t="s">
        <v>592</v>
      </c>
      <c r="D2871" s="137" t="s">
        <v>593</v>
      </c>
      <c r="E2871" s="139">
        <v>666.08</v>
      </c>
      <c r="F2871" s="138"/>
      <c r="G2871" s="138"/>
    </row>
    <row r="2872" ht="15.75" customHeight="1" spans="1:7">
      <c r="A2872" s="139">
        <v>37528</v>
      </c>
      <c r="B2872" s="137" t="s">
        <v>3476</v>
      </c>
      <c r="C2872" s="137" t="s">
        <v>592</v>
      </c>
      <c r="D2872" s="137" t="s">
        <v>593</v>
      </c>
      <c r="E2872" s="139">
        <v>794.18</v>
      </c>
      <c r="F2872" s="138"/>
      <c r="G2872" s="138"/>
    </row>
    <row r="2873" ht="15.75" customHeight="1" spans="1:7">
      <c r="A2873" s="139">
        <v>37529</v>
      </c>
      <c r="B2873" s="137" t="s">
        <v>3477</v>
      </c>
      <c r="C2873" s="137" t="s">
        <v>592</v>
      </c>
      <c r="D2873" s="137" t="s">
        <v>593</v>
      </c>
      <c r="E2873" s="139">
        <v>801.98</v>
      </c>
      <c r="F2873" s="138"/>
      <c r="G2873" s="138"/>
    </row>
    <row r="2874" ht="15.75" customHeight="1" spans="1:7">
      <c r="A2874" s="139">
        <v>37530</v>
      </c>
      <c r="B2874" s="137" t="s">
        <v>3478</v>
      </c>
      <c r="C2874" s="137" t="s">
        <v>592</v>
      </c>
      <c r="D2874" s="137" t="s">
        <v>593</v>
      </c>
      <c r="E2874" s="139">
        <v>1047.02</v>
      </c>
      <c r="F2874" s="138"/>
      <c r="G2874" s="138"/>
    </row>
    <row r="2875" ht="15.75" customHeight="1" spans="1:7">
      <c r="A2875" s="139">
        <v>21034</v>
      </c>
      <c r="B2875" s="137" t="s">
        <v>3479</v>
      </c>
      <c r="C2875" s="137" t="s">
        <v>592</v>
      </c>
      <c r="D2875" s="137" t="s">
        <v>593</v>
      </c>
      <c r="E2875" s="139">
        <v>893.31</v>
      </c>
      <c r="F2875" s="138"/>
      <c r="G2875" s="138"/>
    </row>
    <row r="2876" ht="15.75" customHeight="1" spans="1:7">
      <c r="A2876" s="139">
        <v>37531</v>
      </c>
      <c r="B2876" s="137" t="s">
        <v>3480</v>
      </c>
      <c r="C2876" s="137" t="s">
        <v>592</v>
      </c>
      <c r="D2876" s="137" t="s">
        <v>593</v>
      </c>
      <c r="E2876" s="139">
        <v>1125</v>
      </c>
      <c r="F2876" s="138"/>
      <c r="G2876" s="138"/>
    </row>
    <row r="2877" ht="15.75" customHeight="1" spans="1:7">
      <c r="A2877" s="139">
        <v>21036</v>
      </c>
      <c r="B2877" s="137" t="s">
        <v>3481</v>
      </c>
      <c r="C2877" s="137" t="s">
        <v>592</v>
      </c>
      <c r="D2877" s="137" t="s">
        <v>593</v>
      </c>
      <c r="E2877" s="139">
        <v>1367.82</v>
      </c>
      <c r="F2877" s="138"/>
      <c r="G2877" s="138"/>
    </row>
    <row r="2878" ht="15.75" customHeight="1" spans="1:7">
      <c r="A2878" s="139">
        <v>21037</v>
      </c>
      <c r="B2878" s="137" t="s">
        <v>3482</v>
      </c>
      <c r="C2878" s="137" t="s">
        <v>592</v>
      </c>
      <c r="D2878" s="137" t="s">
        <v>593</v>
      </c>
      <c r="E2878" s="139">
        <v>1559.4</v>
      </c>
      <c r="F2878" s="138"/>
      <c r="G2878" s="138"/>
    </row>
    <row r="2879" ht="15.75" customHeight="1" spans="1:7">
      <c r="A2879" s="139">
        <v>20185</v>
      </c>
      <c r="B2879" s="137" t="s">
        <v>3483</v>
      </c>
      <c r="C2879" s="137" t="s">
        <v>474</v>
      </c>
      <c r="D2879" s="137" t="s">
        <v>593</v>
      </c>
      <c r="E2879" s="139">
        <v>20.31</v>
      </c>
      <c r="F2879" s="138"/>
      <c r="G2879" s="138"/>
    </row>
    <row r="2880" ht="15.75" customHeight="1" spans="1:7">
      <c r="A2880" s="139">
        <v>20260</v>
      </c>
      <c r="B2880" s="137" t="s">
        <v>3484</v>
      </c>
      <c r="C2880" s="137" t="s">
        <v>592</v>
      </c>
      <c r="D2880" s="137" t="s">
        <v>593</v>
      </c>
      <c r="E2880" s="139">
        <v>16.33</v>
      </c>
      <c r="F2880" s="138"/>
      <c r="G2880" s="138"/>
    </row>
    <row r="2881" ht="15.75" customHeight="1" spans="1:7">
      <c r="A2881" s="139">
        <v>37523</v>
      </c>
      <c r="B2881" s="137" t="s">
        <v>3485</v>
      </c>
      <c r="C2881" s="137" t="s">
        <v>592</v>
      </c>
      <c r="D2881" s="137" t="s">
        <v>639</v>
      </c>
      <c r="E2881" s="139">
        <v>579269.27</v>
      </c>
      <c r="F2881" s="138"/>
      <c r="G2881" s="138"/>
    </row>
    <row r="2882" ht="15.75" customHeight="1" spans="1:7">
      <c r="A2882" s="139">
        <v>37515</v>
      </c>
      <c r="B2882" s="137" t="s">
        <v>3486</v>
      </c>
      <c r="C2882" s="137" t="s">
        <v>592</v>
      </c>
      <c r="D2882" s="137" t="s">
        <v>639</v>
      </c>
      <c r="E2882" s="139">
        <v>515000</v>
      </c>
      <c r="F2882" s="138"/>
      <c r="G2882" s="138"/>
    </row>
    <row r="2883" ht="15.75" customHeight="1" spans="1:7">
      <c r="A2883" s="139">
        <v>12899</v>
      </c>
      <c r="B2883" s="137" t="s">
        <v>3487</v>
      </c>
      <c r="C2883" s="137" t="s">
        <v>592</v>
      </c>
      <c r="D2883" s="137" t="s">
        <v>639</v>
      </c>
      <c r="E2883" s="139">
        <v>104.89</v>
      </c>
      <c r="F2883" s="138"/>
      <c r="G2883" s="138"/>
    </row>
    <row r="2884" ht="15.75" customHeight="1" spans="1:7">
      <c r="A2884" s="139">
        <v>12898</v>
      </c>
      <c r="B2884" s="137" t="s">
        <v>3488</v>
      </c>
      <c r="C2884" s="137" t="s">
        <v>592</v>
      </c>
      <c r="D2884" s="137" t="s">
        <v>639</v>
      </c>
      <c r="E2884" s="139">
        <v>166.38</v>
      </c>
      <c r="F2884" s="138"/>
      <c r="G2884" s="138"/>
    </row>
    <row r="2885" ht="15.75" customHeight="1" spans="1:7">
      <c r="A2885" s="139">
        <v>39699</v>
      </c>
      <c r="B2885" s="137" t="s">
        <v>3489</v>
      </c>
      <c r="C2885" s="137" t="s">
        <v>997</v>
      </c>
      <c r="D2885" s="137" t="s">
        <v>593</v>
      </c>
      <c r="E2885" s="139">
        <v>21.22</v>
      </c>
      <c r="F2885" s="138"/>
      <c r="G2885" s="138"/>
    </row>
    <row r="2886" ht="15.75" customHeight="1" spans="1:7">
      <c r="A2886" s="139">
        <v>42528</v>
      </c>
      <c r="B2886" s="137" t="s">
        <v>3490</v>
      </c>
      <c r="C2886" s="137" t="s">
        <v>997</v>
      </c>
      <c r="D2886" s="137" t="s">
        <v>639</v>
      </c>
      <c r="E2886" s="139">
        <v>9.1</v>
      </c>
      <c r="F2886" s="138"/>
      <c r="G2886" s="138"/>
    </row>
    <row r="2887" ht="15.75" customHeight="1" spans="1:7">
      <c r="A2887" s="139">
        <v>39696</v>
      </c>
      <c r="B2887" s="137" t="s">
        <v>3491</v>
      </c>
      <c r="C2887" s="137" t="s">
        <v>997</v>
      </c>
      <c r="D2887" s="137" t="s">
        <v>639</v>
      </c>
      <c r="E2887" s="139">
        <v>6.4</v>
      </c>
      <c r="F2887" s="138"/>
      <c r="G2887" s="138"/>
    </row>
    <row r="2888" ht="15.75" customHeight="1" spans="1:7">
      <c r="A2888" s="139">
        <v>39700</v>
      </c>
      <c r="B2888" s="137" t="s">
        <v>3492</v>
      </c>
      <c r="C2888" s="137" t="s">
        <v>997</v>
      </c>
      <c r="D2888" s="137" t="s">
        <v>593</v>
      </c>
      <c r="E2888" s="139">
        <v>28.91</v>
      </c>
      <c r="F2888" s="138"/>
      <c r="G2888" s="138"/>
    </row>
    <row r="2889" ht="15.75" customHeight="1" spans="1:7">
      <c r="A2889" s="139">
        <v>11621</v>
      </c>
      <c r="B2889" s="137" t="s">
        <v>3493</v>
      </c>
      <c r="C2889" s="137" t="s">
        <v>997</v>
      </c>
      <c r="D2889" s="137" t="s">
        <v>593</v>
      </c>
      <c r="E2889" s="139">
        <v>57.52</v>
      </c>
      <c r="F2889" s="138"/>
      <c r="G2889" s="138"/>
    </row>
    <row r="2890" ht="15.75" customHeight="1" spans="1:7">
      <c r="A2890" s="139">
        <v>4014</v>
      </c>
      <c r="B2890" s="137" t="s">
        <v>3494</v>
      </c>
      <c r="C2890" s="137" t="s">
        <v>997</v>
      </c>
      <c r="D2890" s="137" t="s">
        <v>593</v>
      </c>
      <c r="E2890" s="139">
        <v>59.51</v>
      </c>
      <c r="F2890" s="138"/>
      <c r="G2890" s="138"/>
    </row>
    <row r="2891" ht="15.75" customHeight="1" spans="1:7">
      <c r="A2891" s="139">
        <v>4015</v>
      </c>
      <c r="B2891" s="137" t="s">
        <v>3495</v>
      </c>
      <c r="C2891" s="137" t="s">
        <v>997</v>
      </c>
      <c r="D2891" s="137" t="s">
        <v>593</v>
      </c>
      <c r="E2891" s="139">
        <v>73.08</v>
      </c>
      <c r="F2891" s="138"/>
      <c r="G2891" s="138"/>
    </row>
    <row r="2892" ht="15.75" customHeight="1" spans="1:7">
      <c r="A2892" s="139">
        <v>4017</v>
      </c>
      <c r="B2892" s="137" t="s">
        <v>3496</v>
      </c>
      <c r="C2892" s="137" t="s">
        <v>997</v>
      </c>
      <c r="D2892" s="137" t="s">
        <v>593</v>
      </c>
      <c r="E2892" s="139">
        <v>106.34</v>
      </c>
      <c r="F2892" s="138"/>
      <c r="G2892" s="138"/>
    </row>
    <row r="2893" ht="15.75" customHeight="1" spans="1:7">
      <c r="A2893" s="139">
        <v>4016</v>
      </c>
      <c r="B2893" s="137" t="s">
        <v>3497</v>
      </c>
      <c r="C2893" s="137" t="s">
        <v>997</v>
      </c>
      <c r="D2893" s="137" t="s">
        <v>599</v>
      </c>
      <c r="E2893" s="139">
        <v>42</v>
      </c>
      <c r="F2893" s="138"/>
      <c r="G2893" s="138"/>
    </row>
    <row r="2894" ht="15.75" customHeight="1" spans="1:7">
      <c r="A2894" s="139">
        <v>38544</v>
      </c>
      <c r="B2894" s="137" t="s">
        <v>3498</v>
      </c>
      <c r="C2894" s="137" t="s">
        <v>997</v>
      </c>
      <c r="D2894" s="137" t="s">
        <v>593</v>
      </c>
      <c r="E2894" s="139">
        <v>10.77</v>
      </c>
      <c r="F2894" s="138"/>
      <c r="G2894" s="138"/>
    </row>
    <row r="2895" ht="15.75" customHeight="1" spans="1:7">
      <c r="A2895" s="139">
        <v>38545</v>
      </c>
      <c r="B2895" s="137" t="s">
        <v>3499</v>
      </c>
      <c r="C2895" s="137" t="s">
        <v>997</v>
      </c>
      <c r="D2895" s="137" t="s">
        <v>593</v>
      </c>
      <c r="E2895" s="139">
        <v>6.92</v>
      </c>
      <c r="F2895" s="138"/>
      <c r="G2895" s="138"/>
    </row>
    <row r="2896" ht="15.75" customHeight="1" spans="1:7">
      <c r="A2896" s="139">
        <v>42527</v>
      </c>
      <c r="B2896" s="137" t="s">
        <v>3500</v>
      </c>
      <c r="C2896" s="137" t="s">
        <v>997</v>
      </c>
      <c r="D2896" s="137" t="s">
        <v>639</v>
      </c>
      <c r="E2896" s="139">
        <v>24.05</v>
      </c>
      <c r="F2896" s="138"/>
      <c r="G2896" s="138"/>
    </row>
    <row r="2897" ht="15.75" customHeight="1" spans="1:7">
      <c r="A2897" s="139">
        <v>39323</v>
      </c>
      <c r="B2897" s="137" t="s">
        <v>3501</v>
      </c>
      <c r="C2897" s="137" t="s">
        <v>997</v>
      </c>
      <c r="D2897" s="137" t="s">
        <v>593</v>
      </c>
      <c r="E2897" s="139">
        <v>26.42</v>
      </c>
      <c r="F2897" s="138"/>
      <c r="G2897" s="138"/>
    </row>
    <row r="2898" ht="15.75" customHeight="1" spans="1:7">
      <c r="A2898" s="139">
        <v>626</v>
      </c>
      <c r="B2898" s="137" t="s">
        <v>3502</v>
      </c>
      <c r="C2898" s="137" t="s">
        <v>642</v>
      </c>
      <c r="D2898" s="137" t="s">
        <v>599</v>
      </c>
      <c r="E2898" s="139">
        <v>19.85</v>
      </c>
      <c r="F2898" s="138"/>
      <c r="G2898" s="138"/>
    </row>
    <row r="2899" ht="15.75" customHeight="1" spans="1:7">
      <c r="A2899" s="139">
        <v>44504</v>
      </c>
      <c r="B2899" s="137" t="s">
        <v>3503</v>
      </c>
      <c r="C2899" s="137" t="s">
        <v>997</v>
      </c>
      <c r="D2899" s="137" t="s">
        <v>639</v>
      </c>
      <c r="E2899" s="139">
        <v>13.32</v>
      </c>
      <c r="F2899" s="138"/>
      <c r="G2899" s="138"/>
    </row>
    <row r="2900" ht="15.75" customHeight="1" spans="1:7">
      <c r="A2900" s="139">
        <v>44505</v>
      </c>
      <c r="B2900" s="137" t="s">
        <v>3504</v>
      </c>
      <c r="C2900" s="137" t="s">
        <v>997</v>
      </c>
      <c r="D2900" s="137" t="s">
        <v>639</v>
      </c>
      <c r="E2900" s="139">
        <v>20.11</v>
      </c>
      <c r="F2900" s="138"/>
      <c r="G2900" s="138"/>
    </row>
    <row r="2901" ht="15.75" customHeight="1" spans="1:7">
      <c r="A2901" s="139">
        <v>44506</v>
      </c>
      <c r="B2901" s="137" t="s">
        <v>3505</v>
      </c>
      <c r="C2901" s="137" t="s">
        <v>997</v>
      </c>
      <c r="D2901" s="137" t="s">
        <v>639</v>
      </c>
      <c r="E2901" s="139">
        <v>21.34</v>
      </c>
      <c r="F2901" s="138"/>
      <c r="G2901" s="138"/>
    </row>
    <row r="2902" ht="15.75" customHeight="1" spans="1:7">
      <c r="A2902" s="139">
        <v>44507</v>
      </c>
      <c r="B2902" s="137" t="s">
        <v>3506</v>
      </c>
      <c r="C2902" s="137" t="s">
        <v>997</v>
      </c>
      <c r="D2902" s="137" t="s">
        <v>639</v>
      </c>
      <c r="E2902" s="139">
        <v>26.68</v>
      </c>
      <c r="F2902" s="138"/>
      <c r="G2902" s="138"/>
    </row>
    <row r="2903" ht="15.75" customHeight="1" spans="1:7">
      <c r="A2903" s="139">
        <v>44508</v>
      </c>
      <c r="B2903" s="137" t="s">
        <v>3507</v>
      </c>
      <c r="C2903" s="137" t="s">
        <v>997</v>
      </c>
      <c r="D2903" s="137" t="s">
        <v>639</v>
      </c>
      <c r="E2903" s="139">
        <v>40.01</v>
      </c>
      <c r="F2903" s="138"/>
      <c r="G2903" s="138"/>
    </row>
    <row r="2904" ht="15.75" customHeight="1" spans="1:7">
      <c r="A2904" s="139">
        <v>44509</v>
      </c>
      <c r="B2904" s="137" t="s">
        <v>3508</v>
      </c>
      <c r="C2904" s="137" t="s">
        <v>997</v>
      </c>
      <c r="D2904" s="137" t="s">
        <v>639</v>
      </c>
      <c r="E2904" s="139">
        <v>53.59</v>
      </c>
      <c r="F2904" s="138"/>
      <c r="G2904" s="138"/>
    </row>
    <row r="2905" ht="15.75" customHeight="1" spans="1:7">
      <c r="A2905" s="139">
        <v>44510</v>
      </c>
      <c r="B2905" s="137" t="s">
        <v>3509</v>
      </c>
      <c r="C2905" s="137" t="s">
        <v>997</v>
      </c>
      <c r="D2905" s="137" t="s">
        <v>639</v>
      </c>
      <c r="E2905" s="139">
        <v>66.55</v>
      </c>
      <c r="F2905" s="138"/>
      <c r="G2905" s="138"/>
    </row>
    <row r="2906" ht="15.75" customHeight="1" spans="1:7">
      <c r="A2906" s="139">
        <v>44512</v>
      </c>
      <c r="B2906" s="137" t="s">
        <v>3510</v>
      </c>
      <c r="C2906" s="137" t="s">
        <v>997</v>
      </c>
      <c r="D2906" s="137" t="s">
        <v>639</v>
      </c>
      <c r="E2906" s="139">
        <v>14.85</v>
      </c>
      <c r="F2906" s="138"/>
      <c r="G2906" s="138"/>
    </row>
    <row r="2907" ht="15.75" customHeight="1" spans="1:7">
      <c r="A2907" s="139">
        <v>44513</v>
      </c>
      <c r="B2907" s="137" t="s">
        <v>3511</v>
      </c>
      <c r="C2907" s="137" t="s">
        <v>997</v>
      </c>
      <c r="D2907" s="137" t="s">
        <v>639</v>
      </c>
      <c r="E2907" s="139">
        <v>20.97</v>
      </c>
      <c r="F2907" s="138"/>
      <c r="G2907" s="138"/>
    </row>
    <row r="2908" ht="15.75" customHeight="1" spans="1:7">
      <c r="A2908" s="139">
        <v>44514</v>
      </c>
      <c r="B2908" s="137" t="s">
        <v>3512</v>
      </c>
      <c r="C2908" s="137" t="s">
        <v>997</v>
      </c>
      <c r="D2908" s="137" t="s">
        <v>639</v>
      </c>
      <c r="E2908" s="139">
        <v>23.76</v>
      </c>
      <c r="F2908" s="138"/>
      <c r="G2908" s="138"/>
    </row>
    <row r="2909" ht="15.75" customHeight="1" spans="1:7">
      <c r="A2909" s="139">
        <v>44515</v>
      </c>
      <c r="B2909" s="137" t="s">
        <v>3513</v>
      </c>
      <c r="C2909" s="137" t="s">
        <v>997</v>
      </c>
      <c r="D2909" s="137" t="s">
        <v>639</v>
      </c>
      <c r="E2909" s="139">
        <v>29.18</v>
      </c>
      <c r="F2909" s="138"/>
      <c r="G2909" s="138"/>
    </row>
    <row r="2910" ht="15.75" customHeight="1" spans="1:7">
      <c r="A2910" s="139">
        <v>44511</v>
      </c>
      <c r="B2910" s="137" t="s">
        <v>3514</v>
      </c>
      <c r="C2910" s="137" t="s">
        <v>997</v>
      </c>
      <c r="D2910" s="137" t="s">
        <v>639</v>
      </c>
      <c r="E2910" s="139">
        <v>43.2</v>
      </c>
      <c r="F2910" s="138"/>
      <c r="G2910" s="138"/>
    </row>
    <row r="2911" ht="15.75" customHeight="1" spans="1:7">
      <c r="A2911" s="139">
        <v>44516</v>
      </c>
      <c r="B2911" s="137" t="s">
        <v>3515</v>
      </c>
      <c r="C2911" s="137" t="s">
        <v>997</v>
      </c>
      <c r="D2911" s="137" t="s">
        <v>639</v>
      </c>
      <c r="E2911" s="139">
        <v>58.38</v>
      </c>
      <c r="F2911" s="138"/>
      <c r="G2911" s="138"/>
    </row>
    <row r="2912" ht="15.75" customHeight="1" spans="1:7">
      <c r="A2912" s="139">
        <v>44517</v>
      </c>
      <c r="B2912" s="137" t="s">
        <v>3516</v>
      </c>
      <c r="C2912" s="137" t="s">
        <v>997</v>
      </c>
      <c r="D2912" s="137" t="s">
        <v>639</v>
      </c>
      <c r="E2912" s="139">
        <v>72.82</v>
      </c>
      <c r="F2912" s="138"/>
      <c r="G2912" s="138"/>
    </row>
    <row r="2913" ht="15.75" customHeight="1" spans="1:7">
      <c r="A2913" s="139">
        <v>11479</v>
      </c>
      <c r="B2913" s="137" t="s">
        <v>3517</v>
      </c>
      <c r="C2913" s="137" t="s">
        <v>592</v>
      </c>
      <c r="D2913" s="137" t="s">
        <v>593</v>
      </c>
      <c r="E2913" s="139">
        <v>39.86</v>
      </c>
      <c r="F2913" s="138"/>
      <c r="G2913" s="138"/>
    </row>
    <row r="2914" ht="15.75" customHeight="1" spans="1:7">
      <c r="A2914" s="139">
        <v>11481</v>
      </c>
      <c r="B2914" s="137" t="s">
        <v>3518</v>
      </c>
      <c r="C2914" s="137" t="s">
        <v>592</v>
      </c>
      <c r="D2914" s="137" t="s">
        <v>593</v>
      </c>
      <c r="E2914" s="139">
        <v>36.06</v>
      </c>
      <c r="F2914" s="138"/>
      <c r="G2914" s="138"/>
    </row>
    <row r="2915" ht="15.75" customHeight="1" spans="1:7">
      <c r="A2915" s="139">
        <v>43609</v>
      </c>
      <c r="B2915" s="137" t="s">
        <v>3519</v>
      </c>
      <c r="C2915" s="137" t="s">
        <v>592</v>
      </c>
      <c r="D2915" s="137" t="s">
        <v>593</v>
      </c>
      <c r="E2915" s="139">
        <v>36.06</v>
      </c>
      <c r="F2915" s="138"/>
      <c r="G2915" s="138"/>
    </row>
    <row r="2916" ht="15.75" customHeight="1" spans="1:7">
      <c r="A2916" s="139">
        <v>11478</v>
      </c>
      <c r="B2916" s="137" t="s">
        <v>3520</v>
      </c>
      <c r="C2916" s="137" t="s">
        <v>592</v>
      </c>
      <c r="D2916" s="137" t="s">
        <v>593</v>
      </c>
      <c r="E2916" s="139">
        <v>68.39</v>
      </c>
      <c r="F2916" s="138"/>
      <c r="G2916" s="138"/>
    </row>
    <row r="2917" ht="15.75" customHeight="1" spans="1:7">
      <c r="A2917" s="139">
        <v>43608</v>
      </c>
      <c r="B2917" s="137" t="s">
        <v>3521</v>
      </c>
      <c r="C2917" s="137" t="s">
        <v>592</v>
      </c>
      <c r="D2917" s="137" t="s">
        <v>593</v>
      </c>
      <c r="E2917" s="139">
        <v>52.18</v>
      </c>
      <c r="F2917" s="138"/>
      <c r="G2917" s="138"/>
    </row>
    <row r="2918" ht="15.75" customHeight="1" spans="1:7">
      <c r="A2918" s="139">
        <v>11476</v>
      </c>
      <c r="B2918" s="137" t="s">
        <v>3522</v>
      </c>
      <c r="C2918" s="137" t="s">
        <v>592</v>
      </c>
      <c r="D2918" s="137" t="s">
        <v>593</v>
      </c>
      <c r="E2918" s="139">
        <v>52.18</v>
      </c>
      <c r="F2918" s="138"/>
      <c r="G2918" s="138"/>
    </row>
    <row r="2919" ht="15.75" customHeight="1" spans="1:7">
      <c r="A2919" s="139">
        <v>40637</v>
      </c>
      <c r="B2919" s="137" t="s">
        <v>3523</v>
      </c>
      <c r="C2919" s="137" t="s">
        <v>592</v>
      </c>
      <c r="D2919" s="137" t="s">
        <v>639</v>
      </c>
      <c r="E2919" s="139">
        <v>793072.01</v>
      </c>
      <c r="F2919" s="138"/>
      <c r="G2919" s="138"/>
    </row>
    <row r="2920" ht="15.75" customHeight="1" spans="1:7">
      <c r="A2920" s="139">
        <v>13836</v>
      </c>
      <c r="B2920" s="137" t="s">
        <v>3524</v>
      </c>
      <c r="C2920" s="137" t="s">
        <v>592</v>
      </c>
      <c r="D2920" s="137" t="s">
        <v>639</v>
      </c>
      <c r="E2920" s="139">
        <v>67315.72</v>
      </c>
      <c r="F2920" s="138"/>
      <c r="G2920" s="138"/>
    </row>
    <row r="2921" ht="15.75" customHeight="1" spans="1:7">
      <c r="A2921" s="139">
        <v>14534</v>
      </c>
      <c r="B2921" s="137" t="s">
        <v>3525</v>
      </c>
      <c r="C2921" s="137" t="s">
        <v>592</v>
      </c>
      <c r="D2921" s="137" t="s">
        <v>639</v>
      </c>
      <c r="E2921" s="139">
        <v>28180.14</v>
      </c>
      <c r="F2921" s="138"/>
      <c r="G2921" s="138"/>
    </row>
    <row r="2922" ht="15.75" customHeight="1" spans="1:7">
      <c r="A2922" s="139">
        <v>14619</v>
      </c>
      <c r="B2922" s="137" t="s">
        <v>3526</v>
      </c>
      <c r="C2922" s="137" t="s">
        <v>592</v>
      </c>
      <c r="D2922" s="137" t="s">
        <v>593</v>
      </c>
      <c r="E2922" s="139">
        <v>13480.41</v>
      </c>
      <c r="F2922" s="138"/>
      <c r="G2922" s="138"/>
    </row>
    <row r="2923" ht="15.75" customHeight="1" spans="1:7">
      <c r="A2923" s="139">
        <v>14535</v>
      </c>
      <c r="B2923" s="137" t="s">
        <v>3527</v>
      </c>
      <c r="C2923" s="137" t="s">
        <v>592</v>
      </c>
      <c r="D2923" s="137" t="s">
        <v>639</v>
      </c>
      <c r="E2923" s="139">
        <v>279690.59</v>
      </c>
      <c r="F2923" s="138"/>
      <c r="G2923" s="138"/>
    </row>
    <row r="2924" ht="15.75" customHeight="1" spans="1:7">
      <c r="A2924" s="139">
        <v>39813</v>
      </c>
      <c r="B2924" s="137" t="s">
        <v>3528</v>
      </c>
      <c r="C2924" s="137" t="s">
        <v>592</v>
      </c>
      <c r="D2924" s="137" t="s">
        <v>639</v>
      </c>
      <c r="E2924" s="139">
        <v>38058.26</v>
      </c>
      <c r="F2924" s="138"/>
      <c r="G2924" s="138"/>
    </row>
    <row r="2925" ht="15.75" customHeight="1" spans="1:7">
      <c r="A2925" s="139">
        <v>40403</v>
      </c>
      <c r="B2925" s="137" t="s">
        <v>3529</v>
      </c>
      <c r="C2925" s="137" t="s">
        <v>592</v>
      </c>
      <c r="D2925" s="137" t="s">
        <v>593</v>
      </c>
      <c r="E2925" s="139">
        <v>383.85</v>
      </c>
      <c r="F2925" s="138"/>
      <c r="G2925" s="138"/>
    </row>
    <row r="2926" ht="15.75" customHeight="1" spans="1:7">
      <c r="A2926" s="139">
        <v>12868</v>
      </c>
      <c r="B2926" s="137" t="s">
        <v>3530</v>
      </c>
      <c r="C2926" s="137" t="s">
        <v>742</v>
      </c>
      <c r="D2926" s="137" t="s">
        <v>593</v>
      </c>
      <c r="E2926" s="139">
        <v>19.98</v>
      </c>
      <c r="F2926" s="138"/>
      <c r="G2926" s="138"/>
    </row>
    <row r="2927" ht="15.75" customHeight="1" spans="1:7">
      <c r="A2927" s="139">
        <v>40916</v>
      </c>
      <c r="B2927" s="137" t="s">
        <v>3531</v>
      </c>
      <c r="C2927" s="137" t="s">
        <v>744</v>
      </c>
      <c r="D2927" s="137" t="s">
        <v>593</v>
      </c>
      <c r="E2927" s="139">
        <v>3493.16</v>
      </c>
      <c r="F2927" s="138"/>
      <c r="G2927" s="138"/>
    </row>
    <row r="2928" ht="15.75" customHeight="1" spans="1:7">
      <c r="A2928" s="139">
        <v>4755</v>
      </c>
      <c r="B2928" s="137" t="s">
        <v>3532</v>
      </c>
      <c r="C2928" s="137" t="s">
        <v>742</v>
      </c>
      <c r="D2928" s="137" t="s">
        <v>593</v>
      </c>
      <c r="E2928" s="139">
        <v>19.98</v>
      </c>
      <c r="F2928" s="138"/>
      <c r="G2928" s="138"/>
    </row>
    <row r="2929" ht="15.75" customHeight="1" spans="1:7">
      <c r="A2929" s="139">
        <v>41067</v>
      </c>
      <c r="B2929" s="137" t="s">
        <v>3533</v>
      </c>
      <c r="C2929" s="137" t="s">
        <v>744</v>
      </c>
      <c r="D2929" s="137" t="s">
        <v>593</v>
      </c>
      <c r="E2929" s="139">
        <v>3493.16</v>
      </c>
      <c r="F2929" s="138"/>
      <c r="G2929" s="138"/>
    </row>
    <row r="2930" ht="15.75" customHeight="1" spans="1:7">
      <c r="A2930" s="139">
        <v>38463</v>
      </c>
      <c r="B2930" s="137" t="s">
        <v>3534</v>
      </c>
      <c r="C2930" s="137" t="s">
        <v>592</v>
      </c>
      <c r="D2930" s="137" t="s">
        <v>593</v>
      </c>
      <c r="E2930" s="139">
        <v>33.13</v>
      </c>
      <c r="F2930" s="138"/>
      <c r="G2930" s="138"/>
    </row>
    <row r="2931" ht="15.75" customHeight="1" spans="1:7">
      <c r="A2931" s="139">
        <v>40703</v>
      </c>
      <c r="B2931" s="137" t="s">
        <v>3535</v>
      </c>
      <c r="C2931" s="137" t="s">
        <v>592</v>
      </c>
      <c r="D2931" s="137" t="s">
        <v>599</v>
      </c>
      <c r="E2931" s="139">
        <v>9399.46</v>
      </c>
      <c r="F2931" s="138"/>
      <c r="G2931" s="138"/>
    </row>
    <row r="2932" ht="15.75" customHeight="1" spans="1:7">
      <c r="A2932" s="139">
        <v>14531</v>
      </c>
      <c r="B2932" s="137" t="s">
        <v>3536</v>
      </c>
      <c r="C2932" s="137" t="s">
        <v>592</v>
      </c>
      <c r="D2932" s="137" t="s">
        <v>593</v>
      </c>
      <c r="E2932" s="139">
        <v>17524.13</v>
      </c>
      <c r="F2932" s="138"/>
      <c r="G2932" s="138"/>
    </row>
    <row r="2933" ht="15.75" customHeight="1" spans="1:7">
      <c r="A2933" s="139">
        <v>36533</v>
      </c>
      <c r="B2933" s="137" t="s">
        <v>3537</v>
      </c>
      <c r="C2933" s="137" t="s">
        <v>592</v>
      </c>
      <c r="D2933" s="137" t="s">
        <v>593</v>
      </c>
      <c r="E2933" s="139">
        <v>20165.8</v>
      </c>
      <c r="F2933" s="138"/>
      <c r="G2933" s="138"/>
    </row>
    <row r="2934" ht="15.75" customHeight="1" spans="1:7">
      <c r="A2934" s="139">
        <v>11616</v>
      </c>
      <c r="B2934" s="137" t="s">
        <v>3538</v>
      </c>
      <c r="C2934" s="137" t="s">
        <v>592</v>
      </c>
      <c r="D2934" s="137" t="s">
        <v>593</v>
      </c>
      <c r="E2934" s="139">
        <v>19046.3</v>
      </c>
      <c r="F2934" s="138"/>
      <c r="G2934" s="138"/>
    </row>
    <row r="2935" ht="15.75" customHeight="1" spans="1:7">
      <c r="A2935" s="139">
        <v>41898</v>
      </c>
      <c r="B2935" s="137" t="s">
        <v>3539</v>
      </c>
      <c r="C2935" s="137" t="s">
        <v>592</v>
      </c>
      <c r="D2935" s="137" t="s">
        <v>593</v>
      </c>
      <c r="E2935" s="139">
        <v>21429.68</v>
      </c>
      <c r="F2935" s="138"/>
      <c r="G2935" s="138"/>
    </row>
    <row r="2936" ht="15.75" customHeight="1" spans="1:7">
      <c r="A2936" s="139">
        <v>13447</v>
      </c>
      <c r="B2936" s="137" t="s">
        <v>3540</v>
      </c>
      <c r="C2936" s="137" t="s">
        <v>592</v>
      </c>
      <c r="D2936" s="137" t="s">
        <v>593</v>
      </c>
      <c r="E2936" s="139">
        <v>39432.07</v>
      </c>
      <c r="F2936" s="138"/>
      <c r="G2936" s="138"/>
    </row>
    <row r="2937" ht="15.75" customHeight="1" spans="1:7">
      <c r="A2937" s="139">
        <v>14529</v>
      </c>
      <c r="B2937" s="137" t="s">
        <v>3541</v>
      </c>
      <c r="C2937" s="137" t="s">
        <v>592</v>
      </c>
      <c r="D2937" s="137" t="s">
        <v>593</v>
      </c>
      <c r="E2937" s="139">
        <v>22053.36</v>
      </c>
      <c r="F2937" s="138"/>
      <c r="G2937" s="138"/>
    </row>
    <row r="2938" ht="15.75" customHeight="1" spans="1:7">
      <c r="A2938" s="139">
        <v>10747</v>
      </c>
      <c r="B2938" s="137" t="s">
        <v>3542</v>
      </c>
      <c r="C2938" s="137" t="s">
        <v>592</v>
      </c>
      <c r="D2938" s="137" t="s">
        <v>593</v>
      </c>
      <c r="E2938" s="139">
        <v>21637.71</v>
      </c>
      <c r="F2938" s="138"/>
      <c r="G2938" s="138"/>
    </row>
    <row r="2939" ht="15.75" customHeight="1" spans="1:7">
      <c r="A2939" s="139">
        <v>36141</v>
      </c>
      <c r="B2939" s="137" t="s">
        <v>3543</v>
      </c>
      <c r="C2939" s="137" t="s">
        <v>592</v>
      </c>
      <c r="D2939" s="137" t="s">
        <v>593</v>
      </c>
      <c r="E2939" s="139">
        <v>43.74</v>
      </c>
      <c r="F2939" s="138"/>
      <c r="G2939" s="138"/>
    </row>
    <row r="2940" ht="15.75" customHeight="1" spans="1:7">
      <c r="A2940" s="139">
        <v>43651</v>
      </c>
      <c r="B2940" s="137" t="s">
        <v>3544</v>
      </c>
      <c r="C2940" s="137" t="s">
        <v>642</v>
      </c>
      <c r="D2940" s="137" t="s">
        <v>593</v>
      </c>
      <c r="E2940" s="139">
        <v>4.1</v>
      </c>
      <c r="F2940" s="138"/>
      <c r="G2940" s="138"/>
    </row>
    <row r="2941" ht="15.75" customHeight="1" spans="1:7">
      <c r="A2941" s="139">
        <v>43626</v>
      </c>
      <c r="B2941" s="137" t="s">
        <v>3545</v>
      </c>
      <c r="C2941" s="137" t="s">
        <v>642</v>
      </c>
      <c r="D2941" s="137" t="s">
        <v>599</v>
      </c>
      <c r="E2941" s="139">
        <v>2.28</v>
      </c>
      <c r="F2941" s="138"/>
      <c r="G2941" s="138"/>
    </row>
    <row r="2942" ht="15.75" customHeight="1" spans="1:7">
      <c r="A2942" s="139">
        <v>39434</v>
      </c>
      <c r="B2942" s="137" t="s">
        <v>3546</v>
      </c>
      <c r="C2942" s="137" t="s">
        <v>642</v>
      </c>
      <c r="D2942" s="137" t="s">
        <v>593</v>
      </c>
      <c r="E2942" s="139">
        <v>3.06</v>
      </c>
      <c r="F2942" s="138"/>
      <c r="G2942" s="138"/>
    </row>
    <row r="2943" ht="15.75" customHeight="1" spans="1:7">
      <c r="A2943" s="139">
        <v>39433</v>
      </c>
      <c r="B2943" s="137" t="s">
        <v>3547</v>
      </c>
      <c r="C2943" s="137" t="s">
        <v>642</v>
      </c>
      <c r="D2943" s="137" t="s">
        <v>593</v>
      </c>
      <c r="E2943" s="139">
        <v>2.44</v>
      </c>
      <c r="F2943" s="138"/>
      <c r="G2943" s="138"/>
    </row>
    <row r="2944" ht="15.75" customHeight="1" spans="1:7">
      <c r="A2944" s="139">
        <v>4049</v>
      </c>
      <c r="B2944" s="137" t="s">
        <v>3548</v>
      </c>
      <c r="C2944" s="137" t="s">
        <v>644</v>
      </c>
      <c r="D2944" s="137" t="s">
        <v>593</v>
      </c>
      <c r="E2944" s="139">
        <v>45.76</v>
      </c>
      <c r="F2944" s="138"/>
      <c r="G2944" s="138"/>
    </row>
    <row r="2945" ht="15.75" customHeight="1" spans="1:7">
      <c r="A2945" s="139">
        <v>38120</v>
      </c>
      <c r="B2945" s="137" t="s">
        <v>3549</v>
      </c>
      <c r="C2945" s="137" t="s">
        <v>642</v>
      </c>
      <c r="D2945" s="137" t="s">
        <v>593</v>
      </c>
      <c r="E2945" s="139">
        <v>141.26</v>
      </c>
      <c r="F2945" s="138"/>
      <c r="G2945" s="138"/>
    </row>
    <row r="2946" ht="15.75" customHeight="1" spans="1:7">
      <c r="A2946" s="139">
        <v>43652</v>
      </c>
      <c r="B2946" s="137" t="s">
        <v>3550</v>
      </c>
      <c r="C2946" s="137" t="s">
        <v>642</v>
      </c>
      <c r="D2946" s="137" t="s">
        <v>593</v>
      </c>
      <c r="E2946" s="139">
        <v>9.19</v>
      </c>
      <c r="F2946" s="138"/>
      <c r="G2946" s="138"/>
    </row>
    <row r="2947" ht="15.75" customHeight="1" spans="1:7">
      <c r="A2947" s="139">
        <v>10498</v>
      </c>
      <c r="B2947" s="137" t="s">
        <v>3551</v>
      </c>
      <c r="C2947" s="137" t="s">
        <v>642</v>
      </c>
      <c r="D2947" s="137" t="s">
        <v>593</v>
      </c>
      <c r="E2947" s="139">
        <v>7.32</v>
      </c>
      <c r="F2947" s="138"/>
      <c r="G2947" s="138"/>
    </row>
    <row r="2948" ht="15.75" customHeight="1" spans="1:7">
      <c r="A2948" s="139">
        <v>4823</v>
      </c>
      <c r="B2948" s="137" t="s">
        <v>3552</v>
      </c>
      <c r="C2948" s="137" t="s">
        <v>642</v>
      </c>
      <c r="D2948" s="137" t="s">
        <v>593</v>
      </c>
      <c r="E2948" s="139">
        <v>54.38</v>
      </c>
      <c r="F2948" s="138"/>
      <c r="G2948" s="138"/>
    </row>
    <row r="2949" ht="15.75" customHeight="1" spans="1:7">
      <c r="A2949" s="139">
        <v>38877</v>
      </c>
      <c r="B2949" s="137" t="s">
        <v>3553</v>
      </c>
      <c r="C2949" s="137" t="s">
        <v>642</v>
      </c>
      <c r="D2949" s="137" t="s">
        <v>593</v>
      </c>
      <c r="E2949" s="139">
        <v>8</v>
      </c>
      <c r="F2949" s="138"/>
      <c r="G2949" s="138"/>
    </row>
    <row r="2950" ht="15.75" customHeight="1" spans="1:7">
      <c r="A2950" s="139">
        <v>34546</v>
      </c>
      <c r="B2950" s="137" t="s">
        <v>3554</v>
      </c>
      <c r="C2950" s="137" t="s">
        <v>642</v>
      </c>
      <c r="D2950" s="137" t="s">
        <v>593</v>
      </c>
      <c r="E2950" s="139">
        <v>8.23</v>
      </c>
      <c r="F2950" s="138"/>
      <c r="G2950" s="138"/>
    </row>
    <row r="2951" ht="15.75" customHeight="1" spans="1:7">
      <c r="A2951" s="139">
        <v>41387</v>
      </c>
      <c r="B2951" s="137" t="s">
        <v>3555</v>
      </c>
      <c r="C2951" s="137" t="s">
        <v>474</v>
      </c>
      <c r="D2951" s="137" t="s">
        <v>639</v>
      </c>
      <c r="E2951" s="139">
        <v>57.04</v>
      </c>
      <c r="F2951" s="138"/>
      <c r="G2951" s="138"/>
    </row>
    <row r="2952" ht="15.75" customHeight="1" spans="1:7">
      <c r="A2952" s="139">
        <v>41388</v>
      </c>
      <c r="B2952" s="137" t="s">
        <v>3556</v>
      </c>
      <c r="C2952" s="137" t="s">
        <v>474</v>
      </c>
      <c r="D2952" s="137" t="s">
        <v>639</v>
      </c>
      <c r="E2952" s="139">
        <v>68.44</v>
      </c>
      <c r="F2952" s="138"/>
      <c r="G2952" s="138"/>
    </row>
    <row r="2953" ht="15.75" customHeight="1" spans="1:7">
      <c r="A2953" s="139">
        <v>41380</v>
      </c>
      <c r="B2953" s="137" t="s">
        <v>3557</v>
      </c>
      <c r="C2953" s="137" t="s">
        <v>592</v>
      </c>
      <c r="D2953" s="137" t="s">
        <v>639</v>
      </c>
      <c r="E2953" s="139">
        <v>455.36</v>
      </c>
      <c r="F2953" s="138"/>
      <c r="G2953" s="138"/>
    </row>
    <row r="2954" ht="15.75" customHeight="1" spans="1:7">
      <c r="A2954" s="139">
        <v>41381</v>
      </c>
      <c r="B2954" s="137" t="s">
        <v>3558</v>
      </c>
      <c r="C2954" s="137" t="s">
        <v>592</v>
      </c>
      <c r="D2954" s="137" t="s">
        <v>639</v>
      </c>
      <c r="E2954" s="139">
        <v>477.05</v>
      </c>
      <c r="F2954" s="138"/>
      <c r="G2954" s="138"/>
    </row>
    <row r="2955" ht="15.75" customHeight="1" spans="1:7">
      <c r="A2955" s="139">
        <v>41382</v>
      </c>
      <c r="B2955" s="137" t="s">
        <v>3559</v>
      </c>
      <c r="C2955" s="137" t="s">
        <v>592</v>
      </c>
      <c r="D2955" s="137" t="s">
        <v>639</v>
      </c>
      <c r="E2955" s="139">
        <v>461.75</v>
      </c>
      <c r="F2955" s="138"/>
      <c r="G2955" s="138"/>
    </row>
    <row r="2956" ht="15.75" customHeight="1" spans="1:7">
      <c r="A2956" s="139">
        <v>41383</v>
      </c>
      <c r="B2956" s="137" t="s">
        <v>3560</v>
      </c>
      <c r="C2956" s="137" t="s">
        <v>592</v>
      </c>
      <c r="D2956" s="137" t="s">
        <v>639</v>
      </c>
      <c r="E2956" s="139">
        <v>626.74</v>
      </c>
      <c r="F2956" s="138"/>
      <c r="G2956" s="138"/>
    </row>
    <row r="2957" ht="15.75" customHeight="1" spans="1:7">
      <c r="A2957" s="139">
        <v>41385</v>
      </c>
      <c r="B2957" s="137" t="s">
        <v>3561</v>
      </c>
      <c r="C2957" s="137" t="s">
        <v>592</v>
      </c>
      <c r="D2957" s="137" t="s">
        <v>639</v>
      </c>
      <c r="E2957" s="139">
        <v>779.89</v>
      </c>
      <c r="F2957" s="138"/>
      <c r="G2957" s="138"/>
    </row>
    <row r="2958" ht="15.75" customHeight="1" spans="1:7">
      <c r="A2958" s="139">
        <v>11079</v>
      </c>
      <c r="B2958" s="137" t="s">
        <v>3562</v>
      </c>
      <c r="C2958" s="137" t="s">
        <v>740</v>
      </c>
      <c r="D2958" s="137" t="s">
        <v>593</v>
      </c>
      <c r="E2958" s="139">
        <v>2176.14</v>
      </c>
      <c r="F2958" s="138"/>
      <c r="G2958" s="138"/>
    </row>
    <row r="2959" ht="15.75" customHeight="1" spans="1:7">
      <c r="A2959" s="139">
        <v>11082</v>
      </c>
      <c r="B2959" s="137" t="s">
        <v>3563</v>
      </c>
      <c r="C2959" s="137" t="s">
        <v>740</v>
      </c>
      <c r="D2959" s="137" t="s">
        <v>593</v>
      </c>
      <c r="E2959" s="139">
        <v>2176.14</v>
      </c>
      <c r="F2959" s="138"/>
      <c r="G2959" s="138"/>
    </row>
    <row r="2960" ht="15.75" customHeight="1" spans="1:7">
      <c r="A2960" s="139">
        <v>4058</v>
      </c>
      <c r="B2960" s="137" t="s">
        <v>3564</v>
      </c>
      <c r="C2960" s="137" t="s">
        <v>742</v>
      </c>
      <c r="D2960" s="137" t="s">
        <v>593</v>
      </c>
      <c r="E2960" s="139">
        <v>38.51</v>
      </c>
      <c r="F2960" s="138"/>
      <c r="G2960" s="138"/>
    </row>
    <row r="2961" ht="15.75" customHeight="1" spans="1:7">
      <c r="A2961" s="139">
        <v>40974</v>
      </c>
      <c r="B2961" s="137" t="s">
        <v>3565</v>
      </c>
      <c r="C2961" s="137" t="s">
        <v>744</v>
      </c>
      <c r="D2961" s="137" t="s">
        <v>593</v>
      </c>
      <c r="E2961" s="139">
        <v>6733.7</v>
      </c>
      <c r="F2961" s="138"/>
      <c r="G2961" s="138"/>
    </row>
    <row r="2962" ht="15.75" customHeight="1" spans="1:7">
      <c r="A2962" s="139">
        <v>34794</v>
      </c>
      <c r="B2962" s="137" t="s">
        <v>3566</v>
      </c>
      <c r="C2962" s="137" t="s">
        <v>742</v>
      </c>
      <c r="D2962" s="137" t="s">
        <v>593</v>
      </c>
      <c r="E2962" s="139">
        <v>20.34</v>
      </c>
      <c r="F2962" s="138"/>
      <c r="G2962" s="138"/>
    </row>
    <row r="2963" ht="15.75" customHeight="1" spans="1:7">
      <c r="A2963" s="139">
        <v>40925</v>
      </c>
      <c r="B2963" s="137" t="s">
        <v>3567</v>
      </c>
      <c r="C2963" s="137" t="s">
        <v>744</v>
      </c>
      <c r="D2963" s="137" t="s">
        <v>593</v>
      </c>
      <c r="E2963" s="139">
        <v>3559.93</v>
      </c>
      <c r="F2963" s="138"/>
      <c r="G2963" s="138"/>
    </row>
    <row r="2964" ht="15.75" customHeight="1" spans="1:7">
      <c r="A2964" s="139">
        <v>13741</v>
      </c>
      <c r="B2964" s="137" t="s">
        <v>3568</v>
      </c>
      <c r="C2964" s="137" t="s">
        <v>592</v>
      </c>
      <c r="D2964" s="137" t="s">
        <v>593</v>
      </c>
      <c r="E2964" s="139">
        <v>3168.39</v>
      </c>
      <c r="F2964" s="138"/>
      <c r="G2964" s="138"/>
    </row>
    <row r="2965" ht="15.75" customHeight="1" spans="1:7">
      <c r="A2965" s="139">
        <v>3288</v>
      </c>
      <c r="B2965" s="137" t="s">
        <v>3569</v>
      </c>
      <c r="C2965" s="137" t="s">
        <v>474</v>
      </c>
      <c r="D2965" s="137" t="s">
        <v>639</v>
      </c>
      <c r="E2965" s="139">
        <v>6.5</v>
      </c>
      <c r="F2965" s="138"/>
      <c r="G2965" s="138"/>
    </row>
    <row r="2966" ht="15.75" customHeight="1" spans="1:7">
      <c r="A2966" s="139">
        <v>13587</v>
      </c>
      <c r="B2966" s="137" t="s">
        <v>3570</v>
      </c>
      <c r="C2966" s="137" t="s">
        <v>474</v>
      </c>
      <c r="D2966" s="137" t="s">
        <v>639</v>
      </c>
      <c r="E2966" s="139">
        <v>3.92</v>
      </c>
      <c r="F2966" s="138"/>
      <c r="G2966" s="138"/>
    </row>
    <row r="2967" ht="15.75" customHeight="1" spans="1:7">
      <c r="A2967" s="139">
        <v>38598</v>
      </c>
      <c r="B2967" s="137" t="s">
        <v>3571</v>
      </c>
      <c r="C2967" s="137" t="s">
        <v>592</v>
      </c>
      <c r="D2967" s="137" t="s">
        <v>593</v>
      </c>
      <c r="E2967" s="139">
        <v>3.23</v>
      </c>
      <c r="F2967" s="138"/>
      <c r="G2967" s="138"/>
    </row>
    <row r="2968" ht="15.75" customHeight="1" spans="1:7">
      <c r="A2968" s="139">
        <v>38595</v>
      </c>
      <c r="B2968" s="137" t="s">
        <v>3572</v>
      </c>
      <c r="C2968" s="137" t="s">
        <v>592</v>
      </c>
      <c r="D2968" s="137" t="s">
        <v>593</v>
      </c>
      <c r="E2968" s="139">
        <v>2.74</v>
      </c>
      <c r="F2968" s="138"/>
      <c r="G2968" s="138"/>
    </row>
    <row r="2969" ht="15.75" customHeight="1" spans="1:7">
      <c r="A2969" s="139">
        <v>38592</v>
      </c>
      <c r="B2969" s="137" t="s">
        <v>3573</v>
      </c>
      <c r="C2969" s="137" t="s">
        <v>592</v>
      </c>
      <c r="D2969" s="137" t="s">
        <v>593</v>
      </c>
      <c r="E2969" s="139">
        <v>2.77</v>
      </c>
      <c r="F2969" s="138"/>
      <c r="G2969" s="138"/>
    </row>
    <row r="2970" ht="15.75" customHeight="1" spans="1:7">
      <c r="A2970" s="139">
        <v>38588</v>
      </c>
      <c r="B2970" s="137" t="s">
        <v>3574</v>
      </c>
      <c r="C2970" s="137" t="s">
        <v>592</v>
      </c>
      <c r="D2970" s="137" t="s">
        <v>593</v>
      </c>
      <c r="E2970" s="139">
        <v>2.21</v>
      </c>
      <c r="F2970" s="138"/>
      <c r="G2970" s="138"/>
    </row>
    <row r="2971" ht="15.75" customHeight="1" spans="1:7">
      <c r="A2971" s="139">
        <v>38593</v>
      </c>
      <c r="B2971" s="137" t="s">
        <v>3575</v>
      </c>
      <c r="C2971" s="137" t="s">
        <v>592</v>
      </c>
      <c r="D2971" s="137" t="s">
        <v>593</v>
      </c>
      <c r="E2971" s="139">
        <v>3.06</v>
      </c>
      <c r="F2971" s="138"/>
      <c r="G2971" s="138"/>
    </row>
    <row r="2972" ht="15.75" customHeight="1" spans="1:7">
      <c r="A2972" s="139">
        <v>38589</v>
      </c>
      <c r="B2972" s="137" t="s">
        <v>3576</v>
      </c>
      <c r="C2972" s="137" t="s">
        <v>592</v>
      </c>
      <c r="D2972" s="137" t="s">
        <v>593</v>
      </c>
      <c r="E2972" s="139">
        <v>2.32</v>
      </c>
      <c r="F2972" s="138"/>
      <c r="G2972" s="138"/>
    </row>
    <row r="2973" ht="15.75" customHeight="1" spans="1:7">
      <c r="A2973" s="139">
        <v>38594</v>
      </c>
      <c r="B2973" s="137" t="s">
        <v>3577</v>
      </c>
      <c r="C2973" s="137" t="s">
        <v>592</v>
      </c>
      <c r="D2973" s="137" t="s">
        <v>593</v>
      </c>
      <c r="E2973" s="139">
        <v>4.82</v>
      </c>
      <c r="F2973" s="138"/>
      <c r="G2973" s="138"/>
    </row>
    <row r="2974" ht="15.75" customHeight="1" spans="1:7">
      <c r="A2974" s="139">
        <v>34773</v>
      </c>
      <c r="B2974" s="137" t="s">
        <v>3578</v>
      </c>
      <c r="C2974" s="137" t="s">
        <v>592</v>
      </c>
      <c r="D2974" s="137" t="s">
        <v>593</v>
      </c>
      <c r="E2974" s="139">
        <v>2.28</v>
      </c>
      <c r="F2974" s="138"/>
      <c r="G2974" s="138"/>
    </row>
    <row r="2975" ht="15.75" customHeight="1" spans="1:7">
      <c r="A2975" s="139">
        <v>34769</v>
      </c>
      <c r="B2975" s="137" t="s">
        <v>3579</v>
      </c>
      <c r="C2975" s="137" t="s">
        <v>592</v>
      </c>
      <c r="D2975" s="137" t="s">
        <v>593</v>
      </c>
      <c r="E2975" s="139">
        <v>2.83</v>
      </c>
      <c r="F2975" s="138"/>
      <c r="G2975" s="138"/>
    </row>
    <row r="2976" ht="15.75" customHeight="1" spans="1:7">
      <c r="A2976" s="139">
        <v>34763</v>
      </c>
      <c r="B2976" s="137" t="s">
        <v>3580</v>
      </c>
      <c r="C2976" s="137" t="s">
        <v>592</v>
      </c>
      <c r="D2976" s="137" t="s">
        <v>593</v>
      </c>
      <c r="E2976" s="139">
        <v>1.74</v>
      </c>
      <c r="F2976" s="138"/>
      <c r="G2976" s="138"/>
    </row>
    <row r="2977" ht="15.75" customHeight="1" spans="1:7">
      <c r="A2977" s="139">
        <v>34774</v>
      </c>
      <c r="B2977" s="137" t="s">
        <v>3581</v>
      </c>
      <c r="C2977" s="137" t="s">
        <v>592</v>
      </c>
      <c r="D2977" s="137" t="s">
        <v>593</v>
      </c>
      <c r="E2977" s="139">
        <v>2.17</v>
      </c>
      <c r="F2977" s="138"/>
      <c r="G2977" s="138"/>
    </row>
    <row r="2978" ht="15.75" customHeight="1" spans="1:7">
      <c r="A2978" s="139">
        <v>34771</v>
      </c>
      <c r="B2978" s="137" t="s">
        <v>3582</v>
      </c>
      <c r="C2978" s="137" t="s">
        <v>592</v>
      </c>
      <c r="D2978" s="137" t="s">
        <v>593</v>
      </c>
      <c r="E2978" s="139">
        <v>2.61</v>
      </c>
      <c r="F2978" s="138"/>
      <c r="G2978" s="138"/>
    </row>
    <row r="2979" ht="15.75" customHeight="1" spans="1:7">
      <c r="A2979" s="139">
        <v>34764</v>
      </c>
      <c r="B2979" s="137" t="s">
        <v>3583</v>
      </c>
      <c r="C2979" s="137" t="s">
        <v>592</v>
      </c>
      <c r="D2979" s="137" t="s">
        <v>593</v>
      </c>
      <c r="E2979" s="139">
        <v>1.71</v>
      </c>
      <c r="F2979" s="138"/>
      <c r="G2979" s="138"/>
    </row>
    <row r="2980" ht="15.75" customHeight="1" spans="1:7">
      <c r="A2980" s="139">
        <v>34788</v>
      </c>
      <c r="B2980" s="137" t="s">
        <v>3584</v>
      </c>
      <c r="C2980" s="137" t="s">
        <v>592</v>
      </c>
      <c r="D2980" s="137" t="s">
        <v>593</v>
      </c>
      <c r="E2980" s="139">
        <v>0.92</v>
      </c>
      <c r="F2980" s="138"/>
      <c r="G2980" s="138"/>
    </row>
    <row r="2981" ht="15.75" customHeight="1" spans="1:7">
      <c r="A2981" s="139">
        <v>34781</v>
      </c>
      <c r="B2981" s="137" t="s">
        <v>3585</v>
      </c>
      <c r="C2981" s="137" t="s">
        <v>592</v>
      </c>
      <c r="D2981" s="137" t="s">
        <v>593</v>
      </c>
      <c r="E2981" s="139">
        <v>1.05</v>
      </c>
      <c r="F2981" s="138"/>
      <c r="G2981" s="138"/>
    </row>
    <row r="2982" ht="15.75" customHeight="1" spans="1:7">
      <c r="A2982" s="139">
        <v>41682</v>
      </c>
      <c r="B2982" s="137" t="s">
        <v>3586</v>
      </c>
      <c r="C2982" s="137" t="s">
        <v>592</v>
      </c>
      <c r="D2982" s="137" t="s">
        <v>593</v>
      </c>
      <c r="E2982" s="139">
        <v>40.78</v>
      </c>
      <c r="F2982" s="138"/>
      <c r="G2982" s="138"/>
    </row>
    <row r="2983" ht="15.75" customHeight="1" spans="1:7">
      <c r="A2983" s="139">
        <v>41683</v>
      </c>
      <c r="B2983" s="137" t="s">
        <v>3587</v>
      </c>
      <c r="C2983" s="137" t="s">
        <v>592</v>
      </c>
      <c r="D2983" s="137" t="s">
        <v>593</v>
      </c>
      <c r="E2983" s="139">
        <v>30</v>
      </c>
      <c r="F2983" s="138"/>
      <c r="G2983" s="138"/>
    </row>
    <row r="2984" ht="15.75" customHeight="1" spans="1:7">
      <c r="A2984" s="139">
        <v>41680</v>
      </c>
      <c r="B2984" s="137" t="s">
        <v>3588</v>
      </c>
      <c r="C2984" s="137" t="s">
        <v>592</v>
      </c>
      <c r="D2984" s="137" t="s">
        <v>593</v>
      </c>
      <c r="E2984" s="139">
        <v>16.15</v>
      </c>
      <c r="F2984" s="138"/>
      <c r="G2984" s="138"/>
    </row>
    <row r="2985" ht="15.75" customHeight="1" spans="1:7">
      <c r="A2985" s="139">
        <v>41679</v>
      </c>
      <c r="B2985" s="137" t="s">
        <v>3589</v>
      </c>
      <c r="C2985" s="137" t="s">
        <v>592</v>
      </c>
      <c r="D2985" s="137" t="s">
        <v>593</v>
      </c>
      <c r="E2985" s="139">
        <v>36.92</v>
      </c>
      <c r="F2985" s="138"/>
      <c r="G2985" s="138"/>
    </row>
    <row r="2986" ht="15.75" customHeight="1" spans="1:7">
      <c r="A2986" s="139">
        <v>41681</v>
      </c>
      <c r="B2986" s="137" t="s">
        <v>3590</v>
      </c>
      <c r="C2986" s="137" t="s">
        <v>592</v>
      </c>
      <c r="D2986" s="137" t="s">
        <v>593</v>
      </c>
      <c r="E2986" s="139">
        <v>25.27</v>
      </c>
      <c r="F2986" s="138"/>
      <c r="G2986" s="138"/>
    </row>
    <row r="2987" ht="15.75" customHeight="1" spans="1:7">
      <c r="A2987" s="139">
        <v>43386</v>
      </c>
      <c r="B2987" s="137" t="s">
        <v>3591</v>
      </c>
      <c r="C2987" s="137" t="s">
        <v>592</v>
      </c>
      <c r="D2987" s="137" t="s">
        <v>593</v>
      </c>
      <c r="E2987" s="139">
        <v>57.69</v>
      </c>
      <c r="F2987" s="138"/>
      <c r="G2987" s="138"/>
    </row>
    <row r="2988" ht="15.75" customHeight="1" spans="1:7">
      <c r="A2988" s="139">
        <v>4059</v>
      </c>
      <c r="B2988" s="137" t="s">
        <v>3592</v>
      </c>
      <c r="C2988" s="137" t="s">
        <v>474</v>
      </c>
      <c r="D2988" s="137" t="s">
        <v>593</v>
      </c>
      <c r="E2988" s="139">
        <v>40.78</v>
      </c>
      <c r="F2988" s="138"/>
      <c r="G2988" s="138"/>
    </row>
    <row r="2989" ht="15.75" customHeight="1" spans="1:7">
      <c r="A2989" s="139">
        <v>4062</v>
      </c>
      <c r="B2989" s="137" t="s">
        <v>3593</v>
      </c>
      <c r="C2989" s="137" t="s">
        <v>592</v>
      </c>
      <c r="D2989" s="137" t="s">
        <v>593</v>
      </c>
      <c r="E2989" s="139">
        <v>40.78</v>
      </c>
      <c r="F2989" s="138"/>
      <c r="G2989" s="138"/>
    </row>
    <row r="2990" ht="15.75" customHeight="1" spans="1:7">
      <c r="A2990" s="139">
        <v>4061</v>
      </c>
      <c r="B2990" s="137" t="s">
        <v>3594</v>
      </c>
      <c r="C2990" s="137" t="s">
        <v>592</v>
      </c>
      <c r="D2990" s="137" t="s">
        <v>593</v>
      </c>
      <c r="E2990" s="139">
        <v>50.77</v>
      </c>
      <c r="F2990" s="138"/>
      <c r="G2990" s="138"/>
    </row>
    <row r="2991" ht="15.75" customHeight="1" spans="1:7">
      <c r="A2991" s="139">
        <v>41315</v>
      </c>
      <c r="B2991" s="137" t="s">
        <v>3595</v>
      </c>
      <c r="C2991" s="137" t="s">
        <v>642</v>
      </c>
      <c r="D2991" s="137" t="s">
        <v>593</v>
      </c>
      <c r="E2991" s="139">
        <v>99.14</v>
      </c>
      <c r="F2991" s="138"/>
      <c r="G2991" s="138"/>
    </row>
    <row r="2992" ht="15.75" customHeight="1" spans="1:7">
      <c r="A2992" s="139">
        <v>43148</v>
      </c>
      <c r="B2992" s="137" t="s">
        <v>3596</v>
      </c>
      <c r="C2992" s="137" t="s">
        <v>642</v>
      </c>
      <c r="D2992" s="137" t="s">
        <v>593</v>
      </c>
      <c r="E2992" s="139">
        <v>67.29</v>
      </c>
      <c r="F2992" s="138"/>
      <c r="G2992" s="138"/>
    </row>
    <row r="2993" ht="15.75" customHeight="1" spans="1:7">
      <c r="A2993" s="139">
        <v>43147</v>
      </c>
      <c r="B2993" s="137" t="s">
        <v>3597</v>
      </c>
      <c r="C2993" s="137" t="s">
        <v>642</v>
      </c>
      <c r="D2993" s="137" t="s">
        <v>593</v>
      </c>
      <c r="E2993" s="139">
        <v>26.06</v>
      </c>
      <c r="F2993" s="138"/>
      <c r="G2993" s="138"/>
    </row>
    <row r="2994" ht="15.75" customHeight="1" spans="1:7">
      <c r="A2994" s="139">
        <v>10608</v>
      </c>
      <c r="B2994" s="137" t="s">
        <v>3598</v>
      </c>
      <c r="C2994" s="137" t="s">
        <v>592</v>
      </c>
      <c r="D2994" s="137" t="s">
        <v>639</v>
      </c>
      <c r="E2994" s="139">
        <v>9629.8</v>
      </c>
      <c r="F2994" s="138"/>
      <c r="G2994" s="138"/>
    </row>
    <row r="2995" ht="15.75" customHeight="1" spans="1:7">
      <c r="A2995" s="139">
        <v>4069</v>
      </c>
      <c r="B2995" s="137" t="s">
        <v>3599</v>
      </c>
      <c r="C2995" s="137" t="s">
        <v>742</v>
      </c>
      <c r="D2995" s="137" t="s">
        <v>593</v>
      </c>
      <c r="E2995" s="139">
        <v>55.5</v>
      </c>
      <c r="F2995" s="138"/>
      <c r="G2995" s="138"/>
    </row>
    <row r="2996" ht="15.75" customHeight="1" spans="1:7">
      <c r="A2996" s="139">
        <v>40819</v>
      </c>
      <c r="B2996" s="137" t="s">
        <v>3600</v>
      </c>
      <c r="C2996" s="137" t="s">
        <v>744</v>
      </c>
      <c r="D2996" s="137" t="s">
        <v>593</v>
      </c>
      <c r="E2996" s="139">
        <v>9704.5</v>
      </c>
      <c r="F2996" s="138"/>
      <c r="G2996" s="138"/>
    </row>
    <row r="2997" ht="15.75" customHeight="1" spans="1:7">
      <c r="A2997" s="139">
        <v>34361</v>
      </c>
      <c r="B2997" s="137" t="s">
        <v>3601</v>
      </c>
      <c r="C2997" s="137" t="s">
        <v>642</v>
      </c>
      <c r="D2997" s="137" t="s">
        <v>593</v>
      </c>
      <c r="E2997" s="139">
        <v>18.97</v>
      </c>
      <c r="F2997" s="138"/>
      <c r="G2997" s="138"/>
    </row>
    <row r="2998" ht="15.75" customHeight="1" spans="1:7">
      <c r="A2998" s="139">
        <v>36512</v>
      </c>
      <c r="B2998" s="137" t="s">
        <v>3602</v>
      </c>
      <c r="C2998" s="137" t="s">
        <v>592</v>
      </c>
      <c r="D2998" s="137" t="s">
        <v>639</v>
      </c>
      <c r="E2998" s="139">
        <v>19368.46</v>
      </c>
      <c r="F2998" s="138"/>
      <c r="G2998" s="138"/>
    </row>
    <row r="2999" ht="15.75" customHeight="1" spans="1:7">
      <c r="A2999" s="139">
        <v>44478</v>
      </c>
      <c r="B2999" s="137" t="s">
        <v>3603</v>
      </c>
      <c r="C2999" s="137" t="s">
        <v>642</v>
      </c>
      <c r="D2999" s="137" t="s">
        <v>593</v>
      </c>
      <c r="E2999" s="139">
        <v>9.58</v>
      </c>
      <c r="F2999" s="138"/>
      <c r="G2999" s="138"/>
    </row>
    <row r="3000" ht="15.75" customHeight="1" spans="1:7">
      <c r="A3000" s="139">
        <v>44477</v>
      </c>
      <c r="B3000" s="137" t="s">
        <v>3604</v>
      </c>
      <c r="C3000" s="137" t="s">
        <v>642</v>
      </c>
      <c r="D3000" s="137" t="s">
        <v>593</v>
      </c>
      <c r="E3000" s="139">
        <v>9.58</v>
      </c>
      <c r="F3000" s="138"/>
      <c r="G3000" s="138"/>
    </row>
    <row r="3001" ht="15.75" customHeight="1" spans="1:7">
      <c r="A3001" s="139">
        <v>11697</v>
      </c>
      <c r="B3001" s="137" t="s">
        <v>3605</v>
      </c>
      <c r="C3001" s="137" t="s">
        <v>592</v>
      </c>
      <c r="D3001" s="137" t="s">
        <v>593</v>
      </c>
      <c r="E3001" s="139">
        <v>638.06</v>
      </c>
      <c r="F3001" s="138"/>
      <c r="G3001" s="138"/>
    </row>
    <row r="3002" ht="15.75" customHeight="1" spans="1:7">
      <c r="A3002" s="139">
        <v>11698</v>
      </c>
      <c r="B3002" s="137" t="s">
        <v>3606</v>
      </c>
      <c r="C3002" s="137" t="s">
        <v>592</v>
      </c>
      <c r="D3002" s="137" t="s">
        <v>593</v>
      </c>
      <c r="E3002" s="139">
        <v>761.17</v>
      </c>
      <c r="F3002" s="138"/>
      <c r="G3002" s="138"/>
    </row>
    <row r="3003" ht="15.75" customHeight="1" spans="1:7">
      <c r="A3003" s="139">
        <v>11699</v>
      </c>
      <c r="B3003" s="137" t="s">
        <v>3607</v>
      </c>
      <c r="C3003" s="137" t="s">
        <v>592</v>
      </c>
      <c r="D3003" s="137" t="s">
        <v>593</v>
      </c>
      <c r="E3003" s="139">
        <v>841.27</v>
      </c>
      <c r="F3003" s="138"/>
      <c r="G3003" s="138"/>
    </row>
    <row r="3004" ht="15.75" customHeight="1" spans="1:7">
      <c r="A3004" s="139">
        <v>10432</v>
      </c>
      <c r="B3004" s="137" t="s">
        <v>3608</v>
      </c>
      <c r="C3004" s="137" t="s">
        <v>592</v>
      </c>
      <c r="D3004" s="137" t="s">
        <v>593</v>
      </c>
      <c r="E3004" s="139">
        <v>330.45</v>
      </c>
      <c r="F3004" s="138"/>
      <c r="G3004" s="138"/>
    </row>
    <row r="3005" ht="15.75" customHeight="1" spans="1:7">
      <c r="A3005" s="139">
        <v>44020</v>
      </c>
      <c r="B3005" s="137" t="s">
        <v>3609</v>
      </c>
      <c r="C3005" s="137" t="s">
        <v>592</v>
      </c>
      <c r="D3005" s="137" t="s">
        <v>593</v>
      </c>
      <c r="E3005" s="139">
        <v>815.27</v>
      </c>
      <c r="F3005" s="138"/>
      <c r="G3005" s="138"/>
    </row>
    <row r="3006" ht="15.75" customHeight="1" spans="1:7">
      <c r="A3006" s="139">
        <v>41420</v>
      </c>
      <c r="B3006" s="137" t="s">
        <v>3610</v>
      </c>
      <c r="C3006" s="137" t="s">
        <v>592</v>
      </c>
      <c r="D3006" s="137" t="s">
        <v>639</v>
      </c>
      <c r="E3006" s="139">
        <v>11.61</v>
      </c>
      <c r="F3006" s="138"/>
      <c r="G3006" s="138"/>
    </row>
    <row r="3007" ht="15.75" customHeight="1" spans="1:7">
      <c r="A3007" s="139">
        <v>41422</v>
      </c>
      <c r="B3007" s="137" t="s">
        <v>3611</v>
      </c>
      <c r="C3007" s="137" t="s">
        <v>592</v>
      </c>
      <c r="D3007" s="137" t="s">
        <v>639</v>
      </c>
      <c r="E3007" s="139">
        <v>15.85</v>
      </c>
      <c r="F3007" s="138"/>
      <c r="G3007" s="138"/>
    </row>
    <row r="3008" ht="15.75" customHeight="1" spans="1:7">
      <c r="A3008" s="139">
        <v>41425</v>
      </c>
      <c r="B3008" s="137" t="s">
        <v>3612</v>
      </c>
      <c r="C3008" s="137" t="s">
        <v>592</v>
      </c>
      <c r="D3008" s="137" t="s">
        <v>639</v>
      </c>
      <c r="E3008" s="139">
        <v>8.11</v>
      </c>
      <c r="F3008" s="138"/>
      <c r="G3008" s="138"/>
    </row>
    <row r="3009" ht="15.75" customHeight="1" spans="1:7">
      <c r="A3009" s="139">
        <v>41426</v>
      </c>
      <c r="B3009" s="137" t="s">
        <v>3613</v>
      </c>
      <c r="C3009" s="137" t="s">
        <v>592</v>
      </c>
      <c r="D3009" s="137" t="s">
        <v>639</v>
      </c>
      <c r="E3009" s="139">
        <v>14.63</v>
      </c>
      <c r="F3009" s="138"/>
      <c r="G3009" s="138"/>
    </row>
    <row r="3010" ht="15.75" customHeight="1" spans="1:7">
      <c r="A3010" s="139">
        <v>41419</v>
      </c>
      <c r="B3010" s="137" t="s">
        <v>3614</v>
      </c>
      <c r="C3010" s="137" t="s">
        <v>592</v>
      </c>
      <c r="D3010" s="137" t="s">
        <v>639</v>
      </c>
      <c r="E3010" s="139">
        <v>8.53</v>
      </c>
      <c r="F3010" s="138"/>
      <c r="G3010" s="138"/>
    </row>
    <row r="3011" ht="15.75" customHeight="1" spans="1:7">
      <c r="A3011" s="139">
        <v>41421</v>
      </c>
      <c r="B3011" s="137" t="s">
        <v>3615</v>
      </c>
      <c r="C3011" s="137" t="s">
        <v>592</v>
      </c>
      <c r="D3011" s="137" t="s">
        <v>639</v>
      </c>
      <c r="E3011" s="139">
        <v>11.58</v>
      </c>
      <c r="F3011" s="138"/>
      <c r="G3011" s="138"/>
    </row>
    <row r="3012" ht="15.75" customHeight="1" spans="1:7">
      <c r="A3012" s="139">
        <v>41414</v>
      </c>
      <c r="B3012" s="137" t="s">
        <v>3616</v>
      </c>
      <c r="C3012" s="137" t="s">
        <v>592</v>
      </c>
      <c r="D3012" s="137" t="s">
        <v>639</v>
      </c>
      <c r="E3012" s="139">
        <v>26.85</v>
      </c>
      <c r="F3012" s="138"/>
      <c r="G3012" s="138"/>
    </row>
    <row r="3013" ht="15.75" customHeight="1" spans="1:7">
      <c r="A3013" s="139">
        <v>41415</v>
      </c>
      <c r="B3013" s="137" t="s">
        <v>3617</v>
      </c>
      <c r="C3013" s="137" t="s">
        <v>592</v>
      </c>
      <c r="D3013" s="137" t="s">
        <v>639</v>
      </c>
      <c r="E3013" s="139">
        <v>31.27</v>
      </c>
      <c r="F3013" s="138"/>
      <c r="G3013" s="138"/>
    </row>
    <row r="3014" ht="15.75" customHeight="1" spans="1:7">
      <c r="A3014" s="139">
        <v>37514</v>
      </c>
      <c r="B3014" s="137" t="s">
        <v>3618</v>
      </c>
      <c r="C3014" s="137" t="s">
        <v>592</v>
      </c>
      <c r="D3014" s="137" t="s">
        <v>639</v>
      </c>
      <c r="E3014" s="139">
        <v>332000</v>
      </c>
      <c r="F3014" s="138"/>
      <c r="G3014" s="138"/>
    </row>
    <row r="3015" ht="15.75" customHeight="1" spans="1:7">
      <c r="A3015" s="139">
        <v>37519</v>
      </c>
      <c r="B3015" s="137" t="s">
        <v>3619</v>
      </c>
      <c r="C3015" s="137" t="s">
        <v>592</v>
      </c>
      <c r="D3015" s="137" t="s">
        <v>639</v>
      </c>
      <c r="E3015" s="139">
        <v>512373.4</v>
      </c>
      <c r="F3015" s="138"/>
      <c r="G3015" s="138"/>
    </row>
    <row r="3016" ht="15.75" customHeight="1" spans="1:7">
      <c r="A3016" s="139">
        <v>37520</v>
      </c>
      <c r="B3016" s="137" t="s">
        <v>3620</v>
      </c>
      <c r="C3016" s="137" t="s">
        <v>592</v>
      </c>
      <c r="D3016" s="137" t="s">
        <v>639</v>
      </c>
      <c r="E3016" s="139">
        <v>503973.84</v>
      </c>
      <c r="F3016" s="138"/>
      <c r="G3016" s="138"/>
    </row>
    <row r="3017" ht="15.75" customHeight="1" spans="1:7">
      <c r="A3017" s="139">
        <v>37521</v>
      </c>
      <c r="B3017" s="137" t="s">
        <v>3621</v>
      </c>
      <c r="C3017" s="137" t="s">
        <v>592</v>
      </c>
      <c r="D3017" s="137" t="s">
        <v>639</v>
      </c>
      <c r="E3017" s="139">
        <v>614848.09</v>
      </c>
      <c r="F3017" s="138"/>
      <c r="G3017" s="138"/>
    </row>
    <row r="3018" ht="15.75" customHeight="1" spans="1:7">
      <c r="A3018" s="139">
        <v>37522</v>
      </c>
      <c r="B3018" s="137" t="s">
        <v>3622</v>
      </c>
      <c r="C3018" s="137" t="s">
        <v>592</v>
      </c>
      <c r="D3018" s="137" t="s">
        <v>639</v>
      </c>
      <c r="E3018" s="139">
        <v>633346.27</v>
      </c>
      <c r="F3018" s="138"/>
      <c r="G3018" s="138"/>
    </row>
    <row r="3019" ht="15.75" customHeight="1" spans="1:7">
      <c r="A3019" s="139">
        <v>21109</v>
      </c>
      <c r="B3019" s="137" t="s">
        <v>3623</v>
      </c>
      <c r="C3019" s="137" t="s">
        <v>592</v>
      </c>
      <c r="D3019" s="137" t="s">
        <v>639</v>
      </c>
      <c r="E3019" s="139">
        <v>72.26</v>
      </c>
      <c r="F3019" s="138"/>
      <c r="G3019" s="138"/>
    </row>
    <row r="3020" ht="15.75" customHeight="1" spans="1:7">
      <c r="A3020" s="139">
        <v>37546</v>
      </c>
      <c r="B3020" s="137" t="s">
        <v>3624</v>
      </c>
      <c r="C3020" s="137" t="s">
        <v>592</v>
      </c>
      <c r="D3020" s="137" t="s">
        <v>593</v>
      </c>
      <c r="E3020" s="139">
        <v>14532.12</v>
      </c>
      <c r="F3020" s="138"/>
      <c r="G3020" s="138"/>
    </row>
    <row r="3021" ht="15.75" customHeight="1" spans="1:7">
      <c r="A3021" s="139">
        <v>37544</v>
      </c>
      <c r="B3021" s="137" t="s">
        <v>3625</v>
      </c>
      <c r="C3021" s="137" t="s">
        <v>592</v>
      </c>
      <c r="D3021" s="137" t="s">
        <v>593</v>
      </c>
      <c r="E3021" s="139">
        <v>15370.16</v>
      </c>
      <c r="F3021" s="138"/>
      <c r="G3021" s="138"/>
    </row>
    <row r="3022" ht="15.75" customHeight="1" spans="1:7">
      <c r="A3022" s="139">
        <v>37545</v>
      </c>
      <c r="B3022" s="137" t="s">
        <v>3626</v>
      </c>
      <c r="C3022" s="137" t="s">
        <v>592</v>
      </c>
      <c r="D3022" s="137" t="s">
        <v>593</v>
      </c>
      <c r="E3022" s="139">
        <v>18288.43</v>
      </c>
      <c r="F3022" s="138"/>
      <c r="G3022" s="138"/>
    </row>
    <row r="3023" ht="15.75" customHeight="1" spans="1:7">
      <c r="A3023" s="139">
        <v>36793</v>
      </c>
      <c r="B3023" s="137" t="s">
        <v>3627</v>
      </c>
      <c r="C3023" s="137" t="s">
        <v>592</v>
      </c>
      <c r="D3023" s="137" t="s">
        <v>593</v>
      </c>
      <c r="E3023" s="139">
        <v>821.35</v>
      </c>
      <c r="F3023" s="138"/>
      <c r="G3023" s="138"/>
    </row>
    <row r="3024" ht="15.75" customHeight="1" spans="1:7">
      <c r="A3024" s="139">
        <v>11769</v>
      </c>
      <c r="B3024" s="137" t="s">
        <v>3628</v>
      </c>
      <c r="C3024" s="137" t="s">
        <v>592</v>
      </c>
      <c r="D3024" s="137" t="s">
        <v>593</v>
      </c>
      <c r="E3024" s="139">
        <v>362.97</v>
      </c>
      <c r="F3024" s="138"/>
      <c r="G3024" s="138"/>
    </row>
    <row r="3025" ht="15.75" customHeight="1" spans="1:7">
      <c r="A3025" s="139">
        <v>11771</v>
      </c>
      <c r="B3025" s="137" t="s">
        <v>3629</v>
      </c>
      <c r="C3025" s="137" t="s">
        <v>592</v>
      </c>
      <c r="D3025" s="137" t="s">
        <v>593</v>
      </c>
      <c r="E3025" s="139">
        <v>444.59</v>
      </c>
      <c r="F3025" s="138"/>
      <c r="G3025" s="138"/>
    </row>
    <row r="3026" ht="15.75" customHeight="1" spans="1:7">
      <c r="A3026" s="139">
        <v>39919</v>
      </c>
      <c r="B3026" s="137" t="s">
        <v>3630</v>
      </c>
      <c r="C3026" s="137" t="s">
        <v>592</v>
      </c>
      <c r="D3026" s="137" t="s">
        <v>593</v>
      </c>
      <c r="E3026" s="139">
        <v>72741.3</v>
      </c>
      <c r="F3026" s="138"/>
      <c r="G3026" s="138"/>
    </row>
    <row r="3027" ht="15.75" customHeight="1" spans="1:7">
      <c r="A3027" s="139">
        <v>38385</v>
      </c>
      <c r="B3027" s="137" t="s">
        <v>3631</v>
      </c>
      <c r="C3027" s="137" t="s">
        <v>592</v>
      </c>
      <c r="D3027" s="137" t="s">
        <v>593</v>
      </c>
      <c r="E3027" s="139">
        <v>50.97</v>
      </c>
      <c r="F3027" s="138"/>
      <c r="G3027" s="138"/>
    </row>
    <row r="3028" ht="15.75" customHeight="1" spans="1:7">
      <c r="A3028" s="139">
        <v>36800</v>
      </c>
      <c r="B3028" s="137" t="s">
        <v>3632</v>
      </c>
      <c r="C3028" s="137" t="s">
        <v>592</v>
      </c>
      <c r="D3028" s="137" t="s">
        <v>593</v>
      </c>
      <c r="E3028" s="139">
        <v>218.1</v>
      </c>
      <c r="F3028" s="138"/>
      <c r="G3028" s="138"/>
    </row>
    <row r="3029" ht="15.75" customHeight="1" spans="1:7">
      <c r="A3029" s="139">
        <v>37587</v>
      </c>
      <c r="B3029" s="137" t="s">
        <v>3633</v>
      </c>
      <c r="C3029" s="137" t="s">
        <v>592</v>
      </c>
      <c r="D3029" s="137" t="s">
        <v>593</v>
      </c>
      <c r="E3029" s="139">
        <v>479.17</v>
      </c>
      <c r="F3029" s="138"/>
      <c r="G3029" s="138"/>
    </row>
    <row r="3030" ht="15.75" customHeight="1" spans="1:7">
      <c r="A3030" s="139">
        <v>11561</v>
      </c>
      <c r="B3030" s="137" t="s">
        <v>3634</v>
      </c>
      <c r="C3030" s="137" t="s">
        <v>592</v>
      </c>
      <c r="D3030" s="137" t="s">
        <v>593</v>
      </c>
      <c r="E3030" s="139">
        <v>246.07</v>
      </c>
      <c r="F3030" s="138"/>
      <c r="G3030" s="138"/>
    </row>
    <row r="3031" ht="15.75" customHeight="1" spans="1:7">
      <c r="A3031" s="139">
        <v>43604</v>
      </c>
      <c r="B3031" s="137" t="s">
        <v>3635</v>
      </c>
      <c r="C3031" s="137" t="s">
        <v>592</v>
      </c>
      <c r="D3031" s="137" t="s">
        <v>593</v>
      </c>
      <c r="E3031" s="139">
        <v>131.18</v>
      </c>
      <c r="F3031" s="138"/>
      <c r="G3031" s="138"/>
    </row>
    <row r="3032" ht="15.75" customHeight="1" spans="1:7">
      <c r="A3032" s="139">
        <v>11560</v>
      </c>
      <c r="B3032" s="137" t="s">
        <v>3636</v>
      </c>
      <c r="C3032" s="137" t="s">
        <v>592</v>
      </c>
      <c r="D3032" s="137" t="s">
        <v>593</v>
      </c>
      <c r="E3032" s="139">
        <v>189.92</v>
      </c>
      <c r="F3032" s="138"/>
      <c r="G3032" s="138"/>
    </row>
    <row r="3033" ht="15.75" customHeight="1" spans="1:7">
      <c r="A3033" s="139">
        <v>11499</v>
      </c>
      <c r="B3033" s="137" t="s">
        <v>3637</v>
      </c>
      <c r="C3033" s="137" t="s">
        <v>592</v>
      </c>
      <c r="D3033" s="137" t="s">
        <v>593</v>
      </c>
      <c r="E3033" s="139">
        <v>942.14</v>
      </c>
      <c r="F3033" s="138"/>
      <c r="G3033" s="138"/>
    </row>
    <row r="3034" ht="15.75" customHeight="1" spans="1:7">
      <c r="A3034" s="139">
        <v>34761</v>
      </c>
      <c r="B3034" s="137" t="s">
        <v>3638</v>
      </c>
      <c r="C3034" s="137" t="s">
        <v>742</v>
      </c>
      <c r="D3034" s="137" t="s">
        <v>593</v>
      </c>
      <c r="E3034" s="139">
        <v>17.2</v>
      </c>
      <c r="F3034" s="138"/>
      <c r="G3034" s="138"/>
    </row>
    <row r="3035" ht="15.75" customHeight="1" spans="1:7">
      <c r="A3035" s="139">
        <v>40924</v>
      </c>
      <c r="B3035" s="137" t="s">
        <v>3639</v>
      </c>
      <c r="C3035" s="137" t="s">
        <v>744</v>
      </c>
      <c r="D3035" s="137" t="s">
        <v>593</v>
      </c>
      <c r="E3035" s="139">
        <v>3007.13</v>
      </c>
      <c r="F3035" s="138"/>
      <c r="G3035" s="138"/>
    </row>
    <row r="3036" ht="15.75" customHeight="1" spans="1:7">
      <c r="A3036" s="139">
        <v>40983</v>
      </c>
      <c r="B3036" s="137" t="s">
        <v>3640</v>
      </c>
      <c r="C3036" s="137" t="s">
        <v>744</v>
      </c>
      <c r="D3036" s="137" t="s">
        <v>593</v>
      </c>
      <c r="E3036" s="139">
        <v>4134.07</v>
      </c>
      <c r="F3036" s="138"/>
      <c r="G3036" s="138"/>
    </row>
    <row r="3037" ht="15.75" customHeight="1" spans="1:7">
      <c r="A3037" s="139">
        <v>44497</v>
      </c>
      <c r="B3037" s="137" t="s">
        <v>3641</v>
      </c>
      <c r="C3037" s="137" t="s">
        <v>742</v>
      </c>
      <c r="D3037" s="137" t="s">
        <v>593</v>
      </c>
      <c r="E3037" s="139">
        <v>23.64</v>
      </c>
      <c r="F3037" s="138"/>
      <c r="G3037" s="138"/>
    </row>
    <row r="3038" ht="15.75" customHeight="1" spans="1:7">
      <c r="A3038" s="139">
        <v>2437</v>
      </c>
      <c r="B3038" s="137" t="s">
        <v>3642</v>
      </c>
      <c r="C3038" s="137" t="s">
        <v>742</v>
      </c>
      <c r="D3038" s="137" t="s">
        <v>593</v>
      </c>
      <c r="E3038" s="139">
        <v>24.3</v>
      </c>
      <c r="F3038" s="138"/>
      <c r="G3038" s="138"/>
    </row>
    <row r="3039" ht="15.75" customHeight="1" spans="1:7">
      <c r="A3039" s="139">
        <v>40921</v>
      </c>
      <c r="B3039" s="137" t="s">
        <v>3643</v>
      </c>
      <c r="C3039" s="137" t="s">
        <v>744</v>
      </c>
      <c r="D3039" s="137" t="s">
        <v>593</v>
      </c>
      <c r="E3039" s="139">
        <v>4249.35</v>
      </c>
      <c r="F3039" s="138"/>
      <c r="G3039" s="138"/>
    </row>
    <row r="3040" ht="15.75" customHeight="1" spans="1:7">
      <c r="A3040" s="139">
        <v>14252</v>
      </c>
      <c r="B3040" s="137" t="s">
        <v>3644</v>
      </c>
      <c r="C3040" s="137" t="s">
        <v>592</v>
      </c>
      <c r="D3040" s="137" t="s">
        <v>593</v>
      </c>
      <c r="E3040" s="139">
        <v>2440.19</v>
      </c>
      <c r="F3040" s="138"/>
      <c r="G3040" s="138"/>
    </row>
    <row r="3041" ht="15.75" customHeight="1" spans="1:7">
      <c r="A3041" s="139">
        <v>730</v>
      </c>
      <c r="B3041" s="137" t="s">
        <v>3645</v>
      </c>
      <c r="C3041" s="137" t="s">
        <v>592</v>
      </c>
      <c r="D3041" s="137" t="s">
        <v>593</v>
      </c>
      <c r="E3041" s="139">
        <v>6519.73</v>
      </c>
      <c r="F3041" s="138"/>
      <c r="G3041" s="138"/>
    </row>
    <row r="3042" ht="15.75" customHeight="1" spans="1:7">
      <c r="A3042" s="139">
        <v>723</v>
      </c>
      <c r="B3042" s="137" t="s">
        <v>3646</v>
      </c>
      <c r="C3042" s="137" t="s">
        <v>592</v>
      </c>
      <c r="D3042" s="137" t="s">
        <v>593</v>
      </c>
      <c r="E3042" s="139">
        <v>3240.53</v>
      </c>
      <c r="F3042" s="138"/>
      <c r="G3042" s="138"/>
    </row>
    <row r="3043" ht="15.75" customHeight="1" spans="1:7">
      <c r="A3043" s="139">
        <v>36502</v>
      </c>
      <c r="B3043" s="137" t="s">
        <v>3647</v>
      </c>
      <c r="C3043" s="137" t="s">
        <v>592</v>
      </c>
      <c r="D3043" s="137" t="s">
        <v>593</v>
      </c>
      <c r="E3043" s="139">
        <v>3045.71</v>
      </c>
      <c r="F3043" s="138"/>
      <c r="G3043" s="138"/>
    </row>
    <row r="3044" ht="15.75" customHeight="1" spans="1:7">
      <c r="A3044" s="139">
        <v>36503</v>
      </c>
      <c r="B3044" s="137" t="s">
        <v>3648</v>
      </c>
      <c r="C3044" s="137" t="s">
        <v>592</v>
      </c>
      <c r="D3044" s="137" t="s">
        <v>593</v>
      </c>
      <c r="E3044" s="139">
        <v>3755.72</v>
      </c>
      <c r="F3044" s="138"/>
      <c r="G3044" s="138"/>
    </row>
    <row r="3045" ht="15.75" customHeight="1" spans="1:7">
      <c r="A3045" s="139">
        <v>4090</v>
      </c>
      <c r="B3045" s="137" t="s">
        <v>3649</v>
      </c>
      <c r="C3045" s="137" t="s">
        <v>592</v>
      </c>
      <c r="D3045" s="137" t="s">
        <v>599</v>
      </c>
      <c r="E3045" s="139">
        <v>1260000</v>
      </c>
      <c r="F3045" s="138"/>
      <c r="G3045" s="138"/>
    </row>
    <row r="3046" ht="15.75" customHeight="1" spans="1:7">
      <c r="A3046" s="139">
        <v>13227</v>
      </c>
      <c r="B3046" s="137" t="s">
        <v>3650</v>
      </c>
      <c r="C3046" s="137" t="s">
        <v>592</v>
      </c>
      <c r="D3046" s="137" t="s">
        <v>593</v>
      </c>
      <c r="E3046" s="139">
        <v>1565707.12</v>
      </c>
      <c r="F3046" s="138"/>
      <c r="G3046" s="138"/>
    </row>
    <row r="3047" ht="15.75" customHeight="1" spans="1:7">
      <c r="A3047" s="139">
        <v>10597</v>
      </c>
      <c r="B3047" s="137" t="s">
        <v>3651</v>
      </c>
      <c r="C3047" s="137" t="s">
        <v>592</v>
      </c>
      <c r="D3047" s="137" t="s">
        <v>593</v>
      </c>
      <c r="E3047" s="139">
        <v>1648108.72</v>
      </c>
      <c r="F3047" s="138"/>
      <c r="G3047" s="138"/>
    </row>
    <row r="3048" ht="15.75" customHeight="1" spans="1:7">
      <c r="A3048" s="139">
        <v>39628</v>
      </c>
      <c r="B3048" s="137" t="s">
        <v>3652</v>
      </c>
      <c r="C3048" s="137" t="s">
        <v>592</v>
      </c>
      <c r="D3048" s="137" t="s">
        <v>639</v>
      </c>
      <c r="E3048" s="139">
        <v>4176.5</v>
      </c>
      <c r="F3048" s="138"/>
      <c r="G3048" s="138"/>
    </row>
    <row r="3049" ht="15.75" customHeight="1" spans="1:7">
      <c r="A3049" s="139">
        <v>39404</v>
      </c>
      <c r="B3049" s="137" t="s">
        <v>3653</v>
      </c>
      <c r="C3049" s="137" t="s">
        <v>592</v>
      </c>
      <c r="D3049" s="137" t="s">
        <v>639</v>
      </c>
      <c r="E3049" s="139">
        <v>2070.99</v>
      </c>
      <c r="F3049" s="138"/>
      <c r="G3049" s="138"/>
    </row>
    <row r="3050" ht="15.75" customHeight="1" spans="1:7">
      <c r="A3050" s="139">
        <v>39402</v>
      </c>
      <c r="B3050" s="137" t="s">
        <v>3654</v>
      </c>
      <c r="C3050" s="137" t="s">
        <v>592</v>
      </c>
      <c r="D3050" s="137" t="s">
        <v>639</v>
      </c>
      <c r="E3050" s="139">
        <v>1706.1</v>
      </c>
      <c r="F3050" s="138"/>
      <c r="G3050" s="138"/>
    </row>
    <row r="3051" ht="15.75" customHeight="1" spans="1:7">
      <c r="A3051" s="139">
        <v>39403</v>
      </c>
      <c r="B3051" s="137" t="s">
        <v>3655</v>
      </c>
      <c r="C3051" s="137" t="s">
        <v>592</v>
      </c>
      <c r="D3051" s="137" t="s">
        <v>639</v>
      </c>
      <c r="E3051" s="139">
        <v>1668.99</v>
      </c>
      <c r="F3051" s="138"/>
      <c r="G3051" s="138"/>
    </row>
    <row r="3052" ht="15.75" customHeight="1" spans="1:7">
      <c r="A3052" s="139">
        <v>4093</v>
      </c>
      <c r="B3052" s="137" t="s">
        <v>3656</v>
      </c>
      <c r="C3052" s="137" t="s">
        <v>742</v>
      </c>
      <c r="D3052" s="137" t="s">
        <v>599</v>
      </c>
      <c r="E3052" s="139">
        <v>19.98</v>
      </c>
      <c r="F3052" s="138"/>
      <c r="G3052" s="138"/>
    </row>
    <row r="3053" ht="15.75" customHeight="1" spans="1:7">
      <c r="A3053" s="139">
        <v>10512</v>
      </c>
      <c r="B3053" s="137" t="s">
        <v>3657</v>
      </c>
      <c r="C3053" s="137" t="s">
        <v>744</v>
      </c>
      <c r="D3053" s="137" t="s">
        <v>593</v>
      </c>
      <c r="E3053" s="139">
        <v>3493.16</v>
      </c>
      <c r="F3053" s="138"/>
      <c r="G3053" s="138"/>
    </row>
    <row r="3054" ht="15.75" customHeight="1" spans="1:7">
      <c r="A3054" s="139">
        <v>4243</v>
      </c>
      <c r="B3054" s="137" t="s">
        <v>3658</v>
      </c>
      <c r="C3054" s="137" t="s">
        <v>742</v>
      </c>
      <c r="D3054" s="137" t="s">
        <v>593</v>
      </c>
      <c r="E3054" s="139">
        <v>29.65</v>
      </c>
      <c r="F3054" s="138"/>
      <c r="G3054" s="138"/>
    </row>
    <row r="3055" ht="15.75" customHeight="1" spans="1:7">
      <c r="A3055" s="139">
        <v>20020</v>
      </c>
      <c r="B3055" s="137" t="s">
        <v>3659</v>
      </c>
      <c r="C3055" s="137" t="s">
        <v>742</v>
      </c>
      <c r="D3055" s="137" t="s">
        <v>593</v>
      </c>
      <c r="E3055" s="139">
        <v>20.75</v>
      </c>
      <c r="F3055" s="138"/>
      <c r="G3055" s="138"/>
    </row>
    <row r="3056" ht="15.75" customHeight="1" spans="1:7">
      <c r="A3056" s="139">
        <v>41038</v>
      </c>
      <c r="B3056" s="137" t="s">
        <v>3660</v>
      </c>
      <c r="C3056" s="137" t="s">
        <v>744</v>
      </c>
      <c r="D3056" s="137" t="s">
        <v>593</v>
      </c>
      <c r="E3056" s="139">
        <v>3630.09</v>
      </c>
      <c r="F3056" s="138"/>
      <c r="G3056" s="138"/>
    </row>
    <row r="3057" ht="15.75" customHeight="1" spans="1:7">
      <c r="A3057" s="139">
        <v>4094</v>
      </c>
      <c r="B3057" s="137" t="s">
        <v>3661</v>
      </c>
      <c r="C3057" s="137" t="s">
        <v>742</v>
      </c>
      <c r="D3057" s="137" t="s">
        <v>593</v>
      </c>
      <c r="E3057" s="139">
        <v>24.84</v>
      </c>
      <c r="F3057" s="138"/>
      <c r="G3057" s="138"/>
    </row>
    <row r="3058" ht="15.75" customHeight="1" spans="1:7">
      <c r="A3058" s="139">
        <v>40988</v>
      </c>
      <c r="B3058" s="137" t="s">
        <v>3662</v>
      </c>
      <c r="C3058" s="137" t="s">
        <v>744</v>
      </c>
      <c r="D3058" s="137" t="s">
        <v>593</v>
      </c>
      <c r="E3058" s="139">
        <v>4344.86</v>
      </c>
      <c r="F3058" s="138"/>
      <c r="G3058" s="138"/>
    </row>
    <row r="3059" ht="15.75" customHeight="1" spans="1:7">
      <c r="A3059" s="139">
        <v>4095</v>
      </c>
      <c r="B3059" s="137" t="s">
        <v>3663</v>
      </c>
      <c r="C3059" s="137" t="s">
        <v>742</v>
      </c>
      <c r="D3059" s="137" t="s">
        <v>593</v>
      </c>
      <c r="E3059" s="139">
        <v>16.73</v>
      </c>
      <c r="F3059" s="138"/>
      <c r="G3059" s="138"/>
    </row>
    <row r="3060" ht="15.75" customHeight="1" spans="1:7">
      <c r="A3060" s="139">
        <v>40990</v>
      </c>
      <c r="B3060" s="137" t="s">
        <v>3664</v>
      </c>
      <c r="C3060" s="137" t="s">
        <v>744</v>
      </c>
      <c r="D3060" s="137" t="s">
        <v>593</v>
      </c>
      <c r="E3060" s="139">
        <v>2926.34</v>
      </c>
      <c r="F3060" s="138"/>
      <c r="G3060" s="138"/>
    </row>
    <row r="3061" ht="15.75" customHeight="1" spans="1:7">
      <c r="A3061" s="139">
        <v>4096</v>
      </c>
      <c r="B3061" s="137" t="s">
        <v>3665</v>
      </c>
      <c r="C3061" s="137" t="s">
        <v>742</v>
      </c>
      <c r="D3061" s="137" t="s">
        <v>593</v>
      </c>
      <c r="E3061" s="139">
        <v>22.4</v>
      </c>
      <c r="F3061" s="138"/>
      <c r="G3061" s="138"/>
    </row>
    <row r="3062" ht="15.75" customHeight="1" spans="1:7">
      <c r="A3062" s="139">
        <v>40992</v>
      </c>
      <c r="B3062" s="137" t="s">
        <v>3666</v>
      </c>
      <c r="C3062" s="137" t="s">
        <v>744</v>
      </c>
      <c r="D3062" s="137" t="s">
        <v>593</v>
      </c>
      <c r="E3062" s="139">
        <v>3917.14</v>
      </c>
      <c r="F3062" s="138"/>
      <c r="G3062" s="138"/>
    </row>
    <row r="3063" ht="15.75" customHeight="1" spans="1:7">
      <c r="A3063" s="139">
        <v>4114</v>
      </c>
      <c r="B3063" s="137" t="s">
        <v>3667</v>
      </c>
      <c r="C3063" s="137" t="s">
        <v>592</v>
      </c>
      <c r="D3063" s="137" t="s">
        <v>593</v>
      </c>
      <c r="E3063" s="139">
        <v>93.47</v>
      </c>
      <c r="F3063" s="138"/>
      <c r="G3063" s="138"/>
    </row>
    <row r="3064" ht="15.75" customHeight="1" spans="1:7">
      <c r="A3064" s="139">
        <v>36797</v>
      </c>
      <c r="B3064" s="137" t="s">
        <v>3668</v>
      </c>
      <c r="C3064" s="137" t="s">
        <v>592</v>
      </c>
      <c r="D3064" s="137" t="s">
        <v>593</v>
      </c>
      <c r="E3064" s="139">
        <v>83.22</v>
      </c>
      <c r="F3064" s="138"/>
      <c r="G3064" s="138"/>
    </row>
    <row r="3065" ht="15.75" customHeight="1" spans="1:7">
      <c r="A3065" s="139">
        <v>4107</v>
      </c>
      <c r="B3065" s="137" t="s">
        <v>3669</v>
      </c>
      <c r="C3065" s="137" t="s">
        <v>592</v>
      </c>
      <c r="D3065" s="137" t="s">
        <v>593</v>
      </c>
      <c r="E3065" s="139">
        <v>78.47</v>
      </c>
      <c r="F3065" s="138"/>
      <c r="G3065" s="138"/>
    </row>
    <row r="3066" ht="15.75" customHeight="1" spans="1:7">
      <c r="A3066" s="139">
        <v>4102</v>
      </c>
      <c r="B3066" s="137" t="s">
        <v>3670</v>
      </c>
      <c r="C3066" s="137" t="s">
        <v>592</v>
      </c>
      <c r="D3066" s="137" t="s">
        <v>599</v>
      </c>
      <c r="E3066" s="139">
        <v>95.78</v>
      </c>
      <c r="F3066" s="138"/>
      <c r="G3066" s="138"/>
    </row>
    <row r="3067" ht="15.75" customHeight="1" spans="1:7">
      <c r="A3067" s="139">
        <v>36799</v>
      </c>
      <c r="B3067" s="137" t="s">
        <v>3671</v>
      </c>
      <c r="C3067" s="137" t="s">
        <v>592</v>
      </c>
      <c r="D3067" s="137" t="s">
        <v>593</v>
      </c>
      <c r="E3067" s="139">
        <v>80.77</v>
      </c>
      <c r="F3067" s="138"/>
      <c r="G3067" s="138"/>
    </row>
    <row r="3068" ht="15.75" customHeight="1" spans="1:7">
      <c r="A3068" s="139">
        <v>2747</v>
      </c>
      <c r="B3068" s="137" t="s">
        <v>3672</v>
      </c>
      <c r="C3068" s="137" t="s">
        <v>474</v>
      </c>
      <c r="D3068" s="137" t="s">
        <v>593</v>
      </c>
      <c r="E3068" s="139">
        <v>32.27</v>
      </c>
      <c r="F3068" s="138"/>
      <c r="G3068" s="138"/>
    </row>
    <row r="3069" ht="15.75" customHeight="1" spans="1:7">
      <c r="A3069" s="139">
        <v>21138</v>
      </c>
      <c r="B3069" s="137" t="s">
        <v>3673</v>
      </c>
      <c r="C3069" s="137" t="s">
        <v>474</v>
      </c>
      <c r="D3069" s="137" t="s">
        <v>599</v>
      </c>
      <c r="E3069" s="139">
        <v>10.23</v>
      </c>
      <c r="F3069" s="138"/>
      <c r="G3069" s="138"/>
    </row>
    <row r="3070" ht="15.75" customHeight="1" spans="1:7">
      <c r="A3070" s="139">
        <v>10826</v>
      </c>
      <c r="B3070" s="137" t="s">
        <v>3674</v>
      </c>
      <c r="C3070" s="137" t="s">
        <v>592</v>
      </c>
      <c r="D3070" s="137" t="s">
        <v>593</v>
      </c>
      <c r="E3070" s="139">
        <v>114.94</v>
      </c>
      <c r="F3070" s="138"/>
      <c r="G3070" s="138"/>
    </row>
    <row r="3071" ht="15.75" customHeight="1" spans="1:7">
      <c r="A3071" s="139">
        <v>365</v>
      </c>
      <c r="B3071" s="137" t="s">
        <v>3675</v>
      </c>
      <c r="C3071" s="137" t="s">
        <v>592</v>
      </c>
      <c r="D3071" s="137" t="s">
        <v>593</v>
      </c>
      <c r="E3071" s="139">
        <v>71.26</v>
      </c>
      <c r="F3071" s="138"/>
      <c r="G3071" s="138"/>
    </row>
    <row r="3072" ht="15.75" customHeight="1" spans="1:7">
      <c r="A3072" s="139">
        <v>38639</v>
      </c>
      <c r="B3072" s="137" t="s">
        <v>3676</v>
      </c>
      <c r="C3072" s="137" t="s">
        <v>592</v>
      </c>
      <c r="D3072" s="137" t="s">
        <v>593</v>
      </c>
      <c r="E3072" s="139">
        <v>275.86</v>
      </c>
      <c r="F3072" s="138"/>
      <c r="G3072" s="138"/>
    </row>
    <row r="3073" ht="15.75" customHeight="1" spans="1:7">
      <c r="A3073" s="139">
        <v>38640</v>
      </c>
      <c r="B3073" s="137" t="s">
        <v>3677</v>
      </c>
      <c r="C3073" s="137" t="s">
        <v>592</v>
      </c>
      <c r="D3073" s="137" t="s">
        <v>593</v>
      </c>
      <c r="E3073" s="139">
        <v>4.13</v>
      </c>
      <c r="F3073" s="138"/>
      <c r="G3073" s="138"/>
    </row>
    <row r="3074" ht="15.75" customHeight="1" spans="1:7">
      <c r="A3074" s="139">
        <v>358</v>
      </c>
      <c r="B3074" s="137" t="s">
        <v>3678</v>
      </c>
      <c r="C3074" s="137" t="s">
        <v>592</v>
      </c>
      <c r="D3074" s="137" t="s">
        <v>593</v>
      </c>
      <c r="E3074" s="139">
        <v>85.05</v>
      </c>
      <c r="F3074" s="138"/>
      <c r="G3074" s="138"/>
    </row>
    <row r="3075" ht="15.75" customHeight="1" spans="1:7">
      <c r="A3075" s="139">
        <v>359</v>
      </c>
      <c r="B3075" s="137" t="s">
        <v>3679</v>
      </c>
      <c r="C3075" s="137" t="s">
        <v>592</v>
      </c>
      <c r="D3075" s="137" t="s">
        <v>593</v>
      </c>
      <c r="E3075" s="139">
        <v>174.71</v>
      </c>
      <c r="F3075" s="138"/>
      <c r="G3075" s="138"/>
    </row>
    <row r="3076" ht="15.75" customHeight="1" spans="1:7">
      <c r="A3076" s="139">
        <v>38641</v>
      </c>
      <c r="B3076" s="137" t="s">
        <v>3680</v>
      </c>
      <c r="C3076" s="137" t="s">
        <v>592</v>
      </c>
      <c r="D3076" s="137" t="s">
        <v>593</v>
      </c>
      <c r="E3076" s="139">
        <v>172.41</v>
      </c>
      <c r="F3076" s="138"/>
      <c r="G3076" s="138"/>
    </row>
    <row r="3077" ht="15.75" customHeight="1" spans="1:7">
      <c r="A3077" s="139">
        <v>360</v>
      </c>
      <c r="B3077" s="137" t="s">
        <v>3681</v>
      </c>
      <c r="C3077" s="137" t="s">
        <v>592</v>
      </c>
      <c r="D3077" s="137" t="s">
        <v>599</v>
      </c>
      <c r="E3077" s="139">
        <v>4</v>
      </c>
      <c r="F3077" s="138"/>
      <c r="G3077" s="138"/>
    </row>
    <row r="3078" ht="15.75" customHeight="1" spans="1:7">
      <c r="A3078" s="139">
        <v>42430</v>
      </c>
      <c r="B3078" s="137" t="s">
        <v>3682</v>
      </c>
      <c r="C3078" s="137" t="s">
        <v>592</v>
      </c>
      <c r="D3078" s="137" t="s">
        <v>639</v>
      </c>
      <c r="E3078" s="139">
        <v>6434.22</v>
      </c>
      <c r="F3078" s="138"/>
      <c r="G3078" s="138"/>
    </row>
    <row r="3079" ht="15.75" customHeight="1" spans="1:7">
      <c r="A3079" s="139">
        <v>4209</v>
      </c>
      <c r="B3079" s="137" t="s">
        <v>3683</v>
      </c>
      <c r="C3079" s="137" t="s">
        <v>592</v>
      </c>
      <c r="D3079" s="137" t="s">
        <v>639</v>
      </c>
      <c r="E3079" s="139">
        <v>25.23</v>
      </c>
      <c r="F3079" s="138"/>
      <c r="G3079" s="138"/>
    </row>
    <row r="3080" ht="15.75" customHeight="1" spans="1:7">
      <c r="A3080" s="139">
        <v>4180</v>
      </c>
      <c r="B3080" s="137" t="s">
        <v>3684</v>
      </c>
      <c r="C3080" s="137" t="s">
        <v>592</v>
      </c>
      <c r="D3080" s="137" t="s">
        <v>639</v>
      </c>
      <c r="E3080" s="139">
        <v>18.99</v>
      </c>
      <c r="F3080" s="138"/>
      <c r="G3080" s="138"/>
    </row>
    <row r="3081" ht="15.75" customHeight="1" spans="1:7">
      <c r="A3081" s="139">
        <v>4177</v>
      </c>
      <c r="B3081" s="137" t="s">
        <v>3685</v>
      </c>
      <c r="C3081" s="137" t="s">
        <v>592</v>
      </c>
      <c r="D3081" s="137" t="s">
        <v>639</v>
      </c>
      <c r="E3081" s="139">
        <v>6.3</v>
      </c>
      <c r="F3081" s="138"/>
      <c r="G3081" s="138"/>
    </row>
    <row r="3082" ht="15.75" customHeight="1" spans="1:7">
      <c r="A3082" s="139">
        <v>4179</v>
      </c>
      <c r="B3082" s="137" t="s">
        <v>3686</v>
      </c>
      <c r="C3082" s="137" t="s">
        <v>592</v>
      </c>
      <c r="D3082" s="137" t="s">
        <v>639</v>
      </c>
      <c r="E3082" s="139">
        <v>12.9</v>
      </c>
      <c r="F3082" s="138"/>
      <c r="G3082" s="138"/>
    </row>
    <row r="3083" ht="15.75" customHeight="1" spans="1:7">
      <c r="A3083" s="139">
        <v>4208</v>
      </c>
      <c r="B3083" s="137" t="s">
        <v>3687</v>
      </c>
      <c r="C3083" s="137" t="s">
        <v>592</v>
      </c>
      <c r="D3083" s="137" t="s">
        <v>639</v>
      </c>
      <c r="E3083" s="139">
        <v>60.06</v>
      </c>
      <c r="F3083" s="138"/>
      <c r="G3083" s="138"/>
    </row>
    <row r="3084" ht="15.75" customHeight="1" spans="1:7">
      <c r="A3084" s="139">
        <v>4181</v>
      </c>
      <c r="B3084" s="137" t="s">
        <v>3688</v>
      </c>
      <c r="C3084" s="137" t="s">
        <v>592</v>
      </c>
      <c r="D3084" s="137" t="s">
        <v>639</v>
      </c>
      <c r="E3084" s="139">
        <v>39.24</v>
      </c>
      <c r="F3084" s="138"/>
      <c r="G3084" s="138"/>
    </row>
    <row r="3085" ht="15.75" customHeight="1" spans="1:7">
      <c r="A3085" s="139">
        <v>4178</v>
      </c>
      <c r="B3085" s="137" t="s">
        <v>3689</v>
      </c>
      <c r="C3085" s="137" t="s">
        <v>592</v>
      </c>
      <c r="D3085" s="137" t="s">
        <v>639</v>
      </c>
      <c r="E3085" s="139">
        <v>8.74</v>
      </c>
      <c r="F3085" s="138"/>
      <c r="G3085" s="138"/>
    </row>
    <row r="3086" ht="15.75" customHeight="1" spans="1:7">
      <c r="A3086" s="139">
        <v>4182</v>
      </c>
      <c r="B3086" s="137" t="s">
        <v>3690</v>
      </c>
      <c r="C3086" s="137" t="s">
        <v>592</v>
      </c>
      <c r="D3086" s="137" t="s">
        <v>639</v>
      </c>
      <c r="E3086" s="139">
        <v>97.7</v>
      </c>
      <c r="F3086" s="138"/>
      <c r="G3086" s="138"/>
    </row>
    <row r="3087" ht="15.75" customHeight="1" spans="1:7">
      <c r="A3087" s="139">
        <v>4183</v>
      </c>
      <c r="B3087" s="137" t="s">
        <v>3691</v>
      </c>
      <c r="C3087" s="137" t="s">
        <v>592</v>
      </c>
      <c r="D3087" s="137" t="s">
        <v>639</v>
      </c>
      <c r="E3087" s="139">
        <v>157.29</v>
      </c>
      <c r="F3087" s="138"/>
      <c r="G3087" s="138"/>
    </row>
    <row r="3088" ht="15.75" customHeight="1" spans="1:7">
      <c r="A3088" s="139">
        <v>4184</v>
      </c>
      <c r="B3088" s="137" t="s">
        <v>3692</v>
      </c>
      <c r="C3088" s="137" t="s">
        <v>592</v>
      </c>
      <c r="D3088" s="137" t="s">
        <v>639</v>
      </c>
      <c r="E3088" s="139">
        <v>347.21</v>
      </c>
      <c r="F3088" s="138"/>
      <c r="G3088" s="138"/>
    </row>
    <row r="3089" ht="15.75" customHeight="1" spans="1:7">
      <c r="A3089" s="139">
        <v>4185</v>
      </c>
      <c r="B3089" s="137" t="s">
        <v>3693</v>
      </c>
      <c r="C3089" s="137" t="s">
        <v>592</v>
      </c>
      <c r="D3089" s="137" t="s">
        <v>639</v>
      </c>
      <c r="E3089" s="139">
        <v>576.91</v>
      </c>
      <c r="F3089" s="138"/>
      <c r="G3089" s="138"/>
    </row>
    <row r="3090" ht="15.75" customHeight="1" spans="1:7">
      <c r="A3090" s="139">
        <v>4205</v>
      </c>
      <c r="B3090" s="137" t="s">
        <v>3694</v>
      </c>
      <c r="C3090" s="137" t="s">
        <v>592</v>
      </c>
      <c r="D3090" s="137" t="s">
        <v>639</v>
      </c>
      <c r="E3090" s="139">
        <v>33.32</v>
      </c>
      <c r="F3090" s="138"/>
      <c r="G3090" s="138"/>
    </row>
    <row r="3091" ht="15.75" customHeight="1" spans="1:7">
      <c r="A3091" s="139">
        <v>4192</v>
      </c>
      <c r="B3091" s="137" t="s">
        <v>3695</v>
      </c>
      <c r="C3091" s="137" t="s">
        <v>592</v>
      </c>
      <c r="D3091" s="137" t="s">
        <v>639</v>
      </c>
      <c r="E3091" s="139">
        <v>33.32</v>
      </c>
      <c r="F3091" s="138"/>
      <c r="G3091" s="138"/>
    </row>
    <row r="3092" ht="15.75" customHeight="1" spans="1:7">
      <c r="A3092" s="139">
        <v>4191</v>
      </c>
      <c r="B3092" s="137" t="s">
        <v>3696</v>
      </c>
      <c r="C3092" s="137" t="s">
        <v>592</v>
      </c>
      <c r="D3092" s="137" t="s">
        <v>639</v>
      </c>
      <c r="E3092" s="139">
        <v>33.32</v>
      </c>
      <c r="F3092" s="138"/>
      <c r="G3092" s="138"/>
    </row>
    <row r="3093" ht="15.75" customHeight="1" spans="1:7">
      <c r="A3093" s="139">
        <v>4207</v>
      </c>
      <c r="B3093" s="137" t="s">
        <v>3697</v>
      </c>
      <c r="C3093" s="137" t="s">
        <v>592</v>
      </c>
      <c r="D3093" s="137" t="s">
        <v>639</v>
      </c>
      <c r="E3093" s="139">
        <v>26.81</v>
      </c>
      <c r="F3093" s="138"/>
      <c r="G3093" s="138"/>
    </row>
    <row r="3094" ht="15.75" customHeight="1" spans="1:7">
      <c r="A3094" s="139">
        <v>4206</v>
      </c>
      <c r="B3094" s="137" t="s">
        <v>3698</v>
      </c>
      <c r="C3094" s="137" t="s">
        <v>592</v>
      </c>
      <c r="D3094" s="137" t="s">
        <v>639</v>
      </c>
      <c r="E3094" s="139">
        <v>26.03</v>
      </c>
      <c r="F3094" s="138"/>
      <c r="G3094" s="138"/>
    </row>
    <row r="3095" ht="15.75" customHeight="1" spans="1:7">
      <c r="A3095" s="139">
        <v>4190</v>
      </c>
      <c r="B3095" s="137" t="s">
        <v>3699</v>
      </c>
      <c r="C3095" s="137" t="s">
        <v>592</v>
      </c>
      <c r="D3095" s="137" t="s">
        <v>639</v>
      </c>
      <c r="E3095" s="139">
        <v>26.03</v>
      </c>
      <c r="F3095" s="138"/>
      <c r="G3095" s="138"/>
    </row>
    <row r="3096" ht="15.75" customHeight="1" spans="1:7">
      <c r="A3096" s="139">
        <v>4186</v>
      </c>
      <c r="B3096" s="137" t="s">
        <v>3700</v>
      </c>
      <c r="C3096" s="137" t="s">
        <v>592</v>
      </c>
      <c r="D3096" s="137" t="s">
        <v>639</v>
      </c>
      <c r="E3096" s="139">
        <v>7.69</v>
      </c>
      <c r="F3096" s="138"/>
      <c r="G3096" s="138"/>
    </row>
    <row r="3097" ht="15.75" customHeight="1" spans="1:7">
      <c r="A3097" s="139">
        <v>4188</v>
      </c>
      <c r="B3097" s="137" t="s">
        <v>3701</v>
      </c>
      <c r="C3097" s="137" t="s">
        <v>592</v>
      </c>
      <c r="D3097" s="137" t="s">
        <v>639</v>
      </c>
      <c r="E3097" s="139">
        <v>15.71</v>
      </c>
      <c r="F3097" s="138"/>
      <c r="G3097" s="138"/>
    </row>
    <row r="3098" ht="15.75" customHeight="1" spans="1:7">
      <c r="A3098" s="139">
        <v>4189</v>
      </c>
      <c r="B3098" s="137" t="s">
        <v>3702</v>
      </c>
      <c r="C3098" s="137" t="s">
        <v>592</v>
      </c>
      <c r="D3098" s="137" t="s">
        <v>639</v>
      </c>
      <c r="E3098" s="139">
        <v>15.71</v>
      </c>
      <c r="F3098" s="138"/>
      <c r="G3098" s="138"/>
    </row>
    <row r="3099" ht="15.75" customHeight="1" spans="1:7">
      <c r="A3099" s="139">
        <v>4197</v>
      </c>
      <c r="B3099" s="137" t="s">
        <v>3703</v>
      </c>
      <c r="C3099" s="137" t="s">
        <v>592</v>
      </c>
      <c r="D3099" s="137" t="s">
        <v>639</v>
      </c>
      <c r="E3099" s="139">
        <v>83.19</v>
      </c>
      <c r="F3099" s="138"/>
      <c r="G3099" s="138"/>
    </row>
    <row r="3100" ht="15.75" customHeight="1" spans="1:7">
      <c r="A3100" s="139">
        <v>4194</v>
      </c>
      <c r="B3100" s="137" t="s">
        <v>3704</v>
      </c>
      <c r="C3100" s="137" t="s">
        <v>592</v>
      </c>
      <c r="D3100" s="137" t="s">
        <v>639</v>
      </c>
      <c r="E3100" s="139">
        <v>50.27</v>
      </c>
      <c r="F3100" s="138"/>
      <c r="G3100" s="138"/>
    </row>
    <row r="3101" ht="15.75" customHeight="1" spans="1:7">
      <c r="A3101" s="139">
        <v>4193</v>
      </c>
      <c r="B3101" s="137" t="s">
        <v>3705</v>
      </c>
      <c r="C3101" s="137" t="s">
        <v>592</v>
      </c>
      <c r="D3101" s="137" t="s">
        <v>639</v>
      </c>
      <c r="E3101" s="139">
        <v>50.27</v>
      </c>
      <c r="F3101" s="138"/>
      <c r="G3101" s="138"/>
    </row>
    <row r="3102" ht="15.75" customHeight="1" spans="1:7">
      <c r="A3102" s="139">
        <v>4204</v>
      </c>
      <c r="B3102" s="137" t="s">
        <v>3706</v>
      </c>
      <c r="C3102" s="137" t="s">
        <v>592</v>
      </c>
      <c r="D3102" s="137" t="s">
        <v>639</v>
      </c>
      <c r="E3102" s="139">
        <v>50.27</v>
      </c>
      <c r="F3102" s="138"/>
      <c r="G3102" s="138"/>
    </row>
    <row r="3103" ht="15.75" customHeight="1" spans="1:7">
      <c r="A3103" s="139">
        <v>4187</v>
      </c>
      <c r="B3103" s="137" t="s">
        <v>3707</v>
      </c>
      <c r="C3103" s="137" t="s">
        <v>592</v>
      </c>
      <c r="D3103" s="137" t="s">
        <v>639</v>
      </c>
      <c r="E3103" s="139">
        <v>10.02</v>
      </c>
      <c r="F3103" s="138"/>
      <c r="G3103" s="138"/>
    </row>
    <row r="3104" ht="15.75" customHeight="1" spans="1:7">
      <c r="A3104" s="139">
        <v>4202</v>
      </c>
      <c r="B3104" s="137" t="s">
        <v>3708</v>
      </c>
      <c r="C3104" s="137" t="s">
        <v>592</v>
      </c>
      <c r="D3104" s="137" t="s">
        <v>639</v>
      </c>
      <c r="E3104" s="139">
        <v>151.93</v>
      </c>
      <c r="F3104" s="138"/>
      <c r="G3104" s="138"/>
    </row>
    <row r="3105" ht="15.75" customHeight="1" spans="1:7">
      <c r="A3105" s="139">
        <v>4203</v>
      </c>
      <c r="B3105" s="137" t="s">
        <v>3709</v>
      </c>
      <c r="C3105" s="137" t="s">
        <v>592</v>
      </c>
      <c r="D3105" s="137" t="s">
        <v>639</v>
      </c>
      <c r="E3105" s="139">
        <v>134.18</v>
      </c>
      <c r="F3105" s="138"/>
      <c r="G3105" s="138"/>
    </row>
    <row r="3106" ht="15.75" customHeight="1" spans="1:7">
      <c r="A3106" s="139">
        <v>40368</v>
      </c>
      <c r="B3106" s="137" t="s">
        <v>3710</v>
      </c>
      <c r="C3106" s="137" t="s">
        <v>592</v>
      </c>
      <c r="D3106" s="137" t="s">
        <v>639</v>
      </c>
      <c r="E3106" s="139">
        <v>56.02</v>
      </c>
      <c r="F3106" s="138"/>
      <c r="G3106" s="138"/>
    </row>
    <row r="3107" ht="15.75" customHeight="1" spans="1:7">
      <c r="A3107" s="139">
        <v>40365</v>
      </c>
      <c r="B3107" s="137" t="s">
        <v>3711</v>
      </c>
      <c r="C3107" s="137" t="s">
        <v>592</v>
      </c>
      <c r="D3107" s="137" t="s">
        <v>639</v>
      </c>
      <c r="E3107" s="139">
        <v>37.79</v>
      </c>
      <c r="F3107" s="138"/>
      <c r="G3107" s="138"/>
    </row>
    <row r="3108" ht="15.75" customHeight="1" spans="1:7">
      <c r="A3108" s="139">
        <v>40356</v>
      </c>
      <c r="B3108" s="137" t="s">
        <v>3712</v>
      </c>
      <c r="C3108" s="137" t="s">
        <v>592</v>
      </c>
      <c r="D3108" s="137" t="s">
        <v>639</v>
      </c>
      <c r="E3108" s="139">
        <v>12.91</v>
      </c>
      <c r="F3108" s="138"/>
      <c r="G3108" s="138"/>
    </row>
    <row r="3109" ht="15.75" customHeight="1" spans="1:7">
      <c r="A3109" s="139">
        <v>40362</v>
      </c>
      <c r="B3109" s="137" t="s">
        <v>3713</v>
      </c>
      <c r="C3109" s="137" t="s">
        <v>592</v>
      </c>
      <c r="D3109" s="137" t="s">
        <v>639</v>
      </c>
      <c r="E3109" s="139">
        <v>25.03</v>
      </c>
      <c r="F3109" s="138"/>
      <c r="G3109" s="138"/>
    </row>
    <row r="3110" ht="15.75" customHeight="1" spans="1:7">
      <c r="A3110" s="139">
        <v>40374</v>
      </c>
      <c r="B3110" s="137" t="s">
        <v>3714</v>
      </c>
      <c r="C3110" s="137" t="s">
        <v>592</v>
      </c>
      <c r="D3110" s="137" t="s">
        <v>639</v>
      </c>
      <c r="E3110" s="139">
        <v>146.41</v>
      </c>
      <c r="F3110" s="138"/>
      <c r="G3110" s="138"/>
    </row>
    <row r="3111" ht="15.75" customHeight="1" spans="1:7">
      <c r="A3111" s="139">
        <v>40371</v>
      </c>
      <c r="B3111" s="137" t="s">
        <v>3715</v>
      </c>
      <c r="C3111" s="137" t="s">
        <v>592</v>
      </c>
      <c r="D3111" s="137" t="s">
        <v>639</v>
      </c>
      <c r="E3111" s="139">
        <v>92.16</v>
      </c>
      <c r="F3111" s="138"/>
      <c r="G3111" s="138"/>
    </row>
    <row r="3112" ht="15.75" customHeight="1" spans="1:7">
      <c r="A3112" s="139">
        <v>40359</v>
      </c>
      <c r="B3112" s="137" t="s">
        <v>3716</v>
      </c>
      <c r="C3112" s="137" t="s">
        <v>592</v>
      </c>
      <c r="D3112" s="137" t="s">
        <v>639</v>
      </c>
      <c r="E3112" s="139">
        <v>16.68</v>
      </c>
      <c r="F3112" s="138"/>
      <c r="G3112" s="138"/>
    </row>
    <row r="3113" ht="15.75" customHeight="1" spans="1:7">
      <c r="A3113" s="139">
        <v>7595</v>
      </c>
      <c r="B3113" s="137" t="s">
        <v>3717</v>
      </c>
      <c r="C3113" s="137" t="s">
        <v>742</v>
      </c>
      <c r="D3113" s="137" t="s">
        <v>593</v>
      </c>
      <c r="E3113" s="139">
        <v>15.96</v>
      </c>
      <c r="F3113" s="138"/>
      <c r="G3113" s="138"/>
    </row>
    <row r="3114" ht="15.75" customHeight="1" spans="1:7">
      <c r="A3114" s="139">
        <v>41094</v>
      </c>
      <c r="B3114" s="137" t="s">
        <v>3718</v>
      </c>
      <c r="C3114" s="137" t="s">
        <v>744</v>
      </c>
      <c r="D3114" s="137" t="s">
        <v>593</v>
      </c>
      <c r="E3114" s="139">
        <v>2790.38</v>
      </c>
      <c r="F3114" s="138"/>
      <c r="G3114" s="138"/>
    </row>
    <row r="3115" ht="15.75" customHeight="1" spans="1:7">
      <c r="A3115" s="139">
        <v>39609</v>
      </c>
      <c r="B3115" s="137" t="s">
        <v>3719</v>
      </c>
      <c r="C3115" s="137" t="s">
        <v>592</v>
      </c>
      <c r="D3115" s="137" t="s">
        <v>593</v>
      </c>
      <c r="E3115" s="139">
        <v>64463.2</v>
      </c>
      <c r="F3115" s="138"/>
      <c r="G3115" s="138"/>
    </row>
    <row r="3116" ht="15.75" customHeight="1" spans="1:7">
      <c r="A3116" s="139">
        <v>39610</v>
      </c>
      <c r="B3116" s="137" t="s">
        <v>3720</v>
      </c>
      <c r="C3116" s="137" t="s">
        <v>592</v>
      </c>
      <c r="D3116" s="137" t="s">
        <v>593</v>
      </c>
      <c r="E3116" s="139">
        <v>94096.16</v>
      </c>
      <c r="F3116" s="138"/>
      <c r="G3116" s="138"/>
    </row>
    <row r="3117" ht="15.75" customHeight="1" spans="1:7">
      <c r="A3117" s="139">
        <v>39611</v>
      </c>
      <c r="B3117" s="137" t="s">
        <v>3721</v>
      </c>
      <c r="C3117" s="137" t="s">
        <v>592</v>
      </c>
      <c r="D3117" s="137" t="s">
        <v>593</v>
      </c>
      <c r="E3117" s="139">
        <v>113871.76</v>
      </c>
      <c r="F3117" s="138"/>
      <c r="G3117" s="138"/>
    </row>
    <row r="3118" ht="15.75" customHeight="1" spans="1:7">
      <c r="A3118" s="139">
        <v>39612</v>
      </c>
      <c r="B3118" s="137" t="s">
        <v>3722</v>
      </c>
      <c r="C3118" s="137" t="s">
        <v>592</v>
      </c>
      <c r="D3118" s="137" t="s">
        <v>593</v>
      </c>
      <c r="E3118" s="139">
        <v>178382.68</v>
      </c>
      <c r="F3118" s="138"/>
      <c r="G3118" s="138"/>
    </row>
    <row r="3119" ht="15.75" customHeight="1" spans="1:7">
      <c r="A3119" s="139">
        <v>39608</v>
      </c>
      <c r="B3119" s="137" t="s">
        <v>3723</v>
      </c>
      <c r="C3119" s="137" t="s">
        <v>592</v>
      </c>
      <c r="D3119" s="137" t="s">
        <v>593</v>
      </c>
      <c r="E3119" s="139">
        <v>51544.1</v>
      </c>
      <c r="F3119" s="138"/>
      <c r="G3119" s="138"/>
    </row>
    <row r="3120" ht="15.75" customHeight="1" spans="1:7">
      <c r="A3120" s="139">
        <v>38175</v>
      </c>
      <c r="B3120" s="137" t="s">
        <v>3724</v>
      </c>
      <c r="C3120" s="137" t="s">
        <v>592</v>
      </c>
      <c r="D3120" s="137" t="s">
        <v>593</v>
      </c>
      <c r="E3120" s="139">
        <v>4.93</v>
      </c>
      <c r="F3120" s="138"/>
      <c r="G3120" s="138"/>
    </row>
    <row r="3121" ht="15.75" customHeight="1" spans="1:7">
      <c r="A3121" s="139">
        <v>38176</v>
      </c>
      <c r="B3121" s="137" t="s">
        <v>3725</v>
      </c>
      <c r="C3121" s="137" t="s">
        <v>592</v>
      </c>
      <c r="D3121" s="137" t="s">
        <v>593</v>
      </c>
      <c r="E3121" s="139">
        <v>14.51</v>
      </c>
      <c r="F3121" s="138"/>
      <c r="G3121" s="138"/>
    </row>
    <row r="3122" ht="15.75" customHeight="1" spans="1:7">
      <c r="A3122" s="139">
        <v>36152</v>
      </c>
      <c r="B3122" s="137" t="s">
        <v>3726</v>
      </c>
      <c r="C3122" s="137" t="s">
        <v>592</v>
      </c>
      <c r="D3122" s="137" t="s">
        <v>593</v>
      </c>
      <c r="E3122" s="139">
        <v>6.31</v>
      </c>
      <c r="F3122" s="138"/>
      <c r="G3122" s="138"/>
    </row>
    <row r="3123" ht="15.75" customHeight="1" spans="1:7">
      <c r="A3123" s="139">
        <v>4221</v>
      </c>
      <c r="B3123" s="137" t="s">
        <v>3727</v>
      </c>
      <c r="C3123" s="137" t="s">
        <v>644</v>
      </c>
      <c r="D3123" s="137" t="s">
        <v>599</v>
      </c>
      <c r="E3123" s="139">
        <v>5.93</v>
      </c>
      <c r="F3123" s="138"/>
      <c r="G3123" s="138"/>
    </row>
    <row r="3124" ht="15.75" customHeight="1" spans="1:7">
      <c r="A3124" s="139">
        <v>4227</v>
      </c>
      <c r="B3124" s="137" t="s">
        <v>3728</v>
      </c>
      <c r="C3124" s="137" t="s">
        <v>644</v>
      </c>
      <c r="D3124" s="137" t="s">
        <v>593</v>
      </c>
      <c r="E3124" s="139">
        <v>27.65</v>
      </c>
      <c r="F3124" s="138"/>
      <c r="G3124" s="138"/>
    </row>
    <row r="3125" ht="15.75" customHeight="1" spans="1:7">
      <c r="A3125" s="139">
        <v>38170</v>
      </c>
      <c r="B3125" s="137" t="s">
        <v>3729</v>
      </c>
      <c r="C3125" s="137" t="s">
        <v>592</v>
      </c>
      <c r="D3125" s="137" t="s">
        <v>593</v>
      </c>
      <c r="E3125" s="139">
        <v>21.56</v>
      </c>
      <c r="F3125" s="138"/>
      <c r="G3125" s="138"/>
    </row>
    <row r="3126" ht="15.75" customHeight="1" spans="1:7">
      <c r="A3126" s="139">
        <v>4252</v>
      </c>
      <c r="B3126" s="137" t="s">
        <v>3730</v>
      </c>
      <c r="C3126" s="137" t="s">
        <v>742</v>
      </c>
      <c r="D3126" s="137" t="s">
        <v>593</v>
      </c>
      <c r="E3126" s="139">
        <v>24.02</v>
      </c>
      <c r="F3126" s="138"/>
      <c r="G3126" s="138"/>
    </row>
    <row r="3127" ht="15.75" customHeight="1" spans="1:7">
      <c r="A3127" s="139">
        <v>40980</v>
      </c>
      <c r="B3127" s="137" t="s">
        <v>3731</v>
      </c>
      <c r="C3127" s="137" t="s">
        <v>744</v>
      </c>
      <c r="D3127" s="137" t="s">
        <v>593</v>
      </c>
      <c r="E3127" s="139">
        <v>4202.65</v>
      </c>
      <c r="F3127" s="138"/>
      <c r="G3127" s="138"/>
    </row>
    <row r="3128" ht="15.75" customHeight="1" spans="1:7">
      <c r="A3128" s="139">
        <v>41031</v>
      </c>
      <c r="B3128" s="137" t="s">
        <v>3732</v>
      </c>
      <c r="C3128" s="137" t="s">
        <v>744</v>
      </c>
      <c r="D3128" s="137" t="s">
        <v>593</v>
      </c>
      <c r="E3128" s="139">
        <v>5186</v>
      </c>
      <c r="F3128" s="138"/>
      <c r="G3128" s="138"/>
    </row>
    <row r="3129" ht="15.75" customHeight="1" spans="1:7">
      <c r="A3129" s="139">
        <v>37666</v>
      </c>
      <c r="B3129" s="137" t="s">
        <v>3733</v>
      </c>
      <c r="C3129" s="137" t="s">
        <v>742</v>
      </c>
      <c r="D3129" s="137" t="s">
        <v>593</v>
      </c>
      <c r="E3129" s="139">
        <v>23.98</v>
      </c>
      <c r="F3129" s="138"/>
      <c r="G3129" s="138"/>
    </row>
    <row r="3130" ht="15.75" customHeight="1" spans="1:7">
      <c r="A3130" s="139">
        <v>40986</v>
      </c>
      <c r="B3130" s="137" t="s">
        <v>3734</v>
      </c>
      <c r="C3130" s="137" t="s">
        <v>744</v>
      </c>
      <c r="D3130" s="137" t="s">
        <v>593</v>
      </c>
      <c r="E3130" s="139">
        <v>4193.5</v>
      </c>
      <c r="F3130" s="138"/>
      <c r="G3130" s="138"/>
    </row>
    <row r="3131" ht="15.75" customHeight="1" spans="1:7">
      <c r="A3131" s="139">
        <v>4250</v>
      </c>
      <c r="B3131" s="137" t="s">
        <v>3735</v>
      </c>
      <c r="C3131" s="137" t="s">
        <v>742</v>
      </c>
      <c r="D3131" s="137" t="s">
        <v>593</v>
      </c>
      <c r="E3131" s="139">
        <v>22.08</v>
      </c>
      <c r="F3131" s="138"/>
      <c r="G3131" s="138"/>
    </row>
    <row r="3132" ht="15.75" customHeight="1" spans="1:7">
      <c r="A3132" s="139">
        <v>40978</v>
      </c>
      <c r="B3132" s="137" t="s">
        <v>3736</v>
      </c>
      <c r="C3132" s="137" t="s">
        <v>744</v>
      </c>
      <c r="D3132" s="137" t="s">
        <v>593</v>
      </c>
      <c r="E3132" s="139">
        <v>3860.76</v>
      </c>
      <c r="F3132" s="138"/>
      <c r="G3132" s="138"/>
    </row>
    <row r="3133" ht="15.75" customHeight="1" spans="1:7">
      <c r="A3133" s="139">
        <v>44501</v>
      </c>
      <c r="B3133" s="137" t="s">
        <v>3737</v>
      </c>
      <c r="C3133" s="137" t="s">
        <v>742</v>
      </c>
      <c r="D3133" s="137" t="s">
        <v>593</v>
      </c>
      <c r="E3133" s="139">
        <v>29.65</v>
      </c>
      <c r="F3133" s="138"/>
      <c r="G3133" s="138"/>
    </row>
    <row r="3134" ht="15.75" customHeight="1" spans="1:7">
      <c r="A3134" s="139">
        <v>41043</v>
      </c>
      <c r="B3134" s="137" t="s">
        <v>3738</v>
      </c>
      <c r="C3134" s="137" t="s">
        <v>744</v>
      </c>
      <c r="D3134" s="137" t="s">
        <v>593</v>
      </c>
      <c r="E3134" s="139">
        <v>5186</v>
      </c>
      <c r="F3134" s="138"/>
      <c r="G3134" s="138"/>
    </row>
    <row r="3135" ht="15.75" customHeight="1" spans="1:7">
      <c r="A3135" s="139">
        <v>4234</v>
      </c>
      <c r="B3135" s="137" t="s">
        <v>3739</v>
      </c>
      <c r="C3135" s="137" t="s">
        <v>742</v>
      </c>
      <c r="D3135" s="137" t="s">
        <v>599</v>
      </c>
      <c r="E3135" s="139">
        <v>32.18</v>
      </c>
      <c r="F3135" s="138"/>
      <c r="G3135" s="138"/>
    </row>
    <row r="3136" ht="15.75" customHeight="1" spans="1:7">
      <c r="A3136" s="139">
        <v>40987</v>
      </c>
      <c r="B3136" s="137" t="s">
        <v>3740</v>
      </c>
      <c r="C3136" s="137" t="s">
        <v>744</v>
      </c>
      <c r="D3136" s="137" t="s">
        <v>593</v>
      </c>
      <c r="E3136" s="139">
        <v>5624.96</v>
      </c>
      <c r="F3136" s="138"/>
      <c r="G3136" s="138"/>
    </row>
    <row r="3137" ht="15.75" customHeight="1" spans="1:7">
      <c r="A3137" s="139">
        <v>4253</v>
      </c>
      <c r="B3137" s="137" t="s">
        <v>3741</v>
      </c>
      <c r="C3137" s="137" t="s">
        <v>742</v>
      </c>
      <c r="D3137" s="137" t="s">
        <v>593</v>
      </c>
      <c r="E3137" s="139">
        <v>23.98</v>
      </c>
      <c r="F3137" s="138"/>
      <c r="G3137" s="138"/>
    </row>
    <row r="3138" ht="15.75" customHeight="1" spans="1:7">
      <c r="A3138" s="139">
        <v>40981</v>
      </c>
      <c r="B3138" s="137" t="s">
        <v>3742</v>
      </c>
      <c r="C3138" s="137" t="s">
        <v>744</v>
      </c>
      <c r="D3138" s="137" t="s">
        <v>593</v>
      </c>
      <c r="E3138" s="139">
        <v>4193.5</v>
      </c>
      <c r="F3138" s="138"/>
      <c r="G3138" s="138"/>
    </row>
    <row r="3139" ht="15.75" customHeight="1" spans="1:7">
      <c r="A3139" s="139">
        <v>4254</v>
      </c>
      <c r="B3139" s="137" t="s">
        <v>3743</v>
      </c>
      <c r="C3139" s="137" t="s">
        <v>742</v>
      </c>
      <c r="D3139" s="137" t="s">
        <v>593</v>
      </c>
      <c r="E3139" s="139">
        <v>38.25</v>
      </c>
      <c r="F3139" s="138"/>
      <c r="G3139" s="138"/>
    </row>
    <row r="3140" ht="15.75" customHeight="1" spans="1:7">
      <c r="A3140" s="139">
        <v>41036</v>
      </c>
      <c r="B3140" s="137" t="s">
        <v>3744</v>
      </c>
      <c r="C3140" s="137" t="s">
        <v>744</v>
      </c>
      <c r="D3140" s="137" t="s">
        <v>593</v>
      </c>
      <c r="E3140" s="139">
        <v>6689.33</v>
      </c>
      <c r="F3140" s="138"/>
      <c r="G3140" s="138"/>
    </row>
    <row r="3141" ht="15.75" customHeight="1" spans="1:7">
      <c r="A3141" s="139">
        <v>4251</v>
      </c>
      <c r="B3141" s="137" t="s">
        <v>3745</v>
      </c>
      <c r="C3141" s="137" t="s">
        <v>742</v>
      </c>
      <c r="D3141" s="137" t="s">
        <v>593</v>
      </c>
      <c r="E3141" s="139">
        <v>25.99</v>
      </c>
      <c r="F3141" s="138"/>
      <c r="G3141" s="138"/>
    </row>
    <row r="3142" ht="15.75" customHeight="1" spans="1:7">
      <c r="A3142" s="139">
        <v>40979</v>
      </c>
      <c r="B3142" s="137" t="s">
        <v>3746</v>
      </c>
      <c r="C3142" s="137" t="s">
        <v>744</v>
      </c>
      <c r="D3142" s="137" t="s">
        <v>593</v>
      </c>
      <c r="E3142" s="139">
        <v>4547.8</v>
      </c>
      <c r="F3142" s="138"/>
      <c r="G3142" s="138"/>
    </row>
    <row r="3143" ht="15.75" customHeight="1" spans="1:7">
      <c r="A3143" s="139">
        <v>4230</v>
      </c>
      <c r="B3143" s="137" t="s">
        <v>3747</v>
      </c>
      <c r="C3143" s="137" t="s">
        <v>742</v>
      </c>
      <c r="D3143" s="137" t="s">
        <v>593</v>
      </c>
      <c r="E3143" s="139">
        <v>28.22</v>
      </c>
      <c r="F3143" s="138"/>
      <c r="G3143" s="138"/>
    </row>
    <row r="3144" ht="15.75" customHeight="1" spans="1:7">
      <c r="A3144" s="139">
        <v>40998</v>
      </c>
      <c r="B3144" s="137" t="s">
        <v>3748</v>
      </c>
      <c r="C3144" s="137" t="s">
        <v>744</v>
      </c>
      <c r="D3144" s="137" t="s">
        <v>593</v>
      </c>
      <c r="E3144" s="139">
        <v>4934.18</v>
      </c>
      <c r="F3144" s="138"/>
      <c r="G3144" s="138"/>
    </row>
    <row r="3145" ht="15.75" customHeight="1" spans="1:7">
      <c r="A3145" s="139">
        <v>4257</v>
      </c>
      <c r="B3145" s="137" t="s">
        <v>3749</v>
      </c>
      <c r="C3145" s="137" t="s">
        <v>742</v>
      </c>
      <c r="D3145" s="137" t="s">
        <v>593</v>
      </c>
      <c r="E3145" s="139">
        <v>23.98</v>
      </c>
      <c r="F3145" s="138"/>
      <c r="G3145" s="138"/>
    </row>
    <row r="3146" ht="15.75" customHeight="1" spans="1:7">
      <c r="A3146" s="139">
        <v>40982</v>
      </c>
      <c r="B3146" s="137" t="s">
        <v>3750</v>
      </c>
      <c r="C3146" s="137" t="s">
        <v>744</v>
      </c>
      <c r="D3146" s="137" t="s">
        <v>593</v>
      </c>
      <c r="E3146" s="139">
        <v>4193.5</v>
      </c>
      <c r="F3146" s="138"/>
      <c r="G3146" s="138"/>
    </row>
    <row r="3147" ht="15.75" customHeight="1" spans="1:7">
      <c r="A3147" s="139">
        <v>4240</v>
      </c>
      <c r="B3147" s="137" t="s">
        <v>3751</v>
      </c>
      <c r="C3147" s="137" t="s">
        <v>742</v>
      </c>
      <c r="D3147" s="137" t="s">
        <v>593</v>
      </c>
      <c r="E3147" s="139">
        <v>35.54</v>
      </c>
      <c r="F3147" s="138"/>
      <c r="G3147" s="138"/>
    </row>
    <row r="3148" ht="15.75" customHeight="1" spans="1:7">
      <c r="A3148" s="139">
        <v>41026</v>
      </c>
      <c r="B3148" s="137" t="s">
        <v>3752</v>
      </c>
      <c r="C3148" s="137" t="s">
        <v>744</v>
      </c>
      <c r="D3148" s="137" t="s">
        <v>593</v>
      </c>
      <c r="E3148" s="139">
        <v>6215.3</v>
      </c>
      <c r="F3148" s="138"/>
      <c r="G3148" s="138"/>
    </row>
    <row r="3149" ht="15.75" customHeight="1" spans="1:7">
      <c r="A3149" s="139">
        <v>4239</v>
      </c>
      <c r="B3149" s="137" t="s">
        <v>3753</v>
      </c>
      <c r="C3149" s="137" t="s">
        <v>742</v>
      </c>
      <c r="D3149" s="137" t="s">
        <v>593</v>
      </c>
      <c r="E3149" s="139">
        <v>35.54</v>
      </c>
      <c r="F3149" s="138"/>
      <c r="G3149" s="138"/>
    </row>
    <row r="3150" ht="15.75" customHeight="1" spans="1:7">
      <c r="A3150" s="139">
        <v>41024</v>
      </c>
      <c r="B3150" s="137" t="s">
        <v>3754</v>
      </c>
      <c r="C3150" s="137" t="s">
        <v>744</v>
      </c>
      <c r="D3150" s="137" t="s">
        <v>593</v>
      </c>
      <c r="E3150" s="139">
        <v>6215.3</v>
      </c>
      <c r="F3150" s="138"/>
      <c r="G3150" s="138"/>
    </row>
    <row r="3151" ht="15.75" customHeight="1" spans="1:7">
      <c r="A3151" s="139">
        <v>4248</v>
      </c>
      <c r="B3151" s="137" t="s">
        <v>3755</v>
      </c>
      <c r="C3151" s="137" t="s">
        <v>742</v>
      </c>
      <c r="D3151" s="137" t="s">
        <v>593</v>
      </c>
      <c r="E3151" s="139">
        <v>29.65</v>
      </c>
      <c r="F3151" s="138"/>
      <c r="G3151" s="138"/>
    </row>
    <row r="3152" ht="15.75" customHeight="1" spans="1:7">
      <c r="A3152" s="139">
        <v>41033</v>
      </c>
      <c r="B3152" s="137" t="s">
        <v>3756</v>
      </c>
      <c r="C3152" s="137" t="s">
        <v>744</v>
      </c>
      <c r="D3152" s="137" t="s">
        <v>593</v>
      </c>
      <c r="E3152" s="139">
        <v>5186</v>
      </c>
      <c r="F3152" s="138"/>
      <c r="G3152" s="138"/>
    </row>
    <row r="3153" ht="15.75" customHeight="1" spans="1:7">
      <c r="A3153" s="139">
        <v>44500</v>
      </c>
      <c r="B3153" s="137" t="s">
        <v>3757</v>
      </c>
      <c r="C3153" s="137" t="s">
        <v>742</v>
      </c>
      <c r="D3153" s="137" t="s">
        <v>593</v>
      </c>
      <c r="E3153" s="139">
        <v>29.65</v>
      </c>
      <c r="F3153" s="138"/>
      <c r="G3153" s="138"/>
    </row>
    <row r="3154" ht="15.75" customHeight="1" spans="1:7">
      <c r="A3154" s="139">
        <v>41040</v>
      </c>
      <c r="B3154" s="137" t="s">
        <v>3758</v>
      </c>
      <c r="C3154" s="137" t="s">
        <v>744</v>
      </c>
      <c r="D3154" s="137" t="s">
        <v>593</v>
      </c>
      <c r="E3154" s="139">
        <v>5186</v>
      </c>
      <c r="F3154" s="138"/>
      <c r="G3154" s="138"/>
    </row>
    <row r="3155" ht="15.75" customHeight="1" spans="1:7">
      <c r="A3155" s="139">
        <v>4238</v>
      </c>
      <c r="B3155" s="137" t="s">
        <v>3759</v>
      </c>
      <c r="C3155" s="137" t="s">
        <v>742</v>
      </c>
      <c r="D3155" s="137" t="s">
        <v>593</v>
      </c>
      <c r="E3155" s="139">
        <v>28.56</v>
      </c>
      <c r="F3155" s="138"/>
      <c r="G3155" s="138"/>
    </row>
    <row r="3156" ht="15.75" customHeight="1" spans="1:7">
      <c r="A3156" s="139">
        <v>41012</v>
      </c>
      <c r="B3156" s="137" t="s">
        <v>3760</v>
      </c>
      <c r="C3156" s="137" t="s">
        <v>744</v>
      </c>
      <c r="D3156" s="137" t="s">
        <v>593</v>
      </c>
      <c r="E3156" s="139">
        <v>4994.8</v>
      </c>
      <c r="F3156" s="138"/>
      <c r="G3156" s="138"/>
    </row>
    <row r="3157" ht="15.75" customHeight="1" spans="1:7">
      <c r="A3157" s="139">
        <v>4233</v>
      </c>
      <c r="B3157" s="137" t="s">
        <v>3761</v>
      </c>
      <c r="C3157" s="137" t="s">
        <v>742</v>
      </c>
      <c r="D3157" s="137" t="s">
        <v>593</v>
      </c>
      <c r="E3157" s="139">
        <v>35.54</v>
      </c>
      <c r="F3157" s="138"/>
      <c r="G3157" s="138"/>
    </row>
    <row r="3158" ht="15.75" customHeight="1" spans="1:7">
      <c r="A3158" s="139">
        <v>41001</v>
      </c>
      <c r="B3158" s="137" t="s">
        <v>3762</v>
      </c>
      <c r="C3158" s="137" t="s">
        <v>744</v>
      </c>
      <c r="D3158" s="137" t="s">
        <v>593</v>
      </c>
      <c r="E3158" s="139">
        <v>6215.3</v>
      </c>
      <c r="F3158" s="138"/>
      <c r="G3158" s="138"/>
    </row>
    <row r="3159" ht="15.75" customHeight="1" spans="1:7">
      <c r="A3159" s="139">
        <v>2</v>
      </c>
      <c r="B3159" s="137" t="s">
        <v>3763</v>
      </c>
      <c r="C3159" s="137" t="s">
        <v>740</v>
      </c>
      <c r="D3159" s="137" t="s">
        <v>639</v>
      </c>
      <c r="E3159" s="139">
        <v>19.06</v>
      </c>
      <c r="F3159" s="138"/>
      <c r="G3159" s="138"/>
    </row>
    <row r="3160" ht="15.75" customHeight="1" spans="1:7">
      <c r="A3160" s="139">
        <v>36517</v>
      </c>
      <c r="B3160" s="137" t="s">
        <v>3764</v>
      </c>
      <c r="C3160" s="137" t="s">
        <v>592</v>
      </c>
      <c r="D3160" s="137" t="s">
        <v>593</v>
      </c>
      <c r="E3160" s="139">
        <v>550560</v>
      </c>
      <c r="F3160" s="138"/>
      <c r="G3160" s="138"/>
    </row>
    <row r="3161" ht="15.75" customHeight="1" spans="1:7">
      <c r="A3161" s="139">
        <v>4262</v>
      </c>
      <c r="B3161" s="137" t="s">
        <v>3765</v>
      </c>
      <c r="C3161" s="137" t="s">
        <v>592</v>
      </c>
      <c r="D3161" s="137" t="s">
        <v>599</v>
      </c>
      <c r="E3161" s="139">
        <v>620000</v>
      </c>
      <c r="F3161" s="138"/>
      <c r="G3161" s="138"/>
    </row>
    <row r="3162" ht="15.75" customHeight="1" spans="1:7">
      <c r="A3162" s="139">
        <v>4263</v>
      </c>
      <c r="B3162" s="137" t="s">
        <v>3766</v>
      </c>
      <c r="C3162" s="137" t="s">
        <v>592</v>
      </c>
      <c r="D3162" s="137" t="s">
        <v>593</v>
      </c>
      <c r="E3162" s="139">
        <v>859733.29</v>
      </c>
      <c r="F3162" s="138"/>
      <c r="G3162" s="138"/>
    </row>
    <row r="3163" ht="15.75" customHeight="1" spans="1:7">
      <c r="A3163" s="139">
        <v>36518</v>
      </c>
      <c r="B3163" s="137" t="s">
        <v>3767</v>
      </c>
      <c r="C3163" s="137" t="s">
        <v>592</v>
      </c>
      <c r="D3163" s="137" t="s">
        <v>593</v>
      </c>
      <c r="E3163" s="139">
        <v>978773.29</v>
      </c>
      <c r="F3163" s="138"/>
      <c r="G3163" s="138"/>
    </row>
    <row r="3164" ht="15.75" customHeight="1" spans="1:7">
      <c r="A3164" s="139">
        <v>14221</v>
      </c>
      <c r="B3164" s="137" t="s">
        <v>3768</v>
      </c>
      <c r="C3164" s="137" t="s">
        <v>592</v>
      </c>
      <c r="D3164" s="137" t="s">
        <v>593</v>
      </c>
      <c r="E3164" s="139">
        <v>571226.64</v>
      </c>
      <c r="F3164" s="138"/>
      <c r="G3164" s="138"/>
    </row>
    <row r="3165" ht="15.75" customHeight="1" spans="1:7">
      <c r="A3165" s="139">
        <v>38402</v>
      </c>
      <c r="B3165" s="137" t="s">
        <v>3769</v>
      </c>
      <c r="C3165" s="137" t="s">
        <v>592</v>
      </c>
      <c r="D3165" s="137" t="s">
        <v>593</v>
      </c>
      <c r="E3165" s="139">
        <v>12.58</v>
      </c>
      <c r="F3165" s="138"/>
      <c r="G3165" s="138"/>
    </row>
    <row r="3166" ht="15.75" customHeight="1" spans="1:7">
      <c r="A3166" s="139">
        <v>3412</v>
      </c>
      <c r="B3166" s="137" t="s">
        <v>3770</v>
      </c>
      <c r="C3166" s="137" t="s">
        <v>997</v>
      </c>
      <c r="D3166" s="137" t="s">
        <v>639</v>
      </c>
      <c r="E3166" s="139">
        <v>27.18</v>
      </c>
      <c r="F3166" s="138"/>
      <c r="G3166" s="138"/>
    </row>
    <row r="3167" ht="15.75" customHeight="1" spans="1:7">
      <c r="A3167" s="139">
        <v>3413</v>
      </c>
      <c r="B3167" s="137" t="s">
        <v>3771</v>
      </c>
      <c r="C3167" s="137" t="s">
        <v>997</v>
      </c>
      <c r="D3167" s="137" t="s">
        <v>639</v>
      </c>
      <c r="E3167" s="139">
        <v>61.18</v>
      </c>
      <c r="F3167" s="138"/>
      <c r="G3167" s="138"/>
    </row>
    <row r="3168" ht="15.75" customHeight="1" spans="1:7">
      <c r="A3168" s="139">
        <v>39744</v>
      </c>
      <c r="B3168" s="137" t="s">
        <v>3772</v>
      </c>
      <c r="C3168" s="137" t="s">
        <v>997</v>
      </c>
      <c r="D3168" s="137" t="s">
        <v>639</v>
      </c>
      <c r="E3168" s="139">
        <v>47.5</v>
      </c>
      <c r="F3168" s="138"/>
      <c r="G3168" s="138"/>
    </row>
    <row r="3169" ht="15.75" customHeight="1" spans="1:7">
      <c r="A3169" s="139">
        <v>39745</v>
      </c>
      <c r="B3169" s="137" t="s">
        <v>3773</v>
      </c>
      <c r="C3169" s="137" t="s">
        <v>997</v>
      </c>
      <c r="D3169" s="137" t="s">
        <v>639</v>
      </c>
      <c r="E3169" s="139">
        <v>100.26</v>
      </c>
      <c r="F3169" s="138"/>
      <c r="G3169" s="138"/>
    </row>
    <row r="3170" ht="15.75" customHeight="1" spans="1:7">
      <c r="A3170" s="139">
        <v>39637</v>
      </c>
      <c r="B3170" s="137" t="s">
        <v>3774</v>
      </c>
      <c r="C3170" s="137" t="s">
        <v>997</v>
      </c>
      <c r="D3170" s="137" t="s">
        <v>593</v>
      </c>
      <c r="E3170" s="139">
        <v>120.51</v>
      </c>
      <c r="F3170" s="138"/>
      <c r="G3170" s="138"/>
    </row>
    <row r="3171" ht="15.75" customHeight="1" spans="1:7">
      <c r="A3171" s="139">
        <v>39638</v>
      </c>
      <c r="B3171" s="137" t="s">
        <v>3775</v>
      </c>
      <c r="C3171" s="137" t="s">
        <v>997</v>
      </c>
      <c r="D3171" s="137" t="s">
        <v>593</v>
      </c>
      <c r="E3171" s="139">
        <v>136.36</v>
      </c>
      <c r="F3171" s="138"/>
      <c r="G3171" s="138"/>
    </row>
    <row r="3172" ht="15.75" customHeight="1" spans="1:7">
      <c r="A3172" s="139">
        <v>39639</v>
      </c>
      <c r="B3172" s="137" t="s">
        <v>3776</v>
      </c>
      <c r="C3172" s="137" t="s">
        <v>997</v>
      </c>
      <c r="D3172" s="137" t="s">
        <v>593</v>
      </c>
      <c r="E3172" s="139">
        <v>205.74</v>
      </c>
      <c r="F3172" s="138"/>
      <c r="G3172" s="138"/>
    </row>
    <row r="3173" ht="15.75" customHeight="1" spans="1:7">
      <c r="A3173" s="139">
        <v>39517</v>
      </c>
      <c r="B3173" s="137" t="s">
        <v>3777</v>
      </c>
      <c r="C3173" s="137" t="s">
        <v>997</v>
      </c>
      <c r="D3173" s="137" t="s">
        <v>639</v>
      </c>
      <c r="E3173" s="139">
        <v>215.93</v>
      </c>
      <c r="F3173" s="138"/>
      <c r="G3173" s="138"/>
    </row>
    <row r="3174" ht="15.75" customHeight="1" spans="1:7">
      <c r="A3174" s="139">
        <v>39518</v>
      </c>
      <c r="B3174" s="137" t="s">
        <v>3778</v>
      </c>
      <c r="C3174" s="137" t="s">
        <v>997</v>
      </c>
      <c r="D3174" s="137" t="s">
        <v>639</v>
      </c>
      <c r="E3174" s="139">
        <v>256</v>
      </c>
      <c r="F3174" s="138"/>
      <c r="G3174" s="138"/>
    </row>
    <row r="3175" ht="15.75" customHeight="1" spans="1:7">
      <c r="A3175" s="139">
        <v>38366</v>
      </c>
      <c r="B3175" s="137" t="s">
        <v>3779</v>
      </c>
      <c r="C3175" s="137" t="s">
        <v>997</v>
      </c>
      <c r="D3175" s="137" t="s">
        <v>593</v>
      </c>
      <c r="E3175" s="139">
        <v>6.11</v>
      </c>
      <c r="F3175" s="138"/>
      <c r="G3175" s="138"/>
    </row>
    <row r="3176" ht="15.75" customHeight="1" spans="1:7">
      <c r="A3176" s="139">
        <v>11703</v>
      </c>
      <c r="B3176" s="137" t="s">
        <v>3780</v>
      </c>
      <c r="C3176" s="137" t="s">
        <v>592</v>
      </c>
      <c r="D3176" s="137" t="s">
        <v>593</v>
      </c>
      <c r="E3176" s="139">
        <v>81.45</v>
      </c>
      <c r="F3176" s="138"/>
      <c r="G3176" s="138"/>
    </row>
    <row r="3177" ht="15.75" customHeight="1" spans="1:7">
      <c r="A3177" s="139">
        <v>37400</v>
      </c>
      <c r="B3177" s="137" t="s">
        <v>3781</v>
      </c>
      <c r="C3177" s="137" t="s">
        <v>592</v>
      </c>
      <c r="D3177" s="137" t="s">
        <v>593</v>
      </c>
      <c r="E3177" s="139">
        <v>93.59</v>
      </c>
      <c r="F3177" s="138"/>
      <c r="G3177" s="138"/>
    </row>
    <row r="3178" ht="15.75" customHeight="1" spans="1:7">
      <c r="A3178" s="139">
        <v>25400</v>
      </c>
      <c r="B3178" s="137" t="s">
        <v>3782</v>
      </c>
      <c r="C3178" s="137" t="s">
        <v>592</v>
      </c>
      <c r="D3178" s="137" t="s">
        <v>593</v>
      </c>
      <c r="E3178" s="139">
        <v>3026.11</v>
      </c>
      <c r="F3178" s="138"/>
      <c r="G3178" s="138"/>
    </row>
    <row r="3179" ht="15.75" customHeight="1" spans="1:7">
      <c r="A3179" s="139">
        <v>4276</v>
      </c>
      <c r="B3179" s="137" t="s">
        <v>3783</v>
      </c>
      <c r="C3179" s="137" t="s">
        <v>592</v>
      </c>
      <c r="D3179" s="137" t="s">
        <v>639</v>
      </c>
      <c r="E3179" s="139">
        <v>216.09</v>
      </c>
      <c r="F3179" s="138"/>
      <c r="G3179" s="138"/>
    </row>
    <row r="3180" ht="15.75" customHeight="1" spans="1:7">
      <c r="A3180" s="139">
        <v>4273</v>
      </c>
      <c r="B3180" s="137" t="s">
        <v>3784</v>
      </c>
      <c r="C3180" s="137" t="s">
        <v>592</v>
      </c>
      <c r="D3180" s="137" t="s">
        <v>639</v>
      </c>
      <c r="E3180" s="139">
        <v>392.33</v>
      </c>
      <c r="F3180" s="138"/>
      <c r="G3180" s="138"/>
    </row>
    <row r="3181" ht="15.75" customHeight="1" spans="1:7">
      <c r="A3181" s="139">
        <v>4274</v>
      </c>
      <c r="B3181" s="137" t="s">
        <v>3785</v>
      </c>
      <c r="C3181" s="137" t="s">
        <v>592</v>
      </c>
      <c r="D3181" s="137" t="s">
        <v>639</v>
      </c>
      <c r="E3181" s="139">
        <v>143.53</v>
      </c>
      <c r="F3181" s="138"/>
      <c r="G3181" s="138"/>
    </row>
    <row r="3182" ht="15.75" customHeight="1" spans="1:7">
      <c r="A3182" s="139">
        <v>39438</v>
      </c>
      <c r="B3182" s="137" t="s">
        <v>3786</v>
      </c>
      <c r="C3182" s="137" t="s">
        <v>592</v>
      </c>
      <c r="D3182" s="137" t="s">
        <v>593</v>
      </c>
      <c r="E3182" s="139">
        <v>0.41</v>
      </c>
      <c r="F3182" s="138"/>
      <c r="G3182" s="138"/>
    </row>
    <row r="3183" ht="15.75" customHeight="1" spans="1:7">
      <c r="A3183" s="139">
        <v>4379</v>
      </c>
      <c r="B3183" s="137" t="s">
        <v>3787</v>
      </c>
      <c r="C3183" s="137" t="s">
        <v>592</v>
      </c>
      <c r="D3183" s="137" t="s">
        <v>593</v>
      </c>
      <c r="E3183" s="139">
        <v>0.08</v>
      </c>
      <c r="F3183" s="138"/>
      <c r="G3183" s="138"/>
    </row>
    <row r="3184" ht="15.75" customHeight="1" spans="1:7">
      <c r="A3184" s="139">
        <v>4377</v>
      </c>
      <c r="B3184" s="137" t="s">
        <v>3788</v>
      </c>
      <c r="C3184" s="137" t="s">
        <v>592</v>
      </c>
      <c r="D3184" s="137" t="s">
        <v>593</v>
      </c>
      <c r="E3184" s="139">
        <v>0.29</v>
      </c>
      <c r="F3184" s="138"/>
      <c r="G3184" s="138"/>
    </row>
    <row r="3185" ht="15.75" customHeight="1" spans="1:7">
      <c r="A3185" s="139">
        <v>4356</v>
      </c>
      <c r="B3185" s="137" t="s">
        <v>3789</v>
      </c>
      <c r="C3185" s="137" t="s">
        <v>592</v>
      </c>
      <c r="D3185" s="137" t="s">
        <v>593</v>
      </c>
      <c r="E3185" s="139">
        <v>0.41</v>
      </c>
      <c r="F3185" s="138"/>
      <c r="G3185" s="138"/>
    </row>
    <row r="3186" ht="15.75" customHeight="1" spans="1:7">
      <c r="A3186" s="139">
        <v>13246</v>
      </c>
      <c r="B3186" s="137" t="s">
        <v>3790</v>
      </c>
      <c r="C3186" s="137" t="s">
        <v>592</v>
      </c>
      <c r="D3186" s="137" t="s">
        <v>593</v>
      </c>
      <c r="E3186" s="139">
        <v>0.7</v>
      </c>
      <c r="F3186" s="138"/>
      <c r="G3186" s="138"/>
    </row>
    <row r="3187" ht="15.75" customHeight="1" spans="1:7">
      <c r="A3187" s="139">
        <v>13294</v>
      </c>
      <c r="B3187" s="137" t="s">
        <v>3791</v>
      </c>
      <c r="C3187" s="137" t="s">
        <v>592</v>
      </c>
      <c r="D3187" s="137" t="s">
        <v>593</v>
      </c>
      <c r="E3187" s="139">
        <v>2.35</v>
      </c>
      <c r="F3187" s="138"/>
      <c r="G3187" s="138"/>
    </row>
    <row r="3188" ht="15.75" customHeight="1" spans="1:7">
      <c r="A3188" s="139">
        <v>11963</v>
      </c>
      <c r="B3188" s="137" t="s">
        <v>3792</v>
      </c>
      <c r="C3188" s="137" t="s">
        <v>592</v>
      </c>
      <c r="D3188" s="137" t="s">
        <v>593</v>
      </c>
      <c r="E3188" s="139">
        <v>14.78</v>
      </c>
      <c r="F3188" s="138"/>
      <c r="G3188" s="138"/>
    </row>
    <row r="3189" ht="15.75" customHeight="1" spans="1:7">
      <c r="A3189" s="139">
        <v>11964</v>
      </c>
      <c r="B3189" s="137" t="s">
        <v>3793</v>
      </c>
      <c r="C3189" s="137" t="s">
        <v>592</v>
      </c>
      <c r="D3189" s="137" t="s">
        <v>593</v>
      </c>
      <c r="E3189" s="139">
        <v>3.73</v>
      </c>
      <c r="F3189" s="138"/>
      <c r="G3189" s="138"/>
    </row>
    <row r="3190" ht="15.75" customHeight="1" spans="1:7">
      <c r="A3190" s="139">
        <v>4346</v>
      </c>
      <c r="B3190" s="137" t="s">
        <v>3794</v>
      </c>
      <c r="C3190" s="137" t="s">
        <v>592</v>
      </c>
      <c r="D3190" s="137" t="s">
        <v>593</v>
      </c>
      <c r="E3190" s="139">
        <v>15.84</v>
      </c>
      <c r="F3190" s="138"/>
      <c r="G3190" s="138"/>
    </row>
    <row r="3191" ht="15.75" customHeight="1" spans="1:7">
      <c r="A3191" s="139">
        <v>11955</v>
      </c>
      <c r="B3191" s="137" t="s">
        <v>3795</v>
      </c>
      <c r="C3191" s="137" t="s">
        <v>592</v>
      </c>
      <c r="D3191" s="137" t="s">
        <v>593</v>
      </c>
      <c r="E3191" s="139">
        <v>6.93</v>
      </c>
      <c r="F3191" s="138"/>
      <c r="G3191" s="138"/>
    </row>
    <row r="3192" ht="15.75" customHeight="1" spans="1:7">
      <c r="A3192" s="139">
        <v>11960</v>
      </c>
      <c r="B3192" s="137" t="s">
        <v>3796</v>
      </c>
      <c r="C3192" s="137" t="s">
        <v>592</v>
      </c>
      <c r="D3192" s="137" t="s">
        <v>593</v>
      </c>
      <c r="E3192" s="139">
        <v>0.23</v>
      </c>
      <c r="F3192" s="138"/>
      <c r="G3192" s="138"/>
    </row>
    <row r="3193" ht="15.75" customHeight="1" spans="1:7">
      <c r="A3193" s="139">
        <v>4333</v>
      </c>
      <c r="B3193" s="137" t="s">
        <v>3797</v>
      </c>
      <c r="C3193" s="137" t="s">
        <v>592</v>
      </c>
      <c r="D3193" s="137" t="s">
        <v>593</v>
      </c>
      <c r="E3193" s="139">
        <v>0.41</v>
      </c>
      <c r="F3193" s="138"/>
      <c r="G3193" s="138"/>
    </row>
    <row r="3194" ht="15.75" customHeight="1" spans="1:7">
      <c r="A3194" s="139">
        <v>4358</v>
      </c>
      <c r="B3194" s="137" t="s">
        <v>3798</v>
      </c>
      <c r="C3194" s="137" t="s">
        <v>592</v>
      </c>
      <c r="D3194" s="137" t="s">
        <v>593</v>
      </c>
      <c r="E3194" s="139">
        <v>3.17</v>
      </c>
      <c r="F3194" s="138"/>
      <c r="G3194" s="138"/>
    </row>
    <row r="3195" ht="15.75" customHeight="1" spans="1:7">
      <c r="A3195" s="139">
        <v>39435</v>
      </c>
      <c r="B3195" s="137" t="s">
        <v>3799</v>
      </c>
      <c r="C3195" s="137" t="s">
        <v>592</v>
      </c>
      <c r="D3195" s="137" t="s">
        <v>593</v>
      </c>
      <c r="E3195" s="139">
        <v>0.16</v>
      </c>
      <c r="F3195" s="138"/>
      <c r="G3195" s="138"/>
    </row>
    <row r="3196" ht="15.75" customHeight="1" spans="1:7">
      <c r="A3196" s="139">
        <v>39436</v>
      </c>
      <c r="B3196" s="137" t="s">
        <v>3800</v>
      </c>
      <c r="C3196" s="137" t="s">
        <v>592</v>
      </c>
      <c r="D3196" s="137" t="s">
        <v>593</v>
      </c>
      <c r="E3196" s="139">
        <v>0.27</v>
      </c>
      <c r="F3196" s="138"/>
      <c r="G3196" s="138"/>
    </row>
    <row r="3197" ht="15.75" customHeight="1" spans="1:7">
      <c r="A3197" s="139">
        <v>39437</v>
      </c>
      <c r="B3197" s="137" t="s">
        <v>3801</v>
      </c>
      <c r="C3197" s="137" t="s">
        <v>592</v>
      </c>
      <c r="D3197" s="137" t="s">
        <v>593</v>
      </c>
      <c r="E3197" s="139">
        <v>0.36</v>
      </c>
      <c r="F3197" s="138"/>
      <c r="G3197" s="138"/>
    </row>
    <row r="3198" ht="15.75" customHeight="1" spans="1:7">
      <c r="A3198" s="139">
        <v>39439</v>
      </c>
      <c r="B3198" s="137" t="s">
        <v>3802</v>
      </c>
      <c r="C3198" s="137" t="s">
        <v>592</v>
      </c>
      <c r="D3198" s="137" t="s">
        <v>593</v>
      </c>
      <c r="E3198" s="139">
        <v>0.24</v>
      </c>
      <c r="F3198" s="138"/>
      <c r="G3198" s="138"/>
    </row>
    <row r="3199" ht="15.75" customHeight="1" spans="1:7">
      <c r="A3199" s="139">
        <v>39440</v>
      </c>
      <c r="B3199" s="137" t="s">
        <v>3803</v>
      </c>
      <c r="C3199" s="137" t="s">
        <v>592</v>
      </c>
      <c r="D3199" s="137" t="s">
        <v>593</v>
      </c>
      <c r="E3199" s="139">
        <v>0.31</v>
      </c>
      <c r="F3199" s="138"/>
      <c r="G3199" s="138"/>
    </row>
    <row r="3200" ht="15.75" customHeight="1" spans="1:7">
      <c r="A3200" s="139">
        <v>39441</v>
      </c>
      <c r="B3200" s="137" t="s">
        <v>3804</v>
      </c>
      <c r="C3200" s="137" t="s">
        <v>592</v>
      </c>
      <c r="D3200" s="137" t="s">
        <v>593</v>
      </c>
      <c r="E3200" s="139">
        <v>0.4</v>
      </c>
      <c r="F3200" s="138"/>
      <c r="G3200" s="138"/>
    </row>
    <row r="3201" ht="15.75" customHeight="1" spans="1:7">
      <c r="A3201" s="139">
        <v>39442</v>
      </c>
      <c r="B3201" s="137" t="s">
        <v>3805</v>
      </c>
      <c r="C3201" s="137" t="s">
        <v>592</v>
      </c>
      <c r="D3201" s="137" t="s">
        <v>593</v>
      </c>
      <c r="E3201" s="139">
        <v>0.29</v>
      </c>
      <c r="F3201" s="138"/>
      <c r="G3201" s="138"/>
    </row>
    <row r="3202" ht="15.75" customHeight="1" spans="1:7">
      <c r="A3202" s="139">
        <v>39443</v>
      </c>
      <c r="B3202" s="137" t="s">
        <v>3806</v>
      </c>
      <c r="C3202" s="137" t="s">
        <v>592</v>
      </c>
      <c r="D3202" s="137" t="s">
        <v>593</v>
      </c>
      <c r="E3202" s="139">
        <v>0.38</v>
      </c>
      <c r="F3202" s="138"/>
      <c r="G3202" s="138"/>
    </row>
    <row r="3203" ht="15.75" customHeight="1" spans="1:7">
      <c r="A3203" s="139">
        <v>4329</v>
      </c>
      <c r="B3203" s="137" t="s">
        <v>3807</v>
      </c>
      <c r="C3203" s="137" t="s">
        <v>592</v>
      </c>
      <c r="D3203" s="137" t="s">
        <v>599</v>
      </c>
      <c r="E3203" s="139">
        <v>3.38</v>
      </c>
      <c r="F3203" s="138"/>
      <c r="G3203" s="138"/>
    </row>
    <row r="3204" ht="15.75" customHeight="1" spans="1:7">
      <c r="A3204" s="139">
        <v>4383</v>
      </c>
      <c r="B3204" s="137" t="s">
        <v>3808</v>
      </c>
      <c r="C3204" s="137" t="s">
        <v>592</v>
      </c>
      <c r="D3204" s="137" t="s">
        <v>593</v>
      </c>
      <c r="E3204" s="139">
        <v>30.56</v>
      </c>
      <c r="F3204" s="138"/>
      <c r="G3204" s="138"/>
    </row>
    <row r="3205" ht="15.75" customHeight="1" spans="1:7">
      <c r="A3205" s="139">
        <v>4344</v>
      </c>
      <c r="B3205" s="137" t="s">
        <v>3809</v>
      </c>
      <c r="C3205" s="137" t="s">
        <v>592</v>
      </c>
      <c r="D3205" s="137" t="s">
        <v>593</v>
      </c>
      <c r="E3205" s="139">
        <v>32.03</v>
      </c>
      <c r="F3205" s="138"/>
      <c r="G3205" s="138"/>
    </row>
    <row r="3206" ht="15.75" customHeight="1" spans="1:7">
      <c r="A3206" s="139">
        <v>436</v>
      </c>
      <c r="B3206" s="137" t="s">
        <v>3810</v>
      </c>
      <c r="C3206" s="137" t="s">
        <v>592</v>
      </c>
      <c r="D3206" s="137" t="s">
        <v>639</v>
      </c>
      <c r="E3206" s="139">
        <v>13.25</v>
      </c>
      <c r="F3206" s="138"/>
      <c r="G3206" s="138"/>
    </row>
    <row r="3207" ht="15.75" customHeight="1" spans="1:7">
      <c r="A3207" s="139">
        <v>442</v>
      </c>
      <c r="B3207" s="137" t="s">
        <v>3811</v>
      </c>
      <c r="C3207" s="137" t="s">
        <v>592</v>
      </c>
      <c r="D3207" s="137" t="s">
        <v>639</v>
      </c>
      <c r="E3207" s="139">
        <v>7.83</v>
      </c>
      <c r="F3207" s="138"/>
      <c r="G3207" s="138"/>
    </row>
    <row r="3208" ht="15.75" customHeight="1" spans="1:7">
      <c r="A3208" s="139">
        <v>11953</v>
      </c>
      <c r="B3208" s="137" t="s">
        <v>3812</v>
      </c>
      <c r="C3208" s="137" t="s">
        <v>592</v>
      </c>
      <c r="D3208" s="137" t="s">
        <v>593</v>
      </c>
      <c r="E3208" s="139">
        <v>5.08</v>
      </c>
      <c r="F3208" s="138"/>
      <c r="G3208" s="138"/>
    </row>
    <row r="3209" ht="15.75" customHeight="1" spans="1:7">
      <c r="A3209" s="139">
        <v>4335</v>
      </c>
      <c r="B3209" s="137" t="s">
        <v>3813</v>
      </c>
      <c r="C3209" s="137" t="s">
        <v>592</v>
      </c>
      <c r="D3209" s="137" t="s">
        <v>593</v>
      </c>
      <c r="E3209" s="139">
        <v>21.51</v>
      </c>
      <c r="F3209" s="138"/>
      <c r="G3209" s="138"/>
    </row>
    <row r="3210" ht="15.75" customHeight="1" spans="1:7">
      <c r="A3210" s="139">
        <v>4334</v>
      </c>
      <c r="B3210" s="137" t="s">
        <v>3814</v>
      </c>
      <c r="C3210" s="137" t="s">
        <v>592</v>
      </c>
      <c r="D3210" s="137" t="s">
        <v>593</v>
      </c>
      <c r="E3210" s="139">
        <v>29.5</v>
      </c>
      <c r="F3210" s="138"/>
      <c r="G3210" s="138"/>
    </row>
    <row r="3211" ht="15.75" customHeight="1" spans="1:7">
      <c r="A3211" s="139">
        <v>4343</v>
      </c>
      <c r="B3211" s="137" t="s">
        <v>3815</v>
      </c>
      <c r="C3211" s="137" t="s">
        <v>592</v>
      </c>
      <c r="D3211" s="137" t="s">
        <v>593</v>
      </c>
      <c r="E3211" s="139">
        <v>7.25</v>
      </c>
      <c r="F3211" s="138"/>
      <c r="G3211" s="138"/>
    </row>
    <row r="3212" ht="15.75" customHeight="1" spans="1:7">
      <c r="A3212" s="139">
        <v>430</v>
      </c>
      <c r="B3212" s="137" t="s">
        <v>3816</v>
      </c>
      <c r="C3212" s="137" t="s">
        <v>592</v>
      </c>
      <c r="D3212" s="137" t="s">
        <v>639</v>
      </c>
      <c r="E3212" s="139">
        <v>11.85</v>
      </c>
      <c r="F3212" s="138"/>
      <c r="G3212" s="138"/>
    </row>
    <row r="3213" ht="15.75" customHeight="1" spans="1:7">
      <c r="A3213" s="139">
        <v>441</v>
      </c>
      <c r="B3213" s="137" t="s">
        <v>3817</v>
      </c>
      <c r="C3213" s="137" t="s">
        <v>592</v>
      </c>
      <c r="D3213" s="137" t="s">
        <v>639</v>
      </c>
      <c r="E3213" s="139">
        <v>13.05</v>
      </c>
      <c r="F3213" s="138"/>
      <c r="G3213" s="138"/>
    </row>
    <row r="3214" ht="15.75" customHeight="1" spans="1:7">
      <c r="A3214" s="139">
        <v>431</v>
      </c>
      <c r="B3214" s="137" t="s">
        <v>3818</v>
      </c>
      <c r="C3214" s="137" t="s">
        <v>592</v>
      </c>
      <c r="D3214" s="137" t="s">
        <v>639</v>
      </c>
      <c r="E3214" s="139">
        <v>15.75</v>
      </c>
      <c r="F3214" s="138"/>
      <c r="G3214" s="138"/>
    </row>
    <row r="3215" ht="15.75" customHeight="1" spans="1:7">
      <c r="A3215" s="139">
        <v>432</v>
      </c>
      <c r="B3215" s="137" t="s">
        <v>3819</v>
      </c>
      <c r="C3215" s="137" t="s">
        <v>592</v>
      </c>
      <c r="D3215" s="137" t="s">
        <v>639</v>
      </c>
      <c r="E3215" s="139">
        <v>17.38</v>
      </c>
      <c r="F3215" s="138"/>
      <c r="G3215" s="138"/>
    </row>
    <row r="3216" ht="15.75" customHeight="1" spans="1:7">
      <c r="A3216" s="139">
        <v>429</v>
      </c>
      <c r="B3216" s="137" t="s">
        <v>3820</v>
      </c>
      <c r="C3216" s="137" t="s">
        <v>592</v>
      </c>
      <c r="D3216" s="137" t="s">
        <v>639</v>
      </c>
      <c r="E3216" s="139">
        <v>23.43</v>
      </c>
      <c r="F3216" s="138"/>
      <c r="G3216" s="138"/>
    </row>
    <row r="3217" ht="15.75" customHeight="1" spans="1:7">
      <c r="A3217" s="139">
        <v>439</v>
      </c>
      <c r="B3217" s="137" t="s">
        <v>3821</v>
      </c>
      <c r="C3217" s="137" t="s">
        <v>592</v>
      </c>
      <c r="D3217" s="137" t="s">
        <v>639</v>
      </c>
      <c r="E3217" s="139">
        <v>19.97</v>
      </c>
      <c r="F3217" s="138"/>
      <c r="G3217" s="138"/>
    </row>
    <row r="3218" ht="15.75" customHeight="1" spans="1:7">
      <c r="A3218" s="139">
        <v>433</v>
      </c>
      <c r="B3218" s="137" t="s">
        <v>3822</v>
      </c>
      <c r="C3218" s="137" t="s">
        <v>592</v>
      </c>
      <c r="D3218" s="137" t="s">
        <v>639</v>
      </c>
      <c r="E3218" s="139">
        <v>23.31</v>
      </c>
      <c r="F3218" s="138"/>
      <c r="G3218" s="138"/>
    </row>
    <row r="3219" ht="15.75" customHeight="1" spans="1:7">
      <c r="A3219" s="139">
        <v>437</v>
      </c>
      <c r="B3219" s="137" t="s">
        <v>3823</v>
      </c>
      <c r="C3219" s="137" t="s">
        <v>592</v>
      </c>
      <c r="D3219" s="137" t="s">
        <v>639</v>
      </c>
      <c r="E3219" s="139">
        <v>30.97</v>
      </c>
      <c r="F3219" s="138"/>
      <c r="G3219" s="138"/>
    </row>
    <row r="3220" ht="15.75" customHeight="1" spans="1:7">
      <c r="A3220" s="139">
        <v>11790</v>
      </c>
      <c r="B3220" s="137" t="s">
        <v>3824</v>
      </c>
      <c r="C3220" s="137" t="s">
        <v>592</v>
      </c>
      <c r="D3220" s="137" t="s">
        <v>639</v>
      </c>
      <c r="E3220" s="139">
        <v>35.13</v>
      </c>
      <c r="F3220" s="138"/>
      <c r="G3220" s="138"/>
    </row>
    <row r="3221" ht="15.75" customHeight="1" spans="1:7">
      <c r="A3221" s="139">
        <v>428</v>
      </c>
      <c r="B3221" s="137" t="s">
        <v>3825</v>
      </c>
      <c r="C3221" s="137" t="s">
        <v>592</v>
      </c>
      <c r="D3221" s="137" t="s">
        <v>639</v>
      </c>
      <c r="E3221" s="139">
        <v>38.2</v>
      </c>
      <c r="F3221" s="138"/>
      <c r="G3221" s="138"/>
    </row>
    <row r="3222" ht="15.75" customHeight="1" spans="1:7">
      <c r="A3222" s="139">
        <v>4384</v>
      </c>
      <c r="B3222" s="137" t="s">
        <v>3826</v>
      </c>
      <c r="C3222" s="137" t="s">
        <v>592</v>
      </c>
      <c r="D3222" s="137" t="s">
        <v>593</v>
      </c>
      <c r="E3222" s="139">
        <v>35.12</v>
      </c>
      <c r="F3222" s="138"/>
      <c r="G3222" s="138"/>
    </row>
    <row r="3223" ht="15.75" customHeight="1" spans="1:7">
      <c r="A3223" s="139">
        <v>4351</v>
      </c>
      <c r="B3223" s="137" t="s">
        <v>3827</v>
      </c>
      <c r="C3223" s="137" t="s">
        <v>592</v>
      </c>
      <c r="D3223" s="137" t="s">
        <v>593</v>
      </c>
      <c r="E3223" s="139">
        <v>26.04</v>
      </c>
      <c r="F3223" s="138"/>
      <c r="G3223" s="138"/>
    </row>
    <row r="3224" ht="15.75" customHeight="1" spans="1:7">
      <c r="A3224" s="139">
        <v>11054</v>
      </c>
      <c r="B3224" s="137" t="s">
        <v>3828</v>
      </c>
      <c r="C3224" s="137" t="s">
        <v>592</v>
      </c>
      <c r="D3224" s="137" t="s">
        <v>593</v>
      </c>
      <c r="E3224" s="139">
        <v>0.04</v>
      </c>
      <c r="F3224" s="138"/>
      <c r="G3224" s="138"/>
    </row>
    <row r="3225" ht="15.75" customHeight="1" spans="1:7">
      <c r="A3225" s="139">
        <v>11055</v>
      </c>
      <c r="B3225" s="137" t="s">
        <v>3829</v>
      </c>
      <c r="C3225" s="137" t="s">
        <v>592</v>
      </c>
      <c r="D3225" s="137" t="s">
        <v>593</v>
      </c>
      <c r="E3225" s="139">
        <v>0.06</v>
      </c>
      <c r="F3225" s="138"/>
      <c r="G3225" s="138"/>
    </row>
    <row r="3226" ht="15.75" customHeight="1" spans="1:7">
      <c r="A3226" s="139">
        <v>11056</v>
      </c>
      <c r="B3226" s="137" t="s">
        <v>3830</v>
      </c>
      <c r="C3226" s="137" t="s">
        <v>592</v>
      </c>
      <c r="D3226" s="137" t="s">
        <v>593</v>
      </c>
      <c r="E3226" s="139">
        <v>0.07</v>
      </c>
      <c r="F3226" s="138"/>
      <c r="G3226" s="138"/>
    </row>
    <row r="3227" ht="15.75" customHeight="1" spans="1:7">
      <c r="A3227" s="139">
        <v>11057</v>
      </c>
      <c r="B3227" s="137" t="s">
        <v>3831</v>
      </c>
      <c r="C3227" s="137" t="s">
        <v>592</v>
      </c>
      <c r="D3227" s="137" t="s">
        <v>593</v>
      </c>
      <c r="E3227" s="139">
        <v>0.14</v>
      </c>
      <c r="F3227" s="138"/>
      <c r="G3227" s="138"/>
    </row>
    <row r="3228" ht="15.75" customHeight="1" spans="1:7">
      <c r="A3228" s="139">
        <v>11059</v>
      </c>
      <c r="B3228" s="137" t="s">
        <v>3832</v>
      </c>
      <c r="C3228" s="137" t="s">
        <v>592</v>
      </c>
      <c r="D3228" s="137" t="s">
        <v>593</v>
      </c>
      <c r="E3228" s="139">
        <v>0.27</v>
      </c>
      <c r="F3228" s="138"/>
      <c r="G3228" s="138"/>
    </row>
    <row r="3229" ht="15.75" customHeight="1" spans="1:7">
      <c r="A3229" s="139">
        <v>11058</v>
      </c>
      <c r="B3229" s="137" t="s">
        <v>3833</v>
      </c>
      <c r="C3229" s="137" t="s">
        <v>592</v>
      </c>
      <c r="D3229" s="137" t="s">
        <v>593</v>
      </c>
      <c r="E3229" s="139">
        <v>0.35</v>
      </c>
      <c r="F3229" s="138"/>
      <c r="G3229" s="138"/>
    </row>
    <row r="3230" ht="15.75" customHeight="1" spans="1:7">
      <c r="A3230" s="139">
        <v>4380</v>
      </c>
      <c r="B3230" s="137" t="s">
        <v>3834</v>
      </c>
      <c r="C3230" s="137" t="s">
        <v>592</v>
      </c>
      <c r="D3230" s="137" t="s">
        <v>593</v>
      </c>
      <c r="E3230" s="139">
        <v>1.19</v>
      </c>
      <c r="F3230" s="138"/>
      <c r="G3230" s="138"/>
    </row>
    <row r="3231" ht="15.75" customHeight="1" spans="1:7">
      <c r="A3231" s="139">
        <v>4299</v>
      </c>
      <c r="B3231" s="137" t="s">
        <v>3835</v>
      </c>
      <c r="C3231" s="137" t="s">
        <v>592</v>
      </c>
      <c r="D3231" s="137" t="s">
        <v>599</v>
      </c>
      <c r="E3231" s="139">
        <v>1.12</v>
      </c>
      <c r="F3231" s="138"/>
      <c r="G3231" s="138"/>
    </row>
    <row r="3232" ht="15.75" customHeight="1" spans="1:7">
      <c r="A3232" s="139">
        <v>4304</v>
      </c>
      <c r="B3232" s="137" t="s">
        <v>3836</v>
      </c>
      <c r="C3232" s="137" t="s">
        <v>592</v>
      </c>
      <c r="D3232" s="137" t="s">
        <v>593</v>
      </c>
      <c r="E3232" s="139">
        <v>1.52</v>
      </c>
      <c r="F3232" s="138"/>
      <c r="G3232" s="138"/>
    </row>
    <row r="3233" ht="15.75" customHeight="1" spans="1:7">
      <c r="A3233" s="139">
        <v>4305</v>
      </c>
      <c r="B3233" s="137" t="s">
        <v>3837</v>
      </c>
      <c r="C3233" s="137" t="s">
        <v>592</v>
      </c>
      <c r="D3233" s="137" t="s">
        <v>593</v>
      </c>
      <c r="E3233" s="139">
        <v>1.77</v>
      </c>
      <c r="F3233" s="138"/>
      <c r="G3233" s="138"/>
    </row>
    <row r="3234" ht="15.75" customHeight="1" spans="1:7">
      <c r="A3234" s="139">
        <v>4306</v>
      </c>
      <c r="B3234" s="137" t="s">
        <v>3838</v>
      </c>
      <c r="C3234" s="137" t="s">
        <v>592</v>
      </c>
      <c r="D3234" s="137" t="s">
        <v>593</v>
      </c>
      <c r="E3234" s="139">
        <v>2.06</v>
      </c>
      <c r="F3234" s="138"/>
      <c r="G3234" s="138"/>
    </row>
    <row r="3235" ht="15.75" customHeight="1" spans="1:7">
      <c r="A3235" s="139">
        <v>4308</v>
      </c>
      <c r="B3235" s="137" t="s">
        <v>3839</v>
      </c>
      <c r="C3235" s="137" t="s">
        <v>592</v>
      </c>
      <c r="D3235" s="137" t="s">
        <v>593</v>
      </c>
      <c r="E3235" s="139">
        <v>4.26</v>
      </c>
      <c r="F3235" s="138"/>
      <c r="G3235" s="138"/>
    </row>
    <row r="3236" ht="15.75" customHeight="1" spans="1:7">
      <c r="A3236" s="139">
        <v>4302</v>
      </c>
      <c r="B3236" s="137" t="s">
        <v>3840</v>
      </c>
      <c r="C3236" s="137" t="s">
        <v>592</v>
      </c>
      <c r="D3236" s="137" t="s">
        <v>593</v>
      </c>
      <c r="E3236" s="139">
        <v>3.2</v>
      </c>
      <c r="F3236" s="138"/>
      <c r="G3236" s="138"/>
    </row>
    <row r="3237" ht="15.75" customHeight="1" spans="1:7">
      <c r="A3237" s="139">
        <v>4300</v>
      </c>
      <c r="B3237" s="137" t="s">
        <v>3841</v>
      </c>
      <c r="C3237" s="137" t="s">
        <v>592</v>
      </c>
      <c r="D3237" s="137" t="s">
        <v>593</v>
      </c>
      <c r="E3237" s="139">
        <v>0.76</v>
      </c>
      <c r="F3237" s="138"/>
      <c r="G3237" s="138"/>
    </row>
    <row r="3238" ht="15.75" customHeight="1" spans="1:7">
      <c r="A3238" s="139">
        <v>4301</v>
      </c>
      <c r="B3238" s="137" t="s">
        <v>3842</v>
      </c>
      <c r="C3238" s="137" t="s">
        <v>592</v>
      </c>
      <c r="D3238" s="137" t="s">
        <v>593</v>
      </c>
      <c r="E3238" s="139">
        <v>0.93</v>
      </c>
      <c r="F3238" s="138"/>
      <c r="G3238" s="138"/>
    </row>
    <row r="3239" ht="15.75" customHeight="1" spans="1:7">
      <c r="A3239" s="139">
        <v>4320</v>
      </c>
      <c r="B3239" s="137" t="s">
        <v>3843</v>
      </c>
      <c r="C3239" s="137" t="s">
        <v>592</v>
      </c>
      <c r="D3239" s="137" t="s">
        <v>593</v>
      </c>
      <c r="E3239" s="139">
        <v>2.82</v>
      </c>
      <c r="F3239" s="138"/>
      <c r="G3239" s="138"/>
    </row>
    <row r="3240" ht="15.75" customHeight="1" spans="1:7">
      <c r="A3240" s="139">
        <v>4318</v>
      </c>
      <c r="B3240" s="137" t="s">
        <v>3844</v>
      </c>
      <c r="C3240" s="137" t="s">
        <v>592</v>
      </c>
      <c r="D3240" s="137" t="s">
        <v>593</v>
      </c>
      <c r="E3240" s="139">
        <v>1.37</v>
      </c>
      <c r="F3240" s="138"/>
      <c r="G3240" s="138"/>
    </row>
    <row r="3241" ht="15.75" customHeight="1" spans="1:7">
      <c r="A3241" s="139">
        <v>40547</v>
      </c>
      <c r="B3241" s="137" t="s">
        <v>3845</v>
      </c>
      <c r="C3241" s="137" t="s">
        <v>2655</v>
      </c>
      <c r="D3241" s="137" t="s">
        <v>593</v>
      </c>
      <c r="E3241" s="139">
        <v>42.67</v>
      </c>
      <c r="F3241" s="138"/>
      <c r="G3241" s="138"/>
    </row>
    <row r="3242" ht="15.75" customHeight="1" spans="1:7">
      <c r="A3242" s="139">
        <v>11962</v>
      </c>
      <c r="B3242" s="137" t="s">
        <v>3846</v>
      </c>
      <c r="C3242" s="137" t="s">
        <v>592</v>
      </c>
      <c r="D3242" s="137" t="s">
        <v>593</v>
      </c>
      <c r="E3242" s="139">
        <v>0.35</v>
      </c>
      <c r="F3242" s="138"/>
      <c r="G3242" s="138"/>
    </row>
    <row r="3243" ht="15.75" customHeight="1" spans="1:7">
      <c r="A3243" s="139">
        <v>4332</v>
      </c>
      <c r="B3243" s="137" t="s">
        <v>3847</v>
      </c>
      <c r="C3243" s="137" t="s">
        <v>592</v>
      </c>
      <c r="D3243" s="137" t="s">
        <v>593</v>
      </c>
      <c r="E3243" s="139">
        <v>1.7</v>
      </c>
      <c r="F3243" s="138"/>
      <c r="G3243" s="138"/>
    </row>
    <row r="3244" ht="15.75" customHeight="1" spans="1:7">
      <c r="A3244" s="139">
        <v>4331</v>
      </c>
      <c r="B3244" s="137" t="s">
        <v>3848</v>
      </c>
      <c r="C3244" s="137" t="s">
        <v>592</v>
      </c>
      <c r="D3244" s="137" t="s">
        <v>593</v>
      </c>
      <c r="E3244" s="139">
        <v>6.4</v>
      </c>
      <c r="F3244" s="138"/>
      <c r="G3244" s="138"/>
    </row>
    <row r="3245" ht="15.75" customHeight="1" spans="1:7">
      <c r="A3245" s="139">
        <v>4336</v>
      </c>
      <c r="B3245" s="137" t="s">
        <v>3849</v>
      </c>
      <c r="C3245" s="137" t="s">
        <v>592</v>
      </c>
      <c r="D3245" s="137" t="s">
        <v>593</v>
      </c>
      <c r="E3245" s="139">
        <v>8.2</v>
      </c>
      <c r="F3245" s="138"/>
      <c r="G3245" s="138"/>
    </row>
    <row r="3246" ht="15.75" customHeight="1" spans="1:7">
      <c r="A3246" s="139">
        <v>11948</v>
      </c>
      <c r="B3246" s="137" t="s">
        <v>3850</v>
      </c>
      <c r="C3246" s="137" t="s">
        <v>592</v>
      </c>
      <c r="D3246" s="137" t="s">
        <v>593</v>
      </c>
      <c r="E3246" s="139">
        <v>1.05</v>
      </c>
      <c r="F3246" s="138"/>
      <c r="G3246" s="138"/>
    </row>
    <row r="3247" ht="15.75" customHeight="1" spans="1:7">
      <c r="A3247" s="139">
        <v>4382</v>
      </c>
      <c r="B3247" s="137" t="s">
        <v>3851</v>
      </c>
      <c r="C3247" s="137" t="s">
        <v>592</v>
      </c>
      <c r="D3247" s="137" t="s">
        <v>593</v>
      </c>
      <c r="E3247" s="139">
        <v>1.76</v>
      </c>
      <c r="F3247" s="138"/>
      <c r="G3247" s="138"/>
    </row>
    <row r="3248" ht="15.75" customHeight="1" spans="1:7">
      <c r="A3248" s="139">
        <v>4354</v>
      </c>
      <c r="B3248" s="137" t="s">
        <v>3852</v>
      </c>
      <c r="C3248" s="137" t="s">
        <v>592</v>
      </c>
      <c r="D3248" s="137" t="s">
        <v>593</v>
      </c>
      <c r="E3248" s="139">
        <v>73.47</v>
      </c>
      <c r="F3248" s="138"/>
      <c r="G3248" s="138"/>
    </row>
    <row r="3249" ht="15.75" customHeight="1" spans="1:7">
      <c r="A3249" s="139">
        <v>40839</v>
      </c>
      <c r="B3249" s="137" t="s">
        <v>3853</v>
      </c>
      <c r="C3249" s="137" t="s">
        <v>2655</v>
      </c>
      <c r="D3249" s="137" t="s">
        <v>593</v>
      </c>
      <c r="E3249" s="139">
        <v>176.8</v>
      </c>
      <c r="F3249" s="138"/>
      <c r="G3249" s="138"/>
    </row>
    <row r="3250" ht="15.75" customHeight="1" spans="1:7">
      <c r="A3250" s="139">
        <v>40552</v>
      </c>
      <c r="B3250" s="137" t="s">
        <v>3854</v>
      </c>
      <c r="C3250" s="137" t="s">
        <v>2655</v>
      </c>
      <c r="D3250" s="137" t="s">
        <v>593</v>
      </c>
      <c r="E3250" s="139">
        <v>73.16</v>
      </c>
      <c r="F3250" s="138"/>
      <c r="G3250" s="138"/>
    </row>
    <row r="3251" ht="15.75" customHeight="1" spans="1:7">
      <c r="A3251" s="139">
        <v>40549</v>
      </c>
      <c r="B3251" s="137" t="s">
        <v>3855</v>
      </c>
      <c r="C3251" s="137" t="s">
        <v>2655</v>
      </c>
      <c r="D3251" s="137" t="s">
        <v>593</v>
      </c>
      <c r="E3251" s="139">
        <v>289.59</v>
      </c>
      <c r="F3251" s="138"/>
      <c r="G3251" s="138"/>
    </row>
    <row r="3252" ht="15.75" customHeight="1" spans="1:7">
      <c r="A3252" s="139">
        <v>4385</v>
      </c>
      <c r="B3252" s="137" t="s">
        <v>3856</v>
      </c>
      <c r="C3252" s="137" t="s">
        <v>3857</v>
      </c>
      <c r="D3252" s="137" t="s">
        <v>593</v>
      </c>
      <c r="E3252" s="139">
        <v>974.75</v>
      </c>
      <c r="F3252" s="138"/>
      <c r="G3252" s="138"/>
    </row>
    <row r="3253" ht="15.75" customHeight="1" spans="1:7">
      <c r="A3253" s="139">
        <v>20078</v>
      </c>
      <c r="B3253" s="137" t="s">
        <v>3858</v>
      </c>
      <c r="C3253" s="137" t="s">
        <v>592</v>
      </c>
      <c r="D3253" s="137" t="s">
        <v>593</v>
      </c>
      <c r="E3253" s="139">
        <v>23.81</v>
      </c>
      <c r="F3253" s="138"/>
      <c r="G3253" s="138"/>
    </row>
    <row r="3254" ht="15.75" customHeight="1" spans="1:7">
      <c r="A3254" s="139">
        <v>39897</v>
      </c>
      <c r="B3254" s="137" t="s">
        <v>3859</v>
      </c>
      <c r="C3254" s="137" t="s">
        <v>592</v>
      </c>
      <c r="D3254" s="137" t="s">
        <v>639</v>
      </c>
      <c r="E3254" s="139">
        <v>50.63</v>
      </c>
      <c r="F3254" s="138"/>
      <c r="G3254" s="138"/>
    </row>
    <row r="3255" ht="15.75" customHeight="1" spans="1:7">
      <c r="A3255" s="139">
        <v>118</v>
      </c>
      <c r="B3255" s="137" t="s">
        <v>3860</v>
      </c>
      <c r="C3255" s="137" t="s">
        <v>592</v>
      </c>
      <c r="D3255" s="137" t="s">
        <v>593</v>
      </c>
      <c r="E3255" s="139">
        <v>50.35</v>
      </c>
      <c r="F3255" s="138"/>
      <c r="G3255" s="138"/>
    </row>
    <row r="3256" ht="15.75" customHeight="1" spans="1:7">
      <c r="A3256" s="139">
        <v>4396</v>
      </c>
      <c r="B3256" s="137" t="s">
        <v>3861</v>
      </c>
      <c r="C3256" s="137" t="s">
        <v>997</v>
      </c>
      <c r="D3256" s="137" t="s">
        <v>593</v>
      </c>
      <c r="E3256" s="139">
        <v>237.17</v>
      </c>
      <c r="F3256" s="138"/>
      <c r="G3256" s="138"/>
    </row>
    <row r="3257" ht="15.75" customHeight="1" spans="1:7">
      <c r="A3257" s="139">
        <v>36881</v>
      </c>
      <c r="B3257" s="137" t="s">
        <v>3862</v>
      </c>
      <c r="C3257" s="137" t="s">
        <v>997</v>
      </c>
      <c r="D3257" s="137" t="s">
        <v>593</v>
      </c>
      <c r="E3257" s="139">
        <v>152.74</v>
      </c>
      <c r="F3257" s="138"/>
      <c r="G3257" s="138"/>
    </row>
    <row r="3258" ht="15.75" customHeight="1" spans="1:7">
      <c r="A3258" s="139">
        <v>4397</v>
      </c>
      <c r="B3258" s="137" t="s">
        <v>3863</v>
      </c>
      <c r="C3258" s="137" t="s">
        <v>997</v>
      </c>
      <c r="D3258" s="137" t="s">
        <v>593</v>
      </c>
      <c r="E3258" s="139">
        <v>257.99</v>
      </c>
      <c r="F3258" s="138"/>
      <c r="G3258" s="138"/>
    </row>
    <row r="3259" ht="15.75" customHeight="1" spans="1:7">
      <c r="A3259" s="139">
        <v>36882</v>
      </c>
      <c r="B3259" s="137" t="s">
        <v>3864</v>
      </c>
      <c r="C3259" s="137" t="s">
        <v>997</v>
      </c>
      <c r="D3259" s="137" t="s">
        <v>593</v>
      </c>
      <c r="E3259" s="139">
        <v>182.64</v>
      </c>
      <c r="F3259" s="138"/>
      <c r="G3259" s="138"/>
    </row>
    <row r="3260" ht="15.75" customHeight="1" spans="1:7">
      <c r="A3260" s="139">
        <v>4751</v>
      </c>
      <c r="B3260" s="137" t="s">
        <v>3865</v>
      </c>
      <c r="C3260" s="137" t="s">
        <v>742</v>
      </c>
      <c r="D3260" s="137" t="s">
        <v>593</v>
      </c>
      <c r="E3260" s="139">
        <v>19.98</v>
      </c>
      <c r="F3260" s="138"/>
      <c r="G3260" s="138"/>
    </row>
    <row r="3261" ht="15.75" customHeight="1" spans="1:7">
      <c r="A3261" s="139">
        <v>41066</v>
      </c>
      <c r="B3261" s="137" t="s">
        <v>3866</v>
      </c>
      <c r="C3261" s="137" t="s">
        <v>744</v>
      </c>
      <c r="D3261" s="137" t="s">
        <v>593</v>
      </c>
      <c r="E3261" s="139">
        <v>3493.16</v>
      </c>
      <c r="F3261" s="138"/>
      <c r="G3261" s="138"/>
    </row>
    <row r="3262" ht="15.75" customHeight="1" spans="1:7">
      <c r="A3262" s="139">
        <v>39604</v>
      </c>
      <c r="B3262" s="137" t="s">
        <v>3867</v>
      </c>
      <c r="C3262" s="137" t="s">
        <v>592</v>
      </c>
      <c r="D3262" s="137" t="s">
        <v>593</v>
      </c>
      <c r="E3262" s="139">
        <v>11.39</v>
      </c>
      <c r="F3262" s="138"/>
      <c r="G3262" s="138"/>
    </row>
    <row r="3263" ht="15.75" customHeight="1" spans="1:7">
      <c r="A3263" s="139">
        <v>39605</v>
      </c>
      <c r="B3263" s="137" t="s">
        <v>3868</v>
      </c>
      <c r="C3263" s="137" t="s">
        <v>592</v>
      </c>
      <c r="D3263" s="137" t="s">
        <v>593</v>
      </c>
      <c r="E3263" s="139">
        <v>12.37</v>
      </c>
      <c r="F3263" s="138"/>
      <c r="G3263" s="138"/>
    </row>
    <row r="3264" ht="15.75" customHeight="1" spans="1:7">
      <c r="A3264" s="139">
        <v>39606</v>
      </c>
      <c r="B3264" s="137" t="s">
        <v>3869</v>
      </c>
      <c r="C3264" s="137" t="s">
        <v>592</v>
      </c>
      <c r="D3264" s="137" t="s">
        <v>593</v>
      </c>
      <c r="E3264" s="139">
        <v>21.66</v>
      </c>
      <c r="F3264" s="138"/>
      <c r="G3264" s="138"/>
    </row>
    <row r="3265" ht="15.75" customHeight="1" spans="1:7">
      <c r="A3265" s="139">
        <v>39607</v>
      </c>
      <c r="B3265" s="137" t="s">
        <v>3870</v>
      </c>
      <c r="C3265" s="137" t="s">
        <v>592</v>
      </c>
      <c r="D3265" s="137" t="s">
        <v>593</v>
      </c>
      <c r="E3265" s="139">
        <v>29.31</v>
      </c>
      <c r="F3265" s="138"/>
      <c r="G3265" s="138"/>
    </row>
    <row r="3266" ht="15.75" customHeight="1" spans="1:7">
      <c r="A3266" s="139">
        <v>39594</v>
      </c>
      <c r="B3266" s="137" t="s">
        <v>3871</v>
      </c>
      <c r="C3266" s="137" t="s">
        <v>592</v>
      </c>
      <c r="D3266" s="137" t="s">
        <v>599</v>
      </c>
      <c r="E3266" s="139">
        <v>487</v>
      </c>
      <c r="F3266" s="138"/>
      <c r="G3266" s="138"/>
    </row>
    <row r="3267" ht="15.75" customHeight="1" spans="1:7">
      <c r="A3267" s="139">
        <v>39596</v>
      </c>
      <c r="B3267" s="137" t="s">
        <v>3872</v>
      </c>
      <c r="C3267" s="137" t="s">
        <v>592</v>
      </c>
      <c r="D3267" s="137" t="s">
        <v>593</v>
      </c>
      <c r="E3267" s="139">
        <v>1304.23</v>
      </c>
      <c r="F3267" s="138"/>
      <c r="G3267" s="138"/>
    </row>
    <row r="3268" ht="15.75" customHeight="1" spans="1:7">
      <c r="A3268" s="139">
        <v>39595</v>
      </c>
      <c r="B3268" s="137" t="s">
        <v>3873</v>
      </c>
      <c r="C3268" s="137" t="s">
        <v>592</v>
      </c>
      <c r="D3268" s="137" t="s">
        <v>593</v>
      </c>
      <c r="E3268" s="139">
        <v>2930.41</v>
      </c>
      <c r="F3268" s="138"/>
      <c r="G3268" s="138"/>
    </row>
    <row r="3269" ht="15.75" customHeight="1" spans="1:7">
      <c r="A3269" s="139">
        <v>39597</v>
      </c>
      <c r="B3269" s="137" t="s">
        <v>3874</v>
      </c>
      <c r="C3269" s="137" t="s">
        <v>592</v>
      </c>
      <c r="D3269" s="137" t="s">
        <v>593</v>
      </c>
      <c r="E3269" s="139">
        <v>4596.75</v>
      </c>
      <c r="F3269" s="138"/>
      <c r="G3269" s="138"/>
    </row>
    <row r="3270" ht="15.75" customHeight="1" spans="1:7">
      <c r="A3270" s="139">
        <v>10731</v>
      </c>
      <c r="B3270" s="137" t="s">
        <v>3875</v>
      </c>
      <c r="C3270" s="137" t="s">
        <v>997</v>
      </c>
      <c r="D3270" s="137" t="s">
        <v>639</v>
      </c>
      <c r="E3270" s="139">
        <v>40</v>
      </c>
      <c r="F3270" s="138"/>
      <c r="G3270" s="138"/>
    </row>
    <row r="3271" ht="15.75" customHeight="1" spans="1:7">
      <c r="A3271" s="139">
        <v>4704</v>
      </c>
      <c r="B3271" s="137" t="s">
        <v>3876</v>
      </c>
      <c r="C3271" s="137" t="s">
        <v>997</v>
      </c>
      <c r="D3271" s="137" t="s">
        <v>639</v>
      </c>
      <c r="E3271" s="139">
        <v>36.09</v>
      </c>
      <c r="F3271" s="138"/>
      <c r="G3271" s="138"/>
    </row>
    <row r="3272" ht="15.75" customHeight="1" spans="1:7">
      <c r="A3272" s="139">
        <v>10730</v>
      </c>
      <c r="B3272" s="137" t="s">
        <v>3877</v>
      </c>
      <c r="C3272" s="137" t="s">
        <v>997</v>
      </c>
      <c r="D3272" s="137" t="s">
        <v>639</v>
      </c>
      <c r="E3272" s="139">
        <v>38.67</v>
      </c>
      <c r="F3272" s="138"/>
      <c r="G3272" s="138"/>
    </row>
    <row r="3273" ht="15.75" customHeight="1" spans="1:7">
      <c r="A3273" s="139">
        <v>4729</v>
      </c>
      <c r="B3273" s="137" t="s">
        <v>3878</v>
      </c>
      <c r="C3273" s="137" t="s">
        <v>740</v>
      </c>
      <c r="D3273" s="137" t="s">
        <v>593</v>
      </c>
      <c r="E3273" s="139">
        <v>105.27</v>
      </c>
      <c r="F3273" s="138"/>
      <c r="G3273" s="138"/>
    </row>
    <row r="3274" ht="15.75" customHeight="1" spans="1:7">
      <c r="A3274" s="139">
        <v>4720</v>
      </c>
      <c r="B3274" s="137" t="s">
        <v>3879</v>
      </c>
      <c r="C3274" s="137" t="s">
        <v>740</v>
      </c>
      <c r="D3274" s="137" t="s">
        <v>593</v>
      </c>
      <c r="E3274" s="139">
        <v>120.62</v>
      </c>
      <c r="F3274" s="138"/>
      <c r="G3274" s="138"/>
    </row>
    <row r="3275" ht="15.75" customHeight="1" spans="1:7">
      <c r="A3275" s="139">
        <v>4721</v>
      </c>
      <c r="B3275" s="137" t="s">
        <v>3880</v>
      </c>
      <c r="C3275" s="137" t="s">
        <v>740</v>
      </c>
      <c r="D3275" s="137" t="s">
        <v>593</v>
      </c>
      <c r="E3275" s="139">
        <v>104.48</v>
      </c>
      <c r="F3275" s="138"/>
      <c r="G3275" s="138"/>
    </row>
    <row r="3276" ht="15.75" customHeight="1" spans="1:7">
      <c r="A3276" s="139">
        <v>4718</v>
      </c>
      <c r="B3276" s="137" t="s">
        <v>3881</v>
      </c>
      <c r="C3276" s="137" t="s">
        <v>740</v>
      </c>
      <c r="D3276" s="137" t="s">
        <v>599</v>
      </c>
      <c r="E3276" s="139">
        <v>105.03</v>
      </c>
      <c r="F3276" s="138"/>
      <c r="G3276" s="138"/>
    </row>
    <row r="3277" ht="15.75" customHeight="1" spans="1:7">
      <c r="A3277" s="139">
        <v>4722</v>
      </c>
      <c r="B3277" s="137" t="s">
        <v>3882</v>
      </c>
      <c r="C3277" s="137" t="s">
        <v>740</v>
      </c>
      <c r="D3277" s="137" t="s">
        <v>593</v>
      </c>
      <c r="E3277" s="139">
        <v>98.69</v>
      </c>
      <c r="F3277" s="138"/>
      <c r="G3277" s="138"/>
    </row>
    <row r="3278" ht="15.75" customHeight="1" spans="1:7">
      <c r="A3278" s="139">
        <v>4723</v>
      </c>
      <c r="B3278" s="137" t="s">
        <v>3883</v>
      </c>
      <c r="C3278" s="137" t="s">
        <v>740</v>
      </c>
      <c r="D3278" s="137" t="s">
        <v>593</v>
      </c>
      <c r="E3278" s="139">
        <v>97.84</v>
      </c>
      <c r="F3278" s="138"/>
      <c r="G3278" s="138"/>
    </row>
    <row r="3279" ht="15.75" customHeight="1" spans="1:7">
      <c r="A3279" s="139">
        <v>4727</v>
      </c>
      <c r="B3279" s="137" t="s">
        <v>3884</v>
      </c>
      <c r="C3279" s="137" t="s">
        <v>740</v>
      </c>
      <c r="D3279" s="137" t="s">
        <v>593</v>
      </c>
      <c r="E3279" s="139">
        <v>89.55</v>
      </c>
      <c r="F3279" s="138"/>
      <c r="G3279" s="138"/>
    </row>
    <row r="3280" ht="15.75" customHeight="1" spans="1:7">
      <c r="A3280" s="139">
        <v>4748</v>
      </c>
      <c r="B3280" s="137" t="s">
        <v>3885</v>
      </c>
      <c r="C3280" s="137" t="s">
        <v>740</v>
      </c>
      <c r="D3280" s="137" t="s">
        <v>593</v>
      </c>
      <c r="E3280" s="139">
        <v>96.5</v>
      </c>
      <c r="F3280" s="138"/>
      <c r="G3280" s="138"/>
    </row>
    <row r="3281" ht="15.75" customHeight="1" spans="1:7">
      <c r="A3281" s="139">
        <v>4730</v>
      </c>
      <c r="B3281" s="137" t="s">
        <v>3886</v>
      </c>
      <c r="C3281" s="137" t="s">
        <v>740</v>
      </c>
      <c r="D3281" s="137" t="s">
        <v>593</v>
      </c>
      <c r="E3281" s="139">
        <v>98.2</v>
      </c>
      <c r="F3281" s="138"/>
      <c r="G3281" s="138"/>
    </row>
    <row r="3282" ht="15.75" customHeight="1" spans="1:7">
      <c r="A3282" s="139">
        <v>13186</v>
      </c>
      <c r="B3282" s="137" t="s">
        <v>3887</v>
      </c>
      <c r="C3282" s="137" t="s">
        <v>740</v>
      </c>
      <c r="D3282" s="137" t="s">
        <v>593</v>
      </c>
      <c r="E3282" s="139">
        <v>113.31</v>
      </c>
      <c r="F3282" s="138"/>
      <c r="G3282" s="138"/>
    </row>
    <row r="3283" ht="15.75" customHeight="1" spans="1:7">
      <c r="A3283" s="139">
        <v>10737</v>
      </c>
      <c r="B3283" s="137" t="s">
        <v>3888</v>
      </c>
      <c r="C3283" s="137" t="s">
        <v>997</v>
      </c>
      <c r="D3283" s="137" t="s">
        <v>639</v>
      </c>
      <c r="E3283" s="139">
        <v>125.7</v>
      </c>
      <c r="F3283" s="138"/>
      <c r="G3283" s="138"/>
    </row>
    <row r="3284" ht="15.75" customHeight="1" spans="1:7">
      <c r="A3284" s="139">
        <v>10734</v>
      </c>
      <c r="B3284" s="137" t="s">
        <v>3889</v>
      </c>
      <c r="C3284" s="137" t="s">
        <v>997</v>
      </c>
      <c r="D3284" s="137" t="s">
        <v>639</v>
      </c>
      <c r="E3284" s="139">
        <v>74.77</v>
      </c>
      <c r="F3284" s="138"/>
      <c r="G3284" s="138"/>
    </row>
    <row r="3285" ht="15.75" customHeight="1" spans="1:7">
      <c r="A3285" s="139">
        <v>4708</v>
      </c>
      <c r="B3285" s="137" t="s">
        <v>3890</v>
      </c>
      <c r="C3285" s="137" t="s">
        <v>997</v>
      </c>
      <c r="D3285" s="137" t="s">
        <v>639</v>
      </c>
      <c r="E3285" s="139">
        <v>145.04</v>
      </c>
      <c r="F3285" s="138"/>
      <c r="G3285" s="138"/>
    </row>
    <row r="3286" ht="15.75" customHeight="1" spans="1:7">
      <c r="A3286" s="139">
        <v>4712</v>
      </c>
      <c r="B3286" s="137" t="s">
        <v>3891</v>
      </c>
      <c r="C3286" s="137" t="s">
        <v>997</v>
      </c>
      <c r="D3286" s="137" t="s">
        <v>639</v>
      </c>
      <c r="E3286" s="139">
        <v>70.91</v>
      </c>
      <c r="F3286" s="138"/>
      <c r="G3286" s="138"/>
    </row>
    <row r="3287" ht="15.75" customHeight="1" spans="1:7">
      <c r="A3287" s="139">
        <v>4710</v>
      </c>
      <c r="B3287" s="137" t="s">
        <v>3892</v>
      </c>
      <c r="C3287" s="137" t="s">
        <v>997</v>
      </c>
      <c r="D3287" s="137" t="s">
        <v>639</v>
      </c>
      <c r="E3287" s="139">
        <v>227.39</v>
      </c>
      <c r="F3287" s="138"/>
      <c r="G3287" s="138"/>
    </row>
    <row r="3288" ht="15.75" customHeight="1" spans="1:7">
      <c r="A3288" s="139">
        <v>4746</v>
      </c>
      <c r="B3288" s="137" t="s">
        <v>3893</v>
      </c>
      <c r="C3288" s="137" t="s">
        <v>740</v>
      </c>
      <c r="D3288" s="137" t="s">
        <v>593</v>
      </c>
      <c r="E3288" s="139">
        <v>73.35</v>
      </c>
      <c r="F3288" s="138"/>
      <c r="G3288" s="138"/>
    </row>
    <row r="3289" ht="15.75" customHeight="1" spans="1:7">
      <c r="A3289" s="139">
        <v>4750</v>
      </c>
      <c r="B3289" s="137" t="s">
        <v>3894</v>
      </c>
      <c r="C3289" s="137" t="s">
        <v>742</v>
      </c>
      <c r="D3289" s="137" t="s">
        <v>599</v>
      </c>
      <c r="E3289" s="139">
        <v>19.98</v>
      </c>
      <c r="F3289" s="138"/>
      <c r="G3289" s="138"/>
    </row>
    <row r="3290" ht="15.75" customHeight="1" spans="1:7">
      <c r="A3290" s="139">
        <v>41065</v>
      </c>
      <c r="B3290" s="137" t="s">
        <v>3895</v>
      </c>
      <c r="C3290" s="137" t="s">
        <v>744</v>
      </c>
      <c r="D3290" s="137" t="s">
        <v>593</v>
      </c>
      <c r="E3290" s="139">
        <v>3493.16</v>
      </c>
      <c r="F3290" s="138"/>
      <c r="G3290" s="138"/>
    </row>
    <row r="3291" ht="15.75" customHeight="1" spans="1:7">
      <c r="A3291" s="139">
        <v>34747</v>
      </c>
      <c r="B3291" s="137" t="s">
        <v>3896</v>
      </c>
      <c r="C3291" s="137" t="s">
        <v>474</v>
      </c>
      <c r="D3291" s="137" t="s">
        <v>593</v>
      </c>
      <c r="E3291" s="139">
        <v>106.27</v>
      </c>
      <c r="F3291" s="138"/>
      <c r="G3291" s="138"/>
    </row>
    <row r="3292" ht="15.75" customHeight="1" spans="1:7">
      <c r="A3292" s="139">
        <v>4826</v>
      </c>
      <c r="B3292" s="137" t="s">
        <v>3897</v>
      </c>
      <c r="C3292" s="137" t="s">
        <v>474</v>
      </c>
      <c r="D3292" s="137" t="s">
        <v>593</v>
      </c>
      <c r="E3292" s="139">
        <v>114.26</v>
      </c>
      <c r="F3292" s="138"/>
      <c r="G3292" s="138"/>
    </row>
    <row r="3293" ht="15.75" customHeight="1" spans="1:7">
      <c r="A3293" s="139">
        <v>41975</v>
      </c>
      <c r="B3293" s="137" t="s">
        <v>3898</v>
      </c>
      <c r="C3293" s="137" t="s">
        <v>997</v>
      </c>
      <c r="D3293" s="137" t="s">
        <v>639</v>
      </c>
      <c r="E3293" s="139">
        <v>111.73</v>
      </c>
      <c r="F3293" s="138"/>
      <c r="G3293" s="138"/>
    </row>
    <row r="3294" ht="15.75" customHeight="1" spans="1:7">
      <c r="A3294" s="139">
        <v>4825</v>
      </c>
      <c r="B3294" s="137" t="s">
        <v>3899</v>
      </c>
      <c r="C3294" s="137" t="s">
        <v>474</v>
      </c>
      <c r="D3294" s="137" t="s">
        <v>593</v>
      </c>
      <c r="E3294" s="139">
        <v>158.16</v>
      </c>
      <c r="F3294" s="138"/>
      <c r="G3294" s="138"/>
    </row>
    <row r="3295" ht="15.75" customHeight="1" spans="1:7">
      <c r="A3295" s="139">
        <v>34744</v>
      </c>
      <c r="B3295" s="137" t="s">
        <v>3900</v>
      </c>
      <c r="C3295" s="137" t="s">
        <v>997</v>
      </c>
      <c r="D3295" s="137" t="s">
        <v>639</v>
      </c>
      <c r="E3295" s="139">
        <v>23.25</v>
      </c>
      <c r="F3295" s="138"/>
      <c r="G3295" s="138"/>
    </row>
    <row r="3296" ht="15.75" customHeight="1" spans="1:7">
      <c r="A3296" s="139">
        <v>39430</v>
      </c>
      <c r="B3296" s="137" t="s">
        <v>3901</v>
      </c>
      <c r="C3296" s="137" t="s">
        <v>592</v>
      </c>
      <c r="D3296" s="137" t="s">
        <v>593</v>
      </c>
      <c r="E3296" s="139">
        <v>1.79</v>
      </c>
      <c r="F3296" s="138"/>
      <c r="G3296" s="138"/>
    </row>
    <row r="3297" ht="15.75" customHeight="1" spans="1:7">
      <c r="A3297" s="139">
        <v>39573</v>
      </c>
      <c r="B3297" s="137" t="s">
        <v>3902</v>
      </c>
      <c r="C3297" s="137" t="s">
        <v>592</v>
      </c>
      <c r="D3297" s="137" t="s">
        <v>593</v>
      </c>
      <c r="E3297" s="139">
        <v>1.76</v>
      </c>
      <c r="F3297" s="138"/>
      <c r="G3297" s="138"/>
    </row>
    <row r="3298" ht="15.75" customHeight="1" spans="1:7">
      <c r="A3298" s="139">
        <v>38410</v>
      </c>
      <c r="B3298" s="137" t="s">
        <v>3903</v>
      </c>
      <c r="C3298" s="137" t="s">
        <v>592</v>
      </c>
      <c r="D3298" s="137" t="s">
        <v>593</v>
      </c>
      <c r="E3298" s="139">
        <v>17016.91</v>
      </c>
      <c r="F3298" s="138"/>
      <c r="G3298" s="138"/>
    </row>
    <row r="3299" ht="15.75" customHeight="1" spans="1:7">
      <c r="A3299" s="139">
        <v>43082</v>
      </c>
      <c r="B3299" s="137" t="s">
        <v>3904</v>
      </c>
      <c r="C3299" s="137" t="s">
        <v>642</v>
      </c>
      <c r="D3299" s="137" t="s">
        <v>639</v>
      </c>
      <c r="E3299" s="139">
        <v>10</v>
      </c>
      <c r="F3299" s="138"/>
      <c r="G3299" s="138"/>
    </row>
    <row r="3300" ht="15.75" customHeight="1" spans="1:7">
      <c r="A3300" s="139">
        <v>43083</v>
      </c>
      <c r="B3300" s="137" t="s">
        <v>3905</v>
      </c>
      <c r="C3300" s="137" t="s">
        <v>642</v>
      </c>
      <c r="D3300" s="137" t="s">
        <v>639</v>
      </c>
      <c r="E3300" s="139">
        <v>8.66</v>
      </c>
      <c r="F3300" s="138"/>
      <c r="G3300" s="138"/>
    </row>
    <row r="3301" ht="15.75" customHeight="1" spans="1:7">
      <c r="A3301" s="139">
        <v>40535</v>
      </c>
      <c r="B3301" s="137" t="s">
        <v>3906</v>
      </c>
      <c r="C3301" s="137" t="s">
        <v>642</v>
      </c>
      <c r="D3301" s="137" t="s">
        <v>639</v>
      </c>
      <c r="E3301" s="139">
        <v>8.66</v>
      </c>
      <c r="F3301" s="138"/>
      <c r="G3301" s="138"/>
    </row>
    <row r="3302" ht="15.75" customHeight="1" spans="1:7">
      <c r="A3302" s="139">
        <v>40598</v>
      </c>
      <c r="B3302" s="137" t="s">
        <v>3907</v>
      </c>
      <c r="C3302" s="137" t="s">
        <v>642</v>
      </c>
      <c r="D3302" s="137" t="s">
        <v>639</v>
      </c>
      <c r="E3302" s="139">
        <v>8.45</v>
      </c>
      <c r="F3302" s="138"/>
      <c r="G3302" s="138"/>
    </row>
    <row r="3303" ht="15.75" customHeight="1" spans="1:7">
      <c r="A3303" s="139">
        <v>43692</v>
      </c>
      <c r="B3303" s="137" t="s">
        <v>3908</v>
      </c>
      <c r="C3303" s="137" t="s">
        <v>642</v>
      </c>
      <c r="D3303" s="137" t="s">
        <v>639</v>
      </c>
      <c r="E3303" s="139">
        <v>9.12</v>
      </c>
      <c r="F3303" s="138"/>
      <c r="G3303" s="138"/>
    </row>
    <row r="3304" ht="15.75" customHeight="1" spans="1:7">
      <c r="A3304" s="139">
        <v>43665</v>
      </c>
      <c r="B3304" s="137" t="s">
        <v>3909</v>
      </c>
      <c r="C3304" s="137" t="s">
        <v>642</v>
      </c>
      <c r="D3304" s="137" t="s">
        <v>639</v>
      </c>
      <c r="E3304" s="139">
        <v>8.59</v>
      </c>
      <c r="F3304" s="138"/>
      <c r="G3304" s="138"/>
    </row>
    <row r="3305" ht="15.75" customHeight="1" spans="1:7">
      <c r="A3305" s="139">
        <v>10966</v>
      </c>
      <c r="B3305" s="137" t="s">
        <v>3910</v>
      </c>
      <c r="C3305" s="137" t="s">
        <v>642</v>
      </c>
      <c r="D3305" s="137" t="s">
        <v>639</v>
      </c>
      <c r="E3305" s="139">
        <v>9.12</v>
      </c>
      <c r="F3305" s="138"/>
      <c r="G3305" s="138"/>
    </row>
    <row r="3306" ht="15.75" customHeight="1" spans="1:7">
      <c r="A3306" s="139">
        <v>39427</v>
      </c>
      <c r="B3306" s="137" t="s">
        <v>3911</v>
      </c>
      <c r="C3306" s="137" t="s">
        <v>474</v>
      </c>
      <c r="D3306" s="137" t="s">
        <v>593</v>
      </c>
      <c r="E3306" s="139">
        <v>4.75</v>
      </c>
      <c r="F3306" s="138"/>
      <c r="G3306" s="138"/>
    </row>
    <row r="3307" ht="15.75" customHeight="1" spans="1:7">
      <c r="A3307" s="139">
        <v>39424</v>
      </c>
      <c r="B3307" s="137" t="s">
        <v>3912</v>
      </c>
      <c r="C3307" s="137" t="s">
        <v>474</v>
      </c>
      <c r="D3307" s="137" t="s">
        <v>593</v>
      </c>
      <c r="E3307" s="139">
        <v>2.82</v>
      </c>
      <c r="F3307" s="138"/>
      <c r="G3307" s="138"/>
    </row>
    <row r="3308" ht="15.75" customHeight="1" spans="1:7">
      <c r="A3308" s="139">
        <v>39425</v>
      </c>
      <c r="B3308" s="137" t="s">
        <v>3913</v>
      </c>
      <c r="C3308" s="137" t="s">
        <v>474</v>
      </c>
      <c r="D3308" s="137" t="s">
        <v>593</v>
      </c>
      <c r="E3308" s="139">
        <v>2.79</v>
      </c>
      <c r="F3308" s="138"/>
      <c r="G3308" s="138"/>
    </row>
    <row r="3309" ht="15.75" customHeight="1" spans="1:7">
      <c r="A3309" s="139">
        <v>40664</v>
      </c>
      <c r="B3309" s="137" t="s">
        <v>3914</v>
      </c>
      <c r="C3309" s="137" t="s">
        <v>642</v>
      </c>
      <c r="D3309" s="137" t="s">
        <v>639</v>
      </c>
      <c r="E3309" s="139">
        <v>17.77</v>
      </c>
      <c r="F3309" s="138"/>
      <c r="G3309" s="138"/>
    </row>
    <row r="3310" ht="15.75" customHeight="1" spans="1:7">
      <c r="A3310" s="139">
        <v>34360</v>
      </c>
      <c r="B3310" s="137" t="s">
        <v>3915</v>
      </c>
      <c r="C3310" s="137" t="s">
        <v>642</v>
      </c>
      <c r="D3310" s="137" t="s">
        <v>639</v>
      </c>
      <c r="E3310" s="139">
        <v>37.13</v>
      </c>
      <c r="F3310" s="138"/>
      <c r="G3310" s="138"/>
    </row>
    <row r="3311" ht="15.75" customHeight="1" spans="1:7">
      <c r="A3311" s="139">
        <v>20259</v>
      </c>
      <c r="B3311" s="137" t="s">
        <v>3916</v>
      </c>
      <c r="C3311" s="137" t="s">
        <v>474</v>
      </c>
      <c r="D3311" s="137" t="s">
        <v>639</v>
      </c>
      <c r="E3311" s="139">
        <v>12.9</v>
      </c>
      <c r="F3311" s="138"/>
      <c r="G3311" s="138"/>
    </row>
    <row r="3312" ht="15.75" customHeight="1" spans="1:7">
      <c r="A3312" s="139">
        <v>14077</v>
      </c>
      <c r="B3312" s="137" t="s">
        <v>3917</v>
      </c>
      <c r="C3312" s="137" t="s">
        <v>474</v>
      </c>
      <c r="D3312" s="137" t="s">
        <v>639</v>
      </c>
      <c r="E3312" s="139">
        <v>197.44</v>
      </c>
      <c r="F3312" s="138"/>
      <c r="G3312" s="138"/>
    </row>
    <row r="3313" ht="15.75" customHeight="1" spans="1:7">
      <c r="A3313" s="139">
        <v>3678</v>
      </c>
      <c r="B3313" s="137" t="s">
        <v>3918</v>
      </c>
      <c r="C3313" s="137" t="s">
        <v>474</v>
      </c>
      <c r="D3313" s="137" t="s">
        <v>639</v>
      </c>
      <c r="E3313" s="139">
        <v>89.24</v>
      </c>
      <c r="F3313" s="138"/>
      <c r="G3313" s="138"/>
    </row>
    <row r="3314" ht="15.75" customHeight="1" spans="1:7">
      <c r="A3314" s="139">
        <v>11552</v>
      </c>
      <c r="B3314" s="137" t="s">
        <v>3919</v>
      </c>
      <c r="C3314" s="137" t="s">
        <v>474</v>
      </c>
      <c r="D3314" s="137" t="s">
        <v>593</v>
      </c>
      <c r="E3314" s="139">
        <v>7.61</v>
      </c>
      <c r="F3314" s="138"/>
      <c r="G3314" s="138"/>
    </row>
    <row r="3315" ht="15.75" customHeight="1" spans="1:7">
      <c r="A3315" s="139">
        <v>585</v>
      </c>
      <c r="B3315" s="137" t="s">
        <v>3920</v>
      </c>
      <c r="C3315" s="137" t="s">
        <v>642</v>
      </c>
      <c r="D3315" s="137" t="s">
        <v>639</v>
      </c>
      <c r="E3315" s="139">
        <v>29.7</v>
      </c>
      <c r="F3315" s="138"/>
      <c r="G3315" s="138"/>
    </row>
    <row r="3316" ht="15.75" customHeight="1" spans="1:7">
      <c r="A3316" s="139">
        <v>39418</v>
      </c>
      <c r="B3316" s="137" t="s">
        <v>3921</v>
      </c>
      <c r="C3316" s="137" t="s">
        <v>474</v>
      </c>
      <c r="D3316" s="137" t="s">
        <v>593</v>
      </c>
      <c r="E3316" s="139">
        <v>5.3</v>
      </c>
      <c r="F3316" s="138"/>
      <c r="G3316" s="138"/>
    </row>
    <row r="3317" ht="15.75" customHeight="1" spans="1:7">
      <c r="A3317" s="139">
        <v>39419</v>
      </c>
      <c r="B3317" s="137" t="s">
        <v>3922</v>
      </c>
      <c r="C3317" s="137" t="s">
        <v>474</v>
      </c>
      <c r="D3317" s="137" t="s">
        <v>593</v>
      </c>
      <c r="E3317" s="139">
        <v>6.46</v>
      </c>
      <c r="F3317" s="138"/>
      <c r="G3317" s="138"/>
    </row>
    <row r="3318" ht="15.75" customHeight="1" spans="1:7">
      <c r="A3318" s="139">
        <v>39420</v>
      </c>
      <c r="B3318" s="137" t="s">
        <v>3923</v>
      </c>
      <c r="C3318" s="137" t="s">
        <v>474</v>
      </c>
      <c r="D3318" s="137" t="s">
        <v>593</v>
      </c>
      <c r="E3318" s="139">
        <v>7.13</v>
      </c>
      <c r="F3318" s="138"/>
      <c r="G3318" s="138"/>
    </row>
    <row r="3319" ht="15.75" customHeight="1" spans="1:7">
      <c r="A3319" s="139">
        <v>39571</v>
      </c>
      <c r="B3319" s="137" t="s">
        <v>3924</v>
      </c>
      <c r="C3319" s="137" t="s">
        <v>474</v>
      </c>
      <c r="D3319" s="137" t="s">
        <v>593</v>
      </c>
      <c r="E3319" s="139">
        <v>4.31</v>
      </c>
      <c r="F3319" s="138"/>
      <c r="G3319" s="138"/>
    </row>
    <row r="3320" ht="15.75" customHeight="1" spans="1:7">
      <c r="A3320" s="139">
        <v>39421</v>
      </c>
      <c r="B3320" s="137" t="s">
        <v>3925</v>
      </c>
      <c r="C3320" s="137" t="s">
        <v>474</v>
      </c>
      <c r="D3320" s="137" t="s">
        <v>593</v>
      </c>
      <c r="E3320" s="139">
        <v>6.28</v>
      </c>
      <c r="F3320" s="138"/>
      <c r="G3320" s="138"/>
    </row>
    <row r="3321" ht="15.75" customHeight="1" spans="1:7">
      <c r="A3321" s="139">
        <v>39422</v>
      </c>
      <c r="B3321" s="137" t="s">
        <v>3926</v>
      </c>
      <c r="C3321" s="137" t="s">
        <v>474</v>
      </c>
      <c r="D3321" s="137" t="s">
        <v>599</v>
      </c>
      <c r="E3321" s="139">
        <v>7.33</v>
      </c>
      <c r="F3321" s="138"/>
      <c r="G3321" s="138"/>
    </row>
    <row r="3322" ht="15.75" customHeight="1" spans="1:7">
      <c r="A3322" s="139">
        <v>39423</v>
      </c>
      <c r="B3322" s="137" t="s">
        <v>3927</v>
      </c>
      <c r="C3322" s="137" t="s">
        <v>474</v>
      </c>
      <c r="D3322" s="137" t="s">
        <v>593</v>
      </c>
      <c r="E3322" s="139">
        <v>8.51</v>
      </c>
      <c r="F3322" s="138"/>
      <c r="G3322" s="138"/>
    </row>
    <row r="3323" ht="15.75" customHeight="1" spans="1:7">
      <c r="A3323" s="139">
        <v>39426</v>
      </c>
      <c r="B3323" s="137" t="s">
        <v>3928</v>
      </c>
      <c r="C3323" s="137" t="s">
        <v>474</v>
      </c>
      <c r="D3323" s="137" t="s">
        <v>593</v>
      </c>
      <c r="E3323" s="139">
        <v>19.13</v>
      </c>
      <c r="F3323" s="138"/>
      <c r="G3323" s="138"/>
    </row>
    <row r="3324" ht="15.75" customHeight="1" spans="1:7">
      <c r="A3324" s="139">
        <v>39429</v>
      </c>
      <c r="B3324" s="137" t="s">
        <v>3929</v>
      </c>
      <c r="C3324" s="137" t="s">
        <v>474</v>
      </c>
      <c r="D3324" s="137" t="s">
        <v>593</v>
      </c>
      <c r="E3324" s="139">
        <v>6.03</v>
      </c>
      <c r="F3324" s="138"/>
      <c r="G3324" s="138"/>
    </row>
    <row r="3325" ht="15.75" customHeight="1" spans="1:7">
      <c r="A3325" s="139">
        <v>39428</v>
      </c>
      <c r="B3325" s="137" t="s">
        <v>3930</v>
      </c>
      <c r="C3325" s="137" t="s">
        <v>474</v>
      </c>
      <c r="D3325" s="137" t="s">
        <v>593</v>
      </c>
      <c r="E3325" s="139">
        <v>4.61</v>
      </c>
      <c r="F3325" s="138"/>
      <c r="G3325" s="138"/>
    </row>
    <row r="3326" ht="15.75" customHeight="1" spans="1:7">
      <c r="A3326" s="139">
        <v>39572</v>
      </c>
      <c r="B3326" s="137" t="s">
        <v>3931</v>
      </c>
      <c r="C3326" s="137" t="s">
        <v>474</v>
      </c>
      <c r="D3326" s="137" t="s">
        <v>593</v>
      </c>
      <c r="E3326" s="139">
        <v>3.99</v>
      </c>
      <c r="F3326" s="138"/>
      <c r="G3326" s="138"/>
    </row>
    <row r="3327" ht="15.75" customHeight="1" spans="1:7">
      <c r="A3327" s="139">
        <v>39570</v>
      </c>
      <c r="B3327" s="137" t="s">
        <v>3932</v>
      </c>
      <c r="C3327" s="137" t="s">
        <v>474</v>
      </c>
      <c r="D3327" s="137" t="s">
        <v>593</v>
      </c>
      <c r="E3327" s="139">
        <v>4.23</v>
      </c>
      <c r="F3327" s="138"/>
      <c r="G3327" s="138"/>
    </row>
    <row r="3328" ht="15.75" customHeight="1" spans="1:7">
      <c r="A3328" s="139">
        <v>39569</v>
      </c>
      <c r="B3328" s="137" t="s">
        <v>3933</v>
      </c>
      <c r="C3328" s="137" t="s">
        <v>474</v>
      </c>
      <c r="D3328" s="137" t="s">
        <v>593</v>
      </c>
      <c r="E3328" s="139">
        <v>4.18</v>
      </c>
      <c r="F3328" s="138"/>
      <c r="G3328" s="138"/>
    </row>
    <row r="3329" ht="15.75" customHeight="1" spans="1:7">
      <c r="A3329" s="139">
        <v>39029</v>
      </c>
      <c r="B3329" s="137" t="s">
        <v>3934</v>
      </c>
      <c r="C3329" s="137" t="s">
        <v>474</v>
      </c>
      <c r="D3329" s="137" t="s">
        <v>593</v>
      </c>
      <c r="E3329" s="139">
        <v>13.51</v>
      </c>
      <c r="F3329" s="138"/>
      <c r="G3329" s="138"/>
    </row>
    <row r="3330" ht="15.75" customHeight="1" spans="1:7">
      <c r="A3330" s="139">
        <v>39028</v>
      </c>
      <c r="B3330" s="137" t="s">
        <v>3935</v>
      </c>
      <c r="C3330" s="137" t="s">
        <v>474</v>
      </c>
      <c r="D3330" s="137" t="s">
        <v>593</v>
      </c>
      <c r="E3330" s="139">
        <v>7.86</v>
      </c>
      <c r="F3330" s="138"/>
      <c r="G3330" s="138"/>
    </row>
    <row r="3331" ht="15.75" customHeight="1" spans="1:7">
      <c r="A3331" s="139">
        <v>39328</v>
      </c>
      <c r="B3331" s="137" t="s">
        <v>3936</v>
      </c>
      <c r="C3331" s="137" t="s">
        <v>474</v>
      </c>
      <c r="D3331" s="137" t="s">
        <v>593</v>
      </c>
      <c r="E3331" s="139">
        <v>4.32</v>
      </c>
      <c r="F3331" s="138"/>
      <c r="G3331" s="138"/>
    </row>
    <row r="3332" ht="15.75" customHeight="1" spans="1:7">
      <c r="A3332" s="139">
        <v>38541</v>
      </c>
      <c r="B3332" s="137" t="s">
        <v>3937</v>
      </c>
      <c r="C3332" s="137" t="s">
        <v>592</v>
      </c>
      <c r="D3332" s="137" t="s">
        <v>593</v>
      </c>
      <c r="E3332" s="139">
        <v>4110361.81</v>
      </c>
      <c r="F3332" s="138"/>
      <c r="G3332" s="138"/>
    </row>
    <row r="3333" ht="15.75" customHeight="1" spans="1:7">
      <c r="A3333" s="139">
        <v>38542</v>
      </c>
      <c r="B3333" s="137" t="s">
        <v>3938</v>
      </c>
      <c r="C3333" s="137" t="s">
        <v>592</v>
      </c>
      <c r="D3333" s="137" t="s">
        <v>593</v>
      </c>
      <c r="E3333" s="139">
        <v>6391447.32</v>
      </c>
      <c r="F3333" s="138"/>
      <c r="G3333" s="138"/>
    </row>
    <row r="3334" ht="15.75" customHeight="1" spans="1:7">
      <c r="A3334" s="139">
        <v>38543</v>
      </c>
      <c r="B3334" s="137" t="s">
        <v>3939</v>
      </c>
      <c r="C3334" s="137" t="s">
        <v>592</v>
      </c>
      <c r="D3334" s="137" t="s">
        <v>593</v>
      </c>
      <c r="E3334" s="139">
        <v>1564802.67</v>
      </c>
      <c r="F3334" s="138"/>
      <c r="G3334" s="138"/>
    </row>
    <row r="3335" ht="15.75" customHeight="1" spans="1:7">
      <c r="A3335" s="139">
        <v>40406</v>
      </c>
      <c r="B3335" s="137" t="s">
        <v>3940</v>
      </c>
      <c r="C3335" s="137" t="s">
        <v>592</v>
      </c>
      <c r="D3335" s="137" t="s">
        <v>593</v>
      </c>
      <c r="E3335" s="139">
        <v>63298.16</v>
      </c>
      <c r="F3335" s="138"/>
      <c r="G3335" s="138"/>
    </row>
    <row r="3336" ht="15.75" customHeight="1" spans="1:7">
      <c r="A3336" s="139">
        <v>40789</v>
      </c>
      <c r="B3336" s="137" t="s">
        <v>3941</v>
      </c>
      <c r="C3336" s="137" t="s">
        <v>592</v>
      </c>
      <c r="D3336" s="137" t="s">
        <v>593</v>
      </c>
      <c r="E3336" s="139">
        <v>9121.91</v>
      </c>
      <c r="F3336" s="138"/>
      <c r="G3336" s="138"/>
    </row>
    <row r="3337" ht="15.75" customHeight="1" spans="1:7">
      <c r="A3337" s="139">
        <v>40791</v>
      </c>
      <c r="B3337" s="137" t="s">
        <v>3942</v>
      </c>
      <c r="C3337" s="137" t="s">
        <v>592</v>
      </c>
      <c r="D3337" s="137" t="s">
        <v>593</v>
      </c>
      <c r="E3337" s="139">
        <v>28555.56</v>
      </c>
      <c r="F3337" s="138"/>
      <c r="G3337" s="138"/>
    </row>
    <row r="3338" ht="15.75" customHeight="1" spans="1:7">
      <c r="A3338" s="139">
        <v>11651</v>
      </c>
      <c r="B3338" s="137" t="s">
        <v>3943</v>
      </c>
      <c r="C3338" s="137" t="s">
        <v>592</v>
      </c>
      <c r="D3338" s="137" t="s">
        <v>593</v>
      </c>
      <c r="E3338" s="139">
        <v>15617.44</v>
      </c>
      <c r="F3338" s="138"/>
      <c r="G3338" s="138"/>
    </row>
    <row r="3339" ht="15.75" customHeight="1" spans="1:7">
      <c r="A3339" s="139">
        <v>40435</v>
      </c>
      <c r="B3339" s="137" t="s">
        <v>3944</v>
      </c>
      <c r="C3339" s="137" t="s">
        <v>592</v>
      </c>
      <c r="D3339" s="137" t="s">
        <v>593</v>
      </c>
      <c r="E3339" s="139">
        <v>858437.5</v>
      </c>
      <c r="F3339" s="138"/>
      <c r="G3339" s="138"/>
    </row>
    <row r="3340" ht="15.75" customHeight="1" spans="1:7">
      <c r="A3340" s="139">
        <v>39012</v>
      </c>
      <c r="B3340" s="137" t="s">
        <v>3945</v>
      </c>
      <c r="C3340" s="137" t="s">
        <v>592</v>
      </c>
      <c r="D3340" s="137" t="s">
        <v>593</v>
      </c>
      <c r="E3340" s="139">
        <v>895660.85</v>
      </c>
      <c r="F3340" s="138"/>
      <c r="G3340" s="138"/>
    </row>
    <row r="3341" ht="15.75" customHeight="1" spans="1:7">
      <c r="A3341" s="139">
        <v>13617</v>
      </c>
      <c r="B3341" s="137" t="s">
        <v>3946</v>
      </c>
      <c r="C3341" s="137" t="s">
        <v>592</v>
      </c>
      <c r="D3341" s="137" t="s">
        <v>593</v>
      </c>
      <c r="E3341" s="139">
        <v>98736.2</v>
      </c>
      <c r="F3341" s="138"/>
      <c r="G3341" s="138"/>
    </row>
    <row r="3342" ht="15.75" customHeight="1" spans="1:7">
      <c r="A3342" s="139">
        <v>35274</v>
      </c>
      <c r="B3342" s="137" t="s">
        <v>3947</v>
      </c>
      <c r="C3342" s="137" t="s">
        <v>474</v>
      </c>
      <c r="D3342" s="137" t="s">
        <v>593</v>
      </c>
      <c r="E3342" s="139">
        <v>56.14</v>
      </c>
      <c r="F3342" s="138"/>
      <c r="G3342" s="138"/>
    </row>
    <row r="3343" ht="15.75" customHeight="1" spans="1:7">
      <c r="A3343" s="139">
        <v>35275</v>
      </c>
      <c r="B3343" s="137" t="s">
        <v>3948</v>
      </c>
      <c r="C3343" s="137" t="s">
        <v>474</v>
      </c>
      <c r="D3343" s="137" t="s">
        <v>593</v>
      </c>
      <c r="E3343" s="139">
        <v>119.16</v>
      </c>
      <c r="F3343" s="138"/>
      <c r="G3343" s="138"/>
    </row>
    <row r="3344" ht="15.75" customHeight="1" spans="1:7">
      <c r="A3344" s="139">
        <v>35276</v>
      </c>
      <c r="B3344" s="137" t="s">
        <v>3949</v>
      </c>
      <c r="C3344" s="137" t="s">
        <v>474</v>
      </c>
      <c r="D3344" s="137" t="s">
        <v>593</v>
      </c>
      <c r="E3344" s="139">
        <v>207.33</v>
      </c>
      <c r="F3344" s="138"/>
      <c r="G3344" s="138"/>
    </row>
    <row r="3345" ht="15.75" customHeight="1" spans="1:7">
      <c r="A3345" s="139">
        <v>38386</v>
      </c>
      <c r="B3345" s="137" t="s">
        <v>3950</v>
      </c>
      <c r="C3345" s="137" t="s">
        <v>592</v>
      </c>
      <c r="D3345" s="137" t="s">
        <v>593</v>
      </c>
      <c r="E3345" s="139">
        <v>5.47</v>
      </c>
      <c r="F3345" s="138"/>
      <c r="G3345" s="138"/>
    </row>
    <row r="3346" ht="15.75" customHeight="1" spans="1:7">
      <c r="A3346" s="139">
        <v>11091</v>
      </c>
      <c r="B3346" s="137" t="s">
        <v>3951</v>
      </c>
      <c r="C3346" s="137" t="s">
        <v>592</v>
      </c>
      <c r="D3346" s="137" t="s">
        <v>593</v>
      </c>
      <c r="E3346" s="139">
        <v>1.36</v>
      </c>
      <c r="F3346" s="138"/>
      <c r="G3346" s="138"/>
    </row>
    <row r="3347" ht="15.75" customHeight="1" spans="1:7">
      <c r="A3347" s="139">
        <v>37586</v>
      </c>
      <c r="B3347" s="137" t="s">
        <v>3952</v>
      </c>
      <c r="C3347" s="137" t="s">
        <v>2655</v>
      </c>
      <c r="D3347" s="137" t="s">
        <v>639</v>
      </c>
      <c r="E3347" s="139">
        <v>46.91</v>
      </c>
      <c r="F3347" s="138"/>
      <c r="G3347" s="138"/>
    </row>
    <row r="3348" ht="15.75" customHeight="1" spans="1:7">
      <c r="A3348" s="139">
        <v>37395</v>
      </c>
      <c r="B3348" s="137" t="s">
        <v>3953</v>
      </c>
      <c r="C3348" s="137" t="s">
        <v>2655</v>
      </c>
      <c r="D3348" s="137" t="s">
        <v>639</v>
      </c>
      <c r="E3348" s="139">
        <v>40.33</v>
      </c>
      <c r="F3348" s="138"/>
      <c r="G3348" s="138"/>
    </row>
    <row r="3349" ht="15.75" customHeight="1" spans="1:7">
      <c r="A3349" s="139">
        <v>14147</v>
      </c>
      <c r="B3349" s="137" t="s">
        <v>3954</v>
      </c>
      <c r="C3349" s="137" t="s">
        <v>2655</v>
      </c>
      <c r="D3349" s="137" t="s">
        <v>639</v>
      </c>
      <c r="E3349" s="139">
        <v>53.5</v>
      </c>
      <c r="F3349" s="138"/>
      <c r="G3349" s="138"/>
    </row>
    <row r="3350" ht="15.75" customHeight="1" spans="1:7">
      <c r="A3350" s="139">
        <v>37396</v>
      </c>
      <c r="B3350" s="137" t="s">
        <v>3955</v>
      </c>
      <c r="C3350" s="137" t="s">
        <v>2655</v>
      </c>
      <c r="D3350" s="137" t="s">
        <v>639</v>
      </c>
      <c r="E3350" s="139">
        <v>33</v>
      </c>
      <c r="F3350" s="138"/>
      <c r="G3350" s="138"/>
    </row>
    <row r="3351" ht="15.75" customHeight="1" spans="1:7">
      <c r="A3351" s="139">
        <v>37397</v>
      </c>
      <c r="B3351" s="137" t="s">
        <v>3956</v>
      </c>
      <c r="C3351" s="137" t="s">
        <v>2655</v>
      </c>
      <c r="D3351" s="137" t="s">
        <v>639</v>
      </c>
      <c r="E3351" s="139">
        <v>34.57</v>
      </c>
      <c r="F3351" s="138"/>
      <c r="G3351" s="138"/>
    </row>
    <row r="3352" ht="15.75" customHeight="1" spans="1:7">
      <c r="A3352" s="139">
        <v>43606</v>
      </c>
      <c r="B3352" s="137" t="s">
        <v>3957</v>
      </c>
      <c r="C3352" s="137" t="s">
        <v>592</v>
      </c>
      <c r="D3352" s="137" t="s">
        <v>593</v>
      </c>
      <c r="E3352" s="139">
        <v>9.12</v>
      </c>
      <c r="F3352" s="138"/>
      <c r="G3352" s="138"/>
    </row>
    <row r="3353" ht="15.75" customHeight="1" spans="1:7">
      <c r="A3353" s="139">
        <v>444</v>
      </c>
      <c r="B3353" s="137" t="s">
        <v>3958</v>
      </c>
      <c r="C3353" s="137" t="s">
        <v>592</v>
      </c>
      <c r="D3353" s="137" t="s">
        <v>639</v>
      </c>
      <c r="E3353" s="139">
        <v>23.12</v>
      </c>
      <c r="F3353" s="138"/>
      <c r="G3353" s="138"/>
    </row>
    <row r="3354" ht="15.75" customHeight="1" spans="1:7">
      <c r="A3354" s="139">
        <v>445</v>
      </c>
      <c r="B3354" s="137" t="s">
        <v>3959</v>
      </c>
      <c r="C3354" s="137" t="s">
        <v>592</v>
      </c>
      <c r="D3354" s="137" t="s">
        <v>639</v>
      </c>
      <c r="E3354" s="139">
        <v>31.64</v>
      </c>
      <c r="F3354" s="138"/>
      <c r="G3354" s="138"/>
    </row>
    <row r="3355" ht="15.75" customHeight="1" spans="1:7">
      <c r="A3355" s="139">
        <v>4783</v>
      </c>
      <c r="B3355" s="137" t="s">
        <v>3960</v>
      </c>
      <c r="C3355" s="137" t="s">
        <v>742</v>
      </c>
      <c r="D3355" s="137" t="s">
        <v>599</v>
      </c>
      <c r="E3355" s="139">
        <v>19.98</v>
      </c>
      <c r="F3355" s="138"/>
      <c r="G3355" s="138"/>
    </row>
    <row r="3356" ht="15.75" customHeight="1" spans="1:7">
      <c r="A3356" s="139">
        <v>41079</v>
      </c>
      <c r="B3356" s="137" t="s">
        <v>3961</v>
      </c>
      <c r="C3356" s="137" t="s">
        <v>744</v>
      </c>
      <c r="D3356" s="137" t="s">
        <v>593</v>
      </c>
      <c r="E3356" s="139">
        <v>3493.16</v>
      </c>
      <c r="F3356" s="138"/>
      <c r="G3356" s="138"/>
    </row>
    <row r="3357" ht="15.75" customHeight="1" spans="1:7">
      <c r="A3357" s="139">
        <v>12874</v>
      </c>
      <c r="B3357" s="137" t="s">
        <v>3962</v>
      </c>
      <c r="C3357" s="137" t="s">
        <v>742</v>
      </c>
      <c r="D3357" s="137" t="s">
        <v>593</v>
      </c>
      <c r="E3357" s="139">
        <v>19.38</v>
      </c>
      <c r="F3357" s="138"/>
      <c r="G3357" s="138"/>
    </row>
    <row r="3358" ht="15.75" customHeight="1" spans="1:7">
      <c r="A3358" s="139">
        <v>41082</v>
      </c>
      <c r="B3358" s="137" t="s">
        <v>3963</v>
      </c>
      <c r="C3358" s="137" t="s">
        <v>744</v>
      </c>
      <c r="D3358" s="137" t="s">
        <v>593</v>
      </c>
      <c r="E3358" s="139">
        <v>3392.09</v>
      </c>
      <c r="F3358" s="138"/>
      <c r="G3358" s="138"/>
    </row>
    <row r="3359" ht="15.75" customHeight="1" spans="1:7">
      <c r="A3359" s="139">
        <v>4785</v>
      </c>
      <c r="B3359" s="137" t="s">
        <v>3964</v>
      </c>
      <c r="C3359" s="137" t="s">
        <v>742</v>
      </c>
      <c r="D3359" s="137" t="s">
        <v>593</v>
      </c>
      <c r="E3359" s="139">
        <v>19.98</v>
      </c>
      <c r="F3359" s="138"/>
      <c r="G3359" s="138"/>
    </row>
    <row r="3360" ht="15.75" customHeight="1" spans="1:7">
      <c r="A3360" s="139">
        <v>41081</v>
      </c>
      <c r="B3360" s="137" t="s">
        <v>3965</v>
      </c>
      <c r="C3360" s="137" t="s">
        <v>744</v>
      </c>
      <c r="D3360" s="137" t="s">
        <v>593</v>
      </c>
      <c r="E3360" s="139">
        <v>3493.16</v>
      </c>
      <c r="F3360" s="138"/>
      <c r="G3360" s="138"/>
    </row>
    <row r="3361" ht="15.75" customHeight="1" spans="1:7">
      <c r="A3361" s="139">
        <v>4801</v>
      </c>
      <c r="B3361" s="137" t="s">
        <v>3966</v>
      </c>
      <c r="C3361" s="137" t="s">
        <v>997</v>
      </c>
      <c r="D3361" s="137" t="s">
        <v>593</v>
      </c>
      <c r="E3361" s="139">
        <v>101.13</v>
      </c>
      <c r="F3361" s="138"/>
      <c r="G3361" s="138"/>
    </row>
    <row r="3362" ht="15.75" customHeight="1" spans="1:7">
      <c r="A3362" s="139">
        <v>4794</v>
      </c>
      <c r="B3362" s="137" t="s">
        <v>3967</v>
      </c>
      <c r="C3362" s="137" t="s">
        <v>997</v>
      </c>
      <c r="D3362" s="137" t="s">
        <v>593</v>
      </c>
      <c r="E3362" s="139">
        <v>460.59</v>
      </c>
      <c r="F3362" s="138"/>
      <c r="G3362" s="138"/>
    </row>
    <row r="3363" ht="15.75" customHeight="1" spans="1:7">
      <c r="A3363" s="139">
        <v>4796</v>
      </c>
      <c r="B3363" s="137" t="s">
        <v>3968</v>
      </c>
      <c r="C3363" s="137" t="s">
        <v>997</v>
      </c>
      <c r="D3363" s="137" t="s">
        <v>593</v>
      </c>
      <c r="E3363" s="139">
        <v>279.76</v>
      </c>
      <c r="F3363" s="138"/>
      <c r="G3363" s="138"/>
    </row>
    <row r="3364" ht="15.75" customHeight="1" spans="1:7">
      <c r="A3364" s="139">
        <v>4800</v>
      </c>
      <c r="B3364" s="137" t="s">
        <v>3969</v>
      </c>
      <c r="C3364" s="137" t="s">
        <v>997</v>
      </c>
      <c r="D3364" s="137" t="s">
        <v>593</v>
      </c>
      <c r="E3364" s="139">
        <v>76.93</v>
      </c>
      <c r="F3364" s="138"/>
      <c r="G3364" s="138"/>
    </row>
    <row r="3365" ht="15.75" customHeight="1" spans="1:7">
      <c r="A3365" s="139">
        <v>4795</v>
      </c>
      <c r="B3365" s="137" t="s">
        <v>3970</v>
      </c>
      <c r="C3365" s="137" t="s">
        <v>997</v>
      </c>
      <c r="D3365" s="137" t="s">
        <v>593</v>
      </c>
      <c r="E3365" s="139">
        <v>448.36</v>
      </c>
      <c r="F3365" s="138"/>
      <c r="G3365" s="138"/>
    </row>
    <row r="3366" ht="15.75" customHeight="1" spans="1:7">
      <c r="A3366" s="139">
        <v>39694</v>
      </c>
      <c r="B3366" s="137" t="s">
        <v>3971</v>
      </c>
      <c r="C3366" s="137" t="s">
        <v>997</v>
      </c>
      <c r="D3366" s="137" t="s">
        <v>593</v>
      </c>
      <c r="E3366" s="139">
        <v>383.24</v>
      </c>
      <c r="F3366" s="138"/>
      <c r="G3366" s="138"/>
    </row>
    <row r="3367" ht="15.75" customHeight="1" spans="1:7">
      <c r="A3367" s="139">
        <v>1292</v>
      </c>
      <c r="B3367" s="137" t="s">
        <v>3972</v>
      </c>
      <c r="C3367" s="137" t="s">
        <v>997</v>
      </c>
      <c r="D3367" s="137" t="s">
        <v>593</v>
      </c>
      <c r="E3367" s="139">
        <v>75.01</v>
      </c>
      <c r="F3367" s="138"/>
      <c r="G3367" s="138"/>
    </row>
    <row r="3368" ht="15.75" customHeight="1" spans="1:7">
      <c r="A3368" s="139">
        <v>1287</v>
      </c>
      <c r="B3368" s="137" t="s">
        <v>3973</v>
      </c>
      <c r="C3368" s="137" t="s">
        <v>997</v>
      </c>
      <c r="D3368" s="137" t="s">
        <v>599</v>
      </c>
      <c r="E3368" s="139">
        <v>36.8</v>
      </c>
      <c r="F3368" s="138"/>
      <c r="G3368" s="138"/>
    </row>
    <row r="3369" ht="15.75" customHeight="1" spans="1:7">
      <c r="A3369" s="139">
        <v>1297</v>
      </c>
      <c r="B3369" s="137" t="s">
        <v>3974</v>
      </c>
      <c r="C3369" s="137" t="s">
        <v>997</v>
      </c>
      <c r="D3369" s="137" t="s">
        <v>593</v>
      </c>
      <c r="E3369" s="139">
        <v>30.52</v>
      </c>
      <c r="F3369" s="138"/>
      <c r="G3369" s="138"/>
    </row>
    <row r="3370" ht="15.75" customHeight="1" spans="1:7">
      <c r="A3370" s="139">
        <v>4786</v>
      </c>
      <c r="B3370" s="137" t="s">
        <v>3975</v>
      </c>
      <c r="C3370" s="137" t="s">
        <v>997</v>
      </c>
      <c r="D3370" s="137" t="s">
        <v>639</v>
      </c>
      <c r="E3370" s="139">
        <v>128.5</v>
      </c>
      <c r="F3370" s="138"/>
      <c r="G3370" s="138"/>
    </row>
    <row r="3371" ht="15.75" customHeight="1" spans="1:7">
      <c r="A3371" s="139">
        <v>10840</v>
      </c>
      <c r="B3371" s="137" t="s">
        <v>3976</v>
      </c>
      <c r="C3371" s="137" t="s">
        <v>997</v>
      </c>
      <c r="D3371" s="137" t="s">
        <v>599</v>
      </c>
      <c r="E3371" s="139">
        <v>450</v>
      </c>
      <c r="F3371" s="138"/>
      <c r="G3371" s="138"/>
    </row>
    <row r="3372" ht="15.75" customHeight="1" spans="1:7">
      <c r="A3372" s="139">
        <v>10841</v>
      </c>
      <c r="B3372" s="137" t="s">
        <v>3977</v>
      </c>
      <c r="C3372" s="137" t="s">
        <v>997</v>
      </c>
      <c r="D3372" s="137" t="s">
        <v>593</v>
      </c>
      <c r="E3372" s="139">
        <v>339.62</v>
      </c>
      <c r="F3372" s="138"/>
      <c r="G3372" s="138"/>
    </row>
    <row r="3373" ht="15.75" customHeight="1" spans="1:7">
      <c r="A3373" s="139">
        <v>44540</v>
      </c>
      <c r="B3373" s="137" t="s">
        <v>3978</v>
      </c>
      <c r="C3373" s="137" t="s">
        <v>997</v>
      </c>
      <c r="D3373" s="137" t="s">
        <v>593</v>
      </c>
      <c r="E3373" s="139">
        <v>433.96</v>
      </c>
      <c r="F3373" s="138"/>
      <c r="G3373" s="138"/>
    </row>
    <row r="3374" ht="15.75" customHeight="1" spans="1:7">
      <c r="A3374" s="139">
        <v>10842</v>
      </c>
      <c r="B3374" s="137" t="s">
        <v>3979</v>
      </c>
      <c r="C3374" s="137" t="s">
        <v>997</v>
      </c>
      <c r="D3374" s="137" t="s">
        <v>593</v>
      </c>
      <c r="E3374" s="139">
        <v>490.56</v>
      </c>
      <c r="F3374" s="138"/>
      <c r="G3374" s="138"/>
    </row>
    <row r="3375" ht="15.75" customHeight="1" spans="1:7">
      <c r="A3375" s="139">
        <v>21108</v>
      </c>
      <c r="B3375" s="137" t="s">
        <v>3980</v>
      </c>
      <c r="C3375" s="137" t="s">
        <v>997</v>
      </c>
      <c r="D3375" s="137" t="s">
        <v>593</v>
      </c>
      <c r="E3375" s="139">
        <v>99.98</v>
      </c>
      <c r="F3375" s="138"/>
      <c r="G3375" s="138"/>
    </row>
    <row r="3376" ht="15.75" customHeight="1" spans="1:7">
      <c r="A3376" s="139">
        <v>38195</v>
      </c>
      <c r="B3376" s="137" t="s">
        <v>3981</v>
      </c>
      <c r="C3376" s="137" t="s">
        <v>997</v>
      </c>
      <c r="D3376" s="137" t="s">
        <v>593</v>
      </c>
      <c r="E3376" s="139">
        <v>118.09</v>
      </c>
      <c r="F3376" s="138"/>
      <c r="G3376" s="138"/>
    </row>
    <row r="3377" ht="15.75" customHeight="1" spans="1:7">
      <c r="A3377" s="139">
        <v>38180</v>
      </c>
      <c r="B3377" s="137" t="s">
        <v>3982</v>
      </c>
      <c r="C3377" s="137" t="s">
        <v>997</v>
      </c>
      <c r="D3377" s="137" t="s">
        <v>593</v>
      </c>
      <c r="E3377" s="139">
        <v>225.24</v>
      </c>
      <c r="F3377" s="138"/>
      <c r="G3377" s="138"/>
    </row>
    <row r="3378" ht="15.75" customHeight="1" spans="1:7">
      <c r="A3378" s="139">
        <v>40648</v>
      </c>
      <c r="B3378" s="137" t="s">
        <v>3983</v>
      </c>
      <c r="C3378" s="137" t="s">
        <v>997</v>
      </c>
      <c r="D3378" s="137" t="s">
        <v>639</v>
      </c>
      <c r="E3378" s="139">
        <v>246.72</v>
      </c>
      <c r="F3378" s="138"/>
      <c r="G3378" s="138"/>
    </row>
    <row r="3379" ht="15.75" customHeight="1" spans="1:7">
      <c r="A3379" s="139">
        <v>40649</v>
      </c>
      <c r="B3379" s="137" t="s">
        <v>3984</v>
      </c>
      <c r="C3379" s="137" t="s">
        <v>997</v>
      </c>
      <c r="D3379" s="137" t="s">
        <v>639</v>
      </c>
      <c r="E3379" s="139">
        <v>143.71</v>
      </c>
      <c r="F3379" s="138"/>
      <c r="G3379" s="138"/>
    </row>
    <row r="3380" ht="15.75" customHeight="1" spans="1:7">
      <c r="A3380" s="139">
        <v>40650</v>
      </c>
      <c r="B3380" s="137" t="s">
        <v>3985</v>
      </c>
      <c r="C3380" s="137" t="s">
        <v>997</v>
      </c>
      <c r="D3380" s="137" t="s">
        <v>639</v>
      </c>
      <c r="E3380" s="139">
        <v>185.04</v>
      </c>
      <c r="F3380" s="138"/>
      <c r="G3380" s="138"/>
    </row>
    <row r="3381" ht="15.75" customHeight="1" spans="1:7">
      <c r="A3381" s="139">
        <v>40651</v>
      </c>
      <c r="B3381" s="137" t="s">
        <v>3986</v>
      </c>
      <c r="C3381" s="137" t="s">
        <v>997</v>
      </c>
      <c r="D3381" s="137" t="s">
        <v>639</v>
      </c>
      <c r="E3381" s="139">
        <v>341.29</v>
      </c>
      <c r="F3381" s="138"/>
      <c r="G3381" s="138"/>
    </row>
    <row r="3382" ht="15.75" customHeight="1" spans="1:7">
      <c r="A3382" s="139">
        <v>40652</v>
      </c>
      <c r="B3382" s="137" t="s">
        <v>3987</v>
      </c>
      <c r="C3382" s="137" t="s">
        <v>997</v>
      </c>
      <c r="D3382" s="137" t="s">
        <v>639</v>
      </c>
      <c r="E3382" s="139">
        <v>182.98</v>
      </c>
      <c r="F3382" s="138"/>
      <c r="G3382" s="138"/>
    </row>
    <row r="3383" ht="15.75" customHeight="1" spans="1:7">
      <c r="A3383" s="139">
        <v>40647</v>
      </c>
      <c r="B3383" s="137" t="s">
        <v>3988</v>
      </c>
      <c r="C3383" s="137" t="s">
        <v>997</v>
      </c>
      <c r="D3383" s="137" t="s">
        <v>639</v>
      </c>
      <c r="E3383" s="139">
        <v>201.48</v>
      </c>
      <c r="F3383" s="138"/>
      <c r="G3383" s="138"/>
    </row>
    <row r="3384" ht="15.75" customHeight="1" spans="1:7">
      <c r="A3384" s="139">
        <v>40653</v>
      </c>
      <c r="B3384" s="137" t="s">
        <v>3989</v>
      </c>
      <c r="C3384" s="137" t="s">
        <v>997</v>
      </c>
      <c r="D3384" s="137" t="s">
        <v>639</v>
      </c>
      <c r="E3384" s="139">
        <v>154.2</v>
      </c>
      <c r="F3384" s="138"/>
      <c r="G3384" s="138"/>
    </row>
    <row r="3385" ht="15.75" customHeight="1" spans="1:7">
      <c r="A3385" s="139">
        <v>38135</v>
      </c>
      <c r="B3385" s="137" t="s">
        <v>3990</v>
      </c>
      <c r="C3385" s="137" t="s">
        <v>997</v>
      </c>
      <c r="D3385" s="137" t="s">
        <v>639</v>
      </c>
      <c r="E3385" s="139">
        <v>92.95</v>
      </c>
      <c r="F3385" s="138"/>
      <c r="G3385" s="138"/>
    </row>
    <row r="3386" ht="15.75" customHeight="1" spans="1:7">
      <c r="A3386" s="139">
        <v>36178</v>
      </c>
      <c r="B3386" s="137" t="s">
        <v>3991</v>
      </c>
      <c r="C3386" s="137" t="s">
        <v>592</v>
      </c>
      <c r="D3386" s="137" t="s">
        <v>593</v>
      </c>
      <c r="E3386" s="139">
        <v>12.15</v>
      </c>
      <c r="F3386" s="138"/>
      <c r="G3386" s="138"/>
    </row>
    <row r="3387" ht="15.75" customHeight="1" spans="1:7">
      <c r="A3387" s="139">
        <v>38181</v>
      </c>
      <c r="B3387" s="137" t="s">
        <v>3992</v>
      </c>
      <c r="C3387" s="137" t="s">
        <v>997</v>
      </c>
      <c r="D3387" s="137" t="s">
        <v>593</v>
      </c>
      <c r="E3387" s="139">
        <v>307.48</v>
      </c>
      <c r="F3387" s="138"/>
      <c r="G3387" s="138"/>
    </row>
    <row r="3388" ht="15.75" customHeight="1" spans="1:7">
      <c r="A3388" s="139">
        <v>38182</v>
      </c>
      <c r="B3388" s="137" t="s">
        <v>3993</v>
      </c>
      <c r="C3388" s="137" t="s">
        <v>997</v>
      </c>
      <c r="D3388" s="137" t="s">
        <v>593</v>
      </c>
      <c r="E3388" s="139">
        <v>292.89</v>
      </c>
      <c r="F3388" s="138"/>
      <c r="G3388" s="138"/>
    </row>
    <row r="3389" ht="15.75" customHeight="1" spans="1:7">
      <c r="A3389" s="139">
        <v>38186</v>
      </c>
      <c r="B3389" s="137" t="s">
        <v>3994</v>
      </c>
      <c r="C3389" s="137" t="s">
        <v>997</v>
      </c>
      <c r="D3389" s="137" t="s">
        <v>593</v>
      </c>
      <c r="E3389" s="139">
        <v>761.33</v>
      </c>
      <c r="F3389" s="138"/>
      <c r="G3389" s="138"/>
    </row>
    <row r="3390" ht="15.75" customHeight="1" spans="1:7">
      <c r="A3390" s="139">
        <v>38185</v>
      </c>
      <c r="B3390" s="137" t="s">
        <v>3995</v>
      </c>
      <c r="C3390" s="137" t="s">
        <v>997</v>
      </c>
      <c r="D3390" s="137" t="s">
        <v>593</v>
      </c>
      <c r="E3390" s="139">
        <v>677.85</v>
      </c>
      <c r="F3390" s="138"/>
      <c r="G3390" s="138"/>
    </row>
    <row r="3391" ht="15.75" customHeight="1" spans="1:7">
      <c r="A3391" s="139">
        <v>40654</v>
      </c>
      <c r="B3391" s="137" t="s">
        <v>3996</v>
      </c>
      <c r="C3391" s="137" t="s">
        <v>997</v>
      </c>
      <c r="D3391" s="137" t="s">
        <v>639</v>
      </c>
      <c r="E3391" s="139">
        <v>239.52</v>
      </c>
      <c r="F3391" s="138"/>
      <c r="G3391" s="138"/>
    </row>
    <row r="3392" ht="15.75" customHeight="1" spans="1:7">
      <c r="A3392" s="139">
        <v>44541</v>
      </c>
      <c r="B3392" s="137" t="s">
        <v>3997</v>
      </c>
      <c r="C3392" s="137" t="s">
        <v>997</v>
      </c>
      <c r="D3392" s="137" t="s">
        <v>593</v>
      </c>
      <c r="E3392" s="139">
        <v>358.49</v>
      </c>
      <c r="F3392" s="138"/>
      <c r="G3392" s="138"/>
    </row>
    <row r="3393" ht="15.75" customHeight="1" spans="1:7">
      <c r="A3393" s="139">
        <v>4822</v>
      </c>
      <c r="B3393" s="137" t="s">
        <v>3998</v>
      </c>
      <c r="C3393" s="137" t="s">
        <v>997</v>
      </c>
      <c r="D3393" s="137" t="s">
        <v>593</v>
      </c>
      <c r="E3393" s="139">
        <v>437.8</v>
      </c>
      <c r="F3393" s="138"/>
      <c r="G3393" s="138"/>
    </row>
    <row r="3394" ht="15.75" customHeight="1" spans="1:7">
      <c r="A3394" s="139">
        <v>4818</v>
      </c>
      <c r="B3394" s="137" t="s">
        <v>3999</v>
      </c>
      <c r="C3394" s="137" t="s">
        <v>997</v>
      </c>
      <c r="D3394" s="137" t="s">
        <v>599</v>
      </c>
      <c r="E3394" s="139">
        <v>450</v>
      </c>
      <c r="F3394" s="138"/>
      <c r="G3394" s="138"/>
    </row>
    <row r="3395" ht="15.75" customHeight="1" spans="1:7">
      <c r="A3395" s="139">
        <v>39567</v>
      </c>
      <c r="B3395" s="137" t="s">
        <v>4000</v>
      </c>
      <c r="C3395" s="137" t="s">
        <v>997</v>
      </c>
      <c r="D3395" s="137" t="s">
        <v>593</v>
      </c>
      <c r="E3395" s="139">
        <v>37.11</v>
      </c>
      <c r="F3395" s="138"/>
      <c r="G3395" s="138"/>
    </row>
    <row r="3396" ht="15.75" customHeight="1" spans="1:7">
      <c r="A3396" s="139">
        <v>39566</v>
      </c>
      <c r="B3396" s="137" t="s">
        <v>4001</v>
      </c>
      <c r="C3396" s="137" t="s">
        <v>997</v>
      </c>
      <c r="D3396" s="137" t="s">
        <v>593</v>
      </c>
      <c r="E3396" s="139">
        <v>39.28</v>
      </c>
      <c r="F3396" s="138"/>
      <c r="G3396" s="138"/>
    </row>
    <row r="3397" ht="15.75" customHeight="1" spans="1:7">
      <c r="A3397" s="139">
        <v>39416</v>
      </c>
      <c r="B3397" s="137" t="s">
        <v>4002</v>
      </c>
      <c r="C3397" s="137" t="s">
        <v>997</v>
      </c>
      <c r="D3397" s="137" t="s">
        <v>593</v>
      </c>
      <c r="E3397" s="139">
        <v>23.94</v>
      </c>
      <c r="F3397" s="138"/>
      <c r="G3397" s="138"/>
    </row>
    <row r="3398" ht="15.75" customHeight="1" spans="1:7">
      <c r="A3398" s="139">
        <v>39417</v>
      </c>
      <c r="B3398" s="137" t="s">
        <v>4003</v>
      </c>
      <c r="C3398" s="137" t="s">
        <v>997</v>
      </c>
      <c r="D3398" s="137" t="s">
        <v>593</v>
      </c>
      <c r="E3398" s="139">
        <v>23.35</v>
      </c>
      <c r="F3398" s="138"/>
      <c r="G3398" s="138"/>
    </row>
    <row r="3399" ht="15.75" customHeight="1" spans="1:7">
      <c r="A3399" s="139">
        <v>43742</v>
      </c>
      <c r="B3399" s="137" t="s">
        <v>4004</v>
      </c>
      <c r="C3399" s="137" t="s">
        <v>997</v>
      </c>
      <c r="D3399" s="137" t="s">
        <v>593</v>
      </c>
      <c r="E3399" s="139">
        <v>25.19</v>
      </c>
      <c r="F3399" s="138"/>
      <c r="G3399" s="138"/>
    </row>
    <row r="3400" ht="15.75" customHeight="1" spans="1:7">
      <c r="A3400" s="139">
        <v>39414</v>
      </c>
      <c r="B3400" s="137" t="s">
        <v>4005</v>
      </c>
      <c r="C3400" s="137" t="s">
        <v>997</v>
      </c>
      <c r="D3400" s="137" t="s">
        <v>593</v>
      </c>
      <c r="E3400" s="139">
        <v>22.67</v>
      </c>
      <c r="F3400" s="138"/>
      <c r="G3400" s="138"/>
    </row>
    <row r="3401" ht="15.75" customHeight="1" spans="1:7">
      <c r="A3401" s="139">
        <v>39415</v>
      </c>
      <c r="B3401" s="137" t="s">
        <v>4006</v>
      </c>
      <c r="C3401" s="137" t="s">
        <v>997</v>
      </c>
      <c r="D3401" s="137" t="s">
        <v>593</v>
      </c>
      <c r="E3401" s="139">
        <v>19.54</v>
      </c>
      <c r="F3401" s="138"/>
      <c r="G3401" s="138"/>
    </row>
    <row r="3402" ht="15.75" customHeight="1" spans="1:7">
      <c r="A3402" s="139">
        <v>43740</v>
      </c>
      <c r="B3402" s="137" t="s">
        <v>4007</v>
      </c>
      <c r="C3402" s="137" t="s">
        <v>997</v>
      </c>
      <c r="D3402" s="137" t="s">
        <v>593</v>
      </c>
      <c r="E3402" s="139">
        <v>23.87</v>
      </c>
      <c r="F3402" s="138"/>
      <c r="G3402" s="138"/>
    </row>
    <row r="3403" ht="15.75" customHeight="1" spans="1:7">
      <c r="A3403" s="139">
        <v>39412</v>
      </c>
      <c r="B3403" s="137" t="s">
        <v>4008</v>
      </c>
      <c r="C3403" s="137" t="s">
        <v>997</v>
      </c>
      <c r="D3403" s="137" t="s">
        <v>599</v>
      </c>
      <c r="E3403" s="139">
        <v>16.37</v>
      </c>
      <c r="F3403" s="138"/>
      <c r="G3403" s="138"/>
    </row>
    <row r="3404" ht="15.75" customHeight="1" spans="1:7">
      <c r="A3404" s="139">
        <v>39413</v>
      </c>
      <c r="B3404" s="137" t="s">
        <v>4009</v>
      </c>
      <c r="C3404" s="137" t="s">
        <v>997</v>
      </c>
      <c r="D3404" s="137" t="s">
        <v>593</v>
      </c>
      <c r="E3404" s="139">
        <v>17.7</v>
      </c>
      <c r="F3404" s="138"/>
      <c r="G3404" s="138"/>
    </row>
    <row r="3405" ht="15.75" customHeight="1" spans="1:7">
      <c r="A3405" s="139">
        <v>43741</v>
      </c>
      <c r="B3405" s="137" t="s">
        <v>4010</v>
      </c>
      <c r="C3405" s="137" t="s">
        <v>997</v>
      </c>
      <c r="D3405" s="137" t="s">
        <v>593</v>
      </c>
      <c r="E3405" s="139">
        <v>18.87</v>
      </c>
      <c r="F3405" s="138"/>
      <c r="G3405" s="138"/>
    </row>
    <row r="3406" ht="15.75" customHeight="1" spans="1:7">
      <c r="A3406" s="139">
        <v>11062</v>
      </c>
      <c r="B3406" s="137" t="s">
        <v>4011</v>
      </c>
      <c r="C3406" s="137" t="s">
        <v>997</v>
      </c>
      <c r="D3406" s="137" t="s">
        <v>593</v>
      </c>
      <c r="E3406" s="139">
        <v>62.72</v>
      </c>
      <c r="F3406" s="138"/>
      <c r="G3406" s="138"/>
    </row>
    <row r="3407" ht="15.75" customHeight="1" spans="1:7">
      <c r="A3407" s="139">
        <v>11063</v>
      </c>
      <c r="B3407" s="137" t="s">
        <v>4012</v>
      </c>
      <c r="C3407" s="137" t="s">
        <v>997</v>
      </c>
      <c r="D3407" s="137" t="s">
        <v>593</v>
      </c>
      <c r="E3407" s="139">
        <v>38.39</v>
      </c>
      <c r="F3407" s="138"/>
      <c r="G3407" s="138"/>
    </row>
    <row r="3408" ht="15.75" customHeight="1" spans="1:7">
      <c r="A3408" s="139">
        <v>13521</v>
      </c>
      <c r="B3408" s="137" t="s">
        <v>4013</v>
      </c>
      <c r="C3408" s="137" t="s">
        <v>592</v>
      </c>
      <c r="D3408" s="137" t="s">
        <v>639</v>
      </c>
      <c r="E3408" s="139">
        <v>82.5</v>
      </c>
      <c r="F3408" s="138"/>
      <c r="G3408" s="138"/>
    </row>
    <row r="3409" ht="15.75" customHeight="1" spans="1:7">
      <c r="A3409" s="139">
        <v>10851</v>
      </c>
      <c r="B3409" s="137" t="s">
        <v>4014</v>
      </c>
      <c r="C3409" s="137" t="s">
        <v>592</v>
      </c>
      <c r="D3409" s="137" t="s">
        <v>639</v>
      </c>
      <c r="E3409" s="139">
        <v>82.56</v>
      </c>
      <c r="F3409" s="138"/>
      <c r="G3409" s="138"/>
    </row>
    <row r="3410" ht="15.75" customHeight="1" spans="1:7">
      <c r="A3410" s="139">
        <v>39515</v>
      </c>
      <c r="B3410" s="137" t="s">
        <v>4015</v>
      </c>
      <c r="C3410" s="137" t="s">
        <v>592</v>
      </c>
      <c r="D3410" s="137" t="s">
        <v>593</v>
      </c>
      <c r="E3410" s="139">
        <v>39.98</v>
      </c>
      <c r="F3410" s="138"/>
      <c r="G3410" s="138"/>
    </row>
    <row r="3411" ht="15.75" customHeight="1" spans="1:7">
      <c r="A3411" s="139">
        <v>39516</v>
      </c>
      <c r="B3411" s="137" t="s">
        <v>4016</v>
      </c>
      <c r="C3411" s="137" t="s">
        <v>592</v>
      </c>
      <c r="D3411" s="137" t="s">
        <v>593</v>
      </c>
      <c r="E3411" s="139">
        <v>33.7</v>
      </c>
      <c r="F3411" s="138"/>
      <c r="G3411" s="138"/>
    </row>
    <row r="3412" ht="15.75" customHeight="1" spans="1:7">
      <c r="A3412" s="139">
        <v>39514</v>
      </c>
      <c r="B3412" s="137" t="s">
        <v>4017</v>
      </c>
      <c r="C3412" s="137" t="s">
        <v>592</v>
      </c>
      <c r="D3412" s="137" t="s">
        <v>599</v>
      </c>
      <c r="E3412" s="139">
        <v>20.97</v>
      </c>
      <c r="F3412" s="138"/>
      <c r="G3412" s="138"/>
    </row>
    <row r="3413" ht="15.75" customHeight="1" spans="1:7">
      <c r="A3413" s="139">
        <v>4812</v>
      </c>
      <c r="B3413" s="137" t="s">
        <v>4018</v>
      </c>
      <c r="C3413" s="137" t="s">
        <v>997</v>
      </c>
      <c r="D3413" s="137" t="s">
        <v>593</v>
      </c>
      <c r="E3413" s="139">
        <v>9.82</v>
      </c>
      <c r="F3413" s="138"/>
      <c r="G3413" s="138"/>
    </row>
    <row r="3414" ht="15.75" customHeight="1" spans="1:7">
      <c r="A3414" s="139">
        <v>10849</v>
      </c>
      <c r="B3414" s="137" t="s">
        <v>4019</v>
      </c>
      <c r="C3414" s="137" t="s">
        <v>592</v>
      </c>
      <c r="D3414" s="137" t="s">
        <v>639</v>
      </c>
      <c r="E3414" s="139">
        <v>1200.01</v>
      </c>
      <c r="F3414" s="138"/>
      <c r="G3414" s="138"/>
    </row>
    <row r="3415" ht="15.75" customHeight="1" spans="1:7">
      <c r="A3415" s="139">
        <v>10848</v>
      </c>
      <c r="B3415" s="137" t="s">
        <v>4020</v>
      </c>
      <c r="C3415" s="137" t="s">
        <v>592</v>
      </c>
      <c r="D3415" s="137" t="s">
        <v>639</v>
      </c>
      <c r="E3415" s="139">
        <v>753.75</v>
      </c>
      <c r="F3415" s="138"/>
      <c r="G3415" s="138"/>
    </row>
    <row r="3416" ht="15.75" customHeight="1" spans="1:7">
      <c r="A3416" s="139">
        <v>4813</v>
      </c>
      <c r="B3416" s="137" t="s">
        <v>4021</v>
      </c>
      <c r="C3416" s="137" t="s">
        <v>997</v>
      </c>
      <c r="D3416" s="137" t="s">
        <v>639</v>
      </c>
      <c r="E3416" s="139">
        <v>250</v>
      </c>
      <c r="F3416" s="138"/>
      <c r="G3416" s="138"/>
    </row>
    <row r="3417" ht="15.75" customHeight="1" spans="1:7">
      <c r="A3417" s="139">
        <v>37560</v>
      </c>
      <c r="B3417" s="137" t="s">
        <v>4022</v>
      </c>
      <c r="C3417" s="137" t="s">
        <v>592</v>
      </c>
      <c r="D3417" s="137" t="s">
        <v>593</v>
      </c>
      <c r="E3417" s="139">
        <v>88.59</v>
      </c>
      <c r="F3417" s="138"/>
      <c r="G3417" s="138"/>
    </row>
    <row r="3418" ht="15.75" customHeight="1" spans="1:7">
      <c r="A3418" s="139">
        <v>37557</v>
      </c>
      <c r="B3418" s="137" t="s">
        <v>4023</v>
      </c>
      <c r="C3418" s="137" t="s">
        <v>592</v>
      </c>
      <c r="D3418" s="137" t="s">
        <v>593</v>
      </c>
      <c r="E3418" s="139">
        <v>26.9</v>
      </c>
      <c r="F3418" s="138"/>
      <c r="G3418" s="138"/>
    </row>
    <row r="3419" ht="15.75" customHeight="1" spans="1:7">
      <c r="A3419" s="139">
        <v>37556</v>
      </c>
      <c r="B3419" s="137" t="s">
        <v>4024</v>
      </c>
      <c r="C3419" s="137" t="s">
        <v>592</v>
      </c>
      <c r="D3419" s="137" t="s">
        <v>593</v>
      </c>
      <c r="E3419" s="139">
        <v>52.05</v>
      </c>
      <c r="F3419" s="138"/>
      <c r="G3419" s="138"/>
    </row>
    <row r="3420" ht="15.75" customHeight="1" spans="1:7">
      <c r="A3420" s="139">
        <v>37559</v>
      </c>
      <c r="B3420" s="137" t="s">
        <v>4025</v>
      </c>
      <c r="C3420" s="137" t="s">
        <v>592</v>
      </c>
      <c r="D3420" s="137" t="s">
        <v>593</v>
      </c>
      <c r="E3420" s="139">
        <v>63.85</v>
      </c>
      <c r="F3420" s="138"/>
      <c r="G3420" s="138"/>
    </row>
    <row r="3421" ht="15.75" customHeight="1" spans="1:7">
      <c r="A3421" s="139">
        <v>37539</v>
      </c>
      <c r="B3421" s="137" t="s">
        <v>4026</v>
      </c>
      <c r="C3421" s="137" t="s">
        <v>592</v>
      </c>
      <c r="D3421" s="137" t="s">
        <v>599</v>
      </c>
      <c r="E3421" s="139">
        <v>45</v>
      </c>
      <c r="F3421" s="138"/>
      <c r="G3421" s="138"/>
    </row>
    <row r="3422" ht="15.75" customHeight="1" spans="1:7">
      <c r="A3422" s="139">
        <v>37558</v>
      </c>
      <c r="B3422" s="137" t="s">
        <v>4027</v>
      </c>
      <c r="C3422" s="137" t="s">
        <v>592</v>
      </c>
      <c r="D3422" s="137" t="s">
        <v>593</v>
      </c>
      <c r="E3422" s="139">
        <v>83.9</v>
      </c>
      <c r="F3422" s="138"/>
      <c r="G3422" s="138"/>
    </row>
    <row r="3423" ht="15.75" customHeight="1" spans="1:7">
      <c r="A3423" s="139">
        <v>34723</v>
      </c>
      <c r="B3423" s="137" t="s">
        <v>4028</v>
      </c>
      <c r="C3423" s="137" t="s">
        <v>997</v>
      </c>
      <c r="D3423" s="137" t="s">
        <v>639</v>
      </c>
      <c r="E3423" s="139">
        <v>577.5</v>
      </c>
      <c r="F3423" s="138"/>
      <c r="G3423" s="138"/>
    </row>
    <row r="3424" ht="15.75" customHeight="1" spans="1:7">
      <c r="A3424" s="139">
        <v>34721</v>
      </c>
      <c r="B3424" s="137" t="s">
        <v>4029</v>
      </c>
      <c r="C3424" s="137" t="s">
        <v>997</v>
      </c>
      <c r="D3424" s="137" t="s">
        <v>639</v>
      </c>
      <c r="E3424" s="139">
        <v>720</v>
      </c>
      <c r="F3424" s="138"/>
      <c r="G3424" s="138"/>
    </row>
    <row r="3425" ht="15.75" customHeight="1" spans="1:7">
      <c r="A3425" s="139">
        <v>4309</v>
      </c>
      <c r="B3425" s="137" t="s">
        <v>4030</v>
      </c>
      <c r="C3425" s="137" t="s">
        <v>592</v>
      </c>
      <c r="D3425" s="137" t="s">
        <v>593</v>
      </c>
      <c r="E3425" s="139">
        <v>6.13</v>
      </c>
      <c r="F3425" s="138"/>
      <c r="G3425" s="138"/>
    </row>
    <row r="3426" ht="15.75" customHeight="1" spans="1:7">
      <c r="A3426" s="139">
        <v>4307</v>
      </c>
      <c r="B3426" s="137" t="s">
        <v>4031</v>
      </c>
      <c r="C3426" s="137" t="s">
        <v>592</v>
      </c>
      <c r="D3426" s="137" t="s">
        <v>593</v>
      </c>
      <c r="E3426" s="139">
        <v>10.48</v>
      </c>
      <c r="F3426" s="138"/>
      <c r="G3426" s="138"/>
    </row>
    <row r="3427" ht="15.75" customHeight="1" spans="1:7">
      <c r="A3427" s="139">
        <v>10850</v>
      </c>
      <c r="B3427" s="137" t="s">
        <v>4032</v>
      </c>
      <c r="C3427" s="137" t="s">
        <v>592</v>
      </c>
      <c r="D3427" s="137" t="s">
        <v>639</v>
      </c>
      <c r="E3427" s="139">
        <v>37.5</v>
      </c>
      <c r="F3427" s="138"/>
      <c r="G3427" s="138"/>
    </row>
    <row r="3428" ht="15.75" customHeight="1" spans="1:7">
      <c r="A3428" s="139">
        <v>42438</v>
      </c>
      <c r="B3428" s="137" t="s">
        <v>4033</v>
      </c>
      <c r="C3428" s="137" t="s">
        <v>592</v>
      </c>
      <c r="D3428" s="137" t="s">
        <v>639</v>
      </c>
      <c r="E3428" s="139">
        <v>2090.75</v>
      </c>
      <c r="F3428" s="138"/>
      <c r="G3428" s="138"/>
    </row>
    <row r="3429" ht="15.75" customHeight="1" spans="1:7">
      <c r="A3429" s="139">
        <v>4792</v>
      </c>
      <c r="B3429" s="137" t="s">
        <v>4034</v>
      </c>
      <c r="C3429" s="137" t="s">
        <v>997</v>
      </c>
      <c r="D3429" s="137" t="s">
        <v>593</v>
      </c>
      <c r="E3429" s="139">
        <v>216.22</v>
      </c>
      <c r="F3429" s="138"/>
      <c r="G3429" s="138"/>
    </row>
    <row r="3430" ht="15.75" customHeight="1" spans="1:7">
      <c r="A3430" s="139">
        <v>4790</v>
      </c>
      <c r="B3430" s="137" t="s">
        <v>4035</v>
      </c>
      <c r="C3430" s="137" t="s">
        <v>997</v>
      </c>
      <c r="D3430" s="137" t="s">
        <v>599</v>
      </c>
      <c r="E3430" s="139">
        <v>130</v>
      </c>
      <c r="F3430" s="138"/>
      <c r="G3430" s="138"/>
    </row>
    <row r="3431" ht="15.75" customHeight="1" spans="1:7">
      <c r="A3431" s="139">
        <v>40671</v>
      </c>
      <c r="B3431" s="137" t="s">
        <v>4036</v>
      </c>
      <c r="C3431" s="137" t="s">
        <v>997</v>
      </c>
      <c r="D3431" s="137" t="s">
        <v>593</v>
      </c>
      <c r="E3431" s="139">
        <v>79.78</v>
      </c>
      <c r="F3431" s="138"/>
      <c r="G3431" s="138"/>
    </row>
    <row r="3432" ht="15.75" customHeight="1" spans="1:7">
      <c r="A3432" s="139">
        <v>7552</v>
      </c>
      <c r="B3432" s="137" t="s">
        <v>4037</v>
      </c>
      <c r="C3432" s="137" t="s">
        <v>592</v>
      </c>
      <c r="D3432" s="137" t="s">
        <v>639</v>
      </c>
      <c r="E3432" s="139">
        <v>24.17</v>
      </c>
      <c r="F3432" s="138"/>
      <c r="G3432" s="138"/>
    </row>
    <row r="3433" ht="15.75" customHeight="1" spans="1:7">
      <c r="A3433" s="139">
        <v>4893</v>
      </c>
      <c r="B3433" s="137" t="s">
        <v>4038</v>
      </c>
      <c r="C3433" s="137" t="s">
        <v>592</v>
      </c>
      <c r="D3433" s="137" t="s">
        <v>639</v>
      </c>
      <c r="E3433" s="139">
        <v>15.74</v>
      </c>
      <c r="F3433" s="138"/>
      <c r="G3433" s="138"/>
    </row>
    <row r="3434" ht="15.75" customHeight="1" spans="1:7">
      <c r="A3434" s="139">
        <v>4894</v>
      </c>
      <c r="B3434" s="137" t="s">
        <v>4039</v>
      </c>
      <c r="C3434" s="137" t="s">
        <v>592</v>
      </c>
      <c r="D3434" s="137" t="s">
        <v>639</v>
      </c>
      <c r="E3434" s="139">
        <v>13.5</v>
      </c>
      <c r="F3434" s="138"/>
      <c r="G3434" s="138"/>
    </row>
    <row r="3435" ht="15.75" customHeight="1" spans="1:7">
      <c r="A3435" s="139">
        <v>4888</v>
      </c>
      <c r="B3435" s="137" t="s">
        <v>4040</v>
      </c>
      <c r="C3435" s="137" t="s">
        <v>592</v>
      </c>
      <c r="D3435" s="137" t="s">
        <v>639</v>
      </c>
      <c r="E3435" s="139">
        <v>4.6</v>
      </c>
      <c r="F3435" s="138"/>
      <c r="G3435" s="138"/>
    </row>
    <row r="3436" ht="15.75" customHeight="1" spans="1:7">
      <c r="A3436" s="139">
        <v>4890</v>
      </c>
      <c r="B3436" s="137" t="s">
        <v>4041</v>
      </c>
      <c r="C3436" s="137" t="s">
        <v>592</v>
      </c>
      <c r="D3436" s="137" t="s">
        <v>639</v>
      </c>
      <c r="E3436" s="139">
        <v>8.64</v>
      </c>
      <c r="F3436" s="138"/>
      <c r="G3436" s="138"/>
    </row>
    <row r="3437" ht="15.75" customHeight="1" spans="1:7">
      <c r="A3437" s="139">
        <v>12411</v>
      </c>
      <c r="B3437" s="137" t="s">
        <v>4042</v>
      </c>
      <c r="C3437" s="137" t="s">
        <v>592</v>
      </c>
      <c r="D3437" s="137" t="s">
        <v>639</v>
      </c>
      <c r="E3437" s="139">
        <v>46.54</v>
      </c>
      <c r="F3437" s="138"/>
      <c r="G3437" s="138"/>
    </row>
    <row r="3438" ht="15.75" customHeight="1" spans="1:7">
      <c r="A3438" s="139">
        <v>4891</v>
      </c>
      <c r="B3438" s="137" t="s">
        <v>4043</v>
      </c>
      <c r="C3438" s="137" t="s">
        <v>592</v>
      </c>
      <c r="D3438" s="137" t="s">
        <v>639</v>
      </c>
      <c r="E3438" s="139">
        <v>23.27</v>
      </c>
      <c r="F3438" s="138"/>
      <c r="G3438" s="138"/>
    </row>
    <row r="3439" ht="15.75" customHeight="1" spans="1:7">
      <c r="A3439" s="139">
        <v>4889</v>
      </c>
      <c r="B3439" s="137" t="s">
        <v>4044</v>
      </c>
      <c r="C3439" s="137" t="s">
        <v>592</v>
      </c>
      <c r="D3439" s="137" t="s">
        <v>639</v>
      </c>
      <c r="E3439" s="139">
        <v>6.22</v>
      </c>
      <c r="F3439" s="138"/>
      <c r="G3439" s="138"/>
    </row>
    <row r="3440" ht="15.75" customHeight="1" spans="1:7">
      <c r="A3440" s="139">
        <v>4892</v>
      </c>
      <c r="B3440" s="137" t="s">
        <v>4045</v>
      </c>
      <c r="C3440" s="137" t="s">
        <v>592</v>
      </c>
      <c r="D3440" s="137" t="s">
        <v>639</v>
      </c>
      <c r="E3440" s="139">
        <v>65.17</v>
      </c>
      <c r="F3440" s="138"/>
      <c r="G3440" s="138"/>
    </row>
    <row r="3441" ht="15.75" customHeight="1" spans="1:7">
      <c r="A3441" s="139">
        <v>12412</v>
      </c>
      <c r="B3441" s="137" t="s">
        <v>4046</v>
      </c>
      <c r="C3441" s="137" t="s">
        <v>592</v>
      </c>
      <c r="D3441" s="137" t="s">
        <v>639</v>
      </c>
      <c r="E3441" s="139">
        <v>121.12</v>
      </c>
      <c r="F3441" s="138"/>
      <c r="G3441" s="138"/>
    </row>
    <row r="3442" ht="15.75" customHeight="1" spans="1:7">
      <c r="A3442" s="139">
        <v>4907</v>
      </c>
      <c r="B3442" s="137" t="s">
        <v>4047</v>
      </c>
      <c r="C3442" s="137" t="s">
        <v>592</v>
      </c>
      <c r="D3442" s="137" t="s">
        <v>593</v>
      </c>
      <c r="E3442" s="139">
        <v>17.33</v>
      </c>
      <c r="F3442" s="138"/>
      <c r="G3442" s="138"/>
    </row>
    <row r="3443" ht="15.75" customHeight="1" spans="1:7">
      <c r="A3443" s="139">
        <v>4902</v>
      </c>
      <c r="B3443" s="137" t="s">
        <v>4048</v>
      </c>
      <c r="C3443" s="137" t="s">
        <v>592</v>
      </c>
      <c r="D3443" s="137" t="s">
        <v>593</v>
      </c>
      <c r="E3443" s="139">
        <v>44.94</v>
      </c>
      <c r="F3443" s="138"/>
      <c r="G3443" s="138"/>
    </row>
    <row r="3444" ht="15.75" customHeight="1" spans="1:7">
      <c r="A3444" s="139">
        <v>11096</v>
      </c>
      <c r="B3444" s="137" t="s">
        <v>4049</v>
      </c>
      <c r="C3444" s="137" t="s">
        <v>642</v>
      </c>
      <c r="D3444" s="137" t="s">
        <v>593</v>
      </c>
      <c r="E3444" s="139">
        <v>1.43</v>
      </c>
      <c r="F3444" s="138"/>
      <c r="G3444" s="138"/>
    </row>
    <row r="3445" ht="15.75" customHeight="1" spans="1:7">
      <c r="A3445" s="139">
        <v>4741</v>
      </c>
      <c r="B3445" s="137" t="s">
        <v>4050</v>
      </c>
      <c r="C3445" s="137" t="s">
        <v>740</v>
      </c>
      <c r="D3445" s="137" t="s">
        <v>593</v>
      </c>
      <c r="E3445" s="139">
        <v>98.69</v>
      </c>
      <c r="F3445" s="138"/>
      <c r="G3445" s="138"/>
    </row>
    <row r="3446" ht="15.75" customHeight="1" spans="1:7">
      <c r="A3446" s="139">
        <v>4752</v>
      </c>
      <c r="B3446" s="137" t="s">
        <v>4051</v>
      </c>
      <c r="C3446" s="137" t="s">
        <v>742</v>
      </c>
      <c r="D3446" s="137" t="s">
        <v>593</v>
      </c>
      <c r="E3446" s="139">
        <v>18.12</v>
      </c>
      <c r="F3446" s="138"/>
      <c r="G3446" s="138"/>
    </row>
    <row r="3447" ht="15.75" customHeight="1" spans="1:7">
      <c r="A3447" s="139">
        <v>41091</v>
      </c>
      <c r="B3447" s="137" t="s">
        <v>4052</v>
      </c>
      <c r="C3447" s="137" t="s">
        <v>744</v>
      </c>
      <c r="D3447" s="137" t="s">
        <v>593</v>
      </c>
      <c r="E3447" s="139">
        <v>3171.35</v>
      </c>
      <c r="F3447" s="138"/>
      <c r="G3447" s="138"/>
    </row>
    <row r="3448" ht="15.75" customHeight="1" spans="1:7">
      <c r="A3448" s="139">
        <v>13954</v>
      </c>
      <c r="B3448" s="137" t="s">
        <v>4053</v>
      </c>
      <c r="C3448" s="137" t="s">
        <v>592</v>
      </c>
      <c r="D3448" s="137" t="s">
        <v>639</v>
      </c>
      <c r="E3448" s="139">
        <v>6768.76</v>
      </c>
      <c r="F3448" s="138"/>
      <c r="G3448" s="138"/>
    </row>
    <row r="3449" ht="15.75" customHeight="1" spans="1:7">
      <c r="A3449" s="139">
        <v>3411</v>
      </c>
      <c r="B3449" s="137" t="s">
        <v>4054</v>
      </c>
      <c r="C3449" s="137" t="s">
        <v>642</v>
      </c>
      <c r="D3449" s="137" t="s">
        <v>639</v>
      </c>
      <c r="E3449" s="139">
        <v>76.28</v>
      </c>
      <c r="F3449" s="138"/>
      <c r="G3449" s="138"/>
    </row>
    <row r="3450" ht="15.75" customHeight="1" spans="1:7">
      <c r="A3450" s="139">
        <v>39995</v>
      </c>
      <c r="B3450" s="137" t="s">
        <v>4055</v>
      </c>
      <c r="C3450" s="137" t="s">
        <v>740</v>
      </c>
      <c r="D3450" s="137" t="s">
        <v>639</v>
      </c>
      <c r="E3450" s="139">
        <v>586.86</v>
      </c>
      <c r="F3450" s="138"/>
      <c r="G3450" s="138"/>
    </row>
    <row r="3451" ht="15.75" customHeight="1" spans="1:7">
      <c r="A3451" s="139">
        <v>11615</v>
      </c>
      <c r="B3451" s="137" t="s">
        <v>4056</v>
      </c>
      <c r="C3451" s="137" t="s">
        <v>997</v>
      </c>
      <c r="D3451" s="137" t="s">
        <v>639</v>
      </c>
      <c r="E3451" s="139">
        <v>4.98</v>
      </c>
      <c r="F3451" s="138"/>
      <c r="G3451" s="138"/>
    </row>
    <row r="3452" ht="15.75" customHeight="1" spans="1:7">
      <c r="A3452" s="139">
        <v>3408</v>
      </c>
      <c r="B3452" s="137" t="s">
        <v>4057</v>
      </c>
      <c r="C3452" s="137" t="s">
        <v>997</v>
      </c>
      <c r="D3452" s="137" t="s">
        <v>639</v>
      </c>
      <c r="E3452" s="139">
        <v>13.22</v>
      </c>
      <c r="F3452" s="138"/>
      <c r="G3452" s="138"/>
    </row>
    <row r="3453" ht="15.75" customHeight="1" spans="1:7">
      <c r="A3453" s="139">
        <v>3409</v>
      </c>
      <c r="B3453" s="137" t="s">
        <v>4058</v>
      </c>
      <c r="C3453" s="137" t="s">
        <v>997</v>
      </c>
      <c r="D3453" s="137" t="s">
        <v>639</v>
      </c>
      <c r="E3453" s="139">
        <v>33.05</v>
      </c>
      <c r="F3453" s="138"/>
      <c r="G3453" s="138"/>
    </row>
    <row r="3454" ht="15.75" customHeight="1" spans="1:7">
      <c r="A3454" s="139">
        <v>11427</v>
      </c>
      <c r="B3454" s="137" t="s">
        <v>4059</v>
      </c>
      <c r="C3454" s="137" t="s">
        <v>642</v>
      </c>
      <c r="D3454" s="137" t="s">
        <v>639</v>
      </c>
      <c r="E3454" s="139">
        <v>87.53</v>
      </c>
      <c r="F3454" s="138"/>
      <c r="G3454" s="138"/>
    </row>
    <row r="3455" ht="15.75" customHeight="1" spans="1:7">
      <c r="A3455" s="139">
        <v>4491</v>
      </c>
      <c r="B3455" s="137" t="s">
        <v>4060</v>
      </c>
      <c r="C3455" s="137" t="s">
        <v>474</v>
      </c>
      <c r="D3455" s="137" t="s">
        <v>593</v>
      </c>
      <c r="E3455" s="139">
        <v>10.11</v>
      </c>
      <c r="F3455" s="138"/>
      <c r="G3455" s="138"/>
    </row>
    <row r="3456" ht="15.75" customHeight="1" spans="1:7">
      <c r="A3456" s="139">
        <v>2745</v>
      </c>
      <c r="B3456" s="137" t="s">
        <v>4061</v>
      </c>
      <c r="C3456" s="137" t="s">
        <v>474</v>
      </c>
      <c r="D3456" s="137" t="s">
        <v>593</v>
      </c>
      <c r="E3456" s="139">
        <v>3.76</v>
      </c>
      <c r="F3456" s="138"/>
      <c r="G3456" s="138"/>
    </row>
    <row r="3457" ht="15.75" customHeight="1" spans="1:7">
      <c r="A3457" s="139">
        <v>14439</v>
      </c>
      <c r="B3457" s="137" t="s">
        <v>4062</v>
      </c>
      <c r="C3457" s="137" t="s">
        <v>474</v>
      </c>
      <c r="D3457" s="137" t="s">
        <v>593</v>
      </c>
      <c r="E3457" s="139">
        <v>4.67</v>
      </c>
      <c r="F3457" s="138"/>
      <c r="G3457" s="138"/>
    </row>
    <row r="3458" ht="15.75" customHeight="1" spans="1:7">
      <c r="A3458" s="139">
        <v>44496</v>
      </c>
      <c r="B3458" s="137" t="s">
        <v>4063</v>
      </c>
      <c r="C3458" s="137" t="s">
        <v>592</v>
      </c>
      <c r="D3458" s="137" t="s">
        <v>593</v>
      </c>
      <c r="E3458" s="139">
        <v>133.07</v>
      </c>
      <c r="F3458" s="138"/>
      <c r="G3458" s="138"/>
    </row>
    <row r="3459" ht="15.75" customHeight="1" spans="1:7">
      <c r="A3459" s="139">
        <v>12362</v>
      </c>
      <c r="B3459" s="137" t="s">
        <v>4064</v>
      </c>
      <c r="C3459" s="137" t="s">
        <v>592</v>
      </c>
      <c r="D3459" s="137" t="s">
        <v>639</v>
      </c>
      <c r="E3459" s="139">
        <v>12.56</v>
      </c>
      <c r="F3459" s="138"/>
      <c r="G3459" s="138"/>
    </row>
    <row r="3460" ht="15.75" customHeight="1" spans="1:7">
      <c r="A3460" s="139">
        <v>421</v>
      </c>
      <c r="B3460" s="137" t="s">
        <v>4065</v>
      </c>
      <c r="C3460" s="137" t="s">
        <v>592</v>
      </c>
      <c r="D3460" s="137" t="s">
        <v>639</v>
      </c>
      <c r="E3460" s="139">
        <v>23.07</v>
      </c>
      <c r="F3460" s="138"/>
      <c r="G3460" s="138"/>
    </row>
    <row r="3461" ht="15.75" customHeight="1" spans="1:7">
      <c r="A3461" s="139">
        <v>14148</v>
      </c>
      <c r="B3461" s="137" t="s">
        <v>4066</v>
      </c>
      <c r="C3461" s="137" t="s">
        <v>592</v>
      </c>
      <c r="D3461" s="137" t="s">
        <v>639</v>
      </c>
      <c r="E3461" s="139">
        <v>0.91</v>
      </c>
      <c r="F3461" s="138"/>
      <c r="G3461" s="138"/>
    </row>
    <row r="3462" ht="15.75" customHeight="1" spans="1:7">
      <c r="A3462" s="139">
        <v>4341</v>
      </c>
      <c r="B3462" s="137" t="s">
        <v>4067</v>
      </c>
      <c r="C3462" s="137" t="s">
        <v>592</v>
      </c>
      <c r="D3462" s="137" t="s">
        <v>593</v>
      </c>
      <c r="E3462" s="139">
        <v>1.58</v>
      </c>
      <c r="F3462" s="138"/>
      <c r="G3462" s="138"/>
    </row>
    <row r="3463" ht="15.75" customHeight="1" spans="1:7">
      <c r="A3463" s="139">
        <v>4337</v>
      </c>
      <c r="B3463" s="137" t="s">
        <v>4068</v>
      </c>
      <c r="C3463" s="137" t="s">
        <v>592</v>
      </c>
      <c r="D3463" s="137" t="s">
        <v>593</v>
      </c>
      <c r="E3463" s="139">
        <v>3.99</v>
      </c>
      <c r="F3463" s="138"/>
      <c r="G3463" s="138"/>
    </row>
    <row r="3464" ht="15.75" customHeight="1" spans="1:7">
      <c r="A3464" s="139">
        <v>4339</v>
      </c>
      <c r="B3464" s="137" t="s">
        <v>4069</v>
      </c>
      <c r="C3464" s="137" t="s">
        <v>592</v>
      </c>
      <c r="D3464" s="137" t="s">
        <v>593</v>
      </c>
      <c r="E3464" s="139">
        <v>0.85</v>
      </c>
      <c r="F3464" s="138"/>
      <c r="G3464" s="138"/>
    </row>
    <row r="3465" ht="15.75" customHeight="1" spans="1:7">
      <c r="A3465" s="139">
        <v>39997</v>
      </c>
      <c r="B3465" s="137" t="s">
        <v>4070</v>
      </c>
      <c r="C3465" s="137" t="s">
        <v>592</v>
      </c>
      <c r="D3465" s="137" t="s">
        <v>593</v>
      </c>
      <c r="E3465" s="139">
        <v>0.47</v>
      </c>
      <c r="F3465" s="138"/>
      <c r="G3465" s="138"/>
    </row>
    <row r="3466" ht="15.75" customHeight="1" spans="1:7">
      <c r="A3466" s="139">
        <v>11971</v>
      </c>
      <c r="B3466" s="137" t="s">
        <v>4071</v>
      </c>
      <c r="C3466" s="137" t="s">
        <v>592</v>
      </c>
      <c r="D3466" s="137" t="s">
        <v>593</v>
      </c>
      <c r="E3466" s="139">
        <v>6.61</v>
      </c>
      <c r="F3466" s="138"/>
      <c r="G3466" s="138"/>
    </row>
    <row r="3467" ht="15.75" customHeight="1" spans="1:7">
      <c r="A3467" s="139">
        <v>4342</v>
      </c>
      <c r="B3467" s="137" t="s">
        <v>4072</v>
      </c>
      <c r="C3467" s="137" t="s">
        <v>592</v>
      </c>
      <c r="D3467" s="137" t="s">
        <v>593</v>
      </c>
      <c r="E3467" s="139">
        <v>0.35</v>
      </c>
      <c r="F3467" s="138"/>
      <c r="G3467" s="138"/>
    </row>
    <row r="3468" ht="15.75" customHeight="1" spans="1:7">
      <c r="A3468" s="139">
        <v>4330</v>
      </c>
      <c r="B3468" s="137" t="s">
        <v>4073</v>
      </c>
      <c r="C3468" s="137" t="s">
        <v>592</v>
      </c>
      <c r="D3468" s="137" t="s">
        <v>593</v>
      </c>
      <c r="E3468" s="139">
        <v>0.23</v>
      </c>
      <c r="F3468" s="138"/>
      <c r="G3468" s="138"/>
    </row>
    <row r="3469" ht="15.75" customHeight="1" spans="1:7">
      <c r="A3469" s="139">
        <v>4340</v>
      </c>
      <c r="B3469" s="137" t="s">
        <v>4074</v>
      </c>
      <c r="C3469" s="137" t="s">
        <v>592</v>
      </c>
      <c r="D3469" s="137" t="s">
        <v>593</v>
      </c>
      <c r="E3469" s="139">
        <v>1.85</v>
      </c>
      <c r="F3469" s="138"/>
      <c r="G3469" s="138"/>
    </row>
    <row r="3470" ht="15.75" customHeight="1" spans="1:7">
      <c r="A3470" s="139">
        <v>5088</v>
      </c>
      <c r="B3470" s="137" t="s">
        <v>4075</v>
      </c>
      <c r="C3470" s="137" t="s">
        <v>592</v>
      </c>
      <c r="D3470" s="137" t="s">
        <v>593</v>
      </c>
      <c r="E3470" s="139">
        <v>7.12</v>
      </c>
      <c r="F3470" s="138"/>
      <c r="G3470" s="138"/>
    </row>
    <row r="3471" ht="15.75" customHeight="1" spans="1:7">
      <c r="A3471" s="139">
        <v>11154</v>
      </c>
      <c r="B3471" s="137" t="s">
        <v>4076</v>
      </c>
      <c r="C3471" s="137" t="s">
        <v>592</v>
      </c>
      <c r="D3471" s="137" t="s">
        <v>639</v>
      </c>
      <c r="E3471" s="139">
        <v>1270.21</v>
      </c>
      <c r="F3471" s="138"/>
      <c r="G3471" s="138"/>
    </row>
    <row r="3472" ht="15.75" customHeight="1" spans="1:7">
      <c r="A3472" s="139">
        <v>4989</v>
      </c>
      <c r="B3472" s="137" t="s">
        <v>4077</v>
      </c>
      <c r="C3472" s="137" t="s">
        <v>592</v>
      </c>
      <c r="D3472" s="137" t="s">
        <v>593</v>
      </c>
      <c r="E3472" s="139">
        <v>250.56</v>
      </c>
      <c r="F3472" s="138"/>
      <c r="G3472" s="138"/>
    </row>
    <row r="3473" ht="15.75" customHeight="1" spans="1:7">
      <c r="A3473" s="139">
        <v>4982</v>
      </c>
      <c r="B3473" s="137" t="s">
        <v>4078</v>
      </c>
      <c r="C3473" s="137" t="s">
        <v>592</v>
      </c>
      <c r="D3473" s="137" t="s">
        <v>593</v>
      </c>
      <c r="E3473" s="139">
        <v>235.02</v>
      </c>
      <c r="F3473" s="138"/>
      <c r="G3473" s="138"/>
    </row>
    <row r="3474" ht="15.75" customHeight="1" spans="1:7">
      <c r="A3474" s="139">
        <v>4962</v>
      </c>
      <c r="B3474" s="137" t="s">
        <v>4079</v>
      </c>
      <c r="C3474" s="137" t="s">
        <v>592</v>
      </c>
      <c r="D3474" s="137" t="s">
        <v>593</v>
      </c>
      <c r="E3474" s="139">
        <v>185.34</v>
      </c>
      <c r="F3474" s="138"/>
      <c r="G3474" s="138"/>
    </row>
    <row r="3475" ht="15.75" customHeight="1" spans="1:7">
      <c r="A3475" s="139">
        <v>4981</v>
      </c>
      <c r="B3475" s="137" t="s">
        <v>4080</v>
      </c>
      <c r="C3475" s="137" t="s">
        <v>592</v>
      </c>
      <c r="D3475" s="137" t="s">
        <v>599</v>
      </c>
      <c r="E3475" s="139">
        <v>165</v>
      </c>
      <c r="F3475" s="138"/>
      <c r="G3475" s="138"/>
    </row>
    <row r="3476" ht="15.75" customHeight="1" spans="1:7">
      <c r="A3476" s="139">
        <v>4964</v>
      </c>
      <c r="B3476" s="137" t="s">
        <v>4081</v>
      </c>
      <c r="C3476" s="137" t="s">
        <v>592</v>
      </c>
      <c r="D3476" s="137" t="s">
        <v>593</v>
      </c>
      <c r="E3476" s="139">
        <v>209.32</v>
      </c>
      <c r="F3476" s="138"/>
      <c r="G3476" s="138"/>
    </row>
    <row r="3477" ht="15.75" customHeight="1" spans="1:7">
      <c r="A3477" s="139">
        <v>4992</v>
      </c>
      <c r="B3477" s="137" t="s">
        <v>4082</v>
      </c>
      <c r="C3477" s="137" t="s">
        <v>592</v>
      </c>
      <c r="D3477" s="137" t="s">
        <v>593</v>
      </c>
      <c r="E3477" s="139">
        <v>204.47</v>
      </c>
      <c r="F3477" s="138"/>
      <c r="G3477" s="138"/>
    </row>
    <row r="3478" ht="15.75" customHeight="1" spans="1:7">
      <c r="A3478" s="139">
        <v>4987</v>
      </c>
      <c r="B3478" s="137" t="s">
        <v>4083</v>
      </c>
      <c r="C3478" s="137" t="s">
        <v>592</v>
      </c>
      <c r="D3478" s="137" t="s">
        <v>593</v>
      </c>
      <c r="E3478" s="139">
        <v>233.93</v>
      </c>
      <c r="F3478" s="138"/>
      <c r="G3478" s="138"/>
    </row>
    <row r="3479" ht="15.75" customHeight="1" spans="1:7">
      <c r="A3479" s="139">
        <v>4930</v>
      </c>
      <c r="B3479" s="137" t="s">
        <v>4084</v>
      </c>
      <c r="C3479" s="137" t="s">
        <v>997</v>
      </c>
      <c r="D3479" s="137" t="s">
        <v>639</v>
      </c>
      <c r="E3479" s="139">
        <v>538.02</v>
      </c>
      <c r="F3479" s="138"/>
      <c r="G3479" s="138"/>
    </row>
    <row r="3480" ht="15.75" customHeight="1" spans="1:7">
      <c r="A3480" s="139">
        <v>4998</v>
      </c>
      <c r="B3480" s="137" t="s">
        <v>4085</v>
      </c>
      <c r="C3480" s="137" t="s">
        <v>997</v>
      </c>
      <c r="D3480" s="137" t="s">
        <v>593</v>
      </c>
      <c r="E3480" s="139">
        <v>893.33</v>
      </c>
      <c r="F3480" s="138"/>
      <c r="G3480" s="138"/>
    </row>
    <row r="3481" ht="15.75" customHeight="1" spans="1:7">
      <c r="A3481" s="139">
        <v>39021</v>
      </c>
      <c r="B3481" s="137" t="s">
        <v>4086</v>
      </c>
      <c r="C3481" s="137" t="s">
        <v>592</v>
      </c>
      <c r="D3481" s="137" t="s">
        <v>639</v>
      </c>
      <c r="E3481" s="139">
        <v>572.05</v>
      </c>
      <c r="F3481" s="138"/>
      <c r="G3481" s="138"/>
    </row>
    <row r="3482" ht="15.75" customHeight="1" spans="1:7">
      <c r="A3482" s="139">
        <v>39022</v>
      </c>
      <c r="B3482" s="137" t="s">
        <v>4087</v>
      </c>
      <c r="C3482" s="137" t="s">
        <v>592</v>
      </c>
      <c r="D3482" s="137" t="s">
        <v>639</v>
      </c>
      <c r="E3482" s="139">
        <v>512.4</v>
      </c>
      <c r="F3482" s="138"/>
      <c r="G3482" s="138"/>
    </row>
    <row r="3483" ht="15.75" customHeight="1" spans="1:7">
      <c r="A3483" s="139">
        <v>39024</v>
      </c>
      <c r="B3483" s="137" t="s">
        <v>4088</v>
      </c>
      <c r="C3483" s="137" t="s">
        <v>592</v>
      </c>
      <c r="D3483" s="137" t="s">
        <v>593</v>
      </c>
      <c r="E3483" s="139">
        <v>496.01</v>
      </c>
      <c r="F3483" s="138"/>
      <c r="G3483" s="138"/>
    </row>
    <row r="3484" ht="15.75" customHeight="1" spans="1:7">
      <c r="A3484" s="139">
        <v>4914</v>
      </c>
      <c r="B3484" s="137" t="s">
        <v>4089</v>
      </c>
      <c r="C3484" s="137" t="s">
        <v>997</v>
      </c>
      <c r="D3484" s="137" t="s">
        <v>593</v>
      </c>
      <c r="E3484" s="139">
        <v>402.18</v>
      </c>
      <c r="F3484" s="138"/>
      <c r="G3484" s="138"/>
    </row>
    <row r="3485" ht="15.75" customHeight="1" spans="1:7">
      <c r="A3485" s="139">
        <v>4917</v>
      </c>
      <c r="B3485" s="137" t="s">
        <v>4090</v>
      </c>
      <c r="C3485" s="137" t="s">
        <v>997</v>
      </c>
      <c r="D3485" s="137" t="s">
        <v>599</v>
      </c>
      <c r="E3485" s="139">
        <v>277.75</v>
      </c>
      <c r="F3485" s="138"/>
      <c r="G3485" s="138"/>
    </row>
    <row r="3486" ht="15.75" customHeight="1" spans="1:7">
      <c r="A3486" s="139">
        <v>39025</v>
      </c>
      <c r="B3486" s="137" t="s">
        <v>4091</v>
      </c>
      <c r="C3486" s="137" t="s">
        <v>592</v>
      </c>
      <c r="D3486" s="137" t="s">
        <v>593</v>
      </c>
      <c r="E3486" s="139">
        <v>508.61</v>
      </c>
      <c r="F3486" s="138"/>
      <c r="G3486" s="138"/>
    </row>
    <row r="3487" ht="15.75" customHeight="1" spans="1:7">
      <c r="A3487" s="139">
        <v>4922</v>
      </c>
      <c r="B3487" s="137" t="s">
        <v>4092</v>
      </c>
      <c r="C3487" s="137" t="s">
        <v>997</v>
      </c>
      <c r="D3487" s="137" t="s">
        <v>593</v>
      </c>
      <c r="E3487" s="139">
        <v>257.64</v>
      </c>
      <c r="F3487" s="138"/>
      <c r="G3487" s="138"/>
    </row>
    <row r="3488" ht="15.75" customHeight="1" spans="1:7">
      <c r="A3488" s="139">
        <v>4911</v>
      </c>
      <c r="B3488" s="137" t="s">
        <v>4093</v>
      </c>
      <c r="C3488" s="137" t="s">
        <v>997</v>
      </c>
      <c r="D3488" s="137" t="s">
        <v>593</v>
      </c>
      <c r="E3488" s="139">
        <v>321.44</v>
      </c>
      <c r="F3488" s="138"/>
      <c r="G3488" s="138"/>
    </row>
    <row r="3489" ht="15.75" customHeight="1" spans="1:7">
      <c r="A3489" s="139">
        <v>37518</v>
      </c>
      <c r="B3489" s="137" t="s">
        <v>4094</v>
      </c>
      <c r="C3489" s="137" t="s">
        <v>997</v>
      </c>
      <c r="D3489" s="137" t="s">
        <v>593</v>
      </c>
      <c r="E3489" s="139">
        <v>522.34</v>
      </c>
      <c r="F3489" s="138"/>
      <c r="G3489" s="138"/>
    </row>
    <row r="3490" ht="15.75" customHeight="1" spans="1:7">
      <c r="A3490" s="139">
        <v>4910</v>
      </c>
      <c r="B3490" s="137" t="s">
        <v>4095</v>
      </c>
      <c r="C3490" s="137" t="s">
        <v>997</v>
      </c>
      <c r="D3490" s="137" t="s">
        <v>593</v>
      </c>
      <c r="E3490" s="139">
        <v>440.34</v>
      </c>
      <c r="F3490" s="138"/>
      <c r="G3490" s="138"/>
    </row>
    <row r="3491" ht="15.75" customHeight="1" spans="1:7">
      <c r="A3491" s="139">
        <v>4943</v>
      </c>
      <c r="B3491" s="137" t="s">
        <v>4096</v>
      </c>
      <c r="C3491" s="137" t="s">
        <v>997</v>
      </c>
      <c r="D3491" s="137" t="s">
        <v>593</v>
      </c>
      <c r="E3491" s="139">
        <v>655.99</v>
      </c>
      <c r="F3491" s="138"/>
      <c r="G3491" s="138"/>
    </row>
    <row r="3492" ht="15.75" customHeight="1" spans="1:7">
      <c r="A3492" s="139">
        <v>5002</v>
      </c>
      <c r="B3492" s="137" t="s">
        <v>4097</v>
      </c>
      <c r="C3492" s="137" t="s">
        <v>997</v>
      </c>
      <c r="D3492" s="137" t="s">
        <v>593</v>
      </c>
      <c r="E3492" s="139">
        <v>651.22</v>
      </c>
      <c r="F3492" s="138"/>
      <c r="G3492" s="138"/>
    </row>
    <row r="3493" ht="15.75" customHeight="1" spans="1:7">
      <c r="A3493" s="139">
        <v>4977</v>
      </c>
      <c r="B3493" s="137" t="s">
        <v>4098</v>
      </c>
      <c r="C3493" s="137" t="s">
        <v>997</v>
      </c>
      <c r="D3493" s="137" t="s">
        <v>593</v>
      </c>
      <c r="E3493" s="139">
        <v>439.59</v>
      </c>
      <c r="F3493" s="138"/>
      <c r="G3493" s="138"/>
    </row>
    <row r="3494" ht="15.75" customHeight="1" spans="1:7">
      <c r="A3494" s="139">
        <v>5028</v>
      </c>
      <c r="B3494" s="137" t="s">
        <v>4099</v>
      </c>
      <c r="C3494" s="137" t="s">
        <v>997</v>
      </c>
      <c r="D3494" s="137" t="s">
        <v>593</v>
      </c>
      <c r="E3494" s="139">
        <v>1075.62</v>
      </c>
      <c r="F3494" s="138"/>
      <c r="G3494" s="138"/>
    </row>
    <row r="3495" ht="15.75" customHeight="1" spans="1:7">
      <c r="A3495" s="139">
        <v>4969</v>
      </c>
      <c r="B3495" s="137" t="s">
        <v>4100</v>
      </c>
      <c r="C3495" s="137" t="s">
        <v>997</v>
      </c>
      <c r="D3495" s="137" t="s">
        <v>599</v>
      </c>
      <c r="E3495" s="139">
        <v>621.72</v>
      </c>
      <c r="F3495" s="138"/>
      <c r="G3495" s="138"/>
    </row>
    <row r="3496" ht="15.75" customHeight="1" spans="1:7">
      <c r="A3496" s="139">
        <v>11364</v>
      </c>
      <c r="B3496" s="137" t="s">
        <v>4101</v>
      </c>
      <c r="C3496" s="137" t="s">
        <v>592</v>
      </c>
      <c r="D3496" s="137" t="s">
        <v>593</v>
      </c>
      <c r="E3496" s="139">
        <v>141.75</v>
      </c>
      <c r="F3496" s="138"/>
      <c r="G3496" s="138"/>
    </row>
    <row r="3497" ht="15.75" customHeight="1" spans="1:7">
      <c r="A3497" s="139">
        <v>11365</v>
      </c>
      <c r="B3497" s="137" t="s">
        <v>4102</v>
      </c>
      <c r="C3497" s="137" t="s">
        <v>592</v>
      </c>
      <c r="D3497" s="137" t="s">
        <v>593</v>
      </c>
      <c r="E3497" s="139">
        <v>147.1</v>
      </c>
      <c r="F3497" s="138"/>
      <c r="G3497" s="138"/>
    </row>
    <row r="3498" ht="15.75" customHeight="1" spans="1:7">
      <c r="A3498" s="139">
        <v>11366</v>
      </c>
      <c r="B3498" s="137" t="s">
        <v>4103</v>
      </c>
      <c r="C3498" s="137" t="s">
        <v>592</v>
      </c>
      <c r="D3498" s="137" t="s">
        <v>593</v>
      </c>
      <c r="E3498" s="139">
        <v>156.37</v>
      </c>
      <c r="F3498" s="138"/>
      <c r="G3498" s="138"/>
    </row>
    <row r="3499" ht="15.75" customHeight="1" spans="1:7">
      <c r="A3499" s="139">
        <v>43777</v>
      </c>
      <c r="B3499" s="137" t="s">
        <v>4104</v>
      </c>
      <c r="C3499" s="137" t="s">
        <v>592</v>
      </c>
      <c r="D3499" s="137" t="s">
        <v>593</v>
      </c>
      <c r="E3499" s="139">
        <v>183.67</v>
      </c>
      <c r="F3499" s="138"/>
      <c r="G3499" s="138"/>
    </row>
    <row r="3500" ht="15.75" customHeight="1" spans="1:7">
      <c r="A3500" s="139">
        <v>20322</v>
      </c>
      <c r="B3500" s="137" t="s">
        <v>4105</v>
      </c>
      <c r="C3500" s="137" t="s">
        <v>592</v>
      </c>
      <c r="D3500" s="137" t="s">
        <v>593</v>
      </c>
      <c r="E3500" s="139">
        <v>170.51</v>
      </c>
      <c r="F3500" s="138"/>
      <c r="G3500" s="138"/>
    </row>
    <row r="3501" ht="15.75" customHeight="1" spans="1:7">
      <c r="A3501" s="139">
        <v>10553</v>
      </c>
      <c r="B3501" s="137" t="s">
        <v>4106</v>
      </c>
      <c r="C3501" s="137" t="s">
        <v>592</v>
      </c>
      <c r="D3501" s="137" t="s">
        <v>593</v>
      </c>
      <c r="E3501" s="139">
        <v>154.82</v>
      </c>
      <c r="F3501" s="138"/>
      <c r="G3501" s="138"/>
    </row>
    <row r="3502" ht="15.75" customHeight="1" spans="1:7">
      <c r="A3502" s="139">
        <v>5020</v>
      </c>
      <c r="B3502" s="137" t="s">
        <v>4107</v>
      </c>
      <c r="C3502" s="137" t="s">
        <v>592</v>
      </c>
      <c r="D3502" s="137" t="s">
        <v>593</v>
      </c>
      <c r="E3502" s="139">
        <v>163.23</v>
      </c>
      <c r="F3502" s="138"/>
      <c r="G3502" s="138"/>
    </row>
    <row r="3503" ht="15.75" customHeight="1" spans="1:7">
      <c r="A3503" s="139">
        <v>10554</v>
      </c>
      <c r="B3503" s="137" t="s">
        <v>4108</v>
      </c>
      <c r="C3503" s="137" t="s">
        <v>592</v>
      </c>
      <c r="D3503" s="137" t="s">
        <v>593</v>
      </c>
      <c r="E3503" s="139">
        <v>156.19</v>
      </c>
      <c r="F3503" s="138"/>
      <c r="G3503" s="138"/>
    </row>
    <row r="3504" ht="15.75" customHeight="1" spans="1:7">
      <c r="A3504" s="139">
        <v>10555</v>
      </c>
      <c r="B3504" s="137" t="s">
        <v>4109</v>
      </c>
      <c r="C3504" s="137" t="s">
        <v>592</v>
      </c>
      <c r="D3504" s="137" t="s">
        <v>593</v>
      </c>
      <c r="E3504" s="139">
        <v>170.33</v>
      </c>
      <c r="F3504" s="138"/>
      <c r="G3504" s="138"/>
    </row>
    <row r="3505" ht="15.75" customHeight="1" spans="1:7">
      <c r="A3505" s="139">
        <v>10556</v>
      </c>
      <c r="B3505" s="137" t="s">
        <v>4110</v>
      </c>
      <c r="C3505" s="137" t="s">
        <v>592</v>
      </c>
      <c r="D3505" s="137" t="s">
        <v>593</v>
      </c>
      <c r="E3505" s="139">
        <v>226.48</v>
      </c>
      <c r="F3505" s="138"/>
      <c r="G3505" s="138"/>
    </row>
    <row r="3506" ht="15.75" customHeight="1" spans="1:7">
      <c r="A3506" s="139">
        <v>39502</v>
      </c>
      <c r="B3506" s="137" t="s">
        <v>4111</v>
      </c>
      <c r="C3506" s="137" t="s">
        <v>592</v>
      </c>
      <c r="D3506" s="137" t="s">
        <v>593</v>
      </c>
      <c r="E3506" s="139">
        <v>318.02</v>
      </c>
      <c r="F3506" s="138"/>
      <c r="G3506" s="138"/>
    </row>
    <row r="3507" ht="15.75" customHeight="1" spans="1:7">
      <c r="A3507" s="139">
        <v>39504</v>
      </c>
      <c r="B3507" s="137" t="s">
        <v>4112</v>
      </c>
      <c r="C3507" s="137" t="s">
        <v>592</v>
      </c>
      <c r="D3507" s="137" t="s">
        <v>593</v>
      </c>
      <c r="E3507" s="139">
        <v>351.68</v>
      </c>
      <c r="F3507" s="138"/>
      <c r="G3507" s="138"/>
    </row>
    <row r="3508" ht="15.75" customHeight="1" spans="1:7">
      <c r="A3508" s="139">
        <v>39503</v>
      </c>
      <c r="B3508" s="137" t="s">
        <v>4113</v>
      </c>
      <c r="C3508" s="137" t="s">
        <v>592</v>
      </c>
      <c r="D3508" s="137" t="s">
        <v>593</v>
      </c>
      <c r="E3508" s="139">
        <v>370.13</v>
      </c>
      <c r="F3508" s="138"/>
      <c r="G3508" s="138"/>
    </row>
    <row r="3509" ht="15.75" customHeight="1" spans="1:7">
      <c r="A3509" s="139">
        <v>39505</v>
      </c>
      <c r="B3509" s="137" t="s">
        <v>4114</v>
      </c>
      <c r="C3509" s="137" t="s">
        <v>592</v>
      </c>
      <c r="D3509" s="137" t="s">
        <v>593</v>
      </c>
      <c r="E3509" s="139">
        <v>398.86</v>
      </c>
      <c r="F3509" s="138"/>
      <c r="G3509" s="138"/>
    </row>
    <row r="3510" ht="15.75" customHeight="1" spans="1:7">
      <c r="A3510" s="139">
        <v>44471</v>
      </c>
      <c r="B3510" s="137" t="s">
        <v>4115</v>
      </c>
      <c r="C3510" s="137" t="s">
        <v>592</v>
      </c>
      <c r="D3510" s="137" t="s">
        <v>639</v>
      </c>
      <c r="E3510" s="139">
        <v>462.57</v>
      </c>
      <c r="F3510" s="138"/>
      <c r="G3510" s="138"/>
    </row>
    <row r="3511" ht="15.75" customHeight="1" spans="1:7">
      <c r="A3511" s="139">
        <v>4944</v>
      </c>
      <c r="B3511" s="137" t="s">
        <v>4116</v>
      </c>
      <c r="C3511" s="137" t="s">
        <v>997</v>
      </c>
      <c r="D3511" s="137" t="s">
        <v>593</v>
      </c>
      <c r="E3511" s="139">
        <v>980.71</v>
      </c>
      <c r="F3511" s="138"/>
      <c r="G3511" s="138"/>
    </row>
    <row r="3512" ht="15.75" customHeight="1" spans="1:7">
      <c r="A3512" s="139">
        <v>21102</v>
      </c>
      <c r="B3512" s="137" t="s">
        <v>4117</v>
      </c>
      <c r="C3512" s="137" t="s">
        <v>592</v>
      </c>
      <c r="D3512" s="137" t="s">
        <v>593</v>
      </c>
      <c r="E3512" s="139">
        <v>96.9</v>
      </c>
      <c r="F3512" s="138"/>
      <c r="G3512" s="138"/>
    </row>
    <row r="3513" ht="15.75" customHeight="1" spans="1:7">
      <c r="A3513" s="139">
        <v>21101</v>
      </c>
      <c r="B3513" s="137" t="s">
        <v>4118</v>
      </c>
      <c r="C3513" s="137" t="s">
        <v>592</v>
      </c>
      <c r="D3513" s="137" t="s">
        <v>593</v>
      </c>
      <c r="E3513" s="139">
        <v>62.22</v>
      </c>
      <c r="F3513" s="138"/>
      <c r="G3513" s="138"/>
    </row>
    <row r="3514" ht="15.75" customHeight="1" spans="1:7">
      <c r="A3514" s="139">
        <v>34713</v>
      </c>
      <c r="B3514" s="137" t="s">
        <v>4119</v>
      </c>
      <c r="C3514" s="137" t="s">
        <v>997</v>
      </c>
      <c r="D3514" s="137" t="s">
        <v>593</v>
      </c>
      <c r="E3514" s="139">
        <v>398.15</v>
      </c>
      <c r="F3514" s="138"/>
      <c r="G3514" s="138"/>
    </row>
    <row r="3515" ht="15.75" customHeight="1" spans="1:7">
      <c r="A3515" s="139">
        <v>37563</v>
      </c>
      <c r="B3515" s="137" t="s">
        <v>4120</v>
      </c>
      <c r="C3515" s="137" t="s">
        <v>997</v>
      </c>
      <c r="D3515" s="137" t="s">
        <v>639</v>
      </c>
      <c r="E3515" s="139">
        <v>592.01</v>
      </c>
      <c r="F3515" s="138"/>
      <c r="G3515" s="138"/>
    </row>
    <row r="3516" ht="15.75" customHeight="1" spans="1:7">
      <c r="A3516" s="139">
        <v>4948</v>
      </c>
      <c r="B3516" s="137" t="s">
        <v>4121</v>
      </c>
      <c r="C3516" s="137" t="s">
        <v>997</v>
      </c>
      <c r="D3516" s="137" t="s">
        <v>639</v>
      </c>
      <c r="E3516" s="139">
        <v>515.06</v>
      </c>
      <c r="F3516" s="138"/>
      <c r="G3516" s="138"/>
    </row>
    <row r="3517" ht="15.75" customHeight="1" spans="1:7">
      <c r="A3517" s="139">
        <v>37561</v>
      </c>
      <c r="B3517" s="137" t="s">
        <v>4122</v>
      </c>
      <c r="C3517" s="137" t="s">
        <v>997</v>
      </c>
      <c r="D3517" s="137" t="s">
        <v>639</v>
      </c>
      <c r="E3517" s="139">
        <v>480.37</v>
      </c>
      <c r="F3517" s="138"/>
      <c r="G3517" s="138"/>
    </row>
    <row r="3518" ht="15.75" customHeight="1" spans="1:7">
      <c r="A3518" s="139">
        <v>37562</v>
      </c>
      <c r="B3518" s="137" t="s">
        <v>4123</v>
      </c>
      <c r="C3518" s="137" t="s">
        <v>997</v>
      </c>
      <c r="D3518" s="137" t="s">
        <v>639</v>
      </c>
      <c r="E3518" s="139">
        <v>629.82</v>
      </c>
      <c r="F3518" s="138"/>
      <c r="G3518" s="138"/>
    </row>
    <row r="3519" ht="15.75" customHeight="1" spans="1:7">
      <c r="A3519" s="139">
        <v>14164</v>
      </c>
      <c r="B3519" s="137" t="s">
        <v>4124</v>
      </c>
      <c r="C3519" s="137" t="s">
        <v>592</v>
      </c>
      <c r="D3519" s="137" t="s">
        <v>639</v>
      </c>
      <c r="E3519" s="139">
        <v>2049.09</v>
      </c>
      <c r="F3519" s="138"/>
      <c r="G3519" s="138"/>
    </row>
    <row r="3520" ht="15.75" customHeight="1" spans="1:7">
      <c r="A3520" s="139">
        <v>14163</v>
      </c>
      <c r="B3520" s="137" t="s">
        <v>4125</v>
      </c>
      <c r="C3520" s="137" t="s">
        <v>592</v>
      </c>
      <c r="D3520" s="137" t="s">
        <v>639</v>
      </c>
      <c r="E3520" s="139">
        <v>2328.92</v>
      </c>
      <c r="F3520" s="138"/>
      <c r="G3520" s="138"/>
    </row>
    <row r="3521" ht="15.75" customHeight="1" spans="1:7">
      <c r="A3521" s="139">
        <v>5051</v>
      </c>
      <c r="B3521" s="137" t="s">
        <v>4126</v>
      </c>
      <c r="C3521" s="137" t="s">
        <v>592</v>
      </c>
      <c r="D3521" s="137" t="s">
        <v>639</v>
      </c>
      <c r="E3521" s="139">
        <v>1980.72</v>
      </c>
      <c r="F3521" s="138"/>
      <c r="G3521" s="138"/>
    </row>
    <row r="3522" ht="15.75" customHeight="1" spans="1:7">
      <c r="A3522" s="139">
        <v>14162</v>
      </c>
      <c r="B3522" s="137" t="s">
        <v>4127</v>
      </c>
      <c r="C3522" s="137" t="s">
        <v>592</v>
      </c>
      <c r="D3522" s="137" t="s">
        <v>639</v>
      </c>
      <c r="E3522" s="139">
        <v>1977.84</v>
      </c>
      <c r="F3522" s="138"/>
      <c r="G3522" s="138"/>
    </row>
    <row r="3523" ht="15.75" customHeight="1" spans="1:7">
      <c r="A3523" s="139">
        <v>5052</v>
      </c>
      <c r="B3523" s="137" t="s">
        <v>4128</v>
      </c>
      <c r="C3523" s="137" t="s">
        <v>592</v>
      </c>
      <c r="D3523" s="137" t="s">
        <v>639</v>
      </c>
      <c r="E3523" s="139">
        <v>1475.75</v>
      </c>
      <c r="F3523" s="138"/>
      <c r="G3523" s="138"/>
    </row>
    <row r="3524" ht="15.75" customHeight="1" spans="1:7">
      <c r="A3524" s="139">
        <v>14166</v>
      </c>
      <c r="B3524" s="137" t="s">
        <v>4129</v>
      </c>
      <c r="C3524" s="137" t="s">
        <v>592</v>
      </c>
      <c r="D3524" s="137" t="s">
        <v>639</v>
      </c>
      <c r="E3524" s="139">
        <v>1494.49</v>
      </c>
      <c r="F3524" s="138"/>
      <c r="G3524" s="138"/>
    </row>
    <row r="3525" ht="15.75" customHeight="1" spans="1:7">
      <c r="A3525" s="139">
        <v>14165</v>
      </c>
      <c r="B3525" s="137" t="s">
        <v>4130</v>
      </c>
      <c r="C3525" s="137" t="s">
        <v>592</v>
      </c>
      <c r="D3525" s="137" t="s">
        <v>639</v>
      </c>
      <c r="E3525" s="139">
        <v>2070.4</v>
      </c>
      <c r="F3525" s="138"/>
      <c r="G3525" s="138"/>
    </row>
    <row r="3526" ht="15.75" customHeight="1" spans="1:7">
      <c r="A3526" s="139">
        <v>5050</v>
      </c>
      <c r="B3526" s="137" t="s">
        <v>4131</v>
      </c>
      <c r="C3526" s="137" t="s">
        <v>592</v>
      </c>
      <c r="D3526" s="137" t="s">
        <v>639</v>
      </c>
      <c r="E3526" s="139">
        <v>509.57</v>
      </c>
      <c r="F3526" s="138"/>
      <c r="G3526" s="138"/>
    </row>
    <row r="3527" ht="15.75" customHeight="1" spans="1:7">
      <c r="A3527" s="139">
        <v>12366</v>
      </c>
      <c r="B3527" s="137" t="s">
        <v>4132</v>
      </c>
      <c r="C3527" s="137" t="s">
        <v>592</v>
      </c>
      <c r="D3527" s="137" t="s">
        <v>639</v>
      </c>
      <c r="E3527" s="139">
        <v>1026.14</v>
      </c>
      <c r="F3527" s="138"/>
      <c r="G3527" s="138"/>
    </row>
    <row r="3528" ht="15.75" customHeight="1" spans="1:7">
      <c r="A3528" s="139">
        <v>5045</v>
      </c>
      <c r="B3528" s="137" t="s">
        <v>4133</v>
      </c>
      <c r="C3528" s="137" t="s">
        <v>592</v>
      </c>
      <c r="D3528" s="137" t="s">
        <v>639</v>
      </c>
      <c r="E3528" s="139">
        <v>1417.55</v>
      </c>
      <c r="F3528" s="138"/>
      <c r="G3528" s="138"/>
    </row>
    <row r="3529" ht="15.75" customHeight="1" spans="1:7">
      <c r="A3529" s="139">
        <v>5035</v>
      </c>
      <c r="B3529" s="137" t="s">
        <v>4134</v>
      </c>
      <c r="C3529" s="137" t="s">
        <v>592</v>
      </c>
      <c r="D3529" s="137" t="s">
        <v>639</v>
      </c>
      <c r="E3529" s="139">
        <v>1629.84</v>
      </c>
      <c r="F3529" s="138"/>
      <c r="G3529" s="138"/>
    </row>
    <row r="3530" ht="15.75" customHeight="1" spans="1:7">
      <c r="A3530" s="139">
        <v>41180</v>
      </c>
      <c r="B3530" s="137" t="s">
        <v>4135</v>
      </c>
      <c r="C3530" s="137" t="s">
        <v>592</v>
      </c>
      <c r="D3530" s="137" t="s">
        <v>639</v>
      </c>
      <c r="E3530" s="139">
        <v>3663.87</v>
      </c>
      <c r="F3530" s="138"/>
      <c r="G3530" s="138"/>
    </row>
    <row r="3531" ht="15.75" customHeight="1" spans="1:7">
      <c r="A3531" s="139">
        <v>41181</v>
      </c>
      <c r="B3531" s="137" t="s">
        <v>4136</v>
      </c>
      <c r="C3531" s="137" t="s">
        <v>592</v>
      </c>
      <c r="D3531" s="137" t="s">
        <v>639</v>
      </c>
      <c r="E3531" s="139">
        <v>4850.85</v>
      </c>
      <c r="F3531" s="138"/>
      <c r="G3531" s="138"/>
    </row>
    <row r="3532" ht="15.75" customHeight="1" spans="1:7">
      <c r="A3532" s="139">
        <v>41182</v>
      </c>
      <c r="B3532" s="137" t="s">
        <v>4137</v>
      </c>
      <c r="C3532" s="137" t="s">
        <v>592</v>
      </c>
      <c r="D3532" s="137" t="s">
        <v>639</v>
      </c>
      <c r="E3532" s="139">
        <v>6958.94</v>
      </c>
      <c r="F3532" s="138"/>
      <c r="G3532" s="138"/>
    </row>
    <row r="3533" ht="15.75" customHeight="1" spans="1:7">
      <c r="A3533" s="139">
        <v>41183</v>
      </c>
      <c r="B3533" s="137" t="s">
        <v>4138</v>
      </c>
      <c r="C3533" s="137" t="s">
        <v>592</v>
      </c>
      <c r="D3533" s="137" t="s">
        <v>639</v>
      </c>
      <c r="E3533" s="139">
        <v>8688.38</v>
      </c>
      <c r="F3533" s="138"/>
      <c r="G3533" s="138"/>
    </row>
    <row r="3534" ht="15.75" customHeight="1" spans="1:7">
      <c r="A3534" s="139">
        <v>41184</v>
      </c>
      <c r="B3534" s="137" t="s">
        <v>4139</v>
      </c>
      <c r="C3534" s="137" t="s">
        <v>592</v>
      </c>
      <c r="D3534" s="137" t="s">
        <v>639</v>
      </c>
      <c r="E3534" s="139">
        <v>13228.59</v>
      </c>
      <c r="F3534" s="138"/>
      <c r="G3534" s="138"/>
    </row>
    <row r="3535" ht="15.75" customHeight="1" spans="1:7">
      <c r="A3535" s="139">
        <v>41185</v>
      </c>
      <c r="B3535" s="137" t="s">
        <v>4140</v>
      </c>
      <c r="C3535" s="137" t="s">
        <v>592</v>
      </c>
      <c r="D3535" s="137" t="s">
        <v>639</v>
      </c>
      <c r="E3535" s="139">
        <v>4905.76</v>
      </c>
      <c r="F3535" s="138"/>
      <c r="G3535" s="138"/>
    </row>
    <row r="3536" ht="15.75" customHeight="1" spans="1:7">
      <c r="A3536" s="139">
        <v>41186</v>
      </c>
      <c r="B3536" s="137" t="s">
        <v>4141</v>
      </c>
      <c r="C3536" s="137" t="s">
        <v>592</v>
      </c>
      <c r="D3536" s="137" t="s">
        <v>639</v>
      </c>
      <c r="E3536" s="139">
        <v>6874.85</v>
      </c>
      <c r="F3536" s="138"/>
      <c r="G3536" s="138"/>
    </row>
    <row r="3537" ht="15.75" customHeight="1" spans="1:7">
      <c r="A3537" s="139">
        <v>41187</v>
      </c>
      <c r="B3537" s="137" t="s">
        <v>4142</v>
      </c>
      <c r="C3537" s="137" t="s">
        <v>592</v>
      </c>
      <c r="D3537" s="137" t="s">
        <v>639</v>
      </c>
      <c r="E3537" s="139">
        <v>9219.74</v>
      </c>
      <c r="F3537" s="138"/>
      <c r="G3537" s="138"/>
    </row>
    <row r="3538" ht="15.75" customHeight="1" spans="1:7">
      <c r="A3538" s="139">
        <v>41188</v>
      </c>
      <c r="B3538" s="137" t="s">
        <v>4143</v>
      </c>
      <c r="C3538" s="137" t="s">
        <v>592</v>
      </c>
      <c r="D3538" s="137" t="s">
        <v>639</v>
      </c>
      <c r="E3538" s="139">
        <v>11790</v>
      </c>
      <c r="F3538" s="138"/>
      <c r="G3538" s="138"/>
    </row>
    <row r="3539" ht="15.75" customHeight="1" spans="1:7">
      <c r="A3539" s="139">
        <v>5036</v>
      </c>
      <c r="B3539" s="137" t="s">
        <v>4144</v>
      </c>
      <c r="C3539" s="137" t="s">
        <v>592</v>
      </c>
      <c r="D3539" s="137" t="s">
        <v>639</v>
      </c>
      <c r="E3539" s="139">
        <v>2500.48</v>
      </c>
      <c r="F3539" s="138"/>
      <c r="G3539" s="138"/>
    </row>
    <row r="3540" ht="15.75" customHeight="1" spans="1:7">
      <c r="A3540" s="139">
        <v>41189</v>
      </c>
      <c r="B3540" s="137" t="s">
        <v>4145</v>
      </c>
      <c r="C3540" s="137" t="s">
        <v>592</v>
      </c>
      <c r="D3540" s="137" t="s">
        <v>639</v>
      </c>
      <c r="E3540" s="139">
        <v>15157.28</v>
      </c>
      <c r="F3540" s="138"/>
      <c r="G3540" s="138"/>
    </row>
    <row r="3541" ht="15.75" customHeight="1" spans="1:7">
      <c r="A3541" s="139">
        <v>41190</v>
      </c>
      <c r="B3541" s="137" t="s">
        <v>4146</v>
      </c>
      <c r="C3541" s="137" t="s">
        <v>592</v>
      </c>
      <c r="D3541" s="137" t="s">
        <v>639</v>
      </c>
      <c r="E3541" s="139">
        <v>5271.17</v>
      </c>
      <c r="F3541" s="138"/>
      <c r="G3541" s="138"/>
    </row>
    <row r="3542" ht="15.75" customHeight="1" spans="1:7">
      <c r="A3542" s="139">
        <v>41191</v>
      </c>
      <c r="B3542" s="137" t="s">
        <v>4147</v>
      </c>
      <c r="C3542" s="137" t="s">
        <v>592</v>
      </c>
      <c r="D3542" s="137" t="s">
        <v>639</v>
      </c>
      <c r="E3542" s="139">
        <v>8083.14</v>
      </c>
      <c r="F3542" s="138"/>
      <c r="G3542" s="138"/>
    </row>
    <row r="3543" ht="15.75" customHeight="1" spans="1:7">
      <c r="A3543" s="139">
        <v>41192</v>
      </c>
      <c r="B3543" s="137" t="s">
        <v>4148</v>
      </c>
      <c r="C3543" s="137" t="s">
        <v>592</v>
      </c>
      <c r="D3543" s="137" t="s">
        <v>639</v>
      </c>
      <c r="E3543" s="139">
        <v>8426.61</v>
      </c>
      <c r="F3543" s="138"/>
      <c r="G3543" s="138"/>
    </row>
    <row r="3544" ht="15.75" customHeight="1" spans="1:7">
      <c r="A3544" s="139">
        <v>41193</v>
      </c>
      <c r="B3544" s="137" t="s">
        <v>4149</v>
      </c>
      <c r="C3544" s="137" t="s">
        <v>592</v>
      </c>
      <c r="D3544" s="137" t="s">
        <v>639</v>
      </c>
      <c r="E3544" s="139">
        <v>13768.81</v>
      </c>
      <c r="F3544" s="138"/>
      <c r="G3544" s="138"/>
    </row>
    <row r="3545" ht="15.75" customHeight="1" spans="1:7">
      <c r="A3545" s="139">
        <v>41194</v>
      </c>
      <c r="B3545" s="137" t="s">
        <v>4150</v>
      </c>
      <c r="C3545" s="137" t="s">
        <v>592</v>
      </c>
      <c r="D3545" s="137" t="s">
        <v>639</v>
      </c>
      <c r="E3545" s="139">
        <v>16429.31</v>
      </c>
      <c r="F3545" s="138"/>
      <c r="G3545" s="138"/>
    </row>
    <row r="3546" ht="15.75" customHeight="1" spans="1:7">
      <c r="A3546" s="139">
        <v>5044</v>
      </c>
      <c r="B3546" s="137" t="s">
        <v>4151</v>
      </c>
      <c r="C3546" s="137" t="s">
        <v>592</v>
      </c>
      <c r="D3546" s="137" t="s">
        <v>639</v>
      </c>
      <c r="E3546" s="139">
        <v>884.06</v>
      </c>
      <c r="F3546" s="138"/>
      <c r="G3546" s="138"/>
    </row>
    <row r="3547" ht="15.75" customHeight="1" spans="1:7">
      <c r="A3547" s="139">
        <v>5059</v>
      </c>
      <c r="B3547" s="137" t="s">
        <v>4152</v>
      </c>
      <c r="C3547" s="137" t="s">
        <v>592</v>
      </c>
      <c r="D3547" s="137" t="s">
        <v>639</v>
      </c>
      <c r="E3547" s="139">
        <v>1057.23</v>
      </c>
      <c r="F3547" s="138"/>
      <c r="G3547" s="138"/>
    </row>
    <row r="3548" ht="15.75" customHeight="1" spans="1:7">
      <c r="A3548" s="139">
        <v>41201</v>
      </c>
      <c r="B3548" s="137" t="s">
        <v>4153</v>
      </c>
      <c r="C3548" s="137" t="s">
        <v>592</v>
      </c>
      <c r="D3548" s="137" t="s">
        <v>639</v>
      </c>
      <c r="E3548" s="139">
        <v>2145.56</v>
      </c>
      <c r="F3548" s="138"/>
      <c r="G3548" s="138"/>
    </row>
    <row r="3549" ht="15.75" customHeight="1" spans="1:7">
      <c r="A3549" s="139">
        <v>41199</v>
      </c>
      <c r="B3549" s="137" t="s">
        <v>4154</v>
      </c>
      <c r="C3549" s="137" t="s">
        <v>592</v>
      </c>
      <c r="D3549" s="137" t="s">
        <v>639</v>
      </c>
      <c r="E3549" s="139">
        <v>689.45</v>
      </c>
      <c r="F3549" s="138"/>
      <c r="G3549" s="138"/>
    </row>
    <row r="3550" ht="15.75" customHeight="1" spans="1:7">
      <c r="A3550" s="139">
        <v>5057</v>
      </c>
      <c r="B3550" s="137" t="s">
        <v>4155</v>
      </c>
      <c r="C3550" s="137" t="s">
        <v>592</v>
      </c>
      <c r="D3550" s="137" t="s">
        <v>639</v>
      </c>
      <c r="E3550" s="139">
        <v>933.39</v>
      </c>
      <c r="F3550" s="138"/>
      <c r="G3550" s="138"/>
    </row>
    <row r="3551" ht="15.75" customHeight="1" spans="1:7">
      <c r="A3551" s="139">
        <v>41200</v>
      </c>
      <c r="B3551" s="137" t="s">
        <v>4156</v>
      </c>
      <c r="C3551" s="137" t="s">
        <v>592</v>
      </c>
      <c r="D3551" s="137" t="s">
        <v>639</v>
      </c>
      <c r="E3551" s="139">
        <v>1341.91</v>
      </c>
      <c r="F3551" s="138"/>
      <c r="G3551" s="138"/>
    </row>
    <row r="3552" ht="15.75" customHeight="1" spans="1:7">
      <c r="A3552" s="139">
        <v>41205</v>
      </c>
      <c r="B3552" s="137" t="s">
        <v>4157</v>
      </c>
      <c r="C3552" s="137" t="s">
        <v>592</v>
      </c>
      <c r="D3552" s="137" t="s">
        <v>639</v>
      </c>
      <c r="E3552" s="139">
        <v>2486.54</v>
      </c>
      <c r="F3552" s="138"/>
      <c r="G3552" s="138"/>
    </row>
    <row r="3553" ht="15.75" customHeight="1" spans="1:7">
      <c r="A3553" s="139">
        <v>41202</v>
      </c>
      <c r="B3553" s="137" t="s">
        <v>4158</v>
      </c>
      <c r="C3553" s="137" t="s">
        <v>592</v>
      </c>
      <c r="D3553" s="137" t="s">
        <v>639</v>
      </c>
      <c r="E3553" s="139">
        <v>725.59</v>
      </c>
      <c r="F3553" s="138"/>
      <c r="G3553" s="138"/>
    </row>
    <row r="3554" ht="15.75" customHeight="1" spans="1:7">
      <c r="A3554" s="139">
        <v>41206</v>
      </c>
      <c r="B3554" s="137" t="s">
        <v>4159</v>
      </c>
      <c r="C3554" s="137" t="s">
        <v>592</v>
      </c>
      <c r="D3554" s="137" t="s">
        <v>639</v>
      </c>
      <c r="E3554" s="139">
        <v>3278.39</v>
      </c>
      <c r="F3554" s="138"/>
      <c r="G3554" s="138"/>
    </row>
    <row r="3555" ht="15.75" customHeight="1" spans="1:7">
      <c r="A3555" s="139">
        <v>12372</v>
      </c>
      <c r="B3555" s="137" t="s">
        <v>4160</v>
      </c>
      <c r="C3555" s="137" t="s">
        <v>592</v>
      </c>
      <c r="D3555" s="137" t="s">
        <v>639</v>
      </c>
      <c r="E3555" s="139">
        <v>761.87</v>
      </c>
      <c r="F3555" s="138"/>
      <c r="G3555" s="138"/>
    </row>
    <row r="3556" ht="15.75" customHeight="1" spans="1:7">
      <c r="A3556" s="139">
        <v>41207</v>
      </c>
      <c r="B3556" s="137" t="s">
        <v>4161</v>
      </c>
      <c r="C3556" s="137" t="s">
        <v>592</v>
      </c>
      <c r="D3556" s="137" t="s">
        <v>639</v>
      </c>
      <c r="E3556" s="139">
        <v>4413.37</v>
      </c>
      <c r="F3556" s="138"/>
      <c r="G3556" s="138"/>
    </row>
    <row r="3557" ht="15.75" customHeight="1" spans="1:7">
      <c r="A3557" s="139">
        <v>41203</v>
      </c>
      <c r="B3557" s="137" t="s">
        <v>4162</v>
      </c>
      <c r="C3557" s="137" t="s">
        <v>592</v>
      </c>
      <c r="D3557" s="137" t="s">
        <v>639</v>
      </c>
      <c r="E3557" s="139">
        <v>1162.31</v>
      </c>
      <c r="F3557" s="138"/>
      <c r="G3557" s="138"/>
    </row>
    <row r="3558" ht="15.75" customHeight="1" spans="1:7">
      <c r="A3558" s="139">
        <v>41204</v>
      </c>
      <c r="B3558" s="137" t="s">
        <v>4163</v>
      </c>
      <c r="C3558" s="137" t="s">
        <v>592</v>
      </c>
      <c r="D3558" s="137" t="s">
        <v>639</v>
      </c>
      <c r="E3558" s="139">
        <v>1643.22</v>
      </c>
      <c r="F3558" s="138"/>
      <c r="G3558" s="138"/>
    </row>
    <row r="3559" ht="15.75" customHeight="1" spans="1:7">
      <c r="A3559" s="139">
        <v>41210</v>
      </c>
      <c r="B3559" s="137" t="s">
        <v>4164</v>
      </c>
      <c r="C3559" s="137" t="s">
        <v>592</v>
      </c>
      <c r="D3559" s="137" t="s">
        <v>639</v>
      </c>
      <c r="E3559" s="139">
        <v>2744.95</v>
      </c>
      <c r="F3559" s="138"/>
      <c r="G3559" s="138"/>
    </row>
    <row r="3560" ht="15.75" customHeight="1" spans="1:7">
      <c r="A3560" s="139">
        <v>41208</v>
      </c>
      <c r="B3560" s="137" t="s">
        <v>4165</v>
      </c>
      <c r="C3560" s="137" t="s">
        <v>592</v>
      </c>
      <c r="D3560" s="137" t="s">
        <v>639</v>
      </c>
      <c r="E3560" s="139">
        <v>960.89</v>
      </c>
      <c r="F3560" s="138"/>
      <c r="G3560" s="138"/>
    </row>
    <row r="3561" ht="15.75" customHeight="1" spans="1:7">
      <c r="A3561" s="139">
        <v>41211</v>
      </c>
      <c r="B3561" s="137" t="s">
        <v>4166</v>
      </c>
      <c r="C3561" s="137" t="s">
        <v>592</v>
      </c>
      <c r="D3561" s="137" t="s">
        <v>639</v>
      </c>
      <c r="E3561" s="139">
        <v>3867.6</v>
      </c>
      <c r="F3561" s="138"/>
      <c r="G3561" s="138"/>
    </row>
    <row r="3562" ht="15.75" customHeight="1" spans="1:7">
      <c r="A3562" s="139">
        <v>13339</v>
      </c>
      <c r="B3562" s="137" t="s">
        <v>4167</v>
      </c>
      <c r="C3562" s="137" t="s">
        <v>592</v>
      </c>
      <c r="D3562" s="137" t="s">
        <v>639</v>
      </c>
      <c r="E3562" s="139">
        <v>1302.24</v>
      </c>
      <c r="F3562" s="138"/>
      <c r="G3562" s="138"/>
    </row>
    <row r="3563" ht="15.75" customHeight="1" spans="1:7">
      <c r="A3563" s="139">
        <v>41213</v>
      </c>
      <c r="B3563" s="137" t="s">
        <v>4168</v>
      </c>
      <c r="C3563" s="137" t="s">
        <v>592</v>
      </c>
      <c r="D3563" s="137" t="s">
        <v>639</v>
      </c>
      <c r="E3563" s="139">
        <v>8016.58</v>
      </c>
      <c r="F3563" s="138"/>
      <c r="G3563" s="138"/>
    </row>
    <row r="3564" ht="15.75" customHeight="1" spans="1:7">
      <c r="A3564" s="139">
        <v>41209</v>
      </c>
      <c r="B3564" s="137" t="s">
        <v>4169</v>
      </c>
      <c r="C3564" s="137" t="s">
        <v>592</v>
      </c>
      <c r="D3564" s="137" t="s">
        <v>639</v>
      </c>
      <c r="E3564" s="139">
        <v>1791.72</v>
      </c>
      <c r="F3564" s="138"/>
      <c r="G3564" s="138"/>
    </row>
    <row r="3565" ht="15.75" customHeight="1" spans="1:7">
      <c r="A3565" s="139">
        <v>41216</v>
      </c>
      <c r="B3565" s="137" t="s">
        <v>4170</v>
      </c>
      <c r="C3565" s="137" t="s">
        <v>592</v>
      </c>
      <c r="D3565" s="137" t="s">
        <v>639</v>
      </c>
      <c r="E3565" s="139">
        <v>3356.13</v>
      </c>
      <c r="F3565" s="138"/>
      <c r="G3565" s="138"/>
    </row>
    <row r="3566" ht="15.75" customHeight="1" spans="1:7">
      <c r="A3566" s="139">
        <v>41217</v>
      </c>
      <c r="B3566" s="137" t="s">
        <v>4171</v>
      </c>
      <c r="C3566" s="137" t="s">
        <v>592</v>
      </c>
      <c r="D3566" s="137" t="s">
        <v>639</v>
      </c>
      <c r="E3566" s="139">
        <v>5381.07</v>
      </c>
      <c r="F3566" s="138"/>
      <c r="G3566" s="138"/>
    </row>
    <row r="3567" ht="15.75" customHeight="1" spans="1:7">
      <c r="A3567" s="139">
        <v>41218</v>
      </c>
      <c r="B3567" s="137" t="s">
        <v>4172</v>
      </c>
      <c r="C3567" s="137" t="s">
        <v>592</v>
      </c>
      <c r="D3567" s="137" t="s">
        <v>639</v>
      </c>
      <c r="E3567" s="139">
        <v>7216.18</v>
      </c>
      <c r="F3567" s="138"/>
      <c r="G3567" s="138"/>
    </row>
    <row r="3568" ht="15.75" customHeight="1" spans="1:7">
      <c r="A3568" s="139">
        <v>41214</v>
      </c>
      <c r="B3568" s="137" t="s">
        <v>4173</v>
      </c>
      <c r="C3568" s="137" t="s">
        <v>592</v>
      </c>
      <c r="D3568" s="137" t="s">
        <v>639</v>
      </c>
      <c r="E3568" s="139">
        <v>1521.52</v>
      </c>
      <c r="F3568" s="138"/>
      <c r="G3568" s="138"/>
    </row>
    <row r="3569" ht="15.75" customHeight="1" spans="1:7">
      <c r="A3569" s="139">
        <v>41215</v>
      </c>
      <c r="B3569" s="137" t="s">
        <v>4174</v>
      </c>
      <c r="C3569" s="137" t="s">
        <v>592</v>
      </c>
      <c r="D3569" s="137" t="s">
        <v>639</v>
      </c>
      <c r="E3569" s="139">
        <v>2290.85</v>
      </c>
      <c r="F3569" s="138"/>
      <c r="G3569" s="138"/>
    </row>
    <row r="3570" ht="15.75" customHeight="1" spans="1:7">
      <c r="A3570" s="139">
        <v>41221</v>
      </c>
      <c r="B3570" s="137" t="s">
        <v>4175</v>
      </c>
      <c r="C3570" s="137" t="s">
        <v>592</v>
      </c>
      <c r="D3570" s="137" t="s">
        <v>639</v>
      </c>
      <c r="E3570" s="139">
        <v>6633.2</v>
      </c>
      <c r="F3570" s="138"/>
      <c r="G3570" s="138"/>
    </row>
    <row r="3571" ht="15.75" customHeight="1" spans="1:7">
      <c r="A3571" s="139">
        <v>41222</v>
      </c>
      <c r="B3571" s="137" t="s">
        <v>4176</v>
      </c>
      <c r="C3571" s="137" t="s">
        <v>592</v>
      </c>
      <c r="D3571" s="137" t="s">
        <v>639</v>
      </c>
      <c r="E3571" s="139">
        <v>9492.19</v>
      </c>
      <c r="F3571" s="138"/>
      <c r="G3571" s="138"/>
    </row>
    <row r="3572" ht="15.75" customHeight="1" spans="1:7">
      <c r="A3572" s="139">
        <v>41195</v>
      </c>
      <c r="B3572" s="137" t="s">
        <v>4177</v>
      </c>
      <c r="C3572" s="137" t="s">
        <v>592</v>
      </c>
      <c r="D3572" s="137" t="s">
        <v>639</v>
      </c>
      <c r="E3572" s="139">
        <v>487.87</v>
      </c>
      <c r="F3572" s="138"/>
      <c r="G3572" s="138"/>
    </row>
    <row r="3573" ht="15.75" customHeight="1" spans="1:7">
      <c r="A3573" s="139">
        <v>41198</v>
      </c>
      <c r="B3573" s="137" t="s">
        <v>4178</v>
      </c>
      <c r="C3573" s="137" t="s">
        <v>592</v>
      </c>
      <c r="D3573" s="137" t="s">
        <v>639</v>
      </c>
      <c r="E3573" s="139">
        <v>1906.48</v>
      </c>
      <c r="F3573" s="138"/>
      <c r="G3573" s="138"/>
    </row>
    <row r="3574" ht="15.75" customHeight="1" spans="1:7">
      <c r="A3574" s="139">
        <v>41196</v>
      </c>
      <c r="B3574" s="137" t="s">
        <v>4179</v>
      </c>
      <c r="C3574" s="137" t="s">
        <v>592</v>
      </c>
      <c r="D3574" s="137" t="s">
        <v>639</v>
      </c>
      <c r="E3574" s="139">
        <v>604.74</v>
      </c>
      <c r="F3574" s="138"/>
      <c r="G3574" s="138"/>
    </row>
    <row r="3575" ht="15.75" customHeight="1" spans="1:7">
      <c r="A3575" s="139">
        <v>5033</v>
      </c>
      <c r="B3575" s="137" t="s">
        <v>4180</v>
      </c>
      <c r="C3575" s="137" t="s">
        <v>592</v>
      </c>
      <c r="D3575" s="137" t="s">
        <v>639</v>
      </c>
      <c r="E3575" s="139">
        <v>794</v>
      </c>
      <c r="F3575" s="138"/>
      <c r="G3575" s="138"/>
    </row>
    <row r="3576" ht="15.75" customHeight="1" spans="1:7">
      <c r="A3576" s="139">
        <v>41197</v>
      </c>
      <c r="B3576" s="137" t="s">
        <v>4181</v>
      </c>
      <c r="C3576" s="137" t="s">
        <v>592</v>
      </c>
      <c r="D3576" s="137" t="s">
        <v>639</v>
      </c>
      <c r="E3576" s="139">
        <v>1179.38</v>
      </c>
      <c r="F3576" s="138"/>
      <c r="G3576" s="138"/>
    </row>
    <row r="3577" ht="15.75" customHeight="1" spans="1:7">
      <c r="A3577" s="139">
        <v>12388</v>
      </c>
      <c r="B3577" s="137" t="s">
        <v>4182</v>
      </c>
      <c r="C3577" s="137" t="s">
        <v>592</v>
      </c>
      <c r="D3577" s="137" t="s">
        <v>639</v>
      </c>
      <c r="E3577" s="139">
        <v>301.63</v>
      </c>
      <c r="F3577" s="138"/>
      <c r="G3577" s="138"/>
    </row>
    <row r="3578" ht="15.75" customHeight="1" spans="1:7">
      <c r="A3578" s="139">
        <v>2731</v>
      </c>
      <c r="B3578" s="137" t="s">
        <v>4183</v>
      </c>
      <c r="C3578" s="137" t="s">
        <v>474</v>
      </c>
      <c r="D3578" s="137" t="s">
        <v>593</v>
      </c>
      <c r="E3578" s="139">
        <v>107.5</v>
      </c>
      <c r="F3578" s="138"/>
      <c r="G3578" s="138"/>
    </row>
    <row r="3579" ht="15.75" customHeight="1" spans="1:7">
      <c r="A3579" s="139">
        <v>41457</v>
      </c>
      <c r="B3579" s="137" t="s">
        <v>4184</v>
      </c>
      <c r="C3579" s="137" t="s">
        <v>592</v>
      </c>
      <c r="D3579" s="137" t="s">
        <v>639</v>
      </c>
      <c r="E3579" s="139">
        <v>1692.38</v>
      </c>
      <c r="F3579" s="138"/>
      <c r="G3579" s="138"/>
    </row>
    <row r="3580" ht="15.75" customHeight="1" spans="1:7">
      <c r="A3580" s="139">
        <v>41458</v>
      </c>
      <c r="B3580" s="137" t="s">
        <v>4185</v>
      </c>
      <c r="C3580" s="137" t="s">
        <v>592</v>
      </c>
      <c r="D3580" s="137" t="s">
        <v>639</v>
      </c>
      <c r="E3580" s="139">
        <v>2362.64</v>
      </c>
      <c r="F3580" s="138"/>
      <c r="G3580" s="138"/>
    </row>
    <row r="3581" ht="15.75" customHeight="1" spans="1:7">
      <c r="A3581" s="139">
        <v>41459</v>
      </c>
      <c r="B3581" s="137" t="s">
        <v>4186</v>
      </c>
      <c r="C3581" s="137" t="s">
        <v>592</v>
      </c>
      <c r="D3581" s="137" t="s">
        <v>639</v>
      </c>
      <c r="E3581" s="139">
        <v>3295.71</v>
      </c>
      <c r="F3581" s="138"/>
      <c r="G3581" s="138"/>
    </row>
    <row r="3582" ht="15.75" customHeight="1" spans="1:7">
      <c r="A3582" s="139">
        <v>41461</v>
      </c>
      <c r="B3582" s="137" t="s">
        <v>4187</v>
      </c>
      <c r="C3582" s="137" t="s">
        <v>592</v>
      </c>
      <c r="D3582" s="137" t="s">
        <v>639</v>
      </c>
      <c r="E3582" s="139">
        <v>4493.53</v>
      </c>
      <c r="F3582" s="138"/>
      <c r="G3582" s="138"/>
    </row>
    <row r="3583" ht="15.75" customHeight="1" spans="1:7">
      <c r="A3583" s="139">
        <v>44537</v>
      </c>
      <c r="B3583" s="137" t="s">
        <v>4188</v>
      </c>
      <c r="C3583" s="137" t="s">
        <v>1649</v>
      </c>
      <c r="D3583" s="137" t="s">
        <v>593</v>
      </c>
      <c r="E3583" s="139">
        <v>393.99</v>
      </c>
      <c r="F3583" s="138"/>
      <c r="G3583" s="138"/>
    </row>
    <row r="3584" ht="15.75" customHeight="1" spans="1:7">
      <c r="A3584" s="139">
        <v>11844</v>
      </c>
      <c r="B3584" s="137" t="s">
        <v>4189</v>
      </c>
      <c r="C3584" s="137" t="s">
        <v>474</v>
      </c>
      <c r="D3584" s="137" t="s">
        <v>593</v>
      </c>
      <c r="E3584" s="139">
        <v>58.79</v>
      </c>
      <c r="F3584" s="138"/>
      <c r="G3584" s="138"/>
    </row>
    <row r="3585" ht="15.75" customHeight="1" spans="1:7">
      <c r="A3585" s="139">
        <v>4465</v>
      </c>
      <c r="B3585" s="137" t="s">
        <v>4190</v>
      </c>
      <c r="C3585" s="137" t="s">
        <v>474</v>
      </c>
      <c r="D3585" s="137" t="s">
        <v>593</v>
      </c>
      <c r="E3585" s="139">
        <v>48.85</v>
      </c>
      <c r="F3585" s="138"/>
      <c r="G3585" s="138"/>
    </row>
    <row r="3586" ht="15.75" customHeight="1" spans="1:7">
      <c r="A3586" s="139">
        <v>35273</v>
      </c>
      <c r="B3586" s="137" t="s">
        <v>4191</v>
      </c>
      <c r="C3586" s="137" t="s">
        <v>474</v>
      </c>
      <c r="D3586" s="137" t="s">
        <v>593</v>
      </c>
      <c r="E3586" s="139">
        <v>58.59</v>
      </c>
      <c r="F3586" s="138"/>
      <c r="G3586" s="138"/>
    </row>
    <row r="3587" ht="15.75" customHeight="1" spans="1:7">
      <c r="A3587" s="139">
        <v>4470</v>
      </c>
      <c r="B3587" s="137" t="s">
        <v>4192</v>
      </c>
      <c r="C3587" s="137" t="s">
        <v>474</v>
      </c>
      <c r="D3587" s="137" t="s">
        <v>593</v>
      </c>
      <c r="E3587" s="139">
        <v>135.21</v>
      </c>
      <c r="F3587" s="138"/>
      <c r="G3587" s="138"/>
    </row>
    <row r="3588" ht="15.75" customHeight="1" spans="1:7">
      <c r="A3588" s="139">
        <v>20204</v>
      </c>
      <c r="B3588" s="137" t="s">
        <v>4193</v>
      </c>
      <c r="C3588" s="137" t="s">
        <v>474</v>
      </c>
      <c r="D3588" s="137" t="s">
        <v>593</v>
      </c>
      <c r="E3588" s="139">
        <v>90.14</v>
      </c>
      <c r="F3588" s="138"/>
      <c r="G3588" s="138"/>
    </row>
    <row r="3589" ht="15.75" customHeight="1" spans="1:7">
      <c r="A3589" s="139">
        <v>20208</v>
      </c>
      <c r="B3589" s="137" t="s">
        <v>4194</v>
      </c>
      <c r="C3589" s="137" t="s">
        <v>474</v>
      </c>
      <c r="D3589" s="137" t="s">
        <v>593</v>
      </c>
      <c r="E3589" s="139">
        <v>121.69</v>
      </c>
      <c r="F3589" s="138"/>
      <c r="G3589" s="138"/>
    </row>
    <row r="3590" ht="15.75" customHeight="1" spans="1:7">
      <c r="A3590" s="139">
        <v>4437</v>
      </c>
      <c r="B3590" s="137" t="s">
        <v>4195</v>
      </c>
      <c r="C3590" s="137" t="s">
        <v>474</v>
      </c>
      <c r="D3590" s="137" t="s">
        <v>593</v>
      </c>
      <c r="E3590" s="139">
        <v>101.41</v>
      </c>
      <c r="F3590" s="138"/>
      <c r="G3590" s="138"/>
    </row>
    <row r="3591" ht="15.75" customHeight="1" spans="1:7">
      <c r="A3591" s="139">
        <v>14580</v>
      </c>
      <c r="B3591" s="137" t="s">
        <v>4196</v>
      </c>
      <c r="C3591" s="137" t="s">
        <v>474</v>
      </c>
      <c r="D3591" s="137" t="s">
        <v>593</v>
      </c>
      <c r="E3591" s="139">
        <v>101.41</v>
      </c>
      <c r="F3591" s="138"/>
      <c r="G3591" s="138"/>
    </row>
    <row r="3592" ht="15.75" customHeight="1" spans="1:7">
      <c r="A3592" s="139">
        <v>40304</v>
      </c>
      <c r="B3592" s="137" t="s">
        <v>4197</v>
      </c>
      <c r="C3592" s="137" t="s">
        <v>642</v>
      </c>
      <c r="D3592" s="137" t="s">
        <v>593</v>
      </c>
      <c r="E3592" s="139">
        <v>20.65</v>
      </c>
      <c r="F3592" s="138"/>
      <c r="G3592" s="138"/>
    </row>
    <row r="3593" ht="15.75" customHeight="1" spans="1:7">
      <c r="A3593" s="139">
        <v>5065</v>
      </c>
      <c r="B3593" s="137" t="s">
        <v>4198</v>
      </c>
      <c r="C3593" s="137" t="s">
        <v>642</v>
      </c>
      <c r="D3593" s="137" t="s">
        <v>593</v>
      </c>
      <c r="E3593" s="139">
        <v>31.83</v>
      </c>
      <c r="F3593" s="138"/>
      <c r="G3593" s="138"/>
    </row>
    <row r="3594" ht="15.75" customHeight="1" spans="1:7">
      <c r="A3594" s="139">
        <v>5072</v>
      </c>
      <c r="B3594" s="137" t="s">
        <v>4199</v>
      </c>
      <c r="C3594" s="137" t="s">
        <v>642</v>
      </c>
      <c r="D3594" s="137" t="s">
        <v>593</v>
      </c>
      <c r="E3594" s="139">
        <v>29.44</v>
      </c>
      <c r="F3594" s="138"/>
      <c r="G3594" s="138"/>
    </row>
    <row r="3595" ht="15.75" customHeight="1" spans="1:7">
      <c r="A3595" s="139">
        <v>5066</v>
      </c>
      <c r="B3595" s="137" t="s">
        <v>4200</v>
      </c>
      <c r="C3595" s="137" t="s">
        <v>642</v>
      </c>
      <c r="D3595" s="137" t="s">
        <v>593</v>
      </c>
      <c r="E3595" s="139">
        <v>22.05</v>
      </c>
      <c r="F3595" s="138"/>
      <c r="G3595" s="138"/>
    </row>
    <row r="3596" ht="15.75" customHeight="1" spans="1:7">
      <c r="A3596" s="139">
        <v>5063</v>
      </c>
      <c r="B3596" s="137" t="s">
        <v>4201</v>
      </c>
      <c r="C3596" s="137" t="s">
        <v>642</v>
      </c>
      <c r="D3596" s="137" t="s">
        <v>593</v>
      </c>
      <c r="E3596" s="139">
        <v>19.97</v>
      </c>
      <c r="F3596" s="138"/>
      <c r="G3596" s="138"/>
    </row>
    <row r="3597" ht="15.75" customHeight="1" spans="1:7">
      <c r="A3597" s="139">
        <v>20247</v>
      </c>
      <c r="B3597" s="137" t="s">
        <v>4202</v>
      </c>
      <c r="C3597" s="137" t="s">
        <v>642</v>
      </c>
      <c r="D3597" s="137" t="s">
        <v>593</v>
      </c>
      <c r="E3597" s="139">
        <v>18.53</v>
      </c>
      <c r="F3597" s="138"/>
      <c r="G3597" s="138"/>
    </row>
    <row r="3598" ht="15.75" customHeight="1" spans="1:7">
      <c r="A3598" s="139">
        <v>5074</v>
      </c>
      <c r="B3598" s="137" t="s">
        <v>4203</v>
      </c>
      <c r="C3598" s="137" t="s">
        <v>642</v>
      </c>
      <c r="D3598" s="137" t="s">
        <v>593</v>
      </c>
      <c r="E3598" s="139">
        <v>18.75</v>
      </c>
      <c r="F3598" s="138"/>
      <c r="G3598" s="138"/>
    </row>
    <row r="3599" ht="15.75" customHeight="1" spans="1:7">
      <c r="A3599" s="139">
        <v>5067</v>
      </c>
      <c r="B3599" s="137" t="s">
        <v>4204</v>
      </c>
      <c r="C3599" s="137" t="s">
        <v>642</v>
      </c>
      <c r="D3599" s="137" t="s">
        <v>593</v>
      </c>
      <c r="E3599" s="139">
        <v>17.83</v>
      </c>
      <c r="F3599" s="138"/>
      <c r="G3599" s="138"/>
    </row>
    <row r="3600" ht="15.75" customHeight="1" spans="1:7">
      <c r="A3600" s="139">
        <v>5078</v>
      </c>
      <c r="B3600" s="137" t="s">
        <v>4205</v>
      </c>
      <c r="C3600" s="137" t="s">
        <v>642</v>
      </c>
      <c r="D3600" s="137" t="s">
        <v>593</v>
      </c>
      <c r="E3600" s="139">
        <v>17.63</v>
      </c>
      <c r="F3600" s="138"/>
      <c r="G3600" s="138"/>
    </row>
    <row r="3601" ht="15.75" customHeight="1" spans="1:7">
      <c r="A3601" s="139">
        <v>5068</v>
      </c>
      <c r="B3601" s="137" t="s">
        <v>4206</v>
      </c>
      <c r="C3601" s="137" t="s">
        <v>642</v>
      </c>
      <c r="D3601" s="137" t="s">
        <v>593</v>
      </c>
      <c r="E3601" s="139">
        <v>16.73</v>
      </c>
      <c r="F3601" s="138"/>
      <c r="G3601" s="138"/>
    </row>
    <row r="3602" ht="15.75" customHeight="1" spans="1:7">
      <c r="A3602" s="139">
        <v>5073</v>
      </c>
      <c r="B3602" s="137" t="s">
        <v>4207</v>
      </c>
      <c r="C3602" s="137" t="s">
        <v>642</v>
      </c>
      <c r="D3602" s="137" t="s">
        <v>593</v>
      </c>
      <c r="E3602" s="139">
        <v>17.05</v>
      </c>
      <c r="F3602" s="138"/>
      <c r="G3602" s="138"/>
    </row>
    <row r="3603" ht="15.75" customHeight="1" spans="1:7">
      <c r="A3603" s="139">
        <v>5069</v>
      </c>
      <c r="B3603" s="137" t="s">
        <v>4208</v>
      </c>
      <c r="C3603" s="137" t="s">
        <v>642</v>
      </c>
      <c r="D3603" s="137" t="s">
        <v>593</v>
      </c>
      <c r="E3603" s="139">
        <v>17.05</v>
      </c>
      <c r="F3603" s="138"/>
      <c r="G3603" s="138"/>
    </row>
    <row r="3604" ht="15.75" customHeight="1" spans="1:7">
      <c r="A3604" s="139">
        <v>5070</v>
      </c>
      <c r="B3604" s="137" t="s">
        <v>4209</v>
      </c>
      <c r="C3604" s="137" t="s">
        <v>642</v>
      </c>
      <c r="D3604" s="137" t="s">
        <v>593</v>
      </c>
      <c r="E3604" s="139">
        <v>17.24</v>
      </c>
      <c r="F3604" s="138"/>
      <c r="G3604" s="138"/>
    </row>
    <row r="3605" ht="15.75" customHeight="1" spans="1:7">
      <c r="A3605" s="139">
        <v>5071</v>
      </c>
      <c r="B3605" s="137" t="s">
        <v>4210</v>
      </c>
      <c r="C3605" s="137" t="s">
        <v>642</v>
      </c>
      <c r="D3605" s="137" t="s">
        <v>593</v>
      </c>
      <c r="E3605" s="139">
        <v>16.73</v>
      </c>
      <c r="F3605" s="138"/>
      <c r="G3605" s="138"/>
    </row>
    <row r="3606" ht="15.75" customHeight="1" spans="1:7">
      <c r="A3606" s="139">
        <v>5061</v>
      </c>
      <c r="B3606" s="137" t="s">
        <v>4211</v>
      </c>
      <c r="C3606" s="137" t="s">
        <v>642</v>
      </c>
      <c r="D3606" s="137" t="s">
        <v>599</v>
      </c>
      <c r="E3606" s="139">
        <v>16.45</v>
      </c>
      <c r="F3606" s="138"/>
      <c r="G3606" s="138"/>
    </row>
    <row r="3607" ht="15.75" customHeight="1" spans="1:7">
      <c r="A3607" s="139">
        <v>5075</v>
      </c>
      <c r="B3607" s="137" t="s">
        <v>4212</v>
      </c>
      <c r="C3607" s="137" t="s">
        <v>642</v>
      </c>
      <c r="D3607" s="137" t="s">
        <v>593</v>
      </c>
      <c r="E3607" s="139">
        <v>16.73</v>
      </c>
      <c r="F3607" s="138"/>
      <c r="G3607" s="138"/>
    </row>
    <row r="3608" ht="15.75" customHeight="1" spans="1:7">
      <c r="A3608" s="139">
        <v>39027</v>
      </c>
      <c r="B3608" s="137" t="s">
        <v>4213</v>
      </c>
      <c r="C3608" s="137" t="s">
        <v>642</v>
      </c>
      <c r="D3608" s="137" t="s">
        <v>593</v>
      </c>
      <c r="E3608" s="139">
        <v>16.72</v>
      </c>
      <c r="F3608" s="138"/>
      <c r="G3608" s="138"/>
    </row>
    <row r="3609" ht="15.75" customHeight="1" spans="1:7">
      <c r="A3609" s="139">
        <v>5062</v>
      </c>
      <c r="B3609" s="137" t="s">
        <v>4214</v>
      </c>
      <c r="C3609" s="137" t="s">
        <v>642</v>
      </c>
      <c r="D3609" s="137" t="s">
        <v>593</v>
      </c>
      <c r="E3609" s="139">
        <v>16.95</v>
      </c>
      <c r="F3609" s="138"/>
      <c r="G3609" s="138"/>
    </row>
    <row r="3610" ht="15.75" customHeight="1" spans="1:7">
      <c r="A3610" s="139">
        <v>40568</v>
      </c>
      <c r="B3610" s="137" t="s">
        <v>4215</v>
      </c>
      <c r="C3610" s="137" t="s">
        <v>642</v>
      </c>
      <c r="D3610" s="137" t="s">
        <v>593</v>
      </c>
      <c r="E3610" s="139">
        <v>16.86</v>
      </c>
      <c r="F3610" s="138"/>
      <c r="G3610" s="138"/>
    </row>
    <row r="3611" ht="15.75" customHeight="1" spans="1:7">
      <c r="A3611" s="139">
        <v>39026</v>
      </c>
      <c r="B3611" s="137" t="s">
        <v>4216</v>
      </c>
      <c r="C3611" s="137" t="s">
        <v>642</v>
      </c>
      <c r="D3611" s="137" t="s">
        <v>593</v>
      </c>
      <c r="E3611" s="139">
        <v>18.81</v>
      </c>
      <c r="F3611" s="138"/>
      <c r="G3611" s="138"/>
    </row>
    <row r="3612" ht="15.75" customHeight="1" spans="1:7">
      <c r="A3612" s="139">
        <v>42431</v>
      </c>
      <c r="B3612" s="137" t="s">
        <v>4217</v>
      </c>
      <c r="C3612" s="137" t="s">
        <v>592</v>
      </c>
      <c r="D3612" s="137" t="s">
        <v>639</v>
      </c>
      <c r="E3612" s="139">
        <v>3957.85</v>
      </c>
      <c r="F3612" s="138"/>
      <c r="G3612" s="138"/>
    </row>
    <row r="3613" ht="15.75" customHeight="1" spans="1:7">
      <c r="A3613" s="139">
        <v>44074</v>
      </c>
      <c r="B3613" s="137" t="s">
        <v>4218</v>
      </c>
      <c r="C3613" s="137" t="s">
        <v>644</v>
      </c>
      <c r="D3613" s="137" t="s">
        <v>593</v>
      </c>
      <c r="E3613" s="139">
        <v>629.32</v>
      </c>
      <c r="F3613" s="138"/>
      <c r="G3613" s="138"/>
    </row>
    <row r="3614" ht="15.75" customHeight="1" spans="1:7">
      <c r="A3614" s="139">
        <v>44072</v>
      </c>
      <c r="B3614" s="137" t="s">
        <v>4219</v>
      </c>
      <c r="C3614" s="137" t="s">
        <v>644</v>
      </c>
      <c r="D3614" s="137" t="s">
        <v>593</v>
      </c>
      <c r="E3614" s="139">
        <v>134.57</v>
      </c>
      <c r="F3614" s="138"/>
      <c r="G3614" s="138"/>
    </row>
    <row r="3615" ht="15.75" customHeight="1" spans="1:7">
      <c r="A3615" s="139">
        <v>511</v>
      </c>
      <c r="B3615" s="137" t="s">
        <v>4220</v>
      </c>
      <c r="C3615" s="137" t="s">
        <v>644</v>
      </c>
      <c r="D3615" s="137" t="s">
        <v>599</v>
      </c>
      <c r="E3615" s="139">
        <v>22.86</v>
      </c>
      <c r="F3615" s="138"/>
      <c r="G3615" s="138"/>
    </row>
    <row r="3616" ht="15.75" customHeight="1" spans="1:7">
      <c r="A3616" s="139">
        <v>37540</v>
      </c>
      <c r="B3616" s="137" t="s">
        <v>4221</v>
      </c>
      <c r="C3616" s="137" t="s">
        <v>592</v>
      </c>
      <c r="D3616" s="137" t="s">
        <v>593</v>
      </c>
      <c r="E3616" s="139">
        <v>94554.66</v>
      </c>
      <c r="F3616" s="138"/>
      <c r="G3616" s="138"/>
    </row>
    <row r="3617" ht="15.75" customHeight="1" spans="1:7">
      <c r="A3617" s="139">
        <v>37548</v>
      </c>
      <c r="B3617" s="137" t="s">
        <v>4222</v>
      </c>
      <c r="C3617" s="137" t="s">
        <v>592</v>
      </c>
      <c r="D3617" s="137" t="s">
        <v>593</v>
      </c>
      <c r="E3617" s="139">
        <v>125331.73</v>
      </c>
      <c r="F3617" s="138"/>
      <c r="G3617" s="138"/>
    </row>
    <row r="3618" ht="15.75" customHeight="1" spans="1:7">
      <c r="A3618" s="139">
        <v>39828</v>
      </c>
      <c r="B3618" s="137" t="s">
        <v>4223</v>
      </c>
      <c r="C3618" s="137" t="s">
        <v>592</v>
      </c>
      <c r="D3618" s="137" t="s">
        <v>593</v>
      </c>
      <c r="E3618" s="139">
        <v>751.87</v>
      </c>
      <c r="F3618" s="138"/>
      <c r="G3618" s="138"/>
    </row>
    <row r="3619" ht="15.75" customHeight="1" spans="1:7">
      <c r="A3619" s="139">
        <v>38392</v>
      </c>
      <c r="B3619" s="137" t="s">
        <v>4224</v>
      </c>
      <c r="C3619" s="137" t="s">
        <v>592</v>
      </c>
      <c r="D3619" s="137" t="s">
        <v>593</v>
      </c>
      <c r="E3619" s="139">
        <v>60.34</v>
      </c>
      <c r="F3619" s="138"/>
      <c r="G3619" s="138"/>
    </row>
    <row r="3620" ht="15.75" customHeight="1" spans="1:7">
      <c r="A3620" s="139">
        <v>11735</v>
      </c>
      <c r="B3620" s="137" t="s">
        <v>4225</v>
      </c>
      <c r="C3620" s="137" t="s">
        <v>592</v>
      </c>
      <c r="D3620" s="137" t="s">
        <v>593</v>
      </c>
      <c r="E3620" s="139">
        <v>7.66</v>
      </c>
      <c r="F3620" s="138"/>
      <c r="G3620" s="138"/>
    </row>
    <row r="3621" ht="15.75" customHeight="1" spans="1:7">
      <c r="A3621" s="139">
        <v>11737</v>
      </c>
      <c r="B3621" s="137" t="s">
        <v>4226</v>
      </c>
      <c r="C3621" s="137" t="s">
        <v>592</v>
      </c>
      <c r="D3621" s="137" t="s">
        <v>593</v>
      </c>
      <c r="E3621" s="139">
        <v>10.87</v>
      </c>
      <c r="F3621" s="138"/>
      <c r="G3621" s="138"/>
    </row>
    <row r="3622" ht="15.75" customHeight="1" spans="1:7">
      <c r="A3622" s="139">
        <v>11738</v>
      </c>
      <c r="B3622" s="137" t="s">
        <v>4227</v>
      </c>
      <c r="C3622" s="137" t="s">
        <v>592</v>
      </c>
      <c r="D3622" s="137" t="s">
        <v>593</v>
      </c>
      <c r="E3622" s="139">
        <v>13.7</v>
      </c>
      <c r="F3622" s="138"/>
      <c r="G3622" s="138"/>
    </row>
    <row r="3623" ht="15.75" customHeight="1" spans="1:7">
      <c r="A3623" s="139">
        <v>36143</v>
      </c>
      <c r="B3623" s="137" t="s">
        <v>4228</v>
      </c>
      <c r="C3623" s="137" t="s">
        <v>592</v>
      </c>
      <c r="D3623" s="137" t="s">
        <v>593</v>
      </c>
      <c r="E3623" s="139">
        <v>33.21</v>
      </c>
      <c r="F3623" s="138"/>
      <c r="G3623" s="138"/>
    </row>
    <row r="3624" ht="15.75" customHeight="1" spans="1:7">
      <c r="A3624" s="139">
        <v>36142</v>
      </c>
      <c r="B3624" s="137" t="s">
        <v>4229</v>
      </c>
      <c r="C3624" s="137" t="s">
        <v>592</v>
      </c>
      <c r="D3624" s="137" t="s">
        <v>593</v>
      </c>
      <c r="E3624" s="139">
        <v>2.43</v>
      </c>
      <c r="F3624" s="138"/>
      <c r="G3624" s="138"/>
    </row>
    <row r="3625" ht="15.75" customHeight="1" spans="1:7">
      <c r="A3625" s="139">
        <v>36146</v>
      </c>
      <c r="B3625" s="137" t="s">
        <v>4230</v>
      </c>
      <c r="C3625" s="137" t="s">
        <v>592</v>
      </c>
      <c r="D3625" s="137" t="s">
        <v>593</v>
      </c>
      <c r="E3625" s="139">
        <v>275.4</v>
      </c>
      <c r="F3625" s="138"/>
      <c r="G3625" s="138"/>
    </row>
    <row r="3626" ht="15.75" customHeight="1" spans="1:7">
      <c r="A3626" s="139">
        <v>39015</v>
      </c>
      <c r="B3626" s="137" t="s">
        <v>4231</v>
      </c>
      <c r="C3626" s="137" t="s">
        <v>592</v>
      </c>
      <c r="D3626" s="137" t="s">
        <v>599</v>
      </c>
      <c r="E3626" s="139">
        <v>0.8</v>
      </c>
      <c r="F3626" s="138"/>
      <c r="G3626" s="138"/>
    </row>
    <row r="3627" ht="15.75" customHeight="1" spans="1:7">
      <c r="A3627" s="139">
        <v>38377</v>
      </c>
      <c r="B3627" s="137" t="s">
        <v>4232</v>
      </c>
      <c r="C3627" s="137" t="s">
        <v>592</v>
      </c>
      <c r="D3627" s="137" t="s">
        <v>593</v>
      </c>
      <c r="E3627" s="139">
        <v>33.97</v>
      </c>
      <c r="F3627" s="138"/>
      <c r="G3627" s="138"/>
    </row>
    <row r="3628" ht="15.75" customHeight="1" spans="1:7">
      <c r="A3628" s="139">
        <v>38376</v>
      </c>
      <c r="B3628" s="137" t="s">
        <v>4233</v>
      </c>
      <c r="C3628" s="137" t="s">
        <v>592</v>
      </c>
      <c r="D3628" s="137" t="s">
        <v>593</v>
      </c>
      <c r="E3628" s="139">
        <v>38.73</v>
      </c>
      <c r="F3628" s="138"/>
      <c r="G3628" s="138"/>
    </row>
    <row r="3629" ht="15.75" customHeight="1" spans="1:7">
      <c r="A3629" s="139">
        <v>38116</v>
      </c>
      <c r="B3629" s="137" t="s">
        <v>4234</v>
      </c>
      <c r="C3629" s="137" t="s">
        <v>592</v>
      </c>
      <c r="D3629" s="137" t="s">
        <v>593</v>
      </c>
      <c r="E3629" s="139">
        <v>6.26</v>
      </c>
      <c r="F3629" s="138"/>
      <c r="G3629" s="138"/>
    </row>
    <row r="3630" ht="15.75" customHeight="1" spans="1:7">
      <c r="A3630" s="139">
        <v>38066</v>
      </c>
      <c r="B3630" s="137" t="s">
        <v>4235</v>
      </c>
      <c r="C3630" s="137" t="s">
        <v>592</v>
      </c>
      <c r="D3630" s="137" t="s">
        <v>593</v>
      </c>
      <c r="E3630" s="139">
        <v>10.33</v>
      </c>
      <c r="F3630" s="138"/>
      <c r="G3630" s="138"/>
    </row>
    <row r="3631" ht="15.75" customHeight="1" spans="1:7">
      <c r="A3631" s="139">
        <v>38117</v>
      </c>
      <c r="B3631" s="137" t="s">
        <v>4236</v>
      </c>
      <c r="C3631" s="137" t="s">
        <v>592</v>
      </c>
      <c r="D3631" s="137" t="s">
        <v>593</v>
      </c>
      <c r="E3631" s="139">
        <v>10.66</v>
      </c>
      <c r="F3631" s="138"/>
      <c r="G3631" s="138"/>
    </row>
    <row r="3632" ht="15.75" customHeight="1" spans="1:7">
      <c r="A3632" s="139">
        <v>38067</v>
      </c>
      <c r="B3632" s="137" t="s">
        <v>4237</v>
      </c>
      <c r="C3632" s="137" t="s">
        <v>592</v>
      </c>
      <c r="D3632" s="137" t="s">
        <v>593</v>
      </c>
      <c r="E3632" s="139">
        <v>14.54</v>
      </c>
      <c r="F3632" s="138"/>
      <c r="G3632" s="138"/>
    </row>
    <row r="3633" ht="15.75" customHeight="1" spans="1:7">
      <c r="A3633" s="139">
        <v>11522</v>
      </c>
      <c r="B3633" s="137" t="s">
        <v>4238</v>
      </c>
      <c r="C3633" s="137" t="s">
        <v>592</v>
      </c>
      <c r="D3633" s="137" t="s">
        <v>593</v>
      </c>
      <c r="E3633" s="139">
        <v>13.79</v>
      </c>
      <c r="F3633" s="138"/>
      <c r="G3633" s="138"/>
    </row>
    <row r="3634" ht="15.75" customHeight="1" spans="1:7">
      <c r="A3634" s="139">
        <v>43600</v>
      </c>
      <c r="B3634" s="137" t="s">
        <v>4239</v>
      </c>
      <c r="C3634" s="137" t="s">
        <v>592</v>
      </c>
      <c r="D3634" s="137" t="s">
        <v>593</v>
      </c>
      <c r="E3634" s="139">
        <v>55.27</v>
      </c>
      <c r="F3634" s="138"/>
      <c r="G3634" s="138"/>
    </row>
    <row r="3635" ht="15.75" customHeight="1" spans="1:7">
      <c r="A3635" s="139">
        <v>5080</v>
      </c>
      <c r="B3635" s="137" t="s">
        <v>4240</v>
      </c>
      <c r="C3635" s="137" t="s">
        <v>592</v>
      </c>
      <c r="D3635" s="137" t="s">
        <v>593</v>
      </c>
      <c r="E3635" s="139">
        <v>21.55</v>
      </c>
      <c r="F3635" s="138"/>
      <c r="G3635" s="138"/>
    </row>
    <row r="3636" ht="15.75" customHeight="1" spans="1:7">
      <c r="A3636" s="139">
        <v>38168</v>
      </c>
      <c r="B3636" s="137" t="s">
        <v>4241</v>
      </c>
      <c r="C3636" s="137" t="s">
        <v>592</v>
      </c>
      <c r="D3636" s="137" t="s">
        <v>593</v>
      </c>
      <c r="E3636" s="139">
        <v>150.47</v>
      </c>
      <c r="F3636" s="138"/>
      <c r="G3636" s="138"/>
    </row>
    <row r="3637" ht="15.75" customHeight="1" spans="1:7">
      <c r="A3637" s="139">
        <v>43601</v>
      </c>
      <c r="B3637" s="137" t="s">
        <v>4242</v>
      </c>
      <c r="C3637" s="137" t="s">
        <v>592</v>
      </c>
      <c r="D3637" s="137" t="s">
        <v>593</v>
      </c>
      <c r="E3637" s="139">
        <v>75.23</v>
      </c>
      <c r="F3637" s="138"/>
      <c r="G3637" s="138"/>
    </row>
    <row r="3638" ht="15.75" customHeight="1" spans="1:7">
      <c r="A3638" s="139">
        <v>13393</v>
      </c>
      <c r="B3638" s="137" t="s">
        <v>4243</v>
      </c>
      <c r="C3638" s="137" t="s">
        <v>592</v>
      </c>
      <c r="D3638" s="137" t="s">
        <v>593</v>
      </c>
      <c r="E3638" s="139">
        <v>333.52</v>
      </c>
      <c r="F3638" s="138"/>
      <c r="G3638" s="138"/>
    </row>
    <row r="3639" ht="15.75" customHeight="1" spans="1:7">
      <c r="A3639" s="139">
        <v>13395</v>
      </c>
      <c r="B3639" s="137" t="s">
        <v>4244</v>
      </c>
      <c r="C3639" s="137" t="s">
        <v>592</v>
      </c>
      <c r="D3639" s="137" t="s">
        <v>593</v>
      </c>
      <c r="E3639" s="139">
        <v>467.39</v>
      </c>
      <c r="F3639" s="138"/>
      <c r="G3639" s="138"/>
    </row>
    <row r="3640" ht="15.75" customHeight="1" spans="1:7">
      <c r="A3640" s="139">
        <v>12039</v>
      </c>
      <c r="B3640" s="137" t="s">
        <v>4245</v>
      </c>
      <c r="C3640" s="137" t="s">
        <v>592</v>
      </c>
      <c r="D3640" s="137" t="s">
        <v>593</v>
      </c>
      <c r="E3640" s="139">
        <v>491.18</v>
      </c>
      <c r="F3640" s="138"/>
      <c r="G3640" s="138"/>
    </row>
    <row r="3641" ht="15.75" customHeight="1" spans="1:7">
      <c r="A3641" s="139">
        <v>13396</v>
      </c>
      <c r="B3641" s="137" t="s">
        <v>4246</v>
      </c>
      <c r="C3641" s="137" t="s">
        <v>592</v>
      </c>
      <c r="D3641" s="137" t="s">
        <v>593</v>
      </c>
      <c r="E3641" s="139">
        <v>689.84</v>
      </c>
      <c r="F3641" s="138"/>
      <c r="G3641" s="138"/>
    </row>
    <row r="3642" ht="15.75" customHeight="1" spans="1:7">
      <c r="A3642" s="139">
        <v>12041</v>
      </c>
      <c r="B3642" s="137" t="s">
        <v>4247</v>
      </c>
      <c r="C3642" s="137" t="s">
        <v>592</v>
      </c>
      <c r="D3642" s="137" t="s">
        <v>593</v>
      </c>
      <c r="E3642" s="139">
        <v>563.29</v>
      </c>
      <c r="F3642" s="138"/>
      <c r="G3642" s="138"/>
    </row>
    <row r="3643" ht="15.75" customHeight="1" spans="1:7">
      <c r="A3643" s="139">
        <v>12043</v>
      </c>
      <c r="B3643" s="137" t="s">
        <v>4248</v>
      </c>
      <c r="C3643" s="137" t="s">
        <v>592</v>
      </c>
      <c r="D3643" s="137" t="s">
        <v>593</v>
      </c>
      <c r="E3643" s="139">
        <v>1189.31</v>
      </c>
      <c r="F3643" s="138"/>
      <c r="G3643" s="138"/>
    </row>
    <row r="3644" ht="15.75" customHeight="1" spans="1:7">
      <c r="A3644" s="139">
        <v>39762</v>
      </c>
      <c r="B3644" s="137" t="s">
        <v>4249</v>
      </c>
      <c r="C3644" s="137" t="s">
        <v>592</v>
      </c>
      <c r="D3644" s="137" t="s">
        <v>593</v>
      </c>
      <c r="E3644" s="139">
        <v>566.14</v>
      </c>
      <c r="F3644" s="138"/>
      <c r="G3644" s="138"/>
    </row>
    <row r="3645" ht="15.75" customHeight="1" spans="1:7">
      <c r="A3645" s="139">
        <v>12042</v>
      </c>
      <c r="B3645" s="137" t="s">
        <v>4250</v>
      </c>
      <c r="C3645" s="137" t="s">
        <v>592</v>
      </c>
      <c r="D3645" s="137" t="s">
        <v>593</v>
      </c>
      <c r="E3645" s="139">
        <v>826.55</v>
      </c>
      <c r="F3645" s="138"/>
      <c r="G3645" s="138"/>
    </row>
    <row r="3646" ht="15.75" customHeight="1" spans="1:7">
      <c r="A3646" s="139">
        <v>39763</v>
      </c>
      <c r="B3646" s="137" t="s">
        <v>4251</v>
      </c>
      <c r="C3646" s="137" t="s">
        <v>592</v>
      </c>
      <c r="D3646" s="137" t="s">
        <v>593</v>
      </c>
      <c r="E3646" s="139">
        <v>967.37</v>
      </c>
      <c r="F3646" s="138"/>
      <c r="G3646" s="138"/>
    </row>
    <row r="3647" ht="15.75" customHeight="1" spans="1:7">
      <c r="A3647" s="139">
        <v>39760</v>
      </c>
      <c r="B3647" s="137" t="s">
        <v>4252</v>
      </c>
      <c r="C3647" s="137" t="s">
        <v>592</v>
      </c>
      <c r="D3647" s="137" t="s">
        <v>593</v>
      </c>
      <c r="E3647" s="139">
        <v>964.18</v>
      </c>
      <c r="F3647" s="138"/>
      <c r="G3647" s="138"/>
    </row>
    <row r="3648" ht="15.75" customHeight="1" spans="1:7">
      <c r="A3648" s="139">
        <v>39756</v>
      </c>
      <c r="B3648" s="137" t="s">
        <v>4253</v>
      </c>
      <c r="C3648" s="137" t="s">
        <v>592</v>
      </c>
      <c r="D3648" s="137" t="s">
        <v>593</v>
      </c>
      <c r="E3648" s="139">
        <v>346.2</v>
      </c>
      <c r="F3648" s="138"/>
      <c r="G3648" s="138"/>
    </row>
    <row r="3649" ht="15.75" customHeight="1" spans="1:7">
      <c r="A3649" s="139">
        <v>12038</v>
      </c>
      <c r="B3649" s="137" t="s">
        <v>4254</v>
      </c>
      <c r="C3649" s="137" t="s">
        <v>592</v>
      </c>
      <c r="D3649" s="137" t="s">
        <v>593</v>
      </c>
      <c r="E3649" s="139">
        <v>432.59</v>
      </c>
      <c r="F3649" s="138"/>
      <c r="G3649" s="138"/>
    </row>
    <row r="3650" ht="15.75" customHeight="1" spans="1:7">
      <c r="A3650" s="139">
        <v>39757</v>
      </c>
      <c r="B3650" s="137" t="s">
        <v>4255</v>
      </c>
      <c r="C3650" s="137" t="s">
        <v>592</v>
      </c>
      <c r="D3650" s="137" t="s">
        <v>593</v>
      </c>
      <c r="E3650" s="139">
        <v>400.01</v>
      </c>
      <c r="F3650" s="138"/>
      <c r="G3650" s="138"/>
    </row>
    <row r="3651" ht="15.75" customHeight="1" spans="1:7">
      <c r="A3651" s="139">
        <v>39758</v>
      </c>
      <c r="B3651" s="137" t="s">
        <v>4256</v>
      </c>
      <c r="C3651" s="137" t="s">
        <v>592</v>
      </c>
      <c r="D3651" s="137" t="s">
        <v>593</v>
      </c>
      <c r="E3651" s="139">
        <v>582.96</v>
      </c>
      <c r="F3651" s="138"/>
      <c r="G3651" s="138"/>
    </row>
    <row r="3652" ht="15.75" customHeight="1" spans="1:7">
      <c r="A3652" s="139">
        <v>39759</v>
      </c>
      <c r="B3652" s="137" t="s">
        <v>4257</v>
      </c>
      <c r="C3652" s="137" t="s">
        <v>592</v>
      </c>
      <c r="D3652" s="137" t="s">
        <v>593</v>
      </c>
      <c r="E3652" s="139">
        <v>719.95</v>
      </c>
      <c r="F3652" s="138"/>
      <c r="G3652" s="138"/>
    </row>
    <row r="3653" ht="15.75" customHeight="1" spans="1:7">
      <c r="A3653" s="139">
        <v>39761</v>
      </c>
      <c r="B3653" s="137" t="s">
        <v>4258</v>
      </c>
      <c r="C3653" s="137" t="s">
        <v>592</v>
      </c>
      <c r="D3653" s="137" t="s">
        <v>593</v>
      </c>
      <c r="E3653" s="139">
        <v>865.41</v>
      </c>
      <c r="F3653" s="138"/>
      <c r="G3653" s="138"/>
    </row>
    <row r="3654" ht="15.75" customHeight="1" spans="1:7">
      <c r="A3654" s="139">
        <v>39805</v>
      </c>
      <c r="B3654" s="137" t="s">
        <v>4259</v>
      </c>
      <c r="C3654" s="137" t="s">
        <v>592</v>
      </c>
      <c r="D3654" s="137" t="s">
        <v>593</v>
      </c>
      <c r="E3654" s="139">
        <v>229.39</v>
      </c>
      <c r="F3654" s="138"/>
      <c r="G3654" s="138"/>
    </row>
    <row r="3655" ht="15.75" customHeight="1" spans="1:7">
      <c r="A3655" s="139">
        <v>39806</v>
      </c>
      <c r="B3655" s="137" t="s">
        <v>4260</v>
      </c>
      <c r="C3655" s="137" t="s">
        <v>592</v>
      </c>
      <c r="D3655" s="137" t="s">
        <v>593</v>
      </c>
      <c r="E3655" s="139">
        <v>424.99</v>
      </c>
      <c r="F3655" s="138"/>
      <c r="G3655" s="138"/>
    </row>
    <row r="3656" ht="15.75" customHeight="1" spans="1:7">
      <c r="A3656" s="139">
        <v>39807</v>
      </c>
      <c r="B3656" s="137" t="s">
        <v>4261</v>
      </c>
      <c r="C3656" s="137" t="s">
        <v>592</v>
      </c>
      <c r="D3656" s="137" t="s">
        <v>593</v>
      </c>
      <c r="E3656" s="139">
        <v>921.05</v>
      </c>
      <c r="F3656" s="138"/>
      <c r="G3656" s="138"/>
    </row>
    <row r="3657" ht="15.75" customHeight="1" spans="1:7">
      <c r="A3657" s="139">
        <v>43100</v>
      </c>
      <c r="B3657" s="137" t="s">
        <v>4262</v>
      </c>
      <c r="C3657" s="137" t="s">
        <v>592</v>
      </c>
      <c r="D3657" s="137" t="s">
        <v>593</v>
      </c>
      <c r="E3657" s="139">
        <v>720.06</v>
      </c>
      <c r="F3657" s="138"/>
      <c r="G3657" s="138"/>
    </row>
    <row r="3658" ht="15.75" customHeight="1" spans="1:7">
      <c r="A3658" s="139">
        <v>39804</v>
      </c>
      <c r="B3658" s="137" t="s">
        <v>4263</v>
      </c>
      <c r="C3658" s="137" t="s">
        <v>592</v>
      </c>
      <c r="D3658" s="137" t="s">
        <v>593</v>
      </c>
      <c r="E3658" s="139">
        <v>134.69</v>
      </c>
      <c r="F3658" s="138"/>
      <c r="G3658" s="138"/>
    </row>
    <row r="3659" ht="15.75" customHeight="1" spans="1:7">
      <c r="A3659" s="139">
        <v>39796</v>
      </c>
      <c r="B3659" s="137" t="s">
        <v>4264</v>
      </c>
      <c r="C3659" s="137" t="s">
        <v>592</v>
      </c>
      <c r="D3659" s="137" t="s">
        <v>593</v>
      </c>
      <c r="E3659" s="139">
        <v>139.51</v>
      </c>
      <c r="F3659" s="138"/>
      <c r="G3659" s="138"/>
    </row>
    <row r="3660" ht="15.75" customHeight="1" spans="1:7">
      <c r="A3660" s="139">
        <v>39797</v>
      </c>
      <c r="B3660" s="137" t="s">
        <v>4265</v>
      </c>
      <c r="C3660" s="137" t="s">
        <v>592</v>
      </c>
      <c r="D3660" s="137" t="s">
        <v>599</v>
      </c>
      <c r="E3660" s="139">
        <v>219</v>
      </c>
      <c r="F3660" s="138"/>
      <c r="G3660" s="138"/>
    </row>
    <row r="3661" ht="15.75" customHeight="1" spans="1:7">
      <c r="A3661" s="139">
        <v>39798</v>
      </c>
      <c r="B3661" s="137" t="s">
        <v>4266</v>
      </c>
      <c r="C3661" s="137" t="s">
        <v>592</v>
      </c>
      <c r="D3661" s="137" t="s">
        <v>593</v>
      </c>
      <c r="E3661" s="139">
        <v>375.65</v>
      </c>
      <c r="F3661" s="138"/>
      <c r="G3661" s="138"/>
    </row>
    <row r="3662" ht="15.75" customHeight="1" spans="1:7">
      <c r="A3662" s="139">
        <v>39794</v>
      </c>
      <c r="B3662" s="137" t="s">
        <v>4267</v>
      </c>
      <c r="C3662" s="137" t="s">
        <v>592</v>
      </c>
      <c r="D3662" s="137" t="s">
        <v>593</v>
      </c>
      <c r="E3662" s="139">
        <v>59.22</v>
      </c>
      <c r="F3662" s="138"/>
      <c r="G3662" s="138"/>
    </row>
    <row r="3663" ht="15.75" customHeight="1" spans="1:7">
      <c r="A3663" s="139">
        <v>39795</v>
      </c>
      <c r="B3663" s="137" t="s">
        <v>4268</v>
      </c>
      <c r="C3663" s="137" t="s">
        <v>592</v>
      </c>
      <c r="D3663" s="137" t="s">
        <v>593</v>
      </c>
      <c r="E3663" s="139">
        <v>93.55</v>
      </c>
      <c r="F3663" s="138"/>
      <c r="G3663" s="138"/>
    </row>
    <row r="3664" ht="15.75" customHeight="1" spans="1:7">
      <c r="A3664" s="139">
        <v>39799</v>
      </c>
      <c r="B3664" s="137" t="s">
        <v>4269</v>
      </c>
      <c r="C3664" s="137" t="s">
        <v>592</v>
      </c>
      <c r="D3664" s="137" t="s">
        <v>593</v>
      </c>
      <c r="E3664" s="139">
        <v>69.03</v>
      </c>
      <c r="F3664" s="138"/>
      <c r="G3664" s="138"/>
    </row>
    <row r="3665" ht="15.75" customHeight="1" spans="1:7">
      <c r="A3665" s="139">
        <v>39801</v>
      </c>
      <c r="B3665" s="137" t="s">
        <v>4270</v>
      </c>
      <c r="C3665" s="137" t="s">
        <v>592</v>
      </c>
      <c r="D3665" s="137" t="s">
        <v>593</v>
      </c>
      <c r="E3665" s="139">
        <v>197.55</v>
      </c>
      <c r="F3665" s="138"/>
      <c r="G3665" s="138"/>
    </row>
    <row r="3666" ht="15.75" customHeight="1" spans="1:7">
      <c r="A3666" s="139">
        <v>39802</v>
      </c>
      <c r="B3666" s="137" t="s">
        <v>4271</v>
      </c>
      <c r="C3666" s="137" t="s">
        <v>592</v>
      </c>
      <c r="D3666" s="137" t="s">
        <v>593</v>
      </c>
      <c r="E3666" s="139">
        <v>289.58</v>
      </c>
      <c r="F3666" s="138"/>
      <c r="G3666" s="138"/>
    </row>
    <row r="3667" ht="15.75" customHeight="1" spans="1:7">
      <c r="A3667" s="139">
        <v>39803</v>
      </c>
      <c r="B3667" s="137" t="s">
        <v>4272</v>
      </c>
      <c r="C3667" s="137" t="s">
        <v>592</v>
      </c>
      <c r="D3667" s="137" t="s">
        <v>593</v>
      </c>
      <c r="E3667" s="139">
        <v>403.96</v>
      </c>
      <c r="F3667" s="138"/>
      <c r="G3667" s="138"/>
    </row>
    <row r="3668" ht="15.75" customHeight="1" spans="1:7">
      <c r="A3668" s="139">
        <v>39800</v>
      </c>
      <c r="B3668" s="137" t="s">
        <v>4273</v>
      </c>
      <c r="C3668" s="137" t="s">
        <v>592</v>
      </c>
      <c r="D3668" s="137" t="s">
        <v>593</v>
      </c>
      <c r="E3668" s="139">
        <v>117.58</v>
      </c>
      <c r="F3668" s="138"/>
      <c r="G3668" s="138"/>
    </row>
    <row r="3669" ht="15.75" customHeight="1" spans="1:7">
      <c r="A3669" s="139">
        <v>43837</v>
      </c>
      <c r="B3669" s="137" t="s">
        <v>4274</v>
      </c>
      <c r="C3669" s="137" t="s">
        <v>592</v>
      </c>
      <c r="D3669" s="137" t="s">
        <v>593</v>
      </c>
      <c r="E3669" s="139">
        <v>1947.65</v>
      </c>
      <c r="F3669" s="138"/>
      <c r="G3669" s="138"/>
    </row>
    <row r="3670" ht="15.75" customHeight="1" spans="1:7">
      <c r="A3670" s="139">
        <v>43836</v>
      </c>
      <c r="B3670" s="137" t="s">
        <v>4275</v>
      </c>
      <c r="C3670" s="137" t="s">
        <v>592</v>
      </c>
      <c r="D3670" s="137" t="s">
        <v>593</v>
      </c>
      <c r="E3670" s="139">
        <v>3963.12</v>
      </c>
      <c r="F3670" s="138"/>
      <c r="G3670" s="138"/>
    </row>
    <row r="3671" ht="15.75" customHeight="1" spans="1:7">
      <c r="A3671" s="139">
        <v>21059</v>
      </c>
      <c r="B3671" s="137" t="s">
        <v>4276</v>
      </c>
      <c r="C3671" s="137" t="s">
        <v>592</v>
      </c>
      <c r="D3671" s="137" t="s">
        <v>639</v>
      </c>
      <c r="E3671" s="139">
        <v>62.58</v>
      </c>
      <c r="F3671" s="138"/>
      <c r="G3671" s="138"/>
    </row>
    <row r="3672" ht="15.75" customHeight="1" spans="1:7">
      <c r="A3672" s="139">
        <v>11234</v>
      </c>
      <c r="B3672" s="137" t="s">
        <v>4277</v>
      </c>
      <c r="C3672" s="137" t="s">
        <v>592</v>
      </c>
      <c r="D3672" s="137" t="s">
        <v>639</v>
      </c>
      <c r="E3672" s="139">
        <v>94.32</v>
      </c>
      <c r="F3672" s="138"/>
      <c r="G3672" s="138"/>
    </row>
    <row r="3673" ht="15.75" customHeight="1" spans="1:7">
      <c r="A3673" s="139">
        <v>21060</v>
      </c>
      <c r="B3673" s="137" t="s">
        <v>4278</v>
      </c>
      <c r="C3673" s="137" t="s">
        <v>592</v>
      </c>
      <c r="D3673" s="137" t="s">
        <v>639</v>
      </c>
      <c r="E3673" s="139">
        <v>116.09</v>
      </c>
      <c r="F3673" s="138"/>
      <c r="G3673" s="138"/>
    </row>
    <row r="3674" ht="15.75" customHeight="1" spans="1:7">
      <c r="A3674" s="139">
        <v>21061</v>
      </c>
      <c r="B3674" s="137" t="s">
        <v>4279</v>
      </c>
      <c r="C3674" s="137" t="s">
        <v>592</v>
      </c>
      <c r="D3674" s="137" t="s">
        <v>639</v>
      </c>
      <c r="E3674" s="139">
        <v>145.11</v>
      </c>
      <c r="F3674" s="138"/>
      <c r="G3674" s="138"/>
    </row>
    <row r="3675" ht="15.75" customHeight="1" spans="1:7">
      <c r="A3675" s="139">
        <v>21062</v>
      </c>
      <c r="B3675" s="137" t="s">
        <v>4280</v>
      </c>
      <c r="C3675" s="137" t="s">
        <v>592</v>
      </c>
      <c r="D3675" s="137" t="s">
        <v>639</v>
      </c>
      <c r="E3675" s="139">
        <v>228.55</v>
      </c>
      <c r="F3675" s="138"/>
      <c r="G3675" s="138"/>
    </row>
    <row r="3676" ht="15.75" customHeight="1" spans="1:7">
      <c r="A3676" s="139">
        <v>11708</v>
      </c>
      <c r="B3676" s="137" t="s">
        <v>4281</v>
      </c>
      <c r="C3676" s="137" t="s">
        <v>592</v>
      </c>
      <c r="D3676" s="137" t="s">
        <v>639</v>
      </c>
      <c r="E3676" s="139">
        <v>24.94</v>
      </c>
      <c r="F3676" s="138"/>
      <c r="G3676" s="138"/>
    </row>
    <row r="3677" ht="15.75" customHeight="1" spans="1:7">
      <c r="A3677" s="139">
        <v>11709</v>
      </c>
      <c r="B3677" s="137" t="s">
        <v>4282</v>
      </c>
      <c r="C3677" s="137" t="s">
        <v>592</v>
      </c>
      <c r="D3677" s="137" t="s">
        <v>639</v>
      </c>
      <c r="E3677" s="139">
        <v>58.59</v>
      </c>
      <c r="F3677" s="138"/>
      <c r="G3677" s="138"/>
    </row>
    <row r="3678" ht="15.75" customHeight="1" spans="1:7">
      <c r="A3678" s="139">
        <v>11710</v>
      </c>
      <c r="B3678" s="137" t="s">
        <v>4283</v>
      </c>
      <c r="C3678" s="137" t="s">
        <v>592</v>
      </c>
      <c r="D3678" s="137" t="s">
        <v>639</v>
      </c>
      <c r="E3678" s="139">
        <v>134.68</v>
      </c>
      <c r="F3678" s="138"/>
      <c r="G3678" s="138"/>
    </row>
    <row r="3679" ht="15.75" customHeight="1" spans="1:7">
      <c r="A3679" s="139">
        <v>11707</v>
      </c>
      <c r="B3679" s="137" t="s">
        <v>4284</v>
      </c>
      <c r="C3679" s="137" t="s">
        <v>592</v>
      </c>
      <c r="D3679" s="137" t="s">
        <v>639</v>
      </c>
      <c r="E3679" s="139">
        <v>18.68</v>
      </c>
      <c r="F3679" s="138"/>
      <c r="G3679" s="138"/>
    </row>
    <row r="3680" ht="15.75" customHeight="1" spans="1:7">
      <c r="A3680" s="139">
        <v>5102</v>
      </c>
      <c r="B3680" s="137" t="s">
        <v>4285</v>
      </c>
      <c r="C3680" s="137" t="s">
        <v>592</v>
      </c>
      <c r="D3680" s="137" t="s">
        <v>593</v>
      </c>
      <c r="E3680" s="139">
        <v>10.77</v>
      </c>
      <c r="F3680" s="138"/>
      <c r="G3680" s="138"/>
    </row>
    <row r="3681" ht="15.75" customHeight="1" spans="1:7">
      <c r="A3681" s="139">
        <v>11739</v>
      </c>
      <c r="B3681" s="137" t="s">
        <v>4286</v>
      </c>
      <c r="C3681" s="137" t="s">
        <v>592</v>
      </c>
      <c r="D3681" s="137" t="s">
        <v>593</v>
      </c>
      <c r="E3681" s="139">
        <v>7.67</v>
      </c>
      <c r="F3681" s="138"/>
      <c r="G3681" s="138"/>
    </row>
    <row r="3682" ht="15.75" customHeight="1" spans="1:7">
      <c r="A3682" s="139">
        <v>11711</v>
      </c>
      <c r="B3682" s="137" t="s">
        <v>4287</v>
      </c>
      <c r="C3682" s="137" t="s">
        <v>592</v>
      </c>
      <c r="D3682" s="137" t="s">
        <v>593</v>
      </c>
      <c r="E3682" s="139">
        <v>8.97</v>
      </c>
      <c r="F3682" s="138"/>
      <c r="G3682" s="138"/>
    </row>
    <row r="3683" ht="15.75" customHeight="1" spans="1:7">
      <c r="A3683" s="139">
        <v>11741</v>
      </c>
      <c r="B3683" s="137" t="s">
        <v>4288</v>
      </c>
      <c r="C3683" s="137" t="s">
        <v>592</v>
      </c>
      <c r="D3683" s="137" t="s">
        <v>593</v>
      </c>
      <c r="E3683" s="139">
        <v>9.77</v>
      </c>
      <c r="F3683" s="138"/>
      <c r="G3683" s="138"/>
    </row>
    <row r="3684" ht="15.75" customHeight="1" spans="1:7">
      <c r="A3684" s="139">
        <v>11745</v>
      </c>
      <c r="B3684" s="137" t="s">
        <v>4289</v>
      </c>
      <c r="C3684" s="137" t="s">
        <v>592</v>
      </c>
      <c r="D3684" s="137" t="s">
        <v>593</v>
      </c>
      <c r="E3684" s="139">
        <v>12.87</v>
      </c>
      <c r="F3684" s="138"/>
      <c r="G3684" s="138"/>
    </row>
    <row r="3685" ht="15.75" customHeight="1" spans="1:7">
      <c r="A3685" s="139">
        <v>11743</v>
      </c>
      <c r="B3685" s="137" t="s">
        <v>4290</v>
      </c>
      <c r="C3685" s="137" t="s">
        <v>592</v>
      </c>
      <c r="D3685" s="137" t="s">
        <v>593</v>
      </c>
      <c r="E3685" s="139">
        <v>8.2</v>
      </c>
      <c r="F3685" s="138"/>
      <c r="G3685" s="138"/>
    </row>
    <row r="3686" ht="15.75" customHeight="1" spans="1:7">
      <c r="A3686" s="139">
        <v>1088</v>
      </c>
      <c r="B3686" s="137" t="s">
        <v>4291</v>
      </c>
      <c r="C3686" s="137" t="s">
        <v>592</v>
      </c>
      <c r="D3686" s="137" t="s">
        <v>639</v>
      </c>
      <c r="E3686" s="139">
        <v>29.85</v>
      </c>
      <c r="F3686" s="138"/>
      <c r="G3686" s="138"/>
    </row>
    <row r="3687" ht="15.75" customHeight="1" spans="1:7">
      <c r="A3687" s="139">
        <v>1087</v>
      </c>
      <c r="B3687" s="137" t="s">
        <v>4292</v>
      </c>
      <c r="C3687" s="137" t="s">
        <v>592</v>
      </c>
      <c r="D3687" s="137" t="s">
        <v>639</v>
      </c>
      <c r="E3687" s="139">
        <v>37.29</v>
      </c>
      <c r="F3687" s="138"/>
      <c r="G3687" s="138"/>
    </row>
    <row r="3688" ht="15.75" customHeight="1" spans="1:7">
      <c r="A3688" s="139">
        <v>38777</v>
      </c>
      <c r="B3688" s="137" t="s">
        <v>4293</v>
      </c>
      <c r="C3688" s="137" t="s">
        <v>592</v>
      </c>
      <c r="D3688" s="137" t="s">
        <v>639</v>
      </c>
      <c r="E3688" s="139">
        <v>74.27</v>
      </c>
      <c r="F3688" s="138"/>
      <c r="G3688" s="138"/>
    </row>
    <row r="3689" ht="15.75" customHeight="1" spans="1:7">
      <c r="A3689" s="139">
        <v>1086</v>
      </c>
      <c r="B3689" s="137" t="s">
        <v>4294</v>
      </c>
      <c r="C3689" s="137" t="s">
        <v>592</v>
      </c>
      <c r="D3689" s="137" t="s">
        <v>639</v>
      </c>
      <c r="E3689" s="139">
        <v>39.19</v>
      </c>
      <c r="F3689" s="138"/>
      <c r="G3689" s="138"/>
    </row>
    <row r="3690" ht="15.75" customHeight="1" spans="1:7">
      <c r="A3690" s="139">
        <v>1079</v>
      </c>
      <c r="B3690" s="137" t="s">
        <v>4295</v>
      </c>
      <c r="C3690" s="137" t="s">
        <v>592</v>
      </c>
      <c r="D3690" s="137" t="s">
        <v>639</v>
      </c>
      <c r="E3690" s="139">
        <v>40.52</v>
      </c>
      <c r="F3690" s="138"/>
      <c r="G3690" s="138"/>
    </row>
    <row r="3691" ht="15.75" customHeight="1" spans="1:7">
      <c r="A3691" s="139">
        <v>39374</v>
      </c>
      <c r="B3691" s="137" t="s">
        <v>4296</v>
      </c>
      <c r="C3691" s="137" t="s">
        <v>592</v>
      </c>
      <c r="D3691" s="137" t="s">
        <v>639</v>
      </c>
      <c r="E3691" s="139">
        <v>162.45</v>
      </c>
      <c r="F3691" s="138"/>
      <c r="G3691" s="138"/>
    </row>
    <row r="3692" ht="15.75" customHeight="1" spans="1:7">
      <c r="A3692" s="139">
        <v>1082</v>
      </c>
      <c r="B3692" s="137" t="s">
        <v>4297</v>
      </c>
      <c r="C3692" s="137" t="s">
        <v>592</v>
      </c>
      <c r="D3692" s="137" t="s">
        <v>639</v>
      </c>
      <c r="E3692" s="139">
        <v>254.72</v>
      </c>
      <c r="F3692" s="138"/>
      <c r="G3692" s="138"/>
    </row>
    <row r="3693" ht="15.75" customHeight="1" spans="1:7">
      <c r="A3693" s="139">
        <v>5104</v>
      </c>
      <c r="B3693" s="137" t="s">
        <v>4298</v>
      </c>
      <c r="C3693" s="137" t="s">
        <v>642</v>
      </c>
      <c r="D3693" s="137" t="s">
        <v>639</v>
      </c>
      <c r="E3693" s="139">
        <v>60.54</v>
      </c>
      <c r="F3693" s="138"/>
      <c r="G3693" s="138"/>
    </row>
    <row r="3694" ht="15.75" customHeight="1" spans="1:7">
      <c r="A3694" s="139">
        <v>44530</v>
      </c>
      <c r="B3694" s="137" t="s">
        <v>4299</v>
      </c>
      <c r="C3694" s="137" t="s">
        <v>592</v>
      </c>
      <c r="D3694" s="137" t="s">
        <v>593</v>
      </c>
      <c r="E3694" s="139">
        <v>47.27</v>
      </c>
      <c r="F3694" s="138"/>
      <c r="G3694" s="138"/>
    </row>
    <row r="3695" ht="15.75" customHeight="1" spans="1:7">
      <c r="A3695" s="139">
        <v>2710</v>
      </c>
      <c r="B3695" s="137" t="s">
        <v>4300</v>
      </c>
      <c r="C3695" s="137" t="s">
        <v>592</v>
      </c>
      <c r="D3695" s="137" t="s">
        <v>593</v>
      </c>
      <c r="E3695" s="139">
        <v>37.75</v>
      </c>
      <c r="F3695" s="138"/>
      <c r="G3695" s="138"/>
    </row>
    <row r="3696" ht="15.75" customHeight="1" spans="1:7">
      <c r="A3696" s="139">
        <v>14575</v>
      </c>
      <c r="B3696" s="137" t="s">
        <v>4301</v>
      </c>
      <c r="C3696" s="137" t="s">
        <v>592</v>
      </c>
      <c r="D3696" s="137" t="s">
        <v>639</v>
      </c>
      <c r="E3696" s="139">
        <v>4672348.12</v>
      </c>
      <c r="F3696" s="138"/>
      <c r="G3696" s="138"/>
    </row>
    <row r="3697" ht="15.75" customHeight="1" spans="1:7">
      <c r="A3697" s="139">
        <v>20043</v>
      </c>
      <c r="B3697" s="137" t="s">
        <v>4302</v>
      </c>
      <c r="C3697" s="137" t="s">
        <v>592</v>
      </c>
      <c r="D3697" s="137" t="s">
        <v>593</v>
      </c>
      <c r="E3697" s="139">
        <v>7.3</v>
      </c>
      <c r="F3697" s="138"/>
      <c r="G3697" s="138"/>
    </row>
    <row r="3698" ht="15.75" customHeight="1" spans="1:7">
      <c r="A3698" s="139">
        <v>20044</v>
      </c>
      <c r="B3698" s="137" t="s">
        <v>4303</v>
      </c>
      <c r="C3698" s="137" t="s">
        <v>592</v>
      </c>
      <c r="D3698" s="137" t="s">
        <v>593</v>
      </c>
      <c r="E3698" s="139">
        <v>8.46</v>
      </c>
      <c r="F3698" s="138"/>
      <c r="G3698" s="138"/>
    </row>
    <row r="3699" ht="15.75" customHeight="1" spans="1:7">
      <c r="A3699" s="139">
        <v>20042</v>
      </c>
      <c r="B3699" s="137" t="s">
        <v>4304</v>
      </c>
      <c r="C3699" s="137" t="s">
        <v>592</v>
      </c>
      <c r="D3699" s="137" t="s">
        <v>593</v>
      </c>
      <c r="E3699" s="139">
        <v>6.33</v>
      </c>
      <c r="F3699" s="138"/>
      <c r="G3699" s="138"/>
    </row>
    <row r="3700" ht="15.75" customHeight="1" spans="1:7">
      <c r="A3700" s="139">
        <v>20046</v>
      </c>
      <c r="B3700" s="137" t="s">
        <v>4305</v>
      </c>
      <c r="C3700" s="137" t="s">
        <v>592</v>
      </c>
      <c r="D3700" s="137" t="s">
        <v>593</v>
      </c>
      <c r="E3700" s="139">
        <v>14.98</v>
      </c>
      <c r="F3700" s="138"/>
      <c r="G3700" s="138"/>
    </row>
    <row r="3701" ht="15.75" customHeight="1" spans="1:7">
      <c r="A3701" s="139">
        <v>20047</v>
      </c>
      <c r="B3701" s="137" t="s">
        <v>4306</v>
      </c>
      <c r="C3701" s="137" t="s">
        <v>592</v>
      </c>
      <c r="D3701" s="137" t="s">
        <v>593</v>
      </c>
      <c r="E3701" s="139">
        <v>44.93</v>
      </c>
      <c r="F3701" s="138"/>
      <c r="G3701" s="138"/>
    </row>
    <row r="3702" ht="15.75" customHeight="1" spans="1:7">
      <c r="A3702" s="139">
        <v>20045</v>
      </c>
      <c r="B3702" s="137" t="s">
        <v>4307</v>
      </c>
      <c r="C3702" s="137" t="s">
        <v>592</v>
      </c>
      <c r="D3702" s="137" t="s">
        <v>593</v>
      </c>
      <c r="E3702" s="139">
        <v>7.58</v>
      </c>
      <c r="F3702" s="138"/>
      <c r="G3702" s="138"/>
    </row>
    <row r="3703" ht="15.75" customHeight="1" spans="1:7">
      <c r="A3703" s="139">
        <v>20972</v>
      </c>
      <c r="B3703" s="137" t="s">
        <v>4308</v>
      </c>
      <c r="C3703" s="137" t="s">
        <v>592</v>
      </c>
      <c r="D3703" s="137" t="s">
        <v>593</v>
      </c>
      <c r="E3703" s="139">
        <v>176.78</v>
      </c>
      <c r="F3703" s="138"/>
      <c r="G3703" s="138"/>
    </row>
    <row r="3704" ht="15.75" customHeight="1" spans="1:7">
      <c r="A3704" s="139">
        <v>11321</v>
      </c>
      <c r="B3704" s="137" t="s">
        <v>4309</v>
      </c>
      <c r="C3704" s="137" t="s">
        <v>592</v>
      </c>
      <c r="D3704" s="137" t="s">
        <v>639</v>
      </c>
      <c r="E3704" s="139">
        <v>26.6</v>
      </c>
      <c r="F3704" s="138"/>
      <c r="G3704" s="138"/>
    </row>
    <row r="3705" ht="15.75" customHeight="1" spans="1:7">
      <c r="A3705" s="139">
        <v>11323</v>
      </c>
      <c r="B3705" s="137" t="s">
        <v>4310</v>
      </c>
      <c r="C3705" s="137" t="s">
        <v>592</v>
      </c>
      <c r="D3705" s="137" t="s">
        <v>639</v>
      </c>
      <c r="E3705" s="139">
        <v>30.6</v>
      </c>
      <c r="F3705" s="138"/>
      <c r="G3705" s="138"/>
    </row>
    <row r="3706" ht="15.75" customHeight="1" spans="1:7">
      <c r="A3706" s="139">
        <v>20327</v>
      </c>
      <c r="B3706" s="137" t="s">
        <v>4311</v>
      </c>
      <c r="C3706" s="137" t="s">
        <v>592</v>
      </c>
      <c r="D3706" s="137" t="s">
        <v>639</v>
      </c>
      <c r="E3706" s="139">
        <v>17.36</v>
      </c>
      <c r="F3706" s="138"/>
      <c r="G3706" s="138"/>
    </row>
    <row r="3707" ht="15.75" customHeight="1" spans="1:7">
      <c r="A3707" s="139">
        <v>13390</v>
      </c>
      <c r="B3707" s="137" t="s">
        <v>4312</v>
      </c>
      <c r="C3707" s="137" t="s">
        <v>592</v>
      </c>
      <c r="D3707" s="137" t="s">
        <v>639</v>
      </c>
      <c r="E3707" s="139">
        <v>147.33</v>
      </c>
      <c r="F3707" s="138"/>
      <c r="G3707" s="138"/>
    </row>
    <row r="3708" ht="15.75" customHeight="1" spans="1:7">
      <c r="A3708" s="139">
        <v>6034</v>
      </c>
      <c r="B3708" s="137" t="s">
        <v>4313</v>
      </c>
      <c r="C3708" s="137" t="s">
        <v>592</v>
      </c>
      <c r="D3708" s="137" t="s">
        <v>593</v>
      </c>
      <c r="E3708" s="139">
        <v>12.07</v>
      </c>
      <c r="F3708" s="138"/>
      <c r="G3708" s="138"/>
    </row>
    <row r="3709" ht="15.75" customHeight="1" spans="1:7">
      <c r="A3709" s="139">
        <v>6036</v>
      </c>
      <c r="B3709" s="137" t="s">
        <v>4314</v>
      </c>
      <c r="C3709" s="137" t="s">
        <v>592</v>
      </c>
      <c r="D3709" s="137" t="s">
        <v>593</v>
      </c>
      <c r="E3709" s="139">
        <v>16.44</v>
      </c>
      <c r="F3709" s="138"/>
      <c r="G3709" s="138"/>
    </row>
    <row r="3710" ht="15.75" customHeight="1" spans="1:7">
      <c r="A3710" s="139">
        <v>6031</v>
      </c>
      <c r="B3710" s="137" t="s">
        <v>4315</v>
      </c>
      <c r="C3710" s="137" t="s">
        <v>592</v>
      </c>
      <c r="D3710" s="137" t="s">
        <v>599</v>
      </c>
      <c r="E3710" s="139">
        <v>19.32</v>
      </c>
      <c r="F3710" s="138"/>
      <c r="G3710" s="138"/>
    </row>
    <row r="3711" ht="15.75" customHeight="1" spans="1:7">
      <c r="A3711" s="139">
        <v>6029</v>
      </c>
      <c r="B3711" s="137" t="s">
        <v>4316</v>
      </c>
      <c r="C3711" s="137" t="s">
        <v>592</v>
      </c>
      <c r="D3711" s="137" t="s">
        <v>593</v>
      </c>
      <c r="E3711" s="139">
        <v>19.52</v>
      </c>
      <c r="F3711" s="138"/>
      <c r="G3711" s="138"/>
    </row>
    <row r="3712" ht="15.75" customHeight="1" spans="1:7">
      <c r="A3712" s="139">
        <v>6033</v>
      </c>
      <c r="B3712" s="137" t="s">
        <v>4317</v>
      </c>
      <c r="C3712" s="137" t="s">
        <v>592</v>
      </c>
      <c r="D3712" s="137" t="s">
        <v>593</v>
      </c>
      <c r="E3712" s="139">
        <v>25.73</v>
      </c>
      <c r="F3712" s="138"/>
      <c r="G3712" s="138"/>
    </row>
    <row r="3713" ht="15.75" customHeight="1" spans="1:7">
      <c r="A3713" s="139">
        <v>11672</v>
      </c>
      <c r="B3713" s="137" t="s">
        <v>4318</v>
      </c>
      <c r="C3713" s="137" t="s">
        <v>592</v>
      </c>
      <c r="D3713" s="137" t="s">
        <v>593</v>
      </c>
      <c r="E3713" s="139">
        <v>55.98</v>
      </c>
      <c r="F3713" s="138"/>
      <c r="G3713" s="138"/>
    </row>
    <row r="3714" ht="15.75" customHeight="1" spans="1:7">
      <c r="A3714" s="139">
        <v>11669</v>
      </c>
      <c r="B3714" s="137" t="s">
        <v>4319</v>
      </c>
      <c r="C3714" s="137" t="s">
        <v>592</v>
      </c>
      <c r="D3714" s="137" t="s">
        <v>593</v>
      </c>
      <c r="E3714" s="139">
        <v>53.31</v>
      </c>
      <c r="F3714" s="138"/>
      <c r="G3714" s="138"/>
    </row>
    <row r="3715" ht="15.75" customHeight="1" spans="1:7">
      <c r="A3715" s="139">
        <v>11670</v>
      </c>
      <c r="B3715" s="137" t="s">
        <v>4320</v>
      </c>
      <c r="C3715" s="137" t="s">
        <v>592</v>
      </c>
      <c r="D3715" s="137" t="s">
        <v>593</v>
      </c>
      <c r="E3715" s="139">
        <v>20.42</v>
      </c>
      <c r="F3715" s="138"/>
      <c r="G3715" s="138"/>
    </row>
    <row r="3716" ht="15.75" customHeight="1" spans="1:7">
      <c r="A3716" s="139">
        <v>20055</v>
      </c>
      <c r="B3716" s="137" t="s">
        <v>4321</v>
      </c>
      <c r="C3716" s="137" t="s">
        <v>592</v>
      </c>
      <c r="D3716" s="137" t="s">
        <v>593</v>
      </c>
      <c r="E3716" s="139">
        <v>39.92</v>
      </c>
      <c r="F3716" s="138"/>
      <c r="G3716" s="138"/>
    </row>
    <row r="3717" ht="15.75" customHeight="1" spans="1:7">
      <c r="A3717" s="139">
        <v>11671</v>
      </c>
      <c r="B3717" s="137" t="s">
        <v>4322</v>
      </c>
      <c r="C3717" s="137" t="s">
        <v>592</v>
      </c>
      <c r="D3717" s="137" t="s">
        <v>593</v>
      </c>
      <c r="E3717" s="139">
        <v>85.67</v>
      </c>
      <c r="F3717" s="138"/>
      <c r="G3717" s="138"/>
    </row>
    <row r="3718" ht="15.75" customHeight="1" spans="1:7">
      <c r="A3718" s="139">
        <v>6032</v>
      </c>
      <c r="B3718" s="137" t="s">
        <v>4323</v>
      </c>
      <c r="C3718" s="137" t="s">
        <v>592</v>
      </c>
      <c r="D3718" s="137" t="s">
        <v>593</v>
      </c>
      <c r="E3718" s="139">
        <v>24.47</v>
      </c>
      <c r="F3718" s="138"/>
      <c r="G3718" s="138"/>
    </row>
    <row r="3719" ht="15.75" customHeight="1" spans="1:7">
      <c r="A3719" s="139">
        <v>11673</v>
      </c>
      <c r="B3719" s="137" t="s">
        <v>4324</v>
      </c>
      <c r="C3719" s="137" t="s">
        <v>592</v>
      </c>
      <c r="D3719" s="137" t="s">
        <v>593</v>
      </c>
      <c r="E3719" s="139">
        <v>19.27</v>
      </c>
      <c r="F3719" s="138"/>
      <c r="G3719" s="138"/>
    </row>
    <row r="3720" ht="15.75" customHeight="1" spans="1:7">
      <c r="A3720" s="139">
        <v>11674</v>
      </c>
      <c r="B3720" s="137" t="s">
        <v>4325</v>
      </c>
      <c r="C3720" s="137" t="s">
        <v>592</v>
      </c>
      <c r="D3720" s="137" t="s">
        <v>593</v>
      </c>
      <c r="E3720" s="139">
        <v>24.81</v>
      </c>
      <c r="F3720" s="138"/>
      <c r="G3720" s="138"/>
    </row>
    <row r="3721" ht="15.75" customHeight="1" spans="1:7">
      <c r="A3721" s="139">
        <v>11675</v>
      </c>
      <c r="B3721" s="137" t="s">
        <v>4326</v>
      </c>
      <c r="C3721" s="137" t="s">
        <v>592</v>
      </c>
      <c r="D3721" s="137" t="s">
        <v>593</v>
      </c>
      <c r="E3721" s="139">
        <v>39.39</v>
      </c>
      <c r="F3721" s="138"/>
      <c r="G3721" s="138"/>
    </row>
    <row r="3722" ht="15.75" customHeight="1" spans="1:7">
      <c r="A3722" s="139">
        <v>11676</v>
      </c>
      <c r="B3722" s="137" t="s">
        <v>4327</v>
      </c>
      <c r="C3722" s="137" t="s">
        <v>592</v>
      </c>
      <c r="D3722" s="137" t="s">
        <v>593</v>
      </c>
      <c r="E3722" s="139">
        <v>52.69</v>
      </c>
      <c r="F3722" s="138"/>
      <c r="G3722" s="138"/>
    </row>
    <row r="3723" ht="15.75" customHeight="1" spans="1:7">
      <c r="A3723" s="139">
        <v>11677</v>
      </c>
      <c r="B3723" s="137" t="s">
        <v>4328</v>
      </c>
      <c r="C3723" s="137" t="s">
        <v>592</v>
      </c>
      <c r="D3723" s="137" t="s">
        <v>593</v>
      </c>
      <c r="E3723" s="139">
        <v>54.41</v>
      </c>
      <c r="F3723" s="138"/>
      <c r="G3723" s="138"/>
    </row>
    <row r="3724" ht="15.75" customHeight="1" spans="1:7">
      <c r="A3724" s="139">
        <v>11678</v>
      </c>
      <c r="B3724" s="137" t="s">
        <v>4329</v>
      </c>
      <c r="C3724" s="137" t="s">
        <v>592</v>
      </c>
      <c r="D3724" s="137" t="s">
        <v>593</v>
      </c>
      <c r="E3724" s="139">
        <v>99.65</v>
      </c>
      <c r="F3724" s="138"/>
      <c r="G3724" s="138"/>
    </row>
    <row r="3725" ht="15.75" customHeight="1" spans="1:7">
      <c r="A3725" s="139">
        <v>6038</v>
      </c>
      <c r="B3725" s="137" t="s">
        <v>4330</v>
      </c>
      <c r="C3725" s="137" t="s">
        <v>592</v>
      </c>
      <c r="D3725" s="137" t="s">
        <v>593</v>
      </c>
      <c r="E3725" s="139">
        <v>6.32</v>
      </c>
      <c r="F3725" s="138"/>
      <c r="G3725" s="138"/>
    </row>
    <row r="3726" ht="15.75" customHeight="1" spans="1:7">
      <c r="A3726" s="139">
        <v>11718</v>
      </c>
      <c r="B3726" s="137" t="s">
        <v>4331</v>
      </c>
      <c r="C3726" s="137" t="s">
        <v>592</v>
      </c>
      <c r="D3726" s="137" t="s">
        <v>593</v>
      </c>
      <c r="E3726" s="139">
        <v>18.03</v>
      </c>
      <c r="F3726" s="138"/>
      <c r="G3726" s="138"/>
    </row>
    <row r="3727" ht="15.75" customHeight="1" spans="1:7">
      <c r="A3727" s="139">
        <v>6037</v>
      </c>
      <c r="B3727" s="137" t="s">
        <v>4332</v>
      </c>
      <c r="C3727" s="137" t="s">
        <v>592</v>
      </c>
      <c r="D3727" s="137" t="s">
        <v>593</v>
      </c>
      <c r="E3727" s="139">
        <v>13.15</v>
      </c>
      <c r="F3727" s="138"/>
      <c r="G3727" s="138"/>
    </row>
    <row r="3728" ht="15.75" customHeight="1" spans="1:7">
      <c r="A3728" s="139">
        <v>11719</v>
      </c>
      <c r="B3728" s="137" t="s">
        <v>4333</v>
      </c>
      <c r="C3728" s="137" t="s">
        <v>592</v>
      </c>
      <c r="D3728" s="137" t="s">
        <v>593</v>
      </c>
      <c r="E3728" s="139">
        <v>14.62</v>
      </c>
      <c r="F3728" s="138"/>
      <c r="G3728" s="138"/>
    </row>
    <row r="3729" ht="15.75" customHeight="1" spans="1:7">
      <c r="A3729" s="139">
        <v>6019</v>
      </c>
      <c r="B3729" s="137" t="s">
        <v>4334</v>
      </c>
      <c r="C3729" s="137" t="s">
        <v>592</v>
      </c>
      <c r="D3729" s="137" t="s">
        <v>593</v>
      </c>
      <c r="E3729" s="139">
        <v>54.96</v>
      </c>
      <c r="F3729" s="138"/>
      <c r="G3729" s="138"/>
    </row>
    <row r="3730" ht="15.75" customHeight="1" spans="1:7">
      <c r="A3730" s="139">
        <v>6010</v>
      </c>
      <c r="B3730" s="137" t="s">
        <v>4335</v>
      </c>
      <c r="C3730" s="137" t="s">
        <v>592</v>
      </c>
      <c r="D3730" s="137" t="s">
        <v>593</v>
      </c>
      <c r="E3730" s="139">
        <v>94.57</v>
      </c>
      <c r="F3730" s="138"/>
      <c r="G3730" s="138"/>
    </row>
    <row r="3731" ht="15.75" customHeight="1" spans="1:7">
      <c r="A3731" s="139">
        <v>6017</v>
      </c>
      <c r="B3731" s="137" t="s">
        <v>4336</v>
      </c>
      <c r="C3731" s="137" t="s">
        <v>592</v>
      </c>
      <c r="D3731" s="137" t="s">
        <v>593</v>
      </c>
      <c r="E3731" s="139">
        <v>74.91</v>
      </c>
      <c r="F3731" s="138"/>
      <c r="G3731" s="138"/>
    </row>
    <row r="3732" ht="15.75" customHeight="1" spans="1:7">
      <c r="A3732" s="139">
        <v>6020</v>
      </c>
      <c r="B3732" s="137" t="s">
        <v>4337</v>
      </c>
      <c r="C3732" s="137" t="s">
        <v>592</v>
      </c>
      <c r="D3732" s="137" t="s">
        <v>593</v>
      </c>
      <c r="E3732" s="139">
        <v>33.01</v>
      </c>
      <c r="F3732" s="138"/>
      <c r="G3732" s="138"/>
    </row>
    <row r="3733" ht="15.75" customHeight="1" spans="1:7">
      <c r="A3733" s="139">
        <v>6028</v>
      </c>
      <c r="B3733" s="137" t="s">
        <v>4338</v>
      </c>
      <c r="C3733" s="137" t="s">
        <v>592</v>
      </c>
      <c r="D3733" s="137" t="s">
        <v>593</v>
      </c>
      <c r="E3733" s="139">
        <v>131.72</v>
      </c>
      <c r="F3733" s="138"/>
      <c r="G3733" s="138"/>
    </row>
    <row r="3734" ht="15.75" customHeight="1" spans="1:7">
      <c r="A3734" s="139">
        <v>6011</v>
      </c>
      <c r="B3734" s="137" t="s">
        <v>4339</v>
      </c>
      <c r="C3734" s="137" t="s">
        <v>592</v>
      </c>
      <c r="D3734" s="137" t="s">
        <v>593</v>
      </c>
      <c r="E3734" s="139">
        <v>273.19</v>
      </c>
      <c r="F3734" s="138"/>
      <c r="G3734" s="138"/>
    </row>
    <row r="3735" ht="15.75" customHeight="1" spans="1:7">
      <c r="A3735" s="139">
        <v>6012</v>
      </c>
      <c r="B3735" s="137" t="s">
        <v>4340</v>
      </c>
      <c r="C3735" s="137" t="s">
        <v>592</v>
      </c>
      <c r="D3735" s="137" t="s">
        <v>593</v>
      </c>
      <c r="E3735" s="139">
        <v>330.74</v>
      </c>
      <c r="F3735" s="138"/>
      <c r="G3735" s="138"/>
    </row>
    <row r="3736" ht="15.75" customHeight="1" spans="1:7">
      <c r="A3736" s="139">
        <v>6016</v>
      </c>
      <c r="B3736" s="137" t="s">
        <v>4341</v>
      </c>
      <c r="C3736" s="137" t="s">
        <v>592</v>
      </c>
      <c r="D3736" s="137" t="s">
        <v>593</v>
      </c>
      <c r="E3736" s="139">
        <v>34.82</v>
      </c>
      <c r="F3736" s="138"/>
      <c r="G3736" s="138"/>
    </row>
    <row r="3737" ht="15.75" customHeight="1" spans="1:7">
      <c r="A3737" s="139">
        <v>6027</v>
      </c>
      <c r="B3737" s="137" t="s">
        <v>4342</v>
      </c>
      <c r="C3737" s="137" t="s">
        <v>592</v>
      </c>
      <c r="D3737" s="137" t="s">
        <v>593</v>
      </c>
      <c r="E3737" s="139">
        <v>689.15</v>
      </c>
      <c r="F3737" s="138"/>
      <c r="G3737" s="138"/>
    </row>
    <row r="3738" ht="15.75" customHeight="1" spans="1:7">
      <c r="A3738" s="139">
        <v>6013</v>
      </c>
      <c r="B3738" s="137" t="s">
        <v>4343</v>
      </c>
      <c r="C3738" s="137" t="s">
        <v>592</v>
      </c>
      <c r="D3738" s="137" t="s">
        <v>593</v>
      </c>
      <c r="E3738" s="139">
        <v>103.99</v>
      </c>
      <c r="F3738" s="138"/>
      <c r="G3738" s="138"/>
    </row>
    <row r="3739" ht="15.75" customHeight="1" spans="1:7">
      <c r="A3739" s="139">
        <v>6015</v>
      </c>
      <c r="B3739" s="137" t="s">
        <v>4344</v>
      </c>
      <c r="C3739" s="137" t="s">
        <v>592</v>
      </c>
      <c r="D3739" s="137" t="s">
        <v>593</v>
      </c>
      <c r="E3739" s="139">
        <v>151.22</v>
      </c>
      <c r="F3739" s="138"/>
      <c r="G3739" s="138"/>
    </row>
    <row r="3740" ht="15.75" customHeight="1" spans="1:7">
      <c r="A3740" s="139">
        <v>6014</v>
      </c>
      <c r="B3740" s="137" t="s">
        <v>4345</v>
      </c>
      <c r="C3740" s="137" t="s">
        <v>592</v>
      </c>
      <c r="D3740" s="137" t="s">
        <v>593</v>
      </c>
      <c r="E3740" s="139">
        <v>144.58</v>
      </c>
      <c r="F3740" s="138"/>
      <c r="G3740" s="138"/>
    </row>
    <row r="3741" ht="15.75" customHeight="1" spans="1:7">
      <c r="A3741" s="139">
        <v>6006</v>
      </c>
      <c r="B3741" s="137" t="s">
        <v>4346</v>
      </c>
      <c r="C3741" s="137" t="s">
        <v>592</v>
      </c>
      <c r="D3741" s="137" t="s">
        <v>593</v>
      </c>
      <c r="E3741" s="139">
        <v>75.3</v>
      </c>
      <c r="F3741" s="138"/>
      <c r="G3741" s="138"/>
    </row>
    <row r="3742" ht="15.75" customHeight="1" spans="1:7">
      <c r="A3742" s="139">
        <v>6005</v>
      </c>
      <c r="B3742" s="137" t="s">
        <v>4347</v>
      </c>
      <c r="C3742" s="137" t="s">
        <v>592</v>
      </c>
      <c r="D3742" s="137" t="s">
        <v>599</v>
      </c>
      <c r="E3742" s="139">
        <v>84.95</v>
      </c>
      <c r="F3742" s="138"/>
      <c r="G3742" s="138"/>
    </row>
    <row r="3743" ht="15.75" customHeight="1" spans="1:7">
      <c r="A3743" s="139">
        <v>11756</v>
      </c>
      <c r="B3743" s="137" t="s">
        <v>4348</v>
      </c>
      <c r="C3743" s="137" t="s">
        <v>592</v>
      </c>
      <c r="D3743" s="137" t="s">
        <v>593</v>
      </c>
      <c r="E3743" s="139">
        <v>40.57</v>
      </c>
      <c r="F3743" s="138"/>
      <c r="G3743" s="138"/>
    </row>
    <row r="3744" ht="15.75" customHeight="1" spans="1:7">
      <c r="A3744" s="139">
        <v>10904</v>
      </c>
      <c r="B3744" s="137" t="s">
        <v>4349</v>
      </c>
      <c r="C3744" s="137" t="s">
        <v>592</v>
      </c>
      <c r="D3744" s="137" t="s">
        <v>599</v>
      </c>
      <c r="E3744" s="139">
        <v>247.5</v>
      </c>
      <c r="F3744" s="138"/>
      <c r="G3744" s="138"/>
    </row>
    <row r="3745" ht="15.75" customHeight="1" spans="1:7">
      <c r="A3745" s="139">
        <v>11752</v>
      </c>
      <c r="B3745" s="137" t="s">
        <v>4350</v>
      </c>
      <c r="C3745" s="137" t="s">
        <v>592</v>
      </c>
      <c r="D3745" s="137" t="s">
        <v>593</v>
      </c>
      <c r="E3745" s="139">
        <v>23.39</v>
      </c>
      <c r="F3745" s="138"/>
      <c r="G3745" s="138"/>
    </row>
    <row r="3746" ht="15.75" customHeight="1" spans="1:7">
      <c r="A3746" s="139">
        <v>11753</v>
      </c>
      <c r="B3746" s="137" t="s">
        <v>4351</v>
      </c>
      <c r="C3746" s="137" t="s">
        <v>592</v>
      </c>
      <c r="D3746" s="137" t="s">
        <v>593</v>
      </c>
      <c r="E3746" s="139">
        <v>27.93</v>
      </c>
      <c r="F3746" s="138"/>
      <c r="G3746" s="138"/>
    </row>
    <row r="3747" ht="15.75" customHeight="1" spans="1:7">
      <c r="A3747" s="139">
        <v>6021</v>
      </c>
      <c r="B3747" s="137" t="s">
        <v>4352</v>
      </c>
      <c r="C3747" s="137" t="s">
        <v>592</v>
      </c>
      <c r="D3747" s="137" t="s">
        <v>593</v>
      </c>
      <c r="E3747" s="139">
        <v>77.51</v>
      </c>
      <c r="F3747" s="138"/>
      <c r="G3747" s="138"/>
    </row>
    <row r="3748" ht="15.75" customHeight="1" spans="1:7">
      <c r="A3748" s="139">
        <v>6024</v>
      </c>
      <c r="B3748" s="137" t="s">
        <v>4353</v>
      </c>
      <c r="C3748" s="137" t="s">
        <v>592</v>
      </c>
      <c r="D3748" s="137" t="s">
        <v>593</v>
      </c>
      <c r="E3748" s="139">
        <v>80.12</v>
      </c>
      <c r="F3748" s="138"/>
      <c r="G3748" s="138"/>
    </row>
    <row r="3749" ht="15.75" customHeight="1" spans="1:7">
      <c r="A3749" s="139">
        <v>38379</v>
      </c>
      <c r="B3749" s="137" t="s">
        <v>4354</v>
      </c>
      <c r="C3749" s="137" t="s">
        <v>474</v>
      </c>
      <c r="D3749" s="137" t="s">
        <v>593</v>
      </c>
      <c r="E3749" s="139">
        <v>45.45</v>
      </c>
      <c r="F3749" s="138"/>
      <c r="G3749" s="138"/>
    </row>
    <row r="3750" ht="15.75" customHeight="1" spans="1:7">
      <c r="A3750" s="139">
        <v>13897</v>
      </c>
      <c r="B3750" s="137" t="s">
        <v>4355</v>
      </c>
      <c r="C3750" s="137" t="s">
        <v>592</v>
      </c>
      <c r="D3750" s="137" t="s">
        <v>639</v>
      </c>
      <c r="E3750" s="139">
        <v>6173.11</v>
      </c>
      <c r="F3750" s="138"/>
      <c r="G3750" s="138"/>
    </row>
    <row r="3751" ht="15.75" customHeight="1" spans="1:7">
      <c r="A3751" s="139">
        <v>10640</v>
      </c>
      <c r="B3751" s="137" t="s">
        <v>4356</v>
      </c>
      <c r="C3751" s="137" t="s">
        <v>592</v>
      </c>
      <c r="D3751" s="137" t="s">
        <v>639</v>
      </c>
      <c r="E3751" s="139">
        <v>13369.66</v>
      </c>
      <c r="F3751" s="138"/>
      <c r="G3751" s="138"/>
    </row>
    <row r="3752" ht="15.75" customHeight="1" spans="1:7">
      <c r="A3752" s="139">
        <v>34357</v>
      </c>
      <c r="B3752" s="137" t="s">
        <v>4357</v>
      </c>
      <c r="C3752" s="137" t="s">
        <v>642</v>
      </c>
      <c r="D3752" s="137" t="s">
        <v>593</v>
      </c>
      <c r="E3752" s="139">
        <v>5.46</v>
      </c>
      <c r="F3752" s="138"/>
      <c r="G3752" s="138"/>
    </row>
    <row r="3753" ht="15.75" customHeight="1" spans="1:7">
      <c r="A3753" s="139">
        <v>37329</v>
      </c>
      <c r="B3753" s="137" t="s">
        <v>4358</v>
      </c>
      <c r="C3753" s="137" t="s">
        <v>642</v>
      </c>
      <c r="D3753" s="137" t="s">
        <v>593</v>
      </c>
      <c r="E3753" s="139">
        <v>115.01</v>
      </c>
      <c r="F3753" s="138"/>
      <c r="G3753" s="138"/>
    </row>
    <row r="3754" ht="15.75" customHeight="1" spans="1:7">
      <c r="A3754" s="139">
        <v>2510</v>
      </c>
      <c r="B3754" s="137" t="s">
        <v>4359</v>
      </c>
      <c r="C3754" s="137" t="s">
        <v>592</v>
      </c>
      <c r="D3754" s="137" t="s">
        <v>639</v>
      </c>
      <c r="E3754" s="139">
        <v>36.9</v>
      </c>
      <c r="F3754" s="138"/>
      <c r="G3754" s="138"/>
    </row>
    <row r="3755" ht="15.75" customHeight="1" spans="1:7">
      <c r="A3755" s="139">
        <v>12359</v>
      </c>
      <c r="B3755" s="137" t="s">
        <v>4360</v>
      </c>
      <c r="C3755" s="137" t="s">
        <v>592</v>
      </c>
      <c r="D3755" s="137" t="s">
        <v>639</v>
      </c>
      <c r="E3755" s="139">
        <v>164.12</v>
      </c>
      <c r="F3755" s="138"/>
      <c r="G3755" s="138"/>
    </row>
    <row r="3756" ht="15.75" customHeight="1" spans="1:7">
      <c r="A3756" s="139">
        <v>7353</v>
      </c>
      <c r="B3756" s="137" t="s">
        <v>4361</v>
      </c>
      <c r="C3756" s="137" t="s">
        <v>644</v>
      </c>
      <c r="D3756" s="137" t="s">
        <v>593</v>
      </c>
      <c r="E3756" s="139">
        <v>37.16</v>
      </c>
      <c r="F3756" s="138"/>
      <c r="G3756" s="138"/>
    </row>
    <row r="3757" ht="15.75" customHeight="1" spans="1:7">
      <c r="A3757" s="139">
        <v>36144</v>
      </c>
      <c r="B3757" s="137" t="s">
        <v>4362</v>
      </c>
      <c r="C3757" s="137" t="s">
        <v>592</v>
      </c>
      <c r="D3757" s="137" t="s">
        <v>593</v>
      </c>
      <c r="E3757" s="139">
        <v>1.81</v>
      </c>
      <c r="F3757" s="138"/>
      <c r="G3757" s="138"/>
    </row>
    <row r="3758" ht="15.75" customHeight="1" spans="1:7">
      <c r="A3758" s="139">
        <v>10518</v>
      </c>
      <c r="B3758" s="137" t="s">
        <v>4363</v>
      </c>
      <c r="C3758" s="137" t="s">
        <v>592</v>
      </c>
      <c r="D3758" s="137" t="s">
        <v>639</v>
      </c>
      <c r="E3758" s="139">
        <v>129.04</v>
      </c>
      <c r="F3758" s="138"/>
      <c r="G3758" s="138"/>
    </row>
    <row r="3759" ht="15.75" customHeight="1" spans="1:7">
      <c r="A3759" s="139">
        <v>36530</v>
      </c>
      <c r="B3759" s="137" t="s">
        <v>4364</v>
      </c>
      <c r="C3759" s="137" t="s">
        <v>592</v>
      </c>
      <c r="D3759" s="137" t="s">
        <v>593</v>
      </c>
      <c r="E3759" s="139">
        <v>451756.08</v>
      </c>
      <c r="F3759" s="138"/>
      <c r="G3759" s="138"/>
    </row>
    <row r="3760" ht="15.75" customHeight="1" spans="1:7">
      <c r="A3760" s="139">
        <v>6046</v>
      </c>
      <c r="B3760" s="137" t="s">
        <v>4365</v>
      </c>
      <c r="C3760" s="137" t="s">
        <v>592</v>
      </c>
      <c r="D3760" s="137" t="s">
        <v>599</v>
      </c>
      <c r="E3760" s="139">
        <v>490000</v>
      </c>
      <c r="F3760" s="138"/>
      <c r="G3760" s="138"/>
    </row>
    <row r="3761" ht="15.75" customHeight="1" spans="1:7">
      <c r="A3761" s="139">
        <v>36531</v>
      </c>
      <c r="B3761" s="137" t="s">
        <v>4366</v>
      </c>
      <c r="C3761" s="137" t="s">
        <v>592</v>
      </c>
      <c r="D3761" s="137" t="s">
        <v>593</v>
      </c>
      <c r="E3761" s="139">
        <v>507926.79</v>
      </c>
      <c r="F3761" s="138"/>
      <c r="G3761" s="138"/>
    </row>
    <row r="3762" ht="15.75" customHeight="1" spans="1:7">
      <c r="A3762" s="139">
        <v>34684</v>
      </c>
      <c r="B3762" s="137" t="s">
        <v>4367</v>
      </c>
      <c r="C3762" s="137" t="s">
        <v>997</v>
      </c>
      <c r="D3762" s="137" t="s">
        <v>639</v>
      </c>
      <c r="E3762" s="139">
        <v>303.93</v>
      </c>
      <c r="F3762" s="138"/>
      <c r="G3762" s="138"/>
    </row>
    <row r="3763" ht="15.75" customHeight="1" spans="1:7">
      <c r="A3763" s="139">
        <v>34683</v>
      </c>
      <c r="B3763" s="137" t="s">
        <v>4368</v>
      </c>
      <c r="C3763" s="137" t="s">
        <v>997</v>
      </c>
      <c r="D3763" s="137" t="s">
        <v>639</v>
      </c>
      <c r="E3763" s="139">
        <v>189.95</v>
      </c>
      <c r="F3763" s="138"/>
      <c r="G3763" s="138"/>
    </row>
    <row r="3764" ht="15.75" customHeight="1" spans="1:7">
      <c r="A3764" s="139">
        <v>533</v>
      </c>
      <c r="B3764" s="137" t="s">
        <v>4369</v>
      </c>
      <c r="C3764" s="137" t="s">
        <v>997</v>
      </c>
      <c r="D3764" s="137" t="s">
        <v>593</v>
      </c>
      <c r="E3764" s="139">
        <v>28.28</v>
      </c>
      <c r="F3764" s="138"/>
      <c r="G3764" s="138"/>
    </row>
    <row r="3765" ht="15.75" customHeight="1" spans="1:7">
      <c r="A3765" s="139">
        <v>10515</v>
      </c>
      <c r="B3765" s="137" t="s">
        <v>4370</v>
      </c>
      <c r="C3765" s="137" t="s">
        <v>997</v>
      </c>
      <c r="D3765" s="137" t="s">
        <v>593</v>
      </c>
      <c r="E3765" s="139">
        <v>53.36</v>
      </c>
      <c r="F3765" s="138"/>
      <c r="G3765" s="138"/>
    </row>
    <row r="3766" ht="15.75" customHeight="1" spans="1:7">
      <c r="A3766" s="139">
        <v>536</v>
      </c>
      <c r="B3766" s="137" t="s">
        <v>4371</v>
      </c>
      <c r="C3766" s="137" t="s">
        <v>997</v>
      </c>
      <c r="D3766" s="137" t="s">
        <v>599</v>
      </c>
      <c r="E3766" s="139">
        <v>38.6</v>
      </c>
      <c r="F3766" s="138"/>
      <c r="G3766" s="138"/>
    </row>
    <row r="3767" ht="15.75" customHeight="1" spans="1:7">
      <c r="A3767" s="139">
        <v>153</v>
      </c>
      <c r="B3767" s="137" t="s">
        <v>4372</v>
      </c>
      <c r="C3767" s="137" t="s">
        <v>644</v>
      </c>
      <c r="D3767" s="137" t="s">
        <v>593</v>
      </c>
      <c r="E3767" s="139">
        <v>109.12</v>
      </c>
      <c r="F3767" s="138"/>
      <c r="G3767" s="138"/>
    </row>
    <row r="3768" ht="15.75" customHeight="1" spans="1:7">
      <c r="A3768" s="139">
        <v>34682</v>
      </c>
      <c r="B3768" s="137" t="s">
        <v>4373</v>
      </c>
      <c r="C3768" s="137" t="s">
        <v>997</v>
      </c>
      <c r="D3768" s="137" t="s">
        <v>639</v>
      </c>
      <c r="E3768" s="139">
        <v>145.26</v>
      </c>
      <c r="F3768" s="138"/>
      <c r="G3768" s="138"/>
    </row>
    <row r="3769" ht="15.75" customHeight="1" spans="1:7">
      <c r="A3769" s="139">
        <v>20205</v>
      </c>
      <c r="B3769" s="137" t="s">
        <v>4374</v>
      </c>
      <c r="C3769" s="137" t="s">
        <v>474</v>
      </c>
      <c r="D3769" s="137" t="s">
        <v>593</v>
      </c>
      <c r="E3769" s="139">
        <v>3.75</v>
      </c>
      <c r="F3769" s="138"/>
      <c r="G3769" s="138"/>
    </row>
    <row r="3770" ht="15.75" customHeight="1" spans="1:7">
      <c r="A3770" s="139">
        <v>4412</v>
      </c>
      <c r="B3770" s="137" t="s">
        <v>4375</v>
      </c>
      <c r="C3770" s="137" t="s">
        <v>474</v>
      </c>
      <c r="D3770" s="137" t="s">
        <v>593</v>
      </c>
      <c r="E3770" s="139">
        <v>2.25</v>
      </c>
      <c r="F3770" s="138"/>
      <c r="G3770" s="138"/>
    </row>
    <row r="3771" ht="15.75" customHeight="1" spans="1:7">
      <c r="A3771" s="139">
        <v>4408</v>
      </c>
      <c r="B3771" s="137" t="s">
        <v>4376</v>
      </c>
      <c r="C3771" s="137" t="s">
        <v>474</v>
      </c>
      <c r="D3771" s="137" t="s">
        <v>593</v>
      </c>
      <c r="E3771" s="139">
        <v>2.81</v>
      </c>
      <c r="F3771" s="138"/>
      <c r="G3771" s="138"/>
    </row>
    <row r="3772" ht="15.75" customHeight="1" spans="1:7">
      <c r="A3772" s="139">
        <v>36250</v>
      </c>
      <c r="B3772" s="137" t="s">
        <v>4377</v>
      </c>
      <c r="C3772" s="137" t="s">
        <v>474</v>
      </c>
      <c r="D3772" s="137" t="s">
        <v>593</v>
      </c>
      <c r="E3772" s="139">
        <v>4.54</v>
      </c>
      <c r="F3772" s="138"/>
      <c r="G3772" s="138"/>
    </row>
    <row r="3773" ht="15.75" customHeight="1" spans="1:7">
      <c r="A3773" s="139">
        <v>10857</v>
      </c>
      <c r="B3773" s="137" t="s">
        <v>4378</v>
      </c>
      <c r="C3773" s="137" t="s">
        <v>474</v>
      </c>
      <c r="D3773" s="137" t="s">
        <v>639</v>
      </c>
      <c r="E3773" s="139">
        <v>15.58</v>
      </c>
      <c r="F3773" s="138"/>
      <c r="G3773" s="138"/>
    </row>
    <row r="3774" ht="15.75" customHeight="1" spans="1:7">
      <c r="A3774" s="139">
        <v>4803</v>
      </c>
      <c r="B3774" s="137" t="s">
        <v>4379</v>
      </c>
      <c r="C3774" s="137" t="s">
        <v>474</v>
      </c>
      <c r="D3774" s="137" t="s">
        <v>593</v>
      </c>
      <c r="E3774" s="139">
        <v>41.12</v>
      </c>
      <c r="F3774" s="138"/>
      <c r="G3774" s="138"/>
    </row>
    <row r="3775" ht="15.75" customHeight="1" spans="1:7">
      <c r="A3775" s="139">
        <v>6186</v>
      </c>
      <c r="B3775" s="137" t="s">
        <v>4380</v>
      </c>
      <c r="C3775" s="137" t="s">
        <v>474</v>
      </c>
      <c r="D3775" s="137" t="s">
        <v>639</v>
      </c>
      <c r="E3775" s="139">
        <v>18.05</v>
      </c>
      <c r="F3775" s="138"/>
      <c r="G3775" s="138"/>
    </row>
    <row r="3776" ht="15.75" customHeight="1" spans="1:7">
      <c r="A3776" s="139">
        <v>4829</v>
      </c>
      <c r="B3776" s="137" t="s">
        <v>4381</v>
      </c>
      <c r="C3776" s="137" t="s">
        <v>474</v>
      </c>
      <c r="D3776" s="137" t="s">
        <v>593</v>
      </c>
      <c r="E3776" s="139">
        <v>53.57</v>
      </c>
      <c r="F3776" s="138"/>
      <c r="G3776" s="138"/>
    </row>
    <row r="3777" ht="15.75" customHeight="1" spans="1:7">
      <c r="A3777" s="139">
        <v>39829</v>
      </c>
      <c r="B3777" s="137" t="s">
        <v>4382</v>
      </c>
      <c r="C3777" s="137" t="s">
        <v>474</v>
      </c>
      <c r="D3777" s="137" t="s">
        <v>639</v>
      </c>
      <c r="E3777" s="139">
        <v>36.15</v>
      </c>
      <c r="F3777" s="138"/>
      <c r="G3777" s="138"/>
    </row>
    <row r="3778" ht="15.75" customHeight="1" spans="1:7">
      <c r="A3778" s="139">
        <v>20231</v>
      </c>
      <c r="B3778" s="137" t="s">
        <v>4383</v>
      </c>
      <c r="C3778" s="137" t="s">
        <v>474</v>
      </c>
      <c r="D3778" s="137" t="s">
        <v>593</v>
      </c>
      <c r="E3778" s="139">
        <v>66.98</v>
      </c>
      <c r="F3778" s="138"/>
      <c r="G3778" s="138"/>
    </row>
    <row r="3779" ht="15.75" customHeight="1" spans="1:7">
      <c r="A3779" s="139">
        <v>4804</v>
      </c>
      <c r="B3779" s="137" t="s">
        <v>4384</v>
      </c>
      <c r="C3779" s="137" t="s">
        <v>474</v>
      </c>
      <c r="D3779" s="137" t="s">
        <v>593</v>
      </c>
      <c r="E3779" s="139">
        <v>31.57</v>
      </c>
      <c r="F3779" s="138"/>
      <c r="G3779" s="138"/>
    </row>
    <row r="3780" ht="15.75" customHeight="1" spans="1:7">
      <c r="A3780" s="139">
        <v>34680</v>
      </c>
      <c r="B3780" s="137" t="s">
        <v>4385</v>
      </c>
      <c r="C3780" s="137" t="s">
        <v>474</v>
      </c>
      <c r="D3780" s="137" t="s">
        <v>639</v>
      </c>
      <c r="E3780" s="139">
        <v>44.69</v>
      </c>
      <c r="F3780" s="138"/>
      <c r="G3780" s="138"/>
    </row>
    <row r="3781" ht="15.75" customHeight="1" spans="1:7">
      <c r="A3781" s="139">
        <v>11573</v>
      </c>
      <c r="B3781" s="137" t="s">
        <v>4386</v>
      </c>
      <c r="C3781" s="137" t="s">
        <v>592</v>
      </c>
      <c r="D3781" s="137" t="s">
        <v>593</v>
      </c>
      <c r="E3781" s="139">
        <v>6.17</v>
      </c>
      <c r="F3781" s="138"/>
      <c r="G3781" s="138"/>
    </row>
    <row r="3782" ht="15.75" customHeight="1" spans="1:7">
      <c r="A3782" s="139">
        <v>38401</v>
      </c>
      <c r="B3782" s="137" t="s">
        <v>4387</v>
      </c>
      <c r="C3782" s="137" t="s">
        <v>592</v>
      </c>
      <c r="D3782" s="137" t="s">
        <v>593</v>
      </c>
      <c r="E3782" s="139">
        <v>14.98</v>
      </c>
      <c r="F3782" s="138"/>
      <c r="G3782" s="138"/>
    </row>
    <row r="3783" ht="15.75" customHeight="1" spans="1:7">
      <c r="A3783" s="139">
        <v>11575</v>
      </c>
      <c r="B3783" s="137" t="s">
        <v>4388</v>
      </c>
      <c r="C3783" s="137" t="s">
        <v>592</v>
      </c>
      <c r="D3783" s="137" t="s">
        <v>593</v>
      </c>
      <c r="E3783" s="139">
        <v>59.52</v>
      </c>
      <c r="F3783" s="138"/>
      <c r="G3783" s="138"/>
    </row>
    <row r="3784" ht="15.75" customHeight="1" spans="1:7">
      <c r="A3784" s="139">
        <v>38179</v>
      </c>
      <c r="B3784" s="137" t="s">
        <v>4389</v>
      </c>
      <c r="C3784" s="137" t="s">
        <v>592</v>
      </c>
      <c r="D3784" s="137" t="s">
        <v>593</v>
      </c>
      <c r="E3784" s="139">
        <v>49.21</v>
      </c>
      <c r="F3784" s="138"/>
      <c r="G3784" s="138"/>
    </row>
    <row r="3785" ht="15.75" customHeight="1" spans="1:7">
      <c r="A3785" s="139">
        <v>20256</v>
      </c>
      <c r="B3785" s="137" t="s">
        <v>4390</v>
      </c>
      <c r="C3785" s="137" t="s">
        <v>592</v>
      </c>
      <c r="D3785" s="137" t="s">
        <v>593</v>
      </c>
      <c r="E3785" s="139">
        <v>0.36</v>
      </c>
      <c r="F3785" s="138"/>
      <c r="G3785" s="138"/>
    </row>
    <row r="3786" ht="15.75" customHeight="1" spans="1:7">
      <c r="A3786" s="139">
        <v>14511</v>
      </c>
      <c r="B3786" s="137" t="s">
        <v>4391</v>
      </c>
      <c r="C3786" s="137" t="s">
        <v>592</v>
      </c>
      <c r="D3786" s="137" t="s">
        <v>639</v>
      </c>
      <c r="E3786" s="139">
        <v>1024310.36</v>
      </c>
      <c r="F3786" s="138"/>
      <c r="G3786" s="138"/>
    </row>
    <row r="3787" ht="15.75" customHeight="1" spans="1:7">
      <c r="A3787" s="139">
        <v>10642</v>
      </c>
      <c r="B3787" s="137" t="s">
        <v>4392</v>
      </c>
      <c r="C3787" s="137" t="s">
        <v>592</v>
      </c>
      <c r="D3787" s="137" t="s">
        <v>639</v>
      </c>
      <c r="E3787" s="139">
        <v>964950.11</v>
      </c>
      <c r="F3787" s="138"/>
      <c r="G3787" s="138"/>
    </row>
    <row r="3788" ht="15.75" customHeight="1" spans="1:7">
      <c r="A3788" s="139">
        <v>14489</v>
      </c>
      <c r="B3788" s="137" t="s">
        <v>4393</v>
      </c>
      <c r="C3788" s="137" t="s">
        <v>592</v>
      </c>
      <c r="D3788" s="137" t="s">
        <v>639</v>
      </c>
      <c r="E3788" s="139">
        <v>855892.79</v>
      </c>
      <c r="F3788" s="138"/>
      <c r="G3788" s="138"/>
    </row>
    <row r="3789" ht="15.75" customHeight="1" spans="1:7">
      <c r="A3789" s="139">
        <v>14513</v>
      </c>
      <c r="B3789" s="137" t="s">
        <v>4394</v>
      </c>
      <c r="C3789" s="137" t="s">
        <v>592</v>
      </c>
      <c r="D3789" s="137" t="s">
        <v>639</v>
      </c>
      <c r="E3789" s="139">
        <v>641939.91</v>
      </c>
      <c r="F3789" s="138"/>
      <c r="G3789" s="138"/>
    </row>
    <row r="3790" ht="15.75" customHeight="1" spans="1:7">
      <c r="A3790" s="139">
        <v>13600</v>
      </c>
      <c r="B3790" s="137" t="s">
        <v>4395</v>
      </c>
      <c r="C3790" s="137" t="s">
        <v>592</v>
      </c>
      <c r="D3790" s="137" t="s">
        <v>639</v>
      </c>
      <c r="E3790" s="139">
        <v>828283.26</v>
      </c>
      <c r="F3790" s="138"/>
      <c r="G3790" s="138"/>
    </row>
    <row r="3791" ht="15.75" customHeight="1" spans="1:7">
      <c r="A3791" s="139">
        <v>10646</v>
      </c>
      <c r="B3791" s="137" t="s">
        <v>4396</v>
      </c>
      <c r="C3791" s="137" t="s">
        <v>592</v>
      </c>
      <c r="D3791" s="137" t="s">
        <v>639</v>
      </c>
      <c r="E3791" s="139">
        <v>617429.98</v>
      </c>
      <c r="F3791" s="138"/>
      <c r="G3791" s="138"/>
    </row>
    <row r="3792" ht="15.75" customHeight="1" spans="1:7">
      <c r="A3792" s="139">
        <v>6070</v>
      </c>
      <c r="B3792" s="137" t="s">
        <v>4397</v>
      </c>
      <c r="C3792" s="137" t="s">
        <v>592</v>
      </c>
      <c r="D3792" s="137" t="s">
        <v>639</v>
      </c>
      <c r="E3792" s="139">
        <v>843642.08</v>
      </c>
      <c r="F3792" s="138"/>
      <c r="G3792" s="138"/>
    </row>
    <row r="3793" ht="15.75" customHeight="1" spans="1:7">
      <c r="A3793" s="139">
        <v>6069</v>
      </c>
      <c r="B3793" s="137" t="s">
        <v>4398</v>
      </c>
      <c r="C3793" s="137" t="s">
        <v>592</v>
      </c>
      <c r="D3793" s="137" t="s">
        <v>639</v>
      </c>
      <c r="E3793" s="139">
        <v>186373.26</v>
      </c>
      <c r="F3793" s="138"/>
      <c r="G3793" s="138"/>
    </row>
    <row r="3794" ht="15.75" customHeight="1" spans="1:7">
      <c r="A3794" s="139">
        <v>14626</v>
      </c>
      <c r="B3794" s="137" t="s">
        <v>4399</v>
      </c>
      <c r="C3794" s="137" t="s">
        <v>592</v>
      </c>
      <c r="D3794" s="137" t="s">
        <v>639</v>
      </c>
      <c r="E3794" s="139">
        <v>923595.14</v>
      </c>
      <c r="F3794" s="138"/>
      <c r="G3794" s="138"/>
    </row>
    <row r="3795" ht="15.75" customHeight="1" spans="1:7">
      <c r="A3795" s="139">
        <v>6067</v>
      </c>
      <c r="B3795" s="137" t="s">
        <v>4400</v>
      </c>
      <c r="C3795" s="137" t="s">
        <v>592</v>
      </c>
      <c r="D3795" s="137" t="s">
        <v>639</v>
      </c>
      <c r="E3795" s="139">
        <v>758175.1</v>
      </c>
      <c r="F3795" s="138"/>
      <c r="G3795" s="138"/>
    </row>
    <row r="3796" ht="15.75" customHeight="1" spans="1:7">
      <c r="A3796" s="139">
        <v>38393</v>
      </c>
      <c r="B3796" s="137" t="s">
        <v>4401</v>
      </c>
      <c r="C3796" s="137" t="s">
        <v>592</v>
      </c>
      <c r="D3796" s="137" t="s">
        <v>599</v>
      </c>
      <c r="E3796" s="139">
        <v>16.9</v>
      </c>
      <c r="F3796" s="138"/>
      <c r="G3796" s="138"/>
    </row>
    <row r="3797" ht="15.75" customHeight="1" spans="1:7">
      <c r="A3797" s="139">
        <v>38390</v>
      </c>
      <c r="B3797" s="137" t="s">
        <v>4402</v>
      </c>
      <c r="C3797" s="137" t="s">
        <v>592</v>
      </c>
      <c r="D3797" s="137" t="s">
        <v>593</v>
      </c>
      <c r="E3797" s="139">
        <v>37.48</v>
      </c>
      <c r="F3797" s="138"/>
      <c r="G3797" s="138"/>
    </row>
    <row r="3798" ht="15.75" customHeight="1" spans="1:7">
      <c r="A3798" s="139">
        <v>36532</v>
      </c>
      <c r="B3798" s="137" t="s">
        <v>4403</v>
      </c>
      <c r="C3798" s="137" t="s">
        <v>592</v>
      </c>
      <c r="D3798" s="137" t="s">
        <v>593</v>
      </c>
      <c r="E3798" s="139">
        <v>24423.23</v>
      </c>
      <c r="F3798" s="138"/>
      <c r="G3798" s="138"/>
    </row>
    <row r="3799" ht="15.75" customHeight="1" spans="1:7">
      <c r="A3799" s="139">
        <v>11578</v>
      </c>
      <c r="B3799" s="137" t="s">
        <v>4404</v>
      </c>
      <c r="C3799" s="137" t="s">
        <v>592</v>
      </c>
      <c r="D3799" s="137" t="s">
        <v>593</v>
      </c>
      <c r="E3799" s="139">
        <v>12.85</v>
      </c>
      <c r="F3799" s="138"/>
      <c r="G3799" s="138"/>
    </row>
    <row r="3800" ht="15.75" customHeight="1" spans="1:7">
      <c r="A3800" s="139">
        <v>11577</v>
      </c>
      <c r="B3800" s="137" t="s">
        <v>4405</v>
      </c>
      <c r="C3800" s="137" t="s">
        <v>592</v>
      </c>
      <c r="D3800" s="137" t="s">
        <v>593</v>
      </c>
      <c r="E3800" s="139">
        <v>12.26</v>
      </c>
      <c r="F3800" s="138"/>
      <c r="G3800" s="138"/>
    </row>
    <row r="3801" ht="15.75" customHeight="1" spans="1:7">
      <c r="A3801" s="139">
        <v>42432</v>
      </c>
      <c r="B3801" s="137" t="s">
        <v>4406</v>
      </c>
      <c r="C3801" s="137" t="s">
        <v>592</v>
      </c>
      <c r="D3801" s="137" t="s">
        <v>639</v>
      </c>
      <c r="E3801" s="139">
        <v>2424.64</v>
      </c>
      <c r="F3801" s="138"/>
      <c r="G3801" s="138"/>
    </row>
    <row r="3802" ht="15.75" customHeight="1" spans="1:7">
      <c r="A3802" s="139">
        <v>42437</v>
      </c>
      <c r="B3802" s="137" t="s">
        <v>4407</v>
      </c>
      <c r="C3802" s="137" t="s">
        <v>592</v>
      </c>
      <c r="D3802" s="137" t="s">
        <v>639</v>
      </c>
      <c r="E3802" s="139">
        <v>1843.37</v>
      </c>
      <c r="F3802" s="138"/>
      <c r="G3802" s="138"/>
    </row>
    <row r="3803" ht="15.75" customHeight="1" spans="1:7">
      <c r="A3803" s="139">
        <v>1116</v>
      </c>
      <c r="B3803" s="137" t="s">
        <v>4408</v>
      </c>
      <c r="C3803" s="137" t="s">
        <v>474</v>
      </c>
      <c r="D3803" s="137" t="s">
        <v>593</v>
      </c>
      <c r="E3803" s="139">
        <v>19.16</v>
      </c>
      <c r="F3803" s="138"/>
      <c r="G3803" s="138"/>
    </row>
    <row r="3804" ht="15.75" customHeight="1" spans="1:7">
      <c r="A3804" s="139">
        <v>1115</v>
      </c>
      <c r="B3804" s="137" t="s">
        <v>4409</v>
      </c>
      <c r="C3804" s="137" t="s">
        <v>474</v>
      </c>
      <c r="D3804" s="137" t="s">
        <v>593</v>
      </c>
      <c r="E3804" s="139">
        <v>22.96</v>
      </c>
      <c r="F3804" s="138"/>
      <c r="G3804" s="138"/>
    </row>
    <row r="3805" ht="15.75" customHeight="1" spans="1:7">
      <c r="A3805" s="139">
        <v>1113</v>
      </c>
      <c r="B3805" s="137" t="s">
        <v>4410</v>
      </c>
      <c r="C3805" s="137" t="s">
        <v>474</v>
      </c>
      <c r="D3805" s="137" t="s">
        <v>593</v>
      </c>
      <c r="E3805" s="139">
        <v>26.84</v>
      </c>
      <c r="F3805" s="138"/>
      <c r="G3805" s="138"/>
    </row>
    <row r="3806" ht="15.75" customHeight="1" spans="1:7">
      <c r="A3806" s="139">
        <v>1114</v>
      </c>
      <c r="B3806" s="137" t="s">
        <v>4411</v>
      </c>
      <c r="C3806" s="137" t="s">
        <v>474</v>
      </c>
      <c r="D3806" s="137" t="s">
        <v>593</v>
      </c>
      <c r="E3806" s="139">
        <v>31.98</v>
      </c>
      <c r="F3806" s="138"/>
      <c r="G3806" s="138"/>
    </row>
    <row r="3807" ht="15.75" customHeight="1" spans="1:7">
      <c r="A3807" s="139">
        <v>40873</v>
      </c>
      <c r="B3807" s="137" t="s">
        <v>4412</v>
      </c>
      <c r="C3807" s="137" t="s">
        <v>474</v>
      </c>
      <c r="D3807" s="137" t="s">
        <v>593</v>
      </c>
      <c r="E3807" s="139">
        <v>25.02</v>
      </c>
      <c r="F3807" s="138"/>
      <c r="G3807" s="138"/>
    </row>
    <row r="3808" ht="15.75" customHeight="1" spans="1:7">
      <c r="A3808" s="139">
        <v>20214</v>
      </c>
      <c r="B3808" s="137" t="s">
        <v>4413</v>
      </c>
      <c r="C3808" s="137" t="s">
        <v>592</v>
      </c>
      <c r="D3808" s="137" t="s">
        <v>593</v>
      </c>
      <c r="E3808" s="139">
        <v>70.35</v>
      </c>
      <c r="F3808" s="138"/>
      <c r="G3808" s="138"/>
    </row>
    <row r="3809" ht="15.75" customHeight="1" spans="1:7">
      <c r="A3809" s="139">
        <v>7237</v>
      </c>
      <c r="B3809" s="137" t="s">
        <v>4414</v>
      </c>
      <c r="C3809" s="137" t="s">
        <v>592</v>
      </c>
      <c r="D3809" s="137" t="s">
        <v>593</v>
      </c>
      <c r="E3809" s="139">
        <v>68.87</v>
      </c>
      <c r="F3809" s="138"/>
      <c r="G3809" s="138"/>
    </row>
    <row r="3810" ht="15.75" customHeight="1" spans="1:7">
      <c r="A3810" s="139">
        <v>11757</v>
      </c>
      <c r="B3810" s="137" t="s">
        <v>4415</v>
      </c>
      <c r="C3810" s="137" t="s">
        <v>592</v>
      </c>
      <c r="D3810" s="137" t="s">
        <v>599</v>
      </c>
      <c r="E3810" s="139">
        <v>79.4</v>
      </c>
      <c r="F3810" s="138"/>
      <c r="G3810" s="138"/>
    </row>
    <row r="3811" ht="15.75" customHeight="1" spans="1:7">
      <c r="A3811" s="139">
        <v>11758</v>
      </c>
      <c r="B3811" s="137" t="s">
        <v>4416</v>
      </c>
      <c r="C3811" s="137" t="s">
        <v>592</v>
      </c>
      <c r="D3811" s="137" t="s">
        <v>599</v>
      </c>
      <c r="E3811" s="139">
        <v>89.9</v>
      </c>
      <c r="F3811" s="138"/>
      <c r="G3811" s="138"/>
    </row>
    <row r="3812" ht="15.75" customHeight="1" spans="1:7">
      <c r="A3812" s="139">
        <v>37526</v>
      </c>
      <c r="B3812" s="137" t="s">
        <v>4417</v>
      </c>
      <c r="C3812" s="137" t="s">
        <v>592</v>
      </c>
      <c r="D3812" s="137" t="s">
        <v>593</v>
      </c>
      <c r="E3812" s="139">
        <v>2.66</v>
      </c>
      <c r="F3812" s="138"/>
      <c r="G3812" s="138"/>
    </row>
    <row r="3813" ht="15.75" customHeight="1" spans="1:7">
      <c r="A3813" s="139">
        <v>6076</v>
      </c>
      <c r="B3813" s="137" t="s">
        <v>4418</v>
      </c>
      <c r="C3813" s="137" t="s">
        <v>740</v>
      </c>
      <c r="D3813" s="137" t="s">
        <v>639</v>
      </c>
      <c r="E3813" s="139">
        <v>65</v>
      </c>
      <c r="F3813" s="138"/>
      <c r="G3813" s="138"/>
    </row>
    <row r="3814" ht="15.75" customHeight="1" spans="1:7">
      <c r="A3814" s="139">
        <v>13109</v>
      </c>
      <c r="B3814" s="137" t="s">
        <v>4419</v>
      </c>
      <c r="C3814" s="137" t="s">
        <v>592</v>
      </c>
      <c r="D3814" s="137" t="s">
        <v>639</v>
      </c>
      <c r="E3814" s="139">
        <v>270.93</v>
      </c>
      <c r="F3814" s="138"/>
      <c r="G3814" s="138"/>
    </row>
    <row r="3815" ht="15.75" customHeight="1" spans="1:7">
      <c r="A3815" s="139">
        <v>13110</v>
      </c>
      <c r="B3815" s="137" t="s">
        <v>4420</v>
      </c>
      <c r="C3815" s="137" t="s">
        <v>592</v>
      </c>
      <c r="D3815" s="137" t="s">
        <v>639</v>
      </c>
      <c r="E3815" s="139">
        <v>356.56</v>
      </c>
      <c r="F3815" s="138"/>
      <c r="G3815" s="138"/>
    </row>
    <row r="3816" ht="15.75" customHeight="1" spans="1:7">
      <c r="A3816" s="139">
        <v>7581</v>
      </c>
      <c r="B3816" s="137" t="s">
        <v>4421</v>
      </c>
      <c r="C3816" s="137" t="s">
        <v>592</v>
      </c>
      <c r="D3816" s="137" t="s">
        <v>639</v>
      </c>
      <c r="E3816" s="139">
        <v>3.31</v>
      </c>
      <c r="F3816" s="138"/>
      <c r="G3816" s="138"/>
    </row>
    <row r="3817" ht="15.75" customHeight="1" spans="1:7">
      <c r="A3817" s="139">
        <v>4509</v>
      </c>
      <c r="B3817" s="137" t="s">
        <v>4422</v>
      </c>
      <c r="C3817" s="137" t="s">
        <v>474</v>
      </c>
      <c r="D3817" s="137" t="s">
        <v>593</v>
      </c>
      <c r="E3817" s="139">
        <v>5.13</v>
      </c>
      <c r="F3817" s="138"/>
      <c r="G3817" s="138"/>
    </row>
    <row r="3818" ht="15.75" customHeight="1" spans="1:7">
      <c r="A3818" s="139">
        <v>4512</v>
      </c>
      <c r="B3818" s="137" t="s">
        <v>4423</v>
      </c>
      <c r="C3818" s="137" t="s">
        <v>474</v>
      </c>
      <c r="D3818" s="137" t="s">
        <v>593</v>
      </c>
      <c r="E3818" s="139">
        <v>2.45</v>
      </c>
      <c r="F3818" s="138"/>
      <c r="G3818" s="138"/>
    </row>
    <row r="3819" ht="15.75" customHeight="1" spans="1:7">
      <c r="A3819" s="139">
        <v>4517</v>
      </c>
      <c r="B3819" s="137" t="s">
        <v>4424</v>
      </c>
      <c r="C3819" s="137" t="s">
        <v>474</v>
      </c>
      <c r="D3819" s="137" t="s">
        <v>593</v>
      </c>
      <c r="E3819" s="139">
        <v>3.54</v>
      </c>
      <c r="F3819" s="138"/>
      <c r="G3819" s="138"/>
    </row>
    <row r="3820" ht="15.75" customHeight="1" spans="1:7">
      <c r="A3820" s="139">
        <v>20206</v>
      </c>
      <c r="B3820" s="137" t="s">
        <v>4425</v>
      </c>
      <c r="C3820" s="137" t="s">
        <v>474</v>
      </c>
      <c r="D3820" s="137" t="s">
        <v>593</v>
      </c>
      <c r="E3820" s="139">
        <v>10.14</v>
      </c>
      <c r="F3820" s="138"/>
      <c r="G3820" s="138"/>
    </row>
    <row r="3821" ht="15.75" customHeight="1" spans="1:7">
      <c r="A3821" s="139">
        <v>4460</v>
      </c>
      <c r="B3821" s="137" t="s">
        <v>4426</v>
      </c>
      <c r="C3821" s="137" t="s">
        <v>474</v>
      </c>
      <c r="D3821" s="137" t="s">
        <v>593</v>
      </c>
      <c r="E3821" s="139">
        <v>10.41</v>
      </c>
      <c r="F3821" s="138"/>
      <c r="G3821" s="138"/>
    </row>
    <row r="3822" ht="15.75" customHeight="1" spans="1:7">
      <c r="A3822" s="139">
        <v>4415</v>
      </c>
      <c r="B3822" s="137" t="s">
        <v>4427</v>
      </c>
      <c r="C3822" s="137" t="s">
        <v>474</v>
      </c>
      <c r="D3822" s="137" t="s">
        <v>593</v>
      </c>
      <c r="E3822" s="139">
        <v>5.57</v>
      </c>
      <c r="F3822" s="138"/>
      <c r="G3822" s="138"/>
    </row>
    <row r="3823" ht="15.75" customHeight="1" spans="1:7">
      <c r="A3823" s="139">
        <v>4417</v>
      </c>
      <c r="B3823" s="137" t="s">
        <v>4428</v>
      </c>
      <c r="C3823" s="137" t="s">
        <v>474</v>
      </c>
      <c r="D3823" s="137" t="s">
        <v>593</v>
      </c>
      <c r="E3823" s="139">
        <v>8.02</v>
      </c>
      <c r="F3823" s="138"/>
      <c r="G3823" s="138"/>
    </row>
    <row r="3824" ht="15.75" customHeight="1" spans="1:7">
      <c r="A3824" s="139">
        <v>37373</v>
      </c>
      <c r="B3824" s="137" t="s">
        <v>4429</v>
      </c>
      <c r="C3824" s="137" t="s">
        <v>742</v>
      </c>
      <c r="D3824" s="137" t="s">
        <v>599</v>
      </c>
      <c r="E3824" s="139">
        <v>0.01</v>
      </c>
      <c r="F3824" s="138"/>
      <c r="G3824" s="138"/>
    </row>
    <row r="3825" ht="15.75" customHeight="1" spans="1:7">
      <c r="A3825" s="139">
        <v>40864</v>
      </c>
      <c r="B3825" s="137" t="s">
        <v>4430</v>
      </c>
      <c r="C3825" s="137" t="s">
        <v>744</v>
      </c>
      <c r="D3825" s="137" t="s">
        <v>599</v>
      </c>
      <c r="E3825" s="139">
        <v>0.01</v>
      </c>
      <c r="F3825" s="138"/>
      <c r="G3825" s="138"/>
    </row>
    <row r="3826" ht="15.75" customHeight="1" spans="1:7">
      <c r="A3826" s="139">
        <v>4734</v>
      </c>
      <c r="B3826" s="137" t="s">
        <v>4431</v>
      </c>
      <c r="C3826" s="137" t="s">
        <v>740</v>
      </c>
      <c r="D3826" s="137" t="s">
        <v>593</v>
      </c>
      <c r="E3826" s="139">
        <v>343.45</v>
      </c>
      <c r="F3826" s="138"/>
      <c r="G3826" s="138"/>
    </row>
    <row r="3827" ht="15.75" customHeight="1" spans="1:7">
      <c r="A3827" s="139">
        <v>6085</v>
      </c>
      <c r="B3827" s="137" t="s">
        <v>4432</v>
      </c>
      <c r="C3827" s="137" t="s">
        <v>644</v>
      </c>
      <c r="D3827" s="137" t="s">
        <v>599</v>
      </c>
      <c r="E3827" s="139">
        <v>11.65</v>
      </c>
      <c r="F3827" s="138"/>
      <c r="G3827" s="138"/>
    </row>
    <row r="3828" ht="15.75" customHeight="1" spans="1:7">
      <c r="A3828" s="139">
        <v>38396</v>
      </c>
      <c r="B3828" s="137" t="s">
        <v>4433</v>
      </c>
      <c r="C3828" s="137" t="s">
        <v>592</v>
      </c>
      <c r="D3828" s="137" t="s">
        <v>593</v>
      </c>
      <c r="E3828" s="139">
        <v>559.34</v>
      </c>
      <c r="F3828" s="138"/>
      <c r="G3828" s="138"/>
    </row>
    <row r="3829" ht="15.75" customHeight="1" spans="1:7">
      <c r="A3829" s="139">
        <v>11622</v>
      </c>
      <c r="B3829" s="137" t="s">
        <v>4434</v>
      </c>
      <c r="C3829" s="137" t="s">
        <v>642</v>
      </c>
      <c r="D3829" s="137" t="s">
        <v>593</v>
      </c>
      <c r="E3829" s="139">
        <v>82.22</v>
      </c>
      <c r="F3829" s="138"/>
      <c r="G3829" s="138"/>
    </row>
    <row r="3830" ht="15.75" customHeight="1" spans="1:7">
      <c r="A3830" s="139">
        <v>43143</v>
      </c>
      <c r="B3830" s="137" t="s">
        <v>4435</v>
      </c>
      <c r="C3830" s="137" t="s">
        <v>644</v>
      </c>
      <c r="D3830" s="137" t="s">
        <v>593</v>
      </c>
      <c r="E3830" s="139">
        <v>31.05</v>
      </c>
      <c r="F3830" s="138"/>
      <c r="G3830" s="138"/>
    </row>
    <row r="3831" ht="15.75" customHeight="1" spans="1:7">
      <c r="A3831" s="139">
        <v>7317</v>
      </c>
      <c r="B3831" s="137" t="s">
        <v>4436</v>
      </c>
      <c r="C3831" s="137" t="s">
        <v>642</v>
      </c>
      <c r="D3831" s="137" t="s">
        <v>593</v>
      </c>
      <c r="E3831" s="139">
        <v>41.83</v>
      </c>
      <c r="F3831" s="138"/>
      <c r="G3831" s="138"/>
    </row>
    <row r="3832" ht="15.75" customHeight="1" spans="1:7">
      <c r="A3832" s="139">
        <v>142</v>
      </c>
      <c r="B3832" s="137" t="s">
        <v>4437</v>
      </c>
      <c r="C3832" s="137" t="s">
        <v>4438</v>
      </c>
      <c r="D3832" s="137" t="s">
        <v>593</v>
      </c>
      <c r="E3832" s="139">
        <v>38.8</v>
      </c>
      <c r="F3832" s="138"/>
      <c r="G3832" s="138"/>
    </row>
    <row r="3833" ht="15.75" customHeight="1" spans="1:7">
      <c r="A3833" s="139">
        <v>43142</v>
      </c>
      <c r="B3833" s="137" t="s">
        <v>4439</v>
      </c>
      <c r="C3833" s="137" t="s">
        <v>644</v>
      </c>
      <c r="D3833" s="137" t="s">
        <v>593</v>
      </c>
      <c r="E3833" s="139">
        <v>176.23</v>
      </c>
      <c r="F3833" s="138"/>
      <c r="G3833" s="138"/>
    </row>
    <row r="3834" ht="15.75" customHeight="1" spans="1:7">
      <c r="A3834" s="139">
        <v>38123</v>
      </c>
      <c r="B3834" s="137" t="s">
        <v>4440</v>
      </c>
      <c r="C3834" s="137" t="s">
        <v>642</v>
      </c>
      <c r="D3834" s="137" t="s">
        <v>593</v>
      </c>
      <c r="E3834" s="139">
        <v>73.65</v>
      </c>
      <c r="F3834" s="138"/>
      <c r="G3834" s="138"/>
    </row>
    <row r="3835" ht="15.75" customHeight="1" spans="1:7">
      <c r="A3835" s="139">
        <v>42699</v>
      </c>
      <c r="B3835" s="137" t="s">
        <v>4441</v>
      </c>
      <c r="C3835" s="137" t="s">
        <v>592</v>
      </c>
      <c r="D3835" s="137" t="s">
        <v>593</v>
      </c>
      <c r="E3835" s="139">
        <v>26.25</v>
      </c>
      <c r="F3835" s="138"/>
      <c r="G3835" s="138"/>
    </row>
    <row r="3836" ht="15.75" customHeight="1" spans="1:7">
      <c r="A3836" s="139">
        <v>37743</v>
      </c>
      <c r="B3836" s="137" t="s">
        <v>4442</v>
      </c>
      <c r="C3836" s="137" t="s">
        <v>592</v>
      </c>
      <c r="D3836" s="137" t="s">
        <v>639</v>
      </c>
      <c r="E3836" s="139">
        <v>213383.28</v>
      </c>
      <c r="F3836" s="138"/>
      <c r="G3836" s="138"/>
    </row>
    <row r="3837" ht="15.75" customHeight="1" spans="1:7">
      <c r="A3837" s="139">
        <v>37744</v>
      </c>
      <c r="B3837" s="137" t="s">
        <v>4443</v>
      </c>
      <c r="C3837" s="137" t="s">
        <v>592</v>
      </c>
      <c r="D3837" s="137" t="s">
        <v>639</v>
      </c>
      <c r="E3837" s="139">
        <v>250898.6</v>
      </c>
      <c r="F3837" s="138"/>
      <c r="G3837" s="138"/>
    </row>
    <row r="3838" ht="15.75" customHeight="1" spans="1:7">
      <c r="A3838" s="139">
        <v>37741</v>
      </c>
      <c r="B3838" s="137" t="s">
        <v>4444</v>
      </c>
      <c r="C3838" s="137" t="s">
        <v>592</v>
      </c>
      <c r="D3838" s="137" t="s">
        <v>639</v>
      </c>
      <c r="E3838" s="139">
        <v>194028.25</v>
      </c>
      <c r="F3838" s="138"/>
      <c r="G3838" s="138"/>
    </row>
    <row r="3839" ht="15.75" customHeight="1" spans="1:7">
      <c r="A3839" s="139">
        <v>39396</v>
      </c>
      <c r="B3839" s="137" t="s">
        <v>4445</v>
      </c>
      <c r="C3839" s="137" t="s">
        <v>592</v>
      </c>
      <c r="D3839" s="137" t="s">
        <v>639</v>
      </c>
      <c r="E3839" s="139">
        <v>72.26</v>
      </c>
      <c r="F3839" s="138"/>
      <c r="G3839" s="138"/>
    </row>
    <row r="3840" ht="15.75" customHeight="1" spans="1:7">
      <c r="A3840" s="139">
        <v>39392</v>
      </c>
      <c r="B3840" s="137" t="s">
        <v>4446</v>
      </c>
      <c r="C3840" s="137" t="s">
        <v>592</v>
      </c>
      <c r="D3840" s="137" t="s">
        <v>639</v>
      </c>
      <c r="E3840" s="139">
        <v>81.51</v>
      </c>
      <c r="F3840" s="138"/>
      <c r="G3840" s="138"/>
    </row>
    <row r="3841" ht="15.75" customHeight="1" spans="1:7">
      <c r="A3841" s="139">
        <v>39393</v>
      </c>
      <c r="B3841" s="137" t="s">
        <v>4447</v>
      </c>
      <c r="C3841" s="137" t="s">
        <v>592</v>
      </c>
      <c r="D3841" s="137" t="s">
        <v>639</v>
      </c>
      <c r="E3841" s="139">
        <v>50.41</v>
      </c>
      <c r="F3841" s="138"/>
      <c r="G3841" s="138"/>
    </row>
    <row r="3842" ht="15.75" customHeight="1" spans="1:7">
      <c r="A3842" s="139">
        <v>39394</v>
      </c>
      <c r="B3842" s="137" t="s">
        <v>4448</v>
      </c>
      <c r="C3842" s="137" t="s">
        <v>592</v>
      </c>
      <c r="D3842" s="137" t="s">
        <v>639</v>
      </c>
      <c r="E3842" s="139">
        <v>56.73</v>
      </c>
      <c r="F3842" s="138"/>
      <c r="G3842" s="138"/>
    </row>
    <row r="3843" ht="15.75" customHeight="1" spans="1:7">
      <c r="A3843" s="139">
        <v>39395</v>
      </c>
      <c r="B3843" s="137" t="s">
        <v>4449</v>
      </c>
      <c r="C3843" s="137" t="s">
        <v>592</v>
      </c>
      <c r="D3843" s="137" t="s">
        <v>639</v>
      </c>
      <c r="E3843" s="139">
        <v>52.76</v>
      </c>
      <c r="F3843" s="138"/>
      <c r="G3843" s="138"/>
    </row>
    <row r="3844" ht="15.75" customHeight="1" spans="1:7">
      <c r="A3844" s="139">
        <v>14618</v>
      </c>
      <c r="B3844" s="137" t="s">
        <v>4450</v>
      </c>
      <c r="C3844" s="137" t="s">
        <v>592</v>
      </c>
      <c r="D3844" s="137" t="s">
        <v>593</v>
      </c>
      <c r="E3844" s="139">
        <v>1151.11</v>
      </c>
      <c r="F3844" s="138"/>
      <c r="G3844" s="138"/>
    </row>
    <row r="3845" ht="15.75" customHeight="1" spans="1:7">
      <c r="A3845" s="139">
        <v>40269</v>
      </c>
      <c r="B3845" s="137" t="s">
        <v>4451</v>
      </c>
      <c r="C3845" s="137" t="s">
        <v>592</v>
      </c>
      <c r="D3845" s="137" t="s">
        <v>593</v>
      </c>
      <c r="E3845" s="139">
        <v>4637.76</v>
      </c>
      <c r="F3845" s="138"/>
      <c r="G3845" s="138"/>
    </row>
    <row r="3846" ht="15.75" customHeight="1" spans="1:7">
      <c r="A3846" s="139">
        <v>6110</v>
      </c>
      <c r="B3846" s="137" t="s">
        <v>4452</v>
      </c>
      <c r="C3846" s="137" t="s">
        <v>742</v>
      </c>
      <c r="D3846" s="137" t="s">
        <v>593</v>
      </c>
      <c r="E3846" s="139">
        <v>19.98</v>
      </c>
      <c r="F3846" s="138"/>
      <c r="G3846" s="138"/>
    </row>
    <row r="3847" ht="15.75" customHeight="1" spans="1:7">
      <c r="A3847" s="139">
        <v>40910</v>
      </c>
      <c r="B3847" s="137" t="s">
        <v>4453</v>
      </c>
      <c r="C3847" s="137" t="s">
        <v>744</v>
      </c>
      <c r="D3847" s="137" t="s">
        <v>593</v>
      </c>
      <c r="E3847" s="139">
        <v>3493.16</v>
      </c>
      <c r="F3847" s="138"/>
      <c r="G3847" s="138"/>
    </row>
    <row r="3848" ht="15.75" customHeight="1" spans="1:7">
      <c r="A3848" s="139">
        <v>6111</v>
      </c>
      <c r="B3848" s="137" t="s">
        <v>4454</v>
      </c>
      <c r="C3848" s="137" t="s">
        <v>742</v>
      </c>
      <c r="D3848" s="137" t="s">
        <v>599</v>
      </c>
      <c r="E3848" s="139">
        <v>15.04</v>
      </c>
      <c r="F3848" s="138"/>
      <c r="G3848" s="138"/>
    </row>
    <row r="3849" ht="15.75" customHeight="1" spans="1:7">
      <c r="A3849" s="139">
        <v>41084</v>
      </c>
      <c r="B3849" s="137" t="s">
        <v>4455</v>
      </c>
      <c r="C3849" s="137" t="s">
        <v>744</v>
      </c>
      <c r="D3849" s="137" t="s">
        <v>593</v>
      </c>
      <c r="E3849" s="139">
        <v>2629.22</v>
      </c>
      <c r="F3849" s="138"/>
      <c r="G3849" s="138"/>
    </row>
    <row r="3850" ht="15.75" customHeight="1" spans="1:7">
      <c r="A3850" s="139">
        <v>44535</v>
      </c>
      <c r="B3850" s="137" t="s">
        <v>4456</v>
      </c>
      <c r="C3850" s="137" t="s">
        <v>740</v>
      </c>
      <c r="D3850" s="137" t="s">
        <v>593</v>
      </c>
      <c r="E3850" s="139">
        <v>46.26</v>
      </c>
      <c r="F3850" s="138"/>
      <c r="G3850" s="138"/>
    </row>
    <row r="3851" ht="15.75" customHeight="1" spans="1:7">
      <c r="A3851" s="139">
        <v>44945</v>
      </c>
      <c r="B3851" s="137" t="s">
        <v>4457</v>
      </c>
      <c r="C3851" s="137" t="s">
        <v>592</v>
      </c>
      <c r="D3851" s="137" t="s">
        <v>599</v>
      </c>
      <c r="E3851" s="139">
        <v>10.2</v>
      </c>
      <c r="F3851" s="138"/>
      <c r="G3851" s="138"/>
    </row>
    <row r="3852" ht="15.75" customHeight="1" spans="1:7">
      <c r="A3852" s="139">
        <v>38637</v>
      </c>
      <c r="B3852" s="137" t="s">
        <v>4458</v>
      </c>
      <c r="C3852" s="137" t="s">
        <v>592</v>
      </c>
      <c r="D3852" s="137" t="s">
        <v>593</v>
      </c>
      <c r="E3852" s="139">
        <v>350.65</v>
      </c>
      <c r="F3852" s="138"/>
      <c r="G3852" s="138"/>
    </row>
    <row r="3853" ht="15.75" customHeight="1" spans="1:7">
      <c r="A3853" s="139">
        <v>6150</v>
      </c>
      <c r="B3853" s="137" t="s">
        <v>4459</v>
      </c>
      <c r="C3853" s="137" t="s">
        <v>592</v>
      </c>
      <c r="D3853" s="137" t="s">
        <v>593</v>
      </c>
      <c r="E3853" s="139">
        <v>354.94</v>
      </c>
      <c r="F3853" s="138"/>
      <c r="G3853" s="138"/>
    </row>
    <row r="3854" ht="15.75" customHeight="1" spans="1:7">
      <c r="A3854" s="139">
        <v>6136</v>
      </c>
      <c r="B3854" s="137" t="s">
        <v>4460</v>
      </c>
      <c r="C3854" s="137" t="s">
        <v>592</v>
      </c>
      <c r="D3854" s="137" t="s">
        <v>599</v>
      </c>
      <c r="E3854" s="139">
        <v>279</v>
      </c>
      <c r="F3854" s="138"/>
      <c r="G3854" s="138"/>
    </row>
    <row r="3855" ht="15.75" customHeight="1" spans="1:7">
      <c r="A3855" s="139">
        <v>38638</v>
      </c>
      <c r="B3855" s="137" t="s">
        <v>4461</v>
      </c>
      <c r="C3855" s="137" t="s">
        <v>592</v>
      </c>
      <c r="D3855" s="137" t="s">
        <v>593</v>
      </c>
      <c r="E3855" s="139">
        <v>295.48</v>
      </c>
      <c r="F3855" s="138"/>
      <c r="G3855" s="138"/>
    </row>
    <row r="3856" ht="15.75" customHeight="1" spans="1:7">
      <c r="A3856" s="139">
        <v>20262</v>
      </c>
      <c r="B3856" s="137" t="s">
        <v>4462</v>
      </c>
      <c r="C3856" s="137" t="s">
        <v>592</v>
      </c>
      <c r="D3856" s="137" t="s">
        <v>593</v>
      </c>
      <c r="E3856" s="139">
        <v>18.68</v>
      </c>
      <c r="F3856" s="138"/>
      <c r="G3856" s="138"/>
    </row>
    <row r="3857" ht="15.75" customHeight="1" spans="1:7">
      <c r="A3857" s="139">
        <v>6145</v>
      </c>
      <c r="B3857" s="137" t="s">
        <v>4463</v>
      </c>
      <c r="C3857" s="137" t="s">
        <v>592</v>
      </c>
      <c r="D3857" s="137" t="s">
        <v>593</v>
      </c>
      <c r="E3857" s="139">
        <v>20.64</v>
      </c>
      <c r="F3857" s="138"/>
      <c r="G3857" s="138"/>
    </row>
    <row r="3858" ht="15.75" customHeight="1" spans="1:7">
      <c r="A3858" s="139">
        <v>6149</v>
      </c>
      <c r="B3858" s="137" t="s">
        <v>4464</v>
      </c>
      <c r="C3858" s="137" t="s">
        <v>592</v>
      </c>
      <c r="D3858" s="137" t="s">
        <v>593</v>
      </c>
      <c r="E3858" s="139">
        <v>13.64</v>
      </c>
      <c r="F3858" s="138"/>
      <c r="G3858" s="138"/>
    </row>
    <row r="3859" ht="15.75" customHeight="1" spans="1:7">
      <c r="A3859" s="139">
        <v>6146</v>
      </c>
      <c r="B3859" s="137" t="s">
        <v>4465</v>
      </c>
      <c r="C3859" s="137" t="s">
        <v>592</v>
      </c>
      <c r="D3859" s="137" t="s">
        <v>593</v>
      </c>
      <c r="E3859" s="139">
        <v>19.61</v>
      </c>
      <c r="F3859" s="138"/>
      <c r="G3859" s="138"/>
    </row>
    <row r="3860" ht="15.75" customHeight="1" spans="1:7">
      <c r="A3860" s="139">
        <v>44536</v>
      </c>
      <c r="B3860" s="137" t="s">
        <v>4466</v>
      </c>
      <c r="C3860" s="137" t="s">
        <v>642</v>
      </c>
      <c r="D3860" s="137" t="s">
        <v>593</v>
      </c>
      <c r="E3860" s="139">
        <v>3.26</v>
      </c>
      <c r="F3860" s="138"/>
      <c r="G3860" s="138"/>
    </row>
    <row r="3861" ht="15.75" customHeight="1" spans="1:7">
      <c r="A3861" s="139">
        <v>39961</v>
      </c>
      <c r="B3861" s="137" t="s">
        <v>4467</v>
      </c>
      <c r="C3861" s="137" t="s">
        <v>592</v>
      </c>
      <c r="D3861" s="137" t="s">
        <v>593</v>
      </c>
      <c r="E3861" s="139">
        <v>25.63</v>
      </c>
      <c r="F3861" s="138"/>
      <c r="G3861" s="138"/>
    </row>
    <row r="3862" ht="15.75" customHeight="1" spans="1:7">
      <c r="A3862" s="139">
        <v>42433</v>
      </c>
      <c r="B3862" s="137" t="s">
        <v>4468</v>
      </c>
      <c r="C3862" s="137" t="s">
        <v>592</v>
      </c>
      <c r="D3862" s="137" t="s">
        <v>639</v>
      </c>
      <c r="E3862" s="139">
        <v>4789.18</v>
      </c>
      <c r="F3862" s="138"/>
      <c r="G3862" s="138"/>
    </row>
    <row r="3863" ht="15.75" customHeight="1" spans="1:7">
      <c r="A3863" s="139">
        <v>42434</v>
      </c>
      <c r="B3863" s="137" t="s">
        <v>4469</v>
      </c>
      <c r="C3863" s="137" t="s">
        <v>592</v>
      </c>
      <c r="D3863" s="137" t="s">
        <v>639</v>
      </c>
      <c r="E3863" s="139">
        <v>5175.4</v>
      </c>
      <c r="F3863" s="138"/>
      <c r="G3863" s="138"/>
    </row>
    <row r="3864" ht="15.75" customHeight="1" spans="1:7">
      <c r="A3864" s="139">
        <v>42435</v>
      </c>
      <c r="B3864" s="137" t="s">
        <v>4470</v>
      </c>
      <c r="C3864" s="137" t="s">
        <v>592</v>
      </c>
      <c r="D3864" s="137" t="s">
        <v>639</v>
      </c>
      <c r="E3864" s="139">
        <v>2580.78</v>
      </c>
      <c r="F3864" s="138"/>
      <c r="G3864" s="138"/>
    </row>
    <row r="3865" ht="15.75" customHeight="1" spans="1:7">
      <c r="A3865" s="139">
        <v>38061</v>
      </c>
      <c r="B3865" s="137" t="s">
        <v>4471</v>
      </c>
      <c r="C3865" s="137" t="s">
        <v>592</v>
      </c>
      <c r="D3865" s="137" t="s">
        <v>639</v>
      </c>
      <c r="E3865" s="139">
        <v>51.17</v>
      </c>
      <c r="F3865" s="138"/>
      <c r="G3865" s="138"/>
    </row>
    <row r="3866" ht="15.75" customHeight="1" spans="1:7">
      <c r="A3866" s="139">
        <v>20250</v>
      </c>
      <c r="B3866" s="137" t="s">
        <v>4472</v>
      </c>
      <c r="C3866" s="137" t="s">
        <v>642</v>
      </c>
      <c r="D3866" s="137" t="s">
        <v>599</v>
      </c>
      <c r="E3866" s="139">
        <v>12</v>
      </c>
      <c r="F3866" s="138"/>
      <c r="G3866" s="138"/>
    </row>
    <row r="3867" ht="15.75" customHeight="1" spans="1:7">
      <c r="A3867" s="139">
        <v>13388</v>
      </c>
      <c r="B3867" s="137" t="s">
        <v>4473</v>
      </c>
      <c r="C3867" s="137" t="s">
        <v>642</v>
      </c>
      <c r="D3867" s="137" t="s">
        <v>593</v>
      </c>
      <c r="E3867" s="139">
        <v>124.48</v>
      </c>
      <c r="F3867" s="138"/>
      <c r="G3867" s="138"/>
    </row>
    <row r="3868" ht="15.75" customHeight="1" spans="1:7">
      <c r="A3868" s="139">
        <v>39914</v>
      </c>
      <c r="B3868" s="137" t="s">
        <v>4474</v>
      </c>
      <c r="C3868" s="137" t="s">
        <v>642</v>
      </c>
      <c r="D3868" s="137" t="s">
        <v>639</v>
      </c>
      <c r="E3868" s="139">
        <v>239.35</v>
      </c>
      <c r="F3868" s="138"/>
      <c r="G3868" s="138"/>
    </row>
    <row r="3869" ht="15.75" customHeight="1" spans="1:7">
      <c r="A3869" s="139">
        <v>12732</v>
      </c>
      <c r="B3869" s="137" t="s">
        <v>4475</v>
      </c>
      <c r="C3869" s="137" t="s">
        <v>592</v>
      </c>
      <c r="D3869" s="137" t="s">
        <v>639</v>
      </c>
      <c r="E3869" s="139">
        <v>276.17</v>
      </c>
      <c r="F3869" s="138"/>
      <c r="G3869" s="138"/>
    </row>
    <row r="3870" ht="15.75" customHeight="1" spans="1:7">
      <c r="A3870" s="139">
        <v>6160</v>
      </c>
      <c r="B3870" s="137" t="s">
        <v>4476</v>
      </c>
      <c r="C3870" s="137" t="s">
        <v>742</v>
      </c>
      <c r="D3870" s="137" t="s">
        <v>599</v>
      </c>
      <c r="E3870" s="139">
        <v>19.98</v>
      </c>
      <c r="F3870" s="138"/>
      <c r="G3870" s="138"/>
    </row>
    <row r="3871" ht="15.75" customHeight="1" spans="1:7">
      <c r="A3871" s="139">
        <v>41087</v>
      </c>
      <c r="B3871" s="137" t="s">
        <v>4477</v>
      </c>
      <c r="C3871" s="137" t="s">
        <v>744</v>
      </c>
      <c r="D3871" s="137" t="s">
        <v>593</v>
      </c>
      <c r="E3871" s="139">
        <v>3493.16</v>
      </c>
      <c r="F3871" s="138"/>
      <c r="G3871" s="138"/>
    </row>
    <row r="3872" ht="15.75" customHeight="1" spans="1:7">
      <c r="A3872" s="139">
        <v>6166</v>
      </c>
      <c r="B3872" s="137" t="s">
        <v>4478</v>
      </c>
      <c r="C3872" s="137" t="s">
        <v>742</v>
      </c>
      <c r="D3872" s="137" t="s">
        <v>593</v>
      </c>
      <c r="E3872" s="139">
        <v>23.47</v>
      </c>
      <c r="F3872" s="138"/>
      <c r="G3872" s="138"/>
    </row>
    <row r="3873" ht="15.75" customHeight="1" spans="1:7">
      <c r="A3873" s="139">
        <v>41088</v>
      </c>
      <c r="B3873" s="137" t="s">
        <v>4479</v>
      </c>
      <c r="C3873" s="137" t="s">
        <v>744</v>
      </c>
      <c r="D3873" s="137" t="s">
        <v>593</v>
      </c>
      <c r="E3873" s="139">
        <v>4104.9</v>
      </c>
      <c r="F3873" s="138"/>
      <c r="G3873" s="138"/>
    </row>
    <row r="3874" ht="15.75" customHeight="1" spans="1:7">
      <c r="A3874" s="139">
        <v>20232</v>
      </c>
      <c r="B3874" s="137" t="s">
        <v>4480</v>
      </c>
      <c r="C3874" s="137" t="s">
        <v>474</v>
      </c>
      <c r="D3874" s="137" t="s">
        <v>593</v>
      </c>
      <c r="E3874" s="139">
        <v>94.81</v>
      </c>
      <c r="F3874" s="138"/>
      <c r="G3874" s="138"/>
    </row>
    <row r="3875" ht="15.75" customHeight="1" spans="1:7">
      <c r="A3875" s="139">
        <v>10856</v>
      </c>
      <c r="B3875" s="137" t="s">
        <v>4481</v>
      </c>
      <c r="C3875" s="137" t="s">
        <v>474</v>
      </c>
      <c r="D3875" s="137" t="s">
        <v>639</v>
      </c>
      <c r="E3875" s="139">
        <v>122.91</v>
      </c>
      <c r="F3875" s="138"/>
      <c r="G3875" s="138"/>
    </row>
    <row r="3876" ht="15.75" customHeight="1" spans="1:7">
      <c r="A3876" s="139">
        <v>4828</v>
      </c>
      <c r="B3876" s="137" t="s">
        <v>4482</v>
      </c>
      <c r="C3876" s="137" t="s">
        <v>474</v>
      </c>
      <c r="D3876" s="137" t="s">
        <v>593</v>
      </c>
      <c r="E3876" s="139">
        <v>79.96</v>
      </c>
      <c r="F3876" s="138"/>
      <c r="G3876" s="138"/>
    </row>
    <row r="3877" ht="15.75" customHeight="1" spans="1:7">
      <c r="A3877" s="139">
        <v>20249</v>
      </c>
      <c r="B3877" s="137" t="s">
        <v>4483</v>
      </c>
      <c r="C3877" s="137" t="s">
        <v>474</v>
      </c>
      <c r="D3877" s="137" t="s">
        <v>593</v>
      </c>
      <c r="E3877" s="139">
        <v>43.78</v>
      </c>
      <c r="F3877" s="138"/>
      <c r="G3877" s="138"/>
    </row>
    <row r="3878" ht="15.75" customHeight="1" spans="1:7">
      <c r="A3878" s="139">
        <v>11609</v>
      </c>
      <c r="B3878" s="137" t="s">
        <v>4484</v>
      </c>
      <c r="C3878" s="137" t="s">
        <v>644</v>
      </c>
      <c r="D3878" s="137" t="s">
        <v>593</v>
      </c>
      <c r="E3878" s="139">
        <v>13.66</v>
      </c>
      <c r="F3878" s="138"/>
      <c r="G3878" s="138"/>
    </row>
    <row r="3879" ht="15.75" customHeight="1" spans="1:7">
      <c r="A3879" s="139">
        <v>20083</v>
      </c>
      <c r="B3879" s="137" t="s">
        <v>4485</v>
      </c>
      <c r="C3879" s="137" t="s">
        <v>592</v>
      </c>
      <c r="D3879" s="137" t="s">
        <v>593</v>
      </c>
      <c r="E3879" s="139">
        <v>65.38</v>
      </c>
      <c r="F3879" s="138"/>
      <c r="G3879" s="138"/>
    </row>
    <row r="3880" ht="15.75" customHeight="1" spans="1:7">
      <c r="A3880" s="139">
        <v>10691</v>
      </c>
      <c r="B3880" s="137" t="s">
        <v>4486</v>
      </c>
      <c r="C3880" s="137" t="s">
        <v>644</v>
      </c>
      <c r="D3880" s="137" t="s">
        <v>639</v>
      </c>
      <c r="E3880" s="139">
        <v>104.07</v>
      </c>
      <c r="F3880" s="138"/>
      <c r="G3880" s="138"/>
    </row>
    <row r="3881" ht="15.75" customHeight="1" spans="1:7">
      <c r="A3881" s="139">
        <v>12295</v>
      </c>
      <c r="B3881" s="137" t="s">
        <v>4487</v>
      </c>
      <c r="C3881" s="137" t="s">
        <v>592</v>
      </c>
      <c r="D3881" s="137" t="s">
        <v>593</v>
      </c>
      <c r="E3881" s="139">
        <v>3.07</v>
      </c>
      <c r="F3881" s="138"/>
      <c r="G3881" s="138"/>
    </row>
    <row r="3882" ht="15.75" customHeight="1" spans="1:7">
      <c r="A3882" s="139">
        <v>12296</v>
      </c>
      <c r="B3882" s="137" t="s">
        <v>4488</v>
      </c>
      <c r="C3882" s="137" t="s">
        <v>592</v>
      </c>
      <c r="D3882" s="137" t="s">
        <v>593</v>
      </c>
      <c r="E3882" s="139">
        <v>3.97</v>
      </c>
      <c r="F3882" s="138"/>
      <c r="G3882" s="138"/>
    </row>
    <row r="3883" ht="15.75" customHeight="1" spans="1:7">
      <c r="A3883" s="139">
        <v>12294</v>
      </c>
      <c r="B3883" s="137" t="s">
        <v>4489</v>
      </c>
      <c r="C3883" s="137" t="s">
        <v>592</v>
      </c>
      <c r="D3883" s="137" t="s">
        <v>593</v>
      </c>
      <c r="E3883" s="139">
        <v>9.54</v>
      </c>
      <c r="F3883" s="138"/>
      <c r="G3883" s="138"/>
    </row>
    <row r="3884" ht="15.75" customHeight="1" spans="1:7">
      <c r="A3884" s="139">
        <v>14543</v>
      </c>
      <c r="B3884" s="137" t="s">
        <v>4490</v>
      </c>
      <c r="C3884" s="137" t="s">
        <v>592</v>
      </c>
      <c r="D3884" s="137" t="s">
        <v>593</v>
      </c>
      <c r="E3884" s="139">
        <v>6.81</v>
      </c>
      <c r="F3884" s="138"/>
      <c r="G3884" s="138"/>
    </row>
    <row r="3885" ht="15.75" customHeight="1" spans="1:7">
      <c r="A3885" s="139">
        <v>13329</v>
      </c>
      <c r="B3885" s="137" t="s">
        <v>4491</v>
      </c>
      <c r="C3885" s="137" t="s">
        <v>592</v>
      </c>
      <c r="D3885" s="137" t="s">
        <v>599</v>
      </c>
      <c r="E3885" s="139">
        <v>4</v>
      </c>
      <c r="F3885" s="138"/>
      <c r="G3885" s="138"/>
    </row>
    <row r="3886" ht="15.75" customHeight="1" spans="1:7">
      <c r="A3886" s="139">
        <v>21047</v>
      </c>
      <c r="B3886" s="137" t="s">
        <v>4492</v>
      </c>
      <c r="C3886" s="137" t="s">
        <v>592</v>
      </c>
      <c r="D3886" s="137" t="s">
        <v>639</v>
      </c>
      <c r="E3886" s="139">
        <v>36.91</v>
      </c>
      <c r="F3886" s="138"/>
      <c r="G3886" s="138"/>
    </row>
    <row r="3887" ht="15.75" customHeight="1" spans="1:7">
      <c r="A3887" s="139">
        <v>21042</v>
      </c>
      <c r="B3887" s="137" t="s">
        <v>4493</v>
      </c>
      <c r="C3887" s="137" t="s">
        <v>592</v>
      </c>
      <c r="D3887" s="137" t="s">
        <v>639</v>
      </c>
      <c r="E3887" s="139">
        <v>28.45</v>
      </c>
      <c r="F3887" s="138"/>
      <c r="G3887" s="138"/>
    </row>
    <row r="3888" ht="15.75" customHeight="1" spans="1:7">
      <c r="A3888" s="139">
        <v>21043</v>
      </c>
      <c r="B3888" s="137" t="s">
        <v>4494</v>
      </c>
      <c r="C3888" s="137" t="s">
        <v>592</v>
      </c>
      <c r="D3888" s="137" t="s">
        <v>639</v>
      </c>
      <c r="E3888" s="139">
        <v>35.94</v>
      </c>
      <c r="F3888" s="138"/>
      <c r="G3888" s="138"/>
    </row>
    <row r="3889" ht="15.75" customHeight="1" spans="1:7">
      <c r="A3889" s="139">
        <v>21044</v>
      </c>
      <c r="B3889" s="137" t="s">
        <v>4495</v>
      </c>
      <c r="C3889" s="137" t="s">
        <v>592</v>
      </c>
      <c r="D3889" s="137" t="s">
        <v>639</v>
      </c>
      <c r="E3889" s="139">
        <v>25.03</v>
      </c>
      <c r="F3889" s="138"/>
      <c r="G3889" s="138"/>
    </row>
    <row r="3890" ht="15.75" customHeight="1" spans="1:7">
      <c r="A3890" s="139">
        <v>21045</v>
      </c>
      <c r="B3890" s="137" t="s">
        <v>4496</v>
      </c>
      <c r="C3890" s="137" t="s">
        <v>592</v>
      </c>
      <c r="D3890" s="137" t="s">
        <v>639</v>
      </c>
      <c r="E3890" s="139">
        <v>34.29</v>
      </c>
      <c r="F3890" s="138"/>
      <c r="G3890" s="138"/>
    </row>
    <row r="3891" ht="15.75" customHeight="1" spans="1:7">
      <c r="A3891" s="139">
        <v>21041</v>
      </c>
      <c r="B3891" s="137" t="s">
        <v>4497</v>
      </c>
      <c r="C3891" s="137" t="s">
        <v>592</v>
      </c>
      <c r="D3891" s="137" t="s">
        <v>639</v>
      </c>
      <c r="E3891" s="139">
        <v>29.57</v>
      </c>
      <c r="F3891" s="138"/>
      <c r="G3891" s="138"/>
    </row>
    <row r="3892" ht="15.75" customHeight="1" spans="1:7">
      <c r="A3892" s="139">
        <v>21040</v>
      </c>
      <c r="B3892" s="137" t="s">
        <v>4498</v>
      </c>
      <c r="C3892" s="137" t="s">
        <v>592</v>
      </c>
      <c r="D3892" s="137" t="s">
        <v>639</v>
      </c>
      <c r="E3892" s="139">
        <v>24.5</v>
      </c>
      <c r="F3892" s="138"/>
      <c r="G3892" s="138"/>
    </row>
    <row r="3893" ht="15.75" customHeight="1" spans="1:7">
      <c r="A3893" s="139">
        <v>14149</v>
      </c>
      <c r="B3893" s="137" t="s">
        <v>4499</v>
      </c>
      <c r="C3893" s="137" t="s">
        <v>2655</v>
      </c>
      <c r="D3893" s="137" t="s">
        <v>639</v>
      </c>
      <c r="E3893" s="139">
        <v>190.4</v>
      </c>
      <c r="F3893" s="138"/>
      <c r="G3893" s="138"/>
    </row>
    <row r="3894" ht="15.75" customHeight="1" spans="1:7">
      <c r="A3894" s="139">
        <v>38099</v>
      </c>
      <c r="B3894" s="137" t="s">
        <v>4500</v>
      </c>
      <c r="C3894" s="137" t="s">
        <v>592</v>
      </c>
      <c r="D3894" s="137" t="s">
        <v>593</v>
      </c>
      <c r="E3894" s="139">
        <v>1.64</v>
      </c>
      <c r="F3894" s="138"/>
      <c r="G3894" s="138"/>
    </row>
    <row r="3895" ht="15.75" customHeight="1" spans="1:7">
      <c r="A3895" s="139">
        <v>38100</v>
      </c>
      <c r="B3895" s="137" t="s">
        <v>4501</v>
      </c>
      <c r="C3895" s="137" t="s">
        <v>592</v>
      </c>
      <c r="D3895" s="137" t="s">
        <v>593</v>
      </c>
      <c r="E3895" s="139">
        <v>2.69</v>
      </c>
      <c r="F3895" s="138"/>
      <c r="G3895" s="138"/>
    </row>
    <row r="3896" ht="15.75" customHeight="1" spans="1:7">
      <c r="A3896" s="139">
        <v>7576</v>
      </c>
      <c r="B3896" s="137" t="s">
        <v>4502</v>
      </c>
      <c r="C3896" s="137" t="s">
        <v>592</v>
      </c>
      <c r="D3896" s="137" t="s">
        <v>639</v>
      </c>
      <c r="E3896" s="139">
        <v>136.12</v>
      </c>
      <c r="F3896" s="138"/>
      <c r="G3896" s="138"/>
    </row>
    <row r="3897" ht="15.75" customHeight="1" spans="1:7">
      <c r="A3897" s="139">
        <v>3384</v>
      </c>
      <c r="B3897" s="137" t="s">
        <v>4503</v>
      </c>
      <c r="C3897" s="137" t="s">
        <v>592</v>
      </c>
      <c r="D3897" s="137" t="s">
        <v>593</v>
      </c>
      <c r="E3897" s="139">
        <v>13.61</v>
      </c>
      <c r="F3897" s="138"/>
      <c r="G3897" s="138"/>
    </row>
    <row r="3898" ht="15.75" customHeight="1" spans="1:7">
      <c r="A3898" s="139">
        <v>7572</v>
      </c>
      <c r="B3898" s="137" t="s">
        <v>4504</v>
      </c>
      <c r="C3898" s="137" t="s">
        <v>592</v>
      </c>
      <c r="D3898" s="137" t="s">
        <v>639</v>
      </c>
      <c r="E3898" s="139">
        <v>8.36</v>
      </c>
      <c r="F3898" s="138"/>
      <c r="G3898" s="138"/>
    </row>
    <row r="3899" ht="15.75" customHeight="1" spans="1:7">
      <c r="A3899" s="139">
        <v>3396</v>
      </c>
      <c r="B3899" s="137" t="s">
        <v>4505</v>
      </c>
      <c r="C3899" s="137" t="s">
        <v>592</v>
      </c>
      <c r="D3899" s="137" t="s">
        <v>639</v>
      </c>
      <c r="E3899" s="139">
        <v>5.65</v>
      </c>
      <c r="F3899" s="138"/>
      <c r="G3899" s="138"/>
    </row>
    <row r="3900" ht="15.75" customHeight="1" spans="1:7">
      <c r="A3900" s="139">
        <v>37590</v>
      </c>
      <c r="B3900" s="137" t="s">
        <v>4506</v>
      </c>
      <c r="C3900" s="137" t="s">
        <v>592</v>
      </c>
      <c r="D3900" s="137" t="s">
        <v>639</v>
      </c>
      <c r="E3900" s="139">
        <v>16.86</v>
      </c>
      <c r="F3900" s="138"/>
      <c r="G3900" s="138"/>
    </row>
    <row r="3901" ht="15.75" customHeight="1" spans="1:7">
      <c r="A3901" s="139">
        <v>37591</v>
      </c>
      <c r="B3901" s="137" t="s">
        <v>4507</v>
      </c>
      <c r="C3901" s="137" t="s">
        <v>592</v>
      </c>
      <c r="D3901" s="137" t="s">
        <v>639</v>
      </c>
      <c r="E3901" s="139">
        <v>20.27</v>
      </c>
      <c r="F3901" s="138"/>
      <c r="G3901" s="138"/>
    </row>
    <row r="3902" ht="15.75" customHeight="1" spans="1:7">
      <c r="A3902" s="139">
        <v>12626</v>
      </c>
      <c r="B3902" s="137" t="s">
        <v>4508</v>
      </c>
      <c r="C3902" s="137" t="s">
        <v>592</v>
      </c>
      <c r="D3902" s="137" t="s">
        <v>593</v>
      </c>
      <c r="E3902" s="139">
        <v>33.21</v>
      </c>
      <c r="F3902" s="138"/>
      <c r="G3902" s="138"/>
    </row>
    <row r="3903" ht="15.75" customHeight="1" spans="1:7">
      <c r="A3903" s="139">
        <v>11033</v>
      </c>
      <c r="B3903" s="137" t="s">
        <v>4509</v>
      </c>
      <c r="C3903" s="137" t="s">
        <v>592</v>
      </c>
      <c r="D3903" s="137" t="s">
        <v>593</v>
      </c>
      <c r="E3903" s="139">
        <v>5.86</v>
      </c>
      <c r="F3903" s="138"/>
      <c r="G3903" s="138"/>
    </row>
    <row r="3904" ht="15.75" customHeight="1" spans="1:7">
      <c r="A3904" s="139">
        <v>390</v>
      </c>
      <c r="B3904" s="137" t="s">
        <v>4510</v>
      </c>
      <c r="C3904" s="137" t="s">
        <v>592</v>
      </c>
      <c r="D3904" s="137" t="s">
        <v>639</v>
      </c>
      <c r="E3904" s="139">
        <v>10.23</v>
      </c>
      <c r="F3904" s="138"/>
      <c r="G3904" s="138"/>
    </row>
    <row r="3905" ht="15.75" customHeight="1" spans="1:7">
      <c r="A3905" s="139">
        <v>42436</v>
      </c>
      <c r="B3905" s="137" t="s">
        <v>4511</v>
      </c>
      <c r="C3905" s="137" t="s">
        <v>592</v>
      </c>
      <c r="D3905" s="137" t="s">
        <v>639</v>
      </c>
      <c r="E3905" s="139">
        <v>2701.34</v>
      </c>
      <c r="F3905" s="138"/>
      <c r="G3905" s="138"/>
    </row>
    <row r="3906" ht="15.75" customHeight="1" spans="1:7">
      <c r="A3906" s="139">
        <v>6194</v>
      </c>
      <c r="B3906" s="137" t="s">
        <v>4512</v>
      </c>
      <c r="C3906" s="137" t="s">
        <v>474</v>
      </c>
      <c r="D3906" s="137" t="s">
        <v>593</v>
      </c>
      <c r="E3906" s="139">
        <v>7.22</v>
      </c>
      <c r="F3906" s="138"/>
      <c r="G3906" s="138"/>
    </row>
    <row r="3907" ht="15.75" customHeight="1" spans="1:7">
      <c r="A3907" s="139">
        <v>10567</v>
      </c>
      <c r="B3907" s="137" t="s">
        <v>4513</v>
      </c>
      <c r="C3907" s="137" t="s">
        <v>474</v>
      </c>
      <c r="D3907" s="137" t="s">
        <v>593</v>
      </c>
      <c r="E3907" s="139">
        <v>11.43</v>
      </c>
      <c r="F3907" s="138"/>
      <c r="G3907" s="138"/>
    </row>
    <row r="3908" ht="15.75" customHeight="1" spans="1:7">
      <c r="A3908" s="139">
        <v>6212</v>
      </c>
      <c r="B3908" s="137" t="s">
        <v>4514</v>
      </c>
      <c r="C3908" s="137" t="s">
        <v>474</v>
      </c>
      <c r="D3908" s="137" t="s">
        <v>599</v>
      </c>
      <c r="E3908" s="139">
        <v>16.77</v>
      </c>
      <c r="F3908" s="138"/>
      <c r="G3908" s="138"/>
    </row>
    <row r="3909" ht="15.75" customHeight="1" spans="1:7">
      <c r="A3909" s="139">
        <v>3993</v>
      </c>
      <c r="B3909" s="137" t="s">
        <v>4515</v>
      </c>
      <c r="C3909" s="137" t="s">
        <v>997</v>
      </c>
      <c r="D3909" s="137" t="s">
        <v>593</v>
      </c>
      <c r="E3909" s="139">
        <v>134.72</v>
      </c>
      <c r="F3909" s="138"/>
      <c r="G3909" s="138"/>
    </row>
    <row r="3910" ht="15.75" customHeight="1" spans="1:7">
      <c r="A3910" s="139">
        <v>3990</v>
      </c>
      <c r="B3910" s="137" t="s">
        <v>4516</v>
      </c>
      <c r="C3910" s="137" t="s">
        <v>474</v>
      </c>
      <c r="D3910" s="137" t="s">
        <v>593</v>
      </c>
      <c r="E3910" s="139">
        <v>25.35</v>
      </c>
      <c r="F3910" s="138"/>
      <c r="G3910" s="138"/>
    </row>
    <row r="3911" ht="15.75" customHeight="1" spans="1:7">
      <c r="A3911" s="139">
        <v>3992</v>
      </c>
      <c r="B3911" s="137" t="s">
        <v>4517</v>
      </c>
      <c r="C3911" s="137" t="s">
        <v>474</v>
      </c>
      <c r="D3911" s="137" t="s">
        <v>593</v>
      </c>
      <c r="E3911" s="139">
        <v>34.22</v>
      </c>
      <c r="F3911" s="138"/>
      <c r="G3911" s="138"/>
    </row>
    <row r="3912" ht="15.75" customHeight="1" spans="1:7">
      <c r="A3912" s="139">
        <v>6178</v>
      </c>
      <c r="B3912" s="137" t="s">
        <v>4518</v>
      </c>
      <c r="C3912" s="137" t="s">
        <v>997</v>
      </c>
      <c r="D3912" s="137" t="s">
        <v>639</v>
      </c>
      <c r="E3912" s="139">
        <v>301.13</v>
      </c>
      <c r="F3912" s="138"/>
      <c r="G3912" s="138"/>
    </row>
    <row r="3913" ht="15.75" customHeight="1" spans="1:7">
      <c r="A3913" s="139">
        <v>6180</v>
      </c>
      <c r="B3913" s="137" t="s">
        <v>4519</v>
      </c>
      <c r="C3913" s="137" t="s">
        <v>997</v>
      </c>
      <c r="D3913" s="137" t="s">
        <v>639</v>
      </c>
      <c r="E3913" s="139">
        <v>325</v>
      </c>
      <c r="F3913" s="138"/>
      <c r="G3913" s="138"/>
    </row>
    <row r="3914" ht="15.75" customHeight="1" spans="1:7">
      <c r="A3914" s="139">
        <v>6182</v>
      </c>
      <c r="B3914" s="137" t="s">
        <v>4520</v>
      </c>
      <c r="C3914" s="137" t="s">
        <v>997</v>
      </c>
      <c r="D3914" s="137" t="s">
        <v>639</v>
      </c>
      <c r="E3914" s="139">
        <v>403.4</v>
      </c>
      <c r="F3914" s="138"/>
      <c r="G3914" s="138"/>
    </row>
    <row r="3915" ht="15.75" customHeight="1" spans="1:7">
      <c r="A3915" s="139">
        <v>43614</v>
      </c>
      <c r="B3915" s="137" t="s">
        <v>4521</v>
      </c>
      <c r="C3915" s="137" t="s">
        <v>474</v>
      </c>
      <c r="D3915" s="137" t="s">
        <v>593</v>
      </c>
      <c r="E3915" s="139">
        <v>17.12</v>
      </c>
      <c r="F3915" s="138"/>
      <c r="G3915" s="138"/>
    </row>
    <row r="3916" ht="15.75" customHeight="1" spans="1:7">
      <c r="A3916" s="139">
        <v>6193</v>
      </c>
      <c r="B3916" s="137" t="s">
        <v>4522</v>
      </c>
      <c r="C3916" s="137" t="s">
        <v>474</v>
      </c>
      <c r="D3916" s="137" t="s">
        <v>593</v>
      </c>
      <c r="E3916" s="139">
        <v>20.84</v>
      </c>
      <c r="F3916" s="138"/>
      <c r="G3916" s="138"/>
    </row>
    <row r="3917" ht="15.75" customHeight="1" spans="1:7">
      <c r="A3917" s="139">
        <v>6189</v>
      </c>
      <c r="B3917" s="137" t="s">
        <v>4523</v>
      </c>
      <c r="C3917" s="137" t="s">
        <v>474</v>
      </c>
      <c r="D3917" s="137" t="s">
        <v>593</v>
      </c>
      <c r="E3917" s="139">
        <v>30.42</v>
      </c>
      <c r="F3917" s="138"/>
      <c r="G3917" s="138"/>
    </row>
    <row r="3918" ht="15.75" customHeight="1" spans="1:7">
      <c r="A3918" s="139">
        <v>6214</v>
      </c>
      <c r="B3918" s="137" t="s">
        <v>4524</v>
      </c>
      <c r="C3918" s="137" t="s">
        <v>997</v>
      </c>
      <c r="D3918" s="137" t="s">
        <v>639</v>
      </c>
      <c r="E3918" s="139">
        <v>188.63</v>
      </c>
      <c r="F3918" s="138"/>
      <c r="G3918" s="138"/>
    </row>
    <row r="3919" ht="15.75" customHeight="1" spans="1:7">
      <c r="A3919" s="139">
        <v>36153</v>
      </c>
      <c r="B3919" s="137" t="s">
        <v>4525</v>
      </c>
      <c r="C3919" s="137" t="s">
        <v>592</v>
      </c>
      <c r="D3919" s="137" t="s">
        <v>593</v>
      </c>
      <c r="E3919" s="139">
        <v>216.67</v>
      </c>
      <c r="F3919" s="138"/>
      <c r="G3919" s="138"/>
    </row>
    <row r="3920" ht="15.75" customHeight="1" spans="1:7">
      <c r="A3920" s="139">
        <v>10740</v>
      </c>
      <c r="B3920" s="137" t="s">
        <v>4526</v>
      </c>
      <c r="C3920" s="137" t="s">
        <v>592</v>
      </c>
      <c r="D3920" s="137" t="s">
        <v>593</v>
      </c>
      <c r="E3920" s="139">
        <v>13729.88</v>
      </c>
      <c r="F3920" s="138"/>
      <c r="G3920" s="138"/>
    </row>
    <row r="3921" ht="15.75" customHeight="1" spans="1:7">
      <c r="A3921" s="139">
        <v>13914</v>
      </c>
      <c r="B3921" s="137" t="s">
        <v>4527</v>
      </c>
      <c r="C3921" s="137" t="s">
        <v>592</v>
      </c>
      <c r="D3921" s="137" t="s">
        <v>593</v>
      </c>
      <c r="E3921" s="139">
        <v>993.41</v>
      </c>
      <c r="F3921" s="138"/>
      <c r="G3921" s="138"/>
    </row>
    <row r="3922" ht="15.75" customHeight="1" spans="1:7">
      <c r="A3922" s="139">
        <v>10742</v>
      </c>
      <c r="B3922" s="137" t="s">
        <v>4528</v>
      </c>
      <c r="C3922" s="137" t="s">
        <v>592</v>
      </c>
      <c r="D3922" s="137" t="s">
        <v>599</v>
      </c>
      <c r="E3922" s="139">
        <v>1448.9</v>
      </c>
      <c r="F3922" s="138"/>
      <c r="G3922" s="138"/>
    </row>
    <row r="3923" ht="15.75" customHeight="1" spans="1:7">
      <c r="A3923" s="139">
        <v>38465</v>
      </c>
      <c r="B3923" s="137" t="s">
        <v>4529</v>
      </c>
      <c r="C3923" s="137" t="s">
        <v>592</v>
      </c>
      <c r="D3923" s="137" t="s">
        <v>593</v>
      </c>
      <c r="E3923" s="139">
        <v>33.78</v>
      </c>
      <c r="F3923" s="138"/>
      <c r="G3923" s="138"/>
    </row>
    <row r="3924" ht="15.75" customHeight="1" spans="1:7">
      <c r="A3924" s="139">
        <v>7543</v>
      </c>
      <c r="B3924" s="137" t="s">
        <v>4530</v>
      </c>
      <c r="C3924" s="137" t="s">
        <v>592</v>
      </c>
      <c r="D3924" s="137" t="s">
        <v>593</v>
      </c>
      <c r="E3924" s="139">
        <v>7.58</v>
      </c>
      <c r="F3924" s="138"/>
      <c r="G3924" s="138"/>
    </row>
    <row r="3925" ht="15.75" customHeight="1" spans="1:7">
      <c r="A3925" s="139">
        <v>43427</v>
      </c>
      <c r="B3925" s="137" t="s">
        <v>4531</v>
      </c>
      <c r="C3925" s="137" t="s">
        <v>592</v>
      </c>
      <c r="D3925" s="137" t="s">
        <v>593</v>
      </c>
      <c r="E3925" s="139">
        <v>1458.9</v>
      </c>
      <c r="F3925" s="138"/>
      <c r="G3925" s="138"/>
    </row>
    <row r="3926" ht="15.75" customHeight="1" spans="1:7">
      <c r="A3926" s="139">
        <v>41613</v>
      </c>
      <c r="B3926" s="137" t="s">
        <v>4532</v>
      </c>
      <c r="C3926" s="137" t="s">
        <v>592</v>
      </c>
      <c r="D3926" s="137" t="s">
        <v>593</v>
      </c>
      <c r="E3926" s="139">
        <v>93.78</v>
      </c>
      <c r="F3926" s="138"/>
      <c r="G3926" s="138"/>
    </row>
    <row r="3927" ht="15.75" customHeight="1" spans="1:7">
      <c r="A3927" s="139">
        <v>41614</v>
      </c>
      <c r="B3927" s="137" t="s">
        <v>4533</v>
      </c>
      <c r="C3927" s="137" t="s">
        <v>592</v>
      </c>
      <c r="D3927" s="137" t="s">
        <v>593</v>
      </c>
      <c r="E3927" s="139">
        <v>119.49</v>
      </c>
      <c r="F3927" s="138"/>
      <c r="G3927" s="138"/>
    </row>
    <row r="3928" ht="15.75" customHeight="1" spans="1:7">
      <c r="A3928" s="139">
        <v>41615</v>
      </c>
      <c r="B3928" s="137" t="s">
        <v>4534</v>
      </c>
      <c r="C3928" s="137" t="s">
        <v>592</v>
      </c>
      <c r="D3928" s="137" t="s">
        <v>593</v>
      </c>
      <c r="E3928" s="139">
        <v>184.68</v>
      </c>
      <c r="F3928" s="138"/>
      <c r="G3928" s="138"/>
    </row>
    <row r="3929" ht="15.75" customHeight="1" spans="1:7">
      <c r="A3929" s="139">
        <v>41616</v>
      </c>
      <c r="B3929" s="137" t="s">
        <v>4535</v>
      </c>
      <c r="C3929" s="137" t="s">
        <v>592</v>
      </c>
      <c r="D3929" s="137" t="s">
        <v>593</v>
      </c>
      <c r="E3929" s="139">
        <v>275.95</v>
      </c>
      <c r="F3929" s="138"/>
      <c r="G3929" s="138"/>
    </row>
    <row r="3930" ht="15.75" customHeight="1" spans="1:7">
      <c r="A3930" s="139">
        <v>41617</v>
      </c>
      <c r="B3930" s="137" t="s">
        <v>4536</v>
      </c>
      <c r="C3930" s="137" t="s">
        <v>592</v>
      </c>
      <c r="D3930" s="137" t="s">
        <v>593</v>
      </c>
      <c r="E3930" s="139">
        <v>548.69</v>
      </c>
      <c r="F3930" s="138"/>
      <c r="G3930" s="138"/>
    </row>
    <row r="3931" ht="15.75" customHeight="1" spans="1:7">
      <c r="A3931" s="139">
        <v>41618</v>
      </c>
      <c r="B3931" s="137" t="s">
        <v>4537</v>
      </c>
      <c r="C3931" s="137" t="s">
        <v>592</v>
      </c>
      <c r="D3931" s="137" t="s">
        <v>593</v>
      </c>
      <c r="E3931" s="139">
        <v>1010.11</v>
      </c>
      <c r="F3931" s="138"/>
      <c r="G3931" s="138"/>
    </row>
    <row r="3932" ht="15.75" customHeight="1" spans="1:7">
      <c r="A3932" s="139">
        <v>43428</v>
      </c>
      <c r="B3932" s="137" t="s">
        <v>4538</v>
      </c>
      <c r="C3932" s="137" t="s">
        <v>592</v>
      </c>
      <c r="D3932" s="137" t="s">
        <v>593</v>
      </c>
      <c r="E3932" s="139">
        <v>1774.28</v>
      </c>
      <c r="F3932" s="138"/>
      <c r="G3932" s="138"/>
    </row>
    <row r="3933" ht="15.75" customHeight="1" spans="1:7">
      <c r="A3933" s="139">
        <v>41619</v>
      </c>
      <c r="B3933" s="137" t="s">
        <v>4539</v>
      </c>
      <c r="C3933" s="137" t="s">
        <v>592</v>
      </c>
      <c r="D3933" s="137" t="s">
        <v>593</v>
      </c>
      <c r="E3933" s="139">
        <v>114.95</v>
      </c>
      <c r="F3933" s="138"/>
      <c r="G3933" s="138"/>
    </row>
    <row r="3934" ht="15.75" customHeight="1" spans="1:7">
      <c r="A3934" s="139">
        <v>41620</v>
      </c>
      <c r="B3934" s="137" t="s">
        <v>4540</v>
      </c>
      <c r="C3934" s="137" t="s">
        <v>592</v>
      </c>
      <c r="D3934" s="137" t="s">
        <v>593</v>
      </c>
      <c r="E3934" s="139">
        <v>145.21</v>
      </c>
      <c r="F3934" s="138"/>
      <c r="G3934" s="138"/>
    </row>
    <row r="3935" ht="15.75" customHeight="1" spans="1:7">
      <c r="A3935" s="139">
        <v>41622</v>
      </c>
      <c r="B3935" s="137" t="s">
        <v>4541</v>
      </c>
      <c r="C3935" s="137" t="s">
        <v>592</v>
      </c>
      <c r="D3935" s="137" t="s">
        <v>593</v>
      </c>
      <c r="E3935" s="139">
        <v>251.84</v>
      </c>
      <c r="F3935" s="138"/>
      <c r="G3935" s="138"/>
    </row>
    <row r="3936" ht="15.75" customHeight="1" spans="1:7">
      <c r="A3936" s="139">
        <v>41623</v>
      </c>
      <c r="B3936" s="137" t="s">
        <v>4542</v>
      </c>
      <c r="C3936" s="137" t="s">
        <v>592</v>
      </c>
      <c r="D3936" s="137" t="s">
        <v>593</v>
      </c>
      <c r="E3936" s="139">
        <v>387.22</v>
      </c>
      <c r="F3936" s="138"/>
      <c r="G3936" s="138"/>
    </row>
    <row r="3937" ht="15.75" customHeight="1" spans="1:7">
      <c r="A3937" s="139">
        <v>41624</v>
      </c>
      <c r="B3937" s="137" t="s">
        <v>4543</v>
      </c>
      <c r="C3937" s="137" t="s">
        <v>592</v>
      </c>
      <c r="D3937" s="137" t="s">
        <v>593</v>
      </c>
      <c r="E3937" s="139">
        <v>726.05</v>
      </c>
      <c r="F3937" s="138"/>
      <c r="G3937" s="138"/>
    </row>
    <row r="3938" ht="15.75" customHeight="1" spans="1:7">
      <c r="A3938" s="139">
        <v>41625</v>
      </c>
      <c r="B3938" s="137" t="s">
        <v>4544</v>
      </c>
      <c r="C3938" s="137" t="s">
        <v>592</v>
      </c>
      <c r="D3938" s="137" t="s">
        <v>593</v>
      </c>
      <c r="E3938" s="139">
        <v>1117.05</v>
      </c>
      <c r="F3938" s="138"/>
      <c r="G3938" s="138"/>
    </row>
    <row r="3939" ht="15.75" customHeight="1" spans="1:7">
      <c r="A3939" s="139">
        <v>39352</v>
      </c>
      <c r="B3939" s="137" t="s">
        <v>4545</v>
      </c>
      <c r="C3939" s="137" t="s">
        <v>592</v>
      </c>
      <c r="D3939" s="137" t="s">
        <v>593</v>
      </c>
      <c r="E3939" s="139">
        <v>4.68</v>
      </c>
      <c r="F3939" s="138"/>
      <c r="G3939" s="138"/>
    </row>
    <row r="3940" ht="15.75" customHeight="1" spans="1:7">
      <c r="A3940" s="139">
        <v>39346</v>
      </c>
      <c r="B3940" s="137" t="s">
        <v>4546</v>
      </c>
      <c r="C3940" s="137" t="s">
        <v>592</v>
      </c>
      <c r="D3940" s="137" t="s">
        <v>593</v>
      </c>
      <c r="E3940" s="139">
        <v>4.68</v>
      </c>
      <c r="F3940" s="138"/>
      <c r="G3940" s="138"/>
    </row>
    <row r="3941" ht="15.75" customHeight="1" spans="1:7">
      <c r="A3941" s="139">
        <v>39350</v>
      </c>
      <c r="B3941" s="137" t="s">
        <v>4547</v>
      </c>
      <c r="C3941" s="137" t="s">
        <v>592</v>
      </c>
      <c r="D3941" s="137" t="s">
        <v>593</v>
      </c>
      <c r="E3941" s="139">
        <v>5.04</v>
      </c>
      <c r="F3941" s="138"/>
      <c r="G3941" s="138"/>
    </row>
    <row r="3942" ht="15.75" customHeight="1" spans="1:7">
      <c r="A3942" s="139">
        <v>39351</v>
      </c>
      <c r="B3942" s="137" t="s">
        <v>4548</v>
      </c>
      <c r="C3942" s="137" t="s">
        <v>592</v>
      </c>
      <c r="D3942" s="137" t="s">
        <v>593</v>
      </c>
      <c r="E3942" s="139">
        <v>5.83</v>
      </c>
      <c r="F3942" s="138"/>
      <c r="G3942" s="138"/>
    </row>
    <row r="3943" ht="15.75" customHeight="1" spans="1:7">
      <c r="A3943" s="139">
        <v>38837</v>
      </c>
      <c r="B3943" s="137" t="s">
        <v>4549</v>
      </c>
      <c r="C3943" s="137" t="s">
        <v>592</v>
      </c>
      <c r="D3943" s="137" t="s">
        <v>639</v>
      </c>
      <c r="E3943" s="139">
        <v>7.53</v>
      </c>
      <c r="F3943" s="138"/>
      <c r="G3943" s="138"/>
    </row>
    <row r="3944" ht="15.75" customHeight="1" spans="1:7">
      <c r="A3944" s="139">
        <v>38836</v>
      </c>
      <c r="B3944" s="137" t="s">
        <v>4550</v>
      </c>
      <c r="C3944" s="137" t="s">
        <v>592</v>
      </c>
      <c r="D3944" s="137" t="s">
        <v>639</v>
      </c>
      <c r="E3944" s="139">
        <v>5.26</v>
      </c>
      <c r="F3944" s="138"/>
      <c r="G3944" s="138"/>
    </row>
    <row r="3945" ht="15.75" customHeight="1" spans="1:7">
      <c r="A3945" s="139">
        <v>2666</v>
      </c>
      <c r="B3945" s="137" t="s">
        <v>4551</v>
      </c>
      <c r="C3945" s="137" t="s">
        <v>592</v>
      </c>
      <c r="D3945" s="137" t="s">
        <v>593</v>
      </c>
      <c r="E3945" s="139">
        <v>16.45</v>
      </c>
      <c r="F3945" s="138"/>
      <c r="G3945" s="138"/>
    </row>
    <row r="3946" ht="15.75" customHeight="1" spans="1:7">
      <c r="A3946" s="139">
        <v>2668</v>
      </c>
      <c r="B3946" s="137" t="s">
        <v>4552</v>
      </c>
      <c r="C3946" s="137" t="s">
        <v>592</v>
      </c>
      <c r="D3946" s="137" t="s">
        <v>593</v>
      </c>
      <c r="E3946" s="139">
        <v>18.79</v>
      </c>
      <c r="F3946" s="138"/>
      <c r="G3946" s="138"/>
    </row>
    <row r="3947" ht="15.75" customHeight="1" spans="1:7">
      <c r="A3947" s="139">
        <v>2664</v>
      </c>
      <c r="B3947" s="137" t="s">
        <v>4553</v>
      </c>
      <c r="C3947" s="137" t="s">
        <v>592</v>
      </c>
      <c r="D3947" s="137" t="s">
        <v>593</v>
      </c>
      <c r="E3947" s="139">
        <v>27.71</v>
      </c>
      <c r="F3947" s="138"/>
      <c r="G3947" s="138"/>
    </row>
    <row r="3948" ht="15.75" customHeight="1" spans="1:7">
      <c r="A3948" s="139">
        <v>2662</v>
      </c>
      <c r="B3948" s="137" t="s">
        <v>4554</v>
      </c>
      <c r="C3948" s="137" t="s">
        <v>592</v>
      </c>
      <c r="D3948" s="137" t="s">
        <v>593</v>
      </c>
      <c r="E3948" s="139">
        <v>33.99</v>
      </c>
      <c r="F3948" s="138"/>
      <c r="G3948" s="138"/>
    </row>
    <row r="3949" ht="15.75" customHeight="1" spans="1:7">
      <c r="A3949" s="139">
        <v>20964</v>
      </c>
      <c r="B3949" s="137" t="s">
        <v>4555</v>
      </c>
      <c r="C3949" s="137" t="s">
        <v>592</v>
      </c>
      <c r="D3949" s="137" t="s">
        <v>593</v>
      </c>
      <c r="E3949" s="139">
        <v>96.64</v>
      </c>
      <c r="F3949" s="138"/>
      <c r="G3949" s="138"/>
    </row>
    <row r="3950" ht="15.75" customHeight="1" spans="1:7">
      <c r="A3950" s="139">
        <v>10905</v>
      </c>
      <c r="B3950" s="137" t="s">
        <v>4556</v>
      </c>
      <c r="C3950" s="137" t="s">
        <v>592</v>
      </c>
      <c r="D3950" s="137" t="s">
        <v>593</v>
      </c>
      <c r="E3950" s="139">
        <v>129.64</v>
      </c>
      <c r="F3950" s="138"/>
      <c r="G3950" s="138"/>
    </row>
    <row r="3951" ht="15.75" customHeight="1" spans="1:7">
      <c r="A3951" s="139">
        <v>11289</v>
      </c>
      <c r="B3951" s="137" t="s">
        <v>4557</v>
      </c>
      <c r="C3951" s="137" t="s">
        <v>592</v>
      </c>
      <c r="D3951" s="137" t="s">
        <v>639</v>
      </c>
      <c r="E3951" s="139">
        <v>101.58</v>
      </c>
      <c r="F3951" s="138"/>
      <c r="G3951" s="138"/>
    </row>
    <row r="3952" ht="15.75" customHeight="1" spans="1:7">
      <c r="A3952" s="139">
        <v>11241</v>
      </c>
      <c r="B3952" s="137" t="s">
        <v>4558</v>
      </c>
      <c r="C3952" s="137" t="s">
        <v>592</v>
      </c>
      <c r="D3952" s="137" t="s">
        <v>639</v>
      </c>
      <c r="E3952" s="139">
        <v>253.95</v>
      </c>
      <c r="F3952" s="138"/>
      <c r="G3952" s="138"/>
    </row>
    <row r="3953" ht="15.75" customHeight="1" spans="1:7">
      <c r="A3953" s="139">
        <v>11301</v>
      </c>
      <c r="B3953" s="137" t="s">
        <v>4559</v>
      </c>
      <c r="C3953" s="137" t="s">
        <v>592</v>
      </c>
      <c r="D3953" s="137" t="s">
        <v>639</v>
      </c>
      <c r="E3953" s="139">
        <v>643.95</v>
      </c>
      <c r="F3953" s="138"/>
      <c r="G3953" s="138"/>
    </row>
    <row r="3954" ht="15.75" customHeight="1" spans="1:7">
      <c r="A3954" s="139">
        <v>21090</v>
      </c>
      <c r="B3954" s="137" t="s">
        <v>4560</v>
      </c>
      <c r="C3954" s="137" t="s">
        <v>592</v>
      </c>
      <c r="D3954" s="137" t="s">
        <v>639</v>
      </c>
      <c r="E3954" s="139">
        <v>789.06</v>
      </c>
      <c r="F3954" s="138"/>
      <c r="G3954" s="138"/>
    </row>
    <row r="3955" ht="15.75" customHeight="1" spans="1:7">
      <c r="A3955" s="139">
        <v>11315</v>
      </c>
      <c r="B3955" s="137" t="s">
        <v>4561</v>
      </c>
      <c r="C3955" s="137" t="s">
        <v>592</v>
      </c>
      <c r="D3955" s="137" t="s">
        <v>639</v>
      </c>
      <c r="E3955" s="139">
        <v>154.18</v>
      </c>
      <c r="F3955" s="138"/>
      <c r="G3955" s="138"/>
    </row>
    <row r="3956" ht="15.75" customHeight="1" spans="1:7">
      <c r="A3956" s="139">
        <v>21071</v>
      </c>
      <c r="B3956" s="137" t="s">
        <v>4562</v>
      </c>
      <c r="C3956" s="137" t="s">
        <v>592</v>
      </c>
      <c r="D3956" s="137" t="s">
        <v>639</v>
      </c>
      <c r="E3956" s="139">
        <v>235.81</v>
      </c>
      <c r="F3956" s="138"/>
      <c r="G3956" s="138"/>
    </row>
    <row r="3957" ht="15.75" customHeight="1" spans="1:7">
      <c r="A3957" s="139">
        <v>14112</v>
      </c>
      <c r="B3957" s="137" t="s">
        <v>4563</v>
      </c>
      <c r="C3957" s="137" t="s">
        <v>592</v>
      </c>
      <c r="D3957" s="137" t="s">
        <v>639</v>
      </c>
      <c r="E3957" s="139">
        <v>329.23</v>
      </c>
      <c r="F3957" s="138"/>
      <c r="G3957" s="138"/>
    </row>
    <row r="3958" ht="15.75" customHeight="1" spans="1:7">
      <c r="A3958" s="139">
        <v>11316</v>
      </c>
      <c r="B3958" s="137" t="s">
        <v>4564</v>
      </c>
      <c r="C3958" s="137" t="s">
        <v>592</v>
      </c>
      <c r="D3958" s="137" t="s">
        <v>639</v>
      </c>
      <c r="E3958" s="139">
        <v>507.9</v>
      </c>
      <c r="F3958" s="138"/>
      <c r="G3958" s="138"/>
    </row>
    <row r="3959" ht="15.75" customHeight="1" spans="1:7">
      <c r="A3959" s="139">
        <v>6243</v>
      </c>
      <c r="B3959" s="137" t="s">
        <v>4565</v>
      </c>
      <c r="C3959" s="137" t="s">
        <v>592</v>
      </c>
      <c r="D3959" s="137" t="s">
        <v>639</v>
      </c>
      <c r="E3959" s="139">
        <v>585</v>
      </c>
      <c r="F3959" s="138"/>
      <c r="G3959" s="138"/>
    </row>
    <row r="3960" ht="15.75" customHeight="1" spans="1:7">
      <c r="A3960" s="139">
        <v>6240</v>
      </c>
      <c r="B3960" s="137" t="s">
        <v>4566</v>
      </c>
      <c r="C3960" s="137" t="s">
        <v>592</v>
      </c>
      <c r="D3960" s="137" t="s">
        <v>639</v>
      </c>
      <c r="E3960" s="139">
        <v>774.55</v>
      </c>
      <c r="F3960" s="138"/>
      <c r="G3960" s="138"/>
    </row>
    <row r="3961" ht="15.75" customHeight="1" spans="1:7">
      <c r="A3961" s="139">
        <v>11296</v>
      </c>
      <c r="B3961" s="137" t="s">
        <v>4567</v>
      </c>
      <c r="C3961" s="137" t="s">
        <v>592</v>
      </c>
      <c r="D3961" s="137" t="s">
        <v>639</v>
      </c>
      <c r="E3961" s="139">
        <v>2467.88</v>
      </c>
      <c r="F3961" s="138"/>
      <c r="G3961" s="138"/>
    </row>
    <row r="3962" ht="15.75" customHeight="1" spans="1:7">
      <c r="A3962" s="139">
        <v>11299</v>
      </c>
      <c r="B3962" s="137" t="s">
        <v>4568</v>
      </c>
      <c r="C3962" s="137" t="s">
        <v>592</v>
      </c>
      <c r="D3962" s="137" t="s">
        <v>639</v>
      </c>
      <c r="E3962" s="139">
        <v>835.32</v>
      </c>
      <c r="F3962" s="138"/>
      <c r="G3962" s="138"/>
    </row>
    <row r="3963" ht="15.75" customHeight="1" spans="1:7">
      <c r="A3963" s="139">
        <v>11688</v>
      </c>
      <c r="B3963" s="137" t="s">
        <v>4569</v>
      </c>
      <c r="C3963" s="137" t="s">
        <v>592</v>
      </c>
      <c r="D3963" s="137" t="s">
        <v>593</v>
      </c>
      <c r="E3963" s="139">
        <v>456.85</v>
      </c>
      <c r="F3963" s="138"/>
      <c r="G3963" s="138"/>
    </row>
    <row r="3964" ht="15.75" customHeight="1" spans="1:7">
      <c r="A3964" s="139">
        <v>37736</v>
      </c>
      <c r="B3964" s="137" t="s">
        <v>4570</v>
      </c>
      <c r="C3964" s="137" t="s">
        <v>592</v>
      </c>
      <c r="D3964" s="137" t="s">
        <v>639</v>
      </c>
      <c r="E3964" s="139">
        <v>83450</v>
      </c>
      <c r="F3964" s="138"/>
      <c r="G3964" s="138"/>
    </row>
    <row r="3965" ht="15.75" customHeight="1" spans="1:7">
      <c r="A3965" s="139">
        <v>37739</v>
      </c>
      <c r="B3965" s="137" t="s">
        <v>4571</v>
      </c>
      <c r="C3965" s="137" t="s">
        <v>592</v>
      </c>
      <c r="D3965" s="137" t="s">
        <v>639</v>
      </c>
      <c r="E3965" s="139">
        <v>102707.68</v>
      </c>
      <c r="F3965" s="138"/>
      <c r="G3965" s="138"/>
    </row>
    <row r="3966" ht="15.75" customHeight="1" spans="1:7">
      <c r="A3966" s="139">
        <v>37740</v>
      </c>
      <c r="B3966" s="137" t="s">
        <v>4572</v>
      </c>
      <c r="C3966" s="137" t="s">
        <v>592</v>
      </c>
      <c r="D3966" s="137" t="s">
        <v>639</v>
      </c>
      <c r="E3966" s="139">
        <v>58610.36</v>
      </c>
      <c r="F3966" s="138"/>
      <c r="G3966" s="138"/>
    </row>
    <row r="3967" ht="15.75" customHeight="1" spans="1:7">
      <c r="A3967" s="139">
        <v>37738</v>
      </c>
      <c r="B3967" s="137" t="s">
        <v>4573</v>
      </c>
      <c r="C3967" s="137" t="s">
        <v>592</v>
      </c>
      <c r="D3967" s="137" t="s">
        <v>639</v>
      </c>
      <c r="E3967" s="139">
        <v>69634.7</v>
      </c>
      <c r="F3967" s="138"/>
      <c r="G3967" s="138"/>
    </row>
    <row r="3968" ht="15.75" customHeight="1" spans="1:7">
      <c r="A3968" s="139">
        <v>37737</v>
      </c>
      <c r="B3968" s="137" t="s">
        <v>4574</v>
      </c>
      <c r="C3968" s="137" t="s">
        <v>592</v>
      </c>
      <c r="D3968" s="137" t="s">
        <v>639</v>
      </c>
      <c r="E3968" s="139">
        <v>55400.75</v>
      </c>
      <c r="F3968" s="138"/>
      <c r="G3968" s="138"/>
    </row>
    <row r="3969" ht="15.75" customHeight="1" spans="1:7">
      <c r="A3969" s="139">
        <v>25014</v>
      </c>
      <c r="B3969" s="137" t="s">
        <v>4575</v>
      </c>
      <c r="C3969" s="137" t="s">
        <v>592</v>
      </c>
      <c r="D3969" s="137" t="s">
        <v>639</v>
      </c>
      <c r="E3969" s="139">
        <v>116034.57</v>
      </c>
      <c r="F3969" s="138"/>
      <c r="G3969" s="138"/>
    </row>
    <row r="3970" ht="15.75" customHeight="1" spans="1:7">
      <c r="A3970" s="139">
        <v>25013</v>
      </c>
      <c r="B3970" s="137" t="s">
        <v>4576</v>
      </c>
      <c r="C3970" s="137" t="s">
        <v>592</v>
      </c>
      <c r="D3970" s="137" t="s">
        <v>639</v>
      </c>
      <c r="E3970" s="139">
        <v>121616.51</v>
      </c>
      <c r="F3970" s="138"/>
      <c r="G3970" s="138"/>
    </row>
    <row r="3971" ht="15.75" customHeight="1" spans="1:7">
      <c r="A3971" s="139">
        <v>14405</v>
      </c>
      <c r="B3971" s="137" t="s">
        <v>4577</v>
      </c>
      <c r="C3971" s="137" t="s">
        <v>592</v>
      </c>
      <c r="D3971" s="137" t="s">
        <v>639</v>
      </c>
      <c r="E3971" s="139">
        <v>142758.1</v>
      </c>
      <c r="F3971" s="138"/>
      <c r="G3971" s="138"/>
    </row>
    <row r="3972" ht="15.75" customHeight="1" spans="1:7">
      <c r="A3972" s="139">
        <v>20271</v>
      </c>
      <c r="B3972" s="137" t="s">
        <v>4578</v>
      </c>
      <c r="C3972" s="137" t="s">
        <v>592</v>
      </c>
      <c r="D3972" s="137" t="s">
        <v>593</v>
      </c>
      <c r="E3972" s="139">
        <v>495.11</v>
      </c>
      <c r="F3972" s="138"/>
      <c r="G3972" s="138"/>
    </row>
    <row r="3973" ht="15.75" customHeight="1" spans="1:7">
      <c r="A3973" s="139">
        <v>10423</v>
      </c>
      <c r="B3973" s="137" t="s">
        <v>4579</v>
      </c>
      <c r="C3973" s="137" t="s">
        <v>592</v>
      </c>
      <c r="D3973" s="137" t="s">
        <v>593</v>
      </c>
      <c r="E3973" s="139">
        <v>363.53</v>
      </c>
      <c r="F3973" s="138"/>
      <c r="G3973" s="138"/>
    </row>
    <row r="3974" ht="15.75" customHeight="1" spans="1:7">
      <c r="A3974" s="139">
        <v>36790</v>
      </c>
      <c r="B3974" s="137" t="s">
        <v>4580</v>
      </c>
      <c r="C3974" s="137" t="s">
        <v>592</v>
      </c>
      <c r="D3974" s="137" t="s">
        <v>593</v>
      </c>
      <c r="E3974" s="139">
        <v>288.25</v>
      </c>
      <c r="F3974" s="138"/>
      <c r="G3974" s="138"/>
    </row>
    <row r="3975" ht="15.75" customHeight="1" spans="1:7">
      <c r="A3975" s="139">
        <v>37589</v>
      </c>
      <c r="B3975" s="137" t="s">
        <v>4581</v>
      </c>
      <c r="C3975" s="137" t="s">
        <v>592</v>
      </c>
      <c r="D3975" s="137" t="s">
        <v>593</v>
      </c>
      <c r="E3975" s="139">
        <v>353.18</v>
      </c>
      <c r="F3975" s="138"/>
      <c r="G3975" s="138"/>
    </row>
    <row r="3976" ht="15.75" customHeight="1" spans="1:7">
      <c r="A3976" s="139">
        <v>11690</v>
      </c>
      <c r="B3976" s="137" t="s">
        <v>4582</v>
      </c>
      <c r="C3976" s="137" t="s">
        <v>592</v>
      </c>
      <c r="D3976" s="137" t="s">
        <v>593</v>
      </c>
      <c r="E3976" s="139">
        <v>187.62</v>
      </c>
      <c r="F3976" s="138"/>
      <c r="G3976" s="138"/>
    </row>
    <row r="3977" ht="15.75" customHeight="1" spans="1:7">
      <c r="A3977" s="139">
        <v>20234</v>
      </c>
      <c r="B3977" s="137" t="s">
        <v>4583</v>
      </c>
      <c r="C3977" s="137" t="s">
        <v>592</v>
      </c>
      <c r="D3977" s="137" t="s">
        <v>593</v>
      </c>
      <c r="E3977" s="139">
        <v>237.43</v>
      </c>
      <c r="F3977" s="138"/>
      <c r="G3977" s="138"/>
    </row>
    <row r="3978" ht="15.75" customHeight="1" spans="1:7">
      <c r="A3978" s="139">
        <v>44480</v>
      </c>
      <c r="B3978" s="137" t="s">
        <v>4584</v>
      </c>
      <c r="C3978" s="137" t="s">
        <v>740</v>
      </c>
      <c r="D3978" s="137" t="s">
        <v>593</v>
      </c>
      <c r="E3978" s="139">
        <v>18.92</v>
      </c>
      <c r="F3978" s="138"/>
      <c r="G3978" s="138"/>
    </row>
    <row r="3979" ht="15.75" customHeight="1" spans="1:7">
      <c r="A3979" s="139">
        <v>11457</v>
      </c>
      <c r="B3979" s="137" t="s">
        <v>4585</v>
      </c>
      <c r="C3979" s="137" t="s">
        <v>592</v>
      </c>
      <c r="D3979" s="137" t="s">
        <v>593</v>
      </c>
      <c r="E3979" s="139">
        <v>48.66</v>
      </c>
      <c r="F3979" s="138"/>
      <c r="G3979" s="138"/>
    </row>
    <row r="3980" ht="15.75" customHeight="1" spans="1:7">
      <c r="A3980" s="139">
        <v>44073</v>
      </c>
      <c r="B3980" s="137" t="s">
        <v>4586</v>
      </c>
      <c r="C3980" s="137" t="s">
        <v>474</v>
      </c>
      <c r="D3980" s="137" t="s">
        <v>593</v>
      </c>
      <c r="E3980" s="139">
        <v>1.08</v>
      </c>
      <c r="F3980" s="138"/>
      <c r="G3980" s="138"/>
    </row>
    <row r="3981" ht="15.75" customHeight="1" spans="1:7">
      <c r="A3981" s="139">
        <v>44253</v>
      </c>
      <c r="B3981" s="137" t="s">
        <v>4587</v>
      </c>
      <c r="C3981" s="137" t="s">
        <v>592</v>
      </c>
      <c r="D3981" s="137" t="s">
        <v>593</v>
      </c>
      <c r="E3981" s="139">
        <v>207.2</v>
      </c>
      <c r="F3981" s="138"/>
      <c r="G3981" s="138"/>
    </row>
    <row r="3982" ht="15.75" customHeight="1" spans="1:7">
      <c r="A3982" s="139">
        <v>21121</v>
      </c>
      <c r="B3982" s="137" t="s">
        <v>4588</v>
      </c>
      <c r="C3982" s="137" t="s">
        <v>592</v>
      </c>
      <c r="D3982" s="137" t="s">
        <v>593</v>
      </c>
      <c r="E3982" s="139">
        <v>2.97</v>
      </c>
      <c r="F3982" s="138"/>
      <c r="G3982" s="138"/>
    </row>
    <row r="3983" ht="15.75" customHeight="1" spans="1:7">
      <c r="A3983" s="139">
        <v>38010</v>
      </c>
      <c r="B3983" s="137" t="s">
        <v>4589</v>
      </c>
      <c r="C3983" s="137" t="s">
        <v>592</v>
      </c>
      <c r="D3983" s="137" t="s">
        <v>593</v>
      </c>
      <c r="E3983" s="139">
        <v>3.7</v>
      </c>
      <c r="F3983" s="138"/>
      <c r="G3983" s="138"/>
    </row>
    <row r="3984" ht="15.75" customHeight="1" spans="1:7">
      <c r="A3984" s="139">
        <v>38011</v>
      </c>
      <c r="B3984" s="137" t="s">
        <v>4590</v>
      </c>
      <c r="C3984" s="137" t="s">
        <v>592</v>
      </c>
      <c r="D3984" s="137" t="s">
        <v>593</v>
      </c>
      <c r="E3984" s="139">
        <v>7.42</v>
      </c>
      <c r="F3984" s="138"/>
      <c r="G3984" s="138"/>
    </row>
    <row r="3985" ht="15.75" customHeight="1" spans="1:7">
      <c r="A3985" s="139">
        <v>38012</v>
      </c>
      <c r="B3985" s="137" t="s">
        <v>4591</v>
      </c>
      <c r="C3985" s="137" t="s">
        <v>592</v>
      </c>
      <c r="D3985" s="137" t="s">
        <v>593</v>
      </c>
      <c r="E3985" s="139">
        <v>28.28</v>
      </c>
      <c r="F3985" s="138"/>
      <c r="G3985" s="138"/>
    </row>
    <row r="3986" ht="15.75" customHeight="1" spans="1:7">
      <c r="A3986" s="139">
        <v>38013</v>
      </c>
      <c r="B3986" s="137" t="s">
        <v>4592</v>
      </c>
      <c r="C3986" s="137" t="s">
        <v>592</v>
      </c>
      <c r="D3986" s="137" t="s">
        <v>593</v>
      </c>
      <c r="E3986" s="139">
        <v>36.33</v>
      </c>
      <c r="F3986" s="138"/>
      <c r="G3986" s="138"/>
    </row>
    <row r="3987" ht="15.75" customHeight="1" spans="1:7">
      <c r="A3987" s="139">
        <v>38014</v>
      </c>
      <c r="B3987" s="137" t="s">
        <v>4593</v>
      </c>
      <c r="C3987" s="137" t="s">
        <v>592</v>
      </c>
      <c r="D3987" s="137" t="s">
        <v>593</v>
      </c>
      <c r="E3987" s="139">
        <v>60.68</v>
      </c>
      <c r="F3987" s="138"/>
      <c r="G3987" s="138"/>
    </row>
    <row r="3988" ht="15.75" customHeight="1" spans="1:7">
      <c r="A3988" s="139">
        <v>38015</v>
      </c>
      <c r="B3988" s="137" t="s">
        <v>4594</v>
      </c>
      <c r="C3988" s="137" t="s">
        <v>592</v>
      </c>
      <c r="D3988" s="137" t="s">
        <v>593</v>
      </c>
      <c r="E3988" s="139">
        <v>142.65</v>
      </c>
      <c r="F3988" s="138"/>
      <c r="G3988" s="138"/>
    </row>
    <row r="3989" ht="15.75" customHeight="1" spans="1:7">
      <c r="A3989" s="139">
        <v>38016</v>
      </c>
      <c r="B3989" s="137" t="s">
        <v>4595</v>
      </c>
      <c r="C3989" s="137" t="s">
        <v>592</v>
      </c>
      <c r="D3989" s="137" t="s">
        <v>593</v>
      </c>
      <c r="E3989" s="139">
        <v>165.89</v>
      </c>
      <c r="F3989" s="138"/>
      <c r="G3989" s="138"/>
    </row>
    <row r="3990" ht="15.75" customHeight="1" spans="1:7">
      <c r="A3990" s="139">
        <v>12741</v>
      </c>
      <c r="B3990" s="137" t="s">
        <v>4596</v>
      </c>
      <c r="C3990" s="137" t="s">
        <v>592</v>
      </c>
      <c r="D3990" s="137" t="s">
        <v>639</v>
      </c>
      <c r="E3990" s="139">
        <v>1326.09</v>
      </c>
      <c r="F3990" s="138"/>
      <c r="G3990" s="138"/>
    </row>
    <row r="3991" ht="15.75" customHeight="1" spans="1:7">
      <c r="A3991" s="139">
        <v>12733</v>
      </c>
      <c r="B3991" s="137" t="s">
        <v>4597</v>
      </c>
      <c r="C3991" s="137" t="s">
        <v>592</v>
      </c>
      <c r="D3991" s="137" t="s">
        <v>639</v>
      </c>
      <c r="E3991" s="139">
        <v>6.67</v>
      </c>
      <c r="F3991" s="138"/>
      <c r="G3991" s="138"/>
    </row>
    <row r="3992" ht="15.75" customHeight="1" spans="1:7">
      <c r="A3992" s="139">
        <v>12734</v>
      </c>
      <c r="B3992" s="137" t="s">
        <v>4598</v>
      </c>
      <c r="C3992" s="137" t="s">
        <v>592</v>
      </c>
      <c r="D3992" s="137" t="s">
        <v>639</v>
      </c>
      <c r="E3992" s="139">
        <v>14.22</v>
      </c>
      <c r="F3992" s="138"/>
      <c r="G3992" s="138"/>
    </row>
    <row r="3993" ht="15.75" customHeight="1" spans="1:7">
      <c r="A3993" s="139">
        <v>12735</v>
      </c>
      <c r="B3993" s="137" t="s">
        <v>4599</v>
      </c>
      <c r="C3993" s="137" t="s">
        <v>592</v>
      </c>
      <c r="D3993" s="137" t="s">
        <v>639</v>
      </c>
      <c r="E3993" s="139">
        <v>23.39</v>
      </c>
      <c r="F3993" s="138"/>
      <c r="G3993" s="138"/>
    </row>
    <row r="3994" ht="15.75" customHeight="1" spans="1:7">
      <c r="A3994" s="139">
        <v>12736</v>
      </c>
      <c r="B3994" s="137" t="s">
        <v>4600</v>
      </c>
      <c r="C3994" s="137" t="s">
        <v>592</v>
      </c>
      <c r="D3994" s="137" t="s">
        <v>639</v>
      </c>
      <c r="E3994" s="139">
        <v>53.48</v>
      </c>
      <c r="F3994" s="138"/>
      <c r="G3994" s="138"/>
    </row>
    <row r="3995" ht="15.75" customHeight="1" spans="1:7">
      <c r="A3995" s="139">
        <v>12737</v>
      </c>
      <c r="B3995" s="137" t="s">
        <v>4601</v>
      </c>
      <c r="C3995" s="137" t="s">
        <v>592</v>
      </c>
      <c r="D3995" s="137" t="s">
        <v>639</v>
      </c>
      <c r="E3995" s="139">
        <v>68.9</v>
      </c>
      <c r="F3995" s="138"/>
      <c r="G3995" s="138"/>
    </row>
    <row r="3996" ht="15.75" customHeight="1" spans="1:7">
      <c r="A3996" s="139">
        <v>12738</v>
      </c>
      <c r="B3996" s="137" t="s">
        <v>4602</v>
      </c>
      <c r="C3996" s="137" t="s">
        <v>592</v>
      </c>
      <c r="D3996" s="137" t="s">
        <v>639</v>
      </c>
      <c r="E3996" s="139">
        <v>136.18</v>
      </c>
      <c r="F3996" s="138"/>
      <c r="G3996" s="138"/>
    </row>
    <row r="3997" ht="15.75" customHeight="1" spans="1:7">
      <c r="A3997" s="139">
        <v>12739</v>
      </c>
      <c r="B3997" s="137" t="s">
        <v>4603</v>
      </c>
      <c r="C3997" s="137" t="s">
        <v>592</v>
      </c>
      <c r="D3997" s="137" t="s">
        <v>639</v>
      </c>
      <c r="E3997" s="139">
        <v>387.65</v>
      </c>
      <c r="F3997" s="138"/>
      <c r="G3997" s="138"/>
    </row>
    <row r="3998" ht="15.75" customHeight="1" spans="1:7">
      <c r="A3998" s="139">
        <v>12740</v>
      </c>
      <c r="B3998" s="137" t="s">
        <v>4604</v>
      </c>
      <c r="C3998" s="137" t="s">
        <v>592</v>
      </c>
      <c r="D3998" s="137" t="s">
        <v>639</v>
      </c>
      <c r="E3998" s="139">
        <v>606.5</v>
      </c>
      <c r="F3998" s="138"/>
      <c r="G3998" s="138"/>
    </row>
    <row r="3999" ht="15.75" customHeight="1" spans="1:7">
      <c r="A3999" s="139">
        <v>6297</v>
      </c>
      <c r="B3999" s="137" t="s">
        <v>4605</v>
      </c>
      <c r="C3999" s="137" t="s">
        <v>592</v>
      </c>
      <c r="D3999" s="137" t="s">
        <v>639</v>
      </c>
      <c r="E3999" s="139">
        <v>46.75</v>
      </c>
      <c r="F3999" s="138"/>
      <c r="G3999" s="138"/>
    </row>
    <row r="4000" ht="15.75" customHeight="1" spans="1:7">
      <c r="A4000" s="139">
        <v>6296</v>
      </c>
      <c r="B4000" s="137" t="s">
        <v>4606</v>
      </c>
      <c r="C4000" s="137" t="s">
        <v>592</v>
      </c>
      <c r="D4000" s="137" t="s">
        <v>639</v>
      </c>
      <c r="E4000" s="139">
        <v>36.9</v>
      </c>
      <c r="F4000" s="138"/>
      <c r="G4000" s="138"/>
    </row>
    <row r="4001" ht="15.75" customHeight="1" spans="1:7">
      <c r="A4001" s="139">
        <v>6294</v>
      </c>
      <c r="B4001" s="137" t="s">
        <v>4607</v>
      </c>
      <c r="C4001" s="137" t="s">
        <v>592</v>
      </c>
      <c r="D4001" s="137" t="s">
        <v>639</v>
      </c>
      <c r="E4001" s="139">
        <v>10.52</v>
      </c>
      <c r="F4001" s="138"/>
      <c r="G4001" s="138"/>
    </row>
    <row r="4002" ht="15.75" customHeight="1" spans="1:7">
      <c r="A4002" s="139">
        <v>6323</v>
      </c>
      <c r="B4002" s="137" t="s">
        <v>4608</v>
      </c>
      <c r="C4002" s="137" t="s">
        <v>592</v>
      </c>
      <c r="D4002" s="137" t="s">
        <v>639</v>
      </c>
      <c r="E4002" s="139">
        <v>24.11</v>
      </c>
      <c r="F4002" s="138"/>
      <c r="G4002" s="138"/>
    </row>
    <row r="4003" ht="15.75" customHeight="1" spans="1:7">
      <c r="A4003" s="139">
        <v>6299</v>
      </c>
      <c r="B4003" s="137" t="s">
        <v>4609</v>
      </c>
      <c r="C4003" s="137" t="s">
        <v>592</v>
      </c>
      <c r="D4003" s="137" t="s">
        <v>639</v>
      </c>
      <c r="E4003" s="139">
        <v>140.62</v>
      </c>
      <c r="F4003" s="138"/>
      <c r="G4003" s="138"/>
    </row>
    <row r="4004" ht="15.75" customHeight="1" spans="1:7">
      <c r="A4004" s="139">
        <v>6298</v>
      </c>
      <c r="B4004" s="137" t="s">
        <v>4610</v>
      </c>
      <c r="C4004" s="137" t="s">
        <v>592</v>
      </c>
      <c r="D4004" s="137" t="s">
        <v>639</v>
      </c>
      <c r="E4004" s="139">
        <v>74.06</v>
      </c>
      <c r="F4004" s="138"/>
      <c r="G4004" s="138"/>
    </row>
    <row r="4005" ht="15.75" customHeight="1" spans="1:7">
      <c r="A4005" s="139">
        <v>6295</v>
      </c>
      <c r="B4005" s="137" t="s">
        <v>4611</v>
      </c>
      <c r="C4005" s="137" t="s">
        <v>592</v>
      </c>
      <c r="D4005" s="137" t="s">
        <v>639</v>
      </c>
      <c r="E4005" s="139">
        <v>14.98</v>
      </c>
      <c r="F4005" s="138"/>
      <c r="G4005" s="138"/>
    </row>
    <row r="4006" ht="15.75" customHeight="1" spans="1:7">
      <c r="A4006" s="139">
        <v>6322</v>
      </c>
      <c r="B4006" s="137" t="s">
        <v>4612</v>
      </c>
      <c r="C4006" s="137" t="s">
        <v>592</v>
      </c>
      <c r="D4006" s="137" t="s">
        <v>639</v>
      </c>
      <c r="E4006" s="139">
        <v>188.34</v>
      </c>
      <c r="F4006" s="138"/>
      <c r="G4006" s="138"/>
    </row>
    <row r="4007" ht="15.75" customHeight="1" spans="1:7">
      <c r="A4007" s="139">
        <v>6300</v>
      </c>
      <c r="B4007" s="137" t="s">
        <v>4613</v>
      </c>
      <c r="C4007" s="137" t="s">
        <v>592</v>
      </c>
      <c r="D4007" s="137" t="s">
        <v>639</v>
      </c>
      <c r="E4007" s="139">
        <v>347.23</v>
      </c>
      <c r="F4007" s="138"/>
      <c r="G4007" s="138"/>
    </row>
    <row r="4008" ht="15.75" customHeight="1" spans="1:7">
      <c r="A4008" s="139">
        <v>6321</v>
      </c>
      <c r="B4008" s="137" t="s">
        <v>4614</v>
      </c>
      <c r="C4008" s="137" t="s">
        <v>592</v>
      </c>
      <c r="D4008" s="137" t="s">
        <v>639</v>
      </c>
      <c r="E4008" s="139">
        <v>495.99</v>
      </c>
      <c r="F4008" s="138"/>
      <c r="G4008" s="138"/>
    </row>
    <row r="4009" ht="15.75" customHeight="1" spans="1:7">
      <c r="A4009" s="139">
        <v>6301</v>
      </c>
      <c r="B4009" s="137" t="s">
        <v>4615</v>
      </c>
      <c r="C4009" s="137" t="s">
        <v>592</v>
      </c>
      <c r="D4009" s="137" t="s">
        <v>639</v>
      </c>
      <c r="E4009" s="139">
        <v>1162.55</v>
      </c>
      <c r="F4009" s="138"/>
      <c r="G4009" s="138"/>
    </row>
    <row r="4010" ht="15.75" customHeight="1" spans="1:7">
      <c r="A4010" s="139">
        <v>7105</v>
      </c>
      <c r="B4010" s="137" t="s">
        <v>4616</v>
      </c>
      <c r="C4010" s="137" t="s">
        <v>592</v>
      </c>
      <c r="D4010" s="137" t="s">
        <v>593</v>
      </c>
      <c r="E4010" s="139">
        <v>33.37</v>
      </c>
      <c r="F4010" s="138"/>
      <c r="G4010" s="138"/>
    </row>
    <row r="4011" ht="15.75" customHeight="1" spans="1:7">
      <c r="A4011" s="139">
        <v>20183</v>
      </c>
      <c r="B4011" s="137" t="s">
        <v>4617</v>
      </c>
      <c r="C4011" s="137" t="s">
        <v>592</v>
      </c>
      <c r="D4011" s="137" t="s">
        <v>593</v>
      </c>
      <c r="E4011" s="139">
        <v>41.12</v>
      </c>
      <c r="F4011" s="138"/>
      <c r="G4011" s="138"/>
    </row>
    <row r="4012" ht="15.75" customHeight="1" spans="1:7">
      <c r="A4012" s="139">
        <v>38448</v>
      </c>
      <c r="B4012" s="137" t="s">
        <v>4618</v>
      </c>
      <c r="C4012" s="137" t="s">
        <v>592</v>
      </c>
      <c r="D4012" s="137" t="s">
        <v>593</v>
      </c>
      <c r="E4012" s="139">
        <v>186.58</v>
      </c>
      <c r="F4012" s="138"/>
      <c r="G4012" s="138"/>
    </row>
    <row r="4013" ht="15.75" customHeight="1" spans="1:7">
      <c r="A4013" s="139">
        <v>20182</v>
      </c>
      <c r="B4013" s="137" t="s">
        <v>4619</v>
      </c>
      <c r="C4013" s="137" t="s">
        <v>592</v>
      </c>
      <c r="D4013" s="137" t="s">
        <v>593</v>
      </c>
      <c r="E4013" s="139">
        <v>23.9</v>
      </c>
      <c r="F4013" s="138"/>
      <c r="G4013" s="138"/>
    </row>
    <row r="4014" ht="15.75" customHeight="1" spans="1:7">
      <c r="A4014" s="139">
        <v>7119</v>
      </c>
      <c r="B4014" s="137" t="s">
        <v>4620</v>
      </c>
      <c r="C4014" s="137" t="s">
        <v>592</v>
      </c>
      <c r="D4014" s="137" t="s">
        <v>593</v>
      </c>
      <c r="E4014" s="139">
        <v>11.21</v>
      </c>
      <c r="F4014" s="138"/>
      <c r="G4014" s="138"/>
    </row>
    <row r="4015" ht="15.75" customHeight="1" spans="1:7">
      <c r="A4015" s="139">
        <v>7126</v>
      </c>
      <c r="B4015" s="137" t="s">
        <v>4621</v>
      </c>
      <c r="C4015" s="137" t="s">
        <v>592</v>
      </c>
      <c r="D4015" s="137" t="s">
        <v>593</v>
      </c>
      <c r="E4015" s="139">
        <v>22.88</v>
      </c>
      <c r="F4015" s="138"/>
      <c r="G4015" s="138"/>
    </row>
    <row r="4016" ht="15.75" customHeight="1" spans="1:7">
      <c r="A4016" s="139">
        <v>7120</v>
      </c>
      <c r="B4016" s="137" t="s">
        <v>4622</v>
      </c>
      <c r="C4016" s="137" t="s">
        <v>592</v>
      </c>
      <c r="D4016" s="137" t="s">
        <v>593</v>
      </c>
      <c r="E4016" s="139">
        <v>8.6</v>
      </c>
      <c r="F4016" s="138"/>
      <c r="G4016" s="138"/>
    </row>
    <row r="4017" ht="15.75" customHeight="1" spans="1:7">
      <c r="A4017" s="139">
        <v>6319</v>
      </c>
      <c r="B4017" s="137" t="s">
        <v>4623</v>
      </c>
      <c r="C4017" s="137" t="s">
        <v>592</v>
      </c>
      <c r="D4017" s="137" t="s">
        <v>639</v>
      </c>
      <c r="E4017" s="139">
        <v>54.93</v>
      </c>
      <c r="F4017" s="138"/>
      <c r="G4017" s="138"/>
    </row>
    <row r="4018" ht="15.75" customHeight="1" spans="1:7">
      <c r="A4018" s="139">
        <v>6304</v>
      </c>
      <c r="B4018" s="137" t="s">
        <v>4624</v>
      </c>
      <c r="C4018" s="137" t="s">
        <v>592</v>
      </c>
      <c r="D4018" s="137" t="s">
        <v>639</v>
      </c>
      <c r="E4018" s="139">
        <v>54.93</v>
      </c>
      <c r="F4018" s="138"/>
      <c r="G4018" s="138"/>
    </row>
    <row r="4019" ht="15.75" customHeight="1" spans="1:7">
      <c r="A4019" s="139">
        <v>21116</v>
      </c>
      <c r="B4019" s="137" t="s">
        <v>4625</v>
      </c>
      <c r="C4019" s="137" t="s">
        <v>592</v>
      </c>
      <c r="D4019" s="137" t="s">
        <v>639</v>
      </c>
      <c r="E4019" s="139">
        <v>41.59</v>
      </c>
      <c r="F4019" s="138"/>
      <c r="G4019" s="138"/>
    </row>
    <row r="4020" ht="15.75" customHeight="1" spans="1:7">
      <c r="A4020" s="139">
        <v>6320</v>
      </c>
      <c r="B4020" s="137" t="s">
        <v>4626</v>
      </c>
      <c r="C4020" s="137" t="s">
        <v>592</v>
      </c>
      <c r="D4020" s="137" t="s">
        <v>639</v>
      </c>
      <c r="E4020" s="139">
        <v>28.29</v>
      </c>
      <c r="F4020" s="138"/>
      <c r="G4020" s="138"/>
    </row>
    <row r="4021" ht="15.75" customHeight="1" spans="1:7">
      <c r="A4021" s="139">
        <v>6303</v>
      </c>
      <c r="B4021" s="137" t="s">
        <v>4627</v>
      </c>
      <c r="C4021" s="137" t="s">
        <v>592</v>
      </c>
      <c r="D4021" s="137" t="s">
        <v>639</v>
      </c>
      <c r="E4021" s="139">
        <v>28.29</v>
      </c>
      <c r="F4021" s="138"/>
      <c r="G4021" s="138"/>
    </row>
    <row r="4022" ht="15.75" customHeight="1" spans="1:7">
      <c r="A4022" s="139">
        <v>6308</v>
      </c>
      <c r="B4022" s="137" t="s">
        <v>4628</v>
      </c>
      <c r="C4022" s="137" t="s">
        <v>592</v>
      </c>
      <c r="D4022" s="137" t="s">
        <v>639</v>
      </c>
      <c r="E4022" s="139">
        <v>151.99</v>
      </c>
      <c r="F4022" s="138"/>
      <c r="G4022" s="138"/>
    </row>
    <row r="4023" ht="15.75" customHeight="1" spans="1:7">
      <c r="A4023" s="139">
        <v>6317</v>
      </c>
      <c r="B4023" s="137" t="s">
        <v>4629</v>
      </c>
      <c r="C4023" s="137" t="s">
        <v>592</v>
      </c>
      <c r="D4023" s="137" t="s">
        <v>639</v>
      </c>
      <c r="E4023" s="139">
        <v>151.99</v>
      </c>
      <c r="F4023" s="138"/>
      <c r="G4023" s="138"/>
    </row>
    <row r="4024" ht="15.75" customHeight="1" spans="1:7">
      <c r="A4024" s="139">
        <v>6307</v>
      </c>
      <c r="B4024" s="137" t="s">
        <v>4630</v>
      </c>
      <c r="C4024" s="137" t="s">
        <v>592</v>
      </c>
      <c r="D4024" s="137" t="s">
        <v>639</v>
      </c>
      <c r="E4024" s="139">
        <v>151.99</v>
      </c>
      <c r="F4024" s="138"/>
      <c r="G4024" s="138"/>
    </row>
    <row r="4025" ht="15.75" customHeight="1" spans="1:7">
      <c r="A4025" s="139">
        <v>6309</v>
      </c>
      <c r="B4025" s="137" t="s">
        <v>4631</v>
      </c>
      <c r="C4025" s="137" t="s">
        <v>592</v>
      </c>
      <c r="D4025" s="137" t="s">
        <v>639</v>
      </c>
      <c r="E4025" s="139">
        <v>156.4</v>
      </c>
      <c r="F4025" s="138"/>
      <c r="G4025" s="138"/>
    </row>
    <row r="4026" ht="15.75" customHeight="1" spans="1:7">
      <c r="A4026" s="139">
        <v>6318</v>
      </c>
      <c r="B4026" s="137" t="s">
        <v>4632</v>
      </c>
      <c r="C4026" s="137" t="s">
        <v>592</v>
      </c>
      <c r="D4026" s="137" t="s">
        <v>639</v>
      </c>
      <c r="E4026" s="139">
        <v>81.98</v>
      </c>
      <c r="F4026" s="138"/>
      <c r="G4026" s="138"/>
    </row>
    <row r="4027" ht="15.75" customHeight="1" spans="1:7">
      <c r="A4027" s="139">
        <v>6306</v>
      </c>
      <c r="B4027" s="137" t="s">
        <v>4633</v>
      </c>
      <c r="C4027" s="137" t="s">
        <v>592</v>
      </c>
      <c r="D4027" s="137" t="s">
        <v>639</v>
      </c>
      <c r="E4027" s="139">
        <v>81.98</v>
      </c>
      <c r="F4027" s="138"/>
      <c r="G4027" s="138"/>
    </row>
    <row r="4028" ht="15.75" customHeight="1" spans="1:7">
      <c r="A4028" s="139">
        <v>6305</v>
      </c>
      <c r="B4028" s="137" t="s">
        <v>4634</v>
      </c>
      <c r="C4028" s="137" t="s">
        <v>592</v>
      </c>
      <c r="D4028" s="137" t="s">
        <v>639</v>
      </c>
      <c r="E4028" s="139">
        <v>81.98</v>
      </c>
      <c r="F4028" s="138"/>
      <c r="G4028" s="138"/>
    </row>
    <row r="4029" ht="15.75" customHeight="1" spans="1:7">
      <c r="A4029" s="139">
        <v>6302</v>
      </c>
      <c r="B4029" s="137" t="s">
        <v>4635</v>
      </c>
      <c r="C4029" s="137" t="s">
        <v>592</v>
      </c>
      <c r="D4029" s="137" t="s">
        <v>639</v>
      </c>
      <c r="E4029" s="139">
        <v>17.39</v>
      </c>
      <c r="F4029" s="138"/>
      <c r="G4029" s="138"/>
    </row>
    <row r="4030" ht="15.75" customHeight="1" spans="1:7">
      <c r="A4030" s="139">
        <v>6312</v>
      </c>
      <c r="B4030" s="137" t="s">
        <v>4636</v>
      </c>
      <c r="C4030" s="137" t="s">
        <v>592</v>
      </c>
      <c r="D4030" s="137" t="s">
        <v>639</v>
      </c>
      <c r="E4030" s="139">
        <v>218.62</v>
      </c>
      <c r="F4030" s="138"/>
      <c r="G4030" s="138"/>
    </row>
    <row r="4031" ht="15.75" customHeight="1" spans="1:7">
      <c r="A4031" s="139">
        <v>6311</v>
      </c>
      <c r="B4031" s="137" t="s">
        <v>4637</v>
      </c>
      <c r="C4031" s="137" t="s">
        <v>592</v>
      </c>
      <c r="D4031" s="137" t="s">
        <v>639</v>
      </c>
      <c r="E4031" s="139">
        <v>218.62</v>
      </c>
      <c r="F4031" s="138"/>
      <c r="G4031" s="138"/>
    </row>
    <row r="4032" ht="15.75" customHeight="1" spans="1:7">
      <c r="A4032" s="139">
        <v>6310</v>
      </c>
      <c r="B4032" s="137" t="s">
        <v>4638</v>
      </c>
      <c r="C4032" s="137" t="s">
        <v>592</v>
      </c>
      <c r="D4032" s="137" t="s">
        <v>639</v>
      </c>
      <c r="E4032" s="139">
        <v>218.62</v>
      </c>
      <c r="F4032" s="138"/>
      <c r="G4032" s="138"/>
    </row>
    <row r="4033" ht="15.75" customHeight="1" spans="1:7">
      <c r="A4033" s="139">
        <v>6314</v>
      </c>
      <c r="B4033" s="137" t="s">
        <v>4639</v>
      </c>
      <c r="C4033" s="137" t="s">
        <v>592</v>
      </c>
      <c r="D4033" s="137" t="s">
        <v>639</v>
      </c>
      <c r="E4033" s="139">
        <v>218.62</v>
      </c>
      <c r="F4033" s="138"/>
      <c r="G4033" s="138"/>
    </row>
    <row r="4034" ht="15.75" customHeight="1" spans="1:7">
      <c r="A4034" s="139">
        <v>6313</v>
      </c>
      <c r="B4034" s="137" t="s">
        <v>4640</v>
      </c>
      <c r="C4034" s="137" t="s">
        <v>592</v>
      </c>
      <c r="D4034" s="137" t="s">
        <v>639</v>
      </c>
      <c r="E4034" s="139">
        <v>218.62</v>
      </c>
      <c r="F4034" s="138"/>
      <c r="G4034" s="138"/>
    </row>
    <row r="4035" ht="15.75" customHeight="1" spans="1:7">
      <c r="A4035" s="139">
        <v>6315</v>
      </c>
      <c r="B4035" s="137" t="s">
        <v>4641</v>
      </c>
      <c r="C4035" s="137" t="s">
        <v>592</v>
      </c>
      <c r="D4035" s="137" t="s">
        <v>639</v>
      </c>
      <c r="E4035" s="139">
        <v>413.94</v>
      </c>
      <c r="F4035" s="138"/>
      <c r="G4035" s="138"/>
    </row>
    <row r="4036" ht="15.75" customHeight="1" spans="1:7">
      <c r="A4036" s="139">
        <v>6316</v>
      </c>
      <c r="B4036" s="137" t="s">
        <v>4642</v>
      </c>
      <c r="C4036" s="137" t="s">
        <v>592</v>
      </c>
      <c r="D4036" s="137" t="s">
        <v>639</v>
      </c>
      <c r="E4036" s="139">
        <v>413.94</v>
      </c>
      <c r="F4036" s="138"/>
      <c r="G4036" s="138"/>
    </row>
    <row r="4037" ht="15.75" customHeight="1" spans="1:7">
      <c r="A4037" s="139">
        <v>39324</v>
      </c>
      <c r="B4037" s="137" t="s">
        <v>4643</v>
      </c>
      <c r="C4037" s="137" t="s">
        <v>592</v>
      </c>
      <c r="D4037" s="137" t="s">
        <v>593</v>
      </c>
      <c r="E4037" s="139">
        <v>3.87</v>
      </c>
      <c r="F4037" s="138"/>
      <c r="G4037" s="138"/>
    </row>
    <row r="4038" ht="15.75" customHeight="1" spans="1:7">
      <c r="A4038" s="139">
        <v>39325</v>
      </c>
      <c r="B4038" s="137" t="s">
        <v>4644</v>
      </c>
      <c r="C4038" s="137" t="s">
        <v>592</v>
      </c>
      <c r="D4038" s="137" t="s">
        <v>593</v>
      </c>
      <c r="E4038" s="139">
        <v>5.83</v>
      </c>
      <c r="F4038" s="138"/>
      <c r="G4038" s="138"/>
    </row>
    <row r="4039" ht="15.75" customHeight="1" spans="1:7">
      <c r="A4039" s="139">
        <v>39326</v>
      </c>
      <c r="B4039" s="137" t="s">
        <v>4645</v>
      </c>
      <c r="C4039" s="137" t="s">
        <v>592</v>
      </c>
      <c r="D4039" s="137" t="s">
        <v>593</v>
      </c>
      <c r="E4039" s="139">
        <v>20.91</v>
      </c>
      <c r="F4039" s="138"/>
      <c r="G4039" s="138"/>
    </row>
    <row r="4040" ht="15.75" customHeight="1" spans="1:7">
      <c r="A4040" s="139">
        <v>39327</v>
      </c>
      <c r="B4040" s="137" t="s">
        <v>4646</v>
      </c>
      <c r="C4040" s="137" t="s">
        <v>592</v>
      </c>
      <c r="D4040" s="137" t="s">
        <v>593</v>
      </c>
      <c r="E4040" s="139">
        <v>31.56</v>
      </c>
      <c r="F4040" s="138"/>
      <c r="G4040" s="138"/>
    </row>
    <row r="4041" ht="15.75" customHeight="1" spans="1:7">
      <c r="A4041" s="139">
        <v>11378</v>
      </c>
      <c r="B4041" s="137" t="s">
        <v>4647</v>
      </c>
      <c r="C4041" s="137" t="s">
        <v>592</v>
      </c>
      <c r="D4041" s="137" t="s">
        <v>639</v>
      </c>
      <c r="E4041" s="139">
        <v>83.22</v>
      </c>
      <c r="F4041" s="138"/>
      <c r="G4041" s="138"/>
    </row>
    <row r="4042" ht="15.75" customHeight="1" spans="1:7">
      <c r="A4042" s="139">
        <v>11379</v>
      </c>
      <c r="B4042" s="137" t="s">
        <v>4648</v>
      </c>
      <c r="C4042" s="137" t="s">
        <v>592</v>
      </c>
      <c r="D4042" s="137" t="s">
        <v>639</v>
      </c>
      <c r="E4042" s="139">
        <v>70.32</v>
      </c>
      <c r="F4042" s="138"/>
      <c r="G4042" s="138"/>
    </row>
    <row r="4043" ht="15.75" customHeight="1" spans="1:7">
      <c r="A4043" s="139">
        <v>11493</v>
      </c>
      <c r="B4043" s="137" t="s">
        <v>4649</v>
      </c>
      <c r="C4043" s="137" t="s">
        <v>592</v>
      </c>
      <c r="D4043" s="137" t="s">
        <v>639</v>
      </c>
      <c r="E4043" s="139">
        <v>40.56</v>
      </c>
      <c r="F4043" s="138"/>
      <c r="G4043" s="138"/>
    </row>
    <row r="4044" ht="15.75" customHeight="1" spans="1:7">
      <c r="A4044" s="139">
        <v>7106</v>
      </c>
      <c r="B4044" s="137" t="s">
        <v>4650</v>
      </c>
      <c r="C4044" s="137" t="s">
        <v>592</v>
      </c>
      <c r="D4044" s="137" t="s">
        <v>593</v>
      </c>
      <c r="E4044" s="139">
        <v>141.6</v>
      </c>
      <c r="F4044" s="138"/>
      <c r="G4044" s="138"/>
    </row>
    <row r="4045" ht="15.75" customHeight="1" spans="1:7">
      <c r="A4045" s="139">
        <v>7104</v>
      </c>
      <c r="B4045" s="137" t="s">
        <v>4651</v>
      </c>
      <c r="C4045" s="137" t="s">
        <v>592</v>
      </c>
      <c r="D4045" s="137" t="s">
        <v>593</v>
      </c>
      <c r="E4045" s="139">
        <v>3.81</v>
      </c>
      <c r="F4045" s="138"/>
      <c r="G4045" s="138"/>
    </row>
    <row r="4046" ht="15.75" customHeight="1" spans="1:7">
      <c r="A4046" s="139">
        <v>7136</v>
      </c>
      <c r="B4046" s="137" t="s">
        <v>4652</v>
      </c>
      <c r="C4046" s="137" t="s">
        <v>592</v>
      </c>
      <c r="D4046" s="137" t="s">
        <v>593</v>
      </c>
      <c r="E4046" s="139">
        <v>6.65</v>
      </c>
      <c r="F4046" s="138"/>
      <c r="G4046" s="138"/>
    </row>
    <row r="4047" ht="15.75" customHeight="1" spans="1:7">
      <c r="A4047" s="139">
        <v>7128</v>
      </c>
      <c r="B4047" s="137" t="s">
        <v>4653</v>
      </c>
      <c r="C4047" s="137" t="s">
        <v>592</v>
      </c>
      <c r="D4047" s="137" t="s">
        <v>593</v>
      </c>
      <c r="E4047" s="139">
        <v>8.62</v>
      </c>
      <c r="F4047" s="138"/>
      <c r="G4047" s="138"/>
    </row>
    <row r="4048" ht="15.75" customHeight="1" spans="1:7">
      <c r="A4048" s="139">
        <v>7108</v>
      </c>
      <c r="B4048" s="137" t="s">
        <v>4654</v>
      </c>
      <c r="C4048" s="137" t="s">
        <v>592</v>
      </c>
      <c r="D4048" s="137" t="s">
        <v>593</v>
      </c>
      <c r="E4048" s="139">
        <v>8.6</v>
      </c>
      <c r="F4048" s="138"/>
      <c r="G4048" s="138"/>
    </row>
    <row r="4049" ht="15.75" customHeight="1" spans="1:7">
      <c r="A4049" s="139">
        <v>7129</v>
      </c>
      <c r="B4049" s="137" t="s">
        <v>4655</v>
      </c>
      <c r="C4049" s="137" t="s">
        <v>592</v>
      </c>
      <c r="D4049" s="137" t="s">
        <v>593</v>
      </c>
      <c r="E4049" s="139">
        <v>10.12</v>
      </c>
      <c r="F4049" s="138"/>
      <c r="G4049" s="138"/>
    </row>
    <row r="4050" ht="15.75" customHeight="1" spans="1:7">
      <c r="A4050" s="139">
        <v>7130</v>
      </c>
      <c r="B4050" s="137" t="s">
        <v>4656</v>
      </c>
      <c r="C4050" s="137" t="s">
        <v>592</v>
      </c>
      <c r="D4050" s="137" t="s">
        <v>593</v>
      </c>
      <c r="E4050" s="139">
        <v>14.71</v>
      </c>
      <c r="F4050" s="138"/>
      <c r="G4050" s="138"/>
    </row>
    <row r="4051" ht="15.75" customHeight="1" spans="1:7">
      <c r="A4051" s="139">
        <v>7131</v>
      </c>
      <c r="B4051" s="137" t="s">
        <v>4657</v>
      </c>
      <c r="C4051" s="137" t="s">
        <v>592</v>
      </c>
      <c r="D4051" s="137" t="s">
        <v>593</v>
      </c>
      <c r="E4051" s="139">
        <v>17.99</v>
      </c>
      <c r="F4051" s="138"/>
      <c r="G4051" s="138"/>
    </row>
    <row r="4052" ht="15.75" customHeight="1" spans="1:7">
      <c r="A4052" s="139">
        <v>7132</v>
      </c>
      <c r="B4052" s="137" t="s">
        <v>4658</v>
      </c>
      <c r="C4052" s="137" t="s">
        <v>592</v>
      </c>
      <c r="D4052" s="137" t="s">
        <v>593</v>
      </c>
      <c r="E4052" s="139">
        <v>42.35</v>
      </c>
      <c r="F4052" s="138"/>
      <c r="G4052" s="138"/>
    </row>
    <row r="4053" ht="15.75" customHeight="1" spans="1:7">
      <c r="A4053" s="139">
        <v>7133</v>
      </c>
      <c r="B4053" s="137" t="s">
        <v>4659</v>
      </c>
      <c r="C4053" s="137" t="s">
        <v>592</v>
      </c>
      <c r="D4053" s="137" t="s">
        <v>593</v>
      </c>
      <c r="E4053" s="139">
        <v>97.87</v>
      </c>
      <c r="F4053" s="138"/>
      <c r="G4053" s="138"/>
    </row>
    <row r="4054" ht="15.75" customHeight="1" spans="1:7">
      <c r="A4054" s="139">
        <v>37420</v>
      </c>
      <c r="B4054" s="137" t="s">
        <v>4660</v>
      </c>
      <c r="C4054" s="137" t="s">
        <v>592</v>
      </c>
      <c r="D4054" s="137" t="s">
        <v>639</v>
      </c>
      <c r="E4054" s="139">
        <v>40.33</v>
      </c>
      <c r="F4054" s="138"/>
      <c r="G4054" s="138"/>
    </row>
    <row r="4055" ht="15.75" customHeight="1" spans="1:7">
      <c r="A4055" s="139">
        <v>37421</v>
      </c>
      <c r="B4055" s="137" t="s">
        <v>4661</v>
      </c>
      <c r="C4055" s="137" t="s">
        <v>592</v>
      </c>
      <c r="D4055" s="137" t="s">
        <v>639</v>
      </c>
      <c r="E4055" s="139">
        <v>55.12</v>
      </c>
      <c r="F4055" s="138"/>
      <c r="G4055" s="138"/>
    </row>
    <row r="4056" ht="15.75" customHeight="1" spans="1:7">
      <c r="A4056" s="139">
        <v>37422</v>
      </c>
      <c r="B4056" s="137" t="s">
        <v>4662</v>
      </c>
      <c r="C4056" s="137" t="s">
        <v>592</v>
      </c>
      <c r="D4056" s="137" t="s">
        <v>639</v>
      </c>
      <c r="E4056" s="139">
        <v>51.59</v>
      </c>
      <c r="F4056" s="138"/>
      <c r="G4056" s="138"/>
    </row>
    <row r="4057" ht="15.75" customHeight="1" spans="1:7">
      <c r="A4057" s="139">
        <v>37443</v>
      </c>
      <c r="B4057" s="137" t="s">
        <v>4663</v>
      </c>
      <c r="C4057" s="137" t="s">
        <v>592</v>
      </c>
      <c r="D4057" s="137" t="s">
        <v>639</v>
      </c>
      <c r="E4057" s="139">
        <v>189.57</v>
      </c>
      <c r="F4057" s="138"/>
      <c r="G4057" s="138"/>
    </row>
    <row r="4058" ht="15.75" customHeight="1" spans="1:7">
      <c r="A4058" s="139">
        <v>37444</v>
      </c>
      <c r="B4058" s="137" t="s">
        <v>4664</v>
      </c>
      <c r="C4058" s="137" t="s">
        <v>592</v>
      </c>
      <c r="D4058" s="137" t="s">
        <v>639</v>
      </c>
      <c r="E4058" s="139">
        <v>192.78</v>
      </c>
      <c r="F4058" s="138"/>
      <c r="G4058" s="138"/>
    </row>
    <row r="4059" ht="15.75" customHeight="1" spans="1:7">
      <c r="A4059" s="139">
        <v>37445</v>
      </c>
      <c r="B4059" s="137" t="s">
        <v>4665</v>
      </c>
      <c r="C4059" s="137" t="s">
        <v>592</v>
      </c>
      <c r="D4059" s="137" t="s">
        <v>639</v>
      </c>
      <c r="E4059" s="139">
        <v>292.21</v>
      </c>
      <c r="F4059" s="138"/>
      <c r="G4059" s="138"/>
    </row>
    <row r="4060" ht="15.75" customHeight="1" spans="1:7">
      <c r="A4060" s="139">
        <v>37446</v>
      </c>
      <c r="B4060" s="137" t="s">
        <v>4666</v>
      </c>
      <c r="C4060" s="137" t="s">
        <v>592</v>
      </c>
      <c r="D4060" s="137" t="s">
        <v>639</v>
      </c>
      <c r="E4060" s="139">
        <v>318.55</v>
      </c>
      <c r="F4060" s="138"/>
      <c r="G4060" s="138"/>
    </row>
    <row r="4061" ht="15.75" customHeight="1" spans="1:7">
      <c r="A4061" s="139">
        <v>37447</v>
      </c>
      <c r="B4061" s="137" t="s">
        <v>4667</v>
      </c>
      <c r="C4061" s="137" t="s">
        <v>592</v>
      </c>
      <c r="D4061" s="137" t="s">
        <v>639</v>
      </c>
      <c r="E4061" s="139">
        <v>323.54</v>
      </c>
      <c r="F4061" s="138"/>
      <c r="G4061" s="138"/>
    </row>
    <row r="4062" ht="15.75" customHeight="1" spans="1:7">
      <c r="A4062" s="139">
        <v>37448</v>
      </c>
      <c r="B4062" s="137" t="s">
        <v>4668</v>
      </c>
      <c r="C4062" s="137" t="s">
        <v>592</v>
      </c>
      <c r="D4062" s="137" t="s">
        <v>639</v>
      </c>
      <c r="E4062" s="139">
        <v>443.78</v>
      </c>
      <c r="F4062" s="138"/>
      <c r="G4062" s="138"/>
    </row>
    <row r="4063" ht="15.75" customHeight="1" spans="1:7">
      <c r="A4063" s="139">
        <v>37440</v>
      </c>
      <c r="B4063" s="137" t="s">
        <v>4669</v>
      </c>
      <c r="C4063" s="137" t="s">
        <v>592</v>
      </c>
      <c r="D4063" s="137" t="s">
        <v>639</v>
      </c>
      <c r="E4063" s="139">
        <v>150.46</v>
      </c>
      <c r="F4063" s="138"/>
      <c r="G4063" s="138"/>
    </row>
    <row r="4064" ht="15.75" customHeight="1" spans="1:7">
      <c r="A4064" s="139">
        <v>37441</v>
      </c>
      <c r="B4064" s="137" t="s">
        <v>4670</v>
      </c>
      <c r="C4064" s="137" t="s">
        <v>592</v>
      </c>
      <c r="D4064" s="137" t="s">
        <v>639</v>
      </c>
      <c r="E4064" s="139">
        <v>150.46</v>
      </c>
      <c r="F4064" s="138"/>
      <c r="G4064" s="138"/>
    </row>
    <row r="4065" ht="15.75" customHeight="1" spans="1:7">
      <c r="A4065" s="139">
        <v>37442</v>
      </c>
      <c r="B4065" s="137" t="s">
        <v>4671</v>
      </c>
      <c r="C4065" s="137" t="s">
        <v>592</v>
      </c>
      <c r="D4065" s="137" t="s">
        <v>639</v>
      </c>
      <c r="E4065" s="139">
        <v>181.22</v>
      </c>
      <c r="F4065" s="138"/>
      <c r="G4065" s="138"/>
    </row>
    <row r="4066" ht="15.75" customHeight="1" spans="1:7">
      <c r="A4066" s="139">
        <v>38017</v>
      </c>
      <c r="B4066" s="137" t="s">
        <v>4672</v>
      </c>
      <c r="C4066" s="137" t="s">
        <v>592</v>
      </c>
      <c r="D4066" s="137" t="s">
        <v>593</v>
      </c>
      <c r="E4066" s="139">
        <v>7.91</v>
      </c>
      <c r="F4066" s="138"/>
      <c r="G4066" s="138"/>
    </row>
    <row r="4067" ht="15.75" customHeight="1" spans="1:7">
      <c r="A4067" s="139">
        <v>38018</v>
      </c>
      <c r="B4067" s="137" t="s">
        <v>4673</v>
      </c>
      <c r="C4067" s="137" t="s">
        <v>592</v>
      </c>
      <c r="D4067" s="137" t="s">
        <v>593</v>
      </c>
      <c r="E4067" s="139">
        <v>8.89</v>
      </c>
      <c r="F4067" s="138"/>
      <c r="G4067" s="138"/>
    </row>
    <row r="4068" ht="15.75" customHeight="1" spans="1:7">
      <c r="A4068" s="139">
        <v>39895</v>
      </c>
      <c r="B4068" s="137" t="s">
        <v>4674</v>
      </c>
      <c r="C4068" s="137" t="s">
        <v>592</v>
      </c>
      <c r="D4068" s="137" t="s">
        <v>639</v>
      </c>
      <c r="E4068" s="139">
        <v>48.17</v>
      </c>
      <c r="F4068" s="138"/>
      <c r="G4068" s="138"/>
    </row>
    <row r="4069" ht="15.75" customHeight="1" spans="1:7">
      <c r="A4069" s="139">
        <v>39896</v>
      </c>
      <c r="B4069" s="137" t="s">
        <v>4675</v>
      </c>
      <c r="C4069" s="137" t="s">
        <v>592</v>
      </c>
      <c r="D4069" s="137" t="s">
        <v>639</v>
      </c>
      <c r="E4069" s="139">
        <v>70.6</v>
      </c>
      <c r="F4069" s="138"/>
      <c r="G4069" s="138"/>
    </row>
    <row r="4070" ht="15.75" customHeight="1" spans="1:7">
      <c r="A4070" s="139">
        <v>38873</v>
      </c>
      <c r="B4070" s="137" t="s">
        <v>4676</v>
      </c>
      <c r="C4070" s="137" t="s">
        <v>592</v>
      </c>
      <c r="D4070" s="137" t="s">
        <v>639</v>
      </c>
      <c r="E4070" s="139">
        <v>14.35</v>
      </c>
      <c r="F4070" s="138"/>
      <c r="G4070" s="138"/>
    </row>
    <row r="4071" ht="15.75" customHeight="1" spans="1:7">
      <c r="A4071" s="139">
        <v>38874</v>
      </c>
      <c r="B4071" s="137" t="s">
        <v>4677</v>
      </c>
      <c r="C4071" s="137" t="s">
        <v>592</v>
      </c>
      <c r="D4071" s="137" t="s">
        <v>639</v>
      </c>
      <c r="E4071" s="139">
        <v>18.17</v>
      </c>
      <c r="F4071" s="138"/>
      <c r="G4071" s="138"/>
    </row>
    <row r="4072" ht="15.75" customHeight="1" spans="1:7">
      <c r="A4072" s="139">
        <v>38875</v>
      </c>
      <c r="B4072" s="137" t="s">
        <v>4678</v>
      </c>
      <c r="C4072" s="137" t="s">
        <v>592</v>
      </c>
      <c r="D4072" s="137" t="s">
        <v>639</v>
      </c>
      <c r="E4072" s="139">
        <v>28.8</v>
      </c>
      <c r="F4072" s="138"/>
      <c r="G4072" s="138"/>
    </row>
    <row r="4073" ht="15.75" customHeight="1" spans="1:7">
      <c r="A4073" s="139">
        <v>38876</v>
      </c>
      <c r="B4073" s="137" t="s">
        <v>4679</v>
      </c>
      <c r="C4073" s="137" t="s">
        <v>592</v>
      </c>
      <c r="D4073" s="137" t="s">
        <v>639</v>
      </c>
      <c r="E4073" s="139">
        <v>38.7</v>
      </c>
      <c r="F4073" s="138"/>
      <c r="G4073" s="138"/>
    </row>
    <row r="4074" ht="15.75" customHeight="1" spans="1:7">
      <c r="A4074" s="139">
        <v>39000</v>
      </c>
      <c r="B4074" s="137" t="s">
        <v>4680</v>
      </c>
      <c r="C4074" s="137" t="s">
        <v>592</v>
      </c>
      <c r="D4074" s="137" t="s">
        <v>639</v>
      </c>
      <c r="E4074" s="139">
        <v>29.79</v>
      </c>
      <c r="F4074" s="138"/>
      <c r="G4074" s="138"/>
    </row>
    <row r="4075" ht="15.75" customHeight="1" spans="1:7">
      <c r="A4075" s="139">
        <v>38674</v>
      </c>
      <c r="B4075" s="137" t="s">
        <v>4681</v>
      </c>
      <c r="C4075" s="137" t="s">
        <v>592</v>
      </c>
      <c r="D4075" s="137" t="s">
        <v>593</v>
      </c>
      <c r="E4075" s="139">
        <v>26.61</v>
      </c>
      <c r="F4075" s="138"/>
      <c r="G4075" s="138"/>
    </row>
    <row r="4076" ht="15.75" customHeight="1" spans="1:7">
      <c r="A4076" s="139">
        <v>38019</v>
      </c>
      <c r="B4076" s="137" t="s">
        <v>4682</v>
      </c>
      <c r="C4076" s="137" t="s">
        <v>592</v>
      </c>
      <c r="D4076" s="137" t="s">
        <v>593</v>
      </c>
      <c r="E4076" s="139">
        <v>5.63</v>
      </c>
      <c r="F4076" s="138"/>
      <c r="G4076" s="138"/>
    </row>
    <row r="4077" ht="15.75" customHeight="1" spans="1:7">
      <c r="A4077" s="139">
        <v>38020</v>
      </c>
      <c r="B4077" s="137" t="s">
        <v>4683</v>
      </c>
      <c r="C4077" s="137" t="s">
        <v>592</v>
      </c>
      <c r="D4077" s="137" t="s">
        <v>593</v>
      </c>
      <c r="E4077" s="139">
        <v>6.93</v>
      </c>
      <c r="F4077" s="138"/>
      <c r="G4077" s="138"/>
    </row>
    <row r="4078" ht="15.75" customHeight="1" spans="1:7">
      <c r="A4078" s="139">
        <v>38454</v>
      </c>
      <c r="B4078" s="137" t="s">
        <v>4684</v>
      </c>
      <c r="C4078" s="137" t="s">
        <v>592</v>
      </c>
      <c r="D4078" s="137" t="s">
        <v>639</v>
      </c>
      <c r="E4078" s="139">
        <v>11.17</v>
      </c>
      <c r="F4078" s="138"/>
      <c r="G4078" s="138"/>
    </row>
    <row r="4079" ht="15.75" customHeight="1" spans="1:7">
      <c r="A4079" s="139">
        <v>38455</v>
      </c>
      <c r="B4079" s="137" t="s">
        <v>4685</v>
      </c>
      <c r="C4079" s="137" t="s">
        <v>592</v>
      </c>
      <c r="D4079" s="137" t="s">
        <v>639</v>
      </c>
      <c r="E4079" s="139">
        <v>14.95</v>
      </c>
      <c r="F4079" s="138"/>
      <c r="G4079" s="138"/>
    </row>
    <row r="4080" ht="15.75" customHeight="1" spans="1:7">
      <c r="A4080" s="139">
        <v>38462</v>
      </c>
      <c r="B4080" s="137" t="s">
        <v>4686</v>
      </c>
      <c r="C4080" s="137" t="s">
        <v>592</v>
      </c>
      <c r="D4080" s="137" t="s">
        <v>639</v>
      </c>
      <c r="E4080" s="139">
        <v>241.08</v>
      </c>
      <c r="F4080" s="138"/>
      <c r="G4080" s="138"/>
    </row>
    <row r="4081" ht="15.75" customHeight="1" spans="1:7">
      <c r="A4081" s="139">
        <v>36362</v>
      </c>
      <c r="B4081" s="137" t="s">
        <v>4687</v>
      </c>
      <c r="C4081" s="137" t="s">
        <v>592</v>
      </c>
      <c r="D4081" s="137" t="s">
        <v>639</v>
      </c>
      <c r="E4081" s="139">
        <v>3.33</v>
      </c>
      <c r="F4081" s="138"/>
      <c r="G4081" s="138"/>
    </row>
    <row r="4082" ht="15.75" customHeight="1" spans="1:7">
      <c r="A4082" s="139">
        <v>36298</v>
      </c>
      <c r="B4082" s="137" t="s">
        <v>4688</v>
      </c>
      <c r="C4082" s="137" t="s">
        <v>592</v>
      </c>
      <c r="D4082" s="137" t="s">
        <v>639</v>
      </c>
      <c r="E4082" s="139">
        <v>2.86</v>
      </c>
      <c r="F4082" s="138"/>
      <c r="G4082" s="138"/>
    </row>
    <row r="4083" ht="15.75" customHeight="1" spans="1:7">
      <c r="A4083" s="139">
        <v>38456</v>
      </c>
      <c r="B4083" s="137" t="s">
        <v>4689</v>
      </c>
      <c r="C4083" s="137" t="s">
        <v>592</v>
      </c>
      <c r="D4083" s="137" t="s">
        <v>639</v>
      </c>
      <c r="E4083" s="139">
        <v>7.13</v>
      </c>
      <c r="F4083" s="138"/>
      <c r="G4083" s="138"/>
    </row>
    <row r="4084" ht="15.75" customHeight="1" spans="1:7">
      <c r="A4084" s="139">
        <v>38457</v>
      </c>
      <c r="B4084" s="137" t="s">
        <v>4690</v>
      </c>
      <c r="C4084" s="137" t="s">
        <v>592</v>
      </c>
      <c r="D4084" s="137" t="s">
        <v>639</v>
      </c>
      <c r="E4084" s="139">
        <v>12.99</v>
      </c>
      <c r="F4084" s="138"/>
      <c r="G4084" s="138"/>
    </row>
    <row r="4085" ht="15.75" customHeight="1" spans="1:7">
      <c r="A4085" s="139">
        <v>38458</v>
      </c>
      <c r="B4085" s="137" t="s">
        <v>4691</v>
      </c>
      <c r="C4085" s="137" t="s">
        <v>592</v>
      </c>
      <c r="D4085" s="137" t="s">
        <v>639</v>
      </c>
      <c r="E4085" s="139">
        <v>25.02</v>
      </c>
      <c r="F4085" s="138"/>
      <c r="G4085" s="138"/>
    </row>
    <row r="4086" ht="15.75" customHeight="1" spans="1:7">
      <c r="A4086" s="139">
        <v>38459</v>
      </c>
      <c r="B4086" s="137" t="s">
        <v>4692</v>
      </c>
      <c r="C4086" s="137" t="s">
        <v>592</v>
      </c>
      <c r="D4086" s="137" t="s">
        <v>639</v>
      </c>
      <c r="E4086" s="139">
        <v>39.34</v>
      </c>
      <c r="F4086" s="138"/>
      <c r="G4086" s="138"/>
    </row>
    <row r="4087" ht="15.75" customHeight="1" spans="1:7">
      <c r="A4087" s="139">
        <v>38460</v>
      </c>
      <c r="B4087" s="137" t="s">
        <v>4693</v>
      </c>
      <c r="C4087" s="137" t="s">
        <v>592</v>
      </c>
      <c r="D4087" s="137" t="s">
        <v>639</v>
      </c>
      <c r="E4087" s="139">
        <v>84.39</v>
      </c>
      <c r="F4087" s="138"/>
      <c r="G4087" s="138"/>
    </row>
    <row r="4088" ht="15.75" customHeight="1" spans="1:7">
      <c r="A4088" s="139">
        <v>38461</v>
      </c>
      <c r="B4088" s="137" t="s">
        <v>4694</v>
      </c>
      <c r="C4088" s="137" t="s">
        <v>592</v>
      </c>
      <c r="D4088" s="137" t="s">
        <v>639</v>
      </c>
      <c r="E4088" s="139">
        <v>113.25</v>
      </c>
      <c r="F4088" s="138"/>
      <c r="G4088" s="138"/>
    </row>
    <row r="4089" ht="15.75" customHeight="1" spans="1:7">
      <c r="A4089" s="139">
        <v>7094</v>
      </c>
      <c r="B4089" s="137" t="s">
        <v>4695</v>
      </c>
      <c r="C4089" s="137" t="s">
        <v>592</v>
      </c>
      <c r="D4089" s="137" t="s">
        <v>593</v>
      </c>
      <c r="E4089" s="139">
        <v>12.46</v>
      </c>
      <c r="F4089" s="138"/>
      <c r="G4089" s="138"/>
    </row>
    <row r="4090" ht="15.75" customHeight="1" spans="1:7">
      <c r="A4090" s="139">
        <v>7116</v>
      </c>
      <c r="B4090" s="137" t="s">
        <v>4696</v>
      </c>
      <c r="C4090" s="137" t="s">
        <v>592</v>
      </c>
      <c r="D4090" s="137" t="s">
        <v>593</v>
      </c>
      <c r="E4090" s="139">
        <v>2.99</v>
      </c>
      <c r="F4090" s="138"/>
      <c r="G4090" s="138"/>
    </row>
    <row r="4091" ht="15.75" customHeight="1" spans="1:7">
      <c r="A4091" s="139">
        <v>7118</v>
      </c>
      <c r="B4091" s="137" t="s">
        <v>4697</v>
      </c>
      <c r="C4091" s="137" t="s">
        <v>592</v>
      </c>
      <c r="D4091" s="137" t="s">
        <v>593</v>
      </c>
      <c r="E4091" s="139">
        <v>25.62</v>
      </c>
      <c r="F4091" s="138"/>
      <c r="G4091" s="138"/>
    </row>
    <row r="4092" ht="15.75" customHeight="1" spans="1:7">
      <c r="A4092" s="139">
        <v>7098</v>
      </c>
      <c r="B4092" s="137" t="s">
        <v>4698</v>
      </c>
      <c r="C4092" s="137" t="s">
        <v>592</v>
      </c>
      <c r="D4092" s="137" t="s">
        <v>593</v>
      </c>
      <c r="E4092" s="139">
        <v>3.81</v>
      </c>
      <c r="F4092" s="138"/>
      <c r="G4092" s="138"/>
    </row>
    <row r="4093" ht="15.75" customHeight="1" spans="1:7">
      <c r="A4093" s="139">
        <v>7110</v>
      </c>
      <c r="B4093" s="137" t="s">
        <v>4699</v>
      </c>
      <c r="C4093" s="137" t="s">
        <v>592</v>
      </c>
      <c r="D4093" s="137" t="s">
        <v>593</v>
      </c>
      <c r="E4093" s="139">
        <v>48.71</v>
      </c>
      <c r="F4093" s="138"/>
      <c r="G4093" s="138"/>
    </row>
    <row r="4094" ht="15.75" customHeight="1" spans="1:7">
      <c r="A4094" s="139">
        <v>7123</v>
      </c>
      <c r="B4094" s="137" t="s">
        <v>4700</v>
      </c>
      <c r="C4094" s="137" t="s">
        <v>592</v>
      </c>
      <c r="D4094" s="137" t="s">
        <v>593</v>
      </c>
      <c r="E4094" s="139">
        <v>4.61</v>
      </c>
      <c r="F4094" s="138"/>
      <c r="G4094" s="138"/>
    </row>
    <row r="4095" ht="15.75" customHeight="1" spans="1:7">
      <c r="A4095" s="139">
        <v>7121</v>
      </c>
      <c r="B4095" s="137" t="s">
        <v>4701</v>
      </c>
      <c r="C4095" s="137" t="s">
        <v>592</v>
      </c>
      <c r="D4095" s="137" t="s">
        <v>593</v>
      </c>
      <c r="E4095" s="139">
        <v>9.11</v>
      </c>
      <c r="F4095" s="138"/>
      <c r="G4095" s="138"/>
    </row>
    <row r="4096" ht="15.75" customHeight="1" spans="1:7">
      <c r="A4096" s="139">
        <v>7137</v>
      </c>
      <c r="B4096" s="137" t="s">
        <v>4702</v>
      </c>
      <c r="C4096" s="137" t="s">
        <v>592</v>
      </c>
      <c r="D4096" s="137" t="s">
        <v>593</v>
      </c>
      <c r="E4096" s="139">
        <v>9.95</v>
      </c>
      <c r="F4096" s="138"/>
      <c r="G4096" s="138"/>
    </row>
    <row r="4097" ht="15.75" customHeight="1" spans="1:7">
      <c r="A4097" s="139">
        <v>7122</v>
      </c>
      <c r="B4097" s="137" t="s">
        <v>4703</v>
      </c>
      <c r="C4097" s="137" t="s">
        <v>592</v>
      </c>
      <c r="D4097" s="137" t="s">
        <v>593</v>
      </c>
      <c r="E4097" s="139">
        <v>10.95</v>
      </c>
      <c r="F4097" s="138"/>
      <c r="G4097" s="138"/>
    </row>
    <row r="4098" ht="15.75" customHeight="1" spans="1:7">
      <c r="A4098" s="139">
        <v>7114</v>
      </c>
      <c r="B4098" s="137" t="s">
        <v>4704</v>
      </c>
      <c r="C4098" s="137" t="s">
        <v>592</v>
      </c>
      <c r="D4098" s="137" t="s">
        <v>593</v>
      </c>
      <c r="E4098" s="139">
        <v>12.74</v>
      </c>
      <c r="F4098" s="138"/>
      <c r="G4098" s="138"/>
    </row>
    <row r="4099" ht="15.75" customHeight="1" spans="1:7">
      <c r="A4099" s="139">
        <v>7109</v>
      </c>
      <c r="B4099" s="137" t="s">
        <v>4705</v>
      </c>
      <c r="C4099" s="137" t="s">
        <v>592</v>
      </c>
      <c r="D4099" s="137" t="s">
        <v>593</v>
      </c>
      <c r="E4099" s="139">
        <v>2.52</v>
      </c>
      <c r="F4099" s="138"/>
      <c r="G4099" s="138"/>
    </row>
    <row r="4100" ht="15.75" customHeight="1" spans="1:7">
      <c r="A4100" s="139">
        <v>7135</v>
      </c>
      <c r="B4100" s="137" t="s">
        <v>4706</v>
      </c>
      <c r="C4100" s="137" t="s">
        <v>592</v>
      </c>
      <c r="D4100" s="137" t="s">
        <v>593</v>
      </c>
      <c r="E4100" s="139">
        <v>5.17</v>
      </c>
      <c r="F4100" s="138"/>
      <c r="G4100" s="138"/>
    </row>
    <row r="4101" ht="15.75" customHeight="1" spans="1:7">
      <c r="A4101" s="139">
        <v>37947</v>
      </c>
      <c r="B4101" s="137" t="s">
        <v>4707</v>
      </c>
      <c r="C4101" s="137" t="s">
        <v>592</v>
      </c>
      <c r="D4101" s="137" t="s">
        <v>593</v>
      </c>
      <c r="E4101" s="139">
        <v>4.2</v>
      </c>
      <c r="F4101" s="138"/>
      <c r="G4101" s="138"/>
    </row>
    <row r="4102" ht="15.75" customHeight="1" spans="1:7">
      <c r="A4102" s="139">
        <v>7103</v>
      </c>
      <c r="B4102" s="137" t="s">
        <v>4708</v>
      </c>
      <c r="C4102" s="137" t="s">
        <v>592</v>
      </c>
      <c r="D4102" s="137" t="s">
        <v>593</v>
      </c>
      <c r="E4102" s="139">
        <v>13.7</v>
      </c>
      <c r="F4102" s="138"/>
      <c r="G4102" s="138"/>
    </row>
    <row r="4103" ht="15.75" customHeight="1" spans="1:7">
      <c r="A4103" s="139">
        <v>40419</v>
      </c>
      <c r="B4103" s="137" t="s">
        <v>4709</v>
      </c>
      <c r="C4103" s="137" t="s">
        <v>592</v>
      </c>
      <c r="D4103" s="137" t="s">
        <v>639</v>
      </c>
      <c r="E4103" s="139">
        <v>33.57</v>
      </c>
      <c r="F4103" s="138"/>
      <c r="G4103" s="138"/>
    </row>
    <row r="4104" ht="15.75" customHeight="1" spans="1:7">
      <c r="A4104" s="139">
        <v>40420</v>
      </c>
      <c r="B4104" s="137" t="s">
        <v>4710</v>
      </c>
      <c r="C4104" s="137" t="s">
        <v>592</v>
      </c>
      <c r="D4104" s="137" t="s">
        <v>639</v>
      </c>
      <c r="E4104" s="139">
        <v>48.97</v>
      </c>
      <c r="F4104" s="138"/>
      <c r="G4104" s="138"/>
    </row>
    <row r="4105" ht="15.75" customHeight="1" spans="1:7">
      <c r="A4105" s="139">
        <v>40421</v>
      </c>
      <c r="B4105" s="137" t="s">
        <v>4711</v>
      </c>
      <c r="C4105" s="137" t="s">
        <v>592</v>
      </c>
      <c r="D4105" s="137" t="s">
        <v>639</v>
      </c>
      <c r="E4105" s="139">
        <v>52.14</v>
      </c>
      <c r="F4105" s="138"/>
      <c r="G4105" s="138"/>
    </row>
    <row r="4106" ht="15.75" customHeight="1" spans="1:7">
      <c r="A4106" s="139">
        <v>38905</v>
      </c>
      <c r="B4106" s="137" t="s">
        <v>4712</v>
      </c>
      <c r="C4106" s="137" t="s">
        <v>592</v>
      </c>
      <c r="D4106" s="137" t="s">
        <v>639</v>
      </c>
      <c r="E4106" s="139">
        <v>18.57</v>
      </c>
      <c r="F4106" s="138"/>
      <c r="G4106" s="138"/>
    </row>
    <row r="4107" ht="15.75" customHeight="1" spans="1:7">
      <c r="A4107" s="139">
        <v>38907</v>
      </c>
      <c r="B4107" s="137" t="s">
        <v>4713</v>
      </c>
      <c r="C4107" s="137" t="s">
        <v>592</v>
      </c>
      <c r="D4107" s="137" t="s">
        <v>639</v>
      </c>
      <c r="E4107" s="139">
        <v>17.9</v>
      </c>
      <c r="F4107" s="138"/>
      <c r="G4107" s="138"/>
    </row>
    <row r="4108" ht="15.75" customHeight="1" spans="1:7">
      <c r="A4108" s="139">
        <v>38910</v>
      </c>
      <c r="B4108" s="137" t="s">
        <v>4714</v>
      </c>
      <c r="C4108" s="137" t="s">
        <v>592</v>
      </c>
      <c r="D4108" s="137" t="s">
        <v>639</v>
      </c>
      <c r="E4108" s="139">
        <v>20.94</v>
      </c>
      <c r="F4108" s="138"/>
      <c r="G4108" s="138"/>
    </row>
    <row r="4109" ht="15.75" customHeight="1" spans="1:7">
      <c r="A4109" s="139">
        <v>11655</v>
      </c>
      <c r="B4109" s="137" t="s">
        <v>4715</v>
      </c>
      <c r="C4109" s="137" t="s">
        <v>592</v>
      </c>
      <c r="D4109" s="137" t="s">
        <v>593</v>
      </c>
      <c r="E4109" s="139">
        <v>13.83</v>
      </c>
      <c r="F4109" s="138"/>
      <c r="G4109" s="138"/>
    </row>
    <row r="4110" ht="15.75" customHeight="1" spans="1:7">
      <c r="A4110" s="139">
        <v>11656</v>
      </c>
      <c r="B4110" s="137" t="s">
        <v>4716</v>
      </c>
      <c r="C4110" s="137" t="s">
        <v>592</v>
      </c>
      <c r="D4110" s="137" t="s">
        <v>593</v>
      </c>
      <c r="E4110" s="139">
        <v>15.88</v>
      </c>
      <c r="F4110" s="138"/>
      <c r="G4110" s="138"/>
    </row>
    <row r="4111" ht="15.75" customHeight="1" spans="1:7">
      <c r="A4111" s="139">
        <v>7091</v>
      </c>
      <c r="B4111" s="137" t="s">
        <v>4717</v>
      </c>
      <c r="C4111" s="137" t="s">
        <v>592</v>
      </c>
      <c r="D4111" s="137" t="s">
        <v>593</v>
      </c>
      <c r="E4111" s="139">
        <v>13.01</v>
      </c>
      <c r="F4111" s="138"/>
      <c r="G4111" s="138"/>
    </row>
    <row r="4112" ht="15.75" customHeight="1" spans="1:7">
      <c r="A4112" s="139">
        <v>37948</v>
      </c>
      <c r="B4112" s="137" t="s">
        <v>4718</v>
      </c>
      <c r="C4112" s="137" t="s">
        <v>592</v>
      </c>
      <c r="D4112" s="137" t="s">
        <v>593</v>
      </c>
      <c r="E4112" s="139">
        <v>3.01</v>
      </c>
      <c r="F4112" s="138"/>
      <c r="G4112" s="138"/>
    </row>
    <row r="4113" ht="15.75" customHeight="1" spans="1:7">
      <c r="A4113" s="139">
        <v>7097</v>
      </c>
      <c r="B4113" s="137" t="s">
        <v>4719</v>
      </c>
      <c r="C4113" s="137" t="s">
        <v>592</v>
      </c>
      <c r="D4113" s="137" t="s">
        <v>593</v>
      </c>
      <c r="E4113" s="139">
        <v>6.11</v>
      </c>
      <c r="F4113" s="138"/>
      <c r="G4113" s="138"/>
    </row>
    <row r="4114" ht="15.75" customHeight="1" spans="1:7">
      <c r="A4114" s="139">
        <v>11658</v>
      </c>
      <c r="B4114" s="137" t="s">
        <v>4720</v>
      </c>
      <c r="C4114" s="137" t="s">
        <v>592</v>
      </c>
      <c r="D4114" s="137" t="s">
        <v>593</v>
      </c>
      <c r="E4114" s="139">
        <v>13.5</v>
      </c>
      <c r="F4114" s="138"/>
      <c r="G4114" s="138"/>
    </row>
    <row r="4115" ht="15.75" customHeight="1" spans="1:7">
      <c r="A4115" s="139">
        <v>7146</v>
      </c>
      <c r="B4115" s="137" t="s">
        <v>4721</v>
      </c>
      <c r="C4115" s="137" t="s">
        <v>592</v>
      </c>
      <c r="D4115" s="137" t="s">
        <v>593</v>
      </c>
      <c r="E4115" s="139">
        <v>166.74</v>
      </c>
      <c r="F4115" s="138"/>
      <c r="G4115" s="138"/>
    </row>
    <row r="4116" ht="15.75" customHeight="1" spans="1:7">
      <c r="A4116" s="139">
        <v>7138</v>
      </c>
      <c r="B4116" s="137" t="s">
        <v>4722</v>
      </c>
      <c r="C4116" s="137" t="s">
        <v>592</v>
      </c>
      <c r="D4116" s="137" t="s">
        <v>593</v>
      </c>
      <c r="E4116" s="139">
        <v>1.05</v>
      </c>
      <c r="F4116" s="138"/>
      <c r="G4116" s="138"/>
    </row>
    <row r="4117" ht="15.75" customHeight="1" spans="1:7">
      <c r="A4117" s="139">
        <v>7139</v>
      </c>
      <c r="B4117" s="137" t="s">
        <v>4723</v>
      </c>
      <c r="C4117" s="137" t="s">
        <v>592</v>
      </c>
      <c r="D4117" s="137" t="s">
        <v>593</v>
      </c>
      <c r="E4117" s="139">
        <v>1.2</v>
      </c>
      <c r="F4117" s="138"/>
      <c r="G4117" s="138"/>
    </row>
    <row r="4118" ht="15.75" customHeight="1" spans="1:7">
      <c r="A4118" s="139">
        <v>7140</v>
      </c>
      <c r="B4118" s="137" t="s">
        <v>4724</v>
      </c>
      <c r="C4118" s="137" t="s">
        <v>592</v>
      </c>
      <c r="D4118" s="137" t="s">
        <v>593</v>
      </c>
      <c r="E4118" s="139">
        <v>3.75</v>
      </c>
      <c r="F4118" s="138"/>
      <c r="G4118" s="138"/>
    </row>
    <row r="4119" ht="15.75" customHeight="1" spans="1:7">
      <c r="A4119" s="139">
        <v>7141</v>
      </c>
      <c r="B4119" s="137" t="s">
        <v>4725</v>
      </c>
      <c r="C4119" s="137" t="s">
        <v>592</v>
      </c>
      <c r="D4119" s="137" t="s">
        <v>593</v>
      </c>
      <c r="E4119" s="139">
        <v>9.17</v>
      </c>
      <c r="F4119" s="138"/>
      <c r="G4119" s="138"/>
    </row>
    <row r="4120" ht="15.75" customHeight="1" spans="1:7">
      <c r="A4120" s="139">
        <v>7143</v>
      </c>
      <c r="B4120" s="137" t="s">
        <v>4726</v>
      </c>
      <c r="C4120" s="137" t="s">
        <v>592</v>
      </c>
      <c r="D4120" s="137" t="s">
        <v>593</v>
      </c>
      <c r="E4120" s="139">
        <v>30.78</v>
      </c>
      <c r="F4120" s="138"/>
      <c r="G4120" s="138"/>
    </row>
    <row r="4121" ht="15.75" customHeight="1" spans="1:7">
      <c r="A4121" s="139">
        <v>7144</v>
      </c>
      <c r="B4121" s="137" t="s">
        <v>4727</v>
      </c>
      <c r="C4121" s="137" t="s">
        <v>592</v>
      </c>
      <c r="D4121" s="137" t="s">
        <v>593</v>
      </c>
      <c r="E4121" s="139">
        <v>57.11</v>
      </c>
      <c r="F4121" s="138"/>
      <c r="G4121" s="138"/>
    </row>
    <row r="4122" ht="15.75" customHeight="1" spans="1:7">
      <c r="A4122" s="139">
        <v>7145</v>
      </c>
      <c r="B4122" s="137" t="s">
        <v>4728</v>
      </c>
      <c r="C4122" s="137" t="s">
        <v>592</v>
      </c>
      <c r="D4122" s="137" t="s">
        <v>593</v>
      </c>
      <c r="E4122" s="139">
        <v>77.65</v>
      </c>
      <c r="F4122" s="138"/>
      <c r="G4122" s="138"/>
    </row>
    <row r="4123" ht="15.75" customHeight="1" spans="1:7">
      <c r="A4123" s="139">
        <v>7142</v>
      </c>
      <c r="B4123" s="137" t="s">
        <v>4729</v>
      </c>
      <c r="C4123" s="137" t="s">
        <v>592</v>
      </c>
      <c r="D4123" s="137" t="s">
        <v>593</v>
      </c>
      <c r="E4123" s="139">
        <v>9.59</v>
      </c>
      <c r="F4123" s="138"/>
      <c r="G4123" s="138"/>
    </row>
    <row r="4124" ht="15.75" customHeight="1" spans="1:7">
      <c r="A4124" s="139">
        <v>3593</v>
      </c>
      <c r="B4124" s="137" t="s">
        <v>4730</v>
      </c>
      <c r="C4124" s="137" t="s">
        <v>592</v>
      </c>
      <c r="D4124" s="137" t="s">
        <v>639</v>
      </c>
      <c r="E4124" s="139">
        <v>101.47</v>
      </c>
      <c r="F4124" s="138"/>
      <c r="G4124" s="138"/>
    </row>
    <row r="4125" ht="15.75" customHeight="1" spans="1:7">
      <c r="A4125" s="139">
        <v>3588</v>
      </c>
      <c r="B4125" s="137" t="s">
        <v>4731</v>
      </c>
      <c r="C4125" s="137" t="s">
        <v>592</v>
      </c>
      <c r="D4125" s="137" t="s">
        <v>639</v>
      </c>
      <c r="E4125" s="139">
        <v>78.21</v>
      </c>
      <c r="F4125" s="138"/>
      <c r="G4125" s="138"/>
    </row>
    <row r="4126" ht="15.75" customHeight="1" spans="1:7">
      <c r="A4126" s="139">
        <v>3585</v>
      </c>
      <c r="B4126" s="137" t="s">
        <v>4732</v>
      </c>
      <c r="C4126" s="137" t="s">
        <v>592</v>
      </c>
      <c r="D4126" s="137" t="s">
        <v>639</v>
      </c>
      <c r="E4126" s="139">
        <v>24.16</v>
      </c>
      <c r="F4126" s="138"/>
      <c r="G4126" s="138"/>
    </row>
    <row r="4127" ht="15.75" customHeight="1" spans="1:7">
      <c r="A4127" s="139">
        <v>3587</v>
      </c>
      <c r="B4127" s="137" t="s">
        <v>4733</v>
      </c>
      <c r="C4127" s="137" t="s">
        <v>592</v>
      </c>
      <c r="D4127" s="137" t="s">
        <v>639</v>
      </c>
      <c r="E4127" s="139">
        <v>48.53</v>
      </c>
      <c r="F4127" s="138"/>
      <c r="G4127" s="138"/>
    </row>
    <row r="4128" ht="15.75" customHeight="1" spans="1:7">
      <c r="A4128" s="139">
        <v>3590</v>
      </c>
      <c r="B4128" s="137" t="s">
        <v>4734</v>
      </c>
      <c r="C4128" s="137" t="s">
        <v>592</v>
      </c>
      <c r="D4128" s="137" t="s">
        <v>639</v>
      </c>
      <c r="E4128" s="139">
        <v>288.11</v>
      </c>
      <c r="F4128" s="138"/>
      <c r="G4128" s="138"/>
    </row>
    <row r="4129" ht="15.75" customHeight="1" spans="1:7">
      <c r="A4129" s="139">
        <v>3589</v>
      </c>
      <c r="B4129" s="137" t="s">
        <v>4735</v>
      </c>
      <c r="C4129" s="137" t="s">
        <v>592</v>
      </c>
      <c r="D4129" s="137" t="s">
        <v>639</v>
      </c>
      <c r="E4129" s="139">
        <v>154.64</v>
      </c>
      <c r="F4129" s="138"/>
      <c r="G4129" s="138"/>
    </row>
    <row r="4130" ht="15.75" customHeight="1" spans="1:7">
      <c r="A4130" s="139">
        <v>3586</v>
      </c>
      <c r="B4130" s="137" t="s">
        <v>4736</v>
      </c>
      <c r="C4130" s="137" t="s">
        <v>592</v>
      </c>
      <c r="D4130" s="137" t="s">
        <v>639</v>
      </c>
      <c r="E4130" s="139">
        <v>31.64</v>
      </c>
      <c r="F4130" s="138"/>
      <c r="G4130" s="138"/>
    </row>
    <row r="4131" ht="15.75" customHeight="1" spans="1:7">
      <c r="A4131" s="139">
        <v>3592</v>
      </c>
      <c r="B4131" s="137" t="s">
        <v>4737</v>
      </c>
      <c r="C4131" s="137" t="s">
        <v>592</v>
      </c>
      <c r="D4131" s="137" t="s">
        <v>639</v>
      </c>
      <c r="E4131" s="139">
        <v>455.41</v>
      </c>
      <c r="F4131" s="138"/>
      <c r="G4131" s="138"/>
    </row>
    <row r="4132" ht="15.75" customHeight="1" spans="1:7">
      <c r="A4132" s="139">
        <v>3591</v>
      </c>
      <c r="B4132" s="137" t="s">
        <v>4738</v>
      </c>
      <c r="C4132" s="137" t="s">
        <v>592</v>
      </c>
      <c r="D4132" s="137" t="s">
        <v>639</v>
      </c>
      <c r="E4132" s="139">
        <v>730.05</v>
      </c>
      <c r="F4132" s="138"/>
      <c r="G4132" s="138"/>
    </row>
    <row r="4133" ht="15.75" customHeight="1" spans="1:7">
      <c r="A4133" s="139">
        <v>40396</v>
      </c>
      <c r="B4133" s="137" t="s">
        <v>4739</v>
      </c>
      <c r="C4133" s="137" t="s">
        <v>592</v>
      </c>
      <c r="D4133" s="137" t="s">
        <v>639</v>
      </c>
      <c r="E4133" s="139">
        <v>130.11</v>
      </c>
      <c r="F4133" s="138"/>
      <c r="G4133" s="138"/>
    </row>
    <row r="4134" ht="15.75" customHeight="1" spans="1:7">
      <c r="A4134" s="139">
        <v>40395</v>
      </c>
      <c r="B4134" s="137" t="s">
        <v>4740</v>
      </c>
      <c r="C4134" s="137" t="s">
        <v>592</v>
      </c>
      <c r="D4134" s="137" t="s">
        <v>639</v>
      </c>
      <c r="E4134" s="139">
        <v>99.85</v>
      </c>
      <c r="F4134" s="138"/>
      <c r="G4134" s="138"/>
    </row>
    <row r="4135" ht="15.75" customHeight="1" spans="1:7">
      <c r="A4135" s="139">
        <v>40392</v>
      </c>
      <c r="B4135" s="137" t="s">
        <v>4741</v>
      </c>
      <c r="C4135" s="137" t="s">
        <v>592</v>
      </c>
      <c r="D4135" s="137" t="s">
        <v>639</v>
      </c>
      <c r="E4135" s="139">
        <v>32.13</v>
      </c>
      <c r="F4135" s="138"/>
      <c r="G4135" s="138"/>
    </row>
    <row r="4136" ht="15.75" customHeight="1" spans="1:7">
      <c r="A4136" s="139">
        <v>40394</v>
      </c>
      <c r="B4136" s="137" t="s">
        <v>4742</v>
      </c>
      <c r="C4136" s="137" t="s">
        <v>592</v>
      </c>
      <c r="D4136" s="137" t="s">
        <v>639</v>
      </c>
      <c r="E4136" s="139">
        <v>65.01</v>
      </c>
      <c r="F4136" s="138"/>
      <c r="G4136" s="138"/>
    </row>
    <row r="4137" ht="15.75" customHeight="1" spans="1:7">
      <c r="A4137" s="139">
        <v>40398</v>
      </c>
      <c r="B4137" s="137" t="s">
        <v>4743</v>
      </c>
      <c r="C4137" s="137" t="s">
        <v>592</v>
      </c>
      <c r="D4137" s="137" t="s">
        <v>639</v>
      </c>
      <c r="E4137" s="139">
        <v>417.42</v>
      </c>
      <c r="F4137" s="138"/>
      <c r="G4137" s="138"/>
    </row>
    <row r="4138" ht="15.75" customHeight="1" spans="1:7">
      <c r="A4138" s="139">
        <v>40397</v>
      </c>
      <c r="B4138" s="137" t="s">
        <v>4744</v>
      </c>
      <c r="C4138" s="137" t="s">
        <v>592</v>
      </c>
      <c r="D4138" s="137" t="s">
        <v>639</v>
      </c>
      <c r="E4138" s="139">
        <v>213.77</v>
      </c>
      <c r="F4138" s="138"/>
      <c r="G4138" s="138"/>
    </row>
    <row r="4139" ht="15.75" customHeight="1" spans="1:7">
      <c r="A4139" s="139">
        <v>40393</v>
      </c>
      <c r="B4139" s="137" t="s">
        <v>4745</v>
      </c>
      <c r="C4139" s="137" t="s">
        <v>592</v>
      </c>
      <c r="D4139" s="137" t="s">
        <v>639</v>
      </c>
      <c r="E4139" s="139">
        <v>41.38</v>
      </c>
      <c r="F4139" s="138"/>
      <c r="G4139" s="138"/>
    </row>
    <row r="4140" ht="15.75" customHeight="1" spans="1:7">
      <c r="A4140" s="139">
        <v>40399</v>
      </c>
      <c r="B4140" s="137" t="s">
        <v>4746</v>
      </c>
      <c r="C4140" s="137" t="s">
        <v>592</v>
      </c>
      <c r="D4140" s="137" t="s">
        <v>639</v>
      </c>
      <c r="E4140" s="139">
        <v>682.89</v>
      </c>
      <c r="F4140" s="138"/>
      <c r="G4140" s="138"/>
    </row>
    <row r="4141" ht="15.75" customHeight="1" spans="1:7">
      <c r="A4141" s="139">
        <v>39322</v>
      </c>
      <c r="B4141" s="137" t="s">
        <v>4747</v>
      </c>
      <c r="C4141" s="137" t="s">
        <v>592</v>
      </c>
      <c r="D4141" s="137" t="s">
        <v>639</v>
      </c>
      <c r="E4141" s="139">
        <v>8.83</v>
      </c>
      <c r="F4141" s="138"/>
      <c r="G4141" s="138"/>
    </row>
    <row r="4142" ht="15.75" customHeight="1" spans="1:7">
      <c r="A4142" s="139">
        <v>39289</v>
      </c>
      <c r="B4142" s="137" t="s">
        <v>4748</v>
      </c>
      <c r="C4142" s="137" t="s">
        <v>592</v>
      </c>
      <c r="D4142" s="137" t="s">
        <v>639</v>
      </c>
      <c r="E4142" s="139">
        <v>16.46</v>
      </c>
      <c r="F4142" s="138"/>
      <c r="G4142" s="138"/>
    </row>
    <row r="4143" ht="15.75" customHeight="1" spans="1:7">
      <c r="A4143" s="139">
        <v>39290</v>
      </c>
      <c r="B4143" s="137" t="s">
        <v>4749</v>
      </c>
      <c r="C4143" s="137" t="s">
        <v>592</v>
      </c>
      <c r="D4143" s="137" t="s">
        <v>639</v>
      </c>
      <c r="E4143" s="139">
        <v>27.8</v>
      </c>
      <c r="F4143" s="138"/>
      <c r="G4143" s="138"/>
    </row>
    <row r="4144" ht="15.75" customHeight="1" spans="1:7">
      <c r="A4144" s="139">
        <v>39291</v>
      </c>
      <c r="B4144" s="137" t="s">
        <v>4750</v>
      </c>
      <c r="C4144" s="137" t="s">
        <v>592</v>
      </c>
      <c r="D4144" s="137" t="s">
        <v>639</v>
      </c>
      <c r="E4144" s="139">
        <v>30.74</v>
      </c>
      <c r="F4144" s="138"/>
      <c r="G4144" s="138"/>
    </row>
    <row r="4145" ht="15.75" customHeight="1" spans="1:7">
      <c r="A4145" s="139">
        <v>41892</v>
      </c>
      <c r="B4145" s="137" t="s">
        <v>4751</v>
      </c>
      <c r="C4145" s="137" t="s">
        <v>592</v>
      </c>
      <c r="D4145" s="137" t="s">
        <v>639</v>
      </c>
      <c r="E4145" s="139">
        <v>104.73</v>
      </c>
      <c r="F4145" s="138"/>
      <c r="G4145" s="138"/>
    </row>
    <row r="4146" ht="15.75" customHeight="1" spans="1:7">
      <c r="A4146" s="139">
        <v>7048</v>
      </c>
      <c r="B4146" s="137" t="s">
        <v>4752</v>
      </c>
      <c r="C4146" s="137" t="s">
        <v>592</v>
      </c>
      <c r="D4146" s="137" t="s">
        <v>639</v>
      </c>
      <c r="E4146" s="139">
        <v>22.6</v>
      </c>
      <c r="F4146" s="138"/>
      <c r="G4146" s="138"/>
    </row>
    <row r="4147" ht="15.75" customHeight="1" spans="1:7">
      <c r="A4147" s="139">
        <v>7088</v>
      </c>
      <c r="B4147" s="137" t="s">
        <v>4753</v>
      </c>
      <c r="C4147" s="137" t="s">
        <v>592</v>
      </c>
      <c r="D4147" s="137" t="s">
        <v>639</v>
      </c>
      <c r="E4147" s="139">
        <v>49.43</v>
      </c>
      <c r="F4147" s="138"/>
      <c r="G4147" s="138"/>
    </row>
    <row r="4148" ht="15.75" customHeight="1" spans="1:7">
      <c r="A4148" s="139">
        <v>20179</v>
      </c>
      <c r="B4148" s="137" t="s">
        <v>4754</v>
      </c>
      <c r="C4148" s="137" t="s">
        <v>592</v>
      </c>
      <c r="D4148" s="137" t="s">
        <v>593</v>
      </c>
      <c r="E4148" s="139">
        <v>35.59</v>
      </c>
      <c r="F4148" s="138"/>
      <c r="G4148" s="138"/>
    </row>
    <row r="4149" ht="15.75" customHeight="1" spans="1:7">
      <c r="A4149" s="139">
        <v>20178</v>
      </c>
      <c r="B4149" s="137" t="s">
        <v>4755</v>
      </c>
      <c r="C4149" s="137" t="s">
        <v>592</v>
      </c>
      <c r="D4149" s="137" t="s">
        <v>593</v>
      </c>
      <c r="E4149" s="139">
        <v>42.66</v>
      </c>
      <c r="F4149" s="138"/>
      <c r="G4149" s="138"/>
    </row>
    <row r="4150" ht="15.75" customHeight="1" spans="1:7">
      <c r="A4150" s="139">
        <v>20180</v>
      </c>
      <c r="B4150" s="137" t="s">
        <v>4756</v>
      </c>
      <c r="C4150" s="137" t="s">
        <v>592</v>
      </c>
      <c r="D4150" s="137" t="s">
        <v>593</v>
      </c>
      <c r="E4150" s="139">
        <v>70.42</v>
      </c>
      <c r="F4150" s="138"/>
      <c r="G4150" s="138"/>
    </row>
    <row r="4151" ht="15.75" customHeight="1" spans="1:7">
      <c r="A4151" s="139">
        <v>20181</v>
      </c>
      <c r="B4151" s="137" t="s">
        <v>4757</v>
      </c>
      <c r="C4151" s="137" t="s">
        <v>592</v>
      </c>
      <c r="D4151" s="137" t="s">
        <v>593</v>
      </c>
      <c r="E4151" s="139">
        <v>94.28</v>
      </c>
      <c r="F4151" s="138"/>
      <c r="G4151" s="138"/>
    </row>
    <row r="4152" ht="15.75" customHeight="1" spans="1:7">
      <c r="A4152" s="139">
        <v>20177</v>
      </c>
      <c r="B4152" s="137" t="s">
        <v>4758</v>
      </c>
      <c r="C4152" s="137" t="s">
        <v>592</v>
      </c>
      <c r="D4152" s="137" t="s">
        <v>593</v>
      </c>
      <c r="E4152" s="139">
        <v>23.32</v>
      </c>
      <c r="F4152" s="138"/>
      <c r="G4152" s="138"/>
    </row>
    <row r="4153" ht="15.75" customHeight="1" spans="1:7">
      <c r="A4153" s="139">
        <v>7070</v>
      </c>
      <c r="B4153" s="137" t="s">
        <v>4759</v>
      </c>
      <c r="C4153" s="137" t="s">
        <v>592</v>
      </c>
      <c r="D4153" s="137" t="s">
        <v>593</v>
      </c>
      <c r="E4153" s="139">
        <v>167.35</v>
      </c>
      <c r="F4153" s="138"/>
      <c r="G4153" s="138"/>
    </row>
    <row r="4154" ht="15.75" customHeight="1" spans="1:7">
      <c r="A4154" s="139">
        <v>40945</v>
      </c>
      <c r="B4154" s="137" t="s">
        <v>4760</v>
      </c>
      <c r="C4154" s="137" t="s">
        <v>742</v>
      </c>
      <c r="D4154" s="137" t="s">
        <v>593</v>
      </c>
      <c r="E4154" s="139">
        <v>22.7</v>
      </c>
      <c r="F4154" s="138"/>
      <c r="G4154" s="138"/>
    </row>
    <row r="4155" ht="15.75" customHeight="1" spans="1:7">
      <c r="A4155" s="139">
        <v>40946</v>
      </c>
      <c r="B4155" s="137" t="s">
        <v>4761</v>
      </c>
      <c r="C4155" s="137" t="s">
        <v>744</v>
      </c>
      <c r="D4155" s="137" t="s">
        <v>593</v>
      </c>
      <c r="E4155" s="139">
        <v>3971.6</v>
      </c>
      <c r="F4155" s="138"/>
      <c r="G4155" s="138"/>
    </row>
    <row r="4156" ht="15.75" customHeight="1" spans="1:7">
      <c r="A4156" s="139">
        <v>7153</v>
      </c>
      <c r="B4156" s="137" t="s">
        <v>4762</v>
      </c>
      <c r="C4156" s="137" t="s">
        <v>742</v>
      </c>
      <c r="D4156" s="137" t="s">
        <v>593</v>
      </c>
      <c r="E4156" s="139">
        <v>26.29</v>
      </c>
      <c r="F4156" s="138"/>
      <c r="G4156" s="138"/>
    </row>
    <row r="4157" ht="15.75" customHeight="1" spans="1:7">
      <c r="A4157" s="139">
        <v>41089</v>
      </c>
      <c r="B4157" s="137" t="s">
        <v>4763</v>
      </c>
      <c r="C4157" s="137" t="s">
        <v>744</v>
      </c>
      <c r="D4157" s="137" t="s">
        <v>593</v>
      </c>
      <c r="E4157" s="139">
        <v>4598.6</v>
      </c>
      <c r="F4157" s="138"/>
      <c r="G4157" s="138"/>
    </row>
    <row r="4158" ht="15.75" customHeight="1" spans="1:7">
      <c r="A4158" s="139">
        <v>40943</v>
      </c>
      <c r="B4158" s="137" t="s">
        <v>4764</v>
      </c>
      <c r="C4158" s="137" t="s">
        <v>742</v>
      </c>
      <c r="D4158" s="137" t="s">
        <v>593</v>
      </c>
      <c r="E4158" s="139">
        <v>25.12</v>
      </c>
      <c r="F4158" s="138"/>
      <c r="G4158" s="138"/>
    </row>
    <row r="4159" ht="15.75" customHeight="1" spans="1:7">
      <c r="A4159" s="139">
        <v>40944</v>
      </c>
      <c r="B4159" s="137" t="s">
        <v>4765</v>
      </c>
      <c r="C4159" s="137" t="s">
        <v>744</v>
      </c>
      <c r="D4159" s="137" t="s">
        <v>593</v>
      </c>
      <c r="E4159" s="139">
        <v>4392.25</v>
      </c>
      <c r="F4159" s="138"/>
      <c r="G4159" s="138"/>
    </row>
    <row r="4160" ht="15.75" customHeight="1" spans="1:7">
      <c r="A4160" s="139">
        <v>6175</v>
      </c>
      <c r="B4160" s="137" t="s">
        <v>4766</v>
      </c>
      <c r="C4160" s="137" t="s">
        <v>742</v>
      </c>
      <c r="D4160" s="137" t="s">
        <v>593</v>
      </c>
      <c r="E4160" s="139">
        <v>48.48</v>
      </c>
      <c r="F4160" s="138"/>
      <c r="G4160" s="138"/>
    </row>
    <row r="4161" ht="15.75" customHeight="1" spans="1:7">
      <c r="A4161" s="139">
        <v>41092</v>
      </c>
      <c r="B4161" s="137" t="s">
        <v>4767</v>
      </c>
      <c r="C4161" s="137" t="s">
        <v>744</v>
      </c>
      <c r="D4161" s="137" t="s">
        <v>593</v>
      </c>
      <c r="E4161" s="139">
        <v>8477.11</v>
      </c>
      <c r="F4161" s="138"/>
      <c r="G4161" s="138"/>
    </row>
    <row r="4162" ht="15.75" customHeight="1" spans="1:7">
      <c r="A4162" s="139">
        <v>37712</v>
      </c>
      <c r="B4162" s="137" t="s">
        <v>4768</v>
      </c>
      <c r="C4162" s="137" t="s">
        <v>997</v>
      </c>
      <c r="D4162" s="137" t="s">
        <v>593</v>
      </c>
      <c r="E4162" s="139">
        <v>65.01</v>
      </c>
      <c r="F4162" s="138"/>
      <c r="G4162" s="138"/>
    </row>
    <row r="4163" ht="15.75" customHeight="1" spans="1:7">
      <c r="A4163" s="139">
        <v>34547</v>
      </c>
      <c r="B4163" s="137" t="s">
        <v>4769</v>
      </c>
      <c r="C4163" s="137" t="s">
        <v>474</v>
      </c>
      <c r="D4163" s="137" t="s">
        <v>593</v>
      </c>
      <c r="E4163" s="139">
        <v>3.67</v>
      </c>
      <c r="F4163" s="138"/>
      <c r="G4163" s="138"/>
    </row>
    <row r="4164" ht="15.75" customHeight="1" spans="1:7">
      <c r="A4164" s="139">
        <v>34548</v>
      </c>
      <c r="B4164" s="137" t="s">
        <v>4770</v>
      </c>
      <c r="C4164" s="137" t="s">
        <v>474</v>
      </c>
      <c r="D4164" s="137" t="s">
        <v>593</v>
      </c>
      <c r="E4164" s="139">
        <v>6.02</v>
      </c>
      <c r="F4164" s="138"/>
      <c r="G4164" s="138"/>
    </row>
    <row r="4165" ht="15.75" customHeight="1" spans="1:7">
      <c r="A4165" s="139">
        <v>34558</v>
      </c>
      <c r="B4165" s="137" t="s">
        <v>4771</v>
      </c>
      <c r="C4165" s="137" t="s">
        <v>474</v>
      </c>
      <c r="D4165" s="137" t="s">
        <v>593</v>
      </c>
      <c r="E4165" s="139">
        <v>2.98</v>
      </c>
      <c r="F4165" s="138"/>
      <c r="G4165" s="138"/>
    </row>
    <row r="4166" ht="15.75" customHeight="1" spans="1:7">
      <c r="A4166" s="139">
        <v>34550</v>
      </c>
      <c r="B4166" s="137" t="s">
        <v>4772</v>
      </c>
      <c r="C4166" s="137" t="s">
        <v>474</v>
      </c>
      <c r="D4166" s="137" t="s">
        <v>593</v>
      </c>
      <c r="E4166" s="139">
        <v>1.58</v>
      </c>
      <c r="F4166" s="138"/>
      <c r="G4166" s="138"/>
    </row>
    <row r="4167" ht="15.75" customHeight="1" spans="1:7">
      <c r="A4167" s="139">
        <v>34557</v>
      </c>
      <c r="B4167" s="137" t="s">
        <v>4773</v>
      </c>
      <c r="C4167" s="137" t="s">
        <v>474</v>
      </c>
      <c r="D4167" s="137" t="s">
        <v>593</v>
      </c>
      <c r="E4167" s="139">
        <v>2.32</v>
      </c>
      <c r="F4167" s="138"/>
      <c r="G4167" s="138"/>
    </row>
    <row r="4168" ht="15.75" customHeight="1" spans="1:7">
      <c r="A4168" s="139">
        <v>37411</v>
      </c>
      <c r="B4168" s="137" t="s">
        <v>4774</v>
      </c>
      <c r="C4168" s="137" t="s">
        <v>997</v>
      </c>
      <c r="D4168" s="137" t="s">
        <v>593</v>
      </c>
      <c r="E4168" s="139">
        <v>16.99</v>
      </c>
      <c r="F4168" s="138"/>
      <c r="G4168" s="138"/>
    </row>
    <row r="4169" ht="15.75" customHeight="1" spans="1:7">
      <c r="A4169" s="139">
        <v>39508</v>
      </c>
      <c r="B4169" s="137" t="s">
        <v>4775</v>
      </c>
      <c r="C4169" s="137" t="s">
        <v>997</v>
      </c>
      <c r="D4169" s="137" t="s">
        <v>593</v>
      </c>
      <c r="E4169" s="139">
        <v>9.54</v>
      </c>
      <c r="F4169" s="138"/>
      <c r="G4169" s="138"/>
    </row>
    <row r="4170" ht="15.75" customHeight="1" spans="1:7">
      <c r="A4170" s="139">
        <v>39507</v>
      </c>
      <c r="B4170" s="137" t="s">
        <v>4776</v>
      </c>
      <c r="C4170" s="137" t="s">
        <v>997</v>
      </c>
      <c r="D4170" s="137" t="s">
        <v>593</v>
      </c>
      <c r="E4170" s="139">
        <v>14.24</v>
      </c>
      <c r="F4170" s="138"/>
      <c r="G4170" s="138"/>
    </row>
    <row r="4171" ht="15.75" customHeight="1" spans="1:7">
      <c r="A4171" s="139">
        <v>7155</v>
      </c>
      <c r="B4171" s="137" t="s">
        <v>4777</v>
      </c>
      <c r="C4171" s="137" t="s">
        <v>997</v>
      </c>
      <c r="D4171" s="137" t="s">
        <v>593</v>
      </c>
      <c r="E4171" s="139">
        <v>18.28</v>
      </c>
      <c r="F4171" s="138"/>
      <c r="G4171" s="138"/>
    </row>
    <row r="4172" ht="15.75" customHeight="1" spans="1:7">
      <c r="A4172" s="139">
        <v>42406</v>
      </c>
      <c r="B4172" s="137" t="s">
        <v>4778</v>
      </c>
      <c r="C4172" s="137" t="s">
        <v>997</v>
      </c>
      <c r="D4172" s="137" t="s">
        <v>593</v>
      </c>
      <c r="E4172" s="139">
        <v>20.96</v>
      </c>
      <c r="F4172" s="138"/>
      <c r="G4172" s="138"/>
    </row>
    <row r="4173" ht="15.75" customHeight="1" spans="1:7">
      <c r="A4173" s="139">
        <v>7156</v>
      </c>
      <c r="B4173" s="137" t="s">
        <v>4779</v>
      </c>
      <c r="C4173" s="137" t="s">
        <v>997</v>
      </c>
      <c r="D4173" s="137" t="s">
        <v>599</v>
      </c>
      <c r="E4173" s="139">
        <v>26.23</v>
      </c>
      <c r="F4173" s="138"/>
      <c r="G4173" s="138"/>
    </row>
    <row r="4174" ht="15.75" customHeight="1" spans="1:7">
      <c r="A4174" s="139">
        <v>43127</v>
      </c>
      <c r="B4174" s="137" t="s">
        <v>4780</v>
      </c>
      <c r="C4174" s="137" t="s">
        <v>997</v>
      </c>
      <c r="D4174" s="137" t="s">
        <v>593</v>
      </c>
      <c r="E4174" s="139">
        <v>37.54</v>
      </c>
      <c r="F4174" s="138"/>
      <c r="G4174" s="138"/>
    </row>
    <row r="4175" ht="15.75" customHeight="1" spans="1:7">
      <c r="A4175" s="139">
        <v>10917</v>
      </c>
      <c r="B4175" s="137" t="s">
        <v>4781</v>
      </c>
      <c r="C4175" s="137" t="s">
        <v>997</v>
      </c>
      <c r="D4175" s="137" t="s">
        <v>593</v>
      </c>
      <c r="E4175" s="139">
        <v>7.92</v>
      </c>
      <c r="F4175" s="138"/>
      <c r="G4175" s="138"/>
    </row>
    <row r="4176" ht="15.75" customHeight="1" spans="1:7">
      <c r="A4176" s="139">
        <v>21141</v>
      </c>
      <c r="B4176" s="137" t="s">
        <v>4782</v>
      </c>
      <c r="C4176" s="137" t="s">
        <v>997</v>
      </c>
      <c r="D4176" s="137" t="s">
        <v>593</v>
      </c>
      <c r="E4176" s="139">
        <v>12.26</v>
      </c>
      <c r="F4176" s="138"/>
      <c r="G4176" s="138"/>
    </row>
    <row r="4177" ht="15.75" customHeight="1" spans="1:7">
      <c r="A4177" s="139">
        <v>39509</v>
      </c>
      <c r="B4177" s="137" t="s">
        <v>4783</v>
      </c>
      <c r="C4177" s="137" t="s">
        <v>997</v>
      </c>
      <c r="D4177" s="137" t="s">
        <v>593</v>
      </c>
      <c r="E4177" s="139">
        <v>11.8</v>
      </c>
      <c r="F4177" s="138"/>
      <c r="G4177" s="138"/>
    </row>
    <row r="4178" ht="15.75" customHeight="1" spans="1:7">
      <c r="A4178" s="139">
        <v>44529</v>
      </c>
      <c r="B4178" s="137" t="s">
        <v>4784</v>
      </c>
      <c r="C4178" s="137" t="s">
        <v>997</v>
      </c>
      <c r="D4178" s="137" t="s">
        <v>593</v>
      </c>
      <c r="E4178" s="139">
        <v>10.77</v>
      </c>
      <c r="F4178" s="138"/>
      <c r="G4178" s="138"/>
    </row>
    <row r="4179" ht="15.75" customHeight="1" spans="1:7">
      <c r="A4179" s="139">
        <v>7167</v>
      </c>
      <c r="B4179" s="137" t="s">
        <v>4785</v>
      </c>
      <c r="C4179" s="137" t="s">
        <v>997</v>
      </c>
      <c r="D4179" s="137" t="s">
        <v>593</v>
      </c>
      <c r="E4179" s="139">
        <v>34.62</v>
      </c>
      <c r="F4179" s="138"/>
      <c r="G4179" s="138"/>
    </row>
    <row r="4180" ht="15.75" customHeight="1" spans="1:7">
      <c r="A4180" s="139">
        <v>10928</v>
      </c>
      <c r="B4180" s="137" t="s">
        <v>4786</v>
      </c>
      <c r="C4180" s="137" t="s">
        <v>997</v>
      </c>
      <c r="D4180" s="137" t="s">
        <v>593</v>
      </c>
      <c r="E4180" s="139">
        <v>19.89</v>
      </c>
      <c r="F4180" s="138"/>
      <c r="G4180" s="138"/>
    </row>
    <row r="4181" ht="15.75" customHeight="1" spans="1:7">
      <c r="A4181" s="139">
        <v>10933</v>
      </c>
      <c r="B4181" s="137" t="s">
        <v>4787</v>
      </c>
      <c r="C4181" s="137" t="s">
        <v>997</v>
      </c>
      <c r="D4181" s="137" t="s">
        <v>593</v>
      </c>
      <c r="E4181" s="139">
        <v>30</v>
      </c>
      <c r="F4181" s="138"/>
      <c r="G4181" s="138"/>
    </row>
    <row r="4182" ht="15.75" customHeight="1" spans="1:7">
      <c r="A4182" s="139">
        <v>7158</v>
      </c>
      <c r="B4182" s="137" t="s">
        <v>4788</v>
      </c>
      <c r="C4182" s="137" t="s">
        <v>997</v>
      </c>
      <c r="D4182" s="137" t="s">
        <v>599</v>
      </c>
      <c r="E4182" s="139">
        <v>50.88</v>
      </c>
      <c r="F4182" s="138"/>
      <c r="G4182" s="138"/>
    </row>
    <row r="4183" ht="15.75" customHeight="1" spans="1:7">
      <c r="A4183" s="139">
        <v>10927</v>
      </c>
      <c r="B4183" s="137" t="s">
        <v>4789</v>
      </c>
      <c r="C4183" s="137" t="s">
        <v>997</v>
      </c>
      <c r="D4183" s="137" t="s">
        <v>593</v>
      </c>
      <c r="E4183" s="139">
        <v>32.54</v>
      </c>
      <c r="F4183" s="138"/>
      <c r="G4183" s="138"/>
    </row>
    <row r="4184" ht="15.75" customHeight="1" spans="1:7">
      <c r="A4184" s="139">
        <v>7162</v>
      </c>
      <c r="B4184" s="137" t="s">
        <v>4790</v>
      </c>
      <c r="C4184" s="137" t="s">
        <v>997</v>
      </c>
      <c r="D4184" s="137" t="s">
        <v>593</v>
      </c>
      <c r="E4184" s="139">
        <v>79.62</v>
      </c>
      <c r="F4184" s="138"/>
      <c r="G4184" s="138"/>
    </row>
    <row r="4185" ht="15.75" customHeight="1" spans="1:7">
      <c r="A4185" s="139">
        <v>10932</v>
      </c>
      <c r="B4185" s="137" t="s">
        <v>4791</v>
      </c>
      <c r="C4185" s="137" t="s">
        <v>997</v>
      </c>
      <c r="D4185" s="137" t="s">
        <v>593</v>
      </c>
      <c r="E4185" s="139">
        <v>138.49</v>
      </c>
      <c r="F4185" s="138"/>
      <c r="G4185" s="138"/>
    </row>
    <row r="4186" ht="15.75" customHeight="1" spans="1:7">
      <c r="A4186" s="139">
        <v>10937</v>
      </c>
      <c r="B4186" s="137" t="s">
        <v>4792</v>
      </c>
      <c r="C4186" s="137" t="s">
        <v>997</v>
      </c>
      <c r="D4186" s="137" t="s">
        <v>593</v>
      </c>
      <c r="E4186" s="139">
        <v>35.6</v>
      </c>
      <c r="F4186" s="138"/>
      <c r="G4186" s="138"/>
    </row>
    <row r="4187" ht="15.75" customHeight="1" spans="1:7">
      <c r="A4187" s="139">
        <v>10935</v>
      </c>
      <c r="B4187" s="137" t="s">
        <v>4793</v>
      </c>
      <c r="C4187" s="137" t="s">
        <v>997</v>
      </c>
      <c r="D4187" s="137" t="s">
        <v>593</v>
      </c>
      <c r="E4187" s="139">
        <v>61.73</v>
      </c>
      <c r="F4187" s="138"/>
      <c r="G4187" s="138"/>
    </row>
    <row r="4188" ht="15.75" customHeight="1" spans="1:7">
      <c r="A4188" s="139">
        <v>10931</v>
      </c>
      <c r="B4188" s="137" t="s">
        <v>4794</v>
      </c>
      <c r="C4188" s="137" t="s">
        <v>997</v>
      </c>
      <c r="D4188" s="137" t="s">
        <v>593</v>
      </c>
      <c r="E4188" s="139">
        <v>17.36</v>
      </c>
      <c r="F4188" s="138"/>
      <c r="G4188" s="138"/>
    </row>
    <row r="4189" ht="15.75" customHeight="1" spans="1:7">
      <c r="A4189" s="139">
        <v>7164</v>
      </c>
      <c r="B4189" s="137" t="s">
        <v>4795</v>
      </c>
      <c r="C4189" s="137" t="s">
        <v>997</v>
      </c>
      <c r="D4189" s="137" t="s">
        <v>593</v>
      </c>
      <c r="E4189" s="139">
        <v>57.46</v>
      </c>
      <c r="F4189" s="138"/>
      <c r="G4189" s="138"/>
    </row>
    <row r="4190" ht="15.75" customHeight="1" spans="1:7">
      <c r="A4190" s="139">
        <v>36887</v>
      </c>
      <c r="B4190" s="137" t="s">
        <v>4796</v>
      </c>
      <c r="C4190" s="137" t="s">
        <v>997</v>
      </c>
      <c r="D4190" s="137" t="s">
        <v>593</v>
      </c>
      <c r="E4190" s="139">
        <v>13.04</v>
      </c>
      <c r="F4190" s="138"/>
      <c r="G4190" s="138"/>
    </row>
    <row r="4191" ht="15.75" customHeight="1" spans="1:7">
      <c r="A4191" s="139">
        <v>34630</v>
      </c>
      <c r="B4191" s="137" t="s">
        <v>4797</v>
      </c>
      <c r="C4191" s="137" t="s">
        <v>592</v>
      </c>
      <c r="D4191" s="137" t="s">
        <v>593</v>
      </c>
      <c r="E4191" s="139">
        <v>1056.51</v>
      </c>
      <c r="F4191" s="138"/>
      <c r="G4191" s="138"/>
    </row>
    <row r="4192" ht="15.75" customHeight="1" spans="1:7">
      <c r="A4192" s="139">
        <v>7161</v>
      </c>
      <c r="B4192" s="137" t="s">
        <v>4798</v>
      </c>
      <c r="C4192" s="137" t="s">
        <v>997</v>
      </c>
      <c r="D4192" s="137" t="s">
        <v>593</v>
      </c>
      <c r="E4192" s="139">
        <v>7.15</v>
      </c>
      <c r="F4192" s="138"/>
      <c r="G4192" s="138"/>
    </row>
    <row r="4193" ht="15.75" customHeight="1" spans="1:7">
      <c r="A4193" s="139">
        <v>7170</v>
      </c>
      <c r="B4193" s="137" t="s">
        <v>4799</v>
      </c>
      <c r="C4193" s="137" t="s">
        <v>997</v>
      </c>
      <c r="D4193" s="137" t="s">
        <v>593</v>
      </c>
      <c r="E4193" s="139">
        <v>3.15</v>
      </c>
      <c r="F4193" s="138"/>
      <c r="G4193" s="138"/>
    </row>
    <row r="4194" ht="15.75" customHeight="1" spans="1:7">
      <c r="A4194" s="139">
        <v>37524</v>
      </c>
      <c r="B4194" s="137" t="s">
        <v>473</v>
      </c>
      <c r="C4194" s="137" t="s">
        <v>474</v>
      </c>
      <c r="D4194" s="137" t="s">
        <v>599</v>
      </c>
      <c r="E4194" s="139">
        <v>2.88</v>
      </c>
      <c r="F4194" s="138"/>
      <c r="G4194" s="138"/>
    </row>
    <row r="4195" ht="15.75" customHeight="1" spans="1:7">
      <c r="A4195" s="139">
        <v>37525</v>
      </c>
      <c r="B4195" s="137" t="s">
        <v>4800</v>
      </c>
      <c r="C4195" s="137" t="s">
        <v>474</v>
      </c>
      <c r="D4195" s="137" t="s">
        <v>593</v>
      </c>
      <c r="E4195" s="139">
        <v>3.94</v>
      </c>
      <c r="F4195" s="138"/>
      <c r="G4195" s="138"/>
    </row>
    <row r="4196" ht="15.75" customHeight="1" spans="1:7">
      <c r="A4196" s="139">
        <v>36789</v>
      </c>
      <c r="B4196" s="137" t="s">
        <v>4801</v>
      </c>
      <c r="C4196" s="137" t="s">
        <v>592</v>
      </c>
      <c r="D4196" s="137" t="s">
        <v>593</v>
      </c>
      <c r="E4196" s="139">
        <v>2.06</v>
      </c>
      <c r="F4196" s="138"/>
      <c r="G4196" s="138"/>
    </row>
    <row r="4197" ht="15.75" customHeight="1" spans="1:7">
      <c r="A4197" s="139">
        <v>7173</v>
      </c>
      <c r="B4197" s="137" t="s">
        <v>4802</v>
      </c>
      <c r="C4197" s="137" t="s">
        <v>3857</v>
      </c>
      <c r="D4197" s="137" t="s">
        <v>599</v>
      </c>
      <c r="E4197" s="139">
        <v>1335</v>
      </c>
      <c r="F4197" s="138"/>
      <c r="G4197" s="138"/>
    </row>
    <row r="4198" ht="15.75" customHeight="1" spans="1:7">
      <c r="A4198" s="139">
        <v>7175</v>
      </c>
      <c r="B4198" s="137" t="s">
        <v>4803</v>
      </c>
      <c r="C4198" s="137" t="s">
        <v>592</v>
      </c>
      <c r="D4198" s="137" t="s">
        <v>593</v>
      </c>
      <c r="E4198" s="139">
        <v>1.51</v>
      </c>
      <c r="F4198" s="138"/>
      <c r="G4198" s="138"/>
    </row>
    <row r="4199" ht="15.75" customHeight="1" spans="1:7">
      <c r="A4199" s="139">
        <v>40741</v>
      </c>
      <c r="B4199" s="137" t="s">
        <v>4804</v>
      </c>
      <c r="C4199" s="137" t="s">
        <v>592</v>
      </c>
      <c r="D4199" s="137" t="s">
        <v>593</v>
      </c>
      <c r="E4199" s="139">
        <v>2.95</v>
      </c>
      <c r="F4199" s="138"/>
      <c r="G4199" s="138"/>
    </row>
    <row r="4200" ht="15.75" customHeight="1" spans="1:7">
      <c r="A4200" s="139">
        <v>7184</v>
      </c>
      <c r="B4200" s="137" t="s">
        <v>4805</v>
      </c>
      <c r="C4200" s="137" t="s">
        <v>997</v>
      </c>
      <c r="D4200" s="137" t="s">
        <v>639</v>
      </c>
      <c r="E4200" s="139">
        <v>52.54</v>
      </c>
      <c r="F4200" s="138"/>
      <c r="G4200" s="138"/>
    </row>
    <row r="4201" ht="15.75" customHeight="1" spans="1:7">
      <c r="A4201" s="139">
        <v>34458</v>
      </c>
      <c r="B4201" s="137" t="s">
        <v>4806</v>
      </c>
      <c r="C4201" s="137" t="s">
        <v>592</v>
      </c>
      <c r="D4201" s="137" t="s">
        <v>593</v>
      </c>
      <c r="E4201" s="139">
        <v>192.14</v>
      </c>
      <c r="F4201" s="138"/>
      <c r="G4201" s="138"/>
    </row>
    <row r="4202" ht="15.75" customHeight="1" spans="1:7">
      <c r="A4202" s="139">
        <v>34464</v>
      </c>
      <c r="B4202" s="137" t="s">
        <v>4807</v>
      </c>
      <c r="C4202" s="137" t="s">
        <v>592</v>
      </c>
      <c r="D4202" s="137" t="s">
        <v>593</v>
      </c>
      <c r="E4202" s="139">
        <v>286</v>
      </c>
      <c r="F4202" s="138"/>
      <c r="G4202" s="138"/>
    </row>
    <row r="4203" ht="15.75" customHeight="1" spans="1:7">
      <c r="A4203" s="139">
        <v>34468</v>
      </c>
      <c r="B4203" s="137" t="s">
        <v>4808</v>
      </c>
      <c r="C4203" s="137" t="s">
        <v>592</v>
      </c>
      <c r="D4203" s="137" t="s">
        <v>593</v>
      </c>
      <c r="E4203" s="139">
        <v>360.57</v>
      </c>
      <c r="F4203" s="138"/>
      <c r="G4203" s="138"/>
    </row>
    <row r="4204" ht="15.75" customHeight="1" spans="1:7">
      <c r="A4204" s="139">
        <v>34473</v>
      </c>
      <c r="B4204" s="137" t="s">
        <v>4809</v>
      </c>
      <c r="C4204" s="137" t="s">
        <v>592</v>
      </c>
      <c r="D4204" s="137" t="s">
        <v>593</v>
      </c>
      <c r="E4204" s="139">
        <v>218.73</v>
      </c>
      <c r="F4204" s="138"/>
      <c r="G4204" s="138"/>
    </row>
    <row r="4205" ht="15.75" customHeight="1" spans="1:7">
      <c r="A4205" s="139">
        <v>34480</v>
      </c>
      <c r="B4205" s="137" t="s">
        <v>4810</v>
      </c>
      <c r="C4205" s="137" t="s">
        <v>592</v>
      </c>
      <c r="D4205" s="137" t="s">
        <v>593</v>
      </c>
      <c r="E4205" s="139">
        <v>404.22</v>
      </c>
      <c r="F4205" s="138"/>
      <c r="G4205" s="138"/>
    </row>
    <row r="4206" ht="15.75" customHeight="1" spans="1:7">
      <c r="A4206" s="139">
        <v>34486</v>
      </c>
      <c r="B4206" s="137" t="s">
        <v>4811</v>
      </c>
      <c r="C4206" s="137" t="s">
        <v>592</v>
      </c>
      <c r="D4206" s="137" t="s">
        <v>593</v>
      </c>
      <c r="E4206" s="139">
        <v>478.59</v>
      </c>
      <c r="F4206" s="138"/>
      <c r="G4206" s="138"/>
    </row>
    <row r="4207" ht="15.75" customHeight="1" spans="1:7">
      <c r="A4207" s="139">
        <v>7190</v>
      </c>
      <c r="B4207" s="137" t="s">
        <v>4812</v>
      </c>
      <c r="C4207" s="137" t="s">
        <v>592</v>
      </c>
      <c r="D4207" s="137" t="s">
        <v>593</v>
      </c>
      <c r="E4207" s="139">
        <v>15.98</v>
      </c>
      <c r="F4207" s="138"/>
      <c r="G4207" s="138"/>
    </row>
    <row r="4208" ht="15.75" customHeight="1" spans="1:7">
      <c r="A4208" s="139">
        <v>34417</v>
      </c>
      <c r="B4208" s="137" t="s">
        <v>4813</v>
      </c>
      <c r="C4208" s="137" t="s">
        <v>592</v>
      </c>
      <c r="D4208" s="137" t="s">
        <v>593</v>
      </c>
      <c r="E4208" s="139">
        <v>25.57</v>
      </c>
      <c r="F4208" s="138"/>
      <c r="G4208" s="138"/>
    </row>
    <row r="4209" ht="15.75" customHeight="1" spans="1:7">
      <c r="A4209" s="139">
        <v>7213</v>
      </c>
      <c r="B4209" s="137" t="s">
        <v>4814</v>
      </c>
      <c r="C4209" s="137" t="s">
        <v>997</v>
      </c>
      <c r="D4209" s="137" t="s">
        <v>593</v>
      </c>
      <c r="E4209" s="139">
        <v>23.45</v>
      </c>
      <c r="F4209" s="138"/>
      <c r="G4209" s="138"/>
    </row>
    <row r="4210" ht="15.75" customHeight="1" spans="1:7">
      <c r="A4210" s="139">
        <v>7195</v>
      </c>
      <c r="B4210" s="137" t="s">
        <v>4815</v>
      </c>
      <c r="C4210" s="137" t="s">
        <v>592</v>
      </c>
      <c r="D4210" s="137" t="s">
        <v>593</v>
      </c>
      <c r="E4210" s="139">
        <v>68.85</v>
      </c>
      <c r="F4210" s="138"/>
      <c r="G4210" s="138"/>
    </row>
    <row r="4211" ht="15.75" customHeight="1" spans="1:7">
      <c r="A4211" s="139">
        <v>7186</v>
      </c>
      <c r="B4211" s="137" t="s">
        <v>4816</v>
      </c>
      <c r="C4211" s="137" t="s">
        <v>592</v>
      </c>
      <c r="D4211" s="137" t="s">
        <v>599</v>
      </c>
      <c r="E4211" s="139">
        <v>75</v>
      </c>
      <c r="F4211" s="138"/>
      <c r="G4211" s="138"/>
    </row>
    <row r="4212" ht="15.75" customHeight="1" spans="1:7">
      <c r="A4212" s="139">
        <v>7194</v>
      </c>
      <c r="B4212" s="137" t="s">
        <v>4817</v>
      </c>
      <c r="C4212" s="137" t="s">
        <v>997</v>
      </c>
      <c r="D4212" s="137" t="s">
        <v>593</v>
      </c>
      <c r="E4212" s="139">
        <v>34.58</v>
      </c>
      <c r="F4212" s="138"/>
      <c r="G4212" s="138"/>
    </row>
    <row r="4213" ht="15.75" customHeight="1" spans="1:7">
      <c r="A4213" s="139">
        <v>7197</v>
      </c>
      <c r="B4213" s="137" t="s">
        <v>4818</v>
      </c>
      <c r="C4213" s="137" t="s">
        <v>592</v>
      </c>
      <c r="D4213" s="137" t="s">
        <v>593</v>
      </c>
      <c r="E4213" s="139">
        <v>145.95</v>
      </c>
      <c r="F4213" s="138"/>
      <c r="G4213" s="138"/>
    </row>
    <row r="4214" ht="15.75" customHeight="1" spans="1:7">
      <c r="A4214" s="139">
        <v>7192</v>
      </c>
      <c r="B4214" s="137" t="s">
        <v>4819</v>
      </c>
      <c r="C4214" s="137" t="s">
        <v>592</v>
      </c>
      <c r="D4214" s="137" t="s">
        <v>593</v>
      </c>
      <c r="E4214" s="139">
        <v>130.76</v>
      </c>
      <c r="F4214" s="138"/>
      <c r="G4214" s="138"/>
    </row>
    <row r="4215" ht="15.75" customHeight="1" spans="1:7">
      <c r="A4215" s="139">
        <v>7193</v>
      </c>
      <c r="B4215" s="137" t="s">
        <v>4820</v>
      </c>
      <c r="C4215" s="137" t="s">
        <v>592</v>
      </c>
      <c r="D4215" s="137" t="s">
        <v>593</v>
      </c>
      <c r="E4215" s="139">
        <v>147.21</v>
      </c>
      <c r="F4215" s="138"/>
      <c r="G4215" s="138"/>
    </row>
    <row r="4216" ht="15.75" customHeight="1" spans="1:7">
      <c r="A4216" s="139">
        <v>7189</v>
      </c>
      <c r="B4216" s="137" t="s">
        <v>4821</v>
      </c>
      <c r="C4216" s="137" t="s">
        <v>592</v>
      </c>
      <c r="D4216" s="137" t="s">
        <v>593</v>
      </c>
      <c r="E4216" s="139">
        <v>171.08</v>
      </c>
      <c r="F4216" s="138"/>
      <c r="G4216" s="138"/>
    </row>
    <row r="4217" ht="15.75" customHeight="1" spans="1:7">
      <c r="A4217" s="139">
        <v>34402</v>
      </c>
      <c r="B4217" s="137" t="s">
        <v>4822</v>
      </c>
      <c r="C4217" s="137" t="s">
        <v>592</v>
      </c>
      <c r="D4217" s="137" t="s">
        <v>593</v>
      </c>
      <c r="E4217" s="139">
        <v>241.53</v>
      </c>
      <c r="F4217" s="138"/>
      <c r="G4217" s="138"/>
    </row>
    <row r="4218" ht="15.75" customHeight="1" spans="1:7">
      <c r="A4218" s="139">
        <v>7245</v>
      </c>
      <c r="B4218" s="137" t="s">
        <v>4823</v>
      </c>
      <c r="C4218" s="137" t="s">
        <v>592</v>
      </c>
      <c r="D4218" s="137" t="s">
        <v>639</v>
      </c>
      <c r="E4218" s="139">
        <v>30.31</v>
      </c>
      <c r="F4218" s="138"/>
      <c r="G4218" s="138"/>
    </row>
    <row r="4219" ht="15.75" customHeight="1" spans="1:7">
      <c r="A4219" s="139">
        <v>34425</v>
      </c>
      <c r="B4219" s="137" t="s">
        <v>4824</v>
      </c>
      <c r="C4219" s="137" t="s">
        <v>592</v>
      </c>
      <c r="D4219" s="137" t="s">
        <v>593</v>
      </c>
      <c r="E4219" s="139">
        <v>155.16</v>
      </c>
      <c r="F4219" s="138"/>
      <c r="G4219" s="138"/>
    </row>
    <row r="4220" ht="15.75" customHeight="1" spans="1:7">
      <c r="A4220" s="139">
        <v>7223</v>
      </c>
      <c r="B4220" s="137" t="s">
        <v>4825</v>
      </c>
      <c r="C4220" s="137" t="s">
        <v>592</v>
      </c>
      <c r="D4220" s="137" t="s">
        <v>593</v>
      </c>
      <c r="E4220" s="139">
        <v>172.91</v>
      </c>
      <c r="F4220" s="138"/>
      <c r="G4220" s="138"/>
    </row>
    <row r="4221" ht="15.75" customHeight="1" spans="1:7">
      <c r="A4221" s="139">
        <v>7234</v>
      </c>
      <c r="B4221" s="137" t="s">
        <v>4826</v>
      </c>
      <c r="C4221" s="137" t="s">
        <v>592</v>
      </c>
      <c r="D4221" s="137" t="s">
        <v>593</v>
      </c>
      <c r="E4221" s="139">
        <v>260.92</v>
      </c>
      <c r="F4221" s="138"/>
      <c r="G4221" s="138"/>
    </row>
    <row r="4222" ht="15.75" customHeight="1" spans="1:7">
      <c r="A4222" s="139">
        <v>7224</v>
      </c>
      <c r="B4222" s="137" t="s">
        <v>4827</v>
      </c>
      <c r="C4222" s="137" t="s">
        <v>592</v>
      </c>
      <c r="D4222" s="137" t="s">
        <v>593</v>
      </c>
      <c r="E4222" s="139">
        <v>317.86</v>
      </c>
      <c r="F4222" s="138"/>
      <c r="G4222" s="138"/>
    </row>
    <row r="4223" ht="15.75" customHeight="1" spans="1:7">
      <c r="A4223" s="139">
        <v>7225</v>
      </c>
      <c r="B4223" s="137" t="s">
        <v>4828</v>
      </c>
      <c r="C4223" s="137" t="s">
        <v>592</v>
      </c>
      <c r="D4223" s="137" t="s">
        <v>593</v>
      </c>
      <c r="E4223" s="139">
        <v>340.83</v>
      </c>
      <c r="F4223" s="138"/>
      <c r="G4223" s="138"/>
    </row>
    <row r="4224" ht="15.75" customHeight="1" spans="1:7">
      <c r="A4224" s="139">
        <v>7226</v>
      </c>
      <c r="B4224" s="137" t="s">
        <v>4829</v>
      </c>
      <c r="C4224" s="137" t="s">
        <v>592</v>
      </c>
      <c r="D4224" s="137" t="s">
        <v>593</v>
      </c>
      <c r="E4224" s="139">
        <v>363.72</v>
      </c>
      <c r="F4224" s="138"/>
      <c r="G4224" s="138"/>
    </row>
    <row r="4225" ht="15.75" customHeight="1" spans="1:7">
      <c r="A4225" s="139">
        <v>7227</v>
      </c>
      <c r="B4225" s="137" t="s">
        <v>4830</v>
      </c>
      <c r="C4225" s="137" t="s">
        <v>592</v>
      </c>
      <c r="D4225" s="137" t="s">
        <v>593</v>
      </c>
      <c r="E4225" s="139">
        <v>414.01</v>
      </c>
      <c r="F4225" s="138"/>
      <c r="G4225" s="138"/>
    </row>
    <row r="4226" ht="15.75" customHeight="1" spans="1:7">
      <c r="A4226" s="139">
        <v>7212</v>
      </c>
      <c r="B4226" s="137" t="s">
        <v>4831</v>
      </c>
      <c r="C4226" s="137" t="s">
        <v>592</v>
      </c>
      <c r="D4226" s="137" t="s">
        <v>593</v>
      </c>
      <c r="E4226" s="139">
        <v>454.89</v>
      </c>
      <c r="F4226" s="138"/>
      <c r="G4226" s="138"/>
    </row>
    <row r="4227" ht="15.75" customHeight="1" spans="1:7">
      <c r="A4227" s="139">
        <v>7229</v>
      </c>
      <c r="B4227" s="137" t="s">
        <v>4832</v>
      </c>
      <c r="C4227" s="137" t="s">
        <v>592</v>
      </c>
      <c r="D4227" s="137" t="s">
        <v>593</v>
      </c>
      <c r="E4227" s="139">
        <v>288.34</v>
      </c>
      <c r="F4227" s="138"/>
      <c r="G4227" s="138"/>
    </row>
    <row r="4228" ht="15.75" customHeight="1" spans="1:7">
      <c r="A4228" s="139">
        <v>7230</v>
      </c>
      <c r="B4228" s="137" t="s">
        <v>4833</v>
      </c>
      <c r="C4228" s="137" t="s">
        <v>592</v>
      </c>
      <c r="D4228" s="137" t="s">
        <v>593</v>
      </c>
      <c r="E4228" s="139">
        <v>480.03</v>
      </c>
      <c r="F4228" s="138"/>
      <c r="G4228" s="138"/>
    </row>
    <row r="4229" ht="15.75" customHeight="1" spans="1:7">
      <c r="A4229" s="139">
        <v>7231</v>
      </c>
      <c r="B4229" s="137" t="s">
        <v>4834</v>
      </c>
      <c r="C4229" s="137" t="s">
        <v>592</v>
      </c>
      <c r="D4229" s="137" t="s">
        <v>593</v>
      </c>
      <c r="E4229" s="139">
        <v>680.96</v>
      </c>
      <c r="F4229" s="138"/>
      <c r="G4229" s="138"/>
    </row>
    <row r="4230" ht="15.75" customHeight="1" spans="1:7">
      <c r="A4230" s="139">
        <v>7220</v>
      </c>
      <c r="B4230" s="137" t="s">
        <v>4835</v>
      </c>
      <c r="C4230" s="137" t="s">
        <v>592</v>
      </c>
      <c r="D4230" s="137" t="s">
        <v>593</v>
      </c>
      <c r="E4230" s="139">
        <v>840.58</v>
      </c>
      <c r="F4230" s="138"/>
      <c r="G4230" s="138"/>
    </row>
    <row r="4231" ht="15.75" customHeight="1" spans="1:7">
      <c r="A4231" s="139">
        <v>34447</v>
      </c>
      <c r="B4231" s="137" t="s">
        <v>4836</v>
      </c>
      <c r="C4231" s="137" t="s">
        <v>592</v>
      </c>
      <c r="D4231" s="137" t="s">
        <v>593</v>
      </c>
      <c r="E4231" s="139">
        <v>939.89</v>
      </c>
      <c r="F4231" s="138"/>
      <c r="G4231" s="138"/>
    </row>
    <row r="4232" ht="15.75" customHeight="1" spans="1:7">
      <c r="A4232" s="139">
        <v>7233</v>
      </c>
      <c r="B4232" s="137" t="s">
        <v>4837</v>
      </c>
      <c r="C4232" s="137" t="s">
        <v>592</v>
      </c>
      <c r="D4232" s="137" t="s">
        <v>593</v>
      </c>
      <c r="E4232" s="139">
        <v>1078.2</v>
      </c>
      <c r="F4232" s="138"/>
      <c r="G4232" s="138"/>
    </row>
    <row r="4233" ht="15.75" customHeight="1" spans="1:7">
      <c r="A4233" s="139">
        <v>40740</v>
      </c>
      <c r="B4233" s="137" t="s">
        <v>4838</v>
      </c>
      <c r="C4233" s="137" t="s">
        <v>997</v>
      </c>
      <c r="D4233" s="137" t="s">
        <v>639</v>
      </c>
      <c r="E4233" s="139">
        <v>155.16</v>
      </c>
      <c r="F4233" s="138"/>
      <c r="G4233" s="138"/>
    </row>
    <row r="4234" ht="15.75" customHeight="1" spans="1:7">
      <c r="A4234" s="139">
        <v>25007</v>
      </c>
      <c r="B4234" s="137" t="s">
        <v>4839</v>
      </c>
      <c r="C4234" s="137" t="s">
        <v>997</v>
      </c>
      <c r="D4234" s="137" t="s">
        <v>639</v>
      </c>
      <c r="E4234" s="139">
        <v>44.4</v>
      </c>
      <c r="F4234" s="138"/>
      <c r="G4234" s="138"/>
    </row>
    <row r="4235" ht="15.75" customHeight="1" spans="1:7">
      <c r="A4235" s="139">
        <v>43071</v>
      </c>
      <c r="B4235" s="137" t="s">
        <v>4840</v>
      </c>
      <c r="C4235" s="137" t="s">
        <v>997</v>
      </c>
      <c r="D4235" s="137" t="s">
        <v>639</v>
      </c>
      <c r="E4235" s="139">
        <v>174.71</v>
      </c>
      <c r="F4235" s="138"/>
      <c r="G4235" s="138"/>
    </row>
    <row r="4236" ht="15.75" customHeight="1" spans="1:7">
      <c r="A4236" s="139">
        <v>39520</v>
      </c>
      <c r="B4236" s="137" t="s">
        <v>4841</v>
      </c>
      <c r="C4236" s="137" t="s">
        <v>997</v>
      </c>
      <c r="D4236" s="137" t="s">
        <v>639</v>
      </c>
      <c r="E4236" s="139">
        <v>142.54</v>
      </c>
      <c r="F4236" s="138"/>
      <c r="G4236" s="138"/>
    </row>
    <row r="4237" ht="15.75" customHeight="1" spans="1:7">
      <c r="A4237" s="139">
        <v>39521</v>
      </c>
      <c r="B4237" s="137" t="s">
        <v>4842</v>
      </c>
      <c r="C4237" s="137" t="s">
        <v>997</v>
      </c>
      <c r="D4237" s="137" t="s">
        <v>639</v>
      </c>
      <c r="E4237" s="139">
        <v>147.19</v>
      </c>
      <c r="F4237" s="138"/>
      <c r="G4237" s="138"/>
    </row>
    <row r="4238" ht="15.75" customHeight="1" spans="1:7">
      <c r="A4238" s="139">
        <v>39522</v>
      </c>
      <c r="B4238" s="137" t="s">
        <v>4843</v>
      </c>
      <c r="C4238" s="137" t="s">
        <v>997</v>
      </c>
      <c r="D4238" s="137" t="s">
        <v>639</v>
      </c>
      <c r="E4238" s="139">
        <v>151.99</v>
      </c>
      <c r="F4238" s="138"/>
      <c r="G4238" s="138"/>
    </row>
    <row r="4239" ht="15.75" customHeight="1" spans="1:7">
      <c r="A4239" s="139">
        <v>7243</v>
      </c>
      <c r="B4239" s="137" t="s">
        <v>4844</v>
      </c>
      <c r="C4239" s="137" t="s">
        <v>997</v>
      </c>
      <c r="D4239" s="137" t="s">
        <v>639</v>
      </c>
      <c r="E4239" s="139">
        <v>46.39</v>
      </c>
      <c r="F4239" s="138"/>
      <c r="G4239" s="138"/>
    </row>
    <row r="4240" ht="15.75" customHeight="1" spans="1:7">
      <c r="A4240" s="139">
        <v>11067</v>
      </c>
      <c r="B4240" s="137" t="s">
        <v>4845</v>
      </c>
      <c r="C4240" s="137" t="s">
        <v>592</v>
      </c>
      <c r="D4240" s="137" t="s">
        <v>593</v>
      </c>
      <c r="E4240" s="139">
        <v>581.81</v>
      </c>
      <c r="F4240" s="138"/>
      <c r="G4240" s="138"/>
    </row>
    <row r="4241" ht="15.75" customHeight="1" spans="1:7">
      <c r="A4241" s="139">
        <v>11068</v>
      </c>
      <c r="B4241" s="137" t="s">
        <v>4846</v>
      </c>
      <c r="C4241" s="137" t="s">
        <v>592</v>
      </c>
      <c r="D4241" s="137" t="s">
        <v>593</v>
      </c>
      <c r="E4241" s="139">
        <v>735.03</v>
      </c>
      <c r="F4241" s="138"/>
      <c r="G4241" s="138"/>
    </row>
    <row r="4242" ht="15.75" customHeight="1" spans="1:7">
      <c r="A4242" s="139">
        <v>7246</v>
      </c>
      <c r="B4242" s="137" t="s">
        <v>4847</v>
      </c>
      <c r="C4242" s="137" t="s">
        <v>592</v>
      </c>
      <c r="D4242" s="137" t="s">
        <v>639</v>
      </c>
      <c r="E4242" s="139">
        <v>33.47</v>
      </c>
      <c r="F4242" s="138"/>
      <c r="G4242" s="138"/>
    </row>
    <row r="4243" ht="15.75" customHeight="1" spans="1:7">
      <c r="A4243" s="139">
        <v>41097</v>
      </c>
      <c r="B4243" s="137" t="s">
        <v>4848</v>
      </c>
      <c r="C4243" s="137" t="s">
        <v>744</v>
      </c>
      <c r="D4243" s="137" t="s">
        <v>593</v>
      </c>
      <c r="E4243" s="139">
        <v>3451.62</v>
      </c>
      <c r="F4243" s="138"/>
      <c r="G4243" s="138"/>
    </row>
    <row r="4244" ht="15.75" customHeight="1" spans="1:7">
      <c r="A4244" s="139">
        <v>12869</v>
      </c>
      <c r="B4244" s="137" t="s">
        <v>4849</v>
      </c>
      <c r="C4244" s="137" t="s">
        <v>742</v>
      </c>
      <c r="D4244" s="137" t="s">
        <v>593</v>
      </c>
      <c r="E4244" s="139">
        <v>19.72</v>
      </c>
      <c r="F4244" s="138"/>
      <c r="G4244" s="138"/>
    </row>
    <row r="4245" ht="15.75" customHeight="1" spans="1:7">
      <c r="A4245" s="139">
        <v>1574</v>
      </c>
      <c r="B4245" s="137" t="s">
        <v>4850</v>
      </c>
      <c r="C4245" s="137" t="s">
        <v>592</v>
      </c>
      <c r="D4245" s="137" t="s">
        <v>593</v>
      </c>
      <c r="E4245" s="139">
        <v>2.27</v>
      </c>
      <c r="F4245" s="138"/>
      <c r="G4245" s="138"/>
    </row>
    <row r="4246" ht="15.75" customHeight="1" spans="1:7">
      <c r="A4246" s="139">
        <v>1581</v>
      </c>
      <c r="B4246" s="137" t="s">
        <v>4851</v>
      </c>
      <c r="C4246" s="137" t="s">
        <v>592</v>
      </c>
      <c r="D4246" s="137" t="s">
        <v>593</v>
      </c>
      <c r="E4246" s="139">
        <v>15.76</v>
      </c>
      <c r="F4246" s="138"/>
      <c r="G4246" s="138"/>
    </row>
    <row r="4247" ht="15.75" customHeight="1" spans="1:7">
      <c r="A4247" s="139">
        <v>1575</v>
      </c>
      <c r="B4247" s="137" t="s">
        <v>4852</v>
      </c>
      <c r="C4247" s="137" t="s">
        <v>592</v>
      </c>
      <c r="D4247" s="137" t="s">
        <v>593</v>
      </c>
      <c r="E4247" s="139">
        <v>2.7</v>
      </c>
      <c r="F4247" s="138"/>
      <c r="G4247" s="138"/>
    </row>
    <row r="4248" ht="15.75" customHeight="1" spans="1:7">
      <c r="A4248" s="139">
        <v>1570</v>
      </c>
      <c r="B4248" s="137" t="s">
        <v>4853</v>
      </c>
      <c r="C4248" s="137" t="s">
        <v>592</v>
      </c>
      <c r="D4248" s="137" t="s">
        <v>593</v>
      </c>
      <c r="E4248" s="139">
        <v>1.35</v>
      </c>
      <c r="F4248" s="138"/>
      <c r="G4248" s="138"/>
    </row>
    <row r="4249" ht="15.75" customHeight="1" spans="1:7">
      <c r="A4249" s="139">
        <v>1576</v>
      </c>
      <c r="B4249" s="137" t="s">
        <v>4854</v>
      </c>
      <c r="C4249" s="137" t="s">
        <v>592</v>
      </c>
      <c r="D4249" s="137" t="s">
        <v>593</v>
      </c>
      <c r="E4249" s="139">
        <v>3.73</v>
      </c>
      <c r="F4249" s="138"/>
      <c r="G4249" s="138"/>
    </row>
    <row r="4250" ht="15.75" customHeight="1" spans="1:7">
      <c r="A4250" s="139">
        <v>1577</v>
      </c>
      <c r="B4250" s="137" t="s">
        <v>4855</v>
      </c>
      <c r="C4250" s="137" t="s">
        <v>592</v>
      </c>
      <c r="D4250" s="137" t="s">
        <v>593</v>
      </c>
      <c r="E4250" s="139">
        <v>4.21</v>
      </c>
      <c r="F4250" s="138"/>
      <c r="G4250" s="138"/>
    </row>
    <row r="4251" ht="15.75" customHeight="1" spans="1:7">
      <c r="A4251" s="139">
        <v>1571</v>
      </c>
      <c r="B4251" s="137" t="s">
        <v>4856</v>
      </c>
      <c r="C4251" s="137" t="s">
        <v>592</v>
      </c>
      <c r="D4251" s="137" t="s">
        <v>593</v>
      </c>
      <c r="E4251" s="139">
        <v>1.76</v>
      </c>
      <c r="F4251" s="138"/>
      <c r="G4251" s="138"/>
    </row>
    <row r="4252" ht="15.75" customHeight="1" spans="1:7">
      <c r="A4252" s="139">
        <v>1578</v>
      </c>
      <c r="B4252" s="137" t="s">
        <v>4857</v>
      </c>
      <c r="C4252" s="137" t="s">
        <v>592</v>
      </c>
      <c r="D4252" s="137" t="s">
        <v>593</v>
      </c>
      <c r="E4252" s="139">
        <v>7.3</v>
      </c>
      <c r="F4252" s="138"/>
      <c r="G4252" s="138"/>
    </row>
    <row r="4253" ht="15.75" customHeight="1" spans="1:7">
      <c r="A4253" s="139">
        <v>1573</v>
      </c>
      <c r="B4253" s="137" t="s">
        <v>4858</v>
      </c>
      <c r="C4253" s="137" t="s">
        <v>592</v>
      </c>
      <c r="D4253" s="137" t="s">
        <v>593</v>
      </c>
      <c r="E4253" s="139">
        <v>2.1</v>
      </c>
      <c r="F4253" s="138"/>
      <c r="G4253" s="138"/>
    </row>
    <row r="4254" ht="15.75" customHeight="1" spans="1:7">
      <c r="A4254" s="139">
        <v>1579</v>
      </c>
      <c r="B4254" s="137" t="s">
        <v>4859</v>
      </c>
      <c r="C4254" s="137" t="s">
        <v>592</v>
      </c>
      <c r="D4254" s="137" t="s">
        <v>593</v>
      </c>
      <c r="E4254" s="139">
        <v>9.1</v>
      </c>
      <c r="F4254" s="138"/>
      <c r="G4254" s="138"/>
    </row>
    <row r="4255" ht="15.75" customHeight="1" spans="1:7">
      <c r="A4255" s="139">
        <v>1580</v>
      </c>
      <c r="B4255" s="137" t="s">
        <v>4860</v>
      </c>
      <c r="C4255" s="137" t="s">
        <v>592</v>
      </c>
      <c r="D4255" s="137" t="s">
        <v>593</v>
      </c>
      <c r="E4255" s="139">
        <v>11.2</v>
      </c>
      <c r="F4255" s="138"/>
      <c r="G4255" s="138"/>
    </row>
    <row r="4256" ht="15.75" customHeight="1" spans="1:7">
      <c r="A4256" s="139">
        <v>39321</v>
      </c>
      <c r="B4256" s="137" t="s">
        <v>4861</v>
      </c>
      <c r="C4256" s="137" t="s">
        <v>592</v>
      </c>
      <c r="D4256" s="137" t="s">
        <v>593</v>
      </c>
      <c r="E4256" s="139">
        <v>17.83</v>
      </c>
      <c r="F4256" s="138"/>
      <c r="G4256" s="138"/>
    </row>
    <row r="4257" ht="15.75" customHeight="1" spans="1:7">
      <c r="A4257" s="139">
        <v>39319</v>
      </c>
      <c r="B4257" s="137" t="s">
        <v>4862</v>
      </c>
      <c r="C4257" s="137" t="s">
        <v>592</v>
      </c>
      <c r="D4257" s="137" t="s">
        <v>593</v>
      </c>
      <c r="E4257" s="139">
        <v>7.42</v>
      </c>
      <c r="F4257" s="138"/>
      <c r="G4257" s="138"/>
    </row>
    <row r="4258" ht="15.75" customHeight="1" spans="1:7">
      <c r="A4258" s="139">
        <v>39320</v>
      </c>
      <c r="B4258" s="137" t="s">
        <v>4863</v>
      </c>
      <c r="C4258" s="137" t="s">
        <v>592</v>
      </c>
      <c r="D4258" s="137" t="s">
        <v>593</v>
      </c>
      <c r="E4258" s="139">
        <v>14.27</v>
      </c>
      <c r="F4258" s="138"/>
      <c r="G4258" s="138"/>
    </row>
    <row r="4259" ht="15.75" customHeight="1" spans="1:7">
      <c r="A4259" s="139">
        <v>1591</v>
      </c>
      <c r="B4259" s="137" t="s">
        <v>4864</v>
      </c>
      <c r="C4259" s="137" t="s">
        <v>592</v>
      </c>
      <c r="D4259" s="137" t="s">
        <v>593</v>
      </c>
      <c r="E4259" s="139">
        <v>34.75</v>
      </c>
      <c r="F4259" s="138"/>
      <c r="G4259" s="138"/>
    </row>
    <row r="4260" ht="15.75" customHeight="1" spans="1:7">
      <c r="A4260" s="139">
        <v>1547</v>
      </c>
      <c r="B4260" s="137" t="s">
        <v>4865</v>
      </c>
      <c r="C4260" s="137" t="s">
        <v>592</v>
      </c>
      <c r="D4260" s="137" t="s">
        <v>593</v>
      </c>
      <c r="E4260" s="139">
        <v>182.07</v>
      </c>
      <c r="F4260" s="138"/>
      <c r="G4260" s="138"/>
    </row>
    <row r="4261" ht="15.75" customHeight="1" spans="1:7">
      <c r="A4261" s="139">
        <v>38196</v>
      </c>
      <c r="B4261" s="137" t="s">
        <v>4866</v>
      </c>
      <c r="C4261" s="137" t="s">
        <v>592</v>
      </c>
      <c r="D4261" s="137" t="s">
        <v>593</v>
      </c>
      <c r="E4261" s="139">
        <v>35.46</v>
      </c>
      <c r="F4261" s="138"/>
      <c r="G4261" s="138"/>
    </row>
    <row r="4262" ht="15.75" customHeight="1" spans="1:7">
      <c r="A4262" s="139">
        <v>1543</v>
      </c>
      <c r="B4262" s="137" t="s">
        <v>4867</v>
      </c>
      <c r="C4262" s="137" t="s">
        <v>592</v>
      </c>
      <c r="D4262" s="137" t="s">
        <v>593</v>
      </c>
      <c r="E4262" s="139">
        <v>37.68</v>
      </c>
      <c r="F4262" s="138"/>
      <c r="G4262" s="138"/>
    </row>
    <row r="4263" ht="15.75" customHeight="1" spans="1:7">
      <c r="A4263" s="139">
        <v>1585</v>
      </c>
      <c r="B4263" s="137" t="s">
        <v>4868</v>
      </c>
      <c r="C4263" s="137" t="s">
        <v>592</v>
      </c>
      <c r="D4263" s="137" t="s">
        <v>593</v>
      </c>
      <c r="E4263" s="139">
        <v>7.3</v>
      </c>
      <c r="F4263" s="138"/>
      <c r="G4263" s="138"/>
    </row>
    <row r="4264" ht="15.75" customHeight="1" spans="1:7">
      <c r="A4264" s="139">
        <v>1593</v>
      </c>
      <c r="B4264" s="137" t="s">
        <v>4869</v>
      </c>
      <c r="C4264" s="137" t="s">
        <v>592</v>
      </c>
      <c r="D4264" s="137" t="s">
        <v>593</v>
      </c>
      <c r="E4264" s="139">
        <v>38.75</v>
      </c>
      <c r="F4264" s="138"/>
      <c r="G4264" s="138"/>
    </row>
    <row r="4265" ht="15.75" customHeight="1" spans="1:7">
      <c r="A4265" s="139">
        <v>11838</v>
      </c>
      <c r="B4265" s="137" t="s">
        <v>4870</v>
      </c>
      <c r="C4265" s="137" t="s">
        <v>592</v>
      </c>
      <c r="D4265" s="137" t="s">
        <v>593</v>
      </c>
      <c r="E4265" s="139">
        <v>51.14</v>
      </c>
      <c r="F4265" s="138"/>
      <c r="G4265" s="138"/>
    </row>
    <row r="4266" ht="15.75" customHeight="1" spans="1:7">
      <c r="A4266" s="139">
        <v>1594</v>
      </c>
      <c r="B4266" s="137" t="s">
        <v>4871</v>
      </c>
      <c r="C4266" s="137" t="s">
        <v>592</v>
      </c>
      <c r="D4266" s="137" t="s">
        <v>593</v>
      </c>
      <c r="E4266" s="139">
        <v>51.7</v>
      </c>
      <c r="F4266" s="138"/>
      <c r="G4266" s="138"/>
    </row>
    <row r="4267" ht="15.75" customHeight="1" spans="1:7">
      <c r="A4267" s="139">
        <v>1586</v>
      </c>
      <c r="B4267" s="137" t="s">
        <v>4872</v>
      </c>
      <c r="C4267" s="137" t="s">
        <v>592</v>
      </c>
      <c r="D4267" s="137" t="s">
        <v>593</v>
      </c>
      <c r="E4267" s="139">
        <v>9.23</v>
      </c>
      <c r="F4267" s="138"/>
      <c r="G4267" s="138"/>
    </row>
    <row r="4268" ht="15.75" customHeight="1" spans="1:7">
      <c r="A4268" s="139">
        <v>11839</v>
      </c>
      <c r="B4268" s="137" t="s">
        <v>4873</v>
      </c>
      <c r="C4268" s="137" t="s">
        <v>592</v>
      </c>
      <c r="D4268" s="137" t="s">
        <v>593</v>
      </c>
      <c r="E4268" s="139">
        <v>74.41</v>
      </c>
      <c r="F4268" s="138"/>
      <c r="G4268" s="138"/>
    </row>
    <row r="4269" ht="15.75" customHeight="1" spans="1:7">
      <c r="A4269" s="139">
        <v>1587</v>
      </c>
      <c r="B4269" s="137" t="s">
        <v>4874</v>
      </c>
      <c r="C4269" s="137" t="s">
        <v>592</v>
      </c>
      <c r="D4269" s="137" t="s">
        <v>593</v>
      </c>
      <c r="E4269" s="139">
        <v>9.4</v>
      </c>
      <c r="F4269" s="138"/>
      <c r="G4269" s="138"/>
    </row>
    <row r="4270" ht="15.75" customHeight="1" spans="1:7">
      <c r="A4270" s="139">
        <v>1545</v>
      </c>
      <c r="B4270" s="137" t="s">
        <v>4875</v>
      </c>
      <c r="C4270" s="137" t="s">
        <v>592</v>
      </c>
      <c r="D4270" s="137" t="s">
        <v>593</v>
      </c>
      <c r="E4270" s="139">
        <v>89.28</v>
      </c>
      <c r="F4270" s="138"/>
      <c r="G4270" s="138"/>
    </row>
    <row r="4271" ht="15.75" customHeight="1" spans="1:7">
      <c r="A4271" s="139">
        <v>1588</v>
      </c>
      <c r="B4271" s="137" t="s">
        <v>4876</v>
      </c>
      <c r="C4271" s="137" t="s">
        <v>592</v>
      </c>
      <c r="D4271" s="137" t="s">
        <v>593</v>
      </c>
      <c r="E4271" s="139">
        <v>12.9</v>
      </c>
      <c r="F4271" s="138"/>
      <c r="G4271" s="138"/>
    </row>
    <row r="4272" ht="15.75" customHeight="1" spans="1:7">
      <c r="A4272" s="139">
        <v>1535</v>
      </c>
      <c r="B4272" s="137" t="s">
        <v>4877</v>
      </c>
      <c r="C4272" s="137" t="s">
        <v>592</v>
      </c>
      <c r="D4272" s="137" t="s">
        <v>593</v>
      </c>
      <c r="E4272" s="139">
        <v>7.43</v>
      </c>
      <c r="F4272" s="138"/>
      <c r="G4272" s="138"/>
    </row>
    <row r="4273" ht="15.75" customHeight="1" spans="1:7">
      <c r="A4273" s="139">
        <v>1589</v>
      </c>
      <c r="B4273" s="137" t="s">
        <v>4878</v>
      </c>
      <c r="C4273" s="137" t="s">
        <v>592</v>
      </c>
      <c r="D4273" s="137" t="s">
        <v>593</v>
      </c>
      <c r="E4273" s="139">
        <v>13.31</v>
      </c>
      <c r="F4273" s="138"/>
      <c r="G4273" s="138"/>
    </row>
    <row r="4274" ht="15.75" customHeight="1" spans="1:7">
      <c r="A4274" s="139">
        <v>1546</v>
      </c>
      <c r="B4274" s="137" t="s">
        <v>4879</v>
      </c>
      <c r="C4274" s="137" t="s">
        <v>592</v>
      </c>
      <c r="D4274" s="137" t="s">
        <v>593</v>
      </c>
      <c r="E4274" s="139">
        <v>150.67</v>
      </c>
      <c r="F4274" s="138"/>
      <c r="G4274" s="138"/>
    </row>
    <row r="4275" ht="15.75" customHeight="1" spans="1:7">
      <c r="A4275" s="139">
        <v>1590</v>
      </c>
      <c r="B4275" s="137" t="s">
        <v>4880</v>
      </c>
      <c r="C4275" s="137" t="s">
        <v>592</v>
      </c>
      <c r="D4275" s="137" t="s">
        <v>593</v>
      </c>
      <c r="E4275" s="139">
        <v>23.43</v>
      </c>
      <c r="F4275" s="138"/>
      <c r="G4275" s="138"/>
    </row>
    <row r="4276" ht="15.75" customHeight="1" spans="1:7">
      <c r="A4276" s="139">
        <v>1542</v>
      </c>
      <c r="B4276" s="137" t="s">
        <v>4881</v>
      </c>
      <c r="C4276" s="137" t="s">
        <v>592</v>
      </c>
      <c r="D4276" s="137" t="s">
        <v>593</v>
      </c>
      <c r="E4276" s="139">
        <v>31.04</v>
      </c>
      <c r="F4276" s="138"/>
      <c r="G4276" s="138"/>
    </row>
    <row r="4277" ht="15.75" customHeight="1" spans="1:7">
      <c r="A4277" s="139">
        <v>38415</v>
      </c>
      <c r="B4277" s="137" t="s">
        <v>4882</v>
      </c>
      <c r="C4277" s="137" t="s">
        <v>592</v>
      </c>
      <c r="D4277" s="137" t="s">
        <v>593</v>
      </c>
      <c r="E4277" s="139">
        <v>853.6</v>
      </c>
      <c r="F4277" s="138"/>
      <c r="G4277" s="138"/>
    </row>
    <row r="4278" ht="15.75" customHeight="1" spans="1:7">
      <c r="A4278" s="139">
        <v>38414</v>
      </c>
      <c r="B4278" s="137" t="s">
        <v>4883</v>
      </c>
      <c r="C4278" s="137" t="s">
        <v>592</v>
      </c>
      <c r="D4278" s="137" t="s">
        <v>593</v>
      </c>
      <c r="E4278" s="139">
        <v>1198.04</v>
      </c>
      <c r="F4278" s="138"/>
      <c r="G4278" s="138"/>
    </row>
    <row r="4279" ht="15.75" customHeight="1" spans="1:7">
      <c r="A4279" s="139">
        <v>38128</v>
      </c>
      <c r="B4279" s="137" t="s">
        <v>4884</v>
      </c>
      <c r="C4279" s="137" t="s">
        <v>642</v>
      </c>
      <c r="D4279" s="137" t="s">
        <v>599</v>
      </c>
      <c r="E4279" s="139">
        <v>0.62</v>
      </c>
      <c r="F4279" s="138"/>
      <c r="G4279" s="138"/>
    </row>
    <row r="4280" ht="15.75" customHeight="1" spans="1:7">
      <c r="A4280" s="139">
        <v>7253</v>
      </c>
      <c r="B4280" s="137" t="s">
        <v>4885</v>
      </c>
      <c r="C4280" s="137" t="s">
        <v>740</v>
      </c>
      <c r="D4280" s="137" t="s">
        <v>593</v>
      </c>
      <c r="E4280" s="139">
        <v>132.85</v>
      </c>
      <c r="F4280" s="138"/>
      <c r="G4280" s="138"/>
    </row>
    <row r="4281" ht="15.75" customHeight="1" spans="1:7">
      <c r="A4281" s="139">
        <v>4806</v>
      </c>
      <c r="B4281" s="137" t="s">
        <v>4886</v>
      </c>
      <c r="C4281" s="137" t="s">
        <v>474</v>
      </c>
      <c r="D4281" s="137" t="s">
        <v>593</v>
      </c>
      <c r="E4281" s="139">
        <v>23.87</v>
      </c>
      <c r="F4281" s="138"/>
      <c r="G4281" s="138"/>
    </row>
    <row r="4282" ht="15.75" customHeight="1" spans="1:7">
      <c r="A4282" s="139">
        <v>34401</v>
      </c>
      <c r="B4282" s="137" t="s">
        <v>4887</v>
      </c>
      <c r="C4282" s="137" t="s">
        <v>592</v>
      </c>
      <c r="D4282" s="137" t="s">
        <v>593</v>
      </c>
      <c r="E4282" s="139">
        <v>1.19</v>
      </c>
      <c r="F4282" s="138"/>
      <c r="G4282" s="138"/>
    </row>
    <row r="4283" ht="15.75" customHeight="1" spans="1:7">
      <c r="A4283" s="139">
        <v>7260</v>
      </c>
      <c r="B4283" s="137" t="s">
        <v>4888</v>
      </c>
      <c r="C4283" s="137" t="s">
        <v>592</v>
      </c>
      <c r="D4283" s="137" t="s">
        <v>593</v>
      </c>
      <c r="E4283" s="139">
        <v>1.06</v>
      </c>
      <c r="F4283" s="138"/>
      <c r="G4283" s="138"/>
    </row>
    <row r="4284" ht="15.75" customHeight="1" spans="1:7">
      <c r="A4284" s="139">
        <v>7256</v>
      </c>
      <c r="B4284" s="137" t="s">
        <v>4889</v>
      </c>
      <c r="C4284" s="137" t="s">
        <v>592</v>
      </c>
      <c r="D4284" s="137" t="s">
        <v>593</v>
      </c>
      <c r="E4284" s="139">
        <v>1.05</v>
      </c>
      <c r="F4284" s="138"/>
      <c r="G4284" s="138"/>
    </row>
    <row r="4285" ht="15.75" customHeight="1" spans="1:7">
      <c r="A4285" s="139">
        <v>7258</v>
      </c>
      <c r="B4285" s="137" t="s">
        <v>4890</v>
      </c>
      <c r="C4285" s="137" t="s">
        <v>592</v>
      </c>
      <c r="D4285" s="137" t="s">
        <v>593</v>
      </c>
      <c r="E4285" s="139">
        <v>0.43</v>
      </c>
      <c r="F4285" s="138"/>
      <c r="G4285" s="138"/>
    </row>
    <row r="4286" ht="15.75" customHeight="1" spans="1:7">
      <c r="A4286" s="139">
        <v>34400</v>
      </c>
      <c r="B4286" s="137" t="s">
        <v>4891</v>
      </c>
      <c r="C4286" s="137" t="s">
        <v>592</v>
      </c>
      <c r="D4286" s="137" t="s">
        <v>593</v>
      </c>
      <c r="E4286" s="139">
        <v>1.84</v>
      </c>
      <c r="F4286" s="138"/>
      <c r="G4286" s="138"/>
    </row>
    <row r="4287" ht="15.75" customHeight="1" spans="1:7">
      <c r="A4287" s="139">
        <v>10617</v>
      </c>
      <c r="B4287" s="137" t="s">
        <v>4892</v>
      </c>
      <c r="C4287" s="137" t="s">
        <v>592</v>
      </c>
      <c r="D4287" s="137" t="s">
        <v>593</v>
      </c>
      <c r="E4287" s="139">
        <v>3.51</v>
      </c>
      <c r="F4287" s="138"/>
      <c r="G4287" s="138"/>
    </row>
    <row r="4288" ht="15.75" customHeight="1" spans="1:7">
      <c r="A4288" s="139">
        <v>44261</v>
      </c>
      <c r="B4288" s="137" t="s">
        <v>4893</v>
      </c>
      <c r="C4288" s="137" t="s">
        <v>592</v>
      </c>
      <c r="D4288" s="137" t="s">
        <v>593</v>
      </c>
      <c r="E4288" s="139">
        <v>118.49</v>
      </c>
      <c r="F4288" s="138"/>
      <c r="G4288" s="138"/>
    </row>
    <row r="4289" ht="15.75" customHeight="1" spans="1:7">
      <c r="A4289" s="139">
        <v>7274</v>
      </c>
      <c r="B4289" s="137" t="s">
        <v>4894</v>
      </c>
      <c r="C4289" s="137" t="s">
        <v>592</v>
      </c>
      <c r="D4289" s="137" t="s">
        <v>593</v>
      </c>
      <c r="E4289" s="139">
        <v>57.36</v>
      </c>
      <c r="F4289" s="138"/>
      <c r="G4289" s="138"/>
    </row>
    <row r="4290" ht="15.75" customHeight="1" spans="1:7">
      <c r="A4290" s="139">
        <v>44326</v>
      </c>
      <c r="B4290" s="137" t="s">
        <v>4895</v>
      </c>
      <c r="C4290" s="137" t="s">
        <v>592</v>
      </c>
      <c r="D4290" s="137" t="s">
        <v>593</v>
      </c>
      <c r="E4290" s="139">
        <v>1238.95</v>
      </c>
      <c r="F4290" s="138"/>
      <c r="G4290" s="138"/>
    </row>
    <row r="4291" ht="15.75" customHeight="1" spans="1:7">
      <c r="A4291" s="139">
        <v>154</v>
      </c>
      <c r="B4291" s="137" t="s">
        <v>4896</v>
      </c>
      <c r="C4291" s="137" t="s">
        <v>644</v>
      </c>
      <c r="D4291" s="137" t="s">
        <v>593</v>
      </c>
      <c r="E4291" s="139">
        <v>82.03</v>
      </c>
      <c r="F4291" s="138"/>
      <c r="G4291" s="138"/>
    </row>
    <row r="4292" ht="15.75" customHeight="1" spans="1:7">
      <c r="A4292" s="139">
        <v>38121</v>
      </c>
      <c r="B4292" s="137" t="s">
        <v>4897</v>
      </c>
      <c r="C4292" s="137" t="s">
        <v>644</v>
      </c>
      <c r="D4292" s="137" t="s">
        <v>593</v>
      </c>
      <c r="E4292" s="139">
        <v>21.51</v>
      </c>
      <c r="F4292" s="138"/>
      <c r="G4292" s="138"/>
    </row>
    <row r="4293" ht="15.75" customHeight="1" spans="1:7">
      <c r="A4293" s="139">
        <v>43776</v>
      </c>
      <c r="B4293" s="137" t="s">
        <v>4898</v>
      </c>
      <c r="C4293" s="137" t="s">
        <v>644</v>
      </c>
      <c r="D4293" s="137" t="s">
        <v>593</v>
      </c>
      <c r="E4293" s="139">
        <v>30.16</v>
      </c>
      <c r="F4293" s="138"/>
      <c r="G4293" s="138"/>
    </row>
    <row r="4294" ht="15.75" customHeight="1" spans="1:7">
      <c r="A4294" s="139">
        <v>7343</v>
      </c>
      <c r="B4294" s="137" t="s">
        <v>4899</v>
      </c>
      <c r="C4294" s="137" t="s">
        <v>644</v>
      </c>
      <c r="D4294" s="137" t="s">
        <v>593</v>
      </c>
      <c r="E4294" s="139">
        <v>19.03</v>
      </c>
      <c r="F4294" s="138"/>
      <c r="G4294" s="138"/>
    </row>
    <row r="4295" ht="15.75" customHeight="1" spans="1:7">
      <c r="A4295" s="139">
        <v>7348</v>
      </c>
      <c r="B4295" s="137" t="s">
        <v>4900</v>
      </c>
      <c r="C4295" s="137" t="s">
        <v>644</v>
      </c>
      <c r="D4295" s="137" t="s">
        <v>593</v>
      </c>
      <c r="E4295" s="139">
        <v>22.49</v>
      </c>
      <c r="F4295" s="138"/>
      <c r="G4295" s="138"/>
    </row>
    <row r="4296" ht="15.75" customHeight="1" spans="1:7">
      <c r="A4296" s="139">
        <v>7313</v>
      </c>
      <c r="B4296" s="137" t="s">
        <v>4901</v>
      </c>
      <c r="C4296" s="137" t="s">
        <v>644</v>
      </c>
      <c r="D4296" s="137" t="s">
        <v>593</v>
      </c>
      <c r="E4296" s="139">
        <v>22.09</v>
      </c>
      <c r="F4296" s="138"/>
      <c r="G4296" s="138"/>
    </row>
    <row r="4297" ht="15.75" customHeight="1" spans="1:7">
      <c r="A4297" s="139">
        <v>7319</v>
      </c>
      <c r="B4297" s="137" t="s">
        <v>4902</v>
      </c>
      <c r="C4297" s="137" t="s">
        <v>644</v>
      </c>
      <c r="D4297" s="137" t="s">
        <v>593</v>
      </c>
      <c r="E4297" s="139">
        <v>12.64</v>
      </c>
      <c r="F4297" s="138"/>
      <c r="G4297" s="138"/>
    </row>
    <row r="4298" ht="15.75" customHeight="1" spans="1:7">
      <c r="A4298" s="139">
        <v>7314</v>
      </c>
      <c r="B4298" s="137" t="s">
        <v>4903</v>
      </c>
      <c r="C4298" s="137" t="s">
        <v>644</v>
      </c>
      <c r="D4298" s="137" t="s">
        <v>593</v>
      </c>
      <c r="E4298" s="139">
        <v>85.18</v>
      </c>
      <c r="F4298" s="138"/>
      <c r="G4298" s="138"/>
    </row>
    <row r="4299" ht="15.75" customHeight="1" spans="1:7">
      <c r="A4299" s="139">
        <v>7304</v>
      </c>
      <c r="B4299" s="137" t="s">
        <v>4904</v>
      </c>
      <c r="C4299" s="137" t="s">
        <v>644</v>
      </c>
      <c r="D4299" s="137" t="s">
        <v>593</v>
      </c>
      <c r="E4299" s="139">
        <v>89.37</v>
      </c>
      <c r="F4299" s="138"/>
      <c r="G4299" s="138"/>
    </row>
    <row r="4300" ht="15.75" customHeight="1" spans="1:7">
      <c r="A4300" s="139">
        <v>43649</v>
      </c>
      <c r="B4300" s="137" t="s">
        <v>4905</v>
      </c>
      <c r="C4300" s="137" t="s">
        <v>644</v>
      </c>
      <c r="D4300" s="137" t="s">
        <v>593</v>
      </c>
      <c r="E4300" s="139">
        <v>46.22</v>
      </c>
      <c r="F4300" s="138"/>
      <c r="G4300" s="138"/>
    </row>
    <row r="4301" ht="15.75" customHeight="1" spans="1:7">
      <c r="A4301" s="139">
        <v>43650</v>
      </c>
      <c r="B4301" s="137" t="s">
        <v>4906</v>
      </c>
      <c r="C4301" s="137" t="s">
        <v>644</v>
      </c>
      <c r="D4301" s="137" t="s">
        <v>593</v>
      </c>
      <c r="E4301" s="139">
        <v>43.68</v>
      </c>
      <c r="F4301" s="138"/>
      <c r="G4301" s="138"/>
    </row>
    <row r="4302" ht="15.75" customHeight="1" spans="1:7">
      <c r="A4302" s="139">
        <v>7311</v>
      </c>
      <c r="B4302" s="137" t="s">
        <v>4907</v>
      </c>
      <c r="C4302" s="137" t="s">
        <v>644</v>
      </c>
      <c r="D4302" s="137" t="s">
        <v>593</v>
      </c>
      <c r="E4302" s="139">
        <v>44.74</v>
      </c>
      <c r="F4302" s="138"/>
      <c r="G4302" s="138"/>
    </row>
    <row r="4303" ht="15.75" customHeight="1" spans="1:7">
      <c r="A4303" s="139">
        <v>7292</v>
      </c>
      <c r="B4303" s="137" t="s">
        <v>4908</v>
      </c>
      <c r="C4303" s="137" t="s">
        <v>644</v>
      </c>
      <c r="D4303" s="137" t="s">
        <v>599</v>
      </c>
      <c r="E4303" s="139">
        <v>43.32</v>
      </c>
      <c r="F4303" s="138"/>
      <c r="G4303" s="138"/>
    </row>
    <row r="4304" ht="15.75" customHeight="1" spans="1:7">
      <c r="A4304" s="139">
        <v>7293</v>
      </c>
      <c r="B4304" s="137" t="s">
        <v>4909</v>
      </c>
      <c r="C4304" s="137" t="s">
        <v>644</v>
      </c>
      <c r="D4304" s="137" t="s">
        <v>593</v>
      </c>
      <c r="E4304" s="139">
        <v>47.92</v>
      </c>
      <c r="F4304" s="138"/>
      <c r="G4304" s="138"/>
    </row>
    <row r="4305" ht="15.75" customHeight="1" spans="1:7">
      <c r="A4305" s="139">
        <v>7306</v>
      </c>
      <c r="B4305" s="137" t="s">
        <v>4910</v>
      </c>
      <c r="C4305" s="137" t="s">
        <v>644</v>
      </c>
      <c r="D4305" s="137" t="s">
        <v>593</v>
      </c>
      <c r="E4305" s="139">
        <v>52.89</v>
      </c>
      <c r="F4305" s="138"/>
      <c r="G4305" s="138"/>
    </row>
    <row r="4306" ht="15.75" customHeight="1" spans="1:7">
      <c r="A4306" s="139">
        <v>7288</v>
      </c>
      <c r="B4306" s="137" t="s">
        <v>4911</v>
      </c>
      <c r="C4306" s="137" t="s">
        <v>644</v>
      </c>
      <c r="D4306" s="137" t="s">
        <v>593</v>
      </c>
      <c r="E4306" s="139">
        <v>43.91</v>
      </c>
      <c r="F4306" s="138"/>
      <c r="G4306" s="138"/>
    </row>
    <row r="4307" ht="15.75" customHeight="1" spans="1:7">
      <c r="A4307" s="139">
        <v>43625</v>
      </c>
      <c r="B4307" s="137" t="s">
        <v>4912</v>
      </c>
      <c r="C4307" s="137" t="s">
        <v>644</v>
      </c>
      <c r="D4307" s="137" t="s">
        <v>593</v>
      </c>
      <c r="E4307" s="139">
        <v>35.46</v>
      </c>
      <c r="F4307" s="138"/>
      <c r="G4307" s="138"/>
    </row>
    <row r="4308" ht="15.75" customHeight="1" spans="1:7">
      <c r="A4308" s="139">
        <v>43647</v>
      </c>
      <c r="B4308" s="137" t="s">
        <v>4913</v>
      </c>
      <c r="C4308" s="137" t="s">
        <v>644</v>
      </c>
      <c r="D4308" s="137" t="s">
        <v>593</v>
      </c>
      <c r="E4308" s="139">
        <v>32.21</v>
      </c>
      <c r="F4308" s="138"/>
      <c r="G4308" s="138"/>
    </row>
    <row r="4309" ht="15.75" customHeight="1" spans="1:7">
      <c r="A4309" s="139">
        <v>43648</v>
      </c>
      <c r="B4309" s="137" t="s">
        <v>4914</v>
      </c>
      <c r="C4309" s="137" t="s">
        <v>644</v>
      </c>
      <c r="D4309" s="137" t="s">
        <v>593</v>
      </c>
      <c r="E4309" s="139">
        <v>31.08</v>
      </c>
      <c r="F4309" s="138"/>
      <c r="G4309" s="138"/>
    </row>
    <row r="4310" ht="15.75" customHeight="1" spans="1:7">
      <c r="A4310" s="139">
        <v>35693</v>
      </c>
      <c r="B4310" s="137" t="s">
        <v>4915</v>
      </c>
      <c r="C4310" s="137" t="s">
        <v>644</v>
      </c>
      <c r="D4310" s="137" t="s">
        <v>593</v>
      </c>
      <c r="E4310" s="139">
        <v>13.99</v>
      </c>
      <c r="F4310" s="138"/>
      <c r="G4310" s="138"/>
    </row>
    <row r="4311" ht="15.75" customHeight="1" spans="1:7">
      <c r="A4311" s="139">
        <v>7356</v>
      </c>
      <c r="B4311" s="137" t="s">
        <v>4916</v>
      </c>
      <c r="C4311" s="137" t="s">
        <v>644</v>
      </c>
      <c r="D4311" s="137" t="s">
        <v>599</v>
      </c>
      <c r="E4311" s="139">
        <v>33.54</v>
      </c>
      <c r="F4311" s="138"/>
      <c r="G4311" s="138"/>
    </row>
    <row r="4312" ht="15.75" customHeight="1" spans="1:7">
      <c r="A4312" s="139">
        <v>35692</v>
      </c>
      <c r="B4312" s="137" t="s">
        <v>4917</v>
      </c>
      <c r="C4312" s="137" t="s">
        <v>644</v>
      </c>
      <c r="D4312" s="137" t="s">
        <v>593</v>
      </c>
      <c r="E4312" s="139">
        <v>21.95</v>
      </c>
      <c r="F4312" s="138"/>
      <c r="G4312" s="138"/>
    </row>
    <row r="4313" ht="15.75" customHeight="1" spans="1:7">
      <c r="A4313" s="139">
        <v>43624</v>
      </c>
      <c r="B4313" s="137" t="s">
        <v>4918</v>
      </c>
      <c r="C4313" s="137" t="s">
        <v>644</v>
      </c>
      <c r="D4313" s="137" t="s">
        <v>593</v>
      </c>
      <c r="E4313" s="139">
        <v>40.88</v>
      </c>
      <c r="F4313" s="138"/>
      <c r="G4313" s="138"/>
    </row>
    <row r="4314" ht="15.75" customHeight="1" spans="1:7">
      <c r="A4314" s="139">
        <v>7342</v>
      </c>
      <c r="B4314" s="137" t="s">
        <v>4919</v>
      </c>
      <c r="C4314" s="137" t="s">
        <v>642</v>
      </c>
      <c r="D4314" s="137" t="s">
        <v>593</v>
      </c>
      <c r="E4314" s="139">
        <v>2.42</v>
      </c>
      <c r="F4314" s="138"/>
      <c r="G4314" s="138"/>
    </row>
    <row r="4315" ht="15.75" customHeight="1" spans="1:7">
      <c r="A4315" s="139">
        <v>7350</v>
      </c>
      <c r="B4315" s="137" t="s">
        <v>4920</v>
      </c>
      <c r="C4315" s="137" t="s">
        <v>644</v>
      </c>
      <c r="D4315" s="137" t="s">
        <v>593</v>
      </c>
      <c r="E4315" s="139">
        <v>48.41</v>
      </c>
      <c r="F4315" s="138"/>
      <c r="G4315" s="138"/>
    </row>
    <row r="4316" ht="15.75" customHeight="1" spans="1:7">
      <c r="A4316" s="139">
        <v>39574</v>
      </c>
      <c r="B4316" s="137" t="s">
        <v>4921</v>
      </c>
      <c r="C4316" s="137" t="s">
        <v>592</v>
      </c>
      <c r="D4316" s="137" t="s">
        <v>593</v>
      </c>
      <c r="E4316" s="139">
        <v>4.02</v>
      </c>
      <c r="F4316" s="138"/>
      <c r="G4316" s="138"/>
    </row>
    <row r="4317" ht="15.75" customHeight="1" spans="1:7">
      <c r="A4317" s="139">
        <v>11060</v>
      </c>
      <c r="B4317" s="137" t="s">
        <v>4922</v>
      </c>
      <c r="C4317" s="137" t="s">
        <v>592</v>
      </c>
      <c r="D4317" s="137" t="s">
        <v>593</v>
      </c>
      <c r="E4317" s="139">
        <v>34.75</v>
      </c>
      <c r="F4317" s="138"/>
      <c r="G4317" s="138"/>
    </row>
    <row r="4318" ht="15.75" customHeight="1" spans="1:7">
      <c r="A4318" s="139">
        <v>37401</v>
      </c>
      <c r="B4318" s="137" t="s">
        <v>4923</v>
      </c>
      <c r="C4318" s="137" t="s">
        <v>592</v>
      </c>
      <c r="D4318" s="137" t="s">
        <v>593</v>
      </c>
      <c r="E4318" s="139">
        <v>93.59</v>
      </c>
      <c r="F4318" s="138"/>
      <c r="G4318" s="138"/>
    </row>
    <row r="4319" ht="15.75" customHeight="1" spans="1:7">
      <c r="A4319" s="139">
        <v>7525</v>
      </c>
      <c r="B4319" s="137" t="s">
        <v>4924</v>
      </c>
      <c r="C4319" s="137" t="s">
        <v>592</v>
      </c>
      <c r="D4319" s="137" t="s">
        <v>593</v>
      </c>
      <c r="E4319" s="139">
        <v>49.19</v>
      </c>
      <c r="F4319" s="138"/>
      <c r="G4319" s="138"/>
    </row>
    <row r="4320" ht="15.75" customHeight="1" spans="1:7">
      <c r="A4320" s="139">
        <v>7524</v>
      </c>
      <c r="B4320" s="137" t="s">
        <v>4925</v>
      </c>
      <c r="C4320" s="137" t="s">
        <v>592</v>
      </c>
      <c r="D4320" s="137" t="s">
        <v>593</v>
      </c>
      <c r="E4320" s="139">
        <v>46.35</v>
      </c>
      <c r="F4320" s="138"/>
      <c r="G4320" s="138"/>
    </row>
    <row r="4321" ht="15.75" customHeight="1" spans="1:7">
      <c r="A4321" s="139">
        <v>38105</v>
      </c>
      <c r="B4321" s="137" t="s">
        <v>4926</v>
      </c>
      <c r="C4321" s="137" t="s">
        <v>592</v>
      </c>
      <c r="D4321" s="137" t="s">
        <v>593</v>
      </c>
      <c r="E4321" s="139">
        <v>11.91</v>
      </c>
      <c r="F4321" s="138"/>
      <c r="G4321" s="138"/>
    </row>
    <row r="4322" ht="15.75" customHeight="1" spans="1:7">
      <c r="A4322" s="139">
        <v>38084</v>
      </c>
      <c r="B4322" s="137" t="s">
        <v>4927</v>
      </c>
      <c r="C4322" s="137" t="s">
        <v>592</v>
      </c>
      <c r="D4322" s="137" t="s">
        <v>593</v>
      </c>
      <c r="E4322" s="139">
        <v>16.91</v>
      </c>
      <c r="F4322" s="138"/>
      <c r="G4322" s="138"/>
    </row>
    <row r="4323" ht="15.75" customHeight="1" spans="1:7">
      <c r="A4323" s="139">
        <v>38103</v>
      </c>
      <c r="B4323" s="137" t="s">
        <v>4928</v>
      </c>
      <c r="C4323" s="137" t="s">
        <v>592</v>
      </c>
      <c r="D4323" s="137" t="s">
        <v>593</v>
      </c>
      <c r="E4323" s="139">
        <v>17.87</v>
      </c>
      <c r="F4323" s="138"/>
      <c r="G4323" s="138"/>
    </row>
    <row r="4324" ht="15.75" customHeight="1" spans="1:7">
      <c r="A4324" s="139">
        <v>38082</v>
      </c>
      <c r="B4324" s="137" t="s">
        <v>4929</v>
      </c>
      <c r="C4324" s="137" t="s">
        <v>592</v>
      </c>
      <c r="D4324" s="137" t="s">
        <v>593</v>
      </c>
      <c r="E4324" s="139">
        <v>22.02</v>
      </c>
      <c r="F4324" s="138"/>
      <c r="G4324" s="138"/>
    </row>
    <row r="4325" ht="15.75" customHeight="1" spans="1:7">
      <c r="A4325" s="139">
        <v>38104</v>
      </c>
      <c r="B4325" s="137" t="s">
        <v>4930</v>
      </c>
      <c r="C4325" s="137" t="s">
        <v>592</v>
      </c>
      <c r="D4325" s="137" t="s">
        <v>593</v>
      </c>
      <c r="E4325" s="139">
        <v>35</v>
      </c>
      <c r="F4325" s="138"/>
      <c r="G4325" s="138"/>
    </row>
    <row r="4326" ht="15.75" customHeight="1" spans="1:7">
      <c r="A4326" s="139">
        <v>38083</v>
      </c>
      <c r="B4326" s="137" t="s">
        <v>4931</v>
      </c>
      <c r="C4326" s="137" t="s">
        <v>592</v>
      </c>
      <c r="D4326" s="137" t="s">
        <v>593</v>
      </c>
      <c r="E4326" s="139">
        <v>38.86</v>
      </c>
      <c r="F4326" s="138"/>
      <c r="G4326" s="138"/>
    </row>
    <row r="4327" ht="15.75" customHeight="1" spans="1:7">
      <c r="A4327" s="139">
        <v>38101</v>
      </c>
      <c r="B4327" s="137" t="s">
        <v>4932</v>
      </c>
      <c r="C4327" s="137" t="s">
        <v>592</v>
      </c>
      <c r="D4327" s="137" t="s">
        <v>593</v>
      </c>
      <c r="E4327" s="139">
        <v>8.5</v>
      </c>
      <c r="F4327" s="138"/>
      <c r="G4327" s="138"/>
    </row>
    <row r="4328" ht="15.75" customHeight="1" spans="1:7">
      <c r="A4328" s="139">
        <v>7528</v>
      </c>
      <c r="B4328" s="137" t="s">
        <v>4933</v>
      </c>
      <c r="C4328" s="137" t="s">
        <v>592</v>
      </c>
      <c r="D4328" s="137" t="s">
        <v>599</v>
      </c>
      <c r="E4328" s="139">
        <v>9.99</v>
      </c>
      <c r="F4328" s="138"/>
      <c r="G4328" s="138"/>
    </row>
    <row r="4329" ht="15.75" customHeight="1" spans="1:7">
      <c r="A4329" s="139">
        <v>12147</v>
      </c>
      <c r="B4329" s="137" t="s">
        <v>4934</v>
      </c>
      <c r="C4329" s="137" t="s">
        <v>592</v>
      </c>
      <c r="D4329" s="137" t="s">
        <v>593</v>
      </c>
      <c r="E4329" s="139">
        <v>15.23</v>
      </c>
      <c r="F4329" s="138"/>
      <c r="G4329" s="138"/>
    </row>
    <row r="4330" ht="15.75" customHeight="1" spans="1:7">
      <c r="A4330" s="139">
        <v>38075</v>
      </c>
      <c r="B4330" s="137" t="s">
        <v>4935</v>
      </c>
      <c r="C4330" s="137" t="s">
        <v>592</v>
      </c>
      <c r="D4330" s="137" t="s">
        <v>593</v>
      </c>
      <c r="E4330" s="139">
        <v>17.3</v>
      </c>
      <c r="F4330" s="138"/>
      <c r="G4330" s="138"/>
    </row>
    <row r="4331" ht="15.75" customHeight="1" spans="1:7">
      <c r="A4331" s="139">
        <v>38102</v>
      </c>
      <c r="B4331" s="137" t="s">
        <v>4936</v>
      </c>
      <c r="C4331" s="137" t="s">
        <v>592</v>
      </c>
      <c r="D4331" s="137" t="s">
        <v>593</v>
      </c>
      <c r="E4331" s="139">
        <v>10.87</v>
      </c>
      <c r="F4331" s="138"/>
      <c r="G4331" s="138"/>
    </row>
    <row r="4332" ht="15.75" customHeight="1" spans="1:7">
      <c r="A4332" s="139">
        <v>38076</v>
      </c>
      <c r="B4332" s="137" t="s">
        <v>4937</v>
      </c>
      <c r="C4332" s="137" t="s">
        <v>592</v>
      </c>
      <c r="D4332" s="137" t="s">
        <v>593</v>
      </c>
      <c r="E4332" s="139">
        <v>19.4</v>
      </c>
      <c r="F4332" s="138"/>
      <c r="G4332" s="138"/>
    </row>
    <row r="4333" ht="15.75" customHeight="1" spans="1:7">
      <c r="A4333" s="139">
        <v>7592</v>
      </c>
      <c r="B4333" s="137" t="s">
        <v>4938</v>
      </c>
      <c r="C4333" s="137" t="s">
        <v>742</v>
      </c>
      <c r="D4333" s="137" t="s">
        <v>599</v>
      </c>
      <c r="E4333" s="139">
        <v>28.75</v>
      </c>
      <c r="F4333" s="138"/>
      <c r="G4333" s="138"/>
    </row>
    <row r="4334" ht="15.75" customHeight="1" spans="1:7">
      <c r="A4334" s="139">
        <v>40820</v>
      </c>
      <c r="B4334" s="137" t="s">
        <v>4939</v>
      </c>
      <c r="C4334" s="137" t="s">
        <v>744</v>
      </c>
      <c r="D4334" s="137" t="s">
        <v>593</v>
      </c>
      <c r="E4334" s="139">
        <v>5026.56</v>
      </c>
      <c r="F4334" s="138"/>
      <c r="G4334" s="138"/>
    </row>
    <row r="4335" ht="15.75" customHeight="1" spans="1:7">
      <c r="A4335" s="139">
        <v>11826</v>
      </c>
      <c r="B4335" s="137" t="s">
        <v>4940</v>
      </c>
      <c r="C4335" s="137" t="s">
        <v>592</v>
      </c>
      <c r="D4335" s="137" t="s">
        <v>593</v>
      </c>
      <c r="E4335" s="139">
        <v>39.31</v>
      </c>
      <c r="F4335" s="138"/>
      <c r="G4335" s="138"/>
    </row>
    <row r="4336" ht="15.75" customHeight="1" spans="1:7">
      <c r="A4336" s="139">
        <v>7606</v>
      </c>
      <c r="B4336" s="137" t="s">
        <v>4941</v>
      </c>
      <c r="C4336" s="137" t="s">
        <v>592</v>
      </c>
      <c r="D4336" s="137" t="s">
        <v>593</v>
      </c>
      <c r="E4336" s="139">
        <v>47.28</v>
      </c>
      <c r="F4336" s="138"/>
      <c r="G4336" s="138"/>
    </row>
    <row r="4337" ht="15.75" customHeight="1" spans="1:7">
      <c r="A4337" s="139">
        <v>11763</v>
      </c>
      <c r="B4337" s="137" t="s">
        <v>4942</v>
      </c>
      <c r="C4337" s="137" t="s">
        <v>592</v>
      </c>
      <c r="D4337" s="137" t="s">
        <v>593</v>
      </c>
      <c r="E4337" s="139">
        <v>103.25</v>
      </c>
      <c r="F4337" s="138"/>
      <c r="G4337" s="138"/>
    </row>
    <row r="4338" ht="15.75" customHeight="1" spans="1:7">
      <c r="A4338" s="139">
        <v>11764</v>
      </c>
      <c r="B4338" s="137" t="s">
        <v>4943</v>
      </c>
      <c r="C4338" s="137" t="s">
        <v>592</v>
      </c>
      <c r="D4338" s="137" t="s">
        <v>593</v>
      </c>
      <c r="E4338" s="139">
        <v>84.71</v>
      </c>
      <c r="F4338" s="138"/>
      <c r="G4338" s="138"/>
    </row>
    <row r="4339" ht="15.75" customHeight="1" spans="1:7">
      <c r="A4339" s="139">
        <v>11829</v>
      </c>
      <c r="B4339" s="137" t="s">
        <v>4944</v>
      </c>
      <c r="C4339" s="137" t="s">
        <v>592</v>
      </c>
      <c r="D4339" s="137" t="s">
        <v>593</v>
      </c>
      <c r="E4339" s="139">
        <v>20.47</v>
      </c>
      <c r="F4339" s="138"/>
      <c r="G4339" s="138"/>
    </row>
    <row r="4340" ht="15.75" customHeight="1" spans="1:7">
      <c r="A4340" s="139">
        <v>11830</v>
      </c>
      <c r="B4340" s="137" t="s">
        <v>4945</v>
      </c>
      <c r="C4340" s="137" t="s">
        <v>592</v>
      </c>
      <c r="D4340" s="137" t="s">
        <v>593</v>
      </c>
      <c r="E4340" s="139">
        <v>22.11</v>
      </c>
      <c r="F4340" s="138"/>
      <c r="G4340" s="138"/>
    </row>
    <row r="4341" ht="15.75" customHeight="1" spans="1:7">
      <c r="A4341" s="139">
        <v>11825</v>
      </c>
      <c r="B4341" s="137" t="s">
        <v>4946</v>
      </c>
      <c r="C4341" s="137" t="s">
        <v>592</v>
      </c>
      <c r="D4341" s="137" t="s">
        <v>593</v>
      </c>
      <c r="E4341" s="139">
        <v>49.74</v>
      </c>
      <c r="F4341" s="138"/>
      <c r="G4341" s="138"/>
    </row>
    <row r="4342" ht="15.75" customHeight="1" spans="1:7">
      <c r="A4342" s="139">
        <v>11767</v>
      </c>
      <c r="B4342" s="137" t="s">
        <v>4947</v>
      </c>
      <c r="C4342" s="137" t="s">
        <v>592</v>
      </c>
      <c r="D4342" s="137" t="s">
        <v>593</v>
      </c>
      <c r="E4342" s="139">
        <v>132.47</v>
      </c>
      <c r="F4342" s="138"/>
      <c r="G4342" s="138"/>
    </row>
    <row r="4343" ht="15.75" customHeight="1" spans="1:7">
      <c r="A4343" s="139">
        <v>11766</v>
      </c>
      <c r="B4343" s="137" t="s">
        <v>4948</v>
      </c>
      <c r="C4343" s="137" t="s">
        <v>592</v>
      </c>
      <c r="D4343" s="137" t="s">
        <v>593</v>
      </c>
      <c r="E4343" s="139">
        <v>30.88</v>
      </c>
      <c r="F4343" s="138"/>
      <c r="G4343" s="138"/>
    </row>
    <row r="4344" ht="15.75" customHeight="1" spans="1:7">
      <c r="A4344" s="139">
        <v>11765</v>
      </c>
      <c r="B4344" s="137" t="s">
        <v>4949</v>
      </c>
      <c r="C4344" s="137" t="s">
        <v>592</v>
      </c>
      <c r="D4344" s="137" t="s">
        <v>593</v>
      </c>
      <c r="E4344" s="139">
        <v>56.45</v>
      </c>
      <c r="F4344" s="138"/>
      <c r="G4344" s="138"/>
    </row>
    <row r="4345" ht="15.75" customHeight="1" spans="1:7">
      <c r="A4345" s="139">
        <v>11824</v>
      </c>
      <c r="B4345" s="137" t="s">
        <v>4950</v>
      </c>
      <c r="C4345" s="137" t="s">
        <v>592</v>
      </c>
      <c r="D4345" s="137" t="s">
        <v>593</v>
      </c>
      <c r="E4345" s="139">
        <v>36.32</v>
      </c>
      <c r="F4345" s="138"/>
      <c r="G4345" s="138"/>
    </row>
    <row r="4346" ht="15.75" customHeight="1" spans="1:7">
      <c r="A4346" s="139">
        <v>44045</v>
      </c>
      <c r="B4346" s="137" t="s">
        <v>4951</v>
      </c>
      <c r="C4346" s="137" t="s">
        <v>592</v>
      </c>
      <c r="D4346" s="137" t="s">
        <v>593</v>
      </c>
      <c r="E4346" s="139">
        <v>306.36</v>
      </c>
      <c r="F4346" s="138"/>
      <c r="G4346" s="138"/>
    </row>
    <row r="4347" ht="15.75" customHeight="1" spans="1:7">
      <c r="A4347" s="139">
        <v>39702</v>
      </c>
      <c r="B4347" s="137" t="s">
        <v>4952</v>
      </c>
      <c r="C4347" s="137" t="s">
        <v>592</v>
      </c>
      <c r="D4347" s="137" t="s">
        <v>593</v>
      </c>
      <c r="E4347" s="139">
        <v>2034.67</v>
      </c>
      <c r="F4347" s="138"/>
      <c r="G4347" s="138"/>
    </row>
    <row r="4348" ht="15.75" customHeight="1" spans="1:7">
      <c r="A4348" s="139">
        <v>13415</v>
      </c>
      <c r="B4348" s="137" t="s">
        <v>4953</v>
      </c>
      <c r="C4348" s="137" t="s">
        <v>592</v>
      </c>
      <c r="D4348" s="137" t="s">
        <v>599</v>
      </c>
      <c r="E4348" s="139">
        <v>66.8</v>
      </c>
      <c r="F4348" s="138"/>
      <c r="G4348" s="138"/>
    </row>
    <row r="4349" ht="15.75" customHeight="1" spans="1:7">
      <c r="A4349" s="139">
        <v>7602</v>
      </c>
      <c r="B4349" s="137" t="s">
        <v>4954</v>
      </c>
      <c r="C4349" s="137" t="s">
        <v>592</v>
      </c>
      <c r="D4349" s="137" t="s">
        <v>593</v>
      </c>
      <c r="E4349" s="139">
        <v>42.63</v>
      </c>
      <c r="F4349" s="138"/>
      <c r="G4349" s="138"/>
    </row>
    <row r="4350" ht="15.75" customHeight="1" spans="1:7">
      <c r="A4350" s="139">
        <v>7603</v>
      </c>
      <c r="B4350" s="137" t="s">
        <v>4955</v>
      </c>
      <c r="C4350" s="137" t="s">
        <v>592</v>
      </c>
      <c r="D4350" s="137" t="s">
        <v>593</v>
      </c>
      <c r="E4350" s="139">
        <v>36.16</v>
      </c>
      <c r="F4350" s="138"/>
      <c r="G4350" s="138"/>
    </row>
    <row r="4351" ht="15.75" customHeight="1" spans="1:7">
      <c r="A4351" s="139">
        <v>11777</v>
      </c>
      <c r="B4351" s="137" t="s">
        <v>4956</v>
      </c>
      <c r="C4351" s="137" t="s">
        <v>592</v>
      </c>
      <c r="D4351" s="137" t="s">
        <v>593</v>
      </c>
      <c r="E4351" s="139">
        <v>201.55</v>
      </c>
      <c r="F4351" s="138"/>
      <c r="G4351" s="138"/>
    </row>
    <row r="4352" ht="15.75" customHeight="1" spans="1:7">
      <c r="A4352" s="139">
        <v>13417</v>
      </c>
      <c r="B4352" s="137" t="s">
        <v>4957</v>
      </c>
      <c r="C4352" s="137" t="s">
        <v>592</v>
      </c>
      <c r="D4352" s="137" t="s">
        <v>593</v>
      </c>
      <c r="E4352" s="139">
        <v>87</v>
      </c>
      <c r="F4352" s="138"/>
      <c r="G4352" s="138"/>
    </row>
    <row r="4353" ht="15.75" customHeight="1" spans="1:7">
      <c r="A4353" s="139">
        <v>36791</v>
      </c>
      <c r="B4353" s="137" t="s">
        <v>4958</v>
      </c>
      <c r="C4353" s="137" t="s">
        <v>592</v>
      </c>
      <c r="D4353" s="137" t="s">
        <v>593</v>
      </c>
      <c r="E4353" s="139">
        <v>130.57</v>
      </c>
      <c r="F4353" s="138"/>
      <c r="G4353" s="138"/>
    </row>
    <row r="4354" ht="15.75" customHeight="1" spans="1:7">
      <c r="A4354" s="139">
        <v>36795</v>
      </c>
      <c r="B4354" s="137" t="s">
        <v>4959</v>
      </c>
      <c r="C4354" s="137" t="s">
        <v>592</v>
      </c>
      <c r="D4354" s="137" t="s">
        <v>593</v>
      </c>
      <c r="E4354" s="139">
        <v>1650.95</v>
      </c>
      <c r="F4354" s="138"/>
      <c r="G4354" s="138"/>
    </row>
    <row r="4355" ht="15.75" customHeight="1" spans="1:7">
      <c r="A4355" s="139">
        <v>36796</v>
      </c>
      <c r="B4355" s="137" t="s">
        <v>4960</v>
      </c>
      <c r="C4355" s="137" t="s">
        <v>592</v>
      </c>
      <c r="D4355" s="137" t="s">
        <v>593</v>
      </c>
      <c r="E4355" s="139">
        <v>137.19</v>
      </c>
      <c r="F4355" s="138"/>
      <c r="G4355" s="138"/>
    </row>
    <row r="4356" ht="15.75" customHeight="1" spans="1:7">
      <c r="A4356" s="139">
        <v>36792</v>
      </c>
      <c r="B4356" s="137" t="s">
        <v>4961</v>
      </c>
      <c r="C4356" s="137" t="s">
        <v>592</v>
      </c>
      <c r="D4356" s="137" t="s">
        <v>593</v>
      </c>
      <c r="E4356" s="139">
        <v>173.79</v>
      </c>
      <c r="F4356" s="138"/>
      <c r="G4356" s="138"/>
    </row>
    <row r="4357" ht="15.75" customHeight="1" spans="1:7">
      <c r="A4357" s="139">
        <v>11773</v>
      </c>
      <c r="B4357" s="137" t="s">
        <v>4962</v>
      </c>
      <c r="C4357" s="137" t="s">
        <v>592</v>
      </c>
      <c r="D4357" s="137" t="s">
        <v>593</v>
      </c>
      <c r="E4357" s="139">
        <v>115.69</v>
      </c>
      <c r="F4357" s="138"/>
      <c r="G4357" s="138"/>
    </row>
    <row r="4358" ht="15.75" customHeight="1" spans="1:7">
      <c r="A4358" s="139">
        <v>11762</v>
      </c>
      <c r="B4358" s="137" t="s">
        <v>4963</v>
      </c>
      <c r="C4358" s="137" t="s">
        <v>592</v>
      </c>
      <c r="D4358" s="137" t="s">
        <v>593</v>
      </c>
      <c r="E4358" s="139">
        <v>54.87</v>
      </c>
      <c r="F4358" s="138"/>
      <c r="G4358" s="138"/>
    </row>
    <row r="4359" ht="15.75" customHeight="1" spans="1:7">
      <c r="A4359" s="139">
        <v>7604</v>
      </c>
      <c r="B4359" s="137" t="s">
        <v>4964</v>
      </c>
      <c r="C4359" s="137" t="s">
        <v>592</v>
      </c>
      <c r="D4359" s="137" t="s">
        <v>593</v>
      </c>
      <c r="E4359" s="139">
        <v>46.46</v>
      </c>
      <c r="F4359" s="138"/>
      <c r="G4359" s="138"/>
    </row>
    <row r="4360" ht="15.75" customHeight="1" spans="1:7">
      <c r="A4360" s="139">
        <v>13984</v>
      </c>
      <c r="B4360" s="137" t="s">
        <v>4965</v>
      </c>
      <c r="C4360" s="137" t="s">
        <v>592</v>
      </c>
      <c r="D4360" s="137" t="s">
        <v>593</v>
      </c>
      <c r="E4360" s="139">
        <v>67.52</v>
      </c>
      <c r="F4360" s="138"/>
      <c r="G4360" s="138"/>
    </row>
    <row r="4361" ht="15.75" customHeight="1" spans="1:7">
      <c r="A4361" s="139">
        <v>11772</v>
      </c>
      <c r="B4361" s="137" t="s">
        <v>4966</v>
      </c>
      <c r="C4361" s="137" t="s">
        <v>592</v>
      </c>
      <c r="D4361" s="137" t="s">
        <v>593</v>
      </c>
      <c r="E4361" s="139">
        <v>116.05</v>
      </c>
      <c r="F4361" s="138"/>
      <c r="G4361" s="138"/>
    </row>
    <row r="4362" ht="15.75" customHeight="1" spans="1:7">
      <c r="A4362" s="139">
        <v>13983</v>
      </c>
      <c r="B4362" s="137" t="s">
        <v>4967</v>
      </c>
      <c r="C4362" s="137" t="s">
        <v>592</v>
      </c>
      <c r="D4362" s="137" t="s">
        <v>593</v>
      </c>
      <c r="E4362" s="139">
        <v>87.89</v>
      </c>
      <c r="F4362" s="138"/>
      <c r="G4362" s="138"/>
    </row>
    <row r="4363" ht="15.75" customHeight="1" spans="1:7">
      <c r="A4363" s="139">
        <v>13416</v>
      </c>
      <c r="B4363" s="137" t="s">
        <v>4968</v>
      </c>
      <c r="C4363" s="137" t="s">
        <v>592</v>
      </c>
      <c r="D4363" s="137" t="s">
        <v>593</v>
      </c>
      <c r="E4363" s="139">
        <v>78.06</v>
      </c>
      <c r="F4363" s="138"/>
      <c r="G4363" s="138"/>
    </row>
    <row r="4364" ht="15.75" customHeight="1" spans="1:7">
      <c r="A4364" s="139">
        <v>40329</v>
      </c>
      <c r="B4364" s="137" t="s">
        <v>4969</v>
      </c>
      <c r="C4364" s="137" t="s">
        <v>592</v>
      </c>
      <c r="D4364" s="137" t="s">
        <v>599</v>
      </c>
      <c r="E4364" s="139">
        <v>12.83</v>
      </c>
      <c r="F4364" s="138"/>
      <c r="G4364" s="138"/>
    </row>
    <row r="4365" ht="15.75" customHeight="1" spans="1:7">
      <c r="A4365" s="139">
        <v>11823</v>
      </c>
      <c r="B4365" s="137" t="s">
        <v>4970</v>
      </c>
      <c r="C4365" s="137" t="s">
        <v>592</v>
      </c>
      <c r="D4365" s="137" t="s">
        <v>593</v>
      </c>
      <c r="E4365" s="139">
        <v>5.4</v>
      </c>
      <c r="F4365" s="138"/>
      <c r="G4365" s="138"/>
    </row>
    <row r="4366" ht="15.75" customHeight="1" spans="1:7">
      <c r="A4366" s="139">
        <v>11822</v>
      </c>
      <c r="B4366" s="137" t="s">
        <v>4971</v>
      </c>
      <c r="C4366" s="137" t="s">
        <v>592</v>
      </c>
      <c r="D4366" s="137" t="s">
        <v>593</v>
      </c>
      <c r="E4366" s="139">
        <v>32.43</v>
      </c>
      <c r="F4366" s="138"/>
      <c r="G4366" s="138"/>
    </row>
    <row r="4367" ht="15.75" customHeight="1" spans="1:7">
      <c r="A4367" s="139">
        <v>11831</v>
      </c>
      <c r="B4367" s="137" t="s">
        <v>4972</v>
      </c>
      <c r="C4367" s="137" t="s">
        <v>592</v>
      </c>
      <c r="D4367" s="137" t="s">
        <v>593</v>
      </c>
      <c r="E4367" s="139">
        <v>19.51</v>
      </c>
      <c r="F4367" s="138"/>
      <c r="G4367" s="138"/>
    </row>
    <row r="4368" ht="15.75" customHeight="1" spans="1:7">
      <c r="A4368" s="139">
        <v>7613</v>
      </c>
      <c r="B4368" s="137" t="s">
        <v>4973</v>
      </c>
      <c r="C4368" s="137" t="s">
        <v>592</v>
      </c>
      <c r="D4368" s="137" t="s">
        <v>639</v>
      </c>
      <c r="E4368" s="139">
        <v>117304.93</v>
      </c>
      <c r="F4368" s="138"/>
      <c r="G4368" s="138"/>
    </row>
    <row r="4369" ht="15.75" customHeight="1" spans="1:7">
      <c r="A4369" s="139">
        <v>7619</v>
      </c>
      <c r="B4369" s="137" t="s">
        <v>4974</v>
      </c>
      <c r="C4369" s="137" t="s">
        <v>592</v>
      </c>
      <c r="D4369" s="137" t="s">
        <v>639</v>
      </c>
      <c r="E4369" s="139">
        <v>18132.83</v>
      </c>
      <c r="F4369" s="138"/>
      <c r="G4369" s="138"/>
    </row>
    <row r="4370" ht="15.75" customHeight="1" spans="1:7">
      <c r="A4370" s="139">
        <v>12076</v>
      </c>
      <c r="B4370" s="137" t="s">
        <v>4975</v>
      </c>
      <c r="C4370" s="137" t="s">
        <v>592</v>
      </c>
      <c r="D4370" s="137" t="s">
        <v>639</v>
      </c>
      <c r="E4370" s="139">
        <v>8317.81</v>
      </c>
      <c r="F4370" s="138"/>
      <c r="G4370" s="138"/>
    </row>
    <row r="4371" ht="15.75" customHeight="1" spans="1:7">
      <c r="A4371" s="139">
        <v>7614</v>
      </c>
      <c r="B4371" s="137" t="s">
        <v>4976</v>
      </c>
      <c r="C4371" s="137" t="s">
        <v>592</v>
      </c>
      <c r="D4371" s="137" t="s">
        <v>639</v>
      </c>
      <c r="E4371" s="139">
        <v>22869.82</v>
      </c>
      <c r="F4371" s="138"/>
      <c r="G4371" s="138"/>
    </row>
    <row r="4372" ht="15.75" customHeight="1" spans="1:7">
      <c r="A4372" s="139">
        <v>7618</v>
      </c>
      <c r="B4372" s="137" t="s">
        <v>4977</v>
      </c>
      <c r="C4372" s="137" t="s">
        <v>592</v>
      </c>
      <c r="D4372" s="137" t="s">
        <v>639</v>
      </c>
      <c r="E4372" s="139">
        <v>148328</v>
      </c>
      <c r="F4372" s="138"/>
      <c r="G4372" s="138"/>
    </row>
    <row r="4373" ht="15.75" customHeight="1" spans="1:7">
      <c r="A4373" s="139">
        <v>7620</v>
      </c>
      <c r="B4373" s="137" t="s">
        <v>4978</v>
      </c>
      <c r="C4373" s="137" t="s">
        <v>592</v>
      </c>
      <c r="D4373" s="137" t="s">
        <v>639</v>
      </c>
      <c r="E4373" s="139">
        <v>32082.99</v>
      </c>
      <c r="F4373" s="138"/>
      <c r="G4373" s="138"/>
    </row>
    <row r="4374" ht="15.75" customHeight="1" spans="1:7">
      <c r="A4374" s="139">
        <v>7610</v>
      </c>
      <c r="B4374" s="137" t="s">
        <v>4979</v>
      </c>
      <c r="C4374" s="137" t="s">
        <v>592</v>
      </c>
      <c r="D4374" s="137" t="s">
        <v>639</v>
      </c>
      <c r="E4374" s="139">
        <v>10159.61</v>
      </c>
      <c r="F4374" s="138"/>
      <c r="G4374" s="138"/>
    </row>
    <row r="4375" ht="15.75" customHeight="1" spans="1:7">
      <c r="A4375" s="139">
        <v>7615</v>
      </c>
      <c r="B4375" s="137" t="s">
        <v>4980</v>
      </c>
      <c r="C4375" s="137" t="s">
        <v>592</v>
      </c>
      <c r="D4375" s="137" t="s">
        <v>639</v>
      </c>
      <c r="E4375" s="139">
        <v>37430.16</v>
      </c>
      <c r="F4375" s="138"/>
      <c r="G4375" s="138"/>
    </row>
    <row r="4376" ht="15.75" customHeight="1" spans="1:7">
      <c r="A4376" s="139">
        <v>7617</v>
      </c>
      <c r="B4376" s="137" t="s">
        <v>4981</v>
      </c>
      <c r="C4376" s="137" t="s">
        <v>592</v>
      </c>
      <c r="D4376" s="137" t="s">
        <v>639</v>
      </c>
      <c r="E4376" s="139">
        <v>11347.87</v>
      </c>
      <c r="F4376" s="138"/>
      <c r="G4376" s="138"/>
    </row>
    <row r="4377" ht="15.75" customHeight="1" spans="1:7">
      <c r="A4377" s="139">
        <v>7616</v>
      </c>
      <c r="B4377" s="137" t="s">
        <v>4982</v>
      </c>
      <c r="C4377" s="137" t="s">
        <v>592</v>
      </c>
      <c r="D4377" s="137" t="s">
        <v>639</v>
      </c>
      <c r="E4377" s="139">
        <v>61080.08</v>
      </c>
      <c r="F4377" s="138"/>
      <c r="G4377" s="138"/>
    </row>
    <row r="4378" ht="15.75" customHeight="1" spans="1:7">
      <c r="A4378" s="139">
        <v>7611</v>
      </c>
      <c r="B4378" s="137" t="s">
        <v>4983</v>
      </c>
      <c r="C4378" s="137" t="s">
        <v>592</v>
      </c>
      <c r="D4378" s="137" t="s">
        <v>639</v>
      </c>
      <c r="E4378" s="139">
        <v>14675</v>
      </c>
      <c r="F4378" s="138"/>
      <c r="G4378" s="138"/>
    </row>
    <row r="4379" ht="15.75" customHeight="1" spans="1:7">
      <c r="A4379" s="139">
        <v>7612</v>
      </c>
      <c r="B4379" s="137" t="s">
        <v>4984</v>
      </c>
      <c r="C4379" s="137" t="s">
        <v>592</v>
      </c>
      <c r="D4379" s="137" t="s">
        <v>639</v>
      </c>
      <c r="E4379" s="139">
        <v>83781.77</v>
      </c>
      <c r="F4379" s="138"/>
      <c r="G4379" s="138"/>
    </row>
    <row r="4380" ht="15.75" customHeight="1" spans="1:7">
      <c r="A4380" s="139">
        <v>37371</v>
      </c>
      <c r="B4380" s="137" t="s">
        <v>4985</v>
      </c>
      <c r="C4380" s="137" t="s">
        <v>742</v>
      </c>
      <c r="D4380" s="137" t="s">
        <v>599</v>
      </c>
      <c r="E4380" s="139">
        <v>0.57</v>
      </c>
      <c r="F4380" s="138"/>
      <c r="G4380" s="138"/>
    </row>
    <row r="4381" ht="15.75" customHeight="1" spans="1:7">
      <c r="A4381" s="139">
        <v>40861</v>
      </c>
      <c r="B4381" s="137" t="s">
        <v>4986</v>
      </c>
      <c r="C4381" s="137" t="s">
        <v>744</v>
      </c>
      <c r="D4381" s="137" t="s">
        <v>599</v>
      </c>
      <c r="E4381" s="139">
        <v>108.15</v>
      </c>
      <c r="F4381" s="138"/>
      <c r="G4381" s="138"/>
    </row>
    <row r="4382" ht="15.75" customHeight="1" spans="1:7">
      <c r="A4382" s="139">
        <v>36510</v>
      </c>
      <c r="B4382" s="137" t="s">
        <v>4987</v>
      </c>
      <c r="C4382" s="137" t="s">
        <v>592</v>
      </c>
      <c r="D4382" s="137" t="s">
        <v>639</v>
      </c>
      <c r="E4382" s="139">
        <v>985932.68</v>
      </c>
      <c r="F4382" s="138"/>
      <c r="G4382" s="138"/>
    </row>
    <row r="4383" ht="15.75" customHeight="1" spans="1:7">
      <c r="A4383" s="139">
        <v>25020</v>
      </c>
      <c r="B4383" s="137" t="s">
        <v>4988</v>
      </c>
      <c r="C4383" s="137" t="s">
        <v>592</v>
      </c>
      <c r="D4383" s="137" t="s">
        <v>639</v>
      </c>
      <c r="E4383" s="139">
        <v>4061695.76</v>
      </c>
      <c r="F4383" s="138"/>
      <c r="G4383" s="138"/>
    </row>
    <row r="4384" ht="15.75" customHeight="1" spans="1:7">
      <c r="A4384" s="139">
        <v>7622</v>
      </c>
      <c r="B4384" s="137" t="s">
        <v>4989</v>
      </c>
      <c r="C4384" s="137" t="s">
        <v>592</v>
      </c>
      <c r="D4384" s="137" t="s">
        <v>639</v>
      </c>
      <c r="E4384" s="139">
        <v>956498.8</v>
      </c>
      <c r="F4384" s="138"/>
      <c r="G4384" s="138"/>
    </row>
    <row r="4385" ht="15.75" customHeight="1" spans="1:7">
      <c r="A4385" s="139">
        <v>7624</v>
      </c>
      <c r="B4385" s="137" t="s">
        <v>4990</v>
      </c>
      <c r="C4385" s="137" t="s">
        <v>592</v>
      </c>
      <c r="D4385" s="137" t="s">
        <v>639</v>
      </c>
      <c r="E4385" s="139">
        <v>1240000</v>
      </c>
      <c r="F4385" s="138"/>
      <c r="G4385" s="138"/>
    </row>
    <row r="4386" ht="15.75" customHeight="1" spans="1:7">
      <c r="A4386" s="139">
        <v>7625</v>
      </c>
      <c r="B4386" s="137" t="s">
        <v>4991</v>
      </c>
      <c r="C4386" s="137" t="s">
        <v>592</v>
      </c>
      <c r="D4386" s="137" t="s">
        <v>639</v>
      </c>
      <c r="E4386" s="139">
        <v>1232415.78</v>
      </c>
      <c r="F4386" s="138"/>
      <c r="G4386" s="138"/>
    </row>
    <row r="4387" ht="15.75" customHeight="1" spans="1:7">
      <c r="A4387" s="139">
        <v>7623</v>
      </c>
      <c r="B4387" s="137" t="s">
        <v>4992</v>
      </c>
      <c r="C4387" s="137" t="s">
        <v>592</v>
      </c>
      <c r="D4387" s="137" t="s">
        <v>639</v>
      </c>
      <c r="E4387" s="139">
        <v>4061695.76</v>
      </c>
      <c r="F4387" s="138"/>
      <c r="G4387" s="138"/>
    </row>
    <row r="4388" ht="15.75" customHeight="1" spans="1:7">
      <c r="A4388" s="139">
        <v>36508</v>
      </c>
      <c r="B4388" s="137" t="s">
        <v>4993</v>
      </c>
      <c r="C4388" s="137" t="s">
        <v>592</v>
      </c>
      <c r="D4388" s="137" t="s">
        <v>639</v>
      </c>
      <c r="E4388" s="139">
        <v>1826705.75</v>
      </c>
      <c r="F4388" s="138"/>
      <c r="G4388" s="138"/>
    </row>
    <row r="4389" ht="15.75" customHeight="1" spans="1:7">
      <c r="A4389" s="139">
        <v>36509</v>
      </c>
      <c r="B4389" s="137" t="s">
        <v>4994</v>
      </c>
      <c r="C4389" s="137" t="s">
        <v>592</v>
      </c>
      <c r="D4389" s="137" t="s">
        <v>639</v>
      </c>
      <c r="E4389" s="139">
        <v>1001100.85</v>
      </c>
      <c r="F4389" s="138"/>
      <c r="G4389" s="138"/>
    </row>
    <row r="4390" ht="15.75" customHeight="1" spans="1:7">
      <c r="A4390" s="139">
        <v>13238</v>
      </c>
      <c r="B4390" s="137" t="s">
        <v>4995</v>
      </c>
      <c r="C4390" s="137" t="s">
        <v>592</v>
      </c>
      <c r="D4390" s="137" t="s">
        <v>639</v>
      </c>
      <c r="E4390" s="139">
        <v>292266.98</v>
      </c>
      <c r="F4390" s="138"/>
      <c r="G4390" s="138"/>
    </row>
    <row r="4391" ht="15.75" customHeight="1" spans="1:7">
      <c r="A4391" s="139">
        <v>36511</v>
      </c>
      <c r="B4391" s="137" t="s">
        <v>4996</v>
      </c>
      <c r="C4391" s="137" t="s">
        <v>592</v>
      </c>
      <c r="D4391" s="137" t="s">
        <v>639</v>
      </c>
      <c r="E4391" s="139">
        <v>338658.57</v>
      </c>
      <c r="F4391" s="138"/>
      <c r="G4391" s="138"/>
    </row>
    <row r="4392" ht="15.75" customHeight="1" spans="1:7">
      <c r="A4392" s="139">
        <v>36515</v>
      </c>
      <c r="B4392" s="137" t="s">
        <v>4997</v>
      </c>
      <c r="C4392" s="137" t="s">
        <v>592</v>
      </c>
      <c r="D4392" s="137" t="s">
        <v>639</v>
      </c>
      <c r="E4392" s="139">
        <v>99741.9</v>
      </c>
      <c r="F4392" s="138"/>
      <c r="G4392" s="138"/>
    </row>
    <row r="4393" ht="15.75" customHeight="1" spans="1:7">
      <c r="A4393" s="139">
        <v>10598</v>
      </c>
      <c r="B4393" s="137" t="s">
        <v>4998</v>
      </c>
      <c r="C4393" s="137" t="s">
        <v>592</v>
      </c>
      <c r="D4393" s="137" t="s">
        <v>639</v>
      </c>
      <c r="E4393" s="139">
        <v>161746.57</v>
      </c>
      <c r="F4393" s="138"/>
      <c r="G4393" s="138"/>
    </row>
    <row r="4394" ht="15.75" customHeight="1" spans="1:7">
      <c r="A4394" s="139">
        <v>7640</v>
      </c>
      <c r="B4394" s="137" t="s">
        <v>4999</v>
      </c>
      <c r="C4394" s="137" t="s">
        <v>592</v>
      </c>
      <c r="D4394" s="137" t="s">
        <v>639</v>
      </c>
      <c r="E4394" s="139">
        <v>248195</v>
      </c>
      <c r="F4394" s="138"/>
      <c r="G4394" s="138"/>
    </row>
    <row r="4395" ht="15.75" customHeight="1" spans="1:7">
      <c r="A4395" s="139">
        <v>36513</v>
      </c>
      <c r="B4395" s="137" t="s">
        <v>5000</v>
      </c>
      <c r="C4395" s="137" t="s">
        <v>592</v>
      </c>
      <c r="D4395" s="137" t="s">
        <v>639</v>
      </c>
      <c r="E4395" s="139">
        <v>239090.63</v>
      </c>
      <c r="F4395" s="138"/>
      <c r="G4395" s="138"/>
    </row>
    <row r="4396" ht="15.75" customHeight="1" spans="1:7">
      <c r="A4396" s="139">
        <v>36514</v>
      </c>
      <c r="B4396" s="137" t="s">
        <v>5001</v>
      </c>
      <c r="C4396" s="137" t="s">
        <v>592</v>
      </c>
      <c r="D4396" s="137" t="s">
        <v>639</v>
      </c>
      <c r="E4396" s="139">
        <v>266751.62</v>
      </c>
      <c r="F4396" s="138"/>
      <c r="G4396" s="138"/>
    </row>
    <row r="4397" ht="15.75" customHeight="1" spans="1:7">
      <c r="A4397" s="139">
        <v>11572</v>
      </c>
      <c r="B4397" s="137" t="s">
        <v>5002</v>
      </c>
      <c r="C4397" s="137" t="s">
        <v>592</v>
      </c>
      <c r="D4397" s="137" t="s">
        <v>593</v>
      </c>
      <c r="E4397" s="139">
        <v>33.07</v>
      </c>
      <c r="F4397" s="138"/>
      <c r="G4397" s="138"/>
    </row>
    <row r="4398" ht="15.75" customHeight="1" spans="1:7">
      <c r="A4398" s="139">
        <v>36149</v>
      </c>
      <c r="B4398" s="137" t="s">
        <v>5003</v>
      </c>
      <c r="C4398" s="137" t="s">
        <v>592</v>
      </c>
      <c r="D4398" s="137" t="s">
        <v>593</v>
      </c>
      <c r="E4398" s="139">
        <v>190.35</v>
      </c>
      <c r="F4398" s="138"/>
      <c r="G4398" s="138"/>
    </row>
    <row r="4399" ht="15.75" customHeight="1" spans="1:7">
      <c r="A4399" s="139">
        <v>42407</v>
      </c>
      <c r="B4399" s="137" t="s">
        <v>5004</v>
      </c>
      <c r="C4399" s="137" t="s">
        <v>474</v>
      </c>
      <c r="D4399" s="137" t="s">
        <v>593</v>
      </c>
      <c r="E4399" s="139">
        <v>5.98</v>
      </c>
      <c r="F4399" s="138"/>
      <c r="G4399" s="138"/>
    </row>
    <row r="4400" ht="15.75" customHeight="1" spans="1:7">
      <c r="A4400" s="139">
        <v>11581</v>
      </c>
      <c r="B4400" s="137" t="s">
        <v>5005</v>
      </c>
      <c r="C4400" s="137" t="s">
        <v>474</v>
      </c>
      <c r="D4400" s="137" t="s">
        <v>593</v>
      </c>
      <c r="E4400" s="139">
        <v>21.83</v>
      </c>
      <c r="F4400" s="138"/>
      <c r="G4400" s="138"/>
    </row>
    <row r="4401" ht="15.75" customHeight="1" spans="1:7">
      <c r="A4401" s="139">
        <v>43605</v>
      </c>
      <c r="B4401" s="137" t="s">
        <v>5006</v>
      </c>
      <c r="C4401" s="137" t="s">
        <v>474</v>
      </c>
      <c r="D4401" s="137" t="s">
        <v>593</v>
      </c>
      <c r="E4401" s="139">
        <v>44.66</v>
      </c>
      <c r="F4401" s="138"/>
      <c r="G4401" s="138"/>
    </row>
    <row r="4402" ht="15.75" customHeight="1" spans="1:7">
      <c r="A4402" s="139">
        <v>11580</v>
      </c>
      <c r="B4402" s="137" t="s">
        <v>5007</v>
      </c>
      <c r="C4402" s="137" t="s">
        <v>474</v>
      </c>
      <c r="D4402" s="137" t="s">
        <v>593</v>
      </c>
      <c r="E4402" s="139">
        <v>8.76</v>
      </c>
      <c r="F4402" s="138"/>
      <c r="G4402" s="138"/>
    </row>
    <row r="4403" ht="15.75" customHeight="1" spans="1:7">
      <c r="A4403" s="139">
        <v>10743</v>
      </c>
      <c r="B4403" s="137" t="s">
        <v>5008</v>
      </c>
      <c r="C4403" s="137" t="s">
        <v>592</v>
      </c>
      <c r="D4403" s="137" t="s">
        <v>593</v>
      </c>
      <c r="E4403" s="139">
        <v>802.12</v>
      </c>
      <c r="F4403" s="138"/>
      <c r="G4403" s="138"/>
    </row>
    <row r="4404" ht="15.75" customHeight="1" spans="1:7">
      <c r="A4404" s="139">
        <v>39848</v>
      </c>
      <c r="B4404" s="137" t="s">
        <v>5009</v>
      </c>
      <c r="C4404" s="137" t="s">
        <v>474</v>
      </c>
      <c r="D4404" s="137" t="s">
        <v>639</v>
      </c>
      <c r="E4404" s="139">
        <v>1.8</v>
      </c>
      <c r="F4404" s="138"/>
      <c r="G4404" s="138"/>
    </row>
    <row r="4405" ht="15.75" customHeight="1" spans="1:7">
      <c r="A4405" s="139">
        <v>20999</v>
      </c>
      <c r="B4405" s="137" t="s">
        <v>5010</v>
      </c>
      <c r="C4405" s="137" t="s">
        <v>474</v>
      </c>
      <c r="D4405" s="137" t="s">
        <v>593</v>
      </c>
      <c r="E4405" s="139">
        <v>10.88</v>
      </c>
      <c r="F4405" s="138"/>
      <c r="G4405" s="138"/>
    </row>
    <row r="4406" ht="15.75" customHeight="1" spans="1:7">
      <c r="A4406" s="139">
        <v>21001</v>
      </c>
      <c r="B4406" s="137" t="s">
        <v>5011</v>
      </c>
      <c r="C4406" s="137" t="s">
        <v>474</v>
      </c>
      <c r="D4406" s="137" t="s">
        <v>599</v>
      </c>
      <c r="E4406" s="139">
        <v>20.3</v>
      </c>
      <c r="F4406" s="138"/>
      <c r="G4406" s="138"/>
    </row>
    <row r="4407" ht="15.75" customHeight="1" spans="1:7">
      <c r="A4407" s="139">
        <v>21003</v>
      </c>
      <c r="B4407" s="137" t="s">
        <v>5012</v>
      </c>
      <c r="C4407" s="137" t="s">
        <v>474</v>
      </c>
      <c r="D4407" s="137" t="s">
        <v>593</v>
      </c>
      <c r="E4407" s="139">
        <v>33.36</v>
      </c>
      <c r="F4407" s="138"/>
      <c r="G4407" s="138"/>
    </row>
    <row r="4408" ht="15.75" customHeight="1" spans="1:7">
      <c r="A4408" s="139">
        <v>21006</v>
      </c>
      <c r="B4408" s="137" t="s">
        <v>5013</v>
      </c>
      <c r="C4408" s="137" t="s">
        <v>474</v>
      </c>
      <c r="D4408" s="137" t="s">
        <v>593</v>
      </c>
      <c r="E4408" s="139">
        <v>70.79</v>
      </c>
      <c r="F4408" s="138"/>
      <c r="G4408" s="138"/>
    </row>
    <row r="4409" ht="15.75" customHeight="1" spans="1:7">
      <c r="A4409" s="139">
        <v>21019</v>
      </c>
      <c r="B4409" s="137" t="s">
        <v>5014</v>
      </c>
      <c r="C4409" s="137" t="s">
        <v>474</v>
      </c>
      <c r="D4409" s="137" t="s">
        <v>593</v>
      </c>
      <c r="E4409" s="139">
        <v>24.61</v>
      </c>
      <c r="F4409" s="138"/>
      <c r="G4409" s="138"/>
    </row>
    <row r="4410" ht="15.75" customHeight="1" spans="1:7">
      <c r="A4410" s="139">
        <v>21021</v>
      </c>
      <c r="B4410" s="137" t="s">
        <v>5015</v>
      </c>
      <c r="C4410" s="137" t="s">
        <v>474</v>
      </c>
      <c r="D4410" s="137" t="s">
        <v>593</v>
      </c>
      <c r="E4410" s="139">
        <v>38.9</v>
      </c>
      <c r="F4410" s="138"/>
      <c r="G4410" s="138"/>
    </row>
    <row r="4411" ht="15.75" customHeight="1" spans="1:7">
      <c r="A4411" s="139">
        <v>21024</v>
      </c>
      <c r="B4411" s="137" t="s">
        <v>5016</v>
      </c>
      <c r="C4411" s="137" t="s">
        <v>474</v>
      </c>
      <c r="D4411" s="137" t="s">
        <v>593</v>
      </c>
      <c r="E4411" s="139">
        <v>83.35</v>
      </c>
      <c r="F4411" s="138"/>
      <c r="G4411" s="138"/>
    </row>
    <row r="4412" ht="15.75" customHeight="1" spans="1:7">
      <c r="A4412" s="139">
        <v>40624</v>
      </c>
      <c r="B4412" s="137" t="s">
        <v>5017</v>
      </c>
      <c r="C4412" s="137" t="s">
        <v>474</v>
      </c>
      <c r="D4412" s="137" t="s">
        <v>593</v>
      </c>
      <c r="E4412" s="139">
        <v>108.73</v>
      </c>
      <c r="F4412" s="138"/>
      <c r="G4412" s="138"/>
    </row>
    <row r="4413" ht="15.75" customHeight="1" spans="1:7">
      <c r="A4413" s="139">
        <v>42575</v>
      </c>
      <c r="B4413" s="137" t="s">
        <v>5018</v>
      </c>
      <c r="C4413" s="137" t="s">
        <v>474</v>
      </c>
      <c r="D4413" s="137" t="s">
        <v>593</v>
      </c>
      <c r="E4413" s="139">
        <v>99.77</v>
      </c>
      <c r="F4413" s="138"/>
      <c r="G4413" s="138"/>
    </row>
    <row r="4414" ht="15.75" customHeight="1" spans="1:7">
      <c r="A4414" s="139">
        <v>13127</v>
      </c>
      <c r="B4414" s="137" t="s">
        <v>5019</v>
      </c>
      <c r="C4414" s="137" t="s">
        <v>474</v>
      </c>
      <c r="D4414" s="137" t="s">
        <v>593</v>
      </c>
      <c r="E4414" s="139">
        <v>48.49</v>
      </c>
      <c r="F4414" s="138"/>
      <c r="G4414" s="138"/>
    </row>
    <row r="4415" ht="15.75" customHeight="1" spans="1:7">
      <c r="A4415" s="139">
        <v>13137</v>
      </c>
      <c r="B4415" s="137" t="s">
        <v>5020</v>
      </c>
      <c r="C4415" s="137" t="s">
        <v>474</v>
      </c>
      <c r="D4415" s="137" t="s">
        <v>593</v>
      </c>
      <c r="E4415" s="139">
        <v>64.35</v>
      </c>
      <c r="F4415" s="138"/>
      <c r="G4415" s="138"/>
    </row>
    <row r="4416" ht="15.75" customHeight="1" spans="1:7">
      <c r="A4416" s="139">
        <v>42574</v>
      </c>
      <c r="B4416" s="137" t="s">
        <v>5021</v>
      </c>
      <c r="C4416" s="137" t="s">
        <v>474</v>
      </c>
      <c r="D4416" s="137" t="s">
        <v>593</v>
      </c>
      <c r="E4416" s="139">
        <v>74.45</v>
      </c>
      <c r="F4416" s="138"/>
      <c r="G4416" s="138"/>
    </row>
    <row r="4417" ht="15.75" customHeight="1" spans="1:7">
      <c r="A4417" s="139">
        <v>20989</v>
      </c>
      <c r="B4417" s="137" t="s">
        <v>5022</v>
      </c>
      <c r="C4417" s="137" t="s">
        <v>474</v>
      </c>
      <c r="D4417" s="137" t="s">
        <v>593</v>
      </c>
      <c r="E4417" s="139">
        <v>2305.53</v>
      </c>
      <c r="F4417" s="138"/>
      <c r="G4417" s="138"/>
    </row>
    <row r="4418" ht="15.75" customHeight="1" spans="1:7">
      <c r="A4418" s="139">
        <v>21147</v>
      </c>
      <c r="B4418" s="137" t="s">
        <v>5023</v>
      </c>
      <c r="C4418" s="137" t="s">
        <v>474</v>
      </c>
      <c r="D4418" s="137" t="s">
        <v>593</v>
      </c>
      <c r="E4418" s="139">
        <v>216.17</v>
      </c>
      <c r="F4418" s="138"/>
      <c r="G4418" s="138"/>
    </row>
    <row r="4419" ht="15.75" customHeight="1" spans="1:7">
      <c r="A4419" s="139">
        <v>21148</v>
      </c>
      <c r="B4419" s="137" t="s">
        <v>5024</v>
      </c>
      <c r="C4419" s="137" t="s">
        <v>474</v>
      </c>
      <c r="D4419" s="137" t="s">
        <v>599</v>
      </c>
      <c r="E4419" s="139">
        <v>133.42</v>
      </c>
      <c r="F4419" s="138"/>
      <c r="G4419" s="138"/>
    </row>
    <row r="4420" ht="15.75" customHeight="1" spans="1:7">
      <c r="A4420" s="139">
        <v>20984</v>
      </c>
      <c r="B4420" s="137" t="s">
        <v>5025</v>
      </c>
      <c r="C4420" s="137" t="s">
        <v>474</v>
      </c>
      <c r="D4420" s="137" t="s">
        <v>593</v>
      </c>
      <c r="E4420" s="139">
        <v>4423.86</v>
      </c>
      <c r="F4420" s="138"/>
      <c r="G4420" s="138"/>
    </row>
    <row r="4421" ht="15.75" customHeight="1" spans="1:7">
      <c r="A4421" s="139">
        <v>13042</v>
      </c>
      <c r="B4421" s="137" t="s">
        <v>5026</v>
      </c>
      <c r="C4421" s="137" t="s">
        <v>474</v>
      </c>
      <c r="D4421" s="137" t="s">
        <v>593</v>
      </c>
      <c r="E4421" s="139">
        <v>2451.47</v>
      </c>
      <c r="F4421" s="138"/>
      <c r="G4421" s="138"/>
    </row>
    <row r="4422" ht="15.75" customHeight="1" spans="1:7">
      <c r="A4422" s="139">
        <v>21150</v>
      </c>
      <c r="B4422" s="137" t="s">
        <v>5027</v>
      </c>
      <c r="C4422" s="137" t="s">
        <v>474</v>
      </c>
      <c r="D4422" s="137" t="s">
        <v>593</v>
      </c>
      <c r="E4422" s="139">
        <v>66.16</v>
      </c>
      <c r="F4422" s="138"/>
      <c r="G4422" s="138"/>
    </row>
    <row r="4423" ht="15.75" customHeight="1" spans="1:7">
      <c r="A4423" s="139">
        <v>13141</v>
      </c>
      <c r="B4423" s="137" t="s">
        <v>5028</v>
      </c>
      <c r="C4423" s="137" t="s">
        <v>474</v>
      </c>
      <c r="D4423" s="137" t="s">
        <v>593</v>
      </c>
      <c r="E4423" s="139">
        <v>83.35</v>
      </c>
      <c r="F4423" s="138"/>
      <c r="G4423" s="138"/>
    </row>
    <row r="4424" ht="15.75" customHeight="1" spans="1:7">
      <c r="A4424" s="139">
        <v>42576</v>
      </c>
      <c r="B4424" s="137" t="s">
        <v>5029</v>
      </c>
      <c r="C4424" s="137" t="s">
        <v>474</v>
      </c>
      <c r="D4424" s="137" t="s">
        <v>593</v>
      </c>
      <c r="E4424" s="139">
        <v>272.16</v>
      </c>
      <c r="F4424" s="138"/>
      <c r="G4424" s="138"/>
    </row>
    <row r="4425" ht="15.75" customHeight="1" spans="1:7">
      <c r="A4425" s="139">
        <v>21151</v>
      </c>
      <c r="B4425" s="137" t="s">
        <v>5030</v>
      </c>
      <c r="C4425" s="137" t="s">
        <v>474</v>
      </c>
      <c r="D4425" s="137" t="s">
        <v>593</v>
      </c>
      <c r="E4425" s="139">
        <v>395.99</v>
      </c>
      <c r="F4425" s="138"/>
      <c r="G4425" s="138"/>
    </row>
    <row r="4426" ht="15.75" customHeight="1" spans="1:7">
      <c r="A4426" s="139">
        <v>13142</v>
      </c>
      <c r="B4426" s="137" t="s">
        <v>5031</v>
      </c>
      <c r="C4426" s="137" t="s">
        <v>474</v>
      </c>
      <c r="D4426" s="137" t="s">
        <v>593</v>
      </c>
      <c r="E4426" s="139">
        <v>566.1</v>
      </c>
      <c r="F4426" s="138"/>
      <c r="G4426" s="138"/>
    </row>
    <row r="4427" ht="15.75" customHeight="1" spans="1:7">
      <c r="A4427" s="139">
        <v>42577</v>
      </c>
      <c r="B4427" s="137" t="s">
        <v>5032</v>
      </c>
      <c r="C4427" s="137" t="s">
        <v>474</v>
      </c>
      <c r="D4427" s="137" t="s">
        <v>593</v>
      </c>
      <c r="E4427" s="139">
        <v>621.16</v>
      </c>
      <c r="F4427" s="138"/>
      <c r="G4427" s="138"/>
    </row>
    <row r="4428" ht="15.75" customHeight="1" spans="1:7">
      <c r="A4428" s="139">
        <v>20994</v>
      </c>
      <c r="B4428" s="137" t="s">
        <v>5033</v>
      </c>
      <c r="C4428" s="137" t="s">
        <v>474</v>
      </c>
      <c r="D4428" s="137" t="s">
        <v>593</v>
      </c>
      <c r="E4428" s="139">
        <v>1067.34</v>
      </c>
      <c r="F4428" s="138"/>
      <c r="G4428" s="138"/>
    </row>
    <row r="4429" ht="15.75" customHeight="1" spans="1:7">
      <c r="A4429" s="139">
        <v>7672</v>
      </c>
      <c r="B4429" s="137" t="s">
        <v>5034</v>
      </c>
      <c r="C4429" s="137" t="s">
        <v>474</v>
      </c>
      <c r="D4429" s="137" t="s">
        <v>593</v>
      </c>
      <c r="E4429" s="139">
        <v>699.22</v>
      </c>
      <c r="F4429" s="138"/>
      <c r="G4429" s="138"/>
    </row>
    <row r="4430" ht="15.75" customHeight="1" spans="1:7">
      <c r="A4430" s="139">
        <v>20995</v>
      </c>
      <c r="B4430" s="137" t="s">
        <v>5035</v>
      </c>
      <c r="C4430" s="137" t="s">
        <v>474</v>
      </c>
      <c r="D4430" s="137" t="s">
        <v>593</v>
      </c>
      <c r="E4430" s="139">
        <v>1402.69</v>
      </c>
      <c r="F4430" s="138"/>
      <c r="G4430" s="138"/>
    </row>
    <row r="4431" ht="15.75" customHeight="1" spans="1:7">
      <c r="A4431" s="139">
        <v>7690</v>
      </c>
      <c r="B4431" s="137" t="s">
        <v>5036</v>
      </c>
      <c r="C4431" s="137" t="s">
        <v>474</v>
      </c>
      <c r="D4431" s="137" t="s">
        <v>593</v>
      </c>
      <c r="E4431" s="139">
        <v>811.27</v>
      </c>
      <c r="F4431" s="138"/>
      <c r="G4431" s="138"/>
    </row>
    <row r="4432" ht="15.75" customHeight="1" spans="1:7">
      <c r="A4432" s="139">
        <v>20980</v>
      </c>
      <c r="B4432" s="137" t="s">
        <v>5037</v>
      </c>
      <c r="C4432" s="137" t="s">
        <v>474</v>
      </c>
      <c r="D4432" s="137" t="s">
        <v>593</v>
      </c>
      <c r="E4432" s="139">
        <v>885.02</v>
      </c>
      <c r="F4432" s="138"/>
      <c r="G4432" s="138"/>
    </row>
    <row r="4433" ht="15.75" customHeight="1" spans="1:7">
      <c r="A4433" s="139">
        <v>7661</v>
      </c>
      <c r="B4433" s="137" t="s">
        <v>5038</v>
      </c>
      <c r="C4433" s="137" t="s">
        <v>474</v>
      </c>
      <c r="D4433" s="137" t="s">
        <v>593</v>
      </c>
      <c r="E4433" s="139">
        <v>1052.8</v>
      </c>
      <c r="F4433" s="138"/>
      <c r="G4433" s="138"/>
    </row>
    <row r="4434" ht="15.75" customHeight="1" spans="1:7">
      <c r="A4434" s="139">
        <v>21016</v>
      </c>
      <c r="B4434" s="137" t="s">
        <v>5039</v>
      </c>
      <c r="C4434" s="137" t="s">
        <v>474</v>
      </c>
      <c r="D4434" s="137" t="s">
        <v>593</v>
      </c>
      <c r="E4434" s="139">
        <v>135.05</v>
      </c>
      <c r="F4434" s="138"/>
      <c r="G4434" s="138"/>
    </row>
    <row r="4435" ht="15.75" customHeight="1" spans="1:7">
      <c r="A4435" s="139">
        <v>21008</v>
      </c>
      <c r="B4435" s="137" t="s">
        <v>5040</v>
      </c>
      <c r="C4435" s="137" t="s">
        <v>474</v>
      </c>
      <c r="D4435" s="137" t="s">
        <v>593</v>
      </c>
      <c r="E4435" s="139">
        <v>15.77</v>
      </c>
      <c r="F4435" s="138"/>
      <c r="G4435" s="138"/>
    </row>
    <row r="4436" ht="15.75" customHeight="1" spans="1:7">
      <c r="A4436" s="139">
        <v>21009</v>
      </c>
      <c r="B4436" s="137" t="s">
        <v>5041</v>
      </c>
      <c r="C4436" s="137" t="s">
        <v>474</v>
      </c>
      <c r="D4436" s="137" t="s">
        <v>593</v>
      </c>
      <c r="E4436" s="139">
        <v>20.54</v>
      </c>
      <c r="F4436" s="138"/>
      <c r="G4436" s="138"/>
    </row>
    <row r="4437" ht="15.75" customHeight="1" spans="1:7">
      <c r="A4437" s="139">
        <v>21010</v>
      </c>
      <c r="B4437" s="137" t="s">
        <v>5042</v>
      </c>
      <c r="C4437" s="137" t="s">
        <v>474</v>
      </c>
      <c r="D4437" s="137" t="s">
        <v>599</v>
      </c>
      <c r="E4437" s="139">
        <v>27.58</v>
      </c>
      <c r="F4437" s="138"/>
      <c r="G4437" s="138"/>
    </row>
    <row r="4438" ht="15.75" customHeight="1" spans="1:7">
      <c r="A4438" s="139">
        <v>21011</v>
      </c>
      <c r="B4438" s="137" t="s">
        <v>5043</v>
      </c>
      <c r="C4438" s="137" t="s">
        <v>474</v>
      </c>
      <c r="D4438" s="137" t="s">
        <v>593</v>
      </c>
      <c r="E4438" s="139">
        <v>40.2</v>
      </c>
      <c r="F4438" s="138"/>
      <c r="G4438" s="138"/>
    </row>
    <row r="4439" ht="15.75" customHeight="1" spans="1:7">
      <c r="A4439" s="139">
        <v>21012</v>
      </c>
      <c r="B4439" s="137" t="s">
        <v>5044</v>
      </c>
      <c r="C4439" s="137" t="s">
        <v>474</v>
      </c>
      <c r="D4439" s="137" t="s">
        <v>593</v>
      </c>
      <c r="E4439" s="139">
        <v>44.42</v>
      </c>
      <c r="F4439" s="138"/>
      <c r="G4439" s="138"/>
    </row>
    <row r="4440" ht="15.75" customHeight="1" spans="1:7">
      <c r="A4440" s="139">
        <v>21013</v>
      </c>
      <c r="B4440" s="137" t="s">
        <v>5045</v>
      </c>
      <c r="C4440" s="137" t="s">
        <v>474</v>
      </c>
      <c r="D4440" s="137" t="s">
        <v>593</v>
      </c>
      <c r="E4440" s="139">
        <v>57.97</v>
      </c>
      <c r="F4440" s="138"/>
      <c r="G4440" s="138"/>
    </row>
    <row r="4441" ht="15.75" customHeight="1" spans="1:7">
      <c r="A4441" s="139">
        <v>21014</v>
      </c>
      <c r="B4441" s="137" t="s">
        <v>5046</v>
      </c>
      <c r="C4441" s="137" t="s">
        <v>474</v>
      </c>
      <c r="D4441" s="137" t="s">
        <v>593</v>
      </c>
      <c r="E4441" s="139">
        <v>81.11</v>
      </c>
      <c r="F4441" s="138"/>
      <c r="G4441" s="138"/>
    </row>
    <row r="4442" ht="15.75" customHeight="1" spans="1:7">
      <c r="A4442" s="139">
        <v>21015</v>
      </c>
      <c r="B4442" s="137" t="s">
        <v>5047</v>
      </c>
      <c r="C4442" s="137" t="s">
        <v>474</v>
      </c>
      <c r="D4442" s="137" t="s">
        <v>593</v>
      </c>
      <c r="E4442" s="139">
        <v>93.18</v>
      </c>
      <c r="F4442" s="138"/>
      <c r="G4442" s="138"/>
    </row>
    <row r="4443" ht="15.75" customHeight="1" spans="1:7">
      <c r="A4443" s="139">
        <v>7697</v>
      </c>
      <c r="B4443" s="137" t="s">
        <v>5048</v>
      </c>
      <c r="C4443" s="137" t="s">
        <v>474</v>
      </c>
      <c r="D4443" s="137" t="s">
        <v>593</v>
      </c>
      <c r="E4443" s="139">
        <v>44.46</v>
      </c>
      <c r="F4443" s="138"/>
      <c r="G4443" s="138"/>
    </row>
    <row r="4444" ht="15.75" customHeight="1" spans="1:7">
      <c r="A4444" s="139">
        <v>7698</v>
      </c>
      <c r="B4444" s="137" t="s">
        <v>5049</v>
      </c>
      <c r="C4444" s="137" t="s">
        <v>474</v>
      </c>
      <c r="D4444" s="137" t="s">
        <v>593</v>
      </c>
      <c r="E4444" s="139">
        <v>38.27</v>
      </c>
      <c r="F4444" s="138"/>
      <c r="G4444" s="138"/>
    </row>
    <row r="4445" ht="15.75" customHeight="1" spans="1:7">
      <c r="A4445" s="139">
        <v>7691</v>
      </c>
      <c r="B4445" s="137" t="s">
        <v>5050</v>
      </c>
      <c r="C4445" s="137" t="s">
        <v>474</v>
      </c>
      <c r="D4445" s="137" t="s">
        <v>593</v>
      </c>
      <c r="E4445" s="139">
        <v>16.17</v>
      </c>
      <c r="F4445" s="138"/>
      <c r="G4445" s="138"/>
    </row>
    <row r="4446" ht="15.75" customHeight="1" spans="1:7">
      <c r="A4446" s="139">
        <v>40626</v>
      </c>
      <c r="B4446" s="137" t="s">
        <v>5051</v>
      </c>
      <c r="C4446" s="137" t="s">
        <v>474</v>
      </c>
      <c r="D4446" s="137" t="s">
        <v>593</v>
      </c>
      <c r="E4446" s="139">
        <v>30.35</v>
      </c>
      <c r="F4446" s="138"/>
      <c r="G4446" s="138"/>
    </row>
    <row r="4447" ht="15.75" customHeight="1" spans="1:7">
      <c r="A4447" s="139">
        <v>7701</v>
      </c>
      <c r="B4447" s="137" t="s">
        <v>5052</v>
      </c>
      <c r="C4447" s="137" t="s">
        <v>474</v>
      </c>
      <c r="D4447" s="137" t="s">
        <v>593</v>
      </c>
      <c r="E4447" s="139">
        <v>79.57</v>
      </c>
      <c r="F4447" s="138"/>
      <c r="G4447" s="138"/>
    </row>
    <row r="4448" ht="15.75" customHeight="1" spans="1:7">
      <c r="A4448" s="139">
        <v>7696</v>
      </c>
      <c r="B4448" s="137" t="s">
        <v>5053</v>
      </c>
      <c r="C4448" s="137" t="s">
        <v>474</v>
      </c>
      <c r="D4448" s="137" t="s">
        <v>593</v>
      </c>
      <c r="E4448" s="139">
        <v>64.12</v>
      </c>
      <c r="F4448" s="138"/>
      <c r="G4448" s="138"/>
    </row>
    <row r="4449" ht="15.75" customHeight="1" spans="1:7">
      <c r="A4449" s="139">
        <v>7700</v>
      </c>
      <c r="B4449" s="137" t="s">
        <v>5054</v>
      </c>
      <c r="C4449" s="137" t="s">
        <v>474</v>
      </c>
      <c r="D4449" s="137" t="s">
        <v>593</v>
      </c>
      <c r="E4449" s="139">
        <v>20.45</v>
      </c>
      <c r="F4449" s="138"/>
      <c r="G4449" s="138"/>
    </row>
    <row r="4450" ht="15.75" customHeight="1" spans="1:7">
      <c r="A4450" s="139">
        <v>7694</v>
      </c>
      <c r="B4450" s="137" t="s">
        <v>5055</v>
      </c>
      <c r="C4450" s="137" t="s">
        <v>474</v>
      </c>
      <c r="D4450" s="137" t="s">
        <v>593</v>
      </c>
      <c r="E4450" s="139">
        <v>107.08</v>
      </c>
      <c r="F4450" s="138"/>
      <c r="G4450" s="138"/>
    </row>
    <row r="4451" ht="15.75" customHeight="1" spans="1:7">
      <c r="A4451" s="139">
        <v>7693</v>
      </c>
      <c r="B4451" s="137" t="s">
        <v>5056</v>
      </c>
      <c r="C4451" s="137" t="s">
        <v>474</v>
      </c>
      <c r="D4451" s="137" t="s">
        <v>593</v>
      </c>
      <c r="E4451" s="139">
        <v>147.47</v>
      </c>
      <c r="F4451" s="138"/>
      <c r="G4451" s="138"/>
    </row>
    <row r="4452" ht="15.75" customHeight="1" spans="1:7">
      <c r="A4452" s="139">
        <v>7692</v>
      </c>
      <c r="B4452" s="137" t="s">
        <v>5057</v>
      </c>
      <c r="C4452" s="137" t="s">
        <v>474</v>
      </c>
      <c r="D4452" s="137" t="s">
        <v>593</v>
      </c>
      <c r="E4452" s="139">
        <v>220.79</v>
      </c>
      <c r="F4452" s="138"/>
      <c r="G4452" s="138"/>
    </row>
    <row r="4453" ht="15.75" customHeight="1" spans="1:7">
      <c r="A4453" s="139">
        <v>7695</v>
      </c>
      <c r="B4453" s="137" t="s">
        <v>5058</v>
      </c>
      <c r="C4453" s="137" t="s">
        <v>474</v>
      </c>
      <c r="D4453" s="137" t="s">
        <v>593</v>
      </c>
      <c r="E4453" s="139">
        <v>239.45</v>
      </c>
      <c r="F4453" s="138"/>
      <c r="G4453" s="138"/>
    </row>
    <row r="4454" ht="15.75" customHeight="1" spans="1:7">
      <c r="A4454" s="139">
        <v>13356</v>
      </c>
      <c r="B4454" s="137" t="s">
        <v>5059</v>
      </c>
      <c r="C4454" s="137" t="s">
        <v>474</v>
      </c>
      <c r="D4454" s="137" t="s">
        <v>593</v>
      </c>
      <c r="E4454" s="139">
        <v>17.36</v>
      </c>
      <c r="F4454" s="138"/>
      <c r="G4454" s="138"/>
    </row>
    <row r="4455" ht="15.75" customHeight="1" spans="1:7">
      <c r="A4455" s="139">
        <v>36365</v>
      </c>
      <c r="B4455" s="137" t="s">
        <v>5060</v>
      </c>
      <c r="C4455" s="137" t="s">
        <v>474</v>
      </c>
      <c r="D4455" s="137" t="s">
        <v>593</v>
      </c>
      <c r="E4455" s="139">
        <v>32.64</v>
      </c>
      <c r="F4455" s="138"/>
      <c r="G4455" s="138"/>
    </row>
    <row r="4456" ht="15.75" customHeight="1" spans="1:7">
      <c r="A4456" s="139">
        <v>41930</v>
      </c>
      <c r="B4456" s="137" t="s">
        <v>5061</v>
      </c>
      <c r="C4456" s="137" t="s">
        <v>474</v>
      </c>
      <c r="D4456" s="137" t="s">
        <v>593</v>
      </c>
      <c r="E4456" s="139">
        <v>108.72</v>
      </c>
      <c r="F4456" s="138"/>
      <c r="G4456" s="138"/>
    </row>
    <row r="4457" ht="15.75" customHeight="1" spans="1:7">
      <c r="A4457" s="139">
        <v>41931</v>
      </c>
      <c r="B4457" s="137" t="s">
        <v>5062</v>
      </c>
      <c r="C4457" s="137" t="s">
        <v>474</v>
      </c>
      <c r="D4457" s="137" t="s">
        <v>593</v>
      </c>
      <c r="E4457" s="139">
        <v>170.28</v>
      </c>
      <c r="F4457" s="138"/>
      <c r="G4457" s="138"/>
    </row>
    <row r="4458" ht="15.75" customHeight="1" spans="1:7">
      <c r="A4458" s="139">
        <v>41932</v>
      </c>
      <c r="B4458" s="137" t="s">
        <v>5063</v>
      </c>
      <c r="C4458" s="137" t="s">
        <v>474</v>
      </c>
      <c r="D4458" s="137" t="s">
        <v>593</v>
      </c>
      <c r="E4458" s="139">
        <v>262.09</v>
      </c>
      <c r="F4458" s="138"/>
      <c r="G4458" s="138"/>
    </row>
    <row r="4459" ht="15.75" customHeight="1" spans="1:7">
      <c r="A4459" s="139">
        <v>41933</v>
      </c>
      <c r="B4459" s="137" t="s">
        <v>5064</v>
      </c>
      <c r="C4459" s="137" t="s">
        <v>474</v>
      </c>
      <c r="D4459" s="137" t="s">
        <v>593</v>
      </c>
      <c r="E4459" s="139">
        <v>370.39</v>
      </c>
      <c r="F4459" s="138"/>
      <c r="G4459" s="138"/>
    </row>
    <row r="4460" ht="15.75" customHeight="1" spans="1:7">
      <c r="A4460" s="139">
        <v>41934</v>
      </c>
      <c r="B4460" s="137" t="s">
        <v>5065</v>
      </c>
      <c r="C4460" s="137" t="s">
        <v>474</v>
      </c>
      <c r="D4460" s="137" t="s">
        <v>593</v>
      </c>
      <c r="E4460" s="139">
        <v>431.37</v>
      </c>
      <c r="F4460" s="138"/>
      <c r="G4460" s="138"/>
    </row>
    <row r="4461" ht="15.75" customHeight="1" spans="1:7">
      <c r="A4461" s="139">
        <v>41936</v>
      </c>
      <c r="B4461" s="137" t="s">
        <v>5066</v>
      </c>
      <c r="C4461" s="137" t="s">
        <v>474</v>
      </c>
      <c r="D4461" s="137" t="s">
        <v>593</v>
      </c>
      <c r="E4461" s="139">
        <v>64.02</v>
      </c>
      <c r="F4461" s="138"/>
      <c r="G4461" s="138"/>
    </row>
    <row r="4462" ht="15.75" customHeight="1" spans="1:7">
      <c r="A4462" s="139">
        <v>44812</v>
      </c>
      <c r="B4462" s="137" t="s">
        <v>5067</v>
      </c>
      <c r="C4462" s="137" t="s">
        <v>474</v>
      </c>
      <c r="D4462" s="137" t="s">
        <v>593</v>
      </c>
      <c r="E4462" s="139">
        <v>1136.49</v>
      </c>
      <c r="F4462" s="138"/>
      <c r="G4462" s="138"/>
    </row>
    <row r="4463" ht="15.75" customHeight="1" spans="1:7">
      <c r="A4463" s="139">
        <v>41785</v>
      </c>
      <c r="B4463" s="137" t="s">
        <v>5068</v>
      </c>
      <c r="C4463" s="137" t="s">
        <v>474</v>
      </c>
      <c r="D4463" s="137" t="s">
        <v>593</v>
      </c>
      <c r="E4463" s="139">
        <v>4211.73</v>
      </c>
      <c r="F4463" s="138"/>
      <c r="G4463" s="138"/>
    </row>
    <row r="4464" ht="15.75" customHeight="1" spans="1:7">
      <c r="A4464" s="139">
        <v>41781</v>
      </c>
      <c r="B4464" s="137" t="s">
        <v>5069</v>
      </c>
      <c r="C4464" s="137" t="s">
        <v>474</v>
      </c>
      <c r="D4464" s="137" t="s">
        <v>593</v>
      </c>
      <c r="E4464" s="139">
        <v>760.5</v>
      </c>
      <c r="F4464" s="138"/>
      <c r="G4464" s="138"/>
    </row>
    <row r="4465" ht="15.75" customHeight="1" spans="1:7">
      <c r="A4465" s="139">
        <v>41783</v>
      </c>
      <c r="B4465" s="137" t="s">
        <v>5070</v>
      </c>
      <c r="C4465" s="137" t="s">
        <v>474</v>
      </c>
      <c r="D4465" s="137" t="s">
        <v>593</v>
      </c>
      <c r="E4465" s="139">
        <v>2734.04</v>
      </c>
      <c r="F4465" s="138"/>
      <c r="G4465" s="138"/>
    </row>
    <row r="4466" ht="15.75" customHeight="1" spans="1:7">
      <c r="A4466" s="139">
        <v>41786</v>
      </c>
      <c r="B4466" s="137" t="s">
        <v>5071</v>
      </c>
      <c r="C4466" s="137" t="s">
        <v>474</v>
      </c>
      <c r="D4466" s="137" t="s">
        <v>593</v>
      </c>
      <c r="E4466" s="139">
        <v>5820.87</v>
      </c>
      <c r="F4466" s="138"/>
      <c r="G4466" s="138"/>
    </row>
    <row r="4467" ht="15.75" customHeight="1" spans="1:7">
      <c r="A4467" s="139">
        <v>41779</v>
      </c>
      <c r="B4467" s="137" t="s">
        <v>5072</v>
      </c>
      <c r="C4467" s="137" t="s">
        <v>474</v>
      </c>
      <c r="D4467" s="137" t="s">
        <v>593</v>
      </c>
      <c r="E4467" s="139">
        <v>299.51</v>
      </c>
      <c r="F4467" s="138"/>
      <c r="G4467" s="138"/>
    </row>
    <row r="4468" ht="15.75" customHeight="1" spans="1:7">
      <c r="A4468" s="139">
        <v>41780</v>
      </c>
      <c r="B4468" s="137" t="s">
        <v>5073</v>
      </c>
      <c r="C4468" s="137" t="s">
        <v>474</v>
      </c>
      <c r="D4468" s="137" t="s">
        <v>593</v>
      </c>
      <c r="E4468" s="139">
        <v>469.24</v>
      </c>
      <c r="F4468" s="138"/>
      <c r="G4468" s="138"/>
    </row>
    <row r="4469" ht="15.75" customHeight="1" spans="1:7">
      <c r="A4469" s="139">
        <v>41782</v>
      </c>
      <c r="B4469" s="137" t="s">
        <v>5074</v>
      </c>
      <c r="C4469" s="137" t="s">
        <v>474</v>
      </c>
      <c r="D4469" s="137" t="s">
        <v>593</v>
      </c>
      <c r="E4469" s="139">
        <v>1680.9</v>
      </c>
      <c r="F4469" s="138"/>
      <c r="G4469" s="138"/>
    </row>
    <row r="4470" ht="15.75" customHeight="1" spans="1:7">
      <c r="A4470" s="139">
        <v>38130</v>
      </c>
      <c r="B4470" s="137" t="s">
        <v>5075</v>
      </c>
      <c r="C4470" s="137" t="s">
        <v>474</v>
      </c>
      <c r="D4470" s="137" t="s">
        <v>593</v>
      </c>
      <c r="E4470" s="139">
        <v>32.23</v>
      </c>
      <c r="F4470" s="138"/>
      <c r="G4470" s="138"/>
    </row>
    <row r="4471" ht="15.75" customHeight="1" spans="1:7">
      <c r="A4471" s="139">
        <v>44260</v>
      </c>
      <c r="B4471" s="137" t="s">
        <v>5076</v>
      </c>
      <c r="C4471" s="137" t="s">
        <v>474</v>
      </c>
      <c r="D4471" s="137" t="s">
        <v>593</v>
      </c>
      <c r="E4471" s="139">
        <v>305.07</v>
      </c>
      <c r="F4471" s="138"/>
      <c r="G4471" s="138"/>
    </row>
    <row r="4472" ht="15.75" customHeight="1" spans="1:7">
      <c r="A4472" s="139">
        <v>21123</v>
      </c>
      <c r="B4472" s="137" t="s">
        <v>5077</v>
      </c>
      <c r="C4472" s="137" t="s">
        <v>474</v>
      </c>
      <c r="D4472" s="137" t="s">
        <v>599</v>
      </c>
      <c r="E4472" s="139">
        <v>8.97</v>
      </c>
      <c r="F4472" s="138"/>
      <c r="G4472" s="138"/>
    </row>
    <row r="4473" ht="15.75" customHeight="1" spans="1:7">
      <c r="A4473" s="139">
        <v>21124</v>
      </c>
      <c r="B4473" s="137" t="s">
        <v>5078</v>
      </c>
      <c r="C4473" s="137" t="s">
        <v>474</v>
      </c>
      <c r="D4473" s="137" t="s">
        <v>593</v>
      </c>
      <c r="E4473" s="139">
        <v>14.33</v>
      </c>
      <c r="F4473" s="138"/>
      <c r="G4473" s="138"/>
    </row>
    <row r="4474" ht="15.75" customHeight="1" spans="1:7">
      <c r="A4474" s="139">
        <v>21125</v>
      </c>
      <c r="B4474" s="137" t="s">
        <v>5079</v>
      </c>
      <c r="C4474" s="137" t="s">
        <v>474</v>
      </c>
      <c r="D4474" s="137" t="s">
        <v>593</v>
      </c>
      <c r="E4474" s="139">
        <v>24.68</v>
      </c>
      <c r="F4474" s="138"/>
      <c r="G4474" s="138"/>
    </row>
    <row r="4475" ht="15.75" customHeight="1" spans="1:7">
      <c r="A4475" s="139">
        <v>38028</v>
      </c>
      <c r="B4475" s="137" t="s">
        <v>5080</v>
      </c>
      <c r="C4475" s="137" t="s">
        <v>474</v>
      </c>
      <c r="D4475" s="137" t="s">
        <v>593</v>
      </c>
      <c r="E4475" s="139">
        <v>43.15</v>
      </c>
      <c r="F4475" s="138"/>
      <c r="G4475" s="138"/>
    </row>
    <row r="4476" ht="15.75" customHeight="1" spans="1:7">
      <c r="A4476" s="139">
        <v>38029</v>
      </c>
      <c r="B4476" s="137" t="s">
        <v>5081</v>
      </c>
      <c r="C4476" s="137" t="s">
        <v>474</v>
      </c>
      <c r="D4476" s="137" t="s">
        <v>593</v>
      </c>
      <c r="E4476" s="139">
        <v>63.16</v>
      </c>
      <c r="F4476" s="138"/>
      <c r="G4476" s="138"/>
    </row>
    <row r="4477" ht="15.75" customHeight="1" spans="1:7">
      <c r="A4477" s="139">
        <v>38030</v>
      </c>
      <c r="B4477" s="137" t="s">
        <v>5082</v>
      </c>
      <c r="C4477" s="137" t="s">
        <v>474</v>
      </c>
      <c r="D4477" s="137" t="s">
        <v>593</v>
      </c>
      <c r="E4477" s="139">
        <v>102.13</v>
      </c>
      <c r="F4477" s="138"/>
      <c r="G4477" s="138"/>
    </row>
    <row r="4478" ht="15.75" customHeight="1" spans="1:7">
      <c r="A4478" s="139">
        <v>38031</v>
      </c>
      <c r="B4478" s="137" t="s">
        <v>5083</v>
      </c>
      <c r="C4478" s="137" t="s">
        <v>474</v>
      </c>
      <c r="D4478" s="137" t="s">
        <v>593</v>
      </c>
      <c r="E4478" s="139">
        <v>160.3</v>
      </c>
      <c r="F4478" s="138"/>
      <c r="G4478" s="138"/>
    </row>
    <row r="4479" ht="15.75" customHeight="1" spans="1:7">
      <c r="A4479" s="139">
        <v>39735</v>
      </c>
      <c r="B4479" s="137" t="s">
        <v>5084</v>
      </c>
      <c r="C4479" s="137" t="s">
        <v>474</v>
      </c>
      <c r="D4479" s="137" t="s">
        <v>639</v>
      </c>
      <c r="E4479" s="139">
        <v>51.41</v>
      </c>
      <c r="F4479" s="138"/>
      <c r="G4479" s="138"/>
    </row>
    <row r="4480" ht="15.75" customHeight="1" spans="1:7">
      <c r="A4480" s="139">
        <v>39734</v>
      </c>
      <c r="B4480" s="137" t="s">
        <v>5085</v>
      </c>
      <c r="C4480" s="137" t="s">
        <v>474</v>
      </c>
      <c r="D4480" s="137" t="s">
        <v>639</v>
      </c>
      <c r="E4480" s="139">
        <v>60.98</v>
      </c>
      <c r="F4480" s="138"/>
      <c r="G4480" s="138"/>
    </row>
    <row r="4481" ht="15.75" customHeight="1" spans="1:7">
      <c r="A4481" s="139">
        <v>39736</v>
      </c>
      <c r="B4481" s="137" t="s">
        <v>5086</v>
      </c>
      <c r="C4481" s="137" t="s">
        <v>474</v>
      </c>
      <c r="D4481" s="137" t="s">
        <v>639</v>
      </c>
      <c r="E4481" s="139">
        <v>69.59</v>
      </c>
      <c r="F4481" s="138"/>
      <c r="G4481" s="138"/>
    </row>
    <row r="4482" ht="15.75" customHeight="1" spans="1:7">
      <c r="A4482" s="139">
        <v>39737</v>
      </c>
      <c r="B4482" s="137" t="s">
        <v>5087</v>
      </c>
      <c r="C4482" s="137" t="s">
        <v>474</v>
      </c>
      <c r="D4482" s="137" t="s">
        <v>639</v>
      </c>
      <c r="E4482" s="139">
        <v>9.36</v>
      </c>
      <c r="F4482" s="138"/>
      <c r="G4482" s="138"/>
    </row>
    <row r="4483" ht="15.75" customHeight="1" spans="1:7">
      <c r="A4483" s="139">
        <v>39738</v>
      </c>
      <c r="B4483" s="137" t="s">
        <v>5088</v>
      </c>
      <c r="C4483" s="137" t="s">
        <v>474</v>
      </c>
      <c r="D4483" s="137" t="s">
        <v>639</v>
      </c>
      <c r="E4483" s="139">
        <v>3.38</v>
      </c>
      <c r="F4483" s="138"/>
      <c r="G4483" s="138"/>
    </row>
    <row r="4484" ht="15.75" customHeight="1" spans="1:7">
      <c r="A4484" s="139">
        <v>39739</v>
      </c>
      <c r="B4484" s="137" t="s">
        <v>5089</v>
      </c>
      <c r="C4484" s="137" t="s">
        <v>474</v>
      </c>
      <c r="D4484" s="137" t="s">
        <v>639</v>
      </c>
      <c r="E4484" s="139">
        <v>48.13</v>
      </c>
      <c r="F4484" s="138"/>
      <c r="G4484" s="138"/>
    </row>
    <row r="4485" ht="15.75" customHeight="1" spans="1:7">
      <c r="A4485" s="139">
        <v>39733</v>
      </c>
      <c r="B4485" s="137" t="s">
        <v>5090</v>
      </c>
      <c r="C4485" s="137" t="s">
        <v>474</v>
      </c>
      <c r="D4485" s="137" t="s">
        <v>639</v>
      </c>
      <c r="E4485" s="139">
        <v>83.28</v>
      </c>
      <c r="F4485" s="138"/>
      <c r="G4485" s="138"/>
    </row>
    <row r="4486" ht="15.75" customHeight="1" spans="1:7">
      <c r="A4486" s="139">
        <v>39854</v>
      </c>
      <c r="B4486" s="137" t="s">
        <v>5091</v>
      </c>
      <c r="C4486" s="137" t="s">
        <v>474</v>
      </c>
      <c r="D4486" s="137" t="s">
        <v>639</v>
      </c>
      <c r="E4486" s="139">
        <v>84.46</v>
      </c>
      <c r="F4486" s="138"/>
      <c r="G4486" s="138"/>
    </row>
    <row r="4487" ht="15.75" customHeight="1" spans="1:7">
      <c r="A4487" s="139">
        <v>39740</v>
      </c>
      <c r="B4487" s="137" t="s">
        <v>5092</v>
      </c>
      <c r="C4487" s="137" t="s">
        <v>474</v>
      </c>
      <c r="D4487" s="137" t="s">
        <v>639</v>
      </c>
      <c r="E4487" s="139">
        <v>46.21</v>
      </c>
      <c r="F4487" s="138"/>
      <c r="G4487" s="138"/>
    </row>
    <row r="4488" ht="15.75" customHeight="1" spans="1:7">
      <c r="A4488" s="139">
        <v>39741</v>
      </c>
      <c r="B4488" s="137" t="s">
        <v>5093</v>
      </c>
      <c r="C4488" s="137" t="s">
        <v>474</v>
      </c>
      <c r="D4488" s="137" t="s">
        <v>639</v>
      </c>
      <c r="E4488" s="139">
        <v>8.51</v>
      </c>
      <c r="F4488" s="138"/>
      <c r="G4488" s="138"/>
    </row>
    <row r="4489" ht="15.75" customHeight="1" spans="1:7">
      <c r="A4489" s="139">
        <v>39853</v>
      </c>
      <c r="B4489" s="137" t="s">
        <v>5094</v>
      </c>
      <c r="C4489" s="137" t="s">
        <v>474</v>
      </c>
      <c r="D4489" s="137" t="s">
        <v>639</v>
      </c>
      <c r="E4489" s="139">
        <v>11.18</v>
      </c>
      <c r="F4489" s="138"/>
      <c r="G4489" s="138"/>
    </row>
    <row r="4490" ht="15.75" customHeight="1" spans="1:7">
      <c r="A4490" s="139">
        <v>39742</v>
      </c>
      <c r="B4490" s="137" t="s">
        <v>5095</v>
      </c>
      <c r="C4490" s="137" t="s">
        <v>474</v>
      </c>
      <c r="D4490" s="137" t="s">
        <v>639</v>
      </c>
      <c r="E4490" s="139">
        <v>37.15</v>
      </c>
      <c r="F4490" s="138"/>
      <c r="G4490" s="138"/>
    </row>
    <row r="4491" ht="15.75" customHeight="1" spans="1:7">
      <c r="A4491" s="139">
        <v>39749</v>
      </c>
      <c r="B4491" s="137" t="s">
        <v>5096</v>
      </c>
      <c r="C4491" s="137" t="s">
        <v>474</v>
      </c>
      <c r="D4491" s="137" t="s">
        <v>639</v>
      </c>
      <c r="E4491" s="139">
        <v>93.09</v>
      </c>
      <c r="F4491" s="138"/>
      <c r="G4491" s="138"/>
    </row>
    <row r="4492" ht="15.75" customHeight="1" spans="1:7">
      <c r="A4492" s="139">
        <v>39751</v>
      </c>
      <c r="B4492" s="137" t="s">
        <v>5097</v>
      </c>
      <c r="C4492" s="137" t="s">
        <v>474</v>
      </c>
      <c r="D4492" s="137" t="s">
        <v>639</v>
      </c>
      <c r="E4492" s="139">
        <v>169.15</v>
      </c>
      <c r="F4492" s="138"/>
      <c r="G4492" s="138"/>
    </row>
    <row r="4493" ht="15.75" customHeight="1" spans="1:7">
      <c r="A4493" s="139">
        <v>39750</v>
      </c>
      <c r="B4493" s="137" t="s">
        <v>5098</v>
      </c>
      <c r="C4493" s="137" t="s">
        <v>474</v>
      </c>
      <c r="D4493" s="137" t="s">
        <v>639</v>
      </c>
      <c r="E4493" s="139">
        <v>140.6</v>
      </c>
      <c r="F4493" s="138"/>
      <c r="G4493" s="138"/>
    </row>
    <row r="4494" ht="15.75" customHeight="1" spans="1:7">
      <c r="A4494" s="139">
        <v>39747</v>
      </c>
      <c r="B4494" s="137" t="s">
        <v>5099</v>
      </c>
      <c r="C4494" s="137" t="s">
        <v>474</v>
      </c>
      <c r="D4494" s="137" t="s">
        <v>639</v>
      </c>
      <c r="E4494" s="139">
        <v>45.22</v>
      </c>
      <c r="F4494" s="138"/>
      <c r="G4494" s="138"/>
    </row>
    <row r="4495" ht="15.75" customHeight="1" spans="1:7">
      <c r="A4495" s="139">
        <v>39753</v>
      </c>
      <c r="B4495" s="137" t="s">
        <v>5100</v>
      </c>
      <c r="C4495" s="137" t="s">
        <v>474</v>
      </c>
      <c r="D4495" s="137" t="s">
        <v>639</v>
      </c>
      <c r="E4495" s="139">
        <v>311.37</v>
      </c>
      <c r="F4495" s="138"/>
      <c r="G4495" s="138"/>
    </row>
    <row r="4496" ht="15.75" customHeight="1" spans="1:7">
      <c r="A4496" s="139">
        <v>39754</v>
      </c>
      <c r="B4496" s="137" t="s">
        <v>5101</v>
      </c>
      <c r="C4496" s="137" t="s">
        <v>474</v>
      </c>
      <c r="D4496" s="137" t="s">
        <v>639</v>
      </c>
      <c r="E4496" s="139">
        <v>458.74</v>
      </c>
      <c r="F4496" s="138"/>
      <c r="G4496" s="138"/>
    </row>
    <row r="4497" ht="15.75" customHeight="1" spans="1:7">
      <c r="A4497" s="139">
        <v>39748</v>
      </c>
      <c r="B4497" s="137" t="s">
        <v>5102</v>
      </c>
      <c r="C4497" s="137" t="s">
        <v>474</v>
      </c>
      <c r="D4497" s="137" t="s">
        <v>639</v>
      </c>
      <c r="E4497" s="139">
        <v>73.17</v>
      </c>
      <c r="F4497" s="138"/>
      <c r="G4497" s="138"/>
    </row>
    <row r="4498" ht="15.75" customHeight="1" spans="1:7">
      <c r="A4498" s="139">
        <v>39755</v>
      </c>
      <c r="B4498" s="137" t="s">
        <v>5103</v>
      </c>
      <c r="C4498" s="137" t="s">
        <v>474</v>
      </c>
      <c r="D4498" s="137" t="s">
        <v>639</v>
      </c>
      <c r="E4498" s="139">
        <v>695.55</v>
      </c>
      <c r="F4498" s="138"/>
      <c r="G4498" s="138"/>
    </row>
    <row r="4499" ht="15.75" customHeight="1" spans="1:7">
      <c r="A4499" s="139">
        <v>12742</v>
      </c>
      <c r="B4499" s="137" t="s">
        <v>5104</v>
      </c>
      <c r="C4499" s="137" t="s">
        <v>474</v>
      </c>
      <c r="D4499" s="137" t="s">
        <v>639</v>
      </c>
      <c r="E4499" s="139">
        <v>550.75</v>
      </c>
      <c r="F4499" s="138"/>
      <c r="G4499" s="138"/>
    </row>
    <row r="4500" ht="15.75" customHeight="1" spans="1:7">
      <c r="A4500" s="139">
        <v>12713</v>
      </c>
      <c r="B4500" s="137" t="s">
        <v>5105</v>
      </c>
      <c r="C4500" s="137" t="s">
        <v>474</v>
      </c>
      <c r="D4500" s="137" t="s">
        <v>639</v>
      </c>
      <c r="E4500" s="139">
        <v>29.21</v>
      </c>
      <c r="F4500" s="138"/>
      <c r="G4500" s="138"/>
    </row>
    <row r="4501" ht="15.75" customHeight="1" spans="1:7">
      <c r="A4501" s="139">
        <v>12743</v>
      </c>
      <c r="B4501" s="137" t="s">
        <v>5106</v>
      </c>
      <c r="C4501" s="137" t="s">
        <v>474</v>
      </c>
      <c r="D4501" s="137" t="s">
        <v>639</v>
      </c>
      <c r="E4501" s="139">
        <v>50.25</v>
      </c>
      <c r="F4501" s="138"/>
      <c r="G4501" s="138"/>
    </row>
    <row r="4502" ht="15.75" customHeight="1" spans="1:7">
      <c r="A4502" s="139">
        <v>12744</v>
      </c>
      <c r="B4502" s="137" t="s">
        <v>5107</v>
      </c>
      <c r="C4502" s="137" t="s">
        <v>474</v>
      </c>
      <c r="D4502" s="137" t="s">
        <v>639</v>
      </c>
      <c r="E4502" s="139">
        <v>63.77</v>
      </c>
      <c r="F4502" s="138"/>
      <c r="G4502" s="138"/>
    </row>
    <row r="4503" ht="15.75" customHeight="1" spans="1:7">
      <c r="A4503" s="139">
        <v>12745</v>
      </c>
      <c r="B4503" s="137" t="s">
        <v>5108</v>
      </c>
      <c r="C4503" s="137" t="s">
        <v>474</v>
      </c>
      <c r="D4503" s="137" t="s">
        <v>639</v>
      </c>
      <c r="E4503" s="139">
        <v>92.61</v>
      </c>
      <c r="F4503" s="138"/>
      <c r="G4503" s="138"/>
    </row>
    <row r="4504" ht="15.75" customHeight="1" spans="1:7">
      <c r="A4504" s="139">
        <v>12746</v>
      </c>
      <c r="B4504" s="137" t="s">
        <v>5109</v>
      </c>
      <c r="C4504" s="137" t="s">
        <v>474</v>
      </c>
      <c r="D4504" s="137" t="s">
        <v>639</v>
      </c>
      <c r="E4504" s="139">
        <v>125.06</v>
      </c>
      <c r="F4504" s="138"/>
      <c r="G4504" s="138"/>
    </row>
    <row r="4505" ht="15.75" customHeight="1" spans="1:7">
      <c r="A4505" s="139">
        <v>12747</v>
      </c>
      <c r="B4505" s="137" t="s">
        <v>5110</v>
      </c>
      <c r="C4505" s="137" t="s">
        <v>474</v>
      </c>
      <c r="D4505" s="137" t="s">
        <v>639</v>
      </c>
      <c r="E4505" s="139">
        <v>181.36</v>
      </c>
      <c r="F4505" s="138"/>
      <c r="G4505" s="138"/>
    </row>
    <row r="4506" ht="15.75" customHeight="1" spans="1:7">
      <c r="A4506" s="139">
        <v>12748</v>
      </c>
      <c r="B4506" s="137" t="s">
        <v>5111</v>
      </c>
      <c r="C4506" s="137" t="s">
        <v>474</v>
      </c>
      <c r="D4506" s="137" t="s">
        <v>639</v>
      </c>
      <c r="E4506" s="139">
        <v>255.5</v>
      </c>
      <c r="F4506" s="138"/>
      <c r="G4506" s="138"/>
    </row>
    <row r="4507" ht="15.75" customHeight="1" spans="1:7">
      <c r="A4507" s="139">
        <v>12749</v>
      </c>
      <c r="B4507" s="137" t="s">
        <v>5112</v>
      </c>
      <c r="C4507" s="137" t="s">
        <v>474</v>
      </c>
      <c r="D4507" s="137" t="s">
        <v>639</v>
      </c>
      <c r="E4507" s="139">
        <v>373.5</v>
      </c>
      <c r="F4507" s="138"/>
      <c r="G4507" s="138"/>
    </row>
    <row r="4508" ht="15.75" customHeight="1" spans="1:7">
      <c r="A4508" s="139">
        <v>39726</v>
      </c>
      <c r="B4508" s="137" t="s">
        <v>5113</v>
      </c>
      <c r="C4508" s="137" t="s">
        <v>474</v>
      </c>
      <c r="D4508" s="137" t="s">
        <v>639</v>
      </c>
      <c r="E4508" s="139">
        <v>122.68</v>
      </c>
      <c r="F4508" s="138"/>
      <c r="G4508" s="138"/>
    </row>
    <row r="4509" ht="15.75" customHeight="1" spans="1:7">
      <c r="A4509" s="139">
        <v>39728</v>
      </c>
      <c r="B4509" s="137" t="s">
        <v>5114</v>
      </c>
      <c r="C4509" s="137" t="s">
        <v>474</v>
      </c>
      <c r="D4509" s="137" t="s">
        <v>639</v>
      </c>
      <c r="E4509" s="139">
        <v>215.61</v>
      </c>
      <c r="F4509" s="138"/>
      <c r="G4509" s="138"/>
    </row>
    <row r="4510" ht="15.75" customHeight="1" spans="1:7">
      <c r="A4510" s="139">
        <v>39727</v>
      </c>
      <c r="B4510" s="137" t="s">
        <v>5115</v>
      </c>
      <c r="C4510" s="137" t="s">
        <v>474</v>
      </c>
      <c r="D4510" s="137" t="s">
        <v>639</v>
      </c>
      <c r="E4510" s="139">
        <v>177.44</v>
      </c>
      <c r="F4510" s="138"/>
      <c r="G4510" s="138"/>
    </row>
    <row r="4511" ht="15.75" customHeight="1" spans="1:7">
      <c r="A4511" s="139">
        <v>39724</v>
      </c>
      <c r="B4511" s="137" t="s">
        <v>5116</v>
      </c>
      <c r="C4511" s="137" t="s">
        <v>474</v>
      </c>
      <c r="D4511" s="137" t="s">
        <v>639</v>
      </c>
      <c r="E4511" s="139">
        <v>54.32</v>
      </c>
      <c r="F4511" s="138"/>
      <c r="G4511" s="138"/>
    </row>
    <row r="4512" ht="15.75" customHeight="1" spans="1:7">
      <c r="A4512" s="139">
        <v>39729</v>
      </c>
      <c r="B4512" s="137" t="s">
        <v>5117</v>
      </c>
      <c r="C4512" s="137" t="s">
        <v>474</v>
      </c>
      <c r="D4512" s="137" t="s">
        <v>639</v>
      </c>
      <c r="E4512" s="139">
        <v>298.59</v>
      </c>
      <c r="F4512" s="138"/>
      <c r="G4512" s="138"/>
    </row>
    <row r="4513" ht="15.75" customHeight="1" spans="1:7">
      <c r="A4513" s="139">
        <v>39730</v>
      </c>
      <c r="B4513" s="137" t="s">
        <v>5118</v>
      </c>
      <c r="C4513" s="137" t="s">
        <v>474</v>
      </c>
      <c r="D4513" s="137" t="s">
        <v>639</v>
      </c>
      <c r="E4513" s="139">
        <v>387.4</v>
      </c>
      <c r="F4513" s="138"/>
      <c r="G4513" s="138"/>
    </row>
    <row r="4514" ht="15.75" customHeight="1" spans="1:7">
      <c r="A4514" s="139">
        <v>39731</v>
      </c>
      <c r="B4514" s="137" t="s">
        <v>5119</v>
      </c>
      <c r="C4514" s="137" t="s">
        <v>474</v>
      </c>
      <c r="D4514" s="137" t="s">
        <v>639</v>
      </c>
      <c r="E4514" s="139">
        <v>573.77</v>
      </c>
      <c r="F4514" s="138"/>
      <c r="G4514" s="138"/>
    </row>
    <row r="4515" ht="15.75" customHeight="1" spans="1:7">
      <c r="A4515" s="139">
        <v>39725</v>
      </c>
      <c r="B4515" s="137" t="s">
        <v>5120</v>
      </c>
      <c r="C4515" s="137" t="s">
        <v>474</v>
      </c>
      <c r="D4515" s="137" t="s">
        <v>639</v>
      </c>
      <c r="E4515" s="139">
        <v>88.55</v>
      </c>
      <c r="F4515" s="138"/>
      <c r="G4515" s="138"/>
    </row>
    <row r="4516" ht="15.75" customHeight="1" spans="1:7">
      <c r="A4516" s="139">
        <v>39732</v>
      </c>
      <c r="B4516" s="137" t="s">
        <v>5121</v>
      </c>
      <c r="C4516" s="137" t="s">
        <v>474</v>
      </c>
      <c r="D4516" s="137" t="s">
        <v>639</v>
      </c>
      <c r="E4516" s="139">
        <v>844.56</v>
      </c>
      <c r="F4516" s="138"/>
      <c r="G4516" s="138"/>
    </row>
    <row r="4517" ht="15.75" customHeight="1" spans="1:7">
      <c r="A4517" s="139">
        <v>39660</v>
      </c>
      <c r="B4517" s="137" t="s">
        <v>5122</v>
      </c>
      <c r="C4517" s="137" t="s">
        <v>474</v>
      </c>
      <c r="D4517" s="137" t="s">
        <v>639</v>
      </c>
      <c r="E4517" s="139">
        <v>38.48</v>
      </c>
      <c r="F4517" s="138"/>
      <c r="G4517" s="138"/>
    </row>
    <row r="4518" ht="15.75" customHeight="1" spans="1:7">
      <c r="A4518" s="139">
        <v>39662</v>
      </c>
      <c r="B4518" s="137" t="s">
        <v>5123</v>
      </c>
      <c r="C4518" s="137" t="s">
        <v>474</v>
      </c>
      <c r="D4518" s="137" t="s">
        <v>639</v>
      </c>
      <c r="E4518" s="139">
        <v>18.44</v>
      </c>
      <c r="F4518" s="138"/>
      <c r="G4518" s="138"/>
    </row>
    <row r="4519" ht="15.75" customHeight="1" spans="1:7">
      <c r="A4519" s="139">
        <v>39661</v>
      </c>
      <c r="B4519" s="137" t="s">
        <v>5124</v>
      </c>
      <c r="C4519" s="137" t="s">
        <v>474</v>
      </c>
      <c r="D4519" s="137" t="s">
        <v>639</v>
      </c>
      <c r="E4519" s="139">
        <v>12.58</v>
      </c>
      <c r="F4519" s="138"/>
      <c r="G4519" s="138"/>
    </row>
    <row r="4520" ht="15.75" customHeight="1" spans="1:7">
      <c r="A4520" s="139">
        <v>39666</v>
      </c>
      <c r="B4520" s="137" t="s">
        <v>5125</v>
      </c>
      <c r="C4520" s="137" t="s">
        <v>474</v>
      </c>
      <c r="D4520" s="137" t="s">
        <v>639</v>
      </c>
      <c r="E4520" s="139">
        <v>57.89</v>
      </c>
      <c r="F4520" s="138"/>
      <c r="G4520" s="138"/>
    </row>
    <row r="4521" ht="15.75" customHeight="1" spans="1:7">
      <c r="A4521" s="139">
        <v>39664</v>
      </c>
      <c r="B4521" s="137" t="s">
        <v>5126</v>
      </c>
      <c r="C4521" s="137" t="s">
        <v>474</v>
      </c>
      <c r="D4521" s="137" t="s">
        <v>639</v>
      </c>
      <c r="E4521" s="139">
        <v>28.37</v>
      </c>
      <c r="F4521" s="138"/>
      <c r="G4521" s="138"/>
    </row>
    <row r="4522" ht="15.75" customHeight="1" spans="1:7">
      <c r="A4522" s="139">
        <v>39663</v>
      </c>
      <c r="B4522" s="137" t="s">
        <v>5127</v>
      </c>
      <c r="C4522" s="137" t="s">
        <v>474</v>
      </c>
      <c r="D4522" s="137" t="s">
        <v>639</v>
      </c>
      <c r="E4522" s="139">
        <v>22.68</v>
      </c>
      <c r="F4522" s="138"/>
      <c r="G4522" s="138"/>
    </row>
    <row r="4523" ht="15.75" customHeight="1" spans="1:7">
      <c r="A4523" s="139">
        <v>39665</v>
      </c>
      <c r="B4523" s="137" t="s">
        <v>5128</v>
      </c>
      <c r="C4523" s="137" t="s">
        <v>474</v>
      </c>
      <c r="D4523" s="137" t="s">
        <v>639</v>
      </c>
      <c r="E4523" s="139">
        <v>47.87</v>
      </c>
      <c r="F4523" s="138"/>
      <c r="G4523" s="138"/>
    </row>
    <row r="4524" ht="15.75" customHeight="1" spans="1:7">
      <c r="A4524" s="139">
        <v>39752</v>
      </c>
      <c r="B4524" s="137" t="s">
        <v>5129</v>
      </c>
      <c r="C4524" s="137" t="s">
        <v>474</v>
      </c>
      <c r="D4524" s="137" t="s">
        <v>639</v>
      </c>
      <c r="E4524" s="139">
        <v>240.69</v>
      </c>
      <c r="F4524" s="138"/>
      <c r="G4524" s="138"/>
    </row>
    <row r="4525" ht="15.75" customHeight="1" spans="1:7">
      <c r="A4525" s="139">
        <v>7725</v>
      </c>
      <c r="B4525" s="137" t="s">
        <v>5130</v>
      </c>
      <c r="C4525" s="137" t="s">
        <v>474</v>
      </c>
      <c r="D4525" s="137" t="s">
        <v>599</v>
      </c>
      <c r="E4525" s="139">
        <v>180</v>
      </c>
      <c r="F4525" s="138"/>
      <c r="G4525" s="138"/>
    </row>
    <row r="4526" ht="15.75" customHeight="1" spans="1:7">
      <c r="A4526" s="139">
        <v>7753</v>
      </c>
      <c r="B4526" s="137" t="s">
        <v>5131</v>
      </c>
      <c r="C4526" s="137" t="s">
        <v>474</v>
      </c>
      <c r="D4526" s="137" t="s">
        <v>593</v>
      </c>
      <c r="E4526" s="139">
        <v>350.92</v>
      </c>
      <c r="F4526" s="138"/>
      <c r="G4526" s="138"/>
    </row>
    <row r="4527" ht="15.75" customHeight="1" spans="1:7">
      <c r="A4527" s="139">
        <v>13256</v>
      </c>
      <c r="B4527" s="137" t="s">
        <v>5132</v>
      </c>
      <c r="C4527" s="137" t="s">
        <v>474</v>
      </c>
      <c r="D4527" s="137" t="s">
        <v>593</v>
      </c>
      <c r="E4527" s="139">
        <v>491.59</v>
      </c>
      <c r="F4527" s="138"/>
      <c r="G4527" s="138"/>
    </row>
    <row r="4528" ht="15.75" customHeight="1" spans="1:7">
      <c r="A4528" s="139">
        <v>7757</v>
      </c>
      <c r="B4528" s="137" t="s">
        <v>5133</v>
      </c>
      <c r="C4528" s="137" t="s">
        <v>474</v>
      </c>
      <c r="D4528" s="137" t="s">
        <v>593</v>
      </c>
      <c r="E4528" s="139">
        <v>524.11</v>
      </c>
      <c r="F4528" s="138"/>
      <c r="G4528" s="138"/>
    </row>
    <row r="4529" ht="15.75" customHeight="1" spans="1:7">
      <c r="A4529" s="139">
        <v>7758</v>
      </c>
      <c r="B4529" s="137" t="s">
        <v>5134</v>
      </c>
      <c r="C4529" s="137" t="s">
        <v>474</v>
      </c>
      <c r="D4529" s="137" t="s">
        <v>593</v>
      </c>
      <c r="E4529" s="139">
        <v>759.32</v>
      </c>
      <c r="F4529" s="138"/>
      <c r="G4529" s="138"/>
    </row>
    <row r="4530" ht="15.75" customHeight="1" spans="1:7">
      <c r="A4530" s="139">
        <v>7759</v>
      </c>
      <c r="B4530" s="137" t="s">
        <v>5135</v>
      </c>
      <c r="C4530" s="137" t="s">
        <v>474</v>
      </c>
      <c r="D4530" s="137" t="s">
        <v>593</v>
      </c>
      <c r="E4530" s="139">
        <v>2104.09</v>
      </c>
      <c r="F4530" s="138"/>
      <c r="G4530" s="138"/>
    </row>
    <row r="4531" ht="15.75" customHeight="1" spans="1:7">
      <c r="A4531" s="139">
        <v>40334</v>
      </c>
      <c r="B4531" s="137" t="s">
        <v>5136</v>
      </c>
      <c r="C4531" s="137" t="s">
        <v>474</v>
      </c>
      <c r="D4531" s="137" t="s">
        <v>593</v>
      </c>
      <c r="E4531" s="139">
        <v>82.43</v>
      </c>
      <c r="F4531" s="138"/>
      <c r="G4531" s="138"/>
    </row>
    <row r="4532" ht="15.75" customHeight="1" spans="1:7">
      <c r="A4532" s="139">
        <v>7745</v>
      </c>
      <c r="B4532" s="137" t="s">
        <v>5137</v>
      </c>
      <c r="C4532" s="137" t="s">
        <v>474</v>
      </c>
      <c r="D4532" s="137" t="s">
        <v>593</v>
      </c>
      <c r="E4532" s="139">
        <v>93.02</v>
      </c>
      <c r="F4532" s="138"/>
      <c r="G4532" s="138"/>
    </row>
    <row r="4533" ht="15.75" customHeight="1" spans="1:7">
      <c r="A4533" s="139">
        <v>7742</v>
      </c>
      <c r="B4533" s="137" t="s">
        <v>5138</v>
      </c>
      <c r="C4533" s="137" t="s">
        <v>474</v>
      </c>
      <c r="D4533" s="137" t="s">
        <v>593</v>
      </c>
      <c r="E4533" s="139">
        <v>245.34</v>
      </c>
      <c r="F4533" s="138"/>
      <c r="G4533" s="138"/>
    </row>
    <row r="4534" ht="15.75" customHeight="1" spans="1:7">
      <c r="A4534" s="139">
        <v>7750</v>
      </c>
      <c r="B4534" s="137" t="s">
        <v>5139</v>
      </c>
      <c r="C4534" s="137" t="s">
        <v>474</v>
      </c>
      <c r="D4534" s="137" t="s">
        <v>593</v>
      </c>
      <c r="E4534" s="139">
        <v>299.49</v>
      </c>
      <c r="F4534" s="138"/>
      <c r="G4534" s="138"/>
    </row>
    <row r="4535" ht="15.75" customHeight="1" spans="1:7">
      <c r="A4535" s="139">
        <v>7756</v>
      </c>
      <c r="B4535" s="137" t="s">
        <v>5140</v>
      </c>
      <c r="C4535" s="137" t="s">
        <v>474</v>
      </c>
      <c r="D4535" s="137" t="s">
        <v>593</v>
      </c>
      <c r="E4535" s="139">
        <v>344.11</v>
      </c>
      <c r="F4535" s="138"/>
      <c r="G4535" s="138"/>
    </row>
    <row r="4536" ht="15.75" customHeight="1" spans="1:7">
      <c r="A4536" s="139">
        <v>7765</v>
      </c>
      <c r="B4536" s="137" t="s">
        <v>5141</v>
      </c>
      <c r="C4536" s="137" t="s">
        <v>474</v>
      </c>
      <c r="D4536" s="137" t="s">
        <v>593</v>
      </c>
      <c r="E4536" s="139">
        <v>385.71</v>
      </c>
      <c r="F4536" s="138"/>
      <c r="G4536" s="138"/>
    </row>
    <row r="4537" ht="15.75" customHeight="1" spans="1:7">
      <c r="A4537" s="139">
        <v>12569</v>
      </c>
      <c r="B4537" s="137" t="s">
        <v>5142</v>
      </c>
      <c r="C4537" s="137" t="s">
        <v>474</v>
      </c>
      <c r="D4537" s="137" t="s">
        <v>593</v>
      </c>
      <c r="E4537" s="139">
        <v>532.43</v>
      </c>
      <c r="F4537" s="138"/>
      <c r="G4537" s="138"/>
    </row>
    <row r="4538" ht="15.75" customHeight="1" spans="1:7">
      <c r="A4538" s="139">
        <v>7766</v>
      </c>
      <c r="B4538" s="137" t="s">
        <v>5143</v>
      </c>
      <c r="C4538" s="137" t="s">
        <v>474</v>
      </c>
      <c r="D4538" s="137" t="s">
        <v>593</v>
      </c>
      <c r="E4538" s="139">
        <v>565.71</v>
      </c>
      <c r="F4538" s="138"/>
      <c r="G4538" s="138"/>
    </row>
    <row r="4539" ht="15.75" customHeight="1" spans="1:7">
      <c r="A4539" s="139">
        <v>7767</v>
      </c>
      <c r="B4539" s="137" t="s">
        <v>5144</v>
      </c>
      <c r="C4539" s="137" t="s">
        <v>474</v>
      </c>
      <c r="D4539" s="137" t="s">
        <v>593</v>
      </c>
      <c r="E4539" s="139">
        <v>812.26</v>
      </c>
      <c r="F4539" s="138"/>
      <c r="G4539" s="138"/>
    </row>
    <row r="4540" ht="15.75" customHeight="1" spans="1:7">
      <c r="A4540" s="139">
        <v>7727</v>
      </c>
      <c r="B4540" s="137" t="s">
        <v>5145</v>
      </c>
      <c r="C4540" s="137" t="s">
        <v>474</v>
      </c>
      <c r="D4540" s="137" t="s">
        <v>593</v>
      </c>
      <c r="E4540" s="139">
        <v>2359.66</v>
      </c>
      <c r="F4540" s="138"/>
      <c r="G4540" s="138"/>
    </row>
    <row r="4541" ht="15.75" customHeight="1" spans="1:7">
      <c r="A4541" s="139">
        <v>7760</v>
      </c>
      <c r="B4541" s="137" t="s">
        <v>5146</v>
      </c>
      <c r="C4541" s="137" t="s">
        <v>474</v>
      </c>
      <c r="D4541" s="137" t="s">
        <v>593</v>
      </c>
      <c r="E4541" s="139">
        <v>93.78</v>
      </c>
      <c r="F4541" s="138"/>
      <c r="G4541" s="138"/>
    </row>
    <row r="4542" ht="15.75" customHeight="1" spans="1:7">
      <c r="A4542" s="139">
        <v>7761</v>
      </c>
      <c r="B4542" s="137" t="s">
        <v>5147</v>
      </c>
      <c r="C4542" s="137" t="s">
        <v>474</v>
      </c>
      <c r="D4542" s="137" t="s">
        <v>593</v>
      </c>
      <c r="E4542" s="139">
        <v>98.31</v>
      </c>
      <c r="F4542" s="138"/>
      <c r="G4542" s="138"/>
    </row>
    <row r="4543" ht="15.75" customHeight="1" spans="1:7">
      <c r="A4543" s="139">
        <v>7752</v>
      </c>
      <c r="B4543" s="137" t="s">
        <v>5148</v>
      </c>
      <c r="C4543" s="137" t="s">
        <v>474</v>
      </c>
      <c r="D4543" s="137" t="s">
        <v>593</v>
      </c>
      <c r="E4543" s="139">
        <v>119.49</v>
      </c>
      <c r="F4543" s="138"/>
      <c r="G4543" s="138"/>
    </row>
    <row r="4544" ht="15.75" customHeight="1" spans="1:7">
      <c r="A4544" s="139">
        <v>7762</v>
      </c>
      <c r="B4544" s="137" t="s">
        <v>5149</v>
      </c>
      <c r="C4544" s="137" t="s">
        <v>474</v>
      </c>
      <c r="D4544" s="137" t="s">
        <v>593</v>
      </c>
      <c r="E4544" s="139">
        <v>156.17</v>
      </c>
      <c r="F4544" s="138"/>
      <c r="G4544" s="138"/>
    </row>
    <row r="4545" ht="15.75" customHeight="1" spans="1:7">
      <c r="A4545" s="139">
        <v>7722</v>
      </c>
      <c r="B4545" s="137" t="s">
        <v>5150</v>
      </c>
      <c r="C4545" s="137" t="s">
        <v>474</v>
      </c>
      <c r="D4545" s="137" t="s">
        <v>593</v>
      </c>
      <c r="E4545" s="139">
        <v>238.99</v>
      </c>
      <c r="F4545" s="138"/>
      <c r="G4545" s="138"/>
    </row>
    <row r="4546" ht="15.75" customHeight="1" spans="1:7">
      <c r="A4546" s="139">
        <v>7763</v>
      </c>
      <c r="B4546" s="137" t="s">
        <v>5151</v>
      </c>
      <c r="C4546" s="137" t="s">
        <v>474</v>
      </c>
      <c r="D4546" s="137" t="s">
        <v>593</v>
      </c>
      <c r="E4546" s="139">
        <v>291.17</v>
      </c>
      <c r="F4546" s="138"/>
      <c r="G4546" s="138"/>
    </row>
    <row r="4547" ht="15.75" customHeight="1" spans="1:7">
      <c r="A4547" s="139">
        <v>7764</v>
      </c>
      <c r="B4547" s="137" t="s">
        <v>5152</v>
      </c>
      <c r="C4547" s="137" t="s">
        <v>474</v>
      </c>
      <c r="D4547" s="137" t="s">
        <v>593</v>
      </c>
      <c r="E4547" s="139">
        <v>347.89</v>
      </c>
      <c r="F4547" s="138"/>
      <c r="G4547" s="138"/>
    </row>
    <row r="4548" ht="15.75" customHeight="1" spans="1:7">
      <c r="A4548" s="139">
        <v>12572</v>
      </c>
      <c r="B4548" s="137" t="s">
        <v>5153</v>
      </c>
      <c r="C4548" s="137" t="s">
        <v>474</v>
      </c>
      <c r="D4548" s="137" t="s">
        <v>593</v>
      </c>
      <c r="E4548" s="139">
        <v>491.59</v>
      </c>
      <c r="F4548" s="138"/>
      <c r="G4548" s="138"/>
    </row>
    <row r="4549" ht="15.75" customHeight="1" spans="1:7">
      <c r="A4549" s="139">
        <v>12573</v>
      </c>
      <c r="B4549" s="137" t="s">
        <v>5154</v>
      </c>
      <c r="C4549" s="137" t="s">
        <v>474</v>
      </c>
      <c r="D4549" s="137" t="s">
        <v>593</v>
      </c>
      <c r="E4549" s="139">
        <v>646.63</v>
      </c>
      <c r="F4549" s="138"/>
      <c r="G4549" s="138"/>
    </row>
    <row r="4550" ht="15.75" customHeight="1" spans="1:7">
      <c r="A4550" s="139">
        <v>12574</v>
      </c>
      <c r="B4550" s="137" t="s">
        <v>5155</v>
      </c>
      <c r="C4550" s="137" t="s">
        <v>474</v>
      </c>
      <c r="D4550" s="137" t="s">
        <v>593</v>
      </c>
      <c r="E4550" s="139">
        <v>781.86</v>
      </c>
      <c r="F4550" s="138"/>
      <c r="G4550" s="138"/>
    </row>
    <row r="4551" ht="15.75" customHeight="1" spans="1:7">
      <c r="A4551" s="139">
        <v>12575</v>
      </c>
      <c r="B4551" s="137" t="s">
        <v>5156</v>
      </c>
      <c r="C4551" s="137" t="s">
        <v>474</v>
      </c>
      <c r="D4551" s="137" t="s">
        <v>593</v>
      </c>
      <c r="E4551" s="139">
        <v>1187.39</v>
      </c>
      <c r="F4551" s="138"/>
      <c r="G4551" s="138"/>
    </row>
    <row r="4552" ht="15.75" customHeight="1" spans="1:7">
      <c r="A4552" s="139">
        <v>12576</v>
      </c>
      <c r="B4552" s="137" t="s">
        <v>5157</v>
      </c>
      <c r="C4552" s="137" t="s">
        <v>474</v>
      </c>
      <c r="D4552" s="137" t="s">
        <v>593</v>
      </c>
      <c r="E4552" s="139">
        <v>143.69</v>
      </c>
      <c r="F4552" s="138"/>
      <c r="G4552" s="138"/>
    </row>
    <row r="4553" ht="15.75" customHeight="1" spans="1:7">
      <c r="A4553" s="139">
        <v>12577</v>
      </c>
      <c r="B4553" s="137" t="s">
        <v>5158</v>
      </c>
      <c r="C4553" s="137" t="s">
        <v>474</v>
      </c>
      <c r="D4553" s="137" t="s">
        <v>593</v>
      </c>
      <c r="E4553" s="139">
        <v>193.61</v>
      </c>
      <c r="F4553" s="138"/>
      <c r="G4553" s="138"/>
    </row>
    <row r="4554" ht="15.75" customHeight="1" spans="1:7">
      <c r="A4554" s="139">
        <v>12578</v>
      </c>
      <c r="B4554" s="137" t="s">
        <v>5159</v>
      </c>
      <c r="C4554" s="137" t="s">
        <v>474</v>
      </c>
      <c r="D4554" s="137" t="s">
        <v>593</v>
      </c>
      <c r="E4554" s="139">
        <v>234.45</v>
      </c>
      <c r="F4554" s="138"/>
      <c r="G4554" s="138"/>
    </row>
    <row r="4555" ht="15.75" customHeight="1" spans="1:7">
      <c r="A4555" s="139">
        <v>12579</v>
      </c>
      <c r="B4555" s="137" t="s">
        <v>5160</v>
      </c>
      <c r="C4555" s="137" t="s">
        <v>474</v>
      </c>
      <c r="D4555" s="137" t="s">
        <v>593</v>
      </c>
      <c r="E4555" s="139">
        <v>403.86</v>
      </c>
      <c r="F4555" s="138"/>
      <c r="G4555" s="138"/>
    </row>
    <row r="4556" ht="15.75" customHeight="1" spans="1:7">
      <c r="A4556" s="139">
        <v>12580</v>
      </c>
      <c r="B4556" s="137" t="s">
        <v>5161</v>
      </c>
      <c r="C4556" s="137" t="s">
        <v>474</v>
      </c>
      <c r="D4556" s="137" t="s">
        <v>593</v>
      </c>
      <c r="E4556" s="139">
        <v>420.8</v>
      </c>
      <c r="F4556" s="138"/>
      <c r="G4556" s="138"/>
    </row>
    <row r="4557" ht="15.75" customHeight="1" spans="1:7">
      <c r="A4557" s="139">
        <v>12581</v>
      </c>
      <c r="B4557" s="137" t="s">
        <v>5162</v>
      </c>
      <c r="C4557" s="137" t="s">
        <v>474</v>
      </c>
      <c r="D4557" s="137" t="s">
        <v>593</v>
      </c>
      <c r="E4557" s="139">
        <v>450.75</v>
      </c>
      <c r="F4557" s="138"/>
      <c r="G4557" s="138"/>
    </row>
    <row r="4558" ht="15.75" customHeight="1" spans="1:7">
      <c r="A4558" s="139">
        <v>7720</v>
      </c>
      <c r="B4558" s="137" t="s">
        <v>5163</v>
      </c>
      <c r="C4558" s="137" t="s">
        <v>474</v>
      </c>
      <c r="D4558" s="137" t="s">
        <v>593</v>
      </c>
      <c r="E4558" s="139">
        <v>704.87</v>
      </c>
      <c r="F4558" s="138"/>
      <c r="G4558" s="138"/>
    </row>
    <row r="4559" ht="15.75" customHeight="1" spans="1:7">
      <c r="A4559" s="139">
        <v>40335</v>
      </c>
      <c r="B4559" s="137" t="s">
        <v>5164</v>
      </c>
      <c r="C4559" s="137" t="s">
        <v>474</v>
      </c>
      <c r="D4559" s="137" t="s">
        <v>593</v>
      </c>
      <c r="E4559" s="139">
        <v>147.47</v>
      </c>
      <c r="F4559" s="138"/>
      <c r="G4559" s="138"/>
    </row>
    <row r="4560" ht="15.75" customHeight="1" spans="1:7">
      <c r="A4560" s="139">
        <v>7740</v>
      </c>
      <c r="B4560" s="137" t="s">
        <v>5165</v>
      </c>
      <c r="C4560" s="137" t="s">
        <v>474</v>
      </c>
      <c r="D4560" s="137" t="s">
        <v>593</v>
      </c>
      <c r="E4560" s="139">
        <v>151.26</v>
      </c>
      <c r="F4560" s="138"/>
      <c r="G4560" s="138"/>
    </row>
    <row r="4561" ht="15.75" customHeight="1" spans="1:7">
      <c r="A4561" s="139">
        <v>7741</v>
      </c>
      <c r="B4561" s="137" t="s">
        <v>5166</v>
      </c>
      <c r="C4561" s="137" t="s">
        <v>474</v>
      </c>
      <c r="D4561" s="137" t="s">
        <v>593</v>
      </c>
      <c r="E4561" s="139">
        <v>279.83</v>
      </c>
      <c r="F4561" s="138"/>
      <c r="G4561" s="138"/>
    </row>
    <row r="4562" ht="15.75" customHeight="1" spans="1:7">
      <c r="A4562" s="139">
        <v>7774</v>
      </c>
      <c r="B4562" s="137" t="s">
        <v>5167</v>
      </c>
      <c r="C4562" s="137" t="s">
        <v>474</v>
      </c>
      <c r="D4562" s="137" t="s">
        <v>593</v>
      </c>
      <c r="E4562" s="139">
        <v>343.36</v>
      </c>
      <c r="F4562" s="138"/>
      <c r="G4562" s="138"/>
    </row>
    <row r="4563" ht="15.75" customHeight="1" spans="1:7">
      <c r="A4563" s="139">
        <v>7744</v>
      </c>
      <c r="B4563" s="137" t="s">
        <v>5168</v>
      </c>
      <c r="C4563" s="137" t="s">
        <v>474</v>
      </c>
      <c r="D4563" s="137" t="s">
        <v>593</v>
      </c>
      <c r="E4563" s="139">
        <v>448.48</v>
      </c>
      <c r="F4563" s="138"/>
      <c r="G4563" s="138"/>
    </row>
    <row r="4564" ht="15.75" customHeight="1" spans="1:7">
      <c r="A4564" s="139">
        <v>7773</v>
      </c>
      <c r="B4564" s="137" t="s">
        <v>5169</v>
      </c>
      <c r="C4564" s="137" t="s">
        <v>474</v>
      </c>
      <c r="D4564" s="137" t="s">
        <v>593</v>
      </c>
      <c r="E4564" s="139">
        <v>458.39</v>
      </c>
      <c r="F4564" s="138"/>
      <c r="G4564" s="138"/>
    </row>
    <row r="4565" ht="15.75" customHeight="1" spans="1:7">
      <c r="A4565" s="139">
        <v>7754</v>
      </c>
      <c r="B4565" s="137" t="s">
        <v>5170</v>
      </c>
      <c r="C4565" s="137" t="s">
        <v>474</v>
      </c>
      <c r="D4565" s="137" t="s">
        <v>593</v>
      </c>
      <c r="E4565" s="139">
        <v>695.04</v>
      </c>
      <c r="F4565" s="138"/>
      <c r="G4565" s="138"/>
    </row>
    <row r="4566" ht="15.75" customHeight="1" spans="1:7">
      <c r="A4566" s="139">
        <v>7735</v>
      </c>
      <c r="B4566" s="137" t="s">
        <v>5171</v>
      </c>
      <c r="C4566" s="137" t="s">
        <v>474</v>
      </c>
      <c r="D4566" s="137" t="s">
        <v>593</v>
      </c>
      <c r="E4566" s="139">
        <v>900</v>
      </c>
      <c r="F4566" s="138"/>
      <c r="G4566" s="138"/>
    </row>
    <row r="4567" ht="15.75" customHeight="1" spans="1:7">
      <c r="A4567" s="139">
        <v>7755</v>
      </c>
      <c r="B4567" s="137" t="s">
        <v>5172</v>
      </c>
      <c r="C4567" s="137" t="s">
        <v>474</v>
      </c>
      <c r="D4567" s="137" t="s">
        <v>593</v>
      </c>
      <c r="E4567" s="139">
        <v>178.48</v>
      </c>
      <c r="F4567" s="138"/>
      <c r="G4567" s="138"/>
    </row>
    <row r="4568" ht="15.75" customHeight="1" spans="1:7">
      <c r="A4568" s="139">
        <v>7776</v>
      </c>
      <c r="B4568" s="137" t="s">
        <v>5173</v>
      </c>
      <c r="C4568" s="137" t="s">
        <v>474</v>
      </c>
      <c r="D4568" s="137" t="s">
        <v>593</v>
      </c>
      <c r="E4568" s="139">
        <v>372.1</v>
      </c>
      <c r="F4568" s="138"/>
      <c r="G4568" s="138"/>
    </row>
    <row r="4569" ht="15.75" customHeight="1" spans="1:7">
      <c r="A4569" s="139">
        <v>7743</v>
      </c>
      <c r="B4569" s="137" t="s">
        <v>5174</v>
      </c>
      <c r="C4569" s="137" t="s">
        <v>474</v>
      </c>
      <c r="D4569" s="137" t="s">
        <v>593</v>
      </c>
      <c r="E4569" s="139">
        <v>394.03</v>
      </c>
      <c r="F4569" s="138"/>
      <c r="G4569" s="138"/>
    </row>
    <row r="4570" ht="15.75" customHeight="1" spans="1:7">
      <c r="A4570" s="139">
        <v>7733</v>
      </c>
      <c r="B4570" s="137" t="s">
        <v>5175</v>
      </c>
      <c r="C4570" s="137" t="s">
        <v>474</v>
      </c>
      <c r="D4570" s="137" t="s">
        <v>593</v>
      </c>
      <c r="E4570" s="139">
        <v>514.28</v>
      </c>
      <c r="F4570" s="138"/>
      <c r="G4570" s="138"/>
    </row>
    <row r="4571" ht="15.75" customHeight="1" spans="1:7">
      <c r="A4571" s="139">
        <v>7775</v>
      </c>
      <c r="B4571" s="137" t="s">
        <v>5176</v>
      </c>
      <c r="C4571" s="137" t="s">
        <v>474</v>
      </c>
      <c r="D4571" s="137" t="s">
        <v>593</v>
      </c>
      <c r="E4571" s="139">
        <v>563.44</v>
      </c>
      <c r="F4571" s="138"/>
      <c r="G4571" s="138"/>
    </row>
    <row r="4572" ht="15.75" customHeight="1" spans="1:7">
      <c r="A4572" s="139">
        <v>7734</v>
      </c>
      <c r="B4572" s="137" t="s">
        <v>5177</v>
      </c>
      <c r="C4572" s="137" t="s">
        <v>474</v>
      </c>
      <c r="D4572" s="137" t="s">
        <v>593</v>
      </c>
      <c r="E4572" s="139">
        <v>797.89</v>
      </c>
      <c r="F4572" s="138"/>
      <c r="G4572" s="138"/>
    </row>
    <row r="4573" ht="15.75" customHeight="1" spans="1:7">
      <c r="A4573" s="139">
        <v>7714</v>
      </c>
      <c r="B4573" s="137" t="s">
        <v>5178</v>
      </c>
      <c r="C4573" s="137" t="s">
        <v>474</v>
      </c>
      <c r="D4573" s="137" t="s">
        <v>593</v>
      </c>
      <c r="E4573" s="139">
        <v>111.17</v>
      </c>
      <c r="F4573" s="138"/>
      <c r="G4573" s="138"/>
    </row>
    <row r="4574" ht="15.75" customHeight="1" spans="1:7">
      <c r="A4574" s="139">
        <v>37449</v>
      </c>
      <c r="B4574" s="137" t="s">
        <v>5179</v>
      </c>
      <c r="C4574" s="137" t="s">
        <v>474</v>
      </c>
      <c r="D4574" s="137" t="s">
        <v>639</v>
      </c>
      <c r="E4574" s="139">
        <v>36.86</v>
      </c>
      <c r="F4574" s="138"/>
      <c r="G4574" s="138"/>
    </row>
    <row r="4575" ht="15.75" customHeight="1" spans="1:7">
      <c r="A4575" s="139">
        <v>37450</v>
      </c>
      <c r="B4575" s="137" t="s">
        <v>5180</v>
      </c>
      <c r="C4575" s="137" t="s">
        <v>474</v>
      </c>
      <c r="D4575" s="137" t="s">
        <v>639</v>
      </c>
      <c r="E4575" s="139">
        <v>51.61</v>
      </c>
      <c r="F4575" s="138"/>
      <c r="G4575" s="138"/>
    </row>
    <row r="4576" ht="15.75" customHeight="1" spans="1:7">
      <c r="A4576" s="139">
        <v>37451</v>
      </c>
      <c r="B4576" s="137" t="s">
        <v>5181</v>
      </c>
      <c r="C4576" s="137" t="s">
        <v>474</v>
      </c>
      <c r="D4576" s="137" t="s">
        <v>639</v>
      </c>
      <c r="E4576" s="139">
        <v>72.05</v>
      </c>
      <c r="F4576" s="138"/>
      <c r="G4576" s="138"/>
    </row>
    <row r="4577" ht="15.75" customHeight="1" spans="1:7">
      <c r="A4577" s="139">
        <v>37452</v>
      </c>
      <c r="B4577" s="137" t="s">
        <v>5182</v>
      </c>
      <c r="C4577" s="137" t="s">
        <v>474</v>
      </c>
      <c r="D4577" s="137" t="s">
        <v>639</v>
      </c>
      <c r="E4577" s="139">
        <v>104.72</v>
      </c>
      <c r="F4577" s="138"/>
      <c r="G4577" s="138"/>
    </row>
    <row r="4578" ht="15.75" customHeight="1" spans="1:7">
      <c r="A4578" s="139">
        <v>37453</v>
      </c>
      <c r="B4578" s="137" t="s">
        <v>5183</v>
      </c>
      <c r="C4578" s="137" t="s">
        <v>474</v>
      </c>
      <c r="D4578" s="137" t="s">
        <v>639</v>
      </c>
      <c r="E4578" s="139">
        <v>120.6</v>
      </c>
      <c r="F4578" s="138"/>
      <c r="G4578" s="138"/>
    </row>
    <row r="4579" ht="15.75" customHeight="1" spans="1:7">
      <c r="A4579" s="139">
        <v>7778</v>
      </c>
      <c r="B4579" s="137" t="s">
        <v>5184</v>
      </c>
      <c r="C4579" s="137" t="s">
        <v>474</v>
      </c>
      <c r="D4579" s="137" t="s">
        <v>639</v>
      </c>
      <c r="E4579" s="139">
        <v>45.24</v>
      </c>
      <c r="F4579" s="138"/>
      <c r="G4579" s="138"/>
    </row>
    <row r="4580" ht="15.75" customHeight="1" spans="1:7">
      <c r="A4580" s="139">
        <v>7796</v>
      </c>
      <c r="B4580" s="137" t="s">
        <v>5185</v>
      </c>
      <c r="C4580" s="137" t="s">
        <v>474</v>
      </c>
      <c r="D4580" s="137" t="s">
        <v>639</v>
      </c>
      <c r="E4580" s="139">
        <v>62</v>
      </c>
      <c r="F4580" s="138"/>
      <c r="G4580" s="138"/>
    </row>
    <row r="4581" ht="15.75" customHeight="1" spans="1:7">
      <c r="A4581" s="139">
        <v>7781</v>
      </c>
      <c r="B4581" s="137" t="s">
        <v>5186</v>
      </c>
      <c r="C4581" s="137" t="s">
        <v>474</v>
      </c>
      <c r="D4581" s="137" t="s">
        <v>639</v>
      </c>
      <c r="E4581" s="139">
        <v>73.26</v>
      </c>
      <c r="F4581" s="138"/>
      <c r="G4581" s="138"/>
    </row>
    <row r="4582" ht="15.75" customHeight="1" spans="1:7">
      <c r="A4582" s="139">
        <v>7795</v>
      </c>
      <c r="B4582" s="137" t="s">
        <v>5187</v>
      </c>
      <c r="C4582" s="137" t="s">
        <v>474</v>
      </c>
      <c r="D4582" s="137" t="s">
        <v>639</v>
      </c>
      <c r="E4582" s="139">
        <v>109.04</v>
      </c>
      <c r="F4582" s="138"/>
      <c r="G4582" s="138"/>
    </row>
    <row r="4583" ht="15.75" customHeight="1" spans="1:7">
      <c r="A4583" s="139">
        <v>7791</v>
      </c>
      <c r="B4583" s="137" t="s">
        <v>5188</v>
      </c>
      <c r="C4583" s="137" t="s">
        <v>474</v>
      </c>
      <c r="D4583" s="137" t="s">
        <v>639</v>
      </c>
      <c r="E4583" s="139">
        <v>130.53</v>
      </c>
      <c r="F4583" s="138"/>
      <c r="G4583" s="138"/>
    </row>
    <row r="4584" ht="15.75" customHeight="1" spans="1:7">
      <c r="A4584" s="139">
        <v>7783</v>
      </c>
      <c r="B4584" s="137" t="s">
        <v>5189</v>
      </c>
      <c r="C4584" s="137" t="s">
        <v>474</v>
      </c>
      <c r="D4584" s="137" t="s">
        <v>639</v>
      </c>
      <c r="E4584" s="139">
        <v>46.25</v>
      </c>
      <c r="F4584" s="138"/>
      <c r="G4584" s="138"/>
    </row>
    <row r="4585" ht="15.75" customHeight="1" spans="1:7">
      <c r="A4585" s="139">
        <v>7790</v>
      </c>
      <c r="B4585" s="137" t="s">
        <v>5190</v>
      </c>
      <c r="C4585" s="137" t="s">
        <v>474</v>
      </c>
      <c r="D4585" s="137" t="s">
        <v>639</v>
      </c>
      <c r="E4585" s="139">
        <v>72.89</v>
      </c>
      <c r="F4585" s="138"/>
      <c r="G4585" s="138"/>
    </row>
    <row r="4586" ht="15.75" customHeight="1" spans="1:7">
      <c r="A4586" s="139">
        <v>7785</v>
      </c>
      <c r="B4586" s="137" t="s">
        <v>5191</v>
      </c>
      <c r="C4586" s="137" t="s">
        <v>474</v>
      </c>
      <c r="D4586" s="137" t="s">
        <v>639</v>
      </c>
      <c r="E4586" s="139">
        <v>80.43</v>
      </c>
      <c r="F4586" s="138"/>
      <c r="G4586" s="138"/>
    </row>
    <row r="4587" ht="15.75" customHeight="1" spans="1:7">
      <c r="A4587" s="139">
        <v>7792</v>
      </c>
      <c r="B4587" s="137" t="s">
        <v>5192</v>
      </c>
      <c r="C4587" s="137" t="s">
        <v>474</v>
      </c>
      <c r="D4587" s="137" t="s">
        <v>639</v>
      </c>
      <c r="E4587" s="139">
        <v>114.07</v>
      </c>
      <c r="F4587" s="138"/>
      <c r="G4587" s="138"/>
    </row>
    <row r="4588" ht="15.75" customHeight="1" spans="1:7">
      <c r="A4588" s="139">
        <v>7793</v>
      </c>
      <c r="B4588" s="137" t="s">
        <v>5193</v>
      </c>
      <c r="C4588" s="137" t="s">
        <v>474</v>
      </c>
      <c r="D4588" s="137" t="s">
        <v>639</v>
      </c>
      <c r="E4588" s="139">
        <v>134.72</v>
      </c>
      <c r="F4588" s="138"/>
      <c r="G4588" s="138"/>
    </row>
    <row r="4589" ht="15.75" customHeight="1" spans="1:7">
      <c r="A4589" s="139">
        <v>13159</v>
      </c>
      <c r="B4589" s="137" t="s">
        <v>5194</v>
      </c>
      <c r="C4589" s="137" t="s">
        <v>474</v>
      </c>
      <c r="D4589" s="137" t="s">
        <v>639</v>
      </c>
      <c r="E4589" s="139">
        <v>117.29</v>
      </c>
      <c r="F4589" s="138"/>
      <c r="G4589" s="138"/>
    </row>
    <row r="4590" ht="15.75" customHeight="1" spans="1:7">
      <c r="A4590" s="139">
        <v>13168</v>
      </c>
      <c r="B4590" s="137" t="s">
        <v>5195</v>
      </c>
      <c r="C4590" s="137" t="s">
        <v>474</v>
      </c>
      <c r="D4590" s="137" t="s">
        <v>639</v>
      </c>
      <c r="E4590" s="139">
        <v>142.43</v>
      </c>
      <c r="F4590" s="138"/>
      <c r="G4590" s="138"/>
    </row>
    <row r="4591" ht="15.75" customHeight="1" spans="1:7">
      <c r="A4591" s="139">
        <v>13173</v>
      </c>
      <c r="B4591" s="137" t="s">
        <v>5196</v>
      </c>
      <c r="C4591" s="137" t="s">
        <v>474</v>
      </c>
      <c r="D4591" s="137" t="s">
        <v>639</v>
      </c>
      <c r="E4591" s="139">
        <v>192.7</v>
      </c>
      <c r="F4591" s="138"/>
      <c r="G4591" s="138"/>
    </row>
    <row r="4592" ht="15.75" customHeight="1" spans="1:7">
      <c r="A4592" s="139">
        <v>12583</v>
      </c>
      <c r="B4592" s="137" t="s">
        <v>5197</v>
      </c>
      <c r="C4592" s="137" t="s">
        <v>474</v>
      </c>
      <c r="D4592" s="137" t="s">
        <v>639</v>
      </c>
      <c r="E4592" s="139">
        <v>38.54</v>
      </c>
      <c r="F4592" s="138"/>
      <c r="G4592" s="138"/>
    </row>
    <row r="4593" ht="15.75" customHeight="1" spans="1:7">
      <c r="A4593" s="139">
        <v>12584</v>
      </c>
      <c r="B4593" s="137" t="s">
        <v>5198</v>
      </c>
      <c r="C4593" s="137" t="s">
        <v>474</v>
      </c>
      <c r="D4593" s="137" t="s">
        <v>639</v>
      </c>
      <c r="E4593" s="139">
        <v>50.27</v>
      </c>
      <c r="F4593" s="138"/>
      <c r="G4593" s="138"/>
    </row>
    <row r="4594" ht="15.75" customHeight="1" spans="1:7">
      <c r="A4594" s="139">
        <v>12613</v>
      </c>
      <c r="B4594" s="137" t="s">
        <v>5199</v>
      </c>
      <c r="C4594" s="137" t="s">
        <v>592</v>
      </c>
      <c r="D4594" s="137" t="s">
        <v>593</v>
      </c>
      <c r="E4594" s="139">
        <v>16.38</v>
      </c>
      <c r="F4594" s="138"/>
      <c r="G4594" s="138"/>
    </row>
    <row r="4595" ht="15.75" customHeight="1" spans="1:7">
      <c r="A4595" s="139">
        <v>1031</v>
      </c>
      <c r="B4595" s="137" t="s">
        <v>5200</v>
      </c>
      <c r="C4595" s="137" t="s">
        <v>592</v>
      </c>
      <c r="D4595" s="137" t="s">
        <v>593</v>
      </c>
      <c r="E4595" s="139">
        <v>11.49</v>
      </c>
      <c r="F4595" s="138"/>
      <c r="G4595" s="138"/>
    </row>
    <row r="4596" ht="15.75" customHeight="1" spans="1:7">
      <c r="A4596" s="139">
        <v>39707</v>
      </c>
      <c r="B4596" s="137" t="s">
        <v>5201</v>
      </c>
      <c r="C4596" s="137" t="s">
        <v>474</v>
      </c>
      <c r="D4596" s="137" t="s">
        <v>639</v>
      </c>
      <c r="E4596" s="139">
        <v>4.11</v>
      </c>
      <c r="F4596" s="138"/>
      <c r="G4596" s="138"/>
    </row>
    <row r="4597" ht="15.75" customHeight="1" spans="1:7">
      <c r="A4597" s="139">
        <v>39708</v>
      </c>
      <c r="B4597" s="137" t="s">
        <v>5202</v>
      </c>
      <c r="C4597" s="137" t="s">
        <v>474</v>
      </c>
      <c r="D4597" s="137" t="s">
        <v>639</v>
      </c>
      <c r="E4597" s="139">
        <v>3.98</v>
      </c>
      <c r="F4597" s="138"/>
      <c r="G4597" s="138"/>
    </row>
    <row r="4598" ht="15.75" customHeight="1" spans="1:7">
      <c r="A4598" s="139">
        <v>39710</v>
      </c>
      <c r="B4598" s="137" t="s">
        <v>5203</v>
      </c>
      <c r="C4598" s="137" t="s">
        <v>474</v>
      </c>
      <c r="D4598" s="137" t="s">
        <v>639</v>
      </c>
      <c r="E4598" s="139">
        <v>2.8</v>
      </c>
      <c r="F4598" s="138"/>
      <c r="G4598" s="138"/>
    </row>
    <row r="4599" ht="15.75" customHeight="1" spans="1:7">
      <c r="A4599" s="139">
        <v>39709</v>
      </c>
      <c r="B4599" s="137" t="s">
        <v>5204</v>
      </c>
      <c r="C4599" s="137" t="s">
        <v>474</v>
      </c>
      <c r="D4599" s="137" t="s">
        <v>639</v>
      </c>
      <c r="E4599" s="139">
        <v>3.88</v>
      </c>
      <c r="F4599" s="138"/>
      <c r="G4599" s="138"/>
    </row>
    <row r="4600" ht="15.75" customHeight="1" spans="1:7">
      <c r="A4600" s="139">
        <v>39711</v>
      </c>
      <c r="B4600" s="137" t="s">
        <v>5205</v>
      </c>
      <c r="C4600" s="137" t="s">
        <v>474</v>
      </c>
      <c r="D4600" s="137" t="s">
        <v>639</v>
      </c>
      <c r="E4600" s="139">
        <v>4.36</v>
      </c>
      <c r="F4600" s="138"/>
      <c r="G4600" s="138"/>
    </row>
    <row r="4601" ht="15.75" customHeight="1" spans="1:7">
      <c r="A4601" s="139">
        <v>39712</v>
      </c>
      <c r="B4601" s="137" t="s">
        <v>5206</v>
      </c>
      <c r="C4601" s="137" t="s">
        <v>474</v>
      </c>
      <c r="D4601" s="137" t="s">
        <v>639</v>
      </c>
      <c r="E4601" s="139">
        <v>1.53</v>
      </c>
      <c r="F4601" s="138"/>
      <c r="G4601" s="138"/>
    </row>
    <row r="4602" ht="15.75" customHeight="1" spans="1:7">
      <c r="A4602" s="139">
        <v>39713</v>
      </c>
      <c r="B4602" s="137" t="s">
        <v>5207</v>
      </c>
      <c r="C4602" s="137" t="s">
        <v>474</v>
      </c>
      <c r="D4602" s="137" t="s">
        <v>639</v>
      </c>
      <c r="E4602" s="139">
        <v>1.21</v>
      </c>
      <c r="F4602" s="138"/>
      <c r="G4602" s="138"/>
    </row>
    <row r="4603" ht="15.75" customHeight="1" spans="1:7">
      <c r="A4603" s="139">
        <v>39714</v>
      </c>
      <c r="B4603" s="137" t="s">
        <v>5208</v>
      </c>
      <c r="C4603" s="137" t="s">
        <v>474</v>
      </c>
      <c r="D4603" s="137" t="s">
        <v>639</v>
      </c>
      <c r="E4603" s="139">
        <v>2.77</v>
      </c>
      <c r="F4603" s="138"/>
      <c r="G4603" s="138"/>
    </row>
    <row r="4604" ht="15.75" customHeight="1" spans="1:7">
      <c r="A4604" s="139">
        <v>39715</v>
      </c>
      <c r="B4604" s="137" t="s">
        <v>5209</v>
      </c>
      <c r="C4604" s="137" t="s">
        <v>474</v>
      </c>
      <c r="D4604" s="137" t="s">
        <v>639</v>
      </c>
      <c r="E4604" s="139">
        <v>1.97</v>
      </c>
      <c r="F4604" s="138"/>
      <c r="G4604" s="138"/>
    </row>
    <row r="4605" ht="15.75" customHeight="1" spans="1:7">
      <c r="A4605" s="139">
        <v>39716</v>
      </c>
      <c r="B4605" s="137" t="s">
        <v>5210</v>
      </c>
      <c r="C4605" s="137" t="s">
        <v>474</v>
      </c>
      <c r="D4605" s="137" t="s">
        <v>639</v>
      </c>
      <c r="E4605" s="139">
        <v>1.49</v>
      </c>
      <c r="F4605" s="138"/>
      <c r="G4605" s="138"/>
    </row>
    <row r="4606" ht="15.75" customHeight="1" spans="1:7">
      <c r="A4606" s="139">
        <v>39718</v>
      </c>
      <c r="B4606" s="137" t="s">
        <v>5211</v>
      </c>
      <c r="C4606" s="137" t="s">
        <v>474</v>
      </c>
      <c r="D4606" s="137" t="s">
        <v>639</v>
      </c>
      <c r="E4606" s="139">
        <v>2.55</v>
      </c>
      <c r="F4606" s="138"/>
      <c r="G4606" s="138"/>
    </row>
    <row r="4607" ht="15.75" customHeight="1" spans="1:7">
      <c r="A4607" s="139">
        <v>9813</v>
      </c>
      <c r="B4607" s="137" t="s">
        <v>5212</v>
      </c>
      <c r="C4607" s="137" t="s">
        <v>474</v>
      </c>
      <c r="D4607" s="137" t="s">
        <v>639</v>
      </c>
      <c r="E4607" s="139">
        <v>5.15</v>
      </c>
      <c r="F4607" s="138"/>
      <c r="G4607" s="138"/>
    </row>
    <row r="4608" ht="15.75" customHeight="1" spans="1:7">
      <c r="A4608" s="139">
        <v>9815</v>
      </c>
      <c r="B4608" s="137" t="s">
        <v>5213</v>
      </c>
      <c r="C4608" s="137" t="s">
        <v>474</v>
      </c>
      <c r="D4608" s="137" t="s">
        <v>639</v>
      </c>
      <c r="E4608" s="139">
        <v>10.17</v>
      </c>
      <c r="F4608" s="138"/>
      <c r="G4608" s="138"/>
    </row>
    <row r="4609" ht="15.75" customHeight="1" spans="1:7">
      <c r="A4609" s="139">
        <v>44543</v>
      </c>
      <c r="B4609" s="137" t="s">
        <v>5214</v>
      </c>
      <c r="C4609" s="137" t="s">
        <v>474</v>
      </c>
      <c r="D4609" s="137" t="s">
        <v>639</v>
      </c>
      <c r="E4609" s="139">
        <v>5060.73</v>
      </c>
      <c r="F4609" s="138"/>
      <c r="G4609" s="138"/>
    </row>
    <row r="4610" ht="15.75" customHeight="1" spans="1:7">
      <c r="A4610" s="139">
        <v>44526</v>
      </c>
      <c r="B4610" s="137" t="s">
        <v>5215</v>
      </c>
      <c r="C4610" s="137" t="s">
        <v>474</v>
      </c>
      <c r="D4610" s="137" t="s">
        <v>639</v>
      </c>
      <c r="E4610" s="139">
        <v>124.03</v>
      </c>
      <c r="F4610" s="138"/>
      <c r="G4610" s="138"/>
    </row>
    <row r="4611" ht="15.75" customHeight="1" spans="1:7">
      <c r="A4611" s="139">
        <v>44545</v>
      </c>
      <c r="B4611" s="137" t="s">
        <v>5216</v>
      </c>
      <c r="C4611" s="137" t="s">
        <v>474</v>
      </c>
      <c r="D4611" s="137" t="s">
        <v>639</v>
      </c>
      <c r="E4611" s="139">
        <v>266.23</v>
      </c>
      <c r="F4611" s="138"/>
      <c r="G4611" s="138"/>
    </row>
    <row r="4612" ht="15.75" customHeight="1" spans="1:7">
      <c r="A4612" s="139">
        <v>44525</v>
      </c>
      <c r="B4612" s="137" t="s">
        <v>5217</v>
      </c>
      <c r="C4612" s="137" t="s">
        <v>474</v>
      </c>
      <c r="D4612" s="137" t="s">
        <v>639</v>
      </c>
      <c r="E4612" s="139">
        <v>4590.05</v>
      </c>
      <c r="F4612" s="138"/>
      <c r="G4612" s="138"/>
    </row>
    <row r="4613" ht="15.75" customHeight="1" spans="1:7">
      <c r="A4613" s="139">
        <v>44547</v>
      </c>
      <c r="B4613" s="137" t="s">
        <v>5218</v>
      </c>
      <c r="C4613" s="137" t="s">
        <v>474</v>
      </c>
      <c r="D4613" s="137" t="s">
        <v>639</v>
      </c>
      <c r="E4613" s="139">
        <v>415.03</v>
      </c>
      <c r="F4613" s="138"/>
      <c r="G4613" s="138"/>
    </row>
    <row r="4614" ht="15.75" customHeight="1" spans="1:7">
      <c r="A4614" s="139">
        <v>44519</v>
      </c>
      <c r="B4614" s="137" t="s">
        <v>5219</v>
      </c>
      <c r="C4614" s="137" t="s">
        <v>474</v>
      </c>
      <c r="D4614" s="137" t="s">
        <v>639</v>
      </c>
      <c r="E4614" s="139">
        <v>1016.92</v>
      </c>
      <c r="F4614" s="138"/>
      <c r="G4614" s="138"/>
    </row>
    <row r="4615" ht="15.75" customHeight="1" spans="1:7">
      <c r="A4615" s="139">
        <v>44520</v>
      </c>
      <c r="B4615" s="137" t="s">
        <v>5220</v>
      </c>
      <c r="C4615" s="137" t="s">
        <v>474</v>
      </c>
      <c r="D4615" s="137" t="s">
        <v>639</v>
      </c>
      <c r="E4615" s="139">
        <v>1637.9</v>
      </c>
      <c r="F4615" s="138"/>
      <c r="G4615" s="138"/>
    </row>
    <row r="4616" ht="15.75" customHeight="1" spans="1:7">
      <c r="A4616" s="139">
        <v>44521</v>
      </c>
      <c r="B4616" s="137" t="s">
        <v>5221</v>
      </c>
      <c r="C4616" s="137" t="s">
        <v>474</v>
      </c>
      <c r="D4616" s="137" t="s">
        <v>639</v>
      </c>
      <c r="E4616" s="139">
        <v>26.42</v>
      </c>
      <c r="F4616" s="138"/>
      <c r="G4616" s="138"/>
    </row>
    <row r="4617" ht="15.75" customHeight="1" spans="1:7">
      <c r="A4617" s="139">
        <v>44522</v>
      </c>
      <c r="B4617" s="137" t="s">
        <v>5222</v>
      </c>
      <c r="C4617" s="137" t="s">
        <v>474</v>
      </c>
      <c r="D4617" s="137" t="s">
        <v>639</v>
      </c>
      <c r="E4617" s="139">
        <v>2875.54</v>
      </c>
      <c r="F4617" s="138"/>
      <c r="G4617" s="138"/>
    </row>
    <row r="4618" ht="15.75" customHeight="1" spans="1:7">
      <c r="A4618" s="139">
        <v>44523</v>
      </c>
      <c r="B4618" s="137" t="s">
        <v>5223</v>
      </c>
      <c r="C4618" s="137" t="s">
        <v>474</v>
      </c>
      <c r="D4618" s="137" t="s">
        <v>639</v>
      </c>
      <c r="E4618" s="139">
        <v>4276.74</v>
      </c>
      <c r="F4618" s="138"/>
      <c r="G4618" s="138"/>
    </row>
    <row r="4619" ht="15.75" customHeight="1" spans="1:7">
      <c r="A4619" s="139">
        <v>44527</v>
      </c>
      <c r="B4619" s="137" t="s">
        <v>5224</v>
      </c>
      <c r="C4619" s="137" t="s">
        <v>474</v>
      </c>
      <c r="D4619" s="137" t="s">
        <v>639</v>
      </c>
      <c r="E4619" s="139">
        <v>2144.68</v>
      </c>
      <c r="F4619" s="138"/>
      <c r="G4619" s="138"/>
    </row>
    <row r="4620" ht="15.75" customHeight="1" spans="1:7">
      <c r="A4620" s="139">
        <v>44524</v>
      </c>
      <c r="B4620" s="137" t="s">
        <v>5225</v>
      </c>
      <c r="C4620" s="137" t="s">
        <v>474</v>
      </c>
      <c r="D4620" s="137" t="s">
        <v>639</v>
      </c>
      <c r="E4620" s="139">
        <v>59.09</v>
      </c>
      <c r="F4620" s="138"/>
      <c r="G4620" s="138"/>
    </row>
    <row r="4621" ht="15.75" customHeight="1" spans="1:7">
      <c r="A4621" s="139">
        <v>44542</v>
      </c>
      <c r="B4621" s="137" t="s">
        <v>5226</v>
      </c>
      <c r="C4621" s="137" t="s">
        <v>474</v>
      </c>
      <c r="D4621" s="137" t="s">
        <v>639</v>
      </c>
      <c r="E4621" s="139">
        <v>2798.08</v>
      </c>
      <c r="F4621" s="138"/>
      <c r="G4621" s="138"/>
    </row>
    <row r="4622" ht="15.75" customHeight="1" spans="1:7">
      <c r="A4622" s="139">
        <v>9877</v>
      </c>
      <c r="B4622" s="137" t="s">
        <v>5227</v>
      </c>
      <c r="C4622" s="137" t="s">
        <v>474</v>
      </c>
      <c r="D4622" s="137" t="s">
        <v>593</v>
      </c>
      <c r="E4622" s="139">
        <v>100.57</v>
      </c>
      <c r="F4622" s="138"/>
      <c r="G4622" s="138"/>
    </row>
    <row r="4623" ht="15.75" customHeight="1" spans="1:7">
      <c r="A4623" s="139">
        <v>9878</v>
      </c>
      <c r="B4623" s="137" t="s">
        <v>5228</v>
      </c>
      <c r="C4623" s="137" t="s">
        <v>474</v>
      </c>
      <c r="D4623" s="137" t="s">
        <v>593</v>
      </c>
      <c r="E4623" s="139">
        <v>123.8</v>
      </c>
      <c r="F4623" s="138"/>
      <c r="G4623" s="138"/>
    </row>
    <row r="4624" ht="15.75" customHeight="1" spans="1:7">
      <c r="A4624" s="139">
        <v>41986</v>
      </c>
      <c r="B4624" s="137" t="s">
        <v>5229</v>
      </c>
      <c r="C4624" s="137" t="s">
        <v>474</v>
      </c>
      <c r="D4624" s="137" t="s">
        <v>593</v>
      </c>
      <c r="E4624" s="139">
        <v>4172.67</v>
      </c>
      <c r="F4624" s="138"/>
      <c r="G4624" s="138"/>
    </row>
    <row r="4625" ht="15.75" customHeight="1" spans="1:7">
      <c r="A4625" s="139">
        <v>43422</v>
      </c>
      <c r="B4625" s="137" t="s">
        <v>5230</v>
      </c>
      <c r="C4625" s="137" t="s">
        <v>474</v>
      </c>
      <c r="D4625" s="137" t="s">
        <v>593</v>
      </c>
      <c r="E4625" s="139">
        <v>5117.37</v>
      </c>
      <c r="F4625" s="138"/>
      <c r="G4625" s="138"/>
    </row>
    <row r="4626" ht="15.75" customHeight="1" spans="1:7">
      <c r="A4626" s="139">
        <v>41987</v>
      </c>
      <c r="B4626" s="137" t="s">
        <v>5231</v>
      </c>
      <c r="C4626" s="137" t="s">
        <v>474</v>
      </c>
      <c r="D4626" s="137" t="s">
        <v>593</v>
      </c>
      <c r="E4626" s="139">
        <v>5931.46</v>
      </c>
      <c r="F4626" s="138"/>
      <c r="G4626" s="138"/>
    </row>
    <row r="4627" ht="15.75" customHeight="1" spans="1:7">
      <c r="A4627" s="139">
        <v>41988</v>
      </c>
      <c r="B4627" s="137" t="s">
        <v>5232</v>
      </c>
      <c r="C4627" s="137" t="s">
        <v>474</v>
      </c>
      <c r="D4627" s="137" t="s">
        <v>593</v>
      </c>
      <c r="E4627" s="139">
        <v>7834.61</v>
      </c>
      <c r="F4627" s="138"/>
      <c r="G4627" s="138"/>
    </row>
    <row r="4628" ht="15.75" customHeight="1" spans="1:7">
      <c r="A4628" s="139">
        <v>41697</v>
      </c>
      <c r="B4628" s="137" t="s">
        <v>5233</v>
      </c>
      <c r="C4628" s="137" t="s">
        <v>474</v>
      </c>
      <c r="D4628" s="137" t="s">
        <v>593</v>
      </c>
      <c r="E4628" s="139">
        <v>1388.66</v>
      </c>
      <c r="F4628" s="138"/>
      <c r="G4628" s="138"/>
    </row>
    <row r="4629" ht="15.75" customHeight="1" spans="1:7">
      <c r="A4629" s="139">
        <v>41985</v>
      </c>
      <c r="B4629" s="137" t="s">
        <v>5234</v>
      </c>
      <c r="C4629" s="137" t="s">
        <v>474</v>
      </c>
      <c r="D4629" s="137" t="s">
        <v>593</v>
      </c>
      <c r="E4629" s="139">
        <v>1934.03</v>
      </c>
      <c r="F4629" s="138"/>
      <c r="G4629" s="138"/>
    </row>
    <row r="4630" ht="15.75" customHeight="1" spans="1:7">
      <c r="A4630" s="139">
        <v>41699</v>
      </c>
      <c r="B4630" s="137" t="s">
        <v>5235</v>
      </c>
      <c r="C4630" s="137" t="s">
        <v>474</v>
      </c>
      <c r="D4630" s="137" t="s">
        <v>593</v>
      </c>
      <c r="E4630" s="139">
        <v>2753.97</v>
      </c>
      <c r="F4630" s="138"/>
      <c r="G4630" s="138"/>
    </row>
    <row r="4631" ht="15.75" customHeight="1" spans="1:7">
      <c r="A4631" s="139">
        <v>38053</v>
      </c>
      <c r="B4631" s="137" t="s">
        <v>5236</v>
      </c>
      <c r="C4631" s="137" t="s">
        <v>474</v>
      </c>
      <c r="D4631" s="137" t="s">
        <v>639</v>
      </c>
      <c r="E4631" s="139">
        <v>26.77</v>
      </c>
      <c r="F4631" s="138"/>
      <c r="G4631" s="138"/>
    </row>
    <row r="4632" ht="15.75" customHeight="1" spans="1:7">
      <c r="A4632" s="139">
        <v>38054</v>
      </c>
      <c r="B4632" s="137" t="s">
        <v>5237</v>
      </c>
      <c r="C4632" s="137" t="s">
        <v>474</v>
      </c>
      <c r="D4632" s="137" t="s">
        <v>639</v>
      </c>
      <c r="E4632" s="139">
        <v>46.01</v>
      </c>
      <c r="F4632" s="138"/>
      <c r="G4632" s="138"/>
    </row>
    <row r="4633" ht="15.75" customHeight="1" spans="1:7">
      <c r="A4633" s="139">
        <v>38052</v>
      </c>
      <c r="B4633" s="137" t="s">
        <v>5238</v>
      </c>
      <c r="C4633" s="137" t="s">
        <v>474</v>
      </c>
      <c r="D4633" s="137" t="s">
        <v>639</v>
      </c>
      <c r="E4633" s="139">
        <v>12.96</v>
      </c>
      <c r="F4633" s="138"/>
      <c r="G4633" s="138"/>
    </row>
    <row r="4634" ht="15.75" customHeight="1" spans="1:7">
      <c r="A4634" s="139">
        <v>38051</v>
      </c>
      <c r="B4634" s="137" t="s">
        <v>5239</v>
      </c>
      <c r="C4634" s="137" t="s">
        <v>474</v>
      </c>
      <c r="D4634" s="137" t="s">
        <v>639</v>
      </c>
      <c r="E4634" s="139">
        <v>8.08</v>
      </c>
      <c r="F4634" s="138"/>
      <c r="G4634" s="138"/>
    </row>
    <row r="4635" ht="15.75" customHeight="1" spans="1:7">
      <c r="A4635" s="139">
        <v>38787</v>
      </c>
      <c r="B4635" s="137" t="s">
        <v>5240</v>
      </c>
      <c r="C4635" s="137" t="s">
        <v>474</v>
      </c>
      <c r="D4635" s="137" t="s">
        <v>639</v>
      </c>
      <c r="E4635" s="139">
        <v>5.02</v>
      </c>
      <c r="F4635" s="138"/>
      <c r="G4635" s="138"/>
    </row>
    <row r="4636" ht="15.75" customHeight="1" spans="1:7">
      <c r="A4636" s="139">
        <v>38825</v>
      </c>
      <c r="B4636" s="137" t="s">
        <v>5241</v>
      </c>
      <c r="C4636" s="137" t="s">
        <v>474</v>
      </c>
      <c r="D4636" s="137" t="s">
        <v>639</v>
      </c>
      <c r="E4636" s="139">
        <v>6.49</v>
      </c>
      <c r="F4636" s="138"/>
      <c r="G4636" s="138"/>
    </row>
    <row r="4637" ht="15.75" customHeight="1" spans="1:7">
      <c r="A4637" s="139">
        <v>38826</v>
      </c>
      <c r="B4637" s="137" t="s">
        <v>5242</v>
      </c>
      <c r="C4637" s="137" t="s">
        <v>474</v>
      </c>
      <c r="D4637" s="137" t="s">
        <v>639</v>
      </c>
      <c r="E4637" s="139">
        <v>9.23</v>
      </c>
      <c r="F4637" s="138"/>
      <c r="G4637" s="138"/>
    </row>
    <row r="4638" ht="15.75" customHeight="1" spans="1:7">
      <c r="A4638" s="139">
        <v>38827</v>
      </c>
      <c r="B4638" s="137" t="s">
        <v>5243</v>
      </c>
      <c r="C4638" s="137" t="s">
        <v>474</v>
      </c>
      <c r="D4638" s="137" t="s">
        <v>639</v>
      </c>
      <c r="E4638" s="139">
        <v>15.09</v>
      </c>
      <c r="F4638" s="138"/>
      <c r="G4638" s="138"/>
    </row>
    <row r="4639" ht="15.75" customHeight="1" spans="1:7">
      <c r="A4639" s="139">
        <v>38828</v>
      </c>
      <c r="B4639" s="137" t="s">
        <v>5244</v>
      </c>
      <c r="C4639" s="137" t="s">
        <v>474</v>
      </c>
      <c r="D4639" s="137" t="s">
        <v>639</v>
      </c>
      <c r="E4639" s="139">
        <v>9.67</v>
      </c>
      <c r="F4639" s="138"/>
      <c r="G4639" s="138"/>
    </row>
    <row r="4640" ht="15.75" customHeight="1" spans="1:7">
      <c r="A4640" s="139">
        <v>38829</v>
      </c>
      <c r="B4640" s="137" t="s">
        <v>5245</v>
      </c>
      <c r="C4640" s="137" t="s">
        <v>474</v>
      </c>
      <c r="D4640" s="137" t="s">
        <v>639</v>
      </c>
      <c r="E4640" s="139">
        <v>15.83</v>
      </c>
      <c r="F4640" s="138"/>
      <c r="G4640" s="138"/>
    </row>
    <row r="4641" ht="15.75" customHeight="1" spans="1:7">
      <c r="A4641" s="139">
        <v>38830</v>
      </c>
      <c r="B4641" s="137" t="s">
        <v>5246</v>
      </c>
      <c r="C4641" s="137" t="s">
        <v>474</v>
      </c>
      <c r="D4641" s="137" t="s">
        <v>639</v>
      </c>
      <c r="E4641" s="139">
        <v>21.93</v>
      </c>
      <c r="F4641" s="138"/>
      <c r="G4641" s="138"/>
    </row>
    <row r="4642" ht="15.75" customHeight="1" spans="1:7">
      <c r="A4642" s="139">
        <v>38831</v>
      </c>
      <c r="B4642" s="137" t="s">
        <v>5247</v>
      </c>
      <c r="C4642" s="137" t="s">
        <v>474</v>
      </c>
      <c r="D4642" s="137" t="s">
        <v>639</v>
      </c>
      <c r="E4642" s="139">
        <v>30.58</v>
      </c>
      <c r="F4642" s="138"/>
      <c r="G4642" s="138"/>
    </row>
    <row r="4643" ht="15.75" customHeight="1" spans="1:7">
      <c r="A4643" s="139">
        <v>36274</v>
      </c>
      <c r="B4643" s="137" t="s">
        <v>5248</v>
      </c>
      <c r="C4643" s="137" t="s">
        <v>474</v>
      </c>
      <c r="D4643" s="137" t="s">
        <v>639</v>
      </c>
      <c r="E4643" s="139">
        <v>8.94</v>
      </c>
      <c r="F4643" s="138"/>
      <c r="G4643" s="138"/>
    </row>
    <row r="4644" ht="15.75" customHeight="1" spans="1:7">
      <c r="A4644" s="139">
        <v>36278</v>
      </c>
      <c r="B4644" s="137" t="s">
        <v>5249</v>
      </c>
      <c r="C4644" s="137" t="s">
        <v>474</v>
      </c>
      <c r="D4644" s="137" t="s">
        <v>639</v>
      </c>
      <c r="E4644" s="139">
        <v>12.12</v>
      </c>
      <c r="F4644" s="138"/>
      <c r="G4644" s="138"/>
    </row>
    <row r="4645" ht="15.75" customHeight="1" spans="1:7">
      <c r="A4645" s="139">
        <v>38977</v>
      </c>
      <c r="B4645" s="137" t="s">
        <v>5250</v>
      </c>
      <c r="C4645" s="137" t="s">
        <v>474</v>
      </c>
      <c r="D4645" s="137" t="s">
        <v>639</v>
      </c>
      <c r="E4645" s="139">
        <v>118.6</v>
      </c>
      <c r="F4645" s="138"/>
      <c r="G4645" s="138"/>
    </row>
    <row r="4646" ht="15.75" customHeight="1" spans="1:7">
      <c r="A4646" s="139">
        <v>38971</v>
      </c>
      <c r="B4646" s="137" t="s">
        <v>5251</v>
      </c>
      <c r="C4646" s="137" t="s">
        <v>474</v>
      </c>
      <c r="D4646" s="137" t="s">
        <v>639</v>
      </c>
      <c r="E4646" s="139">
        <v>9.95</v>
      </c>
      <c r="F4646" s="138"/>
      <c r="G4646" s="138"/>
    </row>
    <row r="4647" ht="15.75" customHeight="1" spans="1:7">
      <c r="A4647" s="139">
        <v>38972</v>
      </c>
      <c r="B4647" s="137" t="s">
        <v>5252</v>
      </c>
      <c r="C4647" s="137" t="s">
        <v>474</v>
      </c>
      <c r="D4647" s="137" t="s">
        <v>639</v>
      </c>
      <c r="E4647" s="139">
        <v>13.42</v>
      </c>
      <c r="F4647" s="138"/>
      <c r="G4647" s="138"/>
    </row>
    <row r="4648" ht="15.75" customHeight="1" spans="1:7">
      <c r="A4648" s="139">
        <v>38973</v>
      </c>
      <c r="B4648" s="137" t="s">
        <v>5253</v>
      </c>
      <c r="C4648" s="137" t="s">
        <v>474</v>
      </c>
      <c r="D4648" s="137" t="s">
        <v>639</v>
      </c>
      <c r="E4648" s="139">
        <v>22.17</v>
      </c>
      <c r="F4648" s="138"/>
      <c r="G4648" s="138"/>
    </row>
    <row r="4649" ht="15.75" customHeight="1" spans="1:7">
      <c r="A4649" s="139">
        <v>38974</v>
      </c>
      <c r="B4649" s="137" t="s">
        <v>5254</v>
      </c>
      <c r="C4649" s="137" t="s">
        <v>474</v>
      </c>
      <c r="D4649" s="137" t="s">
        <v>639</v>
      </c>
      <c r="E4649" s="139">
        <v>36.01</v>
      </c>
      <c r="F4649" s="138"/>
      <c r="G4649" s="138"/>
    </row>
    <row r="4650" ht="15.75" customHeight="1" spans="1:7">
      <c r="A4650" s="139">
        <v>38975</v>
      </c>
      <c r="B4650" s="137" t="s">
        <v>5255</v>
      </c>
      <c r="C4650" s="137" t="s">
        <v>474</v>
      </c>
      <c r="D4650" s="137" t="s">
        <v>639</v>
      </c>
      <c r="E4650" s="139">
        <v>46.17</v>
      </c>
      <c r="F4650" s="138"/>
      <c r="G4650" s="138"/>
    </row>
    <row r="4651" ht="15.75" customHeight="1" spans="1:7">
      <c r="A4651" s="139">
        <v>38976</v>
      </c>
      <c r="B4651" s="137" t="s">
        <v>5256</v>
      </c>
      <c r="C4651" s="137" t="s">
        <v>474</v>
      </c>
      <c r="D4651" s="137" t="s">
        <v>639</v>
      </c>
      <c r="E4651" s="139">
        <v>79.38</v>
      </c>
      <c r="F4651" s="138"/>
      <c r="G4651" s="138"/>
    </row>
    <row r="4652" ht="15.75" customHeight="1" spans="1:7">
      <c r="A4652" s="139">
        <v>44176</v>
      </c>
      <c r="B4652" s="137" t="s">
        <v>5257</v>
      </c>
      <c r="C4652" s="137" t="s">
        <v>474</v>
      </c>
      <c r="D4652" s="137" t="s">
        <v>639</v>
      </c>
      <c r="E4652" s="139">
        <v>18.24</v>
      </c>
      <c r="F4652" s="138"/>
      <c r="G4652" s="138"/>
    </row>
    <row r="4653" ht="15.75" customHeight="1" spans="1:7">
      <c r="A4653" s="139">
        <v>38986</v>
      </c>
      <c r="B4653" s="137" t="s">
        <v>5258</v>
      </c>
      <c r="C4653" s="137" t="s">
        <v>474</v>
      </c>
      <c r="D4653" s="137" t="s">
        <v>639</v>
      </c>
      <c r="E4653" s="139">
        <v>239.62</v>
      </c>
      <c r="F4653" s="138"/>
      <c r="G4653" s="138"/>
    </row>
    <row r="4654" ht="15.75" customHeight="1" spans="1:7">
      <c r="A4654" s="139">
        <v>38978</v>
      </c>
      <c r="B4654" s="137" t="s">
        <v>5259</v>
      </c>
      <c r="C4654" s="137" t="s">
        <v>474</v>
      </c>
      <c r="D4654" s="137" t="s">
        <v>639</v>
      </c>
      <c r="E4654" s="139">
        <v>9.83</v>
      </c>
      <c r="F4654" s="138"/>
      <c r="G4654" s="138"/>
    </row>
    <row r="4655" ht="15.75" customHeight="1" spans="1:7">
      <c r="A4655" s="139">
        <v>38979</v>
      </c>
      <c r="B4655" s="137" t="s">
        <v>5260</v>
      </c>
      <c r="C4655" s="137" t="s">
        <v>474</v>
      </c>
      <c r="D4655" s="137" t="s">
        <v>639</v>
      </c>
      <c r="E4655" s="139">
        <v>13.59</v>
      </c>
      <c r="F4655" s="138"/>
      <c r="G4655" s="138"/>
    </row>
    <row r="4656" ht="15.75" customHeight="1" spans="1:7">
      <c r="A4656" s="139">
        <v>38980</v>
      </c>
      <c r="B4656" s="137" t="s">
        <v>5261</v>
      </c>
      <c r="C4656" s="137" t="s">
        <v>474</v>
      </c>
      <c r="D4656" s="137" t="s">
        <v>639</v>
      </c>
      <c r="E4656" s="139">
        <v>18.19</v>
      </c>
      <c r="F4656" s="138"/>
      <c r="G4656" s="138"/>
    </row>
    <row r="4657" ht="15.75" customHeight="1" spans="1:7">
      <c r="A4657" s="139">
        <v>38981</v>
      </c>
      <c r="B4657" s="137" t="s">
        <v>5262</v>
      </c>
      <c r="C4657" s="137" t="s">
        <v>474</v>
      </c>
      <c r="D4657" s="137" t="s">
        <v>639</v>
      </c>
      <c r="E4657" s="139">
        <v>26.24</v>
      </c>
      <c r="F4657" s="138"/>
      <c r="G4657" s="138"/>
    </row>
    <row r="4658" ht="15.75" customHeight="1" spans="1:7">
      <c r="A4658" s="139">
        <v>38982</v>
      </c>
      <c r="B4658" s="137" t="s">
        <v>5263</v>
      </c>
      <c r="C4658" s="137" t="s">
        <v>474</v>
      </c>
      <c r="D4658" s="137" t="s">
        <v>639</v>
      </c>
      <c r="E4658" s="139">
        <v>41.46</v>
      </c>
      <c r="F4658" s="138"/>
      <c r="G4658" s="138"/>
    </row>
    <row r="4659" ht="15.75" customHeight="1" spans="1:7">
      <c r="A4659" s="139">
        <v>38983</v>
      </c>
      <c r="B4659" s="137" t="s">
        <v>5264</v>
      </c>
      <c r="C4659" s="137" t="s">
        <v>474</v>
      </c>
      <c r="D4659" s="137" t="s">
        <v>639</v>
      </c>
      <c r="E4659" s="139">
        <v>72.96</v>
      </c>
      <c r="F4659" s="138"/>
      <c r="G4659" s="138"/>
    </row>
    <row r="4660" ht="15.75" customHeight="1" spans="1:7">
      <c r="A4660" s="139">
        <v>38984</v>
      </c>
      <c r="B4660" s="137" t="s">
        <v>5265</v>
      </c>
      <c r="C4660" s="137" t="s">
        <v>474</v>
      </c>
      <c r="D4660" s="137" t="s">
        <v>639</v>
      </c>
      <c r="E4660" s="139">
        <v>100.3</v>
      </c>
      <c r="F4660" s="138"/>
      <c r="G4660" s="138"/>
    </row>
    <row r="4661" ht="15.75" customHeight="1" spans="1:7">
      <c r="A4661" s="139">
        <v>38985</v>
      </c>
      <c r="B4661" s="137" t="s">
        <v>5266</v>
      </c>
      <c r="C4661" s="137" t="s">
        <v>474</v>
      </c>
      <c r="D4661" s="137" t="s">
        <v>639</v>
      </c>
      <c r="E4661" s="139">
        <v>172.44</v>
      </c>
      <c r="F4661" s="138"/>
      <c r="G4661" s="138"/>
    </row>
    <row r="4662" ht="15.75" customHeight="1" spans="1:7">
      <c r="A4662" s="139">
        <v>9836</v>
      </c>
      <c r="B4662" s="137" t="s">
        <v>5267</v>
      </c>
      <c r="C4662" s="137" t="s">
        <v>474</v>
      </c>
      <c r="D4662" s="137" t="s">
        <v>599</v>
      </c>
      <c r="E4662" s="139">
        <v>12.12</v>
      </c>
      <c r="F4662" s="138"/>
      <c r="G4662" s="138"/>
    </row>
    <row r="4663" ht="15.75" customHeight="1" spans="1:7">
      <c r="A4663" s="139">
        <v>20065</v>
      </c>
      <c r="B4663" s="137" t="s">
        <v>5268</v>
      </c>
      <c r="C4663" s="137" t="s">
        <v>474</v>
      </c>
      <c r="D4663" s="137" t="s">
        <v>593</v>
      </c>
      <c r="E4663" s="139">
        <v>31.68</v>
      </c>
      <c r="F4663" s="138"/>
      <c r="G4663" s="138"/>
    </row>
    <row r="4664" ht="15.75" customHeight="1" spans="1:7">
      <c r="A4664" s="139">
        <v>9835</v>
      </c>
      <c r="B4664" s="137" t="s">
        <v>5269</v>
      </c>
      <c r="C4664" s="137" t="s">
        <v>474</v>
      </c>
      <c r="D4664" s="137" t="s">
        <v>593</v>
      </c>
      <c r="E4664" s="139">
        <v>5.29</v>
      </c>
      <c r="F4664" s="138"/>
      <c r="G4664" s="138"/>
    </row>
    <row r="4665" ht="15.75" customHeight="1" spans="1:7">
      <c r="A4665" s="139">
        <v>38032</v>
      </c>
      <c r="B4665" s="137" t="s">
        <v>5270</v>
      </c>
      <c r="C4665" s="137" t="s">
        <v>474</v>
      </c>
      <c r="D4665" s="137" t="s">
        <v>593</v>
      </c>
      <c r="E4665" s="139">
        <v>47.89</v>
      </c>
      <c r="F4665" s="138"/>
      <c r="G4665" s="138"/>
    </row>
    <row r="4666" ht="15.75" customHeight="1" spans="1:7">
      <c r="A4666" s="139">
        <v>38033</v>
      </c>
      <c r="B4666" s="137" t="s">
        <v>5271</v>
      </c>
      <c r="C4666" s="137" t="s">
        <v>474</v>
      </c>
      <c r="D4666" s="137" t="s">
        <v>593</v>
      </c>
      <c r="E4666" s="139">
        <v>81.41</v>
      </c>
      <c r="F4666" s="138"/>
      <c r="G4666" s="138"/>
    </row>
    <row r="4667" ht="15.75" customHeight="1" spans="1:7">
      <c r="A4667" s="139">
        <v>38034</v>
      </c>
      <c r="B4667" s="137" t="s">
        <v>5272</v>
      </c>
      <c r="C4667" s="137" t="s">
        <v>474</v>
      </c>
      <c r="D4667" s="137" t="s">
        <v>593</v>
      </c>
      <c r="E4667" s="139">
        <v>127.52</v>
      </c>
      <c r="F4667" s="138"/>
      <c r="G4667" s="138"/>
    </row>
    <row r="4668" ht="15.75" customHeight="1" spans="1:7">
      <c r="A4668" s="139">
        <v>38035</v>
      </c>
      <c r="B4668" s="137" t="s">
        <v>5273</v>
      </c>
      <c r="C4668" s="137" t="s">
        <v>474</v>
      </c>
      <c r="D4668" s="137" t="s">
        <v>593</v>
      </c>
      <c r="E4668" s="139">
        <v>187.61</v>
      </c>
      <c r="F4668" s="138"/>
      <c r="G4668" s="138"/>
    </row>
    <row r="4669" ht="15.75" customHeight="1" spans="1:7">
      <c r="A4669" s="139">
        <v>38036</v>
      </c>
      <c r="B4669" s="137" t="s">
        <v>5274</v>
      </c>
      <c r="C4669" s="137" t="s">
        <v>474</v>
      </c>
      <c r="D4669" s="137" t="s">
        <v>593</v>
      </c>
      <c r="E4669" s="139">
        <v>252.73</v>
      </c>
      <c r="F4669" s="138"/>
      <c r="G4669" s="138"/>
    </row>
    <row r="4670" ht="15.75" customHeight="1" spans="1:7">
      <c r="A4670" s="139">
        <v>38037</v>
      </c>
      <c r="B4670" s="137" t="s">
        <v>5275</v>
      </c>
      <c r="C4670" s="137" t="s">
        <v>474</v>
      </c>
      <c r="D4670" s="137" t="s">
        <v>593</v>
      </c>
      <c r="E4670" s="139">
        <v>333.82</v>
      </c>
      <c r="F4670" s="138"/>
      <c r="G4670" s="138"/>
    </row>
    <row r="4671" ht="15.75" customHeight="1" spans="1:7">
      <c r="A4671" s="139">
        <v>9850</v>
      </c>
      <c r="B4671" s="137" t="s">
        <v>5276</v>
      </c>
      <c r="C4671" s="137" t="s">
        <v>474</v>
      </c>
      <c r="D4671" s="137" t="s">
        <v>639</v>
      </c>
      <c r="E4671" s="139">
        <v>147.75</v>
      </c>
      <c r="F4671" s="138"/>
      <c r="G4671" s="138"/>
    </row>
    <row r="4672" ht="15.75" customHeight="1" spans="1:7">
      <c r="A4672" s="139">
        <v>9853</v>
      </c>
      <c r="B4672" s="137" t="s">
        <v>5277</v>
      </c>
      <c r="C4672" s="137" t="s">
        <v>474</v>
      </c>
      <c r="D4672" s="137" t="s">
        <v>639</v>
      </c>
      <c r="E4672" s="139">
        <v>262.74</v>
      </c>
      <c r="F4672" s="138"/>
      <c r="G4672" s="138"/>
    </row>
    <row r="4673" ht="15.75" customHeight="1" spans="1:7">
      <c r="A4673" s="139">
        <v>9854</v>
      </c>
      <c r="B4673" s="137" t="s">
        <v>5278</v>
      </c>
      <c r="C4673" s="137" t="s">
        <v>474</v>
      </c>
      <c r="D4673" s="137" t="s">
        <v>639</v>
      </c>
      <c r="E4673" s="139">
        <v>115.12</v>
      </c>
      <c r="F4673" s="138"/>
      <c r="G4673" s="138"/>
    </row>
    <row r="4674" ht="15.75" customHeight="1" spans="1:7">
      <c r="A4674" s="139">
        <v>9851</v>
      </c>
      <c r="B4674" s="137" t="s">
        <v>5279</v>
      </c>
      <c r="C4674" s="137" t="s">
        <v>474</v>
      </c>
      <c r="D4674" s="137" t="s">
        <v>639</v>
      </c>
      <c r="E4674" s="139">
        <v>199.62</v>
      </c>
      <c r="F4674" s="138"/>
      <c r="G4674" s="138"/>
    </row>
    <row r="4675" ht="15.75" customHeight="1" spans="1:7">
      <c r="A4675" s="139">
        <v>9825</v>
      </c>
      <c r="B4675" s="137" t="s">
        <v>5280</v>
      </c>
      <c r="C4675" s="137" t="s">
        <v>474</v>
      </c>
      <c r="D4675" s="137" t="s">
        <v>639</v>
      </c>
      <c r="E4675" s="139">
        <v>42.44</v>
      </c>
      <c r="F4675" s="138"/>
      <c r="G4675" s="138"/>
    </row>
    <row r="4676" ht="15.75" customHeight="1" spans="1:7">
      <c r="A4676" s="139">
        <v>9828</v>
      </c>
      <c r="B4676" s="137" t="s">
        <v>5281</v>
      </c>
      <c r="C4676" s="137" t="s">
        <v>474</v>
      </c>
      <c r="D4676" s="137" t="s">
        <v>639</v>
      </c>
      <c r="E4676" s="139">
        <v>114.22</v>
      </c>
      <c r="F4676" s="138"/>
      <c r="G4676" s="138"/>
    </row>
    <row r="4677" ht="15.75" customHeight="1" spans="1:7">
      <c r="A4677" s="139">
        <v>9829</v>
      </c>
      <c r="B4677" s="137" t="s">
        <v>5282</v>
      </c>
      <c r="C4677" s="137" t="s">
        <v>474</v>
      </c>
      <c r="D4677" s="137" t="s">
        <v>639</v>
      </c>
      <c r="E4677" s="139">
        <v>193.57</v>
      </c>
      <c r="F4677" s="138"/>
      <c r="G4677" s="138"/>
    </row>
    <row r="4678" ht="15.75" customHeight="1" spans="1:7">
      <c r="A4678" s="139">
        <v>9826</v>
      </c>
      <c r="B4678" s="137" t="s">
        <v>5283</v>
      </c>
      <c r="C4678" s="137" t="s">
        <v>474</v>
      </c>
      <c r="D4678" s="137" t="s">
        <v>639</v>
      </c>
      <c r="E4678" s="139">
        <v>294.69</v>
      </c>
      <c r="F4678" s="138"/>
      <c r="G4678" s="138"/>
    </row>
    <row r="4679" ht="15.75" customHeight="1" spans="1:7">
      <c r="A4679" s="139">
        <v>9827</v>
      </c>
      <c r="B4679" s="137" t="s">
        <v>5284</v>
      </c>
      <c r="C4679" s="137" t="s">
        <v>474</v>
      </c>
      <c r="D4679" s="137" t="s">
        <v>639</v>
      </c>
      <c r="E4679" s="139">
        <v>418.46</v>
      </c>
      <c r="F4679" s="138"/>
      <c r="G4679" s="138"/>
    </row>
    <row r="4680" ht="15.75" customHeight="1" spans="1:7">
      <c r="A4680" s="139">
        <v>36374</v>
      </c>
      <c r="B4680" s="137" t="s">
        <v>5285</v>
      </c>
      <c r="C4680" s="137" t="s">
        <v>474</v>
      </c>
      <c r="D4680" s="137" t="s">
        <v>639</v>
      </c>
      <c r="E4680" s="139">
        <v>50.87</v>
      </c>
      <c r="F4680" s="138"/>
      <c r="G4680" s="138"/>
    </row>
    <row r="4681" ht="15.75" customHeight="1" spans="1:7">
      <c r="A4681" s="139">
        <v>36084</v>
      </c>
      <c r="B4681" s="137" t="s">
        <v>5286</v>
      </c>
      <c r="C4681" s="137" t="s">
        <v>474</v>
      </c>
      <c r="D4681" s="137" t="s">
        <v>639</v>
      </c>
      <c r="E4681" s="139">
        <v>15.07</v>
      </c>
      <c r="F4681" s="138"/>
      <c r="G4681" s="138"/>
    </row>
    <row r="4682" ht="15.75" customHeight="1" spans="1:7">
      <c r="A4682" s="139">
        <v>36373</v>
      </c>
      <c r="B4682" s="137" t="s">
        <v>5287</v>
      </c>
      <c r="C4682" s="137" t="s">
        <v>474</v>
      </c>
      <c r="D4682" s="137" t="s">
        <v>639</v>
      </c>
      <c r="E4682" s="139">
        <v>31.29</v>
      </c>
      <c r="F4682" s="138"/>
      <c r="G4682" s="138"/>
    </row>
    <row r="4683" ht="15.75" customHeight="1" spans="1:7">
      <c r="A4683" s="139">
        <v>36377</v>
      </c>
      <c r="B4683" s="137" t="s">
        <v>5288</v>
      </c>
      <c r="C4683" s="137" t="s">
        <v>474</v>
      </c>
      <c r="D4683" s="137" t="s">
        <v>639</v>
      </c>
      <c r="E4683" s="139">
        <v>61.02</v>
      </c>
      <c r="F4683" s="138"/>
      <c r="G4683" s="138"/>
    </row>
    <row r="4684" ht="15.75" customHeight="1" spans="1:7">
      <c r="A4684" s="139">
        <v>36375</v>
      </c>
      <c r="B4684" s="137" t="s">
        <v>5289</v>
      </c>
      <c r="C4684" s="137" t="s">
        <v>474</v>
      </c>
      <c r="D4684" s="137" t="s">
        <v>639</v>
      </c>
      <c r="E4684" s="139">
        <v>18.59</v>
      </c>
      <c r="F4684" s="138"/>
      <c r="G4684" s="138"/>
    </row>
    <row r="4685" ht="15.75" customHeight="1" spans="1:7">
      <c r="A4685" s="139">
        <v>36376</v>
      </c>
      <c r="B4685" s="137" t="s">
        <v>5290</v>
      </c>
      <c r="C4685" s="137" t="s">
        <v>474</v>
      </c>
      <c r="D4685" s="137" t="s">
        <v>639</v>
      </c>
      <c r="E4685" s="139">
        <v>36.52</v>
      </c>
      <c r="F4685" s="138"/>
      <c r="G4685" s="138"/>
    </row>
    <row r="4686" ht="15.75" customHeight="1" spans="1:7">
      <c r="A4686" s="139">
        <v>36380</v>
      </c>
      <c r="B4686" s="137" t="s">
        <v>5291</v>
      </c>
      <c r="C4686" s="137" t="s">
        <v>474</v>
      </c>
      <c r="D4686" s="137" t="s">
        <v>639</v>
      </c>
      <c r="E4686" s="139">
        <v>76.3</v>
      </c>
      <c r="F4686" s="138"/>
      <c r="G4686" s="138"/>
    </row>
    <row r="4687" ht="15.75" customHeight="1" spans="1:7">
      <c r="A4687" s="139">
        <v>36378</v>
      </c>
      <c r="B4687" s="137" t="s">
        <v>5292</v>
      </c>
      <c r="C4687" s="137" t="s">
        <v>474</v>
      </c>
      <c r="D4687" s="137" t="s">
        <v>639</v>
      </c>
      <c r="E4687" s="139">
        <v>22.86</v>
      </c>
      <c r="F4687" s="138"/>
      <c r="G4687" s="138"/>
    </row>
    <row r="4688" ht="15.75" customHeight="1" spans="1:7">
      <c r="A4688" s="139">
        <v>36379</v>
      </c>
      <c r="B4688" s="137" t="s">
        <v>5293</v>
      </c>
      <c r="C4688" s="137" t="s">
        <v>474</v>
      </c>
      <c r="D4688" s="137" t="s">
        <v>639</v>
      </c>
      <c r="E4688" s="139">
        <v>46.09</v>
      </c>
      <c r="F4688" s="138"/>
      <c r="G4688" s="138"/>
    </row>
    <row r="4689" ht="15.75" customHeight="1" spans="1:7">
      <c r="A4689" s="139">
        <v>9859</v>
      </c>
      <c r="B4689" s="137" t="s">
        <v>5294</v>
      </c>
      <c r="C4689" s="137" t="s">
        <v>474</v>
      </c>
      <c r="D4689" s="137" t="s">
        <v>593</v>
      </c>
      <c r="E4689" s="139">
        <v>10.11</v>
      </c>
      <c r="F4689" s="138"/>
      <c r="G4689" s="138"/>
    </row>
    <row r="4690" ht="15.75" customHeight="1" spans="1:7">
      <c r="A4690" s="139">
        <v>9838</v>
      </c>
      <c r="B4690" s="137" t="s">
        <v>5295</v>
      </c>
      <c r="C4690" s="137" t="s">
        <v>474</v>
      </c>
      <c r="D4690" s="137" t="s">
        <v>593</v>
      </c>
      <c r="E4690" s="139">
        <v>8.74</v>
      </c>
      <c r="F4690" s="138"/>
      <c r="G4690" s="138"/>
    </row>
    <row r="4691" ht="15.75" customHeight="1" spans="1:7">
      <c r="A4691" s="139">
        <v>9837</v>
      </c>
      <c r="B4691" s="137" t="s">
        <v>5296</v>
      </c>
      <c r="C4691" s="137" t="s">
        <v>474</v>
      </c>
      <c r="D4691" s="137" t="s">
        <v>593</v>
      </c>
      <c r="E4691" s="139">
        <v>11.47</v>
      </c>
      <c r="F4691" s="138"/>
      <c r="G4691" s="138"/>
    </row>
    <row r="4692" ht="15.75" customHeight="1" spans="1:7">
      <c r="A4692" s="139">
        <v>44315</v>
      </c>
      <c r="B4692" s="137" t="s">
        <v>5297</v>
      </c>
      <c r="C4692" s="137" t="s">
        <v>474</v>
      </c>
      <c r="D4692" s="137" t="s">
        <v>593</v>
      </c>
      <c r="E4692" s="139">
        <v>47.45</v>
      </c>
      <c r="F4692" s="138"/>
      <c r="G4692" s="138"/>
    </row>
    <row r="4693" ht="15.75" customHeight="1" spans="1:7">
      <c r="A4693" s="139">
        <v>9863</v>
      </c>
      <c r="B4693" s="137" t="s">
        <v>5298</v>
      </c>
      <c r="C4693" s="137" t="s">
        <v>474</v>
      </c>
      <c r="D4693" s="137" t="s">
        <v>593</v>
      </c>
      <c r="E4693" s="139">
        <v>61.09</v>
      </c>
      <c r="F4693" s="138"/>
      <c r="G4693" s="138"/>
    </row>
    <row r="4694" ht="15.75" customHeight="1" spans="1:7">
      <c r="A4694" s="139">
        <v>9860</v>
      </c>
      <c r="B4694" s="137" t="s">
        <v>5299</v>
      </c>
      <c r="C4694" s="137" t="s">
        <v>474</v>
      </c>
      <c r="D4694" s="137" t="s">
        <v>593</v>
      </c>
      <c r="E4694" s="139">
        <v>44.59</v>
      </c>
      <c r="F4694" s="138"/>
      <c r="G4694" s="138"/>
    </row>
    <row r="4695" ht="15.75" customHeight="1" spans="1:7">
      <c r="A4695" s="139">
        <v>9862</v>
      </c>
      <c r="B4695" s="137" t="s">
        <v>5300</v>
      </c>
      <c r="C4695" s="137" t="s">
        <v>474</v>
      </c>
      <c r="D4695" s="137" t="s">
        <v>593</v>
      </c>
      <c r="E4695" s="139">
        <v>31.16</v>
      </c>
      <c r="F4695" s="138"/>
      <c r="G4695" s="138"/>
    </row>
    <row r="4696" ht="15.75" customHeight="1" spans="1:7">
      <c r="A4696" s="139">
        <v>9861</v>
      </c>
      <c r="B4696" s="137" t="s">
        <v>5301</v>
      </c>
      <c r="C4696" s="137" t="s">
        <v>474</v>
      </c>
      <c r="D4696" s="137" t="s">
        <v>593</v>
      </c>
      <c r="E4696" s="139">
        <v>24.47</v>
      </c>
      <c r="F4696" s="138"/>
      <c r="G4696" s="138"/>
    </row>
    <row r="4697" ht="15.75" customHeight="1" spans="1:7">
      <c r="A4697" s="139">
        <v>9856</v>
      </c>
      <c r="B4697" s="137" t="s">
        <v>5302</v>
      </c>
      <c r="C4697" s="137" t="s">
        <v>474</v>
      </c>
      <c r="D4697" s="137" t="s">
        <v>593</v>
      </c>
      <c r="E4697" s="139">
        <v>7.89</v>
      </c>
      <c r="F4697" s="138"/>
      <c r="G4697" s="138"/>
    </row>
    <row r="4698" ht="15.75" customHeight="1" spans="1:7">
      <c r="A4698" s="139">
        <v>9866</v>
      </c>
      <c r="B4698" s="137" t="s">
        <v>5303</v>
      </c>
      <c r="C4698" s="137" t="s">
        <v>474</v>
      </c>
      <c r="D4698" s="137" t="s">
        <v>593</v>
      </c>
      <c r="E4698" s="139">
        <v>21.12</v>
      </c>
      <c r="F4698" s="138"/>
      <c r="G4698" s="138"/>
    </row>
    <row r="4699" ht="15.75" customHeight="1" spans="1:7">
      <c r="A4699" s="139">
        <v>9841</v>
      </c>
      <c r="B4699" s="137" t="s">
        <v>5304</v>
      </c>
      <c r="C4699" s="137" t="s">
        <v>474</v>
      </c>
      <c r="D4699" s="137" t="s">
        <v>593</v>
      </c>
      <c r="E4699" s="139">
        <v>22.82</v>
      </c>
      <c r="F4699" s="138"/>
      <c r="G4699" s="138"/>
    </row>
    <row r="4700" ht="15.75" customHeight="1" spans="1:7">
      <c r="A4700" s="139">
        <v>9840</v>
      </c>
      <c r="B4700" s="137" t="s">
        <v>5305</v>
      </c>
      <c r="C4700" s="137" t="s">
        <v>474</v>
      </c>
      <c r="D4700" s="137" t="s">
        <v>593</v>
      </c>
      <c r="E4700" s="139">
        <v>48.21</v>
      </c>
      <c r="F4700" s="138"/>
      <c r="G4700" s="138"/>
    </row>
    <row r="4701" ht="15.75" customHeight="1" spans="1:7">
      <c r="A4701" s="139">
        <v>20067</v>
      </c>
      <c r="B4701" s="137" t="s">
        <v>5306</v>
      </c>
      <c r="C4701" s="137" t="s">
        <v>474</v>
      </c>
      <c r="D4701" s="137" t="s">
        <v>593</v>
      </c>
      <c r="E4701" s="139">
        <v>7.4</v>
      </c>
      <c r="F4701" s="138"/>
      <c r="G4701" s="138"/>
    </row>
    <row r="4702" ht="15.75" customHeight="1" spans="1:7">
      <c r="A4702" s="139">
        <v>20068</v>
      </c>
      <c r="B4702" s="137" t="s">
        <v>5307</v>
      </c>
      <c r="C4702" s="137" t="s">
        <v>474</v>
      </c>
      <c r="D4702" s="137" t="s">
        <v>593</v>
      </c>
      <c r="E4702" s="139">
        <v>10.42</v>
      </c>
      <c r="F4702" s="138"/>
      <c r="G4702" s="138"/>
    </row>
    <row r="4703" ht="15.75" customHeight="1" spans="1:7">
      <c r="A4703" s="139">
        <v>9839</v>
      </c>
      <c r="B4703" s="137" t="s">
        <v>5308</v>
      </c>
      <c r="C4703" s="137" t="s">
        <v>474</v>
      </c>
      <c r="D4703" s="137" t="s">
        <v>593</v>
      </c>
      <c r="E4703" s="139">
        <v>18.9</v>
      </c>
      <c r="F4703" s="138"/>
      <c r="G4703" s="138"/>
    </row>
    <row r="4704" ht="15.75" customHeight="1" spans="1:7">
      <c r="A4704" s="139">
        <v>9870</v>
      </c>
      <c r="B4704" s="137" t="s">
        <v>5309</v>
      </c>
      <c r="C4704" s="137" t="s">
        <v>474</v>
      </c>
      <c r="D4704" s="137" t="s">
        <v>593</v>
      </c>
      <c r="E4704" s="139">
        <v>91.11</v>
      </c>
      <c r="F4704" s="138"/>
      <c r="G4704" s="138"/>
    </row>
    <row r="4705" ht="15.75" customHeight="1" spans="1:7">
      <c r="A4705" s="139">
        <v>9867</v>
      </c>
      <c r="B4705" s="137" t="s">
        <v>5310</v>
      </c>
      <c r="C4705" s="137" t="s">
        <v>474</v>
      </c>
      <c r="D4705" s="137" t="s">
        <v>593</v>
      </c>
      <c r="E4705" s="139">
        <v>3.66</v>
      </c>
      <c r="F4705" s="138"/>
      <c r="G4705" s="138"/>
    </row>
    <row r="4706" ht="15.75" customHeight="1" spans="1:7">
      <c r="A4706" s="139">
        <v>9868</v>
      </c>
      <c r="B4706" s="137" t="s">
        <v>5311</v>
      </c>
      <c r="C4706" s="137" t="s">
        <v>474</v>
      </c>
      <c r="D4706" s="137" t="s">
        <v>599</v>
      </c>
      <c r="E4706" s="139">
        <v>4.13</v>
      </c>
      <c r="F4706" s="138"/>
      <c r="G4706" s="138"/>
    </row>
    <row r="4707" ht="15.75" customHeight="1" spans="1:7">
      <c r="A4707" s="139">
        <v>9869</v>
      </c>
      <c r="B4707" s="137" t="s">
        <v>5312</v>
      </c>
      <c r="C4707" s="137" t="s">
        <v>474</v>
      </c>
      <c r="D4707" s="137" t="s">
        <v>593</v>
      </c>
      <c r="E4707" s="139">
        <v>8.91</v>
      </c>
      <c r="F4707" s="138"/>
      <c r="G4707" s="138"/>
    </row>
    <row r="4708" ht="15.75" customHeight="1" spans="1:7">
      <c r="A4708" s="139">
        <v>9874</v>
      </c>
      <c r="B4708" s="137" t="s">
        <v>5313</v>
      </c>
      <c r="C4708" s="137" t="s">
        <v>474</v>
      </c>
      <c r="D4708" s="137" t="s">
        <v>593</v>
      </c>
      <c r="E4708" s="139">
        <v>13.99</v>
      </c>
      <c r="F4708" s="138"/>
      <c r="G4708" s="138"/>
    </row>
    <row r="4709" ht="15.75" customHeight="1" spans="1:7">
      <c r="A4709" s="139">
        <v>9875</v>
      </c>
      <c r="B4709" s="137" t="s">
        <v>5314</v>
      </c>
      <c r="C4709" s="137" t="s">
        <v>474</v>
      </c>
      <c r="D4709" s="137" t="s">
        <v>593</v>
      </c>
      <c r="E4709" s="139">
        <v>15.35</v>
      </c>
      <c r="F4709" s="138"/>
      <c r="G4709" s="138"/>
    </row>
    <row r="4710" ht="15.75" customHeight="1" spans="1:7">
      <c r="A4710" s="139">
        <v>9873</v>
      </c>
      <c r="B4710" s="137" t="s">
        <v>5315</v>
      </c>
      <c r="C4710" s="137" t="s">
        <v>474</v>
      </c>
      <c r="D4710" s="137" t="s">
        <v>593</v>
      </c>
      <c r="E4710" s="139">
        <v>25.26</v>
      </c>
      <c r="F4710" s="138"/>
      <c r="G4710" s="138"/>
    </row>
    <row r="4711" ht="15.75" customHeight="1" spans="1:7">
      <c r="A4711" s="139">
        <v>9871</v>
      </c>
      <c r="B4711" s="137" t="s">
        <v>5316</v>
      </c>
      <c r="C4711" s="137" t="s">
        <v>474</v>
      </c>
      <c r="D4711" s="137" t="s">
        <v>593</v>
      </c>
      <c r="E4711" s="139">
        <v>41.85</v>
      </c>
      <c r="F4711" s="138"/>
      <c r="G4711" s="138"/>
    </row>
    <row r="4712" ht="15.75" customHeight="1" spans="1:7">
      <c r="A4712" s="139">
        <v>9872</v>
      </c>
      <c r="B4712" s="137" t="s">
        <v>5317</v>
      </c>
      <c r="C4712" s="137" t="s">
        <v>474</v>
      </c>
      <c r="D4712" s="137" t="s">
        <v>593</v>
      </c>
      <c r="E4712" s="139">
        <v>58.22</v>
      </c>
      <c r="F4712" s="138"/>
      <c r="G4712" s="138"/>
    </row>
    <row r="4713" ht="15.75" customHeight="1" spans="1:7">
      <c r="A4713" s="139">
        <v>7667</v>
      </c>
      <c r="B4713" s="137" t="s">
        <v>5318</v>
      </c>
      <c r="C4713" s="137" t="s">
        <v>474</v>
      </c>
      <c r="D4713" s="137" t="s">
        <v>593</v>
      </c>
      <c r="E4713" s="139">
        <v>3938.21</v>
      </c>
      <c r="F4713" s="138"/>
      <c r="G4713" s="138"/>
    </row>
    <row r="4714" ht="15.75" customHeight="1" spans="1:7">
      <c r="A4714" s="139">
        <v>7660</v>
      </c>
      <c r="B4714" s="137" t="s">
        <v>5319</v>
      </c>
      <c r="C4714" s="137" t="s">
        <v>474</v>
      </c>
      <c r="D4714" s="137" t="s">
        <v>593</v>
      </c>
      <c r="E4714" s="139">
        <v>5020.28</v>
      </c>
      <c r="F4714" s="138"/>
      <c r="G4714" s="138"/>
    </row>
    <row r="4715" ht="15.75" customHeight="1" spans="1:7">
      <c r="A4715" s="139">
        <v>7676</v>
      </c>
      <c r="B4715" s="137" t="s">
        <v>5320</v>
      </c>
      <c r="C4715" s="137" t="s">
        <v>474</v>
      </c>
      <c r="D4715" s="137" t="s">
        <v>593</v>
      </c>
      <c r="E4715" s="139">
        <v>5077.65</v>
      </c>
      <c r="F4715" s="138"/>
      <c r="G4715" s="138"/>
    </row>
    <row r="4716" ht="15.75" customHeight="1" spans="1:7">
      <c r="A4716" s="139">
        <v>12426</v>
      </c>
      <c r="B4716" s="137" t="s">
        <v>5321</v>
      </c>
      <c r="C4716" s="137" t="s">
        <v>592</v>
      </c>
      <c r="D4716" s="137" t="s">
        <v>639</v>
      </c>
      <c r="E4716" s="139">
        <v>50.7</v>
      </c>
      <c r="F4716" s="138"/>
      <c r="G4716" s="138"/>
    </row>
    <row r="4717" ht="15.75" customHeight="1" spans="1:7">
      <c r="A4717" s="139">
        <v>12425</v>
      </c>
      <c r="B4717" s="137" t="s">
        <v>5322</v>
      </c>
      <c r="C4717" s="137" t="s">
        <v>592</v>
      </c>
      <c r="D4717" s="137" t="s">
        <v>639</v>
      </c>
      <c r="E4717" s="139">
        <v>69.65</v>
      </c>
      <c r="F4717" s="138"/>
      <c r="G4717" s="138"/>
    </row>
    <row r="4718" ht="15.75" customHeight="1" spans="1:7">
      <c r="A4718" s="139">
        <v>12427</v>
      </c>
      <c r="B4718" s="137" t="s">
        <v>5323</v>
      </c>
      <c r="C4718" s="137" t="s">
        <v>592</v>
      </c>
      <c r="D4718" s="137" t="s">
        <v>639</v>
      </c>
      <c r="E4718" s="139">
        <v>289.11</v>
      </c>
      <c r="F4718" s="138"/>
      <c r="G4718" s="138"/>
    </row>
    <row r="4719" ht="15.75" customHeight="1" spans="1:7">
      <c r="A4719" s="139">
        <v>12428</v>
      </c>
      <c r="B4719" s="137" t="s">
        <v>5324</v>
      </c>
      <c r="C4719" s="137" t="s">
        <v>592</v>
      </c>
      <c r="D4719" s="137" t="s">
        <v>639</v>
      </c>
      <c r="E4719" s="139">
        <v>185.57</v>
      </c>
      <c r="F4719" s="138"/>
      <c r="G4719" s="138"/>
    </row>
    <row r="4720" ht="15.75" customHeight="1" spans="1:7">
      <c r="A4720" s="139">
        <v>12430</v>
      </c>
      <c r="B4720" s="137" t="s">
        <v>5325</v>
      </c>
      <c r="C4720" s="137" t="s">
        <v>592</v>
      </c>
      <c r="D4720" s="137" t="s">
        <v>639</v>
      </c>
      <c r="E4720" s="139">
        <v>62.15</v>
      </c>
      <c r="F4720" s="138"/>
      <c r="G4720" s="138"/>
    </row>
    <row r="4721" ht="15.75" customHeight="1" spans="1:7">
      <c r="A4721" s="139">
        <v>12429</v>
      </c>
      <c r="B4721" s="137" t="s">
        <v>5326</v>
      </c>
      <c r="C4721" s="137" t="s">
        <v>592</v>
      </c>
      <c r="D4721" s="137" t="s">
        <v>639</v>
      </c>
      <c r="E4721" s="139">
        <v>467.5</v>
      </c>
      <c r="F4721" s="138"/>
      <c r="G4721" s="138"/>
    </row>
    <row r="4722" ht="15.75" customHeight="1" spans="1:7">
      <c r="A4722" s="139">
        <v>12431</v>
      </c>
      <c r="B4722" s="137" t="s">
        <v>5327</v>
      </c>
      <c r="C4722" s="137" t="s">
        <v>592</v>
      </c>
      <c r="D4722" s="137" t="s">
        <v>639</v>
      </c>
      <c r="E4722" s="139">
        <v>795.6</v>
      </c>
      <c r="F4722" s="138"/>
      <c r="G4722" s="138"/>
    </row>
    <row r="4723" ht="15.75" customHeight="1" spans="1:7">
      <c r="A4723" s="139">
        <v>12432</v>
      </c>
      <c r="B4723" s="137" t="s">
        <v>5328</v>
      </c>
      <c r="C4723" s="137" t="s">
        <v>592</v>
      </c>
      <c r="D4723" s="137" t="s">
        <v>639</v>
      </c>
      <c r="E4723" s="139">
        <v>163.63</v>
      </c>
      <c r="F4723" s="138"/>
      <c r="G4723" s="138"/>
    </row>
    <row r="4724" ht="15.75" customHeight="1" spans="1:7">
      <c r="A4724" s="139">
        <v>12434</v>
      </c>
      <c r="B4724" s="137" t="s">
        <v>5329</v>
      </c>
      <c r="C4724" s="137" t="s">
        <v>592</v>
      </c>
      <c r="D4724" s="137" t="s">
        <v>639</v>
      </c>
      <c r="E4724" s="139">
        <v>53.32</v>
      </c>
      <c r="F4724" s="138"/>
      <c r="G4724" s="138"/>
    </row>
    <row r="4725" ht="15.75" customHeight="1" spans="1:7">
      <c r="A4725" s="139">
        <v>12433</v>
      </c>
      <c r="B4725" s="137" t="s">
        <v>5330</v>
      </c>
      <c r="C4725" s="137" t="s">
        <v>592</v>
      </c>
      <c r="D4725" s="137" t="s">
        <v>639</v>
      </c>
      <c r="E4725" s="139">
        <v>104.17</v>
      </c>
      <c r="F4725" s="138"/>
      <c r="G4725" s="138"/>
    </row>
    <row r="4726" ht="15.75" customHeight="1" spans="1:7">
      <c r="A4726" s="139">
        <v>12435</v>
      </c>
      <c r="B4726" s="137" t="s">
        <v>5331</v>
      </c>
      <c r="C4726" s="137" t="s">
        <v>592</v>
      </c>
      <c r="D4726" s="137" t="s">
        <v>639</v>
      </c>
      <c r="E4726" s="139">
        <v>322.38</v>
      </c>
      <c r="F4726" s="138"/>
      <c r="G4726" s="138"/>
    </row>
    <row r="4727" ht="15.75" customHeight="1" spans="1:7">
      <c r="A4727" s="139">
        <v>12437</v>
      </c>
      <c r="B4727" s="137" t="s">
        <v>5332</v>
      </c>
      <c r="C4727" s="137" t="s">
        <v>592</v>
      </c>
      <c r="D4727" s="137" t="s">
        <v>639</v>
      </c>
      <c r="E4727" s="139">
        <v>260.36</v>
      </c>
      <c r="F4727" s="138"/>
      <c r="G4727" s="138"/>
    </row>
    <row r="4728" ht="15.75" customHeight="1" spans="1:7">
      <c r="A4728" s="139">
        <v>12439</v>
      </c>
      <c r="B4728" s="137" t="s">
        <v>5333</v>
      </c>
      <c r="C4728" s="137" t="s">
        <v>592</v>
      </c>
      <c r="D4728" s="137" t="s">
        <v>639</v>
      </c>
      <c r="E4728" s="139">
        <v>83.56</v>
      </c>
      <c r="F4728" s="138"/>
      <c r="G4728" s="138"/>
    </row>
    <row r="4729" ht="15.75" customHeight="1" spans="1:7">
      <c r="A4729" s="139">
        <v>12438</v>
      </c>
      <c r="B4729" s="137" t="s">
        <v>5334</v>
      </c>
      <c r="C4729" s="137" t="s">
        <v>592</v>
      </c>
      <c r="D4729" s="137" t="s">
        <v>639</v>
      </c>
      <c r="E4729" s="139">
        <v>471.17</v>
      </c>
      <c r="F4729" s="138"/>
      <c r="G4729" s="138"/>
    </row>
    <row r="4730" ht="15.75" customHeight="1" spans="1:7">
      <c r="A4730" s="139">
        <v>12436</v>
      </c>
      <c r="B4730" s="137" t="s">
        <v>5335</v>
      </c>
      <c r="C4730" s="137" t="s">
        <v>592</v>
      </c>
      <c r="D4730" s="137" t="s">
        <v>639</v>
      </c>
      <c r="E4730" s="139">
        <v>595.19</v>
      </c>
      <c r="F4730" s="138"/>
      <c r="G4730" s="138"/>
    </row>
    <row r="4731" ht="15.75" customHeight="1" spans="1:7">
      <c r="A4731" s="139">
        <v>36357</v>
      </c>
      <c r="B4731" s="137" t="s">
        <v>5336</v>
      </c>
      <c r="C4731" s="137" t="s">
        <v>592</v>
      </c>
      <c r="D4731" s="137" t="s">
        <v>639</v>
      </c>
      <c r="E4731" s="139">
        <v>132.33</v>
      </c>
      <c r="F4731" s="138"/>
      <c r="G4731" s="138"/>
    </row>
    <row r="4732" ht="15.75" customHeight="1" spans="1:7">
      <c r="A4732" s="139">
        <v>12424</v>
      </c>
      <c r="B4732" s="137" t="s">
        <v>5337</v>
      </c>
      <c r="C4732" s="137" t="s">
        <v>592</v>
      </c>
      <c r="D4732" s="137" t="s">
        <v>639</v>
      </c>
      <c r="E4732" s="139">
        <v>107.25</v>
      </c>
      <c r="F4732" s="138"/>
      <c r="G4732" s="138"/>
    </row>
    <row r="4733" ht="15.75" customHeight="1" spans="1:7">
      <c r="A4733" s="139">
        <v>12440</v>
      </c>
      <c r="B4733" s="137" t="s">
        <v>5338</v>
      </c>
      <c r="C4733" s="137" t="s">
        <v>592</v>
      </c>
      <c r="D4733" s="137" t="s">
        <v>639</v>
      </c>
      <c r="E4733" s="139">
        <v>103.67</v>
      </c>
      <c r="F4733" s="138"/>
      <c r="G4733" s="138"/>
    </row>
    <row r="4734" ht="15.75" customHeight="1" spans="1:7">
      <c r="A4734" s="139">
        <v>9884</v>
      </c>
      <c r="B4734" s="137" t="s">
        <v>5339</v>
      </c>
      <c r="C4734" s="137" t="s">
        <v>592</v>
      </c>
      <c r="D4734" s="137" t="s">
        <v>639</v>
      </c>
      <c r="E4734" s="139">
        <v>77.32</v>
      </c>
      <c r="F4734" s="138"/>
      <c r="G4734" s="138"/>
    </row>
    <row r="4735" ht="15.75" customHeight="1" spans="1:7">
      <c r="A4735" s="139">
        <v>9888</v>
      </c>
      <c r="B4735" s="137" t="s">
        <v>5340</v>
      </c>
      <c r="C4735" s="137" t="s">
        <v>592</v>
      </c>
      <c r="D4735" s="137" t="s">
        <v>639</v>
      </c>
      <c r="E4735" s="139">
        <v>62.13</v>
      </c>
      <c r="F4735" s="138"/>
      <c r="G4735" s="138"/>
    </row>
    <row r="4736" ht="15.75" customHeight="1" spans="1:7">
      <c r="A4736" s="139">
        <v>9883</v>
      </c>
      <c r="B4736" s="137" t="s">
        <v>5341</v>
      </c>
      <c r="C4736" s="137" t="s">
        <v>592</v>
      </c>
      <c r="D4736" s="137" t="s">
        <v>639</v>
      </c>
      <c r="E4736" s="139">
        <v>27.11</v>
      </c>
      <c r="F4736" s="138"/>
      <c r="G4736" s="138"/>
    </row>
    <row r="4737" ht="15.75" customHeight="1" spans="1:7">
      <c r="A4737" s="139">
        <v>9886</v>
      </c>
      <c r="B4737" s="137" t="s">
        <v>5342</v>
      </c>
      <c r="C4737" s="137" t="s">
        <v>592</v>
      </c>
      <c r="D4737" s="137" t="s">
        <v>639</v>
      </c>
      <c r="E4737" s="139">
        <v>37.13</v>
      </c>
      <c r="F4737" s="138"/>
      <c r="G4737" s="138"/>
    </row>
    <row r="4738" ht="15.75" customHeight="1" spans="1:7">
      <c r="A4738" s="139">
        <v>9889</v>
      </c>
      <c r="B4738" s="137" t="s">
        <v>5343</v>
      </c>
      <c r="C4738" s="137" t="s">
        <v>592</v>
      </c>
      <c r="D4738" s="137" t="s">
        <v>639</v>
      </c>
      <c r="E4738" s="139">
        <v>188.12</v>
      </c>
      <c r="F4738" s="138"/>
      <c r="G4738" s="138"/>
    </row>
    <row r="4739" ht="15.75" customHeight="1" spans="1:7">
      <c r="A4739" s="139">
        <v>9887</v>
      </c>
      <c r="B4739" s="137" t="s">
        <v>5344</v>
      </c>
      <c r="C4739" s="137" t="s">
        <v>592</v>
      </c>
      <c r="D4739" s="137" t="s">
        <v>639</v>
      </c>
      <c r="E4739" s="139">
        <v>113.7</v>
      </c>
      <c r="F4739" s="138"/>
      <c r="G4739" s="138"/>
    </row>
    <row r="4740" ht="15.75" customHeight="1" spans="1:7">
      <c r="A4740" s="139">
        <v>9885</v>
      </c>
      <c r="B4740" s="137" t="s">
        <v>5345</v>
      </c>
      <c r="C4740" s="137" t="s">
        <v>592</v>
      </c>
      <c r="D4740" s="137" t="s">
        <v>639</v>
      </c>
      <c r="E4740" s="139">
        <v>35.9</v>
      </c>
      <c r="F4740" s="138"/>
      <c r="G4740" s="138"/>
    </row>
    <row r="4741" ht="15.75" customHeight="1" spans="1:7">
      <c r="A4741" s="139">
        <v>9890</v>
      </c>
      <c r="B4741" s="137" t="s">
        <v>5346</v>
      </c>
      <c r="C4741" s="137" t="s">
        <v>592</v>
      </c>
      <c r="D4741" s="137" t="s">
        <v>639</v>
      </c>
      <c r="E4741" s="139">
        <v>291.45</v>
      </c>
      <c r="F4741" s="138"/>
      <c r="G4741" s="138"/>
    </row>
    <row r="4742" ht="15.75" customHeight="1" spans="1:7">
      <c r="A4742" s="139">
        <v>9891</v>
      </c>
      <c r="B4742" s="137" t="s">
        <v>5347</v>
      </c>
      <c r="C4742" s="137" t="s">
        <v>592</v>
      </c>
      <c r="D4742" s="137" t="s">
        <v>639</v>
      </c>
      <c r="E4742" s="139">
        <v>409.14</v>
      </c>
      <c r="F4742" s="138"/>
      <c r="G4742" s="138"/>
    </row>
    <row r="4743" ht="15.75" customHeight="1" spans="1:7">
      <c r="A4743" s="139">
        <v>36316</v>
      </c>
      <c r="B4743" s="137" t="s">
        <v>5348</v>
      </c>
      <c r="C4743" s="137" t="s">
        <v>592</v>
      </c>
      <c r="D4743" s="137" t="s">
        <v>639</v>
      </c>
      <c r="E4743" s="139">
        <v>21.57</v>
      </c>
      <c r="F4743" s="138"/>
      <c r="G4743" s="138"/>
    </row>
    <row r="4744" ht="15.75" customHeight="1" spans="1:7">
      <c r="A4744" s="139">
        <v>36313</v>
      </c>
      <c r="B4744" s="137" t="s">
        <v>5349</v>
      </c>
      <c r="C4744" s="137" t="s">
        <v>592</v>
      </c>
      <c r="D4744" s="137" t="s">
        <v>639</v>
      </c>
      <c r="E4744" s="139">
        <v>13.85</v>
      </c>
      <c r="F4744" s="138"/>
      <c r="G4744" s="138"/>
    </row>
    <row r="4745" ht="15.75" customHeight="1" spans="1:7">
      <c r="A4745" s="139">
        <v>64</v>
      </c>
      <c r="B4745" s="137" t="s">
        <v>5350</v>
      </c>
      <c r="C4745" s="137" t="s">
        <v>592</v>
      </c>
      <c r="D4745" s="137" t="s">
        <v>639</v>
      </c>
      <c r="E4745" s="139">
        <v>4.79</v>
      </c>
      <c r="F4745" s="138"/>
      <c r="G4745" s="138"/>
    </row>
    <row r="4746" ht="15.75" customHeight="1" spans="1:7">
      <c r="A4746" s="139">
        <v>37423</v>
      </c>
      <c r="B4746" s="137" t="s">
        <v>5351</v>
      </c>
      <c r="C4746" s="137" t="s">
        <v>592</v>
      </c>
      <c r="D4746" s="137" t="s">
        <v>639</v>
      </c>
      <c r="E4746" s="139">
        <v>11.84</v>
      </c>
      <c r="F4746" s="138"/>
      <c r="G4746" s="138"/>
    </row>
    <row r="4747" ht="15.75" customHeight="1" spans="1:7">
      <c r="A4747" s="139">
        <v>9892</v>
      </c>
      <c r="B4747" s="137" t="s">
        <v>5352</v>
      </c>
      <c r="C4747" s="137" t="s">
        <v>592</v>
      </c>
      <c r="D4747" s="137" t="s">
        <v>593</v>
      </c>
      <c r="E4747" s="139">
        <v>6.7</v>
      </c>
      <c r="F4747" s="138"/>
      <c r="G4747" s="138"/>
    </row>
    <row r="4748" ht="15.75" customHeight="1" spans="1:7">
      <c r="A4748" s="139">
        <v>9901</v>
      </c>
      <c r="B4748" s="137" t="s">
        <v>5353</v>
      </c>
      <c r="C4748" s="137" t="s">
        <v>592</v>
      </c>
      <c r="D4748" s="137" t="s">
        <v>593</v>
      </c>
      <c r="E4748" s="139">
        <v>32.43</v>
      </c>
      <c r="F4748" s="138"/>
      <c r="G4748" s="138"/>
    </row>
    <row r="4749" ht="15.75" customHeight="1" spans="1:7">
      <c r="A4749" s="139">
        <v>9900</v>
      </c>
      <c r="B4749" s="137" t="s">
        <v>5354</v>
      </c>
      <c r="C4749" s="137" t="s">
        <v>592</v>
      </c>
      <c r="D4749" s="137" t="s">
        <v>593</v>
      </c>
      <c r="E4749" s="139">
        <v>18.79</v>
      </c>
      <c r="F4749" s="138"/>
      <c r="G4749" s="138"/>
    </row>
    <row r="4750" ht="15.75" customHeight="1" spans="1:7">
      <c r="A4750" s="139">
        <v>9899</v>
      </c>
      <c r="B4750" s="137" t="s">
        <v>5355</v>
      </c>
      <c r="C4750" s="137" t="s">
        <v>592</v>
      </c>
      <c r="D4750" s="137" t="s">
        <v>593</v>
      </c>
      <c r="E4750" s="139">
        <v>8.42</v>
      </c>
      <c r="F4750" s="138"/>
      <c r="G4750" s="138"/>
    </row>
    <row r="4751" ht="15.75" customHeight="1" spans="1:7">
      <c r="A4751" s="139">
        <v>9908</v>
      </c>
      <c r="B4751" s="137" t="s">
        <v>5356</v>
      </c>
      <c r="C4751" s="137" t="s">
        <v>592</v>
      </c>
      <c r="D4751" s="137" t="s">
        <v>593</v>
      </c>
      <c r="E4751" s="139">
        <v>378.78</v>
      </c>
      <c r="F4751" s="138"/>
      <c r="G4751" s="138"/>
    </row>
    <row r="4752" ht="15.75" customHeight="1" spans="1:7">
      <c r="A4752" s="139">
        <v>9905</v>
      </c>
      <c r="B4752" s="137" t="s">
        <v>5357</v>
      </c>
      <c r="C4752" s="137" t="s">
        <v>592</v>
      </c>
      <c r="D4752" s="137" t="s">
        <v>593</v>
      </c>
      <c r="E4752" s="139">
        <v>6.59</v>
      </c>
      <c r="F4752" s="138"/>
      <c r="G4752" s="138"/>
    </row>
    <row r="4753" ht="15.75" customHeight="1" spans="1:7">
      <c r="A4753" s="139">
        <v>9906</v>
      </c>
      <c r="B4753" s="137" t="s">
        <v>5358</v>
      </c>
      <c r="C4753" s="137" t="s">
        <v>592</v>
      </c>
      <c r="D4753" s="137" t="s">
        <v>593</v>
      </c>
      <c r="E4753" s="139">
        <v>7.94</v>
      </c>
      <c r="F4753" s="138"/>
      <c r="G4753" s="138"/>
    </row>
    <row r="4754" ht="15.75" customHeight="1" spans="1:7">
      <c r="A4754" s="139">
        <v>9895</v>
      </c>
      <c r="B4754" s="137" t="s">
        <v>5359</v>
      </c>
      <c r="C4754" s="137" t="s">
        <v>592</v>
      </c>
      <c r="D4754" s="137" t="s">
        <v>593</v>
      </c>
      <c r="E4754" s="139">
        <v>13.38</v>
      </c>
      <c r="F4754" s="138"/>
      <c r="G4754" s="138"/>
    </row>
    <row r="4755" ht="15.75" customHeight="1" spans="1:7">
      <c r="A4755" s="139">
        <v>9894</v>
      </c>
      <c r="B4755" s="137" t="s">
        <v>5360</v>
      </c>
      <c r="C4755" s="137" t="s">
        <v>592</v>
      </c>
      <c r="D4755" s="137" t="s">
        <v>593</v>
      </c>
      <c r="E4755" s="139">
        <v>25.74</v>
      </c>
      <c r="F4755" s="138"/>
      <c r="G4755" s="138"/>
    </row>
    <row r="4756" ht="15.75" customHeight="1" spans="1:7">
      <c r="A4756" s="139">
        <v>9897</v>
      </c>
      <c r="B4756" s="137" t="s">
        <v>5361</v>
      </c>
      <c r="C4756" s="137" t="s">
        <v>592</v>
      </c>
      <c r="D4756" s="137" t="s">
        <v>593</v>
      </c>
      <c r="E4756" s="139">
        <v>27.48</v>
      </c>
      <c r="F4756" s="138"/>
      <c r="G4756" s="138"/>
    </row>
    <row r="4757" ht="15.75" customHeight="1" spans="1:7">
      <c r="A4757" s="139">
        <v>9910</v>
      </c>
      <c r="B4757" s="137" t="s">
        <v>5362</v>
      </c>
      <c r="C4757" s="137" t="s">
        <v>592</v>
      </c>
      <c r="D4757" s="137" t="s">
        <v>593</v>
      </c>
      <c r="E4757" s="139">
        <v>71.5</v>
      </c>
      <c r="F4757" s="138"/>
      <c r="G4757" s="138"/>
    </row>
    <row r="4758" ht="15.75" customHeight="1" spans="1:7">
      <c r="A4758" s="139">
        <v>9909</v>
      </c>
      <c r="B4758" s="137" t="s">
        <v>5363</v>
      </c>
      <c r="C4758" s="137" t="s">
        <v>592</v>
      </c>
      <c r="D4758" s="137" t="s">
        <v>593</v>
      </c>
      <c r="E4758" s="139">
        <v>145.61</v>
      </c>
      <c r="F4758" s="138"/>
      <c r="G4758" s="138"/>
    </row>
    <row r="4759" ht="15.75" customHeight="1" spans="1:7">
      <c r="A4759" s="139">
        <v>9907</v>
      </c>
      <c r="B4759" s="137" t="s">
        <v>5364</v>
      </c>
      <c r="C4759" s="137" t="s">
        <v>592</v>
      </c>
      <c r="D4759" s="137" t="s">
        <v>593</v>
      </c>
      <c r="E4759" s="139">
        <v>171.92</v>
      </c>
      <c r="F4759" s="138"/>
      <c r="G4759" s="138"/>
    </row>
    <row r="4760" ht="15.75" customHeight="1" spans="1:7">
      <c r="A4760" s="139">
        <v>20973</v>
      </c>
      <c r="B4760" s="137" t="s">
        <v>5365</v>
      </c>
      <c r="C4760" s="137" t="s">
        <v>592</v>
      </c>
      <c r="D4760" s="137" t="s">
        <v>593</v>
      </c>
      <c r="E4760" s="139">
        <v>151.57</v>
      </c>
      <c r="F4760" s="138"/>
      <c r="G4760" s="138"/>
    </row>
    <row r="4761" ht="15.75" customHeight="1" spans="1:7">
      <c r="A4761" s="139">
        <v>20974</v>
      </c>
      <c r="B4761" s="137" t="s">
        <v>5366</v>
      </c>
      <c r="C4761" s="137" t="s">
        <v>592</v>
      </c>
      <c r="D4761" s="137" t="s">
        <v>593</v>
      </c>
      <c r="E4761" s="139">
        <v>216.85</v>
      </c>
      <c r="F4761" s="138"/>
      <c r="G4761" s="138"/>
    </row>
    <row r="4762" ht="15.75" customHeight="1" spans="1:7">
      <c r="A4762" s="139">
        <v>37989</v>
      </c>
      <c r="B4762" s="137" t="s">
        <v>5367</v>
      </c>
      <c r="C4762" s="137" t="s">
        <v>592</v>
      </c>
      <c r="D4762" s="137" t="s">
        <v>593</v>
      </c>
      <c r="E4762" s="139">
        <v>11.23</v>
      </c>
      <c r="F4762" s="138"/>
      <c r="G4762" s="138"/>
    </row>
    <row r="4763" ht="15.75" customHeight="1" spans="1:7">
      <c r="A4763" s="139">
        <v>37990</v>
      </c>
      <c r="B4763" s="137" t="s">
        <v>5368</v>
      </c>
      <c r="C4763" s="137" t="s">
        <v>592</v>
      </c>
      <c r="D4763" s="137" t="s">
        <v>593</v>
      </c>
      <c r="E4763" s="139">
        <v>12.39</v>
      </c>
      <c r="F4763" s="138"/>
      <c r="G4763" s="138"/>
    </row>
    <row r="4764" ht="15.75" customHeight="1" spans="1:7">
      <c r="A4764" s="139">
        <v>37991</v>
      </c>
      <c r="B4764" s="137" t="s">
        <v>5369</v>
      </c>
      <c r="C4764" s="137" t="s">
        <v>592</v>
      </c>
      <c r="D4764" s="137" t="s">
        <v>593</v>
      </c>
      <c r="E4764" s="139">
        <v>16.49</v>
      </c>
      <c r="F4764" s="138"/>
      <c r="G4764" s="138"/>
    </row>
    <row r="4765" ht="15.75" customHeight="1" spans="1:7">
      <c r="A4765" s="139">
        <v>37992</v>
      </c>
      <c r="B4765" s="137" t="s">
        <v>5370</v>
      </c>
      <c r="C4765" s="137" t="s">
        <v>592</v>
      </c>
      <c r="D4765" s="137" t="s">
        <v>593</v>
      </c>
      <c r="E4765" s="139">
        <v>25.59</v>
      </c>
      <c r="F4765" s="138"/>
      <c r="G4765" s="138"/>
    </row>
    <row r="4766" ht="15.75" customHeight="1" spans="1:7">
      <c r="A4766" s="139">
        <v>37993</v>
      </c>
      <c r="B4766" s="137" t="s">
        <v>5371</v>
      </c>
      <c r="C4766" s="137" t="s">
        <v>592</v>
      </c>
      <c r="D4766" s="137" t="s">
        <v>593</v>
      </c>
      <c r="E4766" s="139">
        <v>38.83</v>
      </c>
      <c r="F4766" s="138"/>
      <c r="G4766" s="138"/>
    </row>
    <row r="4767" ht="15.75" customHeight="1" spans="1:7">
      <c r="A4767" s="139">
        <v>37994</v>
      </c>
      <c r="B4767" s="137" t="s">
        <v>5372</v>
      </c>
      <c r="C4767" s="137" t="s">
        <v>592</v>
      </c>
      <c r="D4767" s="137" t="s">
        <v>593</v>
      </c>
      <c r="E4767" s="139">
        <v>92.45</v>
      </c>
      <c r="F4767" s="138"/>
      <c r="G4767" s="138"/>
    </row>
    <row r="4768" ht="15.75" customHeight="1" spans="1:7">
      <c r="A4768" s="139">
        <v>37995</v>
      </c>
      <c r="B4768" s="137" t="s">
        <v>5373</v>
      </c>
      <c r="C4768" s="137" t="s">
        <v>592</v>
      </c>
      <c r="D4768" s="137" t="s">
        <v>593</v>
      </c>
      <c r="E4768" s="139">
        <v>120.51</v>
      </c>
      <c r="F4768" s="138"/>
      <c r="G4768" s="138"/>
    </row>
    <row r="4769" ht="15.75" customHeight="1" spans="1:7">
      <c r="A4769" s="139">
        <v>37996</v>
      </c>
      <c r="B4769" s="137" t="s">
        <v>5374</v>
      </c>
      <c r="C4769" s="137" t="s">
        <v>592</v>
      </c>
      <c r="D4769" s="137" t="s">
        <v>593</v>
      </c>
      <c r="E4769" s="139">
        <v>183.5</v>
      </c>
      <c r="F4769" s="138"/>
      <c r="G4769" s="138"/>
    </row>
    <row r="4770" ht="15.75" customHeight="1" spans="1:7">
      <c r="A4770" s="139">
        <v>13883</v>
      </c>
      <c r="B4770" s="137" t="s">
        <v>5375</v>
      </c>
      <c r="C4770" s="137" t="s">
        <v>592</v>
      </c>
      <c r="D4770" s="137" t="s">
        <v>639</v>
      </c>
      <c r="E4770" s="139">
        <v>149917.47</v>
      </c>
      <c r="F4770" s="138"/>
      <c r="G4770" s="138"/>
    </row>
    <row r="4771" ht="15.75" customHeight="1" spans="1:7">
      <c r="A4771" s="139">
        <v>38604</v>
      </c>
      <c r="B4771" s="137" t="s">
        <v>5376</v>
      </c>
      <c r="C4771" s="137" t="s">
        <v>592</v>
      </c>
      <c r="D4771" s="137" t="s">
        <v>639</v>
      </c>
      <c r="E4771" s="139">
        <v>186720.22</v>
      </c>
      <c r="F4771" s="138"/>
      <c r="G4771" s="138"/>
    </row>
    <row r="4772" ht="15.75" customHeight="1" spans="1:7">
      <c r="A4772" s="139">
        <v>10601</v>
      </c>
      <c r="B4772" s="137" t="s">
        <v>5377</v>
      </c>
      <c r="C4772" s="137" t="s">
        <v>592</v>
      </c>
      <c r="D4772" s="137" t="s">
        <v>639</v>
      </c>
      <c r="E4772" s="139">
        <v>3632080.77</v>
      </c>
      <c r="F4772" s="138"/>
      <c r="G4772" s="138"/>
    </row>
    <row r="4773" ht="15.75" customHeight="1" spans="1:7">
      <c r="A4773" s="139">
        <v>44469</v>
      </c>
      <c r="B4773" s="137" t="s">
        <v>5378</v>
      </c>
      <c r="C4773" s="137" t="s">
        <v>592</v>
      </c>
      <c r="D4773" s="137" t="s">
        <v>639</v>
      </c>
      <c r="E4773" s="139">
        <v>9563140.5</v>
      </c>
      <c r="F4773" s="138"/>
      <c r="G4773" s="138"/>
    </row>
    <row r="4774" ht="15.75" customHeight="1" spans="1:7">
      <c r="A4774" s="139">
        <v>13894</v>
      </c>
      <c r="B4774" s="137" t="s">
        <v>5379</v>
      </c>
      <c r="C4774" s="137" t="s">
        <v>592</v>
      </c>
      <c r="D4774" s="137" t="s">
        <v>639</v>
      </c>
      <c r="E4774" s="139">
        <v>399604.75</v>
      </c>
      <c r="F4774" s="138"/>
      <c r="G4774" s="138"/>
    </row>
    <row r="4775" ht="15.75" customHeight="1" spans="1:7">
      <c r="A4775" s="139">
        <v>13895</v>
      </c>
      <c r="B4775" s="137" t="s">
        <v>5380</v>
      </c>
      <c r="C4775" s="137" t="s">
        <v>592</v>
      </c>
      <c r="D4775" s="137" t="s">
        <v>639</v>
      </c>
      <c r="E4775" s="139">
        <v>537335.18</v>
      </c>
      <c r="F4775" s="138"/>
      <c r="G4775" s="138"/>
    </row>
    <row r="4776" ht="15.75" customHeight="1" spans="1:7">
      <c r="A4776" s="139">
        <v>13892</v>
      </c>
      <c r="B4776" s="137" t="s">
        <v>5381</v>
      </c>
      <c r="C4776" s="137" t="s">
        <v>592</v>
      </c>
      <c r="D4776" s="137" t="s">
        <v>639</v>
      </c>
      <c r="E4776" s="139">
        <v>658491.12</v>
      </c>
      <c r="F4776" s="138"/>
      <c r="G4776" s="138"/>
    </row>
    <row r="4777" ht="15.75" customHeight="1" spans="1:7">
      <c r="A4777" s="139">
        <v>9914</v>
      </c>
      <c r="B4777" s="137" t="s">
        <v>5382</v>
      </c>
      <c r="C4777" s="137" t="s">
        <v>592</v>
      </c>
      <c r="D4777" s="137" t="s">
        <v>639</v>
      </c>
      <c r="E4777" s="139">
        <v>712400</v>
      </c>
      <c r="F4777" s="138"/>
      <c r="G4777" s="138"/>
    </row>
    <row r="4778" ht="15.75" customHeight="1" spans="1:7">
      <c r="A4778" s="139">
        <v>36485</v>
      </c>
      <c r="B4778" s="137" t="s">
        <v>5383</v>
      </c>
      <c r="C4778" s="137" t="s">
        <v>592</v>
      </c>
      <c r="D4778" s="137" t="s">
        <v>639</v>
      </c>
      <c r="E4778" s="139">
        <v>665336.65</v>
      </c>
      <c r="F4778" s="138"/>
      <c r="G4778" s="138"/>
    </row>
    <row r="4779" ht="15.75" customHeight="1" spans="1:7">
      <c r="A4779" s="139">
        <v>9912</v>
      </c>
      <c r="B4779" s="137" t="s">
        <v>5384</v>
      </c>
      <c r="C4779" s="137" t="s">
        <v>592</v>
      </c>
      <c r="D4779" s="137" t="s">
        <v>639</v>
      </c>
      <c r="E4779" s="139">
        <v>2956923</v>
      </c>
      <c r="F4779" s="138"/>
      <c r="G4779" s="138"/>
    </row>
    <row r="4780" ht="15.75" customHeight="1" spans="1:7">
      <c r="A4780" s="139">
        <v>9921</v>
      </c>
      <c r="B4780" s="137" t="s">
        <v>5385</v>
      </c>
      <c r="C4780" s="137" t="s">
        <v>592</v>
      </c>
      <c r="D4780" s="137" t="s">
        <v>639</v>
      </c>
      <c r="E4780" s="139">
        <v>1525320.74</v>
      </c>
      <c r="F4780" s="138"/>
      <c r="G4780" s="138"/>
    </row>
    <row r="4781" ht="15.75" customHeight="1" spans="1:7">
      <c r="A4781" s="139">
        <v>21112</v>
      </c>
      <c r="B4781" s="137" t="s">
        <v>5386</v>
      </c>
      <c r="C4781" s="137" t="s">
        <v>592</v>
      </c>
      <c r="D4781" s="137" t="s">
        <v>593</v>
      </c>
      <c r="E4781" s="139">
        <v>279.76</v>
      </c>
      <c r="F4781" s="138"/>
      <c r="G4781" s="138"/>
    </row>
    <row r="4782" ht="15.75" customHeight="1" spans="1:7">
      <c r="A4782" s="139">
        <v>10228</v>
      </c>
      <c r="B4782" s="137" t="s">
        <v>5387</v>
      </c>
      <c r="C4782" s="137" t="s">
        <v>592</v>
      </c>
      <c r="D4782" s="137" t="s">
        <v>599</v>
      </c>
      <c r="E4782" s="139">
        <v>325</v>
      </c>
      <c r="F4782" s="138"/>
      <c r="G4782" s="138"/>
    </row>
    <row r="4783" ht="15.75" customHeight="1" spans="1:7">
      <c r="A4783" s="139">
        <v>11781</v>
      </c>
      <c r="B4783" s="137" t="s">
        <v>5388</v>
      </c>
      <c r="C4783" s="137" t="s">
        <v>592</v>
      </c>
      <c r="D4783" s="137" t="s">
        <v>593</v>
      </c>
      <c r="E4783" s="139">
        <v>263.29</v>
      </c>
      <c r="F4783" s="138"/>
      <c r="G4783" s="138"/>
    </row>
    <row r="4784" ht="15.75" customHeight="1" spans="1:7">
      <c r="A4784" s="139">
        <v>37588</v>
      </c>
      <c r="B4784" s="137" t="s">
        <v>5389</v>
      </c>
      <c r="C4784" s="137" t="s">
        <v>592</v>
      </c>
      <c r="D4784" s="137" t="s">
        <v>593</v>
      </c>
      <c r="E4784" s="139">
        <v>87.77</v>
      </c>
      <c r="F4784" s="138"/>
      <c r="G4784" s="138"/>
    </row>
    <row r="4785" ht="15.75" customHeight="1" spans="1:7">
      <c r="A4785" s="139">
        <v>11746</v>
      </c>
      <c r="B4785" s="137" t="s">
        <v>5390</v>
      </c>
      <c r="C4785" s="137" t="s">
        <v>592</v>
      </c>
      <c r="D4785" s="137" t="s">
        <v>593</v>
      </c>
      <c r="E4785" s="139">
        <v>77.11</v>
      </c>
      <c r="F4785" s="138"/>
      <c r="G4785" s="138"/>
    </row>
    <row r="4786" ht="15.75" customHeight="1" spans="1:7">
      <c r="A4786" s="139">
        <v>11751</v>
      </c>
      <c r="B4786" s="137" t="s">
        <v>5391</v>
      </c>
      <c r="C4786" s="137" t="s">
        <v>592</v>
      </c>
      <c r="D4786" s="137" t="s">
        <v>593</v>
      </c>
      <c r="E4786" s="139">
        <v>138.5</v>
      </c>
      <c r="F4786" s="138"/>
      <c r="G4786" s="138"/>
    </row>
    <row r="4787" ht="15.75" customHeight="1" spans="1:7">
      <c r="A4787" s="139">
        <v>11750</v>
      </c>
      <c r="B4787" s="137" t="s">
        <v>5392</v>
      </c>
      <c r="C4787" s="137" t="s">
        <v>592</v>
      </c>
      <c r="D4787" s="137" t="s">
        <v>593</v>
      </c>
      <c r="E4787" s="139">
        <v>114.94</v>
      </c>
      <c r="F4787" s="138"/>
      <c r="G4787" s="138"/>
    </row>
    <row r="4788" ht="15.75" customHeight="1" spans="1:7">
      <c r="A4788" s="139">
        <v>11748</v>
      </c>
      <c r="B4788" s="137" t="s">
        <v>5393</v>
      </c>
      <c r="C4788" s="137" t="s">
        <v>592</v>
      </c>
      <c r="D4788" s="137" t="s">
        <v>593</v>
      </c>
      <c r="E4788" s="139">
        <v>49.48</v>
      </c>
      <c r="F4788" s="138"/>
      <c r="G4788" s="138"/>
    </row>
    <row r="4789" ht="15.75" customHeight="1" spans="1:7">
      <c r="A4789" s="139">
        <v>11747</v>
      </c>
      <c r="B4789" s="137" t="s">
        <v>5394</v>
      </c>
      <c r="C4789" s="137" t="s">
        <v>592</v>
      </c>
      <c r="D4789" s="137" t="s">
        <v>593</v>
      </c>
      <c r="E4789" s="139">
        <v>213.57</v>
      </c>
      <c r="F4789" s="138"/>
      <c r="G4789" s="138"/>
    </row>
    <row r="4790" ht="15.75" customHeight="1" spans="1:7">
      <c r="A4790" s="139">
        <v>11749</v>
      </c>
      <c r="B4790" s="137" t="s">
        <v>5395</v>
      </c>
      <c r="C4790" s="137" t="s">
        <v>592</v>
      </c>
      <c r="D4790" s="137" t="s">
        <v>593</v>
      </c>
      <c r="E4790" s="139">
        <v>57.12</v>
      </c>
      <c r="F4790" s="138"/>
      <c r="G4790" s="138"/>
    </row>
    <row r="4791" ht="15.75" customHeight="1" spans="1:7">
      <c r="A4791" s="139">
        <v>10236</v>
      </c>
      <c r="B4791" s="137" t="s">
        <v>5396</v>
      </c>
      <c r="C4791" s="137" t="s">
        <v>592</v>
      </c>
      <c r="D4791" s="137" t="s">
        <v>593</v>
      </c>
      <c r="E4791" s="139">
        <v>141.33</v>
      </c>
      <c r="F4791" s="138"/>
      <c r="G4791" s="138"/>
    </row>
    <row r="4792" ht="15.75" customHeight="1" spans="1:7">
      <c r="A4792" s="139">
        <v>10233</v>
      </c>
      <c r="B4792" s="137" t="s">
        <v>5397</v>
      </c>
      <c r="C4792" s="137" t="s">
        <v>592</v>
      </c>
      <c r="D4792" s="137" t="s">
        <v>593</v>
      </c>
      <c r="E4792" s="139">
        <v>132.44</v>
      </c>
      <c r="F4792" s="138"/>
      <c r="G4792" s="138"/>
    </row>
    <row r="4793" ht="15.75" customHeight="1" spans="1:7">
      <c r="A4793" s="139">
        <v>10234</v>
      </c>
      <c r="B4793" s="137" t="s">
        <v>5398</v>
      </c>
      <c r="C4793" s="137" t="s">
        <v>592</v>
      </c>
      <c r="D4793" s="137" t="s">
        <v>593</v>
      </c>
      <c r="E4793" s="139">
        <v>83.43</v>
      </c>
      <c r="F4793" s="138"/>
      <c r="G4793" s="138"/>
    </row>
    <row r="4794" ht="15.75" customHeight="1" spans="1:7">
      <c r="A4794" s="139">
        <v>10231</v>
      </c>
      <c r="B4794" s="137" t="s">
        <v>5399</v>
      </c>
      <c r="C4794" s="137" t="s">
        <v>592</v>
      </c>
      <c r="D4794" s="137" t="s">
        <v>593</v>
      </c>
      <c r="E4794" s="139">
        <v>382.57</v>
      </c>
      <c r="F4794" s="138"/>
      <c r="G4794" s="138"/>
    </row>
    <row r="4795" ht="15.75" customHeight="1" spans="1:7">
      <c r="A4795" s="139">
        <v>10232</v>
      </c>
      <c r="B4795" s="137" t="s">
        <v>5400</v>
      </c>
      <c r="C4795" s="137" t="s">
        <v>592</v>
      </c>
      <c r="D4795" s="137" t="s">
        <v>593</v>
      </c>
      <c r="E4795" s="139">
        <v>214.08</v>
      </c>
      <c r="F4795" s="138"/>
      <c r="G4795" s="138"/>
    </row>
    <row r="4796" ht="15.75" customHeight="1" spans="1:7">
      <c r="A4796" s="139">
        <v>10229</v>
      </c>
      <c r="B4796" s="137" t="s">
        <v>5401</v>
      </c>
      <c r="C4796" s="137" t="s">
        <v>592</v>
      </c>
      <c r="D4796" s="137" t="s">
        <v>599</v>
      </c>
      <c r="E4796" s="139">
        <v>75.45</v>
      </c>
      <c r="F4796" s="138"/>
      <c r="G4796" s="138"/>
    </row>
    <row r="4797" ht="15.75" customHeight="1" spans="1:7">
      <c r="A4797" s="139">
        <v>10235</v>
      </c>
      <c r="B4797" s="137" t="s">
        <v>5402</v>
      </c>
      <c r="C4797" s="137" t="s">
        <v>592</v>
      </c>
      <c r="D4797" s="137" t="s">
        <v>593</v>
      </c>
      <c r="E4797" s="139">
        <v>524.47</v>
      </c>
      <c r="F4797" s="138"/>
      <c r="G4797" s="138"/>
    </row>
    <row r="4798" ht="15.75" customHeight="1" spans="1:7">
      <c r="A4798" s="139">
        <v>10230</v>
      </c>
      <c r="B4798" s="137" t="s">
        <v>5403</v>
      </c>
      <c r="C4798" s="137" t="s">
        <v>592</v>
      </c>
      <c r="D4798" s="137" t="s">
        <v>593</v>
      </c>
      <c r="E4798" s="139">
        <v>923.01</v>
      </c>
      <c r="F4798" s="138"/>
      <c r="G4798" s="138"/>
    </row>
    <row r="4799" ht="15.75" customHeight="1" spans="1:7">
      <c r="A4799" s="139">
        <v>10409</v>
      </c>
      <c r="B4799" s="137" t="s">
        <v>5404</v>
      </c>
      <c r="C4799" s="137" t="s">
        <v>592</v>
      </c>
      <c r="D4799" s="137" t="s">
        <v>593</v>
      </c>
      <c r="E4799" s="139">
        <v>274.22</v>
      </c>
      <c r="F4799" s="138"/>
      <c r="G4799" s="138"/>
    </row>
    <row r="4800" ht="15.75" customHeight="1" spans="1:7">
      <c r="A4800" s="139">
        <v>10411</v>
      </c>
      <c r="B4800" s="137" t="s">
        <v>5405</v>
      </c>
      <c r="C4800" s="137" t="s">
        <v>592</v>
      </c>
      <c r="D4800" s="137" t="s">
        <v>593</v>
      </c>
      <c r="E4800" s="139">
        <v>245.37</v>
      </c>
      <c r="F4800" s="138"/>
      <c r="G4800" s="138"/>
    </row>
    <row r="4801" ht="15.75" customHeight="1" spans="1:7">
      <c r="A4801" s="139">
        <v>10404</v>
      </c>
      <c r="B4801" s="137" t="s">
        <v>5406</v>
      </c>
      <c r="C4801" s="137" t="s">
        <v>592</v>
      </c>
      <c r="D4801" s="137" t="s">
        <v>593</v>
      </c>
      <c r="E4801" s="139">
        <v>99.51</v>
      </c>
      <c r="F4801" s="138"/>
      <c r="G4801" s="138"/>
    </row>
    <row r="4802" ht="15.75" customHeight="1" spans="1:7">
      <c r="A4802" s="139">
        <v>10410</v>
      </c>
      <c r="B4802" s="137" t="s">
        <v>5407</v>
      </c>
      <c r="C4802" s="137" t="s">
        <v>592</v>
      </c>
      <c r="D4802" s="137" t="s">
        <v>593</v>
      </c>
      <c r="E4802" s="139">
        <v>163.9</v>
      </c>
      <c r="F4802" s="138"/>
      <c r="G4802" s="138"/>
    </row>
    <row r="4803" ht="15.75" customHeight="1" spans="1:7">
      <c r="A4803" s="139">
        <v>10405</v>
      </c>
      <c r="B4803" s="137" t="s">
        <v>5408</v>
      </c>
      <c r="C4803" s="137" t="s">
        <v>592</v>
      </c>
      <c r="D4803" s="137" t="s">
        <v>593</v>
      </c>
      <c r="E4803" s="139">
        <v>549.39</v>
      </c>
      <c r="F4803" s="138"/>
      <c r="G4803" s="138"/>
    </row>
    <row r="4804" ht="15.75" customHeight="1" spans="1:7">
      <c r="A4804" s="139">
        <v>10408</v>
      </c>
      <c r="B4804" s="137" t="s">
        <v>5409</v>
      </c>
      <c r="C4804" s="137" t="s">
        <v>592</v>
      </c>
      <c r="D4804" s="137" t="s">
        <v>593</v>
      </c>
      <c r="E4804" s="139">
        <v>384.18</v>
      </c>
      <c r="F4804" s="138"/>
      <c r="G4804" s="138"/>
    </row>
    <row r="4805" ht="15.75" customHeight="1" spans="1:7">
      <c r="A4805" s="139">
        <v>10412</v>
      </c>
      <c r="B4805" s="137" t="s">
        <v>5410</v>
      </c>
      <c r="C4805" s="137" t="s">
        <v>592</v>
      </c>
      <c r="D4805" s="137" t="s">
        <v>593</v>
      </c>
      <c r="E4805" s="139">
        <v>120.59</v>
      </c>
      <c r="F4805" s="138"/>
      <c r="G4805" s="138"/>
    </row>
    <row r="4806" ht="15.75" customHeight="1" spans="1:7">
      <c r="A4806" s="139">
        <v>10406</v>
      </c>
      <c r="B4806" s="137" t="s">
        <v>5411</v>
      </c>
      <c r="C4806" s="137" t="s">
        <v>592</v>
      </c>
      <c r="D4806" s="137" t="s">
        <v>593</v>
      </c>
      <c r="E4806" s="139">
        <v>758.82</v>
      </c>
      <c r="F4806" s="138"/>
      <c r="G4806" s="138"/>
    </row>
    <row r="4807" ht="15.75" customHeight="1" spans="1:7">
      <c r="A4807" s="139">
        <v>10407</v>
      </c>
      <c r="B4807" s="137" t="s">
        <v>5412</v>
      </c>
      <c r="C4807" s="137" t="s">
        <v>592</v>
      </c>
      <c r="D4807" s="137" t="s">
        <v>593</v>
      </c>
      <c r="E4807" s="139">
        <v>1176.94</v>
      </c>
      <c r="F4807" s="138"/>
      <c r="G4807" s="138"/>
    </row>
    <row r="4808" ht="15.75" customHeight="1" spans="1:7">
      <c r="A4808" s="139">
        <v>10416</v>
      </c>
      <c r="B4808" s="137" t="s">
        <v>5413</v>
      </c>
      <c r="C4808" s="137" t="s">
        <v>592</v>
      </c>
      <c r="D4808" s="137" t="s">
        <v>593</v>
      </c>
      <c r="E4808" s="139">
        <v>145.98</v>
      </c>
      <c r="F4808" s="138"/>
      <c r="G4808" s="138"/>
    </row>
    <row r="4809" ht="15.75" customHeight="1" spans="1:7">
      <c r="A4809" s="139">
        <v>10419</v>
      </c>
      <c r="B4809" s="137" t="s">
        <v>5414</v>
      </c>
      <c r="C4809" s="137" t="s">
        <v>592</v>
      </c>
      <c r="D4809" s="137" t="s">
        <v>593</v>
      </c>
      <c r="E4809" s="139">
        <v>126.71</v>
      </c>
      <c r="F4809" s="138"/>
      <c r="G4809" s="138"/>
    </row>
    <row r="4810" ht="15.75" customHeight="1" spans="1:7">
      <c r="A4810" s="139">
        <v>21092</v>
      </c>
      <c r="B4810" s="137" t="s">
        <v>5415</v>
      </c>
      <c r="C4810" s="137" t="s">
        <v>592</v>
      </c>
      <c r="D4810" s="137" t="s">
        <v>593</v>
      </c>
      <c r="E4810" s="139">
        <v>72.44</v>
      </c>
      <c r="F4810" s="138"/>
      <c r="G4810" s="138"/>
    </row>
    <row r="4811" ht="15.75" customHeight="1" spans="1:7">
      <c r="A4811" s="139">
        <v>10418</v>
      </c>
      <c r="B4811" s="137" t="s">
        <v>5416</v>
      </c>
      <c r="C4811" s="137" t="s">
        <v>592</v>
      </c>
      <c r="D4811" s="137" t="s">
        <v>593</v>
      </c>
      <c r="E4811" s="139">
        <v>84.46</v>
      </c>
      <c r="F4811" s="138"/>
      <c r="G4811" s="138"/>
    </row>
    <row r="4812" ht="15.75" customHeight="1" spans="1:7">
      <c r="A4812" s="139">
        <v>12657</v>
      </c>
      <c r="B4812" s="137" t="s">
        <v>5417</v>
      </c>
      <c r="C4812" s="137" t="s">
        <v>592</v>
      </c>
      <c r="D4812" s="137" t="s">
        <v>593</v>
      </c>
      <c r="E4812" s="139">
        <v>340.85</v>
      </c>
      <c r="F4812" s="138"/>
      <c r="G4812" s="138"/>
    </row>
    <row r="4813" ht="15.75" customHeight="1" spans="1:7">
      <c r="A4813" s="139">
        <v>10417</v>
      </c>
      <c r="B4813" s="137" t="s">
        <v>5418</v>
      </c>
      <c r="C4813" s="137" t="s">
        <v>592</v>
      </c>
      <c r="D4813" s="137" t="s">
        <v>593</v>
      </c>
      <c r="E4813" s="139">
        <v>212.71</v>
      </c>
      <c r="F4813" s="138"/>
      <c r="G4813" s="138"/>
    </row>
    <row r="4814" ht="15.75" customHeight="1" spans="1:7">
      <c r="A4814" s="139">
        <v>10413</v>
      </c>
      <c r="B4814" s="137" t="s">
        <v>5419</v>
      </c>
      <c r="C4814" s="137" t="s">
        <v>592</v>
      </c>
      <c r="D4814" s="137" t="s">
        <v>593</v>
      </c>
      <c r="E4814" s="139">
        <v>77.31</v>
      </c>
      <c r="F4814" s="138"/>
      <c r="G4814" s="138"/>
    </row>
    <row r="4815" ht="15.75" customHeight="1" spans="1:7">
      <c r="A4815" s="139">
        <v>10414</v>
      </c>
      <c r="B4815" s="137" t="s">
        <v>5420</v>
      </c>
      <c r="C4815" s="137" t="s">
        <v>592</v>
      </c>
      <c r="D4815" s="137" t="s">
        <v>593</v>
      </c>
      <c r="E4815" s="139">
        <v>465.45</v>
      </c>
      <c r="F4815" s="138"/>
      <c r="G4815" s="138"/>
    </row>
    <row r="4816" ht="15.75" customHeight="1" spans="1:7">
      <c r="A4816" s="139">
        <v>10415</v>
      </c>
      <c r="B4816" s="137" t="s">
        <v>5421</v>
      </c>
      <c r="C4816" s="137" t="s">
        <v>592</v>
      </c>
      <c r="D4816" s="137" t="s">
        <v>593</v>
      </c>
      <c r="E4816" s="139">
        <v>807.81</v>
      </c>
      <c r="F4816" s="138"/>
      <c r="G4816" s="138"/>
    </row>
    <row r="4817" ht="15.75" customHeight="1" spans="1:7">
      <c r="A4817" s="139">
        <v>38643</v>
      </c>
      <c r="B4817" s="137" t="s">
        <v>5422</v>
      </c>
      <c r="C4817" s="137" t="s">
        <v>592</v>
      </c>
      <c r="D4817" s="137" t="s">
        <v>593</v>
      </c>
      <c r="E4817" s="139">
        <v>69.75</v>
      </c>
      <c r="F4817" s="138"/>
      <c r="G4817" s="138"/>
    </row>
    <row r="4818" ht="15.75" customHeight="1" spans="1:7">
      <c r="A4818" s="139">
        <v>6157</v>
      </c>
      <c r="B4818" s="137" t="s">
        <v>5423</v>
      </c>
      <c r="C4818" s="137" t="s">
        <v>592</v>
      </c>
      <c r="D4818" s="137" t="s">
        <v>593</v>
      </c>
      <c r="E4818" s="139">
        <v>95.28</v>
      </c>
      <c r="F4818" s="138"/>
      <c r="G4818" s="138"/>
    </row>
    <row r="4819" ht="15.75" customHeight="1" spans="1:7">
      <c r="A4819" s="139">
        <v>6158</v>
      </c>
      <c r="B4819" s="137" t="s">
        <v>5424</v>
      </c>
      <c r="C4819" s="137" t="s">
        <v>592</v>
      </c>
      <c r="D4819" s="137" t="s">
        <v>593</v>
      </c>
      <c r="E4819" s="139">
        <v>8.71</v>
      </c>
      <c r="F4819" s="138"/>
      <c r="G4819" s="138"/>
    </row>
    <row r="4820" ht="15.75" customHeight="1" spans="1:7">
      <c r="A4820" s="139">
        <v>6153</v>
      </c>
      <c r="B4820" s="137" t="s">
        <v>5425</v>
      </c>
      <c r="C4820" s="137" t="s">
        <v>592</v>
      </c>
      <c r="D4820" s="137" t="s">
        <v>593</v>
      </c>
      <c r="E4820" s="139">
        <v>6</v>
      </c>
      <c r="F4820" s="138"/>
      <c r="G4820" s="138"/>
    </row>
    <row r="4821" ht="15.75" customHeight="1" spans="1:7">
      <c r="A4821" s="139">
        <v>6156</v>
      </c>
      <c r="B4821" s="137" t="s">
        <v>5426</v>
      </c>
      <c r="C4821" s="137" t="s">
        <v>592</v>
      </c>
      <c r="D4821" s="137" t="s">
        <v>593</v>
      </c>
      <c r="E4821" s="139">
        <v>7.47</v>
      </c>
      <c r="F4821" s="138"/>
      <c r="G4821" s="138"/>
    </row>
    <row r="4822" ht="15.75" customHeight="1" spans="1:7">
      <c r="A4822" s="139">
        <v>6154</v>
      </c>
      <c r="B4822" s="137" t="s">
        <v>5427</v>
      </c>
      <c r="C4822" s="137" t="s">
        <v>592</v>
      </c>
      <c r="D4822" s="137" t="s">
        <v>593</v>
      </c>
      <c r="E4822" s="139">
        <v>10.66</v>
      </c>
      <c r="F4822" s="138"/>
      <c r="G4822" s="138"/>
    </row>
    <row r="4823" ht="15.75" customHeight="1" spans="1:7">
      <c r="A4823" s="139">
        <v>6155</v>
      </c>
      <c r="B4823" s="137" t="s">
        <v>5428</v>
      </c>
      <c r="C4823" s="137" t="s">
        <v>592</v>
      </c>
      <c r="D4823" s="137" t="s">
        <v>593</v>
      </c>
      <c r="E4823" s="139">
        <v>24.53</v>
      </c>
      <c r="F4823" s="138"/>
      <c r="G4823" s="138"/>
    </row>
    <row r="4824" ht="15.75" customHeight="1" spans="1:7">
      <c r="A4824" s="139">
        <v>43595</v>
      </c>
      <c r="B4824" s="137" t="s">
        <v>5429</v>
      </c>
      <c r="C4824" s="137" t="s">
        <v>592</v>
      </c>
      <c r="D4824" s="137" t="s">
        <v>593</v>
      </c>
      <c r="E4824" s="139">
        <v>19.78</v>
      </c>
      <c r="F4824" s="138"/>
      <c r="G4824" s="138"/>
    </row>
    <row r="4825" ht="15.75" customHeight="1" spans="1:7">
      <c r="A4825" s="139">
        <v>43596</v>
      </c>
      <c r="B4825" s="137" t="s">
        <v>5430</v>
      </c>
      <c r="C4825" s="137" t="s">
        <v>592</v>
      </c>
      <c r="D4825" s="137" t="s">
        <v>593</v>
      </c>
      <c r="E4825" s="139">
        <v>22.86</v>
      </c>
      <c r="F4825" s="138"/>
      <c r="G4825" s="138"/>
    </row>
    <row r="4826" ht="15.75" customHeight="1" spans="1:7">
      <c r="A4826" s="139">
        <v>38108</v>
      </c>
      <c r="B4826" s="137" t="s">
        <v>5431</v>
      </c>
      <c r="C4826" s="137" t="s">
        <v>592</v>
      </c>
      <c r="D4826" s="137" t="s">
        <v>593</v>
      </c>
      <c r="E4826" s="139">
        <v>52.03</v>
      </c>
      <c r="F4826" s="138"/>
      <c r="G4826" s="138"/>
    </row>
    <row r="4827" ht="15.75" customHeight="1" spans="1:7">
      <c r="A4827" s="139">
        <v>38087</v>
      </c>
      <c r="B4827" s="137" t="s">
        <v>5432</v>
      </c>
      <c r="C4827" s="137" t="s">
        <v>592</v>
      </c>
      <c r="D4827" s="137" t="s">
        <v>593</v>
      </c>
      <c r="E4827" s="139">
        <v>66.92</v>
      </c>
      <c r="F4827" s="138"/>
      <c r="G4827" s="138"/>
    </row>
    <row r="4828" ht="15.75" customHeight="1" spans="1:7">
      <c r="A4828" s="139">
        <v>38109</v>
      </c>
      <c r="B4828" s="137" t="s">
        <v>5433</v>
      </c>
      <c r="C4828" s="137" t="s">
        <v>592</v>
      </c>
      <c r="D4828" s="137" t="s">
        <v>593</v>
      </c>
      <c r="E4828" s="139">
        <v>83.15</v>
      </c>
      <c r="F4828" s="138"/>
      <c r="G4828" s="138"/>
    </row>
    <row r="4829" ht="15.75" customHeight="1" spans="1:7">
      <c r="A4829" s="139">
        <v>38088</v>
      </c>
      <c r="B4829" s="137" t="s">
        <v>5434</v>
      </c>
      <c r="C4829" s="137" t="s">
        <v>592</v>
      </c>
      <c r="D4829" s="137" t="s">
        <v>593</v>
      </c>
      <c r="E4829" s="139">
        <v>87.43</v>
      </c>
      <c r="F4829" s="138"/>
      <c r="G4829" s="138"/>
    </row>
    <row r="4830" ht="15.75" customHeight="1" spans="1:7">
      <c r="A4830" s="139">
        <v>38110</v>
      </c>
      <c r="B4830" s="137" t="s">
        <v>5435</v>
      </c>
      <c r="C4830" s="137" t="s">
        <v>592</v>
      </c>
      <c r="D4830" s="137" t="s">
        <v>593</v>
      </c>
      <c r="E4830" s="139">
        <v>31.98</v>
      </c>
      <c r="F4830" s="138"/>
      <c r="G4830" s="138"/>
    </row>
    <row r="4831" ht="15.75" customHeight="1" spans="1:7">
      <c r="A4831" s="139">
        <v>38089</v>
      </c>
      <c r="B4831" s="137" t="s">
        <v>5436</v>
      </c>
      <c r="C4831" s="137" t="s">
        <v>592</v>
      </c>
      <c r="D4831" s="137" t="s">
        <v>593</v>
      </c>
      <c r="E4831" s="139">
        <v>55.73</v>
      </c>
      <c r="F4831" s="138"/>
      <c r="G4831" s="138"/>
    </row>
    <row r="4832" ht="15.75" customHeight="1" spans="1:7">
      <c r="A4832" s="139">
        <v>38111</v>
      </c>
      <c r="B4832" s="137" t="s">
        <v>5437</v>
      </c>
      <c r="C4832" s="137" t="s">
        <v>592</v>
      </c>
      <c r="D4832" s="137" t="s">
        <v>593</v>
      </c>
      <c r="E4832" s="139">
        <v>35.77</v>
      </c>
      <c r="F4832" s="138"/>
      <c r="G4832" s="138"/>
    </row>
    <row r="4833" ht="15.75" customHeight="1" spans="1:7">
      <c r="A4833" s="139">
        <v>38090</v>
      </c>
      <c r="B4833" s="137" t="s">
        <v>5438</v>
      </c>
      <c r="C4833" s="137" t="s">
        <v>592</v>
      </c>
      <c r="D4833" s="137" t="s">
        <v>593</v>
      </c>
      <c r="E4833" s="139">
        <v>57.61</v>
      </c>
      <c r="F4833" s="138"/>
      <c r="G4833" s="138"/>
    </row>
    <row r="4834" ht="15.75" customHeight="1" spans="1:7">
      <c r="A4834" s="139">
        <v>13726</v>
      </c>
      <c r="B4834" s="137" t="s">
        <v>5439</v>
      </c>
      <c r="C4834" s="137" t="s">
        <v>592</v>
      </c>
      <c r="D4834" s="137" t="s">
        <v>639</v>
      </c>
      <c r="E4834" s="139">
        <v>66249.99</v>
      </c>
      <c r="F4834" s="138"/>
      <c r="G4834" s="138"/>
    </row>
    <row r="4835" ht="15.75" customHeight="1" spans="1:7">
      <c r="A4835" s="139">
        <v>38400</v>
      </c>
      <c r="B4835" s="137" t="s">
        <v>5440</v>
      </c>
      <c r="C4835" s="137" t="s">
        <v>592</v>
      </c>
      <c r="D4835" s="137" t="s">
        <v>593</v>
      </c>
      <c r="E4835" s="139">
        <v>20.96</v>
      </c>
      <c r="F4835" s="138"/>
      <c r="G4835" s="138"/>
    </row>
    <row r="4836" ht="15.75" customHeight="1" spans="1:7">
      <c r="A4836" s="139">
        <v>12627</v>
      </c>
      <c r="B4836" s="137" t="s">
        <v>5441</v>
      </c>
      <c r="C4836" s="137" t="s">
        <v>592</v>
      </c>
      <c r="D4836" s="137" t="s">
        <v>593</v>
      </c>
      <c r="E4836" s="139">
        <v>1.04</v>
      </c>
      <c r="F4836" s="138"/>
      <c r="G4836" s="138"/>
    </row>
    <row r="4837" ht="15.75" customHeight="1" spans="1:7">
      <c r="A4837" s="139">
        <v>39996</v>
      </c>
      <c r="B4837" s="137" t="s">
        <v>5442</v>
      </c>
      <c r="C4837" s="137" t="s">
        <v>474</v>
      </c>
      <c r="D4837" s="137" t="s">
        <v>593</v>
      </c>
      <c r="E4837" s="139">
        <v>3.02</v>
      </c>
      <c r="F4837" s="138"/>
      <c r="G4837" s="138"/>
    </row>
    <row r="4838" ht="15.75" customHeight="1" spans="1:7">
      <c r="A4838" s="139">
        <v>10478</v>
      </c>
      <c r="B4838" s="137" t="s">
        <v>5443</v>
      </c>
      <c r="C4838" s="137" t="s">
        <v>644</v>
      </c>
      <c r="D4838" s="137" t="s">
        <v>599</v>
      </c>
      <c r="E4838" s="139">
        <v>40.6</v>
      </c>
      <c r="F4838" s="138"/>
      <c r="G4838" s="138"/>
    </row>
    <row r="4839" ht="15.75" customHeight="1" spans="1:7">
      <c r="A4839" s="139">
        <v>10481</v>
      </c>
      <c r="B4839" s="137" t="s">
        <v>5444</v>
      </c>
      <c r="C4839" s="137" t="s">
        <v>644</v>
      </c>
      <c r="D4839" s="137" t="s">
        <v>593</v>
      </c>
      <c r="E4839" s="139">
        <v>36.1</v>
      </c>
      <c r="F4839" s="138"/>
      <c r="G4839" s="138"/>
    </row>
    <row r="4840" ht="15.75" customHeight="1" spans="1:7">
      <c r="A4840" s="139">
        <v>10475</v>
      </c>
      <c r="B4840" s="137" t="s">
        <v>5445</v>
      </c>
      <c r="C4840" s="137" t="s">
        <v>644</v>
      </c>
      <c r="D4840" s="137" t="s">
        <v>593</v>
      </c>
      <c r="E4840" s="139">
        <v>34.94</v>
      </c>
      <c r="F4840" s="138"/>
      <c r="G4840" s="138"/>
    </row>
    <row r="4841" ht="15.75" customHeight="1" spans="1:7">
      <c r="A4841" s="139">
        <v>4030</v>
      </c>
      <c r="B4841" s="137" t="s">
        <v>5446</v>
      </c>
      <c r="C4841" s="137" t="s">
        <v>997</v>
      </c>
      <c r="D4841" s="137" t="s">
        <v>593</v>
      </c>
      <c r="E4841" s="139">
        <v>7.8</v>
      </c>
      <c r="F4841" s="138"/>
      <c r="G4841" s="138"/>
    </row>
    <row r="4842" ht="15.75" customHeight="1" spans="1:7">
      <c r="A4842" s="139">
        <v>4031</v>
      </c>
      <c r="B4842" s="137" t="s">
        <v>5447</v>
      </c>
      <c r="C4842" s="137" t="s">
        <v>997</v>
      </c>
      <c r="D4842" s="137" t="s">
        <v>593</v>
      </c>
      <c r="E4842" s="139">
        <v>36.66</v>
      </c>
      <c r="F4842" s="138"/>
      <c r="G4842" s="138"/>
    </row>
    <row r="4843" ht="15.75" customHeight="1" spans="1:7">
      <c r="A4843" s="139">
        <v>39399</v>
      </c>
      <c r="B4843" s="137" t="s">
        <v>5448</v>
      </c>
      <c r="C4843" s="137" t="s">
        <v>592</v>
      </c>
      <c r="D4843" s="137" t="s">
        <v>639</v>
      </c>
      <c r="E4843" s="139">
        <v>1360.93</v>
      </c>
      <c r="F4843" s="138"/>
      <c r="G4843" s="138"/>
    </row>
    <row r="4844" ht="15.75" customHeight="1" spans="1:7">
      <c r="A4844" s="139">
        <v>39400</v>
      </c>
      <c r="B4844" s="137" t="s">
        <v>5449</v>
      </c>
      <c r="C4844" s="137" t="s">
        <v>592</v>
      </c>
      <c r="D4844" s="137" t="s">
        <v>639</v>
      </c>
      <c r="E4844" s="139">
        <v>1479.28</v>
      </c>
      <c r="F4844" s="138"/>
      <c r="G4844" s="138"/>
    </row>
    <row r="4845" ht="15.75" customHeight="1" spans="1:7">
      <c r="A4845" s="139">
        <v>39401</v>
      </c>
      <c r="B4845" s="137" t="s">
        <v>5450</v>
      </c>
      <c r="C4845" s="137" t="s">
        <v>592</v>
      </c>
      <c r="D4845" s="137" t="s">
        <v>639</v>
      </c>
      <c r="E4845" s="139">
        <v>1659.39</v>
      </c>
      <c r="F4845" s="138"/>
      <c r="G4845" s="138"/>
    </row>
    <row r="4846" ht="15.75" customHeight="1" spans="1:7">
      <c r="A4846" s="139">
        <v>11652</v>
      </c>
      <c r="B4846" s="137" t="s">
        <v>5451</v>
      </c>
      <c r="C4846" s="137" t="s">
        <v>592</v>
      </c>
      <c r="D4846" s="137" t="s">
        <v>639</v>
      </c>
      <c r="E4846" s="139">
        <v>3570</v>
      </c>
      <c r="F4846" s="138"/>
      <c r="G4846" s="138"/>
    </row>
    <row r="4847" ht="15.75" customHeight="1" spans="1:7">
      <c r="A4847" s="139">
        <v>13896</v>
      </c>
      <c r="B4847" s="137" t="s">
        <v>5452</v>
      </c>
      <c r="C4847" s="137" t="s">
        <v>592</v>
      </c>
      <c r="D4847" s="137" t="s">
        <v>639</v>
      </c>
      <c r="E4847" s="139">
        <v>3202.6</v>
      </c>
      <c r="F4847" s="138"/>
      <c r="G4847" s="138"/>
    </row>
    <row r="4848" ht="15.75" customHeight="1" spans="1:7">
      <c r="A4848" s="139">
        <v>13475</v>
      </c>
      <c r="B4848" s="137" t="s">
        <v>5453</v>
      </c>
      <c r="C4848" s="137" t="s">
        <v>592</v>
      </c>
      <c r="D4848" s="137" t="s">
        <v>639</v>
      </c>
      <c r="E4848" s="139">
        <v>3901.15</v>
      </c>
      <c r="F4848" s="138"/>
      <c r="G4848" s="138"/>
    </row>
    <row r="4849" ht="15.75" customHeight="1" spans="1:7">
      <c r="A4849" s="139">
        <v>44491</v>
      </c>
      <c r="B4849" s="137" t="s">
        <v>5454</v>
      </c>
      <c r="C4849" s="137" t="s">
        <v>592</v>
      </c>
      <c r="D4849" s="137" t="s">
        <v>639</v>
      </c>
      <c r="E4849" s="139">
        <v>3750234.4</v>
      </c>
      <c r="F4849" s="138"/>
      <c r="G4849" s="138"/>
    </row>
    <row r="4850" ht="15.75" customHeight="1" spans="1:7">
      <c r="A4850" s="139">
        <v>44470</v>
      </c>
      <c r="B4850" s="137" t="s">
        <v>5455</v>
      </c>
      <c r="C4850" s="137" t="s">
        <v>592</v>
      </c>
      <c r="D4850" s="137" t="s">
        <v>639</v>
      </c>
      <c r="E4850" s="139">
        <v>1578805.15</v>
      </c>
      <c r="F4850" s="138"/>
      <c r="G4850" s="138"/>
    </row>
    <row r="4851" ht="15.75" customHeight="1" spans="1:7">
      <c r="A4851" s="139">
        <v>13476</v>
      </c>
      <c r="B4851" s="137" t="s">
        <v>5456</v>
      </c>
      <c r="C4851" s="137" t="s">
        <v>592</v>
      </c>
      <c r="D4851" s="137" t="s">
        <v>639</v>
      </c>
      <c r="E4851" s="139">
        <v>1590245.88</v>
      </c>
      <c r="F4851" s="138"/>
      <c r="G4851" s="138"/>
    </row>
    <row r="4852" ht="15.75" customHeight="1" spans="1:7">
      <c r="A4852" s="139">
        <v>10488</v>
      </c>
      <c r="B4852" s="137" t="s">
        <v>5457</v>
      </c>
      <c r="C4852" s="137" t="s">
        <v>592</v>
      </c>
      <c r="D4852" s="137" t="s">
        <v>639</v>
      </c>
      <c r="E4852" s="139">
        <v>1926600</v>
      </c>
      <c r="F4852" s="138"/>
      <c r="G4852" s="138"/>
    </row>
    <row r="4853" ht="15.75" customHeight="1" spans="1:7">
      <c r="A4853" s="139">
        <v>13606</v>
      </c>
      <c r="B4853" s="137" t="s">
        <v>5458</v>
      </c>
      <c r="C4853" s="137" t="s">
        <v>592</v>
      </c>
      <c r="D4853" s="137" t="s">
        <v>639</v>
      </c>
      <c r="E4853" s="139">
        <v>1706940.04</v>
      </c>
      <c r="F4853" s="138"/>
      <c r="G4853" s="138"/>
    </row>
    <row r="4854" ht="15.75" customHeight="1" spans="1:7">
      <c r="A4854" s="139">
        <v>10489</v>
      </c>
      <c r="B4854" s="137" t="s">
        <v>5459</v>
      </c>
      <c r="C4854" s="137" t="s">
        <v>742</v>
      </c>
      <c r="D4854" s="137" t="s">
        <v>593</v>
      </c>
      <c r="E4854" s="139">
        <v>15.19</v>
      </c>
      <c r="F4854" s="138"/>
      <c r="G4854" s="138"/>
    </row>
    <row r="4855" ht="15.75" customHeight="1" spans="1:7">
      <c r="A4855" s="139">
        <v>41073</v>
      </c>
      <c r="B4855" s="137" t="s">
        <v>5460</v>
      </c>
      <c r="C4855" s="137" t="s">
        <v>744</v>
      </c>
      <c r="D4855" s="137" t="s">
        <v>593</v>
      </c>
      <c r="E4855" s="139">
        <v>2657.83</v>
      </c>
      <c r="F4855" s="138"/>
      <c r="G4855" s="138"/>
    </row>
    <row r="4856" ht="15.75" customHeight="1" spans="1:7">
      <c r="A4856" s="139">
        <v>34391</v>
      </c>
      <c r="B4856" s="137" t="s">
        <v>5461</v>
      </c>
      <c r="C4856" s="137" t="s">
        <v>997</v>
      </c>
      <c r="D4856" s="137" t="s">
        <v>593</v>
      </c>
      <c r="E4856" s="139">
        <v>550.56</v>
      </c>
      <c r="F4856" s="138"/>
      <c r="G4856" s="138"/>
    </row>
    <row r="4857" ht="15.75" customHeight="1" spans="1:7">
      <c r="A4857" s="139">
        <v>10496</v>
      </c>
      <c r="B4857" s="137" t="s">
        <v>5462</v>
      </c>
      <c r="C4857" s="137" t="s">
        <v>997</v>
      </c>
      <c r="D4857" s="137" t="s">
        <v>593</v>
      </c>
      <c r="E4857" s="139">
        <v>479.16</v>
      </c>
      <c r="F4857" s="138"/>
      <c r="G4857" s="138"/>
    </row>
    <row r="4858" ht="15.75" customHeight="1" spans="1:7">
      <c r="A4858" s="139">
        <v>10497</v>
      </c>
      <c r="B4858" s="137" t="s">
        <v>5463</v>
      </c>
      <c r="C4858" s="137" t="s">
        <v>997</v>
      </c>
      <c r="D4858" s="137" t="s">
        <v>593</v>
      </c>
      <c r="E4858" s="139">
        <v>1245.83</v>
      </c>
      <c r="F4858" s="138"/>
      <c r="G4858" s="138"/>
    </row>
    <row r="4859" ht="15.75" customHeight="1" spans="1:7">
      <c r="A4859" s="139">
        <v>10504</v>
      </c>
      <c r="B4859" s="137" t="s">
        <v>5464</v>
      </c>
      <c r="C4859" s="137" t="s">
        <v>997</v>
      </c>
      <c r="D4859" s="137" t="s">
        <v>593</v>
      </c>
      <c r="E4859" s="139">
        <v>1456.66</v>
      </c>
      <c r="F4859" s="138"/>
      <c r="G4859" s="138"/>
    </row>
    <row r="4860" ht="15.75" customHeight="1" spans="1:7">
      <c r="A4860" s="139">
        <v>34390</v>
      </c>
      <c r="B4860" s="137" t="s">
        <v>5465</v>
      </c>
      <c r="C4860" s="137" t="s">
        <v>997</v>
      </c>
      <c r="D4860" s="137" t="s">
        <v>593</v>
      </c>
      <c r="E4860" s="139">
        <v>429.33</v>
      </c>
      <c r="F4860" s="138"/>
      <c r="G4860" s="138"/>
    </row>
    <row r="4861" ht="15.75" customHeight="1" spans="1:7">
      <c r="A4861" s="139">
        <v>34389</v>
      </c>
      <c r="B4861" s="137" t="s">
        <v>5466</v>
      </c>
      <c r="C4861" s="137" t="s">
        <v>997</v>
      </c>
      <c r="D4861" s="137" t="s">
        <v>593</v>
      </c>
      <c r="E4861" s="139">
        <v>134.16</v>
      </c>
      <c r="F4861" s="138"/>
      <c r="G4861" s="138"/>
    </row>
    <row r="4862" ht="15.75" customHeight="1" spans="1:7">
      <c r="A4862" s="139">
        <v>34388</v>
      </c>
      <c r="B4862" s="137" t="s">
        <v>5467</v>
      </c>
      <c r="C4862" s="137" t="s">
        <v>997</v>
      </c>
      <c r="D4862" s="137" t="s">
        <v>593</v>
      </c>
      <c r="E4862" s="139">
        <v>190.68</v>
      </c>
      <c r="F4862" s="138"/>
      <c r="G4862" s="138"/>
    </row>
    <row r="4863" ht="15.75" customHeight="1" spans="1:7">
      <c r="A4863" s="139">
        <v>34387</v>
      </c>
      <c r="B4863" s="137" t="s">
        <v>5468</v>
      </c>
      <c r="C4863" s="137" t="s">
        <v>997</v>
      </c>
      <c r="D4863" s="137" t="s">
        <v>593</v>
      </c>
      <c r="E4863" s="139">
        <v>309.54</v>
      </c>
      <c r="F4863" s="138"/>
      <c r="G4863" s="138"/>
    </row>
    <row r="4864" ht="15.75" customHeight="1" spans="1:7">
      <c r="A4864" s="139">
        <v>11188</v>
      </c>
      <c r="B4864" s="137" t="s">
        <v>5469</v>
      </c>
      <c r="C4864" s="137" t="s">
        <v>997</v>
      </c>
      <c r="D4864" s="137" t="s">
        <v>593</v>
      </c>
      <c r="E4864" s="139">
        <v>153.33</v>
      </c>
      <c r="F4864" s="138"/>
      <c r="G4864" s="138"/>
    </row>
    <row r="4865" ht="15.75" customHeight="1" spans="1:7">
      <c r="A4865" s="139">
        <v>11189</v>
      </c>
      <c r="B4865" s="137" t="s">
        <v>5470</v>
      </c>
      <c r="C4865" s="137" t="s">
        <v>997</v>
      </c>
      <c r="D4865" s="137" t="s">
        <v>593</v>
      </c>
      <c r="E4865" s="139">
        <v>230</v>
      </c>
      <c r="F4865" s="138"/>
      <c r="G4865" s="138"/>
    </row>
    <row r="4866" ht="15.75" customHeight="1" spans="1:7">
      <c r="A4866" s="139">
        <v>21107</v>
      </c>
      <c r="B4866" s="137" t="s">
        <v>5471</v>
      </c>
      <c r="C4866" s="137" t="s">
        <v>997</v>
      </c>
      <c r="D4866" s="137" t="s">
        <v>593</v>
      </c>
      <c r="E4866" s="139">
        <v>165.52</v>
      </c>
      <c r="F4866" s="138"/>
      <c r="G4866" s="138"/>
    </row>
    <row r="4867" ht="15.75" customHeight="1" spans="1:7">
      <c r="A4867" s="139">
        <v>34386</v>
      </c>
      <c r="B4867" s="137" t="s">
        <v>5472</v>
      </c>
      <c r="C4867" s="137" t="s">
        <v>997</v>
      </c>
      <c r="D4867" s="137" t="s">
        <v>593</v>
      </c>
      <c r="E4867" s="139">
        <v>287.5</v>
      </c>
      <c r="F4867" s="138"/>
      <c r="G4867" s="138"/>
    </row>
    <row r="4868" ht="15.75" customHeight="1" spans="1:7">
      <c r="A4868" s="139">
        <v>10490</v>
      </c>
      <c r="B4868" s="137" t="s">
        <v>5473</v>
      </c>
      <c r="C4868" s="137" t="s">
        <v>997</v>
      </c>
      <c r="D4868" s="137" t="s">
        <v>593</v>
      </c>
      <c r="E4868" s="139">
        <v>100.62</v>
      </c>
      <c r="F4868" s="138"/>
      <c r="G4868" s="138"/>
    </row>
    <row r="4869" ht="15.75" customHeight="1" spans="1:7">
      <c r="A4869" s="139">
        <v>10492</v>
      </c>
      <c r="B4869" s="137" t="s">
        <v>5474</v>
      </c>
      <c r="C4869" s="137" t="s">
        <v>997</v>
      </c>
      <c r="D4869" s="137" t="s">
        <v>599</v>
      </c>
      <c r="E4869" s="139">
        <v>115</v>
      </c>
      <c r="F4869" s="138"/>
      <c r="G4869" s="138"/>
    </row>
    <row r="4870" ht="15.75" customHeight="1" spans="1:7">
      <c r="A4870" s="139">
        <v>10493</v>
      </c>
      <c r="B4870" s="137" t="s">
        <v>5475</v>
      </c>
      <c r="C4870" s="137" t="s">
        <v>997</v>
      </c>
      <c r="D4870" s="137" t="s">
        <v>593</v>
      </c>
      <c r="E4870" s="139">
        <v>134.16</v>
      </c>
      <c r="F4870" s="138"/>
      <c r="G4870" s="138"/>
    </row>
    <row r="4871" ht="15.75" customHeight="1" spans="1:7">
      <c r="A4871" s="139">
        <v>10491</v>
      </c>
      <c r="B4871" s="137" t="s">
        <v>5476</v>
      </c>
      <c r="C4871" s="137" t="s">
        <v>997</v>
      </c>
      <c r="D4871" s="137" t="s">
        <v>593</v>
      </c>
      <c r="E4871" s="139">
        <v>162.91</v>
      </c>
      <c r="F4871" s="138"/>
      <c r="G4871" s="138"/>
    </row>
    <row r="4872" ht="15.75" customHeight="1" spans="1:7">
      <c r="A4872" s="139">
        <v>34385</v>
      </c>
      <c r="B4872" s="137" t="s">
        <v>5477</v>
      </c>
      <c r="C4872" s="137" t="s">
        <v>997</v>
      </c>
      <c r="D4872" s="137" t="s">
        <v>593</v>
      </c>
      <c r="E4872" s="139">
        <v>237.66</v>
      </c>
      <c r="F4872" s="138"/>
      <c r="G4872" s="138"/>
    </row>
    <row r="4873" ht="15.75" customHeight="1" spans="1:7">
      <c r="A4873" s="139">
        <v>10499</v>
      </c>
      <c r="B4873" s="137" t="s">
        <v>5478</v>
      </c>
      <c r="C4873" s="137" t="s">
        <v>997</v>
      </c>
      <c r="D4873" s="137" t="s">
        <v>593</v>
      </c>
      <c r="E4873" s="139">
        <v>95.83</v>
      </c>
      <c r="F4873" s="138"/>
      <c r="G4873" s="138"/>
    </row>
    <row r="4874" ht="15.75" customHeight="1" spans="1:7">
      <c r="A4874" s="139">
        <v>34384</v>
      </c>
      <c r="B4874" s="137" t="s">
        <v>5479</v>
      </c>
      <c r="C4874" s="137" t="s">
        <v>997</v>
      </c>
      <c r="D4874" s="137" t="s">
        <v>593</v>
      </c>
      <c r="E4874" s="139">
        <v>287.5</v>
      </c>
      <c r="F4874" s="138"/>
      <c r="G4874" s="138"/>
    </row>
    <row r="4875" ht="15.75" customHeight="1" spans="1:7">
      <c r="A4875" s="139">
        <v>11185</v>
      </c>
      <c r="B4875" s="137" t="s">
        <v>5480</v>
      </c>
      <c r="C4875" s="137" t="s">
        <v>997</v>
      </c>
      <c r="D4875" s="137" t="s">
        <v>593</v>
      </c>
      <c r="E4875" s="139">
        <v>297.08</v>
      </c>
      <c r="F4875" s="138"/>
      <c r="G4875" s="138"/>
    </row>
    <row r="4876" ht="15.75" customHeight="1" spans="1:7">
      <c r="A4876" s="139">
        <v>10507</v>
      </c>
      <c r="B4876" s="137" t="s">
        <v>5481</v>
      </c>
      <c r="C4876" s="137" t="s">
        <v>997</v>
      </c>
      <c r="D4876" s="137" t="s">
        <v>593</v>
      </c>
      <c r="E4876" s="139">
        <v>388.31</v>
      </c>
      <c r="F4876" s="138"/>
      <c r="G4876" s="138"/>
    </row>
    <row r="4877" ht="15.75" customHeight="1" spans="1:7">
      <c r="A4877" s="139">
        <v>10505</v>
      </c>
      <c r="B4877" s="137" t="s">
        <v>5482</v>
      </c>
      <c r="C4877" s="137" t="s">
        <v>997</v>
      </c>
      <c r="D4877" s="137" t="s">
        <v>593</v>
      </c>
      <c r="E4877" s="139">
        <v>229.13</v>
      </c>
      <c r="F4877" s="138"/>
      <c r="G4877" s="138"/>
    </row>
    <row r="4878" ht="15.75" customHeight="1" spans="1:7">
      <c r="A4878" s="139">
        <v>10506</v>
      </c>
      <c r="B4878" s="137" t="s">
        <v>5483</v>
      </c>
      <c r="C4878" s="137" t="s">
        <v>997</v>
      </c>
      <c r="D4878" s="137" t="s">
        <v>593</v>
      </c>
      <c r="E4878" s="139">
        <v>299.11</v>
      </c>
      <c r="F4878" s="138"/>
      <c r="G4878" s="138"/>
    </row>
    <row r="4879" ht="15.75" customHeight="1" spans="1:7">
      <c r="A4879" s="139">
        <v>5031</v>
      </c>
      <c r="B4879" s="137" t="s">
        <v>5484</v>
      </c>
      <c r="C4879" s="137" t="s">
        <v>997</v>
      </c>
      <c r="D4879" s="137" t="s">
        <v>599</v>
      </c>
      <c r="E4879" s="139">
        <v>420</v>
      </c>
      <c r="F4879" s="138"/>
      <c r="G4879" s="138"/>
    </row>
    <row r="4880" ht="15.75" customHeight="1" spans="1:7">
      <c r="A4880" s="139">
        <v>10502</v>
      </c>
      <c r="B4880" s="137" t="s">
        <v>5485</v>
      </c>
      <c r="C4880" s="137" t="s">
        <v>997</v>
      </c>
      <c r="D4880" s="137" t="s">
        <v>593</v>
      </c>
      <c r="E4880" s="139">
        <v>489.4</v>
      </c>
      <c r="F4880" s="138"/>
      <c r="G4880" s="138"/>
    </row>
    <row r="4881" ht="15.75" customHeight="1" spans="1:7">
      <c r="A4881" s="139">
        <v>10501</v>
      </c>
      <c r="B4881" s="137" t="s">
        <v>5486</v>
      </c>
      <c r="C4881" s="137" t="s">
        <v>997</v>
      </c>
      <c r="D4881" s="137" t="s">
        <v>593</v>
      </c>
      <c r="E4881" s="139">
        <v>276.49</v>
      </c>
      <c r="F4881" s="138"/>
      <c r="G4881" s="138"/>
    </row>
    <row r="4882" ht="15.75" customHeight="1" spans="1:7">
      <c r="A4882" s="139">
        <v>10503</v>
      </c>
      <c r="B4882" s="137" t="s">
        <v>5487</v>
      </c>
      <c r="C4882" s="137" t="s">
        <v>997</v>
      </c>
      <c r="D4882" s="137" t="s">
        <v>593</v>
      </c>
      <c r="E4882" s="139">
        <v>373.54</v>
      </c>
      <c r="F4882" s="138"/>
      <c r="G4882" s="138"/>
    </row>
    <row r="4883" ht="15.75" customHeight="1" spans="1:7">
      <c r="A4883" s="139">
        <v>4500</v>
      </c>
      <c r="B4883" s="137" t="s">
        <v>5488</v>
      </c>
      <c r="C4883" s="137" t="s">
        <v>474</v>
      </c>
      <c r="D4883" s="137" t="s">
        <v>593</v>
      </c>
      <c r="E4883" s="139">
        <v>19.5</v>
      </c>
      <c r="F4883" s="138"/>
      <c r="G4883" s="138"/>
    </row>
    <row r="4884" ht="15.75" customHeight="1" spans="1:7">
      <c r="A4884" s="139">
        <v>4448</v>
      </c>
      <c r="B4884" s="137" t="s">
        <v>5489</v>
      </c>
      <c r="C4884" s="137" t="s">
        <v>474</v>
      </c>
      <c r="D4884" s="137" t="s">
        <v>593</v>
      </c>
      <c r="E4884" s="139">
        <v>26.78</v>
      </c>
      <c r="F4884" s="138"/>
      <c r="G4884" s="138"/>
    </row>
    <row r="4885" ht="15.75" customHeight="1" spans="1:7">
      <c r="A4885" s="139">
        <v>20213</v>
      </c>
      <c r="B4885" s="137" t="s">
        <v>5490</v>
      </c>
      <c r="C4885" s="137" t="s">
        <v>474</v>
      </c>
      <c r="D4885" s="137" t="s">
        <v>593</v>
      </c>
      <c r="E4885" s="139">
        <v>28.5</v>
      </c>
      <c r="F4885" s="138"/>
      <c r="G4885" s="138"/>
    </row>
    <row r="4886" ht="15.75" customHeight="1" spans="1:7">
      <c r="A4886" s="139">
        <v>20211</v>
      </c>
      <c r="B4886" s="137" t="s">
        <v>5491</v>
      </c>
      <c r="C4886" s="137" t="s">
        <v>474</v>
      </c>
      <c r="D4886" s="137" t="s">
        <v>593</v>
      </c>
      <c r="E4886" s="139">
        <v>37.74</v>
      </c>
      <c r="F4886" s="138"/>
      <c r="G4886" s="138"/>
    </row>
    <row r="4887" ht="15.75" customHeight="1" spans="1:7">
      <c r="A4887" s="139">
        <v>40270</v>
      </c>
      <c r="B4887" s="137" t="s">
        <v>5492</v>
      </c>
      <c r="C4887" s="137" t="s">
        <v>474</v>
      </c>
      <c r="D4887" s="137" t="s">
        <v>639</v>
      </c>
      <c r="E4887" s="139">
        <v>126.05</v>
      </c>
      <c r="F4887" s="138"/>
      <c r="G4887" s="138"/>
    </row>
    <row r="4888" ht="15.75" customHeight="1" spans="1:7">
      <c r="A4888" s="139">
        <v>4425</v>
      </c>
      <c r="B4888" s="137" t="s">
        <v>5493</v>
      </c>
      <c r="C4888" s="137" t="s">
        <v>474</v>
      </c>
      <c r="D4888" s="137" t="s">
        <v>593</v>
      </c>
      <c r="E4888" s="139">
        <v>31.2</v>
      </c>
      <c r="F4888" s="138"/>
      <c r="G4888" s="138"/>
    </row>
    <row r="4889" ht="15.75" customHeight="1" spans="1:7">
      <c r="A4889" s="139">
        <v>4472</v>
      </c>
      <c r="B4889" s="137" t="s">
        <v>5494</v>
      </c>
      <c r="C4889" s="137" t="s">
        <v>474</v>
      </c>
      <c r="D4889" s="137" t="s">
        <v>593</v>
      </c>
      <c r="E4889" s="139">
        <v>38.97</v>
      </c>
      <c r="F4889" s="138"/>
      <c r="G4889" s="138"/>
    </row>
    <row r="4890" ht="15.75" customHeight="1" spans="1:7">
      <c r="A4890" s="139">
        <v>35272</v>
      </c>
      <c r="B4890" s="137" t="s">
        <v>5495</v>
      </c>
      <c r="C4890" s="137" t="s">
        <v>474</v>
      </c>
      <c r="D4890" s="137" t="s">
        <v>593</v>
      </c>
      <c r="E4890" s="139">
        <v>56.34</v>
      </c>
      <c r="F4890" s="138"/>
      <c r="G4890" s="138"/>
    </row>
    <row r="4891" ht="15.75" customHeight="1" spans="1:7">
      <c r="A4891" s="139">
        <v>4481</v>
      </c>
      <c r="B4891" s="137" t="s">
        <v>5496</v>
      </c>
      <c r="C4891" s="137" t="s">
        <v>474</v>
      </c>
      <c r="D4891" s="137" t="s">
        <v>593</v>
      </c>
      <c r="E4891" s="139">
        <v>60.3</v>
      </c>
      <c r="F4891" s="138"/>
      <c r="G4891" s="138"/>
    </row>
    <row r="4892" ht="15.75" customHeight="1" spans="1:7">
      <c r="A4892" s="139">
        <v>34345</v>
      </c>
      <c r="B4892" s="137" t="s">
        <v>5497</v>
      </c>
      <c r="C4892" s="137" t="s">
        <v>742</v>
      </c>
      <c r="D4892" s="137" t="s">
        <v>593</v>
      </c>
      <c r="E4892" s="139">
        <v>15.47</v>
      </c>
      <c r="F4892" s="138"/>
      <c r="G4892" s="138"/>
    </row>
    <row r="4893" ht="15.75" customHeight="1" spans="1:7">
      <c r="A4893" s="139">
        <v>41096</v>
      </c>
      <c r="B4893" s="137" t="s">
        <v>5498</v>
      </c>
      <c r="C4893" s="137" t="s">
        <v>744</v>
      </c>
      <c r="D4893" s="137" t="s">
        <v>593</v>
      </c>
      <c r="E4893" s="139">
        <v>2706.8</v>
      </c>
      <c r="F4893" s="138"/>
      <c r="G4893" s="138"/>
    </row>
    <row r="4894" ht="15.75" customHeight="1" spans="1:7">
      <c r="A4894" s="136" t="s">
        <v>582</v>
      </c>
      <c r="B4894" s="137"/>
      <c r="C4894" s="137"/>
      <c r="D4894" s="137"/>
      <c r="E4894" s="136"/>
      <c r="F4894" s="138"/>
      <c r="G4894" s="138"/>
    </row>
    <row r="4895" ht="15.75" customHeight="1" spans="1:7">
      <c r="A4895" s="136" t="s">
        <v>5499</v>
      </c>
      <c r="B4895" s="137"/>
      <c r="C4895" s="137"/>
      <c r="D4895" s="137"/>
      <c r="E4895" s="136"/>
      <c r="F4895" s="138"/>
      <c r="G4895" s="138"/>
    </row>
    <row r="4896" ht="15.75" customHeight="1" spans="1:7">
      <c r="A4896" s="140">
        <v>97141</v>
      </c>
      <c r="B4896" s="141" t="s">
        <v>5500</v>
      </c>
      <c r="C4896" s="141" t="s">
        <v>178</v>
      </c>
      <c r="D4896" s="141" t="s">
        <v>5501</v>
      </c>
      <c r="E4896" s="140">
        <v>8.97</v>
      </c>
      <c r="F4896" s="142" t="s">
        <v>5502</v>
      </c>
      <c r="G4896" s="138"/>
    </row>
    <row r="4897" ht="15.75" customHeight="1" spans="1:7">
      <c r="A4897" s="140">
        <v>97142</v>
      </c>
      <c r="B4897" s="141" t="s">
        <v>5503</v>
      </c>
      <c r="C4897" s="141" t="s">
        <v>178</v>
      </c>
      <c r="D4897" s="141" t="s">
        <v>5501</v>
      </c>
      <c r="E4897" s="140">
        <v>9.93</v>
      </c>
      <c r="F4897" s="142" t="s">
        <v>5502</v>
      </c>
      <c r="G4897" s="138"/>
    </row>
    <row r="4898" ht="15.75" customHeight="1" spans="1:7">
      <c r="A4898" s="140">
        <v>97143</v>
      </c>
      <c r="B4898" s="141" t="s">
        <v>5504</v>
      </c>
      <c r="C4898" s="141" t="s">
        <v>178</v>
      </c>
      <c r="D4898" s="141" t="s">
        <v>5501</v>
      </c>
      <c r="E4898" s="140">
        <v>12.37</v>
      </c>
      <c r="F4898" s="142" t="s">
        <v>5502</v>
      </c>
      <c r="G4898" s="138"/>
    </row>
    <row r="4899" ht="15.75" customHeight="1" spans="1:7">
      <c r="A4899" s="140">
        <v>97144</v>
      </c>
      <c r="B4899" s="141" t="s">
        <v>5505</v>
      </c>
      <c r="C4899" s="141" t="s">
        <v>178</v>
      </c>
      <c r="D4899" s="141" t="s">
        <v>5501</v>
      </c>
      <c r="E4899" s="140">
        <v>14.79</v>
      </c>
      <c r="F4899" s="142" t="s">
        <v>5502</v>
      </c>
      <c r="G4899" s="138"/>
    </row>
    <row r="4900" ht="15.75" customHeight="1" spans="1:7">
      <c r="A4900" s="140">
        <v>97145</v>
      </c>
      <c r="B4900" s="141" t="s">
        <v>5506</v>
      </c>
      <c r="C4900" s="141" t="s">
        <v>178</v>
      </c>
      <c r="D4900" s="141" t="s">
        <v>5501</v>
      </c>
      <c r="E4900" s="140">
        <v>17.24</v>
      </c>
      <c r="F4900" s="142" t="s">
        <v>5502</v>
      </c>
      <c r="G4900" s="138"/>
    </row>
    <row r="4901" ht="15.75" customHeight="1" spans="1:7">
      <c r="A4901" s="140">
        <v>97146</v>
      </c>
      <c r="B4901" s="141" t="s">
        <v>5507</v>
      </c>
      <c r="C4901" s="141" t="s">
        <v>178</v>
      </c>
      <c r="D4901" s="141" t="s">
        <v>5501</v>
      </c>
      <c r="E4901" s="140">
        <v>19.68</v>
      </c>
      <c r="F4901" s="142" t="s">
        <v>5502</v>
      </c>
      <c r="G4901" s="138"/>
    </row>
    <row r="4902" ht="15.75" customHeight="1" spans="1:7">
      <c r="A4902" s="140">
        <v>97147</v>
      </c>
      <c r="B4902" s="141" t="s">
        <v>5508</v>
      </c>
      <c r="C4902" s="141" t="s">
        <v>178</v>
      </c>
      <c r="D4902" s="141" t="s">
        <v>5501</v>
      </c>
      <c r="E4902" s="140">
        <v>22.12</v>
      </c>
      <c r="F4902" s="142" t="s">
        <v>5502</v>
      </c>
      <c r="G4902" s="138"/>
    </row>
    <row r="4903" ht="15.75" customHeight="1" spans="1:7">
      <c r="A4903" s="140">
        <v>97148</v>
      </c>
      <c r="B4903" s="141" t="s">
        <v>5509</v>
      </c>
      <c r="C4903" s="141" t="s">
        <v>178</v>
      </c>
      <c r="D4903" s="141" t="s">
        <v>5501</v>
      </c>
      <c r="E4903" s="140">
        <v>24.56</v>
      </c>
      <c r="F4903" s="142" t="s">
        <v>5502</v>
      </c>
      <c r="G4903" s="138"/>
    </row>
    <row r="4904" ht="15.75" customHeight="1" spans="1:7">
      <c r="A4904" s="140">
        <v>97149</v>
      </c>
      <c r="B4904" s="141" t="s">
        <v>5510</v>
      </c>
      <c r="C4904" s="141" t="s">
        <v>178</v>
      </c>
      <c r="D4904" s="141" t="s">
        <v>5501</v>
      </c>
      <c r="E4904" s="140">
        <v>27.04</v>
      </c>
      <c r="F4904" s="142" t="s">
        <v>5502</v>
      </c>
      <c r="G4904" s="138"/>
    </row>
    <row r="4905" ht="15.75" customHeight="1" spans="1:7">
      <c r="A4905" s="140">
        <v>97150</v>
      </c>
      <c r="B4905" s="141" t="s">
        <v>5511</v>
      </c>
      <c r="C4905" s="141" t="s">
        <v>178</v>
      </c>
      <c r="D4905" s="141" t="s">
        <v>5501</v>
      </c>
      <c r="E4905" s="140">
        <v>33.71</v>
      </c>
      <c r="F4905" s="142" t="s">
        <v>5502</v>
      </c>
      <c r="G4905" s="138"/>
    </row>
    <row r="4906" ht="15.75" customHeight="1" spans="1:7">
      <c r="A4906" s="140">
        <v>97151</v>
      </c>
      <c r="B4906" s="141" t="s">
        <v>5512</v>
      </c>
      <c r="C4906" s="141" t="s">
        <v>178</v>
      </c>
      <c r="D4906" s="141" t="s">
        <v>5501</v>
      </c>
      <c r="E4906" s="140">
        <v>39.24</v>
      </c>
      <c r="F4906" s="142" t="s">
        <v>5502</v>
      </c>
      <c r="G4906" s="138"/>
    </row>
    <row r="4907" ht="15.75" customHeight="1" spans="1:7">
      <c r="A4907" s="140">
        <v>97152</v>
      </c>
      <c r="B4907" s="141" t="s">
        <v>5513</v>
      </c>
      <c r="C4907" s="141" t="s">
        <v>178</v>
      </c>
      <c r="D4907" s="141" t="s">
        <v>5501</v>
      </c>
      <c r="E4907" s="140">
        <v>44.53</v>
      </c>
      <c r="F4907" s="142" t="s">
        <v>5502</v>
      </c>
      <c r="G4907" s="138"/>
    </row>
    <row r="4908" ht="15.75" customHeight="1" spans="1:7">
      <c r="A4908" s="140">
        <v>97153</v>
      </c>
      <c r="B4908" s="141" t="s">
        <v>5514</v>
      </c>
      <c r="C4908" s="141" t="s">
        <v>178</v>
      </c>
      <c r="D4908" s="141" t="s">
        <v>5501</v>
      </c>
      <c r="E4908" s="140">
        <v>49.97</v>
      </c>
      <c r="F4908" s="142" t="s">
        <v>5502</v>
      </c>
      <c r="G4908" s="138"/>
    </row>
    <row r="4909" ht="15.75" customHeight="1" spans="1:7">
      <c r="A4909" s="140">
        <v>97154</v>
      </c>
      <c r="B4909" s="141" t="s">
        <v>5515</v>
      </c>
      <c r="C4909" s="141" t="s">
        <v>178</v>
      </c>
      <c r="D4909" s="141" t="s">
        <v>5501</v>
      </c>
      <c r="E4909" s="140">
        <v>55.46</v>
      </c>
      <c r="F4909" s="142" t="s">
        <v>5502</v>
      </c>
      <c r="G4909" s="138"/>
    </row>
    <row r="4910" ht="15.75" customHeight="1" spans="1:7">
      <c r="A4910" s="140">
        <v>97155</v>
      </c>
      <c r="B4910" s="141" t="s">
        <v>5516</v>
      </c>
      <c r="C4910" s="141" t="s">
        <v>178</v>
      </c>
      <c r="D4910" s="141" t="s">
        <v>5501</v>
      </c>
      <c r="E4910" s="140">
        <v>60.92</v>
      </c>
      <c r="F4910" s="142" t="s">
        <v>5502</v>
      </c>
      <c r="G4910" s="138"/>
    </row>
    <row r="4911" ht="15.75" customHeight="1" spans="1:7">
      <c r="A4911" s="140">
        <v>97156</v>
      </c>
      <c r="B4911" s="141" t="s">
        <v>5517</v>
      </c>
      <c r="C4911" s="141" t="s">
        <v>178</v>
      </c>
      <c r="D4911" s="141" t="s">
        <v>5501</v>
      </c>
      <c r="E4911" s="140">
        <v>72.23</v>
      </c>
      <c r="F4911" s="142" t="s">
        <v>5502</v>
      </c>
      <c r="G4911" s="138"/>
    </row>
    <row r="4912" ht="15.75" customHeight="1" spans="1:7">
      <c r="A4912" s="140">
        <v>97157</v>
      </c>
      <c r="B4912" s="141" t="s">
        <v>5518</v>
      </c>
      <c r="C4912" s="141" t="s">
        <v>178</v>
      </c>
      <c r="D4912" s="141" t="s">
        <v>5501</v>
      </c>
      <c r="E4912" s="140">
        <v>5.37</v>
      </c>
      <c r="F4912" s="142" t="s">
        <v>5502</v>
      </c>
      <c r="G4912" s="138"/>
    </row>
    <row r="4913" ht="15.75" customHeight="1" spans="1:7">
      <c r="A4913" s="140">
        <v>97158</v>
      </c>
      <c r="B4913" s="141" t="s">
        <v>5519</v>
      </c>
      <c r="C4913" s="141" t="s">
        <v>178</v>
      </c>
      <c r="D4913" s="141" t="s">
        <v>5501</v>
      </c>
      <c r="E4913" s="140">
        <v>5.96</v>
      </c>
      <c r="F4913" s="142" t="s">
        <v>5502</v>
      </c>
      <c r="G4913" s="138"/>
    </row>
    <row r="4914" ht="15.75" customHeight="1" spans="1:7">
      <c r="A4914" s="140">
        <v>97159</v>
      </c>
      <c r="B4914" s="141" t="s">
        <v>5520</v>
      </c>
      <c r="C4914" s="141" t="s">
        <v>178</v>
      </c>
      <c r="D4914" s="141" t="s">
        <v>5501</v>
      </c>
      <c r="E4914" s="140">
        <v>7.43</v>
      </c>
      <c r="F4914" s="142" t="s">
        <v>5502</v>
      </c>
      <c r="G4914" s="138"/>
    </row>
    <row r="4915" ht="15.75" customHeight="1" spans="1:7">
      <c r="A4915" s="140">
        <v>97160</v>
      </c>
      <c r="B4915" s="141" t="s">
        <v>5521</v>
      </c>
      <c r="C4915" s="141" t="s">
        <v>178</v>
      </c>
      <c r="D4915" s="141" t="s">
        <v>5501</v>
      </c>
      <c r="E4915" s="140">
        <v>8.89</v>
      </c>
      <c r="F4915" s="142" t="s">
        <v>5502</v>
      </c>
      <c r="G4915" s="138"/>
    </row>
    <row r="4916" ht="15.75" customHeight="1" spans="1:7">
      <c r="A4916" s="140">
        <v>97161</v>
      </c>
      <c r="B4916" s="141" t="s">
        <v>5522</v>
      </c>
      <c r="C4916" s="141" t="s">
        <v>178</v>
      </c>
      <c r="D4916" s="141" t="s">
        <v>5501</v>
      </c>
      <c r="E4916" s="140">
        <v>10.38</v>
      </c>
      <c r="F4916" s="142" t="s">
        <v>5502</v>
      </c>
      <c r="G4916" s="138"/>
    </row>
    <row r="4917" ht="15.75" customHeight="1" spans="1:7">
      <c r="A4917" s="140">
        <v>97162</v>
      </c>
      <c r="B4917" s="141" t="s">
        <v>5523</v>
      </c>
      <c r="C4917" s="141" t="s">
        <v>178</v>
      </c>
      <c r="D4917" s="141" t="s">
        <v>5501</v>
      </c>
      <c r="E4917" s="140">
        <v>11.86</v>
      </c>
      <c r="F4917" s="142" t="s">
        <v>5502</v>
      </c>
      <c r="G4917" s="138"/>
    </row>
    <row r="4918" ht="15.75" customHeight="1" spans="1:7">
      <c r="A4918" s="140">
        <v>97163</v>
      </c>
      <c r="B4918" s="141" t="s">
        <v>5524</v>
      </c>
      <c r="C4918" s="141" t="s">
        <v>178</v>
      </c>
      <c r="D4918" s="141" t="s">
        <v>5501</v>
      </c>
      <c r="E4918" s="140">
        <v>13.36</v>
      </c>
      <c r="F4918" s="142" t="s">
        <v>5502</v>
      </c>
      <c r="G4918" s="138"/>
    </row>
    <row r="4919" ht="15.75" customHeight="1" spans="1:7">
      <c r="A4919" s="140">
        <v>97164</v>
      </c>
      <c r="B4919" s="141" t="s">
        <v>5525</v>
      </c>
      <c r="C4919" s="141" t="s">
        <v>178</v>
      </c>
      <c r="D4919" s="141" t="s">
        <v>5501</v>
      </c>
      <c r="E4919" s="140">
        <v>14.84</v>
      </c>
      <c r="F4919" s="142" t="s">
        <v>5502</v>
      </c>
      <c r="G4919" s="138"/>
    </row>
    <row r="4920" ht="15.75" customHeight="1" spans="1:7">
      <c r="A4920" s="140">
        <v>97165</v>
      </c>
      <c r="B4920" s="141" t="s">
        <v>5526</v>
      </c>
      <c r="C4920" s="141" t="s">
        <v>178</v>
      </c>
      <c r="D4920" s="141" t="s">
        <v>5501</v>
      </c>
      <c r="E4920" s="140">
        <v>16.35</v>
      </c>
      <c r="F4920" s="142" t="s">
        <v>5502</v>
      </c>
      <c r="G4920" s="138"/>
    </row>
    <row r="4921" ht="15.75" customHeight="1" spans="1:7">
      <c r="A4921" s="140">
        <v>97166</v>
      </c>
      <c r="B4921" s="141" t="s">
        <v>5527</v>
      </c>
      <c r="C4921" s="141" t="s">
        <v>178</v>
      </c>
      <c r="D4921" s="141" t="s">
        <v>5501</v>
      </c>
      <c r="E4921" s="140">
        <v>20.4</v>
      </c>
      <c r="F4921" s="142" t="s">
        <v>5502</v>
      </c>
      <c r="G4921" s="138"/>
    </row>
    <row r="4922" ht="15.75" customHeight="1" spans="1:7">
      <c r="A4922" s="140">
        <v>97167</v>
      </c>
      <c r="B4922" s="141" t="s">
        <v>5528</v>
      </c>
      <c r="C4922" s="141" t="s">
        <v>178</v>
      </c>
      <c r="D4922" s="141" t="s">
        <v>5501</v>
      </c>
      <c r="E4922" s="140">
        <v>23.78</v>
      </c>
      <c r="F4922" s="142" t="s">
        <v>5502</v>
      </c>
      <c r="G4922" s="138"/>
    </row>
    <row r="4923" ht="15.75" customHeight="1" spans="1:7">
      <c r="A4923" s="140">
        <v>97168</v>
      </c>
      <c r="B4923" s="141" t="s">
        <v>5529</v>
      </c>
      <c r="C4923" s="141" t="s">
        <v>178</v>
      </c>
      <c r="D4923" s="141" t="s">
        <v>5501</v>
      </c>
      <c r="E4923" s="140">
        <v>26.93</v>
      </c>
      <c r="F4923" s="142" t="s">
        <v>5502</v>
      </c>
      <c r="G4923" s="138"/>
    </row>
    <row r="4924" ht="15.75" customHeight="1" spans="1:7">
      <c r="A4924" s="140">
        <v>97169</v>
      </c>
      <c r="B4924" s="141" t="s">
        <v>5530</v>
      </c>
      <c r="C4924" s="141" t="s">
        <v>178</v>
      </c>
      <c r="D4924" s="141" t="s">
        <v>5501</v>
      </c>
      <c r="E4924" s="140">
        <v>30.23</v>
      </c>
      <c r="F4924" s="142" t="s">
        <v>5502</v>
      </c>
      <c r="G4924" s="138"/>
    </row>
    <row r="4925" ht="15.75" customHeight="1" spans="1:7">
      <c r="A4925" s="140">
        <v>97170</v>
      </c>
      <c r="B4925" s="141" t="s">
        <v>5531</v>
      </c>
      <c r="C4925" s="141" t="s">
        <v>178</v>
      </c>
      <c r="D4925" s="141" t="s">
        <v>5501</v>
      </c>
      <c r="E4925" s="140">
        <v>33.55</v>
      </c>
      <c r="F4925" s="142" t="s">
        <v>5502</v>
      </c>
      <c r="G4925" s="138"/>
    </row>
    <row r="4926" ht="15.75" customHeight="1" spans="1:7">
      <c r="A4926" s="140">
        <v>97171</v>
      </c>
      <c r="B4926" s="141" t="s">
        <v>5532</v>
      </c>
      <c r="C4926" s="141" t="s">
        <v>178</v>
      </c>
      <c r="D4926" s="141" t="s">
        <v>5501</v>
      </c>
      <c r="E4926" s="140">
        <v>36.88</v>
      </c>
      <c r="F4926" s="142" t="s">
        <v>5502</v>
      </c>
      <c r="G4926" s="138"/>
    </row>
    <row r="4927" ht="15.75" customHeight="1" spans="1:7">
      <c r="A4927" s="140">
        <v>97172</v>
      </c>
      <c r="B4927" s="141" t="s">
        <v>5533</v>
      </c>
      <c r="C4927" s="141" t="s">
        <v>178</v>
      </c>
      <c r="D4927" s="141" t="s">
        <v>5501</v>
      </c>
      <c r="E4927" s="140">
        <v>43.89</v>
      </c>
      <c r="F4927" s="142" t="s">
        <v>5502</v>
      </c>
      <c r="G4927" s="138"/>
    </row>
    <row r="4928" ht="15.75" customHeight="1" spans="1:7">
      <c r="A4928" s="140">
        <v>97173</v>
      </c>
      <c r="B4928" s="141" t="s">
        <v>5534</v>
      </c>
      <c r="C4928" s="141" t="s">
        <v>178</v>
      </c>
      <c r="D4928" s="141" t="s">
        <v>5501</v>
      </c>
      <c r="E4928" s="140">
        <v>36.23</v>
      </c>
      <c r="F4928" s="142" t="s">
        <v>5502</v>
      </c>
      <c r="G4928" s="138"/>
    </row>
    <row r="4929" ht="15.75" customHeight="1" spans="1:7">
      <c r="A4929" s="140">
        <v>97174</v>
      </c>
      <c r="B4929" s="141" t="s">
        <v>5535</v>
      </c>
      <c r="C4929" s="141" t="s">
        <v>178</v>
      </c>
      <c r="D4929" s="141" t="s">
        <v>5501</v>
      </c>
      <c r="E4929" s="140">
        <v>41.95</v>
      </c>
      <c r="F4929" s="142" t="s">
        <v>5502</v>
      </c>
      <c r="G4929" s="138"/>
    </row>
    <row r="4930" ht="15.75" customHeight="1" spans="1:7">
      <c r="A4930" s="140">
        <v>97175</v>
      </c>
      <c r="B4930" s="141" t="s">
        <v>5536</v>
      </c>
      <c r="C4930" s="141" t="s">
        <v>178</v>
      </c>
      <c r="D4930" s="141" t="s">
        <v>5501</v>
      </c>
      <c r="E4930" s="140">
        <v>47.66</v>
      </c>
      <c r="F4930" s="142" t="s">
        <v>5502</v>
      </c>
      <c r="G4930" s="138"/>
    </row>
    <row r="4931" ht="15.75" customHeight="1" spans="1:7">
      <c r="A4931" s="140">
        <v>97176</v>
      </c>
      <c r="B4931" s="141" t="s">
        <v>5537</v>
      </c>
      <c r="C4931" s="141" t="s">
        <v>178</v>
      </c>
      <c r="D4931" s="141" t="s">
        <v>5501</v>
      </c>
      <c r="E4931" s="140">
        <v>53.37</v>
      </c>
      <c r="F4931" s="142" t="s">
        <v>5502</v>
      </c>
      <c r="G4931" s="138"/>
    </row>
    <row r="4932" ht="15.75" customHeight="1" spans="1:7">
      <c r="A4932" s="140">
        <v>97177</v>
      </c>
      <c r="B4932" s="141" t="s">
        <v>5538</v>
      </c>
      <c r="C4932" s="141" t="s">
        <v>178</v>
      </c>
      <c r="D4932" s="141" t="s">
        <v>5501</v>
      </c>
      <c r="E4932" s="140">
        <v>64.81</v>
      </c>
      <c r="F4932" s="142" t="s">
        <v>5502</v>
      </c>
      <c r="G4932" s="138"/>
    </row>
    <row r="4933" ht="15.75" customHeight="1" spans="1:7">
      <c r="A4933" s="140">
        <v>97178</v>
      </c>
      <c r="B4933" s="141" t="s">
        <v>5539</v>
      </c>
      <c r="C4933" s="141" t="s">
        <v>178</v>
      </c>
      <c r="D4933" s="141" t="s">
        <v>5501</v>
      </c>
      <c r="E4933" s="140">
        <v>76.25</v>
      </c>
      <c r="F4933" s="142" t="s">
        <v>5502</v>
      </c>
      <c r="G4933" s="138"/>
    </row>
    <row r="4934" ht="15.75" customHeight="1" spans="1:7">
      <c r="A4934" s="140">
        <v>97179</v>
      </c>
      <c r="B4934" s="141" t="s">
        <v>5540</v>
      </c>
      <c r="C4934" s="141" t="s">
        <v>178</v>
      </c>
      <c r="D4934" s="141" t="s">
        <v>5501</v>
      </c>
      <c r="E4934" s="140">
        <v>87.65</v>
      </c>
      <c r="F4934" s="142" t="s">
        <v>5502</v>
      </c>
      <c r="G4934" s="138"/>
    </row>
    <row r="4935" ht="15.75" customHeight="1" spans="1:7">
      <c r="A4935" s="140">
        <v>97180</v>
      </c>
      <c r="B4935" s="141" t="s">
        <v>5541</v>
      </c>
      <c r="C4935" s="141" t="s">
        <v>178</v>
      </c>
      <c r="D4935" s="141" t="s">
        <v>5501</v>
      </c>
      <c r="E4935" s="140">
        <v>99.1</v>
      </c>
      <c r="F4935" s="142" t="s">
        <v>5502</v>
      </c>
      <c r="G4935" s="138"/>
    </row>
    <row r="4936" ht="15.75" customHeight="1" spans="1:7">
      <c r="A4936" s="140">
        <v>97181</v>
      </c>
      <c r="B4936" s="141" t="s">
        <v>5542</v>
      </c>
      <c r="C4936" s="141" t="s">
        <v>178</v>
      </c>
      <c r="D4936" s="141" t="s">
        <v>5501</v>
      </c>
      <c r="E4936" s="140">
        <v>115.2</v>
      </c>
      <c r="F4936" s="142" t="s">
        <v>5502</v>
      </c>
      <c r="G4936" s="138"/>
    </row>
    <row r="4937" ht="15.75" customHeight="1" spans="1:7">
      <c r="A4937" s="140">
        <v>97182</v>
      </c>
      <c r="B4937" s="141" t="s">
        <v>5543</v>
      </c>
      <c r="C4937" s="141" t="s">
        <v>178</v>
      </c>
      <c r="D4937" s="141" t="s">
        <v>5501</v>
      </c>
      <c r="E4937" s="140">
        <v>127.14</v>
      </c>
      <c r="F4937" s="142" t="s">
        <v>5502</v>
      </c>
      <c r="G4937" s="138"/>
    </row>
    <row r="4938" ht="15.75" customHeight="1" spans="1:7">
      <c r="A4938" s="140">
        <v>97183</v>
      </c>
      <c r="B4938" s="141" t="s">
        <v>5544</v>
      </c>
      <c r="C4938" s="141" t="s">
        <v>178</v>
      </c>
      <c r="D4938" s="141" t="s">
        <v>5501</v>
      </c>
      <c r="E4938" s="140">
        <v>28.59</v>
      </c>
      <c r="F4938" s="142" t="s">
        <v>5502</v>
      </c>
      <c r="G4938" s="138"/>
    </row>
    <row r="4939" ht="15.75" customHeight="1" spans="1:7">
      <c r="A4939" s="140">
        <v>97184</v>
      </c>
      <c r="B4939" s="141" t="s">
        <v>5545</v>
      </c>
      <c r="C4939" s="141" t="s">
        <v>178</v>
      </c>
      <c r="D4939" s="141" t="s">
        <v>5501</v>
      </c>
      <c r="E4939" s="140">
        <v>33.15</v>
      </c>
      <c r="F4939" s="142" t="s">
        <v>5502</v>
      </c>
      <c r="G4939" s="138"/>
    </row>
    <row r="4940" ht="15.75" customHeight="1" spans="1:7">
      <c r="A4940" s="140">
        <v>97185</v>
      </c>
      <c r="B4940" s="141" t="s">
        <v>5546</v>
      </c>
      <c r="C4940" s="141" t="s">
        <v>178</v>
      </c>
      <c r="D4940" s="141" t="s">
        <v>5501</v>
      </c>
      <c r="E4940" s="140">
        <v>37.72</v>
      </c>
      <c r="F4940" s="142" t="s">
        <v>5502</v>
      </c>
      <c r="G4940" s="138"/>
    </row>
    <row r="4941" ht="15.75" customHeight="1" spans="1:7">
      <c r="A4941" s="140">
        <v>97186</v>
      </c>
      <c r="B4941" s="141" t="s">
        <v>5547</v>
      </c>
      <c r="C4941" s="141" t="s">
        <v>178</v>
      </c>
      <c r="D4941" s="141" t="s">
        <v>5501</v>
      </c>
      <c r="E4941" s="140">
        <v>42.3</v>
      </c>
      <c r="F4941" s="142" t="s">
        <v>5502</v>
      </c>
      <c r="G4941" s="138"/>
    </row>
    <row r="4942" ht="15.75" customHeight="1" spans="1:7">
      <c r="A4942" s="140">
        <v>97187</v>
      </c>
      <c r="B4942" s="141" t="s">
        <v>5548</v>
      </c>
      <c r="C4942" s="141" t="s">
        <v>178</v>
      </c>
      <c r="D4942" s="141" t="s">
        <v>5501</v>
      </c>
      <c r="E4942" s="140">
        <v>51.44</v>
      </c>
      <c r="F4942" s="142" t="s">
        <v>5502</v>
      </c>
      <c r="G4942" s="138"/>
    </row>
    <row r="4943" ht="15.75" customHeight="1" spans="1:7">
      <c r="A4943" s="140">
        <v>97188</v>
      </c>
      <c r="B4943" s="141" t="s">
        <v>5549</v>
      </c>
      <c r="C4943" s="141" t="s">
        <v>178</v>
      </c>
      <c r="D4943" s="141" t="s">
        <v>5501</v>
      </c>
      <c r="E4943" s="140">
        <v>60.58</v>
      </c>
      <c r="F4943" s="142" t="s">
        <v>5502</v>
      </c>
      <c r="G4943" s="138"/>
    </row>
    <row r="4944" ht="15.75" customHeight="1" spans="1:7">
      <c r="A4944" s="140">
        <v>97189</v>
      </c>
      <c r="B4944" s="141" t="s">
        <v>5550</v>
      </c>
      <c r="C4944" s="141" t="s">
        <v>178</v>
      </c>
      <c r="D4944" s="141" t="s">
        <v>5501</v>
      </c>
      <c r="E4944" s="140">
        <v>69.71</v>
      </c>
      <c r="F4944" s="142" t="s">
        <v>5502</v>
      </c>
      <c r="G4944" s="138"/>
    </row>
    <row r="4945" ht="15.75" customHeight="1" spans="1:7">
      <c r="A4945" s="140">
        <v>97190</v>
      </c>
      <c r="B4945" s="141" t="s">
        <v>5551</v>
      </c>
      <c r="C4945" s="141" t="s">
        <v>178</v>
      </c>
      <c r="D4945" s="141" t="s">
        <v>5501</v>
      </c>
      <c r="E4945" s="140">
        <v>78.86</v>
      </c>
      <c r="F4945" s="142" t="s">
        <v>5502</v>
      </c>
      <c r="G4945" s="138"/>
    </row>
    <row r="4946" ht="15.75" customHeight="1" spans="1:7">
      <c r="A4946" s="140">
        <v>97191</v>
      </c>
      <c r="B4946" s="141" t="s">
        <v>5552</v>
      </c>
      <c r="C4946" s="141" t="s">
        <v>178</v>
      </c>
      <c r="D4946" s="141" t="s">
        <v>5501</v>
      </c>
      <c r="E4946" s="140">
        <v>91.4</v>
      </c>
      <c r="F4946" s="142" t="s">
        <v>5502</v>
      </c>
      <c r="G4946" s="138"/>
    </row>
    <row r="4947" ht="15.75" customHeight="1" spans="1:7">
      <c r="A4947" s="140">
        <v>97192</v>
      </c>
      <c r="B4947" s="141" t="s">
        <v>5553</v>
      </c>
      <c r="C4947" s="141" t="s">
        <v>178</v>
      </c>
      <c r="D4947" s="141" t="s">
        <v>5501</v>
      </c>
      <c r="E4947" s="140">
        <v>100.91</v>
      </c>
      <c r="F4947" s="142" t="s">
        <v>5502</v>
      </c>
      <c r="G4947" s="138"/>
    </row>
    <row r="4948" ht="15.75" customHeight="1" spans="1:7">
      <c r="A4948" s="140">
        <v>90694</v>
      </c>
      <c r="B4948" s="141" t="s">
        <v>5554</v>
      </c>
      <c r="C4948" s="141" t="s">
        <v>178</v>
      </c>
      <c r="D4948" s="141" t="s">
        <v>5501</v>
      </c>
      <c r="E4948" s="140">
        <v>37.72</v>
      </c>
      <c r="F4948" s="142" t="s">
        <v>5502</v>
      </c>
      <c r="G4948" s="138"/>
    </row>
    <row r="4949" ht="15.75" customHeight="1" spans="1:7">
      <c r="A4949" s="140">
        <v>90695</v>
      </c>
      <c r="B4949" s="141" t="s">
        <v>5555</v>
      </c>
      <c r="C4949" s="141" t="s">
        <v>178</v>
      </c>
      <c r="D4949" s="141" t="s">
        <v>5501</v>
      </c>
      <c r="E4949" s="140">
        <v>71.36</v>
      </c>
      <c r="F4949" s="142" t="s">
        <v>5502</v>
      </c>
      <c r="G4949" s="138"/>
    </row>
    <row r="4950" ht="15.75" customHeight="1" spans="1:7">
      <c r="A4950" s="140">
        <v>90696</v>
      </c>
      <c r="B4950" s="141" t="s">
        <v>5556</v>
      </c>
      <c r="C4950" s="141" t="s">
        <v>178</v>
      </c>
      <c r="D4950" s="141" t="s">
        <v>5501</v>
      </c>
      <c r="E4950" s="140">
        <v>118.93</v>
      </c>
      <c r="F4950" s="142" t="s">
        <v>5502</v>
      </c>
      <c r="G4950" s="138"/>
    </row>
    <row r="4951" ht="15.75" customHeight="1" spans="1:7">
      <c r="A4951" s="140">
        <v>90697</v>
      </c>
      <c r="B4951" s="141" t="s">
        <v>5557</v>
      </c>
      <c r="C4951" s="141" t="s">
        <v>178</v>
      </c>
      <c r="D4951" s="141" t="s">
        <v>5501</v>
      </c>
      <c r="E4951" s="140">
        <v>184.27</v>
      </c>
      <c r="F4951" s="142" t="s">
        <v>5502</v>
      </c>
      <c r="G4951" s="138"/>
    </row>
    <row r="4952" ht="15.75" customHeight="1" spans="1:7">
      <c r="A4952" s="140">
        <v>90698</v>
      </c>
      <c r="B4952" s="141" t="s">
        <v>5558</v>
      </c>
      <c r="C4952" s="141" t="s">
        <v>178</v>
      </c>
      <c r="D4952" s="141" t="s">
        <v>5501</v>
      </c>
      <c r="E4952" s="140">
        <v>281.36</v>
      </c>
      <c r="F4952" s="142" t="s">
        <v>5502</v>
      </c>
      <c r="G4952" s="138"/>
    </row>
    <row r="4953" ht="15.75" customHeight="1" spans="1:7">
      <c r="A4953" s="140">
        <v>90699</v>
      </c>
      <c r="B4953" s="141" t="s">
        <v>5559</v>
      </c>
      <c r="C4953" s="141" t="s">
        <v>178</v>
      </c>
      <c r="D4953" s="141" t="s">
        <v>5501</v>
      </c>
      <c r="E4953" s="140">
        <v>395.77</v>
      </c>
      <c r="F4953" s="142" t="s">
        <v>5502</v>
      </c>
      <c r="G4953" s="138"/>
    </row>
    <row r="4954" ht="15.75" customHeight="1" spans="1:7">
      <c r="A4954" s="140">
        <v>90700</v>
      </c>
      <c r="B4954" s="141" t="s">
        <v>5560</v>
      </c>
      <c r="C4954" s="141" t="s">
        <v>178</v>
      </c>
      <c r="D4954" s="141" t="s">
        <v>5501</v>
      </c>
      <c r="E4954" s="140">
        <v>463.2</v>
      </c>
      <c r="F4954" s="142" t="s">
        <v>5502</v>
      </c>
      <c r="G4954" s="138"/>
    </row>
    <row r="4955" ht="15.75" customHeight="1" spans="1:7">
      <c r="A4955" s="140">
        <v>90701</v>
      </c>
      <c r="B4955" s="141" t="s">
        <v>5561</v>
      </c>
      <c r="C4955" s="141" t="s">
        <v>178</v>
      </c>
      <c r="D4955" s="141" t="s">
        <v>5501</v>
      </c>
      <c r="E4955" s="140">
        <v>57.18</v>
      </c>
      <c r="F4955" s="142" t="s">
        <v>5502</v>
      </c>
      <c r="G4955" s="138"/>
    </row>
    <row r="4956" ht="15.75" customHeight="1" spans="1:7">
      <c r="A4956" s="140">
        <v>90702</v>
      </c>
      <c r="B4956" s="141" t="s">
        <v>5562</v>
      </c>
      <c r="C4956" s="141" t="s">
        <v>178</v>
      </c>
      <c r="D4956" s="141" t="s">
        <v>5501</v>
      </c>
      <c r="E4956" s="140">
        <v>94.22</v>
      </c>
      <c r="F4956" s="142" t="s">
        <v>5502</v>
      </c>
      <c r="G4956" s="138"/>
    </row>
    <row r="4957" ht="15.75" customHeight="1" spans="1:7">
      <c r="A4957" s="140">
        <v>90703</v>
      </c>
      <c r="B4957" s="141" t="s">
        <v>5563</v>
      </c>
      <c r="C4957" s="141" t="s">
        <v>178</v>
      </c>
      <c r="D4957" s="141" t="s">
        <v>5501</v>
      </c>
      <c r="E4957" s="140">
        <v>148.65</v>
      </c>
      <c r="F4957" s="142" t="s">
        <v>5502</v>
      </c>
      <c r="G4957" s="138"/>
    </row>
    <row r="4958" ht="15.75" customHeight="1" spans="1:7">
      <c r="A4958" s="140">
        <v>90704</v>
      </c>
      <c r="B4958" s="141" t="s">
        <v>5564</v>
      </c>
      <c r="C4958" s="141" t="s">
        <v>178</v>
      </c>
      <c r="D4958" s="141" t="s">
        <v>5501</v>
      </c>
      <c r="E4958" s="140">
        <v>223.36</v>
      </c>
      <c r="F4958" s="142" t="s">
        <v>5502</v>
      </c>
      <c r="G4958" s="138"/>
    </row>
    <row r="4959" ht="15.75" customHeight="1" spans="1:7">
      <c r="A4959" s="140">
        <v>90705</v>
      </c>
      <c r="B4959" s="141" t="s">
        <v>5565</v>
      </c>
      <c r="C4959" s="141" t="s">
        <v>178</v>
      </c>
      <c r="D4959" s="141" t="s">
        <v>5501</v>
      </c>
      <c r="E4959" s="140">
        <v>287.1</v>
      </c>
      <c r="F4959" s="142" t="s">
        <v>5502</v>
      </c>
      <c r="G4959" s="138"/>
    </row>
    <row r="4960" ht="15.75" customHeight="1" spans="1:7">
      <c r="A4960" s="140">
        <v>90706</v>
      </c>
      <c r="B4960" s="141" t="s">
        <v>5566</v>
      </c>
      <c r="C4960" s="141" t="s">
        <v>178</v>
      </c>
      <c r="D4960" s="141" t="s">
        <v>5501</v>
      </c>
      <c r="E4960" s="140">
        <v>381.88</v>
      </c>
      <c r="F4960" s="142" t="s">
        <v>5502</v>
      </c>
      <c r="G4960" s="138"/>
    </row>
    <row r="4961" ht="15.75" customHeight="1" spans="1:7">
      <c r="A4961" s="140">
        <v>90708</v>
      </c>
      <c r="B4961" s="141" t="s">
        <v>5567</v>
      </c>
      <c r="C4961" s="141" t="s">
        <v>178</v>
      </c>
      <c r="D4961" s="141" t="s">
        <v>5501</v>
      </c>
      <c r="E4961" s="140">
        <v>1783.84</v>
      </c>
      <c r="F4961" s="142" t="s">
        <v>5502</v>
      </c>
      <c r="G4961" s="138"/>
    </row>
    <row r="4962" ht="15.75" customHeight="1" spans="1:7">
      <c r="A4962" s="140">
        <v>90724</v>
      </c>
      <c r="B4962" s="141" t="s">
        <v>5568</v>
      </c>
      <c r="C4962" s="141" t="s">
        <v>448</v>
      </c>
      <c r="D4962" s="141" t="s">
        <v>5501</v>
      </c>
      <c r="E4962" s="140">
        <v>22.88</v>
      </c>
      <c r="F4962" s="142" t="s">
        <v>5502</v>
      </c>
      <c r="G4962" s="138"/>
    </row>
    <row r="4963" ht="15.75" customHeight="1" spans="1:7">
      <c r="A4963" s="140">
        <v>90725</v>
      </c>
      <c r="B4963" s="141" t="s">
        <v>5569</v>
      </c>
      <c r="C4963" s="141" t="s">
        <v>448</v>
      </c>
      <c r="D4963" s="141" t="s">
        <v>5501</v>
      </c>
      <c r="E4963" s="140">
        <v>28.15</v>
      </c>
      <c r="F4963" s="142" t="s">
        <v>5502</v>
      </c>
      <c r="G4963" s="138"/>
    </row>
    <row r="4964" ht="15.75" customHeight="1" spans="1:7">
      <c r="A4964" s="140">
        <v>90726</v>
      </c>
      <c r="B4964" s="141" t="s">
        <v>5570</v>
      </c>
      <c r="C4964" s="141" t="s">
        <v>448</v>
      </c>
      <c r="D4964" s="141" t="s">
        <v>5501</v>
      </c>
      <c r="E4964" s="140">
        <v>33.52</v>
      </c>
      <c r="F4964" s="142" t="s">
        <v>5502</v>
      </c>
      <c r="G4964" s="138"/>
    </row>
    <row r="4965" ht="15.75" customHeight="1" spans="1:7">
      <c r="A4965" s="140">
        <v>90727</v>
      </c>
      <c r="B4965" s="141" t="s">
        <v>5571</v>
      </c>
      <c r="C4965" s="141" t="s">
        <v>448</v>
      </c>
      <c r="D4965" s="141" t="s">
        <v>5501</v>
      </c>
      <c r="E4965" s="140">
        <v>38.79</v>
      </c>
      <c r="F4965" s="142" t="s">
        <v>5502</v>
      </c>
      <c r="G4965" s="138"/>
    </row>
    <row r="4966" ht="15.75" customHeight="1" spans="1:7">
      <c r="A4966" s="140">
        <v>90728</v>
      </c>
      <c r="B4966" s="141" t="s">
        <v>5572</v>
      </c>
      <c r="C4966" s="141" t="s">
        <v>448</v>
      </c>
      <c r="D4966" s="141" t="s">
        <v>5501</v>
      </c>
      <c r="E4966" s="140">
        <v>44.07</v>
      </c>
      <c r="F4966" s="142" t="s">
        <v>5502</v>
      </c>
      <c r="G4966" s="138"/>
    </row>
    <row r="4967" ht="15.75" customHeight="1" spans="1:7">
      <c r="A4967" s="140">
        <v>90729</v>
      </c>
      <c r="B4967" s="141" t="s">
        <v>5573</v>
      </c>
      <c r="C4967" s="141" t="s">
        <v>448</v>
      </c>
      <c r="D4967" s="141" t="s">
        <v>5501</v>
      </c>
      <c r="E4967" s="140">
        <v>49.36</v>
      </c>
      <c r="F4967" s="142" t="s">
        <v>5502</v>
      </c>
      <c r="G4967" s="138"/>
    </row>
    <row r="4968" ht="15.75" customHeight="1" spans="1:7">
      <c r="A4968" s="140">
        <v>90730</v>
      </c>
      <c r="B4968" s="141" t="s">
        <v>5574</v>
      </c>
      <c r="C4968" s="141" t="s">
        <v>448</v>
      </c>
      <c r="D4968" s="141" t="s">
        <v>5501</v>
      </c>
      <c r="E4968" s="140">
        <v>54.64</v>
      </c>
      <c r="F4968" s="142" t="s">
        <v>5502</v>
      </c>
      <c r="G4968" s="138"/>
    </row>
    <row r="4969" ht="15.75" customHeight="1" spans="1:7">
      <c r="A4969" s="140">
        <v>90731</v>
      </c>
      <c r="B4969" s="141" t="s">
        <v>5575</v>
      </c>
      <c r="C4969" s="141" t="s">
        <v>448</v>
      </c>
      <c r="D4969" s="141" t="s">
        <v>5501</v>
      </c>
      <c r="E4969" s="140">
        <v>59.93</v>
      </c>
      <c r="F4969" s="142" t="s">
        <v>5502</v>
      </c>
      <c r="G4969" s="138"/>
    </row>
    <row r="4970" ht="15.75" customHeight="1" spans="1:7">
      <c r="A4970" s="140">
        <v>90732</v>
      </c>
      <c r="B4970" s="141" t="s">
        <v>5576</v>
      </c>
      <c r="C4970" s="141" t="s">
        <v>448</v>
      </c>
      <c r="D4970" s="141" t="s">
        <v>5501</v>
      </c>
      <c r="E4970" s="140">
        <v>75.78</v>
      </c>
      <c r="F4970" s="142" t="s">
        <v>5502</v>
      </c>
      <c r="G4970" s="138"/>
    </row>
    <row r="4971" ht="15.75" customHeight="1" spans="1:7">
      <c r="A4971" s="140">
        <v>90733</v>
      </c>
      <c r="B4971" s="141" t="s">
        <v>5577</v>
      </c>
      <c r="C4971" s="141" t="s">
        <v>178</v>
      </c>
      <c r="D4971" s="141" t="s">
        <v>5501</v>
      </c>
      <c r="E4971" s="140">
        <v>3.21</v>
      </c>
      <c r="F4971" s="142" t="s">
        <v>5502</v>
      </c>
      <c r="G4971" s="138"/>
    </row>
    <row r="4972" ht="15.75" customHeight="1" spans="1:7">
      <c r="A4972" s="140">
        <v>90734</v>
      </c>
      <c r="B4972" s="141" t="s">
        <v>5578</v>
      </c>
      <c r="C4972" s="141" t="s">
        <v>178</v>
      </c>
      <c r="D4972" s="141" t="s">
        <v>5501</v>
      </c>
      <c r="E4972" s="140">
        <v>3.8</v>
      </c>
      <c r="F4972" s="142" t="s">
        <v>5502</v>
      </c>
      <c r="G4972" s="138"/>
    </row>
    <row r="4973" ht="15.75" customHeight="1" spans="1:7">
      <c r="A4973" s="140">
        <v>90735</v>
      </c>
      <c r="B4973" s="141" t="s">
        <v>5579</v>
      </c>
      <c r="C4973" s="141" t="s">
        <v>178</v>
      </c>
      <c r="D4973" s="141" t="s">
        <v>5501</v>
      </c>
      <c r="E4973" s="140">
        <v>4.39</v>
      </c>
      <c r="F4973" s="142" t="s">
        <v>5502</v>
      </c>
      <c r="G4973" s="138"/>
    </row>
    <row r="4974" ht="15.75" customHeight="1" spans="1:7">
      <c r="A4974" s="140">
        <v>90736</v>
      </c>
      <c r="B4974" s="141" t="s">
        <v>5580</v>
      </c>
      <c r="C4974" s="141" t="s">
        <v>178</v>
      </c>
      <c r="D4974" s="141" t="s">
        <v>5501</v>
      </c>
      <c r="E4974" s="140">
        <v>4.99</v>
      </c>
      <c r="F4974" s="142" t="s">
        <v>5502</v>
      </c>
      <c r="G4974" s="138"/>
    </row>
    <row r="4975" ht="15.75" customHeight="1" spans="1:7">
      <c r="A4975" s="140">
        <v>90737</v>
      </c>
      <c r="B4975" s="141" t="s">
        <v>5581</v>
      </c>
      <c r="C4975" s="141" t="s">
        <v>178</v>
      </c>
      <c r="D4975" s="141" t="s">
        <v>5501</v>
      </c>
      <c r="E4975" s="140">
        <v>5.58</v>
      </c>
      <c r="F4975" s="142" t="s">
        <v>5502</v>
      </c>
      <c r="G4975" s="138"/>
    </row>
    <row r="4976" ht="15.75" customHeight="1" spans="1:7">
      <c r="A4976" s="140">
        <v>90738</v>
      </c>
      <c r="B4976" s="141" t="s">
        <v>5582</v>
      </c>
      <c r="C4976" s="141" t="s">
        <v>178</v>
      </c>
      <c r="D4976" s="141" t="s">
        <v>5501</v>
      </c>
      <c r="E4976" s="140">
        <v>6.18</v>
      </c>
      <c r="F4976" s="142" t="s">
        <v>5502</v>
      </c>
      <c r="G4976" s="138"/>
    </row>
    <row r="4977" ht="15.75" customHeight="1" spans="1:7">
      <c r="A4977" s="140">
        <v>90739</v>
      </c>
      <c r="B4977" s="141" t="s">
        <v>5583</v>
      </c>
      <c r="C4977" s="141" t="s">
        <v>178</v>
      </c>
      <c r="D4977" s="141" t="s">
        <v>5501</v>
      </c>
      <c r="E4977" s="140">
        <v>9.48</v>
      </c>
      <c r="F4977" s="142" t="s">
        <v>5502</v>
      </c>
      <c r="G4977" s="138"/>
    </row>
    <row r="4978" ht="15.75" customHeight="1" spans="1:7">
      <c r="A4978" s="140">
        <v>90740</v>
      </c>
      <c r="B4978" s="141" t="s">
        <v>5584</v>
      </c>
      <c r="C4978" s="141" t="s">
        <v>178</v>
      </c>
      <c r="D4978" s="141" t="s">
        <v>5501</v>
      </c>
      <c r="E4978" s="140">
        <v>4.24</v>
      </c>
      <c r="F4978" s="142" t="s">
        <v>5502</v>
      </c>
      <c r="G4978" s="138"/>
    </row>
    <row r="4979" ht="15.75" customHeight="1" spans="1:7">
      <c r="A4979" s="140">
        <v>90741</v>
      </c>
      <c r="B4979" s="141" t="s">
        <v>5585</v>
      </c>
      <c r="C4979" s="141" t="s">
        <v>178</v>
      </c>
      <c r="D4979" s="141" t="s">
        <v>5501</v>
      </c>
      <c r="E4979" s="140">
        <v>4.83</v>
      </c>
      <c r="F4979" s="142" t="s">
        <v>5502</v>
      </c>
      <c r="G4979" s="138"/>
    </row>
    <row r="4980" ht="15.75" customHeight="1" spans="1:7">
      <c r="A4980" s="140">
        <v>90742</v>
      </c>
      <c r="B4980" s="141" t="s">
        <v>5586</v>
      </c>
      <c r="C4980" s="141" t="s">
        <v>178</v>
      </c>
      <c r="D4980" s="141" t="s">
        <v>5501</v>
      </c>
      <c r="E4980" s="140">
        <v>5.42</v>
      </c>
      <c r="F4980" s="142" t="s">
        <v>5502</v>
      </c>
      <c r="G4980" s="138"/>
    </row>
    <row r="4981" ht="15.75" customHeight="1" spans="1:7">
      <c r="A4981" s="140">
        <v>90743</v>
      </c>
      <c r="B4981" s="141" t="s">
        <v>5587</v>
      </c>
      <c r="C4981" s="141" t="s">
        <v>178</v>
      </c>
      <c r="D4981" s="141" t="s">
        <v>5501</v>
      </c>
      <c r="E4981" s="140">
        <v>6.01</v>
      </c>
      <c r="F4981" s="142" t="s">
        <v>5502</v>
      </c>
      <c r="G4981" s="138"/>
    </row>
    <row r="4982" ht="15.75" customHeight="1" spans="1:7">
      <c r="A4982" s="140">
        <v>90744</v>
      </c>
      <c r="B4982" s="141" t="s">
        <v>5588</v>
      </c>
      <c r="C4982" s="141" t="s">
        <v>178</v>
      </c>
      <c r="D4982" s="141" t="s">
        <v>5501</v>
      </c>
      <c r="E4982" s="140">
        <v>6.62</v>
      </c>
      <c r="F4982" s="142" t="s">
        <v>5502</v>
      </c>
      <c r="G4982" s="138"/>
    </row>
    <row r="4983" ht="15.75" customHeight="1" spans="1:7">
      <c r="A4983" s="140">
        <v>90745</v>
      </c>
      <c r="B4983" s="141" t="s">
        <v>5589</v>
      </c>
      <c r="C4983" s="141" t="s">
        <v>178</v>
      </c>
      <c r="D4983" s="141" t="s">
        <v>5501</v>
      </c>
      <c r="E4983" s="140">
        <v>10.57</v>
      </c>
      <c r="F4983" s="142" t="s">
        <v>5502</v>
      </c>
      <c r="G4983" s="138"/>
    </row>
    <row r="4984" ht="15.75" customHeight="1" spans="1:7">
      <c r="A4984" s="140">
        <v>90746</v>
      </c>
      <c r="B4984" s="141" t="s">
        <v>5590</v>
      </c>
      <c r="C4984" s="141" t="s">
        <v>178</v>
      </c>
      <c r="D4984" s="141" t="s">
        <v>5501</v>
      </c>
      <c r="E4984" s="140">
        <v>3.47</v>
      </c>
      <c r="F4984" s="142" t="s">
        <v>5502</v>
      </c>
      <c r="G4984" s="138"/>
    </row>
    <row r="4985" ht="15.75" customHeight="1" spans="1:7">
      <c r="A4985" s="140">
        <v>90747</v>
      </c>
      <c r="B4985" s="141" t="s">
        <v>5591</v>
      </c>
      <c r="C4985" s="141" t="s">
        <v>178</v>
      </c>
      <c r="D4985" s="141" t="s">
        <v>5501</v>
      </c>
      <c r="E4985" s="140">
        <v>17.25</v>
      </c>
      <c r="F4985" s="142" t="s">
        <v>5502</v>
      </c>
      <c r="G4985" s="138"/>
    </row>
    <row r="4986" ht="15.75" customHeight="1" spans="1:7">
      <c r="A4986" s="140">
        <v>94869</v>
      </c>
      <c r="B4986" s="141" t="s">
        <v>5592</v>
      </c>
      <c r="C4986" s="141" t="s">
        <v>178</v>
      </c>
      <c r="D4986" s="141" t="s">
        <v>5501</v>
      </c>
      <c r="E4986" s="140">
        <v>316.22</v>
      </c>
      <c r="F4986" s="142" t="s">
        <v>5502</v>
      </c>
      <c r="G4986" s="138"/>
    </row>
    <row r="4987" ht="15.75" customHeight="1" spans="1:7">
      <c r="A4987" s="140">
        <v>94870</v>
      </c>
      <c r="B4987" s="141" t="s">
        <v>5593</v>
      </c>
      <c r="C4987" s="141" t="s">
        <v>178</v>
      </c>
      <c r="D4987" s="141" t="s">
        <v>5501</v>
      </c>
      <c r="E4987" s="140">
        <v>1.74</v>
      </c>
      <c r="F4987" s="142" t="s">
        <v>5502</v>
      </c>
      <c r="G4987" s="138"/>
    </row>
    <row r="4988" ht="15.75" customHeight="1" spans="1:7">
      <c r="A4988" s="140">
        <v>94871</v>
      </c>
      <c r="B4988" s="141" t="s">
        <v>5594</v>
      </c>
      <c r="C4988" s="141" t="s">
        <v>178</v>
      </c>
      <c r="D4988" s="141" t="s">
        <v>5501</v>
      </c>
      <c r="E4988" s="140">
        <v>495.17</v>
      </c>
      <c r="F4988" s="142" t="s">
        <v>5502</v>
      </c>
      <c r="G4988" s="138"/>
    </row>
    <row r="4989" ht="15.75" customHeight="1" spans="1:7">
      <c r="A4989" s="140">
        <v>94872</v>
      </c>
      <c r="B4989" s="141" t="s">
        <v>5595</v>
      </c>
      <c r="C4989" s="141" t="s">
        <v>178</v>
      </c>
      <c r="D4989" s="141" t="s">
        <v>5501</v>
      </c>
      <c r="E4989" s="140">
        <v>2.47</v>
      </c>
      <c r="F4989" s="142" t="s">
        <v>5502</v>
      </c>
      <c r="G4989" s="138"/>
    </row>
    <row r="4990" ht="15.75" customHeight="1" spans="1:7">
      <c r="A4990" s="140">
        <v>94875</v>
      </c>
      <c r="B4990" s="141" t="s">
        <v>5596</v>
      </c>
      <c r="C4990" s="141" t="s">
        <v>178</v>
      </c>
      <c r="D4990" s="141" t="s">
        <v>5501</v>
      </c>
      <c r="E4990" s="140">
        <v>2899.33</v>
      </c>
      <c r="F4990" s="142" t="s">
        <v>5502</v>
      </c>
      <c r="G4990" s="138"/>
    </row>
    <row r="4991" ht="15.75" customHeight="1" spans="1:7">
      <c r="A4991" s="140">
        <v>94876</v>
      </c>
      <c r="B4991" s="141" t="s">
        <v>5597</v>
      </c>
      <c r="C4991" s="141" t="s">
        <v>178</v>
      </c>
      <c r="D4991" s="141" t="s">
        <v>5501</v>
      </c>
      <c r="E4991" s="140">
        <v>28.59</v>
      </c>
      <c r="F4991" s="142" t="s">
        <v>5502</v>
      </c>
      <c r="G4991" s="138"/>
    </row>
    <row r="4992" ht="15.75" customHeight="1" spans="1:7">
      <c r="A4992" s="140">
        <v>94878</v>
      </c>
      <c r="B4992" s="141" t="s">
        <v>5598</v>
      </c>
      <c r="C4992" s="141" t="s">
        <v>178</v>
      </c>
      <c r="D4992" s="141" t="s">
        <v>5501</v>
      </c>
      <c r="E4992" s="140">
        <v>33.14</v>
      </c>
      <c r="F4992" s="142" t="s">
        <v>5502</v>
      </c>
      <c r="G4992" s="138"/>
    </row>
    <row r="4993" ht="15.75" customHeight="1" spans="1:7">
      <c r="A4993" s="140">
        <v>94879</v>
      </c>
      <c r="B4993" s="141" t="s">
        <v>5599</v>
      </c>
      <c r="C4993" s="141" t="s">
        <v>178</v>
      </c>
      <c r="D4993" s="141" t="s">
        <v>5501</v>
      </c>
      <c r="E4993" s="140">
        <v>4464.79</v>
      </c>
      <c r="F4993" s="142" t="s">
        <v>5502</v>
      </c>
      <c r="G4993" s="138"/>
    </row>
    <row r="4994" ht="15.75" customHeight="1" spans="1:7">
      <c r="A4994" s="140">
        <v>94880</v>
      </c>
      <c r="B4994" s="141" t="s">
        <v>5600</v>
      </c>
      <c r="C4994" s="141" t="s">
        <v>178</v>
      </c>
      <c r="D4994" s="141" t="s">
        <v>5501</v>
      </c>
      <c r="E4994" s="140">
        <v>42.48</v>
      </c>
      <c r="F4994" s="142" t="s">
        <v>5502</v>
      </c>
      <c r="G4994" s="138"/>
    </row>
    <row r="4995" ht="15.75" customHeight="1" spans="1:7">
      <c r="A4995" s="140">
        <v>94881</v>
      </c>
      <c r="B4995" s="141" t="s">
        <v>5601</v>
      </c>
      <c r="C4995" s="141" t="s">
        <v>178</v>
      </c>
      <c r="D4995" s="141" t="s">
        <v>5501</v>
      </c>
      <c r="E4995" s="140">
        <v>6161.38</v>
      </c>
      <c r="F4995" s="142" t="s">
        <v>5502</v>
      </c>
      <c r="G4995" s="138"/>
    </row>
    <row r="4996" ht="15.75" customHeight="1" spans="1:7">
      <c r="A4996" s="140">
        <v>94882</v>
      </c>
      <c r="B4996" s="141" t="s">
        <v>5602</v>
      </c>
      <c r="C4996" s="141" t="s">
        <v>178</v>
      </c>
      <c r="D4996" s="141" t="s">
        <v>5501</v>
      </c>
      <c r="E4996" s="140">
        <v>49.47</v>
      </c>
      <c r="F4996" s="142" t="s">
        <v>5502</v>
      </c>
      <c r="G4996" s="138"/>
    </row>
    <row r="4997" ht="15.75" customHeight="1" spans="1:7">
      <c r="A4997" s="140">
        <v>94884</v>
      </c>
      <c r="B4997" s="141" t="s">
        <v>5603</v>
      </c>
      <c r="C4997" s="141" t="s">
        <v>178</v>
      </c>
      <c r="D4997" s="141" t="s">
        <v>5501</v>
      </c>
      <c r="E4997" s="140">
        <v>63.66</v>
      </c>
      <c r="F4997" s="142" t="s">
        <v>5502</v>
      </c>
      <c r="G4997" s="138"/>
    </row>
    <row r="4998" ht="15.75" customHeight="1" spans="1:7">
      <c r="A4998" s="140">
        <v>97121</v>
      </c>
      <c r="B4998" s="141" t="s">
        <v>5604</v>
      </c>
      <c r="C4998" s="141" t="s">
        <v>178</v>
      </c>
      <c r="D4998" s="141" t="s">
        <v>5501</v>
      </c>
      <c r="E4998" s="140">
        <v>1.91</v>
      </c>
      <c r="F4998" s="142" t="s">
        <v>5502</v>
      </c>
      <c r="G4998" s="138"/>
    </row>
    <row r="4999" ht="15.75" customHeight="1" spans="1:7">
      <c r="A4999" s="140">
        <v>97122</v>
      </c>
      <c r="B4999" s="141" t="s">
        <v>5605</v>
      </c>
      <c r="C4999" s="141" t="s">
        <v>178</v>
      </c>
      <c r="D4999" s="141" t="s">
        <v>5501</v>
      </c>
      <c r="E4999" s="140">
        <v>2.65</v>
      </c>
      <c r="F4999" s="142" t="s">
        <v>5502</v>
      </c>
      <c r="G4999" s="138"/>
    </row>
    <row r="5000" ht="15.75" customHeight="1" spans="1:7">
      <c r="A5000" s="140">
        <v>97123</v>
      </c>
      <c r="B5000" s="141" t="s">
        <v>5606</v>
      </c>
      <c r="C5000" s="141" t="s">
        <v>178</v>
      </c>
      <c r="D5000" s="141" t="s">
        <v>5501</v>
      </c>
      <c r="E5000" s="140">
        <v>3.36</v>
      </c>
      <c r="F5000" s="142" t="s">
        <v>5502</v>
      </c>
      <c r="G5000" s="138"/>
    </row>
    <row r="5001" ht="15.75" customHeight="1" spans="1:7">
      <c r="A5001" s="140">
        <v>97124</v>
      </c>
      <c r="B5001" s="141" t="s">
        <v>5607</v>
      </c>
      <c r="C5001" s="141" t="s">
        <v>178</v>
      </c>
      <c r="D5001" s="141" t="s">
        <v>5501</v>
      </c>
      <c r="E5001" s="140">
        <v>0.84</v>
      </c>
      <c r="F5001" s="142" t="s">
        <v>5502</v>
      </c>
      <c r="G5001" s="138"/>
    </row>
    <row r="5002" ht="15.75" customHeight="1" spans="1:7">
      <c r="A5002" s="140">
        <v>97125</v>
      </c>
      <c r="B5002" s="141" t="s">
        <v>5608</v>
      </c>
      <c r="C5002" s="141" t="s">
        <v>178</v>
      </c>
      <c r="D5002" s="141" t="s">
        <v>5501</v>
      </c>
      <c r="E5002" s="140">
        <v>1.19</v>
      </c>
      <c r="F5002" s="142" t="s">
        <v>5502</v>
      </c>
      <c r="G5002" s="138"/>
    </row>
    <row r="5003" ht="15.75" customHeight="1" spans="1:7">
      <c r="A5003" s="140">
        <v>97126</v>
      </c>
      <c r="B5003" s="141" t="s">
        <v>5609</v>
      </c>
      <c r="C5003" s="141" t="s">
        <v>178</v>
      </c>
      <c r="D5003" s="141" t="s">
        <v>5501</v>
      </c>
      <c r="E5003" s="140">
        <v>1.51</v>
      </c>
      <c r="F5003" s="142" t="s">
        <v>5502</v>
      </c>
      <c r="G5003" s="138"/>
    </row>
    <row r="5004" ht="15.75" customHeight="1" spans="1:7">
      <c r="A5004" s="140">
        <v>102264</v>
      </c>
      <c r="B5004" s="141" t="s">
        <v>5610</v>
      </c>
      <c r="C5004" s="141" t="s">
        <v>178</v>
      </c>
      <c r="D5004" s="141" t="s">
        <v>5501</v>
      </c>
      <c r="E5004" s="140">
        <v>16.9</v>
      </c>
      <c r="F5004" s="142" t="s">
        <v>5502</v>
      </c>
      <c r="G5004" s="138"/>
    </row>
    <row r="5005" ht="15.75" customHeight="1" spans="1:7">
      <c r="A5005" s="140">
        <v>102265</v>
      </c>
      <c r="B5005" s="141" t="s">
        <v>5611</v>
      </c>
      <c r="C5005" s="141" t="s">
        <v>448</v>
      </c>
      <c r="D5005" s="141" t="s">
        <v>5501</v>
      </c>
      <c r="E5005" s="140">
        <v>96.9</v>
      </c>
      <c r="F5005" s="142" t="s">
        <v>5502</v>
      </c>
      <c r="G5005" s="138"/>
    </row>
    <row r="5006" ht="15.75" customHeight="1" spans="1:7">
      <c r="A5006" s="140">
        <v>102266</v>
      </c>
      <c r="B5006" s="141" t="s">
        <v>5612</v>
      </c>
      <c r="C5006" s="141" t="s">
        <v>448</v>
      </c>
      <c r="D5006" s="141" t="s">
        <v>5501</v>
      </c>
      <c r="E5006" s="140">
        <v>107.47</v>
      </c>
      <c r="F5006" s="142" t="s">
        <v>5502</v>
      </c>
      <c r="G5006" s="138"/>
    </row>
    <row r="5007" ht="15.75" customHeight="1" spans="1:7">
      <c r="A5007" s="140">
        <v>102267</v>
      </c>
      <c r="B5007" s="141" t="s">
        <v>5613</v>
      </c>
      <c r="C5007" s="141" t="s">
        <v>448</v>
      </c>
      <c r="D5007" s="141" t="s">
        <v>5501</v>
      </c>
      <c r="E5007" s="140">
        <v>123.38</v>
      </c>
      <c r="F5007" s="142" t="s">
        <v>5502</v>
      </c>
      <c r="G5007" s="138"/>
    </row>
    <row r="5008" ht="15.75" customHeight="1" spans="1:7">
      <c r="A5008" s="140">
        <v>102268</v>
      </c>
      <c r="B5008" s="141" t="s">
        <v>5614</v>
      </c>
      <c r="C5008" s="141" t="s">
        <v>448</v>
      </c>
      <c r="D5008" s="141" t="s">
        <v>5501</v>
      </c>
      <c r="E5008" s="140">
        <v>139.23</v>
      </c>
      <c r="F5008" s="142" t="s">
        <v>5502</v>
      </c>
      <c r="G5008" s="138"/>
    </row>
    <row r="5009" ht="15.75" customHeight="1" spans="1:7">
      <c r="A5009" s="140">
        <v>102269</v>
      </c>
      <c r="B5009" s="141" t="s">
        <v>5615</v>
      </c>
      <c r="C5009" s="141" t="s">
        <v>448</v>
      </c>
      <c r="D5009" s="141" t="s">
        <v>5501</v>
      </c>
      <c r="E5009" s="140">
        <v>170.92</v>
      </c>
      <c r="F5009" s="142" t="s">
        <v>5502</v>
      </c>
      <c r="G5009" s="138"/>
    </row>
    <row r="5010" ht="15.75" customHeight="1" spans="1:7">
      <c r="A5010" s="140">
        <v>92833</v>
      </c>
      <c r="B5010" s="141" t="s">
        <v>5616</v>
      </c>
      <c r="C5010" s="141" t="s">
        <v>178</v>
      </c>
      <c r="D5010" s="141" t="s">
        <v>5501</v>
      </c>
      <c r="E5010" s="140">
        <v>174.61</v>
      </c>
      <c r="F5010" s="142" t="s">
        <v>5502</v>
      </c>
      <c r="G5010" s="138"/>
    </row>
    <row r="5011" ht="15.75" customHeight="1" spans="1:7">
      <c r="A5011" s="140">
        <v>92834</v>
      </c>
      <c r="B5011" s="141" t="s">
        <v>5617</v>
      </c>
      <c r="C5011" s="141" t="s">
        <v>178</v>
      </c>
      <c r="D5011" s="141" t="s">
        <v>5501</v>
      </c>
      <c r="E5011" s="140">
        <v>22.72</v>
      </c>
      <c r="F5011" s="142" t="s">
        <v>5502</v>
      </c>
      <c r="G5011" s="138"/>
    </row>
    <row r="5012" ht="15.75" customHeight="1" spans="1:7">
      <c r="A5012" s="140">
        <v>92835</v>
      </c>
      <c r="B5012" s="141" t="s">
        <v>5618</v>
      </c>
      <c r="C5012" s="141" t="s">
        <v>178</v>
      </c>
      <c r="D5012" s="141" t="s">
        <v>5501</v>
      </c>
      <c r="E5012" s="140">
        <v>185.45</v>
      </c>
      <c r="F5012" s="142" t="s">
        <v>5502</v>
      </c>
      <c r="G5012" s="138"/>
    </row>
    <row r="5013" ht="15.75" customHeight="1" spans="1:7">
      <c r="A5013" s="140">
        <v>92836</v>
      </c>
      <c r="B5013" s="141" t="s">
        <v>5619</v>
      </c>
      <c r="C5013" s="141" t="s">
        <v>178</v>
      </c>
      <c r="D5013" s="141" t="s">
        <v>5501</v>
      </c>
      <c r="E5013" s="140">
        <v>29.66</v>
      </c>
      <c r="F5013" s="142" t="s">
        <v>5502</v>
      </c>
      <c r="G5013" s="138"/>
    </row>
    <row r="5014" ht="15.75" customHeight="1" spans="1:7">
      <c r="A5014" s="140">
        <v>92837</v>
      </c>
      <c r="B5014" s="141" t="s">
        <v>5620</v>
      </c>
      <c r="C5014" s="141" t="s">
        <v>178</v>
      </c>
      <c r="D5014" s="141" t="s">
        <v>5501</v>
      </c>
      <c r="E5014" s="140">
        <v>325.29</v>
      </c>
      <c r="F5014" s="142" t="s">
        <v>5502</v>
      </c>
      <c r="G5014" s="138"/>
    </row>
    <row r="5015" ht="15.75" customHeight="1" spans="1:7">
      <c r="A5015" s="140">
        <v>92838</v>
      </c>
      <c r="B5015" s="141" t="s">
        <v>5621</v>
      </c>
      <c r="C5015" s="141" t="s">
        <v>178</v>
      </c>
      <c r="D5015" s="141" t="s">
        <v>5501</v>
      </c>
      <c r="E5015" s="140">
        <v>37.07</v>
      </c>
      <c r="F5015" s="142" t="s">
        <v>5502</v>
      </c>
      <c r="G5015" s="138"/>
    </row>
    <row r="5016" ht="15.75" customHeight="1" spans="1:7">
      <c r="A5016" s="140">
        <v>92839</v>
      </c>
      <c r="B5016" s="141" t="s">
        <v>5622</v>
      </c>
      <c r="C5016" s="141" t="s">
        <v>178</v>
      </c>
      <c r="D5016" s="141" t="s">
        <v>5501</v>
      </c>
      <c r="E5016" s="140">
        <v>398.53</v>
      </c>
      <c r="F5016" s="142" t="s">
        <v>5502</v>
      </c>
      <c r="G5016" s="138"/>
    </row>
    <row r="5017" ht="15.75" customHeight="1" spans="1:7">
      <c r="A5017" s="140">
        <v>92840</v>
      </c>
      <c r="B5017" s="141" t="s">
        <v>5623</v>
      </c>
      <c r="C5017" s="141" t="s">
        <v>178</v>
      </c>
      <c r="D5017" s="141" t="s">
        <v>5501</v>
      </c>
      <c r="E5017" s="140">
        <v>44.87</v>
      </c>
      <c r="F5017" s="142" t="s">
        <v>5502</v>
      </c>
      <c r="G5017" s="138"/>
    </row>
    <row r="5018" ht="15.75" customHeight="1" spans="1:7">
      <c r="A5018" s="140">
        <v>92841</v>
      </c>
      <c r="B5018" s="141" t="s">
        <v>5624</v>
      </c>
      <c r="C5018" s="141" t="s">
        <v>178</v>
      </c>
      <c r="D5018" s="141" t="s">
        <v>5501</v>
      </c>
      <c r="E5018" s="140">
        <v>518.69</v>
      </c>
      <c r="F5018" s="142" t="s">
        <v>5502</v>
      </c>
      <c r="G5018" s="138"/>
    </row>
    <row r="5019" ht="15.75" customHeight="1" spans="1:7">
      <c r="A5019" s="140">
        <v>92842</v>
      </c>
      <c r="B5019" s="141" t="s">
        <v>5625</v>
      </c>
      <c r="C5019" s="141" t="s">
        <v>178</v>
      </c>
      <c r="D5019" s="141" t="s">
        <v>5501</v>
      </c>
      <c r="E5019" s="140">
        <v>56.76</v>
      </c>
      <c r="F5019" s="142" t="s">
        <v>5502</v>
      </c>
      <c r="G5019" s="138"/>
    </row>
    <row r="5020" ht="15.75" customHeight="1" spans="1:7">
      <c r="A5020" s="140">
        <v>92843</v>
      </c>
      <c r="B5020" s="141" t="s">
        <v>5626</v>
      </c>
      <c r="C5020" s="141" t="s">
        <v>178</v>
      </c>
      <c r="D5020" s="141" t="s">
        <v>5501</v>
      </c>
      <c r="E5020" s="140">
        <v>539.87</v>
      </c>
      <c r="F5020" s="142" t="s">
        <v>5502</v>
      </c>
      <c r="G5020" s="138"/>
    </row>
    <row r="5021" ht="15.75" customHeight="1" spans="1:7">
      <c r="A5021" s="140">
        <v>92844</v>
      </c>
      <c r="B5021" s="141" t="s">
        <v>5627</v>
      </c>
      <c r="C5021" s="141" t="s">
        <v>178</v>
      </c>
      <c r="D5021" s="141" t="s">
        <v>5501</v>
      </c>
      <c r="E5021" s="140">
        <v>67.73</v>
      </c>
      <c r="F5021" s="142" t="s">
        <v>5502</v>
      </c>
      <c r="G5021" s="138"/>
    </row>
    <row r="5022" ht="15.75" customHeight="1" spans="1:7">
      <c r="A5022" s="140">
        <v>92845</v>
      </c>
      <c r="B5022" s="141" t="s">
        <v>5628</v>
      </c>
      <c r="C5022" s="141" t="s">
        <v>178</v>
      </c>
      <c r="D5022" s="141" t="s">
        <v>5501</v>
      </c>
      <c r="E5022" s="140">
        <v>793.66</v>
      </c>
      <c r="F5022" s="142" t="s">
        <v>5502</v>
      </c>
      <c r="G5022" s="138"/>
    </row>
    <row r="5023" ht="15.75" customHeight="1" spans="1:7">
      <c r="A5023" s="140">
        <v>92846</v>
      </c>
      <c r="B5023" s="141" t="s">
        <v>5629</v>
      </c>
      <c r="C5023" s="141" t="s">
        <v>178</v>
      </c>
      <c r="D5023" s="141" t="s">
        <v>5501</v>
      </c>
      <c r="E5023" s="140">
        <v>77.77</v>
      </c>
      <c r="F5023" s="142" t="s">
        <v>5502</v>
      </c>
      <c r="G5023" s="138"/>
    </row>
    <row r="5024" ht="15.75" customHeight="1" spans="1:7">
      <c r="A5024" s="140">
        <v>92847</v>
      </c>
      <c r="B5024" s="141" t="s">
        <v>5630</v>
      </c>
      <c r="C5024" s="141" t="s">
        <v>178</v>
      </c>
      <c r="D5024" s="141" t="s">
        <v>5501</v>
      </c>
      <c r="E5024" s="140">
        <v>818.36</v>
      </c>
      <c r="F5024" s="142" t="s">
        <v>5502</v>
      </c>
      <c r="G5024" s="138"/>
    </row>
    <row r="5025" ht="15.75" customHeight="1" spans="1:7">
      <c r="A5025" s="140">
        <v>92848</v>
      </c>
      <c r="B5025" s="141" t="s">
        <v>5631</v>
      </c>
      <c r="C5025" s="141" t="s">
        <v>178</v>
      </c>
      <c r="D5025" s="141" t="s">
        <v>5501</v>
      </c>
      <c r="E5025" s="140">
        <v>92.35</v>
      </c>
      <c r="F5025" s="142" t="s">
        <v>5502</v>
      </c>
      <c r="G5025" s="138"/>
    </row>
    <row r="5026" ht="15.75" customHeight="1" spans="1:7">
      <c r="A5026" s="140">
        <v>92849</v>
      </c>
      <c r="B5026" s="141" t="s">
        <v>5632</v>
      </c>
      <c r="C5026" s="141" t="s">
        <v>178</v>
      </c>
      <c r="D5026" s="141" t="s">
        <v>5501</v>
      </c>
      <c r="E5026" s="140">
        <v>177.05</v>
      </c>
      <c r="F5026" s="142" t="s">
        <v>5502</v>
      </c>
      <c r="G5026" s="138"/>
    </row>
    <row r="5027" ht="15.75" customHeight="1" spans="1:7">
      <c r="A5027" s="140">
        <v>92850</v>
      </c>
      <c r="B5027" s="141" t="s">
        <v>5633</v>
      </c>
      <c r="C5027" s="141" t="s">
        <v>178</v>
      </c>
      <c r="D5027" s="141" t="s">
        <v>5501</v>
      </c>
      <c r="E5027" s="140">
        <v>25.16</v>
      </c>
      <c r="F5027" s="142" t="s">
        <v>5502</v>
      </c>
      <c r="G5027" s="138"/>
    </row>
    <row r="5028" ht="15.75" customHeight="1" spans="1:7">
      <c r="A5028" s="140">
        <v>92851</v>
      </c>
      <c r="B5028" s="141" t="s">
        <v>5634</v>
      </c>
      <c r="C5028" s="141" t="s">
        <v>178</v>
      </c>
      <c r="D5028" s="141" t="s">
        <v>5501</v>
      </c>
      <c r="E5028" s="140">
        <v>188.95</v>
      </c>
      <c r="F5028" s="142" t="s">
        <v>5502</v>
      </c>
      <c r="G5028" s="138"/>
    </row>
    <row r="5029" ht="15.75" customHeight="1" spans="1:7">
      <c r="A5029" s="140">
        <v>92852</v>
      </c>
      <c r="B5029" s="141" t="s">
        <v>5635</v>
      </c>
      <c r="C5029" s="141" t="s">
        <v>178</v>
      </c>
      <c r="D5029" s="141" t="s">
        <v>5501</v>
      </c>
      <c r="E5029" s="140">
        <v>33.16</v>
      </c>
      <c r="F5029" s="142" t="s">
        <v>5502</v>
      </c>
      <c r="G5029" s="138"/>
    </row>
    <row r="5030" ht="15.75" customHeight="1" spans="1:7">
      <c r="A5030" s="140">
        <v>92853</v>
      </c>
      <c r="B5030" s="141" t="s">
        <v>5636</v>
      </c>
      <c r="C5030" s="141" t="s">
        <v>178</v>
      </c>
      <c r="D5030" s="141" t="s">
        <v>5501</v>
      </c>
      <c r="E5030" s="140">
        <v>329.82</v>
      </c>
      <c r="F5030" s="142" t="s">
        <v>5502</v>
      </c>
      <c r="G5030" s="138"/>
    </row>
    <row r="5031" ht="15.75" customHeight="1" spans="1:7">
      <c r="A5031" s="140">
        <v>92854</v>
      </c>
      <c r="B5031" s="141" t="s">
        <v>5637</v>
      </c>
      <c r="C5031" s="141" t="s">
        <v>178</v>
      </c>
      <c r="D5031" s="141" t="s">
        <v>5501</v>
      </c>
      <c r="E5031" s="140">
        <v>41.6</v>
      </c>
      <c r="F5031" s="142" t="s">
        <v>5502</v>
      </c>
      <c r="G5031" s="138"/>
    </row>
    <row r="5032" ht="15.75" customHeight="1" spans="1:7">
      <c r="A5032" s="140">
        <v>92855</v>
      </c>
      <c r="B5032" s="141" t="s">
        <v>5638</v>
      </c>
      <c r="C5032" s="141" t="s">
        <v>178</v>
      </c>
      <c r="D5032" s="141" t="s">
        <v>5501</v>
      </c>
      <c r="E5032" s="140">
        <v>404.11</v>
      </c>
      <c r="F5032" s="142" t="s">
        <v>5502</v>
      </c>
      <c r="G5032" s="138"/>
    </row>
    <row r="5033" ht="15.75" customHeight="1" spans="1:7">
      <c r="A5033" s="140">
        <v>92856</v>
      </c>
      <c r="B5033" s="141" t="s">
        <v>5639</v>
      </c>
      <c r="C5033" s="141" t="s">
        <v>178</v>
      </c>
      <c r="D5033" s="141" t="s">
        <v>5501</v>
      </c>
      <c r="E5033" s="140">
        <v>50.45</v>
      </c>
      <c r="F5033" s="142" t="s">
        <v>5502</v>
      </c>
      <c r="G5033" s="138"/>
    </row>
    <row r="5034" ht="15.75" customHeight="1" spans="1:7">
      <c r="A5034" s="140">
        <v>92857</v>
      </c>
      <c r="B5034" s="141" t="s">
        <v>5640</v>
      </c>
      <c r="C5034" s="141" t="s">
        <v>178</v>
      </c>
      <c r="D5034" s="141" t="s">
        <v>5501</v>
      </c>
      <c r="E5034" s="140">
        <v>525.33</v>
      </c>
      <c r="F5034" s="142" t="s">
        <v>5502</v>
      </c>
      <c r="G5034" s="138"/>
    </row>
    <row r="5035" ht="15.75" customHeight="1" spans="1:7">
      <c r="A5035" s="140">
        <v>92858</v>
      </c>
      <c r="B5035" s="141" t="s">
        <v>5641</v>
      </c>
      <c r="C5035" s="141" t="s">
        <v>178</v>
      </c>
      <c r="D5035" s="141" t="s">
        <v>5501</v>
      </c>
      <c r="E5035" s="140">
        <v>63.4</v>
      </c>
      <c r="F5035" s="142" t="s">
        <v>5502</v>
      </c>
      <c r="G5035" s="138"/>
    </row>
    <row r="5036" ht="15.75" customHeight="1" spans="1:7">
      <c r="A5036" s="140">
        <v>92859</v>
      </c>
      <c r="B5036" s="141" t="s">
        <v>5642</v>
      </c>
      <c r="C5036" s="141" t="s">
        <v>178</v>
      </c>
      <c r="D5036" s="141" t="s">
        <v>5501</v>
      </c>
      <c r="E5036" s="140">
        <v>547.54</v>
      </c>
      <c r="F5036" s="142" t="s">
        <v>5502</v>
      </c>
      <c r="G5036" s="138"/>
    </row>
    <row r="5037" ht="15.75" customHeight="1" spans="1:7">
      <c r="A5037" s="140">
        <v>92860</v>
      </c>
      <c r="B5037" s="141" t="s">
        <v>5643</v>
      </c>
      <c r="C5037" s="141" t="s">
        <v>178</v>
      </c>
      <c r="D5037" s="141" t="s">
        <v>5501</v>
      </c>
      <c r="E5037" s="140">
        <v>75.4</v>
      </c>
      <c r="F5037" s="142" t="s">
        <v>5502</v>
      </c>
      <c r="G5037" s="138"/>
    </row>
    <row r="5038" ht="15.75" customHeight="1" spans="1:7">
      <c r="A5038" s="140">
        <v>92861</v>
      </c>
      <c r="B5038" s="141" t="s">
        <v>5644</v>
      </c>
      <c r="C5038" s="141" t="s">
        <v>178</v>
      </c>
      <c r="D5038" s="141" t="s">
        <v>5501</v>
      </c>
      <c r="E5038" s="140">
        <v>802.37</v>
      </c>
      <c r="F5038" s="142" t="s">
        <v>5502</v>
      </c>
      <c r="G5038" s="138"/>
    </row>
    <row r="5039" ht="15.75" customHeight="1" spans="1:7">
      <c r="A5039" s="140">
        <v>92862</v>
      </c>
      <c r="B5039" s="141" t="s">
        <v>5645</v>
      </c>
      <c r="C5039" s="141" t="s">
        <v>178</v>
      </c>
      <c r="D5039" s="141" t="s">
        <v>5501</v>
      </c>
      <c r="E5039" s="140">
        <v>86.48</v>
      </c>
      <c r="F5039" s="142" t="s">
        <v>5502</v>
      </c>
      <c r="G5039" s="138"/>
    </row>
    <row r="5040" ht="15.75" customHeight="1" spans="1:7">
      <c r="A5040" s="140">
        <v>92863</v>
      </c>
      <c r="B5040" s="141" t="s">
        <v>5646</v>
      </c>
      <c r="C5040" s="141" t="s">
        <v>178</v>
      </c>
      <c r="D5040" s="141" t="s">
        <v>5501</v>
      </c>
      <c r="E5040" s="140">
        <v>828.12</v>
      </c>
      <c r="F5040" s="142" t="s">
        <v>5502</v>
      </c>
      <c r="G5040" s="138"/>
    </row>
    <row r="5041" ht="15.75" customHeight="1" spans="1:7">
      <c r="A5041" s="140">
        <v>92864</v>
      </c>
      <c r="B5041" s="141" t="s">
        <v>5647</v>
      </c>
      <c r="C5041" s="141" t="s">
        <v>178</v>
      </c>
      <c r="D5041" s="141" t="s">
        <v>5501</v>
      </c>
      <c r="E5041" s="140">
        <v>102.11</v>
      </c>
      <c r="F5041" s="142" t="s">
        <v>5502</v>
      </c>
      <c r="G5041" s="138"/>
    </row>
    <row r="5042" ht="15.75" customHeight="1" spans="1:7">
      <c r="A5042" s="140">
        <v>92210</v>
      </c>
      <c r="B5042" s="141" t="s">
        <v>471</v>
      </c>
      <c r="C5042" s="141" t="s">
        <v>178</v>
      </c>
      <c r="D5042" s="141" t="s">
        <v>5501</v>
      </c>
      <c r="E5042" s="140">
        <v>129.8</v>
      </c>
      <c r="F5042" s="142" t="s">
        <v>5502</v>
      </c>
      <c r="G5042" s="138"/>
    </row>
    <row r="5043" ht="15.75" customHeight="1" spans="1:7">
      <c r="A5043" s="140">
        <v>92211</v>
      </c>
      <c r="B5043" s="141" t="s">
        <v>5648</v>
      </c>
      <c r="C5043" s="141" t="s">
        <v>178</v>
      </c>
      <c r="D5043" s="141" t="s">
        <v>5501</v>
      </c>
      <c r="E5043" s="140">
        <v>158.35</v>
      </c>
      <c r="F5043" s="142" t="s">
        <v>5502</v>
      </c>
      <c r="G5043" s="138"/>
    </row>
    <row r="5044" ht="15.75" customHeight="1" spans="1:7">
      <c r="A5044" s="140">
        <v>92212</v>
      </c>
      <c r="B5044" s="141" t="s">
        <v>458</v>
      </c>
      <c r="C5044" s="141" t="s">
        <v>178</v>
      </c>
      <c r="D5044" s="141" t="s">
        <v>5501</v>
      </c>
      <c r="E5044" s="140">
        <v>239.32</v>
      </c>
      <c r="F5044" s="142" t="s">
        <v>5502</v>
      </c>
      <c r="G5044" s="138"/>
    </row>
    <row r="5045" ht="15.75" customHeight="1" spans="1:7">
      <c r="A5045" s="140">
        <v>92213</v>
      </c>
      <c r="B5045" s="141" t="s">
        <v>5649</v>
      </c>
      <c r="C5045" s="141" t="s">
        <v>178</v>
      </c>
      <c r="D5045" s="141" t="s">
        <v>5501</v>
      </c>
      <c r="E5045" s="140">
        <v>316.94</v>
      </c>
      <c r="F5045" s="142" t="s">
        <v>5502</v>
      </c>
      <c r="G5045" s="138"/>
    </row>
    <row r="5046" ht="15.75" customHeight="1" spans="1:7">
      <c r="A5046" s="140">
        <v>92214</v>
      </c>
      <c r="B5046" s="141" t="s">
        <v>450</v>
      </c>
      <c r="C5046" s="141" t="s">
        <v>178</v>
      </c>
      <c r="D5046" s="141" t="s">
        <v>5501</v>
      </c>
      <c r="E5046" s="140">
        <v>383.27</v>
      </c>
      <c r="F5046" s="142" t="s">
        <v>5502</v>
      </c>
      <c r="G5046" s="138"/>
    </row>
    <row r="5047" ht="15.75" customHeight="1" spans="1:7">
      <c r="A5047" s="140">
        <v>92215</v>
      </c>
      <c r="B5047" s="141" t="s">
        <v>5650</v>
      </c>
      <c r="C5047" s="141" t="s">
        <v>178</v>
      </c>
      <c r="D5047" s="141" t="s">
        <v>5501</v>
      </c>
      <c r="E5047" s="140">
        <v>440.06</v>
      </c>
      <c r="F5047" s="142" t="s">
        <v>5502</v>
      </c>
      <c r="G5047" s="138"/>
    </row>
    <row r="5048" ht="15.75" customHeight="1" spans="1:7">
      <c r="A5048" s="140">
        <v>92216</v>
      </c>
      <c r="B5048" s="141" t="s">
        <v>5651</v>
      </c>
      <c r="C5048" s="141" t="s">
        <v>178</v>
      </c>
      <c r="D5048" s="141" t="s">
        <v>5501</v>
      </c>
      <c r="E5048" s="140">
        <v>458.09</v>
      </c>
      <c r="F5048" s="142" t="s">
        <v>5502</v>
      </c>
      <c r="G5048" s="138"/>
    </row>
    <row r="5049" ht="15.75" customHeight="1" spans="1:7">
      <c r="A5049" s="140">
        <v>92219</v>
      </c>
      <c r="B5049" s="141" t="s">
        <v>5652</v>
      </c>
      <c r="C5049" s="141" t="s">
        <v>178</v>
      </c>
      <c r="D5049" s="141" t="s">
        <v>5501</v>
      </c>
      <c r="E5049" s="140">
        <v>133.29</v>
      </c>
      <c r="F5049" s="142" t="s">
        <v>5502</v>
      </c>
      <c r="G5049" s="138"/>
    </row>
    <row r="5050" ht="15.75" customHeight="1" spans="1:7">
      <c r="A5050" s="140">
        <v>92220</v>
      </c>
      <c r="B5050" s="141" t="s">
        <v>5653</v>
      </c>
      <c r="C5050" s="141" t="s">
        <v>178</v>
      </c>
      <c r="D5050" s="141" t="s">
        <v>5501</v>
      </c>
      <c r="E5050" s="140">
        <v>162.9</v>
      </c>
      <c r="F5050" s="142" t="s">
        <v>5502</v>
      </c>
      <c r="G5050" s="138"/>
    </row>
    <row r="5051" ht="15.75" customHeight="1" spans="1:7">
      <c r="A5051" s="140">
        <v>92221</v>
      </c>
      <c r="B5051" s="141" t="s">
        <v>5654</v>
      </c>
      <c r="C5051" s="141" t="s">
        <v>178</v>
      </c>
      <c r="D5051" s="141" t="s">
        <v>5501</v>
      </c>
      <c r="E5051" s="140">
        <v>244.89</v>
      </c>
      <c r="F5051" s="142" t="s">
        <v>5502</v>
      </c>
      <c r="G5051" s="138"/>
    </row>
    <row r="5052" ht="15.75" customHeight="1" spans="1:7">
      <c r="A5052" s="140">
        <v>92222</v>
      </c>
      <c r="B5052" s="141" t="s">
        <v>5655</v>
      </c>
      <c r="C5052" s="141" t="s">
        <v>178</v>
      </c>
      <c r="D5052" s="141" t="s">
        <v>5501</v>
      </c>
      <c r="E5052" s="140">
        <v>323.56</v>
      </c>
      <c r="F5052" s="142" t="s">
        <v>5502</v>
      </c>
      <c r="G5052" s="138"/>
    </row>
    <row r="5053" ht="15.75" customHeight="1" spans="1:7">
      <c r="A5053" s="140">
        <v>92223</v>
      </c>
      <c r="B5053" s="141" t="s">
        <v>5656</v>
      </c>
      <c r="C5053" s="141" t="s">
        <v>178</v>
      </c>
      <c r="D5053" s="141" t="s">
        <v>5501</v>
      </c>
      <c r="E5053" s="140">
        <v>390.92</v>
      </c>
      <c r="F5053" s="142" t="s">
        <v>5502</v>
      </c>
      <c r="G5053" s="138"/>
    </row>
    <row r="5054" ht="15.75" customHeight="1" spans="1:7">
      <c r="A5054" s="140">
        <v>92224</v>
      </c>
      <c r="B5054" s="141" t="s">
        <v>5657</v>
      </c>
      <c r="C5054" s="141" t="s">
        <v>178</v>
      </c>
      <c r="D5054" s="141" t="s">
        <v>5501</v>
      </c>
      <c r="E5054" s="140">
        <v>448.78</v>
      </c>
      <c r="F5054" s="142" t="s">
        <v>5502</v>
      </c>
      <c r="G5054" s="138"/>
    </row>
    <row r="5055" ht="15.75" customHeight="1" spans="1:7">
      <c r="A5055" s="140">
        <v>92226</v>
      </c>
      <c r="B5055" s="141" t="s">
        <v>5658</v>
      </c>
      <c r="C5055" s="141" t="s">
        <v>178</v>
      </c>
      <c r="D5055" s="141" t="s">
        <v>5501</v>
      </c>
      <c r="E5055" s="140">
        <v>467.86</v>
      </c>
      <c r="F5055" s="142" t="s">
        <v>5502</v>
      </c>
      <c r="G5055" s="138"/>
    </row>
    <row r="5056" ht="15.75" customHeight="1" spans="1:7">
      <c r="A5056" s="140">
        <v>92808</v>
      </c>
      <c r="B5056" s="141" t="s">
        <v>5659</v>
      </c>
      <c r="C5056" s="141" t="s">
        <v>178</v>
      </c>
      <c r="D5056" s="141" t="s">
        <v>5501</v>
      </c>
      <c r="E5056" s="140">
        <v>24.43</v>
      </c>
      <c r="F5056" s="142" t="s">
        <v>5502</v>
      </c>
      <c r="G5056" s="138"/>
    </row>
    <row r="5057" ht="15.75" customHeight="1" spans="1:7">
      <c r="A5057" s="140">
        <v>92809</v>
      </c>
      <c r="B5057" s="141" t="s">
        <v>5660</v>
      </c>
      <c r="C5057" s="141" t="s">
        <v>178</v>
      </c>
      <c r="D5057" s="141" t="s">
        <v>5501</v>
      </c>
      <c r="E5057" s="140">
        <v>33.99</v>
      </c>
      <c r="F5057" s="142" t="s">
        <v>5502</v>
      </c>
      <c r="G5057" s="138"/>
    </row>
    <row r="5058" ht="15.75" customHeight="1" spans="1:7">
      <c r="A5058" s="140">
        <v>92810</v>
      </c>
      <c r="B5058" s="141" t="s">
        <v>5661</v>
      </c>
      <c r="C5058" s="141" t="s">
        <v>178</v>
      </c>
      <c r="D5058" s="141" t="s">
        <v>5501</v>
      </c>
      <c r="E5058" s="140">
        <v>43.85</v>
      </c>
      <c r="F5058" s="142" t="s">
        <v>5502</v>
      </c>
      <c r="G5058" s="138"/>
    </row>
    <row r="5059" ht="15.75" customHeight="1" spans="1:7">
      <c r="A5059" s="140">
        <v>92811</v>
      </c>
      <c r="B5059" s="141" t="s">
        <v>5662</v>
      </c>
      <c r="C5059" s="141" t="s">
        <v>178</v>
      </c>
      <c r="D5059" s="141" t="s">
        <v>5501</v>
      </c>
      <c r="E5059" s="140">
        <v>53.92</v>
      </c>
      <c r="F5059" s="142" t="s">
        <v>5502</v>
      </c>
      <c r="G5059" s="138"/>
    </row>
    <row r="5060" ht="15.75" customHeight="1" spans="1:7">
      <c r="A5060" s="140">
        <v>92812</v>
      </c>
      <c r="B5060" s="141" t="s">
        <v>5663</v>
      </c>
      <c r="C5060" s="141" t="s">
        <v>178</v>
      </c>
      <c r="D5060" s="141" t="s">
        <v>5501</v>
      </c>
      <c r="E5060" s="140">
        <v>64.24</v>
      </c>
      <c r="F5060" s="142" t="s">
        <v>5502</v>
      </c>
      <c r="G5060" s="138"/>
    </row>
    <row r="5061" ht="15.75" customHeight="1" spans="1:7">
      <c r="A5061" s="140">
        <v>92813</v>
      </c>
      <c r="B5061" s="141" t="s">
        <v>5664</v>
      </c>
      <c r="C5061" s="141" t="s">
        <v>178</v>
      </c>
      <c r="D5061" s="141" t="s">
        <v>5501</v>
      </c>
      <c r="E5061" s="140">
        <v>74.8</v>
      </c>
      <c r="F5061" s="142" t="s">
        <v>5502</v>
      </c>
      <c r="G5061" s="138"/>
    </row>
    <row r="5062" ht="15.75" customHeight="1" spans="1:7">
      <c r="A5062" s="140">
        <v>92814</v>
      </c>
      <c r="B5062" s="141" t="s">
        <v>5665</v>
      </c>
      <c r="C5062" s="141" t="s">
        <v>178</v>
      </c>
      <c r="D5062" s="141" t="s">
        <v>5501</v>
      </c>
      <c r="E5062" s="140">
        <v>85.63</v>
      </c>
      <c r="F5062" s="142" t="s">
        <v>5502</v>
      </c>
      <c r="G5062" s="138"/>
    </row>
    <row r="5063" ht="15.75" customHeight="1" spans="1:7">
      <c r="A5063" s="140">
        <v>92815</v>
      </c>
      <c r="B5063" s="141" t="s">
        <v>5666</v>
      </c>
      <c r="C5063" s="141" t="s">
        <v>178</v>
      </c>
      <c r="D5063" s="141" t="s">
        <v>5501</v>
      </c>
      <c r="E5063" s="140">
        <v>96.65</v>
      </c>
      <c r="F5063" s="142" t="s">
        <v>5502</v>
      </c>
      <c r="G5063" s="138"/>
    </row>
    <row r="5064" ht="15.75" customHeight="1" spans="1:7">
      <c r="A5064" s="140">
        <v>92816</v>
      </c>
      <c r="B5064" s="141" t="s">
        <v>5667</v>
      </c>
      <c r="C5064" s="141" t="s">
        <v>178</v>
      </c>
      <c r="D5064" s="141" t="s">
        <v>5501</v>
      </c>
      <c r="E5064" s="140">
        <v>659.28</v>
      </c>
      <c r="F5064" s="142" t="s">
        <v>5502</v>
      </c>
      <c r="G5064" s="138"/>
    </row>
    <row r="5065" ht="15.75" customHeight="1" spans="1:7">
      <c r="A5065" s="140">
        <v>92817</v>
      </c>
      <c r="B5065" s="141" t="s">
        <v>5668</v>
      </c>
      <c r="C5065" s="141" t="s">
        <v>178</v>
      </c>
      <c r="D5065" s="141" t="s">
        <v>5501</v>
      </c>
      <c r="E5065" s="140">
        <v>119.45</v>
      </c>
      <c r="F5065" s="142" t="s">
        <v>5502</v>
      </c>
      <c r="G5065" s="138"/>
    </row>
    <row r="5066" ht="15.75" customHeight="1" spans="1:7">
      <c r="A5066" s="140">
        <v>92818</v>
      </c>
      <c r="B5066" s="141" t="s">
        <v>5669</v>
      </c>
      <c r="C5066" s="141" t="s">
        <v>178</v>
      </c>
      <c r="D5066" s="141" t="s">
        <v>5501</v>
      </c>
      <c r="E5066" s="140">
        <v>937.52</v>
      </c>
      <c r="F5066" s="142" t="s">
        <v>5502</v>
      </c>
      <c r="G5066" s="138"/>
    </row>
    <row r="5067" ht="15.75" customHeight="1" spans="1:7">
      <c r="A5067" s="140">
        <v>92819</v>
      </c>
      <c r="B5067" s="141" t="s">
        <v>5670</v>
      </c>
      <c r="C5067" s="141" t="s">
        <v>178</v>
      </c>
      <c r="D5067" s="141" t="s">
        <v>5501</v>
      </c>
      <c r="E5067" s="140">
        <v>155.43</v>
      </c>
      <c r="F5067" s="142" t="s">
        <v>5502</v>
      </c>
      <c r="G5067" s="138"/>
    </row>
    <row r="5068" ht="15.75" customHeight="1" spans="1:7">
      <c r="A5068" s="140">
        <v>92820</v>
      </c>
      <c r="B5068" s="141" t="s">
        <v>5671</v>
      </c>
      <c r="C5068" s="141" t="s">
        <v>178</v>
      </c>
      <c r="D5068" s="141" t="s">
        <v>5501</v>
      </c>
      <c r="E5068" s="140">
        <v>26.9</v>
      </c>
      <c r="F5068" s="142" t="s">
        <v>5502</v>
      </c>
      <c r="G5068" s="138"/>
    </row>
    <row r="5069" ht="15.75" customHeight="1" spans="1:7">
      <c r="A5069" s="140">
        <v>92821</v>
      </c>
      <c r="B5069" s="141" t="s">
        <v>5672</v>
      </c>
      <c r="C5069" s="141" t="s">
        <v>178</v>
      </c>
      <c r="D5069" s="141" t="s">
        <v>5501</v>
      </c>
      <c r="E5069" s="140">
        <v>37.48</v>
      </c>
      <c r="F5069" s="142" t="s">
        <v>5502</v>
      </c>
      <c r="G5069" s="138"/>
    </row>
    <row r="5070" ht="15.75" customHeight="1" spans="1:7">
      <c r="A5070" s="140">
        <v>92822</v>
      </c>
      <c r="B5070" s="141" t="s">
        <v>5673</v>
      </c>
      <c r="C5070" s="141" t="s">
        <v>178</v>
      </c>
      <c r="D5070" s="141" t="s">
        <v>5501</v>
      </c>
      <c r="E5070" s="140">
        <v>48.4</v>
      </c>
      <c r="F5070" s="142" t="s">
        <v>5502</v>
      </c>
      <c r="G5070" s="138"/>
    </row>
    <row r="5071" ht="15.75" customHeight="1" spans="1:7">
      <c r="A5071" s="140">
        <v>92824</v>
      </c>
      <c r="B5071" s="141" t="s">
        <v>5674</v>
      </c>
      <c r="C5071" s="141" t="s">
        <v>178</v>
      </c>
      <c r="D5071" s="141" t="s">
        <v>5501</v>
      </c>
      <c r="E5071" s="140">
        <v>59.49</v>
      </c>
      <c r="F5071" s="142" t="s">
        <v>5502</v>
      </c>
      <c r="G5071" s="138"/>
    </row>
    <row r="5072" ht="15.75" customHeight="1" spans="1:7">
      <c r="A5072" s="140">
        <v>92825</v>
      </c>
      <c r="B5072" s="141" t="s">
        <v>5675</v>
      </c>
      <c r="C5072" s="141" t="s">
        <v>178</v>
      </c>
      <c r="D5072" s="141" t="s">
        <v>5501</v>
      </c>
      <c r="E5072" s="140">
        <v>70.86</v>
      </c>
      <c r="F5072" s="142" t="s">
        <v>5502</v>
      </c>
      <c r="G5072" s="138"/>
    </row>
    <row r="5073" ht="15.75" customHeight="1" spans="1:7">
      <c r="A5073" s="140">
        <v>92826</v>
      </c>
      <c r="B5073" s="141" t="s">
        <v>5676</v>
      </c>
      <c r="C5073" s="141" t="s">
        <v>178</v>
      </c>
      <c r="D5073" s="141" t="s">
        <v>5501</v>
      </c>
      <c r="E5073" s="140">
        <v>82.45</v>
      </c>
      <c r="F5073" s="142" t="s">
        <v>5502</v>
      </c>
      <c r="G5073" s="138"/>
    </row>
    <row r="5074" ht="15.75" customHeight="1" spans="1:7">
      <c r="A5074" s="140">
        <v>92827</v>
      </c>
      <c r="B5074" s="141" t="s">
        <v>5677</v>
      </c>
      <c r="C5074" s="141" t="s">
        <v>178</v>
      </c>
      <c r="D5074" s="141" t="s">
        <v>5501</v>
      </c>
      <c r="E5074" s="140">
        <v>94.35</v>
      </c>
      <c r="F5074" s="142" t="s">
        <v>5502</v>
      </c>
      <c r="G5074" s="138"/>
    </row>
    <row r="5075" ht="15.75" customHeight="1" spans="1:7">
      <c r="A5075" s="140">
        <v>92828</v>
      </c>
      <c r="B5075" s="141" t="s">
        <v>5678</v>
      </c>
      <c r="C5075" s="141" t="s">
        <v>178</v>
      </c>
      <c r="D5075" s="141" t="s">
        <v>5501</v>
      </c>
      <c r="E5075" s="140">
        <v>106.42</v>
      </c>
      <c r="F5075" s="142" t="s">
        <v>5502</v>
      </c>
      <c r="G5075" s="138"/>
    </row>
    <row r="5076" ht="15.75" customHeight="1" spans="1:7">
      <c r="A5076" s="140">
        <v>92829</v>
      </c>
      <c r="B5076" s="141" t="s">
        <v>5679</v>
      </c>
      <c r="C5076" s="141" t="s">
        <v>178</v>
      </c>
      <c r="D5076" s="141" t="s">
        <v>5501</v>
      </c>
      <c r="E5076" s="140">
        <v>671.13</v>
      </c>
      <c r="F5076" s="142" t="s">
        <v>5502</v>
      </c>
      <c r="G5076" s="138"/>
    </row>
    <row r="5077" ht="15.75" customHeight="1" spans="1:7">
      <c r="A5077" s="140">
        <v>92830</v>
      </c>
      <c r="B5077" s="141" t="s">
        <v>5680</v>
      </c>
      <c r="C5077" s="141" t="s">
        <v>178</v>
      </c>
      <c r="D5077" s="141" t="s">
        <v>5501</v>
      </c>
      <c r="E5077" s="140">
        <v>131.3</v>
      </c>
      <c r="F5077" s="142" t="s">
        <v>5502</v>
      </c>
      <c r="G5077" s="138"/>
    </row>
    <row r="5078" ht="15.75" customHeight="1" spans="1:7">
      <c r="A5078" s="140">
        <v>92831</v>
      </c>
      <c r="B5078" s="141" t="s">
        <v>5681</v>
      </c>
      <c r="C5078" s="141" t="s">
        <v>178</v>
      </c>
      <c r="D5078" s="141" t="s">
        <v>5501</v>
      </c>
      <c r="E5078" s="140">
        <v>952.51</v>
      </c>
      <c r="F5078" s="142" t="s">
        <v>5502</v>
      </c>
      <c r="G5078" s="138"/>
    </row>
    <row r="5079" ht="15.75" customHeight="1" spans="1:7">
      <c r="A5079" s="140">
        <v>92832</v>
      </c>
      <c r="B5079" s="141" t="s">
        <v>5682</v>
      </c>
      <c r="C5079" s="141" t="s">
        <v>178</v>
      </c>
      <c r="D5079" s="141" t="s">
        <v>5501</v>
      </c>
      <c r="E5079" s="140">
        <v>170.42</v>
      </c>
      <c r="F5079" s="142" t="s">
        <v>5502</v>
      </c>
      <c r="G5079" s="138"/>
    </row>
    <row r="5080" ht="15.75" customHeight="1" spans="1:7">
      <c r="A5080" s="140">
        <v>95565</v>
      </c>
      <c r="B5080" s="141" t="s">
        <v>5683</v>
      </c>
      <c r="C5080" s="141" t="s">
        <v>178</v>
      </c>
      <c r="D5080" s="141" t="s">
        <v>5501</v>
      </c>
      <c r="E5080" s="140">
        <v>109.33</v>
      </c>
      <c r="F5080" s="142" t="s">
        <v>5502</v>
      </c>
      <c r="G5080" s="138"/>
    </row>
    <row r="5081" ht="15.75" customHeight="1" spans="1:7">
      <c r="A5081" s="140">
        <v>95566</v>
      </c>
      <c r="B5081" s="141" t="s">
        <v>5684</v>
      </c>
      <c r="C5081" s="141" t="s">
        <v>178</v>
      </c>
      <c r="D5081" s="141" t="s">
        <v>5501</v>
      </c>
      <c r="E5081" s="140">
        <v>111.8</v>
      </c>
      <c r="F5081" s="142" t="s">
        <v>5502</v>
      </c>
      <c r="G5081" s="138"/>
    </row>
    <row r="5082" ht="15.75" customHeight="1" spans="1:7">
      <c r="A5082" s="140">
        <v>95567</v>
      </c>
      <c r="B5082" s="141" t="s">
        <v>5685</v>
      </c>
      <c r="C5082" s="141" t="s">
        <v>178</v>
      </c>
      <c r="D5082" s="141" t="s">
        <v>5686</v>
      </c>
      <c r="E5082" s="140">
        <v>88.29</v>
      </c>
      <c r="F5082" s="142" t="s">
        <v>5502</v>
      </c>
      <c r="G5082" s="138"/>
    </row>
    <row r="5083" ht="15.75" customHeight="1" spans="1:7">
      <c r="A5083" s="140">
        <v>95568</v>
      </c>
      <c r="B5083" s="141" t="s">
        <v>467</v>
      </c>
      <c r="C5083" s="141" t="s">
        <v>178</v>
      </c>
      <c r="D5083" s="141" t="s">
        <v>5686</v>
      </c>
      <c r="E5083" s="140">
        <v>109.44</v>
      </c>
      <c r="F5083" s="142" t="s">
        <v>5502</v>
      </c>
      <c r="G5083" s="138"/>
    </row>
    <row r="5084" ht="15.75" customHeight="1" spans="1:7">
      <c r="A5084" s="140">
        <v>95569</v>
      </c>
      <c r="B5084" s="141" t="s">
        <v>5687</v>
      </c>
      <c r="C5084" s="141" t="s">
        <v>178</v>
      </c>
      <c r="D5084" s="141" t="s">
        <v>5686</v>
      </c>
      <c r="E5084" s="140">
        <v>156.16</v>
      </c>
      <c r="F5084" s="142" t="s">
        <v>5502</v>
      </c>
      <c r="G5084" s="138"/>
    </row>
    <row r="5085" ht="15.75" customHeight="1" spans="1:7">
      <c r="A5085" s="140">
        <v>95570</v>
      </c>
      <c r="B5085" s="141" t="s">
        <v>5688</v>
      </c>
      <c r="C5085" s="141" t="s">
        <v>178</v>
      </c>
      <c r="D5085" s="141" t="s">
        <v>5686</v>
      </c>
      <c r="E5085" s="140">
        <v>90.76</v>
      </c>
      <c r="F5085" s="142" t="s">
        <v>5502</v>
      </c>
      <c r="G5085" s="138"/>
    </row>
    <row r="5086" ht="15.75" customHeight="1" spans="1:7">
      <c r="A5086" s="140">
        <v>95571</v>
      </c>
      <c r="B5086" s="141" t="s">
        <v>5689</v>
      </c>
      <c r="C5086" s="141" t="s">
        <v>178</v>
      </c>
      <c r="D5086" s="141" t="s">
        <v>5686</v>
      </c>
      <c r="E5086" s="140">
        <v>112.93</v>
      </c>
      <c r="F5086" s="142" t="s">
        <v>5502</v>
      </c>
      <c r="G5086" s="138"/>
    </row>
    <row r="5087" ht="15.75" customHeight="1" spans="1:7">
      <c r="A5087" s="140">
        <v>95572</v>
      </c>
      <c r="B5087" s="141" t="s">
        <v>5690</v>
      </c>
      <c r="C5087" s="141" t="s">
        <v>178</v>
      </c>
      <c r="D5087" s="141" t="s">
        <v>5686</v>
      </c>
      <c r="E5087" s="140">
        <v>160.71</v>
      </c>
      <c r="F5087" s="142" t="s">
        <v>5502</v>
      </c>
      <c r="G5087" s="138"/>
    </row>
    <row r="5088" ht="15.75" customHeight="1" spans="1:7">
      <c r="A5088" s="140">
        <v>97127</v>
      </c>
      <c r="B5088" s="141" t="s">
        <v>5691</v>
      </c>
      <c r="C5088" s="141" t="s">
        <v>178</v>
      </c>
      <c r="D5088" s="141" t="s">
        <v>5501</v>
      </c>
      <c r="E5088" s="140">
        <v>4.82</v>
      </c>
      <c r="F5088" s="142" t="s">
        <v>5502</v>
      </c>
      <c r="G5088" s="138"/>
    </row>
    <row r="5089" ht="15.75" customHeight="1" spans="1:7">
      <c r="A5089" s="140">
        <v>97128</v>
      </c>
      <c r="B5089" s="141" t="s">
        <v>5692</v>
      </c>
      <c r="C5089" s="141" t="s">
        <v>178</v>
      </c>
      <c r="D5089" s="141" t="s">
        <v>5501</v>
      </c>
      <c r="E5089" s="140">
        <v>10.61</v>
      </c>
      <c r="F5089" s="142" t="s">
        <v>5502</v>
      </c>
      <c r="G5089" s="138"/>
    </row>
    <row r="5090" ht="15.75" customHeight="1" spans="1:7">
      <c r="A5090" s="140">
        <v>97129</v>
      </c>
      <c r="B5090" s="141" t="s">
        <v>5693</v>
      </c>
      <c r="C5090" s="141" t="s">
        <v>178</v>
      </c>
      <c r="D5090" s="141" t="s">
        <v>5501</v>
      </c>
      <c r="E5090" s="140">
        <v>13.05</v>
      </c>
      <c r="F5090" s="142" t="s">
        <v>5502</v>
      </c>
      <c r="G5090" s="138"/>
    </row>
    <row r="5091" ht="15.75" customHeight="1" spans="1:7">
      <c r="A5091" s="140">
        <v>97130</v>
      </c>
      <c r="B5091" s="141" t="s">
        <v>5694</v>
      </c>
      <c r="C5091" s="141" t="s">
        <v>178</v>
      </c>
      <c r="D5091" s="141" t="s">
        <v>5501</v>
      </c>
      <c r="E5091" s="140">
        <v>15.49</v>
      </c>
      <c r="F5091" s="142" t="s">
        <v>5502</v>
      </c>
      <c r="G5091" s="138"/>
    </row>
    <row r="5092" ht="15.75" customHeight="1" spans="1:7">
      <c r="A5092" s="140">
        <v>97131</v>
      </c>
      <c r="B5092" s="141" t="s">
        <v>5695</v>
      </c>
      <c r="C5092" s="141" t="s">
        <v>178</v>
      </c>
      <c r="D5092" s="141" t="s">
        <v>5501</v>
      </c>
      <c r="E5092" s="140">
        <v>17.92</v>
      </c>
      <c r="F5092" s="142" t="s">
        <v>5502</v>
      </c>
      <c r="G5092" s="138"/>
    </row>
    <row r="5093" ht="15.75" customHeight="1" spans="1:7">
      <c r="A5093" s="140">
        <v>97132</v>
      </c>
      <c r="B5093" s="141" t="s">
        <v>5696</v>
      </c>
      <c r="C5093" s="141" t="s">
        <v>178</v>
      </c>
      <c r="D5093" s="141" t="s">
        <v>5501</v>
      </c>
      <c r="E5093" s="140">
        <v>20.33</v>
      </c>
      <c r="F5093" s="142" t="s">
        <v>5502</v>
      </c>
      <c r="G5093" s="138"/>
    </row>
    <row r="5094" ht="15.75" customHeight="1" spans="1:7">
      <c r="A5094" s="140">
        <v>97133</v>
      </c>
      <c r="B5094" s="141" t="s">
        <v>5697</v>
      </c>
      <c r="C5094" s="141" t="s">
        <v>178</v>
      </c>
      <c r="D5094" s="141" t="s">
        <v>5501</v>
      </c>
      <c r="E5094" s="140">
        <v>25.22</v>
      </c>
      <c r="F5094" s="142" t="s">
        <v>5502</v>
      </c>
      <c r="G5094" s="138"/>
    </row>
    <row r="5095" ht="15.75" customHeight="1" spans="1:7">
      <c r="A5095" s="140">
        <v>97134</v>
      </c>
      <c r="B5095" s="141" t="s">
        <v>5698</v>
      </c>
      <c r="C5095" s="141" t="s">
        <v>178</v>
      </c>
      <c r="D5095" s="141" t="s">
        <v>5501</v>
      </c>
      <c r="E5095" s="140">
        <v>2.19</v>
      </c>
      <c r="F5095" s="142" t="s">
        <v>5502</v>
      </c>
      <c r="G5095" s="138"/>
    </row>
    <row r="5096" ht="15.75" customHeight="1" spans="1:7">
      <c r="A5096" s="140">
        <v>97135</v>
      </c>
      <c r="B5096" s="141" t="s">
        <v>5699</v>
      </c>
      <c r="C5096" s="141" t="s">
        <v>178</v>
      </c>
      <c r="D5096" s="141" t="s">
        <v>5501</v>
      </c>
      <c r="E5096" s="140">
        <v>5.4</v>
      </c>
      <c r="F5096" s="142" t="s">
        <v>5502</v>
      </c>
      <c r="G5096" s="138"/>
    </row>
    <row r="5097" ht="15.75" customHeight="1" spans="1:7">
      <c r="A5097" s="140">
        <v>97136</v>
      </c>
      <c r="B5097" s="141" t="s">
        <v>5700</v>
      </c>
      <c r="C5097" s="141" t="s">
        <v>178</v>
      </c>
      <c r="D5097" s="141" t="s">
        <v>5501</v>
      </c>
      <c r="E5097" s="140">
        <v>6.64</v>
      </c>
      <c r="F5097" s="142" t="s">
        <v>5502</v>
      </c>
      <c r="G5097" s="138"/>
    </row>
    <row r="5098" ht="15.75" customHeight="1" spans="1:7">
      <c r="A5098" s="140">
        <v>97137</v>
      </c>
      <c r="B5098" s="141" t="s">
        <v>5701</v>
      </c>
      <c r="C5098" s="141" t="s">
        <v>178</v>
      </c>
      <c r="D5098" s="141" t="s">
        <v>5501</v>
      </c>
      <c r="E5098" s="140">
        <v>7.9</v>
      </c>
      <c r="F5098" s="142" t="s">
        <v>5502</v>
      </c>
      <c r="G5098" s="138"/>
    </row>
    <row r="5099" ht="15.75" customHeight="1" spans="1:7">
      <c r="A5099" s="140">
        <v>97138</v>
      </c>
      <c r="B5099" s="141" t="s">
        <v>5702</v>
      </c>
      <c r="C5099" s="141" t="s">
        <v>178</v>
      </c>
      <c r="D5099" s="141" t="s">
        <v>5501</v>
      </c>
      <c r="E5099" s="140">
        <v>9.14</v>
      </c>
      <c r="F5099" s="142" t="s">
        <v>5502</v>
      </c>
      <c r="G5099" s="138"/>
    </row>
    <row r="5100" ht="15.75" customHeight="1" spans="1:7">
      <c r="A5100" s="140">
        <v>97139</v>
      </c>
      <c r="B5100" s="141" t="s">
        <v>5703</v>
      </c>
      <c r="C5100" s="141" t="s">
        <v>178</v>
      </c>
      <c r="D5100" s="141" t="s">
        <v>5501</v>
      </c>
      <c r="E5100" s="140">
        <v>10.36</v>
      </c>
      <c r="F5100" s="142" t="s">
        <v>5502</v>
      </c>
      <c r="G5100" s="138"/>
    </row>
    <row r="5101" ht="15.75" customHeight="1" spans="1:7">
      <c r="A5101" s="140">
        <v>97140</v>
      </c>
      <c r="B5101" s="141" t="s">
        <v>5704</v>
      </c>
      <c r="C5101" s="141" t="s">
        <v>178</v>
      </c>
      <c r="D5101" s="141" t="s">
        <v>5501</v>
      </c>
      <c r="E5101" s="140">
        <v>12.86</v>
      </c>
      <c r="F5101" s="142" t="s">
        <v>5502</v>
      </c>
      <c r="G5101" s="138"/>
    </row>
    <row r="5102" ht="15.75" customHeight="1" spans="1:7">
      <c r="A5102" s="140">
        <v>103089</v>
      </c>
      <c r="B5102" s="141" t="s">
        <v>5705</v>
      </c>
      <c r="C5102" s="141" t="s">
        <v>178</v>
      </c>
      <c r="D5102" s="141" t="s">
        <v>5686</v>
      </c>
      <c r="E5102" s="140">
        <v>11.12</v>
      </c>
      <c r="F5102" s="142" t="s">
        <v>5502</v>
      </c>
      <c r="G5102" s="138"/>
    </row>
    <row r="5103" ht="15.75" customHeight="1" spans="1:7">
      <c r="A5103" s="140">
        <v>103090</v>
      </c>
      <c r="B5103" s="141" t="s">
        <v>5706</v>
      </c>
      <c r="C5103" s="141" t="s">
        <v>178</v>
      </c>
      <c r="D5103" s="141" t="s">
        <v>5686</v>
      </c>
      <c r="E5103" s="140">
        <v>13.27</v>
      </c>
      <c r="F5103" s="142" t="s">
        <v>5502</v>
      </c>
      <c r="G5103" s="138"/>
    </row>
    <row r="5104" ht="15.75" customHeight="1" spans="1:7">
      <c r="A5104" s="140">
        <v>103091</v>
      </c>
      <c r="B5104" s="141" t="s">
        <v>5707</v>
      </c>
      <c r="C5104" s="141" t="s">
        <v>178</v>
      </c>
      <c r="D5104" s="141" t="s">
        <v>5686</v>
      </c>
      <c r="E5104" s="140">
        <v>18.64</v>
      </c>
      <c r="F5104" s="142" t="s">
        <v>5502</v>
      </c>
      <c r="G5104" s="138"/>
    </row>
    <row r="5105" ht="15.75" customHeight="1" spans="1:7">
      <c r="A5105" s="140">
        <v>103092</v>
      </c>
      <c r="B5105" s="141" t="s">
        <v>5708</v>
      </c>
      <c r="C5105" s="141" t="s">
        <v>178</v>
      </c>
      <c r="D5105" s="141" t="s">
        <v>5686</v>
      </c>
      <c r="E5105" s="140">
        <v>24.01</v>
      </c>
      <c r="F5105" s="142" t="s">
        <v>5502</v>
      </c>
      <c r="G5105" s="138"/>
    </row>
    <row r="5106" ht="15.75" customHeight="1" spans="1:7">
      <c r="A5106" s="140">
        <v>103093</v>
      </c>
      <c r="B5106" s="141" t="s">
        <v>5709</v>
      </c>
      <c r="C5106" s="141" t="s">
        <v>178</v>
      </c>
      <c r="D5106" s="141" t="s">
        <v>5686</v>
      </c>
      <c r="E5106" s="140">
        <v>36.7</v>
      </c>
      <c r="F5106" s="142" t="s">
        <v>5502</v>
      </c>
      <c r="G5106" s="138"/>
    </row>
    <row r="5107" ht="15.75" customHeight="1" spans="1:7">
      <c r="A5107" s="140">
        <v>103094</v>
      </c>
      <c r="B5107" s="141" t="s">
        <v>5710</v>
      </c>
      <c r="C5107" s="141" t="s">
        <v>178</v>
      </c>
      <c r="D5107" s="141" t="s">
        <v>5686</v>
      </c>
      <c r="E5107" s="140">
        <v>42.11</v>
      </c>
      <c r="F5107" s="142" t="s">
        <v>5502</v>
      </c>
      <c r="G5107" s="138"/>
    </row>
    <row r="5108" ht="15.75" customHeight="1" spans="1:7">
      <c r="A5108" s="140">
        <v>103095</v>
      </c>
      <c r="B5108" s="141" t="s">
        <v>5711</v>
      </c>
      <c r="C5108" s="141" t="s">
        <v>178</v>
      </c>
      <c r="D5108" s="141" t="s">
        <v>5686</v>
      </c>
      <c r="E5108" s="140">
        <v>54.78</v>
      </c>
      <c r="F5108" s="142" t="s">
        <v>5502</v>
      </c>
      <c r="G5108" s="138"/>
    </row>
    <row r="5109" ht="15.75" customHeight="1" spans="1:7">
      <c r="A5109" s="140">
        <v>103096</v>
      </c>
      <c r="B5109" s="141" t="s">
        <v>5712</v>
      </c>
      <c r="C5109" s="141" t="s">
        <v>178</v>
      </c>
      <c r="D5109" s="141" t="s">
        <v>5686</v>
      </c>
      <c r="E5109" s="140">
        <v>60.17</v>
      </c>
      <c r="F5109" s="142" t="s">
        <v>5502</v>
      </c>
      <c r="G5109" s="138"/>
    </row>
    <row r="5110" ht="15.75" customHeight="1" spans="1:7">
      <c r="A5110" s="140">
        <v>103097</v>
      </c>
      <c r="B5110" s="141" t="s">
        <v>5713</v>
      </c>
      <c r="C5110" s="141" t="s">
        <v>178</v>
      </c>
      <c r="D5110" s="141" t="s">
        <v>5686</v>
      </c>
      <c r="E5110" s="140">
        <v>72.86</v>
      </c>
      <c r="F5110" s="142" t="s">
        <v>5502</v>
      </c>
      <c r="G5110" s="138"/>
    </row>
    <row r="5111" ht="15.75" customHeight="1" spans="1:7">
      <c r="A5111" s="140">
        <v>103098</v>
      </c>
      <c r="B5111" s="141" t="s">
        <v>5714</v>
      </c>
      <c r="C5111" s="141" t="s">
        <v>178</v>
      </c>
      <c r="D5111" s="141" t="s">
        <v>5686</v>
      </c>
      <c r="E5111" s="140">
        <v>78.25</v>
      </c>
      <c r="F5111" s="142" t="s">
        <v>5502</v>
      </c>
      <c r="G5111" s="138"/>
    </row>
    <row r="5112" ht="15.75" customHeight="1" spans="1:7">
      <c r="A5112" s="140">
        <v>103099</v>
      </c>
      <c r="B5112" s="141" t="s">
        <v>5715</v>
      </c>
      <c r="C5112" s="141" t="s">
        <v>178</v>
      </c>
      <c r="D5112" s="141" t="s">
        <v>5686</v>
      </c>
      <c r="E5112" s="140">
        <v>89</v>
      </c>
      <c r="F5112" s="142" t="s">
        <v>5502</v>
      </c>
      <c r="G5112" s="138"/>
    </row>
    <row r="5113" ht="15.75" customHeight="1" spans="1:7">
      <c r="A5113" s="140">
        <v>103100</v>
      </c>
      <c r="B5113" s="141" t="s">
        <v>5716</v>
      </c>
      <c r="C5113" s="141" t="s">
        <v>178</v>
      </c>
      <c r="D5113" s="141" t="s">
        <v>5686</v>
      </c>
      <c r="E5113" s="140">
        <v>94.95</v>
      </c>
      <c r="F5113" s="142" t="s">
        <v>5502</v>
      </c>
      <c r="G5113" s="138"/>
    </row>
    <row r="5114" ht="15.75" customHeight="1" spans="1:7">
      <c r="A5114" s="140">
        <v>103101</v>
      </c>
      <c r="B5114" s="141" t="s">
        <v>5717</v>
      </c>
      <c r="C5114" s="141" t="s">
        <v>178</v>
      </c>
      <c r="D5114" s="141" t="s">
        <v>5686</v>
      </c>
      <c r="E5114" s="140">
        <v>104.55</v>
      </c>
      <c r="F5114" s="142" t="s">
        <v>5502</v>
      </c>
      <c r="G5114" s="138"/>
    </row>
    <row r="5115" ht="15.75" customHeight="1" spans="1:7">
      <c r="A5115" s="140">
        <v>103102</v>
      </c>
      <c r="B5115" s="141" t="s">
        <v>5718</v>
      </c>
      <c r="C5115" s="141" t="s">
        <v>178</v>
      </c>
      <c r="D5115" s="141" t="s">
        <v>5686</v>
      </c>
      <c r="E5115" s="140">
        <v>120.41</v>
      </c>
      <c r="F5115" s="142" t="s">
        <v>5502</v>
      </c>
      <c r="G5115" s="138"/>
    </row>
    <row r="5116" ht="15.75" customHeight="1" spans="1:7">
      <c r="A5116" s="140">
        <v>103103</v>
      </c>
      <c r="B5116" s="141" t="s">
        <v>5719</v>
      </c>
      <c r="C5116" s="141" t="s">
        <v>178</v>
      </c>
      <c r="D5116" s="141" t="s">
        <v>5686</v>
      </c>
      <c r="E5116" s="140">
        <v>130.02</v>
      </c>
      <c r="F5116" s="142" t="s">
        <v>5502</v>
      </c>
      <c r="G5116" s="138"/>
    </row>
    <row r="5117" ht="15.75" customHeight="1" spans="1:7">
      <c r="A5117" s="140">
        <v>103104</v>
      </c>
      <c r="B5117" s="141" t="s">
        <v>5720</v>
      </c>
      <c r="C5117" s="141" t="s">
        <v>178</v>
      </c>
      <c r="D5117" s="141" t="s">
        <v>5686</v>
      </c>
      <c r="E5117" s="140">
        <v>155.5</v>
      </c>
      <c r="F5117" s="142" t="s">
        <v>5502</v>
      </c>
      <c r="G5117" s="138"/>
    </row>
    <row r="5118" ht="15.75" customHeight="1" spans="1:7">
      <c r="A5118" s="140">
        <v>103105</v>
      </c>
      <c r="B5118" s="141" t="s">
        <v>5721</v>
      </c>
      <c r="C5118" s="141" t="s">
        <v>448</v>
      </c>
      <c r="D5118" s="141" t="s">
        <v>5686</v>
      </c>
      <c r="E5118" s="140">
        <v>47.18</v>
      </c>
      <c r="F5118" s="142" t="s">
        <v>5502</v>
      </c>
      <c r="G5118" s="138"/>
    </row>
    <row r="5119" ht="15.75" customHeight="1" spans="1:7">
      <c r="A5119" s="140">
        <v>103106</v>
      </c>
      <c r="B5119" s="141" t="s">
        <v>5722</v>
      </c>
      <c r="C5119" s="141" t="s">
        <v>448</v>
      </c>
      <c r="D5119" s="141" t="s">
        <v>5686</v>
      </c>
      <c r="E5119" s="140">
        <v>56.21</v>
      </c>
      <c r="F5119" s="142" t="s">
        <v>5502</v>
      </c>
      <c r="G5119" s="138"/>
    </row>
    <row r="5120" ht="15.75" customHeight="1" spans="1:7">
      <c r="A5120" s="140">
        <v>103107</v>
      </c>
      <c r="B5120" s="141" t="s">
        <v>5723</v>
      </c>
      <c r="C5120" s="141" t="s">
        <v>448</v>
      </c>
      <c r="D5120" s="141" t="s">
        <v>5686</v>
      </c>
      <c r="E5120" s="140">
        <v>78.79</v>
      </c>
      <c r="F5120" s="142" t="s">
        <v>5502</v>
      </c>
      <c r="G5120" s="138"/>
    </row>
    <row r="5121" ht="15.75" customHeight="1" spans="1:7">
      <c r="A5121" s="140">
        <v>103108</v>
      </c>
      <c r="B5121" s="141" t="s">
        <v>5724</v>
      </c>
      <c r="C5121" s="141" t="s">
        <v>448</v>
      </c>
      <c r="D5121" s="141" t="s">
        <v>5686</v>
      </c>
      <c r="E5121" s="140">
        <v>101.37</v>
      </c>
      <c r="F5121" s="142" t="s">
        <v>5502</v>
      </c>
      <c r="G5121" s="138"/>
    </row>
    <row r="5122" ht="15.75" customHeight="1" spans="1:7">
      <c r="A5122" s="140">
        <v>103109</v>
      </c>
      <c r="B5122" s="141" t="s">
        <v>5725</v>
      </c>
      <c r="C5122" s="141" t="s">
        <v>448</v>
      </c>
      <c r="D5122" s="141" t="s">
        <v>5686</v>
      </c>
      <c r="E5122" s="140">
        <v>166.36</v>
      </c>
      <c r="F5122" s="142" t="s">
        <v>5502</v>
      </c>
      <c r="G5122" s="138"/>
    </row>
    <row r="5123" ht="15.75" customHeight="1" spans="1:7">
      <c r="A5123" s="140">
        <v>103110</v>
      </c>
      <c r="B5123" s="141" t="s">
        <v>5726</v>
      </c>
      <c r="C5123" s="141" t="s">
        <v>448</v>
      </c>
      <c r="D5123" s="141" t="s">
        <v>5686</v>
      </c>
      <c r="E5123" s="140">
        <v>188.93</v>
      </c>
      <c r="F5123" s="142" t="s">
        <v>5502</v>
      </c>
      <c r="G5123" s="138"/>
    </row>
    <row r="5124" ht="15.75" customHeight="1" spans="1:7">
      <c r="A5124" s="140">
        <v>103111</v>
      </c>
      <c r="B5124" s="141" t="s">
        <v>5727</v>
      </c>
      <c r="C5124" s="141" t="s">
        <v>448</v>
      </c>
      <c r="D5124" s="141" t="s">
        <v>5686</v>
      </c>
      <c r="E5124" s="140">
        <v>253.93</v>
      </c>
      <c r="F5124" s="142" t="s">
        <v>5502</v>
      </c>
      <c r="G5124" s="138"/>
    </row>
    <row r="5125" ht="15.75" customHeight="1" spans="1:7">
      <c r="A5125" s="140">
        <v>103112</v>
      </c>
      <c r="B5125" s="141" t="s">
        <v>5728</v>
      </c>
      <c r="C5125" s="141" t="s">
        <v>448</v>
      </c>
      <c r="D5125" s="141" t="s">
        <v>5686</v>
      </c>
      <c r="E5125" s="140">
        <v>276.51</v>
      </c>
      <c r="F5125" s="142" t="s">
        <v>5502</v>
      </c>
      <c r="G5125" s="138"/>
    </row>
    <row r="5126" ht="15.75" customHeight="1" spans="1:7">
      <c r="A5126" s="140">
        <v>103113</v>
      </c>
      <c r="B5126" s="141" t="s">
        <v>5729</v>
      </c>
      <c r="C5126" s="141" t="s">
        <v>448</v>
      </c>
      <c r="D5126" s="141" t="s">
        <v>5686</v>
      </c>
      <c r="E5126" s="140">
        <v>341.5</v>
      </c>
      <c r="F5126" s="142" t="s">
        <v>5502</v>
      </c>
      <c r="G5126" s="138"/>
    </row>
    <row r="5127" ht="15.75" customHeight="1" spans="1:7">
      <c r="A5127" s="140">
        <v>103114</v>
      </c>
      <c r="B5127" s="141" t="s">
        <v>5730</v>
      </c>
      <c r="C5127" s="141" t="s">
        <v>448</v>
      </c>
      <c r="D5127" s="141" t="s">
        <v>5686</v>
      </c>
      <c r="E5127" s="140">
        <v>364.07</v>
      </c>
      <c r="F5127" s="142" t="s">
        <v>5502</v>
      </c>
      <c r="G5127" s="138"/>
    </row>
    <row r="5128" ht="15.75" customHeight="1" spans="1:7">
      <c r="A5128" s="140">
        <v>103115</v>
      </c>
      <c r="B5128" s="141" t="s">
        <v>5731</v>
      </c>
      <c r="C5128" s="141" t="s">
        <v>448</v>
      </c>
      <c r="D5128" s="141" t="s">
        <v>5686</v>
      </c>
      <c r="E5128" s="140">
        <v>409.22</v>
      </c>
      <c r="F5128" s="142" t="s">
        <v>5502</v>
      </c>
      <c r="G5128" s="138"/>
    </row>
    <row r="5129" ht="15.75" customHeight="1" spans="1:7">
      <c r="A5129" s="140">
        <v>103116</v>
      </c>
      <c r="B5129" s="141" t="s">
        <v>5732</v>
      </c>
      <c r="C5129" s="141" t="s">
        <v>448</v>
      </c>
      <c r="D5129" s="141" t="s">
        <v>5686</v>
      </c>
      <c r="E5129" s="140">
        <v>496.79</v>
      </c>
      <c r="F5129" s="142" t="s">
        <v>5502</v>
      </c>
      <c r="G5129" s="138"/>
    </row>
    <row r="5130" ht="15.75" customHeight="1" spans="1:7">
      <c r="A5130" s="140">
        <v>103117</v>
      </c>
      <c r="B5130" s="141" t="s">
        <v>5733</v>
      </c>
      <c r="C5130" s="141" t="s">
        <v>448</v>
      </c>
      <c r="D5130" s="141" t="s">
        <v>5686</v>
      </c>
      <c r="E5130" s="140">
        <v>541.95</v>
      </c>
      <c r="F5130" s="142" t="s">
        <v>5502</v>
      </c>
      <c r="G5130" s="138"/>
    </row>
    <row r="5131" ht="15.75" customHeight="1" spans="1:7">
      <c r="A5131" s="140">
        <v>103118</v>
      </c>
      <c r="B5131" s="141" t="s">
        <v>5734</v>
      </c>
      <c r="C5131" s="141" t="s">
        <v>448</v>
      </c>
      <c r="D5131" s="141" t="s">
        <v>5686</v>
      </c>
      <c r="E5131" s="140">
        <v>629.51</v>
      </c>
      <c r="F5131" s="142" t="s">
        <v>5502</v>
      </c>
      <c r="G5131" s="138"/>
    </row>
    <row r="5132" ht="15.75" customHeight="1" spans="1:7">
      <c r="A5132" s="140">
        <v>103119</v>
      </c>
      <c r="B5132" s="141" t="s">
        <v>5735</v>
      </c>
      <c r="C5132" s="141" t="s">
        <v>448</v>
      </c>
      <c r="D5132" s="141" t="s">
        <v>5686</v>
      </c>
      <c r="E5132" s="140">
        <v>674.67</v>
      </c>
      <c r="F5132" s="142" t="s">
        <v>5502</v>
      </c>
      <c r="G5132" s="138"/>
    </row>
    <row r="5133" ht="15.75" customHeight="1" spans="1:7">
      <c r="A5133" s="140">
        <v>103120</v>
      </c>
      <c r="B5133" s="141" t="s">
        <v>5736</v>
      </c>
      <c r="C5133" s="141" t="s">
        <v>448</v>
      </c>
      <c r="D5133" s="141" t="s">
        <v>5686</v>
      </c>
      <c r="E5133" s="140">
        <v>807.38</v>
      </c>
      <c r="F5133" s="142" t="s">
        <v>5502</v>
      </c>
      <c r="G5133" s="138"/>
    </row>
    <row r="5134" ht="15.75" customHeight="1" spans="1:7">
      <c r="A5134" s="140">
        <v>103121</v>
      </c>
      <c r="B5134" s="141" t="s">
        <v>5737</v>
      </c>
      <c r="C5134" s="141" t="s">
        <v>448</v>
      </c>
      <c r="D5134" s="141" t="s">
        <v>5686</v>
      </c>
      <c r="E5134" s="140">
        <v>61.81</v>
      </c>
      <c r="F5134" s="142" t="s">
        <v>5502</v>
      </c>
      <c r="G5134" s="138"/>
    </row>
    <row r="5135" ht="15.75" customHeight="1" spans="1:7">
      <c r="A5135" s="140">
        <v>103122</v>
      </c>
      <c r="B5135" s="141" t="s">
        <v>5738</v>
      </c>
      <c r="C5135" s="141" t="s">
        <v>448</v>
      </c>
      <c r="D5135" s="141" t="s">
        <v>5686</v>
      </c>
      <c r="E5135" s="140">
        <v>75.34</v>
      </c>
      <c r="F5135" s="142" t="s">
        <v>5502</v>
      </c>
      <c r="G5135" s="138"/>
    </row>
    <row r="5136" ht="15.75" customHeight="1" spans="1:7">
      <c r="A5136" s="140">
        <v>103123</v>
      </c>
      <c r="B5136" s="141" t="s">
        <v>5739</v>
      </c>
      <c r="C5136" s="141" t="s">
        <v>448</v>
      </c>
      <c r="D5136" s="141" t="s">
        <v>5686</v>
      </c>
      <c r="E5136" s="140">
        <v>109.21</v>
      </c>
      <c r="F5136" s="142" t="s">
        <v>5502</v>
      </c>
      <c r="G5136" s="138"/>
    </row>
    <row r="5137" ht="15.75" customHeight="1" spans="1:7">
      <c r="A5137" s="140">
        <v>103124</v>
      </c>
      <c r="B5137" s="141" t="s">
        <v>5740</v>
      </c>
      <c r="C5137" s="141" t="s">
        <v>448</v>
      </c>
      <c r="D5137" s="141" t="s">
        <v>5686</v>
      </c>
      <c r="E5137" s="140">
        <v>143.07</v>
      </c>
      <c r="F5137" s="142" t="s">
        <v>5502</v>
      </c>
      <c r="G5137" s="138"/>
    </row>
    <row r="5138" ht="15.75" customHeight="1" spans="1:7">
      <c r="A5138" s="140">
        <v>103125</v>
      </c>
      <c r="B5138" s="141" t="s">
        <v>5741</v>
      </c>
      <c r="C5138" s="141" t="s">
        <v>448</v>
      </c>
      <c r="D5138" s="141" t="s">
        <v>5686</v>
      </c>
      <c r="E5138" s="140">
        <v>240.57</v>
      </c>
      <c r="F5138" s="142" t="s">
        <v>5502</v>
      </c>
      <c r="G5138" s="138"/>
    </row>
    <row r="5139" ht="15.75" customHeight="1" spans="1:7">
      <c r="A5139" s="140">
        <v>103126</v>
      </c>
      <c r="B5139" s="141" t="s">
        <v>5742</v>
      </c>
      <c r="C5139" s="141" t="s">
        <v>448</v>
      </c>
      <c r="D5139" s="141" t="s">
        <v>5686</v>
      </c>
      <c r="E5139" s="140">
        <v>274.43</v>
      </c>
      <c r="F5139" s="142" t="s">
        <v>5502</v>
      </c>
      <c r="G5139" s="138"/>
    </row>
    <row r="5140" ht="15.75" customHeight="1" spans="1:7">
      <c r="A5140" s="140">
        <v>103127</v>
      </c>
      <c r="B5140" s="141" t="s">
        <v>5743</v>
      </c>
      <c r="C5140" s="141" t="s">
        <v>448</v>
      </c>
      <c r="D5140" s="141" t="s">
        <v>5686</v>
      </c>
      <c r="E5140" s="140">
        <v>371.93</v>
      </c>
      <c r="F5140" s="142" t="s">
        <v>5502</v>
      </c>
      <c r="G5140" s="138"/>
    </row>
    <row r="5141" ht="15.75" customHeight="1" spans="1:7">
      <c r="A5141" s="140">
        <v>103128</v>
      </c>
      <c r="B5141" s="141" t="s">
        <v>5744</v>
      </c>
      <c r="C5141" s="141" t="s">
        <v>448</v>
      </c>
      <c r="D5141" s="141" t="s">
        <v>5686</v>
      </c>
      <c r="E5141" s="140">
        <v>405.78</v>
      </c>
      <c r="F5141" s="142" t="s">
        <v>5502</v>
      </c>
      <c r="G5141" s="138"/>
    </row>
    <row r="5142" ht="15.75" customHeight="1" spans="1:7">
      <c r="A5142" s="140">
        <v>103129</v>
      </c>
      <c r="B5142" s="141" t="s">
        <v>5745</v>
      </c>
      <c r="C5142" s="141" t="s">
        <v>448</v>
      </c>
      <c r="D5142" s="141" t="s">
        <v>5686</v>
      </c>
      <c r="E5142" s="140">
        <v>503.29</v>
      </c>
      <c r="F5142" s="142" t="s">
        <v>5502</v>
      </c>
      <c r="G5142" s="138"/>
    </row>
    <row r="5143" ht="15.75" customHeight="1" spans="1:7">
      <c r="A5143" s="140">
        <v>103130</v>
      </c>
      <c r="B5143" s="141" t="s">
        <v>5746</v>
      </c>
      <c r="C5143" s="141" t="s">
        <v>448</v>
      </c>
      <c r="D5143" s="141" t="s">
        <v>5686</v>
      </c>
      <c r="E5143" s="140">
        <v>537.13</v>
      </c>
      <c r="F5143" s="142" t="s">
        <v>5502</v>
      </c>
      <c r="G5143" s="138"/>
    </row>
    <row r="5144" ht="15.75" customHeight="1" spans="1:7">
      <c r="A5144" s="140">
        <v>103131</v>
      </c>
      <c r="B5144" s="141" t="s">
        <v>5747</v>
      </c>
      <c r="C5144" s="141" t="s">
        <v>448</v>
      </c>
      <c r="D5144" s="141" t="s">
        <v>5686</v>
      </c>
      <c r="E5144" s="140">
        <v>604.85</v>
      </c>
      <c r="F5144" s="142" t="s">
        <v>5502</v>
      </c>
      <c r="G5144" s="138"/>
    </row>
    <row r="5145" ht="15.75" customHeight="1" spans="1:7">
      <c r="A5145" s="140">
        <v>103132</v>
      </c>
      <c r="B5145" s="141" t="s">
        <v>5748</v>
      </c>
      <c r="C5145" s="141" t="s">
        <v>448</v>
      </c>
      <c r="D5145" s="141" t="s">
        <v>5686</v>
      </c>
      <c r="E5145" s="140">
        <v>736.21</v>
      </c>
      <c r="F5145" s="142" t="s">
        <v>5502</v>
      </c>
      <c r="G5145" s="138"/>
    </row>
    <row r="5146" ht="15.75" customHeight="1" spans="1:7">
      <c r="A5146" s="140">
        <v>103133</v>
      </c>
      <c r="B5146" s="141" t="s">
        <v>5749</v>
      </c>
      <c r="C5146" s="141" t="s">
        <v>448</v>
      </c>
      <c r="D5146" s="141" t="s">
        <v>5686</v>
      </c>
      <c r="E5146" s="140">
        <v>803.93</v>
      </c>
      <c r="F5146" s="142" t="s">
        <v>5502</v>
      </c>
      <c r="G5146" s="138"/>
    </row>
    <row r="5147" ht="15.75" customHeight="1" spans="1:7">
      <c r="A5147" s="140">
        <v>103134</v>
      </c>
      <c r="B5147" s="141" t="s">
        <v>5750</v>
      </c>
      <c r="C5147" s="141" t="s">
        <v>448</v>
      </c>
      <c r="D5147" s="141" t="s">
        <v>5686</v>
      </c>
      <c r="E5147" s="140">
        <v>935.29</v>
      </c>
      <c r="F5147" s="142" t="s">
        <v>5502</v>
      </c>
      <c r="G5147" s="138"/>
    </row>
    <row r="5148" ht="15.75" customHeight="1" spans="1:7">
      <c r="A5148" s="140">
        <v>103135</v>
      </c>
      <c r="B5148" s="141" t="s">
        <v>5751</v>
      </c>
      <c r="C5148" s="141" t="s">
        <v>448</v>
      </c>
      <c r="D5148" s="141" t="s">
        <v>5686</v>
      </c>
      <c r="E5148" s="140">
        <v>1003.02</v>
      </c>
      <c r="F5148" s="142" t="s">
        <v>5502</v>
      </c>
      <c r="G5148" s="138"/>
    </row>
    <row r="5149" ht="15.75" customHeight="1" spans="1:7">
      <c r="A5149" s="140">
        <v>103136</v>
      </c>
      <c r="B5149" s="141" t="s">
        <v>5752</v>
      </c>
      <c r="C5149" s="141" t="s">
        <v>448</v>
      </c>
      <c r="D5149" s="141" t="s">
        <v>5686</v>
      </c>
      <c r="E5149" s="140">
        <v>1202.1</v>
      </c>
      <c r="F5149" s="142" t="s">
        <v>5502</v>
      </c>
      <c r="G5149" s="138"/>
    </row>
    <row r="5150" ht="15.75" customHeight="1" spans="1:7">
      <c r="A5150" s="140">
        <v>103137</v>
      </c>
      <c r="B5150" s="141" t="s">
        <v>5753</v>
      </c>
      <c r="C5150" s="141" t="s">
        <v>448</v>
      </c>
      <c r="D5150" s="141" t="s">
        <v>5686</v>
      </c>
      <c r="E5150" s="140">
        <v>32.59</v>
      </c>
      <c r="F5150" s="142" t="s">
        <v>5502</v>
      </c>
      <c r="G5150" s="138"/>
    </row>
    <row r="5151" ht="15.75" customHeight="1" spans="1:7">
      <c r="A5151" s="140">
        <v>103138</v>
      </c>
      <c r="B5151" s="141" t="s">
        <v>5754</v>
      </c>
      <c r="C5151" s="141" t="s">
        <v>448</v>
      </c>
      <c r="D5151" s="141" t="s">
        <v>5686</v>
      </c>
      <c r="E5151" s="140">
        <v>37.08</v>
      </c>
      <c r="F5151" s="142" t="s">
        <v>5502</v>
      </c>
      <c r="G5151" s="138"/>
    </row>
    <row r="5152" ht="15.75" customHeight="1" spans="1:7">
      <c r="A5152" s="140">
        <v>103139</v>
      </c>
      <c r="B5152" s="141" t="s">
        <v>5755</v>
      </c>
      <c r="C5152" s="141" t="s">
        <v>448</v>
      </c>
      <c r="D5152" s="141" t="s">
        <v>5686</v>
      </c>
      <c r="E5152" s="140">
        <v>48.38</v>
      </c>
      <c r="F5152" s="142" t="s">
        <v>5502</v>
      </c>
      <c r="G5152" s="138"/>
    </row>
    <row r="5153" ht="15.75" customHeight="1" spans="1:7">
      <c r="A5153" s="140">
        <v>103140</v>
      </c>
      <c r="B5153" s="141" t="s">
        <v>5756</v>
      </c>
      <c r="C5153" s="141" t="s">
        <v>448</v>
      </c>
      <c r="D5153" s="141" t="s">
        <v>5686</v>
      </c>
      <c r="E5153" s="140">
        <v>59.67</v>
      </c>
      <c r="F5153" s="142" t="s">
        <v>5502</v>
      </c>
      <c r="G5153" s="138"/>
    </row>
    <row r="5154" ht="15.75" customHeight="1" spans="1:7">
      <c r="A5154" s="140">
        <v>103141</v>
      </c>
      <c r="B5154" s="141" t="s">
        <v>5757</v>
      </c>
      <c r="C5154" s="141" t="s">
        <v>448</v>
      </c>
      <c r="D5154" s="141" t="s">
        <v>5686</v>
      </c>
      <c r="E5154" s="140">
        <v>92.18</v>
      </c>
      <c r="F5154" s="142" t="s">
        <v>5502</v>
      </c>
      <c r="G5154" s="138"/>
    </row>
    <row r="5155" ht="15.75" customHeight="1" spans="1:7">
      <c r="A5155" s="140">
        <v>103142</v>
      </c>
      <c r="B5155" s="141" t="s">
        <v>5758</v>
      </c>
      <c r="C5155" s="141" t="s">
        <v>448</v>
      </c>
      <c r="D5155" s="141" t="s">
        <v>5686</v>
      </c>
      <c r="E5155" s="140">
        <v>103.45</v>
      </c>
      <c r="F5155" s="142" t="s">
        <v>5502</v>
      </c>
      <c r="G5155" s="138"/>
    </row>
    <row r="5156" ht="15.75" customHeight="1" spans="1:7">
      <c r="A5156" s="140">
        <v>103143</v>
      </c>
      <c r="B5156" s="141" t="s">
        <v>5759</v>
      </c>
      <c r="C5156" s="141" t="s">
        <v>448</v>
      </c>
      <c r="D5156" s="141" t="s">
        <v>5686</v>
      </c>
      <c r="E5156" s="140">
        <v>135.96</v>
      </c>
      <c r="F5156" s="142" t="s">
        <v>5502</v>
      </c>
      <c r="G5156" s="138"/>
    </row>
    <row r="5157" ht="15.75" customHeight="1" spans="1:7">
      <c r="A5157" s="140">
        <v>103144</v>
      </c>
      <c r="B5157" s="141" t="s">
        <v>5760</v>
      </c>
      <c r="C5157" s="141" t="s">
        <v>448</v>
      </c>
      <c r="D5157" s="141" t="s">
        <v>5686</v>
      </c>
      <c r="E5157" s="140">
        <v>147.23</v>
      </c>
      <c r="F5157" s="142" t="s">
        <v>5502</v>
      </c>
      <c r="G5157" s="138"/>
    </row>
    <row r="5158" ht="15.75" customHeight="1" spans="1:7">
      <c r="A5158" s="140">
        <v>103145</v>
      </c>
      <c r="B5158" s="141" t="s">
        <v>5761</v>
      </c>
      <c r="C5158" s="141" t="s">
        <v>448</v>
      </c>
      <c r="D5158" s="141" t="s">
        <v>5686</v>
      </c>
      <c r="E5158" s="140">
        <v>179.75</v>
      </c>
      <c r="F5158" s="142" t="s">
        <v>5502</v>
      </c>
      <c r="G5158" s="138"/>
    </row>
    <row r="5159" ht="15.75" customHeight="1" spans="1:7">
      <c r="A5159" s="140">
        <v>103146</v>
      </c>
      <c r="B5159" s="141" t="s">
        <v>5762</v>
      </c>
      <c r="C5159" s="141" t="s">
        <v>448</v>
      </c>
      <c r="D5159" s="141" t="s">
        <v>5686</v>
      </c>
      <c r="E5159" s="140">
        <v>191.01</v>
      </c>
      <c r="F5159" s="142" t="s">
        <v>5502</v>
      </c>
      <c r="G5159" s="138"/>
    </row>
    <row r="5160" ht="15.75" customHeight="1" spans="1:7">
      <c r="A5160" s="140">
        <v>103147</v>
      </c>
      <c r="B5160" s="141" t="s">
        <v>5763</v>
      </c>
      <c r="C5160" s="141" t="s">
        <v>448</v>
      </c>
      <c r="D5160" s="141" t="s">
        <v>5686</v>
      </c>
      <c r="E5160" s="140">
        <v>213.59</v>
      </c>
      <c r="F5160" s="142" t="s">
        <v>5502</v>
      </c>
      <c r="G5160" s="138"/>
    </row>
    <row r="5161" ht="15.75" customHeight="1" spans="1:7">
      <c r="A5161" s="140">
        <v>103148</v>
      </c>
      <c r="B5161" s="141" t="s">
        <v>5764</v>
      </c>
      <c r="C5161" s="141" t="s">
        <v>448</v>
      </c>
      <c r="D5161" s="141" t="s">
        <v>5686</v>
      </c>
      <c r="E5161" s="140">
        <v>257.37</v>
      </c>
      <c r="F5161" s="142" t="s">
        <v>5502</v>
      </c>
      <c r="G5161" s="138"/>
    </row>
    <row r="5162" ht="15.75" customHeight="1" spans="1:7">
      <c r="A5162" s="140">
        <v>103149</v>
      </c>
      <c r="B5162" s="141" t="s">
        <v>5765</v>
      </c>
      <c r="C5162" s="141" t="s">
        <v>448</v>
      </c>
      <c r="D5162" s="141" t="s">
        <v>5686</v>
      </c>
      <c r="E5162" s="140">
        <v>279.97</v>
      </c>
      <c r="F5162" s="142" t="s">
        <v>5502</v>
      </c>
      <c r="G5162" s="138"/>
    </row>
    <row r="5163" ht="15.75" customHeight="1" spans="1:7">
      <c r="A5163" s="140">
        <v>103150</v>
      </c>
      <c r="B5163" s="141" t="s">
        <v>5766</v>
      </c>
      <c r="C5163" s="141" t="s">
        <v>448</v>
      </c>
      <c r="D5163" s="141" t="s">
        <v>5686</v>
      </c>
      <c r="E5163" s="140">
        <v>323.68</v>
      </c>
      <c r="F5163" s="142" t="s">
        <v>5502</v>
      </c>
      <c r="G5163" s="138"/>
    </row>
    <row r="5164" ht="15.75" customHeight="1" spans="1:7">
      <c r="A5164" s="140">
        <v>103151</v>
      </c>
      <c r="B5164" s="141" t="s">
        <v>5767</v>
      </c>
      <c r="C5164" s="141" t="s">
        <v>448</v>
      </c>
      <c r="D5164" s="141" t="s">
        <v>5686</v>
      </c>
      <c r="E5164" s="140">
        <v>346.31</v>
      </c>
      <c r="F5164" s="142" t="s">
        <v>5502</v>
      </c>
      <c r="G5164" s="138"/>
    </row>
    <row r="5165" ht="15.75" customHeight="1" spans="1:7">
      <c r="A5165" s="140">
        <v>103152</v>
      </c>
      <c r="B5165" s="141" t="s">
        <v>5768</v>
      </c>
      <c r="C5165" s="141" t="s">
        <v>448</v>
      </c>
      <c r="D5165" s="141" t="s">
        <v>5686</v>
      </c>
      <c r="E5165" s="140">
        <v>412.68</v>
      </c>
      <c r="F5165" s="142" t="s">
        <v>5502</v>
      </c>
      <c r="G5165" s="138"/>
    </row>
    <row r="5166" ht="15.75" customHeight="1" spans="1:7">
      <c r="A5166" s="140">
        <v>103372</v>
      </c>
      <c r="B5166" s="141" t="s">
        <v>5769</v>
      </c>
      <c r="C5166" s="141" t="s">
        <v>178</v>
      </c>
      <c r="D5166" s="141" t="s">
        <v>5686</v>
      </c>
      <c r="E5166" s="140">
        <v>5.35</v>
      </c>
      <c r="F5166" s="142" t="s">
        <v>5502</v>
      </c>
      <c r="G5166" s="138"/>
    </row>
    <row r="5167" ht="15.75" customHeight="1" spans="1:7">
      <c r="A5167" s="140">
        <v>103373</v>
      </c>
      <c r="B5167" s="141" t="s">
        <v>5770</v>
      </c>
      <c r="C5167" s="141" t="s">
        <v>178</v>
      </c>
      <c r="D5167" s="141" t="s">
        <v>5686</v>
      </c>
      <c r="E5167" s="140">
        <v>10.5</v>
      </c>
      <c r="F5167" s="142" t="s">
        <v>5502</v>
      </c>
      <c r="G5167" s="138"/>
    </row>
    <row r="5168" ht="15.75" customHeight="1" spans="1:7">
      <c r="A5168" s="140">
        <v>103376</v>
      </c>
      <c r="B5168" s="141" t="s">
        <v>5771</v>
      </c>
      <c r="C5168" s="141" t="s">
        <v>178</v>
      </c>
      <c r="D5168" s="141" t="s">
        <v>5686</v>
      </c>
      <c r="E5168" s="140">
        <v>125.19</v>
      </c>
      <c r="F5168" s="142" t="s">
        <v>5502</v>
      </c>
      <c r="G5168" s="138"/>
    </row>
    <row r="5169" ht="15.75" customHeight="1" spans="1:7">
      <c r="A5169" s="140">
        <v>103377</v>
      </c>
      <c r="B5169" s="141" t="s">
        <v>5772</v>
      </c>
      <c r="C5169" s="141" t="s">
        <v>178</v>
      </c>
      <c r="D5169" s="141" t="s">
        <v>5686</v>
      </c>
      <c r="E5169" s="140">
        <v>267.92</v>
      </c>
      <c r="F5169" s="142" t="s">
        <v>5502</v>
      </c>
      <c r="G5169" s="138"/>
    </row>
    <row r="5170" ht="15.75" customHeight="1" spans="1:7">
      <c r="A5170" s="140">
        <v>103379</v>
      </c>
      <c r="B5170" s="141" t="s">
        <v>5773</v>
      </c>
      <c r="C5170" s="141" t="s">
        <v>178</v>
      </c>
      <c r="D5170" s="141" t="s">
        <v>5686</v>
      </c>
      <c r="E5170" s="140">
        <v>417.14</v>
      </c>
      <c r="F5170" s="142" t="s">
        <v>5502</v>
      </c>
      <c r="G5170" s="138"/>
    </row>
    <row r="5171" ht="15.75" customHeight="1" spans="1:7">
      <c r="A5171" s="140">
        <v>103383</v>
      </c>
      <c r="B5171" s="141" t="s">
        <v>5774</v>
      </c>
      <c r="C5171" s="141" t="s">
        <v>178</v>
      </c>
      <c r="D5171" s="141" t="s">
        <v>5686</v>
      </c>
      <c r="E5171" s="140">
        <v>1022.91</v>
      </c>
      <c r="F5171" s="142" t="s">
        <v>5502</v>
      </c>
      <c r="G5171" s="138"/>
    </row>
    <row r="5172" ht="15.75" customHeight="1" spans="1:7">
      <c r="A5172" s="140">
        <v>103385</v>
      </c>
      <c r="B5172" s="141" t="s">
        <v>5775</v>
      </c>
      <c r="C5172" s="141" t="s">
        <v>178</v>
      </c>
      <c r="D5172" s="141" t="s">
        <v>5686</v>
      </c>
      <c r="E5172" s="140">
        <v>1649.39</v>
      </c>
      <c r="F5172" s="142" t="s">
        <v>5502</v>
      </c>
      <c r="G5172" s="138"/>
    </row>
    <row r="5173" ht="15.75" customHeight="1" spans="1:7">
      <c r="A5173" s="140">
        <v>103387</v>
      </c>
      <c r="B5173" s="141" t="s">
        <v>5776</v>
      </c>
      <c r="C5173" s="141" t="s">
        <v>178</v>
      </c>
      <c r="D5173" s="141" t="s">
        <v>5686</v>
      </c>
      <c r="E5173" s="140">
        <v>2893.49</v>
      </c>
      <c r="F5173" s="142" t="s">
        <v>5502</v>
      </c>
      <c r="G5173" s="138"/>
    </row>
    <row r="5174" ht="15.75" customHeight="1" spans="1:7">
      <c r="A5174" s="140">
        <v>103389</v>
      </c>
      <c r="B5174" s="141" t="s">
        <v>5777</v>
      </c>
      <c r="C5174" s="141" t="s">
        <v>178</v>
      </c>
      <c r="D5174" s="141" t="s">
        <v>5686</v>
      </c>
      <c r="E5174" s="140">
        <v>4303.08</v>
      </c>
      <c r="F5174" s="142" t="s">
        <v>5502</v>
      </c>
      <c r="G5174" s="138"/>
    </row>
    <row r="5175" ht="15.75" customHeight="1" spans="1:7">
      <c r="A5175" s="140">
        <v>103391</v>
      </c>
      <c r="B5175" s="141" t="s">
        <v>5778</v>
      </c>
      <c r="C5175" s="141" t="s">
        <v>178</v>
      </c>
      <c r="D5175" s="141" t="s">
        <v>5686</v>
      </c>
      <c r="E5175" s="140">
        <v>2835.42</v>
      </c>
      <c r="F5175" s="142" t="s">
        <v>5502</v>
      </c>
      <c r="G5175" s="138"/>
    </row>
    <row r="5176" ht="15.75" customHeight="1" spans="1:7">
      <c r="A5176" s="140">
        <v>103392</v>
      </c>
      <c r="B5176" s="141" t="s">
        <v>5779</v>
      </c>
      <c r="C5176" s="141" t="s">
        <v>178</v>
      </c>
      <c r="D5176" s="141" t="s">
        <v>5686</v>
      </c>
      <c r="E5176" s="140">
        <v>4633.85</v>
      </c>
      <c r="F5176" s="142" t="s">
        <v>5502</v>
      </c>
      <c r="G5176" s="138"/>
    </row>
    <row r="5177" ht="15.75" customHeight="1" spans="1:7">
      <c r="A5177" s="140">
        <v>103393</v>
      </c>
      <c r="B5177" s="141" t="s">
        <v>5780</v>
      </c>
      <c r="C5177" s="141" t="s">
        <v>178</v>
      </c>
      <c r="D5177" s="141" t="s">
        <v>5686</v>
      </c>
      <c r="E5177" s="140">
        <v>5111</v>
      </c>
      <c r="F5177" s="142" t="s">
        <v>5502</v>
      </c>
      <c r="G5177" s="138"/>
    </row>
    <row r="5178" ht="15.75" customHeight="1" spans="1:7">
      <c r="A5178" s="140">
        <v>103397</v>
      </c>
      <c r="B5178" s="141" t="s">
        <v>5781</v>
      </c>
      <c r="C5178" s="141" t="s">
        <v>448</v>
      </c>
      <c r="D5178" s="141" t="s">
        <v>5501</v>
      </c>
      <c r="E5178" s="140">
        <v>3.63</v>
      </c>
      <c r="F5178" s="142" t="s">
        <v>5502</v>
      </c>
      <c r="G5178" s="138"/>
    </row>
    <row r="5179" ht="15.75" customHeight="1" spans="1:7">
      <c r="A5179" s="140">
        <v>103398</v>
      </c>
      <c r="B5179" s="141" t="s">
        <v>5782</v>
      </c>
      <c r="C5179" s="141" t="s">
        <v>448</v>
      </c>
      <c r="D5179" s="141" t="s">
        <v>5501</v>
      </c>
      <c r="E5179" s="140">
        <v>5.81</v>
      </c>
      <c r="F5179" s="142" t="s">
        <v>5502</v>
      </c>
      <c r="G5179" s="138"/>
    </row>
    <row r="5180" ht="15.75" customHeight="1" spans="1:7">
      <c r="A5180" s="140">
        <v>103399</v>
      </c>
      <c r="B5180" s="141" t="s">
        <v>5783</v>
      </c>
      <c r="C5180" s="141" t="s">
        <v>448</v>
      </c>
      <c r="D5180" s="141" t="s">
        <v>5501</v>
      </c>
      <c r="E5180" s="140">
        <v>11.45</v>
      </c>
      <c r="F5180" s="142" t="s">
        <v>5502</v>
      </c>
      <c r="G5180" s="138"/>
    </row>
    <row r="5181" ht="15.75" customHeight="1" spans="1:7">
      <c r="A5181" s="140">
        <v>103400</v>
      </c>
      <c r="B5181" s="141" t="s">
        <v>5784</v>
      </c>
      <c r="C5181" s="141" t="s">
        <v>448</v>
      </c>
      <c r="D5181" s="141" t="s">
        <v>5501</v>
      </c>
      <c r="E5181" s="140">
        <v>16.36</v>
      </c>
      <c r="F5181" s="142" t="s">
        <v>5502</v>
      </c>
      <c r="G5181" s="138"/>
    </row>
    <row r="5182" ht="15.75" customHeight="1" spans="1:7">
      <c r="A5182" s="140">
        <v>103401</v>
      </c>
      <c r="B5182" s="141" t="s">
        <v>5785</v>
      </c>
      <c r="C5182" s="141" t="s">
        <v>448</v>
      </c>
      <c r="D5182" s="141" t="s">
        <v>5501</v>
      </c>
      <c r="E5182" s="140">
        <v>20</v>
      </c>
      <c r="F5182" s="142" t="s">
        <v>5502</v>
      </c>
      <c r="G5182" s="138"/>
    </row>
    <row r="5183" ht="15.75" customHeight="1" spans="1:7">
      <c r="A5183" s="140">
        <v>103402</v>
      </c>
      <c r="B5183" s="141" t="s">
        <v>5786</v>
      </c>
      <c r="C5183" s="141" t="s">
        <v>448</v>
      </c>
      <c r="D5183" s="141" t="s">
        <v>5501</v>
      </c>
      <c r="E5183" s="140">
        <v>29.1</v>
      </c>
      <c r="F5183" s="142" t="s">
        <v>5502</v>
      </c>
      <c r="G5183" s="138"/>
    </row>
    <row r="5184" ht="15.75" customHeight="1" spans="1:7">
      <c r="A5184" s="140">
        <v>103403</v>
      </c>
      <c r="B5184" s="141" t="s">
        <v>5787</v>
      </c>
      <c r="C5184" s="141" t="s">
        <v>448</v>
      </c>
      <c r="D5184" s="141" t="s">
        <v>5501</v>
      </c>
      <c r="E5184" s="140">
        <v>32.74</v>
      </c>
      <c r="F5184" s="142" t="s">
        <v>5502</v>
      </c>
      <c r="G5184" s="138"/>
    </row>
    <row r="5185" ht="15.75" customHeight="1" spans="1:7">
      <c r="A5185" s="140">
        <v>103404</v>
      </c>
      <c r="B5185" s="141" t="s">
        <v>5788</v>
      </c>
      <c r="C5185" s="141" t="s">
        <v>448</v>
      </c>
      <c r="D5185" s="141" t="s">
        <v>5501</v>
      </c>
      <c r="E5185" s="140">
        <v>36.38</v>
      </c>
      <c r="F5185" s="142" t="s">
        <v>5502</v>
      </c>
      <c r="G5185" s="138"/>
    </row>
    <row r="5186" ht="15.75" customHeight="1" spans="1:7">
      <c r="A5186" s="140">
        <v>103405</v>
      </c>
      <c r="B5186" s="141" t="s">
        <v>5789</v>
      </c>
      <c r="C5186" s="141" t="s">
        <v>448</v>
      </c>
      <c r="D5186" s="141" t="s">
        <v>5501</v>
      </c>
      <c r="E5186" s="140">
        <v>40.93</v>
      </c>
      <c r="F5186" s="142" t="s">
        <v>5502</v>
      </c>
      <c r="G5186" s="138"/>
    </row>
    <row r="5187" ht="15.75" customHeight="1" spans="1:7">
      <c r="A5187" s="140">
        <v>103406</v>
      </c>
      <c r="B5187" s="141" t="s">
        <v>5790</v>
      </c>
      <c r="C5187" s="141" t="s">
        <v>448</v>
      </c>
      <c r="D5187" s="141" t="s">
        <v>5501</v>
      </c>
      <c r="E5187" s="140">
        <v>45.48</v>
      </c>
      <c r="F5187" s="142" t="s">
        <v>5502</v>
      </c>
      <c r="G5187" s="138"/>
    </row>
    <row r="5188" ht="15.75" customHeight="1" spans="1:7">
      <c r="A5188" s="140">
        <v>103407</v>
      </c>
      <c r="B5188" s="141" t="s">
        <v>5791</v>
      </c>
      <c r="C5188" s="141" t="s">
        <v>448</v>
      </c>
      <c r="D5188" s="141" t="s">
        <v>5501</v>
      </c>
      <c r="E5188" s="140">
        <v>50.94</v>
      </c>
      <c r="F5188" s="142" t="s">
        <v>5502</v>
      </c>
      <c r="G5188" s="138"/>
    </row>
    <row r="5189" ht="15.75" customHeight="1" spans="1:7">
      <c r="A5189" s="140">
        <v>103408</v>
      </c>
      <c r="B5189" s="141" t="s">
        <v>5792</v>
      </c>
      <c r="C5189" s="141" t="s">
        <v>448</v>
      </c>
      <c r="D5189" s="141" t="s">
        <v>5501</v>
      </c>
      <c r="E5189" s="140">
        <v>57.31</v>
      </c>
      <c r="F5189" s="142" t="s">
        <v>5502</v>
      </c>
      <c r="G5189" s="138"/>
    </row>
    <row r="5190" ht="15.75" customHeight="1" spans="1:7">
      <c r="A5190" s="140">
        <v>103409</v>
      </c>
      <c r="B5190" s="141" t="s">
        <v>5793</v>
      </c>
      <c r="C5190" s="141" t="s">
        <v>448</v>
      </c>
      <c r="D5190" s="141" t="s">
        <v>5501</v>
      </c>
      <c r="E5190" s="140">
        <v>64.58</v>
      </c>
      <c r="F5190" s="142" t="s">
        <v>5502</v>
      </c>
      <c r="G5190" s="138"/>
    </row>
    <row r="5191" ht="15.75" customHeight="1" spans="1:7">
      <c r="A5191" s="140">
        <v>103410</v>
      </c>
      <c r="B5191" s="141" t="s">
        <v>5794</v>
      </c>
      <c r="C5191" s="141" t="s">
        <v>448</v>
      </c>
      <c r="D5191" s="141" t="s">
        <v>5501</v>
      </c>
      <c r="E5191" s="140">
        <v>72.77</v>
      </c>
      <c r="F5191" s="142" t="s">
        <v>5502</v>
      </c>
      <c r="G5191" s="138"/>
    </row>
    <row r="5192" ht="15.75" customHeight="1" spans="1:7">
      <c r="A5192" s="140">
        <v>103411</v>
      </c>
      <c r="B5192" s="141" t="s">
        <v>5795</v>
      </c>
      <c r="C5192" s="141" t="s">
        <v>448</v>
      </c>
      <c r="D5192" s="141" t="s">
        <v>5501</v>
      </c>
      <c r="E5192" s="140">
        <v>7.27</v>
      </c>
      <c r="F5192" s="142" t="s">
        <v>5502</v>
      </c>
      <c r="G5192" s="138"/>
    </row>
    <row r="5193" ht="15.75" customHeight="1" spans="1:7">
      <c r="A5193" s="140">
        <v>103412</v>
      </c>
      <c r="B5193" s="141" t="s">
        <v>5796</v>
      </c>
      <c r="C5193" s="141" t="s">
        <v>448</v>
      </c>
      <c r="D5193" s="141" t="s">
        <v>5501</v>
      </c>
      <c r="E5193" s="140">
        <v>11.64</v>
      </c>
      <c r="F5193" s="142" t="s">
        <v>5502</v>
      </c>
      <c r="G5193" s="138"/>
    </row>
    <row r="5194" ht="15.75" customHeight="1" spans="1:7">
      <c r="A5194" s="140">
        <v>103413</v>
      </c>
      <c r="B5194" s="141" t="s">
        <v>5797</v>
      </c>
      <c r="C5194" s="141" t="s">
        <v>448</v>
      </c>
      <c r="D5194" s="141" t="s">
        <v>5501</v>
      </c>
      <c r="E5194" s="140">
        <v>22.92</v>
      </c>
      <c r="F5194" s="142" t="s">
        <v>5502</v>
      </c>
      <c r="G5194" s="138"/>
    </row>
    <row r="5195" ht="15.75" customHeight="1" spans="1:7">
      <c r="A5195" s="140">
        <v>103414</v>
      </c>
      <c r="B5195" s="141" t="s">
        <v>5798</v>
      </c>
      <c r="C5195" s="141" t="s">
        <v>448</v>
      </c>
      <c r="D5195" s="141" t="s">
        <v>5501</v>
      </c>
      <c r="E5195" s="140">
        <v>32.74</v>
      </c>
      <c r="F5195" s="142" t="s">
        <v>5502</v>
      </c>
      <c r="G5195" s="138"/>
    </row>
    <row r="5196" ht="15.75" customHeight="1" spans="1:7">
      <c r="A5196" s="140">
        <v>103415</v>
      </c>
      <c r="B5196" s="141" t="s">
        <v>5799</v>
      </c>
      <c r="C5196" s="141" t="s">
        <v>448</v>
      </c>
      <c r="D5196" s="141" t="s">
        <v>5501</v>
      </c>
      <c r="E5196" s="140">
        <v>40.02</v>
      </c>
      <c r="F5196" s="142" t="s">
        <v>5502</v>
      </c>
      <c r="G5196" s="138"/>
    </row>
    <row r="5197" ht="15.75" customHeight="1" spans="1:7">
      <c r="A5197" s="140">
        <v>103416</v>
      </c>
      <c r="B5197" s="141" t="s">
        <v>5800</v>
      </c>
      <c r="C5197" s="141" t="s">
        <v>448</v>
      </c>
      <c r="D5197" s="141" t="s">
        <v>5501</v>
      </c>
      <c r="E5197" s="140">
        <v>58.21</v>
      </c>
      <c r="F5197" s="142" t="s">
        <v>5502</v>
      </c>
      <c r="G5197" s="138"/>
    </row>
    <row r="5198" ht="15.75" customHeight="1" spans="1:7">
      <c r="A5198" s="140">
        <v>103417</v>
      </c>
      <c r="B5198" s="141" t="s">
        <v>5801</v>
      </c>
      <c r="C5198" s="141" t="s">
        <v>448</v>
      </c>
      <c r="D5198" s="141" t="s">
        <v>5501</v>
      </c>
      <c r="E5198" s="140">
        <v>65.5</v>
      </c>
      <c r="F5198" s="142" t="s">
        <v>5502</v>
      </c>
      <c r="G5198" s="138"/>
    </row>
    <row r="5199" ht="15.75" customHeight="1" spans="1:7">
      <c r="A5199" s="140">
        <v>103418</v>
      </c>
      <c r="B5199" s="141" t="s">
        <v>5802</v>
      </c>
      <c r="C5199" s="141" t="s">
        <v>448</v>
      </c>
      <c r="D5199" s="141" t="s">
        <v>5501</v>
      </c>
      <c r="E5199" s="140">
        <v>72.77</v>
      </c>
      <c r="F5199" s="142" t="s">
        <v>5502</v>
      </c>
      <c r="G5199" s="138"/>
    </row>
    <row r="5200" ht="15.75" customHeight="1" spans="1:7">
      <c r="A5200" s="140">
        <v>103419</v>
      </c>
      <c r="B5200" s="141" t="s">
        <v>5803</v>
      </c>
      <c r="C5200" s="141" t="s">
        <v>448</v>
      </c>
      <c r="D5200" s="141" t="s">
        <v>5501</v>
      </c>
      <c r="E5200" s="140">
        <v>81.88</v>
      </c>
      <c r="F5200" s="142" t="s">
        <v>5502</v>
      </c>
      <c r="G5200" s="138"/>
    </row>
    <row r="5201" ht="15.75" customHeight="1" spans="1:7">
      <c r="A5201" s="140">
        <v>103420</v>
      </c>
      <c r="B5201" s="141" t="s">
        <v>5804</v>
      </c>
      <c r="C5201" s="141" t="s">
        <v>448</v>
      </c>
      <c r="D5201" s="141" t="s">
        <v>5501</v>
      </c>
      <c r="E5201" s="140">
        <v>90.97</v>
      </c>
      <c r="F5201" s="142" t="s">
        <v>5502</v>
      </c>
      <c r="G5201" s="138"/>
    </row>
    <row r="5202" ht="15.75" customHeight="1" spans="1:7">
      <c r="A5202" s="140">
        <v>103421</v>
      </c>
      <c r="B5202" s="141" t="s">
        <v>5805</v>
      </c>
      <c r="C5202" s="141" t="s">
        <v>448</v>
      </c>
      <c r="D5202" s="141" t="s">
        <v>5501</v>
      </c>
      <c r="E5202" s="140">
        <v>101.89</v>
      </c>
      <c r="F5202" s="142" t="s">
        <v>5502</v>
      </c>
      <c r="G5202" s="138"/>
    </row>
    <row r="5203" ht="15.75" customHeight="1" spans="1:7">
      <c r="A5203" s="140">
        <v>103422</v>
      </c>
      <c r="B5203" s="141" t="s">
        <v>5806</v>
      </c>
      <c r="C5203" s="141" t="s">
        <v>448</v>
      </c>
      <c r="D5203" s="141" t="s">
        <v>5501</v>
      </c>
      <c r="E5203" s="140">
        <v>114.62</v>
      </c>
      <c r="F5203" s="142" t="s">
        <v>5502</v>
      </c>
      <c r="G5203" s="138"/>
    </row>
    <row r="5204" ht="15.75" customHeight="1" spans="1:7">
      <c r="A5204" s="140">
        <v>103423</v>
      </c>
      <c r="B5204" s="141" t="s">
        <v>5807</v>
      </c>
      <c r="C5204" s="141" t="s">
        <v>448</v>
      </c>
      <c r="D5204" s="141" t="s">
        <v>5501</v>
      </c>
      <c r="E5204" s="140">
        <v>129.18</v>
      </c>
      <c r="F5204" s="142" t="s">
        <v>5502</v>
      </c>
      <c r="G5204" s="138"/>
    </row>
    <row r="5205" ht="15.75" customHeight="1" spans="1:7">
      <c r="A5205" s="140">
        <v>103424</v>
      </c>
      <c r="B5205" s="141" t="s">
        <v>5808</v>
      </c>
      <c r="C5205" s="141" t="s">
        <v>448</v>
      </c>
      <c r="D5205" s="141" t="s">
        <v>5501</v>
      </c>
      <c r="E5205" s="140">
        <v>145.56</v>
      </c>
      <c r="F5205" s="142" t="s">
        <v>5502</v>
      </c>
      <c r="G5205" s="138"/>
    </row>
    <row r="5206" ht="15.75" customHeight="1" spans="1:7">
      <c r="A5206" s="140">
        <v>103425</v>
      </c>
      <c r="B5206" s="141" t="s">
        <v>5809</v>
      </c>
      <c r="C5206" s="141" t="s">
        <v>448</v>
      </c>
      <c r="D5206" s="141" t="s">
        <v>5686</v>
      </c>
      <c r="E5206" s="140">
        <v>15.3</v>
      </c>
      <c r="F5206" s="142" t="s">
        <v>5502</v>
      </c>
      <c r="G5206" s="138"/>
    </row>
    <row r="5207" ht="15.75" customHeight="1" spans="1:7">
      <c r="A5207" s="140">
        <v>103426</v>
      </c>
      <c r="B5207" s="141" t="s">
        <v>5810</v>
      </c>
      <c r="C5207" s="141" t="s">
        <v>448</v>
      </c>
      <c r="D5207" s="141" t="s">
        <v>5686</v>
      </c>
      <c r="E5207" s="140">
        <v>18.39</v>
      </c>
      <c r="F5207" s="142" t="s">
        <v>5502</v>
      </c>
      <c r="G5207" s="138"/>
    </row>
    <row r="5208" ht="15.75" customHeight="1" spans="1:7">
      <c r="A5208" s="140">
        <v>103427</v>
      </c>
      <c r="B5208" s="141" t="s">
        <v>5811</v>
      </c>
      <c r="C5208" s="141" t="s">
        <v>448</v>
      </c>
      <c r="D5208" s="141" t="s">
        <v>5686</v>
      </c>
      <c r="E5208" s="140">
        <v>36.85</v>
      </c>
      <c r="F5208" s="142" t="s">
        <v>5502</v>
      </c>
      <c r="G5208" s="138"/>
    </row>
    <row r="5209" ht="15.75" customHeight="1" spans="1:7">
      <c r="A5209" s="140">
        <v>103428</v>
      </c>
      <c r="B5209" s="141" t="s">
        <v>5812</v>
      </c>
      <c r="C5209" s="141" t="s">
        <v>448</v>
      </c>
      <c r="D5209" s="141" t="s">
        <v>5686</v>
      </c>
      <c r="E5209" s="140">
        <v>245.17</v>
      </c>
      <c r="F5209" s="142" t="s">
        <v>5502</v>
      </c>
      <c r="G5209" s="138"/>
    </row>
    <row r="5210" ht="15.75" customHeight="1" spans="1:7">
      <c r="A5210" s="140">
        <v>103429</v>
      </c>
      <c r="B5210" s="141" t="s">
        <v>5813</v>
      </c>
      <c r="C5210" s="141" t="s">
        <v>448</v>
      </c>
      <c r="D5210" s="141" t="s">
        <v>5686</v>
      </c>
      <c r="E5210" s="140">
        <v>2713.1</v>
      </c>
      <c r="F5210" s="142" t="s">
        <v>5502</v>
      </c>
      <c r="G5210" s="138"/>
    </row>
    <row r="5211" ht="15.75" customHeight="1" spans="1:7">
      <c r="A5211" s="140">
        <v>103430</v>
      </c>
      <c r="B5211" s="141" t="s">
        <v>5814</v>
      </c>
      <c r="C5211" s="141" t="s">
        <v>448</v>
      </c>
      <c r="D5211" s="141" t="s">
        <v>5686</v>
      </c>
      <c r="E5211" s="140">
        <v>32.84</v>
      </c>
      <c r="F5211" s="142" t="s">
        <v>5502</v>
      </c>
      <c r="G5211" s="138"/>
    </row>
    <row r="5212" ht="15.75" customHeight="1" spans="1:7">
      <c r="A5212" s="140">
        <v>103431</v>
      </c>
      <c r="B5212" s="141" t="s">
        <v>5815</v>
      </c>
      <c r="C5212" s="141" t="s">
        <v>448</v>
      </c>
      <c r="D5212" s="141" t="s">
        <v>5686</v>
      </c>
      <c r="E5212" s="140">
        <v>57.59</v>
      </c>
      <c r="F5212" s="142" t="s">
        <v>5502</v>
      </c>
      <c r="G5212" s="138"/>
    </row>
    <row r="5213" ht="15.75" customHeight="1" spans="1:7">
      <c r="A5213" s="140">
        <v>103432</v>
      </c>
      <c r="B5213" s="141" t="s">
        <v>5816</v>
      </c>
      <c r="C5213" s="141" t="s">
        <v>448</v>
      </c>
      <c r="D5213" s="141" t="s">
        <v>5686</v>
      </c>
      <c r="E5213" s="140">
        <v>1540.11</v>
      </c>
      <c r="F5213" s="142" t="s">
        <v>5502</v>
      </c>
      <c r="G5213" s="138"/>
    </row>
    <row r="5214" ht="15.75" customHeight="1" spans="1:7">
      <c r="A5214" s="140">
        <v>103433</v>
      </c>
      <c r="B5214" s="141" t="s">
        <v>5817</v>
      </c>
      <c r="C5214" s="141" t="s">
        <v>448</v>
      </c>
      <c r="D5214" s="141" t="s">
        <v>5686</v>
      </c>
      <c r="E5214" s="140">
        <v>32.45</v>
      </c>
      <c r="F5214" s="142" t="s">
        <v>5502</v>
      </c>
      <c r="G5214" s="138"/>
    </row>
    <row r="5215" ht="15.75" customHeight="1" spans="1:7">
      <c r="A5215" s="140">
        <v>103434</v>
      </c>
      <c r="B5215" s="141" t="s">
        <v>5818</v>
      </c>
      <c r="C5215" s="141" t="s">
        <v>448</v>
      </c>
      <c r="D5215" s="141" t="s">
        <v>5686</v>
      </c>
      <c r="E5215" s="140">
        <v>44.91</v>
      </c>
      <c r="F5215" s="142" t="s">
        <v>5502</v>
      </c>
      <c r="G5215" s="138"/>
    </row>
    <row r="5216" ht="15.75" customHeight="1" spans="1:7">
      <c r="A5216" s="140">
        <v>103435</v>
      </c>
      <c r="B5216" s="141" t="s">
        <v>5819</v>
      </c>
      <c r="C5216" s="141" t="s">
        <v>448</v>
      </c>
      <c r="D5216" s="141" t="s">
        <v>5686</v>
      </c>
      <c r="E5216" s="140">
        <v>83.57</v>
      </c>
      <c r="F5216" s="142" t="s">
        <v>5502</v>
      </c>
      <c r="G5216" s="138"/>
    </row>
    <row r="5217" ht="15.75" customHeight="1" spans="1:7">
      <c r="A5217" s="140">
        <v>103436</v>
      </c>
      <c r="B5217" s="141" t="s">
        <v>5820</v>
      </c>
      <c r="C5217" s="141" t="s">
        <v>448</v>
      </c>
      <c r="D5217" s="141" t="s">
        <v>5686</v>
      </c>
      <c r="E5217" s="140">
        <v>2180.9</v>
      </c>
      <c r="F5217" s="142" t="s">
        <v>5502</v>
      </c>
      <c r="G5217" s="138"/>
    </row>
    <row r="5218" ht="15.75" customHeight="1" spans="1:7">
      <c r="A5218" s="140">
        <v>103437</v>
      </c>
      <c r="B5218" s="141" t="s">
        <v>5821</v>
      </c>
      <c r="C5218" s="141" t="s">
        <v>448</v>
      </c>
      <c r="D5218" s="141" t="s">
        <v>5686</v>
      </c>
      <c r="E5218" s="140">
        <v>173.38</v>
      </c>
      <c r="F5218" s="142" t="s">
        <v>5502</v>
      </c>
      <c r="G5218" s="138"/>
    </row>
    <row r="5219" ht="15.75" customHeight="1" spans="1:7">
      <c r="A5219" s="140">
        <v>103438</v>
      </c>
      <c r="B5219" s="141" t="s">
        <v>5822</v>
      </c>
      <c r="C5219" s="141" t="s">
        <v>448</v>
      </c>
      <c r="D5219" s="141" t="s">
        <v>5686</v>
      </c>
      <c r="E5219" s="140">
        <v>173.38</v>
      </c>
      <c r="F5219" s="142" t="s">
        <v>5502</v>
      </c>
      <c r="G5219" s="138"/>
    </row>
    <row r="5220" ht="15.75" customHeight="1" spans="1:7">
      <c r="A5220" s="140">
        <v>103439</v>
      </c>
      <c r="B5220" s="141" t="s">
        <v>5823</v>
      </c>
      <c r="C5220" s="141" t="s">
        <v>448</v>
      </c>
      <c r="D5220" s="141" t="s">
        <v>5686</v>
      </c>
      <c r="E5220" s="140">
        <v>204.14</v>
      </c>
      <c r="F5220" s="142" t="s">
        <v>5502</v>
      </c>
      <c r="G5220" s="138"/>
    </row>
    <row r="5221" ht="15.75" customHeight="1" spans="1:7">
      <c r="A5221" s="140">
        <v>103440</v>
      </c>
      <c r="B5221" s="141" t="s">
        <v>5824</v>
      </c>
      <c r="C5221" s="141" t="s">
        <v>448</v>
      </c>
      <c r="D5221" s="141" t="s">
        <v>5686</v>
      </c>
      <c r="E5221" s="140">
        <v>391.32</v>
      </c>
      <c r="F5221" s="142" t="s">
        <v>5502</v>
      </c>
      <c r="G5221" s="138"/>
    </row>
    <row r="5222" ht="15.75" customHeight="1" spans="1:7">
      <c r="A5222" s="140">
        <v>103441</v>
      </c>
      <c r="B5222" s="141" t="s">
        <v>5825</v>
      </c>
      <c r="C5222" s="141" t="s">
        <v>448</v>
      </c>
      <c r="D5222" s="141" t="s">
        <v>5686</v>
      </c>
      <c r="E5222" s="140">
        <v>396.31</v>
      </c>
      <c r="F5222" s="142" t="s">
        <v>5502</v>
      </c>
      <c r="G5222" s="138"/>
    </row>
    <row r="5223" ht="15.75" customHeight="1" spans="1:7">
      <c r="A5223" s="140">
        <v>103442</v>
      </c>
      <c r="B5223" s="141" t="s">
        <v>5826</v>
      </c>
      <c r="C5223" s="141" t="s">
        <v>448</v>
      </c>
      <c r="D5223" s="141" t="s">
        <v>5686</v>
      </c>
      <c r="E5223" s="140">
        <v>516.55</v>
      </c>
      <c r="F5223" s="142" t="s">
        <v>5502</v>
      </c>
      <c r="G5223" s="138"/>
    </row>
    <row r="5224" ht="15.75" customHeight="1" spans="1:7">
      <c r="A5224" s="140">
        <v>98441</v>
      </c>
      <c r="B5224" s="141" t="s">
        <v>472</v>
      </c>
      <c r="C5224" s="141" t="s">
        <v>175</v>
      </c>
      <c r="D5224" s="141" t="s">
        <v>5501</v>
      </c>
      <c r="E5224" s="140">
        <v>94.54</v>
      </c>
      <c r="F5224" s="142" t="s">
        <v>5502</v>
      </c>
      <c r="G5224" s="138"/>
    </row>
    <row r="5225" ht="15.75" customHeight="1" spans="1:7">
      <c r="A5225" s="140">
        <v>98443</v>
      </c>
      <c r="B5225" s="141" t="s">
        <v>478</v>
      </c>
      <c r="C5225" s="141" t="s">
        <v>175</v>
      </c>
      <c r="D5225" s="141" t="s">
        <v>5501</v>
      </c>
      <c r="E5225" s="140">
        <v>75.45</v>
      </c>
      <c r="F5225" s="142" t="s">
        <v>5502</v>
      </c>
      <c r="G5225" s="138"/>
    </row>
    <row r="5226" ht="15.75" customHeight="1" spans="1:7">
      <c r="A5226" s="140">
        <v>98445</v>
      </c>
      <c r="B5226" s="141" t="s">
        <v>5827</v>
      </c>
      <c r="C5226" s="141" t="s">
        <v>175</v>
      </c>
      <c r="D5226" s="141" t="s">
        <v>5501</v>
      </c>
      <c r="E5226" s="140">
        <v>111.12</v>
      </c>
      <c r="F5226" s="142" t="s">
        <v>5502</v>
      </c>
      <c r="G5226" s="138"/>
    </row>
    <row r="5227" ht="15.75" customHeight="1" spans="1:7">
      <c r="A5227" s="140">
        <v>98446</v>
      </c>
      <c r="B5227" s="141" t="s">
        <v>5828</v>
      </c>
      <c r="C5227" s="141" t="s">
        <v>175</v>
      </c>
      <c r="D5227" s="141" t="s">
        <v>5501</v>
      </c>
      <c r="E5227" s="140">
        <v>140.95</v>
      </c>
      <c r="F5227" s="142" t="s">
        <v>5502</v>
      </c>
      <c r="G5227" s="138"/>
    </row>
    <row r="5228" ht="15.75" customHeight="1" spans="1:7">
      <c r="A5228" s="140">
        <v>98447</v>
      </c>
      <c r="B5228" s="141" t="s">
        <v>5829</v>
      </c>
      <c r="C5228" s="141" t="s">
        <v>175</v>
      </c>
      <c r="D5228" s="141" t="s">
        <v>5501</v>
      </c>
      <c r="E5228" s="140">
        <v>89</v>
      </c>
      <c r="F5228" s="142" t="s">
        <v>5502</v>
      </c>
      <c r="G5228" s="138"/>
    </row>
    <row r="5229" ht="15.75" customHeight="1" spans="1:7">
      <c r="A5229" s="140">
        <v>98448</v>
      </c>
      <c r="B5229" s="141" t="s">
        <v>5830</v>
      </c>
      <c r="C5229" s="141" t="s">
        <v>175</v>
      </c>
      <c r="D5229" s="141" t="s">
        <v>5501</v>
      </c>
      <c r="E5229" s="140">
        <v>113.67</v>
      </c>
      <c r="F5229" s="142" t="s">
        <v>5502</v>
      </c>
      <c r="G5229" s="138"/>
    </row>
    <row r="5230" ht="15.75" customHeight="1" spans="1:7">
      <c r="A5230" s="140">
        <v>98449</v>
      </c>
      <c r="B5230" s="141" t="s">
        <v>5831</v>
      </c>
      <c r="C5230" s="141" t="s">
        <v>175</v>
      </c>
      <c r="D5230" s="141" t="s">
        <v>5501</v>
      </c>
      <c r="E5230" s="140">
        <v>132.11</v>
      </c>
      <c r="F5230" s="142" t="s">
        <v>5502</v>
      </c>
      <c r="G5230" s="138"/>
    </row>
    <row r="5231" ht="15.75" customHeight="1" spans="1:7">
      <c r="A5231" s="140">
        <v>98451</v>
      </c>
      <c r="B5231" s="141" t="s">
        <v>5832</v>
      </c>
      <c r="C5231" s="141" t="s">
        <v>175</v>
      </c>
      <c r="D5231" s="141" t="s">
        <v>5501</v>
      </c>
      <c r="E5231" s="140">
        <v>110.51</v>
      </c>
      <c r="F5231" s="142" t="s">
        <v>5502</v>
      </c>
      <c r="G5231" s="138"/>
    </row>
    <row r="5232" ht="15.75" customHeight="1" spans="1:7">
      <c r="A5232" s="140">
        <v>98452</v>
      </c>
      <c r="B5232" s="141" t="s">
        <v>5833</v>
      </c>
      <c r="C5232" s="141" t="s">
        <v>175</v>
      </c>
      <c r="D5232" s="141" t="s">
        <v>5501</v>
      </c>
      <c r="E5232" s="140">
        <v>172.27</v>
      </c>
      <c r="F5232" s="142" t="s">
        <v>5502</v>
      </c>
      <c r="G5232" s="138"/>
    </row>
    <row r="5233" ht="15.75" customHeight="1" spans="1:7">
      <c r="A5233" s="140">
        <v>98453</v>
      </c>
      <c r="B5233" s="141" t="s">
        <v>5834</v>
      </c>
      <c r="C5233" s="141" t="s">
        <v>175</v>
      </c>
      <c r="D5233" s="141" t="s">
        <v>5501</v>
      </c>
      <c r="E5233" s="140">
        <v>152.3</v>
      </c>
      <c r="F5233" s="142" t="s">
        <v>5502</v>
      </c>
      <c r="G5233" s="138"/>
    </row>
    <row r="5234" ht="15.75" customHeight="1" spans="1:7">
      <c r="A5234" s="140">
        <v>98454</v>
      </c>
      <c r="B5234" s="141" t="s">
        <v>5835</v>
      </c>
      <c r="C5234" s="141" t="s">
        <v>175</v>
      </c>
      <c r="D5234" s="141" t="s">
        <v>5501</v>
      </c>
      <c r="E5234" s="140">
        <v>189.01</v>
      </c>
      <c r="F5234" s="142" t="s">
        <v>5502</v>
      </c>
      <c r="G5234" s="138"/>
    </row>
    <row r="5235" ht="15.75" customHeight="1" spans="1:7">
      <c r="A5235" s="140">
        <v>98455</v>
      </c>
      <c r="B5235" s="141" t="s">
        <v>5836</v>
      </c>
      <c r="C5235" s="141" t="s">
        <v>175</v>
      </c>
      <c r="D5235" s="141" t="s">
        <v>5501</v>
      </c>
      <c r="E5235" s="140">
        <v>126.96</v>
      </c>
      <c r="F5235" s="142" t="s">
        <v>5502</v>
      </c>
      <c r="G5235" s="138"/>
    </row>
    <row r="5236" ht="15.75" customHeight="1" spans="1:7">
      <c r="A5236" s="140">
        <v>98456</v>
      </c>
      <c r="B5236" s="141" t="s">
        <v>5837</v>
      </c>
      <c r="C5236" s="141" t="s">
        <v>175</v>
      </c>
      <c r="D5236" s="141" t="s">
        <v>5501</v>
      </c>
      <c r="E5236" s="140">
        <v>158.9</v>
      </c>
      <c r="F5236" s="142" t="s">
        <v>5502</v>
      </c>
      <c r="G5236" s="138"/>
    </row>
    <row r="5237" ht="15.75" customHeight="1" spans="1:7">
      <c r="A5237" s="140">
        <v>98458</v>
      </c>
      <c r="B5237" s="141" t="s">
        <v>5838</v>
      </c>
      <c r="C5237" s="141" t="s">
        <v>175</v>
      </c>
      <c r="D5237" s="141" t="s">
        <v>5501</v>
      </c>
      <c r="E5237" s="140">
        <v>95.24</v>
      </c>
      <c r="F5237" s="142" t="s">
        <v>5502</v>
      </c>
      <c r="G5237" s="138"/>
    </row>
    <row r="5238" ht="15.75" customHeight="1" spans="1:7">
      <c r="A5238" s="140">
        <v>98459</v>
      </c>
      <c r="B5238" s="141" t="s">
        <v>5839</v>
      </c>
      <c r="C5238" s="141" t="s">
        <v>175</v>
      </c>
      <c r="D5238" s="141" t="s">
        <v>5686</v>
      </c>
      <c r="E5238" s="140">
        <v>87.69</v>
      </c>
      <c r="F5238" s="142" t="s">
        <v>5502</v>
      </c>
      <c r="G5238" s="138"/>
    </row>
    <row r="5239" ht="15.75" customHeight="1" spans="1:7">
      <c r="A5239" s="140">
        <v>98460</v>
      </c>
      <c r="B5239" s="141" t="s">
        <v>5840</v>
      </c>
      <c r="C5239" s="141" t="s">
        <v>175</v>
      </c>
      <c r="D5239" s="141" t="s">
        <v>5501</v>
      </c>
      <c r="E5239" s="140">
        <v>76.24</v>
      </c>
      <c r="F5239" s="142" t="s">
        <v>5502</v>
      </c>
      <c r="G5239" s="138"/>
    </row>
    <row r="5240" ht="15.75" customHeight="1" spans="1:7">
      <c r="A5240" s="140">
        <v>98461</v>
      </c>
      <c r="B5240" s="141" t="s">
        <v>5841</v>
      </c>
      <c r="C5240" s="141" t="s">
        <v>448</v>
      </c>
      <c r="D5240" s="141" t="s">
        <v>5501</v>
      </c>
      <c r="E5240" s="140">
        <v>5891.36</v>
      </c>
      <c r="F5240" s="142" t="s">
        <v>5502</v>
      </c>
      <c r="G5240" s="138"/>
    </row>
    <row r="5241" ht="15.75" customHeight="1" spans="1:7">
      <c r="A5241" s="140">
        <v>98462</v>
      </c>
      <c r="B5241" s="141" t="s">
        <v>5842</v>
      </c>
      <c r="C5241" s="141" t="s">
        <v>448</v>
      </c>
      <c r="D5241" s="141" t="s">
        <v>5501</v>
      </c>
      <c r="E5241" s="140">
        <v>9932.61</v>
      </c>
      <c r="F5241" s="142" t="s">
        <v>5502</v>
      </c>
      <c r="G5241" s="138"/>
    </row>
    <row r="5242" ht="15.75" customHeight="1" spans="1:7">
      <c r="A5242" s="140">
        <v>105113</v>
      </c>
      <c r="B5242" s="141" t="s">
        <v>5843</v>
      </c>
      <c r="C5242" s="141" t="s">
        <v>448</v>
      </c>
      <c r="D5242" s="141" t="s">
        <v>5501</v>
      </c>
      <c r="E5242" s="140">
        <v>7752.44</v>
      </c>
      <c r="F5242" s="142" t="s">
        <v>5502</v>
      </c>
      <c r="G5242" s="138"/>
    </row>
    <row r="5243" ht="15.75" customHeight="1" spans="1:7">
      <c r="A5243" s="140">
        <v>105114</v>
      </c>
      <c r="B5243" s="141" t="s">
        <v>5844</v>
      </c>
      <c r="C5243" s="141" t="s">
        <v>171</v>
      </c>
      <c r="D5243" s="141" t="s">
        <v>5686</v>
      </c>
      <c r="E5243" s="140">
        <v>1713.26</v>
      </c>
      <c r="F5243" s="142" t="s">
        <v>5502</v>
      </c>
      <c r="G5243" s="138"/>
    </row>
    <row r="5244" ht="15.75" customHeight="1" spans="1:7">
      <c r="A5244" s="140">
        <v>105115</v>
      </c>
      <c r="B5244" s="141" t="s">
        <v>5845</v>
      </c>
      <c r="C5244" s="141" t="s">
        <v>448</v>
      </c>
      <c r="D5244" s="141" t="s">
        <v>5686</v>
      </c>
      <c r="E5244" s="140">
        <v>120.62</v>
      </c>
      <c r="F5244" s="142" t="s">
        <v>5502</v>
      </c>
      <c r="G5244" s="138"/>
    </row>
    <row r="5245" ht="15.75" customHeight="1" spans="1:7">
      <c r="A5245" s="140">
        <v>105116</v>
      </c>
      <c r="B5245" s="141" t="s">
        <v>5846</v>
      </c>
      <c r="C5245" s="141" t="s">
        <v>448</v>
      </c>
      <c r="D5245" s="141" t="s">
        <v>5501</v>
      </c>
      <c r="E5245" s="140">
        <v>10.54</v>
      </c>
      <c r="F5245" s="142" t="s">
        <v>5502</v>
      </c>
      <c r="G5245" s="138"/>
    </row>
    <row r="5246" ht="15.75" customHeight="1" spans="1:7">
      <c r="A5246" s="140">
        <v>105126</v>
      </c>
      <c r="B5246" s="141" t="s">
        <v>5847</v>
      </c>
      <c r="C5246" s="141" t="s">
        <v>178</v>
      </c>
      <c r="D5246" s="141" t="s">
        <v>5501</v>
      </c>
      <c r="E5246" s="140">
        <v>29.98</v>
      </c>
      <c r="F5246" s="142" t="s">
        <v>5502</v>
      </c>
      <c r="G5246" s="138"/>
    </row>
    <row r="5247" ht="15.75" customHeight="1" spans="1:7">
      <c r="A5247" s="140">
        <v>105127</v>
      </c>
      <c r="B5247" s="141" t="s">
        <v>5848</v>
      </c>
      <c r="C5247" s="141" t="s">
        <v>178</v>
      </c>
      <c r="D5247" s="141" t="s">
        <v>5501</v>
      </c>
      <c r="E5247" s="140">
        <v>27.77</v>
      </c>
      <c r="F5247" s="142" t="s">
        <v>5502</v>
      </c>
      <c r="G5247" s="138"/>
    </row>
    <row r="5248" ht="15.75" customHeight="1" spans="1:7">
      <c r="A5248" s="140">
        <v>105128</v>
      </c>
      <c r="B5248" s="141" t="s">
        <v>5849</v>
      </c>
      <c r="C5248" s="141" t="s">
        <v>178</v>
      </c>
      <c r="D5248" s="141" t="s">
        <v>5501</v>
      </c>
      <c r="E5248" s="140">
        <v>88.05</v>
      </c>
      <c r="F5248" s="142" t="s">
        <v>5502</v>
      </c>
      <c r="G5248" s="138"/>
    </row>
    <row r="5249" ht="15.75" customHeight="1" spans="1:7">
      <c r="A5249" s="140">
        <v>105130</v>
      </c>
      <c r="B5249" s="141" t="s">
        <v>5850</v>
      </c>
      <c r="C5249" s="141" t="s">
        <v>178</v>
      </c>
      <c r="D5249" s="141" t="s">
        <v>5501</v>
      </c>
      <c r="E5249" s="140">
        <v>28.44</v>
      </c>
      <c r="F5249" s="142" t="s">
        <v>5502</v>
      </c>
      <c r="G5249" s="138"/>
    </row>
    <row r="5250" ht="15.75" customHeight="1" spans="1:7">
      <c r="A5250" s="140">
        <v>5631</v>
      </c>
      <c r="B5250" s="141" t="s">
        <v>5851</v>
      </c>
      <c r="C5250" s="141" t="s">
        <v>5852</v>
      </c>
      <c r="D5250" s="141" t="s">
        <v>5853</v>
      </c>
      <c r="E5250" s="140">
        <v>218.18</v>
      </c>
      <c r="F5250" s="142" t="s">
        <v>5502</v>
      </c>
      <c r="G5250" s="138"/>
    </row>
    <row r="5251" ht="15.75" customHeight="1" spans="1:7">
      <c r="A5251" s="140">
        <v>5678</v>
      </c>
      <c r="B5251" s="141" t="s">
        <v>5854</v>
      </c>
      <c r="C5251" s="141" t="s">
        <v>5852</v>
      </c>
      <c r="D5251" s="141" t="s">
        <v>5501</v>
      </c>
      <c r="E5251" s="140">
        <v>158.49</v>
      </c>
      <c r="F5251" s="142" t="s">
        <v>5502</v>
      </c>
      <c r="G5251" s="138"/>
    </row>
    <row r="5252" ht="15.75" customHeight="1" spans="1:7">
      <c r="A5252" s="140">
        <v>5680</v>
      </c>
      <c r="B5252" s="141" t="s">
        <v>5855</v>
      </c>
      <c r="C5252" s="141" t="s">
        <v>5852</v>
      </c>
      <c r="D5252" s="141" t="s">
        <v>5501</v>
      </c>
      <c r="E5252" s="140">
        <v>145.42</v>
      </c>
      <c r="F5252" s="142" t="s">
        <v>5502</v>
      </c>
      <c r="G5252" s="138"/>
    </row>
    <row r="5253" ht="15.75" customHeight="1" spans="1:7">
      <c r="A5253" s="140">
        <v>5684</v>
      </c>
      <c r="B5253" s="141" t="s">
        <v>5856</v>
      </c>
      <c r="C5253" s="141" t="s">
        <v>5852</v>
      </c>
      <c r="D5253" s="141" t="s">
        <v>5686</v>
      </c>
      <c r="E5253" s="140">
        <v>172.17</v>
      </c>
      <c r="F5253" s="142" t="s">
        <v>5502</v>
      </c>
      <c r="G5253" s="138"/>
    </row>
    <row r="5254" ht="15.75" customHeight="1" spans="1:7">
      <c r="A5254" s="140">
        <v>5689</v>
      </c>
      <c r="B5254" s="141" t="s">
        <v>5857</v>
      </c>
      <c r="C5254" s="141" t="s">
        <v>5852</v>
      </c>
      <c r="D5254" s="141" t="s">
        <v>5686</v>
      </c>
      <c r="E5254" s="140">
        <v>6.32</v>
      </c>
      <c r="F5254" s="142" t="s">
        <v>5502</v>
      </c>
      <c r="G5254" s="138"/>
    </row>
    <row r="5255" ht="15.75" customHeight="1" spans="1:7">
      <c r="A5255" s="140">
        <v>5795</v>
      </c>
      <c r="B5255" s="141" t="s">
        <v>5858</v>
      </c>
      <c r="C5255" s="141" t="s">
        <v>5852</v>
      </c>
      <c r="D5255" s="141" t="s">
        <v>5501</v>
      </c>
      <c r="E5255" s="140">
        <v>31.4</v>
      </c>
      <c r="F5255" s="142" t="s">
        <v>5502</v>
      </c>
      <c r="G5255" s="138"/>
    </row>
    <row r="5256" ht="15.75" customHeight="1" spans="1:7">
      <c r="A5256" s="140">
        <v>5811</v>
      </c>
      <c r="B5256" s="141" t="s">
        <v>5859</v>
      </c>
      <c r="C5256" s="141" t="s">
        <v>5852</v>
      </c>
      <c r="D5256" s="141" t="s">
        <v>5686</v>
      </c>
      <c r="E5256" s="140">
        <v>203.13</v>
      </c>
      <c r="F5256" s="142" t="s">
        <v>5502</v>
      </c>
      <c r="G5256" s="138"/>
    </row>
    <row r="5257" ht="15.75" customHeight="1" spans="1:7">
      <c r="A5257" s="140">
        <v>5823</v>
      </c>
      <c r="B5257" s="141" t="s">
        <v>5860</v>
      </c>
      <c r="C5257" s="141" t="s">
        <v>5852</v>
      </c>
      <c r="D5257" s="141" t="s">
        <v>5686</v>
      </c>
      <c r="E5257" s="140">
        <v>222.34</v>
      </c>
      <c r="F5257" s="142" t="s">
        <v>5502</v>
      </c>
      <c r="G5257" s="138"/>
    </row>
    <row r="5258" ht="15.75" customHeight="1" spans="1:7">
      <c r="A5258" s="140">
        <v>5824</v>
      </c>
      <c r="B5258" s="141" t="s">
        <v>5861</v>
      </c>
      <c r="C5258" s="141" t="s">
        <v>5852</v>
      </c>
      <c r="D5258" s="141" t="s">
        <v>5686</v>
      </c>
      <c r="E5258" s="140">
        <v>215.39</v>
      </c>
      <c r="F5258" s="142" t="s">
        <v>5502</v>
      </c>
      <c r="G5258" s="138"/>
    </row>
    <row r="5259" ht="15.75" customHeight="1" spans="1:7">
      <c r="A5259" s="140">
        <v>5835</v>
      </c>
      <c r="B5259" s="141" t="s">
        <v>5862</v>
      </c>
      <c r="C5259" s="141" t="s">
        <v>5852</v>
      </c>
      <c r="D5259" s="141" t="s">
        <v>5686</v>
      </c>
      <c r="E5259" s="140">
        <v>350.07</v>
      </c>
      <c r="F5259" s="142" t="s">
        <v>5502</v>
      </c>
      <c r="G5259" s="138"/>
    </row>
    <row r="5260" ht="15.75" customHeight="1" spans="1:7">
      <c r="A5260" s="140">
        <v>5839</v>
      </c>
      <c r="B5260" s="141" t="s">
        <v>5863</v>
      </c>
      <c r="C5260" s="141" t="s">
        <v>5852</v>
      </c>
      <c r="D5260" s="141" t="s">
        <v>5686</v>
      </c>
      <c r="E5260" s="140">
        <v>9.31</v>
      </c>
      <c r="F5260" s="142" t="s">
        <v>5502</v>
      </c>
      <c r="G5260" s="138"/>
    </row>
    <row r="5261" ht="15.75" customHeight="1" spans="1:7">
      <c r="A5261" s="140">
        <v>5843</v>
      </c>
      <c r="B5261" s="141" t="s">
        <v>5864</v>
      </c>
      <c r="C5261" s="141" t="s">
        <v>5852</v>
      </c>
      <c r="D5261" s="141" t="s">
        <v>5686</v>
      </c>
      <c r="E5261" s="140">
        <v>170.88</v>
      </c>
      <c r="F5261" s="142" t="s">
        <v>5502</v>
      </c>
      <c r="G5261" s="138"/>
    </row>
    <row r="5262" ht="15.75" customHeight="1" spans="1:7">
      <c r="A5262" s="140">
        <v>5847</v>
      </c>
      <c r="B5262" s="141" t="s">
        <v>5865</v>
      </c>
      <c r="C5262" s="141" t="s">
        <v>5852</v>
      </c>
      <c r="D5262" s="141" t="s">
        <v>5686</v>
      </c>
      <c r="E5262" s="140">
        <v>261.43</v>
      </c>
      <c r="F5262" s="142" t="s">
        <v>5502</v>
      </c>
      <c r="G5262" s="138"/>
    </row>
    <row r="5263" ht="15.75" customHeight="1" spans="1:7">
      <c r="A5263" s="140">
        <v>5851</v>
      </c>
      <c r="B5263" s="141" t="s">
        <v>5866</v>
      </c>
      <c r="C5263" s="141" t="s">
        <v>5852</v>
      </c>
      <c r="D5263" s="141" t="s">
        <v>5686</v>
      </c>
      <c r="E5263" s="140">
        <v>249.8</v>
      </c>
      <c r="F5263" s="142" t="s">
        <v>5502</v>
      </c>
      <c r="G5263" s="138"/>
    </row>
    <row r="5264" ht="15.75" customHeight="1" spans="1:7">
      <c r="A5264" s="140">
        <v>5855</v>
      </c>
      <c r="B5264" s="141" t="s">
        <v>5867</v>
      </c>
      <c r="C5264" s="141" t="s">
        <v>5852</v>
      </c>
      <c r="D5264" s="141" t="s">
        <v>5686</v>
      </c>
      <c r="E5264" s="140">
        <v>655.08</v>
      </c>
      <c r="F5264" s="142" t="s">
        <v>5502</v>
      </c>
      <c r="G5264" s="138"/>
    </row>
    <row r="5265" ht="15.75" customHeight="1" spans="1:7">
      <c r="A5265" s="140">
        <v>5863</v>
      </c>
      <c r="B5265" s="141" t="s">
        <v>5868</v>
      </c>
      <c r="C5265" s="141" t="s">
        <v>5852</v>
      </c>
      <c r="D5265" s="141" t="s">
        <v>5686</v>
      </c>
      <c r="E5265" s="140">
        <v>25.02</v>
      </c>
      <c r="F5265" s="142" t="s">
        <v>5502</v>
      </c>
      <c r="G5265" s="138"/>
    </row>
    <row r="5266" ht="15.75" customHeight="1" spans="1:7">
      <c r="A5266" s="140">
        <v>5867</v>
      </c>
      <c r="B5266" s="141" t="s">
        <v>5869</v>
      </c>
      <c r="C5266" s="141" t="s">
        <v>5852</v>
      </c>
      <c r="D5266" s="141" t="s">
        <v>5686</v>
      </c>
      <c r="E5266" s="140">
        <v>174.96</v>
      </c>
      <c r="F5266" s="142" t="s">
        <v>5502</v>
      </c>
      <c r="G5266" s="138"/>
    </row>
    <row r="5267" ht="15.75" customHeight="1" spans="1:7">
      <c r="A5267" s="140">
        <v>5875</v>
      </c>
      <c r="B5267" s="141" t="s">
        <v>5870</v>
      </c>
      <c r="C5267" s="141" t="s">
        <v>5852</v>
      </c>
      <c r="D5267" s="141" t="s">
        <v>5853</v>
      </c>
      <c r="E5267" s="140">
        <v>146.79</v>
      </c>
      <c r="F5267" s="142" t="s">
        <v>5502</v>
      </c>
      <c r="G5267" s="138"/>
    </row>
    <row r="5268" ht="15.75" customHeight="1" spans="1:7">
      <c r="A5268" s="140">
        <v>5879</v>
      </c>
      <c r="B5268" s="141" t="s">
        <v>5871</v>
      </c>
      <c r="C5268" s="141" t="s">
        <v>5852</v>
      </c>
      <c r="D5268" s="141" t="s">
        <v>5686</v>
      </c>
      <c r="E5268" s="140">
        <v>157.79</v>
      </c>
      <c r="F5268" s="142" t="s">
        <v>5502</v>
      </c>
      <c r="G5268" s="138"/>
    </row>
    <row r="5269" ht="15.75" customHeight="1" spans="1:7">
      <c r="A5269" s="140">
        <v>5882</v>
      </c>
      <c r="B5269" s="141" t="s">
        <v>5872</v>
      </c>
      <c r="C5269" s="141" t="s">
        <v>5852</v>
      </c>
      <c r="D5269" s="141" t="s">
        <v>5686</v>
      </c>
      <c r="E5269" s="140">
        <v>122.59</v>
      </c>
      <c r="F5269" s="142" t="s">
        <v>5502</v>
      </c>
      <c r="G5269" s="138"/>
    </row>
    <row r="5270" ht="15.75" customHeight="1" spans="1:7">
      <c r="A5270" s="140">
        <v>5890</v>
      </c>
      <c r="B5270" s="141" t="s">
        <v>5873</v>
      </c>
      <c r="C5270" s="141" t="s">
        <v>5852</v>
      </c>
      <c r="D5270" s="141" t="s">
        <v>5501</v>
      </c>
      <c r="E5270" s="140">
        <v>202.39</v>
      </c>
      <c r="F5270" s="142" t="s">
        <v>5502</v>
      </c>
      <c r="G5270" s="138"/>
    </row>
    <row r="5271" ht="15.75" customHeight="1" spans="1:7">
      <c r="A5271" s="140">
        <v>5894</v>
      </c>
      <c r="B5271" s="141" t="s">
        <v>5874</v>
      </c>
      <c r="C5271" s="141" t="s">
        <v>5852</v>
      </c>
      <c r="D5271" s="141" t="s">
        <v>5501</v>
      </c>
      <c r="E5271" s="140">
        <v>211.24</v>
      </c>
      <c r="F5271" s="142" t="s">
        <v>5502</v>
      </c>
      <c r="G5271" s="138"/>
    </row>
    <row r="5272" ht="15.75" customHeight="1" spans="1:7">
      <c r="A5272" s="140">
        <v>5901</v>
      </c>
      <c r="B5272" s="141" t="s">
        <v>5875</v>
      </c>
      <c r="C5272" s="141" t="s">
        <v>5852</v>
      </c>
      <c r="D5272" s="141" t="s">
        <v>5686</v>
      </c>
      <c r="E5272" s="140">
        <v>317.22</v>
      </c>
      <c r="F5272" s="142" t="s">
        <v>5502</v>
      </c>
      <c r="G5272" s="138"/>
    </row>
    <row r="5273" ht="15.75" customHeight="1" spans="1:7">
      <c r="A5273" s="140">
        <v>5909</v>
      </c>
      <c r="B5273" s="141" t="s">
        <v>5876</v>
      </c>
      <c r="C5273" s="141" t="s">
        <v>5852</v>
      </c>
      <c r="D5273" s="141" t="s">
        <v>5686</v>
      </c>
      <c r="E5273" s="140">
        <v>32.88</v>
      </c>
      <c r="F5273" s="142" t="s">
        <v>5502</v>
      </c>
      <c r="G5273" s="138"/>
    </row>
    <row r="5274" ht="15.75" customHeight="1" spans="1:7">
      <c r="A5274" s="140">
        <v>5921</v>
      </c>
      <c r="B5274" s="141" t="s">
        <v>5877</v>
      </c>
      <c r="C5274" s="141" t="s">
        <v>5852</v>
      </c>
      <c r="D5274" s="141" t="s">
        <v>5686</v>
      </c>
      <c r="E5274" s="140">
        <v>4.94</v>
      </c>
      <c r="F5274" s="142" t="s">
        <v>5502</v>
      </c>
      <c r="G5274" s="138"/>
    </row>
    <row r="5275" ht="15.75" customHeight="1" spans="1:7">
      <c r="A5275" s="140">
        <v>5928</v>
      </c>
      <c r="B5275" s="141" t="s">
        <v>5878</v>
      </c>
      <c r="C5275" s="141" t="s">
        <v>5852</v>
      </c>
      <c r="D5275" s="141" t="s">
        <v>5686</v>
      </c>
      <c r="E5275" s="140">
        <v>275.36</v>
      </c>
      <c r="F5275" s="142" t="s">
        <v>5502</v>
      </c>
      <c r="G5275" s="138"/>
    </row>
    <row r="5276" ht="15.75" customHeight="1" spans="1:7">
      <c r="A5276" s="140">
        <v>5932</v>
      </c>
      <c r="B5276" s="141" t="s">
        <v>5879</v>
      </c>
      <c r="C5276" s="141" t="s">
        <v>5852</v>
      </c>
      <c r="D5276" s="141" t="s">
        <v>5501</v>
      </c>
      <c r="E5276" s="140">
        <v>271.82</v>
      </c>
      <c r="F5276" s="142" t="s">
        <v>5502</v>
      </c>
      <c r="G5276" s="138"/>
    </row>
    <row r="5277" ht="15.75" customHeight="1" spans="1:7">
      <c r="A5277" s="140">
        <v>5940</v>
      </c>
      <c r="B5277" s="141" t="s">
        <v>5880</v>
      </c>
      <c r="C5277" s="141" t="s">
        <v>5852</v>
      </c>
      <c r="D5277" s="141" t="s">
        <v>5501</v>
      </c>
      <c r="E5277" s="140">
        <v>184.93</v>
      </c>
      <c r="F5277" s="142" t="s">
        <v>5502</v>
      </c>
      <c r="G5277" s="138"/>
    </row>
    <row r="5278" ht="15.75" customHeight="1" spans="1:7">
      <c r="A5278" s="140">
        <v>5944</v>
      </c>
      <c r="B5278" s="141" t="s">
        <v>5881</v>
      </c>
      <c r="C5278" s="141" t="s">
        <v>5852</v>
      </c>
      <c r="D5278" s="141" t="s">
        <v>5501</v>
      </c>
      <c r="E5278" s="140">
        <v>224.51</v>
      </c>
      <c r="F5278" s="142" t="s">
        <v>5502</v>
      </c>
      <c r="G5278" s="138"/>
    </row>
    <row r="5279" ht="15.75" customHeight="1" spans="1:7">
      <c r="A5279" s="140">
        <v>5953</v>
      </c>
      <c r="B5279" s="141" t="s">
        <v>5882</v>
      </c>
      <c r="C5279" s="141" t="s">
        <v>5852</v>
      </c>
      <c r="D5279" s="141" t="s">
        <v>5686</v>
      </c>
      <c r="E5279" s="140">
        <v>59.64</v>
      </c>
      <c r="F5279" s="142" t="s">
        <v>5502</v>
      </c>
      <c r="G5279" s="138"/>
    </row>
    <row r="5280" ht="15.75" customHeight="1" spans="1:7">
      <c r="A5280" s="140">
        <v>6259</v>
      </c>
      <c r="B5280" s="141" t="s">
        <v>5883</v>
      </c>
      <c r="C5280" s="141" t="s">
        <v>5852</v>
      </c>
      <c r="D5280" s="141" t="s">
        <v>5686</v>
      </c>
      <c r="E5280" s="140">
        <v>253.97</v>
      </c>
      <c r="F5280" s="142" t="s">
        <v>5502</v>
      </c>
      <c r="G5280" s="138"/>
    </row>
    <row r="5281" ht="15.75" customHeight="1" spans="1:7">
      <c r="A5281" s="140">
        <v>6879</v>
      </c>
      <c r="B5281" s="141" t="s">
        <v>5884</v>
      </c>
      <c r="C5281" s="141" t="s">
        <v>5852</v>
      </c>
      <c r="D5281" s="141" t="s">
        <v>5686</v>
      </c>
      <c r="E5281" s="140">
        <v>226.08</v>
      </c>
      <c r="F5281" s="142" t="s">
        <v>5502</v>
      </c>
      <c r="G5281" s="138"/>
    </row>
    <row r="5282" ht="15.75" customHeight="1" spans="1:7">
      <c r="A5282" s="140">
        <v>7030</v>
      </c>
      <c r="B5282" s="141" t="s">
        <v>5885</v>
      </c>
      <c r="C5282" s="141" t="s">
        <v>5852</v>
      </c>
      <c r="D5282" s="141" t="s">
        <v>5686</v>
      </c>
      <c r="E5282" s="140">
        <v>265.74</v>
      </c>
      <c r="F5282" s="142" t="s">
        <v>5502</v>
      </c>
      <c r="G5282" s="138"/>
    </row>
    <row r="5283" ht="15.75" customHeight="1" spans="1:7">
      <c r="A5283" s="140">
        <v>7042</v>
      </c>
      <c r="B5283" s="141" t="s">
        <v>5886</v>
      </c>
      <c r="C5283" s="141" t="s">
        <v>5852</v>
      </c>
      <c r="D5283" s="141" t="s">
        <v>5501</v>
      </c>
      <c r="E5283" s="140">
        <v>23.61</v>
      </c>
      <c r="F5283" s="142" t="s">
        <v>5502</v>
      </c>
      <c r="G5283" s="138"/>
    </row>
    <row r="5284" ht="15.75" customHeight="1" spans="1:7">
      <c r="A5284" s="140">
        <v>7049</v>
      </c>
      <c r="B5284" s="141" t="s">
        <v>5887</v>
      </c>
      <c r="C5284" s="141" t="s">
        <v>5852</v>
      </c>
      <c r="D5284" s="141" t="s">
        <v>5686</v>
      </c>
      <c r="E5284" s="140">
        <v>236.12</v>
      </c>
      <c r="F5284" s="142" t="s">
        <v>5502</v>
      </c>
      <c r="G5284" s="138"/>
    </row>
    <row r="5285" ht="15.75" customHeight="1" spans="1:7">
      <c r="A5285" s="140">
        <v>67826</v>
      </c>
      <c r="B5285" s="141" t="s">
        <v>5888</v>
      </c>
      <c r="C5285" s="141" t="s">
        <v>5852</v>
      </c>
      <c r="D5285" s="141" t="s">
        <v>5686</v>
      </c>
      <c r="E5285" s="140">
        <v>186.29</v>
      </c>
      <c r="F5285" s="142" t="s">
        <v>5502</v>
      </c>
      <c r="G5285" s="138"/>
    </row>
    <row r="5286" ht="15.75" customHeight="1" spans="1:7">
      <c r="A5286" s="140">
        <v>73417</v>
      </c>
      <c r="B5286" s="141" t="s">
        <v>5889</v>
      </c>
      <c r="C5286" s="141" t="s">
        <v>5852</v>
      </c>
      <c r="D5286" s="141" t="s">
        <v>5501</v>
      </c>
      <c r="E5286" s="140">
        <v>189.96</v>
      </c>
      <c r="F5286" s="142" t="s">
        <v>5502</v>
      </c>
      <c r="G5286" s="138"/>
    </row>
    <row r="5287" ht="15.75" customHeight="1" spans="1:7">
      <c r="A5287" s="140">
        <v>73436</v>
      </c>
      <c r="B5287" s="141" t="s">
        <v>5890</v>
      </c>
      <c r="C5287" s="141" t="s">
        <v>5852</v>
      </c>
      <c r="D5287" s="141" t="s">
        <v>5686</v>
      </c>
      <c r="E5287" s="140">
        <v>175.53</v>
      </c>
      <c r="F5287" s="142" t="s">
        <v>5502</v>
      </c>
      <c r="G5287" s="138"/>
    </row>
    <row r="5288" ht="15.75" customHeight="1" spans="1:7">
      <c r="A5288" s="140">
        <v>73467</v>
      </c>
      <c r="B5288" s="141" t="s">
        <v>5891</v>
      </c>
      <c r="C5288" s="141" t="s">
        <v>5852</v>
      </c>
      <c r="D5288" s="141" t="s">
        <v>5686</v>
      </c>
      <c r="E5288" s="140">
        <v>246.64</v>
      </c>
      <c r="F5288" s="142" t="s">
        <v>5502</v>
      </c>
      <c r="G5288" s="138"/>
    </row>
    <row r="5289" ht="15.75" customHeight="1" spans="1:7">
      <c r="A5289" s="140">
        <v>73536</v>
      </c>
      <c r="B5289" s="141" t="s">
        <v>5892</v>
      </c>
      <c r="C5289" s="141" t="s">
        <v>5852</v>
      </c>
      <c r="D5289" s="141" t="s">
        <v>5501</v>
      </c>
      <c r="E5289" s="140">
        <v>19.97</v>
      </c>
      <c r="F5289" s="142" t="s">
        <v>5502</v>
      </c>
      <c r="G5289" s="138"/>
    </row>
    <row r="5290" ht="15.75" customHeight="1" spans="1:7">
      <c r="A5290" s="140">
        <v>83362</v>
      </c>
      <c r="B5290" s="141" t="s">
        <v>5893</v>
      </c>
      <c r="C5290" s="141" t="s">
        <v>5852</v>
      </c>
      <c r="D5290" s="141" t="s">
        <v>5686</v>
      </c>
      <c r="E5290" s="140">
        <v>273.44</v>
      </c>
      <c r="F5290" s="142" t="s">
        <v>5502</v>
      </c>
      <c r="G5290" s="138"/>
    </row>
    <row r="5291" ht="15.75" customHeight="1" spans="1:7">
      <c r="A5291" s="140">
        <v>83765</v>
      </c>
      <c r="B5291" s="141" t="s">
        <v>5894</v>
      </c>
      <c r="C5291" s="141" t="s">
        <v>5852</v>
      </c>
      <c r="D5291" s="141" t="s">
        <v>5501</v>
      </c>
      <c r="E5291" s="140">
        <v>97.18</v>
      </c>
      <c r="F5291" s="142" t="s">
        <v>5502</v>
      </c>
      <c r="G5291" s="138"/>
    </row>
    <row r="5292" ht="15.75" customHeight="1" spans="1:7">
      <c r="A5292" s="140">
        <v>87445</v>
      </c>
      <c r="B5292" s="141" t="s">
        <v>5895</v>
      </c>
      <c r="C5292" s="141" t="s">
        <v>5852</v>
      </c>
      <c r="D5292" s="141" t="s">
        <v>5501</v>
      </c>
      <c r="E5292" s="140">
        <v>5.41</v>
      </c>
      <c r="F5292" s="142" t="s">
        <v>5502</v>
      </c>
      <c r="G5292" s="138"/>
    </row>
    <row r="5293" ht="15.75" customHeight="1" spans="1:7">
      <c r="A5293" s="140">
        <v>88386</v>
      </c>
      <c r="B5293" s="141" t="s">
        <v>5896</v>
      </c>
      <c r="C5293" s="141" t="s">
        <v>5852</v>
      </c>
      <c r="D5293" s="141" t="s">
        <v>5501</v>
      </c>
      <c r="E5293" s="140">
        <v>5.27</v>
      </c>
      <c r="F5293" s="142" t="s">
        <v>5502</v>
      </c>
      <c r="G5293" s="138"/>
    </row>
    <row r="5294" ht="15.75" customHeight="1" spans="1:7">
      <c r="A5294" s="140">
        <v>88393</v>
      </c>
      <c r="B5294" s="141" t="s">
        <v>5897</v>
      </c>
      <c r="C5294" s="141" t="s">
        <v>5852</v>
      </c>
      <c r="D5294" s="141" t="s">
        <v>5501</v>
      </c>
      <c r="E5294" s="140">
        <v>7.23</v>
      </c>
      <c r="F5294" s="142" t="s">
        <v>5502</v>
      </c>
      <c r="G5294" s="138"/>
    </row>
    <row r="5295" ht="15.75" customHeight="1" spans="1:7">
      <c r="A5295" s="140">
        <v>88399</v>
      </c>
      <c r="B5295" s="141" t="s">
        <v>5898</v>
      </c>
      <c r="C5295" s="141" t="s">
        <v>5852</v>
      </c>
      <c r="D5295" s="141" t="s">
        <v>5501</v>
      </c>
      <c r="E5295" s="140">
        <v>3.92</v>
      </c>
      <c r="F5295" s="142" t="s">
        <v>5502</v>
      </c>
      <c r="G5295" s="138"/>
    </row>
    <row r="5296" ht="15.75" customHeight="1" spans="1:7">
      <c r="A5296" s="140">
        <v>88418</v>
      </c>
      <c r="B5296" s="141" t="s">
        <v>5899</v>
      </c>
      <c r="C5296" s="141" t="s">
        <v>5852</v>
      </c>
      <c r="D5296" s="141" t="s">
        <v>5501</v>
      </c>
      <c r="E5296" s="140">
        <v>16.03</v>
      </c>
      <c r="F5296" s="142" t="s">
        <v>5502</v>
      </c>
      <c r="G5296" s="138"/>
    </row>
    <row r="5297" ht="15.75" customHeight="1" spans="1:7">
      <c r="A5297" s="140">
        <v>88433</v>
      </c>
      <c r="B5297" s="141" t="s">
        <v>5900</v>
      </c>
      <c r="C5297" s="141" t="s">
        <v>5852</v>
      </c>
      <c r="D5297" s="141" t="s">
        <v>5501</v>
      </c>
      <c r="E5297" s="140">
        <v>20.92</v>
      </c>
      <c r="F5297" s="142" t="s">
        <v>5502</v>
      </c>
      <c r="G5297" s="138"/>
    </row>
    <row r="5298" ht="15.75" customHeight="1" spans="1:7">
      <c r="A5298" s="140">
        <v>88830</v>
      </c>
      <c r="B5298" s="141" t="s">
        <v>5901</v>
      </c>
      <c r="C5298" s="141" t="s">
        <v>5852</v>
      </c>
      <c r="D5298" s="141" t="s">
        <v>5501</v>
      </c>
      <c r="E5298" s="140">
        <v>2.04</v>
      </c>
      <c r="F5298" s="142" t="s">
        <v>5502</v>
      </c>
      <c r="G5298" s="138"/>
    </row>
    <row r="5299" ht="15.75" customHeight="1" spans="1:7">
      <c r="A5299" s="140">
        <v>88843</v>
      </c>
      <c r="B5299" s="141" t="s">
        <v>5902</v>
      </c>
      <c r="C5299" s="141" t="s">
        <v>5852</v>
      </c>
      <c r="D5299" s="141" t="s">
        <v>5686</v>
      </c>
      <c r="E5299" s="140">
        <v>210.34</v>
      </c>
      <c r="F5299" s="142" t="s">
        <v>5502</v>
      </c>
      <c r="G5299" s="138"/>
    </row>
    <row r="5300" ht="15.75" customHeight="1" spans="1:7">
      <c r="A5300" s="140">
        <v>88907</v>
      </c>
      <c r="B5300" s="141" t="s">
        <v>5903</v>
      </c>
      <c r="C5300" s="141" t="s">
        <v>5852</v>
      </c>
      <c r="D5300" s="141" t="s">
        <v>5501</v>
      </c>
      <c r="E5300" s="140">
        <v>256.7</v>
      </c>
      <c r="F5300" s="142" t="s">
        <v>5502</v>
      </c>
      <c r="G5300" s="138"/>
    </row>
    <row r="5301" ht="15.75" customHeight="1" spans="1:7">
      <c r="A5301" s="140">
        <v>89021</v>
      </c>
      <c r="B5301" s="141" t="s">
        <v>5904</v>
      </c>
      <c r="C5301" s="141" t="s">
        <v>5852</v>
      </c>
      <c r="D5301" s="141" t="s">
        <v>5501</v>
      </c>
      <c r="E5301" s="140">
        <v>2.49</v>
      </c>
      <c r="F5301" s="142" t="s">
        <v>5502</v>
      </c>
      <c r="G5301" s="138"/>
    </row>
    <row r="5302" ht="15.75" customHeight="1" spans="1:7">
      <c r="A5302" s="140">
        <v>89028</v>
      </c>
      <c r="B5302" s="141" t="s">
        <v>5905</v>
      </c>
      <c r="C5302" s="141" t="s">
        <v>5852</v>
      </c>
      <c r="D5302" s="141" t="s">
        <v>5686</v>
      </c>
      <c r="E5302" s="140">
        <v>178.84</v>
      </c>
      <c r="F5302" s="142" t="s">
        <v>5502</v>
      </c>
      <c r="G5302" s="138"/>
    </row>
    <row r="5303" ht="15.75" customHeight="1" spans="1:7">
      <c r="A5303" s="140">
        <v>89032</v>
      </c>
      <c r="B5303" s="141" t="s">
        <v>5906</v>
      </c>
      <c r="C5303" s="141" t="s">
        <v>5852</v>
      </c>
      <c r="D5303" s="141" t="s">
        <v>5686</v>
      </c>
      <c r="E5303" s="140">
        <v>190.32</v>
      </c>
      <c r="F5303" s="142" t="s">
        <v>5502</v>
      </c>
      <c r="G5303" s="138"/>
    </row>
    <row r="5304" ht="15.75" customHeight="1" spans="1:7">
      <c r="A5304" s="140">
        <v>89035</v>
      </c>
      <c r="B5304" s="141" t="s">
        <v>5907</v>
      </c>
      <c r="C5304" s="141" t="s">
        <v>5852</v>
      </c>
      <c r="D5304" s="141" t="s">
        <v>5686</v>
      </c>
      <c r="E5304" s="140">
        <v>130.39</v>
      </c>
      <c r="F5304" s="142" t="s">
        <v>5502</v>
      </c>
      <c r="G5304" s="138"/>
    </row>
    <row r="5305" ht="15.75" customHeight="1" spans="1:7">
      <c r="A5305" s="140">
        <v>89225</v>
      </c>
      <c r="B5305" s="141" t="s">
        <v>5908</v>
      </c>
      <c r="C5305" s="141" t="s">
        <v>5852</v>
      </c>
      <c r="D5305" s="141" t="s">
        <v>5501</v>
      </c>
      <c r="E5305" s="140">
        <v>5.85</v>
      </c>
      <c r="F5305" s="142" t="s">
        <v>5502</v>
      </c>
      <c r="G5305" s="138"/>
    </row>
    <row r="5306" ht="15.75" customHeight="1" spans="1:7">
      <c r="A5306" s="140">
        <v>89234</v>
      </c>
      <c r="B5306" s="141" t="s">
        <v>5909</v>
      </c>
      <c r="C5306" s="141" t="s">
        <v>5852</v>
      </c>
      <c r="D5306" s="141" t="s">
        <v>5686</v>
      </c>
      <c r="E5306" s="140">
        <v>531.5</v>
      </c>
      <c r="F5306" s="142" t="s">
        <v>5502</v>
      </c>
      <c r="G5306" s="138"/>
    </row>
    <row r="5307" ht="15.75" customHeight="1" spans="1:7">
      <c r="A5307" s="140">
        <v>89242</v>
      </c>
      <c r="B5307" s="141" t="s">
        <v>5910</v>
      </c>
      <c r="C5307" s="141" t="s">
        <v>5852</v>
      </c>
      <c r="D5307" s="141" t="s">
        <v>5686</v>
      </c>
      <c r="E5307" s="140">
        <v>1247.63</v>
      </c>
      <c r="F5307" s="142" t="s">
        <v>5502</v>
      </c>
      <c r="G5307" s="138"/>
    </row>
    <row r="5308" ht="15.75" customHeight="1" spans="1:7">
      <c r="A5308" s="140">
        <v>89250</v>
      </c>
      <c r="B5308" s="141" t="s">
        <v>5911</v>
      </c>
      <c r="C5308" s="141" t="s">
        <v>5852</v>
      </c>
      <c r="D5308" s="141" t="s">
        <v>5686</v>
      </c>
      <c r="E5308" s="140">
        <v>1081.29</v>
      </c>
      <c r="F5308" s="142" t="s">
        <v>5502</v>
      </c>
      <c r="G5308" s="138"/>
    </row>
    <row r="5309" ht="15.75" customHeight="1" spans="1:7">
      <c r="A5309" s="140">
        <v>89257</v>
      </c>
      <c r="B5309" s="141" t="s">
        <v>5912</v>
      </c>
      <c r="C5309" s="141" t="s">
        <v>5852</v>
      </c>
      <c r="D5309" s="141" t="s">
        <v>5686</v>
      </c>
      <c r="E5309" s="140">
        <v>304.68</v>
      </c>
      <c r="F5309" s="142" t="s">
        <v>5502</v>
      </c>
      <c r="G5309" s="138"/>
    </row>
    <row r="5310" ht="15.75" customHeight="1" spans="1:7">
      <c r="A5310" s="140">
        <v>89272</v>
      </c>
      <c r="B5310" s="141" t="s">
        <v>5913</v>
      </c>
      <c r="C5310" s="141" t="s">
        <v>5852</v>
      </c>
      <c r="D5310" s="141" t="s">
        <v>5686</v>
      </c>
      <c r="E5310" s="140">
        <v>227.67</v>
      </c>
      <c r="F5310" s="142" t="s">
        <v>5502</v>
      </c>
      <c r="G5310" s="138"/>
    </row>
    <row r="5311" ht="15.75" customHeight="1" spans="1:7">
      <c r="A5311" s="140">
        <v>89278</v>
      </c>
      <c r="B5311" s="141" t="s">
        <v>5914</v>
      </c>
      <c r="C5311" s="141" t="s">
        <v>5852</v>
      </c>
      <c r="D5311" s="141" t="s">
        <v>5501</v>
      </c>
      <c r="E5311" s="140">
        <v>12.83</v>
      </c>
      <c r="F5311" s="142" t="s">
        <v>5502</v>
      </c>
      <c r="G5311" s="138"/>
    </row>
    <row r="5312" ht="15.75" customHeight="1" spans="1:7">
      <c r="A5312" s="140">
        <v>89843</v>
      </c>
      <c r="B5312" s="141" t="s">
        <v>5915</v>
      </c>
      <c r="C5312" s="141" t="s">
        <v>5852</v>
      </c>
      <c r="D5312" s="141" t="s">
        <v>5686</v>
      </c>
      <c r="E5312" s="140">
        <v>213.1</v>
      </c>
      <c r="F5312" s="142" t="s">
        <v>5502</v>
      </c>
      <c r="G5312" s="138"/>
    </row>
    <row r="5313" ht="15.75" customHeight="1" spans="1:7">
      <c r="A5313" s="140">
        <v>89876</v>
      </c>
      <c r="B5313" s="141" t="s">
        <v>5916</v>
      </c>
      <c r="C5313" s="141" t="s">
        <v>5852</v>
      </c>
      <c r="D5313" s="141" t="s">
        <v>5686</v>
      </c>
      <c r="E5313" s="140">
        <v>318.71</v>
      </c>
      <c r="F5313" s="142" t="s">
        <v>5502</v>
      </c>
      <c r="G5313" s="138"/>
    </row>
    <row r="5314" ht="15.75" customHeight="1" spans="1:7">
      <c r="A5314" s="140">
        <v>89883</v>
      </c>
      <c r="B5314" s="141" t="s">
        <v>5917</v>
      </c>
      <c r="C5314" s="141" t="s">
        <v>5852</v>
      </c>
      <c r="D5314" s="141" t="s">
        <v>5686</v>
      </c>
      <c r="E5314" s="140">
        <v>352.83</v>
      </c>
      <c r="F5314" s="142" t="s">
        <v>5502</v>
      </c>
      <c r="G5314" s="138"/>
    </row>
    <row r="5315" ht="15.75" customHeight="1" spans="1:7">
      <c r="A5315" s="140">
        <v>90586</v>
      </c>
      <c r="B5315" s="141" t="s">
        <v>5918</v>
      </c>
      <c r="C5315" s="141" t="s">
        <v>5852</v>
      </c>
      <c r="D5315" s="141" t="s">
        <v>5686</v>
      </c>
      <c r="E5315" s="140">
        <v>1.31</v>
      </c>
      <c r="F5315" s="142" t="s">
        <v>5502</v>
      </c>
      <c r="G5315" s="138"/>
    </row>
    <row r="5316" ht="15.75" customHeight="1" spans="1:7">
      <c r="A5316" s="140">
        <v>90625</v>
      </c>
      <c r="B5316" s="141" t="s">
        <v>5919</v>
      </c>
      <c r="C5316" s="141" t="s">
        <v>5852</v>
      </c>
      <c r="D5316" s="141" t="s">
        <v>5501</v>
      </c>
      <c r="E5316" s="140">
        <v>7.58</v>
      </c>
      <c r="F5316" s="142" t="s">
        <v>5502</v>
      </c>
      <c r="G5316" s="138"/>
    </row>
    <row r="5317" ht="15.75" customHeight="1" spans="1:7">
      <c r="A5317" s="140">
        <v>90631</v>
      </c>
      <c r="B5317" s="141" t="s">
        <v>5920</v>
      </c>
      <c r="C5317" s="141" t="s">
        <v>5852</v>
      </c>
      <c r="D5317" s="141" t="s">
        <v>5501</v>
      </c>
      <c r="E5317" s="140">
        <v>154.13</v>
      </c>
      <c r="F5317" s="142" t="s">
        <v>5502</v>
      </c>
      <c r="G5317" s="138"/>
    </row>
    <row r="5318" ht="15.75" customHeight="1" spans="1:7">
      <c r="A5318" s="140">
        <v>90637</v>
      </c>
      <c r="B5318" s="141" t="s">
        <v>5921</v>
      </c>
      <c r="C5318" s="141" t="s">
        <v>5852</v>
      </c>
      <c r="D5318" s="141" t="s">
        <v>5501</v>
      </c>
      <c r="E5318" s="140">
        <v>16.94</v>
      </c>
      <c r="F5318" s="142" t="s">
        <v>5502</v>
      </c>
      <c r="G5318" s="138"/>
    </row>
    <row r="5319" ht="15.75" customHeight="1" spans="1:7">
      <c r="A5319" s="140">
        <v>90643</v>
      </c>
      <c r="B5319" s="141" t="s">
        <v>5922</v>
      </c>
      <c r="C5319" s="141" t="s">
        <v>5852</v>
      </c>
      <c r="D5319" s="141" t="s">
        <v>5501</v>
      </c>
      <c r="E5319" s="140">
        <v>28.59</v>
      </c>
      <c r="F5319" s="142" t="s">
        <v>5502</v>
      </c>
      <c r="G5319" s="138"/>
    </row>
    <row r="5320" ht="15.75" customHeight="1" spans="1:7">
      <c r="A5320" s="140">
        <v>90650</v>
      </c>
      <c r="B5320" s="141" t="s">
        <v>5923</v>
      </c>
      <c r="C5320" s="141" t="s">
        <v>5852</v>
      </c>
      <c r="D5320" s="141" t="s">
        <v>5501</v>
      </c>
      <c r="E5320" s="140">
        <v>11.08</v>
      </c>
      <c r="F5320" s="142" t="s">
        <v>5502</v>
      </c>
      <c r="G5320" s="138"/>
    </row>
    <row r="5321" ht="15.75" customHeight="1" spans="1:7">
      <c r="A5321" s="140">
        <v>90656</v>
      </c>
      <c r="B5321" s="141" t="s">
        <v>5924</v>
      </c>
      <c r="C5321" s="141" t="s">
        <v>5852</v>
      </c>
      <c r="D5321" s="141" t="s">
        <v>5501</v>
      </c>
      <c r="E5321" s="140">
        <v>16.76</v>
      </c>
      <c r="F5321" s="142" t="s">
        <v>5502</v>
      </c>
      <c r="G5321" s="138"/>
    </row>
    <row r="5322" ht="15.75" customHeight="1" spans="1:7">
      <c r="A5322" s="140">
        <v>90662</v>
      </c>
      <c r="B5322" s="141" t="s">
        <v>5925</v>
      </c>
      <c r="C5322" s="141" t="s">
        <v>5852</v>
      </c>
      <c r="D5322" s="141" t="s">
        <v>5501</v>
      </c>
      <c r="E5322" s="140">
        <v>17.52</v>
      </c>
      <c r="F5322" s="142" t="s">
        <v>5502</v>
      </c>
      <c r="G5322" s="138"/>
    </row>
    <row r="5323" ht="15.75" customHeight="1" spans="1:7">
      <c r="A5323" s="140">
        <v>90668</v>
      </c>
      <c r="B5323" s="141" t="s">
        <v>5926</v>
      </c>
      <c r="C5323" s="141" t="s">
        <v>5852</v>
      </c>
      <c r="D5323" s="141" t="s">
        <v>5686</v>
      </c>
      <c r="E5323" s="140">
        <v>32.63</v>
      </c>
      <c r="F5323" s="142" t="s">
        <v>5502</v>
      </c>
      <c r="G5323" s="138"/>
    </row>
    <row r="5324" ht="15.75" customHeight="1" spans="1:7">
      <c r="A5324" s="140">
        <v>90674</v>
      </c>
      <c r="B5324" s="141" t="s">
        <v>5927</v>
      </c>
      <c r="C5324" s="141" t="s">
        <v>5852</v>
      </c>
      <c r="D5324" s="141" t="s">
        <v>5501</v>
      </c>
      <c r="E5324" s="140">
        <v>702.95</v>
      </c>
      <c r="F5324" s="142" t="s">
        <v>5502</v>
      </c>
      <c r="G5324" s="138"/>
    </row>
    <row r="5325" ht="15.75" customHeight="1" spans="1:7">
      <c r="A5325" s="140">
        <v>90680</v>
      </c>
      <c r="B5325" s="141" t="s">
        <v>5928</v>
      </c>
      <c r="C5325" s="141" t="s">
        <v>5852</v>
      </c>
      <c r="D5325" s="141" t="s">
        <v>5501</v>
      </c>
      <c r="E5325" s="140">
        <v>428.29</v>
      </c>
      <c r="F5325" s="142" t="s">
        <v>5502</v>
      </c>
      <c r="G5325" s="138"/>
    </row>
    <row r="5326" ht="15.75" customHeight="1" spans="1:7">
      <c r="A5326" s="140">
        <v>90686</v>
      </c>
      <c r="B5326" s="141" t="s">
        <v>5929</v>
      </c>
      <c r="C5326" s="141" t="s">
        <v>5852</v>
      </c>
      <c r="D5326" s="141" t="s">
        <v>5686</v>
      </c>
      <c r="E5326" s="140">
        <v>164.71</v>
      </c>
      <c r="F5326" s="142" t="s">
        <v>5502</v>
      </c>
      <c r="G5326" s="138"/>
    </row>
    <row r="5327" ht="15.75" customHeight="1" spans="1:7">
      <c r="A5327" s="140">
        <v>90692</v>
      </c>
      <c r="B5327" s="141" t="s">
        <v>5930</v>
      </c>
      <c r="C5327" s="141" t="s">
        <v>5852</v>
      </c>
      <c r="D5327" s="141" t="s">
        <v>5686</v>
      </c>
      <c r="E5327" s="140">
        <v>138.23</v>
      </c>
      <c r="F5327" s="142" t="s">
        <v>5502</v>
      </c>
      <c r="G5327" s="138"/>
    </row>
    <row r="5328" ht="15.75" customHeight="1" spans="1:7">
      <c r="A5328" s="140">
        <v>90964</v>
      </c>
      <c r="B5328" s="141" t="s">
        <v>5931</v>
      </c>
      <c r="C5328" s="141" t="s">
        <v>5852</v>
      </c>
      <c r="D5328" s="141" t="s">
        <v>5686</v>
      </c>
      <c r="E5328" s="140">
        <v>32.09</v>
      </c>
      <c r="F5328" s="142" t="s">
        <v>5502</v>
      </c>
      <c r="G5328" s="138"/>
    </row>
    <row r="5329" ht="15.75" customHeight="1" spans="1:7">
      <c r="A5329" s="140">
        <v>90972</v>
      </c>
      <c r="B5329" s="141" t="s">
        <v>5932</v>
      </c>
      <c r="C5329" s="141" t="s">
        <v>5852</v>
      </c>
      <c r="D5329" s="141" t="s">
        <v>5686</v>
      </c>
      <c r="E5329" s="140">
        <v>77.38</v>
      </c>
      <c r="F5329" s="142" t="s">
        <v>5502</v>
      </c>
      <c r="G5329" s="138"/>
    </row>
    <row r="5330" ht="15.75" customHeight="1" spans="1:7">
      <c r="A5330" s="140">
        <v>90979</v>
      </c>
      <c r="B5330" s="141" t="s">
        <v>5933</v>
      </c>
      <c r="C5330" s="141" t="s">
        <v>5852</v>
      </c>
      <c r="D5330" s="141" t="s">
        <v>5686</v>
      </c>
      <c r="E5330" s="140">
        <v>199.83</v>
      </c>
      <c r="F5330" s="142" t="s">
        <v>5502</v>
      </c>
      <c r="G5330" s="138"/>
    </row>
    <row r="5331" ht="15.75" customHeight="1" spans="1:7">
      <c r="A5331" s="140">
        <v>90991</v>
      </c>
      <c r="B5331" s="141" t="s">
        <v>5934</v>
      </c>
      <c r="C5331" s="141" t="s">
        <v>5852</v>
      </c>
      <c r="D5331" s="141" t="s">
        <v>5501</v>
      </c>
      <c r="E5331" s="140">
        <v>212.17</v>
      </c>
      <c r="F5331" s="142" t="s">
        <v>5502</v>
      </c>
      <c r="G5331" s="138"/>
    </row>
    <row r="5332" ht="15.75" customHeight="1" spans="1:7">
      <c r="A5332" s="140">
        <v>90999</v>
      </c>
      <c r="B5332" s="141" t="s">
        <v>5935</v>
      </c>
      <c r="C5332" s="141" t="s">
        <v>5852</v>
      </c>
      <c r="D5332" s="141" t="s">
        <v>5686</v>
      </c>
      <c r="E5332" s="140">
        <v>102.12</v>
      </c>
      <c r="F5332" s="142" t="s">
        <v>5502</v>
      </c>
      <c r="G5332" s="138"/>
    </row>
    <row r="5333" ht="15.75" customHeight="1" spans="1:7">
      <c r="A5333" s="140">
        <v>91031</v>
      </c>
      <c r="B5333" s="141" t="s">
        <v>5936</v>
      </c>
      <c r="C5333" s="141" t="s">
        <v>5852</v>
      </c>
      <c r="D5333" s="141" t="s">
        <v>5686</v>
      </c>
      <c r="E5333" s="140">
        <v>259.09</v>
      </c>
      <c r="F5333" s="142" t="s">
        <v>5502</v>
      </c>
      <c r="G5333" s="138"/>
    </row>
    <row r="5334" ht="15.75" customHeight="1" spans="1:7">
      <c r="A5334" s="140">
        <v>91277</v>
      </c>
      <c r="B5334" s="141" t="s">
        <v>5937</v>
      </c>
      <c r="C5334" s="141" t="s">
        <v>5852</v>
      </c>
      <c r="D5334" s="141" t="s">
        <v>5686</v>
      </c>
      <c r="E5334" s="140">
        <v>9.45</v>
      </c>
      <c r="F5334" s="142" t="s">
        <v>5502</v>
      </c>
      <c r="G5334" s="138"/>
    </row>
    <row r="5335" ht="15.75" customHeight="1" spans="1:7">
      <c r="A5335" s="140">
        <v>91283</v>
      </c>
      <c r="B5335" s="141" t="s">
        <v>5938</v>
      </c>
      <c r="C5335" s="141" t="s">
        <v>5852</v>
      </c>
      <c r="D5335" s="141" t="s">
        <v>5501</v>
      </c>
      <c r="E5335" s="140">
        <v>9.95</v>
      </c>
      <c r="F5335" s="142" t="s">
        <v>5502</v>
      </c>
      <c r="G5335" s="138"/>
    </row>
    <row r="5336" ht="15.75" customHeight="1" spans="1:7">
      <c r="A5336" s="140">
        <v>91386</v>
      </c>
      <c r="B5336" s="141" t="s">
        <v>5939</v>
      </c>
      <c r="C5336" s="141" t="s">
        <v>5852</v>
      </c>
      <c r="D5336" s="141" t="s">
        <v>5686</v>
      </c>
      <c r="E5336" s="140">
        <v>267.8</v>
      </c>
      <c r="F5336" s="142" t="s">
        <v>5502</v>
      </c>
      <c r="G5336" s="138"/>
    </row>
    <row r="5337" ht="15.75" customHeight="1" spans="1:7">
      <c r="A5337" s="140">
        <v>91533</v>
      </c>
      <c r="B5337" s="141" t="s">
        <v>5940</v>
      </c>
      <c r="C5337" s="141" t="s">
        <v>5852</v>
      </c>
      <c r="D5337" s="141" t="s">
        <v>5686</v>
      </c>
      <c r="E5337" s="140">
        <v>40.14</v>
      </c>
      <c r="F5337" s="142" t="s">
        <v>5502</v>
      </c>
      <c r="G5337" s="138"/>
    </row>
    <row r="5338" ht="15.75" customHeight="1" spans="1:7">
      <c r="A5338" s="140">
        <v>91634</v>
      </c>
      <c r="B5338" s="141" t="s">
        <v>5941</v>
      </c>
      <c r="C5338" s="141" t="s">
        <v>5852</v>
      </c>
      <c r="D5338" s="141" t="s">
        <v>5686</v>
      </c>
      <c r="E5338" s="140">
        <v>232.89</v>
      </c>
      <c r="F5338" s="142" t="s">
        <v>5502</v>
      </c>
      <c r="G5338" s="138"/>
    </row>
    <row r="5339" ht="15.75" customHeight="1" spans="1:7">
      <c r="A5339" s="140">
        <v>91645</v>
      </c>
      <c r="B5339" s="141" t="s">
        <v>5942</v>
      </c>
      <c r="C5339" s="141" t="s">
        <v>5852</v>
      </c>
      <c r="D5339" s="141" t="s">
        <v>5686</v>
      </c>
      <c r="E5339" s="140">
        <v>458.46</v>
      </c>
      <c r="F5339" s="142" t="s">
        <v>5502</v>
      </c>
      <c r="G5339" s="138"/>
    </row>
    <row r="5340" ht="15.75" customHeight="1" spans="1:7">
      <c r="A5340" s="140">
        <v>91692</v>
      </c>
      <c r="B5340" s="141" t="s">
        <v>5943</v>
      </c>
      <c r="C5340" s="141" t="s">
        <v>5852</v>
      </c>
      <c r="D5340" s="141" t="s">
        <v>5501</v>
      </c>
      <c r="E5340" s="140">
        <v>33.87</v>
      </c>
      <c r="F5340" s="142" t="s">
        <v>5502</v>
      </c>
      <c r="G5340" s="138"/>
    </row>
    <row r="5341" ht="15.75" customHeight="1" spans="1:7">
      <c r="A5341" s="140">
        <v>92043</v>
      </c>
      <c r="B5341" s="141" t="s">
        <v>5944</v>
      </c>
      <c r="C5341" s="141" t="s">
        <v>5852</v>
      </c>
      <c r="D5341" s="141" t="s">
        <v>5686</v>
      </c>
      <c r="E5341" s="140">
        <v>13.19</v>
      </c>
      <c r="F5341" s="142" t="s">
        <v>5502</v>
      </c>
      <c r="G5341" s="138"/>
    </row>
    <row r="5342" ht="15.75" customHeight="1" spans="1:7">
      <c r="A5342" s="140">
        <v>92106</v>
      </c>
      <c r="B5342" s="141" t="s">
        <v>5945</v>
      </c>
      <c r="C5342" s="141" t="s">
        <v>5852</v>
      </c>
      <c r="D5342" s="141" t="s">
        <v>5686</v>
      </c>
      <c r="E5342" s="140">
        <v>337.6</v>
      </c>
      <c r="F5342" s="142" t="s">
        <v>5502</v>
      </c>
      <c r="G5342" s="138"/>
    </row>
    <row r="5343" ht="15.75" customHeight="1" spans="1:7">
      <c r="A5343" s="140">
        <v>92112</v>
      </c>
      <c r="B5343" s="141" t="s">
        <v>5946</v>
      </c>
      <c r="C5343" s="141" t="s">
        <v>5852</v>
      </c>
      <c r="D5343" s="141" t="s">
        <v>5501</v>
      </c>
      <c r="E5343" s="140">
        <v>3.85</v>
      </c>
      <c r="F5343" s="142" t="s">
        <v>5502</v>
      </c>
      <c r="G5343" s="138"/>
    </row>
    <row r="5344" ht="15.75" customHeight="1" spans="1:7">
      <c r="A5344" s="140">
        <v>92118</v>
      </c>
      <c r="B5344" s="141" t="s">
        <v>5947</v>
      </c>
      <c r="C5344" s="141" t="s">
        <v>5852</v>
      </c>
      <c r="D5344" s="141" t="s">
        <v>5501</v>
      </c>
      <c r="E5344" s="140">
        <v>0.5</v>
      </c>
      <c r="F5344" s="142" t="s">
        <v>5502</v>
      </c>
      <c r="G5344" s="138"/>
    </row>
    <row r="5345" ht="15.75" customHeight="1" spans="1:7">
      <c r="A5345" s="140">
        <v>92138</v>
      </c>
      <c r="B5345" s="141" t="s">
        <v>5948</v>
      </c>
      <c r="C5345" s="141" t="s">
        <v>5852</v>
      </c>
      <c r="D5345" s="141" t="s">
        <v>5501</v>
      </c>
      <c r="E5345" s="140">
        <v>90.23</v>
      </c>
      <c r="F5345" s="142" t="s">
        <v>5502</v>
      </c>
      <c r="G5345" s="138"/>
    </row>
    <row r="5346" ht="15.75" customHeight="1" spans="1:7">
      <c r="A5346" s="140">
        <v>92145</v>
      </c>
      <c r="B5346" s="141" t="s">
        <v>5949</v>
      </c>
      <c r="C5346" s="141" t="s">
        <v>5852</v>
      </c>
      <c r="D5346" s="141" t="s">
        <v>5501</v>
      </c>
      <c r="E5346" s="140">
        <v>71.32</v>
      </c>
      <c r="F5346" s="142" t="s">
        <v>5502</v>
      </c>
      <c r="G5346" s="138"/>
    </row>
    <row r="5347" ht="15.75" customHeight="1" spans="1:7">
      <c r="A5347" s="140">
        <v>92242</v>
      </c>
      <c r="B5347" s="141" t="s">
        <v>5950</v>
      </c>
      <c r="C5347" s="141" t="s">
        <v>5852</v>
      </c>
      <c r="D5347" s="141" t="s">
        <v>5686</v>
      </c>
      <c r="E5347" s="140">
        <v>397.71</v>
      </c>
      <c r="F5347" s="142" t="s">
        <v>5502</v>
      </c>
      <c r="G5347" s="138"/>
    </row>
    <row r="5348" ht="15.75" customHeight="1" spans="1:7">
      <c r="A5348" s="140">
        <v>92716</v>
      </c>
      <c r="B5348" s="141" t="s">
        <v>5951</v>
      </c>
      <c r="C5348" s="141" t="s">
        <v>5852</v>
      </c>
      <c r="D5348" s="141" t="s">
        <v>5686</v>
      </c>
      <c r="E5348" s="140">
        <v>91.04</v>
      </c>
      <c r="F5348" s="142" t="s">
        <v>5502</v>
      </c>
      <c r="G5348" s="138"/>
    </row>
    <row r="5349" ht="15.75" customHeight="1" spans="1:7">
      <c r="A5349" s="140">
        <v>92960</v>
      </c>
      <c r="B5349" s="141" t="s">
        <v>5952</v>
      </c>
      <c r="C5349" s="141" t="s">
        <v>5852</v>
      </c>
      <c r="D5349" s="141" t="s">
        <v>5686</v>
      </c>
      <c r="E5349" s="140">
        <v>19.19</v>
      </c>
      <c r="F5349" s="142" t="s">
        <v>5502</v>
      </c>
      <c r="G5349" s="138"/>
    </row>
    <row r="5350" ht="15.75" customHeight="1" spans="1:7">
      <c r="A5350" s="140">
        <v>92966</v>
      </c>
      <c r="B5350" s="141" t="s">
        <v>5953</v>
      </c>
      <c r="C5350" s="141" t="s">
        <v>5852</v>
      </c>
      <c r="D5350" s="141" t="s">
        <v>5501</v>
      </c>
      <c r="E5350" s="140">
        <v>31.5</v>
      </c>
      <c r="F5350" s="142" t="s">
        <v>5502</v>
      </c>
      <c r="G5350" s="138"/>
    </row>
    <row r="5351" ht="15.75" customHeight="1" spans="1:7">
      <c r="A5351" s="140">
        <v>93224</v>
      </c>
      <c r="B5351" s="141" t="s">
        <v>5954</v>
      </c>
      <c r="C5351" s="141" t="s">
        <v>5852</v>
      </c>
      <c r="D5351" s="141" t="s">
        <v>5501</v>
      </c>
      <c r="E5351" s="140">
        <v>1045.58</v>
      </c>
      <c r="F5351" s="142" t="s">
        <v>5502</v>
      </c>
      <c r="G5351" s="138"/>
    </row>
    <row r="5352" ht="15.75" customHeight="1" spans="1:7">
      <c r="A5352" s="140">
        <v>93233</v>
      </c>
      <c r="B5352" s="141" t="s">
        <v>5955</v>
      </c>
      <c r="C5352" s="141" t="s">
        <v>5852</v>
      </c>
      <c r="D5352" s="141" t="s">
        <v>5501</v>
      </c>
      <c r="E5352" s="140">
        <v>5.51</v>
      </c>
      <c r="F5352" s="142" t="s">
        <v>5502</v>
      </c>
      <c r="G5352" s="138"/>
    </row>
    <row r="5353" ht="15.75" customHeight="1" spans="1:7">
      <c r="A5353" s="140">
        <v>93272</v>
      </c>
      <c r="B5353" s="141" t="s">
        <v>5956</v>
      </c>
      <c r="C5353" s="141" t="s">
        <v>5852</v>
      </c>
      <c r="D5353" s="141" t="s">
        <v>5686</v>
      </c>
      <c r="E5353" s="140">
        <v>119.21</v>
      </c>
      <c r="F5353" s="142" t="s">
        <v>5502</v>
      </c>
      <c r="G5353" s="138"/>
    </row>
    <row r="5354" ht="15.75" customHeight="1" spans="1:7">
      <c r="A5354" s="140">
        <v>93281</v>
      </c>
      <c r="B5354" s="141" t="s">
        <v>5957</v>
      </c>
      <c r="C5354" s="141" t="s">
        <v>5852</v>
      </c>
      <c r="D5354" s="141" t="s">
        <v>5501</v>
      </c>
      <c r="E5354" s="140">
        <v>29.84</v>
      </c>
      <c r="F5354" s="142" t="s">
        <v>5502</v>
      </c>
      <c r="G5354" s="138"/>
    </row>
    <row r="5355" ht="15.75" customHeight="1" spans="1:7">
      <c r="A5355" s="140">
        <v>93287</v>
      </c>
      <c r="B5355" s="141" t="s">
        <v>5958</v>
      </c>
      <c r="C5355" s="141" t="s">
        <v>5852</v>
      </c>
      <c r="D5355" s="141" t="s">
        <v>5686</v>
      </c>
      <c r="E5355" s="140">
        <v>355.77</v>
      </c>
      <c r="F5355" s="142" t="s">
        <v>5502</v>
      </c>
      <c r="G5355" s="138"/>
    </row>
    <row r="5356" ht="15.75" customHeight="1" spans="1:7">
      <c r="A5356" s="140">
        <v>93402</v>
      </c>
      <c r="B5356" s="141" t="s">
        <v>5959</v>
      </c>
      <c r="C5356" s="141" t="s">
        <v>5852</v>
      </c>
      <c r="D5356" s="141" t="s">
        <v>5686</v>
      </c>
      <c r="E5356" s="140">
        <v>269.52</v>
      </c>
      <c r="F5356" s="142" t="s">
        <v>5502</v>
      </c>
      <c r="G5356" s="138"/>
    </row>
    <row r="5357" ht="15.75" customHeight="1" spans="1:7">
      <c r="A5357" s="140">
        <v>93408</v>
      </c>
      <c r="B5357" s="141" t="s">
        <v>5960</v>
      </c>
      <c r="C5357" s="141" t="s">
        <v>5852</v>
      </c>
      <c r="D5357" s="141" t="s">
        <v>5686</v>
      </c>
      <c r="E5357" s="140">
        <v>95.3</v>
      </c>
      <c r="F5357" s="142" t="s">
        <v>5502</v>
      </c>
      <c r="G5357" s="138"/>
    </row>
    <row r="5358" ht="15.75" customHeight="1" spans="1:7">
      <c r="A5358" s="140">
        <v>93415</v>
      </c>
      <c r="B5358" s="141" t="s">
        <v>5961</v>
      </c>
      <c r="C5358" s="141" t="s">
        <v>5852</v>
      </c>
      <c r="D5358" s="141" t="s">
        <v>5501</v>
      </c>
      <c r="E5358" s="140">
        <v>14.9</v>
      </c>
      <c r="F5358" s="142" t="s">
        <v>5502</v>
      </c>
      <c r="G5358" s="138"/>
    </row>
    <row r="5359" ht="15.75" customHeight="1" spans="1:7">
      <c r="A5359" s="140">
        <v>93421</v>
      </c>
      <c r="B5359" s="141" t="s">
        <v>5962</v>
      </c>
      <c r="C5359" s="141" t="s">
        <v>5852</v>
      </c>
      <c r="D5359" s="141" t="s">
        <v>5501</v>
      </c>
      <c r="E5359" s="140">
        <v>76.48</v>
      </c>
      <c r="F5359" s="142" t="s">
        <v>5502</v>
      </c>
      <c r="G5359" s="138"/>
    </row>
    <row r="5360" ht="15.75" customHeight="1" spans="1:7">
      <c r="A5360" s="140">
        <v>93427</v>
      </c>
      <c r="B5360" s="141" t="s">
        <v>5963</v>
      </c>
      <c r="C5360" s="141" t="s">
        <v>5852</v>
      </c>
      <c r="D5360" s="141" t="s">
        <v>5501</v>
      </c>
      <c r="E5360" s="140">
        <v>173.04</v>
      </c>
      <c r="F5360" s="142" t="s">
        <v>5502</v>
      </c>
      <c r="G5360" s="138"/>
    </row>
    <row r="5361" ht="15.75" customHeight="1" spans="1:7">
      <c r="A5361" s="140">
        <v>93433</v>
      </c>
      <c r="B5361" s="141" t="s">
        <v>5964</v>
      </c>
      <c r="C5361" s="141" t="s">
        <v>5852</v>
      </c>
      <c r="D5361" s="141" t="s">
        <v>5686</v>
      </c>
      <c r="E5361" s="140">
        <v>2627.57</v>
      </c>
      <c r="F5361" s="142" t="s">
        <v>5502</v>
      </c>
      <c r="G5361" s="138"/>
    </row>
    <row r="5362" ht="15.75" customHeight="1" spans="1:7">
      <c r="A5362" s="140">
        <v>93439</v>
      </c>
      <c r="B5362" s="141" t="s">
        <v>5965</v>
      </c>
      <c r="C5362" s="141" t="s">
        <v>5852</v>
      </c>
      <c r="D5362" s="141" t="s">
        <v>5686</v>
      </c>
      <c r="E5362" s="140">
        <v>253.4</v>
      </c>
      <c r="F5362" s="142" t="s">
        <v>5502</v>
      </c>
      <c r="G5362" s="138"/>
    </row>
    <row r="5363" ht="15.75" customHeight="1" spans="1:7">
      <c r="A5363" s="140">
        <v>95121</v>
      </c>
      <c r="B5363" s="141" t="s">
        <v>5966</v>
      </c>
      <c r="C5363" s="141" t="s">
        <v>5852</v>
      </c>
      <c r="D5363" s="141" t="s">
        <v>5686</v>
      </c>
      <c r="E5363" s="140">
        <v>350.74</v>
      </c>
      <c r="F5363" s="142" t="s">
        <v>5502</v>
      </c>
      <c r="G5363" s="138"/>
    </row>
    <row r="5364" ht="15.75" customHeight="1" spans="1:7">
      <c r="A5364" s="140">
        <v>95127</v>
      </c>
      <c r="B5364" s="141" t="s">
        <v>5967</v>
      </c>
      <c r="C5364" s="141" t="s">
        <v>5852</v>
      </c>
      <c r="D5364" s="141" t="s">
        <v>5686</v>
      </c>
      <c r="E5364" s="140">
        <v>221.27</v>
      </c>
      <c r="F5364" s="142" t="s">
        <v>5502</v>
      </c>
      <c r="G5364" s="138"/>
    </row>
    <row r="5365" ht="15.75" customHeight="1" spans="1:7">
      <c r="A5365" s="140">
        <v>95133</v>
      </c>
      <c r="B5365" s="141" t="s">
        <v>5968</v>
      </c>
      <c r="C5365" s="141" t="s">
        <v>5852</v>
      </c>
      <c r="D5365" s="141" t="s">
        <v>5686</v>
      </c>
      <c r="E5365" s="140">
        <v>187.34</v>
      </c>
      <c r="F5365" s="142" t="s">
        <v>5502</v>
      </c>
      <c r="G5365" s="138"/>
    </row>
    <row r="5366" ht="15.75" customHeight="1" spans="1:7">
      <c r="A5366" s="140">
        <v>95139</v>
      </c>
      <c r="B5366" s="141" t="s">
        <v>5969</v>
      </c>
      <c r="C5366" s="141" t="s">
        <v>5852</v>
      </c>
      <c r="D5366" s="141" t="s">
        <v>5853</v>
      </c>
      <c r="E5366" s="140">
        <v>0.08</v>
      </c>
      <c r="F5366" s="142" t="s">
        <v>5502</v>
      </c>
      <c r="G5366" s="138"/>
    </row>
    <row r="5367" ht="15.75" customHeight="1" spans="1:7">
      <c r="A5367" s="140">
        <v>95212</v>
      </c>
      <c r="B5367" s="141" t="s">
        <v>5970</v>
      </c>
      <c r="C5367" s="141" t="s">
        <v>5852</v>
      </c>
      <c r="D5367" s="141" t="s">
        <v>5686</v>
      </c>
      <c r="E5367" s="140">
        <v>129.2</v>
      </c>
      <c r="F5367" s="142" t="s">
        <v>5502</v>
      </c>
      <c r="G5367" s="138"/>
    </row>
    <row r="5368" ht="15.75" customHeight="1" spans="1:7">
      <c r="A5368" s="140">
        <v>95258</v>
      </c>
      <c r="B5368" s="141" t="s">
        <v>5971</v>
      </c>
      <c r="C5368" s="141" t="s">
        <v>5852</v>
      </c>
      <c r="D5368" s="141" t="s">
        <v>5501</v>
      </c>
      <c r="E5368" s="140">
        <v>31.02</v>
      </c>
      <c r="F5368" s="142" t="s">
        <v>5502</v>
      </c>
      <c r="G5368" s="138"/>
    </row>
    <row r="5369" ht="15.75" customHeight="1" spans="1:7">
      <c r="A5369" s="140">
        <v>95264</v>
      </c>
      <c r="B5369" s="141" t="s">
        <v>5972</v>
      </c>
      <c r="C5369" s="141" t="s">
        <v>5852</v>
      </c>
      <c r="D5369" s="141" t="s">
        <v>5686</v>
      </c>
      <c r="E5369" s="140">
        <v>5.96</v>
      </c>
      <c r="F5369" s="142" t="s">
        <v>5502</v>
      </c>
      <c r="G5369" s="138"/>
    </row>
    <row r="5370" ht="15.75" customHeight="1" spans="1:7">
      <c r="A5370" s="140">
        <v>95270</v>
      </c>
      <c r="B5370" s="141" t="s">
        <v>5973</v>
      </c>
      <c r="C5370" s="141" t="s">
        <v>5852</v>
      </c>
      <c r="D5370" s="141" t="s">
        <v>5686</v>
      </c>
      <c r="E5370" s="140">
        <v>9.13</v>
      </c>
      <c r="F5370" s="142" t="s">
        <v>5502</v>
      </c>
      <c r="G5370" s="138"/>
    </row>
    <row r="5371" ht="15.75" customHeight="1" spans="1:7">
      <c r="A5371" s="140">
        <v>95276</v>
      </c>
      <c r="B5371" s="141" t="s">
        <v>5974</v>
      </c>
      <c r="C5371" s="141" t="s">
        <v>5852</v>
      </c>
      <c r="D5371" s="141" t="s">
        <v>5686</v>
      </c>
      <c r="E5371" s="140">
        <v>3.31</v>
      </c>
      <c r="F5371" s="142" t="s">
        <v>5502</v>
      </c>
      <c r="G5371" s="138"/>
    </row>
    <row r="5372" ht="15.75" customHeight="1" spans="1:7">
      <c r="A5372" s="140">
        <v>95282</v>
      </c>
      <c r="B5372" s="141" t="s">
        <v>5975</v>
      </c>
      <c r="C5372" s="141" t="s">
        <v>5852</v>
      </c>
      <c r="D5372" s="141" t="s">
        <v>5686</v>
      </c>
      <c r="E5372" s="140">
        <v>9.27</v>
      </c>
      <c r="F5372" s="142" t="s">
        <v>5502</v>
      </c>
      <c r="G5372" s="138"/>
    </row>
    <row r="5373" ht="15.75" customHeight="1" spans="1:7">
      <c r="A5373" s="140">
        <v>95620</v>
      </c>
      <c r="B5373" s="141" t="s">
        <v>5976</v>
      </c>
      <c r="C5373" s="141" t="s">
        <v>5852</v>
      </c>
      <c r="D5373" s="141" t="s">
        <v>5501</v>
      </c>
      <c r="E5373" s="140">
        <v>30.47</v>
      </c>
      <c r="F5373" s="142" t="s">
        <v>5502</v>
      </c>
      <c r="G5373" s="138"/>
    </row>
    <row r="5374" ht="15.75" customHeight="1" spans="1:7">
      <c r="A5374" s="140">
        <v>95631</v>
      </c>
      <c r="B5374" s="141" t="s">
        <v>5977</v>
      </c>
      <c r="C5374" s="141" t="s">
        <v>5852</v>
      </c>
      <c r="D5374" s="141" t="s">
        <v>5686</v>
      </c>
      <c r="E5374" s="140">
        <v>245.13</v>
      </c>
      <c r="F5374" s="142" t="s">
        <v>5502</v>
      </c>
      <c r="G5374" s="138"/>
    </row>
    <row r="5375" ht="15.75" customHeight="1" spans="1:7">
      <c r="A5375" s="140">
        <v>95702</v>
      </c>
      <c r="B5375" s="141" t="s">
        <v>5978</v>
      </c>
      <c r="C5375" s="141" t="s">
        <v>5852</v>
      </c>
      <c r="D5375" s="141" t="s">
        <v>5501</v>
      </c>
      <c r="E5375" s="140">
        <v>45.5</v>
      </c>
      <c r="F5375" s="142" t="s">
        <v>5502</v>
      </c>
      <c r="G5375" s="138"/>
    </row>
    <row r="5376" ht="15.75" customHeight="1" spans="1:7">
      <c r="A5376" s="140">
        <v>95708</v>
      </c>
      <c r="B5376" s="141" t="s">
        <v>5979</v>
      </c>
      <c r="C5376" s="141" t="s">
        <v>5852</v>
      </c>
      <c r="D5376" s="141" t="s">
        <v>5501</v>
      </c>
      <c r="E5376" s="140">
        <v>151.68</v>
      </c>
      <c r="F5376" s="142" t="s">
        <v>5502</v>
      </c>
      <c r="G5376" s="138"/>
    </row>
    <row r="5377" ht="15.75" customHeight="1" spans="1:7">
      <c r="A5377" s="140">
        <v>95714</v>
      </c>
      <c r="B5377" s="141" t="s">
        <v>5980</v>
      </c>
      <c r="C5377" s="141" t="s">
        <v>5852</v>
      </c>
      <c r="D5377" s="141" t="s">
        <v>5501</v>
      </c>
      <c r="E5377" s="140">
        <v>263.78</v>
      </c>
      <c r="F5377" s="142" t="s">
        <v>5502</v>
      </c>
      <c r="G5377" s="138"/>
    </row>
    <row r="5378" ht="15.75" customHeight="1" spans="1:7">
      <c r="A5378" s="140">
        <v>95720</v>
      </c>
      <c r="B5378" s="141" t="s">
        <v>5981</v>
      </c>
      <c r="C5378" s="141" t="s">
        <v>5852</v>
      </c>
      <c r="D5378" s="141" t="s">
        <v>5501</v>
      </c>
      <c r="E5378" s="140">
        <v>258.62</v>
      </c>
      <c r="F5378" s="142" t="s">
        <v>5502</v>
      </c>
      <c r="G5378" s="138"/>
    </row>
    <row r="5379" ht="15.75" customHeight="1" spans="1:7">
      <c r="A5379" s="140">
        <v>95872</v>
      </c>
      <c r="B5379" s="141" t="s">
        <v>5982</v>
      </c>
      <c r="C5379" s="141" t="s">
        <v>5852</v>
      </c>
      <c r="D5379" s="141" t="s">
        <v>5501</v>
      </c>
      <c r="E5379" s="140">
        <v>293.32</v>
      </c>
      <c r="F5379" s="142" t="s">
        <v>5502</v>
      </c>
      <c r="G5379" s="138"/>
    </row>
    <row r="5380" ht="15.75" customHeight="1" spans="1:7">
      <c r="A5380" s="140">
        <v>96013</v>
      </c>
      <c r="B5380" s="141" t="s">
        <v>5983</v>
      </c>
      <c r="C5380" s="141" t="s">
        <v>5852</v>
      </c>
      <c r="D5380" s="141" t="s">
        <v>5686</v>
      </c>
      <c r="E5380" s="140">
        <v>179.18</v>
      </c>
      <c r="F5380" s="142" t="s">
        <v>5502</v>
      </c>
      <c r="G5380" s="138"/>
    </row>
    <row r="5381" ht="15.75" customHeight="1" spans="1:7">
      <c r="A5381" s="140">
        <v>96020</v>
      </c>
      <c r="B5381" s="141" t="s">
        <v>5984</v>
      </c>
      <c r="C5381" s="141" t="s">
        <v>5852</v>
      </c>
      <c r="D5381" s="141" t="s">
        <v>5686</v>
      </c>
      <c r="E5381" s="140">
        <v>178.71</v>
      </c>
      <c r="F5381" s="142" t="s">
        <v>5502</v>
      </c>
      <c r="G5381" s="138"/>
    </row>
    <row r="5382" ht="15.75" customHeight="1" spans="1:7">
      <c r="A5382" s="140">
        <v>96028</v>
      </c>
      <c r="B5382" s="141" t="s">
        <v>5985</v>
      </c>
      <c r="C5382" s="141" t="s">
        <v>5852</v>
      </c>
      <c r="D5382" s="141" t="s">
        <v>5686</v>
      </c>
      <c r="E5382" s="140">
        <v>138.25</v>
      </c>
      <c r="F5382" s="142" t="s">
        <v>5502</v>
      </c>
      <c r="G5382" s="138"/>
    </row>
    <row r="5383" ht="15.75" customHeight="1" spans="1:7">
      <c r="A5383" s="140">
        <v>96035</v>
      </c>
      <c r="B5383" s="141" t="s">
        <v>5986</v>
      </c>
      <c r="C5383" s="141" t="s">
        <v>5852</v>
      </c>
      <c r="D5383" s="141" t="s">
        <v>5686</v>
      </c>
      <c r="E5383" s="140">
        <v>278.24</v>
      </c>
      <c r="F5383" s="142" t="s">
        <v>5502</v>
      </c>
      <c r="G5383" s="138"/>
    </row>
    <row r="5384" ht="15.75" customHeight="1" spans="1:7">
      <c r="A5384" s="140">
        <v>96157</v>
      </c>
      <c r="B5384" s="141" t="s">
        <v>5987</v>
      </c>
      <c r="C5384" s="141" t="s">
        <v>5852</v>
      </c>
      <c r="D5384" s="141" t="s">
        <v>5686</v>
      </c>
      <c r="E5384" s="140">
        <v>138.72</v>
      </c>
      <c r="F5384" s="142" t="s">
        <v>5502</v>
      </c>
      <c r="G5384" s="138"/>
    </row>
    <row r="5385" ht="15.75" customHeight="1" spans="1:7">
      <c r="A5385" s="140">
        <v>96158</v>
      </c>
      <c r="B5385" s="141" t="s">
        <v>5988</v>
      </c>
      <c r="C5385" s="141" t="s">
        <v>5852</v>
      </c>
      <c r="D5385" s="141" t="s">
        <v>5686</v>
      </c>
      <c r="E5385" s="140">
        <v>151.12</v>
      </c>
      <c r="F5385" s="142" t="s">
        <v>5502</v>
      </c>
      <c r="G5385" s="138"/>
    </row>
    <row r="5386" ht="15.75" customHeight="1" spans="1:7">
      <c r="A5386" s="140">
        <v>96245</v>
      </c>
      <c r="B5386" s="141" t="s">
        <v>5989</v>
      </c>
      <c r="C5386" s="141" t="s">
        <v>5852</v>
      </c>
      <c r="D5386" s="141" t="s">
        <v>5686</v>
      </c>
      <c r="E5386" s="140">
        <v>124.6</v>
      </c>
      <c r="F5386" s="142" t="s">
        <v>5502</v>
      </c>
      <c r="G5386" s="138"/>
    </row>
    <row r="5387" ht="15.75" customHeight="1" spans="1:7">
      <c r="A5387" s="140">
        <v>96463</v>
      </c>
      <c r="B5387" s="141" t="s">
        <v>5990</v>
      </c>
      <c r="C5387" s="141" t="s">
        <v>5852</v>
      </c>
      <c r="D5387" s="141" t="s">
        <v>5686</v>
      </c>
      <c r="E5387" s="140">
        <v>233.46</v>
      </c>
      <c r="F5387" s="142" t="s">
        <v>5502</v>
      </c>
      <c r="G5387" s="138"/>
    </row>
    <row r="5388" ht="15.75" customHeight="1" spans="1:7">
      <c r="A5388" s="140">
        <v>98764</v>
      </c>
      <c r="B5388" s="141" t="s">
        <v>5991</v>
      </c>
      <c r="C5388" s="141" t="s">
        <v>5852</v>
      </c>
      <c r="D5388" s="141" t="s">
        <v>5501</v>
      </c>
      <c r="E5388" s="140">
        <v>4.61</v>
      </c>
      <c r="F5388" s="142" t="s">
        <v>5502</v>
      </c>
      <c r="G5388" s="138"/>
    </row>
    <row r="5389" ht="15.75" customHeight="1" spans="1:7">
      <c r="A5389" s="140">
        <v>99833</v>
      </c>
      <c r="B5389" s="141" t="s">
        <v>5992</v>
      </c>
      <c r="C5389" s="141" t="s">
        <v>5852</v>
      </c>
      <c r="D5389" s="141" t="s">
        <v>5501</v>
      </c>
      <c r="E5389" s="140">
        <v>2.03</v>
      </c>
      <c r="F5389" s="142" t="s">
        <v>5502</v>
      </c>
      <c r="G5389" s="138"/>
    </row>
    <row r="5390" ht="15.75" customHeight="1" spans="1:7">
      <c r="A5390" s="140">
        <v>100641</v>
      </c>
      <c r="B5390" s="141" t="s">
        <v>5993</v>
      </c>
      <c r="C5390" s="141" t="s">
        <v>5852</v>
      </c>
      <c r="D5390" s="141" t="s">
        <v>5686</v>
      </c>
      <c r="E5390" s="140">
        <v>4786.89</v>
      </c>
      <c r="F5390" s="142" t="s">
        <v>5502</v>
      </c>
      <c r="G5390" s="138"/>
    </row>
    <row r="5391" ht="15.75" customHeight="1" spans="1:7">
      <c r="A5391" s="140">
        <v>100647</v>
      </c>
      <c r="B5391" s="141" t="s">
        <v>5994</v>
      </c>
      <c r="C5391" s="141" t="s">
        <v>5852</v>
      </c>
      <c r="D5391" s="141" t="s">
        <v>5686</v>
      </c>
      <c r="E5391" s="140">
        <v>6508.95</v>
      </c>
      <c r="F5391" s="142" t="s">
        <v>5502</v>
      </c>
      <c r="G5391" s="138"/>
    </row>
    <row r="5392" ht="15.75" customHeight="1" spans="1:7">
      <c r="A5392" s="140">
        <v>102275</v>
      </c>
      <c r="B5392" s="141" t="s">
        <v>5995</v>
      </c>
      <c r="C5392" s="141" t="s">
        <v>5852</v>
      </c>
      <c r="D5392" s="141" t="s">
        <v>5501</v>
      </c>
      <c r="E5392" s="140">
        <v>31.15</v>
      </c>
      <c r="F5392" s="142" t="s">
        <v>5502</v>
      </c>
      <c r="G5392" s="138"/>
    </row>
    <row r="5393" ht="15.75" customHeight="1" spans="1:7">
      <c r="A5393" s="140">
        <v>104091</v>
      </c>
      <c r="B5393" s="141" t="s">
        <v>5996</v>
      </c>
      <c r="C5393" s="141" t="s">
        <v>5852</v>
      </c>
      <c r="D5393" s="141" t="s">
        <v>5501</v>
      </c>
      <c r="E5393" s="140">
        <v>0.78</v>
      </c>
      <c r="F5393" s="142" t="s">
        <v>5502</v>
      </c>
      <c r="G5393" s="138"/>
    </row>
    <row r="5394" ht="15.75" customHeight="1" spans="1:7">
      <c r="A5394" s="140">
        <v>104097</v>
      </c>
      <c r="B5394" s="141" t="s">
        <v>5997</v>
      </c>
      <c r="C5394" s="141" t="s">
        <v>5852</v>
      </c>
      <c r="D5394" s="141" t="s">
        <v>5501</v>
      </c>
      <c r="E5394" s="140">
        <v>1.09</v>
      </c>
      <c r="F5394" s="142" t="s">
        <v>5502</v>
      </c>
      <c r="G5394" s="138"/>
    </row>
    <row r="5395" ht="15.75" customHeight="1" spans="1:7">
      <c r="A5395" s="140">
        <v>5632</v>
      </c>
      <c r="B5395" s="141" t="s">
        <v>5998</v>
      </c>
      <c r="C5395" s="141" t="s">
        <v>5999</v>
      </c>
      <c r="D5395" s="141" t="s">
        <v>5853</v>
      </c>
      <c r="E5395" s="140">
        <v>95.7</v>
      </c>
      <c r="F5395" s="142" t="s">
        <v>5502</v>
      </c>
      <c r="G5395" s="138"/>
    </row>
    <row r="5396" ht="15.75" customHeight="1" spans="1:7">
      <c r="A5396" s="140">
        <v>5679</v>
      </c>
      <c r="B5396" s="141" t="s">
        <v>6000</v>
      </c>
      <c r="C5396" s="141" t="s">
        <v>5999</v>
      </c>
      <c r="D5396" s="141" t="s">
        <v>5501</v>
      </c>
      <c r="E5396" s="140">
        <v>72.36</v>
      </c>
      <c r="F5396" s="142" t="s">
        <v>5502</v>
      </c>
      <c r="G5396" s="138"/>
    </row>
    <row r="5397" ht="15.75" customHeight="1" spans="1:7">
      <c r="A5397" s="140">
        <v>5681</v>
      </c>
      <c r="B5397" s="141" t="s">
        <v>6001</v>
      </c>
      <c r="C5397" s="141" t="s">
        <v>5999</v>
      </c>
      <c r="D5397" s="141" t="s">
        <v>5501</v>
      </c>
      <c r="E5397" s="140">
        <v>68.38</v>
      </c>
      <c r="F5397" s="142" t="s">
        <v>5502</v>
      </c>
      <c r="G5397" s="138"/>
    </row>
    <row r="5398" ht="15.75" customHeight="1" spans="1:7">
      <c r="A5398" s="140">
        <v>5685</v>
      </c>
      <c r="B5398" s="141" t="s">
        <v>6002</v>
      </c>
      <c r="C5398" s="141" t="s">
        <v>5999</v>
      </c>
      <c r="D5398" s="141" t="s">
        <v>5686</v>
      </c>
      <c r="E5398" s="140">
        <v>74.36</v>
      </c>
      <c r="F5398" s="142" t="s">
        <v>5502</v>
      </c>
      <c r="G5398" s="138"/>
    </row>
    <row r="5399" ht="15.75" customHeight="1" spans="1:7">
      <c r="A5399" s="140">
        <v>5690</v>
      </c>
      <c r="B5399" s="141" t="s">
        <v>6003</v>
      </c>
      <c r="C5399" s="141" t="s">
        <v>5999</v>
      </c>
      <c r="D5399" s="141" t="s">
        <v>5686</v>
      </c>
      <c r="E5399" s="140">
        <v>4.09</v>
      </c>
      <c r="F5399" s="142" t="s">
        <v>5502</v>
      </c>
      <c r="G5399" s="138"/>
    </row>
    <row r="5400" ht="15.75" customHeight="1" spans="1:7">
      <c r="A5400" s="140">
        <v>5806</v>
      </c>
      <c r="B5400" s="141" t="s">
        <v>6004</v>
      </c>
      <c r="C5400" s="141" t="s">
        <v>5999</v>
      </c>
      <c r="D5400" s="141" t="s">
        <v>5501</v>
      </c>
      <c r="E5400" s="140">
        <v>0.23</v>
      </c>
      <c r="F5400" s="142" t="s">
        <v>5502</v>
      </c>
      <c r="G5400" s="138"/>
    </row>
    <row r="5401" ht="15.75" customHeight="1" spans="1:7">
      <c r="A5401" s="140">
        <v>5826</v>
      </c>
      <c r="B5401" s="141" t="s">
        <v>6005</v>
      </c>
      <c r="C5401" s="141" t="s">
        <v>5999</v>
      </c>
      <c r="D5401" s="141" t="s">
        <v>5686</v>
      </c>
      <c r="E5401" s="140">
        <v>58.91</v>
      </c>
      <c r="F5401" s="142" t="s">
        <v>5502</v>
      </c>
      <c r="G5401" s="138"/>
    </row>
    <row r="5402" ht="15.75" customHeight="1" spans="1:7">
      <c r="A5402" s="140">
        <v>5829</v>
      </c>
      <c r="B5402" s="141" t="s">
        <v>6006</v>
      </c>
      <c r="C5402" s="141" t="s">
        <v>5999</v>
      </c>
      <c r="D5402" s="141" t="s">
        <v>5686</v>
      </c>
      <c r="E5402" s="140">
        <v>163.4</v>
      </c>
      <c r="F5402" s="142" t="s">
        <v>5502</v>
      </c>
      <c r="G5402" s="138"/>
    </row>
    <row r="5403" ht="15.75" customHeight="1" spans="1:7">
      <c r="A5403" s="140">
        <v>5837</v>
      </c>
      <c r="B5403" s="141" t="s">
        <v>6007</v>
      </c>
      <c r="C5403" s="141" t="s">
        <v>5999</v>
      </c>
      <c r="D5403" s="141" t="s">
        <v>5686</v>
      </c>
      <c r="E5403" s="140">
        <v>137.96</v>
      </c>
      <c r="F5403" s="142" t="s">
        <v>5502</v>
      </c>
      <c r="G5403" s="138"/>
    </row>
    <row r="5404" ht="15.75" customHeight="1" spans="1:7">
      <c r="A5404" s="140">
        <v>5841</v>
      </c>
      <c r="B5404" s="141" t="s">
        <v>6008</v>
      </c>
      <c r="C5404" s="141" t="s">
        <v>5999</v>
      </c>
      <c r="D5404" s="141" t="s">
        <v>5686</v>
      </c>
      <c r="E5404" s="140">
        <v>4.68</v>
      </c>
      <c r="F5404" s="142" t="s">
        <v>5502</v>
      </c>
      <c r="G5404" s="138"/>
    </row>
    <row r="5405" ht="15.75" customHeight="1" spans="1:7">
      <c r="A5405" s="140">
        <v>5845</v>
      </c>
      <c r="B5405" s="141" t="s">
        <v>6009</v>
      </c>
      <c r="C5405" s="141" t="s">
        <v>5999</v>
      </c>
      <c r="D5405" s="141" t="s">
        <v>5686</v>
      </c>
      <c r="E5405" s="140">
        <v>55.32</v>
      </c>
      <c r="F5405" s="142" t="s">
        <v>5502</v>
      </c>
      <c r="G5405" s="138"/>
    </row>
    <row r="5406" ht="15.75" customHeight="1" spans="1:7">
      <c r="A5406" s="140">
        <v>5849</v>
      </c>
      <c r="B5406" s="141" t="s">
        <v>6010</v>
      </c>
      <c r="C5406" s="141" t="s">
        <v>5999</v>
      </c>
      <c r="D5406" s="141" t="s">
        <v>5686</v>
      </c>
      <c r="E5406" s="140">
        <v>87.6</v>
      </c>
      <c r="F5406" s="142" t="s">
        <v>5502</v>
      </c>
      <c r="G5406" s="138"/>
    </row>
    <row r="5407" ht="15.75" customHeight="1" spans="1:7">
      <c r="A5407" s="140">
        <v>5853</v>
      </c>
      <c r="B5407" s="141" t="s">
        <v>6011</v>
      </c>
      <c r="C5407" s="141" t="s">
        <v>5999</v>
      </c>
      <c r="D5407" s="141" t="s">
        <v>5686</v>
      </c>
      <c r="E5407" s="140">
        <v>87.94</v>
      </c>
      <c r="F5407" s="142" t="s">
        <v>5502</v>
      </c>
      <c r="G5407" s="138"/>
    </row>
    <row r="5408" ht="15.75" customHeight="1" spans="1:7">
      <c r="A5408" s="140">
        <v>5857</v>
      </c>
      <c r="B5408" s="141" t="s">
        <v>6012</v>
      </c>
      <c r="C5408" s="141" t="s">
        <v>5999</v>
      </c>
      <c r="D5408" s="141" t="s">
        <v>5686</v>
      </c>
      <c r="E5408" s="140">
        <v>214.35</v>
      </c>
      <c r="F5408" s="142" t="s">
        <v>5502</v>
      </c>
      <c r="G5408" s="138"/>
    </row>
    <row r="5409" ht="15.75" customHeight="1" spans="1:7">
      <c r="A5409" s="140">
        <v>5865</v>
      </c>
      <c r="B5409" s="141" t="s">
        <v>6013</v>
      </c>
      <c r="C5409" s="141" t="s">
        <v>5999</v>
      </c>
      <c r="D5409" s="141" t="s">
        <v>5686</v>
      </c>
      <c r="E5409" s="140">
        <v>12.59</v>
      </c>
      <c r="F5409" s="142" t="s">
        <v>5502</v>
      </c>
      <c r="G5409" s="138"/>
    </row>
    <row r="5410" ht="15.75" customHeight="1" spans="1:7">
      <c r="A5410" s="140">
        <v>5869</v>
      </c>
      <c r="B5410" s="141" t="s">
        <v>6014</v>
      </c>
      <c r="C5410" s="141" t="s">
        <v>5999</v>
      </c>
      <c r="D5410" s="141" t="s">
        <v>5686</v>
      </c>
      <c r="E5410" s="140">
        <v>83.89</v>
      </c>
      <c r="F5410" s="142" t="s">
        <v>5502</v>
      </c>
      <c r="G5410" s="138"/>
    </row>
    <row r="5411" ht="15.75" customHeight="1" spans="1:7">
      <c r="A5411" s="140">
        <v>5877</v>
      </c>
      <c r="B5411" s="141" t="s">
        <v>6015</v>
      </c>
      <c r="C5411" s="141" t="s">
        <v>5999</v>
      </c>
      <c r="D5411" s="141" t="s">
        <v>5853</v>
      </c>
      <c r="E5411" s="140">
        <v>71.1</v>
      </c>
      <c r="F5411" s="142" t="s">
        <v>5502</v>
      </c>
      <c r="G5411" s="138"/>
    </row>
    <row r="5412" ht="15.75" customHeight="1" spans="1:7">
      <c r="A5412" s="140">
        <v>5881</v>
      </c>
      <c r="B5412" s="141" t="s">
        <v>6016</v>
      </c>
      <c r="C5412" s="141" t="s">
        <v>5999</v>
      </c>
      <c r="D5412" s="141" t="s">
        <v>5686</v>
      </c>
      <c r="E5412" s="140">
        <v>89.66</v>
      </c>
      <c r="F5412" s="142" t="s">
        <v>5502</v>
      </c>
      <c r="G5412" s="138"/>
    </row>
    <row r="5413" ht="15.75" customHeight="1" spans="1:7">
      <c r="A5413" s="140">
        <v>5884</v>
      </c>
      <c r="B5413" s="141" t="s">
        <v>6017</v>
      </c>
      <c r="C5413" s="141" t="s">
        <v>5999</v>
      </c>
      <c r="D5413" s="141" t="s">
        <v>5686</v>
      </c>
      <c r="E5413" s="140">
        <v>52.48</v>
      </c>
      <c r="F5413" s="142" t="s">
        <v>5502</v>
      </c>
      <c r="G5413" s="138"/>
    </row>
    <row r="5414" ht="15.75" customHeight="1" spans="1:7">
      <c r="A5414" s="140">
        <v>5892</v>
      </c>
      <c r="B5414" s="141" t="s">
        <v>6018</v>
      </c>
      <c r="C5414" s="141" t="s">
        <v>5999</v>
      </c>
      <c r="D5414" s="141" t="s">
        <v>5501</v>
      </c>
      <c r="E5414" s="140">
        <v>53.81</v>
      </c>
      <c r="F5414" s="142" t="s">
        <v>5502</v>
      </c>
      <c r="G5414" s="138"/>
    </row>
    <row r="5415" ht="15.75" customHeight="1" spans="1:7">
      <c r="A5415" s="140">
        <v>5896</v>
      </c>
      <c r="B5415" s="141" t="s">
        <v>6019</v>
      </c>
      <c r="C5415" s="141" t="s">
        <v>5999</v>
      </c>
      <c r="D5415" s="141" t="s">
        <v>5501</v>
      </c>
      <c r="E5415" s="140">
        <v>56.75</v>
      </c>
      <c r="F5415" s="142" t="s">
        <v>5502</v>
      </c>
      <c r="G5415" s="138"/>
    </row>
    <row r="5416" ht="15.75" customHeight="1" spans="1:7">
      <c r="A5416" s="140">
        <v>5903</v>
      </c>
      <c r="B5416" s="141" t="s">
        <v>6020</v>
      </c>
      <c r="C5416" s="141" t="s">
        <v>5999</v>
      </c>
      <c r="D5416" s="141" t="s">
        <v>5686</v>
      </c>
      <c r="E5416" s="140">
        <v>71.57</v>
      </c>
      <c r="F5416" s="142" t="s">
        <v>5502</v>
      </c>
      <c r="G5416" s="138"/>
    </row>
    <row r="5417" ht="15.75" customHeight="1" spans="1:7">
      <c r="A5417" s="140">
        <v>5911</v>
      </c>
      <c r="B5417" s="141" t="s">
        <v>6021</v>
      </c>
      <c r="C5417" s="141" t="s">
        <v>5999</v>
      </c>
      <c r="D5417" s="141" t="s">
        <v>5686</v>
      </c>
      <c r="E5417" s="140">
        <v>25.52</v>
      </c>
      <c r="F5417" s="142" t="s">
        <v>5502</v>
      </c>
      <c r="G5417" s="138"/>
    </row>
    <row r="5418" ht="15.75" customHeight="1" spans="1:7">
      <c r="A5418" s="140">
        <v>5923</v>
      </c>
      <c r="B5418" s="141" t="s">
        <v>6022</v>
      </c>
      <c r="C5418" s="141" t="s">
        <v>5999</v>
      </c>
      <c r="D5418" s="141" t="s">
        <v>5686</v>
      </c>
      <c r="E5418" s="140">
        <v>3.2</v>
      </c>
      <c r="F5418" s="142" t="s">
        <v>5502</v>
      </c>
      <c r="G5418" s="138"/>
    </row>
    <row r="5419" ht="15.75" customHeight="1" spans="1:7">
      <c r="A5419" s="140">
        <v>5930</v>
      </c>
      <c r="B5419" s="141" t="s">
        <v>6023</v>
      </c>
      <c r="C5419" s="141" t="s">
        <v>5999</v>
      </c>
      <c r="D5419" s="141" t="s">
        <v>5686</v>
      </c>
      <c r="E5419" s="140">
        <v>69.98</v>
      </c>
      <c r="F5419" s="142" t="s">
        <v>5502</v>
      </c>
      <c r="G5419" s="138"/>
    </row>
    <row r="5420" ht="15.75" customHeight="1" spans="1:7">
      <c r="A5420" s="140">
        <v>5934</v>
      </c>
      <c r="B5420" s="141" t="s">
        <v>6024</v>
      </c>
      <c r="C5420" s="141" t="s">
        <v>5999</v>
      </c>
      <c r="D5420" s="141" t="s">
        <v>5501</v>
      </c>
      <c r="E5420" s="140">
        <v>107.85</v>
      </c>
      <c r="F5420" s="142" t="s">
        <v>5502</v>
      </c>
      <c r="G5420" s="138"/>
    </row>
    <row r="5421" ht="15.75" customHeight="1" spans="1:7">
      <c r="A5421" s="140">
        <v>5942</v>
      </c>
      <c r="B5421" s="141" t="s">
        <v>6025</v>
      </c>
      <c r="C5421" s="141" t="s">
        <v>5999</v>
      </c>
      <c r="D5421" s="141" t="s">
        <v>5501</v>
      </c>
      <c r="E5421" s="140">
        <v>77.63</v>
      </c>
      <c r="F5421" s="142" t="s">
        <v>5502</v>
      </c>
      <c r="G5421" s="138"/>
    </row>
    <row r="5422" ht="15.75" customHeight="1" spans="1:7">
      <c r="A5422" s="140">
        <v>5946</v>
      </c>
      <c r="B5422" s="141" t="s">
        <v>6026</v>
      </c>
      <c r="C5422" s="141" t="s">
        <v>5999</v>
      </c>
      <c r="D5422" s="141" t="s">
        <v>5501</v>
      </c>
      <c r="E5422" s="140">
        <v>94.6</v>
      </c>
      <c r="F5422" s="142" t="s">
        <v>5502</v>
      </c>
      <c r="G5422" s="138"/>
    </row>
    <row r="5423" ht="15.75" customHeight="1" spans="1:7">
      <c r="A5423" s="140">
        <v>5952</v>
      </c>
      <c r="B5423" s="141" t="s">
        <v>6027</v>
      </c>
      <c r="C5423" s="141" t="s">
        <v>5999</v>
      </c>
      <c r="D5423" s="141" t="s">
        <v>5501</v>
      </c>
      <c r="E5423" s="140">
        <v>29.69</v>
      </c>
      <c r="F5423" s="142" t="s">
        <v>5502</v>
      </c>
      <c r="G5423" s="138"/>
    </row>
    <row r="5424" ht="15.75" customHeight="1" spans="1:7">
      <c r="A5424" s="140">
        <v>5954</v>
      </c>
      <c r="B5424" s="141" t="s">
        <v>6028</v>
      </c>
      <c r="C5424" s="141" t="s">
        <v>5999</v>
      </c>
      <c r="D5424" s="141" t="s">
        <v>5686</v>
      </c>
      <c r="E5424" s="140">
        <v>6.5</v>
      </c>
      <c r="F5424" s="142" t="s">
        <v>5502</v>
      </c>
      <c r="G5424" s="138"/>
    </row>
    <row r="5425" ht="15.75" customHeight="1" spans="1:7">
      <c r="A5425" s="140">
        <v>5961</v>
      </c>
      <c r="B5425" s="141" t="s">
        <v>6029</v>
      </c>
      <c r="C5425" s="141" t="s">
        <v>5999</v>
      </c>
      <c r="D5425" s="141" t="s">
        <v>5686</v>
      </c>
      <c r="E5425" s="140">
        <v>60.59</v>
      </c>
      <c r="F5425" s="142" t="s">
        <v>5502</v>
      </c>
      <c r="G5425" s="138"/>
    </row>
    <row r="5426" ht="15.75" customHeight="1" spans="1:7">
      <c r="A5426" s="140">
        <v>6260</v>
      </c>
      <c r="B5426" s="141" t="s">
        <v>6030</v>
      </c>
      <c r="C5426" s="141" t="s">
        <v>5999</v>
      </c>
      <c r="D5426" s="141" t="s">
        <v>5686</v>
      </c>
      <c r="E5426" s="140">
        <v>58.06</v>
      </c>
      <c r="F5426" s="142" t="s">
        <v>5502</v>
      </c>
      <c r="G5426" s="138"/>
    </row>
    <row r="5427" ht="15.75" customHeight="1" spans="1:7">
      <c r="A5427" s="140">
        <v>6880</v>
      </c>
      <c r="B5427" s="141" t="s">
        <v>6031</v>
      </c>
      <c r="C5427" s="141" t="s">
        <v>5999</v>
      </c>
      <c r="D5427" s="141" t="s">
        <v>5686</v>
      </c>
      <c r="E5427" s="140">
        <v>97.86</v>
      </c>
      <c r="F5427" s="142" t="s">
        <v>5502</v>
      </c>
      <c r="G5427" s="138"/>
    </row>
    <row r="5428" ht="15.75" customHeight="1" spans="1:7">
      <c r="A5428" s="140">
        <v>7031</v>
      </c>
      <c r="B5428" s="141" t="s">
        <v>6032</v>
      </c>
      <c r="C5428" s="141" t="s">
        <v>5999</v>
      </c>
      <c r="D5428" s="141" t="s">
        <v>5686</v>
      </c>
      <c r="E5428" s="140">
        <v>5.86</v>
      </c>
      <c r="F5428" s="142" t="s">
        <v>5502</v>
      </c>
      <c r="G5428" s="138"/>
    </row>
    <row r="5429" ht="15.75" customHeight="1" spans="1:7">
      <c r="A5429" s="140">
        <v>7043</v>
      </c>
      <c r="B5429" s="141" t="s">
        <v>6033</v>
      </c>
      <c r="C5429" s="141" t="s">
        <v>5999</v>
      </c>
      <c r="D5429" s="141" t="s">
        <v>5501</v>
      </c>
      <c r="E5429" s="140">
        <v>0.29</v>
      </c>
      <c r="F5429" s="142" t="s">
        <v>5502</v>
      </c>
      <c r="G5429" s="138"/>
    </row>
    <row r="5430" ht="15.75" customHeight="1" spans="1:7">
      <c r="A5430" s="140">
        <v>7050</v>
      </c>
      <c r="B5430" s="141" t="s">
        <v>6034</v>
      </c>
      <c r="C5430" s="141" t="s">
        <v>5999</v>
      </c>
      <c r="D5430" s="141" t="s">
        <v>5686</v>
      </c>
      <c r="E5430" s="140">
        <v>90.57</v>
      </c>
      <c r="F5430" s="142" t="s">
        <v>5502</v>
      </c>
      <c r="G5430" s="138"/>
    </row>
    <row r="5431" ht="15.75" customHeight="1" spans="1:7">
      <c r="A5431" s="140">
        <v>67827</v>
      </c>
      <c r="B5431" s="141" t="s">
        <v>6035</v>
      </c>
      <c r="C5431" s="141" t="s">
        <v>5999</v>
      </c>
      <c r="D5431" s="141" t="s">
        <v>5686</v>
      </c>
      <c r="E5431" s="140">
        <v>61.89</v>
      </c>
      <c r="F5431" s="142" t="s">
        <v>5502</v>
      </c>
      <c r="G5431" s="138"/>
    </row>
    <row r="5432" ht="15.75" customHeight="1" spans="1:7">
      <c r="A5432" s="140">
        <v>73395</v>
      </c>
      <c r="B5432" s="141" t="s">
        <v>6036</v>
      </c>
      <c r="C5432" s="141" t="s">
        <v>5999</v>
      </c>
      <c r="D5432" s="141" t="s">
        <v>5501</v>
      </c>
      <c r="E5432" s="140">
        <v>9.6</v>
      </c>
      <c r="F5432" s="142" t="s">
        <v>5502</v>
      </c>
      <c r="G5432" s="138"/>
    </row>
    <row r="5433" ht="15.75" customHeight="1" spans="1:7">
      <c r="A5433" s="140">
        <v>83766</v>
      </c>
      <c r="B5433" s="141" t="s">
        <v>6037</v>
      </c>
      <c r="C5433" s="141" t="s">
        <v>5999</v>
      </c>
      <c r="D5433" s="141" t="s">
        <v>5501</v>
      </c>
      <c r="E5433" s="140">
        <v>38.99</v>
      </c>
      <c r="F5433" s="142" t="s">
        <v>5502</v>
      </c>
      <c r="G5433" s="138"/>
    </row>
    <row r="5434" ht="15.75" customHeight="1" spans="1:7">
      <c r="A5434" s="140">
        <v>84013</v>
      </c>
      <c r="B5434" s="141" t="s">
        <v>6038</v>
      </c>
      <c r="C5434" s="141" t="s">
        <v>5999</v>
      </c>
      <c r="D5434" s="141" t="s">
        <v>5501</v>
      </c>
      <c r="E5434" s="140">
        <v>92.97</v>
      </c>
      <c r="F5434" s="142" t="s">
        <v>5502</v>
      </c>
      <c r="G5434" s="138"/>
    </row>
    <row r="5435" ht="15.75" customHeight="1" spans="1:7">
      <c r="A5435" s="140">
        <v>87446</v>
      </c>
      <c r="B5435" s="141" t="s">
        <v>6039</v>
      </c>
      <c r="C5435" s="141" t="s">
        <v>5999</v>
      </c>
      <c r="D5435" s="141" t="s">
        <v>5501</v>
      </c>
      <c r="E5435" s="140">
        <v>0.58</v>
      </c>
      <c r="F5435" s="142" t="s">
        <v>5502</v>
      </c>
      <c r="G5435" s="138"/>
    </row>
    <row r="5436" ht="15.75" customHeight="1" spans="1:7">
      <c r="A5436" s="140">
        <v>88392</v>
      </c>
      <c r="B5436" s="141" t="s">
        <v>6040</v>
      </c>
      <c r="C5436" s="141" t="s">
        <v>5999</v>
      </c>
      <c r="D5436" s="141" t="s">
        <v>5501</v>
      </c>
      <c r="E5436" s="140">
        <v>1.14</v>
      </c>
      <c r="F5436" s="142" t="s">
        <v>5502</v>
      </c>
      <c r="G5436" s="138"/>
    </row>
    <row r="5437" ht="15.75" customHeight="1" spans="1:7">
      <c r="A5437" s="140">
        <v>88398</v>
      </c>
      <c r="B5437" s="141" t="s">
        <v>6041</v>
      </c>
      <c r="C5437" s="141" t="s">
        <v>5999</v>
      </c>
      <c r="D5437" s="141" t="s">
        <v>5501</v>
      </c>
      <c r="E5437" s="140">
        <v>1.36</v>
      </c>
      <c r="F5437" s="142" t="s">
        <v>5502</v>
      </c>
      <c r="G5437" s="138"/>
    </row>
    <row r="5438" ht="15.75" customHeight="1" spans="1:7">
      <c r="A5438" s="140">
        <v>88404</v>
      </c>
      <c r="B5438" s="141" t="s">
        <v>6042</v>
      </c>
      <c r="C5438" s="141" t="s">
        <v>5999</v>
      </c>
      <c r="D5438" s="141" t="s">
        <v>5501</v>
      </c>
      <c r="E5438" s="140">
        <v>1.08</v>
      </c>
      <c r="F5438" s="142" t="s">
        <v>5502</v>
      </c>
      <c r="G5438" s="138"/>
    </row>
    <row r="5439" ht="15.75" customHeight="1" spans="1:7">
      <c r="A5439" s="140">
        <v>88430</v>
      </c>
      <c r="B5439" s="141" t="s">
        <v>6043</v>
      </c>
      <c r="C5439" s="141" t="s">
        <v>5999</v>
      </c>
      <c r="D5439" s="141" t="s">
        <v>5501</v>
      </c>
      <c r="E5439" s="140">
        <v>7.44</v>
      </c>
      <c r="F5439" s="142" t="s">
        <v>5502</v>
      </c>
      <c r="G5439" s="138"/>
    </row>
    <row r="5440" ht="15.75" customHeight="1" spans="1:7">
      <c r="A5440" s="140">
        <v>88438</v>
      </c>
      <c r="B5440" s="141" t="s">
        <v>6044</v>
      </c>
      <c r="C5440" s="141" t="s">
        <v>5999</v>
      </c>
      <c r="D5440" s="141" t="s">
        <v>5501</v>
      </c>
      <c r="E5440" s="140">
        <v>9.87</v>
      </c>
      <c r="F5440" s="142" t="s">
        <v>5502</v>
      </c>
      <c r="G5440" s="138"/>
    </row>
    <row r="5441" ht="15.75" customHeight="1" spans="1:7">
      <c r="A5441" s="140">
        <v>88831</v>
      </c>
      <c r="B5441" s="141" t="s">
        <v>6045</v>
      </c>
      <c r="C5441" s="141" t="s">
        <v>5999</v>
      </c>
      <c r="D5441" s="141" t="s">
        <v>5853</v>
      </c>
      <c r="E5441" s="140">
        <v>0.42</v>
      </c>
      <c r="F5441" s="142" t="s">
        <v>5502</v>
      </c>
      <c r="G5441" s="138"/>
    </row>
    <row r="5442" ht="15.75" customHeight="1" spans="1:7">
      <c r="A5442" s="140">
        <v>88844</v>
      </c>
      <c r="B5442" s="141" t="s">
        <v>6046</v>
      </c>
      <c r="C5442" s="141" t="s">
        <v>5999</v>
      </c>
      <c r="D5442" s="141" t="s">
        <v>5686</v>
      </c>
      <c r="E5442" s="140">
        <v>77.24</v>
      </c>
      <c r="F5442" s="142" t="s">
        <v>5502</v>
      </c>
      <c r="G5442" s="138"/>
    </row>
    <row r="5443" ht="15.75" customHeight="1" spans="1:7">
      <c r="A5443" s="140">
        <v>88908</v>
      </c>
      <c r="B5443" s="141" t="s">
        <v>6047</v>
      </c>
      <c r="C5443" s="141" t="s">
        <v>5999</v>
      </c>
      <c r="D5443" s="141" t="s">
        <v>5501</v>
      </c>
      <c r="E5443" s="140">
        <v>102.36</v>
      </c>
      <c r="F5443" s="142" t="s">
        <v>5502</v>
      </c>
      <c r="G5443" s="138"/>
    </row>
    <row r="5444" ht="15.75" customHeight="1" spans="1:7">
      <c r="A5444" s="140">
        <v>89022</v>
      </c>
      <c r="B5444" s="141" t="s">
        <v>6048</v>
      </c>
      <c r="C5444" s="141" t="s">
        <v>5999</v>
      </c>
      <c r="D5444" s="141" t="s">
        <v>5501</v>
      </c>
      <c r="E5444" s="140">
        <v>0.32</v>
      </c>
      <c r="F5444" s="142" t="s">
        <v>5502</v>
      </c>
      <c r="G5444" s="138"/>
    </row>
    <row r="5445" ht="15.75" customHeight="1" spans="1:7">
      <c r="A5445" s="140">
        <v>89027</v>
      </c>
      <c r="B5445" s="141" t="s">
        <v>6049</v>
      </c>
      <c r="C5445" s="141" t="s">
        <v>5999</v>
      </c>
      <c r="D5445" s="141" t="s">
        <v>5686</v>
      </c>
      <c r="E5445" s="140">
        <v>4.76</v>
      </c>
      <c r="F5445" s="142" t="s">
        <v>5502</v>
      </c>
      <c r="G5445" s="138"/>
    </row>
    <row r="5446" ht="15.75" customHeight="1" spans="1:7">
      <c r="A5446" s="140">
        <v>89031</v>
      </c>
      <c r="B5446" s="141" t="s">
        <v>6050</v>
      </c>
      <c r="C5446" s="141" t="s">
        <v>5999</v>
      </c>
      <c r="D5446" s="141" t="s">
        <v>5686</v>
      </c>
      <c r="E5446" s="140">
        <v>75.24</v>
      </c>
      <c r="F5446" s="142" t="s">
        <v>5502</v>
      </c>
      <c r="G5446" s="138"/>
    </row>
    <row r="5447" ht="15.75" customHeight="1" spans="1:7">
      <c r="A5447" s="140">
        <v>89036</v>
      </c>
      <c r="B5447" s="141" t="s">
        <v>6051</v>
      </c>
      <c r="C5447" s="141" t="s">
        <v>5999</v>
      </c>
      <c r="D5447" s="141" t="s">
        <v>5686</v>
      </c>
      <c r="E5447" s="140">
        <v>49.16</v>
      </c>
      <c r="F5447" s="142" t="s">
        <v>5502</v>
      </c>
      <c r="G5447" s="138"/>
    </row>
    <row r="5448" ht="15.75" customHeight="1" spans="1:7">
      <c r="A5448" s="140">
        <v>89218</v>
      </c>
      <c r="B5448" s="141" t="s">
        <v>6052</v>
      </c>
      <c r="C5448" s="141" t="s">
        <v>5999</v>
      </c>
      <c r="D5448" s="141" t="s">
        <v>5686</v>
      </c>
      <c r="E5448" s="140">
        <v>93.93</v>
      </c>
      <c r="F5448" s="142" t="s">
        <v>5502</v>
      </c>
      <c r="G5448" s="138"/>
    </row>
    <row r="5449" ht="15.75" customHeight="1" spans="1:7">
      <c r="A5449" s="140">
        <v>89226</v>
      </c>
      <c r="B5449" s="141" t="s">
        <v>6053</v>
      </c>
      <c r="C5449" s="141" t="s">
        <v>5999</v>
      </c>
      <c r="D5449" s="141" t="s">
        <v>5501</v>
      </c>
      <c r="E5449" s="140">
        <v>1.75</v>
      </c>
      <c r="F5449" s="142" t="s">
        <v>5502</v>
      </c>
      <c r="G5449" s="138"/>
    </row>
    <row r="5450" ht="15.75" customHeight="1" spans="1:7">
      <c r="A5450" s="140">
        <v>89235</v>
      </c>
      <c r="B5450" s="141" t="s">
        <v>6054</v>
      </c>
      <c r="C5450" s="141" t="s">
        <v>5999</v>
      </c>
      <c r="D5450" s="141" t="s">
        <v>5686</v>
      </c>
      <c r="E5450" s="140">
        <v>174.14</v>
      </c>
      <c r="F5450" s="142" t="s">
        <v>5502</v>
      </c>
      <c r="G5450" s="138"/>
    </row>
    <row r="5451" ht="15.75" customHeight="1" spans="1:7">
      <c r="A5451" s="140">
        <v>89243</v>
      </c>
      <c r="B5451" s="141" t="s">
        <v>6055</v>
      </c>
      <c r="C5451" s="141" t="s">
        <v>5999</v>
      </c>
      <c r="D5451" s="141" t="s">
        <v>5686</v>
      </c>
      <c r="E5451" s="140">
        <v>361.74</v>
      </c>
      <c r="F5451" s="142" t="s">
        <v>5502</v>
      </c>
      <c r="G5451" s="138"/>
    </row>
    <row r="5452" ht="15.75" customHeight="1" spans="1:7">
      <c r="A5452" s="140">
        <v>89251</v>
      </c>
      <c r="B5452" s="141" t="s">
        <v>6056</v>
      </c>
      <c r="C5452" s="141" t="s">
        <v>5999</v>
      </c>
      <c r="D5452" s="141" t="s">
        <v>5686</v>
      </c>
      <c r="E5452" s="140">
        <v>318.74</v>
      </c>
      <c r="F5452" s="142" t="s">
        <v>5502</v>
      </c>
      <c r="G5452" s="138"/>
    </row>
    <row r="5453" ht="15.75" customHeight="1" spans="1:7">
      <c r="A5453" s="140">
        <v>89258</v>
      </c>
      <c r="B5453" s="141" t="s">
        <v>6057</v>
      </c>
      <c r="C5453" s="141" t="s">
        <v>5999</v>
      </c>
      <c r="D5453" s="141" t="s">
        <v>5686</v>
      </c>
      <c r="E5453" s="140">
        <v>119.15</v>
      </c>
      <c r="F5453" s="142" t="s">
        <v>5502</v>
      </c>
      <c r="G5453" s="138"/>
    </row>
    <row r="5454" ht="15.75" customHeight="1" spans="1:7">
      <c r="A5454" s="140">
        <v>89273</v>
      </c>
      <c r="B5454" s="141" t="s">
        <v>6058</v>
      </c>
      <c r="C5454" s="141" t="s">
        <v>5999</v>
      </c>
      <c r="D5454" s="141" t="s">
        <v>5686</v>
      </c>
      <c r="E5454" s="140">
        <v>118.01</v>
      </c>
      <c r="F5454" s="142" t="s">
        <v>5502</v>
      </c>
      <c r="G5454" s="138"/>
    </row>
    <row r="5455" ht="15.75" customHeight="1" spans="1:7">
      <c r="A5455" s="140">
        <v>89279</v>
      </c>
      <c r="B5455" s="141" t="s">
        <v>6059</v>
      </c>
      <c r="C5455" s="141" t="s">
        <v>5999</v>
      </c>
      <c r="D5455" s="141" t="s">
        <v>5501</v>
      </c>
      <c r="E5455" s="140">
        <v>2.14</v>
      </c>
      <c r="F5455" s="142" t="s">
        <v>5502</v>
      </c>
      <c r="G5455" s="138"/>
    </row>
    <row r="5456" ht="15.75" customHeight="1" spans="1:7">
      <c r="A5456" s="140">
        <v>89877</v>
      </c>
      <c r="B5456" s="141" t="s">
        <v>6060</v>
      </c>
      <c r="C5456" s="141" t="s">
        <v>5999</v>
      </c>
      <c r="D5456" s="141" t="s">
        <v>5686</v>
      </c>
      <c r="E5456" s="140">
        <v>80.24</v>
      </c>
      <c r="F5456" s="142" t="s">
        <v>5502</v>
      </c>
      <c r="G5456" s="138"/>
    </row>
    <row r="5457" ht="15.75" customHeight="1" spans="1:7">
      <c r="A5457" s="140">
        <v>89884</v>
      </c>
      <c r="B5457" s="141" t="s">
        <v>6061</v>
      </c>
      <c r="C5457" s="141" t="s">
        <v>5999</v>
      </c>
      <c r="D5457" s="141" t="s">
        <v>5686</v>
      </c>
      <c r="E5457" s="140">
        <v>83.75</v>
      </c>
      <c r="F5457" s="142" t="s">
        <v>5502</v>
      </c>
      <c r="G5457" s="138"/>
    </row>
    <row r="5458" ht="15.75" customHeight="1" spans="1:7">
      <c r="A5458" s="140">
        <v>90587</v>
      </c>
      <c r="B5458" s="141" t="s">
        <v>6062</v>
      </c>
      <c r="C5458" s="141" t="s">
        <v>5999</v>
      </c>
      <c r="D5458" s="141" t="s">
        <v>5686</v>
      </c>
      <c r="E5458" s="140">
        <v>0.49</v>
      </c>
      <c r="F5458" s="142" t="s">
        <v>5502</v>
      </c>
      <c r="G5458" s="138"/>
    </row>
    <row r="5459" ht="15.75" customHeight="1" spans="1:7">
      <c r="A5459" s="140">
        <v>90626</v>
      </c>
      <c r="B5459" s="141" t="s">
        <v>6063</v>
      </c>
      <c r="C5459" s="141" t="s">
        <v>5999</v>
      </c>
      <c r="D5459" s="141" t="s">
        <v>5501</v>
      </c>
      <c r="E5459" s="140">
        <v>2.24</v>
      </c>
      <c r="F5459" s="142" t="s">
        <v>5502</v>
      </c>
      <c r="G5459" s="138"/>
    </row>
    <row r="5460" ht="15.75" customHeight="1" spans="1:7">
      <c r="A5460" s="140">
        <v>90632</v>
      </c>
      <c r="B5460" s="141" t="s">
        <v>6064</v>
      </c>
      <c r="C5460" s="141" t="s">
        <v>5999</v>
      </c>
      <c r="D5460" s="141" t="s">
        <v>5501</v>
      </c>
      <c r="E5460" s="140">
        <v>92.93</v>
      </c>
      <c r="F5460" s="142" t="s">
        <v>5502</v>
      </c>
      <c r="G5460" s="138"/>
    </row>
    <row r="5461" ht="15.75" customHeight="1" spans="1:7">
      <c r="A5461" s="140">
        <v>90638</v>
      </c>
      <c r="B5461" s="141" t="s">
        <v>6065</v>
      </c>
      <c r="C5461" s="141" t="s">
        <v>5999</v>
      </c>
      <c r="D5461" s="141" t="s">
        <v>5501</v>
      </c>
      <c r="E5461" s="140">
        <v>5.72</v>
      </c>
      <c r="F5461" s="142" t="s">
        <v>5502</v>
      </c>
      <c r="G5461" s="138"/>
    </row>
    <row r="5462" ht="15.75" customHeight="1" spans="1:7">
      <c r="A5462" s="140">
        <v>90644</v>
      </c>
      <c r="B5462" s="141" t="s">
        <v>6066</v>
      </c>
      <c r="C5462" s="141" t="s">
        <v>5999</v>
      </c>
      <c r="D5462" s="141" t="s">
        <v>5501</v>
      </c>
      <c r="E5462" s="140">
        <v>8.54</v>
      </c>
      <c r="F5462" s="142" t="s">
        <v>5502</v>
      </c>
      <c r="G5462" s="138"/>
    </row>
    <row r="5463" ht="15.75" customHeight="1" spans="1:7">
      <c r="A5463" s="140">
        <v>90651</v>
      </c>
      <c r="B5463" s="141" t="s">
        <v>6067</v>
      </c>
      <c r="C5463" s="141" t="s">
        <v>5999</v>
      </c>
      <c r="D5463" s="141" t="s">
        <v>5501</v>
      </c>
      <c r="E5463" s="140">
        <v>0.83</v>
      </c>
      <c r="F5463" s="142" t="s">
        <v>5502</v>
      </c>
      <c r="G5463" s="138"/>
    </row>
    <row r="5464" ht="15.75" customHeight="1" spans="1:7">
      <c r="A5464" s="140">
        <v>90657</v>
      </c>
      <c r="B5464" s="141" t="s">
        <v>6068</v>
      </c>
      <c r="C5464" s="141" t="s">
        <v>5999</v>
      </c>
      <c r="D5464" s="141" t="s">
        <v>5501</v>
      </c>
      <c r="E5464" s="140">
        <v>5.56</v>
      </c>
      <c r="F5464" s="142" t="s">
        <v>5502</v>
      </c>
      <c r="G5464" s="138"/>
    </row>
    <row r="5465" ht="15.75" customHeight="1" spans="1:7">
      <c r="A5465" s="140">
        <v>90663</v>
      </c>
      <c r="B5465" s="141" t="s">
        <v>6069</v>
      </c>
      <c r="C5465" s="141" t="s">
        <v>5999</v>
      </c>
      <c r="D5465" s="141" t="s">
        <v>5501</v>
      </c>
      <c r="E5465" s="140">
        <v>5.96</v>
      </c>
      <c r="F5465" s="142" t="s">
        <v>5502</v>
      </c>
      <c r="G5465" s="138"/>
    </row>
    <row r="5466" ht="15.75" customHeight="1" spans="1:7">
      <c r="A5466" s="140">
        <v>90669</v>
      </c>
      <c r="B5466" s="141" t="s">
        <v>6070</v>
      </c>
      <c r="C5466" s="141" t="s">
        <v>5999</v>
      </c>
      <c r="D5466" s="141" t="s">
        <v>5686</v>
      </c>
      <c r="E5466" s="140">
        <v>8.74</v>
      </c>
      <c r="F5466" s="142" t="s">
        <v>5502</v>
      </c>
      <c r="G5466" s="138"/>
    </row>
    <row r="5467" ht="15.75" customHeight="1" spans="1:7">
      <c r="A5467" s="140">
        <v>90675</v>
      </c>
      <c r="B5467" s="141" t="s">
        <v>6071</v>
      </c>
      <c r="C5467" s="141" t="s">
        <v>5999</v>
      </c>
      <c r="D5467" s="141" t="s">
        <v>5501</v>
      </c>
      <c r="E5467" s="140">
        <v>310.25</v>
      </c>
      <c r="F5467" s="142" t="s">
        <v>5502</v>
      </c>
      <c r="G5467" s="138"/>
    </row>
    <row r="5468" ht="15.75" customHeight="1" spans="1:7">
      <c r="A5468" s="140">
        <v>90681</v>
      </c>
      <c r="B5468" s="141" t="s">
        <v>6072</v>
      </c>
      <c r="C5468" s="141" t="s">
        <v>5999</v>
      </c>
      <c r="D5468" s="141" t="s">
        <v>5501</v>
      </c>
      <c r="E5468" s="140">
        <v>186.42</v>
      </c>
      <c r="F5468" s="142" t="s">
        <v>5502</v>
      </c>
      <c r="G5468" s="138"/>
    </row>
    <row r="5469" ht="15.75" customHeight="1" spans="1:7">
      <c r="A5469" s="140">
        <v>90687</v>
      </c>
      <c r="B5469" s="141" t="s">
        <v>6073</v>
      </c>
      <c r="C5469" s="141" t="s">
        <v>5999</v>
      </c>
      <c r="D5469" s="141" t="s">
        <v>5686</v>
      </c>
      <c r="E5469" s="140">
        <v>72.26</v>
      </c>
      <c r="F5469" s="142" t="s">
        <v>5502</v>
      </c>
      <c r="G5469" s="138"/>
    </row>
    <row r="5470" ht="15.75" customHeight="1" spans="1:7">
      <c r="A5470" s="140">
        <v>90693</v>
      </c>
      <c r="B5470" s="141" t="s">
        <v>6074</v>
      </c>
      <c r="C5470" s="141" t="s">
        <v>5999</v>
      </c>
      <c r="D5470" s="141" t="s">
        <v>5686</v>
      </c>
      <c r="E5470" s="140">
        <v>65.54</v>
      </c>
      <c r="F5470" s="142" t="s">
        <v>5502</v>
      </c>
      <c r="G5470" s="138"/>
    </row>
    <row r="5471" ht="15.75" customHeight="1" spans="1:7">
      <c r="A5471" s="140">
        <v>90965</v>
      </c>
      <c r="B5471" s="141" t="s">
        <v>6075</v>
      </c>
      <c r="C5471" s="141" t="s">
        <v>5999</v>
      </c>
      <c r="D5471" s="141" t="s">
        <v>5686</v>
      </c>
      <c r="E5471" s="140">
        <v>8.69</v>
      </c>
      <c r="F5471" s="142" t="s">
        <v>5502</v>
      </c>
      <c r="G5471" s="138"/>
    </row>
    <row r="5472" ht="15.75" customHeight="1" spans="1:7">
      <c r="A5472" s="140">
        <v>90973</v>
      </c>
      <c r="B5472" s="141" t="s">
        <v>6076</v>
      </c>
      <c r="C5472" s="141" t="s">
        <v>5999</v>
      </c>
      <c r="D5472" s="141" t="s">
        <v>5686</v>
      </c>
      <c r="E5472" s="140">
        <v>8.71</v>
      </c>
      <c r="F5472" s="142" t="s">
        <v>5502</v>
      </c>
      <c r="G5472" s="138"/>
    </row>
    <row r="5473" ht="15.75" customHeight="1" spans="1:7">
      <c r="A5473" s="140">
        <v>90982</v>
      </c>
      <c r="B5473" s="141" t="s">
        <v>6077</v>
      </c>
      <c r="C5473" s="141" t="s">
        <v>5999</v>
      </c>
      <c r="D5473" s="141" t="s">
        <v>5686</v>
      </c>
      <c r="E5473" s="140">
        <v>22.14</v>
      </c>
      <c r="F5473" s="142" t="s">
        <v>5502</v>
      </c>
      <c r="G5473" s="138"/>
    </row>
    <row r="5474" ht="15.75" customHeight="1" spans="1:7">
      <c r="A5474" s="140">
        <v>91001</v>
      </c>
      <c r="B5474" s="141" t="s">
        <v>6078</v>
      </c>
      <c r="C5474" s="141" t="s">
        <v>5999</v>
      </c>
      <c r="D5474" s="141" t="s">
        <v>5686</v>
      </c>
      <c r="E5474" s="140">
        <v>10.33</v>
      </c>
      <c r="F5474" s="142" t="s">
        <v>5502</v>
      </c>
      <c r="G5474" s="138"/>
    </row>
    <row r="5475" ht="15.75" customHeight="1" spans="1:7">
      <c r="A5475" s="140">
        <v>91032</v>
      </c>
      <c r="B5475" s="141" t="s">
        <v>6079</v>
      </c>
      <c r="C5475" s="141" t="s">
        <v>5999</v>
      </c>
      <c r="D5475" s="141" t="s">
        <v>5686</v>
      </c>
      <c r="E5475" s="140">
        <v>65.16</v>
      </c>
      <c r="F5475" s="142" t="s">
        <v>5502</v>
      </c>
      <c r="G5475" s="138"/>
    </row>
    <row r="5476" ht="15.75" customHeight="1" spans="1:7">
      <c r="A5476" s="140">
        <v>91278</v>
      </c>
      <c r="B5476" s="141" t="s">
        <v>6080</v>
      </c>
      <c r="C5476" s="141" t="s">
        <v>5999</v>
      </c>
      <c r="D5476" s="141" t="s">
        <v>5686</v>
      </c>
      <c r="E5476" s="140">
        <v>0.64</v>
      </c>
      <c r="F5476" s="142" t="s">
        <v>5502</v>
      </c>
      <c r="G5476" s="138"/>
    </row>
    <row r="5477" ht="15.75" customHeight="1" spans="1:7">
      <c r="A5477" s="140">
        <v>91285</v>
      </c>
      <c r="B5477" s="141" t="s">
        <v>6081</v>
      </c>
      <c r="C5477" s="141" t="s">
        <v>5999</v>
      </c>
      <c r="D5477" s="141" t="s">
        <v>5501</v>
      </c>
      <c r="E5477" s="140">
        <v>0.85</v>
      </c>
      <c r="F5477" s="142" t="s">
        <v>5502</v>
      </c>
      <c r="G5477" s="138"/>
    </row>
    <row r="5478" ht="15.75" customHeight="1" spans="1:7">
      <c r="A5478" s="140">
        <v>91387</v>
      </c>
      <c r="B5478" s="141" t="s">
        <v>6082</v>
      </c>
      <c r="C5478" s="141" t="s">
        <v>5999</v>
      </c>
      <c r="D5478" s="141" t="s">
        <v>5686</v>
      </c>
      <c r="E5478" s="140">
        <v>71.91</v>
      </c>
      <c r="F5478" s="142" t="s">
        <v>5502</v>
      </c>
      <c r="G5478" s="138"/>
    </row>
    <row r="5479" ht="15.75" customHeight="1" spans="1:7">
      <c r="A5479" s="140">
        <v>91395</v>
      </c>
      <c r="B5479" s="141" t="s">
        <v>6083</v>
      </c>
      <c r="C5479" s="141" t="s">
        <v>5999</v>
      </c>
      <c r="D5479" s="141" t="s">
        <v>5686</v>
      </c>
      <c r="E5479" s="140">
        <v>55.82</v>
      </c>
      <c r="F5479" s="142" t="s">
        <v>5502</v>
      </c>
      <c r="G5479" s="138"/>
    </row>
    <row r="5480" ht="15.75" customHeight="1" spans="1:7">
      <c r="A5480" s="140">
        <v>91486</v>
      </c>
      <c r="B5480" s="141" t="s">
        <v>6084</v>
      </c>
      <c r="C5480" s="141" t="s">
        <v>5999</v>
      </c>
      <c r="D5480" s="141" t="s">
        <v>5686</v>
      </c>
      <c r="E5480" s="140">
        <v>66.38</v>
      </c>
      <c r="F5480" s="142" t="s">
        <v>5502</v>
      </c>
      <c r="G5480" s="138"/>
    </row>
    <row r="5481" ht="15.75" customHeight="1" spans="1:7">
      <c r="A5481" s="140">
        <v>91534</v>
      </c>
      <c r="B5481" s="141" t="s">
        <v>6085</v>
      </c>
      <c r="C5481" s="141" t="s">
        <v>5999</v>
      </c>
      <c r="D5481" s="141" t="s">
        <v>5686</v>
      </c>
      <c r="E5481" s="140">
        <v>33.35</v>
      </c>
      <c r="F5481" s="142" t="s">
        <v>5502</v>
      </c>
      <c r="G5481" s="138"/>
    </row>
    <row r="5482" ht="15.75" customHeight="1" spans="1:7">
      <c r="A5482" s="140">
        <v>91635</v>
      </c>
      <c r="B5482" s="141" t="s">
        <v>6086</v>
      </c>
      <c r="C5482" s="141" t="s">
        <v>5999</v>
      </c>
      <c r="D5482" s="141" t="s">
        <v>5686</v>
      </c>
      <c r="E5482" s="140">
        <v>61.18</v>
      </c>
      <c r="F5482" s="142" t="s">
        <v>5502</v>
      </c>
      <c r="G5482" s="138"/>
    </row>
    <row r="5483" ht="15.75" customHeight="1" spans="1:7">
      <c r="A5483" s="140">
        <v>91646</v>
      </c>
      <c r="B5483" s="141" t="s">
        <v>6087</v>
      </c>
      <c r="C5483" s="141" t="s">
        <v>5999</v>
      </c>
      <c r="D5483" s="141" t="s">
        <v>5686</v>
      </c>
      <c r="E5483" s="140">
        <v>89.79</v>
      </c>
      <c r="F5483" s="142" t="s">
        <v>5502</v>
      </c>
      <c r="G5483" s="138"/>
    </row>
    <row r="5484" ht="15.75" customHeight="1" spans="1:7">
      <c r="A5484" s="140">
        <v>91693</v>
      </c>
      <c r="B5484" s="141" t="s">
        <v>6088</v>
      </c>
      <c r="C5484" s="141" t="s">
        <v>5999</v>
      </c>
      <c r="D5484" s="141" t="s">
        <v>5501</v>
      </c>
      <c r="E5484" s="140">
        <v>32.49</v>
      </c>
      <c r="F5484" s="142" t="s">
        <v>5502</v>
      </c>
      <c r="G5484" s="138"/>
    </row>
    <row r="5485" ht="15.75" customHeight="1" spans="1:7">
      <c r="A5485" s="140">
        <v>92044</v>
      </c>
      <c r="B5485" s="141" t="s">
        <v>6089</v>
      </c>
      <c r="C5485" s="141" t="s">
        <v>5999</v>
      </c>
      <c r="D5485" s="141" t="s">
        <v>5686</v>
      </c>
      <c r="E5485" s="140">
        <v>7.8</v>
      </c>
      <c r="F5485" s="142" t="s">
        <v>5502</v>
      </c>
      <c r="G5485" s="138"/>
    </row>
    <row r="5486" ht="15.75" customHeight="1" spans="1:7">
      <c r="A5486" s="140">
        <v>92107</v>
      </c>
      <c r="B5486" s="141" t="s">
        <v>6090</v>
      </c>
      <c r="C5486" s="141" t="s">
        <v>5999</v>
      </c>
      <c r="D5486" s="141" t="s">
        <v>5686</v>
      </c>
      <c r="E5486" s="140">
        <v>91.89</v>
      </c>
      <c r="F5486" s="142" t="s">
        <v>5502</v>
      </c>
      <c r="G5486" s="138"/>
    </row>
    <row r="5487" ht="15.75" customHeight="1" spans="1:7">
      <c r="A5487" s="140">
        <v>92113</v>
      </c>
      <c r="B5487" s="141" t="s">
        <v>6091</v>
      </c>
      <c r="C5487" s="141" t="s">
        <v>5999</v>
      </c>
      <c r="D5487" s="141" t="s">
        <v>5501</v>
      </c>
      <c r="E5487" s="140">
        <v>1.27</v>
      </c>
      <c r="F5487" s="142" t="s">
        <v>5502</v>
      </c>
      <c r="G5487" s="138"/>
    </row>
    <row r="5488" ht="15.75" customHeight="1" spans="1:7">
      <c r="A5488" s="140">
        <v>92119</v>
      </c>
      <c r="B5488" s="141" t="s">
        <v>6092</v>
      </c>
      <c r="C5488" s="141" t="s">
        <v>5999</v>
      </c>
      <c r="D5488" s="141" t="s">
        <v>5501</v>
      </c>
      <c r="E5488" s="140">
        <v>0.31</v>
      </c>
      <c r="F5488" s="142" t="s">
        <v>5502</v>
      </c>
      <c r="G5488" s="138"/>
    </row>
    <row r="5489" ht="15.75" customHeight="1" spans="1:7">
      <c r="A5489" s="140">
        <v>92139</v>
      </c>
      <c r="B5489" s="141" t="s">
        <v>6093</v>
      </c>
      <c r="C5489" s="141" t="s">
        <v>5999</v>
      </c>
      <c r="D5489" s="141" t="s">
        <v>5501</v>
      </c>
      <c r="E5489" s="140">
        <v>39.15</v>
      </c>
      <c r="F5489" s="142" t="s">
        <v>5502</v>
      </c>
      <c r="G5489" s="138"/>
    </row>
    <row r="5490" ht="15.75" customHeight="1" spans="1:7">
      <c r="A5490" s="140">
        <v>92146</v>
      </c>
      <c r="B5490" s="141" t="s">
        <v>6094</v>
      </c>
      <c r="C5490" s="141" t="s">
        <v>5999</v>
      </c>
      <c r="D5490" s="141" t="s">
        <v>5501</v>
      </c>
      <c r="E5490" s="140">
        <v>27.41</v>
      </c>
      <c r="F5490" s="142" t="s">
        <v>5502</v>
      </c>
      <c r="G5490" s="138"/>
    </row>
    <row r="5491" ht="15.75" customHeight="1" spans="1:7">
      <c r="A5491" s="140">
        <v>92243</v>
      </c>
      <c r="B5491" s="141" t="s">
        <v>6095</v>
      </c>
      <c r="C5491" s="141" t="s">
        <v>5999</v>
      </c>
      <c r="D5491" s="141" t="s">
        <v>5686</v>
      </c>
      <c r="E5491" s="140">
        <v>73.18</v>
      </c>
      <c r="F5491" s="142" t="s">
        <v>5502</v>
      </c>
      <c r="G5491" s="138"/>
    </row>
    <row r="5492" ht="15.75" customHeight="1" spans="1:7">
      <c r="A5492" s="140">
        <v>92717</v>
      </c>
      <c r="B5492" s="141" t="s">
        <v>6096</v>
      </c>
      <c r="C5492" s="141" t="s">
        <v>5999</v>
      </c>
      <c r="D5492" s="141" t="s">
        <v>5501</v>
      </c>
      <c r="E5492" s="140">
        <v>0.15</v>
      </c>
      <c r="F5492" s="142" t="s">
        <v>5502</v>
      </c>
      <c r="G5492" s="138"/>
    </row>
    <row r="5493" ht="15.75" customHeight="1" spans="1:7">
      <c r="A5493" s="140">
        <v>92961</v>
      </c>
      <c r="B5493" s="141" t="s">
        <v>6097</v>
      </c>
      <c r="C5493" s="141" t="s">
        <v>5999</v>
      </c>
      <c r="D5493" s="141" t="s">
        <v>5686</v>
      </c>
      <c r="E5493" s="140">
        <v>5.29</v>
      </c>
      <c r="F5493" s="142" t="s">
        <v>5502</v>
      </c>
      <c r="G5493" s="138"/>
    </row>
    <row r="5494" ht="15.75" customHeight="1" spans="1:7">
      <c r="A5494" s="140">
        <v>92967</v>
      </c>
      <c r="B5494" s="141" t="s">
        <v>6098</v>
      </c>
      <c r="C5494" s="141" t="s">
        <v>5999</v>
      </c>
      <c r="D5494" s="141" t="s">
        <v>5501</v>
      </c>
      <c r="E5494" s="140">
        <v>29.74</v>
      </c>
      <c r="F5494" s="142" t="s">
        <v>5502</v>
      </c>
      <c r="G5494" s="138"/>
    </row>
    <row r="5495" ht="15.75" customHeight="1" spans="1:7">
      <c r="A5495" s="140">
        <v>93225</v>
      </c>
      <c r="B5495" s="141" t="s">
        <v>6099</v>
      </c>
      <c r="C5495" s="141" t="s">
        <v>5999</v>
      </c>
      <c r="D5495" s="141" t="s">
        <v>5501</v>
      </c>
      <c r="E5495" s="140">
        <v>464.45</v>
      </c>
      <c r="F5495" s="142" t="s">
        <v>5502</v>
      </c>
      <c r="G5495" s="138"/>
    </row>
    <row r="5496" ht="15.75" customHeight="1" spans="1:7">
      <c r="A5496" s="140">
        <v>93234</v>
      </c>
      <c r="B5496" s="141" t="s">
        <v>6100</v>
      </c>
      <c r="C5496" s="141" t="s">
        <v>5999</v>
      </c>
      <c r="D5496" s="141" t="s">
        <v>5501</v>
      </c>
      <c r="E5496" s="140">
        <v>0.56</v>
      </c>
      <c r="F5496" s="142" t="s">
        <v>5502</v>
      </c>
      <c r="G5496" s="138"/>
    </row>
    <row r="5497" ht="15.75" customHeight="1" spans="1:7">
      <c r="A5497" s="140">
        <v>93244</v>
      </c>
      <c r="B5497" s="141" t="s">
        <v>6101</v>
      </c>
      <c r="C5497" s="141" t="s">
        <v>5999</v>
      </c>
      <c r="D5497" s="141" t="s">
        <v>5686</v>
      </c>
      <c r="E5497" s="140">
        <v>76.09</v>
      </c>
      <c r="F5497" s="142" t="s">
        <v>5502</v>
      </c>
      <c r="G5497" s="138"/>
    </row>
    <row r="5498" ht="15.75" customHeight="1" spans="1:7">
      <c r="A5498" s="140">
        <v>93274</v>
      </c>
      <c r="B5498" s="141" t="s">
        <v>6102</v>
      </c>
      <c r="C5498" s="141" t="s">
        <v>5999</v>
      </c>
      <c r="D5498" s="141" t="s">
        <v>5686</v>
      </c>
      <c r="E5498" s="140">
        <v>81.27</v>
      </c>
      <c r="F5498" s="142" t="s">
        <v>5502</v>
      </c>
      <c r="G5498" s="138"/>
    </row>
    <row r="5499" ht="15.75" customHeight="1" spans="1:7">
      <c r="A5499" s="140">
        <v>93282</v>
      </c>
      <c r="B5499" s="141" t="s">
        <v>6103</v>
      </c>
      <c r="C5499" s="141" t="s">
        <v>5999</v>
      </c>
      <c r="D5499" s="141" t="s">
        <v>5501</v>
      </c>
      <c r="E5499" s="140">
        <v>28.72</v>
      </c>
      <c r="F5499" s="142" t="s">
        <v>5502</v>
      </c>
      <c r="G5499" s="138"/>
    </row>
    <row r="5500" ht="15.75" customHeight="1" spans="1:7">
      <c r="A5500" s="140">
        <v>93288</v>
      </c>
      <c r="B5500" s="141" t="s">
        <v>6104</v>
      </c>
      <c r="C5500" s="141" t="s">
        <v>5999</v>
      </c>
      <c r="D5500" s="141" t="s">
        <v>5686</v>
      </c>
      <c r="E5500" s="140">
        <v>187.46</v>
      </c>
      <c r="F5500" s="142" t="s">
        <v>5502</v>
      </c>
      <c r="G5500" s="138"/>
    </row>
    <row r="5501" ht="15.75" customHeight="1" spans="1:7">
      <c r="A5501" s="140">
        <v>93403</v>
      </c>
      <c r="B5501" s="141" t="s">
        <v>6105</v>
      </c>
      <c r="C5501" s="141" t="s">
        <v>5999</v>
      </c>
      <c r="D5501" s="141" t="s">
        <v>5686</v>
      </c>
      <c r="E5501" s="140">
        <v>66.93</v>
      </c>
      <c r="F5501" s="142" t="s">
        <v>5502</v>
      </c>
      <c r="G5501" s="138"/>
    </row>
    <row r="5502" ht="15.75" customHeight="1" spans="1:7">
      <c r="A5502" s="140">
        <v>93409</v>
      </c>
      <c r="B5502" s="141" t="s">
        <v>6106</v>
      </c>
      <c r="C5502" s="141" t="s">
        <v>5999</v>
      </c>
      <c r="D5502" s="141" t="s">
        <v>5686</v>
      </c>
      <c r="E5502" s="140">
        <v>39.16</v>
      </c>
      <c r="F5502" s="142" t="s">
        <v>5502</v>
      </c>
      <c r="G5502" s="138"/>
    </row>
    <row r="5503" ht="15.75" customHeight="1" spans="1:7">
      <c r="A5503" s="140">
        <v>93416</v>
      </c>
      <c r="B5503" s="141" t="s">
        <v>6107</v>
      </c>
      <c r="C5503" s="141" t="s">
        <v>5999</v>
      </c>
      <c r="D5503" s="141" t="s">
        <v>5501</v>
      </c>
      <c r="E5503" s="140">
        <v>0.46</v>
      </c>
      <c r="F5503" s="142" t="s">
        <v>5502</v>
      </c>
      <c r="G5503" s="138"/>
    </row>
    <row r="5504" ht="15.75" customHeight="1" spans="1:7">
      <c r="A5504" s="140">
        <v>93422</v>
      </c>
      <c r="B5504" s="141" t="s">
        <v>6108</v>
      </c>
      <c r="C5504" s="141" t="s">
        <v>5999</v>
      </c>
      <c r="D5504" s="141" t="s">
        <v>5501</v>
      </c>
      <c r="E5504" s="140">
        <v>6.03</v>
      </c>
      <c r="F5504" s="142" t="s">
        <v>5502</v>
      </c>
      <c r="G5504" s="138"/>
    </row>
    <row r="5505" ht="15.75" customHeight="1" spans="1:7">
      <c r="A5505" s="140">
        <v>93428</v>
      </c>
      <c r="B5505" s="141" t="s">
        <v>6109</v>
      </c>
      <c r="C5505" s="141" t="s">
        <v>5999</v>
      </c>
      <c r="D5505" s="141" t="s">
        <v>5501</v>
      </c>
      <c r="E5505" s="140">
        <v>8.54</v>
      </c>
      <c r="F5505" s="142" t="s">
        <v>5502</v>
      </c>
      <c r="G5505" s="138"/>
    </row>
    <row r="5506" ht="15.75" customHeight="1" spans="1:7">
      <c r="A5506" s="140">
        <v>93434</v>
      </c>
      <c r="B5506" s="141" t="s">
        <v>6110</v>
      </c>
      <c r="C5506" s="141" t="s">
        <v>5999</v>
      </c>
      <c r="D5506" s="141" t="s">
        <v>5686</v>
      </c>
      <c r="E5506" s="140">
        <v>315.36</v>
      </c>
      <c r="F5506" s="142" t="s">
        <v>5502</v>
      </c>
      <c r="G5506" s="138"/>
    </row>
    <row r="5507" ht="15.75" customHeight="1" spans="1:7">
      <c r="A5507" s="140">
        <v>93440</v>
      </c>
      <c r="B5507" s="141" t="s">
        <v>6111</v>
      </c>
      <c r="C5507" s="141" t="s">
        <v>5999</v>
      </c>
      <c r="D5507" s="141" t="s">
        <v>5686</v>
      </c>
      <c r="E5507" s="140">
        <v>132.77</v>
      </c>
      <c r="F5507" s="142" t="s">
        <v>5502</v>
      </c>
      <c r="G5507" s="138"/>
    </row>
    <row r="5508" ht="15.75" customHeight="1" spans="1:7">
      <c r="A5508" s="140">
        <v>95122</v>
      </c>
      <c r="B5508" s="141" t="s">
        <v>6112</v>
      </c>
      <c r="C5508" s="141" t="s">
        <v>5999</v>
      </c>
      <c r="D5508" s="141" t="s">
        <v>5686</v>
      </c>
      <c r="E5508" s="140">
        <v>212.01</v>
      </c>
      <c r="F5508" s="142" t="s">
        <v>5502</v>
      </c>
      <c r="G5508" s="138"/>
    </row>
    <row r="5509" ht="15.75" customHeight="1" spans="1:7">
      <c r="A5509" s="140">
        <v>95128</v>
      </c>
      <c r="B5509" s="141" t="s">
        <v>6113</v>
      </c>
      <c r="C5509" s="141" t="s">
        <v>5999</v>
      </c>
      <c r="D5509" s="141" t="s">
        <v>5686</v>
      </c>
      <c r="E5509" s="140">
        <v>55.78</v>
      </c>
      <c r="F5509" s="142" t="s">
        <v>5502</v>
      </c>
      <c r="G5509" s="138"/>
    </row>
    <row r="5510" ht="15.75" customHeight="1" spans="1:7">
      <c r="A5510" s="140">
        <v>95140</v>
      </c>
      <c r="B5510" s="141" t="s">
        <v>6114</v>
      </c>
      <c r="C5510" s="141" t="s">
        <v>5999</v>
      </c>
      <c r="D5510" s="141" t="s">
        <v>5853</v>
      </c>
      <c r="E5510" s="140">
        <v>0.05</v>
      </c>
      <c r="F5510" s="142" t="s">
        <v>5502</v>
      </c>
      <c r="G5510" s="138"/>
    </row>
    <row r="5511" ht="15.75" customHeight="1" spans="1:7">
      <c r="A5511" s="140">
        <v>95213</v>
      </c>
      <c r="B5511" s="141" t="s">
        <v>6115</v>
      </c>
      <c r="C5511" s="141" t="s">
        <v>5999</v>
      </c>
      <c r="D5511" s="141" t="s">
        <v>5686</v>
      </c>
      <c r="E5511" s="140">
        <v>87.44</v>
      </c>
      <c r="F5511" s="142" t="s">
        <v>5502</v>
      </c>
      <c r="G5511" s="138"/>
    </row>
    <row r="5512" ht="15.75" customHeight="1" spans="1:7">
      <c r="A5512" s="140">
        <v>95259</v>
      </c>
      <c r="B5512" s="141" t="s">
        <v>6116</v>
      </c>
      <c r="C5512" s="141" t="s">
        <v>5999</v>
      </c>
      <c r="D5512" s="141" t="s">
        <v>5501</v>
      </c>
      <c r="E5512" s="140">
        <v>29.5</v>
      </c>
      <c r="F5512" s="142" t="s">
        <v>5502</v>
      </c>
      <c r="G5512" s="138"/>
    </row>
    <row r="5513" ht="15.75" customHeight="1" spans="1:7">
      <c r="A5513" s="140">
        <v>95265</v>
      </c>
      <c r="B5513" s="141" t="s">
        <v>6117</v>
      </c>
      <c r="C5513" s="141" t="s">
        <v>5999</v>
      </c>
      <c r="D5513" s="141" t="s">
        <v>5686</v>
      </c>
      <c r="E5513" s="140">
        <v>0.77</v>
      </c>
      <c r="F5513" s="142" t="s">
        <v>5502</v>
      </c>
      <c r="G5513" s="138"/>
    </row>
    <row r="5514" ht="15.75" customHeight="1" spans="1:7">
      <c r="A5514" s="140">
        <v>95271</v>
      </c>
      <c r="B5514" s="141" t="s">
        <v>6118</v>
      </c>
      <c r="C5514" s="141" t="s">
        <v>5999</v>
      </c>
      <c r="D5514" s="141" t="s">
        <v>5686</v>
      </c>
      <c r="E5514" s="140">
        <v>0.53</v>
      </c>
      <c r="F5514" s="142" t="s">
        <v>5502</v>
      </c>
      <c r="G5514" s="138"/>
    </row>
    <row r="5515" ht="15.75" customHeight="1" spans="1:7">
      <c r="A5515" s="140">
        <v>95277</v>
      </c>
      <c r="B5515" s="141" t="s">
        <v>6119</v>
      </c>
      <c r="C5515" s="141" t="s">
        <v>5999</v>
      </c>
      <c r="D5515" s="141" t="s">
        <v>5686</v>
      </c>
      <c r="E5515" s="140">
        <v>0.5</v>
      </c>
      <c r="F5515" s="142" t="s">
        <v>5502</v>
      </c>
      <c r="G5515" s="138"/>
    </row>
    <row r="5516" ht="15.75" customHeight="1" spans="1:7">
      <c r="A5516" s="140">
        <v>95283</v>
      </c>
      <c r="B5516" s="141" t="s">
        <v>6120</v>
      </c>
      <c r="C5516" s="141" t="s">
        <v>5999</v>
      </c>
      <c r="D5516" s="141" t="s">
        <v>5686</v>
      </c>
      <c r="E5516" s="140">
        <v>0.61</v>
      </c>
      <c r="F5516" s="142" t="s">
        <v>5502</v>
      </c>
      <c r="G5516" s="138"/>
    </row>
    <row r="5517" ht="15.75" customHeight="1" spans="1:7">
      <c r="A5517" s="140">
        <v>95621</v>
      </c>
      <c r="B5517" s="141" t="s">
        <v>6121</v>
      </c>
      <c r="C5517" s="141" t="s">
        <v>5999</v>
      </c>
      <c r="D5517" s="141" t="s">
        <v>5501</v>
      </c>
      <c r="E5517" s="140">
        <v>29.23</v>
      </c>
      <c r="F5517" s="142" t="s">
        <v>5502</v>
      </c>
      <c r="G5517" s="138"/>
    </row>
    <row r="5518" ht="15.75" customHeight="1" spans="1:7">
      <c r="A5518" s="140">
        <v>95632</v>
      </c>
      <c r="B5518" s="141" t="s">
        <v>6122</v>
      </c>
      <c r="C5518" s="141" t="s">
        <v>5999</v>
      </c>
      <c r="D5518" s="141" t="s">
        <v>5686</v>
      </c>
      <c r="E5518" s="140">
        <v>95.06</v>
      </c>
      <c r="F5518" s="142" t="s">
        <v>5502</v>
      </c>
      <c r="G5518" s="138"/>
    </row>
    <row r="5519" ht="15.75" customHeight="1" spans="1:7">
      <c r="A5519" s="140">
        <v>95703</v>
      </c>
      <c r="B5519" s="141" t="s">
        <v>6123</v>
      </c>
      <c r="C5519" s="141" t="s">
        <v>5999</v>
      </c>
      <c r="D5519" s="141" t="s">
        <v>5501</v>
      </c>
      <c r="E5519" s="140">
        <v>37.38</v>
      </c>
      <c r="F5519" s="142" t="s">
        <v>5502</v>
      </c>
      <c r="G5519" s="138"/>
    </row>
    <row r="5520" ht="15.75" customHeight="1" spans="1:7">
      <c r="A5520" s="140">
        <v>95709</v>
      </c>
      <c r="B5520" s="141" t="s">
        <v>6124</v>
      </c>
      <c r="C5520" s="141" t="s">
        <v>5999</v>
      </c>
      <c r="D5520" s="141" t="s">
        <v>5501</v>
      </c>
      <c r="E5520" s="140">
        <v>90.42</v>
      </c>
      <c r="F5520" s="142" t="s">
        <v>5502</v>
      </c>
      <c r="G5520" s="138"/>
    </row>
    <row r="5521" ht="15.75" customHeight="1" spans="1:7">
      <c r="A5521" s="140">
        <v>95715</v>
      </c>
      <c r="B5521" s="141" t="s">
        <v>6125</v>
      </c>
      <c r="C5521" s="141" t="s">
        <v>5999</v>
      </c>
      <c r="D5521" s="141" t="s">
        <v>5501</v>
      </c>
      <c r="E5521" s="140">
        <v>105.93</v>
      </c>
      <c r="F5521" s="142" t="s">
        <v>5502</v>
      </c>
      <c r="G5521" s="138"/>
    </row>
    <row r="5522" ht="15.75" customHeight="1" spans="1:7">
      <c r="A5522" s="140">
        <v>95721</v>
      </c>
      <c r="B5522" s="141" t="s">
        <v>6126</v>
      </c>
      <c r="C5522" s="141" t="s">
        <v>5999</v>
      </c>
      <c r="D5522" s="141" t="s">
        <v>5501</v>
      </c>
      <c r="E5522" s="140">
        <v>103.33</v>
      </c>
      <c r="F5522" s="142" t="s">
        <v>5502</v>
      </c>
      <c r="G5522" s="138"/>
    </row>
    <row r="5523" ht="15.75" customHeight="1" spans="1:7">
      <c r="A5523" s="140">
        <v>95873</v>
      </c>
      <c r="B5523" s="141" t="s">
        <v>6127</v>
      </c>
      <c r="C5523" s="141" t="s">
        <v>5999</v>
      </c>
      <c r="D5523" s="141" t="s">
        <v>5501</v>
      </c>
      <c r="E5523" s="140">
        <v>13.66</v>
      </c>
      <c r="F5523" s="142" t="s">
        <v>5502</v>
      </c>
      <c r="G5523" s="138"/>
    </row>
    <row r="5524" ht="15.75" customHeight="1" spans="1:7">
      <c r="A5524" s="140">
        <v>96014</v>
      </c>
      <c r="B5524" s="141" t="s">
        <v>6128</v>
      </c>
      <c r="C5524" s="141" t="s">
        <v>5999</v>
      </c>
      <c r="D5524" s="141" t="s">
        <v>5686</v>
      </c>
      <c r="E5524" s="140">
        <v>59.76</v>
      </c>
      <c r="F5524" s="142" t="s">
        <v>5502</v>
      </c>
      <c r="G5524" s="138"/>
    </row>
    <row r="5525" ht="15.75" customHeight="1" spans="1:7">
      <c r="A5525" s="140">
        <v>96021</v>
      </c>
      <c r="B5525" s="141" t="s">
        <v>6129</v>
      </c>
      <c r="C5525" s="141" t="s">
        <v>5999</v>
      </c>
      <c r="D5525" s="141" t="s">
        <v>5686</v>
      </c>
      <c r="E5525" s="140">
        <v>59.51</v>
      </c>
      <c r="F5525" s="142" t="s">
        <v>5502</v>
      </c>
      <c r="G5525" s="138"/>
    </row>
    <row r="5526" ht="15.75" customHeight="1" spans="1:7">
      <c r="A5526" s="140">
        <v>96029</v>
      </c>
      <c r="B5526" s="141" t="s">
        <v>6130</v>
      </c>
      <c r="C5526" s="141" t="s">
        <v>5999</v>
      </c>
      <c r="D5526" s="141" t="s">
        <v>5686</v>
      </c>
      <c r="E5526" s="140">
        <v>53.38</v>
      </c>
      <c r="F5526" s="142" t="s">
        <v>5502</v>
      </c>
      <c r="G5526" s="138"/>
    </row>
    <row r="5527" ht="15.75" customHeight="1" spans="1:7">
      <c r="A5527" s="140">
        <v>96036</v>
      </c>
      <c r="B5527" s="141" t="s">
        <v>6131</v>
      </c>
      <c r="C5527" s="141" t="s">
        <v>5999</v>
      </c>
      <c r="D5527" s="141" t="s">
        <v>5686</v>
      </c>
      <c r="E5527" s="140">
        <v>77.86</v>
      </c>
      <c r="F5527" s="142" t="s">
        <v>5502</v>
      </c>
      <c r="G5527" s="138"/>
    </row>
    <row r="5528" ht="15.75" customHeight="1" spans="1:7">
      <c r="A5528" s="140">
        <v>96155</v>
      </c>
      <c r="B5528" s="141" t="s">
        <v>6132</v>
      </c>
      <c r="C5528" s="141" t="s">
        <v>5999</v>
      </c>
      <c r="D5528" s="141" t="s">
        <v>5686</v>
      </c>
      <c r="E5528" s="140">
        <v>53.63</v>
      </c>
      <c r="F5528" s="142" t="s">
        <v>5502</v>
      </c>
      <c r="G5528" s="138"/>
    </row>
    <row r="5529" ht="15.75" customHeight="1" spans="1:7">
      <c r="A5529" s="140">
        <v>96156</v>
      </c>
      <c r="B5529" s="141" t="s">
        <v>6133</v>
      </c>
      <c r="C5529" s="141" t="s">
        <v>5999</v>
      </c>
      <c r="D5529" s="141" t="s">
        <v>5686</v>
      </c>
      <c r="E5529" s="140">
        <v>71.81</v>
      </c>
      <c r="F5529" s="142" t="s">
        <v>5502</v>
      </c>
      <c r="G5529" s="138"/>
    </row>
    <row r="5530" ht="15.75" customHeight="1" spans="1:7">
      <c r="A5530" s="140">
        <v>96159</v>
      </c>
      <c r="B5530" s="141" t="s">
        <v>6134</v>
      </c>
      <c r="C5530" s="141" t="s">
        <v>5999</v>
      </c>
      <c r="D5530" s="141" t="s">
        <v>5686</v>
      </c>
      <c r="E5530" s="140">
        <v>99</v>
      </c>
      <c r="F5530" s="142" t="s">
        <v>5502</v>
      </c>
      <c r="G5530" s="138"/>
    </row>
    <row r="5531" ht="15.75" customHeight="1" spans="1:7">
      <c r="A5531" s="140">
        <v>96246</v>
      </c>
      <c r="B5531" s="141" t="s">
        <v>6135</v>
      </c>
      <c r="C5531" s="141" t="s">
        <v>5999</v>
      </c>
      <c r="D5531" s="141" t="s">
        <v>5686</v>
      </c>
      <c r="E5531" s="140">
        <v>72.08</v>
      </c>
      <c r="F5531" s="142" t="s">
        <v>5502</v>
      </c>
      <c r="G5531" s="138"/>
    </row>
    <row r="5532" ht="15.75" customHeight="1" spans="1:7">
      <c r="A5532" s="140">
        <v>96464</v>
      </c>
      <c r="B5532" s="141" t="s">
        <v>6136</v>
      </c>
      <c r="C5532" s="141" t="s">
        <v>5999</v>
      </c>
      <c r="D5532" s="141" t="s">
        <v>5686</v>
      </c>
      <c r="E5532" s="140">
        <v>101.87</v>
      </c>
      <c r="F5532" s="142" t="s">
        <v>5502</v>
      </c>
      <c r="G5532" s="138"/>
    </row>
    <row r="5533" ht="15.75" customHeight="1" spans="1:7">
      <c r="A5533" s="140">
        <v>98765</v>
      </c>
      <c r="B5533" s="141" t="s">
        <v>6137</v>
      </c>
      <c r="C5533" s="141" t="s">
        <v>5999</v>
      </c>
      <c r="D5533" s="141" t="s">
        <v>5853</v>
      </c>
      <c r="E5533" s="140">
        <v>0.06</v>
      </c>
      <c r="F5533" s="142" t="s">
        <v>5502</v>
      </c>
      <c r="G5533" s="138"/>
    </row>
    <row r="5534" ht="15.75" customHeight="1" spans="1:7">
      <c r="A5534" s="140">
        <v>99834</v>
      </c>
      <c r="B5534" s="141" t="s">
        <v>6138</v>
      </c>
      <c r="C5534" s="141" t="s">
        <v>5999</v>
      </c>
      <c r="D5534" s="141" t="s">
        <v>5853</v>
      </c>
      <c r="E5534" s="140">
        <v>0.13</v>
      </c>
      <c r="F5534" s="142" t="s">
        <v>5502</v>
      </c>
      <c r="G5534" s="138"/>
    </row>
    <row r="5535" ht="15.75" customHeight="1" spans="1:7">
      <c r="A5535" s="140">
        <v>100642</v>
      </c>
      <c r="B5535" s="141" t="s">
        <v>6139</v>
      </c>
      <c r="C5535" s="141" t="s">
        <v>5999</v>
      </c>
      <c r="D5535" s="141" t="s">
        <v>5686</v>
      </c>
      <c r="E5535" s="140">
        <v>283.75</v>
      </c>
      <c r="F5535" s="142" t="s">
        <v>5502</v>
      </c>
      <c r="G5535" s="138"/>
    </row>
    <row r="5536" ht="15.75" customHeight="1" spans="1:7">
      <c r="A5536" s="140">
        <v>100648</v>
      </c>
      <c r="B5536" s="141" t="s">
        <v>6140</v>
      </c>
      <c r="C5536" s="141" t="s">
        <v>5999</v>
      </c>
      <c r="D5536" s="141" t="s">
        <v>5686</v>
      </c>
      <c r="E5536" s="140">
        <v>557.05</v>
      </c>
      <c r="F5536" s="142" t="s">
        <v>5502</v>
      </c>
      <c r="G5536" s="138"/>
    </row>
    <row r="5537" ht="15.75" customHeight="1" spans="1:7">
      <c r="A5537" s="140">
        <v>102274</v>
      </c>
      <c r="B5537" s="141" t="s">
        <v>6141</v>
      </c>
      <c r="C5537" s="141" t="s">
        <v>5999</v>
      </c>
      <c r="D5537" s="141" t="s">
        <v>5501</v>
      </c>
      <c r="E5537" s="140">
        <v>28.74</v>
      </c>
      <c r="F5537" s="142" t="s">
        <v>5502</v>
      </c>
      <c r="G5537" s="138"/>
    </row>
    <row r="5538" ht="15.75" customHeight="1" spans="1:7">
      <c r="A5538" s="140">
        <v>104092</v>
      </c>
      <c r="B5538" s="141" t="s">
        <v>6142</v>
      </c>
      <c r="C5538" s="141" t="s">
        <v>5999</v>
      </c>
      <c r="D5538" s="141" t="s">
        <v>5501</v>
      </c>
      <c r="E5538" s="140">
        <v>0.06</v>
      </c>
      <c r="F5538" s="142" t="s">
        <v>5502</v>
      </c>
      <c r="G5538" s="138"/>
    </row>
    <row r="5539" ht="15.75" customHeight="1" spans="1:7">
      <c r="A5539" s="140">
        <v>104098</v>
      </c>
      <c r="B5539" s="141" t="s">
        <v>6143</v>
      </c>
      <c r="C5539" s="141" t="s">
        <v>5999</v>
      </c>
      <c r="D5539" s="141" t="s">
        <v>5501</v>
      </c>
      <c r="E5539" s="140">
        <v>0.08</v>
      </c>
      <c r="F5539" s="142" t="s">
        <v>5502</v>
      </c>
      <c r="G5539" s="138"/>
    </row>
    <row r="5540" ht="15.75" customHeight="1" spans="1:7">
      <c r="A5540" s="140">
        <v>5089</v>
      </c>
      <c r="B5540" s="141" t="s">
        <v>6144</v>
      </c>
      <c r="C5540" s="141" t="s">
        <v>224</v>
      </c>
      <c r="D5540" s="141" t="s">
        <v>5686</v>
      </c>
      <c r="E5540" s="140">
        <v>42.81</v>
      </c>
      <c r="F5540" s="142" t="s">
        <v>5502</v>
      </c>
      <c r="G5540" s="138"/>
    </row>
    <row r="5541" ht="15.75" customHeight="1" spans="1:7">
      <c r="A5541" s="140">
        <v>5627</v>
      </c>
      <c r="B5541" s="141" t="s">
        <v>6145</v>
      </c>
      <c r="C5541" s="141" t="s">
        <v>224</v>
      </c>
      <c r="D5541" s="141" t="s">
        <v>5853</v>
      </c>
      <c r="E5541" s="140">
        <v>46.9</v>
      </c>
      <c r="F5541" s="142" t="s">
        <v>5502</v>
      </c>
      <c r="G5541" s="138"/>
    </row>
    <row r="5542" ht="15.75" customHeight="1" spans="1:7">
      <c r="A5542" s="140">
        <v>5628</v>
      </c>
      <c r="B5542" s="141" t="s">
        <v>6146</v>
      </c>
      <c r="C5542" s="141" t="s">
        <v>224</v>
      </c>
      <c r="D5542" s="141" t="s">
        <v>5853</v>
      </c>
      <c r="E5542" s="140">
        <v>12.39</v>
      </c>
      <c r="F5542" s="142" t="s">
        <v>5502</v>
      </c>
      <c r="G5542" s="138"/>
    </row>
    <row r="5543" ht="15.75" customHeight="1" spans="1:7">
      <c r="A5543" s="140">
        <v>5629</v>
      </c>
      <c r="B5543" s="141" t="s">
        <v>6147</v>
      </c>
      <c r="C5543" s="141" t="s">
        <v>224</v>
      </c>
      <c r="D5543" s="141" t="s">
        <v>5853</v>
      </c>
      <c r="E5543" s="140">
        <v>58.62</v>
      </c>
      <c r="F5543" s="142" t="s">
        <v>5502</v>
      </c>
      <c r="G5543" s="138"/>
    </row>
    <row r="5544" ht="15.75" customHeight="1" spans="1:7">
      <c r="A5544" s="140">
        <v>5630</v>
      </c>
      <c r="B5544" s="141" t="s">
        <v>6148</v>
      </c>
      <c r="C5544" s="141" t="s">
        <v>224</v>
      </c>
      <c r="D5544" s="141" t="s">
        <v>5853</v>
      </c>
      <c r="E5544" s="140">
        <v>63.86</v>
      </c>
      <c r="F5544" s="142" t="s">
        <v>5502</v>
      </c>
      <c r="G5544" s="138"/>
    </row>
    <row r="5545" ht="15.75" customHeight="1" spans="1:7">
      <c r="A5545" s="140">
        <v>5658</v>
      </c>
      <c r="B5545" s="141" t="s">
        <v>6149</v>
      </c>
      <c r="C5545" s="141" t="s">
        <v>224</v>
      </c>
      <c r="D5545" s="141" t="s">
        <v>5686</v>
      </c>
      <c r="E5545" s="140">
        <v>2.23</v>
      </c>
      <c r="F5545" s="142" t="s">
        <v>5502</v>
      </c>
      <c r="G5545" s="138"/>
    </row>
    <row r="5546" ht="15.75" customHeight="1" spans="1:7">
      <c r="A5546" s="140">
        <v>5664</v>
      </c>
      <c r="B5546" s="141" t="s">
        <v>6150</v>
      </c>
      <c r="C5546" s="141" t="s">
        <v>224</v>
      </c>
      <c r="D5546" s="141" t="s">
        <v>5501</v>
      </c>
      <c r="E5546" s="140">
        <v>35.55</v>
      </c>
      <c r="F5546" s="142" t="s">
        <v>5502</v>
      </c>
      <c r="G5546" s="138"/>
    </row>
    <row r="5547" ht="15.75" customHeight="1" spans="1:7">
      <c r="A5547" s="140">
        <v>5667</v>
      </c>
      <c r="B5547" s="141" t="s">
        <v>6151</v>
      </c>
      <c r="C5547" s="141" t="s">
        <v>224</v>
      </c>
      <c r="D5547" s="141" t="s">
        <v>5501</v>
      </c>
      <c r="E5547" s="140">
        <v>31.62</v>
      </c>
      <c r="F5547" s="142" t="s">
        <v>5502</v>
      </c>
      <c r="G5547" s="138"/>
    </row>
    <row r="5548" ht="15.75" customHeight="1" spans="1:7">
      <c r="A5548" s="140">
        <v>5668</v>
      </c>
      <c r="B5548" s="141" t="s">
        <v>6152</v>
      </c>
      <c r="C5548" s="141" t="s">
        <v>224</v>
      </c>
      <c r="D5548" s="141" t="s">
        <v>5853</v>
      </c>
      <c r="E5548" s="140">
        <v>45.42</v>
      </c>
      <c r="F5548" s="142" t="s">
        <v>5502</v>
      </c>
      <c r="G5548" s="138"/>
    </row>
    <row r="5549" ht="15.75" customHeight="1" spans="1:7">
      <c r="A5549" s="140">
        <v>5674</v>
      </c>
      <c r="B5549" s="141" t="s">
        <v>6153</v>
      </c>
      <c r="C5549" s="141" t="s">
        <v>224</v>
      </c>
      <c r="D5549" s="141" t="s">
        <v>5686</v>
      </c>
      <c r="E5549" s="140">
        <v>41.18</v>
      </c>
      <c r="F5549" s="142" t="s">
        <v>5502</v>
      </c>
      <c r="G5549" s="138"/>
    </row>
    <row r="5550" ht="15.75" customHeight="1" spans="1:7">
      <c r="A5550" s="140">
        <v>5692</v>
      </c>
      <c r="B5550" s="141" t="s">
        <v>6154</v>
      </c>
      <c r="C5550" s="141" t="s">
        <v>224</v>
      </c>
      <c r="D5550" s="141" t="s">
        <v>5501</v>
      </c>
      <c r="E5550" s="140">
        <v>0.21</v>
      </c>
      <c r="F5550" s="142" t="s">
        <v>5502</v>
      </c>
      <c r="G5550" s="138"/>
    </row>
    <row r="5551" ht="15.75" customHeight="1" spans="1:7">
      <c r="A5551" s="140">
        <v>5693</v>
      </c>
      <c r="B5551" s="141" t="s">
        <v>6155</v>
      </c>
      <c r="C5551" s="141" t="s">
        <v>224</v>
      </c>
      <c r="D5551" s="141" t="s">
        <v>5853</v>
      </c>
      <c r="E5551" s="140">
        <v>19.53</v>
      </c>
      <c r="F5551" s="142" t="s">
        <v>5502</v>
      </c>
      <c r="G5551" s="138"/>
    </row>
    <row r="5552" ht="15.75" customHeight="1" spans="1:7">
      <c r="A5552" s="140">
        <v>5695</v>
      </c>
      <c r="B5552" s="141" t="s">
        <v>6156</v>
      </c>
      <c r="C5552" s="141" t="s">
        <v>224</v>
      </c>
      <c r="D5552" s="141" t="s">
        <v>5686</v>
      </c>
      <c r="E5552" s="140">
        <v>42.15</v>
      </c>
      <c r="F5552" s="142" t="s">
        <v>5502</v>
      </c>
      <c r="G5552" s="138"/>
    </row>
    <row r="5553" ht="15.75" customHeight="1" spans="1:7">
      <c r="A5553" s="140">
        <v>5703</v>
      </c>
      <c r="B5553" s="141" t="s">
        <v>6157</v>
      </c>
      <c r="C5553" s="141" t="s">
        <v>224</v>
      </c>
      <c r="D5553" s="141" t="s">
        <v>5501</v>
      </c>
      <c r="E5553" s="140">
        <v>23.32</v>
      </c>
      <c r="F5553" s="142" t="s">
        <v>5502</v>
      </c>
      <c r="G5553" s="138"/>
    </row>
    <row r="5554" ht="15.75" customHeight="1" spans="1:7">
      <c r="A5554" s="140">
        <v>5705</v>
      </c>
      <c r="B5554" s="141" t="s">
        <v>6158</v>
      </c>
      <c r="C5554" s="141" t="s">
        <v>224</v>
      </c>
      <c r="D5554" s="141" t="s">
        <v>5686</v>
      </c>
      <c r="E5554" s="140">
        <v>41.03</v>
      </c>
      <c r="F5554" s="142" t="s">
        <v>5502</v>
      </c>
      <c r="G5554" s="138"/>
    </row>
    <row r="5555" ht="15.75" customHeight="1" spans="1:7">
      <c r="A5555" s="140">
        <v>5707</v>
      </c>
      <c r="B5555" s="141" t="s">
        <v>6159</v>
      </c>
      <c r="C5555" s="141" t="s">
        <v>224</v>
      </c>
      <c r="D5555" s="141" t="s">
        <v>5686</v>
      </c>
      <c r="E5555" s="140">
        <v>76.26</v>
      </c>
      <c r="F5555" s="142" t="s">
        <v>5502</v>
      </c>
      <c r="G5555" s="138"/>
    </row>
    <row r="5556" ht="15.75" customHeight="1" spans="1:7">
      <c r="A5556" s="140">
        <v>5710</v>
      </c>
      <c r="B5556" s="141" t="s">
        <v>6160</v>
      </c>
      <c r="C5556" s="141" t="s">
        <v>224</v>
      </c>
      <c r="D5556" s="141" t="s">
        <v>5686</v>
      </c>
      <c r="E5556" s="140">
        <v>123.88</v>
      </c>
      <c r="F5556" s="142" t="s">
        <v>5502</v>
      </c>
      <c r="G5556" s="138"/>
    </row>
    <row r="5557" ht="15.75" customHeight="1" spans="1:7">
      <c r="A5557" s="140">
        <v>5711</v>
      </c>
      <c r="B5557" s="141" t="s">
        <v>6161</v>
      </c>
      <c r="C5557" s="141" t="s">
        <v>224</v>
      </c>
      <c r="D5557" s="141" t="s">
        <v>5853</v>
      </c>
      <c r="E5557" s="140">
        <v>88.23</v>
      </c>
      <c r="F5557" s="142" t="s">
        <v>5502</v>
      </c>
      <c r="G5557" s="138"/>
    </row>
    <row r="5558" ht="15.75" customHeight="1" spans="1:7">
      <c r="A5558" s="140">
        <v>5714</v>
      </c>
      <c r="B5558" s="141" t="s">
        <v>6162</v>
      </c>
      <c r="C5558" s="141" t="s">
        <v>224</v>
      </c>
      <c r="D5558" s="141" t="s">
        <v>5686</v>
      </c>
      <c r="E5558" s="140">
        <v>14.46</v>
      </c>
      <c r="F5558" s="142" t="s">
        <v>5502</v>
      </c>
      <c r="G5558" s="138"/>
    </row>
    <row r="5559" ht="15.75" customHeight="1" spans="1:7">
      <c r="A5559" s="140">
        <v>5715</v>
      </c>
      <c r="B5559" s="141" t="s">
        <v>6163</v>
      </c>
      <c r="C5559" s="141" t="s">
        <v>224</v>
      </c>
      <c r="D5559" s="141" t="s">
        <v>5853</v>
      </c>
      <c r="E5559" s="140">
        <v>66.77</v>
      </c>
      <c r="F5559" s="142" t="s">
        <v>5502</v>
      </c>
      <c r="G5559" s="138"/>
    </row>
    <row r="5560" ht="15.75" customHeight="1" spans="1:7">
      <c r="A5560" s="140">
        <v>5718</v>
      </c>
      <c r="B5560" s="141" t="s">
        <v>6164</v>
      </c>
      <c r="C5560" s="141" t="s">
        <v>224</v>
      </c>
      <c r="D5560" s="141" t="s">
        <v>5853</v>
      </c>
      <c r="E5560" s="140">
        <v>105.31</v>
      </c>
      <c r="F5560" s="142" t="s">
        <v>5502</v>
      </c>
      <c r="G5560" s="138"/>
    </row>
    <row r="5561" ht="15.75" customHeight="1" spans="1:7">
      <c r="A5561" s="140">
        <v>5721</v>
      </c>
      <c r="B5561" s="141" t="s">
        <v>6165</v>
      </c>
      <c r="C5561" s="141" t="s">
        <v>224</v>
      </c>
      <c r="D5561" s="141" t="s">
        <v>5853</v>
      </c>
      <c r="E5561" s="140">
        <v>92.92</v>
      </c>
      <c r="F5561" s="142" t="s">
        <v>5502</v>
      </c>
      <c r="G5561" s="138"/>
    </row>
    <row r="5562" ht="15.75" customHeight="1" spans="1:7">
      <c r="A5562" s="140">
        <v>5722</v>
      </c>
      <c r="B5562" s="141" t="s">
        <v>6166</v>
      </c>
      <c r="C5562" s="141" t="s">
        <v>224</v>
      </c>
      <c r="D5562" s="141" t="s">
        <v>5853</v>
      </c>
      <c r="E5562" s="140">
        <v>214.9</v>
      </c>
      <c r="F5562" s="142" t="s">
        <v>5502</v>
      </c>
      <c r="G5562" s="138"/>
    </row>
    <row r="5563" ht="15.75" customHeight="1" spans="1:7">
      <c r="A5563" s="140">
        <v>5724</v>
      </c>
      <c r="B5563" s="141" t="s">
        <v>6167</v>
      </c>
      <c r="C5563" s="141" t="s">
        <v>224</v>
      </c>
      <c r="D5563" s="141" t="s">
        <v>5686</v>
      </c>
      <c r="E5563" s="140">
        <v>53.18</v>
      </c>
      <c r="F5563" s="142" t="s">
        <v>5502</v>
      </c>
      <c r="G5563" s="138"/>
    </row>
    <row r="5564" ht="15.75" customHeight="1" spans="1:7">
      <c r="A5564" s="140">
        <v>5727</v>
      </c>
      <c r="B5564" s="141" t="s">
        <v>6168</v>
      </c>
      <c r="C5564" s="141" t="s">
        <v>224</v>
      </c>
      <c r="D5564" s="141" t="s">
        <v>5686</v>
      </c>
      <c r="E5564" s="140">
        <v>12.43</v>
      </c>
      <c r="F5564" s="142" t="s">
        <v>5502</v>
      </c>
      <c r="G5564" s="138"/>
    </row>
    <row r="5565" ht="15.75" customHeight="1" spans="1:7">
      <c r="A5565" s="140">
        <v>5729</v>
      </c>
      <c r="B5565" s="141" t="s">
        <v>6169</v>
      </c>
      <c r="C5565" s="141" t="s">
        <v>224</v>
      </c>
      <c r="D5565" s="141" t="s">
        <v>5686</v>
      </c>
      <c r="E5565" s="140">
        <v>50.57</v>
      </c>
      <c r="F5565" s="142" t="s">
        <v>5502</v>
      </c>
      <c r="G5565" s="138"/>
    </row>
    <row r="5566" ht="15.75" customHeight="1" spans="1:7">
      <c r="A5566" s="140">
        <v>5730</v>
      </c>
      <c r="B5566" s="141" t="s">
        <v>6170</v>
      </c>
      <c r="C5566" s="141" t="s">
        <v>224</v>
      </c>
      <c r="D5566" s="141" t="s">
        <v>5853</v>
      </c>
      <c r="E5566" s="140">
        <v>40.5</v>
      </c>
      <c r="F5566" s="142" t="s">
        <v>5502</v>
      </c>
      <c r="G5566" s="138"/>
    </row>
    <row r="5567" ht="15.75" customHeight="1" spans="1:7">
      <c r="A5567" s="140">
        <v>5735</v>
      </c>
      <c r="B5567" s="141" t="s">
        <v>6171</v>
      </c>
      <c r="C5567" s="141" t="s">
        <v>224</v>
      </c>
      <c r="D5567" s="141" t="s">
        <v>5853</v>
      </c>
      <c r="E5567" s="140">
        <v>34.3</v>
      </c>
      <c r="F5567" s="142" t="s">
        <v>5502</v>
      </c>
      <c r="G5567" s="138"/>
    </row>
    <row r="5568" ht="15.75" customHeight="1" spans="1:7">
      <c r="A5568" s="140">
        <v>5736</v>
      </c>
      <c r="B5568" s="141" t="s">
        <v>6172</v>
      </c>
      <c r="C5568" s="141" t="s">
        <v>224</v>
      </c>
      <c r="D5568" s="141" t="s">
        <v>5853</v>
      </c>
      <c r="E5568" s="140">
        <v>41.39</v>
      </c>
      <c r="F5568" s="142" t="s">
        <v>5502</v>
      </c>
      <c r="G5568" s="138"/>
    </row>
    <row r="5569" ht="15.75" customHeight="1" spans="1:7">
      <c r="A5569" s="140">
        <v>5738</v>
      </c>
      <c r="B5569" s="141" t="s">
        <v>6173</v>
      </c>
      <c r="C5569" s="141" t="s">
        <v>224</v>
      </c>
      <c r="D5569" s="141" t="s">
        <v>5686</v>
      </c>
      <c r="E5569" s="140">
        <v>44.96</v>
      </c>
      <c r="F5569" s="142" t="s">
        <v>5502</v>
      </c>
      <c r="G5569" s="138"/>
    </row>
    <row r="5570" ht="15.75" customHeight="1" spans="1:7">
      <c r="A5570" s="140">
        <v>5739</v>
      </c>
      <c r="B5570" s="141" t="s">
        <v>6174</v>
      </c>
      <c r="C5570" s="141" t="s">
        <v>224</v>
      </c>
      <c r="D5570" s="141" t="s">
        <v>5686</v>
      </c>
      <c r="E5570" s="140">
        <v>56.27</v>
      </c>
      <c r="F5570" s="142" t="s">
        <v>5502</v>
      </c>
      <c r="G5570" s="138"/>
    </row>
    <row r="5571" ht="15.75" customHeight="1" spans="1:7">
      <c r="A5571" s="140">
        <v>5741</v>
      </c>
      <c r="B5571" s="141" t="s">
        <v>6175</v>
      </c>
      <c r="C5571" s="141" t="s">
        <v>224</v>
      </c>
      <c r="D5571" s="141" t="s">
        <v>5686</v>
      </c>
      <c r="E5571" s="140">
        <v>42.78</v>
      </c>
      <c r="F5571" s="142" t="s">
        <v>5502</v>
      </c>
      <c r="G5571" s="138"/>
    </row>
    <row r="5572" ht="15.75" customHeight="1" spans="1:7">
      <c r="A5572" s="140">
        <v>5742</v>
      </c>
      <c r="B5572" s="141" t="s">
        <v>6176</v>
      </c>
      <c r="C5572" s="141" t="s">
        <v>224</v>
      </c>
      <c r="D5572" s="141" t="s">
        <v>5853</v>
      </c>
      <c r="E5572" s="140">
        <v>27.33</v>
      </c>
      <c r="F5572" s="142" t="s">
        <v>5502</v>
      </c>
      <c r="G5572" s="138"/>
    </row>
    <row r="5573" ht="15.75" customHeight="1" spans="1:7">
      <c r="A5573" s="140">
        <v>5747</v>
      </c>
      <c r="B5573" s="141" t="s">
        <v>6177</v>
      </c>
      <c r="C5573" s="141" t="s">
        <v>224</v>
      </c>
      <c r="D5573" s="141" t="s">
        <v>5853</v>
      </c>
      <c r="E5573" s="140">
        <v>156.72</v>
      </c>
      <c r="F5573" s="142" t="s">
        <v>5502</v>
      </c>
      <c r="G5573" s="138"/>
    </row>
    <row r="5574" ht="15.75" customHeight="1" spans="1:7">
      <c r="A5574" s="140">
        <v>5751</v>
      </c>
      <c r="B5574" s="141" t="s">
        <v>6178</v>
      </c>
      <c r="C5574" s="141" t="s">
        <v>224</v>
      </c>
      <c r="D5574" s="141" t="s">
        <v>5501</v>
      </c>
      <c r="E5574" s="140">
        <v>35.56</v>
      </c>
      <c r="F5574" s="142" t="s">
        <v>5502</v>
      </c>
      <c r="G5574" s="138"/>
    </row>
    <row r="5575" ht="15.75" customHeight="1" spans="1:7">
      <c r="A5575" s="140">
        <v>5754</v>
      </c>
      <c r="B5575" s="141" t="s">
        <v>6179</v>
      </c>
      <c r="C5575" s="141" t="s">
        <v>224</v>
      </c>
      <c r="D5575" s="141" t="s">
        <v>5501</v>
      </c>
      <c r="E5575" s="140">
        <v>39.04</v>
      </c>
      <c r="F5575" s="142" t="s">
        <v>5502</v>
      </c>
      <c r="G5575" s="138"/>
    </row>
    <row r="5576" ht="15.75" customHeight="1" spans="1:7">
      <c r="A5576" s="140">
        <v>5763</v>
      </c>
      <c r="B5576" s="141" t="s">
        <v>6180</v>
      </c>
      <c r="C5576" s="141" t="s">
        <v>224</v>
      </c>
      <c r="D5576" s="141" t="s">
        <v>5686</v>
      </c>
      <c r="E5576" s="140">
        <v>54.95</v>
      </c>
      <c r="F5576" s="142" t="s">
        <v>5502</v>
      </c>
      <c r="G5576" s="138"/>
    </row>
    <row r="5577" ht="15.75" customHeight="1" spans="1:7">
      <c r="A5577" s="140">
        <v>5765</v>
      </c>
      <c r="B5577" s="141" t="s">
        <v>6181</v>
      </c>
      <c r="C5577" s="141" t="s">
        <v>224</v>
      </c>
      <c r="D5577" s="141" t="s">
        <v>5686</v>
      </c>
      <c r="E5577" s="140">
        <v>4.64</v>
      </c>
      <c r="F5577" s="142" t="s">
        <v>5502</v>
      </c>
      <c r="G5577" s="138"/>
    </row>
    <row r="5578" ht="15.75" customHeight="1" spans="1:7">
      <c r="A5578" s="140">
        <v>5766</v>
      </c>
      <c r="B5578" s="141" t="s">
        <v>6182</v>
      </c>
      <c r="C5578" s="141" t="s">
        <v>224</v>
      </c>
      <c r="D5578" s="141" t="s">
        <v>5853</v>
      </c>
      <c r="E5578" s="140">
        <v>2.72</v>
      </c>
      <c r="F5578" s="142" t="s">
        <v>5502</v>
      </c>
      <c r="G5578" s="138"/>
    </row>
    <row r="5579" ht="15.75" customHeight="1" spans="1:7">
      <c r="A5579" s="140">
        <v>5779</v>
      </c>
      <c r="B5579" s="141" t="s">
        <v>6183</v>
      </c>
      <c r="C5579" s="141" t="s">
        <v>224</v>
      </c>
      <c r="D5579" s="141" t="s">
        <v>5853</v>
      </c>
      <c r="E5579" s="140">
        <v>81.01</v>
      </c>
      <c r="F5579" s="142" t="s">
        <v>5502</v>
      </c>
      <c r="G5579" s="138"/>
    </row>
    <row r="5580" ht="15.75" customHeight="1" spans="1:7">
      <c r="A5580" s="140">
        <v>5787</v>
      </c>
      <c r="B5580" s="141" t="s">
        <v>6184</v>
      </c>
      <c r="C5580" s="141" t="s">
        <v>224</v>
      </c>
      <c r="D5580" s="141" t="s">
        <v>5853</v>
      </c>
      <c r="E5580" s="140">
        <v>69.73</v>
      </c>
      <c r="F5580" s="142" t="s">
        <v>5502</v>
      </c>
      <c r="G5580" s="138"/>
    </row>
    <row r="5581" ht="15.75" customHeight="1" spans="1:7">
      <c r="A5581" s="140">
        <v>5797</v>
      </c>
      <c r="B5581" s="141" t="s">
        <v>6185</v>
      </c>
      <c r="C5581" s="141" t="s">
        <v>224</v>
      </c>
      <c r="D5581" s="141" t="s">
        <v>5686</v>
      </c>
      <c r="E5581" s="140">
        <v>6.42</v>
      </c>
      <c r="F5581" s="142" t="s">
        <v>5502</v>
      </c>
      <c r="G5581" s="138"/>
    </row>
    <row r="5582" ht="15.75" customHeight="1" spans="1:7">
      <c r="A5582" s="140">
        <v>5800</v>
      </c>
      <c r="B5582" s="141" t="s">
        <v>6186</v>
      </c>
      <c r="C5582" s="141" t="s">
        <v>224</v>
      </c>
      <c r="D5582" s="141" t="s">
        <v>5501</v>
      </c>
      <c r="E5582" s="140">
        <v>0.29</v>
      </c>
      <c r="F5582" s="142" t="s">
        <v>5502</v>
      </c>
      <c r="G5582" s="138"/>
    </row>
    <row r="5583" ht="15.75" customHeight="1" spans="1:7">
      <c r="A5583" s="140">
        <v>7032</v>
      </c>
      <c r="B5583" s="141" t="s">
        <v>6187</v>
      </c>
      <c r="C5583" s="141" t="s">
        <v>224</v>
      </c>
      <c r="D5583" s="141" t="s">
        <v>5686</v>
      </c>
      <c r="E5583" s="140">
        <v>4.28</v>
      </c>
      <c r="F5583" s="142" t="s">
        <v>5502</v>
      </c>
      <c r="G5583" s="138"/>
    </row>
    <row r="5584" ht="15.75" customHeight="1" spans="1:7">
      <c r="A5584" s="140">
        <v>7033</v>
      </c>
      <c r="B5584" s="141" t="s">
        <v>6188</v>
      </c>
      <c r="C5584" s="141" t="s">
        <v>224</v>
      </c>
      <c r="D5584" s="141" t="s">
        <v>5686</v>
      </c>
      <c r="E5584" s="140">
        <v>1.58</v>
      </c>
      <c r="F5584" s="142" t="s">
        <v>5502</v>
      </c>
      <c r="G5584" s="138"/>
    </row>
    <row r="5585" ht="15.75" customHeight="1" spans="1:7">
      <c r="A5585" s="140">
        <v>7034</v>
      </c>
      <c r="B5585" s="141" t="s">
        <v>6189</v>
      </c>
      <c r="C5585" s="141" t="s">
        <v>224</v>
      </c>
      <c r="D5585" s="141" t="s">
        <v>5686</v>
      </c>
      <c r="E5585" s="140">
        <v>5.71</v>
      </c>
      <c r="F5585" s="142" t="s">
        <v>5502</v>
      </c>
      <c r="G5585" s="138"/>
    </row>
    <row r="5586" ht="15.75" customHeight="1" spans="1:7">
      <c r="A5586" s="140">
        <v>7035</v>
      </c>
      <c r="B5586" s="141" t="s">
        <v>6190</v>
      </c>
      <c r="C5586" s="141" t="s">
        <v>224</v>
      </c>
      <c r="D5586" s="141" t="s">
        <v>5853</v>
      </c>
      <c r="E5586" s="140">
        <v>254.17</v>
      </c>
      <c r="F5586" s="142" t="s">
        <v>5502</v>
      </c>
      <c r="G5586" s="138"/>
    </row>
    <row r="5587" ht="15.75" customHeight="1" spans="1:7">
      <c r="A5587" s="140">
        <v>7038</v>
      </c>
      <c r="B5587" s="141" t="s">
        <v>6191</v>
      </c>
      <c r="C5587" s="141" t="s">
        <v>224</v>
      </c>
      <c r="D5587" s="141" t="s">
        <v>5686</v>
      </c>
      <c r="E5587" s="140">
        <v>51.43</v>
      </c>
      <c r="F5587" s="142" t="s">
        <v>5502</v>
      </c>
      <c r="G5587" s="138"/>
    </row>
    <row r="5588" ht="15.75" customHeight="1" spans="1:7">
      <c r="A5588" s="140">
        <v>7039</v>
      </c>
      <c r="B5588" s="141" t="s">
        <v>6192</v>
      </c>
      <c r="C5588" s="141" t="s">
        <v>224</v>
      </c>
      <c r="D5588" s="141" t="s">
        <v>5686</v>
      </c>
      <c r="E5588" s="140">
        <v>13.79</v>
      </c>
      <c r="F5588" s="142" t="s">
        <v>5502</v>
      </c>
      <c r="G5588" s="138"/>
    </row>
    <row r="5589" ht="15.75" customHeight="1" spans="1:7">
      <c r="A5589" s="140">
        <v>7040</v>
      </c>
      <c r="B5589" s="141" t="s">
        <v>6193</v>
      </c>
      <c r="C5589" s="141" t="s">
        <v>224</v>
      </c>
      <c r="D5589" s="141" t="s">
        <v>5686</v>
      </c>
      <c r="E5589" s="140">
        <v>64.36</v>
      </c>
      <c r="F5589" s="142" t="s">
        <v>5502</v>
      </c>
      <c r="G5589" s="138"/>
    </row>
    <row r="5590" ht="15.75" customHeight="1" spans="1:7">
      <c r="A5590" s="140">
        <v>7044</v>
      </c>
      <c r="B5590" s="141" t="s">
        <v>6194</v>
      </c>
      <c r="C5590" s="141" t="s">
        <v>224</v>
      </c>
      <c r="D5590" s="141" t="s">
        <v>5501</v>
      </c>
      <c r="E5590" s="140">
        <v>0.24</v>
      </c>
      <c r="F5590" s="142" t="s">
        <v>5502</v>
      </c>
      <c r="G5590" s="138"/>
    </row>
    <row r="5591" ht="15.75" customHeight="1" spans="1:7">
      <c r="A5591" s="140">
        <v>7045</v>
      </c>
      <c r="B5591" s="141" t="s">
        <v>6195</v>
      </c>
      <c r="C5591" s="141" t="s">
        <v>224</v>
      </c>
      <c r="D5591" s="141" t="s">
        <v>5501</v>
      </c>
      <c r="E5591" s="140">
        <v>0.05</v>
      </c>
      <c r="F5591" s="142" t="s">
        <v>5502</v>
      </c>
      <c r="G5591" s="138"/>
    </row>
    <row r="5592" ht="15.75" customHeight="1" spans="1:7">
      <c r="A5592" s="140">
        <v>7046</v>
      </c>
      <c r="B5592" s="141" t="s">
        <v>6196</v>
      </c>
      <c r="C5592" s="141" t="s">
        <v>224</v>
      </c>
      <c r="D5592" s="141" t="s">
        <v>5501</v>
      </c>
      <c r="E5592" s="140">
        <v>0.26</v>
      </c>
      <c r="F5592" s="142" t="s">
        <v>5502</v>
      </c>
      <c r="G5592" s="138"/>
    </row>
    <row r="5593" ht="15.75" customHeight="1" spans="1:7">
      <c r="A5593" s="140">
        <v>7047</v>
      </c>
      <c r="B5593" s="141" t="s">
        <v>6197</v>
      </c>
      <c r="C5593" s="141" t="s">
        <v>224</v>
      </c>
      <c r="D5593" s="141" t="s">
        <v>5853</v>
      </c>
      <c r="E5593" s="140">
        <v>23.06</v>
      </c>
      <c r="F5593" s="142" t="s">
        <v>5502</v>
      </c>
      <c r="G5593" s="138"/>
    </row>
    <row r="5594" ht="15.75" customHeight="1" spans="1:7">
      <c r="A5594" s="140">
        <v>7051</v>
      </c>
      <c r="B5594" s="141" t="s">
        <v>6198</v>
      </c>
      <c r="C5594" s="141" t="s">
        <v>224</v>
      </c>
      <c r="D5594" s="141" t="s">
        <v>5686</v>
      </c>
      <c r="E5594" s="140">
        <v>45.61</v>
      </c>
      <c r="F5594" s="142" t="s">
        <v>5502</v>
      </c>
      <c r="G5594" s="138"/>
    </row>
    <row r="5595" ht="15.75" customHeight="1" spans="1:7">
      <c r="A5595" s="140">
        <v>7052</v>
      </c>
      <c r="B5595" s="141" t="s">
        <v>6199</v>
      </c>
      <c r="C5595" s="141" t="s">
        <v>224</v>
      </c>
      <c r="D5595" s="141" t="s">
        <v>5686</v>
      </c>
      <c r="E5595" s="140">
        <v>12.32</v>
      </c>
      <c r="F5595" s="142" t="s">
        <v>5502</v>
      </c>
      <c r="G5595" s="138"/>
    </row>
    <row r="5596" ht="15.75" customHeight="1" spans="1:7">
      <c r="A5596" s="140">
        <v>7053</v>
      </c>
      <c r="B5596" s="141" t="s">
        <v>6200</v>
      </c>
      <c r="C5596" s="141" t="s">
        <v>224</v>
      </c>
      <c r="D5596" s="141" t="s">
        <v>5686</v>
      </c>
      <c r="E5596" s="140">
        <v>57.08</v>
      </c>
      <c r="F5596" s="142" t="s">
        <v>5502</v>
      </c>
      <c r="G5596" s="138"/>
    </row>
    <row r="5597" ht="15.75" customHeight="1" spans="1:7">
      <c r="A5597" s="140">
        <v>7054</v>
      </c>
      <c r="B5597" s="141" t="s">
        <v>6201</v>
      </c>
      <c r="C5597" s="141" t="s">
        <v>224</v>
      </c>
      <c r="D5597" s="141" t="s">
        <v>5853</v>
      </c>
      <c r="E5597" s="140">
        <v>88.47</v>
      </c>
      <c r="F5597" s="142" t="s">
        <v>5502</v>
      </c>
      <c r="G5597" s="138"/>
    </row>
    <row r="5598" ht="15.75" customHeight="1" spans="1:7">
      <c r="A5598" s="140">
        <v>7058</v>
      </c>
      <c r="B5598" s="141" t="s">
        <v>6202</v>
      </c>
      <c r="C5598" s="141" t="s">
        <v>224</v>
      </c>
      <c r="D5598" s="141" t="s">
        <v>5686</v>
      </c>
      <c r="E5598" s="140">
        <v>24.07</v>
      </c>
      <c r="F5598" s="142" t="s">
        <v>5502</v>
      </c>
      <c r="G5598" s="138"/>
    </row>
    <row r="5599" ht="15.75" customHeight="1" spans="1:7">
      <c r="A5599" s="140">
        <v>7059</v>
      </c>
      <c r="B5599" s="141" t="s">
        <v>6203</v>
      </c>
      <c r="C5599" s="141" t="s">
        <v>224</v>
      </c>
      <c r="D5599" s="141" t="s">
        <v>5686</v>
      </c>
      <c r="E5599" s="140">
        <v>9.36</v>
      </c>
      <c r="F5599" s="142" t="s">
        <v>5502</v>
      </c>
      <c r="G5599" s="138"/>
    </row>
    <row r="5600" ht="15.75" customHeight="1" spans="1:7">
      <c r="A5600" s="140">
        <v>7060</v>
      </c>
      <c r="B5600" s="141" t="s">
        <v>6204</v>
      </c>
      <c r="C5600" s="141" t="s">
        <v>224</v>
      </c>
      <c r="D5600" s="141" t="s">
        <v>5686</v>
      </c>
      <c r="E5600" s="140">
        <v>43.64</v>
      </c>
      <c r="F5600" s="142" t="s">
        <v>5502</v>
      </c>
      <c r="G5600" s="138"/>
    </row>
    <row r="5601" ht="15.75" customHeight="1" spans="1:7">
      <c r="A5601" s="140">
        <v>7061</v>
      </c>
      <c r="B5601" s="141" t="s">
        <v>6205</v>
      </c>
      <c r="C5601" s="141" t="s">
        <v>224</v>
      </c>
      <c r="D5601" s="141" t="s">
        <v>5853</v>
      </c>
      <c r="E5601" s="140">
        <v>80.76</v>
      </c>
      <c r="F5601" s="142" t="s">
        <v>5502</v>
      </c>
      <c r="G5601" s="138"/>
    </row>
    <row r="5602" ht="15.75" customHeight="1" spans="1:7">
      <c r="A5602" s="140">
        <v>7063</v>
      </c>
      <c r="B5602" s="141" t="s">
        <v>6206</v>
      </c>
      <c r="C5602" s="141" t="s">
        <v>224</v>
      </c>
      <c r="D5602" s="141" t="s">
        <v>5686</v>
      </c>
      <c r="E5602" s="140">
        <v>18.05</v>
      </c>
      <c r="F5602" s="142" t="s">
        <v>5502</v>
      </c>
      <c r="G5602" s="138"/>
    </row>
    <row r="5603" ht="15.75" customHeight="1" spans="1:7">
      <c r="A5603" s="140">
        <v>7064</v>
      </c>
      <c r="B5603" s="141" t="s">
        <v>6207</v>
      </c>
      <c r="C5603" s="141" t="s">
        <v>224</v>
      </c>
      <c r="D5603" s="141" t="s">
        <v>5686</v>
      </c>
      <c r="E5603" s="140">
        <v>4.87</v>
      </c>
      <c r="F5603" s="142" t="s">
        <v>5502</v>
      </c>
      <c r="G5603" s="138"/>
    </row>
    <row r="5604" ht="15.75" customHeight="1" spans="1:7">
      <c r="A5604" s="140">
        <v>7065</v>
      </c>
      <c r="B5604" s="141" t="s">
        <v>6208</v>
      </c>
      <c r="C5604" s="141" t="s">
        <v>224</v>
      </c>
      <c r="D5604" s="141" t="s">
        <v>5686</v>
      </c>
      <c r="E5604" s="140">
        <v>19.74</v>
      </c>
      <c r="F5604" s="142" t="s">
        <v>5502</v>
      </c>
      <c r="G5604" s="138"/>
    </row>
    <row r="5605" ht="15.75" customHeight="1" spans="1:7">
      <c r="A5605" s="140">
        <v>7066</v>
      </c>
      <c r="B5605" s="141" t="s">
        <v>6209</v>
      </c>
      <c r="C5605" s="141" t="s">
        <v>224</v>
      </c>
      <c r="D5605" s="141" t="s">
        <v>5853</v>
      </c>
      <c r="E5605" s="140">
        <v>95.82</v>
      </c>
      <c r="F5605" s="142" t="s">
        <v>5502</v>
      </c>
      <c r="G5605" s="138"/>
    </row>
    <row r="5606" ht="15.75" customHeight="1" spans="1:7">
      <c r="A5606" s="140">
        <v>53786</v>
      </c>
      <c r="B5606" s="141" t="s">
        <v>6210</v>
      </c>
      <c r="C5606" s="141" t="s">
        <v>224</v>
      </c>
      <c r="D5606" s="141" t="s">
        <v>5853</v>
      </c>
      <c r="E5606" s="140">
        <v>50.58</v>
      </c>
      <c r="F5606" s="142" t="s">
        <v>5502</v>
      </c>
      <c r="G5606" s="138"/>
    </row>
    <row r="5607" ht="15.75" customHeight="1" spans="1:7">
      <c r="A5607" s="140">
        <v>53788</v>
      </c>
      <c r="B5607" s="141" t="s">
        <v>6211</v>
      </c>
      <c r="C5607" s="141" t="s">
        <v>224</v>
      </c>
      <c r="D5607" s="141" t="s">
        <v>5853</v>
      </c>
      <c r="E5607" s="140">
        <v>56.63</v>
      </c>
      <c r="F5607" s="142" t="s">
        <v>5502</v>
      </c>
      <c r="G5607" s="138"/>
    </row>
    <row r="5608" ht="15.75" customHeight="1" spans="1:7">
      <c r="A5608" s="140">
        <v>53792</v>
      </c>
      <c r="B5608" s="141" t="s">
        <v>6212</v>
      </c>
      <c r="C5608" s="141" t="s">
        <v>224</v>
      </c>
      <c r="D5608" s="141" t="s">
        <v>5853</v>
      </c>
      <c r="E5608" s="140">
        <v>100.39</v>
      </c>
      <c r="F5608" s="142" t="s">
        <v>5502</v>
      </c>
      <c r="G5608" s="138"/>
    </row>
    <row r="5609" ht="15.75" customHeight="1" spans="1:7">
      <c r="A5609" s="140">
        <v>53794</v>
      </c>
      <c r="B5609" s="141" t="s">
        <v>6213</v>
      </c>
      <c r="C5609" s="141" t="s">
        <v>224</v>
      </c>
      <c r="D5609" s="141" t="s">
        <v>5686</v>
      </c>
      <c r="E5609" s="140">
        <v>35.62</v>
      </c>
      <c r="F5609" s="142" t="s">
        <v>5502</v>
      </c>
      <c r="G5609" s="138"/>
    </row>
    <row r="5610" ht="15.75" customHeight="1" spans="1:7">
      <c r="A5610" s="140">
        <v>53797</v>
      </c>
      <c r="B5610" s="141" t="s">
        <v>6214</v>
      </c>
      <c r="C5610" s="141" t="s">
        <v>224</v>
      </c>
      <c r="D5610" s="141" t="s">
        <v>5853</v>
      </c>
      <c r="E5610" s="140">
        <v>115.45</v>
      </c>
      <c r="F5610" s="142" t="s">
        <v>5502</v>
      </c>
      <c r="G5610" s="138"/>
    </row>
    <row r="5611" ht="15.75" customHeight="1" spans="1:7">
      <c r="A5611" s="140">
        <v>53804</v>
      </c>
      <c r="B5611" s="141" t="s">
        <v>6215</v>
      </c>
      <c r="C5611" s="141" t="s">
        <v>224</v>
      </c>
      <c r="D5611" s="141" t="s">
        <v>5686</v>
      </c>
      <c r="E5611" s="140">
        <v>4.63</v>
      </c>
      <c r="F5611" s="142" t="s">
        <v>5502</v>
      </c>
      <c r="G5611" s="138"/>
    </row>
    <row r="5612" ht="15.75" customHeight="1" spans="1:7">
      <c r="A5612" s="140">
        <v>53806</v>
      </c>
      <c r="B5612" s="141" t="s">
        <v>6216</v>
      </c>
      <c r="C5612" s="141" t="s">
        <v>224</v>
      </c>
      <c r="D5612" s="141" t="s">
        <v>5686</v>
      </c>
      <c r="E5612" s="140">
        <v>68.52</v>
      </c>
      <c r="F5612" s="142" t="s">
        <v>5502</v>
      </c>
      <c r="G5612" s="138"/>
    </row>
    <row r="5613" ht="15.75" customHeight="1" spans="1:7">
      <c r="A5613" s="140">
        <v>53810</v>
      </c>
      <c r="B5613" s="141" t="s">
        <v>6217</v>
      </c>
      <c r="C5613" s="141" t="s">
        <v>224</v>
      </c>
      <c r="D5613" s="141" t="s">
        <v>5686</v>
      </c>
      <c r="E5613" s="140">
        <v>68.94</v>
      </c>
      <c r="F5613" s="142" t="s">
        <v>5502</v>
      </c>
      <c r="G5613" s="138"/>
    </row>
    <row r="5614" ht="15.75" customHeight="1" spans="1:7">
      <c r="A5614" s="140">
        <v>53814</v>
      </c>
      <c r="B5614" s="141" t="s">
        <v>6218</v>
      </c>
      <c r="C5614" s="141" t="s">
        <v>224</v>
      </c>
      <c r="D5614" s="141" t="s">
        <v>5686</v>
      </c>
      <c r="E5614" s="140">
        <v>225.83</v>
      </c>
      <c r="F5614" s="142" t="s">
        <v>5502</v>
      </c>
      <c r="G5614" s="138"/>
    </row>
    <row r="5615" ht="15.75" customHeight="1" spans="1:7">
      <c r="A5615" s="140">
        <v>53817</v>
      </c>
      <c r="B5615" s="141" t="s">
        <v>6219</v>
      </c>
      <c r="C5615" s="141" t="s">
        <v>224</v>
      </c>
      <c r="D5615" s="141" t="s">
        <v>5853</v>
      </c>
      <c r="E5615" s="140">
        <v>61.9</v>
      </c>
      <c r="F5615" s="142" t="s">
        <v>5502</v>
      </c>
      <c r="G5615" s="138"/>
    </row>
    <row r="5616" ht="15.75" customHeight="1" spans="1:7">
      <c r="A5616" s="140">
        <v>53818</v>
      </c>
      <c r="B5616" s="141" t="s">
        <v>6220</v>
      </c>
      <c r="C5616" s="141" t="s">
        <v>224</v>
      </c>
      <c r="D5616" s="141" t="s">
        <v>5686</v>
      </c>
      <c r="E5616" s="140">
        <v>9.93</v>
      </c>
      <c r="F5616" s="142" t="s">
        <v>5502</v>
      </c>
      <c r="G5616" s="138"/>
    </row>
    <row r="5617" ht="15.75" customHeight="1" spans="1:7">
      <c r="A5617" s="140">
        <v>53827</v>
      </c>
      <c r="B5617" s="141" t="s">
        <v>6221</v>
      </c>
      <c r="C5617" s="141" t="s">
        <v>224</v>
      </c>
      <c r="D5617" s="141" t="s">
        <v>5853</v>
      </c>
      <c r="E5617" s="140">
        <v>113.02</v>
      </c>
      <c r="F5617" s="142" t="s">
        <v>5502</v>
      </c>
      <c r="G5617" s="138"/>
    </row>
    <row r="5618" ht="15.75" customHeight="1" spans="1:7">
      <c r="A5618" s="140">
        <v>53829</v>
      </c>
      <c r="B5618" s="141" t="s">
        <v>6222</v>
      </c>
      <c r="C5618" s="141" t="s">
        <v>224</v>
      </c>
      <c r="D5618" s="141" t="s">
        <v>5853</v>
      </c>
      <c r="E5618" s="140">
        <v>115.45</v>
      </c>
      <c r="F5618" s="142" t="s">
        <v>5502</v>
      </c>
      <c r="G5618" s="138"/>
    </row>
    <row r="5619" ht="15.75" customHeight="1" spans="1:7">
      <c r="A5619" s="140">
        <v>53831</v>
      </c>
      <c r="B5619" s="141" t="s">
        <v>6223</v>
      </c>
      <c r="C5619" s="141" t="s">
        <v>224</v>
      </c>
      <c r="D5619" s="141" t="s">
        <v>5853</v>
      </c>
      <c r="E5619" s="140">
        <v>190.7</v>
      </c>
      <c r="F5619" s="142" t="s">
        <v>5502</v>
      </c>
      <c r="G5619" s="138"/>
    </row>
    <row r="5620" ht="15.75" customHeight="1" spans="1:7">
      <c r="A5620" s="140">
        <v>53840</v>
      </c>
      <c r="B5620" s="141" t="s">
        <v>6224</v>
      </c>
      <c r="C5620" s="141" t="s">
        <v>224</v>
      </c>
      <c r="D5620" s="141" t="s">
        <v>5686</v>
      </c>
      <c r="E5620" s="140">
        <v>2.51</v>
      </c>
      <c r="F5620" s="142" t="s">
        <v>5502</v>
      </c>
      <c r="G5620" s="138"/>
    </row>
    <row r="5621" ht="15.75" customHeight="1" spans="1:7">
      <c r="A5621" s="140">
        <v>53841</v>
      </c>
      <c r="B5621" s="141" t="s">
        <v>6225</v>
      </c>
      <c r="C5621" s="141" t="s">
        <v>224</v>
      </c>
      <c r="D5621" s="141" t="s">
        <v>5686</v>
      </c>
      <c r="E5621" s="140">
        <v>1.74</v>
      </c>
      <c r="F5621" s="142" t="s">
        <v>5502</v>
      </c>
      <c r="G5621" s="138"/>
    </row>
    <row r="5622" ht="15.75" customHeight="1" spans="1:7">
      <c r="A5622" s="140">
        <v>53849</v>
      </c>
      <c r="B5622" s="141" t="s">
        <v>6226</v>
      </c>
      <c r="C5622" s="141" t="s">
        <v>224</v>
      </c>
      <c r="D5622" s="141" t="s">
        <v>5853</v>
      </c>
      <c r="E5622" s="140">
        <v>82.96</v>
      </c>
      <c r="F5622" s="142" t="s">
        <v>5502</v>
      </c>
      <c r="G5622" s="138"/>
    </row>
    <row r="5623" ht="15.75" customHeight="1" spans="1:7">
      <c r="A5623" s="140">
        <v>53857</v>
      </c>
      <c r="B5623" s="141" t="s">
        <v>6227</v>
      </c>
      <c r="C5623" s="141" t="s">
        <v>224</v>
      </c>
      <c r="D5623" s="141" t="s">
        <v>5853</v>
      </c>
      <c r="E5623" s="140">
        <v>62</v>
      </c>
      <c r="F5623" s="142" t="s">
        <v>5502</v>
      </c>
      <c r="G5623" s="138"/>
    </row>
    <row r="5624" ht="15.75" customHeight="1" spans="1:7">
      <c r="A5624" s="140">
        <v>53858</v>
      </c>
      <c r="B5624" s="141" t="s">
        <v>6228</v>
      </c>
      <c r="C5624" s="141" t="s">
        <v>224</v>
      </c>
      <c r="D5624" s="141" t="s">
        <v>5853</v>
      </c>
      <c r="E5624" s="140">
        <v>45.3</v>
      </c>
      <c r="F5624" s="142" t="s">
        <v>5502</v>
      </c>
      <c r="G5624" s="138"/>
    </row>
    <row r="5625" ht="15.75" customHeight="1" spans="1:7">
      <c r="A5625" s="140">
        <v>53861</v>
      </c>
      <c r="B5625" s="141" t="s">
        <v>6229</v>
      </c>
      <c r="C5625" s="141" t="s">
        <v>224</v>
      </c>
      <c r="D5625" s="141" t="s">
        <v>5501</v>
      </c>
      <c r="E5625" s="140">
        <v>60.18</v>
      </c>
      <c r="F5625" s="142" t="s">
        <v>5502</v>
      </c>
      <c r="G5625" s="138"/>
    </row>
    <row r="5626" ht="15.75" customHeight="1" spans="1:7">
      <c r="A5626" s="140">
        <v>53863</v>
      </c>
      <c r="B5626" s="141" t="s">
        <v>6230</v>
      </c>
      <c r="C5626" s="141" t="s">
        <v>224</v>
      </c>
      <c r="D5626" s="141" t="s">
        <v>5501</v>
      </c>
      <c r="E5626" s="140">
        <v>1.71</v>
      </c>
      <c r="F5626" s="142" t="s">
        <v>5502</v>
      </c>
      <c r="G5626" s="138"/>
    </row>
    <row r="5627" ht="15.75" customHeight="1" spans="1:7">
      <c r="A5627" s="140">
        <v>53865</v>
      </c>
      <c r="B5627" s="141" t="s">
        <v>6231</v>
      </c>
      <c r="C5627" s="141" t="s">
        <v>224</v>
      </c>
      <c r="D5627" s="141" t="s">
        <v>5853</v>
      </c>
      <c r="E5627" s="140">
        <v>46.72</v>
      </c>
      <c r="F5627" s="142" t="s">
        <v>5502</v>
      </c>
      <c r="G5627" s="138"/>
    </row>
    <row r="5628" ht="15.75" customHeight="1" spans="1:7">
      <c r="A5628" s="140">
        <v>53866</v>
      </c>
      <c r="B5628" s="141" t="s">
        <v>6232</v>
      </c>
      <c r="C5628" s="141" t="s">
        <v>224</v>
      </c>
      <c r="D5628" s="141" t="s">
        <v>5853</v>
      </c>
      <c r="E5628" s="140">
        <v>1.88</v>
      </c>
      <c r="F5628" s="142" t="s">
        <v>5502</v>
      </c>
      <c r="G5628" s="138"/>
    </row>
    <row r="5629" ht="15.75" customHeight="1" spans="1:7">
      <c r="A5629" s="140">
        <v>53882</v>
      </c>
      <c r="B5629" s="141" t="s">
        <v>6233</v>
      </c>
      <c r="C5629" s="141" t="s">
        <v>224</v>
      </c>
      <c r="D5629" s="141" t="s">
        <v>5686</v>
      </c>
      <c r="E5629" s="140">
        <v>39.19</v>
      </c>
      <c r="F5629" s="142" t="s">
        <v>5502</v>
      </c>
      <c r="G5629" s="138"/>
    </row>
    <row r="5630" ht="15.75" customHeight="1" spans="1:7">
      <c r="A5630" s="140">
        <v>55263</v>
      </c>
      <c r="B5630" s="141" t="s">
        <v>6234</v>
      </c>
      <c r="C5630" s="141" t="s">
        <v>224</v>
      </c>
      <c r="D5630" s="141" t="s">
        <v>5853</v>
      </c>
      <c r="E5630" s="140">
        <v>63.86</v>
      </c>
      <c r="F5630" s="142" t="s">
        <v>5502</v>
      </c>
      <c r="G5630" s="138"/>
    </row>
    <row r="5631" ht="15.75" customHeight="1" spans="1:7">
      <c r="A5631" s="140">
        <v>73303</v>
      </c>
      <c r="B5631" s="141" t="s">
        <v>6235</v>
      </c>
      <c r="C5631" s="141" t="s">
        <v>224</v>
      </c>
      <c r="D5631" s="141" t="s">
        <v>5501</v>
      </c>
      <c r="E5631" s="140">
        <v>7.1</v>
      </c>
      <c r="F5631" s="142" t="s">
        <v>5502</v>
      </c>
      <c r="G5631" s="138"/>
    </row>
    <row r="5632" ht="15.75" customHeight="1" spans="1:7">
      <c r="A5632" s="140">
        <v>73307</v>
      </c>
      <c r="B5632" s="141" t="s">
        <v>6236</v>
      </c>
      <c r="C5632" s="141" t="s">
        <v>224</v>
      </c>
      <c r="D5632" s="141" t="s">
        <v>5501</v>
      </c>
      <c r="E5632" s="140">
        <v>6.33</v>
      </c>
      <c r="F5632" s="142" t="s">
        <v>5502</v>
      </c>
      <c r="G5632" s="138"/>
    </row>
    <row r="5633" ht="15.75" customHeight="1" spans="1:7">
      <c r="A5633" s="140">
        <v>73309</v>
      </c>
      <c r="B5633" s="141" t="s">
        <v>6237</v>
      </c>
      <c r="C5633" s="141" t="s">
        <v>224</v>
      </c>
      <c r="D5633" s="141" t="s">
        <v>5686</v>
      </c>
      <c r="E5633" s="140">
        <v>34.21</v>
      </c>
      <c r="F5633" s="142" t="s">
        <v>5502</v>
      </c>
      <c r="G5633" s="138"/>
    </row>
    <row r="5634" ht="15.75" customHeight="1" spans="1:7">
      <c r="A5634" s="140">
        <v>73311</v>
      </c>
      <c r="B5634" s="141" t="s">
        <v>6238</v>
      </c>
      <c r="C5634" s="141" t="s">
        <v>224</v>
      </c>
      <c r="D5634" s="141" t="s">
        <v>5853</v>
      </c>
      <c r="E5634" s="140">
        <v>176.53</v>
      </c>
      <c r="F5634" s="142" t="s">
        <v>5502</v>
      </c>
      <c r="G5634" s="138"/>
    </row>
    <row r="5635" ht="15.75" customHeight="1" spans="1:7">
      <c r="A5635" s="140">
        <v>73313</v>
      </c>
      <c r="B5635" s="141" t="s">
        <v>6239</v>
      </c>
      <c r="C5635" s="141" t="s">
        <v>224</v>
      </c>
      <c r="D5635" s="141" t="s">
        <v>5686</v>
      </c>
      <c r="E5635" s="140">
        <v>9.24</v>
      </c>
      <c r="F5635" s="142" t="s">
        <v>5502</v>
      </c>
      <c r="G5635" s="138"/>
    </row>
    <row r="5636" ht="15.75" customHeight="1" spans="1:7">
      <c r="A5636" s="140">
        <v>73315</v>
      </c>
      <c r="B5636" s="141" t="s">
        <v>6240</v>
      </c>
      <c r="C5636" s="141" t="s">
        <v>224</v>
      </c>
      <c r="D5636" s="141" t="s">
        <v>5853</v>
      </c>
      <c r="E5636" s="140">
        <v>56.63</v>
      </c>
      <c r="F5636" s="142" t="s">
        <v>5502</v>
      </c>
      <c r="G5636" s="138"/>
    </row>
    <row r="5637" ht="15.75" customHeight="1" spans="1:7">
      <c r="A5637" s="140">
        <v>73335</v>
      </c>
      <c r="B5637" s="141" t="s">
        <v>6241</v>
      </c>
      <c r="C5637" s="141" t="s">
        <v>224</v>
      </c>
      <c r="D5637" s="141" t="s">
        <v>5686</v>
      </c>
      <c r="E5637" s="140">
        <v>37.42</v>
      </c>
      <c r="F5637" s="142" t="s">
        <v>5502</v>
      </c>
      <c r="G5637" s="138"/>
    </row>
    <row r="5638" ht="15.75" customHeight="1" spans="1:7">
      <c r="A5638" s="140">
        <v>73340</v>
      </c>
      <c r="B5638" s="141" t="s">
        <v>6242</v>
      </c>
      <c r="C5638" s="141" t="s">
        <v>224</v>
      </c>
      <c r="D5638" s="141" t="s">
        <v>5853</v>
      </c>
      <c r="E5638" s="140">
        <v>153.4</v>
      </c>
      <c r="F5638" s="142" t="s">
        <v>5502</v>
      </c>
      <c r="G5638" s="138"/>
    </row>
    <row r="5639" ht="15.75" customHeight="1" spans="1:7">
      <c r="A5639" s="140">
        <v>83361</v>
      </c>
      <c r="B5639" s="141" t="s">
        <v>6243</v>
      </c>
      <c r="C5639" s="141" t="s">
        <v>224</v>
      </c>
      <c r="D5639" s="141" t="s">
        <v>5686</v>
      </c>
      <c r="E5639" s="140">
        <v>45.35</v>
      </c>
      <c r="F5639" s="142" t="s">
        <v>5502</v>
      </c>
      <c r="G5639" s="138"/>
    </row>
    <row r="5640" ht="15.75" customHeight="1" spans="1:7">
      <c r="A5640" s="140">
        <v>83761</v>
      </c>
      <c r="B5640" s="141" t="s">
        <v>6244</v>
      </c>
      <c r="C5640" s="141" t="s">
        <v>224</v>
      </c>
      <c r="D5640" s="141" t="s">
        <v>5501</v>
      </c>
      <c r="E5640" s="140">
        <v>9.46</v>
      </c>
      <c r="F5640" s="142" t="s">
        <v>5502</v>
      </c>
      <c r="G5640" s="138"/>
    </row>
    <row r="5641" ht="15.75" customHeight="1" spans="1:7">
      <c r="A5641" s="140">
        <v>83762</v>
      </c>
      <c r="B5641" s="141" t="s">
        <v>6245</v>
      </c>
      <c r="C5641" s="141" t="s">
        <v>224</v>
      </c>
      <c r="D5641" s="141" t="s">
        <v>5501</v>
      </c>
      <c r="E5641" s="140">
        <v>8.44</v>
      </c>
      <c r="F5641" s="142" t="s">
        <v>5502</v>
      </c>
      <c r="G5641" s="138"/>
    </row>
    <row r="5642" ht="15.75" customHeight="1" spans="1:7">
      <c r="A5642" s="140">
        <v>83763</v>
      </c>
      <c r="B5642" s="141" t="s">
        <v>6246</v>
      </c>
      <c r="C5642" s="141" t="s">
        <v>224</v>
      </c>
      <c r="D5642" s="141" t="s">
        <v>5853</v>
      </c>
      <c r="E5642" s="140">
        <v>49.75</v>
      </c>
      <c r="F5642" s="142" t="s">
        <v>5502</v>
      </c>
      <c r="G5642" s="138"/>
    </row>
    <row r="5643" ht="15.75" customHeight="1" spans="1:7">
      <c r="A5643" s="140">
        <v>83764</v>
      </c>
      <c r="B5643" s="141" t="s">
        <v>6247</v>
      </c>
      <c r="C5643" s="141" t="s">
        <v>224</v>
      </c>
      <c r="D5643" s="141" t="s">
        <v>5501</v>
      </c>
      <c r="E5643" s="140">
        <v>3.33</v>
      </c>
      <c r="F5643" s="142" t="s">
        <v>5502</v>
      </c>
      <c r="G5643" s="138"/>
    </row>
    <row r="5644" ht="15.75" customHeight="1" spans="1:7">
      <c r="A5644" s="140">
        <v>87026</v>
      </c>
      <c r="B5644" s="141" t="s">
        <v>6248</v>
      </c>
      <c r="C5644" s="141" t="s">
        <v>224</v>
      </c>
      <c r="D5644" s="141" t="s">
        <v>5686</v>
      </c>
      <c r="E5644" s="140">
        <v>0.69</v>
      </c>
      <c r="F5644" s="142" t="s">
        <v>5502</v>
      </c>
      <c r="G5644" s="138"/>
    </row>
    <row r="5645" ht="15.75" customHeight="1" spans="1:7">
      <c r="A5645" s="140">
        <v>87441</v>
      </c>
      <c r="B5645" s="141" t="s">
        <v>6249</v>
      </c>
      <c r="C5645" s="141" t="s">
        <v>224</v>
      </c>
      <c r="D5645" s="141" t="s">
        <v>5501</v>
      </c>
      <c r="E5645" s="140">
        <v>0.47</v>
      </c>
      <c r="F5645" s="142" t="s">
        <v>5502</v>
      </c>
      <c r="G5645" s="138"/>
    </row>
    <row r="5646" ht="15.75" customHeight="1" spans="1:7">
      <c r="A5646" s="140">
        <v>87442</v>
      </c>
      <c r="B5646" s="141" t="s">
        <v>6250</v>
      </c>
      <c r="C5646" s="141" t="s">
        <v>224</v>
      </c>
      <c r="D5646" s="141" t="s">
        <v>5501</v>
      </c>
      <c r="E5646" s="140">
        <v>0.11</v>
      </c>
      <c r="F5646" s="142" t="s">
        <v>5502</v>
      </c>
      <c r="G5646" s="138"/>
    </row>
    <row r="5647" ht="15.75" customHeight="1" spans="1:7">
      <c r="A5647" s="140">
        <v>87443</v>
      </c>
      <c r="B5647" s="141" t="s">
        <v>6251</v>
      </c>
      <c r="C5647" s="141" t="s">
        <v>224</v>
      </c>
      <c r="D5647" s="141" t="s">
        <v>5501</v>
      </c>
      <c r="E5647" s="140">
        <v>0.63</v>
      </c>
      <c r="F5647" s="142" t="s">
        <v>5502</v>
      </c>
      <c r="G5647" s="138"/>
    </row>
    <row r="5648" ht="15.75" customHeight="1" spans="1:7">
      <c r="A5648" s="140">
        <v>87444</v>
      </c>
      <c r="B5648" s="141" t="s">
        <v>6252</v>
      </c>
      <c r="C5648" s="141" t="s">
        <v>224</v>
      </c>
      <c r="D5648" s="141" t="s">
        <v>5853</v>
      </c>
      <c r="E5648" s="140">
        <v>4.2</v>
      </c>
      <c r="F5648" s="142" t="s">
        <v>5502</v>
      </c>
      <c r="G5648" s="138"/>
    </row>
    <row r="5649" ht="15.75" customHeight="1" spans="1:7">
      <c r="A5649" s="140">
        <v>88387</v>
      </c>
      <c r="B5649" s="141" t="s">
        <v>6253</v>
      </c>
      <c r="C5649" s="141" t="s">
        <v>224</v>
      </c>
      <c r="D5649" s="141" t="s">
        <v>5501</v>
      </c>
      <c r="E5649" s="140">
        <v>0.92</v>
      </c>
      <c r="F5649" s="142" t="s">
        <v>5502</v>
      </c>
      <c r="G5649" s="138"/>
    </row>
    <row r="5650" ht="15.75" customHeight="1" spans="1:7">
      <c r="A5650" s="140">
        <v>88389</v>
      </c>
      <c r="B5650" s="141" t="s">
        <v>6254</v>
      </c>
      <c r="C5650" s="141" t="s">
        <v>224</v>
      </c>
      <c r="D5650" s="141" t="s">
        <v>5501</v>
      </c>
      <c r="E5650" s="140">
        <v>0.22</v>
      </c>
      <c r="F5650" s="142" t="s">
        <v>5502</v>
      </c>
      <c r="G5650" s="138"/>
    </row>
    <row r="5651" ht="15.75" customHeight="1" spans="1:7">
      <c r="A5651" s="140">
        <v>88390</v>
      </c>
      <c r="B5651" s="141" t="s">
        <v>6255</v>
      </c>
      <c r="C5651" s="141" t="s">
        <v>224</v>
      </c>
      <c r="D5651" s="141" t="s">
        <v>5501</v>
      </c>
      <c r="E5651" s="140">
        <v>1.07</v>
      </c>
      <c r="F5651" s="142" t="s">
        <v>5502</v>
      </c>
      <c r="G5651" s="138"/>
    </row>
    <row r="5652" ht="15.75" customHeight="1" spans="1:7">
      <c r="A5652" s="140">
        <v>88391</v>
      </c>
      <c r="B5652" s="141" t="s">
        <v>6256</v>
      </c>
      <c r="C5652" s="141" t="s">
        <v>224</v>
      </c>
      <c r="D5652" s="141" t="s">
        <v>5501</v>
      </c>
      <c r="E5652" s="140">
        <v>3.06</v>
      </c>
      <c r="F5652" s="142" t="s">
        <v>5502</v>
      </c>
      <c r="G5652" s="138"/>
    </row>
    <row r="5653" ht="15.75" customHeight="1" spans="1:7">
      <c r="A5653" s="140">
        <v>88394</v>
      </c>
      <c r="B5653" s="141" t="s">
        <v>6257</v>
      </c>
      <c r="C5653" s="141" t="s">
        <v>224</v>
      </c>
      <c r="D5653" s="141" t="s">
        <v>5501</v>
      </c>
      <c r="E5653" s="140">
        <v>1.09</v>
      </c>
      <c r="F5653" s="142" t="s">
        <v>5502</v>
      </c>
      <c r="G5653" s="138"/>
    </row>
    <row r="5654" ht="15.75" customHeight="1" spans="1:7">
      <c r="A5654" s="140">
        <v>88395</v>
      </c>
      <c r="B5654" s="141" t="s">
        <v>6258</v>
      </c>
      <c r="C5654" s="141" t="s">
        <v>224</v>
      </c>
      <c r="D5654" s="141" t="s">
        <v>5501</v>
      </c>
      <c r="E5654" s="140">
        <v>0.27</v>
      </c>
      <c r="F5654" s="142" t="s">
        <v>5502</v>
      </c>
      <c r="G5654" s="138"/>
    </row>
    <row r="5655" ht="15.75" customHeight="1" spans="1:7">
      <c r="A5655" s="140">
        <v>88396</v>
      </c>
      <c r="B5655" s="141" t="s">
        <v>6259</v>
      </c>
      <c r="C5655" s="141" t="s">
        <v>224</v>
      </c>
      <c r="D5655" s="141" t="s">
        <v>5501</v>
      </c>
      <c r="E5655" s="140">
        <v>1.28</v>
      </c>
      <c r="F5655" s="142" t="s">
        <v>5502</v>
      </c>
      <c r="G5655" s="138"/>
    </row>
    <row r="5656" ht="15.75" customHeight="1" spans="1:7">
      <c r="A5656" s="140">
        <v>88397</v>
      </c>
      <c r="B5656" s="141" t="s">
        <v>6260</v>
      </c>
      <c r="C5656" s="141" t="s">
        <v>224</v>
      </c>
      <c r="D5656" s="141" t="s">
        <v>5501</v>
      </c>
      <c r="E5656" s="140">
        <v>4.59</v>
      </c>
      <c r="F5656" s="142" t="s">
        <v>5502</v>
      </c>
      <c r="G5656" s="138"/>
    </row>
    <row r="5657" ht="15.75" customHeight="1" spans="1:7">
      <c r="A5657" s="140">
        <v>88400</v>
      </c>
      <c r="B5657" s="141" t="s">
        <v>6261</v>
      </c>
      <c r="C5657" s="141" t="s">
        <v>224</v>
      </c>
      <c r="D5657" s="141" t="s">
        <v>5501</v>
      </c>
      <c r="E5657" s="140">
        <v>0.87</v>
      </c>
      <c r="F5657" s="142" t="s">
        <v>5502</v>
      </c>
      <c r="G5657" s="138"/>
    </row>
    <row r="5658" ht="15.75" customHeight="1" spans="1:7">
      <c r="A5658" s="140">
        <v>88401</v>
      </c>
      <c r="B5658" s="141" t="s">
        <v>6262</v>
      </c>
      <c r="C5658" s="141" t="s">
        <v>224</v>
      </c>
      <c r="D5658" s="141" t="s">
        <v>5501</v>
      </c>
      <c r="E5658" s="140">
        <v>0.21</v>
      </c>
      <c r="F5658" s="142" t="s">
        <v>5502</v>
      </c>
      <c r="G5658" s="138"/>
    </row>
    <row r="5659" ht="15.75" customHeight="1" spans="1:7">
      <c r="A5659" s="140">
        <v>88402</v>
      </c>
      <c r="B5659" s="141" t="s">
        <v>6263</v>
      </c>
      <c r="C5659" s="141" t="s">
        <v>224</v>
      </c>
      <c r="D5659" s="141" t="s">
        <v>5501</v>
      </c>
      <c r="E5659" s="140">
        <v>1.01</v>
      </c>
      <c r="F5659" s="142" t="s">
        <v>5502</v>
      </c>
      <c r="G5659" s="138"/>
    </row>
    <row r="5660" ht="15.75" customHeight="1" spans="1:7">
      <c r="A5660" s="140">
        <v>88403</v>
      </c>
      <c r="B5660" s="141" t="s">
        <v>6264</v>
      </c>
      <c r="C5660" s="141" t="s">
        <v>224</v>
      </c>
      <c r="D5660" s="141" t="s">
        <v>5501</v>
      </c>
      <c r="E5660" s="140">
        <v>1.83</v>
      </c>
      <c r="F5660" s="142" t="s">
        <v>5502</v>
      </c>
      <c r="G5660" s="138"/>
    </row>
    <row r="5661" ht="15.75" customHeight="1" spans="1:7">
      <c r="A5661" s="140">
        <v>88419</v>
      </c>
      <c r="B5661" s="141" t="s">
        <v>6265</v>
      </c>
      <c r="C5661" s="141" t="s">
        <v>224</v>
      </c>
      <c r="D5661" s="141" t="s">
        <v>5501</v>
      </c>
      <c r="E5661" s="140">
        <v>6.05</v>
      </c>
      <c r="F5661" s="142" t="s">
        <v>5502</v>
      </c>
      <c r="G5661" s="138"/>
    </row>
    <row r="5662" ht="15.75" customHeight="1" spans="1:7">
      <c r="A5662" s="140">
        <v>88422</v>
      </c>
      <c r="B5662" s="141" t="s">
        <v>6266</v>
      </c>
      <c r="C5662" s="141" t="s">
        <v>224</v>
      </c>
      <c r="D5662" s="141" t="s">
        <v>5501</v>
      </c>
      <c r="E5662" s="140">
        <v>1.39</v>
      </c>
      <c r="F5662" s="142" t="s">
        <v>5502</v>
      </c>
      <c r="G5662" s="138"/>
    </row>
    <row r="5663" ht="15.75" customHeight="1" spans="1:7">
      <c r="A5663" s="140">
        <v>88425</v>
      </c>
      <c r="B5663" s="141" t="s">
        <v>6267</v>
      </c>
      <c r="C5663" s="141" t="s">
        <v>224</v>
      </c>
      <c r="D5663" s="141" t="s">
        <v>5501</v>
      </c>
      <c r="E5663" s="140">
        <v>7.56</v>
      </c>
      <c r="F5663" s="142" t="s">
        <v>5502</v>
      </c>
      <c r="G5663" s="138"/>
    </row>
    <row r="5664" ht="15.75" customHeight="1" spans="1:7">
      <c r="A5664" s="140">
        <v>88427</v>
      </c>
      <c r="B5664" s="141" t="s">
        <v>6268</v>
      </c>
      <c r="C5664" s="141" t="s">
        <v>224</v>
      </c>
      <c r="D5664" s="141" t="s">
        <v>5501</v>
      </c>
      <c r="E5664" s="140">
        <v>1.03</v>
      </c>
      <c r="F5664" s="142" t="s">
        <v>5502</v>
      </c>
      <c r="G5664" s="138"/>
    </row>
    <row r="5665" ht="15.75" customHeight="1" spans="1:7">
      <c r="A5665" s="140">
        <v>88434</v>
      </c>
      <c r="B5665" s="141" t="s">
        <v>6269</v>
      </c>
      <c r="C5665" s="141" t="s">
        <v>224</v>
      </c>
      <c r="D5665" s="141" t="s">
        <v>5501</v>
      </c>
      <c r="E5665" s="140">
        <v>8.02</v>
      </c>
      <c r="F5665" s="142" t="s">
        <v>5502</v>
      </c>
      <c r="G5665" s="138"/>
    </row>
    <row r="5666" ht="15.75" customHeight="1" spans="1:7">
      <c r="A5666" s="140">
        <v>88435</v>
      </c>
      <c r="B5666" s="141" t="s">
        <v>6270</v>
      </c>
      <c r="C5666" s="141" t="s">
        <v>224</v>
      </c>
      <c r="D5666" s="141" t="s">
        <v>5501</v>
      </c>
      <c r="E5666" s="140">
        <v>1.85</v>
      </c>
      <c r="F5666" s="142" t="s">
        <v>5502</v>
      </c>
      <c r="G5666" s="138"/>
    </row>
    <row r="5667" ht="15.75" customHeight="1" spans="1:7">
      <c r="A5667" s="140">
        <v>88436</v>
      </c>
      <c r="B5667" s="141" t="s">
        <v>6271</v>
      </c>
      <c r="C5667" s="141" t="s">
        <v>224</v>
      </c>
      <c r="D5667" s="141" t="s">
        <v>5501</v>
      </c>
      <c r="E5667" s="140">
        <v>10.02</v>
      </c>
      <c r="F5667" s="142" t="s">
        <v>5502</v>
      </c>
      <c r="G5667" s="138"/>
    </row>
    <row r="5668" ht="15.75" customHeight="1" spans="1:7">
      <c r="A5668" s="140">
        <v>88437</v>
      </c>
      <c r="B5668" s="141" t="s">
        <v>6272</v>
      </c>
      <c r="C5668" s="141" t="s">
        <v>224</v>
      </c>
      <c r="D5668" s="141" t="s">
        <v>5501</v>
      </c>
      <c r="E5668" s="140">
        <v>1.03</v>
      </c>
      <c r="F5668" s="142" t="s">
        <v>5502</v>
      </c>
      <c r="G5668" s="138"/>
    </row>
    <row r="5669" ht="15.75" customHeight="1" spans="1:7">
      <c r="A5669" s="140">
        <v>88569</v>
      </c>
      <c r="B5669" s="141" t="s">
        <v>6273</v>
      </c>
      <c r="C5669" s="141" t="s">
        <v>224</v>
      </c>
      <c r="D5669" s="141" t="s">
        <v>5686</v>
      </c>
      <c r="E5669" s="140">
        <v>3.96</v>
      </c>
      <c r="F5669" s="142" t="s">
        <v>5502</v>
      </c>
      <c r="G5669" s="138"/>
    </row>
    <row r="5670" ht="15.75" customHeight="1" spans="1:7">
      <c r="A5670" s="140">
        <v>88570</v>
      </c>
      <c r="B5670" s="141" t="s">
        <v>6274</v>
      </c>
      <c r="C5670" s="141" t="s">
        <v>224</v>
      </c>
      <c r="D5670" s="141" t="s">
        <v>5686</v>
      </c>
      <c r="E5670" s="140">
        <v>1.28</v>
      </c>
      <c r="F5670" s="142" t="s">
        <v>5502</v>
      </c>
      <c r="G5670" s="138"/>
    </row>
    <row r="5671" ht="15.75" customHeight="1" spans="1:7">
      <c r="A5671" s="140">
        <v>88826</v>
      </c>
      <c r="B5671" s="141" t="s">
        <v>6275</v>
      </c>
      <c r="C5671" s="141" t="s">
        <v>224</v>
      </c>
      <c r="D5671" s="141" t="s">
        <v>5853</v>
      </c>
      <c r="E5671" s="140">
        <v>0.34</v>
      </c>
      <c r="F5671" s="142" t="s">
        <v>5502</v>
      </c>
      <c r="G5671" s="138"/>
    </row>
    <row r="5672" ht="15.75" customHeight="1" spans="1:7">
      <c r="A5672" s="140">
        <v>88827</v>
      </c>
      <c r="B5672" s="141" t="s">
        <v>6276</v>
      </c>
      <c r="C5672" s="141" t="s">
        <v>224</v>
      </c>
      <c r="D5672" s="141" t="s">
        <v>5853</v>
      </c>
      <c r="E5672" s="140">
        <v>0.08</v>
      </c>
      <c r="F5672" s="142" t="s">
        <v>5502</v>
      </c>
      <c r="G5672" s="138"/>
    </row>
    <row r="5673" ht="15.75" customHeight="1" spans="1:7">
      <c r="A5673" s="140">
        <v>88828</v>
      </c>
      <c r="B5673" s="141" t="s">
        <v>6277</v>
      </c>
      <c r="C5673" s="141" t="s">
        <v>224</v>
      </c>
      <c r="D5673" s="141" t="s">
        <v>5853</v>
      </c>
      <c r="E5673" s="140">
        <v>0.4</v>
      </c>
      <c r="F5673" s="142" t="s">
        <v>5502</v>
      </c>
      <c r="G5673" s="138"/>
    </row>
    <row r="5674" ht="15.75" customHeight="1" spans="1:7">
      <c r="A5674" s="140">
        <v>88829</v>
      </c>
      <c r="B5674" s="141" t="s">
        <v>6278</v>
      </c>
      <c r="C5674" s="141" t="s">
        <v>224</v>
      </c>
      <c r="D5674" s="141" t="s">
        <v>5501</v>
      </c>
      <c r="E5674" s="140">
        <v>1.22</v>
      </c>
      <c r="F5674" s="142" t="s">
        <v>5502</v>
      </c>
      <c r="G5674" s="138"/>
    </row>
    <row r="5675" ht="15.75" customHeight="1" spans="1:7">
      <c r="A5675" s="140">
        <v>88832</v>
      </c>
      <c r="B5675" s="141" t="s">
        <v>6279</v>
      </c>
      <c r="C5675" s="141" t="s">
        <v>224</v>
      </c>
      <c r="D5675" s="141" t="s">
        <v>5501</v>
      </c>
      <c r="E5675" s="140">
        <v>44.74</v>
      </c>
      <c r="F5675" s="142" t="s">
        <v>5502</v>
      </c>
      <c r="G5675" s="138"/>
    </row>
    <row r="5676" ht="15.75" customHeight="1" spans="1:7">
      <c r="A5676" s="140">
        <v>88834</v>
      </c>
      <c r="B5676" s="141" t="s">
        <v>6280</v>
      </c>
      <c r="C5676" s="141" t="s">
        <v>224</v>
      </c>
      <c r="D5676" s="141" t="s">
        <v>5501</v>
      </c>
      <c r="E5676" s="140">
        <v>11.82</v>
      </c>
      <c r="F5676" s="142" t="s">
        <v>5502</v>
      </c>
      <c r="G5676" s="138"/>
    </row>
    <row r="5677" ht="15.75" customHeight="1" spans="1:7">
      <c r="A5677" s="140">
        <v>88835</v>
      </c>
      <c r="B5677" s="141" t="s">
        <v>6281</v>
      </c>
      <c r="C5677" s="141" t="s">
        <v>224</v>
      </c>
      <c r="D5677" s="141" t="s">
        <v>5501</v>
      </c>
      <c r="E5677" s="140">
        <v>55.93</v>
      </c>
      <c r="F5677" s="142" t="s">
        <v>5502</v>
      </c>
      <c r="G5677" s="138"/>
    </row>
    <row r="5678" ht="15.75" customHeight="1" spans="1:7">
      <c r="A5678" s="140">
        <v>88836</v>
      </c>
      <c r="B5678" s="141" t="s">
        <v>6282</v>
      </c>
      <c r="C5678" s="141" t="s">
        <v>224</v>
      </c>
      <c r="D5678" s="141" t="s">
        <v>5853</v>
      </c>
      <c r="E5678" s="140">
        <v>63.27</v>
      </c>
      <c r="F5678" s="142" t="s">
        <v>5502</v>
      </c>
      <c r="G5678" s="138"/>
    </row>
    <row r="5679" ht="15.75" customHeight="1" spans="1:7">
      <c r="A5679" s="140">
        <v>88839</v>
      </c>
      <c r="B5679" s="141" t="s">
        <v>6283</v>
      </c>
      <c r="C5679" s="141" t="s">
        <v>224</v>
      </c>
      <c r="D5679" s="141" t="s">
        <v>5686</v>
      </c>
      <c r="E5679" s="140">
        <v>31.13</v>
      </c>
      <c r="F5679" s="142" t="s">
        <v>5502</v>
      </c>
      <c r="G5679" s="138"/>
    </row>
    <row r="5680" ht="15.75" customHeight="1" spans="1:7">
      <c r="A5680" s="140">
        <v>88840</v>
      </c>
      <c r="B5680" s="141" t="s">
        <v>6284</v>
      </c>
      <c r="C5680" s="141" t="s">
        <v>224</v>
      </c>
      <c r="D5680" s="141" t="s">
        <v>5686</v>
      </c>
      <c r="E5680" s="140">
        <v>13.71</v>
      </c>
      <c r="F5680" s="142" t="s">
        <v>5502</v>
      </c>
      <c r="G5680" s="138"/>
    </row>
    <row r="5681" ht="15.75" customHeight="1" spans="1:7">
      <c r="A5681" s="140">
        <v>88841</v>
      </c>
      <c r="B5681" s="141" t="s">
        <v>6285</v>
      </c>
      <c r="C5681" s="141" t="s">
        <v>224</v>
      </c>
      <c r="D5681" s="141" t="s">
        <v>5686</v>
      </c>
      <c r="E5681" s="140">
        <v>55.66</v>
      </c>
      <c r="F5681" s="142" t="s">
        <v>5502</v>
      </c>
      <c r="G5681" s="138"/>
    </row>
    <row r="5682" ht="15.75" customHeight="1" spans="1:7">
      <c r="A5682" s="140">
        <v>88842</v>
      </c>
      <c r="B5682" s="141" t="s">
        <v>6286</v>
      </c>
      <c r="C5682" s="141" t="s">
        <v>224</v>
      </c>
      <c r="D5682" s="141" t="s">
        <v>5853</v>
      </c>
      <c r="E5682" s="140">
        <v>77.44</v>
      </c>
      <c r="F5682" s="142" t="s">
        <v>5502</v>
      </c>
      <c r="G5682" s="138"/>
    </row>
    <row r="5683" ht="15.75" customHeight="1" spans="1:7">
      <c r="A5683" s="140">
        <v>88847</v>
      </c>
      <c r="B5683" s="141" t="s">
        <v>6287</v>
      </c>
      <c r="C5683" s="141" t="s">
        <v>224</v>
      </c>
      <c r="D5683" s="141" t="s">
        <v>5686</v>
      </c>
      <c r="E5683" s="140">
        <v>22.82</v>
      </c>
      <c r="F5683" s="142" t="s">
        <v>5502</v>
      </c>
      <c r="G5683" s="138"/>
    </row>
    <row r="5684" ht="15.75" customHeight="1" spans="1:7">
      <c r="A5684" s="140">
        <v>88848</v>
      </c>
      <c r="B5684" s="141" t="s">
        <v>6288</v>
      </c>
      <c r="C5684" s="141" t="s">
        <v>224</v>
      </c>
      <c r="D5684" s="141" t="s">
        <v>5686</v>
      </c>
      <c r="E5684" s="140">
        <v>9.38</v>
      </c>
      <c r="F5684" s="142" t="s">
        <v>5502</v>
      </c>
      <c r="G5684" s="138"/>
    </row>
    <row r="5685" ht="15.75" customHeight="1" spans="1:7">
      <c r="A5685" s="140">
        <v>88853</v>
      </c>
      <c r="B5685" s="141" t="s">
        <v>6289</v>
      </c>
      <c r="C5685" s="141" t="s">
        <v>224</v>
      </c>
      <c r="D5685" s="141" t="s">
        <v>5501</v>
      </c>
      <c r="E5685" s="140">
        <v>0.19</v>
      </c>
      <c r="F5685" s="142" t="s">
        <v>5502</v>
      </c>
      <c r="G5685" s="138"/>
    </row>
    <row r="5686" ht="15.75" customHeight="1" spans="1:7">
      <c r="A5686" s="140">
        <v>88854</v>
      </c>
      <c r="B5686" s="141" t="s">
        <v>6290</v>
      </c>
      <c r="C5686" s="141" t="s">
        <v>224</v>
      </c>
      <c r="D5686" s="141" t="s">
        <v>5501</v>
      </c>
      <c r="E5686" s="140">
        <v>0.04</v>
      </c>
      <c r="F5686" s="142" t="s">
        <v>5502</v>
      </c>
      <c r="G5686" s="138"/>
    </row>
    <row r="5687" ht="15.75" customHeight="1" spans="1:7">
      <c r="A5687" s="140">
        <v>88855</v>
      </c>
      <c r="B5687" s="141" t="s">
        <v>6291</v>
      </c>
      <c r="C5687" s="141" t="s">
        <v>224</v>
      </c>
      <c r="D5687" s="141" t="s">
        <v>5686</v>
      </c>
      <c r="E5687" s="140">
        <v>3.21</v>
      </c>
      <c r="F5687" s="142" t="s">
        <v>5502</v>
      </c>
      <c r="G5687" s="138"/>
    </row>
    <row r="5688" ht="15.75" customHeight="1" spans="1:7">
      <c r="A5688" s="140">
        <v>88856</v>
      </c>
      <c r="B5688" s="141" t="s">
        <v>6292</v>
      </c>
      <c r="C5688" s="141" t="s">
        <v>224</v>
      </c>
      <c r="D5688" s="141" t="s">
        <v>5686</v>
      </c>
      <c r="E5688" s="140">
        <v>0.88</v>
      </c>
      <c r="F5688" s="142" t="s">
        <v>5502</v>
      </c>
      <c r="G5688" s="138"/>
    </row>
    <row r="5689" ht="15.75" customHeight="1" spans="1:7">
      <c r="A5689" s="140">
        <v>88857</v>
      </c>
      <c r="B5689" s="141" t="s">
        <v>6293</v>
      </c>
      <c r="C5689" s="141" t="s">
        <v>224</v>
      </c>
      <c r="D5689" s="141" t="s">
        <v>5501</v>
      </c>
      <c r="E5689" s="140">
        <v>28.44</v>
      </c>
      <c r="F5689" s="142" t="s">
        <v>5502</v>
      </c>
      <c r="G5689" s="138"/>
    </row>
    <row r="5690" ht="15.75" customHeight="1" spans="1:7">
      <c r="A5690" s="140">
        <v>88858</v>
      </c>
      <c r="B5690" s="141" t="s">
        <v>6294</v>
      </c>
      <c r="C5690" s="141" t="s">
        <v>224</v>
      </c>
      <c r="D5690" s="141" t="s">
        <v>5501</v>
      </c>
      <c r="E5690" s="140">
        <v>7.51</v>
      </c>
      <c r="F5690" s="142" t="s">
        <v>5502</v>
      </c>
      <c r="G5690" s="138"/>
    </row>
    <row r="5691" ht="15.75" customHeight="1" spans="1:7">
      <c r="A5691" s="140">
        <v>88859</v>
      </c>
      <c r="B5691" s="141" t="s">
        <v>6295</v>
      </c>
      <c r="C5691" s="141" t="s">
        <v>224</v>
      </c>
      <c r="D5691" s="141" t="s">
        <v>5501</v>
      </c>
      <c r="E5691" s="140">
        <v>25.29</v>
      </c>
      <c r="F5691" s="142" t="s">
        <v>5502</v>
      </c>
      <c r="G5691" s="138"/>
    </row>
    <row r="5692" ht="15.75" customHeight="1" spans="1:7">
      <c r="A5692" s="140">
        <v>88860</v>
      </c>
      <c r="B5692" s="141" t="s">
        <v>6296</v>
      </c>
      <c r="C5692" s="141" t="s">
        <v>224</v>
      </c>
      <c r="D5692" s="141" t="s">
        <v>5501</v>
      </c>
      <c r="E5692" s="140">
        <v>6.68</v>
      </c>
      <c r="F5692" s="142" t="s">
        <v>5502</v>
      </c>
      <c r="G5692" s="138"/>
    </row>
    <row r="5693" ht="15.75" customHeight="1" spans="1:7">
      <c r="A5693" s="140">
        <v>88900</v>
      </c>
      <c r="B5693" s="141" t="s">
        <v>6297</v>
      </c>
      <c r="C5693" s="141" t="s">
        <v>224</v>
      </c>
      <c r="D5693" s="141" t="s">
        <v>5501</v>
      </c>
      <c r="E5693" s="140">
        <v>52.17</v>
      </c>
      <c r="F5693" s="142" t="s">
        <v>5502</v>
      </c>
      <c r="G5693" s="138"/>
    </row>
    <row r="5694" ht="15.75" customHeight="1" spans="1:7">
      <c r="A5694" s="140">
        <v>88902</v>
      </c>
      <c r="B5694" s="141" t="s">
        <v>6298</v>
      </c>
      <c r="C5694" s="141" t="s">
        <v>224</v>
      </c>
      <c r="D5694" s="141" t="s">
        <v>5501</v>
      </c>
      <c r="E5694" s="140">
        <v>13.78</v>
      </c>
      <c r="F5694" s="142" t="s">
        <v>5502</v>
      </c>
      <c r="G5694" s="138"/>
    </row>
    <row r="5695" ht="15.75" customHeight="1" spans="1:7">
      <c r="A5695" s="140">
        <v>88903</v>
      </c>
      <c r="B5695" s="141" t="s">
        <v>6299</v>
      </c>
      <c r="C5695" s="141" t="s">
        <v>224</v>
      </c>
      <c r="D5695" s="141" t="s">
        <v>5501</v>
      </c>
      <c r="E5695" s="140">
        <v>65.22</v>
      </c>
      <c r="F5695" s="142" t="s">
        <v>5502</v>
      </c>
      <c r="G5695" s="138"/>
    </row>
    <row r="5696" ht="15.75" customHeight="1" spans="1:7">
      <c r="A5696" s="140">
        <v>88904</v>
      </c>
      <c r="B5696" s="141" t="s">
        <v>6300</v>
      </c>
      <c r="C5696" s="141" t="s">
        <v>224</v>
      </c>
      <c r="D5696" s="141" t="s">
        <v>5853</v>
      </c>
      <c r="E5696" s="140">
        <v>89.12</v>
      </c>
      <c r="F5696" s="142" t="s">
        <v>5502</v>
      </c>
      <c r="G5696" s="138"/>
    </row>
    <row r="5697" ht="15.75" customHeight="1" spans="1:7">
      <c r="A5697" s="140">
        <v>89009</v>
      </c>
      <c r="B5697" s="141" t="s">
        <v>6301</v>
      </c>
      <c r="C5697" s="141" t="s">
        <v>224</v>
      </c>
      <c r="D5697" s="141" t="s">
        <v>5686</v>
      </c>
      <c r="E5697" s="140">
        <v>38.56</v>
      </c>
      <c r="F5697" s="142" t="s">
        <v>5502</v>
      </c>
      <c r="G5697" s="138"/>
    </row>
    <row r="5698" ht="15.75" customHeight="1" spans="1:7">
      <c r="A5698" s="140">
        <v>89010</v>
      </c>
      <c r="B5698" s="141" t="s">
        <v>6302</v>
      </c>
      <c r="C5698" s="141" t="s">
        <v>224</v>
      </c>
      <c r="D5698" s="141" t="s">
        <v>5686</v>
      </c>
      <c r="E5698" s="140">
        <v>16.98</v>
      </c>
      <c r="F5698" s="142" t="s">
        <v>5502</v>
      </c>
      <c r="G5698" s="138"/>
    </row>
    <row r="5699" ht="15.75" customHeight="1" spans="1:7">
      <c r="A5699" s="140">
        <v>89011</v>
      </c>
      <c r="B5699" s="141" t="s">
        <v>6303</v>
      </c>
      <c r="C5699" s="141" t="s">
        <v>224</v>
      </c>
      <c r="D5699" s="141" t="s">
        <v>5853</v>
      </c>
      <c r="E5699" s="140">
        <v>27.44</v>
      </c>
      <c r="F5699" s="142" t="s">
        <v>5502</v>
      </c>
      <c r="G5699" s="138"/>
    </row>
    <row r="5700" ht="15.75" customHeight="1" spans="1:7">
      <c r="A5700" s="140">
        <v>89012</v>
      </c>
      <c r="B5700" s="141" t="s">
        <v>6304</v>
      </c>
      <c r="C5700" s="141" t="s">
        <v>224</v>
      </c>
      <c r="D5700" s="141" t="s">
        <v>5853</v>
      </c>
      <c r="E5700" s="140">
        <v>7.25</v>
      </c>
      <c r="F5700" s="142" t="s">
        <v>5502</v>
      </c>
      <c r="G5700" s="138"/>
    </row>
    <row r="5701" ht="15.75" customHeight="1" spans="1:7">
      <c r="A5701" s="140">
        <v>89013</v>
      </c>
      <c r="B5701" s="141" t="s">
        <v>6305</v>
      </c>
      <c r="C5701" s="141" t="s">
        <v>224</v>
      </c>
      <c r="D5701" s="141" t="s">
        <v>5686</v>
      </c>
      <c r="E5701" s="140">
        <v>126.31</v>
      </c>
      <c r="F5701" s="142" t="s">
        <v>5502</v>
      </c>
      <c r="G5701" s="138"/>
    </row>
    <row r="5702" ht="15.75" customHeight="1" spans="1:7">
      <c r="A5702" s="140">
        <v>89014</v>
      </c>
      <c r="B5702" s="141" t="s">
        <v>6306</v>
      </c>
      <c r="C5702" s="141" t="s">
        <v>224</v>
      </c>
      <c r="D5702" s="141" t="s">
        <v>5686</v>
      </c>
      <c r="E5702" s="140">
        <v>55.64</v>
      </c>
      <c r="F5702" s="142" t="s">
        <v>5502</v>
      </c>
      <c r="G5702" s="138"/>
    </row>
    <row r="5703" ht="15.75" customHeight="1" spans="1:7">
      <c r="A5703" s="140">
        <v>89015</v>
      </c>
      <c r="B5703" s="141" t="s">
        <v>6307</v>
      </c>
      <c r="C5703" s="141" t="s">
        <v>224</v>
      </c>
      <c r="D5703" s="141" t="s">
        <v>5686</v>
      </c>
      <c r="E5703" s="140">
        <v>3.7</v>
      </c>
      <c r="F5703" s="142" t="s">
        <v>5502</v>
      </c>
      <c r="G5703" s="138"/>
    </row>
    <row r="5704" ht="15.75" customHeight="1" spans="1:7">
      <c r="A5704" s="140">
        <v>89016</v>
      </c>
      <c r="B5704" s="141" t="s">
        <v>6308</v>
      </c>
      <c r="C5704" s="141" t="s">
        <v>224</v>
      </c>
      <c r="D5704" s="141" t="s">
        <v>5686</v>
      </c>
      <c r="E5704" s="140">
        <v>0.98</v>
      </c>
      <c r="F5704" s="142" t="s">
        <v>5502</v>
      </c>
      <c r="G5704" s="138"/>
    </row>
    <row r="5705" ht="15.75" customHeight="1" spans="1:7">
      <c r="A5705" s="140">
        <v>89017</v>
      </c>
      <c r="B5705" s="141" t="s">
        <v>6309</v>
      </c>
      <c r="C5705" s="141" t="s">
        <v>224</v>
      </c>
      <c r="D5705" s="141" t="s">
        <v>5686</v>
      </c>
      <c r="E5705" s="140">
        <v>38.32</v>
      </c>
      <c r="F5705" s="142" t="s">
        <v>5502</v>
      </c>
      <c r="G5705" s="138"/>
    </row>
    <row r="5706" ht="15.75" customHeight="1" spans="1:7">
      <c r="A5706" s="140">
        <v>89018</v>
      </c>
      <c r="B5706" s="141" t="s">
        <v>6310</v>
      </c>
      <c r="C5706" s="141" t="s">
        <v>224</v>
      </c>
      <c r="D5706" s="141" t="s">
        <v>5686</v>
      </c>
      <c r="E5706" s="140">
        <v>16.88</v>
      </c>
      <c r="F5706" s="142" t="s">
        <v>5502</v>
      </c>
      <c r="G5706" s="138"/>
    </row>
    <row r="5707" ht="15.75" customHeight="1" spans="1:7">
      <c r="A5707" s="140">
        <v>89019</v>
      </c>
      <c r="B5707" s="141" t="s">
        <v>6311</v>
      </c>
      <c r="C5707" s="141" t="s">
        <v>224</v>
      </c>
      <c r="D5707" s="141" t="s">
        <v>5501</v>
      </c>
      <c r="E5707" s="140">
        <v>0.26</v>
      </c>
      <c r="F5707" s="142" t="s">
        <v>5502</v>
      </c>
      <c r="G5707" s="138"/>
    </row>
    <row r="5708" ht="15.75" customHeight="1" spans="1:7">
      <c r="A5708" s="140">
        <v>89020</v>
      </c>
      <c r="B5708" s="141" t="s">
        <v>6312</v>
      </c>
      <c r="C5708" s="141" t="s">
        <v>224</v>
      </c>
      <c r="D5708" s="141" t="s">
        <v>5501</v>
      </c>
      <c r="E5708" s="140">
        <v>0.06</v>
      </c>
      <c r="F5708" s="142" t="s">
        <v>5502</v>
      </c>
      <c r="G5708" s="138"/>
    </row>
    <row r="5709" ht="15.75" customHeight="1" spans="1:7">
      <c r="A5709" s="140">
        <v>89023</v>
      </c>
      <c r="B5709" s="141" t="s">
        <v>6313</v>
      </c>
      <c r="C5709" s="141" t="s">
        <v>224</v>
      </c>
      <c r="D5709" s="141" t="s">
        <v>5686</v>
      </c>
      <c r="E5709" s="140">
        <v>3.48</v>
      </c>
      <c r="F5709" s="142" t="s">
        <v>5502</v>
      </c>
      <c r="G5709" s="138"/>
    </row>
    <row r="5710" ht="15.75" customHeight="1" spans="1:7">
      <c r="A5710" s="140">
        <v>89024</v>
      </c>
      <c r="B5710" s="141" t="s">
        <v>6314</v>
      </c>
      <c r="C5710" s="141" t="s">
        <v>224</v>
      </c>
      <c r="D5710" s="141" t="s">
        <v>5686</v>
      </c>
      <c r="E5710" s="140">
        <v>1.28</v>
      </c>
      <c r="F5710" s="142" t="s">
        <v>5502</v>
      </c>
      <c r="G5710" s="138"/>
    </row>
    <row r="5711" ht="15.75" customHeight="1" spans="1:7">
      <c r="A5711" s="140">
        <v>89025</v>
      </c>
      <c r="B5711" s="141" t="s">
        <v>6315</v>
      </c>
      <c r="C5711" s="141" t="s">
        <v>224</v>
      </c>
      <c r="D5711" s="141" t="s">
        <v>5686</v>
      </c>
      <c r="E5711" s="140">
        <v>4.64</v>
      </c>
      <c r="F5711" s="142" t="s">
        <v>5502</v>
      </c>
      <c r="G5711" s="138"/>
    </row>
    <row r="5712" ht="15.75" customHeight="1" spans="1:7">
      <c r="A5712" s="140">
        <v>89026</v>
      </c>
      <c r="B5712" s="141" t="s">
        <v>6316</v>
      </c>
      <c r="C5712" s="141" t="s">
        <v>224</v>
      </c>
      <c r="D5712" s="141" t="s">
        <v>5853</v>
      </c>
      <c r="E5712" s="140">
        <v>169.44</v>
      </c>
      <c r="F5712" s="142" t="s">
        <v>5502</v>
      </c>
      <c r="G5712" s="138"/>
    </row>
    <row r="5713" ht="15.75" customHeight="1" spans="1:7">
      <c r="A5713" s="140">
        <v>89029</v>
      </c>
      <c r="B5713" s="141" t="s">
        <v>6317</v>
      </c>
      <c r="C5713" s="141" t="s">
        <v>224</v>
      </c>
      <c r="D5713" s="141" t="s">
        <v>5686</v>
      </c>
      <c r="E5713" s="140">
        <v>29.74</v>
      </c>
      <c r="F5713" s="142" t="s">
        <v>5502</v>
      </c>
      <c r="G5713" s="138"/>
    </row>
    <row r="5714" ht="15.75" customHeight="1" spans="1:7">
      <c r="A5714" s="140">
        <v>89030</v>
      </c>
      <c r="B5714" s="141" t="s">
        <v>6318</v>
      </c>
      <c r="C5714" s="141" t="s">
        <v>224</v>
      </c>
      <c r="D5714" s="141" t="s">
        <v>5686</v>
      </c>
      <c r="E5714" s="140">
        <v>13.1</v>
      </c>
      <c r="F5714" s="142" t="s">
        <v>5502</v>
      </c>
      <c r="G5714" s="138"/>
    </row>
    <row r="5715" ht="15.75" customHeight="1" spans="1:7">
      <c r="A5715" s="140">
        <v>89033</v>
      </c>
      <c r="B5715" s="141" t="s">
        <v>6319</v>
      </c>
      <c r="C5715" s="141" t="s">
        <v>224</v>
      </c>
      <c r="D5715" s="141" t="s">
        <v>5686</v>
      </c>
      <c r="E5715" s="140">
        <v>13.22</v>
      </c>
      <c r="F5715" s="142" t="s">
        <v>5502</v>
      </c>
      <c r="G5715" s="138"/>
    </row>
    <row r="5716" ht="15.75" customHeight="1" spans="1:7">
      <c r="A5716" s="140">
        <v>89034</v>
      </c>
      <c r="B5716" s="141" t="s">
        <v>6320</v>
      </c>
      <c r="C5716" s="141" t="s">
        <v>224</v>
      </c>
      <c r="D5716" s="141" t="s">
        <v>5686</v>
      </c>
      <c r="E5716" s="140">
        <v>3.54</v>
      </c>
      <c r="F5716" s="142" t="s">
        <v>5502</v>
      </c>
      <c r="G5716" s="138"/>
    </row>
    <row r="5717" ht="15.75" customHeight="1" spans="1:7">
      <c r="A5717" s="140">
        <v>89128</v>
      </c>
      <c r="B5717" s="141" t="s">
        <v>6321</v>
      </c>
      <c r="C5717" s="141" t="s">
        <v>224</v>
      </c>
      <c r="D5717" s="141" t="s">
        <v>5853</v>
      </c>
      <c r="E5717" s="140">
        <v>34.72</v>
      </c>
      <c r="F5717" s="142" t="s">
        <v>5502</v>
      </c>
      <c r="G5717" s="138"/>
    </row>
    <row r="5718" ht="15.75" customHeight="1" spans="1:7">
      <c r="A5718" s="140">
        <v>89129</v>
      </c>
      <c r="B5718" s="141" t="s">
        <v>6322</v>
      </c>
      <c r="C5718" s="141" t="s">
        <v>224</v>
      </c>
      <c r="D5718" s="141" t="s">
        <v>5853</v>
      </c>
      <c r="E5718" s="140">
        <v>9.17</v>
      </c>
      <c r="F5718" s="142" t="s">
        <v>5502</v>
      </c>
      <c r="G5718" s="138"/>
    </row>
    <row r="5719" ht="15.75" customHeight="1" spans="1:7">
      <c r="A5719" s="140">
        <v>89130</v>
      </c>
      <c r="B5719" s="141" t="s">
        <v>6323</v>
      </c>
      <c r="C5719" s="141" t="s">
        <v>224</v>
      </c>
      <c r="D5719" s="141" t="s">
        <v>5501</v>
      </c>
      <c r="E5719" s="140">
        <v>48.14</v>
      </c>
      <c r="F5719" s="142" t="s">
        <v>5502</v>
      </c>
      <c r="G5719" s="138"/>
    </row>
    <row r="5720" ht="15.75" customHeight="1" spans="1:7">
      <c r="A5720" s="140">
        <v>89131</v>
      </c>
      <c r="B5720" s="141" t="s">
        <v>6324</v>
      </c>
      <c r="C5720" s="141" t="s">
        <v>224</v>
      </c>
      <c r="D5720" s="141" t="s">
        <v>5501</v>
      </c>
      <c r="E5720" s="140">
        <v>12.72</v>
      </c>
      <c r="F5720" s="142" t="s">
        <v>5502</v>
      </c>
      <c r="G5720" s="138"/>
    </row>
    <row r="5721" ht="15.75" customHeight="1" spans="1:7">
      <c r="A5721" s="140">
        <v>89210</v>
      </c>
      <c r="B5721" s="141" t="s">
        <v>6325</v>
      </c>
      <c r="C5721" s="141" t="s">
        <v>224</v>
      </c>
      <c r="D5721" s="141" t="s">
        <v>5686</v>
      </c>
      <c r="E5721" s="140">
        <v>32.9</v>
      </c>
      <c r="F5721" s="142" t="s">
        <v>5502</v>
      </c>
      <c r="G5721" s="138"/>
    </row>
    <row r="5722" ht="15.75" customHeight="1" spans="1:7">
      <c r="A5722" s="140">
        <v>89211</v>
      </c>
      <c r="B5722" s="141" t="s">
        <v>6326</v>
      </c>
      <c r="C5722" s="141" t="s">
        <v>224</v>
      </c>
      <c r="D5722" s="141" t="s">
        <v>5686</v>
      </c>
      <c r="E5722" s="140">
        <v>8.82</v>
      </c>
      <c r="F5722" s="142" t="s">
        <v>5502</v>
      </c>
      <c r="G5722" s="138"/>
    </row>
    <row r="5723" ht="15.75" customHeight="1" spans="1:7">
      <c r="A5723" s="140">
        <v>89212</v>
      </c>
      <c r="B5723" s="141" t="s">
        <v>6327</v>
      </c>
      <c r="C5723" s="141" t="s">
        <v>224</v>
      </c>
      <c r="D5723" s="141" t="s">
        <v>5686</v>
      </c>
      <c r="E5723" s="140">
        <v>28.91</v>
      </c>
      <c r="F5723" s="142" t="s">
        <v>5502</v>
      </c>
      <c r="G5723" s="138"/>
    </row>
    <row r="5724" ht="15.75" customHeight="1" spans="1:7">
      <c r="A5724" s="140">
        <v>89213</v>
      </c>
      <c r="B5724" s="141" t="s">
        <v>6328</v>
      </c>
      <c r="C5724" s="141" t="s">
        <v>224</v>
      </c>
      <c r="D5724" s="141" t="s">
        <v>5686</v>
      </c>
      <c r="E5724" s="140">
        <v>8.92</v>
      </c>
      <c r="F5724" s="142" t="s">
        <v>5502</v>
      </c>
      <c r="G5724" s="138"/>
    </row>
    <row r="5725" ht="15.75" customHeight="1" spans="1:7">
      <c r="A5725" s="140">
        <v>89214</v>
      </c>
      <c r="B5725" s="141" t="s">
        <v>6329</v>
      </c>
      <c r="C5725" s="141" t="s">
        <v>224</v>
      </c>
      <c r="D5725" s="141" t="s">
        <v>5686</v>
      </c>
      <c r="E5725" s="140">
        <v>27.14</v>
      </c>
      <c r="F5725" s="142" t="s">
        <v>5502</v>
      </c>
      <c r="G5725" s="138"/>
    </row>
    <row r="5726" ht="15.75" customHeight="1" spans="1:7">
      <c r="A5726" s="140">
        <v>89215</v>
      </c>
      <c r="B5726" s="141" t="s">
        <v>6330</v>
      </c>
      <c r="C5726" s="141" t="s">
        <v>224</v>
      </c>
      <c r="D5726" s="141" t="s">
        <v>5853</v>
      </c>
      <c r="E5726" s="140">
        <v>92.03</v>
      </c>
      <c r="F5726" s="142" t="s">
        <v>5502</v>
      </c>
      <c r="G5726" s="138"/>
    </row>
    <row r="5727" ht="15.75" customHeight="1" spans="1:7">
      <c r="A5727" s="140">
        <v>89221</v>
      </c>
      <c r="B5727" s="141" t="s">
        <v>6331</v>
      </c>
      <c r="C5727" s="141" t="s">
        <v>224</v>
      </c>
      <c r="D5727" s="141" t="s">
        <v>5501</v>
      </c>
      <c r="E5727" s="140">
        <v>1.41</v>
      </c>
      <c r="F5727" s="142" t="s">
        <v>5502</v>
      </c>
      <c r="G5727" s="138"/>
    </row>
    <row r="5728" ht="15.75" customHeight="1" spans="1:7">
      <c r="A5728" s="140">
        <v>89222</v>
      </c>
      <c r="B5728" s="141" t="s">
        <v>6332</v>
      </c>
      <c r="C5728" s="141" t="s">
        <v>224</v>
      </c>
      <c r="D5728" s="141" t="s">
        <v>5501</v>
      </c>
      <c r="E5728" s="140">
        <v>0.34</v>
      </c>
      <c r="F5728" s="142" t="s">
        <v>5502</v>
      </c>
      <c r="G5728" s="138"/>
    </row>
    <row r="5729" ht="15.75" customHeight="1" spans="1:7">
      <c r="A5729" s="140">
        <v>89223</v>
      </c>
      <c r="B5729" s="141" t="s">
        <v>6333</v>
      </c>
      <c r="C5729" s="141" t="s">
        <v>224</v>
      </c>
      <c r="D5729" s="141" t="s">
        <v>5501</v>
      </c>
      <c r="E5729" s="140">
        <v>1.65</v>
      </c>
      <c r="F5729" s="142" t="s">
        <v>5502</v>
      </c>
      <c r="G5729" s="138"/>
    </row>
    <row r="5730" ht="15.75" customHeight="1" spans="1:7">
      <c r="A5730" s="140">
        <v>89224</v>
      </c>
      <c r="B5730" s="141" t="s">
        <v>6334</v>
      </c>
      <c r="C5730" s="141" t="s">
        <v>224</v>
      </c>
      <c r="D5730" s="141" t="s">
        <v>5501</v>
      </c>
      <c r="E5730" s="140">
        <v>2.45</v>
      </c>
      <c r="F5730" s="142" t="s">
        <v>5502</v>
      </c>
      <c r="G5730" s="138"/>
    </row>
    <row r="5731" ht="15.75" customHeight="1" spans="1:7">
      <c r="A5731" s="140">
        <v>89228</v>
      </c>
      <c r="B5731" s="141" t="s">
        <v>6335</v>
      </c>
      <c r="C5731" s="141" t="s">
        <v>224</v>
      </c>
      <c r="D5731" s="141" t="s">
        <v>5853</v>
      </c>
      <c r="E5731" s="140">
        <v>50.4</v>
      </c>
      <c r="F5731" s="142" t="s">
        <v>5502</v>
      </c>
      <c r="G5731" s="138"/>
    </row>
    <row r="5732" ht="15.75" customHeight="1" spans="1:7">
      <c r="A5732" s="140">
        <v>89229</v>
      </c>
      <c r="B5732" s="141" t="s">
        <v>6336</v>
      </c>
      <c r="C5732" s="141" t="s">
        <v>224</v>
      </c>
      <c r="D5732" s="141" t="s">
        <v>5853</v>
      </c>
      <c r="E5732" s="140">
        <v>17.76</v>
      </c>
      <c r="F5732" s="142" t="s">
        <v>5502</v>
      </c>
      <c r="G5732" s="138"/>
    </row>
    <row r="5733" ht="15.75" customHeight="1" spans="1:7">
      <c r="A5733" s="140">
        <v>89230</v>
      </c>
      <c r="B5733" s="141" t="s">
        <v>6337</v>
      </c>
      <c r="C5733" s="141" t="s">
        <v>224</v>
      </c>
      <c r="D5733" s="141" t="s">
        <v>5686</v>
      </c>
      <c r="E5733" s="140">
        <v>107.49</v>
      </c>
      <c r="F5733" s="142" t="s">
        <v>5502</v>
      </c>
      <c r="G5733" s="138"/>
    </row>
    <row r="5734" ht="15.75" customHeight="1" spans="1:7">
      <c r="A5734" s="140">
        <v>89231</v>
      </c>
      <c r="B5734" s="141" t="s">
        <v>6338</v>
      </c>
      <c r="C5734" s="141" t="s">
        <v>224</v>
      </c>
      <c r="D5734" s="141" t="s">
        <v>5686</v>
      </c>
      <c r="E5734" s="140">
        <v>32.91</v>
      </c>
      <c r="F5734" s="142" t="s">
        <v>5502</v>
      </c>
      <c r="G5734" s="138"/>
    </row>
    <row r="5735" ht="15.75" customHeight="1" spans="1:7">
      <c r="A5735" s="140">
        <v>89232</v>
      </c>
      <c r="B5735" s="141" t="s">
        <v>6339</v>
      </c>
      <c r="C5735" s="141" t="s">
        <v>224</v>
      </c>
      <c r="D5735" s="141" t="s">
        <v>5686</v>
      </c>
      <c r="E5735" s="140">
        <v>191.74</v>
      </c>
      <c r="F5735" s="142" t="s">
        <v>5502</v>
      </c>
      <c r="G5735" s="138"/>
    </row>
    <row r="5736" ht="15.75" customHeight="1" spans="1:7">
      <c r="A5736" s="140">
        <v>89233</v>
      </c>
      <c r="B5736" s="141" t="s">
        <v>6340</v>
      </c>
      <c r="C5736" s="141" t="s">
        <v>224</v>
      </c>
      <c r="D5736" s="141" t="s">
        <v>5853</v>
      </c>
      <c r="E5736" s="140">
        <v>165.62</v>
      </c>
      <c r="F5736" s="142" t="s">
        <v>5502</v>
      </c>
      <c r="G5736" s="138"/>
    </row>
    <row r="5737" ht="15.75" customHeight="1" spans="1:7">
      <c r="A5737" s="140">
        <v>89236</v>
      </c>
      <c r="B5737" s="141" t="s">
        <v>6341</v>
      </c>
      <c r="C5737" s="141" t="s">
        <v>224</v>
      </c>
      <c r="D5737" s="141" t="s">
        <v>5686</v>
      </c>
      <c r="E5737" s="140">
        <v>251.11</v>
      </c>
      <c r="F5737" s="142" t="s">
        <v>5502</v>
      </c>
      <c r="G5737" s="138"/>
    </row>
    <row r="5738" ht="15.75" customHeight="1" spans="1:7">
      <c r="A5738" s="140">
        <v>89237</v>
      </c>
      <c r="B5738" s="141" t="s">
        <v>6342</v>
      </c>
      <c r="C5738" s="141" t="s">
        <v>224</v>
      </c>
      <c r="D5738" s="141" t="s">
        <v>5686</v>
      </c>
      <c r="E5738" s="140">
        <v>76.89</v>
      </c>
      <c r="F5738" s="142" t="s">
        <v>5502</v>
      </c>
      <c r="G5738" s="138"/>
    </row>
    <row r="5739" ht="15.75" customHeight="1" spans="1:7">
      <c r="A5739" s="140">
        <v>89238</v>
      </c>
      <c r="B5739" s="141" t="s">
        <v>6343</v>
      </c>
      <c r="C5739" s="141" t="s">
        <v>224</v>
      </c>
      <c r="D5739" s="141" t="s">
        <v>5686</v>
      </c>
      <c r="E5739" s="140">
        <v>447.91</v>
      </c>
      <c r="F5739" s="142" t="s">
        <v>5502</v>
      </c>
      <c r="G5739" s="138"/>
    </row>
    <row r="5740" ht="15.75" customHeight="1" spans="1:7">
      <c r="A5740" s="140">
        <v>89239</v>
      </c>
      <c r="B5740" s="141" t="s">
        <v>6344</v>
      </c>
      <c r="C5740" s="141" t="s">
        <v>224</v>
      </c>
      <c r="D5740" s="141" t="s">
        <v>5853</v>
      </c>
      <c r="E5740" s="140">
        <v>437.98</v>
      </c>
      <c r="F5740" s="142" t="s">
        <v>5502</v>
      </c>
      <c r="G5740" s="138"/>
    </row>
    <row r="5741" ht="15.75" customHeight="1" spans="1:7">
      <c r="A5741" s="140">
        <v>89240</v>
      </c>
      <c r="B5741" s="141" t="s">
        <v>6345</v>
      </c>
      <c r="C5741" s="141" t="s">
        <v>224</v>
      </c>
      <c r="D5741" s="141" t="s">
        <v>5686</v>
      </c>
      <c r="E5741" s="140">
        <v>77.06</v>
      </c>
      <c r="F5741" s="142" t="s">
        <v>5502</v>
      </c>
      <c r="G5741" s="138"/>
    </row>
    <row r="5742" ht="15.75" customHeight="1" spans="1:7">
      <c r="A5742" s="140">
        <v>89241</v>
      </c>
      <c r="B5742" s="141" t="s">
        <v>6346</v>
      </c>
      <c r="C5742" s="141" t="s">
        <v>224</v>
      </c>
      <c r="D5742" s="141" t="s">
        <v>5686</v>
      </c>
      <c r="E5742" s="140">
        <v>27.16</v>
      </c>
      <c r="F5742" s="142" t="s">
        <v>5502</v>
      </c>
      <c r="G5742" s="138"/>
    </row>
    <row r="5743" ht="15.75" customHeight="1" spans="1:7">
      <c r="A5743" s="140">
        <v>89246</v>
      </c>
      <c r="B5743" s="141" t="s">
        <v>6347</v>
      </c>
      <c r="C5743" s="141" t="s">
        <v>224</v>
      </c>
      <c r="D5743" s="141" t="s">
        <v>5686</v>
      </c>
      <c r="E5743" s="140">
        <v>218.19</v>
      </c>
      <c r="F5743" s="142" t="s">
        <v>5502</v>
      </c>
      <c r="G5743" s="138"/>
    </row>
    <row r="5744" ht="15.75" customHeight="1" spans="1:7">
      <c r="A5744" s="140">
        <v>89247</v>
      </c>
      <c r="B5744" s="141" t="s">
        <v>6348</v>
      </c>
      <c r="C5744" s="141" t="s">
        <v>224</v>
      </c>
      <c r="D5744" s="141" t="s">
        <v>5686</v>
      </c>
      <c r="E5744" s="140">
        <v>66.81</v>
      </c>
      <c r="F5744" s="142" t="s">
        <v>5502</v>
      </c>
      <c r="G5744" s="138"/>
    </row>
    <row r="5745" ht="15.75" customHeight="1" spans="1:7">
      <c r="A5745" s="140">
        <v>89248</v>
      </c>
      <c r="B5745" s="141" t="s">
        <v>6349</v>
      </c>
      <c r="C5745" s="141" t="s">
        <v>224</v>
      </c>
      <c r="D5745" s="141" t="s">
        <v>5686</v>
      </c>
      <c r="E5745" s="140">
        <v>389.2</v>
      </c>
      <c r="F5745" s="142" t="s">
        <v>5502</v>
      </c>
      <c r="G5745" s="138"/>
    </row>
    <row r="5746" ht="15.75" customHeight="1" spans="1:7">
      <c r="A5746" s="140">
        <v>89249</v>
      </c>
      <c r="B5746" s="141" t="s">
        <v>6350</v>
      </c>
      <c r="C5746" s="141" t="s">
        <v>224</v>
      </c>
      <c r="D5746" s="141" t="s">
        <v>5853</v>
      </c>
      <c r="E5746" s="140">
        <v>373.35</v>
      </c>
      <c r="F5746" s="142" t="s">
        <v>5502</v>
      </c>
      <c r="G5746" s="138"/>
    </row>
    <row r="5747" ht="15.75" customHeight="1" spans="1:7">
      <c r="A5747" s="140">
        <v>89253</v>
      </c>
      <c r="B5747" s="141" t="s">
        <v>6351</v>
      </c>
      <c r="C5747" s="141" t="s">
        <v>224</v>
      </c>
      <c r="D5747" s="141" t="s">
        <v>5686</v>
      </c>
      <c r="E5747" s="140">
        <v>63.15</v>
      </c>
      <c r="F5747" s="142" t="s">
        <v>5502</v>
      </c>
      <c r="G5747" s="138"/>
    </row>
    <row r="5748" ht="15.75" customHeight="1" spans="1:7">
      <c r="A5748" s="140">
        <v>89254</v>
      </c>
      <c r="B5748" s="141" t="s">
        <v>6352</v>
      </c>
      <c r="C5748" s="141" t="s">
        <v>224</v>
      </c>
      <c r="D5748" s="141" t="s">
        <v>5686</v>
      </c>
      <c r="E5748" s="140">
        <v>22.26</v>
      </c>
      <c r="F5748" s="142" t="s">
        <v>5502</v>
      </c>
      <c r="G5748" s="138"/>
    </row>
    <row r="5749" ht="15.75" customHeight="1" spans="1:7">
      <c r="A5749" s="140">
        <v>89255</v>
      </c>
      <c r="B5749" s="141" t="s">
        <v>6353</v>
      </c>
      <c r="C5749" s="141" t="s">
        <v>224</v>
      </c>
      <c r="D5749" s="141" t="s">
        <v>5686</v>
      </c>
      <c r="E5749" s="140">
        <v>101.51</v>
      </c>
      <c r="F5749" s="142" t="s">
        <v>5502</v>
      </c>
      <c r="G5749" s="138"/>
    </row>
    <row r="5750" ht="15.75" customHeight="1" spans="1:7">
      <c r="A5750" s="140">
        <v>89256</v>
      </c>
      <c r="B5750" s="141" t="s">
        <v>6354</v>
      </c>
      <c r="C5750" s="141" t="s">
        <v>224</v>
      </c>
      <c r="D5750" s="141" t="s">
        <v>5853</v>
      </c>
      <c r="E5750" s="140">
        <v>84.02</v>
      </c>
      <c r="F5750" s="142" t="s">
        <v>5502</v>
      </c>
      <c r="G5750" s="138"/>
    </row>
    <row r="5751" ht="15.75" customHeight="1" spans="1:7">
      <c r="A5751" s="140">
        <v>89259</v>
      </c>
      <c r="B5751" s="141" t="s">
        <v>6355</v>
      </c>
      <c r="C5751" s="141" t="s">
        <v>224</v>
      </c>
      <c r="D5751" s="141" t="s">
        <v>5686</v>
      </c>
      <c r="E5751" s="140">
        <v>28.52</v>
      </c>
      <c r="F5751" s="142" t="s">
        <v>5502</v>
      </c>
      <c r="G5751" s="138"/>
    </row>
    <row r="5752" ht="15.75" customHeight="1" spans="1:7">
      <c r="A5752" s="140">
        <v>89260</v>
      </c>
      <c r="B5752" s="141" t="s">
        <v>6356</v>
      </c>
      <c r="C5752" s="141" t="s">
        <v>224</v>
      </c>
      <c r="D5752" s="141" t="s">
        <v>5686</v>
      </c>
      <c r="E5752" s="140">
        <v>10.57</v>
      </c>
      <c r="F5752" s="142" t="s">
        <v>5502</v>
      </c>
      <c r="G5752" s="138"/>
    </row>
    <row r="5753" ht="15.75" customHeight="1" spans="1:7">
      <c r="A5753" s="140">
        <v>89262</v>
      </c>
      <c r="B5753" s="141" t="s">
        <v>6357</v>
      </c>
      <c r="C5753" s="141" t="s">
        <v>224</v>
      </c>
      <c r="D5753" s="141" t="s">
        <v>5686</v>
      </c>
      <c r="E5753" s="140">
        <v>48.66</v>
      </c>
      <c r="F5753" s="142" t="s">
        <v>5502</v>
      </c>
      <c r="G5753" s="138"/>
    </row>
    <row r="5754" ht="15.75" customHeight="1" spans="1:7">
      <c r="A5754" s="140">
        <v>89264</v>
      </c>
      <c r="B5754" s="141" t="s">
        <v>6358</v>
      </c>
      <c r="C5754" s="141" t="s">
        <v>224</v>
      </c>
      <c r="D5754" s="141" t="s">
        <v>5686</v>
      </c>
      <c r="E5754" s="140">
        <v>22.42</v>
      </c>
      <c r="F5754" s="142" t="s">
        <v>5502</v>
      </c>
      <c r="G5754" s="138"/>
    </row>
    <row r="5755" ht="15.75" customHeight="1" spans="1:7">
      <c r="A5755" s="140">
        <v>89265</v>
      </c>
      <c r="B5755" s="141" t="s">
        <v>6359</v>
      </c>
      <c r="C5755" s="141" t="s">
        <v>224</v>
      </c>
      <c r="D5755" s="141" t="s">
        <v>5686</v>
      </c>
      <c r="E5755" s="140">
        <v>8.97</v>
      </c>
      <c r="F5755" s="142" t="s">
        <v>5502</v>
      </c>
      <c r="G5755" s="138"/>
    </row>
    <row r="5756" ht="15.75" customHeight="1" spans="1:7">
      <c r="A5756" s="140">
        <v>89266</v>
      </c>
      <c r="B5756" s="141" t="s">
        <v>6360</v>
      </c>
      <c r="C5756" s="141" t="s">
        <v>224</v>
      </c>
      <c r="D5756" s="141" t="s">
        <v>5686</v>
      </c>
      <c r="E5756" s="140">
        <v>3.62</v>
      </c>
      <c r="F5756" s="142" t="s">
        <v>5502</v>
      </c>
      <c r="G5756" s="138"/>
    </row>
    <row r="5757" ht="15.75" customHeight="1" spans="1:7">
      <c r="A5757" s="140">
        <v>89267</v>
      </c>
      <c r="B5757" s="141" t="s">
        <v>6361</v>
      </c>
      <c r="C5757" s="141" t="s">
        <v>224</v>
      </c>
      <c r="D5757" s="141" t="s">
        <v>5686</v>
      </c>
      <c r="E5757" s="140">
        <v>50.32</v>
      </c>
      <c r="F5757" s="142" t="s">
        <v>5502</v>
      </c>
      <c r="G5757" s="138"/>
    </row>
    <row r="5758" ht="15.75" customHeight="1" spans="1:7">
      <c r="A5758" s="140">
        <v>89268</v>
      </c>
      <c r="B5758" s="141" t="s">
        <v>6362</v>
      </c>
      <c r="C5758" s="141" t="s">
        <v>224</v>
      </c>
      <c r="D5758" s="141" t="s">
        <v>5686</v>
      </c>
      <c r="E5758" s="140">
        <v>17.74</v>
      </c>
      <c r="F5758" s="142" t="s">
        <v>5502</v>
      </c>
      <c r="G5758" s="138"/>
    </row>
    <row r="5759" ht="15.75" customHeight="1" spans="1:7">
      <c r="A5759" s="140">
        <v>89269</v>
      </c>
      <c r="B5759" s="141" t="s">
        <v>6363</v>
      </c>
      <c r="C5759" s="141" t="s">
        <v>224</v>
      </c>
      <c r="D5759" s="141" t="s">
        <v>5686</v>
      </c>
      <c r="E5759" s="140">
        <v>7.17</v>
      </c>
      <c r="F5759" s="142" t="s">
        <v>5502</v>
      </c>
      <c r="G5759" s="138"/>
    </row>
    <row r="5760" ht="15.75" customHeight="1" spans="1:7">
      <c r="A5760" s="140">
        <v>89270</v>
      </c>
      <c r="B5760" s="141" t="s">
        <v>6364</v>
      </c>
      <c r="C5760" s="141" t="s">
        <v>224</v>
      </c>
      <c r="D5760" s="141" t="s">
        <v>5686</v>
      </c>
      <c r="E5760" s="140">
        <v>80.9</v>
      </c>
      <c r="F5760" s="142" t="s">
        <v>5502</v>
      </c>
      <c r="G5760" s="138"/>
    </row>
    <row r="5761" ht="15.75" customHeight="1" spans="1:7">
      <c r="A5761" s="140">
        <v>89271</v>
      </c>
      <c r="B5761" s="141" t="s">
        <v>6365</v>
      </c>
      <c r="C5761" s="141" t="s">
        <v>224</v>
      </c>
      <c r="D5761" s="141" t="s">
        <v>5853</v>
      </c>
      <c r="E5761" s="140">
        <v>28.76</v>
      </c>
      <c r="F5761" s="142" t="s">
        <v>5502</v>
      </c>
      <c r="G5761" s="138"/>
    </row>
    <row r="5762" ht="15.75" customHeight="1" spans="1:7">
      <c r="A5762" s="140">
        <v>89274</v>
      </c>
      <c r="B5762" s="141" t="s">
        <v>6366</v>
      </c>
      <c r="C5762" s="141" t="s">
        <v>224</v>
      </c>
      <c r="D5762" s="141" t="s">
        <v>5501</v>
      </c>
      <c r="E5762" s="140">
        <v>1.72</v>
      </c>
      <c r="F5762" s="142" t="s">
        <v>5502</v>
      </c>
      <c r="G5762" s="138"/>
    </row>
    <row r="5763" ht="15.75" customHeight="1" spans="1:7">
      <c r="A5763" s="140">
        <v>89275</v>
      </c>
      <c r="B5763" s="141" t="s">
        <v>6367</v>
      </c>
      <c r="C5763" s="141" t="s">
        <v>224</v>
      </c>
      <c r="D5763" s="141" t="s">
        <v>5501</v>
      </c>
      <c r="E5763" s="140">
        <v>0.42</v>
      </c>
      <c r="F5763" s="142" t="s">
        <v>5502</v>
      </c>
      <c r="G5763" s="138"/>
    </row>
    <row r="5764" ht="15.75" customHeight="1" spans="1:7">
      <c r="A5764" s="140">
        <v>89276</v>
      </c>
      <c r="B5764" s="141" t="s">
        <v>6368</v>
      </c>
      <c r="C5764" s="141" t="s">
        <v>224</v>
      </c>
      <c r="D5764" s="141" t="s">
        <v>5501</v>
      </c>
      <c r="E5764" s="140">
        <v>2.29</v>
      </c>
      <c r="F5764" s="142" t="s">
        <v>5502</v>
      </c>
      <c r="G5764" s="138"/>
    </row>
    <row r="5765" ht="15.75" customHeight="1" spans="1:7">
      <c r="A5765" s="140">
        <v>89277</v>
      </c>
      <c r="B5765" s="141" t="s">
        <v>6369</v>
      </c>
      <c r="C5765" s="141" t="s">
        <v>224</v>
      </c>
      <c r="D5765" s="141" t="s">
        <v>5853</v>
      </c>
      <c r="E5765" s="140">
        <v>8.4</v>
      </c>
      <c r="F5765" s="142" t="s">
        <v>5502</v>
      </c>
      <c r="G5765" s="138"/>
    </row>
    <row r="5766" ht="15.75" customHeight="1" spans="1:7">
      <c r="A5766" s="140">
        <v>89280</v>
      </c>
      <c r="B5766" s="141" t="s">
        <v>6370</v>
      </c>
      <c r="C5766" s="141" t="s">
        <v>224</v>
      </c>
      <c r="D5766" s="141" t="s">
        <v>5686</v>
      </c>
      <c r="E5766" s="140">
        <v>40.41</v>
      </c>
      <c r="F5766" s="142" t="s">
        <v>5502</v>
      </c>
      <c r="G5766" s="138"/>
    </row>
    <row r="5767" ht="15.75" customHeight="1" spans="1:7">
      <c r="A5767" s="140">
        <v>89281</v>
      </c>
      <c r="B5767" s="141" t="s">
        <v>6371</v>
      </c>
      <c r="C5767" s="141" t="s">
        <v>224</v>
      </c>
      <c r="D5767" s="141" t="s">
        <v>5686</v>
      </c>
      <c r="E5767" s="140">
        <v>10.84</v>
      </c>
      <c r="F5767" s="142" t="s">
        <v>5502</v>
      </c>
      <c r="G5767" s="138"/>
    </row>
    <row r="5768" ht="15.75" customHeight="1" spans="1:7">
      <c r="A5768" s="140">
        <v>89870</v>
      </c>
      <c r="B5768" s="141" t="s">
        <v>6372</v>
      </c>
      <c r="C5768" s="141" t="s">
        <v>224</v>
      </c>
      <c r="D5768" s="141" t="s">
        <v>5686</v>
      </c>
      <c r="E5768" s="140">
        <v>37.15</v>
      </c>
      <c r="F5768" s="142" t="s">
        <v>5502</v>
      </c>
      <c r="G5768" s="138"/>
    </row>
    <row r="5769" ht="15.75" customHeight="1" spans="1:7">
      <c r="A5769" s="140">
        <v>89871</v>
      </c>
      <c r="B5769" s="141" t="s">
        <v>6373</v>
      </c>
      <c r="C5769" s="141" t="s">
        <v>224</v>
      </c>
      <c r="D5769" s="141" t="s">
        <v>5686</v>
      </c>
      <c r="E5769" s="140">
        <v>13.12</v>
      </c>
      <c r="F5769" s="142" t="s">
        <v>5502</v>
      </c>
      <c r="G5769" s="138"/>
    </row>
    <row r="5770" ht="15.75" customHeight="1" spans="1:7">
      <c r="A5770" s="140">
        <v>89872</v>
      </c>
      <c r="B5770" s="141" t="s">
        <v>6374</v>
      </c>
      <c r="C5770" s="141" t="s">
        <v>224</v>
      </c>
      <c r="D5770" s="141" t="s">
        <v>5686</v>
      </c>
      <c r="E5770" s="140">
        <v>5.29</v>
      </c>
      <c r="F5770" s="142" t="s">
        <v>5502</v>
      </c>
      <c r="G5770" s="138"/>
    </row>
    <row r="5771" ht="15.75" customHeight="1" spans="1:7">
      <c r="A5771" s="140">
        <v>89873</v>
      </c>
      <c r="B5771" s="141" t="s">
        <v>6375</v>
      </c>
      <c r="C5771" s="141" t="s">
        <v>224</v>
      </c>
      <c r="D5771" s="141" t="s">
        <v>5686</v>
      </c>
      <c r="E5771" s="140">
        <v>63.72</v>
      </c>
      <c r="F5771" s="142" t="s">
        <v>5502</v>
      </c>
      <c r="G5771" s="138"/>
    </row>
    <row r="5772" ht="15.75" customHeight="1" spans="1:7">
      <c r="A5772" s="140">
        <v>89874</v>
      </c>
      <c r="B5772" s="141" t="s">
        <v>6376</v>
      </c>
      <c r="C5772" s="141" t="s">
        <v>224</v>
      </c>
      <c r="D5772" s="141" t="s">
        <v>5853</v>
      </c>
      <c r="E5772" s="140">
        <v>174.75</v>
      </c>
      <c r="F5772" s="142" t="s">
        <v>5502</v>
      </c>
      <c r="G5772" s="138"/>
    </row>
    <row r="5773" ht="15.75" customHeight="1" spans="1:7">
      <c r="A5773" s="140">
        <v>89878</v>
      </c>
      <c r="B5773" s="141" t="s">
        <v>6377</v>
      </c>
      <c r="C5773" s="141" t="s">
        <v>224</v>
      </c>
      <c r="D5773" s="141" t="s">
        <v>5686</v>
      </c>
      <c r="E5773" s="140">
        <v>39.71</v>
      </c>
      <c r="F5773" s="142" t="s">
        <v>5502</v>
      </c>
      <c r="G5773" s="138"/>
    </row>
    <row r="5774" ht="15.75" customHeight="1" spans="1:7">
      <c r="A5774" s="140">
        <v>89879</v>
      </c>
      <c r="B5774" s="141" t="s">
        <v>6378</v>
      </c>
      <c r="C5774" s="141" t="s">
        <v>224</v>
      </c>
      <c r="D5774" s="141" t="s">
        <v>5686</v>
      </c>
      <c r="E5774" s="140">
        <v>13.79</v>
      </c>
      <c r="F5774" s="142" t="s">
        <v>5502</v>
      </c>
      <c r="G5774" s="138"/>
    </row>
    <row r="5775" ht="15.75" customHeight="1" spans="1:7">
      <c r="A5775" s="140">
        <v>89880</v>
      </c>
      <c r="B5775" s="141" t="s">
        <v>6379</v>
      </c>
      <c r="C5775" s="141" t="s">
        <v>224</v>
      </c>
      <c r="D5775" s="141" t="s">
        <v>5686</v>
      </c>
      <c r="E5775" s="140">
        <v>5.57</v>
      </c>
      <c r="F5775" s="142" t="s">
        <v>5502</v>
      </c>
      <c r="G5775" s="138"/>
    </row>
    <row r="5776" ht="15.75" customHeight="1" spans="1:7">
      <c r="A5776" s="140">
        <v>89881</v>
      </c>
      <c r="B5776" s="141" t="s">
        <v>6380</v>
      </c>
      <c r="C5776" s="141" t="s">
        <v>224</v>
      </c>
      <c r="D5776" s="141" t="s">
        <v>5686</v>
      </c>
      <c r="E5776" s="140">
        <v>67.46</v>
      </c>
      <c r="F5776" s="142" t="s">
        <v>5502</v>
      </c>
      <c r="G5776" s="138"/>
    </row>
    <row r="5777" ht="15.75" customHeight="1" spans="1:7">
      <c r="A5777" s="140">
        <v>89882</v>
      </c>
      <c r="B5777" s="141" t="s">
        <v>6381</v>
      </c>
      <c r="C5777" s="141" t="s">
        <v>224</v>
      </c>
      <c r="D5777" s="141" t="s">
        <v>5853</v>
      </c>
      <c r="E5777" s="140">
        <v>201.62</v>
      </c>
      <c r="F5777" s="142" t="s">
        <v>5502</v>
      </c>
      <c r="G5777" s="138"/>
    </row>
    <row r="5778" ht="15.75" customHeight="1" spans="1:7">
      <c r="A5778" s="140">
        <v>90582</v>
      </c>
      <c r="B5778" s="141" t="s">
        <v>6382</v>
      </c>
      <c r="C5778" s="141" t="s">
        <v>224</v>
      </c>
      <c r="D5778" s="141" t="s">
        <v>5686</v>
      </c>
      <c r="E5778" s="140">
        <v>0.4</v>
      </c>
      <c r="F5778" s="142" t="s">
        <v>5502</v>
      </c>
      <c r="G5778" s="138"/>
    </row>
    <row r="5779" ht="15.75" customHeight="1" spans="1:7">
      <c r="A5779" s="140">
        <v>90583</v>
      </c>
      <c r="B5779" s="141" t="s">
        <v>6383</v>
      </c>
      <c r="C5779" s="141" t="s">
        <v>224</v>
      </c>
      <c r="D5779" s="141" t="s">
        <v>5686</v>
      </c>
      <c r="E5779" s="140">
        <v>0.09</v>
      </c>
      <c r="F5779" s="142" t="s">
        <v>5502</v>
      </c>
      <c r="G5779" s="138"/>
    </row>
    <row r="5780" ht="15.75" customHeight="1" spans="1:7">
      <c r="A5780" s="140">
        <v>90584</v>
      </c>
      <c r="B5780" s="141" t="s">
        <v>6384</v>
      </c>
      <c r="C5780" s="141" t="s">
        <v>224</v>
      </c>
      <c r="D5780" s="141" t="s">
        <v>5686</v>
      </c>
      <c r="E5780" s="140">
        <v>0.32</v>
      </c>
      <c r="F5780" s="142" t="s">
        <v>5502</v>
      </c>
      <c r="G5780" s="138"/>
    </row>
    <row r="5781" ht="15.75" customHeight="1" spans="1:7">
      <c r="A5781" s="140">
        <v>90585</v>
      </c>
      <c r="B5781" s="141" t="s">
        <v>6385</v>
      </c>
      <c r="C5781" s="141" t="s">
        <v>224</v>
      </c>
      <c r="D5781" s="141" t="s">
        <v>5501</v>
      </c>
      <c r="E5781" s="140">
        <v>0.5</v>
      </c>
      <c r="F5781" s="142" t="s">
        <v>5502</v>
      </c>
      <c r="G5781" s="138"/>
    </row>
    <row r="5782" ht="15.75" customHeight="1" spans="1:7">
      <c r="A5782" s="140">
        <v>90621</v>
      </c>
      <c r="B5782" s="141" t="s">
        <v>6386</v>
      </c>
      <c r="C5782" s="141" t="s">
        <v>224</v>
      </c>
      <c r="D5782" s="141" t="s">
        <v>5501</v>
      </c>
      <c r="E5782" s="140">
        <v>1.82</v>
      </c>
      <c r="F5782" s="142" t="s">
        <v>5502</v>
      </c>
      <c r="G5782" s="138"/>
    </row>
    <row r="5783" ht="15.75" customHeight="1" spans="1:7">
      <c r="A5783" s="140">
        <v>90622</v>
      </c>
      <c r="B5783" s="141" t="s">
        <v>6387</v>
      </c>
      <c r="C5783" s="141" t="s">
        <v>224</v>
      </c>
      <c r="D5783" s="141" t="s">
        <v>5501</v>
      </c>
      <c r="E5783" s="140">
        <v>0.42</v>
      </c>
      <c r="F5783" s="142" t="s">
        <v>5502</v>
      </c>
      <c r="G5783" s="138"/>
    </row>
    <row r="5784" ht="15.75" customHeight="1" spans="1:7">
      <c r="A5784" s="140">
        <v>90623</v>
      </c>
      <c r="B5784" s="141" t="s">
        <v>6388</v>
      </c>
      <c r="C5784" s="141" t="s">
        <v>224</v>
      </c>
      <c r="D5784" s="141" t="s">
        <v>5501</v>
      </c>
      <c r="E5784" s="140">
        <v>2.28</v>
      </c>
      <c r="F5784" s="142" t="s">
        <v>5502</v>
      </c>
      <c r="G5784" s="138"/>
    </row>
    <row r="5785" ht="15.75" customHeight="1" spans="1:7">
      <c r="A5785" s="140">
        <v>90624</v>
      </c>
      <c r="B5785" s="141" t="s">
        <v>6389</v>
      </c>
      <c r="C5785" s="141" t="s">
        <v>224</v>
      </c>
      <c r="D5785" s="141" t="s">
        <v>5501</v>
      </c>
      <c r="E5785" s="140">
        <v>3.06</v>
      </c>
      <c r="F5785" s="142" t="s">
        <v>5502</v>
      </c>
      <c r="G5785" s="138"/>
    </row>
    <row r="5786" ht="15.75" customHeight="1" spans="1:7">
      <c r="A5786" s="140">
        <v>90627</v>
      </c>
      <c r="B5786" s="141" t="s">
        <v>6390</v>
      </c>
      <c r="C5786" s="141" t="s">
        <v>224</v>
      </c>
      <c r="D5786" s="141" t="s">
        <v>5501</v>
      </c>
      <c r="E5786" s="140">
        <v>47.73</v>
      </c>
      <c r="F5786" s="142" t="s">
        <v>5502</v>
      </c>
      <c r="G5786" s="138"/>
    </row>
    <row r="5787" ht="15.75" customHeight="1" spans="1:7">
      <c r="A5787" s="140">
        <v>90628</v>
      </c>
      <c r="B5787" s="141" t="s">
        <v>6391</v>
      </c>
      <c r="C5787" s="141" t="s">
        <v>224</v>
      </c>
      <c r="D5787" s="141" t="s">
        <v>5501</v>
      </c>
      <c r="E5787" s="140">
        <v>12.8</v>
      </c>
      <c r="F5787" s="142" t="s">
        <v>5502</v>
      </c>
      <c r="G5787" s="138"/>
    </row>
    <row r="5788" ht="15.75" customHeight="1" spans="1:7">
      <c r="A5788" s="140">
        <v>90629</v>
      </c>
      <c r="B5788" s="141" t="s">
        <v>6392</v>
      </c>
      <c r="C5788" s="141" t="s">
        <v>224</v>
      </c>
      <c r="D5788" s="141" t="s">
        <v>5501</v>
      </c>
      <c r="E5788" s="140">
        <v>59.74</v>
      </c>
      <c r="F5788" s="142" t="s">
        <v>5502</v>
      </c>
      <c r="G5788" s="138"/>
    </row>
    <row r="5789" ht="15.75" customHeight="1" spans="1:7">
      <c r="A5789" s="140">
        <v>90630</v>
      </c>
      <c r="B5789" s="141" t="s">
        <v>6393</v>
      </c>
      <c r="C5789" s="141" t="s">
        <v>224</v>
      </c>
      <c r="D5789" s="141" t="s">
        <v>5501</v>
      </c>
      <c r="E5789" s="140">
        <v>1.46</v>
      </c>
      <c r="F5789" s="142" t="s">
        <v>5502</v>
      </c>
      <c r="G5789" s="138"/>
    </row>
    <row r="5790" ht="15.75" customHeight="1" spans="1:7">
      <c r="A5790" s="140">
        <v>90633</v>
      </c>
      <c r="B5790" s="141" t="s">
        <v>6394</v>
      </c>
      <c r="C5790" s="141" t="s">
        <v>224</v>
      </c>
      <c r="D5790" s="141" t="s">
        <v>5501</v>
      </c>
      <c r="E5790" s="140">
        <v>4.65</v>
      </c>
      <c r="F5790" s="142" t="s">
        <v>5502</v>
      </c>
      <c r="G5790" s="138"/>
    </row>
    <row r="5791" ht="15.75" customHeight="1" spans="1:7">
      <c r="A5791" s="140">
        <v>90634</v>
      </c>
      <c r="B5791" s="141" t="s">
        <v>6395</v>
      </c>
      <c r="C5791" s="141" t="s">
        <v>224</v>
      </c>
      <c r="D5791" s="141" t="s">
        <v>5501</v>
      </c>
      <c r="E5791" s="140">
        <v>1.07</v>
      </c>
      <c r="F5791" s="142" t="s">
        <v>5502</v>
      </c>
      <c r="G5791" s="138"/>
    </row>
    <row r="5792" ht="15.75" customHeight="1" spans="1:7">
      <c r="A5792" s="140">
        <v>90635</v>
      </c>
      <c r="B5792" s="141" t="s">
        <v>6396</v>
      </c>
      <c r="C5792" s="141" t="s">
        <v>224</v>
      </c>
      <c r="D5792" s="141" t="s">
        <v>5501</v>
      </c>
      <c r="E5792" s="140">
        <v>5.09</v>
      </c>
      <c r="F5792" s="142" t="s">
        <v>5502</v>
      </c>
      <c r="G5792" s="138"/>
    </row>
    <row r="5793" ht="15.75" customHeight="1" spans="1:7">
      <c r="A5793" s="140">
        <v>90636</v>
      </c>
      <c r="B5793" s="141" t="s">
        <v>6397</v>
      </c>
      <c r="C5793" s="141" t="s">
        <v>224</v>
      </c>
      <c r="D5793" s="141" t="s">
        <v>5501</v>
      </c>
      <c r="E5793" s="140">
        <v>6.13</v>
      </c>
      <c r="F5793" s="142" t="s">
        <v>5502</v>
      </c>
      <c r="G5793" s="138"/>
    </row>
    <row r="5794" ht="15.75" customHeight="1" spans="1:7">
      <c r="A5794" s="140">
        <v>90639</v>
      </c>
      <c r="B5794" s="141" t="s">
        <v>6398</v>
      </c>
      <c r="C5794" s="141" t="s">
        <v>224</v>
      </c>
      <c r="D5794" s="141" t="s">
        <v>5501</v>
      </c>
      <c r="E5794" s="140">
        <v>6.94</v>
      </c>
      <c r="F5794" s="142" t="s">
        <v>5502</v>
      </c>
      <c r="G5794" s="138"/>
    </row>
    <row r="5795" ht="15.75" customHeight="1" spans="1:7">
      <c r="A5795" s="140">
        <v>90640</v>
      </c>
      <c r="B5795" s="141" t="s">
        <v>6399</v>
      </c>
      <c r="C5795" s="141" t="s">
        <v>224</v>
      </c>
      <c r="D5795" s="141" t="s">
        <v>5501</v>
      </c>
      <c r="E5795" s="140">
        <v>1.6</v>
      </c>
      <c r="F5795" s="142" t="s">
        <v>5502</v>
      </c>
      <c r="G5795" s="138"/>
    </row>
    <row r="5796" ht="15.75" customHeight="1" spans="1:7">
      <c r="A5796" s="140">
        <v>90641</v>
      </c>
      <c r="B5796" s="141" t="s">
        <v>6400</v>
      </c>
      <c r="C5796" s="141" t="s">
        <v>224</v>
      </c>
      <c r="D5796" s="141" t="s">
        <v>5501</v>
      </c>
      <c r="E5796" s="140">
        <v>7.6</v>
      </c>
      <c r="F5796" s="142" t="s">
        <v>5502</v>
      </c>
      <c r="G5796" s="138"/>
    </row>
    <row r="5797" ht="15.75" customHeight="1" spans="1:7">
      <c r="A5797" s="140">
        <v>90642</v>
      </c>
      <c r="B5797" s="141" t="s">
        <v>6401</v>
      </c>
      <c r="C5797" s="141" t="s">
        <v>224</v>
      </c>
      <c r="D5797" s="141" t="s">
        <v>5853</v>
      </c>
      <c r="E5797" s="140">
        <v>12.45</v>
      </c>
      <c r="F5797" s="142" t="s">
        <v>5502</v>
      </c>
      <c r="G5797" s="138"/>
    </row>
    <row r="5798" ht="15.75" customHeight="1" spans="1:7">
      <c r="A5798" s="140">
        <v>90646</v>
      </c>
      <c r="B5798" s="141" t="s">
        <v>6402</v>
      </c>
      <c r="C5798" s="141" t="s">
        <v>224</v>
      </c>
      <c r="D5798" s="141" t="s">
        <v>5501</v>
      </c>
      <c r="E5798" s="140">
        <v>0.68</v>
      </c>
      <c r="F5798" s="142" t="s">
        <v>5502</v>
      </c>
      <c r="G5798" s="138"/>
    </row>
    <row r="5799" ht="15.75" customHeight="1" spans="1:7">
      <c r="A5799" s="140">
        <v>90647</v>
      </c>
      <c r="B5799" s="141" t="s">
        <v>6403</v>
      </c>
      <c r="C5799" s="141" t="s">
        <v>224</v>
      </c>
      <c r="D5799" s="141" t="s">
        <v>5501</v>
      </c>
      <c r="E5799" s="140">
        <v>0.15</v>
      </c>
      <c r="F5799" s="142" t="s">
        <v>5502</v>
      </c>
      <c r="G5799" s="138"/>
    </row>
    <row r="5800" ht="15.75" customHeight="1" spans="1:7">
      <c r="A5800" s="140">
        <v>90648</v>
      </c>
      <c r="B5800" s="141" t="s">
        <v>6404</v>
      </c>
      <c r="C5800" s="141" t="s">
        <v>224</v>
      </c>
      <c r="D5800" s="141" t="s">
        <v>5501</v>
      </c>
      <c r="E5800" s="140">
        <v>0.74</v>
      </c>
      <c r="F5800" s="142" t="s">
        <v>5502</v>
      </c>
      <c r="G5800" s="138"/>
    </row>
    <row r="5801" ht="15.75" customHeight="1" spans="1:7">
      <c r="A5801" s="140">
        <v>90649</v>
      </c>
      <c r="B5801" s="141" t="s">
        <v>6405</v>
      </c>
      <c r="C5801" s="141" t="s">
        <v>224</v>
      </c>
      <c r="D5801" s="141" t="s">
        <v>5853</v>
      </c>
      <c r="E5801" s="140">
        <v>9.51</v>
      </c>
      <c r="F5801" s="142" t="s">
        <v>5502</v>
      </c>
      <c r="G5801" s="138"/>
    </row>
    <row r="5802" ht="15.75" customHeight="1" spans="1:7">
      <c r="A5802" s="140">
        <v>90652</v>
      </c>
      <c r="B5802" s="141" t="s">
        <v>6406</v>
      </c>
      <c r="C5802" s="141" t="s">
        <v>224</v>
      </c>
      <c r="D5802" s="141" t="s">
        <v>5501</v>
      </c>
      <c r="E5802" s="140">
        <v>4.52</v>
      </c>
      <c r="F5802" s="142" t="s">
        <v>5502</v>
      </c>
      <c r="G5802" s="138"/>
    </row>
    <row r="5803" ht="15.75" customHeight="1" spans="1:7">
      <c r="A5803" s="140">
        <v>90653</v>
      </c>
      <c r="B5803" s="141" t="s">
        <v>6407</v>
      </c>
      <c r="C5803" s="141" t="s">
        <v>224</v>
      </c>
      <c r="D5803" s="141" t="s">
        <v>5501</v>
      </c>
      <c r="E5803" s="140">
        <v>1.04</v>
      </c>
      <c r="F5803" s="142" t="s">
        <v>5502</v>
      </c>
      <c r="G5803" s="138"/>
    </row>
    <row r="5804" ht="15.75" customHeight="1" spans="1:7">
      <c r="A5804" s="140">
        <v>90654</v>
      </c>
      <c r="B5804" s="141" t="s">
        <v>6408</v>
      </c>
      <c r="C5804" s="141" t="s">
        <v>224</v>
      </c>
      <c r="D5804" s="141" t="s">
        <v>5501</v>
      </c>
      <c r="E5804" s="140">
        <v>4.94</v>
      </c>
      <c r="F5804" s="142" t="s">
        <v>5502</v>
      </c>
      <c r="G5804" s="138"/>
    </row>
    <row r="5805" ht="15.75" customHeight="1" spans="1:7">
      <c r="A5805" s="140">
        <v>90655</v>
      </c>
      <c r="B5805" s="141" t="s">
        <v>6409</v>
      </c>
      <c r="C5805" s="141" t="s">
        <v>224</v>
      </c>
      <c r="D5805" s="141" t="s">
        <v>5853</v>
      </c>
      <c r="E5805" s="140">
        <v>6.26</v>
      </c>
      <c r="F5805" s="142" t="s">
        <v>5502</v>
      </c>
      <c r="G5805" s="138"/>
    </row>
    <row r="5806" ht="15.75" customHeight="1" spans="1:7">
      <c r="A5806" s="140">
        <v>90658</v>
      </c>
      <c r="B5806" s="141" t="s">
        <v>6410</v>
      </c>
      <c r="C5806" s="141" t="s">
        <v>224</v>
      </c>
      <c r="D5806" s="141" t="s">
        <v>5501</v>
      </c>
      <c r="E5806" s="140">
        <v>4.84</v>
      </c>
      <c r="F5806" s="142" t="s">
        <v>5502</v>
      </c>
      <c r="G5806" s="138"/>
    </row>
    <row r="5807" ht="15.75" customHeight="1" spans="1:7">
      <c r="A5807" s="140">
        <v>90659</v>
      </c>
      <c r="B5807" s="141" t="s">
        <v>6411</v>
      </c>
      <c r="C5807" s="141" t="s">
        <v>224</v>
      </c>
      <c r="D5807" s="141" t="s">
        <v>5501</v>
      </c>
      <c r="E5807" s="140">
        <v>1.12</v>
      </c>
      <c r="F5807" s="142" t="s">
        <v>5502</v>
      </c>
      <c r="G5807" s="138"/>
    </row>
    <row r="5808" ht="15.75" customHeight="1" spans="1:7">
      <c r="A5808" s="140">
        <v>90660</v>
      </c>
      <c r="B5808" s="141" t="s">
        <v>6412</v>
      </c>
      <c r="C5808" s="141" t="s">
        <v>224</v>
      </c>
      <c r="D5808" s="141" t="s">
        <v>5501</v>
      </c>
      <c r="E5808" s="140">
        <v>5.3</v>
      </c>
      <c r="F5808" s="142" t="s">
        <v>5502</v>
      </c>
      <c r="G5808" s="138"/>
    </row>
    <row r="5809" ht="15.75" customHeight="1" spans="1:7">
      <c r="A5809" s="140">
        <v>90661</v>
      </c>
      <c r="B5809" s="141" t="s">
        <v>6413</v>
      </c>
      <c r="C5809" s="141" t="s">
        <v>224</v>
      </c>
      <c r="D5809" s="141" t="s">
        <v>5853</v>
      </c>
      <c r="E5809" s="140">
        <v>6.26</v>
      </c>
      <c r="F5809" s="142" t="s">
        <v>5502</v>
      </c>
      <c r="G5809" s="138"/>
    </row>
    <row r="5810" ht="15.75" customHeight="1" spans="1:7">
      <c r="A5810" s="140">
        <v>90664</v>
      </c>
      <c r="B5810" s="141" t="s">
        <v>6414</v>
      </c>
      <c r="C5810" s="141" t="s">
        <v>224</v>
      </c>
      <c r="D5810" s="141" t="s">
        <v>5686</v>
      </c>
      <c r="E5810" s="140">
        <v>6.9</v>
      </c>
      <c r="F5810" s="142" t="s">
        <v>5502</v>
      </c>
      <c r="G5810" s="138"/>
    </row>
    <row r="5811" ht="15.75" customHeight="1" spans="1:7">
      <c r="A5811" s="140">
        <v>90665</v>
      </c>
      <c r="B5811" s="141" t="s">
        <v>6415</v>
      </c>
      <c r="C5811" s="141" t="s">
        <v>224</v>
      </c>
      <c r="D5811" s="141" t="s">
        <v>5686</v>
      </c>
      <c r="E5811" s="140">
        <v>1.84</v>
      </c>
      <c r="F5811" s="142" t="s">
        <v>5502</v>
      </c>
      <c r="G5811" s="138"/>
    </row>
    <row r="5812" ht="15.75" customHeight="1" spans="1:7">
      <c r="A5812" s="140">
        <v>90666</v>
      </c>
      <c r="B5812" s="141" t="s">
        <v>6416</v>
      </c>
      <c r="C5812" s="141" t="s">
        <v>224</v>
      </c>
      <c r="D5812" s="141" t="s">
        <v>5686</v>
      </c>
      <c r="E5812" s="140">
        <v>9.06</v>
      </c>
      <c r="F5812" s="142" t="s">
        <v>5502</v>
      </c>
      <c r="G5812" s="138"/>
    </row>
    <row r="5813" ht="15.75" customHeight="1" spans="1:7">
      <c r="A5813" s="140">
        <v>90667</v>
      </c>
      <c r="B5813" s="141" t="s">
        <v>6417</v>
      </c>
      <c r="C5813" s="141" t="s">
        <v>224</v>
      </c>
      <c r="D5813" s="141" t="s">
        <v>5853</v>
      </c>
      <c r="E5813" s="140">
        <v>14.83</v>
      </c>
      <c r="F5813" s="142" t="s">
        <v>5502</v>
      </c>
      <c r="G5813" s="138"/>
    </row>
    <row r="5814" ht="15.75" customHeight="1" spans="1:7">
      <c r="A5814" s="140">
        <v>90670</v>
      </c>
      <c r="B5814" s="141" t="s">
        <v>6418</v>
      </c>
      <c r="C5814" s="141" t="s">
        <v>224</v>
      </c>
      <c r="D5814" s="141" t="s">
        <v>5501</v>
      </c>
      <c r="E5814" s="140">
        <v>219.08</v>
      </c>
      <c r="F5814" s="142" t="s">
        <v>5502</v>
      </c>
      <c r="G5814" s="138"/>
    </row>
    <row r="5815" ht="15.75" customHeight="1" spans="1:7">
      <c r="A5815" s="140">
        <v>90671</v>
      </c>
      <c r="B5815" s="141" t="s">
        <v>6419</v>
      </c>
      <c r="C5815" s="141" t="s">
        <v>224</v>
      </c>
      <c r="D5815" s="141" t="s">
        <v>5501</v>
      </c>
      <c r="E5815" s="140">
        <v>58.77</v>
      </c>
      <c r="F5815" s="142" t="s">
        <v>5502</v>
      </c>
      <c r="G5815" s="138"/>
    </row>
    <row r="5816" ht="15.75" customHeight="1" spans="1:7">
      <c r="A5816" s="140">
        <v>90672</v>
      </c>
      <c r="B5816" s="141" t="s">
        <v>6420</v>
      </c>
      <c r="C5816" s="141" t="s">
        <v>224</v>
      </c>
      <c r="D5816" s="141" t="s">
        <v>5501</v>
      </c>
      <c r="E5816" s="140">
        <v>274.16</v>
      </c>
      <c r="F5816" s="142" t="s">
        <v>5502</v>
      </c>
      <c r="G5816" s="138"/>
    </row>
    <row r="5817" ht="15.75" customHeight="1" spans="1:7">
      <c r="A5817" s="140">
        <v>90673</v>
      </c>
      <c r="B5817" s="141" t="s">
        <v>6421</v>
      </c>
      <c r="C5817" s="141" t="s">
        <v>224</v>
      </c>
      <c r="D5817" s="141" t="s">
        <v>5853</v>
      </c>
      <c r="E5817" s="140">
        <v>118.54</v>
      </c>
      <c r="F5817" s="142" t="s">
        <v>5502</v>
      </c>
      <c r="G5817" s="138"/>
    </row>
    <row r="5818" ht="15.75" customHeight="1" spans="1:7">
      <c r="A5818" s="140">
        <v>90676</v>
      </c>
      <c r="B5818" s="141" t="s">
        <v>6422</v>
      </c>
      <c r="C5818" s="141" t="s">
        <v>224</v>
      </c>
      <c r="D5818" s="141" t="s">
        <v>5501</v>
      </c>
      <c r="E5818" s="140">
        <v>108.22</v>
      </c>
      <c r="F5818" s="142" t="s">
        <v>5502</v>
      </c>
      <c r="G5818" s="138"/>
    </row>
    <row r="5819" ht="15.75" customHeight="1" spans="1:7">
      <c r="A5819" s="140">
        <v>90677</v>
      </c>
      <c r="B5819" s="141" t="s">
        <v>6423</v>
      </c>
      <c r="C5819" s="141" t="s">
        <v>224</v>
      </c>
      <c r="D5819" s="141" t="s">
        <v>5501</v>
      </c>
      <c r="E5819" s="140">
        <v>32.6</v>
      </c>
      <c r="F5819" s="142" t="s">
        <v>5502</v>
      </c>
      <c r="G5819" s="138"/>
    </row>
    <row r="5820" ht="15.75" customHeight="1" spans="1:7">
      <c r="A5820" s="140">
        <v>90678</v>
      </c>
      <c r="B5820" s="141" t="s">
        <v>6424</v>
      </c>
      <c r="C5820" s="141" t="s">
        <v>224</v>
      </c>
      <c r="D5820" s="141" t="s">
        <v>5501</v>
      </c>
      <c r="E5820" s="140">
        <v>150.97</v>
      </c>
      <c r="F5820" s="142" t="s">
        <v>5502</v>
      </c>
      <c r="G5820" s="138"/>
    </row>
    <row r="5821" ht="15.75" customHeight="1" spans="1:7">
      <c r="A5821" s="140">
        <v>90679</v>
      </c>
      <c r="B5821" s="141" t="s">
        <v>6425</v>
      </c>
      <c r="C5821" s="141" t="s">
        <v>224</v>
      </c>
      <c r="D5821" s="141" t="s">
        <v>5853</v>
      </c>
      <c r="E5821" s="140">
        <v>90.9</v>
      </c>
      <c r="F5821" s="142" t="s">
        <v>5502</v>
      </c>
      <c r="G5821" s="138"/>
    </row>
    <row r="5822" ht="15.75" customHeight="1" spans="1:7">
      <c r="A5822" s="140">
        <v>90682</v>
      </c>
      <c r="B5822" s="141" t="s">
        <v>6426</v>
      </c>
      <c r="C5822" s="141" t="s">
        <v>224</v>
      </c>
      <c r="D5822" s="141" t="s">
        <v>5686</v>
      </c>
      <c r="E5822" s="140">
        <v>30.9</v>
      </c>
      <c r="F5822" s="142" t="s">
        <v>5502</v>
      </c>
      <c r="G5822" s="138"/>
    </row>
    <row r="5823" ht="15.75" customHeight="1" spans="1:7">
      <c r="A5823" s="140">
        <v>90683</v>
      </c>
      <c r="B5823" s="141" t="s">
        <v>6427</v>
      </c>
      <c r="C5823" s="141" t="s">
        <v>224</v>
      </c>
      <c r="D5823" s="141" t="s">
        <v>5686</v>
      </c>
      <c r="E5823" s="140">
        <v>7.62</v>
      </c>
      <c r="F5823" s="142" t="s">
        <v>5502</v>
      </c>
      <c r="G5823" s="138"/>
    </row>
    <row r="5824" ht="15.75" customHeight="1" spans="1:7">
      <c r="A5824" s="140">
        <v>90684</v>
      </c>
      <c r="B5824" s="141" t="s">
        <v>6428</v>
      </c>
      <c r="C5824" s="141" t="s">
        <v>224</v>
      </c>
      <c r="D5824" s="141" t="s">
        <v>5686</v>
      </c>
      <c r="E5824" s="140">
        <v>36.05</v>
      </c>
      <c r="F5824" s="142" t="s">
        <v>5502</v>
      </c>
      <c r="G5824" s="138"/>
    </row>
    <row r="5825" ht="15.75" customHeight="1" spans="1:7">
      <c r="A5825" s="140">
        <v>90685</v>
      </c>
      <c r="B5825" s="141" t="s">
        <v>6429</v>
      </c>
      <c r="C5825" s="141" t="s">
        <v>224</v>
      </c>
      <c r="D5825" s="141" t="s">
        <v>5853</v>
      </c>
      <c r="E5825" s="140">
        <v>56.4</v>
      </c>
      <c r="F5825" s="142" t="s">
        <v>5502</v>
      </c>
      <c r="G5825" s="138"/>
    </row>
    <row r="5826" ht="15.75" customHeight="1" spans="1:7">
      <c r="A5826" s="140">
        <v>90688</v>
      </c>
      <c r="B5826" s="141" t="s">
        <v>6430</v>
      </c>
      <c r="C5826" s="141" t="s">
        <v>224</v>
      </c>
      <c r="D5826" s="141" t="s">
        <v>5686</v>
      </c>
      <c r="E5826" s="140">
        <v>26.56</v>
      </c>
      <c r="F5826" s="142" t="s">
        <v>5502</v>
      </c>
      <c r="G5826" s="138"/>
    </row>
    <row r="5827" ht="15.75" customHeight="1" spans="1:7">
      <c r="A5827" s="140">
        <v>90689</v>
      </c>
      <c r="B5827" s="141" t="s">
        <v>6431</v>
      </c>
      <c r="C5827" s="141" t="s">
        <v>224</v>
      </c>
      <c r="D5827" s="141" t="s">
        <v>5686</v>
      </c>
      <c r="E5827" s="140">
        <v>5.24</v>
      </c>
      <c r="F5827" s="142" t="s">
        <v>5502</v>
      </c>
      <c r="G5827" s="138"/>
    </row>
    <row r="5828" ht="15.75" customHeight="1" spans="1:7">
      <c r="A5828" s="140">
        <v>90690</v>
      </c>
      <c r="B5828" s="141" t="s">
        <v>6432</v>
      </c>
      <c r="C5828" s="141" t="s">
        <v>224</v>
      </c>
      <c r="D5828" s="141" t="s">
        <v>5686</v>
      </c>
      <c r="E5828" s="140">
        <v>33.2</v>
      </c>
      <c r="F5828" s="142" t="s">
        <v>5502</v>
      </c>
      <c r="G5828" s="138"/>
    </row>
    <row r="5829" ht="15.75" customHeight="1" spans="1:7">
      <c r="A5829" s="140">
        <v>90691</v>
      </c>
      <c r="B5829" s="141" t="s">
        <v>6433</v>
      </c>
      <c r="C5829" s="141" t="s">
        <v>224</v>
      </c>
      <c r="D5829" s="141" t="s">
        <v>5853</v>
      </c>
      <c r="E5829" s="140">
        <v>39.49</v>
      </c>
      <c r="F5829" s="142" t="s">
        <v>5502</v>
      </c>
      <c r="G5829" s="138"/>
    </row>
    <row r="5830" ht="15.75" customHeight="1" spans="1:7">
      <c r="A5830" s="140">
        <v>90957</v>
      </c>
      <c r="B5830" s="141" t="s">
        <v>6434</v>
      </c>
      <c r="C5830" s="141" t="s">
        <v>224</v>
      </c>
      <c r="D5830" s="141" t="s">
        <v>5686</v>
      </c>
      <c r="E5830" s="140">
        <v>5.13</v>
      </c>
      <c r="F5830" s="142" t="s">
        <v>5502</v>
      </c>
      <c r="G5830" s="138"/>
    </row>
    <row r="5831" ht="15.75" customHeight="1" spans="1:7">
      <c r="A5831" s="140">
        <v>90958</v>
      </c>
      <c r="B5831" s="141" t="s">
        <v>6435</v>
      </c>
      <c r="C5831" s="141" t="s">
        <v>224</v>
      </c>
      <c r="D5831" s="141" t="s">
        <v>5686</v>
      </c>
      <c r="E5831" s="140">
        <v>1.37</v>
      </c>
      <c r="F5831" s="142" t="s">
        <v>5502</v>
      </c>
      <c r="G5831" s="138"/>
    </row>
    <row r="5832" ht="15.75" customHeight="1" spans="1:7">
      <c r="A5832" s="140">
        <v>90960</v>
      </c>
      <c r="B5832" s="141" t="s">
        <v>6436</v>
      </c>
      <c r="C5832" s="141" t="s">
        <v>224</v>
      </c>
      <c r="D5832" s="141" t="s">
        <v>5686</v>
      </c>
      <c r="E5832" s="140">
        <v>6.85</v>
      </c>
      <c r="F5832" s="142" t="s">
        <v>5502</v>
      </c>
      <c r="G5832" s="138"/>
    </row>
    <row r="5833" ht="15.75" customHeight="1" spans="1:7">
      <c r="A5833" s="140">
        <v>90961</v>
      </c>
      <c r="B5833" s="141" t="s">
        <v>6437</v>
      </c>
      <c r="C5833" s="141" t="s">
        <v>224</v>
      </c>
      <c r="D5833" s="141" t="s">
        <v>5686</v>
      </c>
      <c r="E5833" s="140">
        <v>1.84</v>
      </c>
      <c r="F5833" s="142" t="s">
        <v>5502</v>
      </c>
      <c r="G5833" s="138"/>
    </row>
    <row r="5834" ht="15.75" customHeight="1" spans="1:7">
      <c r="A5834" s="140">
        <v>90962</v>
      </c>
      <c r="B5834" s="141" t="s">
        <v>6438</v>
      </c>
      <c r="C5834" s="141" t="s">
        <v>224</v>
      </c>
      <c r="D5834" s="141" t="s">
        <v>5686</v>
      </c>
      <c r="E5834" s="140">
        <v>8.58</v>
      </c>
      <c r="F5834" s="142" t="s">
        <v>5502</v>
      </c>
      <c r="G5834" s="138"/>
    </row>
    <row r="5835" ht="15.75" customHeight="1" spans="1:7">
      <c r="A5835" s="140">
        <v>90963</v>
      </c>
      <c r="B5835" s="141" t="s">
        <v>6439</v>
      </c>
      <c r="C5835" s="141" t="s">
        <v>224</v>
      </c>
      <c r="D5835" s="141" t="s">
        <v>5853</v>
      </c>
      <c r="E5835" s="140">
        <v>14.82</v>
      </c>
      <c r="F5835" s="142" t="s">
        <v>5502</v>
      </c>
      <c r="G5835" s="138"/>
    </row>
    <row r="5836" ht="15.75" customHeight="1" spans="1:7">
      <c r="A5836" s="140">
        <v>90968</v>
      </c>
      <c r="B5836" s="141" t="s">
        <v>6440</v>
      </c>
      <c r="C5836" s="141" t="s">
        <v>224</v>
      </c>
      <c r="D5836" s="141" t="s">
        <v>5686</v>
      </c>
      <c r="E5836" s="140">
        <v>6.87</v>
      </c>
      <c r="F5836" s="142" t="s">
        <v>5502</v>
      </c>
      <c r="G5836" s="138"/>
    </row>
    <row r="5837" ht="15.75" customHeight="1" spans="1:7">
      <c r="A5837" s="140">
        <v>90969</v>
      </c>
      <c r="B5837" s="141" t="s">
        <v>6441</v>
      </c>
      <c r="C5837" s="141" t="s">
        <v>224</v>
      </c>
      <c r="D5837" s="141" t="s">
        <v>5686</v>
      </c>
      <c r="E5837" s="140">
        <v>1.84</v>
      </c>
      <c r="F5837" s="142" t="s">
        <v>5502</v>
      </c>
      <c r="G5837" s="138"/>
    </row>
    <row r="5838" ht="15.75" customHeight="1" spans="1:7">
      <c r="A5838" s="140">
        <v>90970</v>
      </c>
      <c r="B5838" s="141" t="s">
        <v>6442</v>
      </c>
      <c r="C5838" s="141" t="s">
        <v>224</v>
      </c>
      <c r="D5838" s="141" t="s">
        <v>5686</v>
      </c>
      <c r="E5838" s="140">
        <v>8.6</v>
      </c>
      <c r="F5838" s="142" t="s">
        <v>5502</v>
      </c>
      <c r="G5838" s="138"/>
    </row>
    <row r="5839" ht="15.75" customHeight="1" spans="1:7">
      <c r="A5839" s="140">
        <v>90971</v>
      </c>
      <c r="B5839" s="141" t="s">
        <v>6443</v>
      </c>
      <c r="C5839" s="141" t="s">
        <v>224</v>
      </c>
      <c r="D5839" s="141" t="s">
        <v>5853</v>
      </c>
      <c r="E5839" s="140">
        <v>60.07</v>
      </c>
      <c r="F5839" s="142" t="s">
        <v>5502</v>
      </c>
      <c r="G5839" s="138"/>
    </row>
    <row r="5840" ht="15.75" customHeight="1" spans="1:7">
      <c r="A5840" s="140">
        <v>90975</v>
      </c>
      <c r="B5840" s="141" t="s">
        <v>6444</v>
      </c>
      <c r="C5840" s="141" t="s">
        <v>224</v>
      </c>
      <c r="D5840" s="141" t="s">
        <v>5686</v>
      </c>
      <c r="E5840" s="140">
        <v>17.46</v>
      </c>
      <c r="F5840" s="142" t="s">
        <v>5502</v>
      </c>
      <c r="G5840" s="138"/>
    </row>
    <row r="5841" ht="15.75" customHeight="1" spans="1:7">
      <c r="A5841" s="140">
        <v>90976</v>
      </c>
      <c r="B5841" s="141" t="s">
        <v>6445</v>
      </c>
      <c r="C5841" s="141" t="s">
        <v>224</v>
      </c>
      <c r="D5841" s="141" t="s">
        <v>5686</v>
      </c>
      <c r="E5841" s="140">
        <v>4.68</v>
      </c>
      <c r="F5841" s="142" t="s">
        <v>5502</v>
      </c>
      <c r="G5841" s="138"/>
    </row>
    <row r="5842" ht="15.75" customHeight="1" spans="1:7">
      <c r="A5842" s="140">
        <v>90977</v>
      </c>
      <c r="B5842" s="141" t="s">
        <v>6446</v>
      </c>
      <c r="C5842" s="141" t="s">
        <v>224</v>
      </c>
      <c r="D5842" s="141" t="s">
        <v>5686</v>
      </c>
      <c r="E5842" s="140">
        <v>21.85</v>
      </c>
      <c r="F5842" s="142" t="s">
        <v>5502</v>
      </c>
      <c r="G5842" s="138"/>
    </row>
    <row r="5843" ht="15.75" customHeight="1" spans="1:7">
      <c r="A5843" s="140">
        <v>90978</v>
      </c>
      <c r="B5843" s="141" t="s">
        <v>6447</v>
      </c>
      <c r="C5843" s="141" t="s">
        <v>224</v>
      </c>
      <c r="D5843" s="141" t="s">
        <v>5853</v>
      </c>
      <c r="E5843" s="140">
        <v>155.84</v>
      </c>
      <c r="F5843" s="142" t="s">
        <v>5502</v>
      </c>
      <c r="G5843" s="138"/>
    </row>
    <row r="5844" ht="15.75" customHeight="1" spans="1:7">
      <c r="A5844" s="140">
        <v>90992</v>
      </c>
      <c r="B5844" s="141" t="s">
        <v>6448</v>
      </c>
      <c r="C5844" s="141" t="s">
        <v>224</v>
      </c>
      <c r="D5844" s="141" t="s">
        <v>5686</v>
      </c>
      <c r="E5844" s="140">
        <v>8.15</v>
      </c>
      <c r="F5844" s="142" t="s">
        <v>5502</v>
      </c>
      <c r="G5844" s="138"/>
    </row>
    <row r="5845" ht="15.75" customHeight="1" spans="1:7">
      <c r="A5845" s="140">
        <v>90993</v>
      </c>
      <c r="B5845" s="141" t="s">
        <v>6449</v>
      </c>
      <c r="C5845" s="141" t="s">
        <v>224</v>
      </c>
      <c r="D5845" s="141" t="s">
        <v>5686</v>
      </c>
      <c r="E5845" s="140">
        <v>2.18</v>
      </c>
      <c r="F5845" s="142" t="s">
        <v>5502</v>
      </c>
      <c r="G5845" s="138"/>
    </row>
    <row r="5846" ht="15.75" customHeight="1" spans="1:7">
      <c r="A5846" s="140">
        <v>90994</v>
      </c>
      <c r="B5846" s="141" t="s">
        <v>6450</v>
      </c>
      <c r="C5846" s="141" t="s">
        <v>224</v>
      </c>
      <c r="D5846" s="141" t="s">
        <v>5686</v>
      </c>
      <c r="E5846" s="140">
        <v>10.2</v>
      </c>
      <c r="F5846" s="142" t="s">
        <v>5502</v>
      </c>
      <c r="G5846" s="138"/>
    </row>
    <row r="5847" ht="15.75" customHeight="1" spans="1:7">
      <c r="A5847" s="140">
        <v>90995</v>
      </c>
      <c r="B5847" s="141" t="s">
        <v>6451</v>
      </c>
      <c r="C5847" s="141" t="s">
        <v>224</v>
      </c>
      <c r="D5847" s="141" t="s">
        <v>5853</v>
      </c>
      <c r="E5847" s="140">
        <v>81.59</v>
      </c>
      <c r="F5847" s="142" t="s">
        <v>5502</v>
      </c>
      <c r="G5847" s="138"/>
    </row>
    <row r="5848" ht="15.75" customHeight="1" spans="1:7">
      <c r="A5848" s="140">
        <v>91021</v>
      </c>
      <c r="B5848" s="141" t="s">
        <v>6452</v>
      </c>
      <c r="C5848" s="141" t="s">
        <v>224</v>
      </c>
      <c r="D5848" s="141" t="s">
        <v>5501</v>
      </c>
      <c r="E5848" s="140">
        <v>13.2</v>
      </c>
      <c r="F5848" s="142" t="s">
        <v>5502</v>
      </c>
      <c r="G5848" s="138"/>
    </row>
    <row r="5849" ht="15.75" customHeight="1" spans="1:7">
      <c r="A5849" s="140">
        <v>91026</v>
      </c>
      <c r="B5849" s="141" t="s">
        <v>6453</v>
      </c>
      <c r="C5849" s="141" t="s">
        <v>224</v>
      </c>
      <c r="D5849" s="141" t="s">
        <v>5686</v>
      </c>
      <c r="E5849" s="140">
        <v>26.37</v>
      </c>
      <c r="F5849" s="142" t="s">
        <v>5502</v>
      </c>
      <c r="G5849" s="138"/>
    </row>
    <row r="5850" ht="15.75" customHeight="1" spans="1:7">
      <c r="A5850" s="140">
        <v>91027</v>
      </c>
      <c r="B5850" s="141" t="s">
        <v>6454</v>
      </c>
      <c r="C5850" s="141" t="s">
        <v>224</v>
      </c>
      <c r="D5850" s="141" t="s">
        <v>5686</v>
      </c>
      <c r="E5850" s="140">
        <v>10.61</v>
      </c>
      <c r="F5850" s="142" t="s">
        <v>5502</v>
      </c>
      <c r="G5850" s="138"/>
    </row>
    <row r="5851" ht="15.75" customHeight="1" spans="1:7">
      <c r="A5851" s="140">
        <v>91028</v>
      </c>
      <c r="B5851" s="141" t="s">
        <v>6455</v>
      </c>
      <c r="C5851" s="141" t="s">
        <v>224</v>
      </c>
      <c r="D5851" s="141" t="s">
        <v>5686</v>
      </c>
      <c r="E5851" s="140">
        <v>4.28</v>
      </c>
      <c r="F5851" s="142" t="s">
        <v>5502</v>
      </c>
      <c r="G5851" s="138"/>
    </row>
    <row r="5852" ht="15.75" customHeight="1" spans="1:7">
      <c r="A5852" s="140">
        <v>91029</v>
      </c>
      <c r="B5852" s="141" t="s">
        <v>6456</v>
      </c>
      <c r="C5852" s="141" t="s">
        <v>224</v>
      </c>
      <c r="D5852" s="141" t="s">
        <v>5686</v>
      </c>
      <c r="E5852" s="140">
        <v>48.53</v>
      </c>
      <c r="F5852" s="142" t="s">
        <v>5502</v>
      </c>
      <c r="G5852" s="138"/>
    </row>
    <row r="5853" ht="15.75" customHeight="1" spans="1:7">
      <c r="A5853" s="140">
        <v>91030</v>
      </c>
      <c r="B5853" s="141" t="s">
        <v>6457</v>
      </c>
      <c r="C5853" s="141" t="s">
        <v>224</v>
      </c>
      <c r="D5853" s="141" t="s">
        <v>5853</v>
      </c>
      <c r="E5853" s="140">
        <v>145.4</v>
      </c>
      <c r="F5853" s="142" t="s">
        <v>5502</v>
      </c>
      <c r="G5853" s="138"/>
    </row>
    <row r="5854" ht="15.75" customHeight="1" spans="1:7">
      <c r="A5854" s="140">
        <v>91273</v>
      </c>
      <c r="B5854" s="141" t="s">
        <v>6458</v>
      </c>
      <c r="C5854" s="141" t="s">
        <v>224</v>
      </c>
      <c r="D5854" s="141" t="s">
        <v>5686</v>
      </c>
      <c r="E5854" s="140">
        <v>0.51</v>
      </c>
      <c r="F5854" s="142" t="s">
        <v>5502</v>
      </c>
      <c r="G5854" s="138"/>
    </row>
    <row r="5855" ht="15.75" customHeight="1" spans="1:7">
      <c r="A5855" s="140">
        <v>91274</v>
      </c>
      <c r="B5855" s="141" t="s">
        <v>6459</v>
      </c>
      <c r="C5855" s="141" t="s">
        <v>224</v>
      </c>
      <c r="D5855" s="141" t="s">
        <v>5686</v>
      </c>
      <c r="E5855" s="140">
        <v>0.13</v>
      </c>
      <c r="F5855" s="142" t="s">
        <v>5502</v>
      </c>
      <c r="G5855" s="138"/>
    </row>
    <row r="5856" ht="15.75" customHeight="1" spans="1:7">
      <c r="A5856" s="140">
        <v>91275</v>
      </c>
      <c r="B5856" s="141" t="s">
        <v>6460</v>
      </c>
      <c r="C5856" s="141" t="s">
        <v>224</v>
      </c>
      <c r="D5856" s="141" t="s">
        <v>5686</v>
      </c>
      <c r="E5856" s="140">
        <v>0.64</v>
      </c>
      <c r="F5856" s="142" t="s">
        <v>5502</v>
      </c>
      <c r="G5856" s="138"/>
    </row>
    <row r="5857" ht="15.75" customHeight="1" spans="1:7">
      <c r="A5857" s="140">
        <v>91276</v>
      </c>
      <c r="B5857" s="141" t="s">
        <v>6461</v>
      </c>
      <c r="C5857" s="141" t="s">
        <v>224</v>
      </c>
      <c r="D5857" s="141" t="s">
        <v>5853</v>
      </c>
      <c r="E5857" s="140">
        <v>8.17</v>
      </c>
      <c r="F5857" s="142" t="s">
        <v>5502</v>
      </c>
      <c r="G5857" s="138"/>
    </row>
    <row r="5858" ht="15.75" customHeight="1" spans="1:7">
      <c r="A5858" s="140">
        <v>91279</v>
      </c>
      <c r="B5858" s="141" t="s">
        <v>6462</v>
      </c>
      <c r="C5858" s="141" t="s">
        <v>224</v>
      </c>
      <c r="D5858" s="141" t="s">
        <v>5501</v>
      </c>
      <c r="E5858" s="140">
        <v>0.7</v>
      </c>
      <c r="F5858" s="142" t="s">
        <v>5502</v>
      </c>
      <c r="G5858" s="138"/>
    </row>
    <row r="5859" ht="15.75" customHeight="1" spans="1:7">
      <c r="A5859" s="140">
        <v>91280</v>
      </c>
      <c r="B5859" s="141" t="s">
        <v>6463</v>
      </c>
      <c r="C5859" s="141" t="s">
        <v>224</v>
      </c>
      <c r="D5859" s="141" t="s">
        <v>5501</v>
      </c>
      <c r="E5859" s="140">
        <v>0.15</v>
      </c>
      <c r="F5859" s="142" t="s">
        <v>5502</v>
      </c>
      <c r="G5859" s="138"/>
    </row>
    <row r="5860" ht="15.75" customHeight="1" spans="1:7">
      <c r="A5860" s="140">
        <v>91281</v>
      </c>
      <c r="B5860" s="141" t="s">
        <v>6464</v>
      </c>
      <c r="C5860" s="141" t="s">
        <v>224</v>
      </c>
      <c r="D5860" s="141" t="s">
        <v>5501</v>
      </c>
      <c r="E5860" s="140">
        <v>0.87</v>
      </c>
      <c r="F5860" s="142" t="s">
        <v>5502</v>
      </c>
      <c r="G5860" s="138"/>
    </row>
    <row r="5861" ht="15.75" customHeight="1" spans="1:7">
      <c r="A5861" s="140">
        <v>91282</v>
      </c>
      <c r="B5861" s="141" t="s">
        <v>6465</v>
      </c>
      <c r="C5861" s="141" t="s">
        <v>224</v>
      </c>
      <c r="D5861" s="141" t="s">
        <v>5853</v>
      </c>
      <c r="E5861" s="140">
        <v>8.23</v>
      </c>
      <c r="F5861" s="142" t="s">
        <v>5502</v>
      </c>
      <c r="G5861" s="138"/>
    </row>
    <row r="5862" ht="15.75" customHeight="1" spans="1:7">
      <c r="A5862" s="140">
        <v>91354</v>
      </c>
      <c r="B5862" s="141" t="s">
        <v>6466</v>
      </c>
      <c r="C5862" s="141" t="s">
        <v>224</v>
      </c>
      <c r="D5862" s="141" t="s">
        <v>5501</v>
      </c>
      <c r="E5862" s="140">
        <v>18.97</v>
      </c>
      <c r="F5862" s="142" t="s">
        <v>5502</v>
      </c>
      <c r="G5862" s="138"/>
    </row>
    <row r="5863" ht="15.75" customHeight="1" spans="1:7">
      <c r="A5863" s="140">
        <v>91355</v>
      </c>
      <c r="B5863" s="141" t="s">
        <v>6467</v>
      </c>
      <c r="C5863" s="141" t="s">
        <v>224</v>
      </c>
      <c r="D5863" s="141" t="s">
        <v>5501</v>
      </c>
      <c r="E5863" s="140">
        <v>7.79</v>
      </c>
      <c r="F5863" s="142" t="s">
        <v>5502</v>
      </c>
      <c r="G5863" s="138"/>
    </row>
    <row r="5864" ht="15.75" customHeight="1" spans="1:7">
      <c r="A5864" s="140">
        <v>91356</v>
      </c>
      <c r="B5864" s="141" t="s">
        <v>6468</v>
      </c>
      <c r="C5864" s="141" t="s">
        <v>224</v>
      </c>
      <c r="D5864" s="141" t="s">
        <v>5501</v>
      </c>
      <c r="E5864" s="140">
        <v>3.15</v>
      </c>
      <c r="F5864" s="142" t="s">
        <v>5502</v>
      </c>
      <c r="G5864" s="138"/>
    </row>
    <row r="5865" ht="15.75" customHeight="1" spans="1:7">
      <c r="A5865" s="140">
        <v>91359</v>
      </c>
      <c r="B5865" s="141" t="s">
        <v>6469</v>
      </c>
      <c r="C5865" s="141" t="s">
        <v>224</v>
      </c>
      <c r="D5865" s="141" t="s">
        <v>5686</v>
      </c>
      <c r="E5865" s="140">
        <v>22.18</v>
      </c>
      <c r="F5865" s="142" t="s">
        <v>5502</v>
      </c>
      <c r="G5865" s="138"/>
    </row>
    <row r="5866" ht="15.75" customHeight="1" spans="1:7">
      <c r="A5866" s="140">
        <v>91360</v>
      </c>
      <c r="B5866" s="141" t="s">
        <v>6470</v>
      </c>
      <c r="C5866" s="141" t="s">
        <v>224</v>
      </c>
      <c r="D5866" s="141" t="s">
        <v>5686</v>
      </c>
      <c r="E5866" s="140">
        <v>8.54</v>
      </c>
      <c r="F5866" s="142" t="s">
        <v>5502</v>
      </c>
      <c r="G5866" s="138"/>
    </row>
    <row r="5867" ht="15.75" customHeight="1" spans="1:7">
      <c r="A5867" s="140">
        <v>91361</v>
      </c>
      <c r="B5867" s="141" t="s">
        <v>6471</v>
      </c>
      <c r="C5867" s="141" t="s">
        <v>224</v>
      </c>
      <c r="D5867" s="141" t="s">
        <v>5686</v>
      </c>
      <c r="E5867" s="140">
        <v>3.44</v>
      </c>
      <c r="F5867" s="142" t="s">
        <v>5502</v>
      </c>
      <c r="G5867" s="138"/>
    </row>
    <row r="5868" ht="15.75" customHeight="1" spans="1:7">
      <c r="A5868" s="140">
        <v>91367</v>
      </c>
      <c r="B5868" s="141" t="s">
        <v>6472</v>
      </c>
      <c r="C5868" s="141" t="s">
        <v>224</v>
      </c>
      <c r="D5868" s="141" t="s">
        <v>5686</v>
      </c>
      <c r="E5868" s="140">
        <v>23.25</v>
      </c>
      <c r="F5868" s="142" t="s">
        <v>5502</v>
      </c>
      <c r="G5868" s="138"/>
    </row>
    <row r="5869" ht="15.75" customHeight="1" spans="1:7">
      <c r="A5869" s="140">
        <v>91368</v>
      </c>
      <c r="B5869" s="141" t="s">
        <v>6473</v>
      </c>
      <c r="C5869" s="141" t="s">
        <v>224</v>
      </c>
      <c r="D5869" s="141" t="s">
        <v>5686</v>
      </c>
      <c r="E5869" s="140">
        <v>9.02</v>
      </c>
      <c r="F5869" s="142" t="s">
        <v>5502</v>
      </c>
      <c r="G5869" s="138"/>
    </row>
    <row r="5870" ht="15.75" customHeight="1" spans="1:7">
      <c r="A5870" s="140">
        <v>91369</v>
      </c>
      <c r="B5870" s="141" t="s">
        <v>6474</v>
      </c>
      <c r="C5870" s="141" t="s">
        <v>224</v>
      </c>
      <c r="D5870" s="141" t="s">
        <v>5686</v>
      </c>
      <c r="E5870" s="140">
        <v>3.64</v>
      </c>
      <c r="F5870" s="142" t="s">
        <v>5502</v>
      </c>
      <c r="G5870" s="138"/>
    </row>
    <row r="5871" ht="15.75" customHeight="1" spans="1:7">
      <c r="A5871" s="140">
        <v>91375</v>
      </c>
      <c r="B5871" s="141" t="s">
        <v>6475</v>
      </c>
      <c r="C5871" s="141" t="s">
        <v>224</v>
      </c>
      <c r="D5871" s="141" t="s">
        <v>5501</v>
      </c>
      <c r="E5871" s="140">
        <v>20.83</v>
      </c>
      <c r="F5871" s="142" t="s">
        <v>5502</v>
      </c>
      <c r="G5871" s="138"/>
    </row>
    <row r="5872" ht="15.75" customHeight="1" spans="1:7">
      <c r="A5872" s="140">
        <v>91376</v>
      </c>
      <c r="B5872" s="141" t="s">
        <v>6476</v>
      </c>
      <c r="C5872" s="141" t="s">
        <v>224</v>
      </c>
      <c r="D5872" s="141" t="s">
        <v>5501</v>
      </c>
      <c r="E5872" s="140">
        <v>8.56</v>
      </c>
      <c r="F5872" s="142" t="s">
        <v>5502</v>
      </c>
      <c r="G5872" s="138"/>
    </row>
    <row r="5873" ht="15.75" customHeight="1" spans="1:7">
      <c r="A5873" s="140">
        <v>91377</v>
      </c>
      <c r="B5873" s="141" t="s">
        <v>6477</v>
      </c>
      <c r="C5873" s="141" t="s">
        <v>224</v>
      </c>
      <c r="D5873" s="141" t="s">
        <v>5501</v>
      </c>
      <c r="E5873" s="140">
        <v>3.46</v>
      </c>
      <c r="F5873" s="142" t="s">
        <v>5502</v>
      </c>
      <c r="G5873" s="138"/>
    </row>
    <row r="5874" ht="15.75" customHeight="1" spans="1:7">
      <c r="A5874" s="140">
        <v>91380</v>
      </c>
      <c r="B5874" s="141" t="s">
        <v>6478</v>
      </c>
      <c r="C5874" s="141" t="s">
        <v>224</v>
      </c>
      <c r="D5874" s="141" t="s">
        <v>5686</v>
      </c>
      <c r="E5874" s="140">
        <v>30.58</v>
      </c>
      <c r="F5874" s="142" t="s">
        <v>5502</v>
      </c>
      <c r="G5874" s="138"/>
    </row>
    <row r="5875" ht="15.75" customHeight="1" spans="1:7">
      <c r="A5875" s="140">
        <v>91381</v>
      </c>
      <c r="B5875" s="141" t="s">
        <v>6479</v>
      </c>
      <c r="C5875" s="141" t="s">
        <v>224</v>
      </c>
      <c r="D5875" s="141" t="s">
        <v>5686</v>
      </c>
      <c r="E5875" s="140">
        <v>11.86</v>
      </c>
      <c r="F5875" s="142" t="s">
        <v>5502</v>
      </c>
      <c r="G5875" s="138"/>
    </row>
    <row r="5876" ht="15.75" customHeight="1" spans="1:7">
      <c r="A5876" s="140">
        <v>91382</v>
      </c>
      <c r="B5876" s="141" t="s">
        <v>6480</v>
      </c>
      <c r="C5876" s="141" t="s">
        <v>224</v>
      </c>
      <c r="D5876" s="141" t="s">
        <v>5686</v>
      </c>
      <c r="E5876" s="140">
        <v>4.79</v>
      </c>
      <c r="F5876" s="142" t="s">
        <v>5502</v>
      </c>
      <c r="G5876" s="138"/>
    </row>
    <row r="5877" ht="15.75" customHeight="1" spans="1:7">
      <c r="A5877" s="140">
        <v>91383</v>
      </c>
      <c r="B5877" s="141" t="s">
        <v>6481</v>
      </c>
      <c r="C5877" s="141" t="s">
        <v>224</v>
      </c>
      <c r="D5877" s="141" t="s">
        <v>5686</v>
      </c>
      <c r="E5877" s="140">
        <v>55.35</v>
      </c>
      <c r="F5877" s="142" t="s">
        <v>5502</v>
      </c>
      <c r="G5877" s="138"/>
    </row>
    <row r="5878" ht="15.75" customHeight="1" spans="1:7">
      <c r="A5878" s="140">
        <v>91384</v>
      </c>
      <c r="B5878" s="141" t="s">
        <v>6482</v>
      </c>
      <c r="C5878" s="141" t="s">
        <v>224</v>
      </c>
      <c r="D5878" s="141" t="s">
        <v>5853</v>
      </c>
      <c r="E5878" s="140">
        <v>140.54</v>
      </c>
      <c r="F5878" s="142" t="s">
        <v>5502</v>
      </c>
      <c r="G5878" s="138"/>
    </row>
    <row r="5879" ht="15.75" customHeight="1" spans="1:7">
      <c r="A5879" s="140">
        <v>91390</v>
      </c>
      <c r="B5879" s="141" t="s">
        <v>6483</v>
      </c>
      <c r="C5879" s="141" t="s">
        <v>224</v>
      </c>
      <c r="D5879" s="141" t="s">
        <v>5686</v>
      </c>
      <c r="E5879" s="140">
        <v>20.45</v>
      </c>
      <c r="F5879" s="142" t="s">
        <v>5502</v>
      </c>
      <c r="G5879" s="138"/>
    </row>
    <row r="5880" ht="15.75" customHeight="1" spans="1:7">
      <c r="A5880" s="140">
        <v>91391</v>
      </c>
      <c r="B5880" s="141" t="s">
        <v>6484</v>
      </c>
      <c r="C5880" s="141" t="s">
        <v>224</v>
      </c>
      <c r="D5880" s="141" t="s">
        <v>5686</v>
      </c>
      <c r="E5880" s="140">
        <v>8.17</v>
      </c>
      <c r="F5880" s="142" t="s">
        <v>5502</v>
      </c>
      <c r="G5880" s="138"/>
    </row>
    <row r="5881" ht="15.75" customHeight="1" spans="1:7">
      <c r="A5881" s="140">
        <v>91392</v>
      </c>
      <c r="B5881" s="141" t="s">
        <v>6485</v>
      </c>
      <c r="C5881" s="141" t="s">
        <v>224</v>
      </c>
      <c r="D5881" s="141" t="s">
        <v>5686</v>
      </c>
      <c r="E5881" s="140">
        <v>3.3</v>
      </c>
      <c r="F5881" s="142" t="s">
        <v>5502</v>
      </c>
      <c r="G5881" s="138"/>
    </row>
    <row r="5882" ht="15.75" customHeight="1" spans="1:7">
      <c r="A5882" s="140">
        <v>91396</v>
      </c>
      <c r="B5882" s="141" t="s">
        <v>6486</v>
      </c>
      <c r="C5882" s="141" t="s">
        <v>224</v>
      </c>
      <c r="D5882" s="141" t="s">
        <v>5686</v>
      </c>
      <c r="E5882" s="140">
        <v>30.84</v>
      </c>
      <c r="F5882" s="142" t="s">
        <v>5502</v>
      </c>
      <c r="G5882" s="138"/>
    </row>
    <row r="5883" ht="15.75" customHeight="1" spans="1:7">
      <c r="A5883" s="140">
        <v>91397</v>
      </c>
      <c r="B5883" s="141" t="s">
        <v>6487</v>
      </c>
      <c r="C5883" s="141" t="s">
        <v>224</v>
      </c>
      <c r="D5883" s="141" t="s">
        <v>5686</v>
      </c>
      <c r="E5883" s="140">
        <v>11.99</v>
      </c>
      <c r="F5883" s="142" t="s">
        <v>5502</v>
      </c>
      <c r="G5883" s="138"/>
    </row>
    <row r="5884" ht="15.75" customHeight="1" spans="1:7">
      <c r="A5884" s="140">
        <v>91398</v>
      </c>
      <c r="B5884" s="141" t="s">
        <v>6488</v>
      </c>
      <c r="C5884" s="141" t="s">
        <v>224</v>
      </c>
      <c r="D5884" s="141" t="s">
        <v>5686</v>
      </c>
      <c r="E5884" s="140">
        <v>4.84</v>
      </c>
      <c r="F5884" s="142" t="s">
        <v>5502</v>
      </c>
      <c r="G5884" s="138"/>
    </row>
    <row r="5885" ht="15.75" customHeight="1" spans="1:7">
      <c r="A5885" s="140">
        <v>91402</v>
      </c>
      <c r="B5885" s="141" t="s">
        <v>6489</v>
      </c>
      <c r="C5885" s="141" t="s">
        <v>224</v>
      </c>
      <c r="D5885" s="141" t="s">
        <v>5686</v>
      </c>
      <c r="E5885" s="140">
        <v>3.78</v>
      </c>
      <c r="F5885" s="142" t="s">
        <v>5502</v>
      </c>
      <c r="G5885" s="138"/>
    </row>
    <row r="5886" ht="15.75" customHeight="1" spans="1:7">
      <c r="A5886" s="140">
        <v>91466</v>
      </c>
      <c r="B5886" s="141" t="s">
        <v>6490</v>
      </c>
      <c r="C5886" s="141" t="s">
        <v>224</v>
      </c>
      <c r="D5886" s="141" t="s">
        <v>5686</v>
      </c>
      <c r="E5886" s="140">
        <v>4.26</v>
      </c>
      <c r="F5886" s="142" t="s">
        <v>5502</v>
      </c>
      <c r="G5886" s="138"/>
    </row>
    <row r="5887" ht="15.75" customHeight="1" spans="1:7">
      <c r="A5887" s="140">
        <v>91467</v>
      </c>
      <c r="B5887" s="141" t="s">
        <v>6491</v>
      </c>
      <c r="C5887" s="141" t="s">
        <v>224</v>
      </c>
      <c r="D5887" s="141" t="s">
        <v>5853</v>
      </c>
      <c r="E5887" s="140">
        <v>156.72</v>
      </c>
      <c r="F5887" s="142" t="s">
        <v>5502</v>
      </c>
      <c r="G5887" s="138"/>
    </row>
    <row r="5888" ht="15.75" customHeight="1" spans="1:7">
      <c r="A5888" s="140">
        <v>91468</v>
      </c>
      <c r="B5888" s="141" t="s">
        <v>6492</v>
      </c>
      <c r="C5888" s="141" t="s">
        <v>224</v>
      </c>
      <c r="D5888" s="141" t="s">
        <v>5686</v>
      </c>
      <c r="E5888" s="140">
        <v>23.97</v>
      </c>
      <c r="F5888" s="142" t="s">
        <v>5502</v>
      </c>
      <c r="G5888" s="138"/>
    </row>
    <row r="5889" ht="15.75" customHeight="1" spans="1:7">
      <c r="A5889" s="140">
        <v>91469</v>
      </c>
      <c r="B5889" s="141" t="s">
        <v>6493</v>
      </c>
      <c r="C5889" s="141" t="s">
        <v>224</v>
      </c>
      <c r="D5889" s="141" t="s">
        <v>5686</v>
      </c>
      <c r="E5889" s="140">
        <v>10.52</v>
      </c>
      <c r="F5889" s="142" t="s">
        <v>5502</v>
      </c>
      <c r="G5889" s="138"/>
    </row>
    <row r="5890" ht="15.75" customHeight="1" spans="1:7">
      <c r="A5890" s="140">
        <v>91484</v>
      </c>
      <c r="B5890" s="141" t="s">
        <v>6494</v>
      </c>
      <c r="C5890" s="141" t="s">
        <v>224</v>
      </c>
      <c r="D5890" s="141" t="s">
        <v>5686</v>
      </c>
      <c r="E5890" s="140">
        <v>7.99</v>
      </c>
      <c r="F5890" s="142" t="s">
        <v>5502</v>
      </c>
      <c r="G5890" s="138"/>
    </row>
    <row r="5891" ht="15.75" customHeight="1" spans="1:7">
      <c r="A5891" s="140">
        <v>91485</v>
      </c>
      <c r="B5891" s="141" t="s">
        <v>6495</v>
      </c>
      <c r="C5891" s="141" t="s">
        <v>224</v>
      </c>
      <c r="D5891" s="141" t="s">
        <v>5853</v>
      </c>
      <c r="E5891" s="140">
        <v>161.71</v>
      </c>
      <c r="F5891" s="142" t="s">
        <v>5502</v>
      </c>
      <c r="G5891" s="138"/>
    </row>
    <row r="5892" ht="15.75" customHeight="1" spans="1:7">
      <c r="A5892" s="140">
        <v>91529</v>
      </c>
      <c r="B5892" s="141" t="s">
        <v>6496</v>
      </c>
      <c r="C5892" s="141" t="s">
        <v>224</v>
      </c>
      <c r="D5892" s="141" t="s">
        <v>5686</v>
      </c>
      <c r="E5892" s="140">
        <v>0.75</v>
      </c>
      <c r="F5892" s="142" t="s">
        <v>5502</v>
      </c>
      <c r="G5892" s="138"/>
    </row>
    <row r="5893" ht="15.75" customHeight="1" spans="1:7">
      <c r="A5893" s="140">
        <v>91530</v>
      </c>
      <c r="B5893" s="141" t="s">
        <v>6497</v>
      </c>
      <c r="C5893" s="141" t="s">
        <v>224</v>
      </c>
      <c r="D5893" s="141" t="s">
        <v>5686</v>
      </c>
      <c r="E5893" s="140">
        <v>0.2</v>
      </c>
      <c r="F5893" s="142" t="s">
        <v>5502</v>
      </c>
      <c r="G5893" s="138"/>
    </row>
    <row r="5894" ht="15.75" customHeight="1" spans="1:7">
      <c r="A5894" s="140">
        <v>91531</v>
      </c>
      <c r="B5894" s="141" t="s">
        <v>6498</v>
      </c>
      <c r="C5894" s="141" t="s">
        <v>224</v>
      </c>
      <c r="D5894" s="141" t="s">
        <v>5686</v>
      </c>
      <c r="E5894" s="140">
        <v>0.94</v>
      </c>
      <c r="F5894" s="142" t="s">
        <v>5502</v>
      </c>
      <c r="G5894" s="138"/>
    </row>
    <row r="5895" ht="15.75" customHeight="1" spans="1:7">
      <c r="A5895" s="140">
        <v>91532</v>
      </c>
      <c r="B5895" s="141" t="s">
        <v>6499</v>
      </c>
      <c r="C5895" s="141" t="s">
        <v>224</v>
      </c>
      <c r="D5895" s="141" t="s">
        <v>5853</v>
      </c>
      <c r="E5895" s="140">
        <v>5.85</v>
      </c>
      <c r="F5895" s="142" t="s">
        <v>5502</v>
      </c>
      <c r="G5895" s="138"/>
    </row>
    <row r="5896" ht="15.75" customHeight="1" spans="1:7">
      <c r="A5896" s="140">
        <v>91629</v>
      </c>
      <c r="B5896" s="141" t="s">
        <v>6500</v>
      </c>
      <c r="C5896" s="141" t="s">
        <v>224</v>
      </c>
      <c r="D5896" s="141" t="s">
        <v>5686</v>
      </c>
      <c r="E5896" s="140">
        <v>22.65</v>
      </c>
      <c r="F5896" s="142" t="s">
        <v>5502</v>
      </c>
      <c r="G5896" s="138"/>
    </row>
    <row r="5897" ht="15.75" customHeight="1" spans="1:7">
      <c r="A5897" s="140">
        <v>91630</v>
      </c>
      <c r="B5897" s="141" t="s">
        <v>6501</v>
      </c>
      <c r="C5897" s="141" t="s">
        <v>224</v>
      </c>
      <c r="D5897" s="141" t="s">
        <v>5686</v>
      </c>
      <c r="E5897" s="140">
        <v>8.48</v>
      </c>
      <c r="F5897" s="142" t="s">
        <v>5502</v>
      </c>
      <c r="G5897" s="138"/>
    </row>
    <row r="5898" ht="15.75" customHeight="1" spans="1:7">
      <c r="A5898" s="140">
        <v>91631</v>
      </c>
      <c r="B5898" s="141" t="s">
        <v>6502</v>
      </c>
      <c r="C5898" s="141" t="s">
        <v>224</v>
      </c>
      <c r="D5898" s="141" t="s">
        <v>5686</v>
      </c>
      <c r="E5898" s="140">
        <v>3.42</v>
      </c>
      <c r="F5898" s="142" t="s">
        <v>5502</v>
      </c>
      <c r="G5898" s="138"/>
    </row>
    <row r="5899" ht="15.75" customHeight="1" spans="1:7">
      <c r="A5899" s="140">
        <v>91632</v>
      </c>
      <c r="B5899" s="141" t="s">
        <v>6503</v>
      </c>
      <c r="C5899" s="141" t="s">
        <v>224</v>
      </c>
      <c r="D5899" s="141" t="s">
        <v>5686</v>
      </c>
      <c r="E5899" s="140">
        <v>39.06</v>
      </c>
      <c r="F5899" s="142" t="s">
        <v>5502</v>
      </c>
      <c r="G5899" s="138"/>
    </row>
    <row r="5900" ht="15.75" customHeight="1" spans="1:7">
      <c r="A5900" s="140">
        <v>91633</v>
      </c>
      <c r="B5900" s="141" t="s">
        <v>6504</v>
      </c>
      <c r="C5900" s="141" t="s">
        <v>224</v>
      </c>
      <c r="D5900" s="141" t="s">
        <v>5853</v>
      </c>
      <c r="E5900" s="140">
        <v>132.65</v>
      </c>
      <c r="F5900" s="142" t="s">
        <v>5502</v>
      </c>
      <c r="G5900" s="138"/>
    </row>
    <row r="5901" ht="15.75" customHeight="1" spans="1:7">
      <c r="A5901" s="140">
        <v>91640</v>
      </c>
      <c r="B5901" s="141" t="s">
        <v>6505</v>
      </c>
      <c r="C5901" s="141" t="s">
        <v>224</v>
      </c>
      <c r="D5901" s="141" t="s">
        <v>5686</v>
      </c>
      <c r="E5901" s="140">
        <v>38.94</v>
      </c>
      <c r="F5901" s="142" t="s">
        <v>5502</v>
      </c>
      <c r="G5901" s="138"/>
    </row>
    <row r="5902" ht="15.75" customHeight="1" spans="1:7">
      <c r="A5902" s="140">
        <v>91641</v>
      </c>
      <c r="B5902" s="141" t="s">
        <v>6506</v>
      </c>
      <c r="C5902" s="141" t="s">
        <v>224</v>
      </c>
      <c r="D5902" s="141" t="s">
        <v>5686</v>
      </c>
      <c r="E5902" s="140">
        <v>15.71</v>
      </c>
      <c r="F5902" s="142" t="s">
        <v>5502</v>
      </c>
      <c r="G5902" s="138"/>
    </row>
    <row r="5903" ht="15.75" customHeight="1" spans="1:7">
      <c r="A5903" s="140">
        <v>91642</v>
      </c>
      <c r="B5903" s="141" t="s">
        <v>6507</v>
      </c>
      <c r="C5903" s="141" t="s">
        <v>224</v>
      </c>
      <c r="D5903" s="141" t="s">
        <v>5686</v>
      </c>
      <c r="E5903" s="140">
        <v>6.35</v>
      </c>
      <c r="F5903" s="142" t="s">
        <v>5502</v>
      </c>
      <c r="G5903" s="138"/>
    </row>
    <row r="5904" ht="15.75" customHeight="1" spans="1:7">
      <c r="A5904" s="140">
        <v>91643</v>
      </c>
      <c r="B5904" s="141" t="s">
        <v>6508</v>
      </c>
      <c r="C5904" s="141" t="s">
        <v>224</v>
      </c>
      <c r="D5904" s="141" t="s">
        <v>5686</v>
      </c>
      <c r="E5904" s="140">
        <v>70.16</v>
      </c>
      <c r="F5904" s="142" t="s">
        <v>5502</v>
      </c>
      <c r="G5904" s="138"/>
    </row>
    <row r="5905" ht="15.75" customHeight="1" spans="1:7">
      <c r="A5905" s="140">
        <v>91644</v>
      </c>
      <c r="B5905" s="141" t="s">
        <v>6509</v>
      </c>
      <c r="C5905" s="141" t="s">
        <v>224</v>
      </c>
      <c r="D5905" s="141" t="s">
        <v>5853</v>
      </c>
      <c r="E5905" s="140">
        <v>298.51</v>
      </c>
      <c r="F5905" s="142" t="s">
        <v>5502</v>
      </c>
      <c r="G5905" s="138"/>
    </row>
    <row r="5906" ht="15.75" customHeight="1" spans="1:7">
      <c r="A5906" s="140">
        <v>91688</v>
      </c>
      <c r="B5906" s="141" t="s">
        <v>6510</v>
      </c>
      <c r="C5906" s="141" t="s">
        <v>224</v>
      </c>
      <c r="D5906" s="141" t="s">
        <v>5501</v>
      </c>
      <c r="E5906" s="140">
        <v>0.08</v>
      </c>
      <c r="F5906" s="142" t="s">
        <v>5502</v>
      </c>
      <c r="G5906" s="138"/>
    </row>
    <row r="5907" ht="15.75" customHeight="1" spans="1:7">
      <c r="A5907" s="140">
        <v>91689</v>
      </c>
      <c r="B5907" s="141" t="s">
        <v>6511</v>
      </c>
      <c r="C5907" s="141" t="s">
        <v>224</v>
      </c>
      <c r="D5907" s="141" t="s">
        <v>5501</v>
      </c>
      <c r="E5907" s="140">
        <v>0.01</v>
      </c>
      <c r="F5907" s="142" t="s">
        <v>5502</v>
      </c>
      <c r="G5907" s="138"/>
    </row>
    <row r="5908" ht="15.75" customHeight="1" spans="1:7">
      <c r="A5908" s="140">
        <v>91690</v>
      </c>
      <c r="B5908" s="141" t="s">
        <v>6512</v>
      </c>
      <c r="C5908" s="141" t="s">
        <v>224</v>
      </c>
      <c r="D5908" s="141" t="s">
        <v>5501</v>
      </c>
      <c r="E5908" s="140">
        <v>0.05</v>
      </c>
      <c r="F5908" s="142" t="s">
        <v>5502</v>
      </c>
      <c r="G5908" s="138"/>
    </row>
    <row r="5909" ht="15.75" customHeight="1" spans="1:7">
      <c r="A5909" s="140">
        <v>91691</v>
      </c>
      <c r="B5909" s="141" t="s">
        <v>6513</v>
      </c>
      <c r="C5909" s="141" t="s">
        <v>224</v>
      </c>
      <c r="D5909" s="141" t="s">
        <v>5501</v>
      </c>
      <c r="E5909" s="140">
        <v>1.33</v>
      </c>
      <c r="F5909" s="142" t="s">
        <v>5502</v>
      </c>
      <c r="G5909" s="138"/>
    </row>
    <row r="5910" ht="15.75" customHeight="1" spans="1:7">
      <c r="A5910" s="140">
        <v>92040</v>
      </c>
      <c r="B5910" s="141" t="s">
        <v>6514</v>
      </c>
      <c r="C5910" s="141" t="s">
        <v>224</v>
      </c>
      <c r="D5910" s="141" t="s">
        <v>5686</v>
      </c>
      <c r="E5910" s="140">
        <v>6.47</v>
      </c>
      <c r="F5910" s="142" t="s">
        <v>5502</v>
      </c>
      <c r="G5910" s="138"/>
    </row>
    <row r="5911" ht="15.75" customHeight="1" spans="1:7">
      <c r="A5911" s="140">
        <v>92041</v>
      </c>
      <c r="B5911" s="141" t="s">
        <v>6515</v>
      </c>
      <c r="C5911" s="141" t="s">
        <v>224</v>
      </c>
      <c r="D5911" s="141" t="s">
        <v>5686</v>
      </c>
      <c r="E5911" s="140">
        <v>1.33</v>
      </c>
      <c r="F5911" s="142" t="s">
        <v>5502</v>
      </c>
      <c r="G5911" s="138"/>
    </row>
    <row r="5912" ht="15.75" customHeight="1" spans="1:7">
      <c r="A5912" s="140">
        <v>92042</v>
      </c>
      <c r="B5912" s="141" t="s">
        <v>6516</v>
      </c>
      <c r="C5912" s="141" t="s">
        <v>224</v>
      </c>
      <c r="D5912" s="141" t="s">
        <v>5686</v>
      </c>
      <c r="E5912" s="140">
        <v>5.39</v>
      </c>
      <c r="F5912" s="142" t="s">
        <v>5502</v>
      </c>
      <c r="G5912" s="138"/>
    </row>
    <row r="5913" ht="15.75" customHeight="1" spans="1:7">
      <c r="A5913" s="140">
        <v>92101</v>
      </c>
      <c r="B5913" s="141" t="s">
        <v>6517</v>
      </c>
      <c r="C5913" s="141" t="s">
        <v>224</v>
      </c>
      <c r="D5913" s="141" t="s">
        <v>5686</v>
      </c>
      <c r="E5913" s="140">
        <v>42.85</v>
      </c>
      <c r="F5913" s="142" t="s">
        <v>5502</v>
      </c>
      <c r="G5913" s="138"/>
    </row>
    <row r="5914" ht="15.75" customHeight="1" spans="1:7">
      <c r="A5914" s="140">
        <v>92102</v>
      </c>
      <c r="B5914" s="141" t="s">
        <v>6518</v>
      </c>
      <c r="C5914" s="141" t="s">
        <v>224</v>
      </c>
      <c r="D5914" s="141" t="s">
        <v>5686</v>
      </c>
      <c r="E5914" s="140">
        <v>14.79</v>
      </c>
      <c r="F5914" s="142" t="s">
        <v>5502</v>
      </c>
      <c r="G5914" s="138"/>
    </row>
    <row r="5915" ht="15.75" customHeight="1" spans="1:7">
      <c r="A5915" s="140">
        <v>92103</v>
      </c>
      <c r="B5915" s="141" t="s">
        <v>6519</v>
      </c>
      <c r="C5915" s="141" t="s">
        <v>224</v>
      </c>
      <c r="D5915" s="141" t="s">
        <v>5686</v>
      </c>
      <c r="E5915" s="140">
        <v>10.35</v>
      </c>
      <c r="F5915" s="142" t="s">
        <v>5502</v>
      </c>
      <c r="G5915" s="138"/>
    </row>
    <row r="5916" ht="15.75" customHeight="1" spans="1:7">
      <c r="A5916" s="140">
        <v>92104</v>
      </c>
      <c r="B5916" s="141" t="s">
        <v>6520</v>
      </c>
      <c r="C5916" s="141" t="s">
        <v>224</v>
      </c>
      <c r="D5916" s="141" t="s">
        <v>5686</v>
      </c>
      <c r="E5916" s="140">
        <v>70.96</v>
      </c>
      <c r="F5916" s="142" t="s">
        <v>5502</v>
      </c>
      <c r="G5916" s="138"/>
    </row>
    <row r="5917" ht="15.75" customHeight="1" spans="1:7">
      <c r="A5917" s="140">
        <v>92105</v>
      </c>
      <c r="B5917" s="141" t="s">
        <v>6521</v>
      </c>
      <c r="C5917" s="141" t="s">
        <v>224</v>
      </c>
      <c r="D5917" s="141" t="s">
        <v>5853</v>
      </c>
      <c r="E5917" s="140">
        <v>174.75</v>
      </c>
      <c r="F5917" s="142" t="s">
        <v>5502</v>
      </c>
      <c r="G5917" s="138"/>
    </row>
    <row r="5918" ht="15.75" customHeight="1" spans="1:7">
      <c r="A5918" s="140">
        <v>92108</v>
      </c>
      <c r="B5918" s="141" t="s">
        <v>6522</v>
      </c>
      <c r="C5918" s="141" t="s">
        <v>224</v>
      </c>
      <c r="D5918" s="141" t="s">
        <v>5501</v>
      </c>
      <c r="E5918" s="140">
        <v>1.02</v>
      </c>
      <c r="F5918" s="142" t="s">
        <v>5502</v>
      </c>
      <c r="G5918" s="138"/>
    </row>
    <row r="5919" ht="15.75" customHeight="1" spans="1:7">
      <c r="A5919" s="140">
        <v>92109</v>
      </c>
      <c r="B5919" s="141" t="s">
        <v>6523</v>
      </c>
      <c r="C5919" s="141" t="s">
        <v>224</v>
      </c>
      <c r="D5919" s="141" t="s">
        <v>5501</v>
      </c>
      <c r="E5919" s="140">
        <v>0.25</v>
      </c>
      <c r="F5919" s="142" t="s">
        <v>5502</v>
      </c>
      <c r="G5919" s="138"/>
    </row>
    <row r="5920" ht="15.75" customHeight="1" spans="1:7">
      <c r="A5920" s="140">
        <v>92110</v>
      </c>
      <c r="B5920" s="141" t="s">
        <v>6524</v>
      </c>
      <c r="C5920" s="141" t="s">
        <v>224</v>
      </c>
      <c r="D5920" s="141" t="s">
        <v>5501</v>
      </c>
      <c r="E5920" s="140">
        <v>1.36</v>
      </c>
      <c r="F5920" s="142" t="s">
        <v>5502</v>
      </c>
      <c r="G5920" s="138"/>
    </row>
    <row r="5921" ht="15.75" customHeight="1" spans="1:7">
      <c r="A5921" s="140">
        <v>92111</v>
      </c>
      <c r="B5921" s="141" t="s">
        <v>6525</v>
      </c>
      <c r="C5921" s="141" t="s">
        <v>224</v>
      </c>
      <c r="D5921" s="141" t="s">
        <v>5501</v>
      </c>
      <c r="E5921" s="140">
        <v>1.22</v>
      </c>
      <c r="F5921" s="142" t="s">
        <v>5502</v>
      </c>
      <c r="G5921" s="138"/>
    </row>
    <row r="5922" ht="15.75" customHeight="1" spans="1:7">
      <c r="A5922" s="140">
        <v>92114</v>
      </c>
      <c r="B5922" s="141" t="s">
        <v>6526</v>
      </c>
      <c r="C5922" s="141" t="s">
        <v>224</v>
      </c>
      <c r="D5922" s="141" t="s">
        <v>5501</v>
      </c>
      <c r="E5922" s="140">
        <v>0.26</v>
      </c>
      <c r="F5922" s="142" t="s">
        <v>5502</v>
      </c>
      <c r="G5922" s="138"/>
    </row>
    <row r="5923" ht="15.75" customHeight="1" spans="1:7">
      <c r="A5923" s="140">
        <v>92115</v>
      </c>
      <c r="B5923" s="141" t="s">
        <v>6527</v>
      </c>
      <c r="C5923" s="141" t="s">
        <v>224</v>
      </c>
      <c r="D5923" s="141" t="s">
        <v>5501</v>
      </c>
      <c r="E5923" s="140">
        <v>0.05</v>
      </c>
      <c r="F5923" s="142" t="s">
        <v>5502</v>
      </c>
      <c r="G5923" s="138"/>
    </row>
    <row r="5924" ht="15.75" customHeight="1" spans="1:7">
      <c r="A5924" s="140">
        <v>92116</v>
      </c>
      <c r="B5924" s="141" t="s">
        <v>6528</v>
      </c>
      <c r="C5924" s="141" t="s">
        <v>224</v>
      </c>
      <c r="D5924" s="141" t="s">
        <v>5501</v>
      </c>
      <c r="E5924" s="140">
        <v>0.19</v>
      </c>
      <c r="F5924" s="142" t="s">
        <v>5502</v>
      </c>
      <c r="G5924" s="138"/>
    </row>
    <row r="5925" ht="15.75" customHeight="1" spans="1:7">
      <c r="A5925" s="140">
        <v>92133</v>
      </c>
      <c r="B5925" s="141" t="s">
        <v>6529</v>
      </c>
      <c r="C5925" s="141" t="s">
        <v>224</v>
      </c>
      <c r="D5925" s="141" t="s">
        <v>5853</v>
      </c>
      <c r="E5925" s="140">
        <v>12.93</v>
      </c>
      <c r="F5925" s="142" t="s">
        <v>5502</v>
      </c>
      <c r="G5925" s="138"/>
    </row>
    <row r="5926" ht="15.75" customHeight="1" spans="1:7">
      <c r="A5926" s="140">
        <v>92134</v>
      </c>
      <c r="B5926" s="141" t="s">
        <v>6530</v>
      </c>
      <c r="C5926" s="141" t="s">
        <v>224</v>
      </c>
      <c r="D5926" s="141" t="s">
        <v>5853</v>
      </c>
      <c r="E5926" s="140">
        <v>3.98</v>
      </c>
      <c r="F5926" s="142" t="s">
        <v>5502</v>
      </c>
      <c r="G5926" s="138"/>
    </row>
    <row r="5927" ht="15.75" customHeight="1" spans="1:7">
      <c r="A5927" s="140">
        <v>92135</v>
      </c>
      <c r="B5927" s="141" t="s">
        <v>6531</v>
      </c>
      <c r="C5927" s="141" t="s">
        <v>224</v>
      </c>
      <c r="D5927" s="141" t="s">
        <v>5853</v>
      </c>
      <c r="E5927" s="140">
        <v>1.61</v>
      </c>
      <c r="F5927" s="142" t="s">
        <v>5502</v>
      </c>
      <c r="G5927" s="138"/>
    </row>
    <row r="5928" ht="15.75" customHeight="1" spans="1:7">
      <c r="A5928" s="140">
        <v>92136</v>
      </c>
      <c r="B5928" s="141" t="s">
        <v>6532</v>
      </c>
      <c r="C5928" s="141" t="s">
        <v>224</v>
      </c>
      <c r="D5928" s="141" t="s">
        <v>5853</v>
      </c>
      <c r="E5928" s="140">
        <v>16.16</v>
      </c>
      <c r="F5928" s="142" t="s">
        <v>5502</v>
      </c>
      <c r="G5928" s="138"/>
    </row>
    <row r="5929" ht="15.75" customHeight="1" spans="1:7">
      <c r="A5929" s="140">
        <v>92137</v>
      </c>
      <c r="B5929" s="141" t="s">
        <v>6533</v>
      </c>
      <c r="C5929" s="141" t="s">
        <v>224</v>
      </c>
      <c r="D5929" s="141" t="s">
        <v>5853</v>
      </c>
      <c r="E5929" s="140">
        <v>34.92</v>
      </c>
      <c r="F5929" s="142" t="s">
        <v>5502</v>
      </c>
      <c r="G5929" s="138"/>
    </row>
    <row r="5930" ht="15.75" customHeight="1" spans="1:7">
      <c r="A5930" s="140">
        <v>92140</v>
      </c>
      <c r="B5930" s="141" t="s">
        <v>6534</v>
      </c>
      <c r="C5930" s="141" t="s">
        <v>224</v>
      </c>
      <c r="D5930" s="141" t="s">
        <v>5501</v>
      </c>
      <c r="E5930" s="140">
        <v>4.73</v>
      </c>
      <c r="F5930" s="142" t="s">
        <v>5502</v>
      </c>
      <c r="G5930" s="138"/>
    </row>
    <row r="5931" ht="15.75" customHeight="1" spans="1:7">
      <c r="A5931" s="140">
        <v>92141</v>
      </c>
      <c r="B5931" s="141" t="s">
        <v>6535</v>
      </c>
      <c r="C5931" s="141" t="s">
        <v>224</v>
      </c>
      <c r="D5931" s="141" t="s">
        <v>5501</v>
      </c>
      <c r="E5931" s="140">
        <v>1.46</v>
      </c>
      <c r="F5931" s="142" t="s">
        <v>5502</v>
      </c>
      <c r="G5931" s="138"/>
    </row>
    <row r="5932" ht="15.75" customHeight="1" spans="1:7">
      <c r="A5932" s="140">
        <v>92142</v>
      </c>
      <c r="B5932" s="141" t="s">
        <v>6536</v>
      </c>
      <c r="C5932" s="141" t="s">
        <v>224</v>
      </c>
      <c r="D5932" s="141" t="s">
        <v>5501</v>
      </c>
      <c r="E5932" s="140">
        <v>0.59</v>
      </c>
      <c r="F5932" s="142" t="s">
        <v>5502</v>
      </c>
      <c r="G5932" s="138"/>
    </row>
    <row r="5933" ht="15.75" customHeight="1" spans="1:7">
      <c r="A5933" s="140">
        <v>92143</v>
      </c>
      <c r="B5933" s="141" t="s">
        <v>6537</v>
      </c>
      <c r="C5933" s="141" t="s">
        <v>224</v>
      </c>
      <c r="D5933" s="141" t="s">
        <v>5501</v>
      </c>
      <c r="E5933" s="140">
        <v>5.92</v>
      </c>
      <c r="F5933" s="142" t="s">
        <v>5502</v>
      </c>
      <c r="G5933" s="138"/>
    </row>
    <row r="5934" ht="15.75" customHeight="1" spans="1:7">
      <c r="A5934" s="140">
        <v>92144</v>
      </c>
      <c r="B5934" s="141" t="s">
        <v>6538</v>
      </c>
      <c r="C5934" s="141" t="s">
        <v>224</v>
      </c>
      <c r="D5934" s="141" t="s">
        <v>5853</v>
      </c>
      <c r="E5934" s="140">
        <v>37.99</v>
      </c>
      <c r="F5934" s="142" t="s">
        <v>5502</v>
      </c>
      <c r="G5934" s="138"/>
    </row>
    <row r="5935" ht="15.75" customHeight="1" spans="1:7">
      <c r="A5935" s="140">
        <v>92237</v>
      </c>
      <c r="B5935" s="141" t="s">
        <v>6539</v>
      </c>
      <c r="C5935" s="141" t="s">
        <v>224</v>
      </c>
      <c r="D5935" s="141" t="s">
        <v>5686</v>
      </c>
      <c r="E5935" s="140">
        <v>28.37</v>
      </c>
      <c r="F5935" s="142" t="s">
        <v>5502</v>
      </c>
      <c r="G5935" s="138"/>
    </row>
    <row r="5936" ht="15.75" customHeight="1" spans="1:7">
      <c r="A5936" s="140">
        <v>92238</v>
      </c>
      <c r="B5936" s="141" t="s">
        <v>6540</v>
      </c>
      <c r="C5936" s="141" t="s">
        <v>224</v>
      </c>
      <c r="D5936" s="141" t="s">
        <v>5686</v>
      </c>
      <c r="E5936" s="140">
        <v>11.41</v>
      </c>
      <c r="F5936" s="142" t="s">
        <v>5502</v>
      </c>
      <c r="G5936" s="138"/>
    </row>
    <row r="5937" ht="15.75" customHeight="1" spans="1:7">
      <c r="A5937" s="140">
        <v>92239</v>
      </c>
      <c r="B5937" s="141" t="s">
        <v>6541</v>
      </c>
      <c r="C5937" s="141" t="s">
        <v>224</v>
      </c>
      <c r="D5937" s="141" t="s">
        <v>5686</v>
      </c>
      <c r="E5937" s="140">
        <v>4.61</v>
      </c>
      <c r="F5937" s="142" t="s">
        <v>5502</v>
      </c>
      <c r="G5937" s="138"/>
    </row>
    <row r="5938" ht="15.75" customHeight="1" spans="1:7">
      <c r="A5938" s="140">
        <v>92240</v>
      </c>
      <c r="B5938" s="141" t="s">
        <v>6542</v>
      </c>
      <c r="C5938" s="141" t="s">
        <v>224</v>
      </c>
      <c r="D5938" s="141" t="s">
        <v>5686</v>
      </c>
      <c r="E5938" s="140">
        <v>50.87</v>
      </c>
      <c r="F5938" s="142" t="s">
        <v>5502</v>
      </c>
      <c r="G5938" s="138"/>
    </row>
    <row r="5939" ht="15.75" customHeight="1" spans="1:7">
      <c r="A5939" s="140">
        <v>92241</v>
      </c>
      <c r="B5939" s="141" t="s">
        <v>6543</v>
      </c>
      <c r="C5939" s="141" t="s">
        <v>224</v>
      </c>
      <c r="D5939" s="141" t="s">
        <v>5853</v>
      </c>
      <c r="E5939" s="140">
        <v>273.66</v>
      </c>
      <c r="F5939" s="142" t="s">
        <v>5502</v>
      </c>
      <c r="G5939" s="138"/>
    </row>
    <row r="5940" ht="15.75" customHeight="1" spans="1:7">
      <c r="A5940" s="140">
        <v>92712</v>
      </c>
      <c r="B5940" s="141" t="s">
        <v>6544</v>
      </c>
      <c r="C5940" s="141" t="s">
        <v>224</v>
      </c>
      <c r="D5940" s="141" t="s">
        <v>5501</v>
      </c>
      <c r="E5940" s="140">
        <v>0.12</v>
      </c>
      <c r="F5940" s="142" t="s">
        <v>5502</v>
      </c>
      <c r="G5940" s="138"/>
    </row>
    <row r="5941" ht="15.75" customHeight="1" spans="1:7">
      <c r="A5941" s="140">
        <v>92713</v>
      </c>
      <c r="B5941" s="141" t="s">
        <v>6545</v>
      </c>
      <c r="C5941" s="141" t="s">
        <v>224</v>
      </c>
      <c r="D5941" s="141" t="s">
        <v>5501</v>
      </c>
      <c r="E5941" s="140">
        <v>0.03</v>
      </c>
      <c r="F5941" s="142" t="s">
        <v>5502</v>
      </c>
      <c r="G5941" s="138"/>
    </row>
    <row r="5942" ht="15.75" customHeight="1" spans="1:7">
      <c r="A5942" s="140">
        <v>92714</v>
      </c>
      <c r="B5942" s="141" t="s">
        <v>6546</v>
      </c>
      <c r="C5942" s="141" t="s">
        <v>224</v>
      </c>
      <c r="D5942" s="141" t="s">
        <v>5501</v>
      </c>
      <c r="E5942" s="140">
        <v>0.16</v>
      </c>
      <c r="F5942" s="142" t="s">
        <v>5502</v>
      </c>
      <c r="G5942" s="138"/>
    </row>
    <row r="5943" ht="15.75" customHeight="1" spans="1:7">
      <c r="A5943" s="140">
        <v>92715</v>
      </c>
      <c r="B5943" s="141" t="s">
        <v>6547</v>
      </c>
      <c r="C5943" s="141" t="s">
        <v>224</v>
      </c>
      <c r="D5943" s="141" t="s">
        <v>5686</v>
      </c>
      <c r="E5943" s="140">
        <v>90.73</v>
      </c>
      <c r="F5943" s="142" t="s">
        <v>5502</v>
      </c>
      <c r="G5943" s="138"/>
    </row>
    <row r="5944" ht="15.75" customHeight="1" spans="1:7">
      <c r="A5944" s="140">
        <v>92956</v>
      </c>
      <c r="B5944" s="141" t="s">
        <v>6548</v>
      </c>
      <c r="C5944" s="141" t="s">
        <v>224</v>
      </c>
      <c r="D5944" s="141" t="s">
        <v>5686</v>
      </c>
      <c r="E5944" s="140">
        <v>4.3</v>
      </c>
      <c r="F5944" s="142" t="s">
        <v>5502</v>
      </c>
      <c r="G5944" s="138"/>
    </row>
    <row r="5945" ht="15.75" customHeight="1" spans="1:7">
      <c r="A5945" s="140">
        <v>92957</v>
      </c>
      <c r="B5945" s="141" t="s">
        <v>6549</v>
      </c>
      <c r="C5945" s="141" t="s">
        <v>224</v>
      </c>
      <c r="D5945" s="141" t="s">
        <v>5686</v>
      </c>
      <c r="E5945" s="140">
        <v>0.99</v>
      </c>
      <c r="F5945" s="142" t="s">
        <v>5502</v>
      </c>
      <c r="G5945" s="138"/>
    </row>
    <row r="5946" ht="15.75" customHeight="1" spans="1:7">
      <c r="A5946" s="140">
        <v>92958</v>
      </c>
      <c r="B5946" s="141" t="s">
        <v>6550</v>
      </c>
      <c r="C5946" s="141" t="s">
        <v>224</v>
      </c>
      <c r="D5946" s="141" t="s">
        <v>5686</v>
      </c>
      <c r="E5946" s="140">
        <v>4.71</v>
      </c>
      <c r="F5946" s="142" t="s">
        <v>5502</v>
      </c>
      <c r="G5946" s="138"/>
    </row>
    <row r="5947" ht="15.75" customHeight="1" spans="1:7">
      <c r="A5947" s="140">
        <v>92959</v>
      </c>
      <c r="B5947" s="141" t="s">
        <v>6551</v>
      </c>
      <c r="C5947" s="141" t="s">
        <v>224</v>
      </c>
      <c r="D5947" s="141" t="s">
        <v>5853</v>
      </c>
      <c r="E5947" s="140">
        <v>9.19</v>
      </c>
      <c r="F5947" s="142" t="s">
        <v>5502</v>
      </c>
      <c r="G5947" s="138"/>
    </row>
    <row r="5948" ht="15.75" customHeight="1" spans="1:7">
      <c r="A5948" s="140">
        <v>92963</v>
      </c>
      <c r="B5948" s="141" t="s">
        <v>6552</v>
      </c>
      <c r="C5948" s="141" t="s">
        <v>224</v>
      </c>
      <c r="D5948" s="141" t="s">
        <v>5501</v>
      </c>
      <c r="E5948" s="140">
        <v>1.41</v>
      </c>
      <c r="F5948" s="142" t="s">
        <v>5502</v>
      </c>
      <c r="G5948" s="138"/>
    </row>
    <row r="5949" ht="15.75" customHeight="1" spans="1:7">
      <c r="A5949" s="140">
        <v>92964</v>
      </c>
      <c r="B5949" s="141" t="s">
        <v>6553</v>
      </c>
      <c r="C5949" s="141" t="s">
        <v>224</v>
      </c>
      <c r="D5949" s="141" t="s">
        <v>5501</v>
      </c>
      <c r="E5949" s="140">
        <v>0.32</v>
      </c>
      <c r="F5949" s="142" t="s">
        <v>5502</v>
      </c>
      <c r="G5949" s="138"/>
    </row>
    <row r="5950" ht="15.75" customHeight="1" spans="1:7">
      <c r="A5950" s="140">
        <v>92965</v>
      </c>
      <c r="B5950" s="141" t="s">
        <v>6554</v>
      </c>
      <c r="C5950" s="141" t="s">
        <v>224</v>
      </c>
      <c r="D5950" s="141" t="s">
        <v>5501</v>
      </c>
      <c r="E5950" s="140">
        <v>1.76</v>
      </c>
      <c r="F5950" s="142" t="s">
        <v>5502</v>
      </c>
      <c r="G5950" s="138"/>
    </row>
    <row r="5951" ht="15.75" customHeight="1" spans="1:7">
      <c r="A5951" s="140">
        <v>93220</v>
      </c>
      <c r="B5951" s="141" t="s">
        <v>6555</v>
      </c>
      <c r="C5951" s="141" t="s">
        <v>224</v>
      </c>
      <c r="D5951" s="141" t="s">
        <v>5501</v>
      </c>
      <c r="E5951" s="140">
        <v>340.66</v>
      </c>
      <c r="F5951" s="142" t="s">
        <v>5502</v>
      </c>
      <c r="G5951" s="138"/>
    </row>
    <row r="5952" ht="15.75" customHeight="1" spans="1:7">
      <c r="A5952" s="140">
        <v>93221</v>
      </c>
      <c r="B5952" s="141" t="s">
        <v>6556</v>
      </c>
      <c r="C5952" s="141" t="s">
        <v>224</v>
      </c>
      <c r="D5952" s="141" t="s">
        <v>5501</v>
      </c>
      <c r="E5952" s="140">
        <v>91.39</v>
      </c>
      <c r="F5952" s="142" t="s">
        <v>5502</v>
      </c>
      <c r="G5952" s="138"/>
    </row>
    <row r="5953" ht="15.75" customHeight="1" spans="1:7">
      <c r="A5953" s="140">
        <v>93222</v>
      </c>
      <c r="B5953" s="141" t="s">
        <v>6557</v>
      </c>
      <c r="C5953" s="141" t="s">
        <v>224</v>
      </c>
      <c r="D5953" s="141" t="s">
        <v>5501</v>
      </c>
      <c r="E5953" s="140">
        <v>426.3</v>
      </c>
      <c r="F5953" s="142" t="s">
        <v>5502</v>
      </c>
      <c r="G5953" s="138"/>
    </row>
    <row r="5954" ht="15.75" customHeight="1" spans="1:7">
      <c r="A5954" s="140">
        <v>93223</v>
      </c>
      <c r="B5954" s="141" t="s">
        <v>6558</v>
      </c>
      <c r="C5954" s="141" t="s">
        <v>224</v>
      </c>
      <c r="D5954" s="141" t="s">
        <v>5853</v>
      </c>
      <c r="E5954" s="140">
        <v>154.83</v>
      </c>
      <c r="F5954" s="142" t="s">
        <v>5502</v>
      </c>
      <c r="G5954" s="138"/>
    </row>
    <row r="5955" ht="15.75" customHeight="1" spans="1:7">
      <c r="A5955" s="140">
        <v>93229</v>
      </c>
      <c r="B5955" s="141" t="s">
        <v>6559</v>
      </c>
      <c r="C5955" s="141" t="s">
        <v>224</v>
      </c>
      <c r="D5955" s="141" t="s">
        <v>5501</v>
      </c>
      <c r="E5955" s="140">
        <v>0.46</v>
      </c>
      <c r="F5955" s="142" t="s">
        <v>5502</v>
      </c>
      <c r="G5955" s="138"/>
    </row>
    <row r="5956" ht="15.75" customHeight="1" spans="1:7">
      <c r="A5956" s="140">
        <v>93230</v>
      </c>
      <c r="B5956" s="141" t="s">
        <v>6560</v>
      </c>
      <c r="C5956" s="141" t="s">
        <v>224</v>
      </c>
      <c r="D5956" s="141" t="s">
        <v>5501</v>
      </c>
      <c r="E5956" s="140">
        <v>0.1</v>
      </c>
      <c r="F5956" s="142" t="s">
        <v>5502</v>
      </c>
      <c r="G5956" s="138"/>
    </row>
    <row r="5957" ht="15.75" customHeight="1" spans="1:7">
      <c r="A5957" s="140">
        <v>93231</v>
      </c>
      <c r="B5957" s="141" t="s">
        <v>6561</v>
      </c>
      <c r="C5957" s="141" t="s">
        <v>224</v>
      </c>
      <c r="D5957" s="141" t="s">
        <v>5501</v>
      </c>
      <c r="E5957" s="140">
        <v>0.58</v>
      </c>
      <c r="F5957" s="142" t="s">
        <v>5502</v>
      </c>
      <c r="G5957" s="138"/>
    </row>
    <row r="5958" ht="15.75" customHeight="1" spans="1:7">
      <c r="A5958" s="140">
        <v>93232</v>
      </c>
      <c r="B5958" s="141" t="s">
        <v>6562</v>
      </c>
      <c r="C5958" s="141" t="s">
        <v>224</v>
      </c>
      <c r="D5958" s="141" t="s">
        <v>5853</v>
      </c>
      <c r="E5958" s="140">
        <v>4.37</v>
      </c>
      <c r="F5958" s="142" t="s">
        <v>5502</v>
      </c>
      <c r="G5958" s="138"/>
    </row>
    <row r="5959" ht="15.75" customHeight="1" spans="1:7">
      <c r="A5959" s="140">
        <v>93235</v>
      </c>
      <c r="B5959" s="141" t="s">
        <v>6563</v>
      </c>
      <c r="C5959" s="141" t="s">
        <v>224</v>
      </c>
      <c r="D5959" s="141" t="s">
        <v>5501</v>
      </c>
      <c r="E5959" s="140">
        <v>2.5</v>
      </c>
      <c r="F5959" s="142" t="s">
        <v>5502</v>
      </c>
      <c r="G5959" s="138"/>
    </row>
    <row r="5960" ht="15.75" customHeight="1" spans="1:7">
      <c r="A5960" s="140">
        <v>93238</v>
      </c>
      <c r="B5960" s="141" t="s">
        <v>6564</v>
      </c>
      <c r="C5960" s="141" t="s">
        <v>224</v>
      </c>
      <c r="D5960" s="141" t="s">
        <v>5686</v>
      </c>
      <c r="E5960" s="140">
        <v>2.66</v>
      </c>
      <c r="F5960" s="142" t="s">
        <v>5502</v>
      </c>
      <c r="G5960" s="138"/>
    </row>
    <row r="5961" ht="15.75" customHeight="1" spans="1:7">
      <c r="A5961" s="140">
        <v>93239</v>
      </c>
      <c r="B5961" s="141" t="s">
        <v>6565</v>
      </c>
      <c r="C5961" s="141" t="s">
        <v>224</v>
      </c>
      <c r="D5961" s="141" t="s">
        <v>5686</v>
      </c>
      <c r="E5961" s="140">
        <v>12.06</v>
      </c>
      <c r="F5961" s="142" t="s">
        <v>5502</v>
      </c>
      <c r="G5961" s="138"/>
    </row>
    <row r="5962" ht="15.75" customHeight="1" spans="1:7">
      <c r="A5962" s="140">
        <v>93240</v>
      </c>
      <c r="B5962" s="141" t="s">
        <v>6566</v>
      </c>
      <c r="C5962" s="141" t="s">
        <v>224</v>
      </c>
      <c r="D5962" s="141" t="s">
        <v>5853</v>
      </c>
      <c r="E5962" s="140">
        <v>11.86</v>
      </c>
      <c r="F5962" s="142" t="s">
        <v>5502</v>
      </c>
      <c r="G5962" s="138"/>
    </row>
    <row r="5963" ht="15.75" customHeight="1" spans="1:7">
      <c r="A5963" s="140">
        <v>93267</v>
      </c>
      <c r="B5963" s="141" t="s">
        <v>6567</v>
      </c>
      <c r="C5963" s="141" t="s">
        <v>224</v>
      </c>
      <c r="D5963" s="141" t="s">
        <v>5686</v>
      </c>
      <c r="E5963" s="140">
        <v>28.78</v>
      </c>
      <c r="F5963" s="142" t="s">
        <v>5502</v>
      </c>
      <c r="G5963" s="138"/>
    </row>
    <row r="5964" ht="15.75" customHeight="1" spans="1:7">
      <c r="A5964" s="140">
        <v>93269</v>
      </c>
      <c r="B5964" s="141" t="s">
        <v>6568</v>
      </c>
      <c r="C5964" s="141" t="s">
        <v>224</v>
      </c>
      <c r="D5964" s="141" t="s">
        <v>5686</v>
      </c>
      <c r="E5964" s="140">
        <v>9.71</v>
      </c>
      <c r="F5964" s="142" t="s">
        <v>5502</v>
      </c>
      <c r="G5964" s="138"/>
    </row>
    <row r="5965" ht="15.75" customHeight="1" spans="1:7">
      <c r="A5965" s="140">
        <v>93270</v>
      </c>
      <c r="B5965" s="141" t="s">
        <v>6569</v>
      </c>
      <c r="C5965" s="141" t="s">
        <v>224</v>
      </c>
      <c r="D5965" s="141" t="s">
        <v>5686</v>
      </c>
      <c r="E5965" s="140">
        <v>28.78</v>
      </c>
      <c r="F5965" s="142" t="s">
        <v>5502</v>
      </c>
      <c r="G5965" s="138"/>
    </row>
    <row r="5966" ht="15.75" customHeight="1" spans="1:7">
      <c r="A5966" s="140">
        <v>93271</v>
      </c>
      <c r="B5966" s="141" t="s">
        <v>6570</v>
      </c>
      <c r="C5966" s="141" t="s">
        <v>224</v>
      </c>
      <c r="D5966" s="141" t="s">
        <v>5501</v>
      </c>
      <c r="E5966" s="140">
        <v>9.16</v>
      </c>
      <c r="F5966" s="142" t="s">
        <v>5502</v>
      </c>
      <c r="G5966" s="138"/>
    </row>
    <row r="5967" ht="15.75" customHeight="1" spans="1:7">
      <c r="A5967" s="140">
        <v>93277</v>
      </c>
      <c r="B5967" s="141" t="s">
        <v>6571</v>
      </c>
      <c r="C5967" s="141" t="s">
        <v>224</v>
      </c>
      <c r="D5967" s="141" t="s">
        <v>5501</v>
      </c>
      <c r="E5967" s="140">
        <v>0.39</v>
      </c>
      <c r="F5967" s="142" t="s">
        <v>5502</v>
      </c>
      <c r="G5967" s="138"/>
    </row>
    <row r="5968" ht="15.75" customHeight="1" spans="1:7">
      <c r="A5968" s="140">
        <v>93278</v>
      </c>
      <c r="B5968" s="141" t="s">
        <v>6572</v>
      </c>
      <c r="C5968" s="141" t="s">
        <v>224</v>
      </c>
      <c r="D5968" s="141" t="s">
        <v>5501</v>
      </c>
      <c r="E5968" s="140">
        <v>0.09</v>
      </c>
      <c r="F5968" s="142" t="s">
        <v>5502</v>
      </c>
      <c r="G5968" s="138"/>
    </row>
    <row r="5969" ht="15.75" customHeight="1" spans="1:7">
      <c r="A5969" s="140">
        <v>93279</v>
      </c>
      <c r="B5969" s="141" t="s">
        <v>6573</v>
      </c>
      <c r="C5969" s="141" t="s">
        <v>224</v>
      </c>
      <c r="D5969" s="141" t="s">
        <v>5501</v>
      </c>
      <c r="E5969" s="140">
        <v>0.36</v>
      </c>
      <c r="F5969" s="142" t="s">
        <v>5502</v>
      </c>
      <c r="G5969" s="138"/>
    </row>
    <row r="5970" ht="15.75" customHeight="1" spans="1:7">
      <c r="A5970" s="140">
        <v>93280</v>
      </c>
      <c r="B5970" s="141" t="s">
        <v>6574</v>
      </c>
      <c r="C5970" s="141" t="s">
        <v>224</v>
      </c>
      <c r="D5970" s="141" t="s">
        <v>5501</v>
      </c>
      <c r="E5970" s="140">
        <v>0.76</v>
      </c>
      <c r="F5970" s="142" t="s">
        <v>5502</v>
      </c>
      <c r="G5970" s="138"/>
    </row>
    <row r="5971" ht="15.75" customHeight="1" spans="1:7">
      <c r="A5971" s="140">
        <v>93283</v>
      </c>
      <c r="B5971" s="141" t="s">
        <v>6575</v>
      </c>
      <c r="C5971" s="141" t="s">
        <v>224</v>
      </c>
      <c r="D5971" s="141" t="s">
        <v>5686</v>
      </c>
      <c r="E5971" s="140">
        <v>96.78</v>
      </c>
      <c r="F5971" s="142" t="s">
        <v>5502</v>
      </c>
      <c r="G5971" s="138"/>
    </row>
    <row r="5972" ht="15.75" customHeight="1" spans="1:7">
      <c r="A5972" s="140">
        <v>93284</v>
      </c>
      <c r="B5972" s="141" t="s">
        <v>6576</v>
      </c>
      <c r="C5972" s="141" t="s">
        <v>224</v>
      </c>
      <c r="D5972" s="141" t="s">
        <v>5686</v>
      </c>
      <c r="E5972" s="140">
        <v>34.11</v>
      </c>
      <c r="F5972" s="142" t="s">
        <v>5502</v>
      </c>
      <c r="G5972" s="138"/>
    </row>
    <row r="5973" ht="15.75" customHeight="1" spans="1:7">
      <c r="A5973" s="140">
        <v>93285</v>
      </c>
      <c r="B5973" s="141" t="s">
        <v>6577</v>
      </c>
      <c r="C5973" s="141" t="s">
        <v>224</v>
      </c>
      <c r="D5973" s="141" t="s">
        <v>5686</v>
      </c>
      <c r="E5973" s="140">
        <v>155.57</v>
      </c>
      <c r="F5973" s="142" t="s">
        <v>5502</v>
      </c>
      <c r="G5973" s="138"/>
    </row>
    <row r="5974" ht="15.75" customHeight="1" spans="1:7">
      <c r="A5974" s="140">
        <v>93286</v>
      </c>
      <c r="B5974" s="141" t="s">
        <v>6578</v>
      </c>
      <c r="C5974" s="141" t="s">
        <v>224</v>
      </c>
      <c r="D5974" s="141" t="s">
        <v>5501</v>
      </c>
      <c r="E5974" s="140">
        <v>12.74</v>
      </c>
      <c r="F5974" s="142" t="s">
        <v>5502</v>
      </c>
      <c r="G5974" s="138"/>
    </row>
    <row r="5975" ht="15.75" customHeight="1" spans="1:7">
      <c r="A5975" s="140">
        <v>93296</v>
      </c>
      <c r="B5975" s="141" t="s">
        <v>6579</v>
      </c>
      <c r="C5975" s="141" t="s">
        <v>224</v>
      </c>
      <c r="D5975" s="141" t="s">
        <v>5686</v>
      </c>
      <c r="E5975" s="140">
        <v>13.79</v>
      </c>
      <c r="F5975" s="142" t="s">
        <v>5502</v>
      </c>
      <c r="G5975" s="138"/>
    </row>
    <row r="5976" ht="15.75" customHeight="1" spans="1:7">
      <c r="A5976" s="140">
        <v>93397</v>
      </c>
      <c r="B5976" s="141" t="s">
        <v>6580</v>
      </c>
      <c r="C5976" s="141" t="s">
        <v>224</v>
      </c>
      <c r="D5976" s="141" t="s">
        <v>5686</v>
      </c>
      <c r="E5976" s="140">
        <v>26.29</v>
      </c>
      <c r="F5976" s="142" t="s">
        <v>5502</v>
      </c>
      <c r="G5976" s="138"/>
    </row>
    <row r="5977" ht="15.75" customHeight="1" spans="1:7">
      <c r="A5977" s="140">
        <v>93398</v>
      </c>
      <c r="B5977" s="141" t="s">
        <v>6581</v>
      </c>
      <c r="C5977" s="141" t="s">
        <v>224</v>
      </c>
      <c r="D5977" s="141" t="s">
        <v>5686</v>
      </c>
      <c r="E5977" s="140">
        <v>9.98</v>
      </c>
      <c r="F5977" s="142" t="s">
        <v>5502</v>
      </c>
      <c r="G5977" s="138"/>
    </row>
    <row r="5978" ht="15.75" customHeight="1" spans="1:7">
      <c r="A5978" s="140">
        <v>93399</v>
      </c>
      <c r="B5978" s="141" t="s">
        <v>6582</v>
      </c>
      <c r="C5978" s="141" t="s">
        <v>224</v>
      </c>
      <c r="D5978" s="141" t="s">
        <v>5686</v>
      </c>
      <c r="E5978" s="140">
        <v>4.03</v>
      </c>
      <c r="F5978" s="142" t="s">
        <v>5502</v>
      </c>
      <c r="G5978" s="138"/>
    </row>
    <row r="5979" ht="15.75" customHeight="1" spans="1:7">
      <c r="A5979" s="140">
        <v>93400</v>
      </c>
      <c r="B5979" s="141" t="s">
        <v>6583</v>
      </c>
      <c r="C5979" s="141" t="s">
        <v>224</v>
      </c>
      <c r="D5979" s="141" t="s">
        <v>5686</v>
      </c>
      <c r="E5979" s="140">
        <v>45.87</v>
      </c>
      <c r="F5979" s="142" t="s">
        <v>5502</v>
      </c>
      <c r="G5979" s="138"/>
    </row>
    <row r="5980" ht="15.75" customHeight="1" spans="1:7">
      <c r="A5980" s="140">
        <v>93401</v>
      </c>
      <c r="B5980" s="141" t="s">
        <v>6584</v>
      </c>
      <c r="C5980" s="141" t="s">
        <v>224</v>
      </c>
      <c r="D5980" s="141" t="s">
        <v>5853</v>
      </c>
      <c r="E5980" s="140">
        <v>156.72</v>
      </c>
      <c r="F5980" s="142" t="s">
        <v>5502</v>
      </c>
      <c r="G5980" s="138"/>
    </row>
    <row r="5981" ht="15.75" customHeight="1" spans="1:7">
      <c r="A5981" s="140">
        <v>93404</v>
      </c>
      <c r="B5981" s="141" t="s">
        <v>6585</v>
      </c>
      <c r="C5981" s="141" t="s">
        <v>224</v>
      </c>
      <c r="D5981" s="141" t="s">
        <v>5686</v>
      </c>
      <c r="E5981" s="140">
        <v>7.09</v>
      </c>
      <c r="F5981" s="142" t="s">
        <v>5502</v>
      </c>
      <c r="G5981" s="138"/>
    </row>
    <row r="5982" ht="15.75" customHeight="1" spans="1:7">
      <c r="A5982" s="140">
        <v>93405</v>
      </c>
      <c r="B5982" s="141" t="s">
        <v>6586</v>
      </c>
      <c r="C5982" s="141" t="s">
        <v>224</v>
      </c>
      <c r="D5982" s="141" t="s">
        <v>5686</v>
      </c>
      <c r="E5982" s="140">
        <v>1.93</v>
      </c>
      <c r="F5982" s="142" t="s">
        <v>5502</v>
      </c>
      <c r="G5982" s="138"/>
    </row>
    <row r="5983" ht="15.75" customHeight="1" spans="1:7">
      <c r="A5983" s="140">
        <v>93406</v>
      </c>
      <c r="B5983" s="141" t="s">
        <v>6587</v>
      </c>
      <c r="C5983" s="141" t="s">
        <v>224</v>
      </c>
      <c r="D5983" s="141" t="s">
        <v>5686</v>
      </c>
      <c r="E5983" s="140">
        <v>9.4</v>
      </c>
      <c r="F5983" s="142" t="s">
        <v>5502</v>
      </c>
      <c r="G5983" s="138"/>
    </row>
    <row r="5984" ht="15.75" customHeight="1" spans="1:7">
      <c r="A5984" s="140">
        <v>93407</v>
      </c>
      <c r="B5984" s="141" t="s">
        <v>6588</v>
      </c>
      <c r="C5984" s="141" t="s">
        <v>224</v>
      </c>
      <c r="D5984" s="141" t="s">
        <v>5853</v>
      </c>
      <c r="E5984" s="140">
        <v>46.74</v>
      </c>
      <c r="F5984" s="142" t="s">
        <v>5502</v>
      </c>
      <c r="G5984" s="138"/>
    </row>
    <row r="5985" ht="15.75" customHeight="1" spans="1:7">
      <c r="A5985" s="140">
        <v>93411</v>
      </c>
      <c r="B5985" s="141" t="s">
        <v>6589</v>
      </c>
      <c r="C5985" s="141" t="s">
        <v>224</v>
      </c>
      <c r="D5985" s="141" t="s">
        <v>5501</v>
      </c>
      <c r="E5985" s="140">
        <v>0.34</v>
      </c>
      <c r="F5985" s="142" t="s">
        <v>5502</v>
      </c>
      <c r="G5985" s="138"/>
    </row>
    <row r="5986" ht="15.75" customHeight="1" spans="1:7">
      <c r="A5986" s="140">
        <v>93412</v>
      </c>
      <c r="B5986" s="141" t="s">
        <v>6590</v>
      </c>
      <c r="C5986" s="141" t="s">
        <v>224</v>
      </c>
      <c r="D5986" s="141" t="s">
        <v>5501</v>
      </c>
      <c r="E5986" s="140">
        <v>0.12</v>
      </c>
      <c r="F5986" s="142" t="s">
        <v>5502</v>
      </c>
      <c r="G5986" s="138"/>
    </row>
    <row r="5987" ht="15.75" customHeight="1" spans="1:7">
      <c r="A5987" s="140">
        <v>93413</v>
      </c>
      <c r="B5987" s="141" t="s">
        <v>6591</v>
      </c>
      <c r="C5987" s="141" t="s">
        <v>224</v>
      </c>
      <c r="D5987" s="141" t="s">
        <v>5501</v>
      </c>
      <c r="E5987" s="140">
        <v>0.3</v>
      </c>
      <c r="F5987" s="142" t="s">
        <v>5502</v>
      </c>
      <c r="G5987" s="138"/>
    </row>
    <row r="5988" ht="15.75" customHeight="1" spans="1:7">
      <c r="A5988" s="140">
        <v>93414</v>
      </c>
      <c r="B5988" s="141" t="s">
        <v>6592</v>
      </c>
      <c r="C5988" s="141" t="s">
        <v>224</v>
      </c>
      <c r="D5988" s="141" t="s">
        <v>5853</v>
      </c>
      <c r="E5988" s="140">
        <v>14.14</v>
      </c>
      <c r="F5988" s="142" t="s">
        <v>5502</v>
      </c>
      <c r="G5988" s="138"/>
    </row>
    <row r="5989" ht="15.75" customHeight="1" spans="1:7">
      <c r="A5989" s="140">
        <v>93417</v>
      </c>
      <c r="B5989" s="141" t="s">
        <v>6593</v>
      </c>
      <c r="C5989" s="141" t="s">
        <v>224</v>
      </c>
      <c r="D5989" s="141" t="s">
        <v>5501</v>
      </c>
      <c r="E5989" s="140">
        <v>4.46</v>
      </c>
      <c r="F5989" s="142" t="s">
        <v>5502</v>
      </c>
      <c r="G5989" s="138"/>
    </row>
    <row r="5990" ht="15.75" customHeight="1" spans="1:7">
      <c r="A5990" s="140">
        <v>93418</v>
      </c>
      <c r="B5990" s="141" t="s">
        <v>6594</v>
      </c>
      <c r="C5990" s="141" t="s">
        <v>224</v>
      </c>
      <c r="D5990" s="141" t="s">
        <v>5501</v>
      </c>
      <c r="E5990" s="140">
        <v>1.57</v>
      </c>
      <c r="F5990" s="142" t="s">
        <v>5502</v>
      </c>
      <c r="G5990" s="138"/>
    </row>
    <row r="5991" ht="15.75" customHeight="1" spans="1:7">
      <c r="A5991" s="140">
        <v>93419</v>
      </c>
      <c r="B5991" s="141" t="s">
        <v>6595</v>
      </c>
      <c r="C5991" s="141" t="s">
        <v>224</v>
      </c>
      <c r="D5991" s="141" t="s">
        <v>5501</v>
      </c>
      <c r="E5991" s="140">
        <v>3.98</v>
      </c>
      <c r="F5991" s="142" t="s">
        <v>5502</v>
      </c>
      <c r="G5991" s="138"/>
    </row>
    <row r="5992" ht="15.75" customHeight="1" spans="1:7">
      <c r="A5992" s="140">
        <v>93420</v>
      </c>
      <c r="B5992" s="141" t="s">
        <v>6596</v>
      </c>
      <c r="C5992" s="141" t="s">
        <v>224</v>
      </c>
      <c r="D5992" s="141" t="s">
        <v>5853</v>
      </c>
      <c r="E5992" s="140">
        <v>66.47</v>
      </c>
      <c r="F5992" s="142" t="s">
        <v>5502</v>
      </c>
      <c r="G5992" s="138"/>
    </row>
    <row r="5993" ht="15.75" customHeight="1" spans="1:7">
      <c r="A5993" s="140">
        <v>93423</v>
      </c>
      <c r="B5993" s="141" t="s">
        <v>6597</v>
      </c>
      <c r="C5993" s="141" t="s">
        <v>224</v>
      </c>
      <c r="D5993" s="141" t="s">
        <v>5501</v>
      </c>
      <c r="E5993" s="140">
        <v>6.32</v>
      </c>
      <c r="F5993" s="142" t="s">
        <v>5502</v>
      </c>
      <c r="G5993" s="138"/>
    </row>
    <row r="5994" ht="15.75" customHeight="1" spans="1:7">
      <c r="A5994" s="140">
        <v>93424</v>
      </c>
      <c r="B5994" s="141" t="s">
        <v>6598</v>
      </c>
      <c r="C5994" s="141" t="s">
        <v>224</v>
      </c>
      <c r="D5994" s="141" t="s">
        <v>5501</v>
      </c>
      <c r="E5994" s="140">
        <v>2.22</v>
      </c>
      <c r="F5994" s="142" t="s">
        <v>5502</v>
      </c>
      <c r="G5994" s="138"/>
    </row>
    <row r="5995" ht="15.75" customHeight="1" spans="1:7">
      <c r="A5995" s="140">
        <v>93425</v>
      </c>
      <c r="B5995" s="141" t="s">
        <v>6599</v>
      </c>
      <c r="C5995" s="141" t="s">
        <v>224</v>
      </c>
      <c r="D5995" s="141" t="s">
        <v>5501</v>
      </c>
      <c r="E5995" s="140">
        <v>5.64</v>
      </c>
      <c r="F5995" s="142" t="s">
        <v>5502</v>
      </c>
      <c r="G5995" s="138"/>
    </row>
    <row r="5996" ht="15.75" customHeight="1" spans="1:7">
      <c r="A5996" s="140">
        <v>93426</v>
      </c>
      <c r="B5996" s="141" t="s">
        <v>6600</v>
      </c>
      <c r="C5996" s="141" t="s">
        <v>224</v>
      </c>
      <c r="D5996" s="141" t="s">
        <v>5853</v>
      </c>
      <c r="E5996" s="140">
        <v>158.86</v>
      </c>
      <c r="F5996" s="142" t="s">
        <v>5502</v>
      </c>
      <c r="G5996" s="138"/>
    </row>
    <row r="5997" ht="15.75" customHeight="1" spans="1:7">
      <c r="A5997" s="140">
        <v>93429</v>
      </c>
      <c r="B5997" s="141" t="s">
        <v>6601</v>
      </c>
      <c r="C5997" s="141" t="s">
        <v>224</v>
      </c>
      <c r="D5997" s="141" t="s">
        <v>5686</v>
      </c>
      <c r="E5997" s="140">
        <v>147.84</v>
      </c>
      <c r="F5997" s="142" t="s">
        <v>5502</v>
      </c>
      <c r="G5997" s="138"/>
    </row>
    <row r="5998" ht="15.75" customHeight="1" spans="1:7">
      <c r="A5998" s="140">
        <v>93430</v>
      </c>
      <c r="B5998" s="141" t="s">
        <v>6602</v>
      </c>
      <c r="C5998" s="141" t="s">
        <v>224</v>
      </c>
      <c r="D5998" s="141" t="s">
        <v>5686</v>
      </c>
      <c r="E5998" s="140">
        <v>46.71</v>
      </c>
      <c r="F5998" s="142" t="s">
        <v>5502</v>
      </c>
      <c r="G5998" s="138"/>
    </row>
    <row r="5999" ht="15.75" customHeight="1" spans="1:7">
      <c r="A5999" s="140">
        <v>93431</v>
      </c>
      <c r="B5999" s="141" t="s">
        <v>6603</v>
      </c>
      <c r="C5999" s="141" t="s">
        <v>224</v>
      </c>
      <c r="D5999" s="141" t="s">
        <v>5686</v>
      </c>
      <c r="E5999" s="140">
        <v>177.41</v>
      </c>
      <c r="F5999" s="142" t="s">
        <v>5502</v>
      </c>
      <c r="G5999" s="138"/>
    </row>
    <row r="6000" ht="15.75" customHeight="1" spans="1:7">
      <c r="A6000" s="140">
        <v>93432</v>
      </c>
      <c r="B6000" s="141" t="s">
        <v>6604</v>
      </c>
      <c r="C6000" s="141" t="s">
        <v>224</v>
      </c>
      <c r="D6000" s="141" t="s">
        <v>5853</v>
      </c>
      <c r="E6000" s="140">
        <v>2134.8</v>
      </c>
      <c r="F6000" s="142" t="s">
        <v>5502</v>
      </c>
      <c r="G6000" s="138"/>
    </row>
    <row r="6001" ht="15.75" customHeight="1" spans="1:7">
      <c r="A6001" s="140">
        <v>93435</v>
      </c>
      <c r="B6001" s="141" t="s">
        <v>6605</v>
      </c>
      <c r="C6001" s="141" t="s">
        <v>224</v>
      </c>
      <c r="D6001" s="141" t="s">
        <v>5686</v>
      </c>
      <c r="E6001" s="140">
        <v>9.33</v>
      </c>
      <c r="F6001" s="142" t="s">
        <v>5502</v>
      </c>
      <c r="G6001" s="138"/>
    </row>
    <row r="6002" ht="15.75" customHeight="1" spans="1:7">
      <c r="A6002" s="140">
        <v>93436</v>
      </c>
      <c r="B6002" s="141" t="s">
        <v>6606</v>
      </c>
      <c r="C6002" s="141" t="s">
        <v>224</v>
      </c>
      <c r="D6002" s="141" t="s">
        <v>5686</v>
      </c>
      <c r="E6002" s="140">
        <v>2.63</v>
      </c>
      <c r="F6002" s="142" t="s">
        <v>5502</v>
      </c>
      <c r="G6002" s="138"/>
    </row>
    <row r="6003" ht="15.75" customHeight="1" spans="1:7">
      <c r="A6003" s="140">
        <v>93437</v>
      </c>
      <c r="B6003" s="141" t="s">
        <v>6607</v>
      </c>
      <c r="C6003" s="141" t="s">
        <v>224</v>
      </c>
      <c r="D6003" s="141" t="s">
        <v>5686</v>
      </c>
      <c r="E6003" s="140">
        <v>9.33</v>
      </c>
      <c r="F6003" s="142" t="s">
        <v>5502</v>
      </c>
      <c r="G6003" s="138"/>
    </row>
    <row r="6004" ht="15.75" customHeight="1" spans="1:7">
      <c r="A6004" s="140">
        <v>93438</v>
      </c>
      <c r="B6004" s="141" t="s">
        <v>6608</v>
      </c>
      <c r="C6004" s="141" t="s">
        <v>224</v>
      </c>
      <c r="D6004" s="141" t="s">
        <v>5853</v>
      </c>
      <c r="E6004" s="140">
        <v>111.3</v>
      </c>
      <c r="F6004" s="142" t="s">
        <v>5502</v>
      </c>
      <c r="G6004" s="138"/>
    </row>
    <row r="6005" ht="15.75" customHeight="1" spans="1:7">
      <c r="A6005" s="140">
        <v>95114</v>
      </c>
      <c r="B6005" s="141" t="s">
        <v>6609</v>
      </c>
      <c r="C6005" s="141" t="s">
        <v>224</v>
      </c>
      <c r="D6005" s="141" t="s">
        <v>5501</v>
      </c>
      <c r="E6005" s="140">
        <v>1.37</v>
      </c>
      <c r="F6005" s="142" t="s">
        <v>5502</v>
      </c>
      <c r="G6005" s="138"/>
    </row>
    <row r="6006" ht="15.75" customHeight="1" spans="1:7">
      <c r="A6006" s="140">
        <v>95115</v>
      </c>
      <c r="B6006" s="141" t="s">
        <v>6610</v>
      </c>
      <c r="C6006" s="141" t="s">
        <v>224</v>
      </c>
      <c r="D6006" s="141" t="s">
        <v>5501</v>
      </c>
      <c r="E6006" s="140">
        <v>0.31</v>
      </c>
      <c r="F6006" s="142" t="s">
        <v>5502</v>
      </c>
      <c r="G6006" s="138"/>
    </row>
    <row r="6007" ht="15.75" customHeight="1" spans="1:7">
      <c r="A6007" s="140">
        <v>95116</v>
      </c>
      <c r="B6007" s="141" t="s">
        <v>6611</v>
      </c>
      <c r="C6007" s="141" t="s">
        <v>224</v>
      </c>
      <c r="D6007" s="141" t="s">
        <v>5686</v>
      </c>
      <c r="E6007" s="140">
        <v>32.55</v>
      </c>
      <c r="F6007" s="142" t="s">
        <v>5502</v>
      </c>
      <c r="G6007" s="138"/>
    </row>
    <row r="6008" ht="15.75" customHeight="1" spans="1:7">
      <c r="A6008" s="140">
        <v>95117</v>
      </c>
      <c r="B6008" s="141" t="s">
        <v>6612</v>
      </c>
      <c r="C6008" s="141" t="s">
        <v>224</v>
      </c>
      <c r="D6008" s="141" t="s">
        <v>5686</v>
      </c>
      <c r="E6008" s="140">
        <v>10.04</v>
      </c>
      <c r="F6008" s="142" t="s">
        <v>5502</v>
      </c>
      <c r="G6008" s="138"/>
    </row>
    <row r="6009" ht="15.75" customHeight="1" spans="1:7">
      <c r="A6009" s="140">
        <v>95118</v>
      </c>
      <c r="B6009" s="141" t="s">
        <v>6613</v>
      </c>
      <c r="C6009" s="141" t="s">
        <v>224</v>
      </c>
      <c r="D6009" s="141" t="s">
        <v>5686</v>
      </c>
      <c r="E6009" s="140">
        <v>69.7</v>
      </c>
      <c r="F6009" s="142" t="s">
        <v>5502</v>
      </c>
      <c r="G6009" s="138"/>
    </row>
    <row r="6010" ht="15.75" customHeight="1" spans="1:7">
      <c r="A6010" s="140">
        <v>95119</v>
      </c>
      <c r="B6010" s="141" t="s">
        <v>6614</v>
      </c>
      <c r="C6010" s="141" t="s">
        <v>224</v>
      </c>
      <c r="D6010" s="141" t="s">
        <v>5686</v>
      </c>
      <c r="E6010" s="140">
        <v>21.5</v>
      </c>
      <c r="F6010" s="142" t="s">
        <v>5502</v>
      </c>
      <c r="G6010" s="138"/>
    </row>
    <row r="6011" ht="15.75" customHeight="1" spans="1:7">
      <c r="A6011" s="140">
        <v>95120</v>
      </c>
      <c r="B6011" s="141" t="s">
        <v>6615</v>
      </c>
      <c r="C6011" s="141" t="s">
        <v>224</v>
      </c>
      <c r="D6011" s="141" t="s">
        <v>5501</v>
      </c>
      <c r="E6011" s="140">
        <v>62.47</v>
      </c>
      <c r="F6011" s="142" t="s">
        <v>5502</v>
      </c>
      <c r="G6011" s="138"/>
    </row>
    <row r="6012" ht="15.75" customHeight="1" spans="1:7">
      <c r="A6012" s="140">
        <v>95123</v>
      </c>
      <c r="B6012" s="141" t="s">
        <v>6616</v>
      </c>
      <c r="C6012" s="141" t="s">
        <v>224</v>
      </c>
      <c r="D6012" s="141" t="s">
        <v>5686</v>
      </c>
      <c r="E6012" s="140">
        <v>17.87</v>
      </c>
      <c r="F6012" s="142" t="s">
        <v>5502</v>
      </c>
      <c r="G6012" s="138"/>
    </row>
    <row r="6013" ht="15.75" customHeight="1" spans="1:7">
      <c r="A6013" s="140">
        <v>95124</v>
      </c>
      <c r="B6013" s="141" t="s">
        <v>6617</v>
      </c>
      <c r="C6013" s="141" t="s">
        <v>224</v>
      </c>
      <c r="D6013" s="141" t="s">
        <v>5686</v>
      </c>
      <c r="E6013" s="140">
        <v>5.51</v>
      </c>
      <c r="F6013" s="142" t="s">
        <v>5502</v>
      </c>
      <c r="G6013" s="138"/>
    </row>
    <row r="6014" ht="15.75" customHeight="1" spans="1:7">
      <c r="A6014" s="140">
        <v>95125</v>
      </c>
      <c r="B6014" s="141" t="s">
        <v>6618</v>
      </c>
      <c r="C6014" s="141" t="s">
        <v>224</v>
      </c>
      <c r="D6014" s="141" t="s">
        <v>5686</v>
      </c>
      <c r="E6014" s="140">
        <v>19.56</v>
      </c>
      <c r="F6014" s="142" t="s">
        <v>5502</v>
      </c>
      <c r="G6014" s="138"/>
    </row>
    <row r="6015" ht="15.75" customHeight="1" spans="1:7">
      <c r="A6015" s="140">
        <v>95126</v>
      </c>
      <c r="B6015" s="141" t="s">
        <v>6619</v>
      </c>
      <c r="C6015" s="141" t="s">
        <v>224</v>
      </c>
      <c r="D6015" s="141" t="s">
        <v>5853</v>
      </c>
      <c r="E6015" s="140">
        <v>145.93</v>
      </c>
      <c r="F6015" s="142" t="s">
        <v>5502</v>
      </c>
      <c r="G6015" s="138"/>
    </row>
    <row r="6016" ht="15.75" customHeight="1" spans="1:7">
      <c r="A6016" s="140">
        <v>95129</v>
      </c>
      <c r="B6016" s="141" t="s">
        <v>6620</v>
      </c>
      <c r="C6016" s="141" t="s">
        <v>224</v>
      </c>
      <c r="D6016" s="141" t="s">
        <v>5686</v>
      </c>
      <c r="E6016" s="140">
        <v>47.9</v>
      </c>
      <c r="F6016" s="142" t="s">
        <v>5502</v>
      </c>
      <c r="G6016" s="138"/>
    </row>
    <row r="6017" ht="15.75" customHeight="1" spans="1:7">
      <c r="A6017" s="140">
        <v>95130</v>
      </c>
      <c r="B6017" s="141" t="s">
        <v>6621</v>
      </c>
      <c r="C6017" s="141" t="s">
        <v>224</v>
      </c>
      <c r="D6017" s="141" t="s">
        <v>5686</v>
      </c>
      <c r="E6017" s="140">
        <v>17.36</v>
      </c>
      <c r="F6017" s="142" t="s">
        <v>5502</v>
      </c>
      <c r="G6017" s="138"/>
    </row>
    <row r="6018" ht="15.75" customHeight="1" spans="1:7">
      <c r="A6018" s="140">
        <v>95131</v>
      </c>
      <c r="B6018" s="141" t="s">
        <v>6622</v>
      </c>
      <c r="C6018" s="141" t="s">
        <v>224</v>
      </c>
      <c r="D6018" s="141" t="s">
        <v>5686</v>
      </c>
      <c r="E6018" s="140">
        <v>56.38</v>
      </c>
      <c r="F6018" s="142" t="s">
        <v>5502</v>
      </c>
      <c r="G6018" s="138"/>
    </row>
    <row r="6019" ht="15.75" customHeight="1" spans="1:7">
      <c r="A6019" s="140">
        <v>95132</v>
      </c>
      <c r="B6019" s="141" t="s">
        <v>6623</v>
      </c>
      <c r="C6019" s="141" t="s">
        <v>224</v>
      </c>
      <c r="D6019" s="141" t="s">
        <v>5853</v>
      </c>
      <c r="E6019" s="140">
        <v>31.96</v>
      </c>
      <c r="F6019" s="142" t="s">
        <v>5502</v>
      </c>
      <c r="G6019" s="138"/>
    </row>
    <row r="6020" ht="15.75" customHeight="1" spans="1:7">
      <c r="A6020" s="140">
        <v>95136</v>
      </c>
      <c r="B6020" s="141" t="s">
        <v>6624</v>
      </c>
      <c r="C6020" s="141" t="s">
        <v>224</v>
      </c>
      <c r="D6020" s="141" t="s">
        <v>5853</v>
      </c>
      <c r="E6020" s="140">
        <v>0.04</v>
      </c>
      <c r="F6020" s="142" t="s">
        <v>5502</v>
      </c>
      <c r="G6020" s="138"/>
    </row>
    <row r="6021" ht="15.75" customHeight="1" spans="1:7">
      <c r="A6021" s="140">
        <v>95137</v>
      </c>
      <c r="B6021" s="141" t="s">
        <v>6625</v>
      </c>
      <c r="C6021" s="141" t="s">
        <v>224</v>
      </c>
      <c r="D6021" s="141" t="s">
        <v>5853</v>
      </c>
      <c r="E6021" s="140">
        <v>0.01</v>
      </c>
      <c r="F6021" s="142" t="s">
        <v>5502</v>
      </c>
      <c r="G6021" s="138"/>
    </row>
    <row r="6022" ht="15.75" customHeight="1" spans="1:7">
      <c r="A6022" s="140">
        <v>95138</v>
      </c>
      <c r="B6022" s="141" t="s">
        <v>6626</v>
      </c>
      <c r="C6022" s="141" t="s">
        <v>224</v>
      </c>
      <c r="D6022" s="141" t="s">
        <v>5853</v>
      </c>
      <c r="E6022" s="140">
        <v>0.03</v>
      </c>
      <c r="F6022" s="142" t="s">
        <v>5502</v>
      </c>
      <c r="G6022" s="138"/>
    </row>
    <row r="6023" ht="15.75" customHeight="1" spans="1:7">
      <c r="A6023" s="140">
        <v>95208</v>
      </c>
      <c r="B6023" s="141" t="s">
        <v>6627</v>
      </c>
      <c r="C6023" s="141" t="s">
        <v>224</v>
      </c>
      <c r="D6023" s="141" t="s">
        <v>5686</v>
      </c>
      <c r="E6023" s="140">
        <v>32.6</v>
      </c>
      <c r="F6023" s="142" t="s">
        <v>5502</v>
      </c>
      <c r="G6023" s="138"/>
    </row>
    <row r="6024" ht="15.75" customHeight="1" spans="1:7">
      <c r="A6024" s="140">
        <v>95209</v>
      </c>
      <c r="B6024" s="141" t="s">
        <v>6628</v>
      </c>
      <c r="C6024" s="141" t="s">
        <v>224</v>
      </c>
      <c r="D6024" s="141" t="s">
        <v>5686</v>
      </c>
      <c r="E6024" s="140">
        <v>12.06</v>
      </c>
      <c r="F6024" s="142" t="s">
        <v>5502</v>
      </c>
      <c r="G6024" s="138"/>
    </row>
    <row r="6025" ht="15.75" customHeight="1" spans="1:7">
      <c r="A6025" s="140">
        <v>95210</v>
      </c>
      <c r="B6025" s="141" t="s">
        <v>6629</v>
      </c>
      <c r="C6025" s="141" t="s">
        <v>224</v>
      </c>
      <c r="D6025" s="141" t="s">
        <v>5686</v>
      </c>
      <c r="E6025" s="140">
        <v>32.6</v>
      </c>
      <c r="F6025" s="142" t="s">
        <v>5502</v>
      </c>
      <c r="G6025" s="138"/>
    </row>
    <row r="6026" ht="15.75" customHeight="1" spans="1:7">
      <c r="A6026" s="140">
        <v>95211</v>
      </c>
      <c r="B6026" s="141" t="s">
        <v>6630</v>
      </c>
      <c r="C6026" s="141" t="s">
        <v>224</v>
      </c>
      <c r="D6026" s="141" t="s">
        <v>5501</v>
      </c>
      <c r="E6026" s="140">
        <v>9.16</v>
      </c>
      <c r="F6026" s="142" t="s">
        <v>5502</v>
      </c>
      <c r="G6026" s="138"/>
    </row>
    <row r="6027" ht="15.75" customHeight="1" spans="1:7">
      <c r="A6027" s="140">
        <v>95217</v>
      </c>
      <c r="B6027" s="141" t="s">
        <v>6631</v>
      </c>
      <c r="C6027" s="141" t="s">
        <v>224</v>
      </c>
      <c r="D6027" s="141" t="s">
        <v>5501</v>
      </c>
      <c r="E6027" s="140">
        <v>0.74</v>
      </c>
      <c r="F6027" s="142" t="s">
        <v>5502</v>
      </c>
      <c r="G6027" s="138"/>
    </row>
    <row r="6028" ht="15.75" customHeight="1" spans="1:7">
      <c r="A6028" s="140">
        <v>95255</v>
      </c>
      <c r="B6028" s="141" t="s">
        <v>6632</v>
      </c>
      <c r="C6028" s="141" t="s">
        <v>224</v>
      </c>
      <c r="D6028" s="141" t="s">
        <v>5501</v>
      </c>
      <c r="E6028" s="140">
        <v>1.21</v>
      </c>
      <c r="F6028" s="142" t="s">
        <v>5502</v>
      </c>
      <c r="G6028" s="138"/>
    </row>
    <row r="6029" ht="15.75" customHeight="1" spans="1:7">
      <c r="A6029" s="140">
        <v>95256</v>
      </c>
      <c r="B6029" s="141" t="s">
        <v>6633</v>
      </c>
      <c r="C6029" s="141" t="s">
        <v>224</v>
      </c>
      <c r="D6029" s="141" t="s">
        <v>5501</v>
      </c>
      <c r="E6029" s="140">
        <v>0.28</v>
      </c>
      <c r="F6029" s="142" t="s">
        <v>5502</v>
      </c>
      <c r="G6029" s="138"/>
    </row>
    <row r="6030" ht="15.75" customHeight="1" spans="1:7">
      <c r="A6030" s="140">
        <v>95257</v>
      </c>
      <c r="B6030" s="141" t="s">
        <v>6634</v>
      </c>
      <c r="C6030" s="141" t="s">
        <v>224</v>
      </c>
      <c r="D6030" s="141" t="s">
        <v>5501</v>
      </c>
      <c r="E6030" s="140">
        <v>1.52</v>
      </c>
      <c r="F6030" s="142" t="s">
        <v>5502</v>
      </c>
      <c r="G6030" s="138"/>
    </row>
    <row r="6031" ht="15.75" customHeight="1" spans="1:7">
      <c r="A6031" s="140">
        <v>95260</v>
      </c>
      <c r="B6031" s="141" t="s">
        <v>6635</v>
      </c>
      <c r="C6031" s="141" t="s">
        <v>224</v>
      </c>
      <c r="D6031" s="141" t="s">
        <v>5686</v>
      </c>
      <c r="E6031" s="140">
        <v>0.61</v>
      </c>
      <c r="F6031" s="142" t="s">
        <v>5502</v>
      </c>
      <c r="G6031" s="138"/>
    </row>
    <row r="6032" ht="15.75" customHeight="1" spans="1:7">
      <c r="A6032" s="140">
        <v>95261</v>
      </c>
      <c r="B6032" s="141" t="s">
        <v>6636</v>
      </c>
      <c r="C6032" s="141" t="s">
        <v>224</v>
      </c>
      <c r="D6032" s="141" t="s">
        <v>5686</v>
      </c>
      <c r="E6032" s="140">
        <v>0.16</v>
      </c>
      <c r="F6032" s="142" t="s">
        <v>5502</v>
      </c>
      <c r="G6032" s="138"/>
    </row>
    <row r="6033" ht="15.75" customHeight="1" spans="1:7">
      <c r="A6033" s="140">
        <v>95262</v>
      </c>
      <c r="B6033" s="141" t="s">
        <v>6637</v>
      </c>
      <c r="C6033" s="141" t="s">
        <v>224</v>
      </c>
      <c r="D6033" s="141" t="s">
        <v>5686</v>
      </c>
      <c r="E6033" s="140">
        <v>0.76</v>
      </c>
      <c r="F6033" s="142" t="s">
        <v>5502</v>
      </c>
      <c r="G6033" s="138"/>
    </row>
    <row r="6034" ht="15.75" customHeight="1" spans="1:7">
      <c r="A6034" s="140">
        <v>95263</v>
      </c>
      <c r="B6034" s="141" t="s">
        <v>6638</v>
      </c>
      <c r="C6034" s="141" t="s">
        <v>224</v>
      </c>
      <c r="D6034" s="141" t="s">
        <v>5853</v>
      </c>
      <c r="E6034" s="140">
        <v>4.43</v>
      </c>
      <c r="F6034" s="142" t="s">
        <v>5502</v>
      </c>
      <c r="G6034" s="138"/>
    </row>
    <row r="6035" ht="15.75" customHeight="1" spans="1:7">
      <c r="A6035" s="140">
        <v>95266</v>
      </c>
      <c r="B6035" s="141" t="s">
        <v>6639</v>
      </c>
      <c r="C6035" s="141" t="s">
        <v>224</v>
      </c>
      <c r="D6035" s="141" t="s">
        <v>5686</v>
      </c>
      <c r="E6035" s="140">
        <v>0.44</v>
      </c>
      <c r="F6035" s="142" t="s">
        <v>5502</v>
      </c>
      <c r="G6035" s="138"/>
    </row>
    <row r="6036" ht="15.75" customHeight="1" spans="1:7">
      <c r="A6036" s="140">
        <v>95267</v>
      </c>
      <c r="B6036" s="141" t="s">
        <v>6640</v>
      </c>
      <c r="C6036" s="141" t="s">
        <v>224</v>
      </c>
      <c r="D6036" s="141" t="s">
        <v>5686</v>
      </c>
      <c r="E6036" s="140">
        <v>0.09</v>
      </c>
      <c r="F6036" s="142" t="s">
        <v>5502</v>
      </c>
      <c r="G6036" s="138"/>
    </row>
    <row r="6037" ht="15.75" customHeight="1" spans="1:7">
      <c r="A6037" s="140">
        <v>95268</v>
      </c>
      <c r="B6037" s="141" t="s">
        <v>6641</v>
      </c>
      <c r="C6037" s="141" t="s">
        <v>224</v>
      </c>
      <c r="D6037" s="141" t="s">
        <v>5686</v>
      </c>
      <c r="E6037" s="140">
        <v>0.43</v>
      </c>
      <c r="F6037" s="142" t="s">
        <v>5502</v>
      </c>
      <c r="G6037" s="138"/>
    </row>
    <row r="6038" ht="15.75" customHeight="1" spans="1:7">
      <c r="A6038" s="140">
        <v>95269</v>
      </c>
      <c r="B6038" s="141" t="s">
        <v>6642</v>
      </c>
      <c r="C6038" s="141" t="s">
        <v>224</v>
      </c>
      <c r="D6038" s="141" t="s">
        <v>5853</v>
      </c>
      <c r="E6038" s="140">
        <v>8.17</v>
      </c>
      <c r="F6038" s="142" t="s">
        <v>5502</v>
      </c>
      <c r="G6038" s="138"/>
    </row>
    <row r="6039" ht="15.75" customHeight="1" spans="1:7">
      <c r="A6039" s="140">
        <v>95272</v>
      </c>
      <c r="B6039" s="141" t="s">
        <v>6643</v>
      </c>
      <c r="C6039" s="141" t="s">
        <v>224</v>
      </c>
      <c r="D6039" s="141" t="s">
        <v>5686</v>
      </c>
      <c r="E6039" s="140">
        <v>0.4</v>
      </c>
      <c r="F6039" s="142" t="s">
        <v>5502</v>
      </c>
      <c r="G6039" s="138"/>
    </row>
    <row r="6040" ht="15.75" customHeight="1" spans="1:7">
      <c r="A6040" s="140">
        <v>95273</v>
      </c>
      <c r="B6040" s="141" t="s">
        <v>6644</v>
      </c>
      <c r="C6040" s="141" t="s">
        <v>224</v>
      </c>
      <c r="D6040" s="141" t="s">
        <v>5686</v>
      </c>
      <c r="E6040" s="140">
        <v>0.1</v>
      </c>
      <c r="F6040" s="142" t="s">
        <v>5502</v>
      </c>
      <c r="G6040" s="138"/>
    </row>
    <row r="6041" ht="15.75" customHeight="1" spans="1:7">
      <c r="A6041" s="140">
        <v>95274</v>
      </c>
      <c r="B6041" s="141" t="s">
        <v>6645</v>
      </c>
      <c r="C6041" s="141" t="s">
        <v>224</v>
      </c>
      <c r="D6041" s="141" t="s">
        <v>5686</v>
      </c>
      <c r="E6041" s="140">
        <v>0.33</v>
      </c>
      <c r="F6041" s="142" t="s">
        <v>5502</v>
      </c>
      <c r="G6041" s="138"/>
    </row>
    <row r="6042" ht="15.75" customHeight="1" spans="1:7">
      <c r="A6042" s="140">
        <v>95275</v>
      </c>
      <c r="B6042" s="141" t="s">
        <v>6646</v>
      </c>
      <c r="C6042" s="141" t="s">
        <v>224</v>
      </c>
      <c r="D6042" s="141" t="s">
        <v>5501</v>
      </c>
      <c r="E6042" s="140">
        <v>2.48</v>
      </c>
      <c r="F6042" s="142" t="s">
        <v>5502</v>
      </c>
      <c r="G6042" s="138"/>
    </row>
    <row r="6043" ht="15.75" customHeight="1" spans="1:7">
      <c r="A6043" s="140">
        <v>95278</v>
      </c>
      <c r="B6043" s="141" t="s">
        <v>6647</v>
      </c>
      <c r="C6043" s="141" t="s">
        <v>224</v>
      </c>
      <c r="D6043" s="141" t="s">
        <v>5686</v>
      </c>
      <c r="E6043" s="140">
        <v>0.51</v>
      </c>
      <c r="F6043" s="142" t="s">
        <v>5502</v>
      </c>
      <c r="G6043" s="138"/>
    </row>
    <row r="6044" ht="15.75" customHeight="1" spans="1:7">
      <c r="A6044" s="140">
        <v>95279</v>
      </c>
      <c r="B6044" s="141" t="s">
        <v>6648</v>
      </c>
      <c r="C6044" s="141" t="s">
        <v>224</v>
      </c>
      <c r="D6044" s="141" t="s">
        <v>5686</v>
      </c>
      <c r="E6044" s="140">
        <v>0.1</v>
      </c>
      <c r="F6044" s="142" t="s">
        <v>5502</v>
      </c>
      <c r="G6044" s="138"/>
    </row>
    <row r="6045" ht="15.75" customHeight="1" spans="1:7">
      <c r="A6045" s="140">
        <v>95280</v>
      </c>
      <c r="B6045" s="141" t="s">
        <v>6649</v>
      </c>
      <c r="C6045" s="141" t="s">
        <v>224</v>
      </c>
      <c r="D6045" s="141" t="s">
        <v>5686</v>
      </c>
      <c r="E6045" s="140">
        <v>0.51</v>
      </c>
      <c r="F6045" s="142" t="s">
        <v>5502</v>
      </c>
      <c r="G6045" s="138"/>
    </row>
    <row r="6046" ht="15.75" customHeight="1" spans="1:7">
      <c r="A6046" s="140">
        <v>95281</v>
      </c>
      <c r="B6046" s="141" t="s">
        <v>6650</v>
      </c>
      <c r="C6046" s="141" t="s">
        <v>224</v>
      </c>
      <c r="D6046" s="141" t="s">
        <v>5853</v>
      </c>
      <c r="E6046" s="140">
        <v>8.15</v>
      </c>
      <c r="F6046" s="142" t="s">
        <v>5502</v>
      </c>
      <c r="G6046" s="138"/>
    </row>
    <row r="6047" ht="15.75" customHeight="1" spans="1:7">
      <c r="A6047" s="140">
        <v>95617</v>
      </c>
      <c r="B6047" s="141" t="s">
        <v>6651</v>
      </c>
      <c r="C6047" s="141" t="s">
        <v>224</v>
      </c>
      <c r="D6047" s="141" t="s">
        <v>5501</v>
      </c>
      <c r="E6047" s="140">
        <v>0.99</v>
      </c>
      <c r="F6047" s="142" t="s">
        <v>5502</v>
      </c>
      <c r="G6047" s="138"/>
    </row>
    <row r="6048" ht="15.75" customHeight="1" spans="1:7">
      <c r="A6048" s="140">
        <v>95618</v>
      </c>
      <c r="B6048" s="141" t="s">
        <v>6652</v>
      </c>
      <c r="C6048" s="141" t="s">
        <v>224</v>
      </c>
      <c r="D6048" s="141" t="s">
        <v>5501</v>
      </c>
      <c r="E6048" s="140">
        <v>0.23</v>
      </c>
      <c r="F6048" s="142" t="s">
        <v>5502</v>
      </c>
      <c r="G6048" s="138"/>
    </row>
    <row r="6049" ht="15.75" customHeight="1" spans="1:7">
      <c r="A6049" s="140">
        <v>95619</v>
      </c>
      <c r="B6049" s="141" t="s">
        <v>6653</v>
      </c>
      <c r="C6049" s="141" t="s">
        <v>224</v>
      </c>
      <c r="D6049" s="141" t="s">
        <v>5501</v>
      </c>
      <c r="E6049" s="140">
        <v>1.24</v>
      </c>
      <c r="F6049" s="142" t="s">
        <v>5502</v>
      </c>
      <c r="G6049" s="138"/>
    </row>
    <row r="6050" ht="15.75" customHeight="1" spans="1:7">
      <c r="A6050" s="140">
        <v>95627</v>
      </c>
      <c r="B6050" s="141" t="s">
        <v>6654</v>
      </c>
      <c r="C6050" s="141" t="s">
        <v>224</v>
      </c>
      <c r="D6050" s="141" t="s">
        <v>5686</v>
      </c>
      <c r="E6050" s="140">
        <v>49.22</v>
      </c>
      <c r="F6050" s="142" t="s">
        <v>5502</v>
      </c>
      <c r="G6050" s="138"/>
    </row>
    <row r="6051" ht="15.75" customHeight="1" spans="1:7">
      <c r="A6051" s="140">
        <v>95628</v>
      </c>
      <c r="B6051" s="141" t="s">
        <v>6655</v>
      </c>
      <c r="C6051" s="141" t="s">
        <v>224</v>
      </c>
      <c r="D6051" s="141" t="s">
        <v>5686</v>
      </c>
      <c r="E6051" s="140">
        <v>13.2</v>
      </c>
      <c r="F6051" s="142" t="s">
        <v>5502</v>
      </c>
      <c r="G6051" s="138"/>
    </row>
    <row r="6052" ht="15.75" customHeight="1" spans="1:7">
      <c r="A6052" s="140">
        <v>95629</v>
      </c>
      <c r="B6052" s="141" t="s">
        <v>6656</v>
      </c>
      <c r="C6052" s="141" t="s">
        <v>224</v>
      </c>
      <c r="D6052" s="141" t="s">
        <v>5686</v>
      </c>
      <c r="E6052" s="140">
        <v>61.6</v>
      </c>
      <c r="F6052" s="142" t="s">
        <v>5502</v>
      </c>
      <c r="G6052" s="138"/>
    </row>
    <row r="6053" ht="15.75" customHeight="1" spans="1:7">
      <c r="A6053" s="140">
        <v>95630</v>
      </c>
      <c r="B6053" s="141" t="s">
        <v>6657</v>
      </c>
      <c r="C6053" s="141" t="s">
        <v>224</v>
      </c>
      <c r="D6053" s="141" t="s">
        <v>5853</v>
      </c>
      <c r="E6053" s="140">
        <v>88.47</v>
      </c>
      <c r="F6053" s="142" t="s">
        <v>5502</v>
      </c>
      <c r="G6053" s="138"/>
    </row>
    <row r="6054" ht="15.75" customHeight="1" spans="1:7">
      <c r="A6054" s="140">
        <v>95698</v>
      </c>
      <c r="B6054" s="141" t="s">
        <v>6658</v>
      </c>
      <c r="C6054" s="141" t="s">
        <v>224</v>
      </c>
      <c r="D6054" s="141" t="s">
        <v>5501</v>
      </c>
      <c r="E6054" s="140">
        <v>4.05</v>
      </c>
      <c r="F6054" s="142" t="s">
        <v>5502</v>
      </c>
      <c r="G6054" s="138"/>
    </row>
    <row r="6055" ht="15.75" customHeight="1" spans="1:7">
      <c r="A6055" s="140">
        <v>95699</v>
      </c>
      <c r="B6055" s="141" t="s">
        <v>6659</v>
      </c>
      <c r="C6055" s="141" t="s">
        <v>224</v>
      </c>
      <c r="D6055" s="141" t="s">
        <v>5501</v>
      </c>
      <c r="E6055" s="140">
        <v>0.93</v>
      </c>
      <c r="F6055" s="142" t="s">
        <v>5502</v>
      </c>
      <c r="G6055" s="138"/>
    </row>
    <row r="6056" ht="15.75" customHeight="1" spans="1:7">
      <c r="A6056" s="140">
        <v>95700</v>
      </c>
      <c r="B6056" s="141" t="s">
        <v>6660</v>
      </c>
      <c r="C6056" s="141" t="s">
        <v>224</v>
      </c>
      <c r="D6056" s="141" t="s">
        <v>5501</v>
      </c>
      <c r="E6056" s="140">
        <v>5.06</v>
      </c>
      <c r="F6056" s="142" t="s">
        <v>5502</v>
      </c>
      <c r="G6056" s="138"/>
    </row>
    <row r="6057" ht="15.75" customHeight="1" spans="1:7">
      <c r="A6057" s="140">
        <v>95701</v>
      </c>
      <c r="B6057" s="141" t="s">
        <v>6661</v>
      </c>
      <c r="C6057" s="141" t="s">
        <v>224</v>
      </c>
      <c r="D6057" s="141" t="s">
        <v>5501</v>
      </c>
      <c r="E6057" s="140">
        <v>3.06</v>
      </c>
      <c r="F6057" s="142" t="s">
        <v>5502</v>
      </c>
      <c r="G6057" s="138"/>
    </row>
    <row r="6058" ht="15.75" customHeight="1" spans="1:7">
      <c r="A6058" s="140">
        <v>95704</v>
      </c>
      <c r="B6058" s="141" t="s">
        <v>6662</v>
      </c>
      <c r="C6058" s="141" t="s">
        <v>224</v>
      </c>
      <c r="D6058" s="141" t="s">
        <v>5501</v>
      </c>
      <c r="E6058" s="140">
        <v>45.75</v>
      </c>
      <c r="F6058" s="142" t="s">
        <v>5502</v>
      </c>
      <c r="G6058" s="138"/>
    </row>
    <row r="6059" ht="15.75" customHeight="1" spans="1:7">
      <c r="A6059" s="140">
        <v>95705</v>
      </c>
      <c r="B6059" s="141" t="s">
        <v>6663</v>
      </c>
      <c r="C6059" s="141" t="s">
        <v>224</v>
      </c>
      <c r="D6059" s="141" t="s">
        <v>5501</v>
      </c>
      <c r="E6059" s="140">
        <v>12.27</v>
      </c>
      <c r="F6059" s="142" t="s">
        <v>5502</v>
      </c>
      <c r="G6059" s="138"/>
    </row>
    <row r="6060" ht="15.75" customHeight="1" spans="1:7">
      <c r="A6060" s="140">
        <v>95706</v>
      </c>
      <c r="B6060" s="141" t="s">
        <v>6664</v>
      </c>
      <c r="C6060" s="141" t="s">
        <v>224</v>
      </c>
      <c r="D6060" s="141" t="s">
        <v>5501</v>
      </c>
      <c r="E6060" s="140">
        <v>57.25</v>
      </c>
      <c r="F6060" s="142" t="s">
        <v>5502</v>
      </c>
      <c r="G6060" s="138"/>
    </row>
    <row r="6061" ht="15.75" customHeight="1" spans="1:7">
      <c r="A6061" s="140">
        <v>95707</v>
      </c>
      <c r="B6061" s="141" t="s">
        <v>6665</v>
      </c>
      <c r="C6061" s="141" t="s">
        <v>224</v>
      </c>
      <c r="D6061" s="141" t="s">
        <v>5501</v>
      </c>
      <c r="E6061" s="140">
        <v>4.01</v>
      </c>
      <c r="F6061" s="142" t="s">
        <v>5502</v>
      </c>
      <c r="G6061" s="138"/>
    </row>
    <row r="6062" ht="15.75" customHeight="1" spans="1:7">
      <c r="A6062" s="140">
        <v>95710</v>
      </c>
      <c r="B6062" s="141" t="s">
        <v>6666</v>
      </c>
      <c r="C6062" s="141" t="s">
        <v>224</v>
      </c>
      <c r="D6062" s="141" t="s">
        <v>5501</v>
      </c>
      <c r="E6062" s="140">
        <v>54.99</v>
      </c>
      <c r="F6062" s="142" t="s">
        <v>5502</v>
      </c>
      <c r="G6062" s="138"/>
    </row>
    <row r="6063" ht="15.75" customHeight="1" spans="1:7">
      <c r="A6063" s="140">
        <v>95711</v>
      </c>
      <c r="B6063" s="141" t="s">
        <v>6667</v>
      </c>
      <c r="C6063" s="141" t="s">
        <v>224</v>
      </c>
      <c r="D6063" s="141" t="s">
        <v>5501</v>
      </c>
      <c r="E6063" s="140">
        <v>14.53</v>
      </c>
      <c r="F6063" s="142" t="s">
        <v>5502</v>
      </c>
      <c r="G6063" s="138"/>
    </row>
    <row r="6064" ht="15.75" customHeight="1" spans="1:7">
      <c r="A6064" s="140">
        <v>95712</v>
      </c>
      <c r="B6064" s="141" t="s">
        <v>6668</v>
      </c>
      <c r="C6064" s="141" t="s">
        <v>224</v>
      </c>
      <c r="D6064" s="141" t="s">
        <v>5501</v>
      </c>
      <c r="E6064" s="140">
        <v>68.73</v>
      </c>
      <c r="F6064" s="142" t="s">
        <v>5502</v>
      </c>
      <c r="G6064" s="138"/>
    </row>
    <row r="6065" ht="15.75" customHeight="1" spans="1:7">
      <c r="A6065" s="140">
        <v>95713</v>
      </c>
      <c r="B6065" s="141" t="s">
        <v>6669</v>
      </c>
      <c r="C6065" s="141" t="s">
        <v>224</v>
      </c>
      <c r="D6065" s="141" t="s">
        <v>5853</v>
      </c>
      <c r="E6065" s="140">
        <v>89.12</v>
      </c>
      <c r="F6065" s="142" t="s">
        <v>5502</v>
      </c>
      <c r="G6065" s="138"/>
    </row>
    <row r="6066" ht="15.75" customHeight="1" spans="1:7">
      <c r="A6066" s="140">
        <v>95716</v>
      </c>
      <c r="B6066" s="141" t="s">
        <v>6670</v>
      </c>
      <c r="C6066" s="141" t="s">
        <v>224</v>
      </c>
      <c r="D6066" s="141" t="s">
        <v>5501</v>
      </c>
      <c r="E6066" s="140">
        <v>52.93</v>
      </c>
      <c r="F6066" s="142" t="s">
        <v>5502</v>
      </c>
      <c r="G6066" s="138"/>
    </row>
    <row r="6067" ht="15.75" customHeight="1" spans="1:7">
      <c r="A6067" s="140">
        <v>95717</v>
      </c>
      <c r="B6067" s="141" t="s">
        <v>6671</v>
      </c>
      <c r="C6067" s="141" t="s">
        <v>224</v>
      </c>
      <c r="D6067" s="141" t="s">
        <v>5501</v>
      </c>
      <c r="E6067" s="140">
        <v>13.99</v>
      </c>
      <c r="F6067" s="142" t="s">
        <v>5502</v>
      </c>
      <c r="G6067" s="138"/>
    </row>
    <row r="6068" ht="15.75" customHeight="1" spans="1:7">
      <c r="A6068" s="140">
        <v>95718</v>
      </c>
      <c r="B6068" s="141" t="s">
        <v>6672</v>
      </c>
      <c r="C6068" s="141" t="s">
        <v>224</v>
      </c>
      <c r="D6068" s="141" t="s">
        <v>5501</v>
      </c>
      <c r="E6068" s="140">
        <v>66.17</v>
      </c>
      <c r="F6068" s="142" t="s">
        <v>5502</v>
      </c>
      <c r="G6068" s="138"/>
    </row>
    <row r="6069" ht="15.75" customHeight="1" spans="1:7">
      <c r="A6069" s="140">
        <v>95719</v>
      </c>
      <c r="B6069" s="141" t="s">
        <v>6673</v>
      </c>
      <c r="C6069" s="141" t="s">
        <v>224</v>
      </c>
      <c r="D6069" s="141" t="s">
        <v>5853</v>
      </c>
      <c r="E6069" s="140">
        <v>89.12</v>
      </c>
      <c r="F6069" s="142" t="s">
        <v>5502</v>
      </c>
      <c r="G6069" s="138"/>
    </row>
    <row r="6070" ht="15.75" customHeight="1" spans="1:7">
      <c r="A6070" s="140">
        <v>95869</v>
      </c>
      <c r="B6070" s="141" t="s">
        <v>6674</v>
      </c>
      <c r="C6070" s="141" t="s">
        <v>224</v>
      </c>
      <c r="D6070" s="141" t="s">
        <v>5501</v>
      </c>
      <c r="E6070" s="140">
        <v>3.56</v>
      </c>
      <c r="F6070" s="142" t="s">
        <v>5502</v>
      </c>
      <c r="G6070" s="138"/>
    </row>
    <row r="6071" ht="15.75" customHeight="1" spans="1:7">
      <c r="A6071" s="140">
        <v>95870</v>
      </c>
      <c r="B6071" s="141" t="s">
        <v>6675</v>
      </c>
      <c r="C6071" s="141" t="s">
        <v>224</v>
      </c>
      <c r="D6071" s="141" t="s">
        <v>5501</v>
      </c>
      <c r="E6071" s="140">
        <v>9.02</v>
      </c>
      <c r="F6071" s="142" t="s">
        <v>5502</v>
      </c>
      <c r="G6071" s="138"/>
    </row>
    <row r="6072" ht="15.75" customHeight="1" spans="1:7">
      <c r="A6072" s="140">
        <v>95871</v>
      </c>
      <c r="B6072" s="141" t="s">
        <v>6676</v>
      </c>
      <c r="C6072" s="141" t="s">
        <v>224</v>
      </c>
      <c r="D6072" s="141" t="s">
        <v>5853</v>
      </c>
      <c r="E6072" s="140">
        <v>270.64</v>
      </c>
      <c r="F6072" s="142" t="s">
        <v>5502</v>
      </c>
      <c r="G6072" s="138"/>
    </row>
    <row r="6073" ht="15.75" customHeight="1" spans="1:7">
      <c r="A6073" s="140">
        <v>95874</v>
      </c>
      <c r="B6073" s="141" t="s">
        <v>6677</v>
      </c>
      <c r="C6073" s="141" t="s">
        <v>224</v>
      </c>
      <c r="D6073" s="141" t="s">
        <v>5501</v>
      </c>
      <c r="E6073" s="140">
        <v>10.1</v>
      </c>
      <c r="F6073" s="142" t="s">
        <v>5502</v>
      </c>
      <c r="G6073" s="138"/>
    </row>
    <row r="6074" ht="15.75" customHeight="1" spans="1:7">
      <c r="A6074" s="140">
        <v>96008</v>
      </c>
      <c r="B6074" s="141" t="s">
        <v>6678</v>
      </c>
      <c r="C6074" s="141" t="s">
        <v>224</v>
      </c>
      <c r="D6074" s="141" t="s">
        <v>5686</v>
      </c>
      <c r="E6074" s="140">
        <v>21.58</v>
      </c>
      <c r="F6074" s="142" t="s">
        <v>5502</v>
      </c>
      <c r="G6074" s="138"/>
    </row>
    <row r="6075" ht="15.75" customHeight="1" spans="1:7">
      <c r="A6075" s="140">
        <v>96009</v>
      </c>
      <c r="B6075" s="141" t="s">
        <v>6679</v>
      </c>
      <c r="C6075" s="141" t="s">
        <v>224</v>
      </c>
      <c r="D6075" s="141" t="s">
        <v>5686</v>
      </c>
      <c r="E6075" s="140">
        <v>5.78</v>
      </c>
      <c r="F6075" s="142" t="s">
        <v>5502</v>
      </c>
      <c r="G6075" s="138"/>
    </row>
    <row r="6076" ht="15.75" customHeight="1" spans="1:7">
      <c r="A6076" s="140">
        <v>96011</v>
      </c>
      <c r="B6076" s="141" t="s">
        <v>6680</v>
      </c>
      <c r="C6076" s="141" t="s">
        <v>224</v>
      </c>
      <c r="D6076" s="141" t="s">
        <v>5686</v>
      </c>
      <c r="E6076" s="140">
        <v>23.6</v>
      </c>
      <c r="F6076" s="142" t="s">
        <v>5502</v>
      </c>
      <c r="G6076" s="138"/>
    </row>
    <row r="6077" ht="15.75" customHeight="1" spans="1:7">
      <c r="A6077" s="140">
        <v>96012</v>
      </c>
      <c r="B6077" s="141" t="s">
        <v>6681</v>
      </c>
      <c r="C6077" s="141" t="s">
        <v>224</v>
      </c>
      <c r="D6077" s="141" t="s">
        <v>5853</v>
      </c>
      <c r="E6077" s="140">
        <v>95.82</v>
      </c>
      <c r="F6077" s="142" t="s">
        <v>5502</v>
      </c>
      <c r="G6077" s="138"/>
    </row>
    <row r="6078" ht="15.75" customHeight="1" spans="1:7">
      <c r="A6078" s="140">
        <v>96015</v>
      </c>
      <c r="B6078" s="141" t="s">
        <v>6682</v>
      </c>
      <c r="C6078" s="141" t="s">
        <v>224</v>
      </c>
      <c r="D6078" s="141" t="s">
        <v>5686</v>
      </c>
      <c r="E6078" s="140">
        <v>21.38</v>
      </c>
      <c r="F6078" s="142" t="s">
        <v>5502</v>
      </c>
      <c r="G6078" s="138"/>
    </row>
    <row r="6079" ht="15.75" customHeight="1" spans="1:7">
      <c r="A6079" s="140">
        <v>96016</v>
      </c>
      <c r="B6079" s="141" t="s">
        <v>6683</v>
      </c>
      <c r="C6079" s="141" t="s">
        <v>224</v>
      </c>
      <c r="D6079" s="141" t="s">
        <v>5686</v>
      </c>
      <c r="E6079" s="140">
        <v>5.73</v>
      </c>
      <c r="F6079" s="142" t="s">
        <v>5502</v>
      </c>
      <c r="G6079" s="138"/>
    </row>
    <row r="6080" ht="15.75" customHeight="1" spans="1:7">
      <c r="A6080" s="140">
        <v>96018</v>
      </c>
      <c r="B6080" s="141" t="s">
        <v>6684</v>
      </c>
      <c r="C6080" s="141" t="s">
        <v>224</v>
      </c>
      <c r="D6080" s="141" t="s">
        <v>5686</v>
      </c>
      <c r="E6080" s="140">
        <v>23.38</v>
      </c>
      <c r="F6080" s="142" t="s">
        <v>5502</v>
      </c>
      <c r="G6080" s="138"/>
    </row>
    <row r="6081" ht="15.75" customHeight="1" spans="1:7">
      <c r="A6081" s="140">
        <v>96019</v>
      </c>
      <c r="B6081" s="141" t="s">
        <v>6685</v>
      </c>
      <c r="C6081" s="141" t="s">
        <v>224</v>
      </c>
      <c r="D6081" s="141" t="s">
        <v>5853</v>
      </c>
      <c r="E6081" s="140">
        <v>95.82</v>
      </c>
      <c r="F6081" s="142" t="s">
        <v>5502</v>
      </c>
      <c r="G6081" s="138"/>
    </row>
    <row r="6082" ht="15.75" customHeight="1" spans="1:7">
      <c r="A6082" s="140">
        <v>96023</v>
      </c>
      <c r="B6082" s="141" t="s">
        <v>6686</v>
      </c>
      <c r="C6082" s="141" t="s">
        <v>224</v>
      </c>
      <c r="D6082" s="141" t="s">
        <v>5686</v>
      </c>
      <c r="E6082" s="140">
        <v>16.55</v>
      </c>
      <c r="F6082" s="142" t="s">
        <v>5502</v>
      </c>
      <c r="G6082" s="138"/>
    </row>
    <row r="6083" ht="15.75" customHeight="1" spans="1:7">
      <c r="A6083" s="140">
        <v>96024</v>
      </c>
      <c r="B6083" s="141" t="s">
        <v>6687</v>
      </c>
      <c r="C6083" s="141" t="s">
        <v>224</v>
      </c>
      <c r="D6083" s="141" t="s">
        <v>5686</v>
      </c>
      <c r="E6083" s="140">
        <v>4.43</v>
      </c>
      <c r="F6083" s="142" t="s">
        <v>5502</v>
      </c>
      <c r="G6083" s="138"/>
    </row>
    <row r="6084" ht="15.75" customHeight="1" spans="1:7">
      <c r="A6084" s="140">
        <v>96026</v>
      </c>
      <c r="B6084" s="141" t="s">
        <v>6688</v>
      </c>
      <c r="C6084" s="141" t="s">
        <v>224</v>
      </c>
      <c r="D6084" s="141" t="s">
        <v>5686</v>
      </c>
      <c r="E6084" s="140">
        <v>18.1</v>
      </c>
      <c r="F6084" s="142" t="s">
        <v>5502</v>
      </c>
      <c r="G6084" s="138"/>
    </row>
    <row r="6085" ht="15.75" customHeight="1" spans="1:7">
      <c r="A6085" s="140">
        <v>96027</v>
      </c>
      <c r="B6085" s="141" t="s">
        <v>6689</v>
      </c>
      <c r="C6085" s="141" t="s">
        <v>224</v>
      </c>
      <c r="D6085" s="141" t="s">
        <v>5853</v>
      </c>
      <c r="E6085" s="140">
        <v>66.77</v>
      </c>
      <c r="F6085" s="142" t="s">
        <v>5502</v>
      </c>
      <c r="G6085" s="138"/>
    </row>
    <row r="6086" ht="15.75" customHeight="1" spans="1:7">
      <c r="A6086" s="140">
        <v>96030</v>
      </c>
      <c r="B6086" s="141" t="s">
        <v>6690</v>
      </c>
      <c r="C6086" s="141" t="s">
        <v>224</v>
      </c>
      <c r="D6086" s="141" t="s">
        <v>5686</v>
      </c>
      <c r="E6086" s="140">
        <v>34.69</v>
      </c>
      <c r="F6086" s="142" t="s">
        <v>5502</v>
      </c>
      <c r="G6086" s="138"/>
    </row>
    <row r="6087" ht="15.75" customHeight="1" spans="1:7">
      <c r="A6087" s="140">
        <v>96031</v>
      </c>
      <c r="B6087" s="141" t="s">
        <v>6691</v>
      </c>
      <c r="C6087" s="141" t="s">
        <v>224</v>
      </c>
      <c r="D6087" s="141" t="s">
        <v>5686</v>
      </c>
      <c r="E6087" s="140">
        <v>13.19</v>
      </c>
      <c r="F6087" s="142" t="s">
        <v>5502</v>
      </c>
      <c r="G6087" s="138"/>
    </row>
    <row r="6088" ht="15.75" customHeight="1" spans="1:7">
      <c r="A6088" s="140">
        <v>96032</v>
      </c>
      <c r="B6088" s="141" t="s">
        <v>6692</v>
      </c>
      <c r="C6088" s="141" t="s">
        <v>224</v>
      </c>
      <c r="D6088" s="141" t="s">
        <v>5686</v>
      </c>
      <c r="E6088" s="140">
        <v>5.3</v>
      </c>
      <c r="F6088" s="142" t="s">
        <v>5502</v>
      </c>
      <c r="G6088" s="138"/>
    </row>
    <row r="6089" ht="15.75" customHeight="1" spans="1:7">
      <c r="A6089" s="140">
        <v>96033</v>
      </c>
      <c r="B6089" s="141" t="s">
        <v>6693</v>
      </c>
      <c r="C6089" s="141" t="s">
        <v>224</v>
      </c>
      <c r="D6089" s="141" t="s">
        <v>5686</v>
      </c>
      <c r="E6089" s="140">
        <v>59.84</v>
      </c>
      <c r="F6089" s="142" t="s">
        <v>5502</v>
      </c>
      <c r="G6089" s="138"/>
    </row>
    <row r="6090" ht="15.75" customHeight="1" spans="1:7">
      <c r="A6090" s="140">
        <v>96034</v>
      </c>
      <c r="B6090" s="141" t="s">
        <v>6694</v>
      </c>
      <c r="C6090" s="141" t="s">
        <v>224</v>
      </c>
      <c r="D6090" s="141" t="s">
        <v>5853</v>
      </c>
      <c r="E6090" s="140">
        <v>140.54</v>
      </c>
      <c r="F6090" s="142" t="s">
        <v>5502</v>
      </c>
      <c r="G6090" s="138"/>
    </row>
    <row r="6091" ht="15.75" customHeight="1" spans="1:7">
      <c r="A6091" s="140">
        <v>96053</v>
      </c>
      <c r="B6091" s="141" t="s">
        <v>6695</v>
      </c>
      <c r="C6091" s="141" t="s">
        <v>224</v>
      </c>
      <c r="D6091" s="141" t="s">
        <v>5686</v>
      </c>
      <c r="E6091" s="140">
        <v>16.75</v>
      </c>
      <c r="F6091" s="142" t="s">
        <v>5502</v>
      </c>
      <c r="G6091" s="138"/>
    </row>
    <row r="6092" ht="15.75" customHeight="1" spans="1:7">
      <c r="A6092" s="140">
        <v>96054</v>
      </c>
      <c r="B6092" s="141" t="s">
        <v>6696</v>
      </c>
      <c r="C6092" s="141" t="s">
        <v>224</v>
      </c>
      <c r="D6092" s="141" t="s">
        <v>5686</v>
      </c>
      <c r="E6092" s="140">
        <v>31.85</v>
      </c>
      <c r="F6092" s="142" t="s">
        <v>5502</v>
      </c>
      <c r="G6092" s="138"/>
    </row>
    <row r="6093" ht="15.75" customHeight="1" spans="1:7">
      <c r="A6093" s="140">
        <v>96055</v>
      </c>
      <c r="B6093" s="141" t="s">
        <v>6697</v>
      </c>
      <c r="C6093" s="141" t="s">
        <v>224</v>
      </c>
      <c r="D6093" s="141" t="s">
        <v>5686</v>
      </c>
      <c r="E6093" s="140">
        <v>4.48</v>
      </c>
      <c r="F6093" s="142" t="s">
        <v>5502</v>
      </c>
      <c r="G6093" s="138"/>
    </row>
    <row r="6094" ht="15.75" customHeight="1" spans="1:7">
      <c r="A6094" s="140">
        <v>96056</v>
      </c>
      <c r="B6094" s="141" t="s">
        <v>6698</v>
      </c>
      <c r="C6094" s="141" t="s">
        <v>224</v>
      </c>
      <c r="D6094" s="141" t="s">
        <v>5686</v>
      </c>
      <c r="E6094" s="140">
        <v>18.32</v>
      </c>
      <c r="F6094" s="142" t="s">
        <v>5502</v>
      </c>
      <c r="G6094" s="138"/>
    </row>
    <row r="6095" ht="15.75" customHeight="1" spans="1:7">
      <c r="A6095" s="140">
        <v>96057</v>
      </c>
      <c r="B6095" s="141" t="s">
        <v>6699</v>
      </c>
      <c r="C6095" s="141" t="s">
        <v>224</v>
      </c>
      <c r="D6095" s="141" t="s">
        <v>5853</v>
      </c>
      <c r="E6095" s="140">
        <v>66.77</v>
      </c>
      <c r="F6095" s="142" t="s">
        <v>5502</v>
      </c>
      <c r="G6095" s="138"/>
    </row>
    <row r="6096" ht="15.75" customHeight="1" spans="1:7">
      <c r="A6096" s="140">
        <v>96060</v>
      </c>
      <c r="B6096" s="141" t="s">
        <v>6700</v>
      </c>
      <c r="C6096" s="141" t="s">
        <v>224</v>
      </c>
      <c r="D6096" s="141" t="s">
        <v>5686</v>
      </c>
      <c r="E6096" s="140">
        <v>6.22</v>
      </c>
      <c r="F6096" s="142" t="s">
        <v>5502</v>
      </c>
      <c r="G6096" s="138"/>
    </row>
    <row r="6097" ht="15.75" customHeight="1" spans="1:7">
      <c r="A6097" s="140">
        <v>96061</v>
      </c>
      <c r="B6097" s="141" t="s">
        <v>6701</v>
      </c>
      <c r="C6097" s="141" t="s">
        <v>224</v>
      </c>
      <c r="D6097" s="141" t="s">
        <v>5686</v>
      </c>
      <c r="E6097" s="140">
        <v>39.82</v>
      </c>
      <c r="F6097" s="142" t="s">
        <v>5502</v>
      </c>
      <c r="G6097" s="138"/>
    </row>
    <row r="6098" ht="15.75" customHeight="1" spans="1:7">
      <c r="A6098" s="140">
        <v>96062</v>
      </c>
      <c r="B6098" s="141" t="s">
        <v>6702</v>
      </c>
      <c r="C6098" s="141" t="s">
        <v>224</v>
      </c>
      <c r="D6098" s="141" t="s">
        <v>5853</v>
      </c>
      <c r="E6098" s="140">
        <v>39.49</v>
      </c>
      <c r="F6098" s="142" t="s">
        <v>5502</v>
      </c>
      <c r="G6098" s="138"/>
    </row>
    <row r="6099" ht="15.75" customHeight="1" spans="1:7">
      <c r="A6099" s="140">
        <v>96241</v>
      </c>
      <c r="B6099" s="141" t="s">
        <v>6703</v>
      </c>
      <c r="C6099" s="141" t="s">
        <v>224</v>
      </c>
      <c r="D6099" s="141" t="s">
        <v>5686</v>
      </c>
      <c r="E6099" s="140">
        <v>28.22</v>
      </c>
      <c r="F6099" s="142" t="s">
        <v>5502</v>
      </c>
      <c r="G6099" s="138"/>
    </row>
    <row r="6100" ht="15.75" customHeight="1" spans="1:7">
      <c r="A6100" s="140">
        <v>96242</v>
      </c>
      <c r="B6100" s="141" t="s">
        <v>6704</v>
      </c>
      <c r="C6100" s="141" t="s">
        <v>224</v>
      </c>
      <c r="D6100" s="141" t="s">
        <v>5686</v>
      </c>
      <c r="E6100" s="140">
        <v>7.45</v>
      </c>
      <c r="F6100" s="142" t="s">
        <v>5502</v>
      </c>
      <c r="G6100" s="138"/>
    </row>
    <row r="6101" ht="15.75" customHeight="1" spans="1:7">
      <c r="A6101" s="140">
        <v>96243</v>
      </c>
      <c r="B6101" s="141" t="s">
        <v>6705</v>
      </c>
      <c r="C6101" s="141" t="s">
        <v>224</v>
      </c>
      <c r="D6101" s="141" t="s">
        <v>5686</v>
      </c>
      <c r="E6101" s="140">
        <v>35.27</v>
      </c>
      <c r="F6101" s="142" t="s">
        <v>5502</v>
      </c>
      <c r="G6101" s="138"/>
    </row>
    <row r="6102" ht="15.75" customHeight="1" spans="1:7">
      <c r="A6102" s="140">
        <v>96244</v>
      </c>
      <c r="B6102" s="141" t="s">
        <v>6706</v>
      </c>
      <c r="C6102" s="141" t="s">
        <v>224</v>
      </c>
      <c r="D6102" s="141" t="s">
        <v>5853</v>
      </c>
      <c r="E6102" s="140">
        <v>17.25</v>
      </c>
      <c r="F6102" s="142" t="s">
        <v>5502</v>
      </c>
      <c r="G6102" s="138"/>
    </row>
    <row r="6103" ht="15.75" customHeight="1" spans="1:7">
      <c r="A6103" s="140">
        <v>96301</v>
      </c>
      <c r="B6103" s="141" t="s">
        <v>6707</v>
      </c>
      <c r="C6103" s="141" t="s">
        <v>224</v>
      </c>
      <c r="D6103" s="141" t="s">
        <v>5853</v>
      </c>
      <c r="E6103" s="140">
        <v>48.68</v>
      </c>
      <c r="F6103" s="142" t="s">
        <v>5502</v>
      </c>
      <c r="G6103" s="138"/>
    </row>
    <row r="6104" ht="15.75" customHeight="1" spans="1:7">
      <c r="A6104" s="140">
        <v>96457</v>
      </c>
      <c r="B6104" s="141" t="s">
        <v>6708</v>
      </c>
      <c r="C6104" s="141" t="s">
        <v>224</v>
      </c>
      <c r="D6104" s="141" t="s">
        <v>5853</v>
      </c>
      <c r="E6104" s="140">
        <v>63.27</v>
      </c>
      <c r="F6104" s="142" t="s">
        <v>5502</v>
      </c>
      <c r="G6104" s="138"/>
    </row>
    <row r="6105" ht="15.75" customHeight="1" spans="1:7">
      <c r="A6105" s="140">
        <v>96458</v>
      </c>
      <c r="B6105" s="141" t="s">
        <v>6709</v>
      </c>
      <c r="C6105" s="141" t="s">
        <v>224</v>
      </c>
      <c r="D6105" s="141" t="s">
        <v>5686</v>
      </c>
      <c r="E6105" s="140">
        <v>68.32</v>
      </c>
      <c r="F6105" s="142" t="s">
        <v>5502</v>
      </c>
      <c r="G6105" s="138"/>
    </row>
    <row r="6106" ht="15.75" customHeight="1" spans="1:7">
      <c r="A6106" s="140">
        <v>96459</v>
      </c>
      <c r="B6106" s="141" t="s">
        <v>6710</v>
      </c>
      <c r="C6106" s="141" t="s">
        <v>224</v>
      </c>
      <c r="D6106" s="141" t="s">
        <v>5686</v>
      </c>
      <c r="E6106" s="140">
        <v>14.64</v>
      </c>
      <c r="F6106" s="142" t="s">
        <v>5502</v>
      </c>
      <c r="G6106" s="138"/>
    </row>
    <row r="6107" ht="15.75" customHeight="1" spans="1:7">
      <c r="A6107" s="140">
        <v>96460</v>
      </c>
      <c r="B6107" s="141" t="s">
        <v>6711</v>
      </c>
      <c r="C6107" s="141" t="s">
        <v>224</v>
      </c>
      <c r="D6107" s="141" t="s">
        <v>5686</v>
      </c>
      <c r="E6107" s="140">
        <v>54.59</v>
      </c>
      <c r="F6107" s="142" t="s">
        <v>5502</v>
      </c>
      <c r="G6107" s="138"/>
    </row>
    <row r="6108" ht="15.75" customHeight="1" spans="1:7">
      <c r="A6108" s="140">
        <v>98760</v>
      </c>
      <c r="B6108" s="141" t="s">
        <v>6712</v>
      </c>
      <c r="C6108" s="141" t="s">
        <v>224</v>
      </c>
      <c r="D6108" s="141" t="s">
        <v>5853</v>
      </c>
      <c r="E6108" s="140">
        <v>0.05</v>
      </c>
      <c r="F6108" s="142" t="s">
        <v>5502</v>
      </c>
      <c r="G6108" s="138"/>
    </row>
    <row r="6109" ht="15.75" customHeight="1" spans="1:7">
      <c r="A6109" s="140">
        <v>98761</v>
      </c>
      <c r="B6109" s="141" t="s">
        <v>6713</v>
      </c>
      <c r="C6109" s="141" t="s">
        <v>224</v>
      </c>
      <c r="D6109" s="141" t="s">
        <v>5853</v>
      </c>
      <c r="E6109" s="140">
        <v>0.01</v>
      </c>
      <c r="F6109" s="142" t="s">
        <v>5502</v>
      </c>
      <c r="G6109" s="138"/>
    </row>
    <row r="6110" ht="15.75" customHeight="1" spans="1:7">
      <c r="A6110" s="140">
        <v>98762</v>
      </c>
      <c r="B6110" s="141" t="s">
        <v>6714</v>
      </c>
      <c r="C6110" s="141" t="s">
        <v>224</v>
      </c>
      <c r="D6110" s="141" t="s">
        <v>5853</v>
      </c>
      <c r="E6110" s="140">
        <v>0.06</v>
      </c>
      <c r="F6110" s="142" t="s">
        <v>5502</v>
      </c>
      <c r="G6110" s="138"/>
    </row>
    <row r="6111" ht="15.75" customHeight="1" spans="1:7">
      <c r="A6111" s="140">
        <v>98763</v>
      </c>
      <c r="B6111" s="141" t="s">
        <v>6715</v>
      </c>
      <c r="C6111" s="141" t="s">
        <v>224</v>
      </c>
      <c r="D6111" s="141" t="s">
        <v>5501</v>
      </c>
      <c r="E6111" s="140">
        <v>4.49</v>
      </c>
      <c r="F6111" s="142" t="s">
        <v>5502</v>
      </c>
      <c r="G6111" s="138"/>
    </row>
    <row r="6112" ht="15.75" customHeight="1" spans="1:7">
      <c r="A6112" s="140">
        <v>99829</v>
      </c>
      <c r="B6112" s="141" t="s">
        <v>6716</v>
      </c>
      <c r="C6112" s="141" t="s">
        <v>224</v>
      </c>
      <c r="D6112" s="141" t="s">
        <v>5853</v>
      </c>
      <c r="E6112" s="140">
        <v>0.11</v>
      </c>
      <c r="F6112" s="142" t="s">
        <v>5502</v>
      </c>
      <c r="G6112" s="138"/>
    </row>
    <row r="6113" ht="15.75" customHeight="1" spans="1:7">
      <c r="A6113" s="140">
        <v>99830</v>
      </c>
      <c r="B6113" s="141" t="s">
        <v>6717</v>
      </c>
      <c r="C6113" s="141" t="s">
        <v>224</v>
      </c>
      <c r="D6113" s="141" t="s">
        <v>5853</v>
      </c>
      <c r="E6113" s="140">
        <v>0.02</v>
      </c>
      <c r="F6113" s="142" t="s">
        <v>5502</v>
      </c>
      <c r="G6113" s="138"/>
    </row>
    <row r="6114" ht="15.75" customHeight="1" spans="1:7">
      <c r="A6114" s="140">
        <v>99831</v>
      </c>
      <c r="B6114" s="141" t="s">
        <v>6718</v>
      </c>
      <c r="C6114" s="141" t="s">
        <v>224</v>
      </c>
      <c r="D6114" s="141" t="s">
        <v>5853</v>
      </c>
      <c r="E6114" s="140">
        <v>0.07</v>
      </c>
      <c r="F6114" s="142" t="s">
        <v>5502</v>
      </c>
      <c r="G6114" s="138"/>
    </row>
    <row r="6115" ht="15.75" customHeight="1" spans="1:7">
      <c r="A6115" s="140">
        <v>99832</v>
      </c>
      <c r="B6115" s="141" t="s">
        <v>6719</v>
      </c>
      <c r="C6115" s="141" t="s">
        <v>224</v>
      </c>
      <c r="D6115" s="141" t="s">
        <v>5501</v>
      </c>
      <c r="E6115" s="140">
        <v>1.83</v>
      </c>
      <c r="F6115" s="142" t="s">
        <v>5502</v>
      </c>
      <c r="G6115" s="138"/>
    </row>
    <row r="6116" ht="15.75" customHeight="1" spans="1:7">
      <c r="A6116" s="140">
        <v>100637</v>
      </c>
      <c r="B6116" s="141" t="s">
        <v>6720</v>
      </c>
      <c r="C6116" s="141" t="s">
        <v>224</v>
      </c>
      <c r="D6116" s="141" t="s">
        <v>5686</v>
      </c>
      <c r="E6116" s="140">
        <v>186.68</v>
      </c>
      <c r="F6116" s="142" t="s">
        <v>5502</v>
      </c>
      <c r="G6116" s="138"/>
    </row>
    <row r="6117" ht="15.75" customHeight="1" spans="1:7">
      <c r="A6117" s="140">
        <v>100638</v>
      </c>
      <c r="B6117" s="141" t="s">
        <v>6721</v>
      </c>
      <c r="C6117" s="141" t="s">
        <v>224</v>
      </c>
      <c r="D6117" s="141" t="s">
        <v>5686</v>
      </c>
      <c r="E6117" s="140">
        <v>57.38</v>
      </c>
      <c r="F6117" s="142" t="s">
        <v>5502</v>
      </c>
      <c r="G6117" s="138"/>
    </row>
    <row r="6118" ht="15.75" customHeight="1" spans="1:7">
      <c r="A6118" s="140">
        <v>100639</v>
      </c>
      <c r="B6118" s="141" t="s">
        <v>6722</v>
      </c>
      <c r="C6118" s="141" t="s">
        <v>224</v>
      </c>
      <c r="D6118" s="141" t="s">
        <v>5686</v>
      </c>
      <c r="E6118" s="140">
        <v>233.54</v>
      </c>
      <c r="F6118" s="142" t="s">
        <v>5502</v>
      </c>
      <c r="G6118" s="138"/>
    </row>
    <row r="6119" ht="15.75" customHeight="1" spans="1:7">
      <c r="A6119" s="140">
        <v>100640</v>
      </c>
      <c r="B6119" s="141" t="s">
        <v>6723</v>
      </c>
      <c r="C6119" s="141" t="s">
        <v>224</v>
      </c>
      <c r="D6119" s="141" t="s">
        <v>5853</v>
      </c>
      <c r="E6119" s="140">
        <v>4269.6</v>
      </c>
      <c r="F6119" s="142" t="s">
        <v>5502</v>
      </c>
      <c r="G6119" s="138"/>
    </row>
    <row r="6120" ht="15.75" customHeight="1" spans="1:7">
      <c r="A6120" s="140">
        <v>100643</v>
      </c>
      <c r="B6120" s="141" t="s">
        <v>6724</v>
      </c>
      <c r="C6120" s="141" t="s">
        <v>224</v>
      </c>
      <c r="D6120" s="141" t="s">
        <v>5686</v>
      </c>
      <c r="E6120" s="140">
        <v>382.52</v>
      </c>
      <c r="F6120" s="142" t="s">
        <v>5502</v>
      </c>
      <c r="G6120" s="138"/>
    </row>
    <row r="6121" ht="15.75" customHeight="1" spans="1:7">
      <c r="A6121" s="140">
        <v>100644</v>
      </c>
      <c r="B6121" s="141" t="s">
        <v>6725</v>
      </c>
      <c r="C6121" s="141" t="s">
        <v>224</v>
      </c>
      <c r="D6121" s="141" t="s">
        <v>5686</v>
      </c>
      <c r="E6121" s="140">
        <v>134.84</v>
      </c>
      <c r="F6121" s="142" t="s">
        <v>5502</v>
      </c>
      <c r="G6121" s="138"/>
    </row>
    <row r="6122" ht="15.75" customHeight="1" spans="1:7">
      <c r="A6122" s="140">
        <v>100645</v>
      </c>
      <c r="B6122" s="141" t="s">
        <v>6726</v>
      </c>
      <c r="C6122" s="141" t="s">
        <v>224</v>
      </c>
      <c r="D6122" s="141" t="s">
        <v>5686</v>
      </c>
      <c r="E6122" s="140">
        <v>614.9</v>
      </c>
      <c r="F6122" s="142" t="s">
        <v>5502</v>
      </c>
      <c r="G6122" s="138"/>
    </row>
    <row r="6123" ht="15.75" customHeight="1" spans="1:7">
      <c r="A6123" s="140">
        <v>100646</v>
      </c>
      <c r="B6123" s="141" t="s">
        <v>6727</v>
      </c>
      <c r="C6123" s="141" t="s">
        <v>224</v>
      </c>
      <c r="D6123" s="141" t="s">
        <v>5853</v>
      </c>
      <c r="E6123" s="140">
        <v>5337</v>
      </c>
      <c r="F6123" s="142" t="s">
        <v>5502</v>
      </c>
      <c r="G6123" s="138"/>
    </row>
    <row r="6124" ht="15.75" customHeight="1" spans="1:7">
      <c r="A6124" s="140">
        <v>102270</v>
      </c>
      <c r="B6124" s="141" t="s">
        <v>6728</v>
      </c>
      <c r="C6124" s="141" t="s">
        <v>224</v>
      </c>
      <c r="D6124" s="141" t="s">
        <v>5853</v>
      </c>
      <c r="E6124" s="140">
        <v>0.6</v>
      </c>
      <c r="F6124" s="142" t="s">
        <v>5502</v>
      </c>
      <c r="G6124" s="138"/>
    </row>
    <row r="6125" ht="15.75" customHeight="1" spans="1:7">
      <c r="A6125" s="140">
        <v>102271</v>
      </c>
      <c r="B6125" s="141" t="s">
        <v>6729</v>
      </c>
      <c r="C6125" s="141" t="s">
        <v>224</v>
      </c>
      <c r="D6125" s="141" t="s">
        <v>5853</v>
      </c>
      <c r="E6125" s="140">
        <v>0.13</v>
      </c>
      <c r="F6125" s="142" t="s">
        <v>5502</v>
      </c>
      <c r="G6125" s="138"/>
    </row>
    <row r="6126" ht="15.75" customHeight="1" spans="1:7">
      <c r="A6126" s="140">
        <v>102272</v>
      </c>
      <c r="B6126" s="141" t="s">
        <v>6730</v>
      </c>
      <c r="C6126" s="141" t="s">
        <v>224</v>
      </c>
      <c r="D6126" s="141" t="s">
        <v>5853</v>
      </c>
      <c r="E6126" s="140">
        <v>0.75</v>
      </c>
      <c r="F6126" s="142" t="s">
        <v>5502</v>
      </c>
      <c r="G6126" s="138"/>
    </row>
    <row r="6127" ht="15.75" customHeight="1" spans="1:7">
      <c r="A6127" s="140">
        <v>102273</v>
      </c>
      <c r="B6127" s="141" t="s">
        <v>6731</v>
      </c>
      <c r="C6127" s="141" t="s">
        <v>224</v>
      </c>
      <c r="D6127" s="141" t="s">
        <v>5501</v>
      </c>
      <c r="E6127" s="140">
        <v>1.66</v>
      </c>
      <c r="F6127" s="142" t="s">
        <v>5502</v>
      </c>
      <c r="G6127" s="138"/>
    </row>
    <row r="6128" ht="15.75" customHeight="1" spans="1:7">
      <c r="A6128" s="140">
        <v>102809</v>
      </c>
      <c r="B6128" s="141" t="s">
        <v>6732</v>
      </c>
      <c r="C6128" s="141" t="s">
        <v>224</v>
      </c>
      <c r="D6128" s="141" t="s">
        <v>5853</v>
      </c>
      <c r="E6128" s="140">
        <v>14.43</v>
      </c>
      <c r="F6128" s="142" t="s">
        <v>5502</v>
      </c>
      <c r="G6128" s="138"/>
    </row>
    <row r="6129" ht="15.75" customHeight="1" spans="1:7">
      <c r="A6129" s="140">
        <v>102815</v>
      </c>
      <c r="B6129" s="141" t="s">
        <v>6733</v>
      </c>
      <c r="C6129" s="141" t="s">
        <v>224</v>
      </c>
      <c r="D6129" s="141" t="s">
        <v>5501</v>
      </c>
      <c r="E6129" s="140">
        <v>3.33</v>
      </c>
      <c r="F6129" s="142" t="s">
        <v>5502</v>
      </c>
      <c r="G6129" s="138"/>
    </row>
    <row r="6130" ht="15.75" customHeight="1" spans="1:7">
      <c r="A6130" s="140">
        <v>102826</v>
      </c>
      <c r="B6130" s="141" t="s">
        <v>6734</v>
      </c>
      <c r="C6130" s="141" t="s">
        <v>224</v>
      </c>
      <c r="D6130" s="141" t="s">
        <v>5501</v>
      </c>
      <c r="E6130" s="140">
        <v>6.25</v>
      </c>
      <c r="F6130" s="142" t="s">
        <v>5502</v>
      </c>
      <c r="G6130" s="138"/>
    </row>
    <row r="6131" ht="15.75" customHeight="1" spans="1:7">
      <c r="A6131" s="140">
        <v>102832</v>
      </c>
      <c r="B6131" s="141" t="s">
        <v>6735</v>
      </c>
      <c r="C6131" s="141" t="s">
        <v>224</v>
      </c>
      <c r="D6131" s="141" t="s">
        <v>5501</v>
      </c>
      <c r="E6131" s="140">
        <v>8.33</v>
      </c>
      <c r="F6131" s="142" t="s">
        <v>5502</v>
      </c>
      <c r="G6131" s="138"/>
    </row>
    <row r="6132" ht="15.75" customHeight="1" spans="1:7">
      <c r="A6132" s="140">
        <v>102843</v>
      </c>
      <c r="B6132" s="141" t="s">
        <v>6736</v>
      </c>
      <c r="C6132" s="141" t="s">
        <v>224</v>
      </c>
      <c r="D6132" s="141" t="s">
        <v>5853</v>
      </c>
      <c r="E6132" s="140">
        <v>133.42</v>
      </c>
      <c r="F6132" s="142" t="s">
        <v>5502</v>
      </c>
      <c r="G6132" s="138"/>
    </row>
    <row r="6133" ht="15.75" customHeight="1" spans="1:7">
      <c r="A6133" s="140">
        <v>102849</v>
      </c>
      <c r="B6133" s="141" t="s">
        <v>6737</v>
      </c>
      <c r="C6133" s="141" t="s">
        <v>224</v>
      </c>
      <c r="D6133" s="141" t="s">
        <v>5853</v>
      </c>
      <c r="E6133" s="140">
        <v>65.23</v>
      </c>
      <c r="F6133" s="142" t="s">
        <v>5502</v>
      </c>
      <c r="G6133" s="138"/>
    </row>
    <row r="6134" ht="15.75" customHeight="1" spans="1:7">
      <c r="A6134" s="140">
        <v>102855</v>
      </c>
      <c r="B6134" s="141" t="s">
        <v>6738</v>
      </c>
      <c r="C6134" s="141" t="s">
        <v>224</v>
      </c>
      <c r="D6134" s="141" t="s">
        <v>5853</v>
      </c>
      <c r="E6134" s="140">
        <v>65.23</v>
      </c>
      <c r="F6134" s="142" t="s">
        <v>5502</v>
      </c>
      <c r="G6134" s="138"/>
    </row>
    <row r="6135" ht="15.75" customHeight="1" spans="1:7">
      <c r="A6135" s="140">
        <v>102861</v>
      </c>
      <c r="B6135" s="141" t="s">
        <v>6739</v>
      </c>
      <c r="C6135" s="141" t="s">
        <v>224</v>
      </c>
      <c r="D6135" s="141" t="s">
        <v>5501</v>
      </c>
      <c r="E6135" s="140">
        <v>1.22</v>
      </c>
      <c r="F6135" s="142" t="s">
        <v>5502</v>
      </c>
      <c r="G6135" s="138"/>
    </row>
    <row r="6136" ht="15.75" customHeight="1" spans="1:7">
      <c r="A6136" s="140">
        <v>102867</v>
      </c>
      <c r="B6136" s="141" t="s">
        <v>6740</v>
      </c>
      <c r="C6136" s="141" t="s">
        <v>224</v>
      </c>
      <c r="D6136" s="141" t="s">
        <v>5501</v>
      </c>
      <c r="E6136" s="140">
        <v>0.66</v>
      </c>
      <c r="F6136" s="142" t="s">
        <v>5502</v>
      </c>
      <c r="G6136" s="138"/>
    </row>
    <row r="6137" ht="15.75" customHeight="1" spans="1:7">
      <c r="A6137" s="140">
        <v>102873</v>
      </c>
      <c r="B6137" s="141" t="s">
        <v>6741</v>
      </c>
      <c r="C6137" s="141" t="s">
        <v>224</v>
      </c>
      <c r="D6137" s="141" t="s">
        <v>5853</v>
      </c>
      <c r="E6137" s="140">
        <v>118.54</v>
      </c>
      <c r="F6137" s="142" t="s">
        <v>5502</v>
      </c>
      <c r="G6137" s="138"/>
    </row>
    <row r="6138" ht="15.75" customHeight="1" spans="1:7">
      <c r="A6138" s="140">
        <v>102879</v>
      </c>
      <c r="B6138" s="141" t="s">
        <v>6742</v>
      </c>
      <c r="C6138" s="141" t="s">
        <v>224</v>
      </c>
      <c r="D6138" s="141" t="s">
        <v>5853</v>
      </c>
      <c r="E6138" s="140">
        <v>177.9</v>
      </c>
      <c r="F6138" s="142" t="s">
        <v>5502</v>
      </c>
      <c r="G6138" s="138"/>
    </row>
    <row r="6139" ht="15.75" customHeight="1" spans="1:7">
      <c r="A6139" s="140">
        <v>102885</v>
      </c>
      <c r="B6139" s="141" t="s">
        <v>6743</v>
      </c>
      <c r="C6139" s="141" t="s">
        <v>224</v>
      </c>
      <c r="D6139" s="141" t="s">
        <v>5501</v>
      </c>
      <c r="E6139" s="140">
        <v>1.25</v>
      </c>
      <c r="F6139" s="142" t="s">
        <v>5502</v>
      </c>
      <c r="G6139" s="138"/>
    </row>
    <row r="6140" ht="15.75" customHeight="1" spans="1:7">
      <c r="A6140" s="140">
        <v>102891</v>
      </c>
      <c r="B6140" s="141" t="s">
        <v>6744</v>
      </c>
      <c r="C6140" s="141" t="s">
        <v>224</v>
      </c>
      <c r="D6140" s="141" t="s">
        <v>5501</v>
      </c>
      <c r="E6140" s="140">
        <v>1.25</v>
      </c>
      <c r="F6140" s="142" t="s">
        <v>5502</v>
      </c>
      <c r="G6140" s="138"/>
    </row>
    <row r="6141" ht="15.75" customHeight="1" spans="1:7">
      <c r="A6141" s="140">
        <v>102897</v>
      </c>
      <c r="B6141" s="141" t="s">
        <v>6745</v>
      </c>
      <c r="C6141" s="141" t="s">
        <v>224</v>
      </c>
      <c r="D6141" s="141" t="s">
        <v>5853</v>
      </c>
      <c r="E6141" s="140">
        <v>89.12</v>
      </c>
      <c r="F6141" s="142" t="s">
        <v>5502</v>
      </c>
      <c r="G6141" s="138"/>
    </row>
    <row r="6142" ht="15.75" customHeight="1" spans="1:7">
      <c r="A6142" s="140">
        <v>102903</v>
      </c>
      <c r="B6142" s="141" t="s">
        <v>6746</v>
      </c>
      <c r="C6142" s="141" t="s">
        <v>224</v>
      </c>
      <c r="D6142" s="141" t="s">
        <v>5853</v>
      </c>
      <c r="E6142" s="140">
        <v>11.56</v>
      </c>
      <c r="F6142" s="142" t="s">
        <v>5502</v>
      </c>
      <c r="G6142" s="138"/>
    </row>
    <row r="6143" ht="15.75" customHeight="1" spans="1:7">
      <c r="A6143" s="140">
        <v>102909</v>
      </c>
      <c r="B6143" s="141" t="s">
        <v>6747</v>
      </c>
      <c r="C6143" s="141" t="s">
        <v>224</v>
      </c>
      <c r="D6143" s="141" t="s">
        <v>5501</v>
      </c>
      <c r="E6143" s="140">
        <v>3.99</v>
      </c>
      <c r="F6143" s="142" t="s">
        <v>5502</v>
      </c>
      <c r="G6143" s="138"/>
    </row>
    <row r="6144" ht="15.75" customHeight="1" spans="1:7">
      <c r="A6144" s="140">
        <v>102915</v>
      </c>
      <c r="B6144" s="141" t="s">
        <v>6748</v>
      </c>
      <c r="C6144" s="141" t="s">
        <v>224</v>
      </c>
      <c r="D6144" s="141" t="s">
        <v>5501</v>
      </c>
      <c r="E6144" s="140">
        <v>0.62</v>
      </c>
      <c r="F6144" s="142" t="s">
        <v>5502</v>
      </c>
      <c r="G6144" s="138"/>
    </row>
    <row r="6145" ht="15.75" customHeight="1" spans="1:7">
      <c r="A6145" s="140">
        <v>102927</v>
      </c>
      <c r="B6145" s="141" t="s">
        <v>6749</v>
      </c>
      <c r="C6145" s="141" t="s">
        <v>224</v>
      </c>
      <c r="D6145" s="141" t="s">
        <v>5501</v>
      </c>
      <c r="E6145" s="140">
        <v>0.91</v>
      </c>
      <c r="F6145" s="142" t="s">
        <v>5502</v>
      </c>
      <c r="G6145" s="138"/>
    </row>
    <row r="6146" ht="15.75" customHeight="1" spans="1:7">
      <c r="A6146" s="140">
        <v>102933</v>
      </c>
      <c r="B6146" s="141" t="s">
        <v>6750</v>
      </c>
      <c r="C6146" s="141" t="s">
        <v>224</v>
      </c>
      <c r="D6146" s="141" t="s">
        <v>5501</v>
      </c>
      <c r="E6146" s="140">
        <v>0.92</v>
      </c>
      <c r="F6146" s="142" t="s">
        <v>5502</v>
      </c>
      <c r="G6146" s="138"/>
    </row>
    <row r="6147" ht="15.75" customHeight="1" spans="1:7">
      <c r="A6147" s="140">
        <v>102939</v>
      </c>
      <c r="B6147" s="141" t="s">
        <v>6751</v>
      </c>
      <c r="C6147" s="141" t="s">
        <v>224</v>
      </c>
      <c r="D6147" s="141" t="s">
        <v>5501</v>
      </c>
      <c r="E6147" s="140">
        <v>9.16</v>
      </c>
      <c r="F6147" s="142" t="s">
        <v>5502</v>
      </c>
      <c r="G6147" s="138"/>
    </row>
    <row r="6148" ht="15.75" customHeight="1" spans="1:7">
      <c r="A6148" s="140">
        <v>102945</v>
      </c>
      <c r="B6148" s="141" t="s">
        <v>6752</v>
      </c>
      <c r="C6148" s="141" t="s">
        <v>224</v>
      </c>
      <c r="D6148" s="141" t="s">
        <v>5501</v>
      </c>
      <c r="E6148" s="140">
        <v>0.02</v>
      </c>
      <c r="F6148" s="142" t="s">
        <v>5502</v>
      </c>
      <c r="G6148" s="138"/>
    </row>
    <row r="6149" ht="15.75" customHeight="1" spans="1:7">
      <c r="A6149" s="140">
        <v>102951</v>
      </c>
      <c r="B6149" s="141" t="s">
        <v>6753</v>
      </c>
      <c r="C6149" s="141" t="s">
        <v>224</v>
      </c>
      <c r="D6149" s="141" t="s">
        <v>5501</v>
      </c>
      <c r="E6149" s="140">
        <v>0.61</v>
      </c>
      <c r="F6149" s="142" t="s">
        <v>5502</v>
      </c>
      <c r="G6149" s="138"/>
    </row>
    <row r="6150" ht="15.75" customHeight="1" spans="1:7">
      <c r="A6150" s="140">
        <v>102957</v>
      </c>
      <c r="B6150" s="141" t="s">
        <v>6754</v>
      </c>
      <c r="C6150" s="141" t="s">
        <v>224</v>
      </c>
      <c r="D6150" s="141" t="s">
        <v>5853</v>
      </c>
      <c r="E6150" s="140">
        <v>50.58</v>
      </c>
      <c r="F6150" s="142" t="s">
        <v>5502</v>
      </c>
      <c r="G6150" s="138"/>
    </row>
    <row r="6151" ht="15.75" customHeight="1" spans="1:7">
      <c r="A6151" s="140">
        <v>102963</v>
      </c>
      <c r="B6151" s="141" t="s">
        <v>6755</v>
      </c>
      <c r="C6151" s="141" t="s">
        <v>224</v>
      </c>
      <c r="D6151" s="141" t="s">
        <v>5853</v>
      </c>
      <c r="E6151" s="140">
        <v>84.02</v>
      </c>
      <c r="F6151" s="142" t="s">
        <v>5502</v>
      </c>
      <c r="G6151" s="138"/>
    </row>
    <row r="6152" ht="15.75" customHeight="1" spans="1:7">
      <c r="A6152" s="140">
        <v>102969</v>
      </c>
      <c r="B6152" s="141" t="s">
        <v>6756</v>
      </c>
      <c r="C6152" s="141" t="s">
        <v>224</v>
      </c>
      <c r="D6152" s="141" t="s">
        <v>5501</v>
      </c>
      <c r="E6152" s="140">
        <v>1.24</v>
      </c>
      <c r="F6152" s="142" t="s">
        <v>5502</v>
      </c>
      <c r="G6152" s="138"/>
    </row>
    <row r="6153" ht="15.75" customHeight="1" spans="1:7">
      <c r="A6153" s="140">
        <v>102985</v>
      </c>
      <c r="B6153" s="141" t="s">
        <v>6757</v>
      </c>
      <c r="C6153" s="141" t="s">
        <v>224</v>
      </c>
      <c r="D6153" s="141" t="s">
        <v>5853</v>
      </c>
      <c r="E6153" s="140">
        <v>2.96</v>
      </c>
      <c r="F6153" s="142" t="s">
        <v>5502</v>
      </c>
      <c r="G6153" s="138"/>
    </row>
    <row r="6154" ht="15.75" customHeight="1" spans="1:7">
      <c r="A6154" s="140">
        <v>103156</v>
      </c>
      <c r="B6154" s="141" t="s">
        <v>6758</v>
      </c>
      <c r="C6154" s="141" t="s">
        <v>224</v>
      </c>
      <c r="D6154" s="141" t="s">
        <v>5501</v>
      </c>
      <c r="E6154" s="140">
        <v>2.39</v>
      </c>
      <c r="F6154" s="142" t="s">
        <v>5502</v>
      </c>
      <c r="G6154" s="138"/>
    </row>
    <row r="6155" ht="15.75" customHeight="1" spans="1:7">
      <c r="A6155" s="140">
        <v>103162</v>
      </c>
      <c r="B6155" s="141" t="s">
        <v>6759</v>
      </c>
      <c r="C6155" s="141" t="s">
        <v>224</v>
      </c>
      <c r="D6155" s="141" t="s">
        <v>5501</v>
      </c>
      <c r="E6155" s="140">
        <v>2.91</v>
      </c>
      <c r="F6155" s="142" t="s">
        <v>5502</v>
      </c>
      <c r="G6155" s="138"/>
    </row>
    <row r="6156" ht="15.75" customHeight="1" spans="1:7">
      <c r="A6156" s="140">
        <v>103168</v>
      </c>
      <c r="B6156" s="141" t="s">
        <v>6760</v>
      </c>
      <c r="C6156" s="141" t="s">
        <v>224</v>
      </c>
      <c r="D6156" s="141" t="s">
        <v>5501</v>
      </c>
      <c r="E6156" s="140">
        <v>3.26</v>
      </c>
      <c r="F6156" s="142" t="s">
        <v>5502</v>
      </c>
      <c r="G6156" s="138"/>
    </row>
    <row r="6157" ht="15.75" customHeight="1" spans="1:7">
      <c r="A6157" s="140">
        <v>103174</v>
      </c>
      <c r="B6157" s="141" t="s">
        <v>6761</v>
      </c>
      <c r="C6157" s="141" t="s">
        <v>224</v>
      </c>
      <c r="D6157" s="141" t="s">
        <v>5501</v>
      </c>
      <c r="E6157" s="140">
        <v>8.47</v>
      </c>
      <c r="F6157" s="142" t="s">
        <v>5502</v>
      </c>
      <c r="G6157" s="138"/>
    </row>
    <row r="6158" ht="15.75" customHeight="1" spans="1:7">
      <c r="A6158" s="140">
        <v>103180</v>
      </c>
      <c r="B6158" s="141" t="s">
        <v>6762</v>
      </c>
      <c r="C6158" s="141" t="s">
        <v>224</v>
      </c>
      <c r="D6158" s="141" t="s">
        <v>5501</v>
      </c>
      <c r="E6158" s="140">
        <v>18.95</v>
      </c>
      <c r="F6158" s="142" t="s">
        <v>5502</v>
      </c>
      <c r="G6158" s="138"/>
    </row>
    <row r="6159" ht="15.75" customHeight="1" spans="1:7">
      <c r="A6159" s="140">
        <v>103223</v>
      </c>
      <c r="B6159" s="141" t="s">
        <v>6763</v>
      </c>
      <c r="C6159" s="141" t="s">
        <v>224</v>
      </c>
      <c r="D6159" s="141" t="s">
        <v>5853</v>
      </c>
      <c r="E6159" s="140">
        <v>34.77</v>
      </c>
      <c r="F6159" s="142" t="s">
        <v>5502</v>
      </c>
      <c r="G6159" s="138"/>
    </row>
    <row r="6160" ht="15.75" customHeight="1" spans="1:7">
      <c r="A6160" s="140">
        <v>103229</v>
      </c>
      <c r="B6160" s="141" t="s">
        <v>6764</v>
      </c>
      <c r="C6160" s="141" t="s">
        <v>224</v>
      </c>
      <c r="D6160" s="141" t="s">
        <v>5853</v>
      </c>
      <c r="E6160" s="140">
        <v>96.22</v>
      </c>
      <c r="F6160" s="142" t="s">
        <v>5502</v>
      </c>
      <c r="G6160" s="138"/>
    </row>
    <row r="6161" ht="15.75" customHeight="1" spans="1:7">
      <c r="A6161" s="140">
        <v>103235</v>
      </c>
      <c r="B6161" s="141" t="s">
        <v>6765</v>
      </c>
      <c r="C6161" s="141" t="s">
        <v>224</v>
      </c>
      <c r="D6161" s="141" t="s">
        <v>5853</v>
      </c>
      <c r="E6161" s="140">
        <v>101.74</v>
      </c>
      <c r="F6161" s="142" t="s">
        <v>5502</v>
      </c>
      <c r="G6161" s="138"/>
    </row>
    <row r="6162" ht="15.75" customHeight="1" spans="1:7">
      <c r="A6162" s="140">
        <v>103241</v>
      </c>
      <c r="B6162" s="141" t="s">
        <v>6766</v>
      </c>
      <c r="C6162" s="141" t="s">
        <v>224</v>
      </c>
      <c r="D6162" s="141" t="s">
        <v>5501</v>
      </c>
      <c r="E6162" s="140">
        <v>8.87</v>
      </c>
      <c r="F6162" s="142" t="s">
        <v>5502</v>
      </c>
      <c r="G6162" s="138"/>
    </row>
    <row r="6163" ht="15.75" customHeight="1" spans="1:7">
      <c r="A6163" s="140">
        <v>103660</v>
      </c>
      <c r="B6163" s="141" t="s">
        <v>6767</v>
      </c>
      <c r="C6163" s="141" t="s">
        <v>224</v>
      </c>
      <c r="D6163" s="141" t="s">
        <v>5853</v>
      </c>
      <c r="E6163" s="140">
        <v>11.03</v>
      </c>
      <c r="F6163" s="142" t="s">
        <v>5502</v>
      </c>
      <c r="G6163" s="138"/>
    </row>
    <row r="6164" ht="15.75" customHeight="1" spans="1:7">
      <c r="A6164" s="140">
        <v>103666</v>
      </c>
      <c r="B6164" s="141" t="s">
        <v>6768</v>
      </c>
      <c r="C6164" s="141" t="s">
        <v>224</v>
      </c>
      <c r="D6164" s="141" t="s">
        <v>5853</v>
      </c>
      <c r="E6164" s="140">
        <v>159.63</v>
      </c>
      <c r="F6164" s="142" t="s">
        <v>5502</v>
      </c>
      <c r="G6164" s="138"/>
    </row>
    <row r="6165" ht="15.75" customHeight="1" spans="1:7">
      <c r="A6165" s="140">
        <v>103792</v>
      </c>
      <c r="B6165" s="141" t="s">
        <v>6769</v>
      </c>
      <c r="C6165" s="141" t="s">
        <v>224</v>
      </c>
      <c r="D6165" s="141" t="s">
        <v>5501</v>
      </c>
      <c r="E6165" s="140">
        <v>0.27</v>
      </c>
      <c r="F6165" s="142" t="s">
        <v>5502</v>
      </c>
      <c r="G6165" s="138"/>
    </row>
    <row r="6166" ht="15.75" customHeight="1" spans="1:7">
      <c r="A6166" s="140">
        <v>103937</v>
      </c>
      <c r="B6166" s="141" t="s">
        <v>6770</v>
      </c>
      <c r="C6166" s="141" t="s">
        <v>224</v>
      </c>
      <c r="D6166" s="141" t="s">
        <v>5501</v>
      </c>
      <c r="E6166" s="140">
        <v>1.49</v>
      </c>
      <c r="F6166" s="142" t="s">
        <v>5502</v>
      </c>
      <c r="G6166" s="138"/>
    </row>
    <row r="6167" ht="15.75" customHeight="1" spans="1:7">
      <c r="A6167" s="140">
        <v>103943</v>
      </c>
      <c r="B6167" s="141" t="s">
        <v>6771</v>
      </c>
      <c r="C6167" s="141" t="s">
        <v>224</v>
      </c>
      <c r="D6167" s="141" t="s">
        <v>5501</v>
      </c>
      <c r="E6167" s="140">
        <v>1.49</v>
      </c>
      <c r="F6167" s="142" t="s">
        <v>5502</v>
      </c>
      <c r="G6167" s="138"/>
    </row>
    <row r="6168" ht="15.75" customHeight="1" spans="1:7">
      <c r="A6168" s="140">
        <v>104087</v>
      </c>
      <c r="B6168" s="141" t="s">
        <v>6772</v>
      </c>
      <c r="C6168" s="141" t="s">
        <v>224</v>
      </c>
      <c r="D6168" s="141" t="s">
        <v>5501</v>
      </c>
      <c r="E6168" s="140">
        <v>0.05</v>
      </c>
      <c r="F6168" s="142" t="s">
        <v>5502</v>
      </c>
      <c r="G6168" s="138"/>
    </row>
    <row r="6169" ht="15.75" customHeight="1" spans="1:7">
      <c r="A6169" s="140">
        <v>104088</v>
      </c>
      <c r="B6169" s="141" t="s">
        <v>6773</v>
      </c>
      <c r="C6169" s="141" t="s">
        <v>224</v>
      </c>
      <c r="D6169" s="141" t="s">
        <v>5501</v>
      </c>
      <c r="E6169" s="140">
        <v>0.01</v>
      </c>
      <c r="F6169" s="142" t="s">
        <v>5502</v>
      </c>
      <c r="G6169" s="138"/>
    </row>
    <row r="6170" ht="15.75" customHeight="1" spans="1:7">
      <c r="A6170" s="140">
        <v>104089</v>
      </c>
      <c r="B6170" s="141" t="s">
        <v>6774</v>
      </c>
      <c r="C6170" s="141" t="s">
        <v>224</v>
      </c>
      <c r="D6170" s="141" t="s">
        <v>5501</v>
      </c>
      <c r="E6170" s="140">
        <v>0.06</v>
      </c>
      <c r="F6170" s="142" t="s">
        <v>5502</v>
      </c>
      <c r="G6170" s="138"/>
    </row>
    <row r="6171" ht="15.75" customHeight="1" spans="1:7">
      <c r="A6171" s="140">
        <v>104090</v>
      </c>
      <c r="B6171" s="141" t="s">
        <v>6775</v>
      </c>
      <c r="C6171" s="141" t="s">
        <v>224</v>
      </c>
      <c r="D6171" s="141" t="s">
        <v>5501</v>
      </c>
      <c r="E6171" s="140">
        <v>0.66</v>
      </c>
      <c r="F6171" s="142" t="s">
        <v>5502</v>
      </c>
      <c r="G6171" s="138"/>
    </row>
    <row r="6172" ht="15.75" customHeight="1" spans="1:7">
      <c r="A6172" s="140">
        <v>104093</v>
      </c>
      <c r="B6172" s="141" t="s">
        <v>6776</v>
      </c>
      <c r="C6172" s="141" t="s">
        <v>224</v>
      </c>
      <c r="D6172" s="141" t="s">
        <v>5501</v>
      </c>
      <c r="E6172" s="140">
        <v>0.07</v>
      </c>
      <c r="F6172" s="142" t="s">
        <v>5502</v>
      </c>
      <c r="G6172" s="138"/>
    </row>
    <row r="6173" ht="15.75" customHeight="1" spans="1:7">
      <c r="A6173" s="140">
        <v>104094</v>
      </c>
      <c r="B6173" s="141" t="s">
        <v>6777</v>
      </c>
      <c r="C6173" s="141" t="s">
        <v>224</v>
      </c>
      <c r="D6173" s="141" t="s">
        <v>5501</v>
      </c>
      <c r="E6173" s="140">
        <v>0.01</v>
      </c>
      <c r="F6173" s="142" t="s">
        <v>5502</v>
      </c>
      <c r="G6173" s="138"/>
    </row>
    <row r="6174" ht="15.75" customHeight="1" spans="1:7">
      <c r="A6174" s="140">
        <v>104095</v>
      </c>
      <c r="B6174" s="141" t="s">
        <v>6778</v>
      </c>
      <c r="C6174" s="141" t="s">
        <v>224</v>
      </c>
      <c r="D6174" s="141" t="s">
        <v>5501</v>
      </c>
      <c r="E6174" s="140">
        <v>0.09</v>
      </c>
      <c r="F6174" s="142" t="s">
        <v>5502</v>
      </c>
      <c r="G6174" s="138"/>
    </row>
    <row r="6175" ht="15.75" customHeight="1" spans="1:7">
      <c r="A6175" s="140">
        <v>104096</v>
      </c>
      <c r="B6175" s="141" t="s">
        <v>6779</v>
      </c>
      <c r="C6175" s="141" t="s">
        <v>224</v>
      </c>
      <c r="D6175" s="141" t="s">
        <v>5501</v>
      </c>
      <c r="E6175" s="140">
        <v>0.92</v>
      </c>
      <c r="F6175" s="142" t="s">
        <v>5502</v>
      </c>
      <c r="G6175" s="138"/>
    </row>
    <row r="6176" ht="15.75" customHeight="1" spans="1:7">
      <c r="A6176" s="140">
        <v>104519</v>
      </c>
      <c r="B6176" s="141" t="s">
        <v>6780</v>
      </c>
      <c r="C6176" s="141" t="s">
        <v>224</v>
      </c>
      <c r="D6176" s="141" t="s">
        <v>5501</v>
      </c>
      <c r="E6176" s="140">
        <v>0.62</v>
      </c>
      <c r="F6176" s="142" t="s">
        <v>5502</v>
      </c>
      <c r="G6176" s="138"/>
    </row>
    <row r="6177" ht="15.75" customHeight="1" spans="1:7">
      <c r="A6177" s="140">
        <v>104655</v>
      </c>
      <c r="B6177" s="141" t="s">
        <v>6781</v>
      </c>
      <c r="C6177" s="141" t="s">
        <v>224</v>
      </c>
      <c r="D6177" s="141" t="s">
        <v>5501</v>
      </c>
      <c r="E6177" s="140">
        <v>0.66</v>
      </c>
      <c r="F6177" s="142" t="s">
        <v>5502</v>
      </c>
      <c r="G6177" s="138"/>
    </row>
    <row r="6178" ht="15.75" customHeight="1" spans="1:7">
      <c r="A6178" s="140">
        <v>104687</v>
      </c>
      <c r="B6178" s="141" t="s">
        <v>6782</v>
      </c>
      <c r="C6178" s="141" t="s">
        <v>224</v>
      </c>
      <c r="D6178" s="141" t="s">
        <v>5853</v>
      </c>
      <c r="E6178" s="140">
        <v>445.46</v>
      </c>
      <c r="F6178" s="142" t="s">
        <v>5502</v>
      </c>
      <c r="G6178" s="138"/>
    </row>
    <row r="6179" ht="15.75" customHeight="1" spans="1:7">
      <c r="A6179" s="140">
        <v>104694</v>
      </c>
      <c r="B6179" s="141" t="s">
        <v>6783</v>
      </c>
      <c r="C6179" s="141" t="s">
        <v>224</v>
      </c>
      <c r="D6179" s="141" t="s">
        <v>5501</v>
      </c>
      <c r="E6179" s="140">
        <v>2.08</v>
      </c>
      <c r="F6179" s="142" t="s">
        <v>5502</v>
      </c>
      <c r="G6179" s="138"/>
    </row>
    <row r="6180" ht="15.75" customHeight="1" spans="1:7">
      <c r="A6180" s="140">
        <v>104703</v>
      </c>
      <c r="B6180" s="141" t="s">
        <v>6784</v>
      </c>
      <c r="C6180" s="141" t="s">
        <v>224</v>
      </c>
      <c r="D6180" s="141" t="s">
        <v>5853</v>
      </c>
      <c r="E6180" s="140">
        <v>91.67</v>
      </c>
      <c r="F6180" s="142" t="s">
        <v>5502</v>
      </c>
      <c r="G6180" s="138"/>
    </row>
    <row r="6181" ht="15.75" customHeight="1" spans="1:7">
      <c r="A6181" s="140">
        <v>104709</v>
      </c>
      <c r="B6181" s="141" t="s">
        <v>6785</v>
      </c>
      <c r="C6181" s="141" t="s">
        <v>224</v>
      </c>
      <c r="D6181" s="141" t="s">
        <v>5853</v>
      </c>
      <c r="E6181" s="140">
        <v>1159.31</v>
      </c>
      <c r="F6181" s="142" t="s">
        <v>5502</v>
      </c>
      <c r="G6181" s="138"/>
    </row>
    <row r="6182" ht="15.75" customHeight="1" spans="1:7">
      <c r="A6182" s="140">
        <v>104715</v>
      </c>
      <c r="B6182" s="141" t="s">
        <v>6786</v>
      </c>
      <c r="C6182" s="141" t="s">
        <v>224</v>
      </c>
      <c r="D6182" s="141" t="s">
        <v>5853</v>
      </c>
      <c r="E6182" s="140">
        <v>89.12</v>
      </c>
      <c r="F6182" s="142" t="s">
        <v>5502</v>
      </c>
      <c r="G6182" s="138"/>
    </row>
    <row r="6183" ht="15.75" customHeight="1" spans="1:7">
      <c r="A6183" s="140">
        <v>104906</v>
      </c>
      <c r="B6183" s="141" t="s">
        <v>6787</v>
      </c>
      <c r="C6183" s="141" t="s">
        <v>224</v>
      </c>
      <c r="D6183" s="141" t="s">
        <v>5853</v>
      </c>
      <c r="E6183" s="140">
        <v>97.84</v>
      </c>
      <c r="F6183" s="142" t="s">
        <v>5502</v>
      </c>
      <c r="G6183" s="138"/>
    </row>
    <row r="6184" ht="15.75" customHeight="1" spans="1:7">
      <c r="A6184" s="140">
        <v>104912</v>
      </c>
      <c r="B6184" s="141" t="s">
        <v>6788</v>
      </c>
      <c r="C6184" s="141" t="s">
        <v>224</v>
      </c>
      <c r="D6184" s="141" t="s">
        <v>5501</v>
      </c>
      <c r="E6184" s="140">
        <v>37.48</v>
      </c>
      <c r="F6184" s="142" t="s">
        <v>5502</v>
      </c>
      <c r="G6184" s="138"/>
    </row>
    <row r="6185" ht="15.75" customHeight="1" spans="1:7">
      <c r="A6185" s="140">
        <v>92259</v>
      </c>
      <c r="B6185" s="141" t="s">
        <v>6789</v>
      </c>
      <c r="C6185" s="141" t="s">
        <v>448</v>
      </c>
      <c r="D6185" s="141" t="s">
        <v>5686</v>
      </c>
      <c r="E6185" s="140">
        <v>489.58</v>
      </c>
      <c r="F6185" s="142" t="s">
        <v>5502</v>
      </c>
      <c r="G6185" s="138"/>
    </row>
    <row r="6186" ht="15.75" customHeight="1" spans="1:7">
      <c r="A6186" s="140">
        <v>92260</v>
      </c>
      <c r="B6186" s="141" t="s">
        <v>6790</v>
      </c>
      <c r="C6186" s="141" t="s">
        <v>448</v>
      </c>
      <c r="D6186" s="141" t="s">
        <v>5686</v>
      </c>
      <c r="E6186" s="140">
        <v>549.47</v>
      </c>
      <c r="F6186" s="142" t="s">
        <v>5502</v>
      </c>
      <c r="G6186" s="138"/>
    </row>
    <row r="6187" ht="15.75" customHeight="1" spans="1:7">
      <c r="A6187" s="140">
        <v>92261</v>
      </c>
      <c r="B6187" s="141" t="s">
        <v>6791</v>
      </c>
      <c r="C6187" s="141" t="s">
        <v>448</v>
      </c>
      <c r="D6187" s="141" t="s">
        <v>5686</v>
      </c>
      <c r="E6187" s="140">
        <v>607.55</v>
      </c>
      <c r="F6187" s="142" t="s">
        <v>5502</v>
      </c>
      <c r="G6187" s="138"/>
    </row>
    <row r="6188" ht="15.75" customHeight="1" spans="1:7">
      <c r="A6188" s="140">
        <v>92262</v>
      </c>
      <c r="B6188" s="141" t="s">
        <v>6792</v>
      </c>
      <c r="C6188" s="141" t="s">
        <v>448</v>
      </c>
      <c r="D6188" s="141" t="s">
        <v>5686</v>
      </c>
      <c r="E6188" s="140">
        <v>701.04</v>
      </c>
      <c r="F6188" s="142" t="s">
        <v>5502</v>
      </c>
      <c r="G6188" s="138"/>
    </row>
    <row r="6189" ht="15.75" customHeight="1" spans="1:7">
      <c r="A6189" s="140">
        <v>92539</v>
      </c>
      <c r="B6189" s="141" t="s">
        <v>6793</v>
      </c>
      <c r="C6189" s="141" t="s">
        <v>175</v>
      </c>
      <c r="D6189" s="141" t="s">
        <v>5501</v>
      </c>
      <c r="E6189" s="140">
        <v>82.02</v>
      </c>
      <c r="F6189" s="142" t="s">
        <v>5502</v>
      </c>
      <c r="G6189" s="138"/>
    </row>
    <row r="6190" ht="15.75" customHeight="1" spans="1:7">
      <c r="A6190" s="140">
        <v>92540</v>
      </c>
      <c r="B6190" s="141" t="s">
        <v>6794</v>
      </c>
      <c r="C6190" s="141" t="s">
        <v>175</v>
      </c>
      <c r="D6190" s="141" t="s">
        <v>5501</v>
      </c>
      <c r="E6190" s="140">
        <v>91.03</v>
      </c>
      <c r="F6190" s="142" t="s">
        <v>5502</v>
      </c>
      <c r="G6190" s="138"/>
    </row>
    <row r="6191" ht="15.75" customHeight="1" spans="1:7">
      <c r="A6191" s="140">
        <v>92541</v>
      </c>
      <c r="B6191" s="141" t="s">
        <v>6795</v>
      </c>
      <c r="C6191" s="141" t="s">
        <v>175</v>
      </c>
      <c r="D6191" s="141" t="s">
        <v>5501</v>
      </c>
      <c r="E6191" s="140">
        <v>88.59</v>
      </c>
      <c r="F6191" s="142" t="s">
        <v>5502</v>
      </c>
      <c r="G6191" s="138"/>
    </row>
    <row r="6192" ht="15.75" customHeight="1" spans="1:7">
      <c r="A6192" s="140">
        <v>92542</v>
      </c>
      <c r="B6192" s="141" t="s">
        <v>6796</v>
      </c>
      <c r="C6192" s="141" t="s">
        <v>175</v>
      </c>
      <c r="D6192" s="141" t="s">
        <v>5501</v>
      </c>
      <c r="E6192" s="140">
        <v>106.82</v>
      </c>
      <c r="F6192" s="142" t="s">
        <v>5502</v>
      </c>
      <c r="G6192" s="138"/>
    </row>
    <row r="6193" ht="15.75" customHeight="1" spans="1:7">
      <c r="A6193" s="140">
        <v>92543</v>
      </c>
      <c r="B6193" s="141" t="s">
        <v>6797</v>
      </c>
      <c r="C6193" s="141" t="s">
        <v>175</v>
      </c>
      <c r="D6193" s="141" t="s">
        <v>5501</v>
      </c>
      <c r="E6193" s="140">
        <v>24.92</v>
      </c>
      <c r="F6193" s="142" t="s">
        <v>5502</v>
      </c>
      <c r="G6193" s="138"/>
    </row>
    <row r="6194" ht="15.75" customHeight="1" spans="1:7">
      <c r="A6194" s="140">
        <v>92544</v>
      </c>
      <c r="B6194" s="141" t="s">
        <v>6798</v>
      </c>
      <c r="C6194" s="141" t="s">
        <v>175</v>
      </c>
      <c r="D6194" s="141" t="s">
        <v>5501</v>
      </c>
      <c r="E6194" s="140">
        <v>19.83</v>
      </c>
      <c r="F6194" s="142" t="s">
        <v>5502</v>
      </c>
      <c r="G6194" s="138"/>
    </row>
    <row r="6195" ht="15.75" customHeight="1" spans="1:7">
      <c r="A6195" s="140">
        <v>92545</v>
      </c>
      <c r="B6195" s="141" t="s">
        <v>6799</v>
      </c>
      <c r="C6195" s="141" t="s">
        <v>448</v>
      </c>
      <c r="D6195" s="141" t="s">
        <v>5686</v>
      </c>
      <c r="E6195" s="140">
        <v>1050.84</v>
      </c>
      <c r="F6195" s="142" t="s">
        <v>5502</v>
      </c>
      <c r="G6195" s="138"/>
    </row>
    <row r="6196" ht="15.75" customHeight="1" spans="1:7">
      <c r="A6196" s="140">
        <v>92546</v>
      </c>
      <c r="B6196" s="141" t="s">
        <v>6800</v>
      </c>
      <c r="C6196" s="141" t="s">
        <v>448</v>
      </c>
      <c r="D6196" s="141" t="s">
        <v>5686</v>
      </c>
      <c r="E6196" s="140">
        <v>1288.8</v>
      </c>
      <c r="F6196" s="142" t="s">
        <v>5502</v>
      </c>
      <c r="G6196" s="138"/>
    </row>
    <row r="6197" ht="15.75" customHeight="1" spans="1:7">
      <c r="A6197" s="140">
        <v>92547</v>
      </c>
      <c r="B6197" s="141" t="s">
        <v>6801</v>
      </c>
      <c r="C6197" s="141" t="s">
        <v>448</v>
      </c>
      <c r="D6197" s="141" t="s">
        <v>5686</v>
      </c>
      <c r="E6197" s="140">
        <v>1367.54</v>
      </c>
      <c r="F6197" s="142" t="s">
        <v>5502</v>
      </c>
      <c r="G6197" s="138"/>
    </row>
    <row r="6198" ht="15.75" customHeight="1" spans="1:7">
      <c r="A6198" s="140">
        <v>92548</v>
      </c>
      <c r="B6198" s="141" t="s">
        <v>6802</v>
      </c>
      <c r="C6198" s="141" t="s">
        <v>448</v>
      </c>
      <c r="D6198" s="141" t="s">
        <v>5686</v>
      </c>
      <c r="E6198" s="140">
        <v>1521.75</v>
      </c>
      <c r="F6198" s="142" t="s">
        <v>5502</v>
      </c>
      <c r="G6198" s="138"/>
    </row>
    <row r="6199" ht="15.75" customHeight="1" spans="1:7">
      <c r="A6199" s="140">
        <v>92549</v>
      </c>
      <c r="B6199" s="141" t="s">
        <v>6803</v>
      </c>
      <c r="C6199" s="141" t="s">
        <v>448</v>
      </c>
      <c r="D6199" s="141" t="s">
        <v>5686</v>
      </c>
      <c r="E6199" s="140">
        <v>1891.49</v>
      </c>
      <c r="F6199" s="142" t="s">
        <v>5502</v>
      </c>
      <c r="G6199" s="138"/>
    </row>
    <row r="6200" ht="15.75" customHeight="1" spans="1:7">
      <c r="A6200" s="140">
        <v>92550</v>
      </c>
      <c r="B6200" s="141" t="s">
        <v>6804</v>
      </c>
      <c r="C6200" s="141" t="s">
        <v>448</v>
      </c>
      <c r="D6200" s="141" t="s">
        <v>5686</v>
      </c>
      <c r="E6200" s="140">
        <v>2349.32</v>
      </c>
      <c r="F6200" s="142" t="s">
        <v>5502</v>
      </c>
      <c r="G6200" s="138"/>
    </row>
    <row r="6201" ht="15.75" customHeight="1" spans="1:7">
      <c r="A6201" s="140">
        <v>92551</v>
      </c>
      <c r="B6201" s="141" t="s">
        <v>6805</v>
      </c>
      <c r="C6201" s="141" t="s">
        <v>448</v>
      </c>
      <c r="D6201" s="141" t="s">
        <v>5686</v>
      </c>
      <c r="E6201" s="140">
        <v>2450.76</v>
      </c>
      <c r="F6201" s="142" t="s">
        <v>5502</v>
      </c>
      <c r="G6201" s="138"/>
    </row>
    <row r="6202" ht="15.75" customHeight="1" spans="1:7">
      <c r="A6202" s="140">
        <v>92552</v>
      </c>
      <c r="B6202" s="141" t="s">
        <v>6806</v>
      </c>
      <c r="C6202" s="141" t="s">
        <v>448</v>
      </c>
      <c r="D6202" s="141" t="s">
        <v>5686</v>
      </c>
      <c r="E6202" s="140">
        <v>2661.3</v>
      </c>
      <c r="F6202" s="142" t="s">
        <v>5502</v>
      </c>
      <c r="G6202" s="138"/>
    </row>
    <row r="6203" ht="15.75" customHeight="1" spans="1:7">
      <c r="A6203" s="140">
        <v>92553</v>
      </c>
      <c r="B6203" s="141" t="s">
        <v>6807</v>
      </c>
      <c r="C6203" s="141" t="s">
        <v>448</v>
      </c>
      <c r="D6203" s="141" t="s">
        <v>5686</v>
      </c>
      <c r="E6203" s="140">
        <v>3040.45</v>
      </c>
      <c r="F6203" s="142" t="s">
        <v>5502</v>
      </c>
      <c r="G6203" s="138"/>
    </row>
    <row r="6204" ht="15.75" customHeight="1" spans="1:7">
      <c r="A6204" s="140">
        <v>92554</v>
      </c>
      <c r="B6204" s="141" t="s">
        <v>6808</v>
      </c>
      <c r="C6204" s="141" t="s">
        <v>448</v>
      </c>
      <c r="D6204" s="141" t="s">
        <v>5686</v>
      </c>
      <c r="E6204" s="140">
        <v>3156.82</v>
      </c>
      <c r="F6204" s="142" t="s">
        <v>5502</v>
      </c>
      <c r="G6204" s="138"/>
    </row>
    <row r="6205" ht="15.75" customHeight="1" spans="1:7">
      <c r="A6205" s="140">
        <v>92555</v>
      </c>
      <c r="B6205" s="141" t="s">
        <v>6809</v>
      </c>
      <c r="C6205" s="141" t="s">
        <v>448</v>
      </c>
      <c r="D6205" s="141" t="s">
        <v>5686</v>
      </c>
      <c r="E6205" s="140">
        <v>1035.24</v>
      </c>
      <c r="F6205" s="142" t="s">
        <v>5502</v>
      </c>
      <c r="G6205" s="138"/>
    </row>
    <row r="6206" ht="15.75" customHeight="1" spans="1:7">
      <c r="A6206" s="140">
        <v>92556</v>
      </c>
      <c r="B6206" s="141" t="s">
        <v>6810</v>
      </c>
      <c r="C6206" s="141" t="s">
        <v>448</v>
      </c>
      <c r="D6206" s="141" t="s">
        <v>5686</v>
      </c>
      <c r="E6206" s="140">
        <v>1261.47</v>
      </c>
      <c r="F6206" s="142" t="s">
        <v>5502</v>
      </c>
      <c r="G6206" s="138"/>
    </row>
    <row r="6207" ht="15.75" customHeight="1" spans="1:7">
      <c r="A6207" s="140">
        <v>92557</v>
      </c>
      <c r="B6207" s="141" t="s">
        <v>6811</v>
      </c>
      <c r="C6207" s="141" t="s">
        <v>448</v>
      </c>
      <c r="D6207" s="141" t="s">
        <v>5686</v>
      </c>
      <c r="E6207" s="140">
        <v>1340.2</v>
      </c>
      <c r="F6207" s="142" t="s">
        <v>5502</v>
      </c>
      <c r="G6207" s="138"/>
    </row>
    <row r="6208" ht="15.75" customHeight="1" spans="1:7">
      <c r="A6208" s="140">
        <v>92558</v>
      </c>
      <c r="B6208" s="141" t="s">
        <v>6812</v>
      </c>
      <c r="C6208" s="141" t="s">
        <v>448</v>
      </c>
      <c r="D6208" s="141" t="s">
        <v>5686</v>
      </c>
      <c r="E6208" s="140">
        <v>1506.15</v>
      </c>
      <c r="F6208" s="142" t="s">
        <v>5502</v>
      </c>
      <c r="G6208" s="138"/>
    </row>
    <row r="6209" ht="15.75" customHeight="1" spans="1:7">
      <c r="A6209" s="140">
        <v>92559</v>
      </c>
      <c r="B6209" s="141" t="s">
        <v>6813</v>
      </c>
      <c r="C6209" s="141" t="s">
        <v>448</v>
      </c>
      <c r="D6209" s="141" t="s">
        <v>5686</v>
      </c>
      <c r="E6209" s="140">
        <v>1862.45</v>
      </c>
      <c r="F6209" s="142" t="s">
        <v>5502</v>
      </c>
      <c r="G6209" s="138"/>
    </row>
    <row r="6210" ht="15.75" customHeight="1" spans="1:7">
      <c r="A6210" s="140">
        <v>92560</v>
      </c>
      <c r="B6210" s="141" t="s">
        <v>6814</v>
      </c>
      <c r="C6210" s="141" t="s">
        <v>448</v>
      </c>
      <c r="D6210" s="141" t="s">
        <v>5686</v>
      </c>
      <c r="E6210" s="140">
        <v>2309.76</v>
      </c>
      <c r="F6210" s="142" t="s">
        <v>5502</v>
      </c>
      <c r="G6210" s="138"/>
    </row>
    <row r="6211" ht="15.75" customHeight="1" spans="1:7">
      <c r="A6211" s="140">
        <v>92561</v>
      </c>
      <c r="B6211" s="141" t="s">
        <v>6815</v>
      </c>
      <c r="C6211" s="141" t="s">
        <v>448</v>
      </c>
      <c r="D6211" s="141" t="s">
        <v>5686</v>
      </c>
      <c r="E6211" s="140">
        <v>2412.28</v>
      </c>
      <c r="F6211" s="142" t="s">
        <v>5502</v>
      </c>
      <c r="G6211" s="138"/>
    </row>
    <row r="6212" ht="15.75" customHeight="1" spans="1:7">
      <c r="A6212" s="140">
        <v>92562</v>
      </c>
      <c r="B6212" s="141" t="s">
        <v>6816</v>
      </c>
      <c r="C6212" s="141" t="s">
        <v>448</v>
      </c>
      <c r="D6212" s="141" t="s">
        <v>5686</v>
      </c>
      <c r="E6212" s="140">
        <v>2595.49</v>
      </c>
      <c r="F6212" s="142" t="s">
        <v>5502</v>
      </c>
      <c r="G6212" s="138"/>
    </row>
    <row r="6213" ht="15.75" customHeight="1" spans="1:7">
      <c r="A6213" s="140">
        <v>92563</v>
      </c>
      <c r="B6213" s="141" t="s">
        <v>6817</v>
      </c>
      <c r="C6213" s="141" t="s">
        <v>448</v>
      </c>
      <c r="D6213" s="141" t="s">
        <v>5686</v>
      </c>
      <c r="E6213" s="140">
        <v>2963.5</v>
      </c>
      <c r="F6213" s="142" t="s">
        <v>5502</v>
      </c>
      <c r="G6213" s="138"/>
    </row>
    <row r="6214" ht="15.75" customHeight="1" spans="1:7">
      <c r="A6214" s="140">
        <v>92564</v>
      </c>
      <c r="B6214" s="141" t="s">
        <v>6818</v>
      </c>
      <c r="C6214" s="141" t="s">
        <v>448</v>
      </c>
      <c r="D6214" s="141" t="s">
        <v>5686</v>
      </c>
      <c r="E6214" s="140">
        <v>3062.57</v>
      </c>
      <c r="F6214" s="142" t="s">
        <v>5502</v>
      </c>
      <c r="G6214" s="138"/>
    </row>
    <row r="6215" ht="15.75" customHeight="1" spans="1:7">
      <c r="A6215" s="140">
        <v>100379</v>
      </c>
      <c r="B6215" s="141" t="s">
        <v>6819</v>
      </c>
      <c r="C6215" s="141" t="s">
        <v>175</v>
      </c>
      <c r="D6215" s="141" t="s">
        <v>5501</v>
      </c>
      <c r="E6215" s="140">
        <v>39.09</v>
      </c>
      <c r="F6215" s="142" t="s">
        <v>5502</v>
      </c>
      <c r="G6215" s="138"/>
    </row>
    <row r="6216" ht="15.75" customHeight="1" spans="1:7">
      <c r="A6216" s="140">
        <v>100380</v>
      </c>
      <c r="B6216" s="141" t="s">
        <v>6820</v>
      </c>
      <c r="C6216" s="141" t="s">
        <v>175</v>
      </c>
      <c r="D6216" s="141" t="s">
        <v>5686</v>
      </c>
      <c r="E6216" s="140">
        <v>51.31</v>
      </c>
      <c r="F6216" s="142" t="s">
        <v>5502</v>
      </c>
      <c r="G6216" s="138"/>
    </row>
    <row r="6217" ht="15.75" customHeight="1" spans="1:7">
      <c r="A6217" s="140">
        <v>100381</v>
      </c>
      <c r="B6217" s="141" t="s">
        <v>6821</v>
      </c>
      <c r="C6217" s="141" t="s">
        <v>175</v>
      </c>
      <c r="D6217" s="141" t="s">
        <v>5501</v>
      </c>
      <c r="E6217" s="140">
        <v>57.23</v>
      </c>
      <c r="F6217" s="142" t="s">
        <v>5502</v>
      </c>
      <c r="G6217" s="138"/>
    </row>
    <row r="6218" ht="15.75" customHeight="1" spans="1:7">
      <c r="A6218" s="140">
        <v>100383</v>
      </c>
      <c r="B6218" s="141" t="s">
        <v>6822</v>
      </c>
      <c r="C6218" s="141" t="s">
        <v>175</v>
      </c>
      <c r="D6218" s="141" t="s">
        <v>5686</v>
      </c>
      <c r="E6218" s="140">
        <v>26.91</v>
      </c>
      <c r="F6218" s="142" t="s">
        <v>5502</v>
      </c>
      <c r="G6218" s="138"/>
    </row>
    <row r="6219" ht="15.75" customHeight="1" spans="1:7">
      <c r="A6219" s="140">
        <v>100384</v>
      </c>
      <c r="B6219" s="141" t="s">
        <v>6823</v>
      </c>
      <c r="C6219" s="141" t="s">
        <v>175</v>
      </c>
      <c r="D6219" s="141" t="s">
        <v>5501</v>
      </c>
      <c r="E6219" s="140">
        <v>28.14</v>
      </c>
      <c r="F6219" s="142" t="s">
        <v>5502</v>
      </c>
      <c r="G6219" s="138"/>
    </row>
    <row r="6220" ht="15.75" customHeight="1" spans="1:7">
      <c r="A6220" s="140">
        <v>100385</v>
      </c>
      <c r="B6220" s="141" t="s">
        <v>6824</v>
      </c>
      <c r="C6220" s="141" t="s">
        <v>175</v>
      </c>
      <c r="D6220" s="141" t="s">
        <v>5501</v>
      </c>
      <c r="E6220" s="140">
        <v>35.31</v>
      </c>
      <c r="F6220" s="142" t="s">
        <v>5502</v>
      </c>
      <c r="G6220" s="138"/>
    </row>
    <row r="6221" ht="15.75" customHeight="1" spans="1:7">
      <c r="A6221" s="140">
        <v>100386</v>
      </c>
      <c r="B6221" s="141" t="s">
        <v>6825</v>
      </c>
      <c r="C6221" s="141" t="s">
        <v>175</v>
      </c>
      <c r="D6221" s="141" t="s">
        <v>5686</v>
      </c>
      <c r="E6221" s="140">
        <v>45.17</v>
      </c>
      <c r="F6221" s="142" t="s">
        <v>5502</v>
      </c>
      <c r="G6221" s="138"/>
    </row>
    <row r="6222" ht="15.75" customHeight="1" spans="1:7">
      <c r="A6222" s="140">
        <v>100387</v>
      </c>
      <c r="B6222" s="141" t="s">
        <v>6826</v>
      </c>
      <c r="C6222" s="141" t="s">
        <v>175</v>
      </c>
      <c r="D6222" s="141" t="s">
        <v>5501</v>
      </c>
      <c r="E6222" s="140">
        <v>55.36</v>
      </c>
      <c r="F6222" s="142" t="s">
        <v>5502</v>
      </c>
      <c r="G6222" s="138"/>
    </row>
    <row r="6223" ht="15.75" customHeight="1" spans="1:7">
      <c r="A6223" s="140">
        <v>100388</v>
      </c>
      <c r="B6223" s="141" t="s">
        <v>6827</v>
      </c>
      <c r="C6223" s="141" t="s">
        <v>175</v>
      </c>
      <c r="D6223" s="141" t="s">
        <v>5501</v>
      </c>
      <c r="E6223" s="140">
        <v>20</v>
      </c>
      <c r="F6223" s="142" t="s">
        <v>5502</v>
      </c>
      <c r="G6223" s="138"/>
    </row>
    <row r="6224" ht="15.75" customHeight="1" spans="1:7">
      <c r="A6224" s="140">
        <v>100389</v>
      </c>
      <c r="B6224" s="141" t="s">
        <v>6828</v>
      </c>
      <c r="C6224" s="141" t="s">
        <v>175</v>
      </c>
      <c r="D6224" s="141" t="s">
        <v>5501</v>
      </c>
      <c r="E6224" s="140">
        <v>17.32</v>
      </c>
      <c r="F6224" s="142" t="s">
        <v>5502</v>
      </c>
      <c r="G6224" s="138"/>
    </row>
    <row r="6225" ht="15.75" customHeight="1" spans="1:7">
      <c r="A6225" s="140">
        <v>100390</v>
      </c>
      <c r="B6225" s="141" t="s">
        <v>6829</v>
      </c>
      <c r="C6225" s="141" t="s">
        <v>175</v>
      </c>
      <c r="D6225" s="141" t="s">
        <v>5501</v>
      </c>
      <c r="E6225" s="140">
        <v>23.55</v>
      </c>
      <c r="F6225" s="142" t="s">
        <v>5502</v>
      </c>
      <c r="G6225" s="138"/>
    </row>
    <row r="6226" ht="15.75" customHeight="1" spans="1:7">
      <c r="A6226" s="140">
        <v>100391</v>
      </c>
      <c r="B6226" s="141" t="s">
        <v>6830</v>
      </c>
      <c r="C6226" s="141" t="s">
        <v>175</v>
      </c>
      <c r="D6226" s="141" t="s">
        <v>5501</v>
      </c>
      <c r="E6226" s="140">
        <v>19.53</v>
      </c>
      <c r="F6226" s="142" t="s">
        <v>5502</v>
      </c>
      <c r="G6226" s="138"/>
    </row>
    <row r="6227" ht="15.75" customHeight="1" spans="1:7">
      <c r="A6227" s="140">
        <v>100392</v>
      </c>
      <c r="B6227" s="141" t="s">
        <v>6831</v>
      </c>
      <c r="C6227" s="141" t="s">
        <v>175</v>
      </c>
      <c r="D6227" s="141" t="s">
        <v>5501</v>
      </c>
      <c r="E6227" s="140">
        <v>15.73</v>
      </c>
      <c r="F6227" s="142" t="s">
        <v>5502</v>
      </c>
      <c r="G6227" s="138"/>
    </row>
    <row r="6228" ht="15.75" customHeight="1" spans="1:7">
      <c r="A6228" s="140">
        <v>100393</v>
      </c>
      <c r="B6228" s="141" t="s">
        <v>6832</v>
      </c>
      <c r="C6228" s="141" t="s">
        <v>175</v>
      </c>
      <c r="D6228" s="141" t="s">
        <v>5501</v>
      </c>
      <c r="E6228" s="140">
        <v>19.74</v>
      </c>
      <c r="F6228" s="142" t="s">
        <v>5502</v>
      </c>
      <c r="G6228" s="138"/>
    </row>
    <row r="6229" ht="15.75" customHeight="1" spans="1:7">
      <c r="A6229" s="140">
        <v>100394</v>
      </c>
      <c r="B6229" s="141" t="s">
        <v>6833</v>
      </c>
      <c r="C6229" s="141" t="s">
        <v>175</v>
      </c>
      <c r="D6229" s="141" t="s">
        <v>5501</v>
      </c>
      <c r="E6229" s="140">
        <v>18.52</v>
      </c>
      <c r="F6229" s="142" t="s">
        <v>5502</v>
      </c>
      <c r="G6229" s="138"/>
    </row>
    <row r="6230" ht="15.75" customHeight="1" spans="1:7">
      <c r="A6230" s="140">
        <v>100395</v>
      </c>
      <c r="B6230" s="141" t="s">
        <v>6834</v>
      </c>
      <c r="C6230" s="141" t="s">
        <v>175</v>
      </c>
      <c r="D6230" s="141" t="s">
        <v>5501</v>
      </c>
      <c r="E6230" s="140">
        <v>23.3</v>
      </c>
      <c r="F6230" s="142" t="s">
        <v>5502</v>
      </c>
      <c r="G6230" s="138"/>
    </row>
    <row r="6231" ht="15.75" customHeight="1" spans="1:7">
      <c r="A6231" s="140">
        <v>94189</v>
      </c>
      <c r="B6231" s="141" t="s">
        <v>6835</v>
      </c>
      <c r="C6231" s="141" t="s">
        <v>175</v>
      </c>
      <c r="D6231" s="141" t="s">
        <v>5501</v>
      </c>
      <c r="E6231" s="140">
        <v>39.08</v>
      </c>
      <c r="F6231" s="142" t="s">
        <v>5502</v>
      </c>
      <c r="G6231" s="138"/>
    </row>
    <row r="6232" ht="15.75" customHeight="1" spans="1:7">
      <c r="A6232" s="140">
        <v>94192</v>
      </c>
      <c r="B6232" s="141" t="s">
        <v>6836</v>
      </c>
      <c r="C6232" s="141" t="s">
        <v>175</v>
      </c>
      <c r="D6232" s="141" t="s">
        <v>5501</v>
      </c>
      <c r="E6232" s="140">
        <v>41.51</v>
      </c>
      <c r="F6232" s="142" t="s">
        <v>5502</v>
      </c>
      <c r="G6232" s="138"/>
    </row>
    <row r="6233" ht="15.75" customHeight="1" spans="1:7">
      <c r="A6233" s="140">
        <v>94195</v>
      </c>
      <c r="B6233" s="141" t="s">
        <v>6837</v>
      </c>
      <c r="C6233" s="141" t="s">
        <v>175</v>
      </c>
      <c r="D6233" s="141" t="s">
        <v>5501</v>
      </c>
      <c r="E6233" s="140">
        <v>35.62</v>
      </c>
      <c r="F6233" s="142" t="s">
        <v>5502</v>
      </c>
      <c r="G6233" s="138"/>
    </row>
    <row r="6234" ht="15.75" customHeight="1" spans="1:7">
      <c r="A6234" s="140">
        <v>94198</v>
      </c>
      <c r="B6234" s="141" t="s">
        <v>6838</v>
      </c>
      <c r="C6234" s="141" t="s">
        <v>175</v>
      </c>
      <c r="D6234" s="141" t="s">
        <v>5501</v>
      </c>
      <c r="E6234" s="140">
        <v>38.85</v>
      </c>
      <c r="F6234" s="142" t="s">
        <v>5502</v>
      </c>
      <c r="G6234" s="138"/>
    </row>
    <row r="6235" ht="15.75" customHeight="1" spans="1:7">
      <c r="A6235" s="140">
        <v>94201</v>
      </c>
      <c r="B6235" s="141" t="s">
        <v>6839</v>
      </c>
      <c r="C6235" s="141" t="s">
        <v>175</v>
      </c>
      <c r="D6235" s="141" t="s">
        <v>5501</v>
      </c>
      <c r="E6235" s="140">
        <v>50.69</v>
      </c>
      <c r="F6235" s="142" t="s">
        <v>5502</v>
      </c>
      <c r="G6235" s="138"/>
    </row>
    <row r="6236" ht="15.75" customHeight="1" spans="1:7">
      <c r="A6236" s="140">
        <v>94204</v>
      </c>
      <c r="B6236" s="141" t="s">
        <v>6840</v>
      </c>
      <c r="C6236" s="141" t="s">
        <v>175</v>
      </c>
      <c r="D6236" s="141" t="s">
        <v>5501</v>
      </c>
      <c r="E6236" s="140">
        <v>56.16</v>
      </c>
      <c r="F6236" s="142" t="s">
        <v>5502</v>
      </c>
      <c r="G6236" s="138"/>
    </row>
    <row r="6237" ht="15.75" customHeight="1" spans="1:7">
      <c r="A6237" s="140">
        <v>94224</v>
      </c>
      <c r="B6237" s="141" t="s">
        <v>6841</v>
      </c>
      <c r="C6237" s="141" t="s">
        <v>178</v>
      </c>
      <c r="D6237" s="141" t="s">
        <v>5501</v>
      </c>
      <c r="E6237" s="140">
        <v>25.59</v>
      </c>
      <c r="F6237" s="142" t="s">
        <v>5502</v>
      </c>
      <c r="G6237" s="138"/>
    </row>
    <row r="6238" ht="15.75" customHeight="1" spans="1:7">
      <c r="A6238" s="140">
        <v>94226</v>
      </c>
      <c r="B6238" s="141" t="s">
        <v>6842</v>
      </c>
      <c r="C6238" s="141" t="s">
        <v>175</v>
      </c>
      <c r="D6238" s="141" t="s">
        <v>5686</v>
      </c>
      <c r="E6238" s="140">
        <v>20.18</v>
      </c>
      <c r="F6238" s="142" t="s">
        <v>5502</v>
      </c>
      <c r="G6238" s="138"/>
    </row>
    <row r="6239" ht="15.75" customHeight="1" spans="1:7">
      <c r="A6239" s="140">
        <v>94232</v>
      </c>
      <c r="B6239" s="141" t="s">
        <v>6843</v>
      </c>
      <c r="C6239" s="141" t="s">
        <v>448</v>
      </c>
      <c r="D6239" s="141" t="s">
        <v>5501</v>
      </c>
      <c r="E6239" s="140">
        <v>2.67</v>
      </c>
      <c r="F6239" s="142" t="s">
        <v>5502</v>
      </c>
      <c r="G6239" s="138"/>
    </row>
    <row r="6240" ht="15.75" customHeight="1" spans="1:7">
      <c r="A6240" s="140">
        <v>94440</v>
      </c>
      <c r="B6240" s="141" t="s">
        <v>6844</v>
      </c>
      <c r="C6240" s="141" t="s">
        <v>175</v>
      </c>
      <c r="D6240" s="141" t="s">
        <v>5501</v>
      </c>
      <c r="E6240" s="140">
        <v>35.62</v>
      </c>
      <c r="F6240" s="142" t="s">
        <v>5502</v>
      </c>
      <c r="G6240" s="138"/>
    </row>
    <row r="6241" ht="15.75" customHeight="1" spans="1:7">
      <c r="A6241" s="140">
        <v>94441</v>
      </c>
      <c r="B6241" s="141" t="s">
        <v>6845</v>
      </c>
      <c r="C6241" s="141" t="s">
        <v>175</v>
      </c>
      <c r="D6241" s="141" t="s">
        <v>5501</v>
      </c>
      <c r="E6241" s="140">
        <v>38.85</v>
      </c>
      <c r="F6241" s="142" t="s">
        <v>5502</v>
      </c>
      <c r="G6241" s="138"/>
    </row>
    <row r="6242" ht="15.75" customHeight="1" spans="1:7">
      <c r="A6242" s="140">
        <v>94442</v>
      </c>
      <c r="B6242" s="141" t="s">
        <v>6846</v>
      </c>
      <c r="C6242" s="141" t="s">
        <v>175</v>
      </c>
      <c r="D6242" s="141" t="s">
        <v>5501</v>
      </c>
      <c r="E6242" s="140">
        <v>35.62</v>
      </c>
      <c r="F6242" s="142" t="s">
        <v>5502</v>
      </c>
      <c r="G6242" s="138"/>
    </row>
    <row r="6243" ht="15.75" customHeight="1" spans="1:7">
      <c r="A6243" s="140">
        <v>94443</v>
      </c>
      <c r="B6243" s="141" t="s">
        <v>6847</v>
      </c>
      <c r="C6243" s="141" t="s">
        <v>175</v>
      </c>
      <c r="D6243" s="141" t="s">
        <v>5501</v>
      </c>
      <c r="E6243" s="140">
        <v>38.85</v>
      </c>
      <c r="F6243" s="142" t="s">
        <v>5502</v>
      </c>
      <c r="G6243" s="138"/>
    </row>
    <row r="6244" ht="15.75" customHeight="1" spans="1:7">
      <c r="A6244" s="140">
        <v>94445</v>
      </c>
      <c r="B6244" s="141" t="s">
        <v>6848</v>
      </c>
      <c r="C6244" s="141" t="s">
        <v>175</v>
      </c>
      <c r="D6244" s="141" t="s">
        <v>5501</v>
      </c>
      <c r="E6244" s="140">
        <v>50.69</v>
      </c>
      <c r="F6244" s="142" t="s">
        <v>5502</v>
      </c>
      <c r="G6244" s="138"/>
    </row>
    <row r="6245" ht="15.75" customHeight="1" spans="1:7">
      <c r="A6245" s="140">
        <v>94446</v>
      </c>
      <c r="B6245" s="141" t="s">
        <v>6849</v>
      </c>
      <c r="C6245" s="141" t="s">
        <v>175</v>
      </c>
      <c r="D6245" s="141" t="s">
        <v>5501</v>
      </c>
      <c r="E6245" s="140">
        <v>56.16</v>
      </c>
      <c r="F6245" s="142" t="s">
        <v>5502</v>
      </c>
      <c r="G6245" s="138"/>
    </row>
    <row r="6246" ht="15.75" customHeight="1" spans="1:7">
      <c r="A6246" s="140">
        <v>94447</v>
      </c>
      <c r="B6246" s="141" t="s">
        <v>6850</v>
      </c>
      <c r="C6246" s="141" t="s">
        <v>175</v>
      </c>
      <c r="D6246" s="141" t="s">
        <v>5501</v>
      </c>
      <c r="E6246" s="140">
        <v>50.69</v>
      </c>
      <c r="F6246" s="142" t="s">
        <v>5502</v>
      </c>
      <c r="G6246" s="138"/>
    </row>
    <row r="6247" ht="15.75" customHeight="1" spans="1:7">
      <c r="A6247" s="140">
        <v>94448</v>
      </c>
      <c r="B6247" s="141" t="s">
        <v>6851</v>
      </c>
      <c r="C6247" s="141" t="s">
        <v>175</v>
      </c>
      <c r="D6247" s="141" t="s">
        <v>5501</v>
      </c>
      <c r="E6247" s="140">
        <v>56.16</v>
      </c>
      <c r="F6247" s="142" t="s">
        <v>5502</v>
      </c>
      <c r="G6247" s="138"/>
    </row>
    <row r="6248" ht="15.75" customHeight="1" spans="1:7">
      <c r="A6248" s="140">
        <v>94207</v>
      </c>
      <c r="B6248" s="141" t="s">
        <v>6852</v>
      </c>
      <c r="C6248" s="141" t="s">
        <v>175</v>
      </c>
      <c r="D6248" s="141" t="s">
        <v>5501</v>
      </c>
      <c r="E6248" s="140">
        <v>54.62</v>
      </c>
      <c r="F6248" s="142" t="s">
        <v>5502</v>
      </c>
      <c r="G6248" s="138"/>
    </row>
    <row r="6249" ht="15.75" customHeight="1" spans="1:7">
      <c r="A6249" s="140">
        <v>94210</v>
      </c>
      <c r="B6249" s="141" t="s">
        <v>6853</v>
      </c>
      <c r="C6249" s="141" t="s">
        <v>175</v>
      </c>
      <c r="D6249" s="141" t="s">
        <v>5501</v>
      </c>
      <c r="E6249" s="140">
        <v>58.09</v>
      </c>
      <c r="F6249" s="142" t="s">
        <v>5502</v>
      </c>
      <c r="G6249" s="138"/>
    </row>
    <row r="6250" ht="15.75" customHeight="1" spans="1:7">
      <c r="A6250" s="140">
        <v>94218</v>
      </c>
      <c r="B6250" s="141" t="s">
        <v>6854</v>
      </c>
      <c r="C6250" s="141" t="s">
        <v>175</v>
      </c>
      <c r="D6250" s="141" t="s">
        <v>5501</v>
      </c>
      <c r="E6250" s="140">
        <v>148.37</v>
      </c>
      <c r="F6250" s="142" t="s">
        <v>5502</v>
      </c>
      <c r="G6250" s="138"/>
    </row>
    <row r="6251" ht="15.75" customHeight="1" spans="1:7">
      <c r="A6251" s="140">
        <v>94213</v>
      </c>
      <c r="B6251" s="141" t="s">
        <v>6855</v>
      </c>
      <c r="C6251" s="141" t="s">
        <v>175</v>
      </c>
      <c r="D6251" s="141" t="s">
        <v>5686</v>
      </c>
      <c r="E6251" s="140">
        <v>64.91</v>
      </c>
      <c r="F6251" s="142" t="s">
        <v>5502</v>
      </c>
      <c r="G6251" s="138"/>
    </row>
    <row r="6252" ht="15.75" customHeight="1" spans="1:7">
      <c r="A6252" s="140">
        <v>94216</v>
      </c>
      <c r="B6252" s="141" t="s">
        <v>6856</v>
      </c>
      <c r="C6252" s="141" t="s">
        <v>175</v>
      </c>
      <c r="D6252" s="141" t="s">
        <v>5686</v>
      </c>
      <c r="E6252" s="140">
        <v>187.05</v>
      </c>
      <c r="F6252" s="142" t="s">
        <v>5502</v>
      </c>
      <c r="G6252" s="138"/>
    </row>
    <row r="6253" ht="15.75" customHeight="1" spans="1:7">
      <c r="A6253" s="140">
        <v>94219</v>
      </c>
      <c r="B6253" s="141" t="s">
        <v>6857</v>
      </c>
      <c r="C6253" s="141" t="s">
        <v>178</v>
      </c>
      <c r="D6253" s="141" t="s">
        <v>5501</v>
      </c>
      <c r="E6253" s="140">
        <v>32.9</v>
      </c>
      <c r="F6253" s="142" t="s">
        <v>5502</v>
      </c>
      <c r="G6253" s="138"/>
    </row>
    <row r="6254" ht="15.75" customHeight="1" spans="1:7">
      <c r="A6254" s="140">
        <v>94220</v>
      </c>
      <c r="B6254" s="141" t="s">
        <v>6858</v>
      </c>
      <c r="C6254" s="141" t="s">
        <v>178</v>
      </c>
      <c r="D6254" s="141" t="s">
        <v>5501</v>
      </c>
      <c r="E6254" s="140">
        <v>54.53</v>
      </c>
      <c r="F6254" s="142" t="s">
        <v>5502</v>
      </c>
      <c r="G6254" s="138"/>
    </row>
    <row r="6255" ht="15.75" customHeight="1" spans="1:7">
      <c r="A6255" s="140">
        <v>94221</v>
      </c>
      <c r="B6255" s="141" t="s">
        <v>6859</v>
      </c>
      <c r="C6255" s="141" t="s">
        <v>178</v>
      </c>
      <c r="D6255" s="141" t="s">
        <v>5501</v>
      </c>
      <c r="E6255" s="140">
        <v>26.54</v>
      </c>
      <c r="F6255" s="142" t="s">
        <v>5502</v>
      </c>
      <c r="G6255" s="138"/>
    </row>
    <row r="6256" ht="15.75" customHeight="1" spans="1:7">
      <c r="A6256" s="140">
        <v>94222</v>
      </c>
      <c r="B6256" s="141" t="s">
        <v>6860</v>
      </c>
      <c r="C6256" s="141" t="s">
        <v>178</v>
      </c>
      <c r="D6256" s="141" t="s">
        <v>5501</v>
      </c>
      <c r="E6256" s="140">
        <v>48.17</v>
      </c>
      <c r="F6256" s="142" t="s">
        <v>5502</v>
      </c>
      <c r="G6256" s="138"/>
    </row>
    <row r="6257" ht="15.75" customHeight="1" spans="1:7">
      <c r="A6257" s="140">
        <v>94223</v>
      </c>
      <c r="B6257" s="141" t="s">
        <v>6861</v>
      </c>
      <c r="C6257" s="141" t="s">
        <v>178</v>
      </c>
      <c r="D6257" s="141" t="s">
        <v>5501</v>
      </c>
      <c r="E6257" s="140">
        <v>92.67</v>
      </c>
      <c r="F6257" s="142" t="s">
        <v>5502</v>
      </c>
      <c r="G6257" s="138"/>
    </row>
    <row r="6258" ht="15.75" customHeight="1" spans="1:7">
      <c r="A6258" s="140">
        <v>94451</v>
      </c>
      <c r="B6258" s="141" t="s">
        <v>6862</v>
      </c>
      <c r="C6258" s="141" t="s">
        <v>178</v>
      </c>
      <c r="D6258" s="141" t="s">
        <v>5501</v>
      </c>
      <c r="E6258" s="140">
        <v>104.35</v>
      </c>
      <c r="F6258" s="142" t="s">
        <v>5502</v>
      </c>
      <c r="G6258" s="138"/>
    </row>
    <row r="6259" ht="15.75" customHeight="1" spans="1:7">
      <c r="A6259" s="140">
        <v>100325</v>
      </c>
      <c r="B6259" s="141" t="s">
        <v>6863</v>
      </c>
      <c r="C6259" s="141" t="s">
        <v>178</v>
      </c>
      <c r="D6259" s="141" t="s">
        <v>5501</v>
      </c>
      <c r="E6259" s="140">
        <v>101.41</v>
      </c>
      <c r="F6259" s="142" t="s">
        <v>5502</v>
      </c>
      <c r="G6259" s="138"/>
    </row>
    <row r="6260" ht="15.75" customHeight="1" spans="1:7">
      <c r="A6260" s="140">
        <v>100327</v>
      </c>
      <c r="B6260" s="141" t="s">
        <v>6864</v>
      </c>
      <c r="C6260" s="141" t="s">
        <v>178</v>
      </c>
      <c r="D6260" s="141" t="s">
        <v>5686</v>
      </c>
      <c r="E6260" s="140">
        <v>53.27</v>
      </c>
      <c r="F6260" s="142" t="s">
        <v>5502</v>
      </c>
      <c r="G6260" s="138"/>
    </row>
    <row r="6261" ht="15.75" customHeight="1" spans="1:7">
      <c r="A6261" s="140">
        <v>100328</v>
      </c>
      <c r="B6261" s="141" t="s">
        <v>6865</v>
      </c>
      <c r="C6261" s="141" t="s">
        <v>175</v>
      </c>
      <c r="D6261" s="141" t="s">
        <v>5501</v>
      </c>
      <c r="E6261" s="140">
        <v>13.41</v>
      </c>
      <c r="F6261" s="142" t="s">
        <v>5502</v>
      </c>
      <c r="G6261" s="138"/>
    </row>
    <row r="6262" ht="15.75" customHeight="1" spans="1:7">
      <c r="A6262" s="140">
        <v>100329</v>
      </c>
      <c r="B6262" s="141" t="s">
        <v>6866</v>
      </c>
      <c r="C6262" s="141" t="s">
        <v>175</v>
      </c>
      <c r="D6262" s="141" t="s">
        <v>5501</v>
      </c>
      <c r="E6262" s="140">
        <v>16.64</v>
      </c>
      <c r="F6262" s="142" t="s">
        <v>5502</v>
      </c>
      <c r="G6262" s="138"/>
    </row>
    <row r="6263" ht="15.75" customHeight="1" spans="1:7">
      <c r="A6263" s="140">
        <v>100330</v>
      </c>
      <c r="B6263" s="141" t="s">
        <v>6867</v>
      </c>
      <c r="C6263" s="141" t="s">
        <v>175</v>
      </c>
      <c r="D6263" s="141" t="s">
        <v>5501</v>
      </c>
      <c r="E6263" s="140">
        <v>18.16</v>
      </c>
      <c r="F6263" s="142" t="s">
        <v>5502</v>
      </c>
      <c r="G6263" s="138"/>
    </row>
    <row r="6264" ht="15.75" customHeight="1" spans="1:7">
      <c r="A6264" s="140">
        <v>100331</v>
      </c>
      <c r="B6264" s="141" t="s">
        <v>6868</v>
      </c>
      <c r="C6264" s="141" t="s">
        <v>175</v>
      </c>
      <c r="D6264" s="141" t="s">
        <v>5501</v>
      </c>
      <c r="E6264" s="140">
        <v>23.67</v>
      </c>
      <c r="F6264" s="142" t="s">
        <v>5502</v>
      </c>
      <c r="G6264" s="138"/>
    </row>
    <row r="6265" ht="15.75" customHeight="1" spans="1:7">
      <c r="A6265" s="140">
        <v>100434</v>
      </c>
      <c r="B6265" s="141" t="s">
        <v>6869</v>
      </c>
      <c r="C6265" s="141" t="s">
        <v>178</v>
      </c>
      <c r="D6265" s="141" t="s">
        <v>5501</v>
      </c>
      <c r="E6265" s="140">
        <v>132.54</v>
      </c>
      <c r="F6265" s="142" t="s">
        <v>5502</v>
      </c>
      <c r="G6265" s="138"/>
    </row>
    <row r="6266" ht="15.75" customHeight="1" spans="1:7">
      <c r="A6266" s="140">
        <v>100435</v>
      </c>
      <c r="B6266" s="141" t="s">
        <v>6870</v>
      </c>
      <c r="C6266" s="141" t="s">
        <v>178</v>
      </c>
      <c r="D6266" s="141" t="s">
        <v>5501</v>
      </c>
      <c r="E6266" s="140">
        <v>75.54</v>
      </c>
      <c r="F6266" s="142" t="s">
        <v>5502</v>
      </c>
      <c r="G6266" s="138"/>
    </row>
    <row r="6267" ht="15.75" customHeight="1" spans="1:7">
      <c r="A6267" s="140">
        <v>94227</v>
      </c>
      <c r="B6267" s="141" t="s">
        <v>6871</v>
      </c>
      <c r="C6267" s="141" t="s">
        <v>178</v>
      </c>
      <c r="D6267" s="141" t="s">
        <v>5686</v>
      </c>
      <c r="E6267" s="140">
        <v>57.23</v>
      </c>
      <c r="F6267" s="142" t="s">
        <v>5502</v>
      </c>
      <c r="G6267" s="138"/>
    </row>
    <row r="6268" ht="15.75" customHeight="1" spans="1:7">
      <c r="A6268" s="140">
        <v>94228</v>
      </c>
      <c r="B6268" s="141" t="s">
        <v>6872</v>
      </c>
      <c r="C6268" s="141" t="s">
        <v>178</v>
      </c>
      <c r="D6268" s="141" t="s">
        <v>5686</v>
      </c>
      <c r="E6268" s="140">
        <v>77.34</v>
      </c>
      <c r="F6268" s="142" t="s">
        <v>5502</v>
      </c>
      <c r="G6268" s="138"/>
    </row>
    <row r="6269" ht="15.75" customHeight="1" spans="1:7">
      <c r="A6269" s="140">
        <v>94229</v>
      </c>
      <c r="B6269" s="141" t="s">
        <v>6873</v>
      </c>
      <c r="C6269" s="141" t="s">
        <v>178</v>
      </c>
      <c r="D6269" s="141" t="s">
        <v>5686</v>
      </c>
      <c r="E6269" s="140">
        <v>149.07</v>
      </c>
      <c r="F6269" s="142" t="s">
        <v>5502</v>
      </c>
      <c r="G6269" s="138"/>
    </row>
    <row r="6270" ht="15.75" customHeight="1" spans="1:7">
      <c r="A6270" s="140">
        <v>94231</v>
      </c>
      <c r="B6270" s="141" t="s">
        <v>6874</v>
      </c>
      <c r="C6270" s="141" t="s">
        <v>178</v>
      </c>
      <c r="D6270" s="141" t="s">
        <v>5686</v>
      </c>
      <c r="E6270" s="140">
        <v>47.59</v>
      </c>
      <c r="F6270" s="142" t="s">
        <v>5502</v>
      </c>
      <c r="G6270" s="138"/>
    </row>
    <row r="6271" ht="15.75" customHeight="1" spans="1:7">
      <c r="A6271" s="140">
        <v>94449</v>
      </c>
      <c r="B6271" s="141" t="s">
        <v>6875</v>
      </c>
      <c r="C6271" s="141" t="s">
        <v>175</v>
      </c>
      <c r="D6271" s="141" t="s">
        <v>5686</v>
      </c>
      <c r="E6271" s="140">
        <v>77.52</v>
      </c>
      <c r="F6271" s="142" t="s">
        <v>5502</v>
      </c>
      <c r="G6271" s="138"/>
    </row>
    <row r="6272" ht="15.75" customHeight="1" spans="1:7">
      <c r="A6272" s="140">
        <v>92255</v>
      </c>
      <c r="B6272" s="141" t="s">
        <v>6876</v>
      </c>
      <c r="C6272" s="141" t="s">
        <v>448</v>
      </c>
      <c r="D6272" s="141" t="s">
        <v>5686</v>
      </c>
      <c r="E6272" s="140">
        <v>214.56</v>
      </c>
      <c r="F6272" s="142" t="s">
        <v>5502</v>
      </c>
      <c r="G6272" s="138"/>
    </row>
    <row r="6273" ht="15.75" customHeight="1" spans="1:7">
      <c r="A6273" s="140">
        <v>92256</v>
      </c>
      <c r="B6273" s="141" t="s">
        <v>6877</v>
      </c>
      <c r="C6273" s="141" t="s">
        <v>448</v>
      </c>
      <c r="D6273" s="141" t="s">
        <v>5686</v>
      </c>
      <c r="E6273" s="140">
        <v>263.25</v>
      </c>
      <c r="F6273" s="142" t="s">
        <v>5502</v>
      </c>
      <c r="G6273" s="138"/>
    </row>
    <row r="6274" ht="15.75" customHeight="1" spans="1:7">
      <c r="A6274" s="140">
        <v>92257</v>
      </c>
      <c r="B6274" s="141" t="s">
        <v>6878</v>
      </c>
      <c r="C6274" s="141" t="s">
        <v>448</v>
      </c>
      <c r="D6274" s="141" t="s">
        <v>5686</v>
      </c>
      <c r="E6274" s="140">
        <v>311.26</v>
      </c>
      <c r="F6274" s="142" t="s">
        <v>5502</v>
      </c>
      <c r="G6274" s="138"/>
    </row>
    <row r="6275" ht="15.75" customHeight="1" spans="1:7">
      <c r="A6275" s="140">
        <v>92258</v>
      </c>
      <c r="B6275" s="141" t="s">
        <v>6879</v>
      </c>
      <c r="C6275" s="141" t="s">
        <v>448</v>
      </c>
      <c r="D6275" s="141" t="s">
        <v>5686</v>
      </c>
      <c r="E6275" s="140">
        <v>388.5</v>
      </c>
      <c r="F6275" s="142" t="s">
        <v>5502</v>
      </c>
      <c r="G6275" s="138"/>
    </row>
    <row r="6276" ht="15.75" customHeight="1" spans="1:7">
      <c r="A6276" s="140">
        <v>92568</v>
      </c>
      <c r="B6276" s="141" t="s">
        <v>6880</v>
      </c>
      <c r="C6276" s="141" t="s">
        <v>175</v>
      </c>
      <c r="D6276" s="141" t="s">
        <v>5686</v>
      </c>
      <c r="E6276" s="140">
        <v>126.2</v>
      </c>
      <c r="F6276" s="142" t="s">
        <v>5502</v>
      </c>
      <c r="G6276" s="138"/>
    </row>
    <row r="6277" ht="15.75" customHeight="1" spans="1:7">
      <c r="A6277" s="140">
        <v>92569</v>
      </c>
      <c r="B6277" s="141" t="s">
        <v>6881</v>
      </c>
      <c r="C6277" s="141" t="s">
        <v>175</v>
      </c>
      <c r="D6277" s="141" t="s">
        <v>5686</v>
      </c>
      <c r="E6277" s="140">
        <v>70.28</v>
      </c>
      <c r="F6277" s="142" t="s">
        <v>5502</v>
      </c>
      <c r="G6277" s="138"/>
    </row>
    <row r="6278" ht="15.75" customHeight="1" spans="1:7">
      <c r="A6278" s="140">
        <v>92570</v>
      </c>
      <c r="B6278" s="141" t="s">
        <v>6882</v>
      </c>
      <c r="C6278" s="141" t="s">
        <v>175</v>
      </c>
      <c r="D6278" s="141" t="s">
        <v>5686</v>
      </c>
      <c r="E6278" s="140">
        <v>44.63</v>
      </c>
      <c r="F6278" s="142" t="s">
        <v>5502</v>
      </c>
      <c r="G6278" s="138"/>
    </row>
    <row r="6279" ht="15.75" customHeight="1" spans="1:7">
      <c r="A6279" s="140">
        <v>92571</v>
      </c>
      <c r="B6279" s="141" t="s">
        <v>6883</v>
      </c>
      <c r="C6279" s="141" t="s">
        <v>175</v>
      </c>
      <c r="D6279" s="141" t="s">
        <v>5686</v>
      </c>
      <c r="E6279" s="140">
        <v>135.43</v>
      </c>
      <c r="F6279" s="142" t="s">
        <v>5502</v>
      </c>
      <c r="G6279" s="138"/>
    </row>
    <row r="6280" ht="15.75" customHeight="1" spans="1:7">
      <c r="A6280" s="140">
        <v>92572</v>
      </c>
      <c r="B6280" s="141" t="s">
        <v>6884</v>
      </c>
      <c r="C6280" s="141" t="s">
        <v>175</v>
      </c>
      <c r="D6280" s="141" t="s">
        <v>5686</v>
      </c>
      <c r="E6280" s="140">
        <v>81.11</v>
      </c>
      <c r="F6280" s="142" t="s">
        <v>5502</v>
      </c>
      <c r="G6280" s="138"/>
    </row>
    <row r="6281" ht="15.75" customHeight="1" spans="1:7">
      <c r="A6281" s="140">
        <v>92573</v>
      </c>
      <c r="B6281" s="141" t="s">
        <v>6885</v>
      </c>
      <c r="C6281" s="141" t="s">
        <v>175</v>
      </c>
      <c r="D6281" s="141" t="s">
        <v>5686</v>
      </c>
      <c r="E6281" s="140">
        <v>48.59</v>
      </c>
      <c r="F6281" s="142" t="s">
        <v>5502</v>
      </c>
      <c r="G6281" s="138"/>
    </row>
    <row r="6282" ht="15.75" customHeight="1" spans="1:7">
      <c r="A6282" s="140">
        <v>92574</v>
      </c>
      <c r="B6282" s="141" t="s">
        <v>6886</v>
      </c>
      <c r="C6282" s="141" t="s">
        <v>175</v>
      </c>
      <c r="D6282" s="141" t="s">
        <v>5686</v>
      </c>
      <c r="E6282" s="140">
        <v>128.41</v>
      </c>
      <c r="F6282" s="142" t="s">
        <v>5502</v>
      </c>
      <c r="G6282" s="138"/>
    </row>
    <row r="6283" ht="15.75" customHeight="1" spans="1:7">
      <c r="A6283" s="140">
        <v>92575</v>
      </c>
      <c r="B6283" s="141" t="s">
        <v>6887</v>
      </c>
      <c r="C6283" s="141" t="s">
        <v>175</v>
      </c>
      <c r="D6283" s="141" t="s">
        <v>5686</v>
      </c>
      <c r="E6283" s="140">
        <v>64.5</v>
      </c>
      <c r="F6283" s="142" t="s">
        <v>5502</v>
      </c>
      <c r="G6283" s="138"/>
    </row>
    <row r="6284" ht="15.75" customHeight="1" spans="1:7">
      <c r="A6284" s="140">
        <v>92576</v>
      </c>
      <c r="B6284" s="141" t="s">
        <v>6888</v>
      </c>
      <c r="C6284" s="141" t="s">
        <v>175</v>
      </c>
      <c r="D6284" s="141" t="s">
        <v>5686</v>
      </c>
      <c r="E6284" s="140">
        <v>35.47</v>
      </c>
      <c r="F6284" s="142" t="s">
        <v>5502</v>
      </c>
      <c r="G6284" s="138"/>
    </row>
    <row r="6285" ht="15.75" customHeight="1" spans="1:7">
      <c r="A6285" s="140">
        <v>92577</v>
      </c>
      <c r="B6285" s="141" t="s">
        <v>6889</v>
      </c>
      <c r="C6285" s="141" t="s">
        <v>175</v>
      </c>
      <c r="D6285" s="141" t="s">
        <v>5686</v>
      </c>
      <c r="E6285" s="140">
        <v>138.02</v>
      </c>
      <c r="F6285" s="142" t="s">
        <v>5502</v>
      </c>
      <c r="G6285" s="138"/>
    </row>
    <row r="6286" ht="15.75" customHeight="1" spans="1:7">
      <c r="A6286" s="140">
        <v>92578</v>
      </c>
      <c r="B6286" s="141" t="s">
        <v>6890</v>
      </c>
      <c r="C6286" s="141" t="s">
        <v>175</v>
      </c>
      <c r="D6286" s="141" t="s">
        <v>5686</v>
      </c>
      <c r="E6286" s="140">
        <v>69.89</v>
      </c>
      <c r="F6286" s="142" t="s">
        <v>5502</v>
      </c>
      <c r="G6286" s="138"/>
    </row>
    <row r="6287" ht="15.75" customHeight="1" spans="1:7">
      <c r="A6287" s="140">
        <v>92579</v>
      </c>
      <c r="B6287" s="141" t="s">
        <v>6891</v>
      </c>
      <c r="C6287" s="141" t="s">
        <v>175</v>
      </c>
      <c r="D6287" s="141" t="s">
        <v>5686</v>
      </c>
      <c r="E6287" s="140">
        <v>38.62</v>
      </c>
      <c r="F6287" s="142" t="s">
        <v>5502</v>
      </c>
      <c r="G6287" s="138"/>
    </row>
    <row r="6288" ht="15.75" customHeight="1" spans="1:7">
      <c r="A6288" s="140">
        <v>92580</v>
      </c>
      <c r="B6288" s="141" t="s">
        <v>6892</v>
      </c>
      <c r="C6288" s="141" t="s">
        <v>175</v>
      </c>
      <c r="D6288" s="141" t="s">
        <v>5686</v>
      </c>
      <c r="E6288" s="140">
        <v>48.05</v>
      </c>
      <c r="F6288" s="142" t="s">
        <v>5502</v>
      </c>
      <c r="G6288" s="138"/>
    </row>
    <row r="6289" ht="15.75" customHeight="1" spans="1:7">
      <c r="A6289" s="140">
        <v>92581</v>
      </c>
      <c r="B6289" s="141" t="s">
        <v>6893</v>
      </c>
      <c r="C6289" s="141" t="s">
        <v>175</v>
      </c>
      <c r="D6289" s="141" t="s">
        <v>5686</v>
      </c>
      <c r="E6289" s="140">
        <v>49.89</v>
      </c>
      <c r="F6289" s="142" t="s">
        <v>5502</v>
      </c>
      <c r="G6289" s="138"/>
    </row>
    <row r="6290" ht="15.75" customHeight="1" spans="1:7">
      <c r="A6290" s="140">
        <v>92582</v>
      </c>
      <c r="B6290" s="141" t="s">
        <v>6894</v>
      </c>
      <c r="C6290" s="141" t="s">
        <v>448</v>
      </c>
      <c r="D6290" s="141" t="s">
        <v>5686</v>
      </c>
      <c r="E6290" s="140">
        <v>717.53</v>
      </c>
      <c r="F6290" s="142" t="s">
        <v>5502</v>
      </c>
      <c r="G6290" s="138"/>
    </row>
    <row r="6291" ht="15.75" customHeight="1" spans="1:7">
      <c r="A6291" s="140">
        <v>92584</v>
      </c>
      <c r="B6291" s="141" t="s">
        <v>6895</v>
      </c>
      <c r="C6291" s="141" t="s">
        <v>448</v>
      </c>
      <c r="D6291" s="141" t="s">
        <v>5686</v>
      </c>
      <c r="E6291" s="140">
        <v>833.59</v>
      </c>
      <c r="F6291" s="142" t="s">
        <v>5502</v>
      </c>
      <c r="G6291" s="138"/>
    </row>
    <row r="6292" ht="15.75" customHeight="1" spans="1:7">
      <c r="A6292" s="140">
        <v>92586</v>
      </c>
      <c r="B6292" s="141" t="s">
        <v>6896</v>
      </c>
      <c r="C6292" s="141" t="s">
        <v>448</v>
      </c>
      <c r="D6292" s="141" t="s">
        <v>5686</v>
      </c>
      <c r="E6292" s="140">
        <v>949.64</v>
      </c>
      <c r="F6292" s="142" t="s">
        <v>5502</v>
      </c>
      <c r="G6292" s="138"/>
    </row>
    <row r="6293" ht="15.75" customHeight="1" spans="1:7">
      <c r="A6293" s="140">
        <v>92588</v>
      </c>
      <c r="B6293" s="141" t="s">
        <v>6897</v>
      </c>
      <c r="C6293" s="141" t="s">
        <v>448</v>
      </c>
      <c r="D6293" s="141" t="s">
        <v>5686</v>
      </c>
      <c r="E6293" s="140">
        <v>1199.82</v>
      </c>
      <c r="F6293" s="142" t="s">
        <v>5502</v>
      </c>
      <c r="G6293" s="138"/>
    </row>
    <row r="6294" ht="15.75" customHeight="1" spans="1:7">
      <c r="A6294" s="140">
        <v>92590</v>
      </c>
      <c r="B6294" s="141" t="s">
        <v>6898</v>
      </c>
      <c r="C6294" s="141" t="s">
        <v>448</v>
      </c>
      <c r="D6294" s="141" t="s">
        <v>5686</v>
      </c>
      <c r="E6294" s="140">
        <v>1315.87</v>
      </c>
      <c r="F6294" s="142" t="s">
        <v>5502</v>
      </c>
      <c r="G6294" s="138"/>
    </row>
    <row r="6295" ht="15.75" customHeight="1" spans="1:7">
      <c r="A6295" s="140">
        <v>92592</v>
      </c>
      <c r="B6295" s="141" t="s">
        <v>6899</v>
      </c>
      <c r="C6295" s="141" t="s">
        <v>448</v>
      </c>
      <c r="D6295" s="141" t="s">
        <v>5686</v>
      </c>
      <c r="E6295" s="140">
        <v>1479.94</v>
      </c>
      <c r="F6295" s="142" t="s">
        <v>5502</v>
      </c>
      <c r="G6295" s="138"/>
    </row>
    <row r="6296" ht="15.75" customHeight="1" spans="1:7">
      <c r="A6296" s="140">
        <v>92594</v>
      </c>
      <c r="B6296" s="141" t="s">
        <v>6900</v>
      </c>
      <c r="C6296" s="141" t="s">
        <v>448</v>
      </c>
      <c r="D6296" s="141" t="s">
        <v>5686</v>
      </c>
      <c r="E6296" s="140">
        <v>1710.8</v>
      </c>
      <c r="F6296" s="142" t="s">
        <v>5502</v>
      </c>
      <c r="G6296" s="138"/>
    </row>
    <row r="6297" ht="15.75" customHeight="1" spans="1:7">
      <c r="A6297" s="140">
        <v>92596</v>
      </c>
      <c r="B6297" s="141" t="s">
        <v>6901</v>
      </c>
      <c r="C6297" s="141" t="s">
        <v>448</v>
      </c>
      <c r="D6297" s="141" t="s">
        <v>5686</v>
      </c>
      <c r="E6297" s="140">
        <v>1909.06</v>
      </c>
      <c r="F6297" s="142" t="s">
        <v>5502</v>
      </c>
      <c r="G6297" s="138"/>
    </row>
    <row r="6298" ht="15.75" customHeight="1" spans="1:7">
      <c r="A6298" s="140">
        <v>92598</v>
      </c>
      <c r="B6298" s="141" t="s">
        <v>6902</v>
      </c>
      <c r="C6298" s="141" t="s">
        <v>448</v>
      </c>
      <c r="D6298" s="141" t="s">
        <v>5686</v>
      </c>
      <c r="E6298" s="140">
        <v>2025.11</v>
      </c>
      <c r="F6298" s="142" t="s">
        <v>5502</v>
      </c>
      <c r="G6298" s="138"/>
    </row>
    <row r="6299" ht="15.75" customHeight="1" spans="1:7">
      <c r="A6299" s="140">
        <v>92600</v>
      </c>
      <c r="B6299" s="141" t="s">
        <v>6903</v>
      </c>
      <c r="C6299" s="141" t="s">
        <v>448</v>
      </c>
      <c r="D6299" s="141" t="s">
        <v>5686</v>
      </c>
      <c r="E6299" s="140">
        <v>2170.52</v>
      </c>
      <c r="F6299" s="142" t="s">
        <v>5502</v>
      </c>
      <c r="G6299" s="138"/>
    </row>
    <row r="6300" ht="15.75" customHeight="1" spans="1:7">
      <c r="A6300" s="140">
        <v>92602</v>
      </c>
      <c r="B6300" s="141" t="s">
        <v>6904</v>
      </c>
      <c r="C6300" s="141" t="s">
        <v>448</v>
      </c>
      <c r="D6300" s="141" t="s">
        <v>5686</v>
      </c>
      <c r="E6300" s="140">
        <v>717.53</v>
      </c>
      <c r="F6300" s="142" t="s">
        <v>5502</v>
      </c>
      <c r="G6300" s="138"/>
    </row>
    <row r="6301" ht="15.75" customHeight="1" spans="1:7">
      <c r="A6301" s="140">
        <v>92604</v>
      </c>
      <c r="B6301" s="141" t="s">
        <v>6905</v>
      </c>
      <c r="C6301" s="141" t="s">
        <v>448</v>
      </c>
      <c r="D6301" s="141" t="s">
        <v>5686</v>
      </c>
      <c r="E6301" s="140">
        <v>804.23</v>
      </c>
      <c r="F6301" s="142" t="s">
        <v>5502</v>
      </c>
      <c r="G6301" s="138"/>
    </row>
    <row r="6302" ht="15.75" customHeight="1" spans="1:7">
      <c r="A6302" s="140">
        <v>92606</v>
      </c>
      <c r="B6302" s="141" t="s">
        <v>6906</v>
      </c>
      <c r="C6302" s="141" t="s">
        <v>448</v>
      </c>
      <c r="D6302" s="141" t="s">
        <v>5686</v>
      </c>
      <c r="E6302" s="140">
        <v>920.29</v>
      </c>
      <c r="F6302" s="142" t="s">
        <v>5502</v>
      </c>
      <c r="G6302" s="138"/>
    </row>
    <row r="6303" ht="15.75" customHeight="1" spans="1:7">
      <c r="A6303" s="140">
        <v>92608</v>
      </c>
      <c r="B6303" s="141" t="s">
        <v>6907</v>
      </c>
      <c r="C6303" s="141" t="s">
        <v>448</v>
      </c>
      <c r="D6303" s="141" t="s">
        <v>5686</v>
      </c>
      <c r="E6303" s="140">
        <v>1141.11</v>
      </c>
      <c r="F6303" s="142" t="s">
        <v>5502</v>
      </c>
      <c r="G6303" s="138"/>
    </row>
    <row r="6304" ht="15.75" customHeight="1" spans="1:7">
      <c r="A6304" s="140">
        <v>92610</v>
      </c>
      <c r="B6304" s="141" t="s">
        <v>6908</v>
      </c>
      <c r="C6304" s="141" t="s">
        <v>448</v>
      </c>
      <c r="D6304" s="141" t="s">
        <v>5686</v>
      </c>
      <c r="E6304" s="140">
        <v>1257.17</v>
      </c>
      <c r="F6304" s="142" t="s">
        <v>5502</v>
      </c>
      <c r="G6304" s="138"/>
    </row>
    <row r="6305" ht="15.75" customHeight="1" spans="1:7">
      <c r="A6305" s="140">
        <v>92612</v>
      </c>
      <c r="B6305" s="141" t="s">
        <v>6909</v>
      </c>
      <c r="C6305" s="141" t="s">
        <v>448</v>
      </c>
      <c r="D6305" s="141" t="s">
        <v>5686</v>
      </c>
      <c r="E6305" s="140">
        <v>1421.23</v>
      </c>
      <c r="F6305" s="142" t="s">
        <v>5502</v>
      </c>
      <c r="G6305" s="138"/>
    </row>
    <row r="6306" ht="15.75" customHeight="1" spans="1:7">
      <c r="A6306" s="140">
        <v>92614</v>
      </c>
      <c r="B6306" s="141" t="s">
        <v>6910</v>
      </c>
      <c r="C6306" s="141" t="s">
        <v>448</v>
      </c>
      <c r="D6306" s="141" t="s">
        <v>5686</v>
      </c>
      <c r="E6306" s="140">
        <v>1593.39</v>
      </c>
      <c r="F6306" s="142" t="s">
        <v>5502</v>
      </c>
      <c r="G6306" s="138"/>
    </row>
    <row r="6307" ht="15.75" customHeight="1" spans="1:7">
      <c r="A6307" s="140">
        <v>92616</v>
      </c>
      <c r="B6307" s="141" t="s">
        <v>6911</v>
      </c>
      <c r="C6307" s="141" t="s">
        <v>448</v>
      </c>
      <c r="D6307" s="141" t="s">
        <v>5686</v>
      </c>
      <c r="E6307" s="140">
        <v>1821</v>
      </c>
      <c r="F6307" s="142" t="s">
        <v>5502</v>
      </c>
      <c r="G6307" s="138"/>
    </row>
    <row r="6308" ht="15.75" customHeight="1" spans="1:7">
      <c r="A6308" s="140">
        <v>92618</v>
      </c>
      <c r="B6308" s="141" t="s">
        <v>6912</v>
      </c>
      <c r="C6308" s="141" t="s">
        <v>448</v>
      </c>
      <c r="D6308" s="141" t="s">
        <v>5686</v>
      </c>
      <c r="E6308" s="140">
        <v>1937.05</v>
      </c>
      <c r="F6308" s="142" t="s">
        <v>5502</v>
      </c>
      <c r="G6308" s="138"/>
    </row>
    <row r="6309" ht="15.75" customHeight="1" spans="1:7">
      <c r="A6309" s="140">
        <v>92620</v>
      </c>
      <c r="B6309" s="141" t="s">
        <v>6913</v>
      </c>
      <c r="C6309" s="141" t="s">
        <v>448</v>
      </c>
      <c r="D6309" s="141" t="s">
        <v>5686</v>
      </c>
      <c r="E6309" s="140">
        <v>2053.1</v>
      </c>
      <c r="F6309" s="142" t="s">
        <v>5502</v>
      </c>
      <c r="G6309" s="138"/>
    </row>
    <row r="6310" ht="15.75" customHeight="1" spans="1:7">
      <c r="A6310" s="140">
        <v>100357</v>
      </c>
      <c r="B6310" s="141" t="s">
        <v>6914</v>
      </c>
      <c r="C6310" s="141" t="s">
        <v>448</v>
      </c>
      <c r="D6310" s="141" t="s">
        <v>5686</v>
      </c>
      <c r="E6310" s="140">
        <v>1095.27</v>
      </c>
      <c r="F6310" s="142" t="s">
        <v>5502</v>
      </c>
      <c r="G6310" s="138"/>
    </row>
    <row r="6311" ht="15.75" customHeight="1" spans="1:7">
      <c r="A6311" s="140">
        <v>100358</v>
      </c>
      <c r="B6311" s="141" t="s">
        <v>6915</v>
      </c>
      <c r="C6311" s="141" t="s">
        <v>448</v>
      </c>
      <c r="D6311" s="141" t="s">
        <v>5686</v>
      </c>
      <c r="E6311" s="140">
        <v>1470.84</v>
      </c>
      <c r="F6311" s="142" t="s">
        <v>5502</v>
      </c>
      <c r="G6311" s="138"/>
    </row>
    <row r="6312" ht="15.75" customHeight="1" spans="1:7">
      <c r="A6312" s="140">
        <v>100359</v>
      </c>
      <c r="B6312" s="141" t="s">
        <v>6916</v>
      </c>
      <c r="C6312" s="141" t="s">
        <v>448</v>
      </c>
      <c r="D6312" s="141" t="s">
        <v>5686</v>
      </c>
      <c r="E6312" s="140">
        <v>1551.52</v>
      </c>
      <c r="F6312" s="142" t="s">
        <v>5502</v>
      </c>
      <c r="G6312" s="138"/>
    </row>
    <row r="6313" ht="15.75" customHeight="1" spans="1:7">
      <c r="A6313" s="140">
        <v>100360</v>
      </c>
      <c r="B6313" s="141" t="s">
        <v>6917</v>
      </c>
      <c r="C6313" s="141" t="s">
        <v>448</v>
      </c>
      <c r="D6313" s="141" t="s">
        <v>5686</v>
      </c>
      <c r="E6313" s="140">
        <v>1722.21</v>
      </c>
      <c r="F6313" s="142" t="s">
        <v>5502</v>
      </c>
      <c r="G6313" s="138"/>
    </row>
    <row r="6314" ht="15.75" customHeight="1" spans="1:7">
      <c r="A6314" s="140">
        <v>100361</v>
      </c>
      <c r="B6314" s="141" t="s">
        <v>6918</v>
      </c>
      <c r="C6314" s="141" t="s">
        <v>448</v>
      </c>
      <c r="D6314" s="141" t="s">
        <v>5686</v>
      </c>
      <c r="E6314" s="140">
        <v>2132.36</v>
      </c>
      <c r="F6314" s="142" t="s">
        <v>5502</v>
      </c>
      <c r="G6314" s="138"/>
    </row>
    <row r="6315" ht="15.75" customHeight="1" spans="1:7">
      <c r="A6315" s="140">
        <v>100362</v>
      </c>
      <c r="B6315" s="141" t="s">
        <v>6919</v>
      </c>
      <c r="C6315" s="141" t="s">
        <v>448</v>
      </c>
      <c r="D6315" s="141" t="s">
        <v>5686</v>
      </c>
      <c r="E6315" s="140">
        <v>2883.08</v>
      </c>
      <c r="F6315" s="142" t="s">
        <v>5502</v>
      </c>
      <c r="G6315" s="138"/>
    </row>
    <row r="6316" ht="15.75" customHeight="1" spans="1:7">
      <c r="A6316" s="140">
        <v>100363</v>
      </c>
      <c r="B6316" s="141" t="s">
        <v>6920</v>
      </c>
      <c r="C6316" s="141" t="s">
        <v>448</v>
      </c>
      <c r="D6316" s="141" t="s">
        <v>5686</v>
      </c>
      <c r="E6316" s="140">
        <v>2980.98</v>
      </c>
      <c r="F6316" s="142" t="s">
        <v>5502</v>
      </c>
      <c r="G6316" s="138"/>
    </row>
    <row r="6317" ht="15.75" customHeight="1" spans="1:7">
      <c r="A6317" s="140">
        <v>100364</v>
      </c>
      <c r="B6317" s="141" t="s">
        <v>6921</v>
      </c>
      <c r="C6317" s="141" t="s">
        <v>448</v>
      </c>
      <c r="D6317" s="141" t="s">
        <v>5686</v>
      </c>
      <c r="E6317" s="140">
        <v>3233.09</v>
      </c>
      <c r="F6317" s="142" t="s">
        <v>5502</v>
      </c>
      <c r="G6317" s="138"/>
    </row>
    <row r="6318" ht="15.75" customHeight="1" spans="1:7">
      <c r="A6318" s="140">
        <v>100365</v>
      </c>
      <c r="B6318" s="141" t="s">
        <v>6922</v>
      </c>
      <c r="C6318" s="141" t="s">
        <v>448</v>
      </c>
      <c r="D6318" s="141" t="s">
        <v>5686</v>
      </c>
      <c r="E6318" s="140">
        <v>3702.42</v>
      </c>
      <c r="F6318" s="142" t="s">
        <v>5502</v>
      </c>
      <c r="G6318" s="138"/>
    </row>
    <row r="6319" ht="15.75" customHeight="1" spans="1:7">
      <c r="A6319" s="140">
        <v>100366</v>
      </c>
      <c r="B6319" s="141" t="s">
        <v>6923</v>
      </c>
      <c r="C6319" s="141" t="s">
        <v>448</v>
      </c>
      <c r="D6319" s="141" t="s">
        <v>5686</v>
      </c>
      <c r="E6319" s="140">
        <v>3967.75</v>
      </c>
      <c r="F6319" s="142" t="s">
        <v>5502</v>
      </c>
      <c r="G6319" s="138"/>
    </row>
    <row r="6320" ht="15.75" customHeight="1" spans="1:7">
      <c r="A6320" s="140">
        <v>100367</v>
      </c>
      <c r="B6320" s="141" t="s">
        <v>6924</v>
      </c>
      <c r="C6320" s="141" t="s">
        <v>448</v>
      </c>
      <c r="D6320" s="141" t="s">
        <v>5686</v>
      </c>
      <c r="E6320" s="140">
        <v>1064.07</v>
      </c>
      <c r="F6320" s="142" t="s">
        <v>5502</v>
      </c>
      <c r="G6320" s="138"/>
    </row>
    <row r="6321" ht="15.75" customHeight="1" spans="1:7">
      <c r="A6321" s="140">
        <v>100368</v>
      </c>
      <c r="B6321" s="141" t="s">
        <v>6925</v>
      </c>
      <c r="C6321" s="141" t="s">
        <v>448</v>
      </c>
      <c r="D6321" s="141" t="s">
        <v>5686</v>
      </c>
      <c r="E6321" s="140">
        <v>1432.36</v>
      </c>
      <c r="F6321" s="142" t="s">
        <v>5502</v>
      </c>
      <c r="G6321" s="138"/>
    </row>
    <row r="6322" ht="15.75" customHeight="1" spans="1:7">
      <c r="A6322" s="140">
        <v>100369</v>
      </c>
      <c r="B6322" s="141" t="s">
        <v>6926</v>
      </c>
      <c r="C6322" s="141" t="s">
        <v>448</v>
      </c>
      <c r="D6322" s="141" t="s">
        <v>5686</v>
      </c>
      <c r="E6322" s="140">
        <v>1513.05</v>
      </c>
      <c r="F6322" s="142" t="s">
        <v>5502</v>
      </c>
      <c r="G6322" s="138"/>
    </row>
    <row r="6323" ht="15.75" customHeight="1" spans="1:7">
      <c r="A6323" s="140">
        <v>100370</v>
      </c>
      <c r="B6323" s="141" t="s">
        <v>6927</v>
      </c>
      <c r="C6323" s="141" t="s">
        <v>448</v>
      </c>
      <c r="D6323" s="141" t="s">
        <v>5686</v>
      </c>
      <c r="E6323" s="140">
        <v>1802.97</v>
      </c>
      <c r="F6323" s="142" t="s">
        <v>5502</v>
      </c>
      <c r="G6323" s="138"/>
    </row>
    <row r="6324" ht="15.75" customHeight="1" spans="1:7">
      <c r="A6324" s="140">
        <v>100371</v>
      </c>
      <c r="B6324" s="141" t="s">
        <v>6928</v>
      </c>
      <c r="C6324" s="141" t="s">
        <v>448</v>
      </c>
      <c r="D6324" s="141" t="s">
        <v>5686</v>
      </c>
      <c r="E6324" s="140">
        <v>2029.76</v>
      </c>
      <c r="F6324" s="142" t="s">
        <v>5502</v>
      </c>
      <c r="G6324" s="138"/>
    </row>
    <row r="6325" ht="15.75" customHeight="1" spans="1:7">
      <c r="A6325" s="140">
        <v>100372</v>
      </c>
      <c r="B6325" s="141" t="s">
        <v>6929</v>
      </c>
      <c r="C6325" s="141" t="s">
        <v>448</v>
      </c>
      <c r="D6325" s="141" t="s">
        <v>5686</v>
      </c>
      <c r="E6325" s="140">
        <v>2707.27</v>
      </c>
      <c r="F6325" s="142" t="s">
        <v>5502</v>
      </c>
      <c r="G6325" s="138"/>
    </row>
    <row r="6326" ht="15.75" customHeight="1" spans="1:7">
      <c r="A6326" s="140">
        <v>100373</v>
      </c>
      <c r="B6326" s="141" t="s">
        <v>6930</v>
      </c>
      <c r="C6326" s="141" t="s">
        <v>448</v>
      </c>
      <c r="D6326" s="141" t="s">
        <v>5686</v>
      </c>
      <c r="E6326" s="140">
        <v>2805.09</v>
      </c>
      <c r="F6326" s="142" t="s">
        <v>5502</v>
      </c>
      <c r="G6326" s="138"/>
    </row>
    <row r="6327" ht="15.75" customHeight="1" spans="1:7">
      <c r="A6327" s="140">
        <v>100374</v>
      </c>
      <c r="B6327" s="141" t="s">
        <v>6931</v>
      </c>
      <c r="C6327" s="141" t="s">
        <v>448</v>
      </c>
      <c r="D6327" s="141" t="s">
        <v>5686</v>
      </c>
      <c r="E6327" s="140">
        <v>3001.97</v>
      </c>
      <c r="F6327" s="142" t="s">
        <v>5502</v>
      </c>
      <c r="G6327" s="138"/>
    </row>
    <row r="6328" ht="15.75" customHeight="1" spans="1:7">
      <c r="A6328" s="140">
        <v>100375</v>
      </c>
      <c r="B6328" s="141" t="s">
        <v>6932</v>
      </c>
      <c r="C6328" s="141" t="s">
        <v>448</v>
      </c>
      <c r="D6328" s="141" t="s">
        <v>5686</v>
      </c>
      <c r="E6328" s="140">
        <v>3357.42</v>
      </c>
      <c r="F6328" s="142" t="s">
        <v>5502</v>
      </c>
      <c r="G6328" s="138"/>
    </row>
    <row r="6329" ht="15.75" customHeight="1" spans="1:7">
      <c r="A6329" s="140">
        <v>100376</v>
      </c>
      <c r="B6329" s="141" t="s">
        <v>6933</v>
      </c>
      <c r="C6329" s="141" t="s">
        <v>448</v>
      </c>
      <c r="D6329" s="141" t="s">
        <v>5686</v>
      </c>
      <c r="E6329" s="140">
        <v>3280.87</v>
      </c>
      <c r="F6329" s="142" t="s">
        <v>5502</v>
      </c>
      <c r="G6329" s="138"/>
    </row>
    <row r="6330" ht="15.75" customHeight="1" spans="1:7">
      <c r="A6330" s="140">
        <v>100377</v>
      </c>
      <c r="B6330" s="141" t="s">
        <v>6934</v>
      </c>
      <c r="C6330" s="141" t="s">
        <v>6935</v>
      </c>
      <c r="D6330" s="141" t="s">
        <v>5686</v>
      </c>
      <c r="E6330" s="140">
        <v>11.77</v>
      </c>
      <c r="F6330" s="142" t="s">
        <v>5502</v>
      </c>
      <c r="G6330" s="138"/>
    </row>
    <row r="6331" ht="15.75" customHeight="1" spans="1:7">
      <c r="A6331" s="140">
        <v>100378</v>
      </c>
      <c r="B6331" s="141" t="s">
        <v>6936</v>
      </c>
      <c r="C6331" s="141" t="s">
        <v>6935</v>
      </c>
      <c r="D6331" s="141" t="s">
        <v>5686</v>
      </c>
      <c r="E6331" s="140">
        <v>10.82</v>
      </c>
      <c r="F6331" s="142" t="s">
        <v>5502</v>
      </c>
      <c r="G6331" s="138"/>
    </row>
    <row r="6332" ht="15.75" customHeight="1" spans="1:7">
      <c r="A6332" s="140">
        <v>100382</v>
      </c>
      <c r="B6332" s="141" t="s">
        <v>6937</v>
      </c>
      <c r="C6332" s="141" t="s">
        <v>175</v>
      </c>
      <c r="D6332" s="141" t="s">
        <v>5501</v>
      </c>
      <c r="E6332" s="140">
        <v>24.88</v>
      </c>
      <c r="F6332" s="142" t="s">
        <v>5502</v>
      </c>
      <c r="G6332" s="138"/>
    </row>
    <row r="6333" ht="15.75" customHeight="1" spans="1:7">
      <c r="A6333" s="140">
        <v>104314</v>
      </c>
      <c r="B6333" s="141" t="s">
        <v>6938</v>
      </c>
      <c r="C6333" s="141" t="s">
        <v>6935</v>
      </c>
      <c r="D6333" s="141" t="s">
        <v>5686</v>
      </c>
      <c r="E6333" s="140">
        <v>11.07</v>
      </c>
      <c r="F6333" s="142" t="s">
        <v>5502</v>
      </c>
      <c r="G6333" s="138"/>
    </row>
    <row r="6334" ht="15.75" customHeight="1" spans="1:7">
      <c r="A6334" s="140">
        <v>94444</v>
      </c>
      <c r="B6334" s="141" t="s">
        <v>6939</v>
      </c>
      <c r="C6334" s="141" t="s">
        <v>175</v>
      </c>
      <c r="D6334" s="141" t="s">
        <v>5686</v>
      </c>
      <c r="E6334" s="140">
        <v>546.79</v>
      </c>
      <c r="F6334" s="142" t="s">
        <v>5502</v>
      </c>
      <c r="G6334" s="138"/>
    </row>
    <row r="6335" ht="15.75" customHeight="1" spans="1:7">
      <c r="A6335" s="140">
        <v>104482</v>
      </c>
      <c r="B6335" s="141" t="s">
        <v>6940</v>
      </c>
      <c r="C6335" s="141" t="s">
        <v>224</v>
      </c>
      <c r="D6335" s="141" t="s">
        <v>5501</v>
      </c>
      <c r="E6335" s="140">
        <v>26.68</v>
      </c>
      <c r="F6335" s="142" t="s">
        <v>5502</v>
      </c>
      <c r="G6335" s="138"/>
    </row>
    <row r="6336" ht="15.75" customHeight="1" spans="1:7">
      <c r="A6336" s="140">
        <v>104184</v>
      </c>
      <c r="B6336" s="141" t="s">
        <v>6941</v>
      </c>
      <c r="C6336" s="141" t="s">
        <v>448</v>
      </c>
      <c r="D6336" s="141" t="s">
        <v>5501</v>
      </c>
      <c r="E6336" s="140">
        <v>30.87</v>
      </c>
      <c r="F6336" s="142" t="s">
        <v>5502</v>
      </c>
      <c r="G6336" s="138"/>
    </row>
    <row r="6337" ht="15.75" customHeight="1" spans="1:7">
      <c r="A6337" s="140">
        <v>104185</v>
      </c>
      <c r="B6337" s="141" t="s">
        <v>6942</v>
      </c>
      <c r="C6337" s="141" t="s">
        <v>448</v>
      </c>
      <c r="D6337" s="141" t="s">
        <v>5501</v>
      </c>
      <c r="E6337" s="140">
        <v>22.6</v>
      </c>
      <c r="F6337" s="142" t="s">
        <v>5502</v>
      </c>
      <c r="G6337" s="138"/>
    </row>
    <row r="6338" ht="15.75" customHeight="1" spans="1:7">
      <c r="A6338" s="140">
        <v>104189</v>
      </c>
      <c r="B6338" s="141" t="s">
        <v>6943</v>
      </c>
      <c r="C6338" s="141" t="s">
        <v>171</v>
      </c>
      <c r="D6338" s="141" t="s">
        <v>5501</v>
      </c>
      <c r="E6338" s="140">
        <v>168.88</v>
      </c>
      <c r="F6338" s="142" t="s">
        <v>5502</v>
      </c>
      <c r="G6338" s="138"/>
    </row>
    <row r="6339" ht="15.75" customHeight="1" spans="1:7">
      <c r="A6339" s="140">
        <v>104190</v>
      </c>
      <c r="B6339" s="141" t="s">
        <v>6944</v>
      </c>
      <c r="C6339" s="141" t="s">
        <v>448</v>
      </c>
      <c r="D6339" s="141" t="s">
        <v>5501</v>
      </c>
      <c r="E6339" s="140">
        <v>610.79</v>
      </c>
      <c r="F6339" s="142" t="s">
        <v>5502</v>
      </c>
      <c r="G6339" s="138"/>
    </row>
    <row r="6340" ht="15.75" customHeight="1" spans="1:7">
      <c r="A6340" s="140">
        <v>102661</v>
      </c>
      <c r="B6340" s="141" t="s">
        <v>6945</v>
      </c>
      <c r="C6340" s="141" t="s">
        <v>178</v>
      </c>
      <c r="D6340" s="141" t="s">
        <v>5686</v>
      </c>
      <c r="E6340" s="140">
        <v>40.14</v>
      </c>
      <c r="F6340" s="142" t="s">
        <v>5502</v>
      </c>
      <c r="G6340" s="138"/>
    </row>
    <row r="6341" ht="15.75" customHeight="1" spans="1:7">
      <c r="A6341" s="140">
        <v>102662</v>
      </c>
      <c r="B6341" s="141" t="s">
        <v>6946</v>
      </c>
      <c r="C6341" s="141" t="s">
        <v>178</v>
      </c>
      <c r="D6341" s="141" t="s">
        <v>5501</v>
      </c>
      <c r="E6341" s="140">
        <v>80.28</v>
      </c>
      <c r="F6341" s="142" t="s">
        <v>5502</v>
      </c>
      <c r="G6341" s="138"/>
    </row>
    <row r="6342" ht="15.75" customHeight="1" spans="1:7">
      <c r="A6342" s="140">
        <v>102663</v>
      </c>
      <c r="B6342" s="141" t="s">
        <v>6947</v>
      </c>
      <c r="C6342" s="141" t="s">
        <v>178</v>
      </c>
      <c r="D6342" s="141" t="s">
        <v>5686</v>
      </c>
      <c r="E6342" s="140">
        <v>67.37</v>
      </c>
      <c r="F6342" s="142" t="s">
        <v>5502</v>
      </c>
      <c r="G6342" s="138"/>
    </row>
    <row r="6343" ht="15.75" customHeight="1" spans="1:7">
      <c r="A6343" s="140">
        <v>102664</v>
      </c>
      <c r="B6343" s="141" t="s">
        <v>6948</v>
      </c>
      <c r="C6343" s="141" t="s">
        <v>178</v>
      </c>
      <c r="D6343" s="141" t="s">
        <v>5501</v>
      </c>
      <c r="E6343" s="140">
        <v>49.4</v>
      </c>
      <c r="F6343" s="142" t="s">
        <v>5502</v>
      </c>
      <c r="G6343" s="138"/>
    </row>
    <row r="6344" ht="15.75" customHeight="1" spans="1:7">
      <c r="A6344" s="140">
        <v>102665</v>
      </c>
      <c r="B6344" s="141" t="s">
        <v>6949</v>
      </c>
      <c r="C6344" s="141" t="s">
        <v>178</v>
      </c>
      <c r="D6344" s="141" t="s">
        <v>5501</v>
      </c>
      <c r="E6344" s="140">
        <v>24.88</v>
      </c>
      <c r="F6344" s="142" t="s">
        <v>5502</v>
      </c>
      <c r="G6344" s="138"/>
    </row>
    <row r="6345" ht="15.75" customHeight="1" spans="1:7">
      <c r="A6345" s="140">
        <v>102666</v>
      </c>
      <c r="B6345" s="141" t="s">
        <v>6950</v>
      </c>
      <c r="C6345" s="141" t="s">
        <v>178</v>
      </c>
      <c r="D6345" s="141" t="s">
        <v>5686</v>
      </c>
      <c r="E6345" s="140">
        <v>61.99</v>
      </c>
      <c r="F6345" s="142" t="s">
        <v>5502</v>
      </c>
      <c r="G6345" s="138"/>
    </row>
    <row r="6346" ht="15.75" customHeight="1" spans="1:7">
      <c r="A6346" s="140">
        <v>102668</v>
      </c>
      <c r="B6346" s="141" t="s">
        <v>6951</v>
      </c>
      <c r="C6346" s="141" t="s">
        <v>178</v>
      </c>
      <c r="D6346" s="141" t="s">
        <v>5501</v>
      </c>
      <c r="E6346" s="140">
        <v>102.13</v>
      </c>
      <c r="F6346" s="142" t="s">
        <v>5502</v>
      </c>
      <c r="G6346" s="138"/>
    </row>
    <row r="6347" ht="15.75" customHeight="1" spans="1:7">
      <c r="A6347" s="140">
        <v>102669</v>
      </c>
      <c r="B6347" s="141" t="s">
        <v>6952</v>
      </c>
      <c r="C6347" s="141" t="s">
        <v>178</v>
      </c>
      <c r="D6347" s="141" t="s">
        <v>5686</v>
      </c>
      <c r="E6347" s="140">
        <v>89.63</v>
      </c>
      <c r="F6347" s="142" t="s">
        <v>5502</v>
      </c>
      <c r="G6347" s="138"/>
    </row>
    <row r="6348" ht="15.75" customHeight="1" spans="1:7">
      <c r="A6348" s="140">
        <v>102670</v>
      </c>
      <c r="B6348" s="141" t="s">
        <v>6953</v>
      </c>
      <c r="C6348" s="141" t="s">
        <v>178</v>
      </c>
      <c r="D6348" s="141" t="s">
        <v>5686</v>
      </c>
      <c r="E6348" s="140">
        <v>121.66</v>
      </c>
      <c r="F6348" s="142" t="s">
        <v>5502</v>
      </c>
      <c r="G6348" s="138"/>
    </row>
    <row r="6349" ht="15.75" customHeight="1" spans="1:7">
      <c r="A6349" s="140">
        <v>102672</v>
      </c>
      <c r="B6349" s="141" t="s">
        <v>6954</v>
      </c>
      <c r="C6349" s="141" t="s">
        <v>178</v>
      </c>
      <c r="D6349" s="141" t="s">
        <v>5686</v>
      </c>
      <c r="E6349" s="140">
        <v>175.42</v>
      </c>
      <c r="F6349" s="142" t="s">
        <v>5502</v>
      </c>
      <c r="G6349" s="138"/>
    </row>
    <row r="6350" ht="15.75" customHeight="1" spans="1:7">
      <c r="A6350" s="140">
        <v>102673</v>
      </c>
      <c r="B6350" s="141" t="s">
        <v>6955</v>
      </c>
      <c r="C6350" s="141" t="s">
        <v>178</v>
      </c>
      <c r="D6350" s="141" t="s">
        <v>5686</v>
      </c>
      <c r="E6350" s="140">
        <v>177.62</v>
      </c>
      <c r="F6350" s="142" t="s">
        <v>5502</v>
      </c>
      <c r="G6350" s="138"/>
    </row>
    <row r="6351" ht="15.75" customHeight="1" spans="1:7">
      <c r="A6351" s="140">
        <v>102674</v>
      </c>
      <c r="B6351" s="141" t="s">
        <v>6956</v>
      </c>
      <c r="C6351" s="141" t="s">
        <v>178</v>
      </c>
      <c r="D6351" s="141" t="s">
        <v>5686</v>
      </c>
      <c r="E6351" s="140">
        <v>134.39</v>
      </c>
      <c r="F6351" s="142" t="s">
        <v>5502</v>
      </c>
      <c r="G6351" s="138"/>
    </row>
    <row r="6352" ht="15.75" customHeight="1" spans="1:7">
      <c r="A6352" s="140">
        <v>102676</v>
      </c>
      <c r="B6352" s="141" t="s">
        <v>6957</v>
      </c>
      <c r="C6352" s="141" t="s">
        <v>178</v>
      </c>
      <c r="D6352" s="141" t="s">
        <v>5501</v>
      </c>
      <c r="E6352" s="140">
        <v>178.58</v>
      </c>
      <c r="F6352" s="142" t="s">
        <v>5502</v>
      </c>
      <c r="G6352" s="138"/>
    </row>
    <row r="6353" ht="15.75" customHeight="1" spans="1:7">
      <c r="A6353" s="140">
        <v>102677</v>
      </c>
      <c r="B6353" s="141" t="s">
        <v>6958</v>
      </c>
      <c r="C6353" s="141" t="s">
        <v>178</v>
      </c>
      <c r="D6353" s="141" t="s">
        <v>5686</v>
      </c>
      <c r="E6353" s="140">
        <v>168.46</v>
      </c>
      <c r="F6353" s="142" t="s">
        <v>5502</v>
      </c>
      <c r="G6353" s="138"/>
    </row>
    <row r="6354" ht="15.75" customHeight="1" spans="1:7">
      <c r="A6354" s="140">
        <v>102678</v>
      </c>
      <c r="B6354" s="141" t="s">
        <v>6959</v>
      </c>
      <c r="C6354" s="141" t="s">
        <v>178</v>
      </c>
      <c r="D6354" s="141" t="s">
        <v>5686</v>
      </c>
      <c r="E6354" s="140">
        <v>142.97</v>
      </c>
      <c r="F6354" s="142" t="s">
        <v>5502</v>
      </c>
      <c r="G6354" s="138"/>
    </row>
    <row r="6355" ht="15.75" customHeight="1" spans="1:7">
      <c r="A6355" s="140">
        <v>102679</v>
      </c>
      <c r="B6355" s="141" t="s">
        <v>6960</v>
      </c>
      <c r="C6355" s="141" t="s">
        <v>178</v>
      </c>
      <c r="D6355" s="141" t="s">
        <v>5501</v>
      </c>
      <c r="E6355" s="140">
        <v>156.67</v>
      </c>
      <c r="F6355" s="142" t="s">
        <v>5502</v>
      </c>
      <c r="G6355" s="138"/>
    </row>
    <row r="6356" ht="15.75" customHeight="1" spans="1:7">
      <c r="A6356" s="140">
        <v>102680</v>
      </c>
      <c r="B6356" s="141" t="s">
        <v>6961</v>
      </c>
      <c r="C6356" s="141" t="s">
        <v>178</v>
      </c>
      <c r="D6356" s="141" t="s">
        <v>5686</v>
      </c>
      <c r="E6356" s="140">
        <v>156.93</v>
      </c>
      <c r="F6356" s="142" t="s">
        <v>5502</v>
      </c>
      <c r="G6356" s="138"/>
    </row>
    <row r="6357" ht="15.75" customHeight="1" spans="1:7">
      <c r="A6357" s="140">
        <v>102681</v>
      </c>
      <c r="B6357" s="141" t="s">
        <v>6962</v>
      </c>
      <c r="C6357" s="141" t="s">
        <v>178</v>
      </c>
      <c r="D6357" s="141" t="s">
        <v>5686</v>
      </c>
      <c r="E6357" s="140">
        <v>201.12</v>
      </c>
      <c r="F6357" s="142" t="s">
        <v>5502</v>
      </c>
      <c r="G6357" s="138"/>
    </row>
    <row r="6358" ht="15.75" customHeight="1" spans="1:7">
      <c r="A6358" s="140">
        <v>102683</v>
      </c>
      <c r="B6358" s="141" t="s">
        <v>6963</v>
      </c>
      <c r="C6358" s="141" t="s">
        <v>178</v>
      </c>
      <c r="D6358" s="141" t="s">
        <v>5686</v>
      </c>
      <c r="E6358" s="140">
        <v>196.05</v>
      </c>
      <c r="F6358" s="142" t="s">
        <v>5502</v>
      </c>
      <c r="G6358" s="138"/>
    </row>
    <row r="6359" ht="15.75" customHeight="1" spans="1:7">
      <c r="A6359" s="140">
        <v>102684</v>
      </c>
      <c r="B6359" s="141" t="s">
        <v>6964</v>
      </c>
      <c r="C6359" s="141" t="s">
        <v>178</v>
      </c>
      <c r="D6359" s="141" t="s">
        <v>5686</v>
      </c>
      <c r="E6359" s="140">
        <v>170.65</v>
      </c>
      <c r="F6359" s="142" t="s">
        <v>5502</v>
      </c>
      <c r="G6359" s="138"/>
    </row>
    <row r="6360" ht="15.75" customHeight="1" spans="1:7">
      <c r="A6360" s="140">
        <v>102685</v>
      </c>
      <c r="B6360" s="141" t="s">
        <v>6965</v>
      </c>
      <c r="C6360" s="141" t="s">
        <v>178</v>
      </c>
      <c r="D6360" s="141" t="s">
        <v>5501</v>
      </c>
      <c r="E6360" s="140">
        <v>214.84</v>
      </c>
      <c r="F6360" s="142" t="s">
        <v>5502</v>
      </c>
      <c r="G6360" s="138"/>
    </row>
    <row r="6361" ht="15.75" customHeight="1" spans="1:7">
      <c r="A6361" s="140">
        <v>102687</v>
      </c>
      <c r="B6361" s="141" t="s">
        <v>6966</v>
      </c>
      <c r="C6361" s="141" t="s">
        <v>178</v>
      </c>
      <c r="D6361" s="141" t="s">
        <v>5686</v>
      </c>
      <c r="E6361" s="140">
        <v>205.13</v>
      </c>
      <c r="F6361" s="142" t="s">
        <v>5502</v>
      </c>
      <c r="G6361" s="138"/>
    </row>
    <row r="6362" ht="15.75" customHeight="1" spans="1:7">
      <c r="A6362" s="140">
        <v>102688</v>
      </c>
      <c r="B6362" s="141" t="s">
        <v>6967</v>
      </c>
      <c r="C6362" s="141" t="s">
        <v>178</v>
      </c>
      <c r="D6362" s="141" t="s">
        <v>5686</v>
      </c>
      <c r="E6362" s="140">
        <v>45.44</v>
      </c>
      <c r="F6362" s="142" t="s">
        <v>5502</v>
      </c>
      <c r="G6362" s="138"/>
    </row>
    <row r="6363" ht="15.75" customHeight="1" spans="1:7">
      <c r="A6363" s="140">
        <v>102689</v>
      </c>
      <c r="B6363" s="141" t="s">
        <v>6968</v>
      </c>
      <c r="C6363" s="141" t="s">
        <v>178</v>
      </c>
      <c r="D6363" s="141" t="s">
        <v>5501</v>
      </c>
      <c r="E6363" s="140">
        <v>83.31</v>
      </c>
      <c r="F6363" s="142" t="s">
        <v>5502</v>
      </c>
      <c r="G6363" s="138"/>
    </row>
    <row r="6364" ht="15.75" customHeight="1" spans="1:7">
      <c r="A6364" s="140">
        <v>102690</v>
      </c>
      <c r="B6364" s="141" t="s">
        <v>6969</v>
      </c>
      <c r="C6364" s="141" t="s">
        <v>178</v>
      </c>
      <c r="D6364" s="141" t="s">
        <v>5686</v>
      </c>
      <c r="E6364" s="140">
        <v>67.29</v>
      </c>
      <c r="F6364" s="142" t="s">
        <v>5502</v>
      </c>
      <c r="G6364" s="138"/>
    </row>
    <row r="6365" ht="15.75" customHeight="1" spans="1:7">
      <c r="A6365" s="140">
        <v>102693</v>
      </c>
      <c r="B6365" s="141" t="s">
        <v>6970</v>
      </c>
      <c r="C6365" s="141" t="s">
        <v>178</v>
      </c>
      <c r="D6365" s="141" t="s">
        <v>5501</v>
      </c>
      <c r="E6365" s="140">
        <v>105.16</v>
      </c>
      <c r="F6365" s="142" t="s">
        <v>5502</v>
      </c>
      <c r="G6365" s="138"/>
    </row>
    <row r="6366" ht="15.75" customHeight="1" spans="1:7">
      <c r="A6366" s="140">
        <v>102694</v>
      </c>
      <c r="B6366" s="141" t="s">
        <v>6971</v>
      </c>
      <c r="C6366" s="141" t="s">
        <v>178</v>
      </c>
      <c r="D6366" s="141" t="s">
        <v>5686</v>
      </c>
      <c r="E6366" s="140">
        <v>88.78</v>
      </c>
      <c r="F6366" s="142" t="s">
        <v>5502</v>
      </c>
      <c r="G6366" s="138"/>
    </row>
    <row r="6367" ht="15.75" customHeight="1" spans="1:7">
      <c r="A6367" s="140">
        <v>102696</v>
      </c>
      <c r="B6367" s="141" t="s">
        <v>6972</v>
      </c>
      <c r="C6367" s="141" t="s">
        <v>178</v>
      </c>
      <c r="D6367" s="141" t="s">
        <v>5501</v>
      </c>
      <c r="E6367" s="140">
        <v>127.02</v>
      </c>
      <c r="F6367" s="142" t="s">
        <v>5502</v>
      </c>
      <c r="G6367" s="138"/>
    </row>
    <row r="6368" ht="15.75" customHeight="1" spans="1:7">
      <c r="A6368" s="140">
        <v>102697</v>
      </c>
      <c r="B6368" s="141" t="s">
        <v>6973</v>
      </c>
      <c r="C6368" s="141" t="s">
        <v>178</v>
      </c>
      <c r="D6368" s="141" t="s">
        <v>5686</v>
      </c>
      <c r="E6368" s="140">
        <v>115.58</v>
      </c>
      <c r="F6368" s="142" t="s">
        <v>5502</v>
      </c>
      <c r="G6368" s="138"/>
    </row>
    <row r="6369" ht="15.75" customHeight="1" spans="1:7">
      <c r="A6369" s="140">
        <v>102703</v>
      </c>
      <c r="B6369" s="141" t="s">
        <v>6974</v>
      </c>
      <c r="C6369" s="141" t="s">
        <v>178</v>
      </c>
      <c r="D6369" s="141" t="s">
        <v>5501</v>
      </c>
      <c r="E6369" s="140">
        <v>153.82</v>
      </c>
      <c r="F6369" s="142" t="s">
        <v>5502</v>
      </c>
      <c r="G6369" s="138"/>
    </row>
    <row r="6370" ht="15.75" customHeight="1" spans="1:7">
      <c r="A6370" s="140">
        <v>102704</v>
      </c>
      <c r="B6370" s="141" t="s">
        <v>6975</v>
      </c>
      <c r="C6370" s="141" t="s">
        <v>178</v>
      </c>
      <c r="D6370" s="141" t="s">
        <v>5686</v>
      </c>
      <c r="E6370" s="140">
        <v>13.41</v>
      </c>
      <c r="F6370" s="142" t="s">
        <v>5502</v>
      </c>
      <c r="G6370" s="138"/>
    </row>
    <row r="6371" ht="15.75" customHeight="1" spans="1:7">
      <c r="A6371" s="140">
        <v>102705</v>
      </c>
      <c r="B6371" s="141" t="s">
        <v>6976</v>
      </c>
      <c r="C6371" s="141" t="s">
        <v>178</v>
      </c>
      <c r="D6371" s="141" t="s">
        <v>5501</v>
      </c>
      <c r="E6371" s="140">
        <v>50.24</v>
      </c>
      <c r="F6371" s="142" t="s">
        <v>5502</v>
      </c>
      <c r="G6371" s="138"/>
    </row>
    <row r="6372" ht="15.75" customHeight="1" spans="1:7">
      <c r="A6372" s="140">
        <v>102707</v>
      </c>
      <c r="B6372" s="141" t="s">
        <v>6977</v>
      </c>
      <c r="C6372" s="141" t="s">
        <v>178</v>
      </c>
      <c r="D6372" s="141" t="s">
        <v>5686</v>
      </c>
      <c r="E6372" s="140">
        <v>44.86</v>
      </c>
      <c r="F6372" s="142" t="s">
        <v>5502</v>
      </c>
      <c r="G6372" s="138"/>
    </row>
    <row r="6373" ht="15.75" customHeight="1" spans="1:7">
      <c r="A6373" s="140">
        <v>102708</v>
      </c>
      <c r="B6373" s="141" t="s">
        <v>6978</v>
      </c>
      <c r="C6373" s="141" t="s">
        <v>448</v>
      </c>
      <c r="D6373" s="141" t="s">
        <v>5501</v>
      </c>
      <c r="E6373" s="140">
        <v>21.81</v>
      </c>
      <c r="F6373" s="142" t="s">
        <v>5502</v>
      </c>
      <c r="G6373" s="138"/>
    </row>
    <row r="6374" ht="15.75" customHeight="1" spans="1:7">
      <c r="A6374" s="140">
        <v>102710</v>
      </c>
      <c r="B6374" s="141" t="s">
        <v>6979</v>
      </c>
      <c r="C6374" s="141" t="s">
        <v>448</v>
      </c>
      <c r="D6374" s="141" t="s">
        <v>5501</v>
      </c>
      <c r="E6374" s="140">
        <v>52.51</v>
      </c>
      <c r="F6374" s="142" t="s">
        <v>5502</v>
      </c>
      <c r="G6374" s="138"/>
    </row>
    <row r="6375" ht="15.75" customHeight="1" spans="1:7">
      <c r="A6375" s="140">
        <v>102711</v>
      </c>
      <c r="B6375" s="141" t="s">
        <v>6980</v>
      </c>
      <c r="C6375" s="141" t="s">
        <v>448</v>
      </c>
      <c r="D6375" s="141" t="s">
        <v>5501</v>
      </c>
      <c r="E6375" s="140">
        <v>67.04</v>
      </c>
      <c r="F6375" s="142" t="s">
        <v>5502</v>
      </c>
      <c r="G6375" s="138"/>
    </row>
    <row r="6376" ht="15.75" customHeight="1" spans="1:7">
      <c r="A6376" s="140">
        <v>102712</v>
      </c>
      <c r="B6376" s="141" t="s">
        <v>6981</v>
      </c>
      <c r="C6376" s="141" t="s">
        <v>175</v>
      </c>
      <c r="D6376" s="141" t="s">
        <v>5501</v>
      </c>
      <c r="E6376" s="140">
        <v>9.52</v>
      </c>
      <c r="F6376" s="142" t="s">
        <v>5502</v>
      </c>
      <c r="G6376" s="138"/>
    </row>
    <row r="6377" ht="15.75" customHeight="1" spans="1:7">
      <c r="A6377" s="140">
        <v>102713</v>
      </c>
      <c r="B6377" s="141" t="s">
        <v>6982</v>
      </c>
      <c r="C6377" s="141" t="s">
        <v>175</v>
      </c>
      <c r="D6377" s="141" t="s">
        <v>5501</v>
      </c>
      <c r="E6377" s="140">
        <v>13.1</v>
      </c>
      <c r="F6377" s="142" t="s">
        <v>5502</v>
      </c>
      <c r="G6377" s="138"/>
    </row>
    <row r="6378" ht="15.75" customHeight="1" spans="1:7">
      <c r="A6378" s="140">
        <v>102715</v>
      </c>
      <c r="B6378" s="141" t="s">
        <v>6983</v>
      </c>
      <c r="C6378" s="141" t="s">
        <v>175</v>
      </c>
      <c r="D6378" s="141" t="s">
        <v>5501</v>
      </c>
      <c r="E6378" s="140">
        <v>25.97</v>
      </c>
      <c r="F6378" s="142" t="s">
        <v>5502</v>
      </c>
      <c r="G6378" s="138"/>
    </row>
    <row r="6379" ht="15.75" customHeight="1" spans="1:7">
      <c r="A6379" s="140">
        <v>102716</v>
      </c>
      <c r="B6379" s="141" t="s">
        <v>6984</v>
      </c>
      <c r="C6379" s="141" t="s">
        <v>171</v>
      </c>
      <c r="D6379" s="141" t="s">
        <v>5501</v>
      </c>
      <c r="E6379" s="140">
        <v>159.76</v>
      </c>
      <c r="F6379" s="142" t="s">
        <v>5502</v>
      </c>
      <c r="G6379" s="138"/>
    </row>
    <row r="6380" ht="15.75" customHeight="1" spans="1:7">
      <c r="A6380" s="140">
        <v>102717</v>
      </c>
      <c r="B6380" s="141" t="s">
        <v>6985</v>
      </c>
      <c r="C6380" s="141" t="s">
        <v>171</v>
      </c>
      <c r="D6380" s="141" t="s">
        <v>5501</v>
      </c>
      <c r="E6380" s="140">
        <v>142.13</v>
      </c>
      <c r="F6380" s="142" t="s">
        <v>5502</v>
      </c>
      <c r="G6380" s="138"/>
    </row>
    <row r="6381" ht="15.75" customHeight="1" spans="1:7">
      <c r="A6381" s="140">
        <v>102718</v>
      </c>
      <c r="B6381" s="141" t="s">
        <v>6986</v>
      </c>
      <c r="C6381" s="141" t="s">
        <v>171</v>
      </c>
      <c r="D6381" s="141" t="s">
        <v>5501</v>
      </c>
      <c r="E6381" s="140">
        <v>165.17</v>
      </c>
      <c r="F6381" s="142" t="s">
        <v>5502</v>
      </c>
      <c r="G6381" s="138"/>
    </row>
    <row r="6382" ht="15.75" customHeight="1" spans="1:7">
      <c r="A6382" s="140">
        <v>102719</v>
      </c>
      <c r="B6382" s="141" t="s">
        <v>6987</v>
      </c>
      <c r="C6382" s="141" t="s">
        <v>171</v>
      </c>
      <c r="D6382" s="141" t="s">
        <v>5853</v>
      </c>
      <c r="E6382" s="140">
        <v>147.54</v>
      </c>
      <c r="F6382" s="142" t="s">
        <v>5502</v>
      </c>
      <c r="G6382" s="138"/>
    </row>
    <row r="6383" ht="15.75" customHeight="1" spans="1:7">
      <c r="A6383" s="140">
        <v>102722</v>
      </c>
      <c r="B6383" s="141" t="s">
        <v>6988</v>
      </c>
      <c r="C6383" s="141" t="s">
        <v>178</v>
      </c>
      <c r="D6383" s="141" t="s">
        <v>5686</v>
      </c>
      <c r="E6383" s="140">
        <v>56.39</v>
      </c>
      <c r="F6383" s="142" t="s">
        <v>5502</v>
      </c>
      <c r="G6383" s="138"/>
    </row>
    <row r="6384" ht="15.75" customHeight="1" spans="1:7">
      <c r="A6384" s="140">
        <v>102723</v>
      </c>
      <c r="B6384" s="141" t="s">
        <v>6989</v>
      </c>
      <c r="C6384" s="141" t="s">
        <v>178</v>
      </c>
      <c r="D6384" s="141" t="s">
        <v>5501</v>
      </c>
      <c r="E6384" s="140">
        <v>93.22</v>
      </c>
      <c r="F6384" s="142" t="s">
        <v>5502</v>
      </c>
      <c r="G6384" s="138"/>
    </row>
    <row r="6385" ht="15.75" customHeight="1" spans="1:7">
      <c r="A6385" s="140">
        <v>102724</v>
      </c>
      <c r="B6385" s="141" t="s">
        <v>6990</v>
      </c>
      <c r="C6385" s="141" t="s">
        <v>448</v>
      </c>
      <c r="D6385" s="141" t="s">
        <v>5501</v>
      </c>
      <c r="E6385" s="140">
        <v>27.97</v>
      </c>
      <c r="F6385" s="142" t="s">
        <v>5502</v>
      </c>
      <c r="G6385" s="138"/>
    </row>
    <row r="6386" ht="15.75" customHeight="1" spans="1:7">
      <c r="A6386" s="140">
        <v>102725</v>
      </c>
      <c r="B6386" s="141" t="s">
        <v>6991</v>
      </c>
      <c r="C6386" s="141" t="s">
        <v>448</v>
      </c>
      <c r="D6386" s="141" t="s">
        <v>5501</v>
      </c>
      <c r="E6386" s="140">
        <v>27.4</v>
      </c>
      <c r="F6386" s="142" t="s">
        <v>5502</v>
      </c>
      <c r="G6386" s="138"/>
    </row>
    <row r="6387" ht="15.75" customHeight="1" spans="1:7">
      <c r="A6387" s="140">
        <v>102726</v>
      </c>
      <c r="B6387" s="141" t="s">
        <v>6992</v>
      </c>
      <c r="C6387" s="141" t="s">
        <v>448</v>
      </c>
      <c r="D6387" s="141" t="s">
        <v>5501</v>
      </c>
      <c r="E6387" s="140">
        <v>25.8</v>
      </c>
      <c r="F6387" s="142" t="s">
        <v>5502</v>
      </c>
      <c r="G6387" s="138"/>
    </row>
    <row r="6388" ht="15.75" customHeight="1" spans="1:7">
      <c r="A6388" s="140">
        <v>103653</v>
      </c>
      <c r="B6388" s="141" t="s">
        <v>6993</v>
      </c>
      <c r="C6388" s="141" t="s">
        <v>175</v>
      </c>
      <c r="D6388" s="141" t="s">
        <v>5501</v>
      </c>
      <c r="E6388" s="140">
        <v>31.03</v>
      </c>
      <c r="F6388" s="142" t="s">
        <v>5502</v>
      </c>
      <c r="G6388" s="138"/>
    </row>
    <row r="6389" ht="15.75" customHeight="1" spans="1:7">
      <c r="A6389" s="140">
        <v>92743</v>
      </c>
      <c r="B6389" s="141" t="s">
        <v>6994</v>
      </c>
      <c r="C6389" s="141" t="s">
        <v>171</v>
      </c>
      <c r="D6389" s="141" t="s">
        <v>5501</v>
      </c>
      <c r="E6389" s="140">
        <v>648.67</v>
      </c>
      <c r="F6389" s="142" t="s">
        <v>5502</v>
      </c>
      <c r="G6389" s="138"/>
    </row>
    <row r="6390" ht="15.75" customHeight="1" spans="1:7">
      <c r="A6390" s="140">
        <v>92744</v>
      </c>
      <c r="B6390" s="141" t="s">
        <v>6995</v>
      </c>
      <c r="C6390" s="141" t="s">
        <v>171</v>
      </c>
      <c r="D6390" s="141" t="s">
        <v>5501</v>
      </c>
      <c r="E6390" s="140">
        <v>605.78</v>
      </c>
      <c r="F6390" s="142" t="s">
        <v>5502</v>
      </c>
      <c r="G6390" s="138"/>
    </row>
    <row r="6391" ht="15.75" customHeight="1" spans="1:7">
      <c r="A6391" s="140">
        <v>92745</v>
      </c>
      <c r="B6391" s="141" t="s">
        <v>6996</v>
      </c>
      <c r="C6391" s="141" t="s">
        <v>171</v>
      </c>
      <c r="D6391" s="141" t="s">
        <v>5501</v>
      </c>
      <c r="E6391" s="140">
        <v>784.8</v>
      </c>
      <c r="F6391" s="142" t="s">
        <v>5502</v>
      </c>
      <c r="G6391" s="138"/>
    </row>
    <row r="6392" ht="15.75" customHeight="1" spans="1:7">
      <c r="A6392" s="140">
        <v>92746</v>
      </c>
      <c r="B6392" s="141" t="s">
        <v>6997</v>
      </c>
      <c r="C6392" s="141" t="s">
        <v>171</v>
      </c>
      <c r="D6392" s="141" t="s">
        <v>5501</v>
      </c>
      <c r="E6392" s="140">
        <v>715.65</v>
      </c>
      <c r="F6392" s="142" t="s">
        <v>5502</v>
      </c>
      <c r="G6392" s="138"/>
    </row>
    <row r="6393" ht="15.75" customHeight="1" spans="1:7">
      <c r="A6393" s="140">
        <v>92747</v>
      </c>
      <c r="B6393" s="141" t="s">
        <v>6998</v>
      </c>
      <c r="C6393" s="141" t="s">
        <v>171</v>
      </c>
      <c r="D6393" s="141" t="s">
        <v>5501</v>
      </c>
      <c r="E6393" s="140">
        <v>869.39</v>
      </c>
      <c r="F6393" s="142" t="s">
        <v>5502</v>
      </c>
      <c r="G6393" s="138"/>
    </row>
    <row r="6394" ht="15.75" customHeight="1" spans="1:7">
      <c r="A6394" s="140">
        <v>92748</v>
      </c>
      <c r="B6394" s="141" t="s">
        <v>6999</v>
      </c>
      <c r="C6394" s="141" t="s">
        <v>171</v>
      </c>
      <c r="D6394" s="141" t="s">
        <v>5501</v>
      </c>
      <c r="E6394" s="140">
        <v>781.82</v>
      </c>
      <c r="F6394" s="142" t="s">
        <v>5502</v>
      </c>
      <c r="G6394" s="138"/>
    </row>
    <row r="6395" ht="15.75" customHeight="1" spans="1:7">
      <c r="A6395" s="140">
        <v>92749</v>
      </c>
      <c r="B6395" s="141" t="s">
        <v>7000</v>
      </c>
      <c r="C6395" s="141" t="s">
        <v>171</v>
      </c>
      <c r="D6395" s="141" t="s">
        <v>5501</v>
      </c>
      <c r="E6395" s="140">
        <v>921.97</v>
      </c>
      <c r="F6395" s="142" t="s">
        <v>5502</v>
      </c>
      <c r="G6395" s="138"/>
    </row>
    <row r="6396" ht="15.75" customHeight="1" spans="1:7">
      <c r="A6396" s="140">
        <v>92750</v>
      </c>
      <c r="B6396" s="141" t="s">
        <v>7001</v>
      </c>
      <c r="C6396" s="141" t="s">
        <v>171</v>
      </c>
      <c r="D6396" s="141" t="s">
        <v>5501</v>
      </c>
      <c r="E6396" s="140">
        <v>1528.82</v>
      </c>
      <c r="F6396" s="142" t="s">
        <v>5502</v>
      </c>
      <c r="G6396" s="138"/>
    </row>
    <row r="6397" ht="15.75" customHeight="1" spans="1:7">
      <c r="A6397" s="140">
        <v>92751</v>
      </c>
      <c r="B6397" s="141" t="s">
        <v>7002</v>
      </c>
      <c r="C6397" s="141" t="s">
        <v>171</v>
      </c>
      <c r="D6397" s="141" t="s">
        <v>5501</v>
      </c>
      <c r="E6397" s="140">
        <v>1883.46</v>
      </c>
      <c r="F6397" s="142" t="s">
        <v>5502</v>
      </c>
      <c r="G6397" s="138"/>
    </row>
    <row r="6398" ht="15.75" customHeight="1" spans="1:7">
      <c r="A6398" s="140">
        <v>92752</v>
      </c>
      <c r="B6398" s="141" t="s">
        <v>7003</v>
      </c>
      <c r="C6398" s="141" t="s">
        <v>171</v>
      </c>
      <c r="D6398" s="141" t="s">
        <v>5501</v>
      </c>
      <c r="E6398" s="140">
        <v>2235.7</v>
      </c>
      <c r="F6398" s="142" t="s">
        <v>5502</v>
      </c>
      <c r="G6398" s="138"/>
    </row>
    <row r="6399" ht="15.75" customHeight="1" spans="1:7">
      <c r="A6399" s="140">
        <v>92753</v>
      </c>
      <c r="B6399" s="141" t="s">
        <v>7004</v>
      </c>
      <c r="C6399" s="141" t="s">
        <v>171</v>
      </c>
      <c r="D6399" s="141" t="s">
        <v>5686</v>
      </c>
      <c r="E6399" s="140">
        <v>605.12</v>
      </c>
      <c r="F6399" s="142" t="s">
        <v>5502</v>
      </c>
      <c r="G6399" s="138"/>
    </row>
    <row r="6400" ht="15.75" customHeight="1" spans="1:7">
      <c r="A6400" s="140">
        <v>92754</v>
      </c>
      <c r="B6400" s="141" t="s">
        <v>7005</v>
      </c>
      <c r="C6400" s="141" t="s">
        <v>171</v>
      </c>
      <c r="D6400" s="141" t="s">
        <v>5686</v>
      </c>
      <c r="E6400" s="140">
        <v>590.43</v>
      </c>
      <c r="F6400" s="142" t="s">
        <v>5502</v>
      </c>
      <c r="G6400" s="138"/>
    </row>
    <row r="6401" ht="15.75" customHeight="1" spans="1:7">
      <c r="A6401" s="140">
        <v>92755</v>
      </c>
      <c r="B6401" s="141" t="s">
        <v>7006</v>
      </c>
      <c r="C6401" s="141" t="s">
        <v>175</v>
      </c>
      <c r="D6401" s="141" t="s">
        <v>5501</v>
      </c>
      <c r="E6401" s="140">
        <v>236.38</v>
      </c>
      <c r="F6401" s="142" t="s">
        <v>5502</v>
      </c>
      <c r="G6401" s="138"/>
    </row>
    <row r="6402" ht="15.75" customHeight="1" spans="1:7">
      <c r="A6402" s="140">
        <v>92756</v>
      </c>
      <c r="B6402" s="141" t="s">
        <v>7007</v>
      </c>
      <c r="C6402" s="141" t="s">
        <v>175</v>
      </c>
      <c r="D6402" s="141" t="s">
        <v>5501</v>
      </c>
      <c r="E6402" s="140">
        <v>271.43</v>
      </c>
      <c r="F6402" s="142" t="s">
        <v>5502</v>
      </c>
      <c r="G6402" s="138"/>
    </row>
    <row r="6403" ht="15.75" customHeight="1" spans="1:7">
      <c r="A6403" s="140">
        <v>92757</v>
      </c>
      <c r="B6403" s="141" t="s">
        <v>7008</v>
      </c>
      <c r="C6403" s="141" t="s">
        <v>175</v>
      </c>
      <c r="D6403" s="141" t="s">
        <v>5501</v>
      </c>
      <c r="E6403" s="140">
        <v>313.42</v>
      </c>
      <c r="F6403" s="142" t="s">
        <v>5502</v>
      </c>
      <c r="G6403" s="138"/>
    </row>
    <row r="6404" ht="15.75" customHeight="1" spans="1:7">
      <c r="A6404" s="140">
        <v>92758</v>
      </c>
      <c r="B6404" s="141" t="s">
        <v>7009</v>
      </c>
      <c r="C6404" s="141" t="s">
        <v>171</v>
      </c>
      <c r="D6404" s="141" t="s">
        <v>5501</v>
      </c>
      <c r="E6404" s="140">
        <v>665.13</v>
      </c>
      <c r="F6404" s="142" t="s">
        <v>5502</v>
      </c>
      <c r="G6404" s="138"/>
    </row>
    <row r="6405" ht="15.75" customHeight="1" spans="1:7">
      <c r="A6405" s="140">
        <v>91069</v>
      </c>
      <c r="B6405" s="141" t="s">
        <v>7010</v>
      </c>
      <c r="C6405" s="141" t="s">
        <v>175</v>
      </c>
      <c r="D6405" s="141" t="s">
        <v>5686</v>
      </c>
      <c r="E6405" s="140">
        <v>119.38</v>
      </c>
      <c r="F6405" s="142" t="s">
        <v>5502</v>
      </c>
      <c r="G6405" s="138"/>
    </row>
    <row r="6406" ht="15.75" customHeight="1" spans="1:7">
      <c r="A6406" s="140">
        <v>91070</v>
      </c>
      <c r="B6406" s="141" t="s">
        <v>7011</v>
      </c>
      <c r="C6406" s="141" t="s">
        <v>175</v>
      </c>
      <c r="D6406" s="141" t="s">
        <v>5686</v>
      </c>
      <c r="E6406" s="140">
        <v>132.9</v>
      </c>
      <c r="F6406" s="142" t="s">
        <v>5502</v>
      </c>
      <c r="G6406" s="138"/>
    </row>
    <row r="6407" ht="15.75" customHeight="1" spans="1:7">
      <c r="A6407" s="140">
        <v>91071</v>
      </c>
      <c r="B6407" s="141" t="s">
        <v>7012</v>
      </c>
      <c r="C6407" s="141" t="s">
        <v>175</v>
      </c>
      <c r="D6407" s="141" t="s">
        <v>5686</v>
      </c>
      <c r="E6407" s="140">
        <v>168.06</v>
      </c>
      <c r="F6407" s="142" t="s">
        <v>5502</v>
      </c>
      <c r="G6407" s="138"/>
    </row>
    <row r="6408" ht="15.75" customHeight="1" spans="1:7">
      <c r="A6408" s="140">
        <v>91072</v>
      </c>
      <c r="B6408" s="141" t="s">
        <v>7013</v>
      </c>
      <c r="C6408" s="141" t="s">
        <v>175</v>
      </c>
      <c r="D6408" s="141" t="s">
        <v>5686</v>
      </c>
      <c r="E6408" s="140">
        <v>181.5</v>
      </c>
      <c r="F6408" s="142" t="s">
        <v>5502</v>
      </c>
      <c r="G6408" s="138"/>
    </row>
    <row r="6409" ht="15.75" customHeight="1" spans="1:7">
      <c r="A6409" s="140">
        <v>91073</v>
      </c>
      <c r="B6409" s="141" t="s">
        <v>7014</v>
      </c>
      <c r="C6409" s="141" t="s">
        <v>175</v>
      </c>
      <c r="D6409" s="141" t="s">
        <v>5686</v>
      </c>
      <c r="E6409" s="140">
        <v>136.32</v>
      </c>
      <c r="F6409" s="142" t="s">
        <v>5502</v>
      </c>
      <c r="G6409" s="138"/>
    </row>
    <row r="6410" ht="15.75" customHeight="1" spans="1:7">
      <c r="A6410" s="140">
        <v>91074</v>
      </c>
      <c r="B6410" s="141" t="s">
        <v>7015</v>
      </c>
      <c r="C6410" s="141" t="s">
        <v>175</v>
      </c>
      <c r="D6410" s="141" t="s">
        <v>5686</v>
      </c>
      <c r="E6410" s="140">
        <v>151.63</v>
      </c>
      <c r="F6410" s="142" t="s">
        <v>5502</v>
      </c>
      <c r="G6410" s="138"/>
    </row>
    <row r="6411" ht="15.75" customHeight="1" spans="1:7">
      <c r="A6411" s="140">
        <v>91075</v>
      </c>
      <c r="B6411" s="141" t="s">
        <v>7016</v>
      </c>
      <c r="C6411" s="141" t="s">
        <v>175</v>
      </c>
      <c r="D6411" s="141" t="s">
        <v>5686</v>
      </c>
      <c r="E6411" s="140">
        <v>186.94</v>
      </c>
      <c r="F6411" s="142" t="s">
        <v>5502</v>
      </c>
      <c r="G6411" s="138"/>
    </row>
    <row r="6412" ht="15.75" customHeight="1" spans="1:7">
      <c r="A6412" s="140">
        <v>91076</v>
      </c>
      <c r="B6412" s="141" t="s">
        <v>7017</v>
      </c>
      <c r="C6412" s="141" t="s">
        <v>175</v>
      </c>
      <c r="D6412" s="141" t="s">
        <v>5686</v>
      </c>
      <c r="E6412" s="140">
        <v>202.19</v>
      </c>
      <c r="F6412" s="142" t="s">
        <v>5502</v>
      </c>
      <c r="G6412" s="138"/>
    </row>
    <row r="6413" ht="15.75" customHeight="1" spans="1:7">
      <c r="A6413" s="140">
        <v>91077</v>
      </c>
      <c r="B6413" s="141" t="s">
        <v>7018</v>
      </c>
      <c r="C6413" s="141" t="s">
        <v>175</v>
      </c>
      <c r="D6413" s="141" t="s">
        <v>5686</v>
      </c>
      <c r="E6413" s="140">
        <v>148.13</v>
      </c>
      <c r="F6413" s="142" t="s">
        <v>5502</v>
      </c>
      <c r="G6413" s="138"/>
    </row>
    <row r="6414" ht="15.75" customHeight="1" spans="1:7">
      <c r="A6414" s="140">
        <v>91078</v>
      </c>
      <c r="B6414" s="141" t="s">
        <v>7019</v>
      </c>
      <c r="C6414" s="141" t="s">
        <v>175</v>
      </c>
      <c r="D6414" s="141" t="s">
        <v>5686</v>
      </c>
      <c r="E6414" s="140">
        <v>174.12</v>
      </c>
      <c r="F6414" s="142" t="s">
        <v>5502</v>
      </c>
      <c r="G6414" s="138"/>
    </row>
    <row r="6415" ht="15.75" customHeight="1" spans="1:7">
      <c r="A6415" s="140">
        <v>91079</v>
      </c>
      <c r="B6415" s="141" t="s">
        <v>7020</v>
      </c>
      <c r="C6415" s="141" t="s">
        <v>175</v>
      </c>
      <c r="D6415" s="141" t="s">
        <v>5686</v>
      </c>
      <c r="E6415" s="140">
        <v>154.55</v>
      </c>
      <c r="F6415" s="142" t="s">
        <v>5502</v>
      </c>
      <c r="G6415" s="138"/>
    </row>
    <row r="6416" ht="15.75" customHeight="1" spans="1:7">
      <c r="A6416" s="140">
        <v>91080</v>
      </c>
      <c r="B6416" s="141" t="s">
        <v>7021</v>
      </c>
      <c r="C6416" s="141" t="s">
        <v>175</v>
      </c>
      <c r="D6416" s="141" t="s">
        <v>5686</v>
      </c>
      <c r="E6416" s="140">
        <v>180.24</v>
      </c>
      <c r="F6416" s="142" t="s">
        <v>5502</v>
      </c>
      <c r="G6416" s="138"/>
    </row>
    <row r="6417" ht="15.75" customHeight="1" spans="1:7">
      <c r="A6417" s="140">
        <v>91081</v>
      </c>
      <c r="B6417" s="141" t="s">
        <v>7022</v>
      </c>
      <c r="C6417" s="141" t="s">
        <v>175</v>
      </c>
      <c r="D6417" s="141" t="s">
        <v>5686</v>
      </c>
      <c r="E6417" s="140">
        <v>167.34</v>
      </c>
      <c r="F6417" s="142" t="s">
        <v>5502</v>
      </c>
      <c r="G6417" s="138"/>
    </row>
    <row r="6418" ht="15.75" customHeight="1" spans="1:7">
      <c r="A6418" s="140">
        <v>91082</v>
      </c>
      <c r="B6418" s="141" t="s">
        <v>7023</v>
      </c>
      <c r="C6418" s="141" t="s">
        <v>175</v>
      </c>
      <c r="D6418" s="141" t="s">
        <v>5686</v>
      </c>
      <c r="E6418" s="140">
        <v>194.87</v>
      </c>
      <c r="F6418" s="142" t="s">
        <v>5502</v>
      </c>
      <c r="G6418" s="138"/>
    </row>
    <row r="6419" ht="15.75" customHeight="1" spans="1:7">
      <c r="A6419" s="140">
        <v>91083</v>
      </c>
      <c r="B6419" s="141" t="s">
        <v>7024</v>
      </c>
      <c r="C6419" s="141" t="s">
        <v>175</v>
      </c>
      <c r="D6419" s="141" t="s">
        <v>5686</v>
      </c>
      <c r="E6419" s="140">
        <v>178.49</v>
      </c>
      <c r="F6419" s="142" t="s">
        <v>5502</v>
      </c>
      <c r="G6419" s="138"/>
    </row>
    <row r="6420" ht="15.75" customHeight="1" spans="1:7">
      <c r="A6420" s="140">
        <v>91084</v>
      </c>
      <c r="B6420" s="141" t="s">
        <v>7025</v>
      </c>
      <c r="C6420" s="141" t="s">
        <v>175</v>
      </c>
      <c r="D6420" s="141" t="s">
        <v>5686</v>
      </c>
      <c r="E6420" s="140">
        <v>205.62</v>
      </c>
      <c r="F6420" s="142" t="s">
        <v>5502</v>
      </c>
      <c r="G6420" s="138"/>
    </row>
    <row r="6421" ht="15.75" customHeight="1" spans="1:7">
      <c r="A6421" s="140">
        <v>91086</v>
      </c>
      <c r="B6421" s="141" t="s">
        <v>7026</v>
      </c>
      <c r="C6421" s="141" t="s">
        <v>175</v>
      </c>
      <c r="D6421" s="141" t="s">
        <v>5686</v>
      </c>
      <c r="E6421" s="140">
        <v>132.45</v>
      </c>
      <c r="F6421" s="142" t="s">
        <v>5502</v>
      </c>
      <c r="G6421" s="138"/>
    </row>
    <row r="6422" ht="15.75" customHeight="1" spans="1:7">
      <c r="A6422" s="140">
        <v>91087</v>
      </c>
      <c r="B6422" s="141" t="s">
        <v>7027</v>
      </c>
      <c r="C6422" s="141" t="s">
        <v>175</v>
      </c>
      <c r="D6422" s="141" t="s">
        <v>5686</v>
      </c>
      <c r="E6422" s="140">
        <v>146.41</v>
      </c>
      <c r="F6422" s="142" t="s">
        <v>5502</v>
      </c>
      <c r="G6422" s="138"/>
    </row>
    <row r="6423" ht="15.75" customHeight="1" spans="1:7">
      <c r="A6423" s="140">
        <v>91088</v>
      </c>
      <c r="B6423" s="141" t="s">
        <v>7028</v>
      </c>
      <c r="C6423" s="141" t="s">
        <v>175</v>
      </c>
      <c r="D6423" s="141" t="s">
        <v>5686</v>
      </c>
      <c r="E6423" s="140">
        <v>182.58</v>
      </c>
      <c r="F6423" s="142" t="s">
        <v>5502</v>
      </c>
      <c r="G6423" s="138"/>
    </row>
    <row r="6424" ht="15.75" customHeight="1" spans="1:7">
      <c r="A6424" s="140">
        <v>91089</v>
      </c>
      <c r="B6424" s="141" t="s">
        <v>7029</v>
      </c>
      <c r="C6424" s="141" t="s">
        <v>175</v>
      </c>
      <c r="D6424" s="141" t="s">
        <v>5686</v>
      </c>
      <c r="E6424" s="140">
        <v>196.62</v>
      </c>
      <c r="F6424" s="142" t="s">
        <v>5502</v>
      </c>
      <c r="G6424" s="138"/>
    </row>
    <row r="6425" ht="15.75" customHeight="1" spans="1:7">
      <c r="A6425" s="140">
        <v>91090</v>
      </c>
      <c r="B6425" s="141" t="s">
        <v>7030</v>
      </c>
      <c r="C6425" s="141" t="s">
        <v>175</v>
      </c>
      <c r="D6425" s="141" t="s">
        <v>5686</v>
      </c>
      <c r="E6425" s="140">
        <v>146.78</v>
      </c>
      <c r="F6425" s="142" t="s">
        <v>5502</v>
      </c>
      <c r="G6425" s="138"/>
    </row>
    <row r="6426" ht="15.75" customHeight="1" spans="1:7">
      <c r="A6426" s="140">
        <v>91091</v>
      </c>
      <c r="B6426" s="141" t="s">
        <v>7031</v>
      </c>
      <c r="C6426" s="141" t="s">
        <v>175</v>
      </c>
      <c r="D6426" s="141" t="s">
        <v>5686</v>
      </c>
      <c r="E6426" s="140">
        <v>162.72</v>
      </c>
      <c r="F6426" s="142" t="s">
        <v>5502</v>
      </c>
      <c r="G6426" s="138"/>
    </row>
    <row r="6427" ht="15.75" customHeight="1" spans="1:7">
      <c r="A6427" s="140">
        <v>91092</v>
      </c>
      <c r="B6427" s="141" t="s">
        <v>7032</v>
      </c>
      <c r="C6427" s="141" t="s">
        <v>175</v>
      </c>
      <c r="D6427" s="141" t="s">
        <v>5686</v>
      </c>
      <c r="E6427" s="140">
        <v>198.25</v>
      </c>
      <c r="F6427" s="142" t="s">
        <v>5502</v>
      </c>
      <c r="G6427" s="138"/>
    </row>
    <row r="6428" ht="15.75" customHeight="1" spans="1:7">
      <c r="A6428" s="140">
        <v>91093</v>
      </c>
      <c r="B6428" s="141" t="s">
        <v>7033</v>
      </c>
      <c r="C6428" s="141" t="s">
        <v>175</v>
      </c>
      <c r="D6428" s="141" t="s">
        <v>5686</v>
      </c>
      <c r="E6428" s="140">
        <v>214.49</v>
      </c>
      <c r="F6428" s="142" t="s">
        <v>5502</v>
      </c>
      <c r="G6428" s="138"/>
    </row>
    <row r="6429" ht="15.75" customHeight="1" spans="1:7">
      <c r="A6429" s="140">
        <v>91094</v>
      </c>
      <c r="B6429" s="141" t="s">
        <v>7034</v>
      </c>
      <c r="C6429" s="141" t="s">
        <v>175</v>
      </c>
      <c r="D6429" s="141" t="s">
        <v>5686</v>
      </c>
      <c r="E6429" s="140">
        <v>156.21</v>
      </c>
      <c r="F6429" s="142" t="s">
        <v>5502</v>
      </c>
      <c r="G6429" s="138"/>
    </row>
    <row r="6430" ht="15.75" customHeight="1" spans="1:7">
      <c r="A6430" s="140">
        <v>91095</v>
      </c>
      <c r="B6430" s="141" t="s">
        <v>7035</v>
      </c>
      <c r="C6430" s="141" t="s">
        <v>175</v>
      </c>
      <c r="D6430" s="141" t="s">
        <v>5686</v>
      </c>
      <c r="E6430" s="140">
        <v>182.68</v>
      </c>
      <c r="F6430" s="142" t="s">
        <v>5502</v>
      </c>
      <c r="G6430" s="138"/>
    </row>
    <row r="6431" ht="15.75" customHeight="1" spans="1:7">
      <c r="A6431" s="140">
        <v>91096</v>
      </c>
      <c r="B6431" s="141" t="s">
        <v>7036</v>
      </c>
      <c r="C6431" s="141" t="s">
        <v>175</v>
      </c>
      <c r="D6431" s="141" t="s">
        <v>5686</v>
      </c>
      <c r="E6431" s="140">
        <v>158.82</v>
      </c>
      <c r="F6431" s="142" t="s">
        <v>5502</v>
      </c>
      <c r="G6431" s="138"/>
    </row>
    <row r="6432" ht="15.75" customHeight="1" spans="1:7">
      <c r="A6432" s="140">
        <v>91097</v>
      </c>
      <c r="B6432" s="141" t="s">
        <v>7037</v>
      </c>
      <c r="C6432" s="141" t="s">
        <v>175</v>
      </c>
      <c r="D6432" s="141" t="s">
        <v>5686</v>
      </c>
      <c r="E6432" s="140">
        <v>185.03</v>
      </c>
      <c r="F6432" s="142" t="s">
        <v>5502</v>
      </c>
      <c r="G6432" s="138"/>
    </row>
    <row r="6433" ht="15.75" customHeight="1" spans="1:7">
      <c r="A6433" s="140">
        <v>91098</v>
      </c>
      <c r="B6433" s="141" t="s">
        <v>7038</v>
      </c>
      <c r="C6433" s="141" t="s">
        <v>175</v>
      </c>
      <c r="D6433" s="141" t="s">
        <v>5686</v>
      </c>
      <c r="E6433" s="140">
        <v>175.07</v>
      </c>
      <c r="F6433" s="142" t="s">
        <v>5502</v>
      </c>
      <c r="G6433" s="138"/>
    </row>
    <row r="6434" ht="15.75" customHeight="1" spans="1:7">
      <c r="A6434" s="140">
        <v>91099</v>
      </c>
      <c r="B6434" s="141" t="s">
        <v>7039</v>
      </c>
      <c r="C6434" s="141" t="s">
        <v>175</v>
      </c>
      <c r="D6434" s="141" t="s">
        <v>5686</v>
      </c>
      <c r="E6434" s="140">
        <v>203.23</v>
      </c>
      <c r="F6434" s="142" t="s">
        <v>5502</v>
      </c>
      <c r="G6434" s="138"/>
    </row>
    <row r="6435" ht="15.75" customHeight="1" spans="1:7">
      <c r="A6435" s="140">
        <v>91100</v>
      </c>
      <c r="B6435" s="141" t="s">
        <v>7040</v>
      </c>
      <c r="C6435" s="141" t="s">
        <v>175</v>
      </c>
      <c r="D6435" s="141" t="s">
        <v>5686</v>
      </c>
      <c r="E6435" s="140">
        <v>183.43</v>
      </c>
      <c r="F6435" s="142" t="s">
        <v>5502</v>
      </c>
      <c r="G6435" s="138"/>
    </row>
    <row r="6436" ht="15.75" customHeight="1" spans="1:7">
      <c r="A6436" s="140">
        <v>91101</v>
      </c>
      <c r="B6436" s="141" t="s">
        <v>7041</v>
      </c>
      <c r="C6436" s="141" t="s">
        <v>175</v>
      </c>
      <c r="D6436" s="141" t="s">
        <v>5686</v>
      </c>
      <c r="E6436" s="140">
        <v>211.36</v>
      </c>
      <c r="F6436" s="142" t="s">
        <v>5502</v>
      </c>
      <c r="G6436" s="138"/>
    </row>
    <row r="6437" ht="15.75" customHeight="1" spans="1:7">
      <c r="A6437" s="140">
        <v>93952</v>
      </c>
      <c r="B6437" s="141" t="s">
        <v>7042</v>
      </c>
      <c r="C6437" s="141" t="s">
        <v>178</v>
      </c>
      <c r="D6437" s="141" t="s">
        <v>5686</v>
      </c>
      <c r="E6437" s="140">
        <v>242.96</v>
      </c>
      <c r="F6437" s="142" t="s">
        <v>5502</v>
      </c>
      <c r="G6437" s="138"/>
    </row>
    <row r="6438" ht="15.75" customHeight="1" spans="1:7">
      <c r="A6438" s="140">
        <v>93953</v>
      </c>
      <c r="B6438" s="141" t="s">
        <v>7043</v>
      </c>
      <c r="C6438" s="141" t="s">
        <v>178</v>
      </c>
      <c r="D6438" s="141" t="s">
        <v>5686</v>
      </c>
      <c r="E6438" s="140">
        <v>225.3</v>
      </c>
      <c r="F6438" s="142" t="s">
        <v>5502</v>
      </c>
      <c r="G6438" s="138"/>
    </row>
    <row r="6439" ht="15.75" customHeight="1" spans="1:7">
      <c r="A6439" s="140">
        <v>93954</v>
      </c>
      <c r="B6439" s="141" t="s">
        <v>7044</v>
      </c>
      <c r="C6439" s="141" t="s">
        <v>178</v>
      </c>
      <c r="D6439" s="141" t="s">
        <v>5686</v>
      </c>
      <c r="E6439" s="140">
        <v>214.71</v>
      </c>
      <c r="F6439" s="142" t="s">
        <v>5502</v>
      </c>
      <c r="G6439" s="138"/>
    </row>
    <row r="6440" ht="15.75" customHeight="1" spans="1:7">
      <c r="A6440" s="140">
        <v>93955</v>
      </c>
      <c r="B6440" s="141" t="s">
        <v>7045</v>
      </c>
      <c r="C6440" s="141" t="s">
        <v>178</v>
      </c>
      <c r="D6440" s="141" t="s">
        <v>5686</v>
      </c>
      <c r="E6440" s="140">
        <v>207.2</v>
      </c>
      <c r="F6440" s="142" t="s">
        <v>5502</v>
      </c>
      <c r="G6440" s="138"/>
    </row>
    <row r="6441" ht="15.75" customHeight="1" spans="1:7">
      <c r="A6441" s="140">
        <v>93956</v>
      </c>
      <c r="B6441" s="141" t="s">
        <v>7046</v>
      </c>
      <c r="C6441" s="141" t="s">
        <v>178</v>
      </c>
      <c r="D6441" s="141" t="s">
        <v>5686</v>
      </c>
      <c r="E6441" s="140">
        <v>201.29</v>
      </c>
      <c r="F6441" s="142" t="s">
        <v>5502</v>
      </c>
      <c r="G6441" s="138"/>
    </row>
    <row r="6442" ht="15.75" customHeight="1" spans="1:7">
      <c r="A6442" s="140">
        <v>93957</v>
      </c>
      <c r="B6442" s="141" t="s">
        <v>7047</v>
      </c>
      <c r="C6442" s="141" t="s">
        <v>178</v>
      </c>
      <c r="D6442" s="141" t="s">
        <v>5686</v>
      </c>
      <c r="E6442" s="140">
        <v>257.87</v>
      </c>
      <c r="F6442" s="142" t="s">
        <v>5502</v>
      </c>
      <c r="G6442" s="138"/>
    </row>
    <row r="6443" ht="15.75" customHeight="1" spans="1:7">
      <c r="A6443" s="140">
        <v>93958</v>
      </c>
      <c r="B6443" s="141" t="s">
        <v>7048</v>
      </c>
      <c r="C6443" s="141" t="s">
        <v>178</v>
      </c>
      <c r="D6443" s="141" t="s">
        <v>5686</v>
      </c>
      <c r="E6443" s="140">
        <v>239.2</v>
      </c>
      <c r="F6443" s="142" t="s">
        <v>5502</v>
      </c>
      <c r="G6443" s="138"/>
    </row>
    <row r="6444" ht="15.75" customHeight="1" spans="1:7">
      <c r="A6444" s="140">
        <v>93959</v>
      </c>
      <c r="B6444" s="141" t="s">
        <v>7049</v>
      </c>
      <c r="C6444" s="141" t="s">
        <v>178</v>
      </c>
      <c r="D6444" s="141" t="s">
        <v>5686</v>
      </c>
      <c r="E6444" s="140">
        <v>228.07</v>
      </c>
      <c r="F6444" s="142" t="s">
        <v>5502</v>
      </c>
      <c r="G6444" s="138"/>
    </row>
    <row r="6445" ht="15.75" customHeight="1" spans="1:7">
      <c r="A6445" s="140">
        <v>93960</v>
      </c>
      <c r="B6445" s="141" t="s">
        <v>7050</v>
      </c>
      <c r="C6445" s="141" t="s">
        <v>178</v>
      </c>
      <c r="D6445" s="141" t="s">
        <v>5686</v>
      </c>
      <c r="E6445" s="140">
        <v>220.26</v>
      </c>
      <c r="F6445" s="142" t="s">
        <v>5502</v>
      </c>
      <c r="G6445" s="138"/>
    </row>
    <row r="6446" ht="15.75" customHeight="1" spans="1:7">
      <c r="A6446" s="140">
        <v>93961</v>
      </c>
      <c r="B6446" s="141" t="s">
        <v>7051</v>
      </c>
      <c r="C6446" s="141" t="s">
        <v>178</v>
      </c>
      <c r="D6446" s="141" t="s">
        <v>5686</v>
      </c>
      <c r="E6446" s="140">
        <v>214.13</v>
      </c>
      <c r="F6446" s="142" t="s">
        <v>5502</v>
      </c>
      <c r="G6446" s="138"/>
    </row>
    <row r="6447" ht="15.75" customHeight="1" spans="1:7">
      <c r="A6447" s="140">
        <v>93962</v>
      </c>
      <c r="B6447" s="141" t="s">
        <v>7052</v>
      </c>
      <c r="C6447" s="141" t="s">
        <v>178</v>
      </c>
      <c r="D6447" s="141" t="s">
        <v>5686</v>
      </c>
      <c r="E6447" s="140">
        <v>229.21</v>
      </c>
      <c r="F6447" s="142" t="s">
        <v>5502</v>
      </c>
      <c r="G6447" s="138"/>
    </row>
    <row r="6448" ht="15.75" customHeight="1" spans="1:7">
      <c r="A6448" s="140">
        <v>93963</v>
      </c>
      <c r="B6448" s="141" t="s">
        <v>7053</v>
      </c>
      <c r="C6448" s="141" t="s">
        <v>178</v>
      </c>
      <c r="D6448" s="141" t="s">
        <v>5686</v>
      </c>
      <c r="E6448" s="140">
        <v>211.6</v>
      </c>
      <c r="F6448" s="142" t="s">
        <v>5502</v>
      </c>
      <c r="G6448" s="138"/>
    </row>
    <row r="6449" ht="15.75" customHeight="1" spans="1:7">
      <c r="A6449" s="140">
        <v>93964</v>
      </c>
      <c r="B6449" s="141" t="s">
        <v>7054</v>
      </c>
      <c r="C6449" s="141" t="s">
        <v>178</v>
      </c>
      <c r="D6449" s="141" t="s">
        <v>5686</v>
      </c>
      <c r="E6449" s="140">
        <v>201.05</v>
      </c>
      <c r="F6449" s="142" t="s">
        <v>5502</v>
      </c>
      <c r="G6449" s="138"/>
    </row>
    <row r="6450" ht="15.75" customHeight="1" spans="1:7">
      <c r="A6450" s="140">
        <v>93965</v>
      </c>
      <c r="B6450" s="141" t="s">
        <v>7055</v>
      </c>
      <c r="C6450" s="141" t="s">
        <v>178</v>
      </c>
      <c r="D6450" s="141" t="s">
        <v>5686</v>
      </c>
      <c r="E6450" s="140">
        <v>190.39</v>
      </c>
      <c r="F6450" s="142" t="s">
        <v>5502</v>
      </c>
      <c r="G6450" s="138"/>
    </row>
    <row r="6451" ht="15.75" customHeight="1" spans="1:7">
      <c r="A6451" s="140">
        <v>93966</v>
      </c>
      <c r="B6451" s="141" t="s">
        <v>7056</v>
      </c>
      <c r="C6451" s="141" t="s">
        <v>178</v>
      </c>
      <c r="D6451" s="141" t="s">
        <v>5686</v>
      </c>
      <c r="E6451" s="140">
        <v>187.72</v>
      </c>
      <c r="F6451" s="142" t="s">
        <v>5502</v>
      </c>
      <c r="G6451" s="138"/>
    </row>
    <row r="6452" ht="15.75" customHeight="1" spans="1:7">
      <c r="A6452" s="140">
        <v>93967</v>
      </c>
      <c r="B6452" s="141" t="s">
        <v>7057</v>
      </c>
      <c r="C6452" s="141" t="s">
        <v>178</v>
      </c>
      <c r="D6452" s="141" t="s">
        <v>5686</v>
      </c>
      <c r="E6452" s="140">
        <v>244.12</v>
      </c>
      <c r="F6452" s="142" t="s">
        <v>5502</v>
      </c>
      <c r="G6452" s="138"/>
    </row>
    <row r="6453" ht="15.75" customHeight="1" spans="1:7">
      <c r="A6453" s="140">
        <v>93968</v>
      </c>
      <c r="B6453" s="141" t="s">
        <v>7058</v>
      </c>
      <c r="C6453" s="141" t="s">
        <v>178</v>
      </c>
      <c r="D6453" s="141" t="s">
        <v>5686</v>
      </c>
      <c r="E6453" s="140">
        <v>225.48</v>
      </c>
      <c r="F6453" s="142" t="s">
        <v>5502</v>
      </c>
      <c r="G6453" s="138"/>
    </row>
    <row r="6454" ht="15.75" customHeight="1" spans="1:7">
      <c r="A6454" s="140">
        <v>93969</v>
      </c>
      <c r="B6454" s="141" t="s">
        <v>7059</v>
      </c>
      <c r="C6454" s="141" t="s">
        <v>178</v>
      </c>
      <c r="D6454" s="141" t="s">
        <v>5686</v>
      </c>
      <c r="E6454" s="140">
        <v>214.43</v>
      </c>
      <c r="F6454" s="142" t="s">
        <v>5502</v>
      </c>
      <c r="G6454" s="138"/>
    </row>
    <row r="6455" ht="15.75" customHeight="1" spans="1:7">
      <c r="A6455" s="140">
        <v>93970</v>
      </c>
      <c r="B6455" s="141" t="s">
        <v>7060</v>
      </c>
      <c r="C6455" s="141" t="s">
        <v>178</v>
      </c>
      <c r="D6455" s="141" t="s">
        <v>5686</v>
      </c>
      <c r="E6455" s="140">
        <v>206.68</v>
      </c>
      <c r="F6455" s="142" t="s">
        <v>5502</v>
      </c>
      <c r="G6455" s="138"/>
    </row>
    <row r="6456" ht="15.75" customHeight="1" spans="1:7">
      <c r="A6456" s="140">
        <v>93971</v>
      </c>
      <c r="B6456" s="141" t="s">
        <v>7061</v>
      </c>
      <c r="C6456" s="141" t="s">
        <v>178</v>
      </c>
      <c r="D6456" s="141" t="s">
        <v>5686</v>
      </c>
      <c r="E6456" s="140">
        <v>193.68</v>
      </c>
      <c r="F6456" s="142" t="s">
        <v>5502</v>
      </c>
      <c r="G6456" s="138"/>
    </row>
    <row r="6457" ht="15.75" customHeight="1" spans="1:7">
      <c r="A6457" s="140">
        <v>95108</v>
      </c>
      <c r="B6457" s="141" t="s">
        <v>7062</v>
      </c>
      <c r="C6457" s="141" t="s">
        <v>448</v>
      </c>
      <c r="D6457" s="141" t="s">
        <v>5686</v>
      </c>
      <c r="E6457" s="140">
        <v>34.94</v>
      </c>
      <c r="F6457" s="142" t="s">
        <v>5502</v>
      </c>
      <c r="G6457" s="138"/>
    </row>
    <row r="6458" ht="15.75" customHeight="1" spans="1:7">
      <c r="A6458" s="140">
        <v>100332</v>
      </c>
      <c r="B6458" s="141" t="s">
        <v>7063</v>
      </c>
      <c r="C6458" s="141" t="s">
        <v>175</v>
      </c>
      <c r="D6458" s="141" t="s">
        <v>5686</v>
      </c>
      <c r="E6458" s="140">
        <v>847.36</v>
      </c>
      <c r="F6458" s="142" t="s">
        <v>5502</v>
      </c>
      <c r="G6458" s="138"/>
    </row>
    <row r="6459" ht="15.75" customHeight="1" spans="1:7">
      <c r="A6459" s="140">
        <v>100333</v>
      </c>
      <c r="B6459" s="141" t="s">
        <v>7064</v>
      </c>
      <c r="C6459" s="141" t="s">
        <v>175</v>
      </c>
      <c r="D6459" s="141" t="s">
        <v>5686</v>
      </c>
      <c r="E6459" s="140">
        <v>532.75</v>
      </c>
      <c r="F6459" s="142" t="s">
        <v>5502</v>
      </c>
      <c r="G6459" s="138"/>
    </row>
    <row r="6460" ht="15.75" customHeight="1" spans="1:7">
      <c r="A6460" s="140">
        <v>100334</v>
      </c>
      <c r="B6460" s="141" t="s">
        <v>7065</v>
      </c>
      <c r="C6460" s="141" t="s">
        <v>175</v>
      </c>
      <c r="D6460" s="141" t="s">
        <v>5686</v>
      </c>
      <c r="E6460" s="140">
        <v>676.7</v>
      </c>
      <c r="F6460" s="142" t="s">
        <v>5502</v>
      </c>
      <c r="G6460" s="138"/>
    </row>
    <row r="6461" ht="15.75" customHeight="1" spans="1:7">
      <c r="A6461" s="140">
        <v>100335</v>
      </c>
      <c r="B6461" s="141" t="s">
        <v>7066</v>
      </c>
      <c r="C6461" s="141" t="s">
        <v>175</v>
      </c>
      <c r="D6461" s="141" t="s">
        <v>5686</v>
      </c>
      <c r="E6461" s="140">
        <v>440.74</v>
      </c>
      <c r="F6461" s="142" t="s">
        <v>5502</v>
      </c>
      <c r="G6461" s="138"/>
    </row>
    <row r="6462" ht="15.75" customHeight="1" spans="1:7">
      <c r="A6462" s="140">
        <v>100341</v>
      </c>
      <c r="B6462" s="141" t="s">
        <v>7067</v>
      </c>
      <c r="C6462" s="141" t="s">
        <v>175</v>
      </c>
      <c r="D6462" s="141" t="s">
        <v>5501</v>
      </c>
      <c r="E6462" s="140">
        <v>39.89</v>
      </c>
      <c r="F6462" s="142" t="s">
        <v>5502</v>
      </c>
      <c r="G6462" s="138"/>
    </row>
    <row r="6463" ht="15.75" customHeight="1" spans="1:7">
      <c r="A6463" s="140">
        <v>100342</v>
      </c>
      <c r="B6463" s="141" t="s">
        <v>7068</v>
      </c>
      <c r="C6463" s="141" t="s">
        <v>6935</v>
      </c>
      <c r="D6463" s="141" t="s">
        <v>5501</v>
      </c>
      <c r="E6463" s="140">
        <v>15.29</v>
      </c>
      <c r="F6463" s="142" t="s">
        <v>5502</v>
      </c>
      <c r="G6463" s="138"/>
    </row>
    <row r="6464" ht="15.75" customHeight="1" spans="1:7">
      <c r="A6464" s="140">
        <v>100343</v>
      </c>
      <c r="B6464" s="141" t="s">
        <v>7069</v>
      </c>
      <c r="C6464" s="141" t="s">
        <v>6935</v>
      </c>
      <c r="D6464" s="141" t="s">
        <v>5501</v>
      </c>
      <c r="E6464" s="140">
        <v>14.51</v>
      </c>
      <c r="F6464" s="142" t="s">
        <v>5502</v>
      </c>
      <c r="G6464" s="138"/>
    </row>
    <row r="6465" ht="15.75" customHeight="1" spans="1:7">
      <c r="A6465" s="140">
        <v>100344</v>
      </c>
      <c r="B6465" s="141" t="s">
        <v>7070</v>
      </c>
      <c r="C6465" s="141" t="s">
        <v>6935</v>
      </c>
      <c r="D6465" s="141" t="s">
        <v>5501</v>
      </c>
      <c r="E6465" s="140">
        <v>13.03</v>
      </c>
      <c r="F6465" s="142" t="s">
        <v>5502</v>
      </c>
      <c r="G6465" s="138"/>
    </row>
    <row r="6466" ht="15.75" customHeight="1" spans="1:7">
      <c r="A6466" s="140">
        <v>100345</v>
      </c>
      <c r="B6466" s="141" t="s">
        <v>7071</v>
      </c>
      <c r="C6466" s="141" t="s">
        <v>6935</v>
      </c>
      <c r="D6466" s="141" t="s">
        <v>5501</v>
      </c>
      <c r="E6466" s="140">
        <v>11.05</v>
      </c>
      <c r="F6466" s="142" t="s">
        <v>5502</v>
      </c>
      <c r="G6466" s="138"/>
    </row>
    <row r="6467" ht="15.75" customHeight="1" spans="1:7">
      <c r="A6467" s="140">
        <v>100346</v>
      </c>
      <c r="B6467" s="141" t="s">
        <v>7072</v>
      </c>
      <c r="C6467" s="141" t="s">
        <v>6935</v>
      </c>
      <c r="D6467" s="141" t="s">
        <v>5501</v>
      </c>
      <c r="E6467" s="140">
        <v>10.53</v>
      </c>
      <c r="F6467" s="142" t="s">
        <v>5502</v>
      </c>
      <c r="G6467" s="138"/>
    </row>
    <row r="6468" ht="15.75" customHeight="1" spans="1:7">
      <c r="A6468" s="140">
        <v>100347</v>
      </c>
      <c r="B6468" s="141" t="s">
        <v>7073</v>
      </c>
      <c r="C6468" s="141" t="s">
        <v>6935</v>
      </c>
      <c r="D6468" s="141" t="s">
        <v>5501</v>
      </c>
      <c r="E6468" s="140">
        <v>11.88</v>
      </c>
      <c r="F6468" s="142" t="s">
        <v>5502</v>
      </c>
      <c r="G6468" s="138"/>
    </row>
    <row r="6469" ht="15.75" customHeight="1" spans="1:7">
      <c r="A6469" s="140">
        <v>100348</v>
      </c>
      <c r="B6469" s="141" t="s">
        <v>7074</v>
      </c>
      <c r="C6469" s="141" t="s">
        <v>6935</v>
      </c>
      <c r="D6469" s="141" t="s">
        <v>5501</v>
      </c>
      <c r="E6469" s="140">
        <v>11.62</v>
      </c>
      <c r="F6469" s="142" t="s">
        <v>5502</v>
      </c>
      <c r="G6469" s="138"/>
    </row>
    <row r="6470" ht="15.75" customHeight="1" spans="1:7">
      <c r="A6470" s="140">
        <v>100349</v>
      </c>
      <c r="B6470" s="141" t="s">
        <v>7075</v>
      </c>
      <c r="C6470" s="141" t="s">
        <v>171</v>
      </c>
      <c r="D6470" s="141" t="s">
        <v>5686</v>
      </c>
      <c r="E6470" s="140">
        <v>597.69</v>
      </c>
      <c r="F6470" s="142" t="s">
        <v>5502</v>
      </c>
      <c r="G6470" s="138"/>
    </row>
    <row r="6471" ht="15.75" customHeight="1" spans="1:7">
      <c r="A6471" s="140">
        <v>104841</v>
      </c>
      <c r="B6471" s="141" t="s">
        <v>7076</v>
      </c>
      <c r="C6471" s="141" t="s">
        <v>178</v>
      </c>
      <c r="D6471" s="141" t="s">
        <v>5686</v>
      </c>
      <c r="E6471" s="140">
        <v>84.16</v>
      </c>
      <c r="F6471" s="142" t="s">
        <v>5502</v>
      </c>
      <c r="G6471" s="138"/>
    </row>
    <row r="6472" ht="15.75" customHeight="1" spans="1:7">
      <c r="A6472" s="140">
        <v>104842</v>
      </c>
      <c r="B6472" s="141" t="s">
        <v>7077</v>
      </c>
      <c r="C6472" s="141" t="s">
        <v>178</v>
      </c>
      <c r="D6472" s="141" t="s">
        <v>5686</v>
      </c>
      <c r="E6472" s="140">
        <v>72.09</v>
      </c>
      <c r="F6472" s="142" t="s">
        <v>5502</v>
      </c>
      <c r="G6472" s="138"/>
    </row>
    <row r="6473" ht="15.75" customHeight="1" spans="1:7">
      <c r="A6473" s="140">
        <v>104843</v>
      </c>
      <c r="B6473" s="141" t="s">
        <v>7078</v>
      </c>
      <c r="C6473" s="141" t="s">
        <v>178</v>
      </c>
      <c r="D6473" s="141" t="s">
        <v>5686</v>
      </c>
      <c r="E6473" s="140">
        <v>115.05</v>
      </c>
      <c r="F6473" s="142" t="s">
        <v>5502</v>
      </c>
      <c r="G6473" s="138"/>
    </row>
    <row r="6474" ht="15.75" customHeight="1" spans="1:7">
      <c r="A6474" s="140">
        <v>104844</v>
      </c>
      <c r="B6474" s="141" t="s">
        <v>7079</v>
      </c>
      <c r="C6474" s="141" t="s">
        <v>178</v>
      </c>
      <c r="D6474" s="141" t="s">
        <v>5686</v>
      </c>
      <c r="E6474" s="140">
        <v>92.78</v>
      </c>
      <c r="F6474" s="142" t="s">
        <v>5502</v>
      </c>
      <c r="G6474" s="138"/>
    </row>
    <row r="6475" ht="15.75" customHeight="1" spans="1:7">
      <c r="A6475" s="140">
        <v>104845</v>
      </c>
      <c r="B6475" s="141" t="s">
        <v>7080</v>
      </c>
      <c r="C6475" s="141" t="s">
        <v>178</v>
      </c>
      <c r="D6475" s="141" t="s">
        <v>5686</v>
      </c>
      <c r="E6475" s="140">
        <v>130.99</v>
      </c>
      <c r="F6475" s="142" t="s">
        <v>5502</v>
      </c>
      <c r="G6475" s="138"/>
    </row>
    <row r="6476" ht="15.75" customHeight="1" spans="1:7">
      <c r="A6476" s="140">
        <v>104846</v>
      </c>
      <c r="B6476" s="141" t="s">
        <v>7081</v>
      </c>
      <c r="C6476" s="141" t="s">
        <v>178</v>
      </c>
      <c r="D6476" s="141" t="s">
        <v>5686</v>
      </c>
      <c r="E6476" s="140">
        <v>105.58</v>
      </c>
      <c r="F6476" s="142" t="s">
        <v>5502</v>
      </c>
      <c r="G6476" s="138"/>
    </row>
    <row r="6477" ht="15.75" customHeight="1" spans="1:7">
      <c r="A6477" s="140">
        <v>104847</v>
      </c>
      <c r="B6477" s="141" t="s">
        <v>7082</v>
      </c>
      <c r="C6477" s="141" t="s">
        <v>178</v>
      </c>
      <c r="D6477" s="141" t="s">
        <v>5686</v>
      </c>
      <c r="E6477" s="140">
        <v>89.95</v>
      </c>
      <c r="F6477" s="142" t="s">
        <v>5502</v>
      </c>
      <c r="G6477" s="138"/>
    </row>
    <row r="6478" ht="15.75" customHeight="1" spans="1:7">
      <c r="A6478" s="140">
        <v>104848</v>
      </c>
      <c r="B6478" s="141" t="s">
        <v>7083</v>
      </c>
      <c r="C6478" s="141" t="s">
        <v>178</v>
      </c>
      <c r="D6478" s="141" t="s">
        <v>5686</v>
      </c>
      <c r="E6478" s="140">
        <v>67.72</v>
      </c>
      <c r="F6478" s="142" t="s">
        <v>5502</v>
      </c>
      <c r="G6478" s="138"/>
    </row>
    <row r="6479" ht="15.75" customHeight="1" spans="1:7">
      <c r="A6479" s="140">
        <v>104849</v>
      </c>
      <c r="B6479" s="141" t="s">
        <v>7084</v>
      </c>
      <c r="C6479" s="141" t="s">
        <v>178</v>
      </c>
      <c r="D6479" s="141" t="s">
        <v>5686</v>
      </c>
      <c r="E6479" s="140">
        <v>58.4</v>
      </c>
      <c r="F6479" s="142" t="s">
        <v>5502</v>
      </c>
      <c r="G6479" s="138"/>
    </row>
    <row r="6480" ht="15.75" customHeight="1" spans="1:7">
      <c r="A6480" s="140">
        <v>104850</v>
      </c>
      <c r="B6480" s="141" t="s">
        <v>7085</v>
      </c>
      <c r="C6480" s="141" t="s">
        <v>178</v>
      </c>
      <c r="D6480" s="141" t="s">
        <v>5686</v>
      </c>
      <c r="E6480" s="140">
        <v>52.12</v>
      </c>
      <c r="F6480" s="142" t="s">
        <v>5502</v>
      </c>
      <c r="G6480" s="138"/>
    </row>
    <row r="6481" ht="15.75" customHeight="1" spans="1:7">
      <c r="A6481" s="140">
        <v>104851</v>
      </c>
      <c r="B6481" s="141" t="s">
        <v>7086</v>
      </c>
      <c r="C6481" s="141" t="s">
        <v>178</v>
      </c>
      <c r="D6481" s="141" t="s">
        <v>5686</v>
      </c>
      <c r="E6481" s="140">
        <v>74.97</v>
      </c>
      <c r="F6481" s="142" t="s">
        <v>5502</v>
      </c>
      <c r="G6481" s="138"/>
    </row>
    <row r="6482" ht="15.75" customHeight="1" spans="1:7">
      <c r="A6482" s="140">
        <v>104852</v>
      </c>
      <c r="B6482" s="141" t="s">
        <v>7087</v>
      </c>
      <c r="C6482" s="141" t="s">
        <v>178</v>
      </c>
      <c r="D6482" s="141" t="s">
        <v>5686</v>
      </c>
      <c r="E6482" s="140">
        <v>64.18</v>
      </c>
      <c r="F6482" s="142" t="s">
        <v>5502</v>
      </c>
      <c r="G6482" s="138"/>
    </row>
    <row r="6483" ht="15.75" customHeight="1" spans="1:7">
      <c r="A6483" s="140">
        <v>104853</v>
      </c>
      <c r="B6483" s="141" t="s">
        <v>7088</v>
      </c>
      <c r="C6483" s="141" t="s">
        <v>178</v>
      </c>
      <c r="D6483" s="141" t="s">
        <v>5686</v>
      </c>
      <c r="E6483" s="140">
        <v>56.96</v>
      </c>
      <c r="F6483" s="142" t="s">
        <v>5502</v>
      </c>
      <c r="G6483" s="138"/>
    </row>
    <row r="6484" ht="15.75" customHeight="1" spans="1:7">
      <c r="A6484" s="140">
        <v>104854</v>
      </c>
      <c r="B6484" s="141" t="s">
        <v>7089</v>
      </c>
      <c r="C6484" s="141" t="s">
        <v>178</v>
      </c>
      <c r="D6484" s="141" t="s">
        <v>5686</v>
      </c>
      <c r="E6484" s="140">
        <v>72.79</v>
      </c>
      <c r="F6484" s="142" t="s">
        <v>5502</v>
      </c>
      <c r="G6484" s="138"/>
    </row>
    <row r="6485" ht="15.75" customHeight="1" spans="1:7">
      <c r="A6485" s="140">
        <v>104855</v>
      </c>
      <c r="B6485" s="141" t="s">
        <v>7090</v>
      </c>
      <c r="C6485" s="141" t="s">
        <v>178</v>
      </c>
      <c r="D6485" s="141" t="s">
        <v>5686</v>
      </c>
      <c r="E6485" s="140">
        <v>64.14</v>
      </c>
      <c r="F6485" s="142" t="s">
        <v>5502</v>
      </c>
      <c r="G6485" s="138"/>
    </row>
    <row r="6486" ht="15.75" customHeight="1" spans="1:7">
      <c r="A6486" s="140">
        <v>104876</v>
      </c>
      <c r="B6486" s="141" t="s">
        <v>7091</v>
      </c>
      <c r="C6486" s="141" t="s">
        <v>448</v>
      </c>
      <c r="D6486" s="141" t="s">
        <v>5501</v>
      </c>
      <c r="E6486" s="140">
        <v>24.42</v>
      </c>
      <c r="F6486" s="142" t="s">
        <v>5502</v>
      </c>
      <c r="G6486" s="138"/>
    </row>
    <row r="6487" ht="15.75" customHeight="1" spans="1:7">
      <c r="A6487" s="140">
        <v>104877</v>
      </c>
      <c r="B6487" s="141" t="s">
        <v>7092</v>
      </c>
      <c r="C6487" s="141" t="s">
        <v>448</v>
      </c>
      <c r="D6487" s="141" t="s">
        <v>5686</v>
      </c>
      <c r="E6487" s="140">
        <v>582.62</v>
      </c>
      <c r="F6487" s="142" t="s">
        <v>5502</v>
      </c>
      <c r="G6487" s="138"/>
    </row>
    <row r="6488" ht="15.75" customHeight="1" spans="1:7">
      <c r="A6488" s="140">
        <v>104878</v>
      </c>
      <c r="B6488" s="141" t="s">
        <v>7093</v>
      </c>
      <c r="C6488" s="141" t="s">
        <v>448</v>
      </c>
      <c r="D6488" s="141" t="s">
        <v>5686</v>
      </c>
      <c r="E6488" s="140">
        <v>2285.02</v>
      </c>
      <c r="F6488" s="142" t="s">
        <v>5502</v>
      </c>
      <c r="G6488" s="138"/>
    </row>
    <row r="6489" ht="15.75" customHeight="1" spans="1:7">
      <c r="A6489" s="140">
        <v>104879</v>
      </c>
      <c r="B6489" s="141" t="s">
        <v>7094</v>
      </c>
      <c r="C6489" s="141" t="s">
        <v>178</v>
      </c>
      <c r="D6489" s="141" t="s">
        <v>5686</v>
      </c>
      <c r="E6489" s="140">
        <v>79.3</v>
      </c>
      <c r="F6489" s="142" t="s">
        <v>5502</v>
      </c>
      <c r="G6489" s="138"/>
    </row>
    <row r="6490" ht="15.75" customHeight="1" spans="1:7">
      <c r="A6490" s="140">
        <v>104880</v>
      </c>
      <c r="B6490" s="141" t="s">
        <v>7095</v>
      </c>
      <c r="C6490" s="141" t="s">
        <v>178</v>
      </c>
      <c r="D6490" s="141" t="s">
        <v>5686</v>
      </c>
      <c r="E6490" s="140">
        <v>85.7</v>
      </c>
      <c r="F6490" s="142" t="s">
        <v>5502</v>
      </c>
      <c r="G6490" s="138"/>
    </row>
    <row r="6491" ht="15.75" customHeight="1" spans="1:7">
      <c r="A6491" s="140">
        <v>104886</v>
      </c>
      <c r="B6491" s="141" t="s">
        <v>7096</v>
      </c>
      <c r="C6491" s="141" t="s">
        <v>178</v>
      </c>
      <c r="D6491" s="141" t="s">
        <v>5686</v>
      </c>
      <c r="E6491" s="140">
        <v>51.3</v>
      </c>
      <c r="F6491" s="142" t="s">
        <v>5502</v>
      </c>
      <c r="G6491" s="138"/>
    </row>
    <row r="6492" ht="15.75" customHeight="1" spans="1:7">
      <c r="A6492" s="140">
        <v>104887</v>
      </c>
      <c r="B6492" s="141" t="s">
        <v>7097</v>
      </c>
      <c r="C6492" s="141" t="s">
        <v>178</v>
      </c>
      <c r="D6492" s="141" t="s">
        <v>5686</v>
      </c>
      <c r="E6492" s="140">
        <v>45.28</v>
      </c>
      <c r="F6492" s="142" t="s">
        <v>5502</v>
      </c>
      <c r="G6492" s="138"/>
    </row>
    <row r="6493" ht="15.75" customHeight="1" spans="1:7">
      <c r="A6493" s="140">
        <v>104888</v>
      </c>
      <c r="B6493" s="141" t="s">
        <v>7098</v>
      </c>
      <c r="C6493" s="141" t="s">
        <v>178</v>
      </c>
      <c r="D6493" s="141" t="s">
        <v>5686</v>
      </c>
      <c r="E6493" s="140">
        <v>41.21</v>
      </c>
      <c r="F6493" s="142" t="s">
        <v>5502</v>
      </c>
      <c r="G6493" s="138"/>
    </row>
    <row r="6494" ht="15.75" customHeight="1" spans="1:7">
      <c r="A6494" s="140">
        <v>104889</v>
      </c>
      <c r="B6494" s="141" t="s">
        <v>7099</v>
      </c>
      <c r="C6494" s="141" t="s">
        <v>178</v>
      </c>
      <c r="D6494" s="141" t="s">
        <v>5686</v>
      </c>
      <c r="E6494" s="140">
        <v>59.34</v>
      </c>
      <c r="F6494" s="142" t="s">
        <v>5502</v>
      </c>
      <c r="G6494" s="138"/>
    </row>
    <row r="6495" ht="15.75" customHeight="1" spans="1:7">
      <c r="A6495" s="140">
        <v>104890</v>
      </c>
      <c r="B6495" s="141" t="s">
        <v>7100</v>
      </c>
      <c r="C6495" s="141" t="s">
        <v>178</v>
      </c>
      <c r="D6495" s="141" t="s">
        <v>5686</v>
      </c>
      <c r="E6495" s="140">
        <v>51.78</v>
      </c>
      <c r="F6495" s="142" t="s">
        <v>5502</v>
      </c>
      <c r="G6495" s="138"/>
    </row>
    <row r="6496" ht="15.75" customHeight="1" spans="1:7">
      <c r="A6496" s="140">
        <v>104891</v>
      </c>
      <c r="B6496" s="141" t="s">
        <v>7101</v>
      </c>
      <c r="C6496" s="141" t="s">
        <v>178</v>
      </c>
      <c r="D6496" s="141" t="s">
        <v>5686</v>
      </c>
      <c r="E6496" s="140">
        <v>46.67</v>
      </c>
      <c r="F6496" s="142" t="s">
        <v>5502</v>
      </c>
      <c r="G6496" s="138"/>
    </row>
    <row r="6497" ht="15.75" customHeight="1" spans="1:7">
      <c r="A6497" s="140">
        <v>104892</v>
      </c>
      <c r="B6497" s="141" t="s">
        <v>7102</v>
      </c>
      <c r="C6497" s="141" t="s">
        <v>178</v>
      </c>
      <c r="D6497" s="141" t="s">
        <v>5686</v>
      </c>
      <c r="E6497" s="140">
        <v>104.32</v>
      </c>
      <c r="F6497" s="142" t="s">
        <v>5502</v>
      </c>
      <c r="G6497" s="138"/>
    </row>
    <row r="6498" ht="15.75" customHeight="1" spans="1:7">
      <c r="A6498" s="140">
        <v>102989</v>
      </c>
      <c r="B6498" s="141" t="s">
        <v>7103</v>
      </c>
      <c r="C6498" s="141" t="s">
        <v>178</v>
      </c>
      <c r="D6498" s="141" t="s">
        <v>5686</v>
      </c>
      <c r="E6498" s="140">
        <v>37.65</v>
      </c>
      <c r="F6498" s="142" t="s">
        <v>5502</v>
      </c>
      <c r="G6498" s="138"/>
    </row>
    <row r="6499" ht="15.75" customHeight="1" spans="1:7">
      <c r="A6499" s="140">
        <v>102990</v>
      </c>
      <c r="B6499" s="141" t="s">
        <v>7104</v>
      </c>
      <c r="C6499" s="141" t="s">
        <v>178</v>
      </c>
      <c r="D6499" s="141" t="s">
        <v>5686</v>
      </c>
      <c r="E6499" s="140">
        <v>45.75</v>
      </c>
      <c r="F6499" s="142" t="s">
        <v>5502</v>
      </c>
      <c r="G6499" s="138"/>
    </row>
    <row r="6500" ht="15.75" customHeight="1" spans="1:7">
      <c r="A6500" s="140">
        <v>102991</v>
      </c>
      <c r="B6500" s="141" t="s">
        <v>7105</v>
      </c>
      <c r="C6500" s="141" t="s">
        <v>178</v>
      </c>
      <c r="D6500" s="141" t="s">
        <v>5686</v>
      </c>
      <c r="E6500" s="140">
        <v>59.28</v>
      </c>
      <c r="F6500" s="142" t="s">
        <v>5502</v>
      </c>
      <c r="G6500" s="138"/>
    </row>
    <row r="6501" ht="15.75" customHeight="1" spans="1:7">
      <c r="A6501" s="140">
        <v>102992</v>
      </c>
      <c r="B6501" s="141" t="s">
        <v>7106</v>
      </c>
      <c r="C6501" s="141" t="s">
        <v>178</v>
      </c>
      <c r="D6501" s="141" t="s">
        <v>5686</v>
      </c>
      <c r="E6501" s="140">
        <v>87.57</v>
      </c>
      <c r="F6501" s="142" t="s">
        <v>5502</v>
      </c>
      <c r="G6501" s="138"/>
    </row>
    <row r="6502" ht="15.75" customHeight="1" spans="1:7">
      <c r="A6502" s="140">
        <v>102993</v>
      </c>
      <c r="B6502" s="141" t="s">
        <v>7107</v>
      </c>
      <c r="C6502" s="141" t="s">
        <v>178</v>
      </c>
      <c r="D6502" s="141" t="s">
        <v>5686</v>
      </c>
      <c r="E6502" s="140">
        <v>113.99</v>
      </c>
      <c r="F6502" s="142" t="s">
        <v>5502</v>
      </c>
      <c r="G6502" s="138"/>
    </row>
    <row r="6503" ht="15.75" customHeight="1" spans="1:7">
      <c r="A6503" s="140">
        <v>102994</v>
      </c>
      <c r="B6503" s="141" t="s">
        <v>7108</v>
      </c>
      <c r="C6503" s="141" t="s">
        <v>178</v>
      </c>
      <c r="D6503" s="141" t="s">
        <v>5686</v>
      </c>
      <c r="E6503" s="140">
        <v>195.19</v>
      </c>
      <c r="F6503" s="142" t="s">
        <v>5502</v>
      </c>
      <c r="G6503" s="138"/>
    </row>
    <row r="6504" ht="15.75" customHeight="1" spans="1:7">
      <c r="A6504" s="140">
        <v>102995</v>
      </c>
      <c r="B6504" s="141" t="s">
        <v>7109</v>
      </c>
      <c r="C6504" s="141" t="s">
        <v>178</v>
      </c>
      <c r="D6504" s="141" t="s">
        <v>5501</v>
      </c>
      <c r="E6504" s="140">
        <v>52.02</v>
      </c>
      <c r="F6504" s="142" t="s">
        <v>5502</v>
      </c>
      <c r="G6504" s="138"/>
    </row>
    <row r="6505" ht="15.75" customHeight="1" spans="1:7">
      <c r="A6505" s="140">
        <v>102996</v>
      </c>
      <c r="B6505" s="141" t="s">
        <v>7110</v>
      </c>
      <c r="C6505" s="141" t="s">
        <v>178</v>
      </c>
      <c r="D6505" s="141" t="s">
        <v>5501</v>
      </c>
      <c r="E6505" s="140">
        <v>73.61</v>
      </c>
      <c r="F6505" s="142" t="s">
        <v>5502</v>
      </c>
      <c r="G6505" s="138"/>
    </row>
    <row r="6506" ht="15.75" customHeight="1" spans="1:7">
      <c r="A6506" s="140">
        <v>102997</v>
      </c>
      <c r="B6506" s="141" t="s">
        <v>7111</v>
      </c>
      <c r="C6506" s="141" t="s">
        <v>178</v>
      </c>
      <c r="D6506" s="141" t="s">
        <v>5501</v>
      </c>
      <c r="E6506" s="140">
        <v>98.55</v>
      </c>
      <c r="F6506" s="142" t="s">
        <v>5502</v>
      </c>
      <c r="G6506" s="138"/>
    </row>
    <row r="6507" ht="15.75" customHeight="1" spans="1:7">
      <c r="A6507" s="140">
        <v>102998</v>
      </c>
      <c r="B6507" s="141" t="s">
        <v>7112</v>
      </c>
      <c r="C6507" s="141" t="s">
        <v>178</v>
      </c>
      <c r="D6507" s="141" t="s">
        <v>5501</v>
      </c>
      <c r="E6507" s="140">
        <v>94.16</v>
      </c>
      <c r="F6507" s="142" t="s">
        <v>5502</v>
      </c>
      <c r="G6507" s="138"/>
    </row>
    <row r="6508" ht="15.75" customHeight="1" spans="1:7">
      <c r="A6508" s="140">
        <v>102999</v>
      </c>
      <c r="B6508" s="141" t="s">
        <v>7113</v>
      </c>
      <c r="C6508" s="141" t="s">
        <v>178</v>
      </c>
      <c r="D6508" s="141" t="s">
        <v>5501</v>
      </c>
      <c r="E6508" s="140">
        <v>119.16</v>
      </c>
      <c r="F6508" s="142" t="s">
        <v>5502</v>
      </c>
      <c r="G6508" s="138"/>
    </row>
    <row r="6509" ht="15.75" customHeight="1" spans="1:7">
      <c r="A6509" s="140">
        <v>103000</v>
      </c>
      <c r="B6509" s="141" t="s">
        <v>7114</v>
      </c>
      <c r="C6509" s="141" t="s">
        <v>178</v>
      </c>
      <c r="D6509" s="141" t="s">
        <v>5501</v>
      </c>
      <c r="E6509" s="140">
        <v>119.65</v>
      </c>
      <c r="F6509" s="142" t="s">
        <v>5502</v>
      </c>
      <c r="G6509" s="138"/>
    </row>
    <row r="6510" ht="15.75" customHeight="1" spans="1:7">
      <c r="A6510" s="140">
        <v>103001</v>
      </c>
      <c r="B6510" s="141" t="s">
        <v>7115</v>
      </c>
      <c r="C6510" s="141" t="s">
        <v>448</v>
      </c>
      <c r="D6510" s="141" t="s">
        <v>5686</v>
      </c>
      <c r="E6510" s="140">
        <v>241.83</v>
      </c>
      <c r="F6510" s="142" t="s">
        <v>5502</v>
      </c>
      <c r="G6510" s="138"/>
    </row>
    <row r="6511" ht="15.75" customHeight="1" spans="1:7">
      <c r="A6511" s="140">
        <v>103002</v>
      </c>
      <c r="B6511" s="141" t="s">
        <v>7116</v>
      </c>
      <c r="C6511" s="141" t="s">
        <v>448</v>
      </c>
      <c r="D6511" s="141" t="s">
        <v>5686</v>
      </c>
      <c r="E6511" s="140">
        <v>301.79</v>
      </c>
      <c r="F6511" s="142" t="s">
        <v>5502</v>
      </c>
      <c r="G6511" s="138"/>
    </row>
    <row r="6512" ht="15.75" customHeight="1" spans="1:7">
      <c r="A6512" s="140">
        <v>103003</v>
      </c>
      <c r="B6512" s="141" t="s">
        <v>7117</v>
      </c>
      <c r="C6512" s="141" t="s">
        <v>448</v>
      </c>
      <c r="D6512" s="141" t="s">
        <v>5686</v>
      </c>
      <c r="E6512" s="140">
        <v>421.79</v>
      </c>
      <c r="F6512" s="142" t="s">
        <v>5502</v>
      </c>
      <c r="G6512" s="138"/>
    </row>
    <row r="6513" ht="15.75" customHeight="1" spans="1:7">
      <c r="A6513" s="140">
        <v>103005</v>
      </c>
      <c r="B6513" s="141" t="s">
        <v>7118</v>
      </c>
      <c r="C6513" s="141" t="s">
        <v>448</v>
      </c>
      <c r="D6513" s="141" t="s">
        <v>5686</v>
      </c>
      <c r="E6513" s="140">
        <v>572.15</v>
      </c>
      <c r="F6513" s="142" t="s">
        <v>5502</v>
      </c>
      <c r="G6513" s="138"/>
    </row>
    <row r="6514" ht="15.75" customHeight="1" spans="1:7">
      <c r="A6514" s="140">
        <v>103006</v>
      </c>
      <c r="B6514" s="141" t="s">
        <v>7119</v>
      </c>
      <c r="C6514" s="141" t="s">
        <v>448</v>
      </c>
      <c r="D6514" s="141" t="s">
        <v>5686</v>
      </c>
      <c r="E6514" s="140">
        <v>778.82</v>
      </c>
      <c r="F6514" s="142" t="s">
        <v>5502</v>
      </c>
      <c r="G6514" s="138"/>
    </row>
    <row r="6515" ht="15.75" customHeight="1" spans="1:7">
      <c r="A6515" s="140">
        <v>103007</v>
      </c>
      <c r="B6515" s="141" t="s">
        <v>7120</v>
      </c>
      <c r="C6515" s="141" t="s">
        <v>448</v>
      </c>
      <c r="D6515" s="141" t="s">
        <v>5686</v>
      </c>
      <c r="E6515" s="140">
        <v>1029.53</v>
      </c>
      <c r="F6515" s="142" t="s">
        <v>5502</v>
      </c>
      <c r="G6515" s="138"/>
    </row>
    <row r="6516" ht="15.75" customHeight="1" spans="1:7">
      <c r="A6516" s="140">
        <v>97933</v>
      </c>
      <c r="B6516" s="141" t="s">
        <v>7121</v>
      </c>
      <c r="C6516" s="141" t="s">
        <v>448</v>
      </c>
      <c r="D6516" s="141" t="s">
        <v>5686</v>
      </c>
      <c r="E6516" s="140">
        <v>869.58</v>
      </c>
      <c r="F6516" s="142" t="s">
        <v>5502</v>
      </c>
      <c r="G6516" s="138"/>
    </row>
    <row r="6517" ht="15.75" customHeight="1" spans="1:7">
      <c r="A6517" s="140">
        <v>97934</v>
      </c>
      <c r="B6517" s="141" t="s">
        <v>7122</v>
      </c>
      <c r="C6517" s="141" t="s">
        <v>448</v>
      </c>
      <c r="D6517" s="141" t="s">
        <v>5686</v>
      </c>
      <c r="E6517" s="140">
        <v>2161.51</v>
      </c>
      <c r="F6517" s="142" t="s">
        <v>5502</v>
      </c>
      <c r="G6517" s="138"/>
    </row>
    <row r="6518" ht="15.75" customHeight="1" spans="1:7">
      <c r="A6518" s="140">
        <v>97935</v>
      </c>
      <c r="B6518" s="141" t="s">
        <v>7123</v>
      </c>
      <c r="C6518" s="141" t="s">
        <v>448</v>
      </c>
      <c r="D6518" s="141" t="s">
        <v>5686</v>
      </c>
      <c r="E6518" s="140">
        <v>758.98</v>
      </c>
      <c r="F6518" s="142" t="s">
        <v>5502</v>
      </c>
      <c r="G6518" s="138"/>
    </row>
    <row r="6519" ht="15.75" customHeight="1" spans="1:7">
      <c r="A6519" s="140">
        <v>97936</v>
      </c>
      <c r="B6519" s="141" t="s">
        <v>7124</v>
      </c>
      <c r="C6519" s="141" t="s">
        <v>448</v>
      </c>
      <c r="D6519" s="141" t="s">
        <v>5686</v>
      </c>
      <c r="E6519" s="140">
        <v>1972.2</v>
      </c>
      <c r="F6519" s="142" t="s">
        <v>5502</v>
      </c>
      <c r="G6519" s="138"/>
    </row>
    <row r="6520" ht="15.75" customHeight="1" spans="1:7">
      <c r="A6520" s="140">
        <v>97947</v>
      </c>
      <c r="B6520" s="141" t="s">
        <v>7125</v>
      </c>
      <c r="C6520" s="141" t="s">
        <v>448</v>
      </c>
      <c r="D6520" s="141" t="s">
        <v>5686</v>
      </c>
      <c r="E6520" s="140">
        <v>1548.37</v>
      </c>
      <c r="F6520" s="142" t="s">
        <v>5502</v>
      </c>
      <c r="G6520" s="138"/>
    </row>
    <row r="6521" ht="15.75" customHeight="1" spans="1:7">
      <c r="A6521" s="140">
        <v>97948</v>
      </c>
      <c r="B6521" s="141" t="s">
        <v>7126</v>
      </c>
      <c r="C6521" s="141" t="s">
        <v>448</v>
      </c>
      <c r="D6521" s="141" t="s">
        <v>5686</v>
      </c>
      <c r="E6521" s="140">
        <v>2860.9</v>
      </c>
      <c r="F6521" s="142" t="s">
        <v>5502</v>
      </c>
      <c r="G6521" s="138"/>
    </row>
    <row r="6522" ht="15.75" customHeight="1" spans="1:7">
      <c r="A6522" s="140">
        <v>97949</v>
      </c>
      <c r="B6522" s="141" t="s">
        <v>7127</v>
      </c>
      <c r="C6522" s="141" t="s">
        <v>448</v>
      </c>
      <c r="D6522" s="141" t="s">
        <v>5686</v>
      </c>
      <c r="E6522" s="140">
        <v>1618.73</v>
      </c>
      <c r="F6522" s="142" t="s">
        <v>5502</v>
      </c>
      <c r="G6522" s="138"/>
    </row>
    <row r="6523" ht="15.75" customHeight="1" spans="1:7">
      <c r="A6523" s="140">
        <v>97950</v>
      </c>
      <c r="B6523" s="141" t="s">
        <v>7128</v>
      </c>
      <c r="C6523" s="141" t="s">
        <v>448</v>
      </c>
      <c r="D6523" s="141" t="s">
        <v>5686</v>
      </c>
      <c r="E6523" s="140">
        <v>2868.85</v>
      </c>
      <c r="F6523" s="142" t="s">
        <v>5502</v>
      </c>
      <c r="G6523" s="138"/>
    </row>
    <row r="6524" ht="15.75" customHeight="1" spans="1:7">
      <c r="A6524" s="140">
        <v>97951</v>
      </c>
      <c r="B6524" s="141" t="s">
        <v>7129</v>
      </c>
      <c r="C6524" s="141" t="s">
        <v>448</v>
      </c>
      <c r="D6524" s="141" t="s">
        <v>5686</v>
      </c>
      <c r="E6524" s="140">
        <v>2547.69</v>
      </c>
      <c r="F6524" s="142" t="s">
        <v>5502</v>
      </c>
      <c r="G6524" s="138"/>
    </row>
    <row r="6525" ht="15.75" customHeight="1" spans="1:7">
      <c r="A6525" s="140">
        <v>97952</v>
      </c>
      <c r="B6525" s="141" t="s">
        <v>7130</v>
      </c>
      <c r="C6525" s="141" t="s">
        <v>448</v>
      </c>
      <c r="D6525" s="141" t="s">
        <v>5686</v>
      </c>
      <c r="E6525" s="140">
        <v>4430.7</v>
      </c>
      <c r="F6525" s="142" t="s">
        <v>5502</v>
      </c>
      <c r="G6525" s="138"/>
    </row>
    <row r="6526" ht="15.75" customHeight="1" spans="1:7">
      <c r="A6526" s="140">
        <v>97953</v>
      </c>
      <c r="B6526" s="141" t="s">
        <v>7131</v>
      </c>
      <c r="C6526" s="141" t="s">
        <v>448</v>
      </c>
      <c r="D6526" s="141" t="s">
        <v>5686</v>
      </c>
      <c r="E6526" s="140">
        <v>1243.4</v>
      </c>
      <c r="F6526" s="142" t="s">
        <v>5502</v>
      </c>
      <c r="G6526" s="138"/>
    </row>
    <row r="6527" ht="15.75" customHeight="1" spans="1:7">
      <c r="A6527" s="140">
        <v>97955</v>
      </c>
      <c r="B6527" s="141" t="s">
        <v>7132</v>
      </c>
      <c r="C6527" s="141" t="s">
        <v>448</v>
      </c>
      <c r="D6527" s="141" t="s">
        <v>5686</v>
      </c>
      <c r="E6527" s="140">
        <v>2721.11</v>
      </c>
      <c r="F6527" s="142" t="s">
        <v>5502</v>
      </c>
      <c r="G6527" s="138"/>
    </row>
    <row r="6528" ht="15.75" customHeight="1" spans="1:7">
      <c r="A6528" s="140">
        <v>97956</v>
      </c>
      <c r="B6528" s="141" t="s">
        <v>453</v>
      </c>
      <c r="C6528" s="141" t="s">
        <v>448</v>
      </c>
      <c r="D6528" s="141" t="s">
        <v>5686</v>
      </c>
      <c r="E6528" s="140">
        <v>1429.31</v>
      </c>
      <c r="F6528" s="142" t="s">
        <v>5502</v>
      </c>
      <c r="G6528" s="138"/>
    </row>
    <row r="6529" ht="15.75" customHeight="1" spans="1:7">
      <c r="A6529" s="140">
        <v>97957</v>
      </c>
      <c r="B6529" s="141" t="s">
        <v>7133</v>
      </c>
      <c r="C6529" s="141" t="s">
        <v>448</v>
      </c>
      <c r="D6529" s="141" t="s">
        <v>5686</v>
      </c>
      <c r="E6529" s="140">
        <v>2556.14</v>
      </c>
      <c r="F6529" s="142" t="s">
        <v>5502</v>
      </c>
      <c r="G6529" s="138"/>
    </row>
    <row r="6530" ht="15.75" customHeight="1" spans="1:7">
      <c r="A6530" s="140">
        <v>97961</v>
      </c>
      <c r="B6530" s="141" t="s">
        <v>7134</v>
      </c>
      <c r="C6530" s="141" t="s">
        <v>448</v>
      </c>
      <c r="D6530" s="141" t="s">
        <v>5686</v>
      </c>
      <c r="E6530" s="140">
        <v>2241.81</v>
      </c>
      <c r="F6530" s="142" t="s">
        <v>5502</v>
      </c>
      <c r="G6530" s="138"/>
    </row>
    <row r="6531" ht="15.75" customHeight="1" spans="1:7">
      <c r="A6531" s="140">
        <v>97973</v>
      </c>
      <c r="B6531" s="141" t="s">
        <v>7135</v>
      </c>
      <c r="C6531" s="141" t="s">
        <v>448</v>
      </c>
      <c r="D6531" s="141" t="s">
        <v>5686</v>
      </c>
      <c r="E6531" s="140">
        <v>4193.41</v>
      </c>
      <c r="F6531" s="142" t="s">
        <v>5502</v>
      </c>
      <c r="G6531" s="138"/>
    </row>
    <row r="6532" ht="15.75" customHeight="1" spans="1:7">
      <c r="A6532" s="140">
        <v>97974</v>
      </c>
      <c r="B6532" s="141" t="s">
        <v>7136</v>
      </c>
      <c r="C6532" s="141" t="s">
        <v>448</v>
      </c>
      <c r="D6532" s="141" t="s">
        <v>5686</v>
      </c>
      <c r="E6532" s="140">
        <v>417.55</v>
      </c>
      <c r="F6532" s="142" t="s">
        <v>5502</v>
      </c>
      <c r="G6532" s="138"/>
    </row>
    <row r="6533" ht="15.75" customHeight="1" spans="1:7">
      <c r="A6533" s="140">
        <v>97975</v>
      </c>
      <c r="B6533" s="141" t="s">
        <v>7137</v>
      </c>
      <c r="C6533" s="141" t="s">
        <v>448</v>
      </c>
      <c r="D6533" s="141" t="s">
        <v>5686</v>
      </c>
      <c r="E6533" s="140">
        <v>539.27</v>
      </c>
      <c r="F6533" s="142" t="s">
        <v>5502</v>
      </c>
      <c r="G6533" s="138"/>
    </row>
    <row r="6534" ht="15.75" customHeight="1" spans="1:7">
      <c r="A6534" s="140">
        <v>97976</v>
      </c>
      <c r="B6534" s="141" t="s">
        <v>7138</v>
      </c>
      <c r="C6534" s="141" t="s">
        <v>448</v>
      </c>
      <c r="D6534" s="141" t="s">
        <v>5686</v>
      </c>
      <c r="E6534" s="140">
        <v>1062.1</v>
      </c>
      <c r="F6534" s="142" t="s">
        <v>5502</v>
      </c>
      <c r="G6534" s="138"/>
    </row>
    <row r="6535" ht="15.75" customHeight="1" spans="1:7">
      <c r="A6535" s="140">
        <v>97977</v>
      </c>
      <c r="B6535" s="141" t="s">
        <v>7139</v>
      </c>
      <c r="C6535" s="141" t="s">
        <v>448</v>
      </c>
      <c r="D6535" s="141" t="s">
        <v>5686</v>
      </c>
      <c r="E6535" s="140">
        <v>1505.24</v>
      </c>
      <c r="F6535" s="142" t="s">
        <v>5502</v>
      </c>
      <c r="G6535" s="138"/>
    </row>
    <row r="6536" ht="15.75" customHeight="1" spans="1:7">
      <c r="A6536" s="140">
        <v>97978</v>
      </c>
      <c r="B6536" s="141" t="s">
        <v>7140</v>
      </c>
      <c r="C6536" s="141" t="s">
        <v>448</v>
      </c>
      <c r="D6536" s="141" t="s">
        <v>5686</v>
      </c>
      <c r="E6536" s="140">
        <v>856.17</v>
      </c>
      <c r="F6536" s="142" t="s">
        <v>5502</v>
      </c>
      <c r="G6536" s="138"/>
    </row>
    <row r="6537" ht="15.75" customHeight="1" spans="1:7">
      <c r="A6537" s="140">
        <v>97980</v>
      </c>
      <c r="B6537" s="141" t="s">
        <v>7141</v>
      </c>
      <c r="C6537" s="141" t="s">
        <v>448</v>
      </c>
      <c r="D6537" s="141" t="s">
        <v>5686</v>
      </c>
      <c r="E6537" s="140">
        <v>1956.21</v>
      </c>
      <c r="F6537" s="142" t="s">
        <v>5502</v>
      </c>
      <c r="G6537" s="138"/>
    </row>
    <row r="6538" ht="15.75" customHeight="1" spans="1:7">
      <c r="A6538" s="140">
        <v>97981</v>
      </c>
      <c r="B6538" s="141" t="s">
        <v>7142</v>
      </c>
      <c r="C6538" s="141" t="s">
        <v>178</v>
      </c>
      <c r="D6538" s="141" t="s">
        <v>5501</v>
      </c>
      <c r="E6538" s="140">
        <v>1090.93</v>
      </c>
      <c r="F6538" s="142" t="s">
        <v>5502</v>
      </c>
      <c r="G6538" s="138"/>
    </row>
    <row r="6539" ht="15.75" customHeight="1" spans="1:7">
      <c r="A6539" s="140">
        <v>97983</v>
      </c>
      <c r="B6539" s="141" t="s">
        <v>7143</v>
      </c>
      <c r="C6539" s="141" t="s">
        <v>178</v>
      </c>
      <c r="D6539" s="141" t="s">
        <v>5501</v>
      </c>
      <c r="E6539" s="140">
        <v>428.73</v>
      </c>
      <c r="F6539" s="142" t="s">
        <v>5502</v>
      </c>
      <c r="G6539" s="138"/>
    </row>
    <row r="6540" ht="15.75" customHeight="1" spans="1:7">
      <c r="A6540" s="140">
        <v>97985</v>
      </c>
      <c r="B6540" s="141" t="s">
        <v>7144</v>
      </c>
      <c r="C6540" s="141" t="s">
        <v>178</v>
      </c>
      <c r="D6540" s="141" t="s">
        <v>5501</v>
      </c>
      <c r="E6540" s="140">
        <v>1309.24</v>
      </c>
      <c r="F6540" s="142" t="s">
        <v>5502</v>
      </c>
      <c r="G6540" s="138"/>
    </row>
    <row r="6541" ht="15.75" customHeight="1" spans="1:7">
      <c r="A6541" s="140">
        <v>97987</v>
      </c>
      <c r="B6541" s="141" t="s">
        <v>7145</v>
      </c>
      <c r="C6541" s="141" t="s">
        <v>178</v>
      </c>
      <c r="D6541" s="141" t="s">
        <v>5501</v>
      </c>
      <c r="E6541" s="140">
        <v>567.36</v>
      </c>
      <c r="F6541" s="142" t="s">
        <v>5502</v>
      </c>
      <c r="G6541" s="138"/>
    </row>
    <row r="6542" ht="15.75" customHeight="1" spans="1:7">
      <c r="A6542" s="140">
        <v>97988</v>
      </c>
      <c r="B6542" s="141" t="s">
        <v>7146</v>
      </c>
      <c r="C6542" s="141" t="s">
        <v>448</v>
      </c>
      <c r="D6542" s="141" t="s">
        <v>5686</v>
      </c>
      <c r="E6542" s="140">
        <v>2868.01</v>
      </c>
      <c r="F6542" s="142" t="s">
        <v>5502</v>
      </c>
      <c r="G6542" s="138"/>
    </row>
    <row r="6543" ht="15.75" customHeight="1" spans="1:7">
      <c r="A6543" s="140">
        <v>97989</v>
      </c>
      <c r="B6543" s="141" t="s">
        <v>7147</v>
      </c>
      <c r="C6543" s="141" t="s">
        <v>178</v>
      </c>
      <c r="D6543" s="141" t="s">
        <v>5501</v>
      </c>
      <c r="E6543" s="140">
        <v>1527.49</v>
      </c>
      <c r="F6543" s="142" t="s">
        <v>5502</v>
      </c>
      <c r="G6543" s="138"/>
    </row>
    <row r="6544" ht="15.75" customHeight="1" spans="1:7">
      <c r="A6544" s="140">
        <v>97991</v>
      </c>
      <c r="B6544" s="141" t="s">
        <v>7148</v>
      </c>
      <c r="C6544" s="141" t="s">
        <v>178</v>
      </c>
      <c r="D6544" s="141" t="s">
        <v>5501</v>
      </c>
      <c r="E6544" s="140">
        <v>775.75</v>
      </c>
      <c r="F6544" s="142" t="s">
        <v>5502</v>
      </c>
      <c r="G6544" s="138"/>
    </row>
    <row r="6545" ht="15.75" customHeight="1" spans="1:7">
      <c r="A6545" s="140">
        <v>97992</v>
      </c>
      <c r="B6545" s="141" t="s">
        <v>7149</v>
      </c>
      <c r="C6545" s="141" t="s">
        <v>448</v>
      </c>
      <c r="D6545" s="141" t="s">
        <v>5686</v>
      </c>
      <c r="E6545" s="140">
        <v>3674.15</v>
      </c>
      <c r="F6545" s="142" t="s">
        <v>5502</v>
      </c>
      <c r="G6545" s="138"/>
    </row>
    <row r="6546" ht="15.75" customHeight="1" spans="1:7">
      <c r="A6546" s="140">
        <v>97993</v>
      </c>
      <c r="B6546" s="141" t="s">
        <v>7150</v>
      </c>
      <c r="C6546" s="141" t="s">
        <v>178</v>
      </c>
      <c r="D6546" s="141" t="s">
        <v>5501</v>
      </c>
      <c r="E6546" s="140">
        <v>1854.99</v>
      </c>
      <c r="F6546" s="142" t="s">
        <v>5502</v>
      </c>
      <c r="G6546" s="138"/>
    </row>
    <row r="6547" ht="15.75" customHeight="1" spans="1:7">
      <c r="A6547" s="140">
        <v>97994</v>
      </c>
      <c r="B6547" s="141" t="s">
        <v>7151</v>
      </c>
      <c r="C6547" s="141" t="s">
        <v>448</v>
      </c>
      <c r="D6547" s="141" t="s">
        <v>5686</v>
      </c>
      <c r="E6547" s="140">
        <v>2553.31</v>
      </c>
      <c r="F6547" s="142" t="s">
        <v>5502</v>
      </c>
      <c r="G6547" s="138"/>
    </row>
    <row r="6548" ht="15.75" customHeight="1" spans="1:7">
      <c r="A6548" s="140">
        <v>97995</v>
      </c>
      <c r="B6548" s="141" t="s">
        <v>7152</v>
      </c>
      <c r="C6548" s="141" t="s">
        <v>178</v>
      </c>
      <c r="D6548" s="141" t="s">
        <v>5501</v>
      </c>
      <c r="E6548" s="140">
        <v>1276.43</v>
      </c>
      <c r="F6548" s="142" t="s">
        <v>5502</v>
      </c>
      <c r="G6548" s="138"/>
    </row>
    <row r="6549" ht="15.75" customHeight="1" spans="1:7">
      <c r="A6549" s="140">
        <v>97996</v>
      </c>
      <c r="B6549" s="141" t="s">
        <v>7153</v>
      </c>
      <c r="C6549" s="141" t="s">
        <v>448</v>
      </c>
      <c r="D6549" s="141" t="s">
        <v>5686</v>
      </c>
      <c r="E6549" s="140">
        <v>3236.22</v>
      </c>
      <c r="F6549" s="142" t="s">
        <v>5502</v>
      </c>
      <c r="G6549" s="138"/>
    </row>
    <row r="6550" ht="15.75" customHeight="1" spans="1:7">
      <c r="A6550" s="140">
        <v>97997</v>
      </c>
      <c r="B6550" s="141" t="s">
        <v>7154</v>
      </c>
      <c r="C6550" s="141" t="s">
        <v>178</v>
      </c>
      <c r="D6550" s="141" t="s">
        <v>5501</v>
      </c>
      <c r="E6550" s="140">
        <v>1525</v>
      </c>
      <c r="F6550" s="142" t="s">
        <v>5502</v>
      </c>
      <c r="G6550" s="138"/>
    </row>
    <row r="6551" ht="15.75" customHeight="1" spans="1:7">
      <c r="A6551" s="140">
        <v>97999</v>
      </c>
      <c r="B6551" s="141" t="s">
        <v>7155</v>
      </c>
      <c r="C6551" s="141" t="s">
        <v>178</v>
      </c>
      <c r="D6551" s="141" t="s">
        <v>5501</v>
      </c>
      <c r="E6551" s="140">
        <v>1773.64</v>
      </c>
      <c r="F6551" s="142" t="s">
        <v>5502</v>
      </c>
      <c r="G6551" s="138"/>
    </row>
    <row r="6552" ht="15.75" customHeight="1" spans="1:7">
      <c r="A6552" s="140">
        <v>98001</v>
      </c>
      <c r="B6552" s="141" t="s">
        <v>7156</v>
      </c>
      <c r="C6552" s="141" t="s">
        <v>178</v>
      </c>
      <c r="D6552" s="141" t="s">
        <v>5501</v>
      </c>
      <c r="E6552" s="140">
        <v>2022.21</v>
      </c>
      <c r="F6552" s="142" t="s">
        <v>5502</v>
      </c>
      <c r="G6552" s="138"/>
    </row>
    <row r="6553" ht="15.75" customHeight="1" spans="1:7">
      <c r="A6553" s="140">
        <v>98002</v>
      </c>
      <c r="B6553" s="141" t="s">
        <v>7157</v>
      </c>
      <c r="C6553" s="141" t="s">
        <v>448</v>
      </c>
      <c r="D6553" s="141" t="s">
        <v>5686</v>
      </c>
      <c r="E6553" s="140">
        <v>5316.97</v>
      </c>
      <c r="F6553" s="142" t="s">
        <v>5502</v>
      </c>
      <c r="G6553" s="138"/>
    </row>
    <row r="6554" ht="15.75" customHeight="1" spans="1:7">
      <c r="A6554" s="140">
        <v>98003</v>
      </c>
      <c r="B6554" s="141" t="s">
        <v>7158</v>
      </c>
      <c r="C6554" s="141" t="s">
        <v>178</v>
      </c>
      <c r="D6554" s="141" t="s">
        <v>5501</v>
      </c>
      <c r="E6554" s="140">
        <v>2270.84</v>
      </c>
      <c r="F6554" s="142" t="s">
        <v>5502</v>
      </c>
      <c r="G6554" s="138"/>
    </row>
    <row r="6555" ht="15.75" customHeight="1" spans="1:7">
      <c r="A6555" s="140">
        <v>98005</v>
      </c>
      <c r="B6555" s="141" t="s">
        <v>7159</v>
      </c>
      <c r="C6555" s="141" t="s">
        <v>178</v>
      </c>
      <c r="D6555" s="141" t="s">
        <v>5501</v>
      </c>
      <c r="E6555" s="140">
        <v>2519.47</v>
      </c>
      <c r="F6555" s="142" t="s">
        <v>5502</v>
      </c>
      <c r="G6555" s="138"/>
    </row>
    <row r="6556" ht="15.75" customHeight="1" spans="1:7">
      <c r="A6556" s="140">
        <v>98006</v>
      </c>
      <c r="B6556" s="141" t="s">
        <v>7160</v>
      </c>
      <c r="C6556" s="141" t="s">
        <v>448</v>
      </c>
      <c r="D6556" s="141" t="s">
        <v>5686</v>
      </c>
      <c r="E6556" s="140">
        <v>6690.84</v>
      </c>
      <c r="F6556" s="142" t="s">
        <v>5502</v>
      </c>
      <c r="G6556" s="138"/>
    </row>
    <row r="6557" ht="15.75" customHeight="1" spans="1:7">
      <c r="A6557" s="140">
        <v>98007</v>
      </c>
      <c r="B6557" s="141" t="s">
        <v>7161</v>
      </c>
      <c r="C6557" s="141" t="s">
        <v>178</v>
      </c>
      <c r="D6557" s="141" t="s">
        <v>5501</v>
      </c>
      <c r="E6557" s="140">
        <v>2768.02</v>
      </c>
      <c r="F6557" s="142" t="s">
        <v>5502</v>
      </c>
      <c r="G6557" s="138"/>
    </row>
    <row r="6558" ht="15.75" customHeight="1" spans="1:7">
      <c r="A6558" s="140">
        <v>98008</v>
      </c>
      <c r="B6558" s="141" t="s">
        <v>7162</v>
      </c>
      <c r="C6558" s="141" t="s">
        <v>448</v>
      </c>
      <c r="D6558" s="141" t="s">
        <v>5686</v>
      </c>
      <c r="E6558" s="140">
        <v>4017.04</v>
      </c>
      <c r="F6558" s="142" t="s">
        <v>5502</v>
      </c>
      <c r="G6558" s="138"/>
    </row>
    <row r="6559" ht="15.75" customHeight="1" spans="1:7">
      <c r="A6559" s="140">
        <v>98009</v>
      </c>
      <c r="B6559" s="141" t="s">
        <v>7163</v>
      </c>
      <c r="C6559" s="141" t="s">
        <v>178</v>
      </c>
      <c r="D6559" s="141" t="s">
        <v>5501</v>
      </c>
      <c r="E6559" s="140">
        <v>1773.64</v>
      </c>
      <c r="F6559" s="142" t="s">
        <v>5502</v>
      </c>
      <c r="G6559" s="138"/>
    </row>
    <row r="6560" ht="15.75" customHeight="1" spans="1:7">
      <c r="A6560" s="140">
        <v>98010</v>
      </c>
      <c r="B6560" s="141" t="s">
        <v>7164</v>
      </c>
      <c r="C6560" s="141" t="s">
        <v>448</v>
      </c>
      <c r="D6560" s="141" t="s">
        <v>5686</v>
      </c>
      <c r="E6560" s="140">
        <v>4906.89</v>
      </c>
      <c r="F6560" s="142" t="s">
        <v>5502</v>
      </c>
      <c r="G6560" s="138"/>
    </row>
    <row r="6561" ht="15.75" customHeight="1" spans="1:7">
      <c r="A6561" s="140">
        <v>98011</v>
      </c>
      <c r="B6561" s="141" t="s">
        <v>7165</v>
      </c>
      <c r="C6561" s="141" t="s">
        <v>178</v>
      </c>
      <c r="D6561" s="141" t="s">
        <v>5501</v>
      </c>
      <c r="E6561" s="140">
        <v>2022.21</v>
      </c>
      <c r="F6561" s="142" t="s">
        <v>5502</v>
      </c>
      <c r="G6561" s="138"/>
    </row>
    <row r="6562" ht="15.75" customHeight="1" spans="1:7">
      <c r="A6562" s="140">
        <v>98012</v>
      </c>
      <c r="B6562" s="141" t="s">
        <v>7166</v>
      </c>
      <c r="C6562" s="141" t="s">
        <v>448</v>
      </c>
      <c r="D6562" s="141" t="s">
        <v>5686</v>
      </c>
      <c r="E6562" s="140">
        <v>5771.26</v>
      </c>
      <c r="F6562" s="142" t="s">
        <v>5502</v>
      </c>
      <c r="G6562" s="138"/>
    </row>
    <row r="6563" ht="15.75" customHeight="1" spans="1:7">
      <c r="A6563" s="140">
        <v>98013</v>
      </c>
      <c r="B6563" s="141" t="s">
        <v>7167</v>
      </c>
      <c r="C6563" s="141" t="s">
        <v>178</v>
      </c>
      <c r="D6563" s="141" t="s">
        <v>5501</v>
      </c>
      <c r="E6563" s="140">
        <v>2270.84</v>
      </c>
      <c r="F6563" s="142" t="s">
        <v>5502</v>
      </c>
      <c r="G6563" s="138"/>
    </row>
    <row r="6564" ht="15.75" customHeight="1" spans="1:7">
      <c r="A6564" s="140">
        <v>98014</v>
      </c>
      <c r="B6564" s="141" t="s">
        <v>7168</v>
      </c>
      <c r="C6564" s="141" t="s">
        <v>448</v>
      </c>
      <c r="D6564" s="141" t="s">
        <v>5686</v>
      </c>
      <c r="E6564" s="140">
        <v>6635.51</v>
      </c>
      <c r="F6564" s="142" t="s">
        <v>5502</v>
      </c>
      <c r="G6564" s="138"/>
    </row>
    <row r="6565" ht="15.75" customHeight="1" spans="1:7">
      <c r="A6565" s="140">
        <v>98015</v>
      </c>
      <c r="B6565" s="141" t="s">
        <v>7169</v>
      </c>
      <c r="C6565" s="141" t="s">
        <v>178</v>
      </c>
      <c r="D6565" s="141" t="s">
        <v>5501</v>
      </c>
      <c r="E6565" s="140">
        <v>2519.47</v>
      </c>
      <c r="F6565" s="142" t="s">
        <v>5502</v>
      </c>
      <c r="G6565" s="138"/>
    </row>
    <row r="6566" ht="15.75" customHeight="1" spans="1:7">
      <c r="A6566" s="140">
        <v>98016</v>
      </c>
      <c r="B6566" s="141" t="s">
        <v>7170</v>
      </c>
      <c r="C6566" s="141" t="s">
        <v>448</v>
      </c>
      <c r="D6566" s="141" t="s">
        <v>5686</v>
      </c>
      <c r="E6566" s="140">
        <v>7499.97</v>
      </c>
      <c r="F6566" s="142" t="s">
        <v>5502</v>
      </c>
      <c r="G6566" s="138"/>
    </row>
    <row r="6567" ht="15.75" customHeight="1" spans="1:7">
      <c r="A6567" s="140">
        <v>98017</v>
      </c>
      <c r="B6567" s="141" t="s">
        <v>7171</v>
      </c>
      <c r="C6567" s="141" t="s">
        <v>178</v>
      </c>
      <c r="D6567" s="141" t="s">
        <v>5501</v>
      </c>
      <c r="E6567" s="140">
        <v>2768.02</v>
      </c>
      <c r="F6567" s="142" t="s">
        <v>5502</v>
      </c>
      <c r="G6567" s="138"/>
    </row>
    <row r="6568" ht="15.75" customHeight="1" spans="1:7">
      <c r="A6568" s="140">
        <v>98018</v>
      </c>
      <c r="B6568" s="141" t="s">
        <v>7172</v>
      </c>
      <c r="C6568" s="141" t="s">
        <v>448</v>
      </c>
      <c r="D6568" s="141" t="s">
        <v>5686</v>
      </c>
      <c r="E6568" s="140">
        <v>8364.26</v>
      </c>
      <c r="F6568" s="142" t="s">
        <v>5502</v>
      </c>
      <c r="G6568" s="138"/>
    </row>
    <row r="6569" ht="15.75" customHeight="1" spans="1:7">
      <c r="A6569" s="140">
        <v>98019</v>
      </c>
      <c r="B6569" s="141" t="s">
        <v>7173</v>
      </c>
      <c r="C6569" s="141" t="s">
        <v>178</v>
      </c>
      <c r="D6569" s="141" t="s">
        <v>5501</v>
      </c>
      <c r="E6569" s="140">
        <v>3040.18</v>
      </c>
      <c r="F6569" s="142" t="s">
        <v>5502</v>
      </c>
      <c r="G6569" s="138"/>
    </row>
    <row r="6570" ht="15.75" customHeight="1" spans="1:7">
      <c r="A6570" s="140">
        <v>98020</v>
      </c>
      <c r="B6570" s="141" t="s">
        <v>7174</v>
      </c>
      <c r="C6570" s="141" t="s">
        <v>448</v>
      </c>
      <c r="D6570" s="141" t="s">
        <v>5686</v>
      </c>
      <c r="E6570" s="140">
        <v>5938.81</v>
      </c>
      <c r="F6570" s="142" t="s">
        <v>5502</v>
      </c>
      <c r="G6570" s="138"/>
    </row>
    <row r="6571" ht="15.75" customHeight="1" spans="1:7">
      <c r="A6571" s="140">
        <v>98021</v>
      </c>
      <c r="B6571" s="141" t="s">
        <v>7175</v>
      </c>
      <c r="C6571" s="141" t="s">
        <v>178</v>
      </c>
      <c r="D6571" s="141" t="s">
        <v>5501</v>
      </c>
      <c r="E6571" s="140">
        <v>2294.43</v>
      </c>
      <c r="F6571" s="142" t="s">
        <v>5502</v>
      </c>
      <c r="G6571" s="138"/>
    </row>
    <row r="6572" ht="15.75" customHeight="1" spans="1:7">
      <c r="A6572" s="140">
        <v>98022</v>
      </c>
      <c r="B6572" s="141" t="s">
        <v>7176</v>
      </c>
      <c r="C6572" s="141" t="s">
        <v>448</v>
      </c>
      <c r="D6572" s="141" t="s">
        <v>5686</v>
      </c>
      <c r="E6572" s="140">
        <v>6968</v>
      </c>
      <c r="F6572" s="142" t="s">
        <v>5502</v>
      </c>
      <c r="G6572" s="138"/>
    </row>
    <row r="6573" ht="15.75" customHeight="1" spans="1:7">
      <c r="A6573" s="140">
        <v>98023</v>
      </c>
      <c r="B6573" s="141" t="s">
        <v>7177</v>
      </c>
      <c r="C6573" s="141" t="s">
        <v>178</v>
      </c>
      <c r="D6573" s="141" t="s">
        <v>5501</v>
      </c>
      <c r="E6573" s="140">
        <v>2542.99</v>
      </c>
      <c r="F6573" s="142" t="s">
        <v>5502</v>
      </c>
      <c r="G6573" s="138"/>
    </row>
    <row r="6574" ht="15.75" customHeight="1" spans="1:7">
      <c r="A6574" s="140">
        <v>98024</v>
      </c>
      <c r="B6574" s="141" t="s">
        <v>7178</v>
      </c>
      <c r="C6574" s="141" t="s">
        <v>448</v>
      </c>
      <c r="D6574" s="141" t="s">
        <v>5686</v>
      </c>
      <c r="E6574" s="140">
        <v>8053.75</v>
      </c>
      <c r="F6574" s="142" t="s">
        <v>5502</v>
      </c>
      <c r="G6574" s="138"/>
    </row>
    <row r="6575" ht="15.75" customHeight="1" spans="1:7">
      <c r="A6575" s="140">
        <v>98025</v>
      </c>
      <c r="B6575" s="141" t="s">
        <v>7179</v>
      </c>
      <c r="C6575" s="141" t="s">
        <v>178</v>
      </c>
      <c r="D6575" s="141" t="s">
        <v>5501</v>
      </c>
      <c r="E6575" s="140">
        <v>2791.63</v>
      </c>
      <c r="F6575" s="142" t="s">
        <v>5502</v>
      </c>
      <c r="G6575" s="138"/>
    </row>
    <row r="6576" ht="15.75" customHeight="1" spans="1:7">
      <c r="A6576" s="140">
        <v>98026</v>
      </c>
      <c r="B6576" s="141" t="s">
        <v>7180</v>
      </c>
      <c r="C6576" s="141" t="s">
        <v>448</v>
      </c>
      <c r="D6576" s="141" t="s">
        <v>5686</v>
      </c>
      <c r="E6576" s="140">
        <v>9090.14</v>
      </c>
      <c r="F6576" s="142" t="s">
        <v>5502</v>
      </c>
      <c r="G6576" s="138"/>
    </row>
    <row r="6577" ht="15.75" customHeight="1" spans="1:7">
      <c r="A6577" s="140">
        <v>98027</v>
      </c>
      <c r="B6577" s="141" t="s">
        <v>7181</v>
      </c>
      <c r="C6577" s="141" t="s">
        <v>178</v>
      </c>
      <c r="D6577" s="141" t="s">
        <v>5501</v>
      </c>
      <c r="E6577" s="140">
        <v>3040.18</v>
      </c>
      <c r="F6577" s="142" t="s">
        <v>5502</v>
      </c>
      <c r="G6577" s="138"/>
    </row>
    <row r="6578" ht="15.75" customHeight="1" spans="1:7">
      <c r="A6578" s="140">
        <v>98028</v>
      </c>
      <c r="B6578" s="141" t="s">
        <v>7182</v>
      </c>
      <c r="C6578" s="141" t="s">
        <v>448</v>
      </c>
      <c r="D6578" s="141" t="s">
        <v>5686</v>
      </c>
      <c r="E6578" s="140">
        <v>10126.53</v>
      </c>
      <c r="F6578" s="142" t="s">
        <v>5502</v>
      </c>
      <c r="G6578" s="138"/>
    </row>
    <row r="6579" ht="15.75" customHeight="1" spans="1:7">
      <c r="A6579" s="140">
        <v>98029</v>
      </c>
      <c r="B6579" s="141" t="s">
        <v>7183</v>
      </c>
      <c r="C6579" s="141" t="s">
        <v>178</v>
      </c>
      <c r="D6579" s="141" t="s">
        <v>5501</v>
      </c>
      <c r="E6579" s="140">
        <v>3293.64</v>
      </c>
      <c r="F6579" s="142" t="s">
        <v>5502</v>
      </c>
      <c r="G6579" s="138"/>
    </row>
    <row r="6580" ht="15.75" customHeight="1" spans="1:7">
      <c r="A6580" s="140">
        <v>98030</v>
      </c>
      <c r="B6580" s="141" t="s">
        <v>7184</v>
      </c>
      <c r="C6580" s="141" t="s">
        <v>448</v>
      </c>
      <c r="D6580" s="141" t="s">
        <v>5686</v>
      </c>
      <c r="E6580" s="140">
        <v>8252.25</v>
      </c>
      <c r="F6580" s="142" t="s">
        <v>5502</v>
      </c>
      <c r="G6580" s="138"/>
    </row>
    <row r="6581" ht="15.75" customHeight="1" spans="1:7">
      <c r="A6581" s="140">
        <v>98031</v>
      </c>
      <c r="B6581" s="141" t="s">
        <v>7185</v>
      </c>
      <c r="C6581" s="141" t="s">
        <v>178</v>
      </c>
      <c r="D6581" s="141" t="s">
        <v>5501</v>
      </c>
      <c r="E6581" s="140">
        <v>2796.54</v>
      </c>
      <c r="F6581" s="142" t="s">
        <v>5502</v>
      </c>
      <c r="G6581" s="138"/>
    </row>
    <row r="6582" ht="15.75" customHeight="1" spans="1:7">
      <c r="A6582" s="140">
        <v>98032</v>
      </c>
      <c r="B6582" s="141" t="s">
        <v>7186</v>
      </c>
      <c r="C6582" s="141" t="s">
        <v>448</v>
      </c>
      <c r="D6582" s="141" t="s">
        <v>5686</v>
      </c>
      <c r="E6582" s="140">
        <v>9503.33</v>
      </c>
      <c r="F6582" s="142" t="s">
        <v>5502</v>
      </c>
      <c r="G6582" s="138"/>
    </row>
    <row r="6583" ht="15.75" customHeight="1" spans="1:7">
      <c r="A6583" s="140">
        <v>98033</v>
      </c>
      <c r="B6583" s="141" t="s">
        <v>7187</v>
      </c>
      <c r="C6583" s="141" t="s">
        <v>178</v>
      </c>
      <c r="D6583" s="141" t="s">
        <v>5501</v>
      </c>
      <c r="E6583" s="140">
        <v>3045.1</v>
      </c>
      <c r="F6583" s="142" t="s">
        <v>5502</v>
      </c>
      <c r="G6583" s="138"/>
    </row>
    <row r="6584" ht="15.75" customHeight="1" spans="1:7">
      <c r="A6584" s="140">
        <v>98034</v>
      </c>
      <c r="B6584" s="141" t="s">
        <v>7188</v>
      </c>
      <c r="C6584" s="141" t="s">
        <v>448</v>
      </c>
      <c r="D6584" s="141" t="s">
        <v>5686</v>
      </c>
      <c r="E6584" s="140">
        <v>10754.41</v>
      </c>
      <c r="F6584" s="142" t="s">
        <v>5502</v>
      </c>
      <c r="G6584" s="138"/>
    </row>
    <row r="6585" ht="15.75" customHeight="1" spans="1:7">
      <c r="A6585" s="140">
        <v>98035</v>
      </c>
      <c r="B6585" s="141" t="s">
        <v>7189</v>
      </c>
      <c r="C6585" s="141" t="s">
        <v>178</v>
      </c>
      <c r="D6585" s="141" t="s">
        <v>5501</v>
      </c>
      <c r="E6585" s="140">
        <v>3293.64</v>
      </c>
      <c r="F6585" s="142" t="s">
        <v>5502</v>
      </c>
      <c r="G6585" s="138"/>
    </row>
    <row r="6586" ht="15.75" customHeight="1" spans="1:7">
      <c r="A6586" s="140">
        <v>98036</v>
      </c>
      <c r="B6586" s="141" t="s">
        <v>7190</v>
      </c>
      <c r="C6586" s="141" t="s">
        <v>448</v>
      </c>
      <c r="D6586" s="141" t="s">
        <v>5686</v>
      </c>
      <c r="E6586" s="140">
        <v>12005.53</v>
      </c>
      <c r="F6586" s="142" t="s">
        <v>5502</v>
      </c>
      <c r="G6586" s="138"/>
    </row>
    <row r="6587" ht="15.75" customHeight="1" spans="1:7">
      <c r="A6587" s="140">
        <v>98037</v>
      </c>
      <c r="B6587" s="141" t="s">
        <v>7191</v>
      </c>
      <c r="C6587" s="141" t="s">
        <v>178</v>
      </c>
      <c r="D6587" s="141" t="s">
        <v>5501</v>
      </c>
      <c r="E6587" s="140">
        <v>3547.13</v>
      </c>
      <c r="F6587" s="142" t="s">
        <v>5502</v>
      </c>
      <c r="G6587" s="138"/>
    </row>
    <row r="6588" ht="15.75" customHeight="1" spans="1:7">
      <c r="A6588" s="140">
        <v>98038</v>
      </c>
      <c r="B6588" s="141" t="s">
        <v>7192</v>
      </c>
      <c r="C6588" s="141" t="s">
        <v>448</v>
      </c>
      <c r="D6588" s="141" t="s">
        <v>5686</v>
      </c>
      <c r="E6588" s="140">
        <v>10985.11</v>
      </c>
      <c r="F6588" s="142" t="s">
        <v>5502</v>
      </c>
      <c r="G6588" s="138"/>
    </row>
    <row r="6589" ht="15.75" customHeight="1" spans="1:7">
      <c r="A6589" s="140">
        <v>98039</v>
      </c>
      <c r="B6589" s="141" t="s">
        <v>7193</v>
      </c>
      <c r="C6589" s="141" t="s">
        <v>178</v>
      </c>
      <c r="D6589" s="141" t="s">
        <v>5501</v>
      </c>
      <c r="E6589" s="140">
        <v>3298.55</v>
      </c>
      <c r="F6589" s="142" t="s">
        <v>5502</v>
      </c>
      <c r="G6589" s="138"/>
    </row>
    <row r="6590" ht="15.75" customHeight="1" spans="1:7">
      <c r="A6590" s="140">
        <v>98040</v>
      </c>
      <c r="B6590" s="141" t="s">
        <v>7194</v>
      </c>
      <c r="C6590" s="141" t="s">
        <v>448</v>
      </c>
      <c r="D6590" s="141" t="s">
        <v>5686</v>
      </c>
      <c r="E6590" s="140">
        <v>12424.35</v>
      </c>
      <c r="F6590" s="142" t="s">
        <v>5502</v>
      </c>
      <c r="G6590" s="138"/>
    </row>
    <row r="6591" ht="15.75" customHeight="1" spans="1:7">
      <c r="A6591" s="140">
        <v>98041</v>
      </c>
      <c r="B6591" s="141" t="s">
        <v>7195</v>
      </c>
      <c r="C6591" s="141" t="s">
        <v>178</v>
      </c>
      <c r="D6591" s="141" t="s">
        <v>5501</v>
      </c>
      <c r="E6591" s="140">
        <v>3547.13</v>
      </c>
      <c r="F6591" s="142" t="s">
        <v>5502</v>
      </c>
      <c r="G6591" s="138"/>
    </row>
    <row r="6592" ht="15.75" customHeight="1" spans="1:7">
      <c r="A6592" s="140">
        <v>98042</v>
      </c>
      <c r="B6592" s="141" t="s">
        <v>7196</v>
      </c>
      <c r="C6592" s="141" t="s">
        <v>448</v>
      </c>
      <c r="D6592" s="141" t="s">
        <v>5686</v>
      </c>
      <c r="E6592" s="140">
        <v>13863.59</v>
      </c>
      <c r="F6592" s="142" t="s">
        <v>5502</v>
      </c>
      <c r="G6592" s="138"/>
    </row>
    <row r="6593" ht="15.75" customHeight="1" spans="1:7">
      <c r="A6593" s="140">
        <v>98043</v>
      </c>
      <c r="B6593" s="141" t="s">
        <v>7197</v>
      </c>
      <c r="C6593" s="141" t="s">
        <v>178</v>
      </c>
      <c r="D6593" s="141" t="s">
        <v>5501</v>
      </c>
      <c r="E6593" s="140">
        <v>3800.67</v>
      </c>
      <c r="F6593" s="142" t="s">
        <v>5502</v>
      </c>
      <c r="G6593" s="138"/>
    </row>
    <row r="6594" ht="15.75" customHeight="1" spans="1:7">
      <c r="A6594" s="140">
        <v>98044</v>
      </c>
      <c r="B6594" s="141" t="s">
        <v>7198</v>
      </c>
      <c r="C6594" s="141" t="s">
        <v>448</v>
      </c>
      <c r="D6594" s="141" t="s">
        <v>5686</v>
      </c>
      <c r="E6594" s="140">
        <v>14094.33</v>
      </c>
      <c r="F6594" s="142" t="s">
        <v>5502</v>
      </c>
      <c r="G6594" s="138"/>
    </row>
    <row r="6595" ht="15.75" customHeight="1" spans="1:7">
      <c r="A6595" s="140">
        <v>98045</v>
      </c>
      <c r="B6595" s="141" t="s">
        <v>7199</v>
      </c>
      <c r="C6595" s="141" t="s">
        <v>178</v>
      </c>
      <c r="D6595" s="141" t="s">
        <v>5501</v>
      </c>
      <c r="E6595" s="140">
        <v>3800.67</v>
      </c>
      <c r="F6595" s="142" t="s">
        <v>5502</v>
      </c>
      <c r="G6595" s="138"/>
    </row>
    <row r="6596" ht="15.75" customHeight="1" spans="1:7">
      <c r="A6596" s="140">
        <v>98046</v>
      </c>
      <c r="B6596" s="141" t="s">
        <v>7200</v>
      </c>
      <c r="C6596" s="141" t="s">
        <v>448</v>
      </c>
      <c r="D6596" s="141" t="s">
        <v>5686</v>
      </c>
      <c r="E6596" s="140">
        <v>15721.54</v>
      </c>
      <c r="F6596" s="142" t="s">
        <v>5502</v>
      </c>
      <c r="G6596" s="138"/>
    </row>
    <row r="6597" ht="15.75" customHeight="1" spans="1:7">
      <c r="A6597" s="140">
        <v>98047</v>
      </c>
      <c r="B6597" s="141" t="s">
        <v>7201</v>
      </c>
      <c r="C6597" s="141" t="s">
        <v>178</v>
      </c>
      <c r="D6597" s="141" t="s">
        <v>5501</v>
      </c>
      <c r="E6597" s="140">
        <v>4054.16</v>
      </c>
      <c r="F6597" s="142" t="s">
        <v>5502</v>
      </c>
      <c r="G6597" s="138"/>
    </row>
    <row r="6598" ht="15.75" customHeight="1" spans="1:7">
      <c r="A6598" s="140">
        <v>98048</v>
      </c>
      <c r="B6598" s="141" t="s">
        <v>7202</v>
      </c>
      <c r="C6598" s="141" t="s">
        <v>448</v>
      </c>
      <c r="D6598" s="141" t="s">
        <v>5686</v>
      </c>
      <c r="E6598" s="140">
        <v>17579.59</v>
      </c>
      <c r="F6598" s="142" t="s">
        <v>5502</v>
      </c>
      <c r="G6598" s="138"/>
    </row>
    <row r="6599" ht="15.75" customHeight="1" spans="1:7">
      <c r="A6599" s="140">
        <v>98049</v>
      </c>
      <c r="B6599" s="141" t="s">
        <v>7203</v>
      </c>
      <c r="C6599" s="141" t="s">
        <v>178</v>
      </c>
      <c r="D6599" s="141" t="s">
        <v>5501</v>
      </c>
      <c r="E6599" s="140">
        <v>4259.57</v>
      </c>
      <c r="F6599" s="142" t="s">
        <v>5502</v>
      </c>
      <c r="G6599" s="138"/>
    </row>
    <row r="6600" ht="15.75" customHeight="1" spans="1:7">
      <c r="A6600" s="140">
        <v>98050</v>
      </c>
      <c r="B6600" s="141" t="s">
        <v>7204</v>
      </c>
      <c r="C6600" s="141" t="s">
        <v>178</v>
      </c>
      <c r="D6600" s="141" t="s">
        <v>5501</v>
      </c>
      <c r="E6600" s="140">
        <v>235.58</v>
      </c>
      <c r="F6600" s="142" t="s">
        <v>5502</v>
      </c>
      <c r="G6600" s="138"/>
    </row>
    <row r="6601" ht="15.75" customHeight="1" spans="1:7">
      <c r="A6601" s="140">
        <v>98051</v>
      </c>
      <c r="B6601" s="141" t="s">
        <v>7205</v>
      </c>
      <c r="C6601" s="141" t="s">
        <v>178</v>
      </c>
      <c r="D6601" s="141" t="s">
        <v>5501</v>
      </c>
      <c r="E6601" s="140">
        <v>881.1</v>
      </c>
      <c r="F6601" s="142" t="s">
        <v>5502</v>
      </c>
      <c r="G6601" s="138"/>
    </row>
    <row r="6602" ht="15.75" customHeight="1" spans="1:7">
      <c r="A6602" s="140">
        <v>98405</v>
      </c>
      <c r="B6602" s="141" t="s">
        <v>7206</v>
      </c>
      <c r="C6602" s="141" t="s">
        <v>448</v>
      </c>
      <c r="D6602" s="141" t="s">
        <v>5686</v>
      </c>
      <c r="E6602" s="140">
        <v>2410.61</v>
      </c>
      <c r="F6602" s="142" t="s">
        <v>5502</v>
      </c>
      <c r="G6602" s="138"/>
    </row>
    <row r="6603" ht="15.75" customHeight="1" spans="1:7">
      <c r="A6603" s="140">
        <v>98406</v>
      </c>
      <c r="B6603" s="141" t="s">
        <v>7207</v>
      </c>
      <c r="C6603" s="141" t="s">
        <v>448</v>
      </c>
      <c r="D6603" s="141" t="s">
        <v>5686</v>
      </c>
      <c r="E6603" s="140">
        <v>6003.84</v>
      </c>
      <c r="F6603" s="142" t="s">
        <v>5502</v>
      </c>
      <c r="G6603" s="138"/>
    </row>
    <row r="6604" ht="15.75" customHeight="1" spans="1:7">
      <c r="A6604" s="140">
        <v>98407</v>
      </c>
      <c r="B6604" s="141" t="s">
        <v>7208</v>
      </c>
      <c r="C6604" s="141" t="s">
        <v>448</v>
      </c>
      <c r="D6604" s="141" t="s">
        <v>5686</v>
      </c>
      <c r="E6604" s="140">
        <v>3919.03</v>
      </c>
      <c r="F6604" s="142" t="s">
        <v>5502</v>
      </c>
      <c r="G6604" s="138"/>
    </row>
    <row r="6605" ht="15.75" customHeight="1" spans="1:7">
      <c r="A6605" s="140">
        <v>98408</v>
      </c>
      <c r="B6605" s="141" t="s">
        <v>7209</v>
      </c>
      <c r="C6605" s="141" t="s">
        <v>448</v>
      </c>
      <c r="D6605" s="141" t="s">
        <v>5686</v>
      </c>
      <c r="E6605" s="140">
        <v>4601.9</v>
      </c>
      <c r="F6605" s="142" t="s">
        <v>5502</v>
      </c>
      <c r="G6605" s="138"/>
    </row>
    <row r="6606" ht="15.75" customHeight="1" spans="1:7">
      <c r="A6606" s="140">
        <v>98409</v>
      </c>
      <c r="B6606" s="141" t="s">
        <v>7210</v>
      </c>
      <c r="C6606" s="141" t="s">
        <v>178</v>
      </c>
      <c r="D6606" s="141" t="s">
        <v>5501</v>
      </c>
      <c r="E6606" s="140">
        <v>326.46</v>
      </c>
      <c r="F6606" s="142" t="s">
        <v>5502</v>
      </c>
      <c r="G6606" s="138"/>
    </row>
    <row r="6607" ht="15.75" customHeight="1" spans="1:7">
      <c r="A6607" s="140">
        <v>98410</v>
      </c>
      <c r="B6607" s="141" t="s">
        <v>7211</v>
      </c>
      <c r="C6607" s="141" t="s">
        <v>448</v>
      </c>
      <c r="D6607" s="141" t="s">
        <v>5686</v>
      </c>
      <c r="E6607" s="140">
        <v>1103.97</v>
      </c>
      <c r="F6607" s="142" t="s">
        <v>5502</v>
      </c>
      <c r="G6607" s="138"/>
    </row>
    <row r="6608" ht="15.75" customHeight="1" spans="1:7">
      <c r="A6608" s="140">
        <v>99240</v>
      </c>
      <c r="B6608" s="141" t="s">
        <v>7212</v>
      </c>
      <c r="C6608" s="141" t="s">
        <v>178</v>
      </c>
      <c r="D6608" s="141" t="s">
        <v>5501</v>
      </c>
      <c r="E6608" s="140">
        <v>563.51</v>
      </c>
      <c r="F6608" s="142" t="s">
        <v>5502</v>
      </c>
      <c r="G6608" s="138"/>
    </row>
    <row r="6609" ht="15.75" customHeight="1" spans="1:7">
      <c r="A6609" s="140">
        <v>99241</v>
      </c>
      <c r="B6609" s="141" t="s">
        <v>7213</v>
      </c>
      <c r="C6609" s="141" t="s">
        <v>178</v>
      </c>
      <c r="D6609" s="141" t="s">
        <v>5501</v>
      </c>
      <c r="E6609" s="140">
        <v>1692.87</v>
      </c>
      <c r="F6609" s="142" t="s">
        <v>5502</v>
      </c>
      <c r="G6609" s="138"/>
    </row>
    <row r="6610" ht="15.75" customHeight="1" spans="1:7">
      <c r="A6610" s="140">
        <v>99242</v>
      </c>
      <c r="B6610" s="141" t="s">
        <v>7214</v>
      </c>
      <c r="C6610" s="141" t="s">
        <v>448</v>
      </c>
      <c r="D6610" s="141" t="s">
        <v>5686</v>
      </c>
      <c r="E6610" s="140">
        <v>2758.17</v>
      </c>
      <c r="F6610" s="142" t="s">
        <v>5502</v>
      </c>
      <c r="G6610" s="138"/>
    </row>
    <row r="6611" ht="15.75" customHeight="1" spans="1:7">
      <c r="A6611" s="140">
        <v>99243</v>
      </c>
      <c r="B6611" s="141" t="s">
        <v>7215</v>
      </c>
      <c r="C6611" s="141" t="s">
        <v>178</v>
      </c>
      <c r="D6611" s="141" t="s">
        <v>5501</v>
      </c>
      <c r="E6611" s="140">
        <v>1423.47</v>
      </c>
      <c r="F6611" s="142" t="s">
        <v>5502</v>
      </c>
      <c r="G6611" s="138"/>
    </row>
    <row r="6612" ht="15.75" customHeight="1" spans="1:7">
      <c r="A6612" s="140">
        <v>99244</v>
      </c>
      <c r="B6612" s="141" t="s">
        <v>7216</v>
      </c>
      <c r="C6612" s="141" t="s">
        <v>448</v>
      </c>
      <c r="D6612" s="141" t="s">
        <v>5686</v>
      </c>
      <c r="E6612" s="140">
        <v>4774.93</v>
      </c>
      <c r="F6612" s="142" t="s">
        <v>5502</v>
      </c>
      <c r="G6612" s="138"/>
    </row>
    <row r="6613" ht="15.75" customHeight="1" spans="1:7">
      <c r="A6613" s="140">
        <v>99246</v>
      </c>
      <c r="B6613" s="141" t="s">
        <v>7217</v>
      </c>
      <c r="C6613" s="141" t="s">
        <v>178</v>
      </c>
      <c r="D6613" s="141" t="s">
        <v>5501</v>
      </c>
      <c r="E6613" s="140">
        <v>770.49</v>
      </c>
      <c r="F6613" s="142" t="s">
        <v>5502</v>
      </c>
      <c r="G6613" s="138"/>
    </row>
    <row r="6614" ht="15.75" customHeight="1" spans="1:7">
      <c r="A6614" s="140">
        <v>99247</v>
      </c>
      <c r="B6614" s="141" t="s">
        <v>7218</v>
      </c>
      <c r="C6614" s="141" t="s">
        <v>178</v>
      </c>
      <c r="D6614" s="141" t="s">
        <v>5501</v>
      </c>
      <c r="E6614" s="140">
        <v>1929.56</v>
      </c>
      <c r="F6614" s="142" t="s">
        <v>5502</v>
      </c>
      <c r="G6614" s="138"/>
    </row>
    <row r="6615" ht="15.75" customHeight="1" spans="1:7">
      <c r="A6615" s="140">
        <v>99248</v>
      </c>
      <c r="B6615" s="141" t="s">
        <v>7219</v>
      </c>
      <c r="C6615" s="141" t="s">
        <v>448</v>
      </c>
      <c r="D6615" s="141" t="s">
        <v>5686</v>
      </c>
      <c r="E6615" s="140">
        <v>3541.6</v>
      </c>
      <c r="F6615" s="142" t="s">
        <v>5502</v>
      </c>
      <c r="G6615" s="138"/>
    </row>
    <row r="6616" ht="15.75" customHeight="1" spans="1:7">
      <c r="A6616" s="140">
        <v>99249</v>
      </c>
      <c r="B6616" s="141" t="s">
        <v>7220</v>
      </c>
      <c r="C6616" s="141" t="s">
        <v>178</v>
      </c>
      <c r="D6616" s="141" t="s">
        <v>5501</v>
      </c>
      <c r="E6616" s="140">
        <v>1734.78</v>
      </c>
      <c r="F6616" s="142" t="s">
        <v>5502</v>
      </c>
      <c r="G6616" s="138"/>
    </row>
    <row r="6617" ht="15.75" customHeight="1" spans="1:7">
      <c r="A6617" s="140">
        <v>99252</v>
      </c>
      <c r="B6617" s="141" t="s">
        <v>7221</v>
      </c>
      <c r="C6617" s="141" t="s">
        <v>448</v>
      </c>
      <c r="D6617" s="141" t="s">
        <v>5686</v>
      </c>
      <c r="E6617" s="140">
        <v>2484.52</v>
      </c>
      <c r="F6617" s="142" t="s">
        <v>5502</v>
      </c>
      <c r="G6617" s="138"/>
    </row>
    <row r="6618" ht="15.75" customHeight="1" spans="1:7">
      <c r="A6618" s="140">
        <v>99254</v>
      </c>
      <c r="B6618" s="141" t="s">
        <v>7222</v>
      </c>
      <c r="C6618" s="141" t="s">
        <v>178</v>
      </c>
      <c r="D6618" s="141" t="s">
        <v>5501</v>
      </c>
      <c r="E6618" s="140">
        <v>1219.41</v>
      </c>
      <c r="F6618" s="142" t="s">
        <v>5502</v>
      </c>
      <c r="G6618" s="138"/>
    </row>
    <row r="6619" ht="15.75" customHeight="1" spans="1:7">
      <c r="A6619" s="140">
        <v>99256</v>
      </c>
      <c r="B6619" s="141" t="s">
        <v>7223</v>
      </c>
      <c r="C6619" s="141" t="s">
        <v>448</v>
      </c>
      <c r="D6619" s="141" t="s">
        <v>5686</v>
      </c>
      <c r="E6619" s="140">
        <v>5615.51</v>
      </c>
      <c r="F6619" s="142" t="s">
        <v>5502</v>
      </c>
      <c r="G6619" s="138"/>
    </row>
    <row r="6620" ht="15.75" customHeight="1" spans="1:7">
      <c r="A6620" s="140">
        <v>99259</v>
      </c>
      <c r="B6620" s="141" t="s">
        <v>7224</v>
      </c>
      <c r="C6620" s="141" t="s">
        <v>448</v>
      </c>
      <c r="D6620" s="141" t="s">
        <v>5686</v>
      </c>
      <c r="E6620" s="140">
        <v>3148.44</v>
      </c>
      <c r="F6620" s="142" t="s">
        <v>5502</v>
      </c>
      <c r="G6620" s="138"/>
    </row>
    <row r="6621" ht="15.75" customHeight="1" spans="1:7">
      <c r="A6621" s="140">
        <v>99261</v>
      </c>
      <c r="B6621" s="141" t="s">
        <v>7225</v>
      </c>
      <c r="C6621" s="141" t="s">
        <v>178</v>
      </c>
      <c r="D6621" s="141" t="s">
        <v>5501</v>
      </c>
      <c r="E6621" s="140">
        <v>1456.11</v>
      </c>
      <c r="F6621" s="142" t="s">
        <v>5502</v>
      </c>
      <c r="G6621" s="138"/>
    </row>
    <row r="6622" ht="15.75" customHeight="1" spans="1:7">
      <c r="A6622" s="140">
        <v>99263</v>
      </c>
      <c r="B6622" s="141" t="s">
        <v>7226</v>
      </c>
      <c r="C6622" s="141" t="s">
        <v>178</v>
      </c>
      <c r="D6622" s="141" t="s">
        <v>5501</v>
      </c>
      <c r="E6622" s="140">
        <v>2166.31</v>
      </c>
      <c r="F6622" s="142" t="s">
        <v>5502</v>
      </c>
      <c r="G6622" s="138"/>
    </row>
    <row r="6623" ht="15.75" customHeight="1" spans="1:7">
      <c r="A6623" s="140">
        <v>99265</v>
      </c>
      <c r="B6623" s="141" t="s">
        <v>7227</v>
      </c>
      <c r="C6623" s="141" t="s">
        <v>448</v>
      </c>
      <c r="D6623" s="141" t="s">
        <v>5686</v>
      </c>
      <c r="E6623" s="140">
        <v>3812.28</v>
      </c>
      <c r="F6623" s="142" t="s">
        <v>5502</v>
      </c>
      <c r="G6623" s="138"/>
    </row>
    <row r="6624" ht="15.75" customHeight="1" spans="1:7">
      <c r="A6624" s="140">
        <v>99266</v>
      </c>
      <c r="B6624" s="141" t="s">
        <v>7228</v>
      </c>
      <c r="C6624" s="141" t="s">
        <v>178</v>
      </c>
      <c r="D6624" s="141" t="s">
        <v>5501</v>
      </c>
      <c r="E6624" s="140">
        <v>1692.87</v>
      </c>
      <c r="F6624" s="142" t="s">
        <v>5502</v>
      </c>
      <c r="G6624" s="138"/>
    </row>
    <row r="6625" ht="15.75" customHeight="1" spans="1:7">
      <c r="A6625" s="140">
        <v>99267</v>
      </c>
      <c r="B6625" s="141" t="s">
        <v>7229</v>
      </c>
      <c r="C6625" s="141" t="s">
        <v>448</v>
      </c>
      <c r="D6625" s="141" t="s">
        <v>5686</v>
      </c>
      <c r="E6625" s="140">
        <v>4476.16</v>
      </c>
      <c r="F6625" s="142" t="s">
        <v>5502</v>
      </c>
      <c r="G6625" s="138"/>
    </row>
    <row r="6626" ht="15.75" customHeight="1" spans="1:7">
      <c r="A6626" s="140">
        <v>99268</v>
      </c>
      <c r="B6626" s="141" t="s">
        <v>7230</v>
      </c>
      <c r="C6626" s="141" t="s">
        <v>448</v>
      </c>
      <c r="D6626" s="141" t="s">
        <v>5686</v>
      </c>
      <c r="E6626" s="140">
        <v>412.63</v>
      </c>
      <c r="F6626" s="142" t="s">
        <v>5502</v>
      </c>
      <c r="G6626" s="138"/>
    </row>
    <row r="6627" ht="15.75" customHeight="1" spans="1:7">
      <c r="A6627" s="140">
        <v>99269</v>
      </c>
      <c r="B6627" s="141" t="s">
        <v>7231</v>
      </c>
      <c r="C6627" s="141" t="s">
        <v>178</v>
      </c>
      <c r="D6627" s="141" t="s">
        <v>5501</v>
      </c>
      <c r="E6627" s="140">
        <v>1929.56</v>
      </c>
      <c r="F6627" s="142" t="s">
        <v>5502</v>
      </c>
      <c r="G6627" s="138"/>
    </row>
    <row r="6628" ht="15.75" customHeight="1" spans="1:7">
      <c r="A6628" s="140">
        <v>99270</v>
      </c>
      <c r="B6628" s="141" t="s">
        <v>7232</v>
      </c>
      <c r="C6628" s="141" t="s">
        <v>448</v>
      </c>
      <c r="D6628" s="141" t="s">
        <v>5686</v>
      </c>
      <c r="E6628" s="140">
        <v>533.52</v>
      </c>
      <c r="F6628" s="142" t="s">
        <v>5502</v>
      </c>
      <c r="G6628" s="138"/>
    </row>
    <row r="6629" ht="15.75" customHeight="1" spans="1:7">
      <c r="A6629" s="140">
        <v>99271</v>
      </c>
      <c r="B6629" s="141" t="s">
        <v>7233</v>
      </c>
      <c r="C6629" s="141" t="s">
        <v>448</v>
      </c>
      <c r="D6629" s="141" t="s">
        <v>5686</v>
      </c>
      <c r="E6629" s="140">
        <v>6455.96</v>
      </c>
      <c r="F6629" s="142" t="s">
        <v>5502</v>
      </c>
      <c r="G6629" s="138"/>
    </row>
    <row r="6630" ht="15.75" customHeight="1" spans="1:7">
      <c r="A6630" s="140">
        <v>99272</v>
      </c>
      <c r="B6630" s="141" t="s">
        <v>7234</v>
      </c>
      <c r="C6630" s="141" t="s">
        <v>448</v>
      </c>
      <c r="D6630" s="141" t="s">
        <v>5686</v>
      </c>
      <c r="E6630" s="140">
        <v>1012.66</v>
      </c>
      <c r="F6630" s="142" t="s">
        <v>5502</v>
      </c>
      <c r="G6630" s="138"/>
    </row>
    <row r="6631" ht="15.75" customHeight="1" spans="1:7">
      <c r="A6631" s="140">
        <v>99273</v>
      </c>
      <c r="B6631" s="141" t="s">
        <v>7235</v>
      </c>
      <c r="C6631" s="141" t="s">
        <v>448</v>
      </c>
      <c r="D6631" s="141" t="s">
        <v>5686</v>
      </c>
      <c r="E6631" s="140">
        <v>1417.6</v>
      </c>
      <c r="F6631" s="142" t="s">
        <v>5502</v>
      </c>
      <c r="G6631" s="138"/>
    </row>
    <row r="6632" ht="15.75" customHeight="1" spans="1:7">
      <c r="A6632" s="140">
        <v>99274</v>
      </c>
      <c r="B6632" s="141" t="s">
        <v>7236</v>
      </c>
      <c r="C6632" s="141" t="s">
        <v>448</v>
      </c>
      <c r="D6632" s="141" t="s">
        <v>5686</v>
      </c>
      <c r="E6632" s="140">
        <v>5172.26</v>
      </c>
      <c r="F6632" s="142" t="s">
        <v>5502</v>
      </c>
      <c r="G6632" s="138"/>
    </row>
    <row r="6633" ht="15.75" customHeight="1" spans="1:7">
      <c r="A6633" s="140">
        <v>99275</v>
      </c>
      <c r="B6633" s="141" t="s">
        <v>7237</v>
      </c>
      <c r="C6633" s="141" t="s">
        <v>448</v>
      </c>
      <c r="D6633" s="141" t="s">
        <v>5686</v>
      </c>
      <c r="E6633" s="140">
        <v>846.52</v>
      </c>
      <c r="F6633" s="142" t="s">
        <v>5502</v>
      </c>
      <c r="G6633" s="138"/>
    </row>
    <row r="6634" ht="15.75" customHeight="1" spans="1:7">
      <c r="A6634" s="140">
        <v>99276</v>
      </c>
      <c r="B6634" s="141" t="s">
        <v>7238</v>
      </c>
      <c r="C6634" s="141" t="s">
        <v>178</v>
      </c>
      <c r="D6634" s="141" t="s">
        <v>5501</v>
      </c>
      <c r="E6634" s="140">
        <v>2403.05</v>
      </c>
      <c r="F6634" s="142" t="s">
        <v>5502</v>
      </c>
      <c r="G6634" s="138"/>
    </row>
    <row r="6635" ht="15.75" customHeight="1" spans="1:7">
      <c r="A6635" s="140">
        <v>99277</v>
      </c>
      <c r="B6635" s="141" t="s">
        <v>7239</v>
      </c>
      <c r="C6635" s="141" t="s">
        <v>178</v>
      </c>
      <c r="D6635" s="141" t="s">
        <v>5501</v>
      </c>
      <c r="E6635" s="140">
        <v>2166.31</v>
      </c>
      <c r="F6635" s="142" t="s">
        <v>5502</v>
      </c>
      <c r="G6635" s="138"/>
    </row>
    <row r="6636" ht="15.75" customHeight="1" spans="1:7">
      <c r="A6636" s="140">
        <v>99278</v>
      </c>
      <c r="B6636" s="141" t="s">
        <v>7240</v>
      </c>
      <c r="C6636" s="141" t="s">
        <v>178</v>
      </c>
      <c r="D6636" s="141" t="s">
        <v>5501</v>
      </c>
      <c r="E6636" s="140">
        <v>324.12</v>
      </c>
      <c r="F6636" s="142" t="s">
        <v>5502</v>
      </c>
      <c r="G6636" s="138"/>
    </row>
    <row r="6637" ht="15.75" customHeight="1" spans="1:7">
      <c r="A6637" s="140">
        <v>99279</v>
      </c>
      <c r="B6637" s="141" t="s">
        <v>7241</v>
      </c>
      <c r="C6637" s="141" t="s">
        <v>448</v>
      </c>
      <c r="D6637" s="141" t="s">
        <v>5686</v>
      </c>
      <c r="E6637" s="140">
        <v>5840.14</v>
      </c>
      <c r="F6637" s="142" t="s">
        <v>5502</v>
      </c>
      <c r="G6637" s="138"/>
    </row>
    <row r="6638" ht="15.75" customHeight="1" spans="1:7">
      <c r="A6638" s="140">
        <v>99280</v>
      </c>
      <c r="B6638" s="141" t="s">
        <v>7242</v>
      </c>
      <c r="C6638" s="141" t="s">
        <v>448</v>
      </c>
      <c r="D6638" s="141" t="s">
        <v>5686</v>
      </c>
      <c r="E6638" s="140">
        <v>1869.59</v>
      </c>
      <c r="F6638" s="142" t="s">
        <v>5502</v>
      </c>
      <c r="G6638" s="138"/>
    </row>
    <row r="6639" ht="15.75" customHeight="1" spans="1:7">
      <c r="A6639" s="140">
        <v>99281</v>
      </c>
      <c r="B6639" s="141" t="s">
        <v>7243</v>
      </c>
      <c r="C6639" s="141" t="s">
        <v>178</v>
      </c>
      <c r="D6639" s="141" t="s">
        <v>5501</v>
      </c>
      <c r="E6639" s="140">
        <v>2403.05</v>
      </c>
      <c r="F6639" s="142" t="s">
        <v>5502</v>
      </c>
      <c r="G6639" s="138"/>
    </row>
    <row r="6640" ht="15.75" customHeight="1" spans="1:7">
      <c r="A6640" s="140">
        <v>99282</v>
      </c>
      <c r="B6640" s="141" t="s">
        <v>452</v>
      </c>
      <c r="C6640" s="141" t="s">
        <v>178</v>
      </c>
      <c r="D6640" s="141" t="s">
        <v>5501</v>
      </c>
      <c r="E6640" s="140">
        <v>2663.94</v>
      </c>
      <c r="F6640" s="142" t="s">
        <v>5502</v>
      </c>
      <c r="G6640" s="138"/>
    </row>
    <row r="6641" ht="15.75" customHeight="1" spans="1:7">
      <c r="A6641" s="140">
        <v>99283</v>
      </c>
      <c r="B6641" s="141" t="s">
        <v>7244</v>
      </c>
      <c r="C6641" s="141" t="s">
        <v>178</v>
      </c>
      <c r="D6641" s="141" t="s">
        <v>5501</v>
      </c>
      <c r="E6641" s="140">
        <v>1008.48</v>
      </c>
      <c r="F6641" s="142" t="s">
        <v>5502</v>
      </c>
      <c r="G6641" s="138"/>
    </row>
    <row r="6642" ht="15.75" customHeight="1" spans="1:7">
      <c r="A6642" s="140">
        <v>99284</v>
      </c>
      <c r="B6642" s="141" t="s">
        <v>7245</v>
      </c>
      <c r="C6642" s="141" t="s">
        <v>448</v>
      </c>
      <c r="D6642" s="141" t="s">
        <v>5686</v>
      </c>
      <c r="E6642" s="140">
        <v>7296.61</v>
      </c>
      <c r="F6642" s="142" t="s">
        <v>5502</v>
      </c>
      <c r="G6642" s="138"/>
    </row>
    <row r="6643" ht="15.75" customHeight="1" spans="1:7">
      <c r="A6643" s="140">
        <v>99285</v>
      </c>
      <c r="B6643" s="141" t="s">
        <v>7246</v>
      </c>
      <c r="C6643" s="141" t="s">
        <v>448</v>
      </c>
      <c r="D6643" s="141" t="s">
        <v>5686</v>
      </c>
      <c r="E6643" s="140">
        <v>1173.59</v>
      </c>
      <c r="F6643" s="142" t="s">
        <v>5502</v>
      </c>
      <c r="G6643" s="138"/>
    </row>
    <row r="6644" ht="15.75" customHeight="1" spans="1:7">
      <c r="A6644" s="140">
        <v>99286</v>
      </c>
      <c r="B6644" s="141" t="s">
        <v>7247</v>
      </c>
      <c r="C6644" s="141" t="s">
        <v>448</v>
      </c>
      <c r="D6644" s="141" t="s">
        <v>5686</v>
      </c>
      <c r="E6644" s="140">
        <v>6508.16</v>
      </c>
      <c r="F6644" s="142" t="s">
        <v>5502</v>
      </c>
      <c r="G6644" s="138"/>
    </row>
    <row r="6645" ht="15.75" customHeight="1" spans="1:7">
      <c r="A6645" s="140">
        <v>99287</v>
      </c>
      <c r="B6645" s="141" t="s">
        <v>7248</v>
      </c>
      <c r="C6645" s="141" t="s">
        <v>448</v>
      </c>
      <c r="D6645" s="141" t="s">
        <v>5686</v>
      </c>
      <c r="E6645" s="140">
        <v>9244.51</v>
      </c>
      <c r="F6645" s="142" t="s">
        <v>5502</v>
      </c>
      <c r="G6645" s="138"/>
    </row>
    <row r="6646" ht="15.75" customHeight="1" spans="1:7">
      <c r="A6646" s="140">
        <v>99288</v>
      </c>
      <c r="B6646" s="141" t="s">
        <v>7249</v>
      </c>
      <c r="C6646" s="141" t="s">
        <v>178</v>
      </c>
      <c r="D6646" s="141" t="s">
        <v>5501</v>
      </c>
      <c r="E6646" s="140">
        <v>425.66</v>
      </c>
      <c r="F6646" s="142" t="s">
        <v>5502</v>
      </c>
      <c r="G6646" s="138"/>
    </row>
    <row r="6647" ht="15.75" customHeight="1" spans="1:7">
      <c r="A6647" s="140">
        <v>99289</v>
      </c>
      <c r="B6647" s="141" t="s">
        <v>7250</v>
      </c>
      <c r="C6647" s="141" t="s">
        <v>178</v>
      </c>
      <c r="D6647" s="141" t="s">
        <v>5501</v>
      </c>
      <c r="E6647" s="140">
        <v>2639.74</v>
      </c>
      <c r="F6647" s="142" t="s">
        <v>5502</v>
      </c>
      <c r="G6647" s="138"/>
    </row>
    <row r="6648" ht="15.75" customHeight="1" spans="1:7">
      <c r="A6648" s="140">
        <v>99290</v>
      </c>
      <c r="B6648" s="141" t="s">
        <v>7251</v>
      </c>
      <c r="C6648" s="141" t="s">
        <v>448</v>
      </c>
      <c r="D6648" s="141" t="s">
        <v>5686</v>
      </c>
      <c r="E6648" s="140">
        <v>3908.88</v>
      </c>
      <c r="F6648" s="142" t="s">
        <v>5502</v>
      </c>
      <c r="G6648" s="138"/>
    </row>
    <row r="6649" ht="15.75" customHeight="1" spans="1:7">
      <c r="A6649" s="140">
        <v>99291</v>
      </c>
      <c r="B6649" s="141" t="s">
        <v>7252</v>
      </c>
      <c r="C6649" s="141" t="s">
        <v>178</v>
      </c>
      <c r="D6649" s="141" t="s">
        <v>5501</v>
      </c>
      <c r="E6649" s="140">
        <v>2639.74</v>
      </c>
      <c r="F6649" s="142" t="s">
        <v>5502</v>
      </c>
      <c r="G6649" s="138"/>
    </row>
    <row r="6650" ht="15.75" customHeight="1" spans="1:7">
      <c r="A6650" s="140">
        <v>99292</v>
      </c>
      <c r="B6650" s="141" t="s">
        <v>7253</v>
      </c>
      <c r="C6650" s="141" t="s">
        <v>448</v>
      </c>
      <c r="D6650" s="141" t="s">
        <v>5686</v>
      </c>
      <c r="E6650" s="140">
        <v>2311.85</v>
      </c>
      <c r="F6650" s="142" t="s">
        <v>5502</v>
      </c>
      <c r="G6650" s="138"/>
    </row>
    <row r="6651" ht="15.75" customHeight="1" spans="1:7">
      <c r="A6651" s="140">
        <v>99293</v>
      </c>
      <c r="B6651" s="141" t="s">
        <v>7254</v>
      </c>
      <c r="C6651" s="141" t="s">
        <v>178</v>
      </c>
      <c r="D6651" s="141" t="s">
        <v>5501</v>
      </c>
      <c r="E6651" s="140">
        <v>1216</v>
      </c>
      <c r="F6651" s="142" t="s">
        <v>5502</v>
      </c>
      <c r="G6651" s="138"/>
    </row>
    <row r="6652" ht="15.75" customHeight="1" spans="1:7">
      <c r="A6652" s="140">
        <v>99294</v>
      </c>
      <c r="B6652" s="141" t="s">
        <v>7255</v>
      </c>
      <c r="C6652" s="141" t="s">
        <v>448</v>
      </c>
      <c r="D6652" s="141" t="s">
        <v>5686</v>
      </c>
      <c r="E6652" s="140">
        <v>8137.12</v>
      </c>
      <c r="F6652" s="142" t="s">
        <v>5502</v>
      </c>
      <c r="G6652" s="138"/>
    </row>
    <row r="6653" ht="15.75" customHeight="1" spans="1:7">
      <c r="A6653" s="140">
        <v>99296</v>
      </c>
      <c r="B6653" s="141" t="s">
        <v>7256</v>
      </c>
      <c r="C6653" s="141" t="s">
        <v>178</v>
      </c>
      <c r="D6653" s="141" t="s">
        <v>5501</v>
      </c>
      <c r="E6653" s="140">
        <v>2900.63</v>
      </c>
      <c r="F6653" s="142" t="s">
        <v>5502</v>
      </c>
      <c r="G6653" s="138"/>
    </row>
    <row r="6654" ht="15.75" customHeight="1" spans="1:7">
      <c r="A6654" s="140">
        <v>99297</v>
      </c>
      <c r="B6654" s="141" t="s">
        <v>7257</v>
      </c>
      <c r="C6654" s="141" t="s">
        <v>178</v>
      </c>
      <c r="D6654" s="141" t="s">
        <v>5501</v>
      </c>
      <c r="E6654" s="140">
        <v>2896.45</v>
      </c>
      <c r="F6654" s="142" t="s">
        <v>5502</v>
      </c>
      <c r="G6654" s="138"/>
    </row>
    <row r="6655" ht="15.75" customHeight="1" spans="1:7">
      <c r="A6655" s="140">
        <v>99298</v>
      </c>
      <c r="B6655" s="141" t="s">
        <v>7258</v>
      </c>
      <c r="C6655" s="141" t="s">
        <v>448</v>
      </c>
      <c r="D6655" s="141" t="s">
        <v>5686</v>
      </c>
      <c r="E6655" s="140">
        <v>10460.82</v>
      </c>
      <c r="F6655" s="142" t="s">
        <v>5502</v>
      </c>
      <c r="G6655" s="138"/>
    </row>
    <row r="6656" ht="15.75" customHeight="1" spans="1:7">
      <c r="A6656" s="140">
        <v>99299</v>
      </c>
      <c r="B6656" s="141" t="s">
        <v>7259</v>
      </c>
      <c r="C6656" s="141" t="s">
        <v>178</v>
      </c>
      <c r="D6656" s="141" t="s">
        <v>5501</v>
      </c>
      <c r="E6656" s="140">
        <v>3137.28</v>
      </c>
      <c r="F6656" s="142" t="s">
        <v>5502</v>
      </c>
      <c r="G6656" s="138"/>
    </row>
    <row r="6657" ht="15.75" customHeight="1" spans="1:7">
      <c r="A6657" s="140">
        <v>99300</v>
      </c>
      <c r="B6657" s="141" t="s">
        <v>7260</v>
      </c>
      <c r="C6657" s="141" t="s">
        <v>448</v>
      </c>
      <c r="D6657" s="141" t="s">
        <v>5686</v>
      </c>
      <c r="E6657" s="140">
        <v>11677.16</v>
      </c>
      <c r="F6657" s="142" t="s">
        <v>5502</v>
      </c>
      <c r="G6657" s="138"/>
    </row>
    <row r="6658" ht="15.75" customHeight="1" spans="1:7">
      <c r="A6658" s="140">
        <v>99301</v>
      </c>
      <c r="B6658" s="141" t="s">
        <v>7261</v>
      </c>
      <c r="C6658" s="141" t="s">
        <v>448</v>
      </c>
      <c r="D6658" s="141" t="s">
        <v>5686</v>
      </c>
      <c r="E6658" s="140">
        <v>5778.06</v>
      </c>
      <c r="F6658" s="142" t="s">
        <v>5502</v>
      </c>
      <c r="G6658" s="138"/>
    </row>
    <row r="6659" ht="15.75" customHeight="1" spans="1:7">
      <c r="A6659" s="140">
        <v>99302</v>
      </c>
      <c r="B6659" s="141" t="s">
        <v>7262</v>
      </c>
      <c r="C6659" s="141" t="s">
        <v>178</v>
      </c>
      <c r="D6659" s="141" t="s">
        <v>5501</v>
      </c>
      <c r="E6659" s="140">
        <v>3378.15</v>
      </c>
      <c r="F6659" s="142" t="s">
        <v>5502</v>
      </c>
      <c r="G6659" s="138"/>
    </row>
    <row r="6660" ht="15.75" customHeight="1" spans="1:7">
      <c r="A6660" s="140">
        <v>99303</v>
      </c>
      <c r="B6660" s="141" t="s">
        <v>7263</v>
      </c>
      <c r="C6660" s="141" t="s">
        <v>448</v>
      </c>
      <c r="D6660" s="141" t="s">
        <v>5686</v>
      </c>
      <c r="E6660" s="140">
        <v>10684.87</v>
      </c>
      <c r="F6660" s="142" t="s">
        <v>5502</v>
      </c>
      <c r="G6660" s="138"/>
    </row>
    <row r="6661" ht="15.75" customHeight="1" spans="1:7">
      <c r="A6661" s="140">
        <v>99304</v>
      </c>
      <c r="B6661" s="141" t="s">
        <v>7264</v>
      </c>
      <c r="C6661" s="141" t="s">
        <v>178</v>
      </c>
      <c r="D6661" s="141" t="s">
        <v>5501</v>
      </c>
      <c r="E6661" s="140">
        <v>3141.45</v>
      </c>
      <c r="F6661" s="142" t="s">
        <v>5502</v>
      </c>
      <c r="G6661" s="138"/>
    </row>
    <row r="6662" ht="15.75" customHeight="1" spans="1:7">
      <c r="A6662" s="140">
        <v>99305</v>
      </c>
      <c r="B6662" s="141" t="s">
        <v>7265</v>
      </c>
      <c r="C6662" s="141" t="s">
        <v>448</v>
      </c>
      <c r="D6662" s="141" t="s">
        <v>5686</v>
      </c>
      <c r="E6662" s="140">
        <v>12084.26</v>
      </c>
      <c r="F6662" s="142" t="s">
        <v>5502</v>
      </c>
      <c r="G6662" s="138"/>
    </row>
    <row r="6663" ht="15.75" customHeight="1" spans="1:7">
      <c r="A6663" s="140">
        <v>99306</v>
      </c>
      <c r="B6663" s="141" t="s">
        <v>7266</v>
      </c>
      <c r="C6663" s="141" t="s">
        <v>178</v>
      </c>
      <c r="D6663" s="141" t="s">
        <v>5501</v>
      </c>
      <c r="E6663" s="140">
        <v>3378.15</v>
      </c>
      <c r="F6663" s="142" t="s">
        <v>5502</v>
      </c>
      <c r="G6663" s="138"/>
    </row>
    <row r="6664" ht="15.75" customHeight="1" spans="1:7">
      <c r="A6664" s="140">
        <v>99307</v>
      </c>
      <c r="B6664" s="141" t="s">
        <v>7267</v>
      </c>
      <c r="C6664" s="141" t="s">
        <v>178</v>
      </c>
      <c r="D6664" s="141" t="s">
        <v>5501</v>
      </c>
      <c r="E6664" s="140">
        <v>2186.33</v>
      </c>
      <c r="F6664" s="142" t="s">
        <v>5502</v>
      </c>
      <c r="G6664" s="138"/>
    </row>
    <row r="6665" ht="15.75" customHeight="1" spans="1:7">
      <c r="A6665" s="140">
        <v>99308</v>
      </c>
      <c r="B6665" s="141" t="s">
        <v>7268</v>
      </c>
      <c r="C6665" s="141" t="s">
        <v>448</v>
      </c>
      <c r="D6665" s="141" t="s">
        <v>5686</v>
      </c>
      <c r="E6665" s="140">
        <v>13483.66</v>
      </c>
      <c r="F6665" s="142" t="s">
        <v>5502</v>
      </c>
      <c r="G6665" s="138"/>
    </row>
    <row r="6666" ht="15.75" customHeight="1" spans="1:7">
      <c r="A6666" s="140">
        <v>99309</v>
      </c>
      <c r="B6666" s="141" t="s">
        <v>7269</v>
      </c>
      <c r="C6666" s="141" t="s">
        <v>178</v>
      </c>
      <c r="D6666" s="141" t="s">
        <v>5501</v>
      </c>
      <c r="E6666" s="140">
        <v>3619.06</v>
      </c>
      <c r="F6666" s="142" t="s">
        <v>5502</v>
      </c>
      <c r="G6666" s="138"/>
    </row>
    <row r="6667" ht="15.75" customHeight="1" spans="1:7">
      <c r="A6667" s="140">
        <v>99310</v>
      </c>
      <c r="B6667" s="141" t="s">
        <v>7270</v>
      </c>
      <c r="C6667" s="141" t="s">
        <v>448</v>
      </c>
      <c r="D6667" s="141" t="s">
        <v>5686</v>
      </c>
      <c r="E6667" s="140">
        <v>13707.74</v>
      </c>
      <c r="F6667" s="142" t="s">
        <v>5502</v>
      </c>
      <c r="G6667" s="138"/>
    </row>
    <row r="6668" ht="15.75" customHeight="1" spans="1:7">
      <c r="A6668" s="140">
        <v>99311</v>
      </c>
      <c r="B6668" s="141" t="s">
        <v>7271</v>
      </c>
      <c r="C6668" s="141" t="s">
        <v>178</v>
      </c>
      <c r="D6668" s="141" t="s">
        <v>5501</v>
      </c>
      <c r="E6668" s="140">
        <v>3619.06</v>
      </c>
      <c r="F6668" s="142" t="s">
        <v>5502</v>
      </c>
      <c r="G6668" s="138"/>
    </row>
    <row r="6669" ht="15.75" customHeight="1" spans="1:7">
      <c r="A6669" s="140">
        <v>99312</v>
      </c>
      <c r="B6669" s="141" t="s">
        <v>7272</v>
      </c>
      <c r="C6669" s="141" t="s">
        <v>448</v>
      </c>
      <c r="D6669" s="141" t="s">
        <v>5686</v>
      </c>
      <c r="E6669" s="140">
        <v>6779.22</v>
      </c>
      <c r="F6669" s="142" t="s">
        <v>5502</v>
      </c>
      <c r="G6669" s="138"/>
    </row>
    <row r="6670" ht="15.75" customHeight="1" spans="1:7">
      <c r="A6670" s="140">
        <v>99313</v>
      </c>
      <c r="B6670" s="141" t="s">
        <v>7273</v>
      </c>
      <c r="C6670" s="141" t="s">
        <v>448</v>
      </c>
      <c r="D6670" s="141" t="s">
        <v>5686</v>
      </c>
      <c r="E6670" s="140">
        <v>15290.06</v>
      </c>
      <c r="F6670" s="142" t="s">
        <v>5502</v>
      </c>
      <c r="G6670" s="138"/>
    </row>
    <row r="6671" ht="15.75" customHeight="1" spans="1:7">
      <c r="A6671" s="140">
        <v>99314</v>
      </c>
      <c r="B6671" s="141" t="s">
        <v>7274</v>
      </c>
      <c r="C6671" s="141" t="s">
        <v>178</v>
      </c>
      <c r="D6671" s="141" t="s">
        <v>5501</v>
      </c>
      <c r="E6671" s="140">
        <v>3859.94</v>
      </c>
      <c r="F6671" s="142" t="s">
        <v>5502</v>
      </c>
      <c r="G6671" s="138"/>
    </row>
    <row r="6672" ht="15.75" customHeight="1" spans="1:7">
      <c r="A6672" s="140">
        <v>99315</v>
      </c>
      <c r="B6672" s="141" t="s">
        <v>7275</v>
      </c>
      <c r="C6672" s="141" t="s">
        <v>448</v>
      </c>
      <c r="D6672" s="141" t="s">
        <v>5686</v>
      </c>
      <c r="E6672" s="140">
        <v>17096.54</v>
      </c>
      <c r="F6672" s="142" t="s">
        <v>5502</v>
      </c>
      <c r="G6672" s="138"/>
    </row>
    <row r="6673" ht="15.75" customHeight="1" spans="1:7">
      <c r="A6673" s="140">
        <v>99317</v>
      </c>
      <c r="B6673" s="141" t="s">
        <v>7276</v>
      </c>
      <c r="C6673" s="141" t="s">
        <v>178</v>
      </c>
      <c r="D6673" s="141" t="s">
        <v>5501</v>
      </c>
      <c r="E6673" s="140">
        <v>2423.02</v>
      </c>
      <c r="F6673" s="142" t="s">
        <v>5502</v>
      </c>
      <c r="G6673" s="138"/>
    </row>
    <row r="6674" ht="15.75" customHeight="1" spans="1:7">
      <c r="A6674" s="140">
        <v>99318</v>
      </c>
      <c r="B6674" s="141" t="s">
        <v>7277</v>
      </c>
      <c r="C6674" s="141" t="s">
        <v>178</v>
      </c>
      <c r="D6674" s="141" t="s">
        <v>5501</v>
      </c>
      <c r="E6674" s="140">
        <v>234.53</v>
      </c>
      <c r="F6674" s="142" t="s">
        <v>5502</v>
      </c>
      <c r="G6674" s="138"/>
    </row>
    <row r="6675" ht="15.75" customHeight="1" spans="1:7">
      <c r="A6675" s="140">
        <v>99319</v>
      </c>
      <c r="B6675" s="141" t="s">
        <v>7278</v>
      </c>
      <c r="C6675" s="141" t="s">
        <v>178</v>
      </c>
      <c r="D6675" s="141" t="s">
        <v>5501</v>
      </c>
      <c r="E6675" s="140">
        <v>812.12</v>
      </c>
      <c r="F6675" s="142" t="s">
        <v>5502</v>
      </c>
      <c r="G6675" s="138"/>
    </row>
    <row r="6676" ht="15.75" customHeight="1" spans="1:7">
      <c r="A6676" s="140">
        <v>99320</v>
      </c>
      <c r="B6676" s="141" t="s">
        <v>7279</v>
      </c>
      <c r="C6676" s="141" t="s">
        <v>448</v>
      </c>
      <c r="D6676" s="141" t="s">
        <v>5686</v>
      </c>
      <c r="E6676" s="140">
        <v>7836.93</v>
      </c>
      <c r="F6676" s="142" t="s">
        <v>5502</v>
      </c>
      <c r="G6676" s="138"/>
    </row>
    <row r="6677" ht="15.75" customHeight="1" spans="1:7">
      <c r="A6677" s="140">
        <v>99321</v>
      </c>
      <c r="B6677" s="141" t="s">
        <v>7280</v>
      </c>
      <c r="C6677" s="141" t="s">
        <v>178</v>
      </c>
      <c r="D6677" s="141" t="s">
        <v>5501</v>
      </c>
      <c r="E6677" s="140">
        <v>2659.77</v>
      </c>
      <c r="F6677" s="142" t="s">
        <v>5502</v>
      </c>
      <c r="G6677" s="138"/>
    </row>
    <row r="6678" ht="15.75" customHeight="1" spans="1:7">
      <c r="A6678" s="140">
        <v>99322</v>
      </c>
      <c r="B6678" s="141" t="s">
        <v>7281</v>
      </c>
      <c r="C6678" s="141" t="s">
        <v>448</v>
      </c>
      <c r="D6678" s="141" t="s">
        <v>5686</v>
      </c>
      <c r="E6678" s="140">
        <v>8845.29</v>
      </c>
      <c r="F6678" s="142" t="s">
        <v>5502</v>
      </c>
      <c r="G6678" s="138"/>
    </row>
    <row r="6679" ht="15.75" customHeight="1" spans="1:7">
      <c r="A6679" s="140">
        <v>99323</v>
      </c>
      <c r="B6679" s="141" t="s">
        <v>7282</v>
      </c>
      <c r="C6679" s="141" t="s">
        <v>178</v>
      </c>
      <c r="D6679" s="141" t="s">
        <v>5501</v>
      </c>
      <c r="E6679" s="140">
        <v>2896.45</v>
      </c>
      <c r="F6679" s="142" t="s">
        <v>5502</v>
      </c>
      <c r="G6679" s="138"/>
    </row>
    <row r="6680" ht="15.75" customHeight="1" spans="1:7">
      <c r="A6680" s="140">
        <v>99324</v>
      </c>
      <c r="B6680" s="141" t="s">
        <v>7283</v>
      </c>
      <c r="C6680" s="141" t="s">
        <v>448</v>
      </c>
      <c r="D6680" s="141" t="s">
        <v>5686</v>
      </c>
      <c r="E6680" s="140">
        <v>9853.64</v>
      </c>
      <c r="F6680" s="142" t="s">
        <v>5502</v>
      </c>
      <c r="G6680" s="138"/>
    </row>
    <row r="6681" ht="15.75" customHeight="1" spans="1:7">
      <c r="A6681" s="140">
        <v>99325</v>
      </c>
      <c r="B6681" s="141" t="s">
        <v>7284</v>
      </c>
      <c r="C6681" s="141" t="s">
        <v>178</v>
      </c>
      <c r="D6681" s="141" t="s">
        <v>5501</v>
      </c>
      <c r="E6681" s="140">
        <v>3137.28</v>
      </c>
      <c r="F6681" s="142" t="s">
        <v>5502</v>
      </c>
      <c r="G6681" s="138"/>
    </row>
    <row r="6682" ht="15.75" customHeight="1" spans="1:7">
      <c r="A6682" s="140">
        <v>99326</v>
      </c>
      <c r="B6682" s="141" t="s">
        <v>447</v>
      </c>
      <c r="C6682" s="141" t="s">
        <v>448</v>
      </c>
      <c r="D6682" s="141" t="s">
        <v>5686</v>
      </c>
      <c r="E6682" s="140">
        <v>8028.21</v>
      </c>
      <c r="F6682" s="142" t="s">
        <v>5502</v>
      </c>
      <c r="G6682" s="138"/>
    </row>
    <row r="6683" ht="15.75" customHeight="1" spans="1:7">
      <c r="A6683" s="140">
        <v>99327</v>
      </c>
      <c r="B6683" s="141" t="s">
        <v>7285</v>
      </c>
      <c r="C6683" s="141" t="s">
        <v>178</v>
      </c>
      <c r="D6683" s="141" t="s">
        <v>5501</v>
      </c>
      <c r="E6683" s="140">
        <v>4060</v>
      </c>
      <c r="F6683" s="142" t="s">
        <v>5502</v>
      </c>
      <c r="G6683" s="138"/>
    </row>
    <row r="6684" ht="15.75" customHeight="1" spans="1:7">
      <c r="A6684" s="140">
        <v>101800</v>
      </c>
      <c r="B6684" s="141" t="s">
        <v>7286</v>
      </c>
      <c r="C6684" s="141" t="s">
        <v>448</v>
      </c>
      <c r="D6684" s="141" t="s">
        <v>5686</v>
      </c>
      <c r="E6684" s="140">
        <v>1385.56</v>
      </c>
      <c r="F6684" s="142" t="s">
        <v>5502</v>
      </c>
      <c r="G6684" s="138"/>
    </row>
    <row r="6685" ht="15.75" customHeight="1" spans="1:7">
      <c r="A6685" s="140">
        <v>101801</v>
      </c>
      <c r="B6685" s="141" t="s">
        <v>7287</v>
      </c>
      <c r="C6685" s="141" t="s">
        <v>448</v>
      </c>
      <c r="D6685" s="141" t="s">
        <v>5686</v>
      </c>
      <c r="E6685" s="140">
        <v>1062.96</v>
      </c>
      <c r="F6685" s="142" t="s">
        <v>5502</v>
      </c>
      <c r="G6685" s="138"/>
    </row>
    <row r="6686" ht="15.75" customHeight="1" spans="1:7">
      <c r="A6686" s="140">
        <v>101806</v>
      </c>
      <c r="B6686" s="141" t="s">
        <v>7288</v>
      </c>
      <c r="C6686" s="141" t="s">
        <v>448</v>
      </c>
      <c r="D6686" s="141" t="s">
        <v>5686</v>
      </c>
      <c r="E6686" s="140">
        <v>499.2</v>
      </c>
      <c r="F6686" s="142" t="s">
        <v>5502</v>
      </c>
      <c r="G6686" s="138"/>
    </row>
    <row r="6687" ht="15.75" customHeight="1" spans="1:7">
      <c r="A6687" s="140">
        <v>101807</v>
      </c>
      <c r="B6687" s="141" t="s">
        <v>7289</v>
      </c>
      <c r="C6687" s="141" t="s">
        <v>448</v>
      </c>
      <c r="D6687" s="141" t="s">
        <v>5686</v>
      </c>
      <c r="E6687" s="140">
        <v>474.92</v>
      </c>
      <c r="F6687" s="142" t="s">
        <v>5502</v>
      </c>
      <c r="G6687" s="138"/>
    </row>
    <row r="6688" ht="15.75" customHeight="1" spans="1:7">
      <c r="A6688" s="140">
        <v>101808</v>
      </c>
      <c r="B6688" s="141" t="s">
        <v>7290</v>
      </c>
      <c r="C6688" s="141" t="s">
        <v>448</v>
      </c>
      <c r="D6688" s="141" t="s">
        <v>5686</v>
      </c>
      <c r="E6688" s="140">
        <v>445.55</v>
      </c>
      <c r="F6688" s="142" t="s">
        <v>5502</v>
      </c>
      <c r="G6688" s="138"/>
    </row>
    <row r="6689" ht="15.75" customHeight="1" spans="1:7">
      <c r="A6689" s="140">
        <v>101809</v>
      </c>
      <c r="B6689" s="141" t="s">
        <v>7291</v>
      </c>
      <c r="C6689" s="141" t="s">
        <v>448</v>
      </c>
      <c r="D6689" s="141" t="s">
        <v>5686</v>
      </c>
      <c r="E6689" s="140">
        <v>2824.04</v>
      </c>
      <c r="F6689" s="142" t="s">
        <v>5502</v>
      </c>
      <c r="G6689" s="138"/>
    </row>
    <row r="6690" ht="15.75" customHeight="1" spans="1:7">
      <c r="A6690" s="140">
        <v>102139</v>
      </c>
      <c r="B6690" s="141" t="s">
        <v>7292</v>
      </c>
      <c r="C6690" s="141" t="s">
        <v>448</v>
      </c>
      <c r="D6690" s="141" t="s">
        <v>5686</v>
      </c>
      <c r="E6690" s="140">
        <v>1516.78</v>
      </c>
      <c r="F6690" s="142" t="s">
        <v>5502</v>
      </c>
      <c r="G6690" s="138"/>
    </row>
    <row r="6691" ht="15.75" customHeight="1" spans="1:7">
      <c r="A6691" s="140">
        <v>102141</v>
      </c>
      <c r="B6691" s="141" t="s">
        <v>7293</v>
      </c>
      <c r="C6691" s="141" t="s">
        <v>448</v>
      </c>
      <c r="D6691" s="141" t="s">
        <v>5686</v>
      </c>
      <c r="E6691" s="140">
        <v>2333.02</v>
      </c>
      <c r="F6691" s="142" t="s">
        <v>5502</v>
      </c>
      <c r="G6691" s="138"/>
    </row>
    <row r="6692" ht="15.75" customHeight="1" spans="1:7">
      <c r="A6692" s="140">
        <v>102142</v>
      </c>
      <c r="B6692" s="141" t="s">
        <v>7294</v>
      </c>
      <c r="C6692" s="141" t="s">
        <v>448</v>
      </c>
      <c r="D6692" s="141" t="s">
        <v>5686</v>
      </c>
      <c r="E6692" s="140">
        <v>2289.44</v>
      </c>
      <c r="F6692" s="142" t="s">
        <v>5502</v>
      </c>
      <c r="G6692" s="138"/>
    </row>
    <row r="6693" ht="15.75" customHeight="1" spans="1:7">
      <c r="A6693" s="140">
        <v>102457</v>
      </c>
      <c r="B6693" s="141" t="s">
        <v>7295</v>
      </c>
      <c r="C6693" s="141" t="s">
        <v>448</v>
      </c>
      <c r="D6693" s="141" t="s">
        <v>5686</v>
      </c>
      <c r="E6693" s="140">
        <v>1458.43</v>
      </c>
      <c r="F6693" s="142" t="s">
        <v>5502</v>
      </c>
      <c r="G6693" s="138"/>
    </row>
    <row r="6694" ht="15.75" customHeight="1" spans="1:7">
      <c r="A6694" s="140">
        <v>94263</v>
      </c>
      <c r="B6694" s="141" t="s">
        <v>7296</v>
      </c>
      <c r="C6694" s="141" t="s">
        <v>178</v>
      </c>
      <c r="D6694" s="141" t="s">
        <v>5686</v>
      </c>
      <c r="E6694" s="140">
        <v>31.77</v>
      </c>
      <c r="F6694" s="142" t="s">
        <v>5502</v>
      </c>
      <c r="G6694" s="138"/>
    </row>
    <row r="6695" ht="15.75" customHeight="1" spans="1:7">
      <c r="A6695" s="140">
        <v>94264</v>
      </c>
      <c r="B6695" s="141" t="s">
        <v>7297</v>
      </c>
      <c r="C6695" s="141" t="s">
        <v>178</v>
      </c>
      <c r="D6695" s="141" t="s">
        <v>5686</v>
      </c>
      <c r="E6695" s="140">
        <v>36.03</v>
      </c>
      <c r="F6695" s="142" t="s">
        <v>5502</v>
      </c>
      <c r="G6695" s="138"/>
    </row>
    <row r="6696" ht="15.75" customHeight="1" spans="1:7">
      <c r="A6696" s="140">
        <v>94265</v>
      </c>
      <c r="B6696" s="141" t="s">
        <v>7298</v>
      </c>
      <c r="C6696" s="141" t="s">
        <v>178</v>
      </c>
      <c r="D6696" s="141" t="s">
        <v>5686</v>
      </c>
      <c r="E6696" s="140">
        <v>43.14</v>
      </c>
      <c r="F6696" s="142" t="s">
        <v>5502</v>
      </c>
      <c r="G6696" s="138"/>
    </row>
    <row r="6697" ht="15.75" customHeight="1" spans="1:7">
      <c r="A6697" s="140">
        <v>94266</v>
      </c>
      <c r="B6697" s="141" t="s">
        <v>7299</v>
      </c>
      <c r="C6697" s="141" t="s">
        <v>178</v>
      </c>
      <c r="D6697" s="141" t="s">
        <v>5686</v>
      </c>
      <c r="E6697" s="140">
        <v>48.04</v>
      </c>
      <c r="F6697" s="142" t="s">
        <v>5502</v>
      </c>
      <c r="G6697" s="138"/>
    </row>
    <row r="6698" ht="15.75" customHeight="1" spans="1:7">
      <c r="A6698" s="140">
        <v>94267</v>
      </c>
      <c r="B6698" s="141" t="s">
        <v>7300</v>
      </c>
      <c r="C6698" s="141" t="s">
        <v>178</v>
      </c>
      <c r="D6698" s="141" t="s">
        <v>5686</v>
      </c>
      <c r="E6698" s="140">
        <v>52.03</v>
      </c>
      <c r="F6698" s="142" t="s">
        <v>5502</v>
      </c>
      <c r="G6698" s="138"/>
    </row>
    <row r="6699" ht="15.75" customHeight="1" spans="1:7">
      <c r="A6699" s="140">
        <v>94268</v>
      </c>
      <c r="B6699" s="141" t="s">
        <v>7301</v>
      </c>
      <c r="C6699" s="141" t="s">
        <v>178</v>
      </c>
      <c r="D6699" s="141" t="s">
        <v>5686</v>
      </c>
      <c r="E6699" s="140">
        <v>57.42</v>
      </c>
      <c r="F6699" s="142" t="s">
        <v>5502</v>
      </c>
      <c r="G6699" s="138"/>
    </row>
    <row r="6700" ht="15.75" customHeight="1" spans="1:7">
      <c r="A6700" s="140">
        <v>94269</v>
      </c>
      <c r="B6700" s="141" t="s">
        <v>7302</v>
      </c>
      <c r="C6700" s="141" t="s">
        <v>178</v>
      </c>
      <c r="D6700" s="141" t="s">
        <v>5686</v>
      </c>
      <c r="E6700" s="140">
        <v>74.69</v>
      </c>
      <c r="F6700" s="142" t="s">
        <v>5502</v>
      </c>
      <c r="G6700" s="138"/>
    </row>
    <row r="6701" ht="15.75" customHeight="1" spans="1:7">
      <c r="A6701" s="140">
        <v>94270</v>
      </c>
      <c r="B6701" s="141" t="s">
        <v>7303</v>
      </c>
      <c r="C6701" s="141" t="s">
        <v>178</v>
      </c>
      <c r="D6701" s="141" t="s">
        <v>5686</v>
      </c>
      <c r="E6701" s="140">
        <v>82.16</v>
      </c>
      <c r="F6701" s="142" t="s">
        <v>5502</v>
      </c>
      <c r="G6701" s="138"/>
    </row>
    <row r="6702" ht="15.75" customHeight="1" spans="1:7">
      <c r="A6702" s="140">
        <v>94271</v>
      </c>
      <c r="B6702" s="141" t="s">
        <v>7304</v>
      </c>
      <c r="C6702" s="141" t="s">
        <v>178</v>
      </c>
      <c r="D6702" s="141" t="s">
        <v>5686</v>
      </c>
      <c r="E6702" s="140">
        <v>91.15</v>
      </c>
      <c r="F6702" s="142" t="s">
        <v>5502</v>
      </c>
      <c r="G6702" s="138"/>
    </row>
    <row r="6703" ht="15.75" customHeight="1" spans="1:7">
      <c r="A6703" s="140">
        <v>94272</v>
      </c>
      <c r="B6703" s="141" t="s">
        <v>7305</v>
      </c>
      <c r="C6703" s="141" t="s">
        <v>178</v>
      </c>
      <c r="D6703" s="141" t="s">
        <v>5686</v>
      </c>
      <c r="E6703" s="140">
        <v>101.14</v>
      </c>
      <c r="F6703" s="142" t="s">
        <v>5502</v>
      </c>
      <c r="G6703" s="138"/>
    </row>
    <row r="6704" ht="15.75" customHeight="1" spans="1:7">
      <c r="A6704" s="140">
        <v>94273</v>
      </c>
      <c r="B6704" s="141" t="s">
        <v>442</v>
      </c>
      <c r="C6704" s="141" t="s">
        <v>178</v>
      </c>
      <c r="D6704" s="141" t="s">
        <v>5501</v>
      </c>
      <c r="E6704" s="140">
        <v>53.4</v>
      </c>
      <c r="F6704" s="142" t="s">
        <v>5502</v>
      </c>
      <c r="G6704" s="138"/>
    </row>
    <row r="6705" ht="15.75" customHeight="1" spans="1:7">
      <c r="A6705" s="140">
        <v>94274</v>
      </c>
      <c r="B6705" s="141" t="s">
        <v>7306</v>
      </c>
      <c r="C6705" s="141" t="s">
        <v>178</v>
      </c>
      <c r="D6705" s="141" t="s">
        <v>5501</v>
      </c>
      <c r="E6705" s="140">
        <v>55.99</v>
      </c>
      <c r="F6705" s="142" t="s">
        <v>5502</v>
      </c>
      <c r="G6705" s="138"/>
    </row>
    <row r="6706" ht="15.75" customHeight="1" spans="1:7">
      <c r="A6706" s="140">
        <v>94275</v>
      </c>
      <c r="B6706" s="141" t="s">
        <v>7307</v>
      </c>
      <c r="C6706" s="141" t="s">
        <v>178</v>
      </c>
      <c r="D6706" s="141" t="s">
        <v>5501</v>
      </c>
      <c r="E6706" s="140">
        <v>48.47</v>
      </c>
      <c r="F6706" s="142" t="s">
        <v>5502</v>
      </c>
      <c r="G6706" s="138"/>
    </row>
    <row r="6707" ht="15.75" customHeight="1" spans="1:7">
      <c r="A6707" s="140">
        <v>94276</v>
      </c>
      <c r="B6707" s="141" t="s">
        <v>7308</v>
      </c>
      <c r="C6707" s="141" t="s">
        <v>178</v>
      </c>
      <c r="D6707" s="141" t="s">
        <v>5501</v>
      </c>
      <c r="E6707" s="140">
        <v>51.05</v>
      </c>
      <c r="F6707" s="142" t="s">
        <v>5502</v>
      </c>
      <c r="G6707" s="138"/>
    </row>
    <row r="6708" ht="15.75" customHeight="1" spans="1:7">
      <c r="A6708" s="140">
        <v>94277</v>
      </c>
      <c r="B6708" s="141" t="s">
        <v>7309</v>
      </c>
      <c r="C6708" s="141" t="s">
        <v>178</v>
      </c>
      <c r="D6708" s="141" t="s">
        <v>5501</v>
      </c>
      <c r="E6708" s="140">
        <v>42.49</v>
      </c>
      <c r="F6708" s="142" t="s">
        <v>5502</v>
      </c>
      <c r="G6708" s="138"/>
    </row>
    <row r="6709" ht="15.75" customHeight="1" spans="1:7">
      <c r="A6709" s="140">
        <v>94278</v>
      </c>
      <c r="B6709" s="141" t="s">
        <v>7310</v>
      </c>
      <c r="C6709" s="141" t="s">
        <v>178</v>
      </c>
      <c r="D6709" s="141" t="s">
        <v>5501</v>
      </c>
      <c r="E6709" s="140">
        <v>45.06</v>
      </c>
      <c r="F6709" s="142" t="s">
        <v>5502</v>
      </c>
      <c r="G6709" s="138"/>
    </row>
    <row r="6710" ht="15.75" customHeight="1" spans="1:7">
      <c r="A6710" s="140">
        <v>94279</v>
      </c>
      <c r="B6710" s="141" t="s">
        <v>7311</v>
      </c>
      <c r="C6710" s="141" t="s">
        <v>178</v>
      </c>
      <c r="D6710" s="141" t="s">
        <v>5501</v>
      </c>
      <c r="E6710" s="140">
        <v>52.03</v>
      </c>
      <c r="F6710" s="142" t="s">
        <v>5502</v>
      </c>
      <c r="G6710" s="138"/>
    </row>
    <row r="6711" ht="15.75" customHeight="1" spans="1:7">
      <c r="A6711" s="140">
        <v>94280</v>
      </c>
      <c r="B6711" s="141" t="s">
        <v>7312</v>
      </c>
      <c r="C6711" s="141" t="s">
        <v>178</v>
      </c>
      <c r="D6711" s="141" t="s">
        <v>5501</v>
      </c>
      <c r="E6711" s="140">
        <v>54.6</v>
      </c>
      <c r="F6711" s="142" t="s">
        <v>5502</v>
      </c>
      <c r="G6711" s="138"/>
    </row>
    <row r="6712" ht="15.75" customHeight="1" spans="1:7">
      <c r="A6712" s="140">
        <v>94281</v>
      </c>
      <c r="B6712" s="141" t="s">
        <v>445</v>
      </c>
      <c r="C6712" s="141" t="s">
        <v>178</v>
      </c>
      <c r="D6712" s="141" t="s">
        <v>5501</v>
      </c>
      <c r="E6712" s="140">
        <v>40.74</v>
      </c>
      <c r="F6712" s="142" t="s">
        <v>5502</v>
      </c>
      <c r="G6712" s="138"/>
    </row>
    <row r="6713" ht="15.75" customHeight="1" spans="1:7">
      <c r="A6713" s="140">
        <v>94282</v>
      </c>
      <c r="B6713" s="141" t="s">
        <v>7313</v>
      </c>
      <c r="C6713" s="141" t="s">
        <v>178</v>
      </c>
      <c r="D6713" s="141" t="s">
        <v>5501</v>
      </c>
      <c r="E6713" s="140">
        <v>47.55</v>
      </c>
      <c r="F6713" s="142" t="s">
        <v>5502</v>
      </c>
      <c r="G6713" s="138"/>
    </row>
    <row r="6714" ht="15.75" customHeight="1" spans="1:7">
      <c r="A6714" s="140">
        <v>94283</v>
      </c>
      <c r="B6714" s="141" t="s">
        <v>7314</v>
      </c>
      <c r="C6714" s="141" t="s">
        <v>178</v>
      </c>
      <c r="D6714" s="141" t="s">
        <v>5501</v>
      </c>
      <c r="E6714" s="140">
        <v>55.27</v>
      </c>
      <c r="F6714" s="142" t="s">
        <v>5502</v>
      </c>
      <c r="G6714" s="138"/>
    </row>
    <row r="6715" ht="15.75" customHeight="1" spans="1:7">
      <c r="A6715" s="140">
        <v>94284</v>
      </c>
      <c r="B6715" s="141" t="s">
        <v>7315</v>
      </c>
      <c r="C6715" s="141" t="s">
        <v>178</v>
      </c>
      <c r="D6715" s="141" t="s">
        <v>5501</v>
      </c>
      <c r="E6715" s="140">
        <v>62.1</v>
      </c>
      <c r="F6715" s="142" t="s">
        <v>5502</v>
      </c>
      <c r="G6715" s="138"/>
    </row>
    <row r="6716" ht="15.75" customHeight="1" spans="1:7">
      <c r="A6716" s="140">
        <v>94285</v>
      </c>
      <c r="B6716" s="141" t="s">
        <v>7316</v>
      </c>
      <c r="C6716" s="141" t="s">
        <v>178</v>
      </c>
      <c r="D6716" s="141" t="s">
        <v>5501</v>
      </c>
      <c r="E6716" s="140">
        <v>71.92</v>
      </c>
      <c r="F6716" s="142" t="s">
        <v>5502</v>
      </c>
      <c r="G6716" s="138"/>
    </row>
    <row r="6717" ht="15.75" customHeight="1" spans="1:7">
      <c r="A6717" s="140">
        <v>94286</v>
      </c>
      <c r="B6717" s="141" t="s">
        <v>7317</v>
      </c>
      <c r="C6717" s="141" t="s">
        <v>178</v>
      </c>
      <c r="D6717" s="141" t="s">
        <v>5501</v>
      </c>
      <c r="E6717" s="140">
        <v>78.75</v>
      </c>
      <c r="F6717" s="142" t="s">
        <v>5502</v>
      </c>
      <c r="G6717" s="138"/>
    </row>
    <row r="6718" ht="15.75" customHeight="1" spans="1:7">
      <c r="A6718" s="140">
        <v>94287</v>
      </c>
      <c r="B6718" s="141" t="s">
        <v>7318</v>
      </c>
      <c r="C6718" s="141" t="s">
        <v>178</v>
      </c>
      <c r="D6718" s="141" t="s">
        <v>5501</v>
      </c>
      <c r="E6718" s="140">
        <v>30.82</v>
      </c>
      <c r="F6718" s="142" t="s">
        <v>5502</v>
      </c>
      <c r="G6718" s="138"/>
    </row>
    <row r="6719" ht="15.75" customHeight="1" spans="1:7">
      <c r="A6719" s="140">
        <v>94288</v>
      </c>
      <c r="B6719" s="141" t="s">
        <v>7319</v>
      </c>
      <c r="C6719" s="141" t="s">
        <v>178</v>
      </c>
      <c r="D6719" s="141" t="s">
        <v>5501</v>
      </c>
      <c r="E6719" s="140">
        <v>36.88</v>
      </c>
      <c r="F6719" s="142" t="s">
        <v>5502</v>
      </c>
      <c r="G6719" s="138"/>
    </row>
    <row r="6720" ht="15.75" customHeight="1" spans="1:7">
      <c r="A6720" s="140">
        <v>94289</v>
      </c>
      <c r="B6720" s="141" t="s">
        <v>7320</v>
      </c>
      <c r="C6720" s="141" t="s">
        <v>178</v>
      </c>
      <c r="D6720" s="141" t="s">
        <v>5501</v>
      </c>
      <c r="E6720" s="140">
        <v>40.07</v>
      </c>
      <c r="F6720" s="142" t="s">
        <v>5502</v>
      </c>
      <c r="G6720" s="138"/>
    </row>
    <row r="6721" ht="15.75" customHeight="1" spans="1:7">
      <c r="A6721" s="140">
        <v>94290</v>
      </c>
      <c r="B6721" s="141" t="s">
        <v>7321</v>
      </c>
      <c r="C6721" s="141" t="s">
        <v>178</v>
      </c>
      <c r="D6721" s="141" t="s">
        <v>5501</v>
      </c>
      <c r="E6721" s="140">
        <v>46.14</v>
      </c>
      <c r="F6721" s="142" t="s">
        <v>5502</v>
      </c>
      <c r="G6721" s="138"/>
    </row>
    <row r="6722" ht="15.75" customHeight="1" spans="1:7">
      <c r="A6722" s="140">
        <v>94291</v>
      </c>
      <c r="B6722" s="141" t="s">
        <v>7322</v>
      </c>
      <c r="C6722" s="141" t="s">
        <v>178</v>
      </c>
      <c r="D6722" s="141" t="s">
        <v>5501</v>
      </c>
      <c r="E6722" s="140">
        <v>49.79</v>
      </c>
      <c r="F6722" s="142" t="s">
        <v>5502</v>
      </c>
      <c r="G6722" s="138"/>
    </row>
    <row r="6723" ht="15.75" customHeight="1" spans="1:7">
      <c r="A6723" s="140">
        <v>94292</v>
      </c>
      <c r="B6723" s="141" t="s">
        <v>7323</v>
      </c>
      <c r="C6723" s="141" t="s">
        <v>178</v>
      </c>
      <c r="D6723" s="141" t="s">
        <v>5501</v>
      </c>
      <c r="E6723" s="140">
        <v>55.84</v>
      </c>
      <c r="F6723" s="142" t="s">
        <v>5502</v>
      </c>
      <c r="G6723" s="138"/>
    </row>
    <row r="6724" ht="15.75" customHeight="1" spans="1:7">
      <c r="A6724" s="140">
        <v>94293</v>
      </c>
      <c r="B6724" s="141" t="s">
        <v>7324</v>
      </c>
      <c r="C6724" s="141" t="s">
        <v>178</v>
      </c>
      <c r="D6724" s="141" t="s">
        <v>5501</v>
      </c>
      <c r="E6724" s="140">
        <v>161.8</v>
      </c>
      <c r="F6724" s="142" t="s">
        <v>5502</v>
      </c>
      <c r="G6724" s="138"/>
    </row>
    <row r="6725" ht="15.75" customHeight="1" spans="1:7">
      <c r="A6725" s="140">
        <v>94294</v>
      </c>
      <c r="B6725" s="141" t="s">
        <v>7325</v>
      </c>
      <c r="C6725" s="141" t="s">
        <v>178</v>
      </c>
      <c r="D6725" s="141" t="s">
        <v>5501</v>
      </c>
      <c r="E6725" s="140">
        <v>7.88</v>
      </c>
      <c r="F6725" s="142" t="s">
        <v>5502</v>
      </c>
      <c r="G6725" s="138"/>
    </row>
    <row r="6726" ht="15.75" customHeight="1" spans="1:7">
      <c r="A6726" s="140">
        <v>104491</v>
      </c>
      <c r="B6726" s="141" t="s">
        <v>7326</v>
      </c>
      <c r="C6726" s="141" t="s">
        <v>178</v>
      </c>
      <c r="D6726" s="141" t="s">
        <v>5501</v>
      </c>
      <c r="E6726" s="140">
        <v>3113.89</v>
      </c>
      <c r="F6726" s="142" t="s">
        <v>5502</v>
      </c>
      <c r="G6726" s="138"/>
    </row>
    <row r="6727" ht="15.75" customHeight="1" spans="1:7">
      <c r="A6727" s="140">
        <v>104492</v>
      </c>
      <c r="B6727" s="141" t="s">
        <v>7327</v>
      </c>
      <c r="C6727" s="141" t="s">
        <v>178</v>
      </c>
      <c r="D6727" s="141" t="s">
        <v>5501</v>
      </c>
      <c r="E6727" s="140">
        <v>3891.2</v>
      </c>
      <c r="F6727" s="142" t="s">
        <v>5502</v>
      </c>
      <c r="G6727" s="138"/>
    </row>
    <row r="6728" ht="15.75" customHeight="1" spans="1:7">
      <c r="A6728" s="140">
        <v>104494</v>
      </c>
      <c r="B6728" s="141" t="s">
        <v>7328</v>
      </c>
      <c r="C6728" s="141" t="s">
        <v>178</v>
      </c>
      <c r="D6728" s="141" t="s">
        <v>5501</v>
      </c>
      <c r="E6728" s="140">
        <v>5250.88</v>
      </c>
      <c r="F6728" s="142" t="s">
        <v>5502</v>
      </c>
      <c r="G6728" s="138"/>
    </row>
    <row r="6729" ht="15.75" customHeight="1" spans="1:7">
      <c r="A6729" s="140">
        <v>104497</v>
      </c>
      <c r="B6729" s="141" t="s">
        <v>7329</v>
      </c>
      <c r="C6729" s="141" t="s">
        <v>178</v>
      </c>
      <c r="D6729" s="141" t="s">
        <v>5686</v>
      </c>
      <c r="E6729" s="140">
        <v>6318.59</v>
      </c>
      <c r="F6729" s="142" t="s">
        <v>5502</v>
      </c>
      <c r="G6729" s="138"/>
    </row>
    <row r="6730" ht="15.75" customHeight="1" spans="1:7">
      <c r="A6730" s="140">
        <v>104515</v>
      </c>
      <c r="B6730" s="141" t="s">
        <v>7330</v>
      </c>
      <c r="C6730" s="141" t="s">
        <v>175</v>
      </c>
      <c r="D6730" s="141" t="s">
        <v>5501</v>
      </c>
      <c r="E6730" s="140">
        <v>26.8</v>
      </c>
      <c r="F6730" s="142" t="s">
        <v>5502</v>
      </c>
      <c r="G6730" s="138"/>
    </row>
    <row r="6731" ht="15.75" customHeight="1" spans="1:7">
      <c r="A6731" s="140">
        <v>102727</v>
      </c>
      <c r="B6731" s="141" t="s">
        <v>7331</v>
      </c>
      <c r="C6731" s="141" t="s">
        <v>175</v>
      </c>
      <c r="D6731" s="141" t="s">
        <v>5501</v>
      </c>
      <c r="E6731" s="140">
        <v>98.3</v>
      </c>
      <c r="F6731" s="142" t="s">
        <v>5502</v>
      </c>
      <c r="G6731" s="138"/>
    </row>
    <row r="6732" ht="15.75" customHeight="1" spans="1:7">
      <c r="A6732" s="140">
        <v>102728</v>
      </c>
      <c r="B6732" s="141" t="s">
        <v>7332</v>
      </c>
      <c r="C6732" s="141" t="s">
        <v>6935</v>
      </c>
      <c r="D6732" s="141" t="s">
        <v>5501</v>
      </c>
      <c r="E6732" s="140">
        <v>15.68</v>
      </c>
      <c r="F6732" s="142" t="s">
        <v>5502</v>
      </c>
      <c r="G6732" s="138"/>
    </row>
    <row r="6733" ht="15.75" customHeight="1" spans="1:7">
      <c r="A6733" s="140">
        <v>102729</v>
      </c>
      <c r="B6733" s="141" t="s">
        <v>7333</v>
      </c>
      <c r="C6733" s="141" t="s">
        <v>6935</v>
      </c>
      <c r="D6733" s="141" t="s">
        <v>5501</v>
      </c>
      <c r="E6733" s="140">
        <v>14.81</v>
      </c>
      <c r="F6733" s="142" t="s">
        <v>5502</v>
      </c>
      <c r="G6733" s="138"/>
    </row>
    <row r="6734" ht="15.75" customHeight="1" spans="1:7">
      <c r="A6734" s="140">
        <v>102730</v>
      </c>
      <c r="B6734" s="141" t="s">
        <v>7334</v>
      </c>
      <c r="C6734" s="141" t="s">
        <v>6935</v>
      </c>
      <c r="D6734" s="141" t="s">
        <v>5501</v>
      </c>
      <c r="E6734" s="140">
        <v>13.25</v>
      </c>
      <c r="F6734" s="142" t="s">
        <v>5502</v>
      </c>
      <c r="G6734" s="138"/>
    </row>
    <row r="6735" ht="15.75" customHeight="1" spans="1:7">
      <c r="A6735" s="140">
        <v>102731</v>
      </c>
      <c r="B6735" s="141" t="s">
        <v>7335</v>
      </c>
      <c r="C6735" s="141" t="s">
        <v>6935</v>
      </c>
      <c r="D6735" s="141" t="s">
        <v>5501</v>
      </c>
      <c r="E6735" s="140">
        <v>11.19</v>
      </c>
      <c r="F6735" s="142" t="s">
        <v>5502</v>
      </c>
      <c r="G6735" s="138"/>
    </row>
    <row r="6736" ht="15.75" customHeight="1" spans="1:7">
      <c r="A6736" s="140">
        <v>102732</v>
      </c>
      <c r="B6736" s="141" t="s">
        <v>7336</v>
      </c>
      <c r="C6736" s="141" t="s">
        <v>6935</v>
      </c>
      <c r="D6736" s="141" t="s">
        <v>5501</v>
      </c>
      <c r="E6736" s="140">
        <v>10.64</v>
      </c>
      <c r="F6736" s="142" t="s">
        <v>5502</v>
      </c>
      <c r="G6736" s="138"/>
    </row>
    <row r="6737" ht="15.75" customHeight="1" spans="1:7">
      <c r="A6737" s="140">
        <v>102733</v>
      </c>
      <c r="B6737" s="141" t="s">
        <v>7337</v>
      </c>
      <c r="C6737" s="141" t="s">
        <v>6935</v>
      </c>
      <c r="D6737" s="141" t="s">
        <v>5501</v>
      </c>
      <c r="E6737" s="140">
        <v>11.95</v>
      </c>
      <c r="F6737" s="142" t="s">
        <v>5502</v>
      </c>
      <c r="G6737" s="138"/>
    </row>
    <row r="6738" ht="15.75" customHeight="1" spans="1:7">
      <c r="A6738" s="140">
        <v>102734</v>
      </c>
      <c r="B6738" s="141" t="s">
        <v>7338</v>
      </c>
      <c r="C6738" s="141" t="s">
        <v>6935</v>
      </c>
      <c r="D6738" s="141" t="s">
        <v>5501</v>
      </c>
      <c r="E6738" s="140">
        <v>14.79</v>
      </c>
      <c r="F6738" s="142" t="s">
        <v>5502</v>
      </c>
      <c r="G6738" s="138"/>
    </row>
    <row r="6739" ht="15.75" customHeight="1" spans="1:7">
      <c r="A6739" s="140">
        <v>102735</v>
      </c>
      <c r="B6739" s="141" t="s">
        <v>7339</v>
      </c>
      <c r="C6739" s="141" t="s">
        <v>6935</v>
      </c>
      <c r="D6739" s="141" t="s">
        <v>5501</v>
      </c>
      <c r="E6739" s="140">
        <v>14.03</v>
      </c>
      <c r="F6739" s="142" t="s">
        <v>5502</v>
      </c>
      <c r="G6739" s="138"/>
    </row>
    <row r="6740" ht="15.75" customHeight="1" spans="1:7">
      <c r="A6740" s="140">
        <v>102736</v>
      </c>
      <c r="B6740" s="141" t="s">
        <v>7340</v>
      </c>
      <c r="C6740" s="141" t="s">
        <v>171</v>
      </c>
      <c r="D6740" s="141" t="s">
        <v>5686</v>
      </c>
      <c r="E6740" s="140">
        <v>578.76</v>
      </c>
      <c r="F6740" s="142" t="s">
        <v>5502</v>
      </c>
      <c r="G6740" s="138"/>
    </row>
    <row r="6741" ht="15.75" customHeight="1" spans="1:7">
      <c r="A6741" s="140">
        <v>102737</v>
      </c>
      <c r="B6741" s="141" t="s">
        <v>7341</v>
      </c>
      <c r="C6741" s="141" t="s">
        <v>448</v>
      </c>
      <c r="D6741" s="141" t="s">
        <v>5686</v>
      </c>
      <c r="E6741" s="140">
        <v>1090.11</v>
      </c>
      <c r="F6741" s="142" t="s">
        <v>5502</v>
      </c>
      <c r="G6741" s="138"/>
    </row>
    <row r="6742" ht="15.75" customHeight="1" spans="1:7">
      <c r="A6742" s="140">
        <v>102738</v>
      </c>
      <c r="B6742" s="141" t="s">
        <v>7342</v>
      </c>
      <c r="C6742" s="141" t="s">
        <v>448</v>
      </c>
      <c r="D6742" s="141" t="s">
        <v>5686</v>
      </c>
      <c r="E6742" s="140">
        <v>2231.85</v>
      </c>
      <c r="F6742" s="142" t="s">
        <v>5502</v>
      </c>
      <c r="G6742" s="138"/>
    </row>
    <row r="6743" ht="15.75" customHeight="1" spans="1:7">
      <c r="A6743" s="140">
        <v>102739</v>
      </c>
      <c r="B6743" s="141" t="s">
        <v>7343</v>
      </c>
      <c r="C6743" s="141" t="s">
        <v>448</v>
      </c>
      <c r="D6743" s="141" t="s">
        <v>5686</v>
      </c>
      <c r="E6743" s="140">
        <v>3735.4</v>
      </c>
      <c r="F6743" s="142" t="s">
        <v>5502</v>
      </c>
      <c r="G6743" s="138"/>
    </row>
    <row r="6744" ht="15.75" customHeight="1" spans="1:7">
      <c r="A6744" s="140">
        <v>102740</v>
      </c>
      <c r="B6744" s="141" t="s">
        <v>7344</v>
      </c>
      <c r="C6744" s="141" t="s">
        <v>448</v>
      </c>
      <c r="D6744" s="141" t="s">
        <v>5686</v>
      </c>
      <c r="E6744" s="140">
        <v>5596.9</v>
      </c>
      <c r="F6744" s="142" t="s">
        <v>5502</v>
      </c>
      <c r="G6744" s="138"/>
    </row>
    <row r="6745" ht="15.75" customHeight="1" spans="1:7">
      <c r="A6745" s="140">
        <v>102741</v>
      </c>
      <c r="B6745" s="141" t="s">
        <v>7345</v>
      </c>
      <c r="C6745" s="141" t="s">
        <v>448</v>
      </c>
      <c r="D6745" s="141" t="s">
        <v>5686</v>
      </c>
      <c r="E6745" s="140">
        <v>7853.6</v>
      </c>
      <c r="F6745" s="142" t="s">
        <v>5502</v>
      </c>
      <c r="G6745" s="138"/>
    </row>
    <row r="6746" ht="15.75" customHeight="1" spans="1:7">
      <c r="A6746" s="140">
        <v>102742</v>
      </c>
      <c r="B6746" s="141" t="s">
        <v>7346</v>
      </c>
      <c r="C6746" s="141" t="s">
        <v>448</v>
      </c>
      <c r="D6746" s="141" t="s">
        <v>5686</v>
      </c>
      <c r="E6746" s="140">
        <v>13596.33</v>
      </c>
      <c r="F6746" s="142" t="s">
        <v>5502</v>
      </c>
      <c r="G6746" s="138"/>
    </row>
    <row r="6747" ht="15.75" customHeight="1" spans="1:7">
      <c r="A6747" s="140">
        <v>102743</v>
      </c>
      <c r="B6747" s="141" t="s">
        <v>7347</v>
      </c>
      <c r="C6747" s="141" t="s">
        <v>448</v>
      </c>
      <c r="D6747" s="141" t="s">
        <v>5686</v>
      </c>
      <c r="E6747" s="140">
        <v>4533.72</v>
      </c>
      <c r="F6747" s="142" t="s">
        <v>5502</v>
      </c>
      <c r="G6747" s="138"/>
    </row>
    <row r="6748" ht="15.75" customHeight="1" spans="1:7">
      <c r="A6748" s="140">
        <v>102744</v>
      </c>
      <c r="B6748" s="141" t="s">
        <v>7348</v>
      </c>
      <c r="C6748" s="141" t="s">
        <v>448</v>
      </c>
      <c r="D6748" s="141" t="s">
        <v>5686</v>
      </c>
      <c r="E6748" s="140">
        <v>6788.56</v>
      </c>
      <c r="F6748" s="142" t="s">
        <v>5502</v>
      </c>
      <c r="G6748" s="138"/>
    </row>
    <row r="6749" ht="15.75" customHeight="1" spans="1:7">
      <c r="A6749" s="140">
        <v>102745</v>
      </c>
      <c r="B6749" s="141" t="s">
        <v>7349</v>
      </c>
      <c r="C6749" s="141" t="s">
        <v>448</v>
      </c>
      <c r="D6749" s="141" t="s">
        <v>5686</v>
      </c>
      <c r="E6749" s="140">
        <v>9538.13</v>
      </c>
      <c r="F6749" s="142" t="s">
        <v>5502</v>
      </c>
      <c r="G6749" s="138"/>
    </row>
    <row r="6750" ht="15.75" customHeight="1" spans="1:7">
      <c r="A6750" s="140">
        <v>102746</v>
      </c>
      <c r="B6750" s="141" t="s">
        <v>7350</v>
      </c>
      <c r="C6750" s="141" t="s">
        <v>448</v>
      </c>
      <c r="D6750" s="141" t="s">
        <v>5686</v>
      </c>
      <c r="E6750" s="140">
        <v>16532.17</v>
      </c>
      <c r="F6750" s="142" t="s">
        <v>5502</v>
      </c>
      <c r="G6750" s="138"/>
    </row>
    <row r="6751" ht="15.75" customHeight="1" spans="1:7">
      <c r="A6751" s="140">
        <v>102747</v>
      </c>
      <c r="B6751" s="141" t="s">
        <v>7351</v>
      </c>
      <c r="C6751" s="141" t="s">
        <v>448</v>
      </c>
      <c r="D6751" s="141" t="s">
        <v>5686</v>
      </c>
      <c r="E6751" s="140">
        <v>8434.33</v>
      </c>
      <c r="F6751" s="142" t="s">
        <v>5502</v>
      </c>
      <c r="G6751" s="138"/>
    </row>
    <row r="6752" ht="15.75" customHeight="1" spans="1:7">
      <c r="A6752" s="140">
        <v>102748</v>
      </c>
      <c r="B6752" s="141" t="s">
        <v>7352</v>
      </c>
      <c r="C6752" s="141" t="s">
        <v>448</v>
      </c>
      <c r="D6752" s="141" t="s">
        <v>5686</v>
      </c>
      <c r="E6752" s="140">
        <v>11799</v>
      </c>
      <c r="F6752" s="142" t="s">
        <v>5502</v>
      </c>
      <c r="G6752" s="138"/>
    </row>
    <row r="6753" ht="15.75" customHeight="1" spans="1:7">
      <c r="A6753" s="140">
        <v>102749</v>
      </c>
      <c r="B6753" s="141" t="s">
        <v>7353</v>
      </c>
      <c r="C6753" s="141" t="s">
        <v>448</v>
      </c>
      <c r="D6753" s="141" t="s">
        <v>5686</v>
      </c>
      <c r="E6753" s="140">
        <v>20254.96</v>
      </c>
      <c r="F6753" s="142" t="s">
        <v>5502</v>
      </c>
      <c r="G6753" s="138"/>
    </row>
    <row r="6754" ht="15.75" customHeight="1" spans="1:7">
      <c r="A6754" s="140">
        <v>102750</v>
      </c>
      <c r="B6754" s="141" t="s">
        <v>7354</v>
      </c>
      <c r="C6754" s="141" t="s">
        <v>448</v>
      </c>
      <c r="D6754" s="141" t="s">
        <v>5686</v>
      </c>
      <c r="E6754" s="140">
        <v>2721.1</v>
      </c>
      <c r="F6754" s="142" t="s">
        <v>5502</v>
      </c>
      <c r="G6754" s="138"/>
    </row>
    <row r="6755" ht="15.75" customHeight="1" spans="1:7">
      <c r="A6755" s="140">
        <v>102751</v>
      </c>
      <c r="B6755" s="141" t="s">
        <v>463</v>
      </c>
      <c r="C6755" s="141" t="s">
        <v>448</v>
      </c>
      <c r="D6755" s="141" t="s">
        <v>5686</v>
      </c>
      <c r="E6755" s="140">
        <v>4725.1</v>
      </c>
      <c r="F6755" s="142" t="s">
        <v>5502</v>
      </c>
      <c r="G6755" s="138"/>
    </row>
    <row r="6756" ht="15.75" customHeight="1" spans="1:7">
      <c r="A6756" s="140">
        <v>102752</v>
      </c>
      <c r="B6756" s="141" t="s">
        <v>7355</v>
      </c>
      <c r="C6756" s="141" t="s">
        <v>448</v>
      </c>
      <c r="D6756" s="141" t="s">
        <v>5686</v>
      </c>
      <c r="E6756" s="140">
        <v>7525.26</v>
      </c>
      <c r="F6756" s="142" t="s">
        <v>5502</v>
      </c>
      <c r="G6756" s="138"/>
    </row>
    <row r="6757" ht="15.75" customHeight="1" spans="1:7">
      <c r="A6757" s="140">
        <v>102753</v>
      </c>
      <c r="B6757" s="141" t="s">
        <v>7356</v>
      </c>
      <c r="C6757" s="141" t="s">
        <v>448</v>
      </c>
      <c r="D6757" s="141" t="s">
        <v>5686</v>
      </c>
      <c r="E6757" s="140">
        <v>11136.57</v>
      </c>
      <c r="F6757" s="142" t="s">
        <v>5502</v>
      </c>
      <c r="G6757" s="138"/>
    </row>
    <row r="6758" ht="15.75" customHeight="1" spans="1:7">
      <c r="A6758" s="140">
        <v>102754</v>
      </c>
      <c r="B6758" s="141" t="s">
        <v>7357</v>
      </c>
      <c r="C6758" s="141" t="s">
        <v>448</v>
      </c>
      <c r="D6758" s="141" t="s">
        <v>5686</v>
      </c>
      <c r="E6758" s="140">
        <v>21170.48</v>
      </c>
      <c r="F6758" s="142" t="s">
        <v>5502</v>
      </c>
      <c r="G6758" s="138"/>
    </row>
    <row r="6759" ht="15.75" customHeight="1" spans="1:7">
      <c r="A6759" s="140">
        <v>102755</v>
      </c>
      <c r="B6759" s="141" t="s">
        <v>7358</v>
      </c>
      <c r="C6759" s="141" t="s">
        <v>448</v>
      </c>
      <c r="D6759" s="141" t="s">
        <v>5686</v>
      </c>
      <c r="E6759" s="140">
        <v>10520.32</v>
      </c>
      <c r="F6759" s="142" t="s">
        <v>5502</v>
      </c>
      <c r="G6759" s="138"/>
    </row>
    <row r="6760" ht="15.75" customHeight="1" spans="1:7">
      <c r="A6760" s="140">
        <v>102756</v>
      </c>
      <c r="B6760" s="141" t="s">
        <v>7359</v>
      </c>
      <c r="C6760" s="141" t="s">
        <v>448</v>
      </c>
      <c r="D6760" s="141" t="s">
        <v>5686</v>
      </c>
      <c r="E6760" s="140">
        <v>15617.98</v>
      </c>
      <c r="F6760" s="142" t="s">
        <v>5502</v>
      </c>
      <c r="G6760" s="138"/>
    </row>
    <row r="6761" ht="15.75" customHeight="1" spans="1:7">
      <c r="A6761" s="140">
        <v>102757</v>
      </c>
      <c r="B6761" s="141" t="s">
        <v>7360</v>
      </c>
      <c r="C6761" s="141" t="s">
        <v>448</v>
      </c>
      <c r="D6761" s="141" t="s">
        <v>5686</v>
      </c>
      <c r="E6761" s="140">
        <v>29052.44</v>
      </c>
      <c r="F6761" s="142" t="s">
        <v>5502</v>
      </c>
      <c r="G6761" s="138"/>
    </row>
    <row r="6762" ht="15.75" customHeight="1" spans="1:7">
      <c r="A6762" s="140">
        <v>102758</v>
      </c>
      <c r="B6762" s="141" t="s">
        <v>7361</v>
      </c>
      <c r="C6762" s="141" t="s">
        <v>448</v>
      </c>
      <c r="D6762" s="141" t="s">
        <v>5686</v>
      </c>
      <c r="E6762" s="140">
        <v>13529.69</v>
      </c>
      <c r="F6762" s="142" t="s">
        <v>5502</v>
      </c>
      <c r="G6762" s="138"/>
    </row>
    <row r="6763" ht="15.75" customHeight="1" spans="1:7">
      <c r="A6763" s="140">
        <v>102759</v>
      </c>
      <c r="B6763" s="141" t="s">
        <v>7362</v>
      </c>
      <c r="C6763" s="141" t="s">
        <v>448</v>
      </c>
      <c r="D6763" s="141" t="s">
        <v>5686</v>
      </c>
      <c r="E6763" s="140">
        <v>20121.14</v>
      </c>
      <c r="F6763" s="142" t="s">
        <v>5502</v>
      </c>
      <c r="G6763" s="138"/>
    </row>
    <row r="6764" ht="15.75" customHeight="1" spans="1:7">
      <c r="A6764" s="140">
        <v>102760</v>
      </c>
      <c r="B6764" s="141" t="s">
        <v>7363</v>
      </c>
      <c r="C6764" s="141" t="s">
        <v>448</v>
      </c>
      <c r="D6764" s="141" t="s">
        <v>5686</v>
      </c>
      <c r="E6764" s="140">
        <v>37083.88</v>
      </c>
      <c r="F6764" s="142" t="s">
        <v>5502</v>
      </c>
      <c r="G6764" s="138"/>
    </row>
    <row r="6765" ht="15.75" customHeight="1" spans="1:7">
      <c r="A6765" s="140">
        <v>102761</v>
      </c>
      <c r="B6765" s="141" t="s">
        <v>7364</v>
      </c>
      <c r="C6765" s="141" t="s">
        <v>448</v>
      </c>
      <c r="D6765" s="141" t="s">
        <v>5686</v>
      </c>
      <c r="E6765" s="140">
        <v>12956.9</v>
      </c>
      <c r="F6765" s="142" t="s">
        <v>5502</v>
      </c>
      <c r="G6765" s="138"/>
    </row>
    <row r="6766" ht="15.75" customHeight="1" spans="1:7">
      <c r="A6766" s="140">
        <v>102762</v>
      </c>
      <c r="B6766" s="141" t="s">
        <v>7365</v>
      </c>
      <c r="C6766" s="141" t="s">
        <v>448</v>
      </c>
      <c r="D6766" s="141" t="s">
        <v>5686</v>
      </c>
      <c r="E6766" s="140">
        <v>20047.46</v>
      </c>
      <c r="F6766" s="142" t="s">
        <v>5502</v>
      </c>
      <c r="G6766" s="138"/>
    </row>
    <row r="6767" ht="15.75" customHeight="1" spans="1:7">
      <c r="A6767" s="140">
        <v>102763</v>
      </c>
      <c r="B6767" s="141" t="s">
        <v>7366</v>
      </c>
      <c r="C6767" s="141" t="s">
        <v>448</v>
      </c>
      <c r="D6767" s="141" t="s">
        <v>5686</v>
      </c>
      <c r="E6767" s="140">
        <v>27917.43</v>
      </c>
      <c r="F6767" s="142" t="s">
        <v>5502</v>
      </c>
      <c r="G6767" s="138"/>
    </row>
    <row r="6768" ht="15.75" customHeight="1" spans="1:7">
      <c r="A6768" s="140">
        <v>102764</v>
      </c>
      <c r="B6768" s="141" t="s">
        <v>7367</v>
      </c>
      <c r="C6768" s="141" t="s">
        <v>448</v>
      </c>
      <c r="D6768" s="141" t="s">
        <v>5686</v>
      </c>
      <c r="E6768" s="140">
        <v>39459.38</v>
      </c>
      <c r="F6768" s="142" t="s">
        <v>5502</v>
      </c>
      <c r="G6768" s="138"/>
    </row>
    <row r="6769" ht="15.75" customHeight="1" spans="1:7">
      <c r="A6769" s="140">
        <v>102765</v>
      </c>
      <c r="B6769" s="141" t="s">
        <v>7368</v>
      </c>
      <c r="C6769" s="141" t="s">
        <v>448</v>
      </c>
      <c r="D6769" s="141" t="s">
        <v>5686</v>
      </c>
      <c r="E6769" s="140">
        <v>16132.93</v>
      </c>
      <c r="F6769" s="142" t="s">
        <v>5502</v>
      </c>
      <c r="G6769" s="138"/>
    </row>
    <row r="6770" ht="15.75" customHeight="1" spans="1:7">
      <c r="A6770" s="140">
        <v>102766</v>
      </c>
      <c r="B6770" s="141" t="s">
        <v>7369</v>
      </c>
      <c r="C6770" s="141" t="s">
        <v>448</v>
      </c>
      <c r="D6770" s="141" t="s">
        <v>5686</v>
      </c>
      <c r="E6770" s="140">
        <v>24343.29</v>
      </c>
      <c r="F6770" s="142" t="s">
        <v>5502</v>
      </c>
      <c r="G6770" s="138"/>
    </row>
    <row r="6771" ht="15.75" customHeight="1" spans="1:7">
      <c r="A6771" s="140">
        <v>102767</v>
      </c>
      <c r="B6771" s="141" t="s">
        <v>7370</v>
      </c>
      <c r="C6771" s="141" t="s">
        <v>448</v>
      </c>
      <c r="D6771" s="141" t="s">
        <v>5686</v>
      </c>
      <c r="E6771" s="140">
        <v>34158.28</v>
      </c>
      <c r="F6771" s="142" t="s">
        <v>5502</v>
      </c>
      <c r="G6771" s="138"/>
    </row>
    <row r="6772" ht="15.75" customHeight="1" spans="1:7">
      <c r="A6772" s="140">
        <v>102768</v>
      </c>
      <c r="B6772" s="141" t="s">
        <v>7371</v>
      </c>
      <c r="C6772" s="141" t="s">
        <v>448</v>
      </c>
      <c r="D6772" s="141" t="s">
        <v>5686</v>
      </c>
      <c r="E6772" s="140">
        <v>47872.6</v>
      </c>
      <c r="F6772" s="142" t="s">
        <v>5502</v>
      </c>
      <c r="G6772" s="138"/>
    </row>
    <row r="6773" ht="15.75" customHeight="1" spans="1:7">
      <c r="A6773" s="140">
        <v>102769</v>
      </c>
      <c r="B6773" s="141" t="s">
        <v>7372</v>
      </c>
      <c r="C6773" s="141" t="s">
        <v>448</v>
      </c>
      <c r="D6773" s="141" t="s">
        <v>5686</v>
      </c>
      <c r="E6773" s="140">
        <v>18663.47</v>
      </c>
      <c r="F6773" s="142" t="s">
        <v>5502</v>
      </c>
      <c r="G6773" s="138"/>
    </row>
    <row r="6774" ht="15.75" customHeight="1" spans="1:7">
      <c r="A6774" s="140">
        <v>102770</v>
      </c>
      <c r="B6774" s="141" t="s">
        <v>7373</v>
      </c>
      <c r="C6774" s="141" t="s">
        <v>448</v>
      </c>
      <c r="D6774" s="141" t="s">
        <v>5686</v>
      </c>
      <c r="E6774" s="140">
        <v>28697.73</v>
      </c>
      <c r="F6774" s="142" t="s">
        <v>5502</v>
      </c>
      <c r="G6774" s="138"/>
    </row>
    <row r="6775" ht="15.75" customHeight="1" spans="1:7">
      <c r="A6775" s="140">
        <v>102771</v>
      </c>
      <c r="B6775" s="141" t="s">
        <v>7374</v>
      </c>
      <c r="C6775" s="141" t="s">
        <v>448</v>
      </c>
      <c r="D6775" s="141" t="s">
        <v>5686</v>
      </c>
      <c r="E6775" s="140">
        <v>40249.4</v>
      </c>
      <c r="F6775" s="142" t="s">
        <v>5502</v>
      </c>
      <c r="G6775" s="138"/>
    </row>
    <row r="6776" ht="15.75" customHeight="1" spans="1:7">
      <c r="A6776" s="140">
        <v>102772</v>
      </c>
      <c r="B6776" s="141" t="s">
        <v>7375</v>
      </c>
      <c r="C6776" s="141" t="s">
        <v>448</v>
      </c>
      <c r="D6776" s="141" t="s">
        <v>5686</v>
      </c>
      <c r="E6776" s="140">
        <v>56871.25</v>
      </c>
      <c r="F6776" s="142" t="s">
        <v>5502</v>
      </c>
      <c r="G6776" s="138"/>
    </row>
    <row r="6777" ht="15.75" customHeight="1" spans="1:7">
      <c r="A6777" s="140">
        <v>102773</v>
      </c>
      <c r="B6777" s="141" t="s">
        <v>7376</v>
      </c>
      <c r="C6777" s="141" t="s">
        <v>448</v>
      </c>
      <c r="D6777" s="141" t="s">
        <v>5501</v>
      </c>
      <c r="E6777" s="140">
        <v>7903.66</v>
      </c>
      <c r="F6777" s="142" t="s">
        <v>5502</v>
      </c>
      <c r="G6777" s="138"/>
    </row>
    <row r="6778" ht="15.75" customHeight="1" spans="1:7">
      <c r="A6778" s="140">
        <v>102774</v>
      </c>
      <c r="B6778" s="141" t="s">
        <v>7377</v>
      </c>
      <c r="C6778" s="141" t="s">
        <v>448</v>
      </c>
      <c r="D6778" s="141" t="s">
        <v>5501</v>
      </c>
      <c r="E6778" s="140">
        <v>7903.66</v>
      </c>
      <c r="F6778" s="142" t="s">
        <v>5502</v>
      </c>
      <c r="G6778" s="138"/>
    </row>
    <row r="6779" ht="15.75" customHeight="1" spans="1:7">
      <c r="A6779" s="140">
        <v>102775</v>
      </c>
      <c r="B6779" s="141" t="s">
        <v>7378</v>
      </c>
      <c r="C6779" s="141" t="s">
        <v>448</v>
      </c>
      <c r="D6779" s="141" t="s">
        <v>5501</v>
      </c>
      <c r="E6779" s="140">
        <v>11795.68</v>
      </c>
      <c r="F6779" s="142" t="s">
        <v>5502</v>
      </c>
      <c r="G6779" s="138"/>
    </row>
    <row r="6780" ht="15.75" customHeight="1" spans="1:7">
      <c r="A6780" s="140">
        <v>102776</v>
      </c>
      <c r="B6780" s="141" t="s">
        <v>7379</v>
      </c>
      <c r="C6780" s="141" t="s">
        <v>448</v>
      </c>
      <c r="D6780" s="141" t="s">
        <v>5501</v>
      </c>
      <c r="E6780" s="140">
        <v>11795.68</v>
      </c>
      <c r="F6780" s="142" t="s">
        <v>5502</v>
      </c>
      <c r="G6780" s="138"/>
    </row>
    <row r="6781" ht="15.75" customHeight="1" spans="1:7">
      <c r="A6781" s="140">
        <v>102777</v>
      </c>
      <c r="B6781" s="141" t="s">
        <v>7380</v>
      </c>
      <c r="C6781" s="141" t="s">
        <v>448</v>
      </c>
      <c r="D6781" s="141" t="s">
        <v>5501</v>
      </c>
      <c r="E6781" s="140">
        <v>17852.23</v>
      </c>
      <c r="F6781" s="142" t="s">
        <v>5502</v>
      </c>
      <c r="G6781" s="138"/>
    </row>
    <row r="6782" ht="15.75" customHeight="1" spans="1:7">
      <c r="A6782" s="140">
        <v>102778</v>
      </c>
      <c r="B6782" s="141" t="s">
        <v>7381</v>
      </c>
      <c r="C6782" s="141" t="s">
        <v>448</v>
      </c>
      <c r="D6782" s="141" t="s">
        <v>5501</v>
      </c>
      <c r="E6782" s="140">
        <v>26523.84</v>
      </c>
      <c r="F6782" s="142" t="s">
        <v>5502</v>
      </c>
      <c r="G6782" s="138"/>
    </row>
    <row r="6783" ht="15.75" customHeight="1" spans="1:7">
      <c r="A6783" s="140">
        <v>102779</v>
      </c>
      <c r="B6783" s="141" t="s">
        <v>7382</v>
      </c>
      <c r="C6783" s="141" t="s">
        <v>448</v>
      </c>
      <c r="D6783" s="141" t="s">
        <v>5501</v>
      </c>
      <c r="E6783" s="140">
        <v>7903.66</v>
      </c>
      <c r="F6783" s="142" t="s">
        <v>5502</v>
      </c>
      <c r="G6783" s="138"/>
    </row>
    <row r="6784" ht="15.75" customHeight="1" spans="1:7">
      <c r="A6784" s="140">
        <v>102780</v>
      </c>
      <c r="B6784" s="141" t="s">
        <v>7383</v>
      </c>
      <c r="C6784" s="141" t="s">
        <v>448</v>
      </c>
      <c r="D6784" s="141" t="s">
        <v>5501</v>
      </c>
      <c r="E6784" s="140">
        <v>9095.19</v>
      </c>
      <c r="F6784" s="142" t="s">
        <v>5502</v>
      </c>
      <c r="G6784" s="138"/>
    </row>
    <row r="6785" ht="15.75" customHeight="1" spans="1:7">
      <c r="A6785" s="140">
        <v>102781</v>
      </c>
      <c r="B6785" s="141" t="s">
        <v>7384</v>
      </c>
      <c r="C6785" s="141" t="s">
        <v>448</v>
      </c>
      <c r="D6785" s="141" t="s">
        <v>5501</v>
      </c>
      <c r="E6785" s="140">
        <v>13473.71</v>
      </c>
      <c r="F6785" s="142" t="s">
        <v>5502</v>
      </c>
      <c r="G6785" s="138"/>
    </row>
    <row r="6786" ht="15.75" customHeight="1" spans="1:7">
      <c r="A6786" s="140">
        <v>102782</v>
      </c>
      <c r="B6786" s="141" t="s">
        <v>7385</v>
      </c>
      <c r="C6786" s="141" t="s">
        <v>448</v>
      </c>
      <c r="D6786" s="141" t="s">
        <v>5501</v>
      </c>
      <c r="E6786" s="140">
        <v>14980.18</v>
      </c>
      <c r="F6786" s="142" t="s">
        <v>5502</v>
      </c>
      <c r="G6786" s="138"/>
    </row>
    <row r="6787" ht="15.75" customHeight="1" spans="1:7">
      <c r="A6787" s="140">
        <v>102783</v>
      </c>
      <c r="B6787" s="141" t="s">
        <v>7386</v>
      </c>
      <c r="C6787" s="141" t="s">
        <v>448</v>
      </c>
      <c r="D6787" s="141" t="s">
        <v>5501</v>
      </c>
      <c r="E6787" s="140">
        <v>19845.21</v>
      </c>
      <c r="F6787" s="142" t="s">
        <v>5502</v>
      </c>
      <c r="G6787" s="138"/>
    </row>
    <row r="6788" ht="15.75" customHeight="1" spans="1:7">
      <c r="A6788" s="140">
        <v>102784</v>
      </c>
      <c r="B6788" s="141" t="s">
        <v>7387</v>
      </c>
      <c r="C6788" s="141" t="s">
        <v>448</v>
      </c>
      <c r="D6788" s="141" t="s">
        <v>5501</v>
      </c>
      <c r="E6788" s="140">
        <v>30859.65</v>
      </c>
      <c r="F6788" s="142" t="s">
        <v>5502</v>
      </c>
      <c r="G6788" s="138"/>
    </row>
    <row r="6789" ht="15.75" customHeight="1" spans="1:7">
      <c r="A6789" s="140">
        <v>102785</v>
      </c>
      <c r="B6789" s="141" t="s">
        <v>7388</v>
      </c>
      <c r="C6789" s="141" t="s">
        <v>448</v>
      </c>
      <c r="D6789" s="141" t="s">
        <v>5501</v>
      </c>
      <c r="E6789" s="140">
        <v>9095.19</v>
      </c>
      <c r="F6789" s="142" t="s">
        <v>5502</v>
      </c>
      <c r="G6789" s="138"/>
    </row>
    <row r="6790" ht="15.75" customHeight="1" spans="1:7">
      <c r="A6790" s="140">
        <v>102786</v>
      </c>
      <c r="B6790" s="141" t="s">
        <v>7389</v>
      </c>
      <c r="C6790" s="141" t="s">
        <v>448</v>
      </c>
      <c r="D6790" s="141" t="s">
        <v>5501</v>
      </c>
      <c r="E6790" s="140">
        <v>10115.16</v>
      </c>
      <c r="F6790" s="142" t="s">
        <v>5502</v>
      </c>
      <c r="G6790" s="138"/>
    </row>
    <row r="6791" ht="15.75" customHeight="1" spans="1:7">
      <c r="A6791" s="140">
        <v>102787</v>
      </c>
      <c r="B6791" s="141" t="s">
        <v>7390</v>
      </c>
      <c r="C6791" s="141" t="s">
        <v>448</v>
      </c>
      <c r="D6791" s="141" t="s">
        <v>5501</v>
      </c>
      <c r="E6791" s="140">
        <v>14980.18</v>
      </c>
      <c r="F6791" s="142" t="s">
        <v>5502</v>
      </c>
      <c r="G6791" s="138"/>
    </row>
    <row r="6792" ht="15.75" customHeight="1" spans="1:7">
      <c r="A6792" s="140">
        <v>102788</v>
      </c>
      <c r="B6792" s="141" t="s">
        <v>7391</v>
      </c>
      <c r="C6792" s="141" t="s">
        <v>448</v>
      </c>
      <c r="D6792" s="141" t="s">
        <v>5501</v>
      </c>
      <c r="E6792" s="140">
        <v>16454.48</v>
      </c>
      <c r="F6792" s="142" t="s">
        <v>5502</v>
      </c>
      <c r="G6792" s="138"/>
    </row>
    <row r="6793" ht="15.75" customHeight="1" spans="1:7">
      <c r="A6793" s="140">
        <v>102789</v>
      </c>
      <c r="B6793" s="141" t="s">
        <v>7392</v>
      </c>
      <c r="C6793" s="141" t="s">
        <v>448</v>
      </c>
      <c r="D6793" s="141" t="s">
        <v>5501</v>
      </c>
      <c r="E6793" s="140">
        <v>21645.18</v>
      </c>
      <c r="F6793" s="142" t="s">
        <v>5502</v>
      </c>
      <c r="G6793" s="138"/>
    </row>
    <row r="6794" ht="15.75" customHeight="1" spans="1:7">
      <c r="A6794" s="140">
        <v>102790</v>
      </c>
      <c r="B6794" s="141" t="s">
        <v>7393</v>
      </c>
      <c r="C6794" s="141" t="s">
        <v>448</v>
      </c>
      <c r="D6794" s="141" t="s">
        <v>5501</v>
      </c>
      <c r="E6794" s="140">
        <v>35731.58</v>
      </c>
      <c r="F6794" s="142" t="s">
        <v>5502</v>
      </c>
      <c r="G6794" s="138"/>
    </row>
    <row r="6795" ht="15.75" customHeight="1" spans="1:7">
      <c r="A6795" s="140">
        <v>102791</v>
      </c>
      <c r="B6795" s="141" t="s">
        <v>7394</v>
      </c>
      <c r="C6795" s="141" t="s">
        <v>448</v>
      </c>
      <c r="D6795" s="141" t="s">
        <v>5501</v>
      </c>
      <c r="E6795" s="140">
        <v>28788.87</v>
      </c>
      <c r="F6795" s="142" t="s">
        <v>5502</v>
      </c>
      <c r="G6795" s="138"/>
    </row>
    <row r="6796" ht="15.75" customHeight="1" spans="1:7">
      <c r="A6796" s="140">
        <v>102792</v>
      </c>
      <c r="B6796" s="141" t="s">
        <v>7395</v>
      </c>
      <c r="C6796" s="141" t="s">
        <v>448</v>
      </c>
      <c r="D6796" s="141" t="s">
        <v>5501</v>
      </c>
      <c r="E6796" s="140">
        <v>46808.59</v>
      </c>
      <c r="F6796" s="142" t="s">
        <v>5502</v>
      </c>
      <c r="G6796" s="138"/>
    </row>
    <row r="6797" ht="15.75" customHeight="1" spans="1:7">
      <c r="A6797" s="140">
        <v>102793</v>
      </c>
      <c r="B6797" s="141" t="s">
        <v>7396</v>
      </c>
      <c r="C6797" s="141" t="s">
        <v>448</v>
      </c>
      <c r="D6797" s="141" t="s">
        <v>5501</v>
      </c>
      <c r="E6797" s="140">
        <v>62997.68</v>
      </c>
      <c r="F6797" s="142" t="s">
        <v>5502</v>
      </c>
      <c r="G6797" s="138"/>
    </row>
    <row r="6798" ht="15.75" customHeight="1" spans="1:7">
      <c r="A6798" s="140">
        <v>102794</v>
      </c>
      <c r="B6798" s="141" t="s">
        <v>7397</v>
      </c>
      <c r="C6798" s="141" t="s">
        <v>448</v>
      </c>
      <c r="D6798" s="141" t="s">
        <v>5501</v>
      </c>
      <c r="E6798" s="140">
        <v>90225.86</v>
      </c>
      <c r="F6798" s="142" t="s">
        <v>5502</v>
      </c>
      <c r="G6798" s="138"/>
    </row>
    <row r="6799" ht="15.75" customHeight="1" spans="1:7">
      <c r="A6799" s="140">
        <v>102795</v>
      </c>
      <c r="B6799" s="141" t="s">
        <v>7398</v>
      </c>
      <c r="C6799" s="141" t="s">
        <v>448</v>
      </c>
      <c r="D6799" s="141" t="s">
        <v>5501</v>
      </c>
      <c r="E6799" s="140">
        <v>30720.34</v>
      </c>
      <c r="F6799" s="142" t="s">
        <v>5502</v>
      </c>
      <c r="G6799" s="138"/>
    </row>
    <row r="6800" ht="15.75" customHeight="1" spans="1:7">
      <c r="A6800" s="140">
        <v>102796</v>
      </c>
      <c r="B6800" s="141" t="s">
        <v>7399</v>
      </c>
      <c r="C6800" s="141" t="s">
        <v>448</v>
      </c>
      <c r="D6800" s="141" t="s">
        <v>5501</v>
      </c>
      <c r="E6800" s="140">
        <v>49521.47</v>
      </c>
      <c r="F6800" s="142" t="s">
        <v>5502</v>
      </c>
      <c r="G6800" s="138"/>
    </row>
    <row r="6801" ht="15.75" customHeight="1" spans="1:7">
      <c r="A6801" s="140">
        <v>102797</v>
      </c>
      <c r="B6801" s="141" t="s">
        <v>7400</v>
      </c>
      <c r="C6801" s="141" t="s">
        <v>448</v>
      </c>
      <c r="D6801" s="141" t="s">
        <v>5501</v>
      </c>
      <c r="E6801" s="140">
        <v>70204.63</v>
      </c>
      <c r="F6801" s="142" t="s">
        <v>5502</v>
      </c>
      <c r="G6801" s="138"/>
    </row>
    <row r="6802" ht="15.75" customHeight="1" spans="1:7">
      <c r="A6802" s="140">
        <v>102798</v>
      </c>
      <c r="B6802" s="141" t="s">
        <v>7401</v>
      </c>
      <c r="C6802" s="141" t="s">
        <v>448</v>
      </c>
      <c r="D6802" s="141" t="s">
        <v>5501</v>
      </c>
      <c r="E6802" s="140">
        <v>85912.19</v>
      </c>
      <c r="F6802" s="142" t="s">
        <v>5502</v>
      </c>
      <c r="G6802" s="138"/>
    </row>
    <row r="6803" ht="15.75" customHeight="1" spans="1:7">
      <c r="A6803" s="140">
        <v>102799</v>
      </c>
      <c r="B6803" s="141" t="s">
        <v>7402</v>
      </c>
      <c r="C6803" s="141" t="s">
        <v>448</v>
      </c>
      <c r="D6803" s="141" t="s">
        <v>5501</v>
      </c>
      <c r="E6803" s="140">
        <v>31369.01</v>
      </c>
      <c r="F6803" s="142" t="s">
        <v>5502</v>
      </c>
      <c r="G6803" s="138"/>
    </row>
    <row r="6804" ht="15.75" customHeight="1" spans="1:7">
      <c r="A6804" s="140">
        <v>102800</v>
      </c>
      <c r="B6804" s="141" t="s">
        <v>7403</v>
      </c>
      <c r="C6804" s="141" t="s">
        <v>448</v>
      </c>
      <c r="D6804" s="141" t="s">
        <v>5501</v>
      </c>
      <c r="E6804" s="140">
        <v>54363.98</v>
      </c>
      <c r="F6804" s="142" t="s">
        <v>5502</v>
      </c>
      <c r="G6804" s="138"/>
    </row>
    <row r="6805" ht="15.75" customHeight="1" spans="1:7">
      <c r="A6805" s="140">
        <v>102801</v>
      </c>
      <c r="B6805" s="141" t="s">
        <v>7404</v>
      </c>
      <c r="C6805" s="141" t="s">
        <v>448</v>
      </c>
      <c r="D6805" s="141" t="s">
        <v>5501</v>
      </c>
      <c r="E6805" s="140">
        <v>76110</v>
      </c>
      <c r="F6805" s="142" t="s">
        <v>5502</v>
      </c>
      <c r="G6805" s="138"/>
    </row>
    <row r="6806" ht="15.75" customHeight="1" spans="1:7">
      <c r="A6806" s="140">
        <v>102802</v>
      </c>
      <c r="B6806" s="141" t="s">
        <v>7405</v>
      </c>
      <c r="C6806" s="141" t="s">
        <v>448</v>
      </c>
      <c r="D6806" s="141" t="s">
        <v>5501</v>
      </c>
      <c r="E6806" s="140">
        <v>91261.57</v>
      </c>
      <c r="F6806" s="142" t="s">
        <v>5502</v>
      </c>
      <c r="G6806" s="138"/>
    </row>
    <row r="6807" ht="15.75" customHeight="1" spans="1:7">
      <c r="A6807" s="140">
        <v>101570</v>
      </c>
      <c r="B6807" s="141" t="s">
        <v>456</v>
      </c>
      <c r="C6807" s="141" t="s">
        <v>175</v>
      </c>
      <c r="D6807" s="141" t="s">
        <v>5501</v>
      </c>
      <c r="E6807" s="140">
        <v>22.81</v>
      </c>
      <c r="F6807" s="142" t="s">
        <v>5502</v>
      </c>
      <c r="G6807" s="138"/>
    </row>
    <row r="6808" ht="15.75" customHeight="1" spans="1:7">
      <c r="A6808" s="140">
        <v>101571</v>
      </c>
      <c r="B6808" s="141" t="s">
        <v>7406</v>
      </c>
      <c r="C6808" s="141" t="s">
        <v>175</v>
      </c>
      <c r="D6808" s="141" t="s">
        <v>5501</v>
      </c>
      <c r="E6808" s="140">
        <v>30.82</v>
      </c>
      <c r="F6808" s="142" t="s">
        <v>5502</v>
      </c>
      <c r="G6808" s="138"/>
    </row>
    <row r="6809" ht="15.75" customHeight="1" spans="1:7">
      <c r="A6809" s="140">
        <v>101572</v>
      </c>
      <c r="B6809" s="141" t="s">
        <v>7407</v>
      </c>
      <c r="C6809" s="141" t="s">
        <v>175</v>
      </c>
      <c r="D6809" s="141" t="s">
        <v>5501</v>
      </c>
      <c r="E6809" s="140">
        <v>17.99</v>
      </c>
      <c r="F6809" s="142" t="s">
        <v>5502</v>
      </c>
      <c r="G6809" s="138"/>
    </row>
    <row r="6810" ht="15.75" customHeight="1" spans="1:7">
      <c r="A6810" s="140">
        <v>101573</v>
      </c>
      <c r="B6810" s="141" t="s">
        <v>7408</v>
      </c>
      <c r="C6810" s="141" t="s">
        <v>175</v>
      </c>
      <c r="D6810" s="141" t="s">
        <v>5501</v>
      </c>
      <c r="E6810" s="140">
        <v>25.99</v>
      </c>
      <c r="F6810" s="142" t="s">
        <v>5502</v>
      </c>
      <c r="G6810" s="138"/>
    </row>
    <row r="6811" ht="15.75" customHeight="1" spans="1:7">
      <c r="A6811" s="140">
        <v>101574</v>
      </c>
      <c r="B6811" s="141" t="s">
        <v>7409</v>
      </c>
      <c r="C6811" s="141" t="s">
        <v>175</v>
      </c>
      <c r="D6811" s="141" t="s">
        <v>5501</v>
      </c>
      <c r="E6811" s="140">
        <v>13.97</v>
      </c>
      <c r="F6811" s="142" t="s">
        <v>5502</v>
      </c>
      <c r="G6811" s="138"/>
    </row>
    <row r="6812" ht="15.75" customHeight="1" spans="1:7">
      <c r="A6812" s="140">
        <v>101575</v>
      </c>
      <c r="B6812" s="141" t="s">
        <v>7410</v>
      </c>
      <c r="C6812" s="141" t="s">
        <v>175</v>
      </c>
      <c r="D6812" s="141" t="s">
        <v>5501</v>
      </c>
      <c r="E6812" s="140">
        <v>22.16</v>
      </c>
      <c r="F6812" s="142" t="s">
        <v>5502</v>
      </c>
      <c r="G6812" s="138"/>
    </row>
    <row r="6813" ht="15.75" customHeight="1" spans="1:7">
      <c r="A6813" s="140">
        <v>101576</v>
      </c>
      <c r="B6813" s="141" t="s">
        <v>7411</v>
      </c>
      <c r="C6813" s="141" t="s">
        <v>175</v>
      </c>
      <c r="D6813" s="141" t="s">
        <v>5501</v>
      </c>
      <c r="E6813" s="140">
        <v>41.66</v>
      </c>
      <c r="F6813" s="142" t="s">
        <v>5502</v>
      </c>
      <c r="G6813" s="138"/>
    </row>
    <row r="6814" ht="15.75" customHeight="1" spans="1:7">
      <c r="A6814" s="140">
        <v>101577</v>
      </c>
      <c r="B6814" s="141" t="s">
        <v>7412</v>
      </c>
      <c r="C6814" s="141" t="s">
        <v>175</v>
      </c>
      <c r="D6814" s="141" t="s">
        <v>5501</v>
      </c>
      <c r="E6814" s="140">
        <v>51.88</v>
      </c>
      <c r="F6814" s="142" t="s">
        <v>5502</v>
      </c>
      <c r="G6814" s="138"/>
    </row>
    <row r="6815" ht="15.75" customHeight="1" spans="1:7">
      <c r="A6815" s="140">
        <v>101578</v>
      </c>
      <c r="B6815" s="141" t="s">
        <v>7413</v>
      </c>
      <c r="C6815" s="141" t="s">
        <v>175</v>
      </c>
      <c r="D6815" s="141" t="s">
        <v>5501</v>
      </c>
      <c r="E6815" s="140">
        <v>34.63</v>
      </c>
      <c r="F6815" s="142" t="s">
        <v>5502</v>
      </c>
      <c r="G6815" s="138"/>
    </row>
    <row r="6816" ht="15.75" customHeight="1" spans="1:7">
      <c r="A6816" s="140">
        <v>101579</v>
      </c>
      <c r="B6816" s="141" t="s">
        <v>7414</v>
      </c>
      <c r="C6816" s="141" t="s">
        <v>175</v>
      </c>
      <c r="D6816" s="141" t="s">
        <v>5501</v>
      </c>
      <c r="E6816" s="140">
        <v>44.84</v>
      </c>
      <c r="F6816" s="142" t="s">
        <v>5502</v>
      </c>
      <c r="G6816" s="138"/>
    </row>
    <row r="6817" ht="15.75" customHeight="1" spans="1:7">
      <c r="A6817" s="140">
        <v>101580</v>
      </c>
      <c r="B6817" s="141" t="s">
        <v>7415</v>
      </c>
      <c r="C6817" s="141" t="s">
        <v>175</v>
      </c>
      <c r="D6817" s="141" t="s">
        <v>5501</v>
      </c>
      <c r="E6817" s="140">
        <v>31.07</v>
      </c>
      <c r="F6817" s="142" t="s">
        <v>5502</v>
      </c>
      <c r="G6817" s="138"/>
    </row>
    <row r="6818" ht="15.75" customHeight="1" spans="1:7">
      <c r="A6818" s="140">
        <v>101581</v>
      </c>
      <c r="B6818" s="141" t="s">
        <v>7416</v>
      </c>
      <c r="C6818" s="141" t="s">
        <v>175</v>
      </c>
      <c r="D6818" s="141" t="s">
        <v>5501</v>
      </c>
      <c r="E6818" s="140">
        <v>41.46</v>
      </c>
      <c r="F6818" s="142" t="s">
        <v>5502</v>
      </c>
      <c r="G6818" s="138"/>
    </row>
    <row r="6819" ht="15.75" customHeight="1" spans="1:7">
      <c r="A6819" s="140">
        <v>101582</v>
      </c>
      <c r="B6819" s="141" t="s">
        <v>7417</v>
      </c>
      <c r="C6819" s="141" t="s">
        <v>175</v>
      </c>
      <c r="D6819" s="141" t="s">
        <v>5501</v>
      </c>
      <c r="E6819" s="140">
        <v>68.54</v>
      </c>
      <c r="F6819" s="142" t="s">
        <v>5502</v>
      </c>
      <c r="G6819" s="138"/>
    </row>
    <row r="6820" ht="15.75" customHeight="1" spans="1:7">
      <c r="A6820" s="140">
        <v>101583</v>
      </c>
      <c r="B6820" s="141" t="s">
        <v>7418</v>
      </c>
      <c r="C6820" s="141" t="s">
        <v>175</v>
      </c>
      <c r="D6820" s="141" t="s">
        <v>5501</v>
      </c>
      <c r="E6820" s="140">
        <v>84.39</v>
      </c>
      <c r="F6820" s="142" t="s">
        <v>5502</v>
      </c>
      <c r="G6820" s="138"/>
    </row>
    <row r="6821" ht="15.75" customHeight="1" spans="1:7">
      <c r="A6821" s="140">
        <v>101584</v>
      </c>
      <c r="B6821" s="141" t="s">
        <v>7419</v>
      </c>
      <c r="C6821" s="141" t="s">
        <v>175</v>
      </c>
      <c r="D6821" s="141" t="s">
        <v>5501</v>
      </c>
      <c r="E6821" s="140">
        <v>56.62</v>
      </c>
      <c r="F6821" s="142" t="s">
        <v>5502</v>
      </c>
      <c r="G6821" s="138"/>
    </row>
    <row r="6822" ht="15.75" customHeight="1" spans="1:7">
      <c r="A6822" s="140">
        <v>101585</v>
      </c>
      <c r="B6822" s="141" t="s">
        <v>7420</v>
      </c>
      <c r="C6822" s="141" t="s">
        <v>175</v>
      </c>
      <c r="D6822" s="141" t="s">
        <v>5501</v>
      </c>
      <c r="E6822" s="140">
        <v>72.47</v>
      </c>
      <c r="F6822" s="142" t="s">
        <v>5502</v>
      </c>
      <c r="G6822" s="138"/>
    </row>
    <row r="6823" ht="15.75" customHeight="1" spans="1:7">
      <c r="A6823" s="140">
        <v>101586</v>
      </c>
      <c r="B6823" s="141" t="s">
        <v>7421</v>
      </c>
      <c r="C6823" s="141" t="s">
        <v>175</v>
      </c>
      <c r="D6823" s="141" t="s">
        <v>5501</v>
      </c>
      <c r="E6823" s="140">
        <v>49.5</v>
      </c>
      <c r="F6823" s="142" t="s">
        <v>5502</v>
      </c>
      <c r="G6823" s="138"/>
    </row>
    <row r="6824" ht="15.75" customHeight="1" spans="1:7">
      <c r="A6824" s="140">
        <v>101587</v>
      </c>
      <c r="B6824" s="141" t="s">
        <v>7422</v>
      </c>
      <c r="C6824" s="141" t="s">
        <v>175</v>
      </c>
      <c r="D6824" s="141" t="s">
        <v>5501</v>
      </c>
      <c r="E6824" s="140">
        <v>65.54</v>
      </c>
      <c r="F6824" s="142" t="s">
        <v>5502</v>
      </c>
      <c r="G6824" s="138"/>
    </row>
    <row r="6825" ht="15.75" customHeight="1" spans="1:7">
      <c r="A6825" s="140">
        <v>101588</v>
      </c>
      <c r="B6825" s="141" t="s">
        <v>7423</v>
      </c>
      <c r="C6825" s="141" t="s">
        <v>175</v>
      </c>
      <c r="D6825" s="141" t="s">
        <v>5686</v>
      </c>
      <c r="E6825" s="140">
        <v>93.92</v>
      </c>
      <c r="F6825" s="142" t="s">
        <v>5502</v>
      </c>
      <c r="G6825" s="138"/>
    </row>
    <row r="6826" ht="15.75" customHeight="1" spans="1:7">
      <c r="A6826" s="140">
        <v>101589</v>
      </c>
      <c r="B6826" s="141" t="s">
        <v>7424</v>
      </c>
      <c r="C6826" s="141" t="s">
        <v>175</v>
      </c>
      <c r="D6826" s="141" t="s">
        <v>5686</v>
      </c>
      <c r="E6826" s="140">
        <v>136.81</v>
      </c>
      <c r="F6826" s="142" t="s">
        <v>5502</v>
      </c>
      <c r="G6826" s="138"/>
    </row>
    <row r="6827" ht="15.75" customHeight="1" spans="1:7">
      <c r="A6827" s="140">
        <v>101590</v>
      </c>
      <c r="B6827" s="141" t="s">
        <v>7425</v>
      </c>
      <c r="C6827" s="141" t="s">
        <v>175</v>
      </c>
      <c r="D6827" s="141" t="s">
        <v>5686</v>
      </c>
      <c r="E6827" s="140">
        <v>71.17</v>
      </c>
      <c r="F6827" s="142" t="s">
        <v>5502</v>
      </c>
      <c r="G6827" s="138"/>
    </row>
    <row r="6828" ht="15.75" customHeight="1" spans="1:7">
      <c r="A6828" s="140">
        <v>101591</v>
      </c>
      <c r="B6828" s="141" t="s">
        <v>7426</v>
      </c>
      <c r="C6828" s="141" t="s">
        <v>175</v>
      </c>
      <c r="D6828" s="141" t="s">
        <v>5686</v>
      </c>
      <c r="E6828" s="140">
        <v>114.07</v>
      </c>
      <c r="F6828" s="142" t="s">
        <v>5502</v>
      </c>
      <c r="G6828" s="138"/>
    </row>
    <row r="6829" ht="15.75" customHeight="1" spans="1:7">
      <c r="A6829" s="140">
        <v>101592</v>
      </c>
      <c r="B6829" s="141" t="s">
        <v>7427</v>
      </c>
      <c r="C6829" s="141" t="s">
        <v>175</v>
      </c>
      <c r="D6829" s="141" t="s">
        <v>5686</v>
      </c>
      <c r="E6829" s="140">
        <v>50.23</v>
      </c>
      <c r="F6829" s="142" t="s">
        <v>5502</v>
      </c>
      <c r="G6829" s="138"/>
    </row>
    <row r="6830" ht="15.75" customHeight="1" spans="1:7">
      <c r="A6830" s="140">
        <v>101593</v>
      </c>
      <c r="B6830" s="141" t="s">
        <v>7428</v>
      </c>
      <c r="C6830" s="141" t="s">
        <v>175</v>
      </c>
      <c r="D6830" s="141" t="s">
        <v>5686</v>
      </c>
      <c r="E6830" s="140">
        <v>93.27</v>
      </c>
      <c r="F6830" s="142" t="s">
        <v>5502</v>
      </c>
      <c r="G6830" s="138"/>
    </row>
    <row r="6831" ht="15.75" customHeight="1" spans="1:7">
      <c r="A6831" s="140">
        <v>101600</v>
      </c>
      <c r="B6831" s="141" t="s">
        <v>7429</v>
      </c>
      <c r="C6831" s="141" t="s">
        <v>175</v>
      </c>
      <c r="D6831" s="141" t="s">
        <v>5853</v>
      </c>
      <c r="E6831" s="140">
        <v>17.56</v>
      </c>
      <c r="F6831" s="142" t="s">
        <v>5502</v>
      </c>
      <c r="G6831" s="138"/>
    </row>
    <row r="6832" ht="15.75" customHeight="1" spans="1:7">
      <c r="A6832" s="140">
        <v>101601</v>
      </c>
      <c r="B6832" s="141" t="s">
        <v>7430</v>
      </c>
      <c r="C6832" s="141" t="s">
        <v>175</v>
      </c>
      <c r="D6832" s="141" t="s">
        <v>5853</v>
      </c>
      <c r="E6832" s="140">
        <v>25.98</v>
      </c>
      <c r="F6832" s="142" t="s">
        <v>5502</v>
      </c>
      <c r="G6832" s="138"/>
    </row>
    <row r="6833" ht="15.75" customHeight="1" spans="1:7">
      <c r="A6833" s="140">
        <v>101602</v>
      </c>
      <c r="B6833" s="141" t="s">
        <v>7431</v>
      </c>
      <c r="C6833" s="141" t="s">
        <v>175</v>
      </c>
      <c r="D6833" s="141" t="s">
        <v>5853</v>
      </c>
      <c r="E6833" s="140">
        <v>13.01</v>
      </c>
      <c r="F6833" s="142" t="s">
        <v>5502</v>
      </c>
      <c r="G6833" s="138"/>
    </row>
    <row r="6834" ht="15.75" customHeight="1" spans="1:7">
      <c r="A6834" s="140">
        <v>101603</v>
      </c>
      <c r="B6834" s="141" t="s">
        <v>7432</v>
      </c>
      <c r="C6834" s="141" t="s">
        <v>175</v>
      </c>
      <c r="D6834" s="141" t="s">
        <v>5853</v>
      </c>
      <c r="E6834" s="140">
        <v>21.45</v>
      </c>
      <c r="F6834" s="142" t="s">
        <v>5502</v>
      </c>
      <c r="G6834" s="138"/>
    </row>
    <row r="6835" ht="15.75" customHeight="1" spans="1:7">
      <c r="A6835" s="140">
        <v>101604</v>
      </c>
      <c r="B6835" s="141" t="s">
        <v>7433</v>
      </c>
      <c r="C6835" s="141" t="s">
        <v>175</v>
      </c>
      <c r="D6835" s="141" t="s">
        <v>5853</v>
      </c>
      <c r="E6835" s="140">
        <v>8.51</v>
      </c>
      <c r="F6835" s="142" t="s">
        <v>5502</v>
      </c>
      <c r="G6835" s="138"/>
    </row>
    <row r="6836" ht="15.75" customHeight="1" spans="1:7">
      <c r="A6836" s="140">
        <v>101605</v>
      </c>
      <c r="B6836" s="141" t="s">
        <v>7434</v>
      </c>
      <c r="C6836" s="141" t="s">
        <v>175</v>
      </c>
      <c r="D6836" s="141" t="s">
        <v>5853</v>
      </c>
      <c r="E6836" s="140">
        <v>16.95</v>
      </c>
      <c r="F6836" s="142" t="s">
        <v>5502</v>
      </c>
      <c r="G6836" s="138"/>
    </row>
    <row r="6837" ht="15.75" customHeight="1" spans="1:7">
      <c r="A6837" s="140">
        <v>90788</v>
      </c>
      <c r="B6837" s="141" t="s">
        <v>7435</v>
      </c>
      <c r="C6837" s="141" t="s">
        <v>448</v>
      </c>
      <c r="D6837" s="141" t="s">
        <v>5501</v>
      </c>
      <c r="E6837" s="140">
        <v>628.17</v>
      </c>
      <c r="F6837" s="142" t="s">
        <v>5502</v>
      </c>
      <c r="G6837" s="138"/>
    </row>
    <row r="6838" ht="15.75" customHeight="1" spans="1:7">
      <c r="A6838" s="140">
        <v>90789</v>
      </c>
      <c r="B6838" s="141" t="s">
        <v>7436</v>
      </c>
      <c r="C6838" s="141" t="s">
        <v>448</v>
      </c>
      <c r="D6838" s="141" t="s">
        <v>5501</v>
      </c>
      <c r="E6838" s="140">
        <v>629.82</v>
      </c>
      <c r="F6838" s="142" t="s">
        <v>5502</v>
      </c>
      <c r="G6838" s="138"/>
    </row>
    <row r="6839" ht="15.75" customHeight="1" spans="1:7">
      <c r="A6839" s="140">
        <v>90790</v>
      </c>
      <c r="B6839" s="141" t="s">
        <v>7437</v>
      </c>
      <c r="C6839" s="141" t="s">
        <v>448</v>
      </c>
      <c r="D6839" s="141" t="s">
        <v>5501</v>
      </c>
      <c r="E6839" s="140">
        <v>649.61</v>
      </c>
      <c r="F6839" s="142" t="s">
        <v>5502</v>
      </c>
      <c r="G6839" s="138"/>
    </row>
    <row r="6840" ht="15.75" customHeight="1" spans="1:7">
      <c r="A6840" s="140">
        <v>90791</v>
      </c>
      <c r="B6840" s="141" t="s">
        <v>7438</v>
      </c>
      <c r="C6840" s="141" t="s">
        <v>448</v>
      </c>
      <c r="D6840" s="141" t="s">
        <v>5501</v>
      </c>
      <c r="E6840" s="140">
        <v>760.9</v>
      </c>
      <c r="F6840" s="142" t="s">
        <v>5502</v>
      </c>
      <c r="G6840" s="138"/>
    </row>
    <row r="6841" ht="15.75" customHeight="1" spans="1:7">
      <c r="A6841" s="140">
        <v>90793</v>
      </c>
      <c r="B6841" s="141" t="s">
        <v>7439</v>
      </c>
      <c r="C6841" s="141" t="s">
        <v>448</v>
      </c>
      <c r="D6841" s="141" t="s">
        <v>5501</v>
      </c>
      <c r="E6841" s="140">
        <v>819.55</v>
      </c>
      <c r="F6841" s="142" t="s">
        <v>5502</v>
      </c>
      <c r="G6841" s="138"/>
    </row>
    <row r="6842" ht="15.75" customHeight="1" spans="1:7">
      <c r="A6842" s="140">
        <v>90794</v>
      </c>
      <c r="B6842" s="141" t="s">
        <v>7440</v>
      </c>
      <c r="C6842" s="141" t="s">
        <v>448</v>
      </c>
      <c r="D6842" s="141" t="s">
        <v>5501</v>
      </c>
      <c r="E6842" s="140">
        <v>551</v>
      </c>
      <c r="F6842" s="142" t="s">
        <v>5502</v>
      </c>
      <c r="G6842" s="138"/>
    </row>
    <row r="6843" ht="15.75" customHeight="1" spans="1:7">
      <c r="A6843" s="140">
        <v>90795</v>
      </c>
      <c r="B6843" s="141" t="s">
        <v>7441</v>
      </c>
      <c r="C6843" s="141" t="s">
        <v>448</v>
      </c>
      <c r="D6843" s="141" t="s">
        <v>5501</v>
      </c>
      <c r="E6843" s="140">
        <v>558.01</v>
      </c>
      <c r="F6843" s="142" t="s">
        <v>5502</v>
      </c>
      <c r="G6843" s="138"/>
    </row>
    <row r="6844" ht="15.75" customHeight="1" spans="1:7">
      <c r="A6844" s="140">
        <v>90796</v>
      </c>
      <c r="B6844" s="141" t="s">
        <v>7442</v>
      </c>
      <c r="C6844" s="141" t="s">
        <v>448</v>
      </c>
      <c r="D6844" s="141" t="s">
        <v>5501</v>
      </c>
      <c r="E6844" s="140">
        <v>565.02</v>
      </c>
      <c r="F6844" s="142" t="s">
        <v>5502</v>
      </c>
      <c r="G6844" s="138"/>
    </row>
    <row r="6845" ht="15.75" customHeight="1" spans="1:7">
      <c r="A6845" s="140">
        <v>90797</v>
      </c>
      <c r="B6845" s="141" t="s">
        <v>7443</v>
      </c>
      <c r="C6845" s="141" t="s">
        <v>448</v>
      </c>
      <c r="D6845" s="141" t="s">
        <v>5501</v>
      </c>
      <c r="E6845" s="140">
        <v>572.02</v>
      </c>
      <c r="F6845" s="142" t="s">
        <v>5502</v>
      </c>
      <c r="G6845" s="138"/>
    </row>
    <row r="6846" ht="15.75" customHeight="1" spans="1:7">
      <c r="A6846" s="140">
        <v>90798</v>
      </c>
      <c r="B6846" s="141" t="s">
        <v>7444</v>
      </c>
      <c r="C6846" s="141" t="s">
        <v>448</v>
      </c>
      <c r="D6846" s="141" t="s">
        <v>5501</v>
      </c>
      <c r="E6846" s="140">
        <v>819.7</v>
      </c>
      <c r="F6846" s="142" t="s">
        <v>5502</v>
      </c>
      <c r="G6846" s="138"/>
    </row>
    <row r="6847" ht="15.75" customHeight="1" spans="1:7">
      <c r="A6847" s="140">
        <v>90799</v>
      </c>
      <c r="B6847" s="141" t="s">
        <v>7445</v>
      </c>
      <c r="C6847" s="141" t="s">
        <v>448</v>
      </c>
      <c r="D6847" s="141" t="s">
        <v>5501</v>
      </c>
      <c r="E6847" s="140">
        <v>847.03</v>
      </c>
      <c r="F6847" s="142" t="s">
        <v>5502</v>
      </c>
      <c r="G6847" s="138"/>
    </row>
    <row r="6848" ht="15.75" customHeight="1" spans="1:7">
      <c r="A6848" s="140">
        <v>90801</v>
      </c>
      <c r="B6848" s="141" t="s">
        <v>7446</v>
      </c>
      <c r="C6848" s="141" t="s">
        <v>448</v>
      </c>
      <c r="D6848" s="141" t="s">
        <v>5501</v>
      </c>
      <c r="E6848" s="140">
        <v>295.48</v>
      </c>
      <c r="F6848" s="142" t="s">
        <v>5502</v>
      </c>
      <c r="G6848" s="138"/>
    </row>
    <row r="6849" ht="15.75" customHeight="1" spans="1:7">
      <c r="A6849" s="140">
        <v>90806</v>
      </c>
      <c r="B6849" s="141" t="s">
        <v>7447</v>
      </c>
      <c r="C6849" s="141" t="s">
        <v>448</v>
      </c>
      <c r="D6849" s="141" t="s">
        <v>5501</v>
      </c>
      <c r="E6849" s="140">
        <v>382.61</v>
      </c>
      <c r="F6849" s="142" t="s">
        <v>5502</v>
      </c>
      <c r="G6849" s="138"/>
    </row>
    <row r="6850" ht="15.75" customHeight="1" spans="1:7">
      <c r="A6850" s="140">
        <v>90820</v>
      </c>
      <c r="B6850" s="141" t="s">
        <v>7448</v>
      </c>
      <c r="C6850" s="141" t="s">
        <v>448</v>
      </c>
      <c r="D6850" s="141" t="s">
        <v>5501</v>
      </c>
      <c r="E6850" s="140">
        <v>307.56</v>
      </c>
      <c r="F6850" s="142" t="s">
        <v>5502</v>
      </c>
      <c r="G6850" s="138"/>
    </row>
    <row r="6851" ht="15.75" customHeight="1" spans="1:7">
      <c r="A6851" s="140">
        <v>90821</v>
      </c>
      <c r="B6851" s="141" t="s">
        <v>7449</v>
      </c>
      <c r="C6851" s="141" t="s">
        <v>448</v>
      </c>
      <c r="D6851" s="141" t="s">
        <v>5501</v>
      </c>
      <c r="E6851" s="140">
        <v>313.46</v>
      </c>
      <c r="F6851" s="142" t="s">
        <v>5502</v>
      </c>
      <c r="G6851" s="138"/>
    </row>
    <row r="6852" ht="15.75" customHeight="1" spans="1:7">
      <c r="A6852" s="140">
        <v>90822</v>
      </c>
      <c r="B6852" s="141" t="s">
        <v>7450</v>
      </c>
      <c r="C6852" s="141" t="s">
        <v>448</v>
      </c>
      <c r="D6852" s="141" t="s">
        <v>5501</v>
      </c>
      <c r="E6852" s="140">
        <v>332.14</v>
      </c>
      <c r="F6852" s="142" t="s">
        <v>5502</v>
      </c>
      <c r="G6852" s="138"/>
    </row>
    <row r="6853" ht="15.75" customHeight="1" spans="1:7">
      <c r="A6853" s="140">
        <v>90823</v>
      </c>
      <c r="B6853" s="141" t="s">
        <v>7451</v>
      </c>
      <c r="C6853" s="141" t="s">
        <v>448</v>
      </c>
      <c r="D6853" s="141" t="s">
        <v>5501</v>
      </c>
      <c r="E6853" s="140">
        <v>392.82</v>
      </c>
      <c r="F6853" s="142" t="s">
        <v>5502</v>
      </c>
      <c r="G6853" s="138"/>
    </row>
    <row r="6854" ht="15.75" customHeight="1" spans="1:7">
      <c r="A6854" s="140">
        <v>90824</v>
      </c>
      <c r="B6854" s="141" t="s">
        <v>7452</v>
      </c>
      <c r="C6854" s="141" t="s">
        <v>448</v>
      </c>
      <c r="D6854" s="141" t="s">
        <v>5501</v>
      </c>
      <c r="E6854" s="140">
        <v>534.07</v>
      </c>
      <c r="F6854" s="142" t="s">
        <v>5502</v>
      </c>
      <c r="G6854" s="138"/>
    </row>
    <row r="6855" ht="15.75" customHeight="1" spans="1:7">
      <c r="A6855" s="140">
        <v>90825</v>
      </c>
      <c r="B6855" s="141" t="s">
        <v>7453</v>
      </c>
      <c r="C6855" s="141" t="s">
        <v>448</v>
      </c>
      <c r="D6855" s="141" t="s">
        <v>5501</v>
      </c>
      <c r="E6855" s="140">
        <v>587.52</v>
      </c>
      <c r="F6855" s="142" t="s">
        <v>5502</v>
      </c>
      <c r="G6855" s="138"/>
    </row>
    <row r="6856" ht="15.75" customHeight="1" spans="1:7">
      <c r="A6856" s="140">
        <v>90830</v>
      </c>
      <c r="B6856" s="141" t="s">
        <v>7454</v>
      </c>
      <c r="C6856" s="141" t="s">
        <v>448</v>
      </c>
      <c r="D6856" s="141" t="s">
        <v>5501</v>
      </c>
      <c r="E6856" s="140">
        <v>184.47</v>
      </c>
      <c r="F6856" s="142" t="s">
        <v>5502</v>
      </c>
      <c r="G6856" s="138"/>
    </row>
    <row r="6857" ht="15.75" customHeight="1" spans="1:7">
      <c r="A6857" s="140">
        <v>90831</v>
      </c>
      <c r="B6857" s="141" t="s">
        <v>7455</v>
      </c>
      <c r="C6857" s="141" t="s">
        <v>448</v>
      </c>
      <c r="D6857" s="141" t="s">
        <v>5501</v>
      </c>
      <c r="E6857" s="140">
        <v>162.32</v>
      </c>
      <c r="F6857" s="142" t="s">
        <v>5502</v>
      </c>
      <c r="G6857" s="138"/>
    </row>
    <row r="6858" ht="15.75" customHeight="1" spans="1:7">
      <c r="A6858" s="140">
        <v>90841</v>
      </c>
      <c r="B6858" s="141" t="s">
        <v>7456</v>
      </c>
      <c r="C6858" s="141" t="s">
        <v>448</v>
      </c>
      <c r="D6858" s="141" t="s">
        <v>5501</v>
      </c>
      <c r="E6858" s="140">
        <v>957.41</v>
      </c>
      <c r="F6858" s="142" t="s">
        <v>5502</v>
      </c>
      <c r="G6858" s="138"/>
    </row>
    <row r="6859" ht="15.75" customHeight="1" spans="1:7">
      <c r="A6859" s="140">
        <v>90842</v>
      </c>
      <c r="B6859" s="141" t="s">
        <v>7457</v>
      </c>
      <c r="C6859" s="141" t="s">
        <v>448</v>
      </c>
      <c r="D6859" s="141" t="s">
        <v>5501</v>
      </c>
      <c r="E6859" s="140">
        <v>965.5</v>
      </c>
      <c r="F6859" s="142" t="s">
        <v>5502</v>
      </c>
      <c r="G6859" s="138"/>
    </row>
    <row r="6860" ht="15.75" customHeight="1" spans="1:7">
      <c r="A6860" s="140">
        <v>90843</v>
      </c>
      <c r="B6860" s="141" t="s">
        <v>7458</v>
      </c>
      <c r="C6860" s="141" t="s">
        <v>448</v>
      </c>
      <c r="D6860" s="141" t="s">
        <v>5501</v>
      </c>
      <c r="E6860" s="140">
        <v>1008.52</v>
      </c>
      <c r="F6860" s="142" t="s">
        <v>5502</v>
      </c>
      <c r="G6860" s="138"/>
    </row>
    <row r="6861" ht="15.75" customHeight="1" spans="1:7">
      <c r="A6861" s="140">
        <v>90844</v>
      </c>
      <c r="B6861" s="141" t="s">
        <v>7459</v>
      </c>
      <c r="C6861" s="141" t="s">
        <v>448</v>
      </c>
      <c r="D6861" s="141" t="s">
        <v>5501</v>
      </c>
      <c r="E6861" s="140">
        <v>1071.38</v>
      </c>
      <c r="F6861" s="142" t="s">
        <v>5502</v>
      </c>
      <c r="G6861" s="138"/>
    </row>
    <row r="6862" ht="15.75" customHeight="1" spans="1:7">
      <c r="A6862" s="140">
        <v>90845</v>
      </c>
      <c r="B6862" s="141" t="s">
        <v>7460</v>
      </c>
      <c r="C6862" s="141" t="s">
        <v>448</v>
      </c>
      <c r="D6862" s="141" t="s">
        <v>5501</v>
      </c>
      <c r="E6862" s="140">
        <v>1210.45</v>
      </c>
      <c r="F6862" s="142" t="s">
        <v>5502</v>
      </c>
      <c r="G6862" s="138"/>
    </row>
    <row r="6863" ht="15.75" customHeight="1" spans="1:7">
      <c r="A6863" s="140">
        <v>90846</v>
      </c>
      <c r="B6863" s="141" t="s">
        <v>7461</v>
      </c>
      <c r="C6863" s="141" t="s">
        <v>448</v>
      </c>
      <c r="D6863" s="141" t="s">
        <v>5501</v>
      </c>
      <c r="E6863" s="140">
        <v>1266.08</v>
      </c>
      <c r="F6863" s="142" t="s">
        <v>5502</v>
      </c>
      <c r="G6863" s="138"/>
    </row>
    <row r="6864" ht="15.75" customHeight="1" spans="1:7">
      <c r="A6864" s="140">
        <v>90847</v>
      </c>
      <c r="B6864" s="141" t="s">
        <v>7462</v>
      </c>
      <c r="C6864" s="141" t="s">
        <v>448</v>
      </c>
      <c r="D6864" s="141" t="s">
        <v>5501</v>
      </c>
      <c r="E6864" s="140">
        <v>795.09</v>
      </c>
      <c r="F6864" s="142" t="s">
        <v>5502</v>
      </c>
      <c r="G6864" s="138"/>
    </row>
    <row r="6865" ht="15.75" customHeight="1" spans="1:7">
      <c r="A6865" s="140">
        <v>90848</v>
      </c>
      <c r="B6865" s="141" t="s">
        <v>7463</v>
      </c>
      <c r="C6865" s="141" t="s">
        <v>448</v>
      </c>
      <c r="D6865" s="141" t="s">
        <v>5501</v>
      </c>
      <c r="E6865" s="140">
        <v>803.18</v>
      </c>
      <c r="F6865" s="142" t="s">
        <v>5502</v>
      </c>
      <c r="G6865" s="138"/>
    </row>
    <row r="6866" ht="15.75" customHeight="1" spans="1:7">
      <c r="A6866" s="140">
        <v>90849</v>
      </c>
      <c r="B6866" s="141" t="s">
        <v>7464</v>
      </c>
      <c r="C6866" s="141" t="s">
        <v>448</v>
      </c>
      <c r="D6866" s="141" t="s">
        <v>5501</v>
      </c>
      <c r="E6866" s="140">
        <v>824.05</v>
      </c>
      <c r="F6866" s="142" t="s">
        <v>5502</v>
      </c>
      <c r="G6866" s="138"/>
    </row>
    <row r="6867" ht="15.75" customHeight="1" spans="1:7">
      <c r="A6867" s="140">
        <v>90850</v>
      </c>
      <c r="B6867" s="141" t="s">
        <v>7465</v>
      </c>
      <c r="C6867" s="141" t="s">
        <v>448</v>
      </c>
      <c r="D6867" s="141" t="s">
        <v>5501</v>
      </c>
      <c r="E6867" s="140">
        <v>886.91</v>
      </c>
      <c r="F6867" s="142" t="s">
        <v>5502</v>
      </c>
      <c r="G6867" s="138"/>
    </row>
    <row r="6868" ht="15.75" customHeight="1" spans="1:7">
      <c r="A6868" s="140">
        <v>90851</v>
      </c>
      <c r="B6868" s="141" t="s">
        <v>7466</v>
      </c>
      <c r="C6868" s="141" t="s">
        <v>448</v>
      </c>
      <c r="D6868" s="141" t="s">
        <v>5501</v>
      </c>
      <c r="E6868" s="140">
        <v>1025.98</v>
      </c>
      <c r="F6868" s="142" t="s">
        <v>5502</v>
      </c>
      <c r="G6868" s="138"/>
    </row>
    <row r="6869" ht="15.75" customHeight="1" spans="1:7">
      <c r="A6869" s="140">
        <v>90852</v>
      </c>
      <c r="B6869" s="141" t="s">
        <v>7467</v>
      </c>
      <c r="C6869" s="141" t="s">
        <v>448</v>
      </c>
      <c r="D6869" s="141" t="s">
        <v>5501</v>
      </c>
      <c r="E6869" s="140">
        <v>1081.61</v>
      </c>
      <c r="F6869" s="142" t="s">
        <v>5502</v>
      </c>
      <c r="G6869" s="138"/>
    </row>
    <row r="6870" ht="15.75" customHeight="1" spans="1:7">
      <c r="A6870" s="140">
        <v>91009</v>
      </c>
      <c r="B6870" s="141" t="s">
        <v>7468</v>
      </c>
      <c r="C6870" s="141" t="s">
        <v>448</v>
      </c>
      <c r="D6870" s="141" t="s">
        <v>5501</v>
      </c>
      <c r="E6870" s="140">
        <v>315.97</v>
      </c>
      <c r="F6870" s="142" t="s">
        <v>5502</v>
      </c>
      <c r="G6870" s="138"/>
    </row>
    <row r="6871" ht="15.75" customHeight="1" spans="1:7">
      <c r="A6871" s="140">
        <v>91010</v>
      </c>
      <c r="B6871" s="141" t="s">
        <v>7469</v>
      </c>
      <c r="C6871" s="141" t="s">
        <v>448</v>
      </c>
      <c r="D6871" s="141" t="s">
        <v>5501</v>
      </c>
      <c r="E6871" s="140">
        <v>322.27</v>
      </c>
      <c r="F6871" s="142" t="s">
        <v>5502</v>
      </c>
      <c r="G6871" s="138"/>
    </row>
    <row r="6872" ht="15.75" customHeight="1" spans="1:7">
      <c r="A6872" s="140">
        <v>91011</v>
      </c>
      <c r="B6872" s="141" t="s">
        <v>7470</v>
      </c>
      <c r="C6872" s="141" t="s">
        <v>448</v>
      </c>
      <c r="D6872" s="141" t="s">
        <v>5501</v>
      </c>
      <c r="E6872" s="140">
        <v>366.28</v>
      </c>
      <c r="F6872" s="142" t="s">
        <v>5502</v>
      </c>
      <c r="G6872" s="138"/>
    </row>
    <row r="6873" ht="15.75" customHeight="1" spans="1:7">
      <c r="A6873" s="140">
        <v>91012</v>
      </c>
      <c r="B6873" s="141" t="s">
        <v>7471</v>
      </c>
      <c r="C6873" s="141" t="s">
        <v>448</v>
      </c>
      <c r="D6873" s="141" t="s">
        <v>5501</v>
      </c>
      <c r="E6873" s="140">
        <v>400.27</v>
      </c>
      <c r="F6873" s="142" t="s">
        <v>5502</v>
      </c>
      <c r="G6873" s="138"/>
    </row>
    <row r="6874" ht="15.75" customHeight="1" spans="1:7">
      <c r="A6874" s="140">
        <v>91013</v>
      </c>
      <c r="B6874" s="141" t="s">
        <v>7472</v>
      </c>
      <c r="C6874" s="141" t="s">
        <v>448</v>
      </c>
      <c r="D6874" s="141" t="s">
        <v>5501</v>
      </c>
      <c r="E6874" s="140">
        <v>803.5</v>
      </c>
      <c r="F6874" s="142" t="s">
        <v>5502</v>
      </c>
      <c r="G6874" s="138"/>
    </row>
    <row r="6875" ht="15.75" customHeight="1" spans="1:7">
      <c r="A6875" s="140">
        <v>91014</v>
      </c>
      <c r="B6875" s="141" t="s">
        <v>7473</v>
      </c>
      <c r="C6875" s="141" t="s">
        <v>448</v>
      </c>
      <c r="D6875" s="141" t="s">
        <v>5501</v>
      </c>
      <c r="E6875" s="140">
        <v>811.99</v>
      </c>
      <c r="F6875" s="142" t="s">
        <v>5502</v>
      </c>
      <c r="G6875" s="138"/>
    </row>
    <row r="6876" ht="15.75" customHeight="1" spans="1:7">
      <c r="A6876" s="140">
        <v>91015</v>
      </c>
      <c r="B6876" s="141" t="s">
        <v>7474</v>
      </c>
      <c r="C6876" s="141" t="s">
        <v>448</v>
      </c>
      <c r="D6876" s="141" t="s">
        <v>5501</v>
      </c>
      <c r="E6876" s="140">
        <v>858.19</v>
      </c>
      <c r="F6876" s="142" t="s">
        <v>5502</v>
      </c>
      <c r="G6876" s="138"/>
    </row>
    <row r="6877" ht="15.75" customHeight="1" spans="1:7">
      <c r="A6877" s="140">
        <v>91016</v>
      </c>
      <c r="B6877" s="141" t="s">
        <v>7475</v>
      </c>
      <c r="C6877" s="141" t="s">
        <v>448</v>
      </c>
      <c r="D6877" s="141" t="s">
        <v>5501</v>
      </c>
      <c r="E6877" s="140">
        <v>894.36</v>
      </c>
      <c r="F6877" s="142" t="s">
        <v>5502</v>
      </c>
      <c r="G6877" s="138"/>
    </row>
    <row r="6878" ht="15.75" customHeight="1" spans="1:7">
      <c r="A6878" s="140">
        <v>91287</v>
      </c>
      <c r="B6878" s="141" t="s">
        <v>7476</v>
      </c>
      <c r="C6878" s="141" t="s">
        <v>448</v>
      </c>
      <c r="D6878" s="141" t="s">
        <v>5501</v>
      </c>
      <c r="E6878" s="140">
        <v>219.34</v>
      </c>
      <c r="F6878" s="142" t="s">
        <v>5502</v>
      </c>
      <c r="G6878" s="138"/>
    </row>
    <row r="6879" ht="15.75" customHeight="1" spans="1:7">
      <c r="A6879" s="140">
        <v>91292</v>
      </c>
      <c r="B6879" s="141" t="s">
        <v>7477</v>
      </c>
      <c r="C6879" s="141" t="s">
        <v>448</v>
      </c>
      <c r="D6879" s="141" t="s">
        <v>5501</v>
      </c>
      <c r="E6879" s="140">
        <v>306.47</v>
      </c>
      <c r="F6879" s="142" t="s">
        <v>5502</v>
      </c>
      <c r="G6879" s="138"/>
    </row>
    <row r="6880" ht="15.75" customHeight="1" spans="1:7">
      <c r="A6880" s="140">
        <v>91295</v>
      </c>
      <c r="B6880" s="141" t="s">
        <v>7478</v>
      </c>
      <c r="C6880" s="141" t="s">
        <v>448</v>
      </c>
      <c r="D6880" s="141" t="s">
        <v>5501</v>
      </c>
      <c r="E6880" s="140">
        <v>323.25</v>
      </c>
      <c r="F6880" s="142" t="s">
        <v>5502</v>
      </c>
      <c r="G6880" s="138"/>
    </row>
    <row r="6881" ht="15.75" customHeight="1" spans="1:7">
      <c r="A6881" s="140">
        <v>91296</v>
      </c>
      <c r="B6881" s="141" t="s">
        <v>7479</v>
      </c>
      <c r="C6881" s="141" t="s">
        <v>448</v>
      </c>
      <c r="D6881" s="141" t="s">
        <v>5501</v>
      </c>
      <c r="E6881" s="140">
        <v>342.61</v>
      </c>
      <c r="F6881" s="142" t="s">
        <v>5502</v>
      </c>
      <c r="G6881" s="138"/>
    </row>
    <row r="6882" ht="15.75" customHeight="1" spans="1:7">
      <c r="A6882" s="140">
        <v>91297</v>
      </c>
      <c r="B6882" s="141" t="s">
        <v>7480</v>
      </c>
      <c r="C6882" s="141" t="s">
        <v>448</v>
      </c>
      <c r="D6882" s="141" t="s">
        <v>5501</v>
      </c>
      <c r="E6882" s="140">
        <v>371.13</v>
      </c>
      <c r="F6882" s="142" t="s">
        <v>5502</v>
      </c>
      <c r="G6882" s="138"/>
    </row>
    <row r="6883" ht="15.75" customHeight="1" spans="1:7">
      <c r="A6883" s="140">
        <v>91298</v>
      </c>
      <c r="B6883" s="141" t="s">
        <v>7481</v>
      </c>
      <c r="C6883" s="141" t="s">
        <v>448</v>
      </c>
      <c r="D6883" s="141" t="s">
        <v>5501</v>
      </c>
      <c r="E6883" s="140">
        <v>1206.29</v>
      </c>
      <c r="F6883" s="142" t="s">
        <v>5502</v>
      </c>
      <c r="G6883" s="138"/>
    </row>
    <row r="6884" ht="15.75" customHeight="1" spans="1:7">
      <c r="A6884" s="140">
        <v>91299</v>
      </c>
      <c r="B6884" s="141" t="s">
        <v>7482</v>
      </c>
      <c r="C6884" s="141" t="s">
        <v>448</v>
      </c>
      <c r="D6884" s="141" t="s">
        <v>5501</v>
      </c>
      <c r="E6884" s="140">
        <v>1683.18</v>
      </c>
      <c r="F6884" s="142" t="s">
        <v>5502</v>
      </c>
      <c r="G6884" s="138"/>
    </row>
    <row r="6885" ht="15.75" customHeight="1" spans="1:7">
      <c r="A6885" s="140">
        <v>91304</v>
      </c>
      <c r="B6885" s="141" t="s">
        <v>7483</v>
      </c>
      <c r="C6885" s="141" t="s">
        <v>448</v>
      </c>
      <c r="D6885" s="141" t="s">
        <v>5501</v>
      </c>
      <c r="E6885" s="140">
        <v>110.25</v>
      </c>
      <c r="F6885" s="142" t="s">
        <v>5502</v>
      </c>
      <c r="G6885" s="138"/>
    </row>
    <row r="6886" ht="15.75" customHeight="1" spans="1:7">
      <c r="A6886" s="140">
        <v>91305</v>
      </c>
      <c r="B6886" s="141" t="s">
        <v>7484</v>
      </c>
      <c r="C6886" s="141" t="s">
        <v>448</v>
      </c>
      <c r="D6886" s="141" t="s">
        <v>5501</v>
      </c>
      <c r="E6886" s="140">
        <v>111.26</v>
      </c>
      <c r="F6886" s="142" t="s">
        <v>5502</v>
      </c>
      <c r="G6886" s="138"/>
    </row>
    <row r="6887" ht="15.75" customHeight="1" spans="1:7">
      <c r="A6887" s="140">
        <v>91306</v>
      </c>
      <c r="B6887" s="141" t="s">
        <v>7485</v>
      </c>
      <c r="C6887" s="141" t="s">
        <v>448</v>
      </c>
      <c r="D6887" s="141" t="s">
        <v>5501</v>
      </c>
      <c r="E6887" s="140">
        <v>162.32</v>
      </c>
      <c r="F6887" s="142" t="s">
        <v>5502</v>
      </c>
      <c r="G6887" s="138"/>
    </row>
    <row r="6888" ht="15.75" customHeight="1" spans="1:7">
      <c r="A6888" s="140">
        <v>91307</v>
      </c>
      <c r="B6888" s="141" t="s">
        <v>7486</v>
      </c>
      <c r="C6888" s="141" t="s">
        <v>448</v>
      </c>
      <c r="D6888" s="141" t="s">
        <v>5501</v>
      </c>
      <c r="E6888" s="140">
        <v>94.04</v>
      </c>
      <c r="F6888" s="142" t="s">
        <v>5502</v>
      </c>
      <c r="G6888" s="138"/>
    </row>
    <row r="6889" ht="15.75" customHeight="1" spans="1:7">
      <c r="A6889" s="140">
        <v>91312</v>
      </c>
      <c r="B6889" s="141" t="s">
        <v>7487</v>
      </c>
      <c r="C6889" s="141" t="s">
        <v>448</v>
      </c>
      <c r="D6889" s="141" t="s">
        <v>5501</v>
      </c>
      <c r="E6889" s="140">
        <v>797.29</v>
      </c>
      <c r="F6889" s="142" t="s">
        <v>5502</v>
      </c>
      <c r="G6889" s="138"/>
    </row>
    <row r="6890" ht="15.75" customHeight="1" spans="1:7">
      <c r="A6890" s="140">
        <v>91313</v>
      </c>
      <c r="B6890" s="141" t="s">
        <v>7488</v>
      </c>
      <c r="C6890" s="141" t="s">
        <v>448</v>
      </c>
      <c r="D6890" s="141" t="s">
        <v>5501</v>
      </c>
      <c r="E6890" s="140">
        <v>787.47</v>
      </c>
      <c r="F6890" s="142" t="s">
        <v>5502</v>
      </c>
      <c r="G6890" s="138"/>
    </row>
    <row r="6891" ht="15.75" customHeight="1" spans="1:7">
      <c r="A6891" s="140">
        <v>91314</v>
      </c>
      <c r="B6891" s="141" t="s">
        <v>7489</v>
      </c>
      <c r="C6891" s="141" t="s">
        <v>448</v>
      </c>
      <c r="D6891" s="141" t="s">
        <v>5501</v>
      </c>
      <c r="E6891" s="140">
        <v>823.86</v>
      </c>
      <c r="F6891" s="142" t="s">
        <v>5502</v>
      </c>
      <c r="G6891" s="138"/>
    </row>
    <row r="6892" ht="15.75" customHeight="1" spans="1:7">
      <c r="A6892" s="140">
        <v>91315</v>
      </c>
      <c r="B6892" s="141" t="s">
        <v>7490</v>
      </c>
      <c r="C6892" s="141" t="s">
        <v>448</v>
      </c>
      <c r="D6892" s="141" t="s">
        <v>5501</v>
      </c>
      <c r="E6892" s="140">
        <v>886.04</v>
      </c>
      <c r="F6892" s="142" t="s">
        <v>5502</v>
      </c>
      <c r="G6892" s="138"/>
    </row>
    <row r="6893" ht="15.75" customHeight="1" spans="1:7">
      <c r="A6893" s="140">
        <v>91316</v>
      </c>
      <c r="B6893" s="141" t="s">
        <v>7491</v>
      </c>
      <c r="C6893" s="141" t="s">
        <v>448</v>
      </c>
      <c r="D6893" s="141" t="s">
        <v>5501</v>
      </c>
      <c r="E6893" s="140">
        <v>1025.79</v>
      </c>
      <c r="F6893" s="142" t="s">
        <v>5502</v>
      </c>
      <c r="G6893" s="138"/>
    </row>
    <row r="6894" ht="15.75" customHeight="1" spans="1:7">
      <c r="A6894" s="140">
        <v>91317</v>
      </c>
      <c r="B6894" s="141" t="s">
        <v>7492</v>
      </c>
      <c r="C6894" s="141" t="s">
        <v>448</v>
      </c>
      <c r="D6894" s="141" t="s">
        <v>5501</v>
      </c>
      <c r="E6894" s="140">
        <v>1080.74</v>
      </c>
      <c r="F6894" s="142" t="s">
        <v>5502</v>
      </c>
      <c r="G6894" s="138"/>
    </row>
    <row r="6895" ht="15.75" customHeight="1" spans="1:7">
      <c r="A6895" s="140">
        <v>91318</v>
      </c>
      <c r="B6895" s="141" t="s">
        <v>7493</v>
      </c>
      <c r="C6895" s="141" t="s">
        <v>448</v>
      </c>
      <c r="D6895" s="141" t="s">
        <v>5501</v>
      </c>
      <c r="E6895" s="140">
        <v>686.03</v>
      </c>
      <c r="F6895" s="142" t="s">
        <v>5502</v>
      </c>
      <c r="G6895" s="138"/>
    </row>
    <row r="6896" ht="15.75" customHeight="1" spans="1:7">
      <c r="A6896" s="140">
        <v>91319</v>
      </c>
      <c r="B6896" s="141" t="s">
        <v>7494</v>
      </c>
      <c r="C6896" s="141" t="s">
        <v>448</v>
      </c>
      <c r="D6896" s="141" t="s">
        <v>5501</v>
      </c>
      <c r="E6896" s="140">
        <v>693.43</v>
      </c>
      <c r="F6896" s="142" t="s">
        <v>5502</v>
      </c>
      <c r="G6896" s="138"/>
    </row>
    <row r="6897" ht="15.75" customHeight="1" spans="1:7">
      <c r="A6897" s="140">
        <v>91320</v>
      </c>
      <c r="B6897" s="141" t="s">
        <v>7495</v>
      </c>
      <c r="C6897" s="141" t="s">
        <v>448</v>
      </c>
      <c r="D6897" s="141" t="s">
        <v>5501</v>
      </c>
      <c r="E6897" s="140">
        <v>713.61</v>
      </c>
      <c r="F6897" s="142" t="s">
        <v>5502</v>
      </c>
      <c r="G6897" s="138"/>
    </row>
    <row r="6898" ht="15.75" customHeight="1" spans="1:7">
      <c r="A6898" s="140">
        <v>91321</v>
      </c>
      <c r="B6898" s="141" t="s">
        <v>7496</v>
      </c>
      <c r="C6898" s="141" t="s">
        <v>448</v>
      </c>
      <c r="D6898" s="141" t="s">
        <v>5501</v>
      </c>
      <c r="E6898" s="140">
        <v>775.79</v>
      </c>
      <c r="F6898" s="142" t="s">
        <v>5502</v>
      </c>
      <c r="G6898" s="138"/>
    </row>
    <row r="6899" ht="15.75" customHeight="1" spans="1:7">
      <c r="A6899" s="140">
        <v>91322</v>
      </c>
      <c r="B6899" s="141" t="s">
        <v>7497</v>
      </c>
      <c r="C6899" s="141" t="s">
        <v>448</v>
      </c>
      <c r="D6899" s="141" t="s">
        <v>5501</v>
      </c>
      <c r="E6899" s="140">
        <v>915.54</v>
      </c>
      <c r="F6899" s="142" t="s">
        <v>5502</v>
      </c>
      <c r="G6899" s="138"/>
    </row>
    <row r="6900" ht="15.75" customHeight="1" spans="1:7">
      <c r="A6900" s="140">
        <v>91323</v>
      </c>
      <c r="B6900" s="141" t="s">
        <v>7498</v>
      </c>
      <c r="C6900" s="141" t="s">
        <v>448</v>
      </c>
      <c r="D6900" s="141" t="s">
        <v>5501</v>
      </c>
      <c r="E6900" s="140">
        <v>970.49</v>
      </c>
      <c r="F6900" s="142" t="s">
        <v>5502</v>
      </c>
      <c r="G6900" s="138"/>
    </row>
    <row r="6901" ht="15.75" customHeight="1" spans="1:7">
      <c r="A6901" s="140">
        <v>91324</v>
      </c>
      <c r="B6901" s="141" t="s">
        <v>7499</v>
      </c>
      <c r="C6901" s="141" t="s">
        <v>448</v>
      </c>
      <c r="D6901" s="141" t="s">
        <v>5501</v>
      </c>
      <c r="E6901" s="140">
        <v>694.44</v>
      </c>
      <c r="F6901" s="142" t="s">
        <v>5502</v>
      </c>
      <c r="G6901" s="138"/>
    </row>
    <row r="6902" ht="15.75" customHeight="1" spans="1:7">
      <c r="A6902" s="140">
        <v>91325</v>
      </c>
      <c r="B6902" s="141" t="s">
        <v>7500</v>
      </c>
      <c r="C6902" s="141" t="s">
        <v>448</v>
      </c>
      <c r="D6902" s="141" t="s">
        <v>5501</v>
      </c>
      <c r="E6902" s="140">
        <v>702.24</v>
      </c>
      <c r="F6902" s="142" t="s">
        <v>5502</v>
      </c>
      <c r="G6902" s="138"/>
    </row>
    <row r="6903" ht="15.75" customHeight="1" spans="1:7">
      <c r="A6903" s="140">
        <v>91326</v>
      </c>
      <c r="B6903" s="141" t="s">
        <v>7501</v>
      </c>
      <c r="C6903" s="141" t="s">
        <v>448</v>
      </c>
      <c r="D6903" s="141" t="s">
        <v>5501</v>
      </c>
      <c r="E6903" s="140">
        <v>747.75</v>
      </c>
      <c r="F6903" s="142" t="s">
        <v>5502</v>
      </c>
      <c r="G6903" s="138"/>
    </row>
    <row r="6904" ht="15.75" customHeight="1" spans="1:7">
      <c r="A6904" s="140">
        <v>91327</v>
      </c>
      <c r="B6904" s="141" t="s">
        <v>7502</v>
      </c>
      <c r="C6904" s="141" t="s">
        <v>448</v>
      </c>
      <c r="D6904" s="141" t="s">
        <v>5501</v>
      </c>
      <c r="E6904" s="140">
        <v>783.24</v>
      </c>
      <c r="F6904" s="142" t="s">
        <v>5502</v>
      </c>
      <c r="G6904" s="138"/>
    </row>
    <row r="6905" ht="15.75" customHeight="1" spans="1:7">
      <c r="A6905" s="140">
        <v>91328</v>
      </c>
      <c r="B6905" s="141" t="s">
        <v>7503</v>
      </c>
      <c r="C6905" s="141" t="s">
        <v>448</v>
      </c>
      <c r="D6905" s="141" t="s">
        <v>5501</v>
      </c>
      <c r="E6905" s="140">
        <v>810.78</v>
      </c>
      <c r="F6905" s="142" t="s">
        <v>5502</v>
      </c>
      <c r="G6905" s="138"/>
    </row>
    <row r="6906" ht="15.75" customHeight="1" spans="1:7">
      <c r="A6906" s="140">
        <v>91329</v>
      </c>
      <c r="B6906" s="141" t="s">
        <v>7504</v>
      </c>
      <c r="C6906" s="141" t="s">
        <v>448</v>
      </c>
      <c r="D6906" s="141" t="s">
        <v>5501</v>
      </c>
      <c r="E6906" s="140">
        <v>701.72</v>
      </c>
      <c r="F6906" s="142" t="s">
        <v>5502</v>
      </c>
      <c r="G6906" s="138"/>
    </row>
    <row r="6907" ht="15.75" customHeight="1" spans="1:7">
      <c r="A6907" s="140">
        <v>91330</v>
      </c>
      <c r="B6907" s="141" t="s">
        <v>7505</v>
      </c>
      <c r="C6907" s="141" t="s">
        <v>448</v>
      </c>
      <c r="D6907" s="141" t="s">
        <v>5501</v>
      </c>
      <c r="E6907" s="140">
        <v>832.33</v>
      </c>
      <c r="F6907" s="142" t="s">
        <v>5502</v>
      </c>
      <c r="G6907" s="138"/>
    </row>
    <row r="6908" ht="15.75" customHeight="1" spans="1:7">
      <c r="A6908" s="140">
        <v>91331</v>
      </c>
      <c r="B6908" s="141" t="s">
        <v>7506</v>
      </c>
      <c r="C6908" s="141" t="s">
        <v>448</v>
      </c>
      <c r="D6908" s="141" t="s">
        <v>5501</v>
      </c>
      <c r="E6908" s="140">
        <v>722.58</v>
      </c>
      <c r="F6908" s="142" t="s">
        <v>5502</v>
      </c>
      <c r="G6908" s="138"/>
    </row>
    <row r="6909" ht="15.75" customHeight="1" spans="1:7">
      <c r="A6909" s="140">
        <v>91332</v>
      </c>
      <c r="B6909" s="141" t="s">
        <v>7507</v>
      </c>
      <c r="C6909" s="141" t="s">
        <v>448</v>
      </c>
      <c r="D6909" s="141" t="s">
        <v>5501</v>
      </c>
      <c r="E6909" s="140">
        <v>863.04</v>
      </c>
      <c r="F6909" s="142" t="s">
        <v>5502</v>
      </c>
      <c r="G6909" s="138"/>
    </row>
    <row r="6910" ht="15.75" customHeight="1" spans="1:7">
      <c r="A6910" s="140">
        <v>91333</v>
      </c>
      <c r="B6910" s="141" t="s">
        <v>7508</v>
      </c>
      <c r="C6910" s="141" t="s">
        <v>448</v>
      </c>
      <c r="D6910" s="141" t="s">
        <v>5501</v>
      </c>
      <c r="E6910" s="140">
        <v>752.6</v>
      </c>
      <c r="F6910" s="142" t="s">
        <v>5502</v>
      </c>
      <c r="G6910" s="138"/>
    </row>
    <row r="6911" ht="15.75" customHeight="1" spans="1:7">
      <c r="A6911" s="140">
        <v>91334</v>
      </c>
      <c r="B6911" s="141" t="s">
        <v>7509</v>
      </c>
      <c r="C6911" s="141" t="s">
        <v>448</v>
      </c>
      <c r="D6911" s="141" t="s">
        <v>5501</v>
      </c>
      <c r="E6911" s="140">
        <v>1698.2</v>
      </c>
      <c r="F6911" s="142" t="s">
        <v>5502</v>
      </c>
      <c r="G6911" s="138"/>
    </row>
    <row r="6912" ht="15.75" customHeight="1" spans="1:7">
      <c r="A6912" s="140">
        <v>91335</v>
      </c>
      <c r="B6912" s="141" t="s">
        <v>7510</v>
      </c>
      <c r="C6912" s="141" t="s">
        <v>448</v>
      </c>
      <c r="D6912" s="141" t="s">
        <v>5501</v>
      </c>
      <c r="E6912" s="140">
        <v>1587.76</v>
      </c>
      <c r="F6912" s="142" t="s">
        <v>5502</v>
      </c>
      <c r="G6912" s="138"/>
    </row>
    <row r="6913" ht="15.75" customHeight="1" spans="1:7">
      <c r="A6913" s="140">
        <v>91336</v>
      </c>
      <c r="B6913" s="141" t="s">
        <v>7511</v>
      </c>
      <c r="C6913" s="141" t="s">
        <v>448</v>
      </c>
      <c r="D6913" s="141" t="s">
        <v>5501</v>
      </c>
      <c r="E6913" s="140">
        <v>2175.09</v>
      </c>
      <c r="F6913" s="142" t="s">
        <v>5502</v>
      </c>
      <c r="G6913" s="138"/>
    </row>
    <row r="6914" ht="15.75" customHeight="1" spans="1:7">
      <c r="A6914" s="140">
        <v>91337</v>
      </c>
      <c r="B6914" s="141" t="s">
        <v>7512</v>
      </c>
      <c r="C6914" s="141" t="s">
        <v>448</v>
      </c>
      <c r="D6914" s="141" t="s">
        <v>5501</v>
      </c>
      <c r="E6914" s="140">
        <v>2064.65</v>
      </c>
      <c r="F6914" s="142" t="s">
        <v>5502</v>
      </c>
      <c r="G6914" s="138"/>
    </row>
    <row r="6915" ht="15.75" customHeight="1" spans="1:7">
      <c r="A6915" s="140">
        <v>100659</v>
      </c>
      <c r="B6915" s="141" t="s">
        <v>7513</v>
      </c>
      <c r="C6915" s="141" t="s">
        <v>178</v>
      </c>
      <c r="D6915" s="141" t="s">
        <v>5501</v>
      </c>
      <c r="E6915" s="140">
        <v>10.93</v>
      </c>
      <c r="F6915" s="142" t="s">
        <v>5502</v>
      </c>
      <c r="G6915" s="138"/>
    </row>
    <row r="6916" ht="15.75" customHeight="1" spans="1:7">
      <c r="A6916" s="140">
        <v>100660</v>
      </c>
      <c r="B6916" s="141" t="s">
        <v>7514</v>
      </c>
      <c r="C6916" s="141" t="s">
        <v>178</v>
      </c>
      <c r="D6916" s="141" t="s">
        <v>5501</v>
      </c>
      <c r="E6916" s="140">
        <v>7.5</v>
      </c>
      <c r="F6916" s="142" t="s">
        <v>5502</v>
      </c>
      <c r="G6916" s="138"/>
    </row>
    <row r="6917" ht="15.75" customHeight="1" spans="1:7">
      <c r="A6917" s="140">
        <v>100675</v>
      </c>
      <c r="B6917" s="141" t="s">
        <v>7515</v>
      </c>
      <c r="C6917" s="141" t="s">
        <v>448</v>
      </c>
      <c r="D6917" s="141" t="s">
        <v>5501</v>
      </c>
      <c r="E6917" s="140">
        <v>731.57</v>
      </c>
      <c r="F6917" s="142" t="s">
        <v>5502</v>
      </c>
      <c r="G6917" s="138"/>
    </row>
    <row r="6918" ht="15.75" customHeight="1" spans="1:7">
      <c r="A6918" s="140">
        <v>100676</v>
      </c>
      <c r="B6918" s="141" t="s">
        <v>7516</v>
      </c>
      <c r="C6918" s="141" t="s">
        <v>448</v>
      </c>
      <c r="D6918" s="141" t="s">
        <v>5501</v>
      </c>
      <c r="E6918" s="140">
        <v>185.95</v>
      </c>
      <c r="F6918" s="142" t="s">
        <v>5502</v>
      </c>
      <c r="G6918" s="138"/>
    </row>
    <row r="6919" ht="15.75" customHeight="1" spans="1:7">
      <c r="A6919" s="140">
        <v>100678</v>
      </c>
      <c r="B6919" s="141" t="s">
        <v>7517</v>
      </c>
      <c r="C6919" s="141" t="s">
        <v>448</v>
      </c>
      <c r="D6919" s="141" t="s">
        <v>5501</v>
      </c>
      <c r="E6919" s="140">
        <v>965.82</v>
      </c>
      <c r="F6919" s="142" t="s">
        <v>5502</v>
      </c>
      <c r="G6919" s="138"/>
    </row>
    <row r="6920" ht="15.75" customHeight="1" spans="1:7">
      <c r="A6920" s="140">
        <v>100679</v>
      </c>
      <c r="B6920" s="141" t="s">
        <v>7518</v>
      </c>
      <c r="C6920" s="141" t="s">
        <v>448</v>
      </c>
      <c r="D6920" s="141" t="s">
        <v>5501</v>
      </c>
      <c r="E6920" s="140">
        <v>805.7</v>
      </c>
      <c r="F6920" s="142" t="s">
        <v>5502</v>
      </c>
      <c r="G6920" s="138"/>
    </row>
    <row r="6921" ht="15.75" customHeight="1" spans="1:7">
      <c r="A6921" s="140">
        <v>100680</v>
      </c>
      <c r="B6921" s="141" t="s">
        <v>7519</v>
      </c>
      <c r="C6921" s="141" t="s">
        <v>448</v>
      </c>
      <c r="D6921" s="141" t="s">
        <v>5501</v>
      </c>
      <c r="E6921" s="140">
        <v>974.31</v>
      </c>
      <c r="F6921" s="142" t="s">
        <v>5502</v>
      </c>
      <c r="G6921" s="138"/>
    </row>
    <row r="6922" ht="15.75" customHeight="1" spans="1:7">
      <c r="A6922" s="140">
        <v>100681</v>
      </c>
      <c r="B6922" s="141" t="s">
        <v>7520</v>
      </c>
      <c r="C6922" s="141" t="s">
        <v>448</v>
      </c>
      <c r="D6922" s="141" t="s">
        <v>5501</v>
      </c>
      <c r="E6922" s="140">
        <v>994.65</v>
      </c>
      <c r="F6922" s="142" t="s">
        <v>5502</v>
      </c>
      <c r="G6922" s="138"/>
    </row>
    <row r="6923" ht="15.75" customHeight="1" spans="1:7">
      <c r="A6923" s="140">
        <v>100682</v>
      </c>
      <c r="B6923" s="141" t="s">
        <v>7521</v>
      </c>
      <c r="C6923" s="141" t="s">
        <v>448</v>
      </c>
      <c r="D6923" s="141" t="s">
        <v>5501</v>
      </c>
      <c r="E6923" s="140">
        <v>816.62</v>
      </c>
      <c r="F6923" s="142" t="s">
        <v>5502</v>
      </c>
      <c r="G6923" s="138"/>
    </row>
    <row r="6924" ht="15.75" customHeight="1" spans="1:7">
      <c r="A6924" s="140">
        <v>100683</v>
      </c>
      <c r="B6924" s="141" t="s">
        <v>7522</v>
      </c>
      <c r="C6924" s="141" t="s">
        <v>448</v>
      </c>
      <c r="D6924" s="141" t="s">
        <v>5501</v>
      </c>
      <c r="E6924" s="140">
        <v>1042.66</v>
      </c>
      <c r="F6924" s="142" t="s">
        <v>5502</v>
      </c>
      <c r="G6924" s="138"/>
    </row>
    <row r="6925" ht="15.75" customHeight="1" spans="1:7">
      <c r="A6925" s="140">
        <v>100684</v>
      </c>
      <c r="B6925" s="141" t="s">
        <v>7523</v>
      </c>
      <c r="C6925" s="141" t="s">
        <v>448</v>
      </c>
      <c r="D6925" s="141" t="s">
        <v>5501</v>
      </c>
      <c r="E6925" s="140">
        <v>858</v>
      </c>
      <c r="F6925" s="142" t="s">
        <v>5502</v>
      </c>
      <c r="G6925" s="138"/>
    </row>
    <row r="6926" ht="15.75" customHeight="1" spans="1:7">
      <c r="A6926" s="140">
        <v>100685</v>
      </c>
      <c r="B6926" s="141" t="s">
        <v>7524</v>
      </c>
      <c r="C6926" s="141" t="s">
        <v>448</v>
      </c>
      <c r="D6926" s="141" t="s">
        <v>5501</v>
      </c>
      <c r="E6926" s="140">
        <v>1078.83</v>
      </c>
      <c r="F6926" s="142" t="s">
        <v>5502</v>
      </c>
      <c r="G6926" s="138"/>
    </row>
    <row r="6927" ht="15.75" customHeight="1" spans="1:7">
      <c r="A6927" s="140">
        <v>100686</v>
      </c>
      <c r="B6927" s="141" t="s">
        <v>7525</v>
      </c>
      <c r="C6927" s="141" t="s">
        <v>448</v>
      </c>
      <c r="D6927" s="141" t="s">
        <v>5501</v>
      </c>
      <c r="E6927" s="140">
        <v>893.49</v>
      </c>
      <c r="F6927" s="142" t="s">
        <v>5502</v>
      </c>
      <c r="G6927" s="138"/>
    </row>
    <row r="6928" ht="15.75" customHeight="1" spans="1:7">
      <c r="A6928" s="140">
        <v>100687</v>
      </c>
      <c r="B6928" s="141" t="s">
        <v>7526</v>
      </c>
      <c r="C6928" s="141" t="s">
        <v>448</v>
      </c>
      <c r="D6928" s="141" t="s">
        <v>5501</v>
      </c>
      <c r="E6928" s="140">
        <v>973.1</v>
      </c>
      <c r="F6928" s="142" t="s">
        <v>5502</v>
      </c>
      <c r="G6928" s="138"/>
    </row>
    <row r="6929" ht="15.75" customHeight="1" spans="1:7">
      <c r="A6929" s="140">
        <v>100688</v>
      </c>
      <c r="B6929" s="141" t="s">
        <v>7527</v>
      </c>
      <c r="C6929" s="141" t="s">
        <v>448</v>
      </c>
      <c r="D6929" s="141" t="s">
        <v>5501</v>
      </c>
      <c r="E6929" s="140">
        <v>812.98</v>
      </c>
      <c r="F6929" s="142" t="s">
        <v>5502</v>
      </c>
      <c r="G6929" s="138"/>
    </row>
    <row r="6930" ht="15.75" customHeight="1" spans="1:7">
      <c r="A6930" s="140">
        <v>100689</v>
      </c>
      <c r="B6930" s="141" t="s">
        <v>7528</v>
      </c>
      <c r="C6930" s="141" t="s">
        <v>448</v>
      </c>
      <c r="D6930" s="141" t="s">
        <v>5501</v>
      </c>
      <c r="E6930" s="140">
        <v>1047.51</v>
      </c>
      <c r="F6930" s="142" t="s">
        <v>5502</v>
      </c>
      <c r="G6930" s="138"/>
    </row>
    <row r="6931" ht="15.75" customHeight="1" spans="1:7">
      <c r="A6931" s="140">
        <v>100690</v>
      </c>
      <c r="B6931" s="141" t="s">
        <v>7529</v>
      </c>
      <c r="C6931" s="141" t="s">
        <v>448</v>
      </c>
      <c r="D6931" s="141" t="s">
        <v>5501</v>
      </c>
      <c r="E6931" s="140">
        <v>862.85</v>
      </c>
      <c r="F6931" s="142" t="s">
        <v>5502</v>
      </c>
      <c r="G6931" s="138"/>
    </row>
    <row r="6932" ht="15.75" customHeight="1" spans="1:7">
      <c r="A6932" s="140">
        <v>100691</v>
      </c>
      <c r="B6932" s="141" t="s">
        <v>7530</v>
      </c>
      <c r="C6932" s="141" t="s">
        <v>448</v>
      </c>
      <c r="D6932" s="141" t="s">
        <v>5501</v>
      </c>
      <c r="E6932" s="140">
        <v>1882.67</v>
      </c>
      <c r="F6932" s="142" t="s">
        <v>5502</v>
      </c>
      <c r="G6932" s="138"/>
    </row>
    <row r="6933" ht="15.75" customHeight="1" spans="1:7">
      <c r="A6933" s="140">
        <v>100692</v>
      </c>
      <c r="B6933" s="141" t="s">
        <v>7531</v>
      </c>
      <c r="C6933" s="141" t="s">
        <v>448</v>
      </c>
      <c r="D6933" s="141" t="s">
        <v>5501</v>
      </c>
      <c r="E6933" s="140">
        <v>1698.01</v>
      </c>
      <c r="F6933" s="142" t="s">
        <v>5502</v>
      </c>
      <c r="G6933" s="138"/>
    </row>
    <row r="6934" ht="15.75" customHeight="1" spans="1:7">
      <c r="A6934" s="140">
        <v>100693</v>
      </c>
      <c r="B6934" s="141" t="s">
        <v>7532</v>
      </c>
      <c r="C6934" s="141" t="s">
        <v>448</v>
      </c>
      <c r="D6934" s="141" t="s">
        <v>5501</v>
      </c>
      <c r="E6934" s="140">
        <v>2359.56</v>
      </c>
      <c r="F6934" s="142" t="s">
        <v>5502</v>
      </c>
      <c r="G6934" s="138"/>
    </row>
    <row r="6935" ht="15.75" customHeight="1" spans="1:7">
      <c r="A6935" s="140">
        <v>100694</v>
      </c>
      <c r="B6935" s="141" t="s">
        <v>7533</v>
      </c>
      <c r="C6935" s="141" t="s">
        <v>448</v>
      </c>
      <c r="D6935" s="141" t="s">
        <v>5501</v>
      </c>
      <c r="E6935" s="140">
        <v>2174.9</v>
      </c>
      <c r="F6935" s="142" t="s">
        <v>5502</v>
      </c>
      <c r="G6935" s="138"/>
    </row>
    <row r="6936" ht="15.75" customHeight="1" spans="1:7">
      <c r="A6936" s="140">
        <v>100695</v>
      </c>
      <c r="B6936" s="141" t="s">
        <v>7534</v>
      </c>
      <c r="C6936" s="141" t="s">
        <v>448</v>
      </c>
      <c r="D6936" s="141" t="s">
        <v>5501</v>
      </c>
      <c r="E6936" s="140">
        <v>56.01</v>
      </c>
      <c r="F6936" s="142" t="s">
        <v>5502</v>
      </c>
      <c r="G6936" s="138"/>
    </row>
    <row r="6937" ht="15.75" customHeight="1" spans="1:7">
      <c r="A6937" s="140">
        <v>100696</v>
      </c>
      <c r="B6937" s="141" t="s">
        <v>7535</v>
      </c>
      <c r="C6937" s="141" t="s">
        <v>448</v>
      </c>
      <c r="D6937" s="141" t="s">
        <v>5501</v>
      </c>
      <c r="E6937" s="140">
        <v>62.32</v>
      </c>
      <c r="F6937" s="142" t="s">
        <v>5502</v>
      </c>
      <c r="G6937" s="138"/>
    </row>
    <row r="6938" ht="15.75" customHeight="1" spans="1:7">
      <c r="A6938" s="140">
        <v>100697</v>
      </c>
      <c r="B6938" s="141" t="s">
        <v>7536</v>
      </c>
      <c r="C6938" s="141" t="s">
        <v>448</v>
      </c>
      <c r="D6938" s="141" t="s">
        <v>5501</v>
      </c>
      <c r="E6938" s="140">
        <v>68.68</v>
      </c>
      <c r="F6938" s="142" t="s">
        <v>5502</v>
      </c>
      <c r="G6938" s="138"/>
    </row>
    <row r="6939" ht="15.75" customHeight="1" spans="1:7">
      <c r="A6939" s="140">
        <v>100698</v>
      </c>
      <c r="B6939" s="141" t="s">
        <v>7537</v>
      </c>
      <c r="C6939" s="141" t="s">
        <v>448</v>
      </c>
      <c r="D6939" s="141" t="s">
        <v>5501</v>
      </c>
      <c r="E6939" s="140">
        <v>75.02</v>
      </c>
      <c r="F6939" s="142" t="s">
        <v>5502</v>
      </c>
      <c r="G6939" s="138"/>
    </row>
    <row r="6940" ht="15.75" customHeight="1" spans="1:7">
      <c r="A6940" s="140">
        <v>100699</v>
      </c>
      <c r="B6940" s="141" t="s">
        <v>7538</v>
      </c>
      <c r="C6940" s="141" t="s">
        <v>448</v>
      </c>
      <c r="D6940" s="141" t="s">
        <v>5501</v>
      </c>
      <c r="E6940" s="140">
        <v>89.24</v>
      </c>
      <c r="F6940" s="142" t="s">
        <v>5502</v>
      </c>
      <c r="G6940" s="138"/>
    </row>
    <row r="6941" ht="15.75" customHeight="1" spans="1:7">
      <c r="A6941" s="140">
        <v>100700</v>
      </c>
      <c r="B6941" s="141" t="s">
        <v>7539</v>
      </c>
      <c r="C6941" s="141" t="s">
        <v>448</v>
      </c>
      <c r="D6941" s="141" t="s">
        <v>5501</v>
      </c>
      <c r="E6941" s="140">
        <v>744.52</v>
      </c>
      <c r="F6941" s="142" t="s">
        <v>5502</v>
      </c>
      <c r="G6941" s="138"/>
    </row>
    <row r="6942" ht="15.75" customHeight="1" spans="1:7">
      <c r="A6942" s="140">
        <v>100712</v>
      </c>
      <c r="B6942" s="141" t="s">
        <v>7540</v>
      </c>
      <c r="C6942" s="141" t="s">
        <v>448</v>
      </c>
      <c r="D6942" s="141" t="s">
        <v>5501</v>
      </c>
      <c r="E6942" s="140">
        <v>796.28</v>
      </c>
      <c r="F6942" s="142" t="s">
        <v>5502</v>
      </c>
      <c r="G6942" s="138"/>
    </row>
    <row r="6943" ht="15.75" customHeight="1" spans="1:7">
      <c r="A6943" s="140">
        <v>100665</v>
      </c>
      <c r="B6943" s="141" t="s">
        <v>7541</v>
      </c>
      <c r="C6943" s="141" t="s">
        <v>175</v>
      </c>
      <c r="D6943" s="141" t="s">
        <v>5686</v>
      </c>
      <c r="E6943" s="140">
        <v>1194.45</v>
      </c>
      <c r="F6943" s="142" t="s">
        <v>5502</v>
      </c>
      <c r="G6943" s="138"/>
    </row>
    <row r="6944" ht="15.75" customHeight="1" spans="1:7">
      <c r="A6944" s="140">
        <v>100666</v>
      </c>
      <c r="B6944" s="141" t="s">
        <v>7542</v>
      </c>
      <c r="C6944" s="141" t="s">
        <v>175</v>
      </c>
      <c r="D6944" s="141" t="s">
        <v>5686</v>
      </c>
      <c r="E6944" s="140">
        <v>939.22</v>
      </c>
      <c r="F6944" s="142" t="s">
        <v>5502</v>
      </c>
      <c r="G6944" s="138"/>
    </row>
    <row r="6945" ht="15.75" customHeight="1" spans="1:7">
      <c r="A6945" s="140">
        <v>100667</v>
      </c>
      <c r="B6945" s="141" t="s">
        <v>7543</v>
      </c>
      <c r="C6945" s="141" t="s">
        <v>175</v>
      </c>
      <c r="D6945" s="141" t="s">
        <v>5686</v>
      </c>
      <c r="E6945" s="140">
        <v>1555.27</v>
      </c>
      <c r="F6945" s="142" t="s">
        <v>5502</v>
      </c>
      <c r="G6945" s="138"/>
    </row>
    <row r="6946" ht="15.75" customHeight="1" spans="1:7">
      <c r="A6946" s="140">
        <v>100668</v>
      </c>
      <c r="B6946" s="141" t="s">
        <v>7544</v>
      </c>
      <c r="C6946" s="141" t="s">
        <v>175</v>
      </c>
      <c r="D6946" s="141" t="s">
        <v>5686</v>
      </c>
      <c r="E6946" s="140">
        <v>1841.97</v>
      </c>
      <c r="F6946" s="142" t="s">
        <v>5502</v>
      </c>
      <c r="G6946" s="138"/>
    </row>
    <row r="6947" ht="15.75" customHeight="1" spans="1:7">
      <c r="A6947" s="140">
        <v>100669</v>
      </c>
      <c r="B6947" s="141" t="s">
        <v>7545</v>
      </c>
      <c r="C6947" s="141" t="s">
        <v>175</v>
      </c>
      <c r="D6947" s="141" t="s">
        <v>5686</v>
      </c>
      <c r="E6947" s="140">
        <v>1102.47</v>
      </c>
      <c r="F6947" s="142" t="s">
        <v>5502</v>
      </c>
      <c r="G6947" s="138"/>
    </row>
    <row r="6948" ht="15.75" customHeight="1" spans="1:7">
      <c r="A6948" s="140">
        <v>100670</v>
      </c>
      <c r="B6948" s="141" t="s">
        <v>7546</v>
      </c>
      <c r="C6948" s="141" t="s">
        <v>175</v>
      </c>
      <c r="D6948" s="141" t="s">
        <v>5686</v>
      </c>
      <c r="E6948" s="140">
        <v>1494.28</v>
      </c>
      <c r="F6948" s="142" t="s">
        <v>5502</v>
      </c>
      <c r="G6948" s="138"/>
    </row>
    <row r="6949" ht="15.75" customHeight="1" spans="1:7">
      <c r="A6949" s="140">
        <v>100671</v>
      </c>
      <c r="B6949" s="141" t="s">
        <v>7547</v>
      </c>
      <c r="C6949" s="141" t="s">
        <v>175</v>
      </c>
      <c r="D6949" s="141" t="s">
        <v>5686</v>
      </c>
      <c r="E6949" s="140">
        <v>1861.08</v>
      </c>
      <c r="F6949" s="142" t="s">
        <v>5502</v>
      </c>
      <c r="G6949" s="138"/>
    </row>
    <row r="6950" ht="15.75" customHeight="1" spans="1:7">
      <c r="A6950" s="140">
        <v>100672</v>
      </c>
      <c r="B6950" s="141" t="s">
        <v>7548</v>
      </c>
      <c r="C6950" s="141" t="s">
        <v>175</v>
      </c>
      <c r="D6950" s="141" t="s">
        <v>5686</v>
      </c>
      <c r="E6950" s="140">
        <v>1191.9</v>
      </c>
      <c r="F6950" s="142" t="s">
        <v>5502</v>
      </c>
      <c r="G6950" s="138"/>
    </row>
    <row r="6951" ht="15.75" customHeight="1" spans="1:7">
      <c r="A6951" s="140">
        <v>100701</v>
      </c>
      <c r="B6951" s="141" t="s">
        <v>7549</v>
      </c>
      <c r="C6951" s="141" t="s">
        <v>175</v>
      </c>
      <c r="D6951" s="141" t="s">
        <v>5686</v>
      </c>
      <c r="E6951" s="140">
        <v>562.25</v>
      </c>
      <c r="F6951" s="142" t="s">
        <v>5502</v>
      </c>
      <c r="G6951" s="138"/>
    </row>
    <row r="6952" ht="15.75" customHeight="1" spans="1:7">
      <c r="A6952" s="140">
        <v>94559</v>
      </c>
      <c r="B6952" s="141" t="s">
        <v>7550</v>
      </c>
      <c r="C6952" s="141" t="s">
        <v>175</v>
      </c>
      <c r="D6952" s="141" t="s">
        <v>5686</v>
      </c>
      <c r="E6952" s="140">
        <v>690.31</v>
      </c>
      <c r="F6952" s="142" t="s">
        <v>5502</v>
      </c>
      <c r="G6952" s="138"/>
    </row>
    <row r="6953" ht="15.75" customHeight="1" spans="1:7">
      <c r="A6953" s="140">
        <v>94562</v>
      </c>
      <c r="B6953" s="141" t="s">
        <v>7551</v>
      </c>
      <c r="C6953" s="141" t="s">
        <v>175</v>
      </c>
      <c r="D6953" s="141" t="s">
        <v>5686</v>
      </c>
      <c r="E6953" s="140">
        <v>647.53</v>
      </c>
      <c r="F6953" s="142" t="s">
        <v>5502</v>
      </c>
      <c r="G6953" s="138"/>
    </row>
    <row r="6954" ht="15.75" customHeight="1" spans="1:7">
      <c r="A6954" s="140">
        <v>94587</v>
      </c>
      <c r="B6954" s="141" t="s">
        <v>7552</v>
      </c>
      <c r="C6954" s="141" t="s">
        <v>178</v>
      </c>
      <c r="D6954" s="141" t="s">
        <v>5686</v>
      </c>
      <c r="E6954" s="140">
        <v>61.38</v>
      </c>
      <c r="F6954" s="142" t="s">
        <v>5502</v>
      </c>
      <c r="G6954" s="138"/>
    </row>
    <row r="6955" ht="15.75" customHeight="1" spans="1:7">
      <c r="A6955" s="140">
        <v>94588</v>
      </c>
      <c r="B6955" s="141" t="s">
        <v>7553</v>
      </c>
      <c r="C6955" s="141" t="s">
        <v>178</v>
      </c>
      <c r="D6955" s="141" t="s">
        <v>5686</v>
      </c>
      <c r="E6955" s="140">
        <v>55</v>
      </c>
      <c r="F6955" s="142" t="s">
        <v>5502</v>
      </c>
      <c r="G6955" s="138"/>
    </row>
    <row r="6956" ht="15.75" customHeight="1" spans="1:7">
      <c r="A6956" s="140">
        <v>99837</v>
      </c>
      <c r="B6956" s="141" t="s">
        <v>7554</v>
      </c>
      <c r="C6956" s="141" t="s">
        <v>178</v>
      </c>
      <c r="D6956" s="141" t="s">
        <v>5501</v>
      </c>
      <c r="E6956" s="140">
        <v>523.94</v>
      </c>
      <c r="F6956" s="142" t="s">
        <v>5502</v>
      </c>
      <c r="G6956" s="138"/>
    </row>
    <row r="6957" ht="15.75" customHeight="1" spans="1:7">
      <c r="A6957" s="140">
        <v>99839</v>
      </c>
      <c r="B6957" s="141" t="s">
        <v>441</v>
      </c>
      <c r="C6957" s="141" t="s">
        <v>178</v>
      </c>
      <c r="D6957" s="141" t="s">
        <v>5501</v>
      </c>
      <c r="E6957" s="140">
        <v>445.89</v>
      </c>
      <c r="F6957" s="142" t="s">
        <v>5502</v>
      </c>
      <c r="G6957" s="138"/>
    </row>
    <row r="6958" ht="15.75" customHeight="1" spans="1:7">
      <c r="A6958" s="140">
        <v>99841</v>
      </c>
      <c r="B6958" s="141" t="s">
        <v>7555</v>
      </c>
      <c r="C6958" s="141" t="s">
        <v>178</v>
      </c>
      <c r="D6958" s="141" t="s">
        <v>5686</v>
      </c>
      <c r="E6958" s="140">
        <v>909.91</v>
      </c>
      <c r="F6958" s="142" t="s">
        <v>5502</v>
      </c>
      <c r="G6958" s="138"/>
    </row>
    <row r="6959" ht="15.75" customHeight="1" spans="1:7">
      <c r="A6959" s="140">
        <v>99855</v>
      </c>
      <c r="B6959" s="141" t="s">
        <v>7556</v>
      </c>
      <c r="C6959" s="141" t="s">
        <v>178</v>
      </c>
      <c r="D6959" s="141" t="s">
        <v>5501</v>
      </c>
      <c r="E6959" s="140">
        <v>95.77</v>
      </c>
      <c r="F6959" s="142" t="s">
        <v>5502</v>
      </c>
      <c r="G6959" s="138"/>
    </row>
    <row r="6960" ht="15.75" customHeight="1" spans="1:7">
      <c r="A6960" s="140">
        <v>99857</v>
      </c>
      <c r="B6960" s="141" t="s">
        <v>7557</v>
      </c>
      <c r="C6960" s="141" t="s">
        <v>178</v>
      </c>
      <c r="D6960" s="141" t="s">
        <v>5686</v>
      </c>
      <c r="E6960" s="140">
        <v>83.04</v>
      </c>
      <c r="F6960" s="142" t="s">
        <v>5502</v>
      </c>
      <c r="G6960" s="138"/>
    </row>
    <row r="6961" ht="15.75" customHeight="1" spans="1:7">
      <c r="A6961" s="140">
        <v>99861</v>
      </c>
      <c r="B6961" s="141" t="s">
        <v>7558</v>
      </c>
      <c r="C6961" s="141" t="s">
        <v>175</v>
      </c>
      <c r="D6961" s="141" t="s">
        <v>5686</v>
      </c>
      <c r="E6961" s="140">
        <v>563.56</v>
      </c>
      <c r="F6961" s="142" t="s">
        <v>5502</v>
      </c>
      <c r="G6961" s="138"/>
    </row>
    <row r="6962" ht="15.75" customHeight="1" spans="1:7">
      <c r="A6962" s="140">
        <v>99862</v>
      </c>
      <c r="B6962" s="141" t="s">
        <v>7559</v>
      </c>
      <c r="C6962" s="141" t="s">
        <v>175</v>
      </c>
      <c r="D6962" s="141" t="s">
        <v>5686</v>
      </c>
      <c r="E6962" s="140">
        <v>545.41</v>
      </c>
      <c r="F6962" s="142" t="s">
        <v>5502</v>
      </c>
      <c r="G6962" s="138"/>
    </row>
    <row r="6963" ht="15.75" customHeight="1" spans="1:7">
      <c r="A6963" s="140">
        <v>90838</v>
      </c>
      <c r="B6963" s="141" t="s">
        <v>7560</v>
      </c>
      <c r="C6963" s="141" t="s">
        <v>448</v>
      </c>
      <c r="D6963" s="141" t="s">
        <v>5686</v>
      </c>
      <c r="E6963" s="140">
        <v>1420.51</v>
      </c>
      <c r="F6963" s="142" t="s">
        <v>5502</v>
      </c>
      <c r="G6963" s="138"/>
    </row>
    <row r="6964" ht="15.75" customHeight="1" spans="1:7">
      <c r="A6964" s="140">
        <v>91338</v>
      </c>
      <c r="B6964" s="141" t="s">
        <v>7561</v>
      </c>
      <c r="C6964" s="141" t="s">
        <v>175</v>
      </c>
      <c r="D6964" s="141" t="s">
        <v>5501</v>
      </c>
      <c r="E6964" s="140">
        <v>564.24</v>
      </c>
      <c r="F6964" s="142" t="s">
        <v>5502</v>
      </c>
      <c r="G6964" s="138"/>
    </row>
    <row r="6965" ht="15.75" customHeight="1" spans="1:7">
      <c r="A6965" s="140">
        <v>91341</v>
      </c>
      <c r="B6965" s="141" t="s">
        <v>7562</v>
      </c>
      <c r="C6965" s="141" t="s">
        <v>175</v>
      </c>
      <c r="D6965" s="141" t="s">
        <v>5501</v>
      </c>
      <c r="E6965" s="140">
        <v>441.36</v>
      </c>
      <c r="F6965" s="142" t="s">
        <v>5502</v>
      </c>
      <c r="G6965" s="138"/>
    </row>
    <row r="6966" ht="15.75" customHeight="1" spans="1:7">
      <c r="A6966" s="140">
        <v>94805</v>
      </c>
      <c r="B6966" s="141" t="s">
        <v>7563</v>
      </c>
      <c r="C6966" s="141" t="s">
        <v>448</v>
      </c>
      <c r="D6966" s="141" t="s">
        <v>5501</v>
      </c>
      <c r="E6966" s="140">
        <v>590.37</v>
      </c>
      <c r="F6966" s="142" t="s">
        <v>5502</v>
      </c>
      <c r="G6966" s="138"/>
    </row>
    <row r="6967" ht="15.75" customHeight="1" spans="1:7">
      <c r="A6967" s="140">
        <v>94806</v>
      </c>
      <c r="B6967" s="141" t="s">
        <v>7564</v>
      </c>
      <c r="C6967" s="141" t="s">
        <v>448</v>
      </c>
      <c r="D6967" s="141" t="s">
        <v>5686</v>
      </c>
      <c r="E6967" s="140">
        <v>675.96</v>
      </c>
      <c r="F6967" s="142" t="s">
        <v>5502</v>
      </c>
      <c r="G6967" s="138"/>
    </row>
    <row r="6968" ht="15.75" customHeight="1" spans="1:7">
      <c r="A6968" s="140">
        <v>94807</v>
      </c>
      <c r="B6968" s="141" t="s">
        <v>7565</v>
      </c>
      <c r="C6968" s="141" t="s">
        <v>448</v>
      </c>
      <c r="D6968" s="141" t="s">
        <v>5686</v>
      </c>
      <c r="E6968" s="140">
        <v>618.05</v>
      </c>
      <c r="F6968" s="142" t="s">
        <v>5502</v>
      </c>
      <c r="G6968" s="138"/>
    </row>
    <row r="6969" ht="15.75" customHeight="1" spans="1:7">
      <c r="A6969" s="140">
        <v>100702</v>
      </c>
      <c r="B6969" s="141" t="s">
        <v>7566</v>
      </c>
      <c r="C6969" s="141" t="s">
        <v>175</v>
      </c>
      <c r="D6969" s="141" t="s">
        <v>5501</v>
      </c>
      <c r="E6969" s="140">
        <v>310.24</v>
      </c>
      <c r="F6969" s="142" t="s">
        <v>5502</v>
      </c>
      <c r="G6969" s="138"/>
    </row>
    <row r="6970" ht="15.75" customHeight="1" spans="1:7">
      <c r="A6970" s="140">
        <v>102188</v>
      </c>
      <c r="B6970" s="141" t="s">
        <v>7567</v>
      </c>
      <c r="C6970" s="141" t="s">
        <v>448</v>
      </c>
      <c r="D6970" s="141" t="s">
        <v>5501</v>
      </c>
      <c r="E6970" s="140">
        <v>1015.12</v>
      </c>
      <c r="F6970" s="142" t="s">
        <v>5502</v>
      </c>
      <c r="G6970" s="138"/>
    </row>
    <row r="6971" ht="15.75" customHeight="1" spans="1:7">
      <c r="A6971" s="140">
        <v>102189</v>
      </c>
      <c r="B6971" s="141" t="s">
        <v>7568</v>
      </c>
      <c r="C6971" s="141" t="s">
        <v>448</v>
      </c>
      <c r="D6971" s="141" t="s">
        <v>5501</v>
      </c>
      <c r="E6971" s="140">
        <v>256.02</v>
      </c>
      <c r="F6971" s="142" t="s">
        <v>5502</v>
      </c>
      <c r="G6971" s="138"/>
    </row>
    <row r="6972" ht="15.75" customHeight="1" spans="1:7">
      <c r="A6972" s="140">
        <v>100703</v>
      </c>
      <c r="B6972" s="141" t="s">
        <v>7569</v>
      </c>
      <c r="C6972" s="141" t="s">
        <v>448</v>
      </c>
      <c r="D6972" s="141" t="s">
        <v>5501</v>
      </c>
      <c r="E6972" s="140">
        <v>32.94</v>
      </c>
      <c r="F6972" s="142" t="s">
        <v>5502</v>
      </c>
      <c r="G6972" s="138"/>
    </row>
    <row r="6973" ht="15.75" customHeight="1" spans="1:7">
      <c r="A6973" s="140">
        <v>100704</v>
      </c>
      <c r="B6973" s="141" t="s">
        <v>7570</v>
      </c>
      <c r="C6973" s="141" t="s">
        <v>448</v>
      </c>
      <c r="D6973" s="141" t="s">
        <v>5501</v>
      </c>
      <c r="E6973" s="140">
        <v>70.53</v>
      </c>
      <c r="F6973" s="142" t="s">
        <v>5502</v>
      </c>
      <c r="G6973" s="138"/>
    </row>
    <row r="6974" ht="15.75" customHeight="1" spans="1:7">
      <c r="A6974" s="140">
        <v>100705</v>
      </c>
      <c r="B6974" s="141" t="s">
        <v>7571</v>
      </c>
      <c r="C6974" s="141" t="s">
        <v>448</v>
      </c>
      <c r="D6974" s="141" t="s">
        <v>5501</v>
      </c>
      <c r="E6974" s="140">
        <v>80.03</v>
      </c>
      <c r="F6974" s="142" t="s">
        <v>5502</v>
      </c>
      <c r="G6974" s="138"/>
    </row>
    <row r="6975" ht="15.75" customHeight="1" spans="1:7">
      <c r="A6975" s="140">
        <v>100706</v>
      </c>
      <c r="B6975" s="141" t="s">
        <v>7572</v>
      </c>
      <c r="C6975" s="141" t="s">
        <v>448</v>
      </c>
      <c r="D6975" s="141" t="s">
        <v>5501</v>
      </c>
      <c r="E6975" s="140">
        <v>69.93</v>
      </c>
      <c r="F6975" s="142" t="s">
        <v>5502</v>
      </c>
      <c r="G6975" s="138"/>
    </row>
    <row r="6976" ht="15.75" customHeight="1" spans="1:7">
      <c r="A6976" s="140">
        <v>100707</v>
      </c>
      <c r="B6976" s="141" t="s">
        <v>7573</v>
      </c>
      <c r="C6976" s="141" t="s">
        <v>448</v>
      </c>
      <c r="D6976" s="141" t="s">
        <v>5501</v>
      </c>
      <c r="E6976" s="140">
        <v>149.16</v>
      </c>
      <c r="F6976" s="142" t="s">
        <v>5502</v>
      </c>
      <c r="G6976" s="138"/>
    </row>
    <row r="6977" ht="15.75" customHeight="1" spans="1:7">
      <c r="A6977" s="140">
        <v>100708</v>
      </c>
      <c r="B6977" s="141" t="s">
        <v>7574</v>
      </c>
      <c r="C6977" s="141" t="s">
        <v>448</v>
      </c>
      <c r="D6977" s="141" t="s">
        <v>5501</v>
      </c>
      <c r="E6977" s="140">
        <v>187.42</v>
      </c>
      <c r="F6977" s="142" t="s">
        <v>5502</v>
      </c>
      <c r="G6977" s="138"/>
    </row>
    <row r="6978" ht="15.75" customHeight="1" spans="1:7">
      <c r="A6978" s="140">
        <v>100709</v>
      </c>
      <c r="B6978" s="141" t="s">
        <v>7575</v>
      </c>
      <c r="C6978" s="141" t="s">
        <v>448</v>
      </c>
      <c r="D6978" s="141" t="s">
        <v>5501</v>
      </c>
      <c r="E6978" s="140">
        <v>52.3</v>
      </c>
      <c r="F6978" s="142" t="s">
        <v>5502</v>
      </c>
      <c r="G6978" s="138"/>
    </row>
    <row r="6979" ht="15.75" customHeight="1" spans="1:7">
      <c r="A6979" s="140">
        <v>100710</v>
      </c>
      <c r="B6979" s="141" t="s">
        <v>7576</v>
      </c>
      <c r="C6979" s="141" t="s">
        <v>448</v>
      </c>
      <c r="D6979" s="141" t="s">
        <v>5501</v>
      </c>
      <c r="E6979" s="140">
        <v>152.46</v>
      </c>
      <c r="F6979" s="142" t="s">
        <v>5502</v>
      </c>
      <c r="G6979" s="138"/>
    </row>
    <row r="6980" ht="15.75" customHeight="1" spans="1:7">
      <c r="A6980" s="140">
        <v>102151</v>
      </c>
      <c r="B6980" s="141" t="s">
        <v>7577</v>
      </c>
      <c r="C6980" s="141" t="s">
        <v>175</v>
      </c>
      <c r="D6980" s="141" t="s">
        <v>5501</v>
      </c>
      <c r="E6980" s="140">
        <v>141.65</v>
      </c>
      <c r="F6980" s="142" t="s">
        <v>5502</v>
      </c>
      <c r="G6980" s="138"/>
    </row>
    <row r="6981" ht="15.75" customHeight="1" spans="1:7">
      <c r="A6981" s="140">
        <v>102152</v>
      </c>
      <c r="B6981" s="141" t="s">
        <v>7578</v>
      </c>
      <c r="C6981" s="141" t="s">
        <v>175</v>
      </c>
      <c r="D6981" s="141" t="s">
        <v>5501</v>
      </c>
      <c r="E6981" s="140">
        <v>156.03</v>
      </c>
      <c r="F6981" s="142" t="s">
        <v>5502</v>
      </c>
      <c r="G6981" s="138"/>
    </row>
    <row r="6982" ht="15.75" customHeight="1" spans="1:7">
      <c r="A6982" s="140">
        <v>102153</v>
      </c>
      <c r="B6982" s="141" t="s">
        <v>7579</v>
      </c>
      <c r="C6982" s="141" t="s">
        <v>175</v>
      </c>
      <c r="D6982" s="141" t="s">
        <v>5501</v>
      </c>
      <c r="E6982" s="140">
        <v>194.36</v>
      </c>
      <c r="F6982" s="142" t="s">
        <v>5502</v>
      </c>
      <c r="G6982" s="138"/>
    </row>
    <row r="6983" ht="15.75" customHeight="1" spans="1:7">
      <c r="A6983" s="140">
        <v>102154</v>
      </c>
      <c r="B6983" s="141" t="s">
        <v>7580</v>
      </c>
      <c r="C6983" s="141" t="s">
        <v>175</v>
      </c>
      <c r="D6983" s="141" t="s">
        <v>5501</v>
      </c>
      <c r="E6983" s="140">
        <v>167.19</v>
      </c>
      <c r="F6983" s="142" t="s">
        <v>5502</v>
      </c>
      <c r="G6983" s="138"/>
    </row>
    <row r="6984" ht="15.75" customHeight="1" spans="1:7">
      <c r="A6984" s="140">
        <v>102155</v>
      </c>
      <c r="B6984" s="141" t="s">
        <v>7581</v>
      </c>
      <c r="C6984" s="141" t="s">
        <v>175</v>
      </c>
      <c r="D6984" s="141" t="s">
        <v>5501</v>
      </c>
      <c r="E6984" s="140">
        <v>198.55</v>
      </c>
      <c r="F6984" s="142" t="s">
        <v>5502</v>
      </c>
      <c r="G6984" s="138"/>
    </row>
    <row r="6985" ht="15.75" customHeight="1" spans="1:7">
      <c r="A6985" s="140">
        <v>102156</v>
      </c>
      <c r="B6985" s="141" t="s">
        <v>7582</v>
      </c>
      <c r="C6985" s="141" t="s">
        <v>175</v>
      </c>
      <c r="D6985" s="141" t="s">
        <v>5501</v>
      </c>
      <c r="E6985" s="140">
        <v>188.25</v>
      </c>
      <c r="F6985" s="142" t="s">
        <v>5502</v>
      </c>
      <c r="G6985" s="138"/>
    </row>
    <row r="6986" ht="15.75" customHeight="1" spans="1:7">
      <c r="A6986" s="140">
        <v>102157</v>
      </c>
      <c r="B6986" s="141" t="s">
        <v>7583</v>
      </c>
      <c r="C6986" s="141" t="s">
        <v>175</v>
      </c>
      <c r="D6986" s="141" t="s">
        <v>5501</v>
      </c>
      <c r="E6986" s="140">
        <v>255.34</v>
      </c>
      <c r="F6986" s="142" t="s">
        <v>5502</v>
      </c>
      <c r="G6986" s="138"/>
    </row>
    <row r="6987" ht="15.75" customHeight="1" spans="1:7">
      <c r="A6987" s="140">
        <v>102158</v>
      </c>
      <c r="B6987" s="141" t="s">
        <v>7584</v>
      </c>
      <c r="C6987" s="141" t="s">
        <v>175</v>
      </c>
      <c r="D6987" s="141" t="s">
        <v>5501</v>
      </c>
      <c r="E6987" s="140">
        <v>256.48</v>
      </c>
      <c r="F6987" s="142" t="s">
        <v>5502</v>
      </c>
      <c r="G6987" s="138"/>
    </row>
    <row r="6988" ht="15.75" customHeight="1" spans="1:7">
      <c r="A6988" s="140">
        <v>102159</v>
      </c>
      <c r="B6988" s="141" t="s">
        <v>7585</v>
      </c>
      <c r="C6988" s="141" t="s">
        <v>175</v>
      </c>
      <c r="D6988" s="141" t="s">
        <v>5501</v>
      </c>
      <c r="E6988" s="140">
        <v>303.98</v>
      </c>
      <c r="F6988" s="142" t="s">
        <v>5502</v>
      </c>
      <c r="G6988" s="138"/>
    </row>
    <row r="6989" ht="15.75" customHeight="1" spans="1:7">
      <c r="A6989" s="140">
        <v>102160</v>
      </c>
      <c r="B6989" s="141" t="s">
        <v>7586</v>
      </c>
      <c r="C6989" s="141" t="s">
        <v>175</v>
      </c>
      <c r="D6989" s="141" t="s">
        <v>5501</v>
      </c>
      <c r="E6989" s="140">
        <v>136.86</v>
      </c>
      <c r="F6989" s="142" t="s">
        <v>5502</v>
      </c>
      <c r="G6989" s="138"/>
    </row>
    <row r="6990" ht="15.75" customHeight="1" spans="1:7">
      <c r="A6990" s="140">
        <v>102161</v>
      </c>
      <c r="B6990" s="141" t="s">
        <v>7587</v>
      </c>
      <c r="C6990" s="141" t="s">
        <v>175</v>
      </c>
      <c r="D6990" s="141" t="s">
        <v>5686</v>
      </c>
      <c r="E6990" s="140">
        <v>241.68</v>
      </c>
      <c r="F6990" s="142" t="s">
        <v>5502</v>
      </c>
      <c r="G6990" s="138"/>
    </row>
    <row r="6991" ht="15.75" customHeight="1" spans="1:7">
      <c r="A6991" s="140">
        <v>102162</v>
      </c>
      <c r="B6991" s="141" t="s">
        <v>7588</v>
      </c>
      <c r="C6991" s="141" t="s">
        <v>175</v>
      </c>
      <c r="D6991" s="141" t="s">
        <v>5686</v>
      </c>
      <c r="E6991" s="140">
        <v>256.06</v>
      </c>
      <c r="F6991" s="142" t="s">
        <v>5502</v>
      </c>
      <c r="G6991" s="138"/>
    </row>
    <row r="6992" ht="15.75" customHeight="1" spans="1:7">
      <c r="A6992" s="140">
        <v>102163</v>
      </c>
      <c r="B6992" s="141" t="s">
        <v>7589</v>
      </c>
      <c r="C6992" s="141" t="s">
        <v>175</v>
      </c>
      <c r="D6992" s="141" t="s">
        <v>5686</v>
      </c>
      <c r="E6992" s="140">
        <v>294.39</v>
      </c>
      <c r="F6992" s="142" t="s">
        <v>5502</v>
      </c>
      <c r="G6992" s="138"/>
    </row>
    <row r="6993" ht="15.75" customHeight="1" spans="1:7">
      <c r="A6993" s="140">
        <v>102164</v>
      </c>
      <c r="B6993" s="141" t="s">
        <v>7590</v>
      </c>
      <c r="C6993" s="141" t="s">
        <v>175</v>
      </c>
      <c r="D6993" s="141" t="s">
        <v>5686</v>
      </c>
      <c r="E6993" s="140">
        <v>248.83</v>
      </c>
      <c r="F6993" s="142" t="s">
        <v>5502</v>
      </c>
      <c r="G6993" s="138"/>
    </row>
    <row r="6994" ht="15.75" customHeight="1" spans="1:7">
      <c r="A6994" s="140">
        <v>102165</v>
      </c>
      <c r="B6994" s="141" t="s">
        <v>7591</v>
      </c>
      <c r="C6994" s="141" t="s">
        <v>175</v>
      </c>
      <c r="D6994" s="141" t="s">
        <v>5686</v>
      </c>
      <c r="E6994" s="140">
        <v>280.19</v>
      </c>
      <c r="F6994" s="142" t="s">
        <v>5502</v>
      </c>
      <c r="G6994" s="138"/>
    </row>
    <row r="6995" ht="15.75" customHeight="1" spans="1:7">
      <c r="A6995" s="140">
        <v>102166</v>
      </c>
      <c r="B6995" s="141" t="s">
        <v>7592</v>
      </c>
      <c r="C6995" s="141" t="s">
        <v>175</v>
      </c>
      <c r="D6995" s="141" t="s">
        <v>5686</v>
      </c>
      <c r="E6995" s="140">
        <v>251.48</v>
      </c>
      <c r="F6995" s="142" t="s">
        <v>5502</v>
      </c>
      <c r="G6995" s="138"/>
    </row>
    <row r="6996" ht="15.75" customHeight="1" spans="1:7">
      <c r="A6996" s="140">
        <v>102167</v>
      </c>
      <c r="B6996" s="141" t="s">
        <v>7593</v>
      </c>
      <c r="C6996" s="141" t="s">
        <v>175</v>
      </c>
      <c r="D6996" s="141" t="s">
        <v>5686</v>
      </c>
      <c r="E6996" s="140">
        <v>318.57</v>
      </c>
      <c r="F6996" s="142" t="s">
        <v>5502</v>
      </c>
      <c r="G6996" s="138"/>
    </row>
    <row r="6997" ht="15.75" customHeight="1" spans="1:7">
      <c r="A6997" s="140">
        <v>102168</v>
      </c>
      <c r="B6997" s="141" t="s">
        <v>7594</v>
      </c>
      <c r="C6997" s="141" t="s">
        <v>175</v>
      </c>
      <c r="D6997" s="141" t="s">
        <v>5686</v>
      </c>
      <c r="E6997" s="140">
        <v>303.33</v>
      </c>
      <c r="F6997" s="142" t="s">
        <v>5502</v>
      </c>
      <c r="G6997" s="138"/>
    </row>
    <row r="6998" ht="15.75" customHeight="1" spans="1:7">
      <c r="A6998" s="140">
        <v>102169</v>
      </c>
      <c r="B6998" s="141" t="s">
        <v>7595</v>
      </c>
      <c r="C6998" s="141" t="s">
        <v>175</v>
      </c>
      <c r="D6998" s="141" t="s">
        <v>5686</v>
      </c>
      <c r="E6998" s="140">
        <v>344.76</v>
      </c>
      <c r="F6998" s="142" t="s">
        <v>5502</v>
      </c>
      <c r="G6998" s="138"/>
    </row>
    <row r="6999" ht="15.75" customHeight="1" spans="1:7">
      <c r="A6999" s="140">
        <v>102170</v>
      </c>
      <c r="B6999" s="141" t="s">
        <v>7596</v>
      </c>
      <c r="C6999" s="141" t="s">
        <v>175</v>
      </c>
      <c r="D6999" s="141" t="s">
        <v>5686</v>
      </c>
      <c r="E6999" s="140">
        <v>236.89</v>
      </c>
      <c r="F6999" s="142" t="s">
        <v>5502</v>
      </c>
      <c r="G6999" s="138"/>
    </row>
    <row r="7000" ht="15.75" customHeight="1" spans="1:7">
      <c r="A7000" s="140">
        <v>102171</v>
      </c>
      <c r="B7000" s="141" t="s">
        <v>7597</v>
      </c>
      <c r="C7000" s="141" t="s">
        <v>175</v>
      </c>
      <c r="D7000" s="141" t="s">
        <v>5686</v>
      </c>
      <c r="E7000" s="140">
        <v>402.17</v>
      </c>
      <c r="F7000" s="142" t="s">
        <v>5502</v>
      </c>
      <c r="G7000" s="138"/>
    </row>
    <row r="7001" ht="15.75" customHeight="1" spans="1:7">
      <c r="A7001" s="140">
        <v>102172</v>
      </c>
      <c r="B7001" s="141" t="s">
        <v>7598</v>
      </c>
      <c r="C7001" s="141" t="s">
        <v>175</v>
      </c>
      <c r="D7001" s="141" t="s">
        <v>5686</v>
      </c>
      <c r="E7001" s="140">
        <v>385.65</v>
      </c>
      <c r="F7001" s="142" t="s">
        <v>5502</v>
      </c>
      <c r="G7001" s="138"/>
    </row>
    <row r="7002" ht="15.75" customHeight="1" spans="1:7">
      <c r="A7002" s="140">
        <v>102176</v>
      </c>
      <c r="B7002" s="141" t="s">
        <v>7599</v>
      </c>
      <c r="C7002" s="141" t="s">
        <v>175</v>
      </c>
      <c r="D7002" s="141" t="s">
        <v>5686</v>
      </c>
      <c r="E7002" s="140">
        <v>705.34</v>
      </c>
      <c r="F7002" s="142" t="s">
        <v>5502</v>
      </c>
      <c r="G7002" s="138"/>
    </row>
    <row r="7003" ht="15.75" customHeight="1" spans="1:7">
      <c r="A7003" s="140">
        <v>102177</v>
      </c>
      <c r="B7003" s="141" t="s">
        <v>7600</v>
      </c>
      <c r="C7003" s="141" t="s">
        <v>175</v>
      </c>
      <c r="D7003" s="141" t="s">
        <v>5686</v>
      </c>
      <c r="E7003" s="140">
        <v>1383.19</v>
      </c>
      <c r="F7003" s="142" t="s">
        <v>5502</v>
      </c>
      <c r="G7003" s="138"/>
    </row>
    <row r="7004" ht="15.75" customHeight="1" spans="1:7">
      <c r="A7004" s="140">
        <v>102178</v>
      </c>
      <c r="B7004" s="141" t="s">
        <v>7601</v>
      </c>
      <c r="C7004" s="141" t="s">
        <v>175</v>
      </c>
      <c r="D7004" s="141" t="s">
        <v>5686</v>
      </c>
      <c r="E7004" s="140">
        <v>1580.6</v>
      </c>
      <c r="F7004" s="142" t="s">
        <v>5502</v>
      </c>
      <c r="G7004" s="138"/>
    </row>
    <row r="7005" ht="15.75" customHeight="1" spans="1:7">
      <c r="A7005" s="140">
        <v>102179</v>
      </c>
      <c r="B7005" s="141" t="s">
        <v>7602</v>
      </c>
      <c r="C7005" s="141" t="s">
        <v>175</v>
      </c>
      <c r="D7005" s="141" t="s">
        <v>5686</v>
      </c>
      <c r="E7005" s="140">
        <v>346.82</v>
      </c>
      <c r="F7005" s="142" t="s">
        <v>5502</v>
      </c>
      <c r="G7005" s="138"/>
    </row>
    <row r="7006" ht="15.75" customHeight="1" spans="1:7">
      <c r="A7006" s="140">
        <v>102180</v>
      </c>
      <c r="B7006" s="141" t="s">
        <v>7603</v>
      </c>
      <c r="C7006" s="141" t="s">
        <v>175</v>
      </c>
      <c r="D7006" s="141" t="s">
        <v>5686</v>
      </c>
      <c r="E7006" s="140">
        <v>406.8</v>
      </c>
      <c r="F7006" s="142" t="s">
        <v>5502</v>
      </c>
      <c r="G7006" s="138"/>
    </row>
    <row r="7007" ht="15.75" customHeight="1" spans="1:7">
      <c r="A7007" s="140">
        <v>102181</v>
      </c>
      <c r="B7007" s="141" t="s">
        <v>7604</v>
      </c>
      <c r="C7007" s="141" t="s">
        <v>175</v>
      </c>
      <c r="D7007" s="141" t="s">
        <v>5686</v>
      </c>
      <c r="E7007" s="140">
        <v>487.15</v>
      </c>
      <c r="F7007" s="142" t="s">
        <v>5502</v>
      </c>
      <c r="G7007" s="138"/>
    </row>
    <row r="7008" ht="15.75" customHeight="1" spans="1:7">
      <c r="A7008" s="140">
        <v>102182</v>
      </c>
      <c r="B7008" s="141" t="s">
        <v>7605</v>
      </c>
      <c r="C7008" s="141" t="s">
        <v>448</v>
      </c>
      <c r="D7008" s="141" t="s">
        <v>5501</v>
      </c>
      <c r="E7008" s="140">
        <v>1045.72</v>
      </c>
      <c r="F7008" s="142" t="s">
        <v>5502</v>
      </c>
      <c r="G7008" s="138"/>
    </row>
    <row r="7009" ht="15.75" customHeight="1" spans="1:7">
      <c r="A7009" s="140">
        <v>102183</v>
      </c>
      <c r="B7009" s="141" t="s">
        <v>7606</v>
      </c>
      <c r="C7009" s="141" t="s">
        <v>448</v>
      </c>
      <c r="D7009" s="141" t="s">
        <v>5501</v>
      </c>
      <c r="E7009" s="140">
        <v>2101.91</v>
      </c>
      <c r="F7009" s="142" t="s">
        <v>5502</v>
      </c>
      <c r="G7009" s="138"/>
    </row>
    <row r="7010" ht="15.75" customHeight="1" spans="1:7">
      <c r="A7010" s="140">
        <v>102184</v>
      </c>
      <c r="B7010" s="141" t="s">
        <v>7607</v>
      </c>
      <c r="C7010" s="141" t="s">
        <v>448</v>
      </c>
      <c r="D7010" s="141" t="s">
        <v>5501</v>
      </c>
      <c r="E7010" s="140">
        <v>2041.37</v>
      </c>
      <c r="F7010" s="142" t="s">
        <v>5502</v>
      </c>
      <c r="G7010" s="138"/>
    </row>
    <row r="7011" ht="15.75" customHeight="1" spans="1:7">
      <c r="A7011" s="140">
        <v>102185</v>
      </c>
      <c r="B7011" s="141" t="s">
        <v>7608</v>
      </c>
      <c r="C7011" s="141" t="s">
        <v>448</v>
      </c>
      <c r="D7011" s="141" t="s">
        <v>5501</v>
      </c>
      <c r="E7011" s="140">
        <v>4092.92</v>
      </c>
      <c r="F7011" s="142" t="s">
        <v>5502</v>
      </c>
      <c r="G7011" s="138"/>
    </row>
    <row r="7012" ht="15.75" customHeight="1" spans="1:7">
      <c r="A7012" s="140">
        <v>102190</v>
      </c>
      <c r="B7012" s="141" t="s">
        <v>7609</v>
      </c>
      <c r="C7012" s="141" t="s">
        <v>175</v>
      </c>
      <c r="D7012" s="141" t="s">
        <v>5501</v>
      </c>
      <c r="E7012" s="140">
        <v>16.09</v>
      </c>
      <c r="F7012" s="142" t="s">
        <v>5502</v>
      </c>
      <c r="G7012" s="138"/>
    </row>
    <row r="7013" ht="15.75" customHeight="1" spans="1:7">
      <c r="A7013" s="140">
        <v>102191</v>
      </c>
      <c r="B7013" s="141" t="s">
        <v>7610</v>
      </c>
      <c r="C7013" s="141" t="s">
        <v>175</v>
      </c>
      <c r="D7013" s="141" t="s">
        <v>5501</v>
      </c>
      <c r="E7013" s="140">
        <v>19.56</v>
      </c>
      <c r="F7013" s="142" t="s">
        <v>5502</v>
      </c>
      <c r="G7013" s="138"/>
    </row>
    <row r="7014" ht="15.75" customHeight="1" spans="1:7">
      <c r="A7014" s="140">
        <v>102192</v>
      </c>
      <c r="B7014" s="141" t="s">
        <v>7611</v>
      </c>
      <c r="C7014" s="141" t="s">
        <v>175</v>
      </c>
      <c r="D7014" s="141" t="s">
        <v>5501</v>
      </c>
      <c r="E7014" s="140">
        <v>13.96</v>
      </c>
      <c r="F7014" s="142" t="s">
        <v>5502</v>
      </c>
      <c r="G7014" s="138"/>
    </row>
    <row r="7015" ht="15.75" customHeight="1" spans="1:7">
      <c r="A7015" s="140">
        <v>94569</v>
      </c>
      <c r="B7015" s="141" t="s">
        <v>7612</v>
      </c>
      <c r="C7015" s="141" t="s">
        <v>175</v>
      </c>
      <c r="D7015" s="141" t="s">
        <v>5501</v>
      </c>
      <c r="E7015" s="140">
        <v>437.11</v>
      </c>
      <c r="F7015" s="142" t="s">
        <v>5502</v>
      </c>
      <c r="G7015" s="138"/>
    </row>
    <row r="7016" ht="15.75" customHeight="1" spans="1:7">
      <c r="A7016" s="140">
        <v>94570</v>
      </c>
      <c r="B7016" s="141" t="s">
        <v>7613</v>
      </c>
      <c r="C7016" s="141" t="s">
        <v>175</v>
      </c>
      <c r="D7016" s="141" t="s">
        <v>5501</v>
      </c>
      <c r="E7016" s="140">
        <v>220.33</v>
      </c>
      <c r="F7016" s="142" t="s">
        <v>5502</v>
      </c>
      <c r="G7016" s="138"/>
    </row>
    <row r="7017" ht="15.75" customHeight="1" spans="1:7">
      <c r="A7017" s="140">
        <v>94572</v>
      </c>
      <c r="B7017" s="141" t="s">
        <v>7614</v>
      </c>
      <c r="C7017" s="141" t="s">
        <v>175</v>
      </c>
      <c r="D7017" s="141" t="s">
        <v>5501</v>
      </c>
      <c r="E7017" s="140">
        <v>309.35</v>
      </c>
      <c r="F7017" s="142" t="s">
        <v>5502</v>
      </c>
      <c r="G7017" s="138"/>
    </row>
    <row r="7018" ht="15.75" customHeight="1" spans="1:7">
      <c r="A7018" s="140">
        <v>94573</v>
      </c>
      <c r="B7018" s="141" t="s">
        <v>7615</v>
      </c>
      <c r="C7018" s="141" t="s">
        <v>175</v>
      </c>
      <c r="D7018" s="141" t="s">
        <v>5501</v>
      </c>
      <c r="E7018" s="140">
        <v>257.76</v>
      </c>
      <c r="F7018" s="142" t="s">
        <v>5502</v>
      </c>
      <c r="G7018" s="138"/>
    </row>
    <row r="7019" ht="15.75" customHeight="1" spans="1:7">
      <c r="A7019" s="140">
        <v>94580</v>
      </c>
      <c r="B7019" s="141" t="s">
        <v>7616</v>
      </c>
      <c r="C7019" s="141" t="s">
        <v>175</v>
      </c>
      <c r="D7019" s="141" t="s">
        <v>5501</v>
      </c>
      <c r="E7019" s="140">
        <v>347.7</v>
      </c>
      <c r="F7019" s="142" t="s">
        <v>5502</v>
      </c>
      <c r="G7019" s="138"/>
    </row>
    <row r="7020" ht="15.75" customHeight="1" spans="1:7">
      <c r="A7020" s="140">
        <v>94589</v>
      </c>
      <c r="B7020" s="141" t="s">
        <v>7617</v>
      </c>
      <c r="C7020" s="141" t="s">
        <v>178</v>
      </c>
      <c r="D7020" s="141" t="s">
        <v>5501</v>
      </c>
      <c r="E7020" s="140">
        <v>17.85</v>
      </c>
      <c r="F7020" s="142" t="s">
        <v>5502</v>
      </c>
      <c r="G7020" s="138"/>
    </row>
    <row r="7021" ht="15.75" customHeight="1" spans="1:7">
      <c r="A7021" s="140">
        <v>94590</v>
      </c>
      <c r="B7021" s="141" t="s">
        <v>7618</v>
      </c>
      <c r="C7021" s="141" t="s">
        <v>178</v>
      </c>
      <c r="D7021" s="141" t="s">
        <v>5501</v>
      </c>
      <c r="E7021" s="140">
        <v>15.63</v>
      </c>
      <c r="F7021" s="142" t="s">
        <v>5502</v>
      </c>
      <c r="G7021" s="138"/>
    </row>
    <row r="7022" ht="15.75" customHeight="1" spans="1:7">
      <c r="A7022" s="140">
        <v>100674</v>
      </c>
      <c r="B7022" s="141" t="s">
        <v>7619</v>
      </c>
      <c r="C7022" s="141" t="s">
        <v>175</v>
      </c>
      <c r="D7022" s="141" t="s">
        <v>5501</v>
      </c>
      <c r="E7022" s="140">
        <v>442.58</v>
      </c>
      <c r="F7022" s="142" t="s">
        <v>5502</v>
      </c>
      <c r="G7022" s="138"/>
    </row>
    <row r="7023" ht="15.75" customHeight="1" spans="1:7">
      <c r="A7023" s="140">
        <v>101096</v>
      </c>
      <c r="B7023" s="141" t="s">
        <v>7620</v>
      </c>
      <c r="C7023" s="141" t="s">
        <v>171</v>
      </c>
      <c r="D7023" s="141" t="s">
        <v>5686</v>
      </c>
      <c r="E7023" s="140">
        <v>1275.85</v>
      </c>
      <c r="F7023" s="142" t="s">
        <v>5502</v>
      </c>
      <c r="G7023" s="138"/>
    </row>
    <row r="7024" ht="15.75" customHeight="1" spans="1:7">
      <c r="A7024" s="140">
        <v>101097</v>
      </c>
      <c r="B7024" s="141" t="s">
        <v>7621</v>
      </c>
      <c r="C7024" s="141" t="s">
        <v>171</v>
      </c>
      <c r="D7024" s="141" t="s">
        <v>5686</v>
      </c>
      <c r="E7024" s="140">
        <v>1208.73</v>
      </c>
      <c r="F7024" s="142" t="s">
        <v>5502</v>
      </c>
      <c r="G7024" s="138"/>
    </row>
    <row r="7025" ht="15.75" customHeight="1" spans="1:7">
      <c r="A7025" s="140">
        <v>101098</v>
      </c>
      <c r="B7025" s="141" t="s">
        <v>7622</v>
      </c>
      <c r="C7025" s="141" t="s">
        <v>171</v>
      </c>
      <c r="D7025" s="141" t="s">
        <v>5686</v>
      </c>
      <c r="E7025" s="140">
        <v>1124.92</v>
      </c>
      <c r="F7025" s="142" t="s">
        <v>5502</v>
      </c>
      <c r="G7025" s="138"/>
    </row>
    <row r="7026" ht="15.75" customHeight="1" spans="1:7">
      <c r="A7026" s="140">
        <v>101099</v>
      </c>
      <c r="B7026" s="141" t="s">
        <v>7623</v>
      </c>
      <c r="C7026" s="141" t="s">
        <v>171</v>
      </c>
      <c r="D7026" s="141" t="s">
        <v>5686</v>
      </c>
      <c r="E7026" s="140">
        <v>1030.39</v>
      </c>
      <c r="F7026" s="142" t="s">
        <v>5502</v>
      </c>
      <c r="G7026" s="138"/>
    </row>
    <row r="7027" ht="15.75" customHeight="1" spans="1:7">
      <c r="A7027" s="140">
        <v>101100</v>
      </c>
      <c r="B7027" s="141" t="s">
        <v>7624</v>
      </c>
      <c r="C7027" s="141" t="s">
        <v>171</v>
      </c>
      <c r="D7027" s="141" t="s">
        <v>5686</v>
      </c>
      <c r="E7027" s="140">
        <v>954.42</v>
      </c>
      <c r="F7027" s="142" t="s">
        <v>5502</v>
      </c>
      <c r="G7027" s="138"/>
    </row>
    <row r="7028" ht="15.75" customHeight="1" spans="1:7">
      <c r="A7028" s="140">
        <v>101101</v>
      </c>
      <c r="B7028" s="141" t="s">
        <v>7625</v>
      </c>
      <c r="C7028" s="141" t="s">
        <v>171</v>
      </c>
      <c r="D7028" s="141" t="s">
        <v>5686</v>
      </c>
      <c r="E7028" s="140">
        <v>932.36</v>
      </c>
      <c r="F7028" s="142" t="s">
        <v>5502</v>
      </c>
      <c r="G7028" s="138"/>
    </row>
    <row r="7029" ht="15.75" customHeight="1" spans="1:7">
      <c r="A7029" s="140">
        <v>101102</v>
      </c>
      <c r="B7029" s="141" t="s">
        <v>7626</v>
      </c>
      <c r="C7029" s="141" t="s">
        <v>171</v>
      </c>
      <c r="D7029" s="141" t="s">
        <v>5686</v>
      </c>
      <c r="E7029" s="140">
        <v>910.77</v>
      </c>
      <c r="F7029" s="142" t="s">
        <v>5502</v>
      </c>
      <c r="G7029" s="138"/>
    </row>
    <row r="7030" ht="15.75" customHeight="1" spans="1:7">
      <c r="A7030" s="140">
        <v>101103</v>
      </c>
      <c r="B7030" s="141" t="s">
        <v>7627</v>
      </c>
      <c r="C7030" s="141" t="s">
        <v>171</v>
      </c>
      <c r="D7030" s="141" t="s">
        <v>5686</v>
      </c>
      <c r="E7030" s="140">
        <v>856.65</v>
      </c>
      <c r="F7030" s="142" t="s">
        <v>5502</v>
      </c>
      <c r="G7030" s="138"/>
    </row>
    <row r="7031" ht="15.75" customHeight="1" spans="1:7">
      <c r="A7031" s="140">
        <v>101104</v>
      </c>
      <c r="B7031" s="141" t="s">
        <v>7628</v>
      </c>
      <c r="C7031" s="141" t="s">
        <v>171</v>
      </c>
      <c r="D7031" s="141" t="s">
        <v>5686</v>
      </c>
      <c r="E7031" s="140">
        <v>1240.95</v>
      </c>
      <c r="F7031" s="142" t="s">
        <v>5502</v>
      </c>
      <c r="G7031" s="138"/>
    </row>
    <row r="7032" ht="15.75" customHeight="1" spans="1:7">
      <c r="A7032" s="140">
        <v>101105</v>
      </c>
      <c r="B7032" s="141" t="s">
        <v>7629</v>
      </c>
      <c r="C7032" s="141" t="s">
        <v>171</v>
      </c>
      <c r="D7032" s="141" t="s">
        <v>5686</v>
      </c>
      <c r="E7032" s="140">
        <v>1174.6</v>
      </c>
      <c r="F7032" s="142" t="s">
        <v>5502</v>
      </c>
      <c r="G7032" s="138"/>
    </row>
    <row r="7033" ht="15.75" customHeight="1" spans="1:7">
      <c r="A7033" s="140">
        <v>101106</v>
      </c>
      <c r="B7033" s="141" t="s">
        <v>7630</v>
      </c>
      <c r="C7033" s="141" t="s">
        <v>171</v>
      </c>
      <c r="D7033" s="141" t="s">
        <v>5686</v>
      </c>
      <c r="E7033" s="140">
        <v>1092.36</v>
      </c>
      <c r="F7033" s="142" t="s">
        <v>5502</v>
      </c>
      <c r="G7033" s="138"/>
    </row>
    <row r="7034" ht="15.75" customHeight="1" spans="1:7">
      <c r="A7034" s="140">
        <v>101107</v>
      </c>
      <c r="B7034" s="141" t="s">
        <v>7631</v>
      </c>
      <c r="C7034" s="141" t="s">
        <v>171</v>
      </c>
      <c r="D7034" s="141" t="s">
        <v>5686</v>
      </c>
      <c r="E7034" s="140">
        <v>999.36</v>
      </c>
      <c r="F7034" s="142" t="s">
        <v>5502</v>
      </c>
      <c r="G7034" s="138"/>
    </row>
    <row r="7035" ht="15.75" customHeight="1" spans="1:7">
      <c r="A7035" s="140">
        <v>101108</v>
      </c>
      <c r="B7035" s="141" t="s">
        <v>7632</v>
      </c>
      <c r="C7035" s="141" t="s">
        <v>171</v>
      </c>
      <c r="D7035" s="141" t="s">
        <v>5686</v>
      </c>
      <c r="E7035" s="140">
        <v>913.42</v>
      </c>
      <c r="F7035" s="142" t="s">
        <v>5502</v>
      </c>
      <c r="G7035" s="138"/>
    </row>
    <row r="7036" ht="15.75" customHeight="1" spans="1:7">
      <c r="A7036" s="140">
        <v>101109</v>
      </c>
      <c r="B7036" s="141" t="s">
        <v>7633</v>
      </c>
      <c r="C7036" s="141" t="s">
        <v>171</v>
      </c>
      <c r="D7036" s="141" t="s">
        <v>5686</v>
      </c>
      <c r="E7036" s="140">
        <v>892.45</v>
      </c>
      <c r="F7036" s="142" t="s">
        <v>5502</v>
      </c>
      <c r="G7036" s="138"/>
    </row>
    <row r="7037" ht="15.75" customHeight="1" spans="1:7">
      <c r="A7037" s="140">
        <v>101110</v>
      </c>
      <c r="B7037" s="141" t="s">
        <v>7634</v>
      </c>
      <c r="C7037" s="141" t="s">
        <v>171</v>
      </c>
      <c r="D7037" s="141" t="s">
        <v>5686</v>
      </c>
      <c r="E7037" s="140">
        <v>873.12</v>
      </c>
      <c r="F7037" s="142" t="s">
        <v>5502</v>
      </c>
      <c r="G7037" s="138"/>
    </row>
    <row r="7038" ht="15.75" customHeight="1" spans="1:7">
      <c r="A7038" s="140">
        <v>101111</v>
      </c>
      <c r="B7038" s="141" t="s">
        <v>7635</v>
      </c>
      <c r="C7038" s="141" t="s">
        <v>171</v>
      </c>
      <c r="D7038" s="141" t="s">
        <v>5686</v>
      </c>
      <c r="E7038" s="140">
        <v>821.23</v>
      </c>
      <c r="F7038" s="142" t="s">
        <v>5502</v>
      </c>
      <c r="G7038" s="138"/>
    </row>
    <row r="7039" ht="15.75" customHeight="1" spans="1:7">
      <c r="A7039" s="140">
        <v>101112</v>
      </c>
      <c r="B7039" s="141" t="s">
        <v>7636</v>
      </c>
      <c r="C7039" s="141" t="s">
        <v>171</v>
      </c>
      <c r="D7039" s="141" t="s">
        <v>5686</v>
      </c>
      <c r="E7039" s="140">
        <v>900.92</v>
      </c>
      <c r="F7039" s="142" t="s">
        <v>5502</v>
      </c>
      <c r="G7039" s="138"/>
    </row>
    <row r="7040" ht="15.75" customHeight="1" spans="1:7">
      <c r="A7040" s="140">
        <v>101113</v>
      </c>
      <c r="B7040" s="141" t="s">
        <v>7637</v>
      </c>
      <c r="C7040" s="141" t="s">
        <v>171</v>
      </c>
      <c r="D7040" s="141" t="s">
        <v>5686</v>
      </c>
      <c r="E7040" s="140">
        <v>869.72</v>
      </c>
      <c r="F7040" s="142" t="s">
        <v>5502</v>
      </c>
      <c r="G7040" s="138"/>
    </row>
    <row r="7041" ht="15.75" customHeight="1" spans="1:7">
      <c r="A7041" s="140">
        <v>95601</v>
      </c>
      <c r="B7041" s="141" t="s">
        <v>7638</v>
      </c>
      <c r="C7041" s="141" t="s">
        <v>448</v>
      </c>
      <c r="D7041" s="141" t="s">
        <v>5501</v>
      </c>
      <c r="E7041" s="140">
        <v>18.17</v>
      </c>
      <c r="F7041" s="142" t="s">
        <v>5502</v>
      </c>
      <c r="G7041" s="138"/>
    </row>
    <row r="7042" ht="15.75" customHeight="1" spans="1:7">
      <c r="A7042" s="140">
        <v>95602</v>
      </c>
      <c r="B7042" s="141" t="s">
        <v>7639</v>
      </c>
      <c r="C7042" s="141" t="s">
        <v>448</v>
      </c>
      <c r="D7042" s="141" t="s">
        <v>5501</v>
      </c>
      <c r="E7042" s="140">
        <v>29.08</v>
      </c>
      <c r="F7042" s="142" t="s">
        <v>5502</v>
      </c>
      <c r="G7042" s="138"/>
    </row>
    <row r="7043" ht="15.75" customHeight="1" spans="1:7">
      <c r="A7043" s="140">
        <v>95603</v>
      </c>
      <c r="B7043" s="141" t="s">
        <v>7640</v>
      </c>
      <c r="C7043" s="141" t="s">
        <v>448</v>
      </c>
      <c r="D7043" s="141" t="s">
        <v>5501</v>
      </c>
      <c r="E7043" s="140">
        <v>49.63</v>
      </c>
      <c r="F7043" s="142" t="s">
        <v>5502</v>
      </c>
      <c r="G7043" s="138"/>
    </row>
    <row r="7044" ht="15.75" customHeight="1" spans="1:7">
      <c r="A7044" s="140">
        <v>95604</v>
      </c>
      <c r="B7044" s="141" t="s">
        <v>7641</v>
      </c>
      <c r="C7044" s="141" t="s">
        <v>448</v>
      </c>
      <c r="D7044" s="141" t="s">
        <v>5501</v>
      </c>
      <c r="E7044" s="140">
        <v>77.01</v>
      </c>
      <c r="F7044" s="142" t="s">
        <v>5502</v>
      </c>
      <c r="G7044" s="138"/>
    </row>
    <row r="7045" ht="15.75" customHeight="1" spans="1:7">
      <c r="A7045" s="140">
        <v>95605</v>
      </c>
      <c r="B7045" s="141" t="s">
        <v>7642</v>
      </c>
      <c r="C7045" s="141" t="s">
        <v>448</v>
      </c>
      <c r="D7045" s="141" t="s">
        <v>5501</v>
      </c>
      <c r="E7045" s="140">
        <v>141.41</v>
      </c>
      <c r="F7045" s="142" t="s">
        <v>5502</v>
      </c>
      <c r="G7045" s="138"/>
    </row>
    <row r="7046" ht="15.75" customHeight="1" spans="1:7">
      <c r="A7046" s="140">
        <v>95607</v>
      </c>
      <c r="B7046" s="141" t="s">
        <v>7643</v>
      </c>
      <c r="C7046" s="141" t="s">
        <v>448</v>
      </c>
      <c r="D7046" s="141" t="s">
        <v>5686</v>
      </c>
      <c r="E7046" s="140">
        <v>21.2</v>
      </c>
      <c r="F7046" s="142" t="s">
        <v>5502</v>
      </c>
      <c r="G7046" s="138"/>
    </row>
    <row r="7047" ht="15.75" customHeight="1" spans="1:7">
      <c r="A7047" s="140">
        <v>95608</v>
      </c>
      <c r="B7047" s="141" t="s">
        <v>7644</v>
      </c>
      <c r="C7047" s="141" t="s">
        <v>448</v>
      </c>
      <c r="D7047" s="141" t="s">
        <v>5686</v>
      </c>
      <c r="E7047" s="140">
        <v>30.74</v>
      </c>
      <c r="F7047" s="142" t="s">
        <v>5502</v>
      </c>
      <c r="G7047" s="138"/>
    </row>
    <row r="7048" ht="15.75" customHeight="1" spans="1:7">
      <c r="A7048" s="140">
        <v>95609</v>
      </c>
      <c r="B7048" s="141" t="s">
        <v>7645</v>
      </c>
      <c r="C7048" s="141" t="s">
        <v>448</v>
      </c>
      <c r="D7048" s="141" t="s">
        <v>5686</v>
      </c>
      <c r="E7048" s="140">
        <v>38.98</v>
      </c>
      <c r="F7048" s="142" t="s">
        <v>5502</v>
      </c>
      <c r="G7048" s="138"/>
    </row>
    <row r="7049" ht="15.75" customHeight="1" spans="1:7">
      <c r="A7049" s="140">
        <v>100651</v>
      </c>
      <c r="B7049" s="141" t="s">
        <v>7646</v>
      </c>
      <c r="C7049" s="141" t="s">
        <v>178</v>
      </c>
      <c r="D7049" s="141" t="s">
        <v>5686</v>
      </c>
      <c r="E7049" s="140">
        <v>135.43</v>
      </c>
      <c r="F7049" s="142" t="s">
        <v>5502</v>
      </c>
      <c r="G7049" s="138"/>
    </row>
    <row r="7050" ht="15.75" customHeight="1" spans="1:7">
      <c r="A7050" s="140">
        <v>100652</v>
      </c>
      <c r="B7050" s="141" t="s">
        <v>7647</v>
      </c>
      <c r="C7050" s="141" t="s">
        <v>178</v>
      </c>
      <c r="D7050" s="141" t="s">
        <v>5686</v>
      </c>
      <c r="E7050" s="140">
        <v>254.21</v>
      </c>
      <c r="F7050" s="142" t="s">
        <v>5502</v>
      </c>
      <c r="G7050" s="138"/>
    </row>
    <row r="7051" ht="15.75" customHeight="1" spans="1:7">
      <c r="A7051" s="140">
        <v>100653</v>
      </c>
      <c r="B7051" s="141" t="s">
        <v>7648</v>
      </c>
      <c r="C7051" s="141" t="s">
        <v>178</v>
      </c>
      <c r="D7051" s="141" t="s">
        <v>5686</v>
      </c>
      <c r="E7051" s="140">
        <v>419.82</v>
      </c>
      <c r="F7051" s="142" t="s">
        <v>5502</v>
      </c>
      <c r="G7051" s="138"/>
    </row>
    <row r="7052" ht="15.75" customHeight="1" spans="1:7">
      <c r="A7052" s="140">
        <v>100654</v>
      </c>
      <c r="B7052" s="141" t="s">
        <v>7649</v>
      </c>
      <c r="C7052" s="141" t="s">
        <v>178</v>
      </c>
      <c r="D7052" s="141" t="s">
        <v>5686</v>
      </c>
      <c r="E7052" s="140">
        <v>569.22</v>
      </c>
      <c r="F7052" s="142" t="s">
        <v>5502</v>
      </c>
      <c r="G7052" s="138"/>
    </row>
    <row r="7053" ht="15.75" customHeight="1" spans="1:7">
      <c r="A7053" s="140">
        <v>100655</v>
      </c>
      <c r="B7053" s="141" t="s">
        <v>7650</v>
      </c>
      <c r="C7053" s="141" t="s">
        <v>178</v>
      </c>
      <c r="D7053" s="141" t="s">
        <v>5686</v>
      </c>
      <c r="E7053" s="140">
        <v>657.14</v>
      </c>
      <c r="F7053" s="142" t="s">
        <v>5502</v>
      </c>
      <c r="G7053" s="138"/>
    </row>
    <row r="7054" ht="15.75" customHeight="1" spans="1:7">
      <c r="A7054" s="140">
        <v>100656</v>
      </c>
      <c r="B7054" s="141" t="s">
        <v>7651</v>
      </c>
      <c r="C7054" s="141" t="s">
        <v>178</v>
      </c>
      <c r="D7054" s="141" t="s">
        <v>5686</v>
      </c>
      <c r="E7054" s="140">
        <v>112.08</v>
      </c>
      <c r="F7054" s="142" t="s">
        <v>5502</v>
      </c>
      <c r="G7054" s="138"/>
    </row>
    <row r="7055" ht="15.75" customHeight="1" spans="1:7">
      <c r="A7055" s="140">
        <v>100657</v>
      </c>
      <c r="B7055" s="141" t="s">
        <v>7652</v>
      </c>
      <c r="C7055" s="141" t="s">
        <v>178</v>
      </c>
      <c r="D7055" s="141" t="s">
        <v>5686</v>
      </c>
      <c r="E7055" s="140">
        <v>144.61</v>
      </c>
      <c r="F7055" s="142" t="s">
        <v>5502</v>
      </c>
      <c r="G7055" s="138"/>
    </row>
    <row r="7056" ht="15.75" customHeight="1" spans="1:7">
      <c r="A7056" s="140">
        <v>100658</v>
      </c>
      <c r="B7056" s="141" t="s">
        <v>7653</v>
      </c>
      <c r="C7056" s="141" t="s">
        <v>178</v>
      </c>
      <c r="D7056" s="141" t="s">
        <v>5686</v>
      </c>
      <c r="E7056" s="140">
        <v>334.19</v>
      </c>
      <c r="F7056" s="142" t="s">
        <v>5502</v>
      </c>
      <c r="G7056" s="138"/>
    </row>
    <row r="7057" ht="15.75" customHeight="1" spans="1:7">
      <c r="A7057" s="140">
        <v>100889</v>
      </c>
      <c r="B7057" s="141" t="s">
        <v>7654</v>
      </c>
      <c r="C7057" s="141" t="s">
        <v>6935</v>
      </c>
      <c r="D7057" s="141" t="s">
        <v>5686</v>
      </c>
      <c r="E7057" s="140">
        <v>11.94</v>
      </c>
      <c r="F7057" s="142" t="s">
        <v>5502</v>
      </c>
      <c r="G7057" s="138"/>
    </row>
    <row r="7058" ht="15.75" customHeight="1" spans="1:7">
      <c r="A7058" s="140">
        <v>100890</v>
      </c>
      <c r="B7058" s="141" t="s">
        <v>7655</v>
      </c>
      <c r="C7058" s="141" t="s">
        <v>6935</v>
      </c>
      <c r="D7058" s="141" t="s">
        <v>5686</v>
      </c>
      <c r="E7058" s="140">
        <v>11.78</v>
      </c>
      <c r="F7058" s="142" t="s">
        <v>5502</v>
      </c>
      <c r="G7058" s="138"/>
    </row>
    <row r="7059" ht="15.75" customHeight="1" spans="1:7">
      <c r="A7059" s="140">
        <v>100892</v>
      </c>
      <c r="B7059" s="141" t="s">
        <v>7656</v>
      </c>
      <c r="C7059" s="141" t="s">
        <v>6935</v>
      </c>
      <c r="D7059" s="141" t="s">
        <v>5686</v>
      </c>
      <c r="E7059" s="140">
        <v>12.37</v>
      </c>
      <c r="F7059" s="142" t="s">
        <v>5502</v>
      </c>
      <c r="G7059" s="138"/>
    </row>
    <row r="7060" ht="15.75" customHeight="1" spans="1:7">
      <c r="A7060" s="140">
        <v>100893</v>
      </c>
      <c r="B7060" s="141" t="s">
        <v>7657</v>
      </c>
      <c r="C7060" s="141" t="s">
        <v>6935</v>
      </c>
      <c r="D7060" s="141" t="s">
        <v>5686</v>
      </c>
      <c r="E7060" s="140">
        <v>12.2</v>
      </c>
      <c r="F7060" s="142" t="s">
        <v>5502</v>
      </c>
      <c r="G7060" s="138"/>
    </row>
    <row r="7061" ht="15.75" customHeight="1" spans="1:7">
      <c r="A7061" s="140">
        <v>100894</v>
      </c>
      <c r="B7061" s="141" t="s">
        <v>7658</v>
      </c>
      <c r="C7061" s="141" t="s">
        <v>6935</v>
      </c>
      <c r="D7061" s="141" t="s">
        <v>5686</v>
      </c>
      <c r="E7061" s="140">
        <v>12.07</v>
      </c>
      <c r="F7061" s="142" t="s">
        <v>5502</v>
      </c>
      <c r="G7061" s="138"/>
    </row>
    <row r="7062" ht="15.75" customHeight="1" spans="1:7">
      <c r="A7062" s="140">
        <v>100896</v>
      </c>
      <c r="B7062" s="141" t="s">
        <v>7659</v>
      </c>
      <c r="C7062" s="141" t="s">
        <v>178</v>
      </c>
      <c r="D7062" s="141" t="s">
        <v>5686</v>
      </c>
      <c r="E7062" s="140">
        <v>60.9</v>
      </c>
      <c r="F7062" s="142" t="s">
        <v>5502</v>
      </c>
      <c r="G7062" s="138"/>
    </row>
    <row r="7063" ht="15.75" customHeight="1" spans="1:7">
      <c r="A7063" s="140">
        <v>100897</v>
      </c>
      <c r="B7063" s="141" t="s">
        <v>7660</v>
      </c>
      <c r="C7063" s="141" t="s">
        <v>178</v>
      </c>
      <c r="D7063" s="141" t="s">
        <v>5686</v>
      </c>
      <c r="E7063" s="140">
        <v>116.32</v>
      </c>
      <c r="F7063" s="142" t="s">
        <v>5502</v>
      </c>
      <c r="G7063" s="138"/>
    </row>
    <row r="7064" ht="15.75" customHeight="1" spans="1:7">
      <c r="A7064" s="140">
        <v>100898</v>
      </c>
      <c r="B7064" s="141" t="s">
        <v>7661</v>
      </c>
      <c r="C7064" s="141" t="s">
        <v>178</v>
      </c>
      <c r="D7064" s="141" t="s">
        <v>5686</v>
      </c>
      <c r="E7064" s="140">
        <v>221.19</v>
      </c>
      <c r="F7064" s="142" t="s">
        <v>5502</v>
      </c>
      <c r="G7064" s="138"/>
    </row>
    <row r="7065" ht="15.75" customHeight="1" spans="1:7">
      <c r="A7065" s="140">
        <v>100899</v>
      </c>
      <c r="B7065" s="141" t="s">
        <v>7662</v>
      </c>
      <c r="C7065" s="141" t="s">
        <v>178</v>
      </c>
      <c r="D7065" s="141" t="s">
        <v>5686</v>
      </c>
      <c r="E7065" s="140">
        <v>84.09</v>
      </c>
      <c r="F7065" s="142" t="s">
        <v>5502</v>
      </c>
      <c r="G7065" s="138"/>
    </row>
    <row r="7066" ht="15.75" customHeight="1" spans="1:7">
      <c r="A7066" s="140">
        <v>100900</v>
      </c>
      <c r="B7066" s="141" t="s">
        <v>7663</v>
      </c>
      <c r="C7066" s="141" t="s">
        <v>178</v>
      </c>
      <c r="D7066" s="141" t="s">
        <v>5686</v>
      </c>
      <c r="E7066" s="140">
        <v>252.88</v>
      </c>
      <c r="F7066" s="142" t="s">
        <v>5502</v>
      </c>
      <c r="G7066" s="138"/>
    </row>
    <row r="7067" ht="15.75" customHeight="1" spans="1:7">
      <c r="A7067" s="140">
        <v>101173</v>
      </c>
      <c r="B7067" s="141" t="s">
        <v>7664</v>
      </c>
      <c r="C7067" s="141" t="s">
        <v>178</v>
      </c>
      <c r="D7067" s="141" t="s">
        <v>5501</v>
      </c>
      <c r="E7067" s="140">
        <v>60.27</v>
      </c>
      <c r="F7067" s="142" t="s">
        <v>5502</v>
      </c>
      <c r="G7067" s="138"/>
    </row>
    <row r="7068" ht="15.75" customHeight="1" spans="1:7">
      <c r="A7068" s="140">
        <v>101174</v>
      </c>
      <c r="B7068" s="141" t="s">
        <v>7665</v>
      </c>
      <c r="C7068" s="141" t="s">
        <v>178</v>
      </c>
      <c r="D7068" s="141" t="s">
        <v>5501</v>
      </c>
      <c r="E7068" s="140">
        <v>83.67</v>
      </c>
      <c r="F7068" s="142" t="s">
        <v>5502</v>
      </c>
      <c r="G7068" s="138"/>
    </row>
    <row r="7069" ht="15.75" customHeight="1" spans="1:7">
      <c r="A7069" s="140">
        <v>101175</v>
      </c>
      <c r="B7069" s="141" t="s">
        <v>7666</v>
      </c>
      <c r="C7069" s="141" t="s">
        <v>178</v>
      </c>
      <c r="D7069" s="141" t="s">
        <v>5501</v>
      </c>
      <c r="E7069" s="140">
        <v>114.31</v>
      </c>
      <c r="F7069" s="142" t="s">
        <v>5502</v>
      </c>
      <c r="G7069" s="138"/>
    </row>
    <row r="7070" ht="15.75" customHeight="1" spans="1:7">
      <c r="A7070" s="140">
        <v>101176</v>
      </c>
      <c r="B7070" s="141" t="s">
        <v>7667</v>
      </c>
      <c r="C7070" s="141" t="s">
        <v>178</v>
      </c>
      <c r="D7070" s="141" t="s">
        <v>5501</v>
      </c>
      <c r="E7070" s="140">
        <v>144.48</v>
      </c>
      <c r="F7070" s="142" t="s">
        <v>5502</v>
      </c>
      <c r="G7070" s="138"/>
    </row>
    <row r="7071" ht="15.75" customHeight="1" spans="1:7">
      <c r="A7071" s="140">
        <v>102521</v>
      </c>
      <c r="B7071" s="141" t="s">
        <v>7668</v>
      </c>
      <c r="C7071" s="141" t="s">
        <v>448</v>
      </c>
      <c r="D7071" s="141" t="s">
        <v>5501</v>
      </c>
      <c r="E7071" s="140">
        <v>116.65</v>
      </c>
      <c r="F7071" s="142" t="s">
        <v>5502</v>
      </c>
      <c r="G7071" s="138"/>
    </row>
    <row r="7072" ht="15.75" customHeight="1" spans="1:7">
      <c r="A7072" s="140">
        <v>102522</v>
      </c>
      <c r="B7072" s="141" t="s">
        <v>7669</v>
      </c>
      <c r="C7072" s="141" t="s">
        <v>448</v>
      </c>
      <c r="D7072" s="141" t="s">
        <v>5501</v>
      </c>
      <c r="E7072" s="140">
        <v>171.15</v>
      </c>
      <c r="F7072" s="142" t="s">
        <v>5502</v>
      </c>
      <c r="G7072" s="138"/>
    </row>
    <row r="7073" ht="15.75" customHeight="1" spans="1:7">
      <c r="A7073" s="140">
        <v>102523</v>
      </c>
      <c r="B7073" s="141" t="s">
        <v>7670</v>
      </c>
      <c r="C7073" s="141" t="s">
        <v>448</v>
      </c>
      <c r="D7073" s="141" t="s">
        <v>5501</v>
      </c>
      <c r="E7073" s="140">
        <v>225.63</v>
      </c>
      <c r="F7073" s="142" t="s">
        <v>5502</v>
      </c>
      <c r="G7073" s="138"/>
    </row>
    <row r="7074" ht="15.75" customHeight="1" spans="1:7">
      <c r="A7074" s="140">
        <v>95240</v>
      </c>
      <c r="B7074" s="141" t="s">
        <v>7671</v>
      </c>
      <c r="C7074" s="141" t="s">
        <v>175</v>
      </c>
      <c r="D7074" s="141" t="s">
        <v>5501</v>
      </c>
      <c r="E7074" s="140">
        <v>18.43</v>
      </c>
      <c r="F7074" s="142" t="s">
        <v>5502</v>
      </c>
      <c r="G7074" s="138"/>
    </row>
    <row r="7075" ht="15.75" customHeight="1" spans="1:7">
      <c r="A7075" s="140">
        <v>95241</v>
      </c>
      <c r="B7075" s="141" t="s">
        <v>7672</v>
      </c>
      <c r="C7075" s="141" t="s">
        <v>175</v>
      </c>
      <c r="D7075" s="141" t="s">
        <v>5501</v>
      </c>
      <c r="E7075" s="140">
        <v>35.57</v>
      </c>
      <c r="F7075" s="142" t="s">
        <v>5502</v>
      </c>
      <c r="G7075" s="138"/>
    </row>
    <row r="7076" ht="15.75" customHeight="1" spans="1:7">
      <c r="A7076" s="140">
        <v>96616</v>
      </c>
      <c r="B7076" s="141" t="s">
        <v>451</v>
      </c>
      <c r="C7076" s="141" t="s">
        <v>171</v>
      </c>
      <c r="D7076" s="141" t="s">
        <v>5501</v>
      </c>
      <c r="E7076" s="140">
        <v>767.23</v>
      </c>
      <c r="F7076" s="142" t="s">
        <v>5502</v>
      </c>
      <c r="G7076" s="138"/>
    </row>
    <row r="7077" ht="15.75" customHeight="1" spans="1:7">
      <c r="A7077" s="140">
        <v>96617</v>
      </c>
      <c r="B7077" s="141" t="s">
        <v>7673</v>
      </c>
      <c r="C7077" s="141" t="s">
        <v>175</v>
      </c>
      <c r="D7077" s="141" t="s">
        <v>5501</v>
      </c>
      <c r="E7077" s="140">
        <v>19.15</v>
      </c>
      <c r="F7077" s="142" t="s">
        <v>5502</v>
      </c>
      <c r="G7077" s="138"/>
    </row>
    <row r="7078" ht="15.75" customHeight="1" spans="1:7">
      <c r="A7078" s="140">
        <v>96619</v>
      </c>
      <c r="B7078" s="141" t="s">
        <v>7674</v>
      </c>
      <c r="C7078" s="141" t="s">
        <v>175</v>
      </c>
      <c r="D7078" s="141" t="s">
        <v>5501</v>
      </c>
      <c r="E7078" s="140">
        <v>38.35</v>
      </c>
      <c r="F7078" s="142" t="s">
        <v>5502</v>
      </c>
      <c r="G7078" s="138"/>
    </row>
    <row r="7079" ht="15.75" customHeight="1" spans="1:7">
      <c r="A7079" s="140">
        <v>96620</v>
      </c>
      <c r="B7079" s="141" t="s">
        <v>7675</v>
      </c>
      <c r="C7079" s="141" t="s">
        <v>171</v>
      </c>
      <c r="D7079" s="141" t="s">
        <v>5501</v>
      </c>
      <c r="E7079" s="140">
        <v>711.53</v>
      </c>
      <c r="F7079" s="142" t="s">
        <v>5502</v>
      </c>
      <c r="G7079" s="138"/>
    </row>
    <row r="7080" ht="15.75" customHeight="1" spans="1:7">
      <c r="A7080" s="140">
        <v>96621</v>
      </c>
      <c r="B7080" s="141" t="s">
        <v>7676</v>
      </c>
      <c r="C7080" s="141" t="s">
        <v>171</v>
      </c>
      <c r="D7080" s="141" t="s">
        <v>5686</v>
      </c>
      <c r="E7080" s="140">
        <v>223.62</v>
      </c>
      <c r="F7080" s="142" t="s">
        <v>5502</v>
      </c>
      <c r="G7080" s="138"/>
    </row>
    <row r="7081" ht="15.75" customHeight="1" spans="1:7">
      <c r="A7081" s="140">
        <v>96622</v>
      </c>
      <c r="B7081" s="141" t="s">
        <v>7677</v>
      </c>
      <c r="C7081" s="141" t="s">
        <v>171</v>
      </c>
      <c r="D7081" s="141" t="s">
        <v>5686</v>
      </c>
      <c r="E7081" s="140">
        <v>210.2</v>
      </c>
      <c r="F7081" s="142" t="s">
        <v>5502</v>
      </c>
      <c r="G7081" s="138"/>
    </row>
    <row r="7082" ht="15.75" customHeight="1" spans="1:7">
      <c r="A7082" s="140">
        <v>96623</v>
      </c>
      <c r="B7082" s="141" t="s">
        <v>7678</v>
      </c>
      <c r="C7082" s="141" t="s">
        <v>171</v>
      </c>
      <c r="D7082" s="141" t="s">
        <v>5686</v>
      </c>
      <c r="E7082" s="140">
        <v>191.76</v>
      </c>
      <c r="F7082" s="142" t="s">
        <v>5502</v>
      </c>
      <c r="G7082" s="138"/>
    </row>
    <row r="7083" ht="15.75" customHeight="1" spans="1:7">
      <c r="A7083" s="140">
        <v>96624</v>
      </c>
      <c r="B7083" s="141" t="s">
        <v>7679</v>
      </c>
      <c r="C7083" s="141" t="s">
        <v>171</v>
      </c>
      <c r="D7083" s="141" t="s">
        <v>5686</v>
      </c>
      <c r="E7083" s="140">
        <v>178.34</v>
      </c>
      <c r="F7083" s="142" t="s">
        <v>5502</v>
      </c>
      <c r="G7083" s="138"/>
    </row>
    <row r="7084" ht="15.75" customHeight="1" spans="1:7">
      <c r="A7084" s="140">
        <v>97082</v>
      </c>
      <c r="B7084" s="141" t="s">
        <v>7680</v>
      </c>
      <c r="C7084" s="141" t="s">
        <v>171</v>
      </c>
      <c r="D7084" s="141" t="s">
        <v>5853</v>
      </c>
      <c r="E7084" s="140">
        <v>58.89</v>
      </c>
      <c r="F7084" s="142" t="s">
        <v>5502</v>
      </c>
      <c r="G7084" s="138"/>
    </row>
    <row r="7085" ht="15.75" customHeight="1" spans="1:7">
      <c r="A7085" s="140">
        <v>97083</v>
      </c>
      <c r="B7085" s="141" t="s">
        <v>7681</v>
      </c>
      <c r="C7085" s="141" t="s">
        <v>175</v>
      </c>
      <c r="D7085" s="141" t="s">
        <v>5686</v>
      </c>
      <c r="E7085" s="140">
        <v>3.11</v>
      </c>
      <c r="F7085" s="142" t="s">
        <v>5502</v>
      </c>
      <c r="G7085" s="138"/>
    </row>
    <row r="7086" ht="15.75" customHeight="1" spans="1:7">
      <c r="A7086" s="140">
        <v>97084</v>
      </c>
      <c r="B7086" s="141" t="s">
        <v>7682</v>
      </c>
      <c r="C7086" s="141" t="s">
        <v>175</v>
      </c>
      <c r="D7086" s="141" t="s">
        <v>5686</v>
      </c>
      <c r="E7086" s="140">
        <v>0.64</v>
      </c>
      <c r="F7086" s="142" t="s">
        <v>5502</v>
      </c>
      <c r="G7086" s="138"/>
    </row>
    <row r="7087" ht="15.75" customHeight="1" spans="1:7">
      <c r="A7087" s="140">
        <v>97086</v>
      </c>
      <c r="B7087" s="141" t="s">
        <v>7683</v>
      </c>
      <c r="C7087" s="141" t="s">
        <v>175</v>
      </c>
      <c r="D7087" s="141" t="s">
        <v>5501</v>
      </c>
      <c r="E7087" s="140">
        <v>125.36</v>
      </c>
      <c r="F7087" s="142" t="s">
        <v>5502</v>
      </c>
      <c r="G7087" s="138"/>
    </row>
    <row r="7088" ht="15.75" customHeight="1" spans="1:7">
      <c r="A7088" s="140">
        <v>97087</v>
      </c>
      <c r="B7088" s="141" t="s">
        <v>7684</v>
      </c>
      <c r="C7088" s="141" t="s">
        <v>175</v>
      </c>
      <c r="D7088" s="141" t="s">
        <v>5501</v>
      </c>
      <c r="E7088" s="140">
        <v>2.24</v>
      </c>
      <c r="F7088" s="142" t="s">
        <v>5502</v>
      </c>
      <c r="G7088" s="138"/>
    </row>
    <row r="7089" ht="15.75" customHeight="1" spans="1:7">
      <c r="A7089" s="140">
        <v>97088</v>
      </c>
      <c r="B7089" s="141" t="s">
        <v>7685</v>
      </c>
      <c r="C7089" s="141" t="s">
        <v>6935</v>
      </c>
      <c r="D7089" s="141" t="s">
        <v>5501</v>
      </c>
      <c r="E7089" s="140">
        <v>15.74</v>
      </c>
      <c r="F7089" s="142" t="s">
        <v>5502</v>
      </c>
      <c r="G7089" s="138"/>
    </row>
    <row r="7090" ht="15.75" customHeight="1" spans="1:7">
      <c r="A7090" s="140">
        <v>97089</v>
      </c>
      <c r="B7090" s="141" t="s">
        <v>7686</v>
      </c>
      <c r="C7090" s="141" t="s">
        <v>6935</v>
      </c>
      <c r="D7090" s="141" t="s">
        <v>5501</v>
      </c>
      <c r="E7090" s="140">
        <v>14.37</v>
      </c>
      <c r="F7090" s="142" t="s">
        <v>5502</v>
      </c>
      <c r="G7090" s="138"/>
    </row>
    <row r="7091" ht="15.75" customHeight="1" spans="1:7">
      <c r="A7091" s="140">
        <v>97090</v>
      </c>
      <c r="B7091" s="141" t="s">
        <v>7687</v>
      </c>
      <c r="C7091" s="141" t="s">
        <v>6935</v>
      </c>
      <c r="D7091" s="141" t="s">
        <v>5501</v>
      </c>
      <c r="E7091" s="140">
        <v>14.1</v>
      </c>
      <c r="F7091" s="142" t="s">
        <v>5502</v>
      </c>
      <c r="G7091" s="138"/>
    </row>
    <row r="7092" ht="15.75" customHeight="1" spans="1:7">
      <c r="A7092" s="140">
        <v>97091</v>
      </c>
      <c r="B7092" s="141" t="s">
        <v>7688</v>
      </c>
      <c r="C7092" s="141" t="s">
        <v>6935</v>
      </c>
      <c r="D7092" s="141" t="s">
        <v>5501</v>
      </c>
      <c r="E7092" s="140">
        <v>13.65</v>
      </c>
      <c r="F7092" s="142" t="s">
        <v>5502</v>
      </c>
      <c r="G7092" s="138"/>
    </row>
    <row r="7093" ht="15.75" customHeight="1" spans="1:7">
      <c r="A7093" s="140">
        <v>97092</v>
      </c>
      <c r="B7093" s="141" t="s">
        <v>7689</v>
      </c>
      <c r="C7093" s="141" t="s">
        <v>6935</v>
      </c>
      <c r="D7093" s="141" t="s">
        <v>5501</v>
      </c>
      <c r="E7093" s="140">
        <v>13.19</v>
      </c>
      <c r="F7093" s="142" t="s">
        <v>5502</v>
      </c>
      <c r="G7093" s="138"/>
    </row>
    <row r="7094" ht="15.75" customHeight="1" spans="1:7">
      <c r="A7094" s="140">
        <v>97093</v>
      </c>
      <c r="B7094" s="141" t="s">
        <v>7690</v>
      </c>
      <c r="C7094" s="141" t="s">
        <v>6935</v>
      </c>
      <c r="D7094" s="141" t="s">
        <v>5501</v>
      </c>
      <c r="E7094" s="140">
        <v>12.36</v>
      </c>
      <c r="F7094" s="142" t="s">
        <v>5502</v>
      </c>
      <c r="G7094" s="138"/>
    </row>
    <row r="7095" ht="15.75" customHeight="1" spans="1:7">
      <c r="A7095" s="140">
        <v>97096</v>
      </c>
      <c r="B7095" s="141" t="s">
        <v>7691</v>
      </c>
      <c r="C7095" s="141" t="s">
        <v>171</v>
      </c>
      <c r="D7095" s="141" t="s">
        <v>5686</v>
      </c>
      <c r="E7095" s="140">
        <v>566.52</v>
      </c>
      <c r="F7095" s="142" t="s">
        <v>5502</v>
      </c>
      <c r="G7095" s="138"/>
    </row>
    <row r="7096" ht="15.75" customHeight="1" spans="1:7">
      <c r="A7096" s="140">
        <v>97097</v>
      </c>
      <c r="B7096" s="141" t="s">
        <v>7692</v>
      </c>
      <c r="C7096" s="141" t="s">
        <v>175</v>
      </c>
      <c r="D7096" s="141" t="s">
        <v>5686</v>
      </c>
      <c r="E7096" s="140">
        <v>42.14</v>
      </c>
      <c r="F7096" s="142" t="s">
        <v>5502</v>
      </c>
      <c r="G7096" s="138"/>
    </row>
    <row r="7097" ht="15.75" customHeight="1" spans="1:7">
      <c r="A7097" s="140">
        <v>97101</v>
      </c>
      <c r="B7097" s="141" t="s">
        <v>7693</v>
      </c>
      <c r="C7097" s="141" t="s">
        <v>175</v>
      </c>
      <c r="D7097" s="141" t="s">
        <v>5686</v>
      </c>
      <c r="E7097" s="140">
        <v>164</v>
      </c>
      <c r="F7097" s="142" t="s">
        <v>5502</v>
      </c>
      <c r="G7097" s="138"/>
    </row>
    <row r="7098" ht="15.75" customHeight="1" spans="1:7">
      <c r="A7098" s="140">
        <v>97102</v>
      </c>
      <c r="B7098" s="141" t="s">
        <v>7694</v>
      </c>
      <c r="C7098" s="141" t="s">
        <v>175</v>
      </c>
      <c r="D7098" s="141" t="s">
        <v>5686</v>
      </c>
      <c r="E7098" s="140">
        <v>205.14</v>
      </c>
      <c r="F7098" s="142" t="s">
        <v>5502</v>
      </c>
      <c r="G7098" s="138"/>
    </row>
    <row r="7099" ht="15.75" customHeight="1" spans="1:7">
      <c r="A7099" s="140">
        <v>97103</v>
      </c>
      <c r="B7099" s="141" t="s">
        <v>7695</v>
      </c>
      <c r="C7099" s="141" t="s">
        <v>175</v>
      </c>
      <c r="D7099" s="141" t="s">
        <v>5686</v>
      </c>
      <c r="E7099" s="140">
        <v>242.73</v>
      </c>
      <c r="F7099" s="142" t="s">
        <v>5502</v>
      </c>
      <c r="G7099" s="138"/>
    </row>
    <row r="7100" ht="15.75" customHeight="1" spans="1:7">
      <c r="A7100" s="140">
        <v>100322</v>
      </c>
      <c r="B7100" s="141" t="s">
        <v>7696</v>
      </c>
      <c r="C7100" s="141" t="s">
        <v>171</v>
      </c>
      <c r="D7100" s="141" t="s">
        <v>5686</v>
      </c>
      <c r="E7100" s="140">
        <v>170.8</v>
      </c>
      <c r="F7100" s="142" t="s">
        <v>5502</v>
      </c>
      <c r="G7100" s="138"/>
    </row>
    <row r="7101" ht="15.75" customHeight="1" spans="1:7">
      <c r="A7101" s="140">
        <v>100323</v>
      </c>
      <c r="B7101" s="141" t="s">
        <v>7697</v>
      </c>
      <c r="C7101" s="141" t="s">
        <v>171</v>
      </c>
      <c r="D7101" s="141" t="s">
        <v>5686</v>
      </c>
      <c r="E7101" s="140">
        <v>195.56</v>
      </c>
      <c r="F7101" s="142" t="s">
        <v>5502</v>
      </c>
      <c r="G7101" s="138"/>
    </row>
    <row r="7102" ht="15.75" customHeight="1" spans="1:7">
      <c r="A7102" s="140">
        <v>100324</v>
      </c>
      <c r="B7102" s="141" t="s">
        <v>7698</v>
      </c>
      <c r="C7102" s="141" t="s">
        <v>171</v>
      </c>
      <c r="D7102" s="141" t="s">
        <v>5686</v>
      </c>
      <c r="E7102" s="140">
        <v>178.01</v>
      </c>
      <c r="F7102" s="142" t="s">
        <v>5502</v>
      </c>
      <c r="G7102" s="138"/>
    </row>
    <row r="7103" ht="15.75" customHeight="1" spans="1:7">
      <c r="A7103" s="140">
        <v>103072</v>
      </c>
      <c r="B7103" s="141" t="s">
        <v>7699</v>
      </c>
      <c r="C7103" s="141" t="s">
        <v>175</v>
      </c>
      <c r="D7103" s="141" t="s">
        <v>5686</v>
      </c>
      <c r="E7103" s="140">
        <v>286.81</v>
      </c>
      <c r="F7103" s="142" t="s">
        <v>5502</v>
      </c>
      <c r="G7103" s="138"/>
    </row>
    <row r="7104" ht="15.75" customHeight="1" spans="1:7">
      <c r="A7104" s="140">
        <v>103073</v>
      </c>
      <c r="B7104" s="141" t="s">
        <v>7700</v>
      </c>
      <c r="C7104" s="141" t="s">
        <v>175</v>
      </c>
      <c r="D7104" s="141" t="s">
        <v>5686</v>
      </c>
      <c r="E7104" s="140">
        <v>346.34</v>
      </c>
      <c r="F7104" s="142" t="s">
        <v>5502</v>
      </c>
      <c r="G7104" s="138"/>
    </row>
    <row r="7105" ht="15.75" customHeight="1" spans="1:7">
      <c r="A7105" s="140">
        <v>103074</v>
      </c>
      <c r="B7105" s="141" t="s">
        <v>7701</v>
      </c>
      <c r="C7105" s="141" t="s">
        <v>175</v>
      </c>
      <c r="D7105" s="141" t="s">
        <v>5686</v>
      </c>
      <c r="E7105" s="140">
        <v>161.7</v>
      </c>
      <c r="F7105" s="142" t="s">
        <v>5502</v>
      </c>
      <c r="G7105" s="138"/>
    </row>
    <row r="7106" ht="15.75" customHeight="1" spans="1:7">
      <c r="A7106" s="140">
        <v>103075</v>
      </c>
      <c r="B7106" s="141" t="s">
        <v>7702</v>
      </c>
      <c r="C7106" s="141" t="s">
        <v>175</v>
      </c>
      <c r="D7106" s="141" t="s">
        <v>5686</v>
      </c>
      <c r="E7106" s="140">
        <v>203.84</v>
      </c>
      <c r="F7106" s="142" t="s">
        <v>5502</v>
      </c>
      <c r="G7106" s="138"/>
    </row>
    <row r="7107" ht="15.75" customHeight="1" spans="1:7">
      <c r="A7107" s="140">
        <v>103076</v>
      </c>
      <c r="B7107" s="141" t="s">
        <v>7703</v>
      </c>
      <c r="C7107" s="141" t="s">
        <v>175</v>
      </c>
      <c r="D7107" s="141" t="s">
        <v>5686</v>
      </c>
      <c r="E7107" s="140">
        <v>141.58</v>
      </c>
      <c r="F7107" s="142" t="s">
        <v>5502</v>
      </c>
      <c r="G7107" s="138"/>
    </row>
    <row r="7108" ht="15.75" customHeight="1" spans="1:7">
      <c r="A7108" s="140">
        <v>103077</v>
      </c>
      <c r="B7108" s="141" t="s">
        <v>7704</v>
      </c>
      <c r="C7108" s="141" t="s">
        <v>175</v>
      </c>
      <c r="D7108" s="141" t="s">
        <v>5686</v>
      </c>
      <c r="E7108" s="140">
        <v>182.72</v>
      </c>
      <c r="F7108" s="142" t="s">
        <v>5502</v>
      </c>
      <c r="G7108" s="138"/>
    </row>
    <row r="7109" ht="15.75" customHeight="1" spans="1:7">
      <c r="A7109" s="140">
        <v>103078</v>
      </c>
      <c r="B7109" s="141" t="s">
        <v>7705</v>
      </c>
      <c r="C7109" s="141" t="s">
        <v>175</v>
      </c>
      <c r="D7109" s="141" t="s">
        <v>5686</v>
      </c>
      <c r="E7109" s="140">
        <v>220.31</v>
      </c>
      <c r="F7109" s="142" t="s">
        <v>5502</v>
      </c>
      <c r="G7109" s="138"/>
    </row>
    <row r="7110" ht="15.75" customHeight="1" spans="1:7">
      <c r="A7110" s="140">
        <v>103079</v>
      </c>
      <c r="B7110" s="141" t="s">
        <v>7706</v>
      </c>
      <c r="C7110" s="141" t="s">
        <v>175</v>
      </c>
      <c r="D7110" s="141" t="s">
        <v>5686</v>
      </c>
      <c r="E7110" s="140">
        <v>264.4</v>
      </c>
      <c r="F7110" s="142" t="s">
        <v>5502</v>
      </c>
      <c r="G7110" s="138"/>
    </row>
    <row r="7111" ht="15.75" customHeight="1" spans="1:7">
      <c r="A7111" s="140">
        <v>103080</v>
      </c>
      <c r="B7111" s="141" t="s">
        <v>7707</v>
      </c>
      <c r="C7111" s="141" t="s">
        <v>175</v>
      </c>
      <c r="D7111" s="141" t="s">
        <v>5686</v>
      </c>
      <c r="E7111" s="140">
        <v>323.92</v>
      </c>
      <c r="F7111" s="142" t="s">
        <v>5502</v>
      </c>
      <c r="G7111" s="138"/>
    </row>
    <row r="7112" ht="15.75" customHeight="1" spans="1:7">
      <c r="A7112" s="140">
        <v>92263</v>
      </c>
      <c r="B7112" s="141" t="s">
        <v>7708</v>
      </c>
      <c r="C7112" s="141" t="s">
        <v>175</v>
      </c>
      <c r="D7112" s="141" t="s">
        <v>5501</v>
      </c>
      <c r="E7112" s="140">
        <v>170.49</v>
      </c>
      <c r="F7112" s="142" t="s">
        <v>5502</v>
      </c>
      <c r="G7112" s="138"/>
    </row>
    <row r="7113" ht="15.75" customHeight="1" spans="1:7">
      <c r="A7113" s="140">
        <v>92264</v>
      </c>
      <c r="B7113" s="141" t="s">
        <v>7709</v>
      </c>
      <c r="C7113" s="141" t="s">
        <v>175</v>
      </c>
      <c r="D7113" s="141" t="s">
        <v>5501</v>
      </c>
      <c r="E7113" s="140">
        <v>216.06</v>
      </c>
      <c r="F7113" s="142" t="s">
        <v>5502</v>
      </c>
      <c r="G7113" s="138"/>
    </row>
    <row r="7114" ht="15.75" customHeight="1" spans="1:7">
      <c r="A7114" s="140">
        <v>92265</v>
      </c>
      <c r="B7114" s="141" t="s">
        <v>7710</v>
      </c>
      <c r="C7114" s="141" t="s">
        <v>175</v>
      </c>
      <c r="D7114" s="141" t="s">
        <v>5501</v>
      </c>
      <c r="E7114" s="140">
        <v>121.82</v>
      </c>
      <c r="F7114" s="142" t="s">
        <v>5502</v>
      </c>
      <c r="G7114" s="138"/>
    </row>
    <row r="7115" ht="15.75" customHeight="1" spans="1:7">
      <c r="A7115" s="140">
        <v>92266</v>
      </c>
      <c r="B7115" s="141" t="s">
        <v>7711</v>
      </c>
      <c r="C7115" s="141" t="s">
        <v>175</v>
      </c>
      <c r="D7115" s="141" t="s">
        <v>5501</v>
      </c>
      <c r="E7115" s="140">
        <v>160.91</v>
      </c>
      <c r="F7115" s="142" t="s">
        <v>5502</v>
      </c>
      <c r="G7115" s="138"/>
    </row>
    <row r="7116" ht="15.75" customHeight="1" spans="1:7">
      <c r="A7116" s="140">
        <v>92267</v>
      </c>
      <c r="B7116" s="141" t="s">
        <v>7712</v>
      </c>
      <c r="C7116" s="141" t="s">
        <v>175</v>
      </c>
      <c r="D7116" s="141" t="s">
        <v>5501</v>
      </c>
      <c r="E7116" s="140">
        <v>52.73</v>
      </c>
      <c r="F7116" s="142" t="s">
        <v>5502</v>
      </c>
      <c r="G7116" s="138"/>
    </row>
    <row r="7117" ht="15.75" customHeight="1" spans="1:7">
      <c r="A7117" s="140">
        <v>92268</v>
      </c>
      <c r="B7117" s="141" t="s">
        <v>7713</v>
      </c>
      <c r="C7117" s="141" t="s">
        <v>175</v>
      </c>
      <c r="D7117" s="141" t="s">
        <v>5501</v>
      </c>
      <c r="E7117" s="140">
        <v>88.55</v>
      </c>
      <c r="F7117" s="142" t="s">
        <v>5502</v>
      </c>
      <c r="G7117" s="138"/>
    </row>
    <row r="7118" ht="15.75" customHeight="1" spans="1:7">
      <c r="A7118" s="140">
        <v>92269</v>
      </c>
      <c r="B7118" s="141" t="s">
        <v>7714</v>
      </c>
      <c r="C7118" s="141" t="s">
        <v>175</v>
      </c>
      <c r="D7118" s="141" t="s">
        <v>5501</v>
      </c>
      <c r="E7118" s="140">
        <v>153.07</v>
      </c>
      <c r="F7118" s="142" t="s">
        <v>5502</v>
      </c>
      <c r="G7118" s="138"/>
    </row>
    <row r="7119" ht="15.75" customHeight="1" spans="1:7">
      <c r="A7119" s="140">
        <v>92270</v>
      </c>
      <c r="B7119" s="141" t="s">
        <v>7715</v>
      </c>
      <c r="C7119" s="141" t="s">
        <v>175</v>
      </c>
      <c r="D7119" s="141" t="s">
        <v>5501</v>
      </c>
      <c r="E7119" s="140">
        <v>185.2</v>
      </c>
      <c r="F7119" s="142" t="s">
        <v>5502</v>
      </c>
      <c r="G7119" s="138"/>
    </row>
    <row r="7120" ht="15.75" customHeight="1" spans="1:7">
      <c r="A7120" s="140">
        <v>92271</v>
      </c>
      <c r="B7120" s="141" t="s">
        <v>7716</v>
      </c>
      <c r="C7120" s="141" t="s">
        <v>175</v>
      </c>
      <c r="D7120" s="141" t="s">
        <v>5501</v>
      </c>
      <c r="E7120" s="140">
        <v>117.82</v>
      </c>
      <c r="F7120" s="142" t="s">
        <v>5502</v>
      </c>
      <c r="G7120" s="138"/>
    </row>
    <row r="7121" ht="15.75" customHeight="1" spans="1:7">
      <c r="A7121" s="140">
        <v>92272</v>
      </c>
      <c r="B7121" s="141" t="s">
        <v>7717</v>
      </c>
      <c r="C7121" s="141" t="s">
        <v>178</v>
      </c>
      <c r="D7121" s="141" t="s">
        <v>5501</v>
      </c>
      <c r="E7121" s="140">
        <v>41.53</v>
      </c>
      <c r="F7121" s="142" t="s">
        <v>5502</v>
      </c>
      <c r="G7121" s="138"/>
    </row>
    <row r="7122" ht="15.75" customHeight="1" spans="1:7">
      <c r="A7122" s="140">
        <v>92273</v>
      </c>
      <c r="B7122" s="141" t="s">
        <v>7718</v>
      </c>
      <c r="C7122" s="141" t="s">
        <v>178</v>
      </c>
      <c r="D7122" s="141" t="s">
        <v>5501</v>
      </c>
      <c r="E7122" s="140">
        <v>17.54</v>
      </c>
      <c r="F7122" s="142" t="s">
        <v>5502</v>
      </c>
      <c r="G7122" s="138"/>
    </row>
    <row r="7123" ht="15.75" customHeight="1" spans="1:7">
      <c r="A7123" s="140">
        <v>92409</v>
      </c>
      <c r="B7123" s="141" t="s">
        <v>7719</v>
      </c>
      <c r="C7123" s="141" t="s">
        <v>175</v>
      </c>
      <c r="D7123" s="141" t="s">
        <v>5501</v>
      </c>
      <c r="E7123" s="140">
        <v>244.36</v>
      </c>
      <c r="F7123" s="142" t="s">
        <v>5502</v>
      </c>
      <c r="G7123" s="138"/>
    </row>
    <row r="7124" ht="15.75" customHeight="1" spans="1:7">
      <c r="A7124" s="140">
        <v>92411</v>
      </c>
      <c r="B7124" s="141" t="s">
        <v>7720</v>
      </c>
      <c r="C7124" s="141" t="s">
        <v>175</v>
      </c>
      <c r="D7124" s="141" t="s">
        <v>5501</v>
      </c>
      <c r="E7124" s="140">
        <v>159.07</v>
      </c>
      <c r="F7124" s="142" t="s">
        <v>5502</v>
      </c>
      <c r="G7124" s="138"/>
    </row>
    <row r="7125" ht="15.75" customHeight="1" spans="1:7">
      <c r="A7125" s="140">
        <v>92413</v>
      </c>
      <c r="B7125" s="141" t="s">
        <v>7721</v>
      </c>
      <c r="C7125" s="141" t="s">
        <v>175</v>
      </c>
      <c r="D7125" s="141" t="s">
        <v>5501</v>
      </c>
      <c r="E7125" s="140">
        <v>102.19</v>
      </c>
      <c r="F7125" s="142" t="s">
        <v>5502</v>
      </c>
      <c r="G7125" s="138"/>
    </row>
    <row r="7126" ht="15.75" customHeight="1" spans="1:7">
      <c r="A7126" s="140">
        <v>92415</v>
      </c>
      <c r="B7126" s="141" t="s">
        <v>7722</v>
      </c>
      <c r="C7126" s="141" t="s">
        <v>175</v>
      </c>
      <c r="D7126" s="141" t="s">
        <v>5501</v>
      </c>
      <c r="E7126" s="140">
        <v>145.33</v>
      </c>
      <c r="F7126" s="142" t="s">
        <v>5502</v>
      </c>
      <c r="G7126" s="138"/>
    </row>
    <row r="7127" ht="15.75" customHeight="1" spans="1:7">
      <c r="A7127" s="140">
        <v>92417</v>
      </c>
      <c r="B7127" s="141" t="s">
        <v>7723</v>
      </c>
      <c r="C7127" s="141" t="s">
        <v>175</v>
      </c>
      <c r="D7127" s="141" t="s">
        <v>5501</v>
      </c>
      <c r="E7127" s="140">
        <v>166.41</v>
      </c>
      <c r="F7127" s="142" t="s">
        <v>5502</v>
      </c>
      <c r="G7127" s="138"/>
    </row>
    <row r="7128" ht="15.75" customHeight="1" spans="1:7">
      <c r="A7128" s="140">
        <v>92419</v>
      </c>
      <c r="B7128" s="141" t="s">
        <v>7724</v>
      </c>
      <c r="C7128" s="141" t="s">
        <v>175</v>
      </c>
      <c r="D7128" s="141" t="s">
        <v>5501</v>
      </c>
      <c r="E7128" s="140">
        <v>93.17</v>
      </c>
      <c r="F7128" s="142" t="s">
        <v>5502</v>
      </c>
      <c r="G7128" s="138"/>
    </row>
    <row r="7129" ht="15.75" customHeight="1" spans="1:7">
      <c r="A7129" s="140">
        <v>92421</v>
      </c>
      <c r="B7129" s="141" t="s">
        <v>7725</v>
      </c>
      <c r="C7129" s="141" t="s">
        <v>175</v>
      </c>
      <c r="D7129" s="141" t="s">
        <v>5501</v>
      </c>
      <c r="E7129" s="140">
        <v>109.33</v>
      </c>
      <c r="F7129" s="142" t="s">
        <v>5502</v>
      </c>
      <c r="G7129" s="138"/>
    </row>
    <row r="7130" ht="15.75" customHeight="1" spans="1:7">
      <c r="A7130" s="140">
        <v>92423</v>
      </c>
      <c r="B7130" s="141" t="s">
        <v>7726</v>
      </c>
      <c r="C7130" s="141" t="s">
        <v>175</v>
      </c>
      <c r="D7130" s="141" t="s">
        <v>5501</v>
      </c>
      <c r="E7130" s="140">
        <v>77.09</v>
      </c>
      <c r="F7130" s="142" t="s">
        <v>5502</v>
      </c>
      <c r="G7130" s="138"/>
    </row>
    <row r="7131" ht="15.75" customHeight="1" spans="1:7">
      <c r="A7131" s="140">
        <v>92425</v>
      </c>
      <c r="B7131" s="141" t="s">
        <v>7727</v>
      </c>
      <c r="C7131" s="141" t="s">
        <v>175</v>
      </c>
      <c r="D7131" s="141" t="s">
        <v>5501</v>
      </c>
      <c r="E7131" s="140">
        <v>91.13</v>
      </c>
      <c r="F7131" s="142" t="s">
        <v>5502</v>
      </c>
      <c r="G7131" s="138"/>
    </row>
    <row r="7132" ht="15.75" customHeight="1" spans="1:7">
      <c r="A7132" s="140">
        <v>92427</v>
      </c>
      <c r="B7132" s="141" t="s">
        <v>7728</v>
      </c>
      <c r="C7132" s="141" t="s">
        <v>175</v>
      </c>
      <c r="D7132" s="141" t="s">
        <v>5501</v>
      </c>
      <c r="E7132" s="140">
        <v>68.94</v>
      </c>
      <c r="F7132" s="142" t="s">
        <v>5502</v>
      </c>
      <c r="G7132" s="138"/>
    </row>
    <row r="7133" ht="15.75" customHeight="1" spans="1:7">
      <c r="A7133" s="140">
        <v>92429</v>
      </c>
      <c r="B7133" s="141" t="s">
        <v>7729</v>
      </c>
      <c r="C7133" s="141" t="s">
        <v>175</v>
      </c>
      <c r="D7133" s="141" t="s">
        <v>5501</v>
      </c>
      <c r="E7133" s="140">
        <v>81.96</v>
      </c>
      <c r="F7133" s="142" t="s">
        <v>5502</v>
      </c>
      <c r="G7133" s="138"/>
    </row>
    <row r="7134" ht="15.75" customHeight="1" spans="1:7">
      <c r="A7134" s="140">
        <v>92431</v>
      </c>
      <c r="B7134" s="141" t="s">
        <v>7730</v>
      </c>
      <c r="C7134" s="141" t="s">
        <v>175</v>
      </c>
      <c r="D7134" s="141" t="s">
        <v>5501</v>
      </c>
      <c r="E7134" s="140">
        <v>65.04</v>
      </c>
      <c r="F7134" s="142" t="s">
        <v>5502</v>
      </c>
      <c r="G7134" s="138"/>
    </row>
    <row r="7135" ht="15.75" customHeight="1" spans="1:7">
      <c r="A7135" s="140">
        <v>92433</v>
      </c>
      <c r="B7135" s="141" t="s">
        <v>7731</v>
      </c>
      <c r="C7135" s="141" t="s">
        <v>175</v>
      </c>
      <c r="D7135" s="141" t="s">
        <v>5501</v>
      </c>
      <c r="E7135" s="140">
        <v>77.39</v>
      </c>
      <c r="F7135" s="142" t="s">
        <v>5502</v>
      </c>
      <c r="G7135" s="138"/>
    </row>
    <row r="7136" ht="15.75" customHeight="1" spans="1:7">
      <c r="A7136" s="140">
        <v>92435</v>
      </c>
      <c r="B7136" s="141" t="s">
        <v>7732</v>
      </c>
      <c r="C7136" s="141" t="s">
        <v>175</v>
      </c>
      <c r="D7136" s="141" t="s">
        <v>5501</v>
      </c>
      <c r="E7136" s="140">
        <v>61.99</v>
      </c>
      <c r="F7136" s="142" t="s">
        <v>5502</v>
      </c>
      <c r="G7136" s="138"/>
    </row>
    <row r="7137" ht="15.75" customHeight="1" spans="1:7">
      <c r="A7137" s="140">
        <v>92437</v>
      </c>
      <c r="B7137" s="141" t="s">
        <v>7733</v>
      </c>
      <c r="C7137" s="141" t="s">
        <v>175</v>
      </c>
      <c r="D7137" s="141" t="s">
        <v>5501</v>
      </c>
      <c r="E7137" s="140">
        <v>73.94</v>
      </c>
      <c r="F7137" s="142" t="s">
        <v>5502</v>
      </c>
      <c r="G7137" s="138"/>
    </row>
    <row r="7138" ht="15.75" customHeight="1" spans="1:7">
      <c r="A7138" s="140">
        <v>92439</v>
      </c>
      <c r="B7138" s="141" t="s">
        <v>7734</v>
      </c>
      <c r="C7138" s="141" t="s">
        <v>175</v>
      </c>
      <c r="D7138" s="141" t="s">
        <v>5501</v>
      </c>
      <c r="E7138" s="140">
        <v>59.81</v>
      </c>
      <c r="F7138" s="142" t="s">
        <v>5502</v>
      </c>
      <c r="G7138" s="138"/>
    </row>
    <row r="7139" ht="15.75" customHeight="1" spans="1:7">
      <c r="A7139" s="140">
        <v>92441</v>
      </c>
      <c r="B7139" s="141" t="s">
        <v>7735</v>
      </c>
      <c r="C7139" s="141" t="s">
        <v>175</v>
      </c>
      <c r="D7139" s="141" t="s">
        <v>5501</v>
      </c>
      <c r="E7139" s="140">
        <v>71.46</v>
      </c>
      <c r="F7139" s="142" t="s">
        <v>5502</v>
      </c>
      <c r="G7139" s="138"/>
    </row>
    <row r="7140" ht="15.75" customHeight="1" spans="1:7">
      <c r="A7140" s="140">
        <v>92443</v>
      </c>
      <c r="B7140" s="141" t="s">
        <v>7736</v>
      </c>
      <c r="C7140" s="141" t="s">
        <v>175</v>
      </c>
      <c r="D7140" s="141" t="s">
        <v>5501</v>
      </c>
      <c r="E7140" s="140">
        <v>55.06</v>
      </c>
      <c r="F7140" s="142" t="s">
        <v>5502</v>
      </c>
      <c r="G7140" s="138"/>
    </row>
    <row r="7141" ht="15.75" customHeight="1" spans="1:7">
      <c r="A7141" s="140">
        <v>92445</v>
      </c>
      <c r="B7141" s="141" t="s">
        <v>7737</v>
      </c>
      <c r="C7141" s="141" t="s">
        <v>175</v>
      </c>
      <c r="D7141" s="141" t="s">
        <v>5501</v>
      </c>
      <c r="E7141" s="140">
        <v>66.29</v>
      </c>
      <c r="F7141" s="142" t="s">
        <v>5502</v>
      </c>
      <c r="G7141" s="138"/>
    </row>
    <row r="7142" ht="15.75" customHeight="1" spans="1:7">
      <c r="A7142" s="140">
        <v>92446</v>
      </c>
      <c r="B7142" s="141" t="s">
        <v>7738</v>
      </c>
      <c r="C7142" s="141" t="s">
        <v>175</v>
      </c>
      <c r="D7142" s="141" t="s">
        <v>5501</v>
      </c>
      <c r="E7142" s="140">
        <v>310.75</v>
      </c>
      <c r="F7142" s="142" t="s">
        <v>5502</v>
      </c>
      <c r="G7142" s="138"/>
    </row>
    <row r="7143" ht="15.75" customHeight="1" spans="1:7">
      <c r="A7143" s="140">
        <v>92447</v>
      </c>
      <c r="B7143" s="141" t="s">
        <v>7739</v>
      </c>
      <c r="C7143" s="141" t="s">
        <v>175</v>
      </c>
      <c r="D7143" s="141" t="s">
        <v>5501</v>
      </c>
      <c r="E7143" s="140">
        <v>214.45</v>
      </c>
      <c r="F7143" s="142" t="s">
        <v>5502</v>
      </c>
      <c r="G7143" s="138"/>
    </row>
    <row r="7144" ht="15.75" customHeight="1" spans="1:7">
      <c r="A7144" s="140">
        <v>92448</v>
      </c>
      <c r="B7144" s="141" t="s">
        <v>7740</v>
      </c>
      <c r="C7144" s="141" t="s">
        <v>175</v>
      </c>
      <c r="D7144" s="141" t="s">
        <v>5501</v>
      </c>
      <c r="E7144" s="140">
        <v>167.68</v>
      </c>
      <c r="F7144" s="142" t="s">
        <v>5502</v>
      </c>
      <c r="G7144" s="138"/>
    </row>
    <row r="7145" ht="15.75" customHeight="1" spans="1:7">
      <c r="A7145" s="140">
        <v>92449</v>
      </c>
      <c r="B7145" s="141" t="s">
        <v>7741</v>
      </c>
      <c r="C7145" s="141" t="s">
        <v>175</v>
      </c>
      <c r="D7145" s="141" t="s">
        <v>5501</v>
      </c>
      <c r="E7145" s="140">
        <v>290.69</v>
      </c>
      <c r="F7145" s="142" t="s">
        <v>5502</v>
      </c>
      <c r="G7145" s="138"/>
    </row>
    <row r="7146" ht="15.75" customHeight="1" spans="1:7">
      <c r="A7146" s="140">
        <v>92450</v>
      </c>
      <c r="B7146" s="141" t="s">
        <v>7742</v>
      </c>
      <c r="C7146" s="141" t="s">
        <v>175</v>
      </c>
      <c r="D7146" s="141" t="s">
        <v>5501</v>
      </c>
      <c r="E7146" s="140">
        <v>357.83</v>
      </c>
      <c r="F7146" s="142" t="s">
        <v>5502</v>
      </c>
      <c r="G7146" s="138"/>
    </row>
    <row r="7147" ht="15.75" customHeight="1" spans="1:7">
      <c r="A7147" s="140">
        <v>92451</v>
      </c>
      <c r="B7147" s="141" t="s">
        <v>7743</v>
      </c>
      <c r="C7147" s="141" t="s">
        <v>175</v>
      </c>
      <c r="D7147" s="141" t="s">
        <v>5501</v>
      </c>
      <c r="E7147" s="140">
        <v>195.04</v>
      </c>
      <c r="F7147" s="142" t="s">
        <v>5502</v>
      </c>
      <c r="G7147" s="138"/>
    </row>
    <row r="7148" ht="15.75" customHeight="1" spans="1:7">
      <c r="A7148" s="140">
        <v>92452</v>
      </c>
      <c r="B7148" s="141" t="s">
        <v>7744</v>
      </c>
      <c r="C7148" s="141" t="s">
        <v>175</v>
      </c>
      <c r="D7148" s="141" t="s">
        <v>5501</v>
      </c>
      <c r="E7148" s="140">
        <v>194.42</v>
      </c>
      <c r="F7148" s="142" t="s">
        <v>5502</v>
      </c>
      <c r="G7148" s="138"/>
    </row>
    <row r="7149" ht="15.75" customHeight="1" spans="1:7">
      <c r="A7149" s="140">
        <v>92453</v>
      </c>
      <c r="B7149" s="141" t="s">
        <v>7745</v>
      </c>
      <c r="C7149" s="141" t="s">
        <v>175</v>
      </c>
      <c r="D7149" s="141" t="s">
        <v>5501</v>
      </c>
      <c r="E7149" s="140">
        <v>249.56</v>
      </c>
      <c r="F7149" s="142" t="s">
        <v>5502</v>
      </c>
      <c r="G7149" s="138"/>
    </row>
    <row r="7150" ht="15.75" customHeight="1" spans="1:7">
      <c r="A7150" s="140">
        <v>92454</v>
      </c>
      <c r="B7150" s="141" t="s">
        <v>7746</v>
      </c>
      <c r="C7150" s="141" t="s">
        <v>175</v>
      </c>
      <c r="D7150" s="141" t="s">
        <v>5501</v>
      </c>
      <c r="E7150" s="140">
        <v>326.86</v>
      </c>
      <c r="F7150" s="142" t="s">
        <v>5502</v>
      </c>
      <c r="G7150" s="138"/>
    </row>
    <row r="7151" ht="15.75" customHeight="1" spans="1:7">
      <c r="A7151" s="140">
        <v>92455</v>
      </c>
      <c r="B7151" s="141" t="s">
        <v>7747</v>
      </c>
      <c r="C7151" s="141" t="s">
        <v>175</v>
      </c>
      <c r="D7151" s="141" t="s">
        <v>5501</v>
      </c>
      <c r="E7151" s="140">
        <v>160.11</v>
      </c>
      <c r="F7151" s="142" t="s">
        <v>5502</v>
      </c>
      <c r="G7151" s="138"/>
    </row>
    <row r="7152" ht="15.75" customHeight="1" spans="1:7">
      <c r="A7152" s="140">
        <v>92456</v>
      </c>
      <c r="B7152" s="141" t="s">
        <v>7748</v>
      </c>
      <c r="C7152" s="141" t="s">
        <v>175</v>
      </c>
      <c r="D7152" s="141" t="s">
        <v>5501</v>
      </c>
      <c r="E7152" s="140">
        <v>162.63</v>
      </c>
      <c r="F7152" s="142" t="s">
        <v>5502</v>
      </c>
      <c r="G7152" s="138"/>
    </row>
    <row r="7153" ht="15.75" customHeight="1" spans="1:7">
      <c r="A7153" s="140">
        <v>92457</v>
      </c>
      <c r="B7153" s="141" t="s">
        <v>7749</v>
      </c>
      <c r="C7153" s="141" t="s">
        <v>175</v>
      </c>
      <c r="D7153" s="141" t="s">
        <v>5501</v>
      </c>
      <c r="E7153" s="140">
        <v>217.15</v>
      </c>
      <c r="F7153" s="142" t="s">
        <v>5502</v>
      </c>
      <c r="G7153" s="138"/>
    </row>
    <row r="7154" ht="15.75" customHeight="1" spans="1:7">
      <c r="A7154" s="140">
        <v>92458</v>
      </c>
      <c r="B7154" s="141" t="s">
        <v>7750</v>
      </c>
      <c r="C7154" s="141" t="s">
        <v>175</v>
      </c>
      <c r="D7154" s="141" t="s">
        <v>5501</v>
      </c>
      <c r="E7154" s="140">
        <v>307.82</v>
      </c>
      <c r="F7154" s="142" t="s">
        <v>5502</v>
      </c>
      <c r="G7154" s="138"/>
    </row>
    <row r="7155" ht="15.75" customHeight="1" spans="1:7">
      <c r="A7155" s="140">
        <v>92459</v>
      </c>
      <c r="B7155" s="141" t="s">
        <v>7751</v>
      </c>
      <c r="C7155" s="141" t="s">
        <v>175</v>
      </c>
      <c r="D7155" s="141" t="s">
        <v>5501</v>
      </c>
      <c r="E7155" s="140">
        <v>136.21</v>
      </c>
      <c r="F7155" s="142" t="s">
        <v>5502</v>
      </c>
      <c r="G7155" s="138"/>
    </row>
    <row r="7156" ht="15.75" customHeight="1" spans="1:7">
      <c r="A7156" s="140">
        <v>92460</v>
      </c>
      <c r="B7156" s="141" t="s">
        <v>7752</v>
      </c>
      <c r="C7156" s="141" t="s">
        <v>175</v>
      </c>
      <c r="D7156" s="141" t="s">
        <v>5501</v>
      </c>
      <c r="E7156" s="140">
        <v>136.34</v>
      </c>
      <c r="F7156" s="142" t="s">
        <v>5502</v>
      </c>
      <c r="G7156" s="138"/>
    </row>
    <row r="7157" ht="15.75" customHeight="1" spans="1:7">
      <c r="A7157" s="140">
        <v>92461</v>
      </c>
      <c r="B7157" s="141" t="s">
        <v>7753</v>
      </c>
      <c r="C7157" s="141" t="s">
        <v>175</v>
      </c>
      <c r="D7157" s="141" t="s">
        <v>5501</v>
      </c>
      <c r="E7157" s="140">
        <v>200.9</v>
      </c>
      <c r="F7157" s="142" t="s">
        <v>5502</v>
      </c>
      <c r="G7157" s="138"/>
    </row>
    <row r="7158" ht="15.75" customHeight="1" spans="1:7">
      <c r="A7158" s="140">
        <v>92462</v>
      </c>
      <c r="B7158" s="141" t="s">
        <v>7754</v>
      </c>
      <c r="C7158" s="141" t="s">
        <v>175</v>
      </c>
      <c r="D7158" s="141" t="s">
        <v>5501</v>
      </c>
      <c r="E7158" s="140">
        <v>295.95</v>
      </c>
      <c r="F7158" s="142" t="s">
        <v>5502</v>
      </c>
      <c r="G7158" s="138"/>
    </row>
    <row r="7159" ht="15.75" customHeight="1" spans="1:7">
      <c r="A7159" s="140">
        <v>92463</v>
      </c>
      <c r="B7159" s="141" t="s">
        <v>7755</v>
      </c>
      <c r="C7159" s="141" t="s">
        <v>175</v>
      </c>
      <c r="D7159" s="141" t="s">
        <v>5501</v>
      </c>
      <c r="E7159" s="140">
        <v>123.78</v>
      </c>
      <c r="F7159" s="142" t="s">
        <v>5502</v>
      </c>
      <c r="G7159" s="138"/>
    </row>
    <row r="7160" ht="15.75" customHeight="1" spans="1:7">
      <c r="A7160" s="140">
        <v>92464</v>
      </c>
      <c r="B7160" s="141" t="s">
        <v>7756</v>
      </c>
      <c r="C7160" s="141" t="s">
        <v>175</v>
      </c>
      <c r="D7160" s="141" t="s">
        <v>5501</v>
      </c>
      <c r="E7160" s="140">
        <v>131.79</v>
      </c>
      <c r="F7160" s="142" t="s">
        <v>5502</v>
      </c>
      <c r="G7160" s="138"/>
    </row>
    <row r="7161" ht="15.75" customHeight="1" spans="1:7">
      <c r="A7161" s="140">
        <v>92465</v>
      </c>
      <c r="B7161" s="141" t="s">
        <v>7757</v>
      </c>
      <c r="C7161" s="141" t="s">
        <v>175</v>
      </c>
      <c r="D7161" s="141" t="s">
        <v>5501</v>
      </c>
      <c r="E7161" s="140">
        <v>158.88</v>
      </c>
      <c r="F7161" s="142" t="s">
        <v>5502</v>
      </c>
      <c r="G7161" s="138"/>
    </row>
    <row r="7162" ht="15.75" customHeight="1" spans="1:7">
      <c r="A7162" s="140">
        <v>92466</v>
      </c>
      <c r="B7162" s="141" t="s">
        <v>7758</v>
      </c>
      <c r="C7162" s="141" t="s">
        <v>175</v>
      </c>
      <c r="D7162" s="141" t="s">
        <v>5501</v>
      </c>
      <c r="E7162" s="140">
        <v>289.65</v>
      </c>
      <c r="F7162" s="142" t="s">
        <v>5502</v>
      </c>
      <c r="G7162" s="138"/>
    </row>
    <row r="7163" ht="15.75" customHeight="1" spans="1:7">
      <c r="A7163" s="140">
        <v>92467</v>
      </c>
      <c r="B7163" s="141" t="s">
        <v>7759</v>
      </c>
      <c r="C7163" s="141" t="s">
        <v>175</v>
      </c>
      <c r="D7163" s="141" t="s">
        <v>5501</v>
      </c>
      <c r="E7163" s="140">
        <v>101.18</v>
      </c>
      <c r="F7163" s="142" t="s">
        <v>5502</v>
      </c>
      <c r="G7163" s="138"/>
    </row>
    <row r="7164" ht="15.75" customHeight="1" spans="1:7">
      <c r="A7164" s="140">
        <v>92468</v>
      </c>
      <c r="B7164" s="141" t="s">
        <v>7760</v>
      </c>
      <c r="C7164" s="141" t="s">
        <v>175</v>
      </c>
      <c r="D7164" s="141" t="s">
        <v>5501</v>
      </c>
      <c r="E7164" s="140">
        <v>125.61</v>
      </c>
      <c r="F7164" s="142" t="s">
        <v>5502</v>
      </c>
      <c r="G7164" s="138"/>
    </row>
    <row r="7165" ht="15.75" customHeight="1" spans="1:7">
      <c r="A7165" s="140">
        <v>92469</v>
      </c>
      <c r="B7165" s="141" t="s">
        <v>7761</v>
      </c>
      <c r="C7165" s="141" t="s">
        <v>175</v>
      </c>
      <c r="D7165" s="141" t="s">
        <v>5501</v>
      </c>
      <c r="E7165" s="140">
        <v>144.58</v>
      </c>
      <c r="F7165" s="142" t="s">
        <v>5502</v>
      </c>
      <c r="G7165" s="138"/>
    </row>
    <row r="7166" ht="15.75" customHeight="1" spans="1:7">
      <c r="A7166" s="140">
        <v>92470</v>
      </c>
      <c r="B7166" s="141" t="s">
        <v>7762</v>
      </c>
      <c r="C7166" s="141" t="s">
        <v>175</v>
      </c>
      <c r="D7166" s="141" t="s">
        <v>5501</v>
      </c>
      <c r="E7166" s="140">
        <v>283.13</v>
      </c>
      <c r="F7166" s="142" t="s">
        <v>5502</v>
      </c>
      <c r="G7166" s="138"/>
    </row>
    <row r="7167" ht="15.75" customHeight="1" spans="1:7">
      <c r="A7167" s="140">
        <v>92471</v>
      </c>
      <c r="B7167" s="141" t="s">
        <v>7763</v>
      </c>
      <c r="C7167" s="141" t="s">
        <v>175</v>
      </c>
      <c r="D7167" s="141" t="s">
        <v>5501</v>
      </c>
      <c r="E7167" s="140">
        <v>92.22</v>
      </c>
      <c r="F7167" s="142" t="s">
        <v>5502</v>
      </c>
      <c r="G7167" s="138"/>
    </row>
    <row r="7168" ht="15.75" customHeight="1" spans="1:7">
      <c r="A7168" s="140">
        <v>92472</v>
      </c>
      <c r="B7168" s="141" t="s">
        <v>7764</v>
      </c>
      <c r="C7168" s="141" t="s">
        <v>175</v>
      </c>
      <c r="D7168" s="141" t="s">
        <v>5501</v>
      </c>
      <c r="E7168" s="140">
        <v>119.81</v>
      </c>
      <c r="F7168" s="142" t="s">
        <v>5502</v>
      </c>
      <c r="G7168" s="138"/>
    </row>
    <row r="7169" ht="15.75" customHeight="1" spans="1:7">
      <c r="A7169" s="140">
        <v>92473</v>
      </c>
      <c r="B7169" s="141" t="s">
        <v>7765</v>
      </c>
      <c r="C7169" s="141" t="s">
        <v>175</v>
      </c>
      <c r="D7169" s="141" t="s">
        <v>5501</v>
      </c>
      <c r="E7169" s="140">
        <v>133.09</v>
      </c>
      <c r="F7169" s="142" t="s">
        <v>5502</v>
      </c>
      <c r="G7169" s="138"/>
    </row>
    <row r="7170" ht="15.75" customHeight="1" spans="1:7">
      <c r="A7170" s="140">
        <v>92474</v>
      </c>
      <c r="B7170" s="141" t="s">
        <v>7766</v>
      </c>
      <c r="C7170" s="141" t="s">
        <v>175</v>
      </c>
      <c r="D7170" s="141" t="s">
        <v>5501</v>
      </c>
      <c r="E7170" s="140">
        <v>277.57</v>
      </c>
      <c r="F7170" s="142" t="s">
        <v>5502</v>
      </c>
      <c r="G7170" s="138"/>
    </row>
    <row r="7171" ht="15.75" customHeight="1" spans="1:7">
      <c r="A7171" s="140">
        <v>92475</v>
      </c>
      <c r="B7171" s="141" t="s">
        <v>7767</v>
      </c>
      <c r="C7171" s="141" t="s">
        <v>175</v>
      </c>
      <c r="D7171" s="141" t="s">
        <v>5501</v>
      </c>
      <c r="E7171" s="140">
        <v>84.96</v>
      </c>
      <c r="F7171" s="142" t="s">
        <v>5502</v>
      </c>
      <c r="G7171" s="138"/>
    </row>
    <row r="7172" ht="15.75" customHeight="1" spans="1:7">
      <c r="A7172" s="140">
        <v>92476</v>
      </c>
      <c r="B7172" s="141" t="s">
        <v>7768</v>
      </c>
      <c r="C7172" s="141" t="s">
        <v>175</v>
      </c>
      <c r="D7172" s="141" t="s">
        <v>5501</v>
      </c>
      <c r="E7172" s="140">
        <v>114.93</v>
      </c>
      <c r="F7172" s="142" t="s">
        <v>5502</v>
      </c>
      <c r="G7172" s="138"/>
    </row>
    <row r="7173" ht="15.75" customHeight="1" spans="1:7">
      <c r="A7173" s="140">
        <v>92477</v>
      </c>
      <c r="B7173" s="141" t="s">
        <v>7769</v>
      </c>
      <c r="C7173" s="141" t="s">
        <v>175</v>
      </c>
      <c r="D7173" s="141" t="s">
        <v>5501</v>
      </c>
      <c r="E7173" s="140">
        <v>108.3</v>
      </c>
      <c r="F7173" s="142" t="s">
        <v>5502</v>
      </c>
      <c r="G7173" s="138"/>
    </row>
    <row r="7174" ht="15.75" customHeight="1" spans="1:7">
      <c r="A7174" s="140">
        <v>92478</v>
      </c>
      <c r="B7174" s="141" t="s">
        <v>7770</v>
      </c>
      <c r="C7174" s="141" t="s">
        <v>175</v>
      </c>
      <c r="D7174" s="141" t="s">
        <v>5501</v>
      </c>
      <c r="E7174" s="140">
        <v>266.51</v>
      </c>
      <c r="F7174" s="142" t="s">
        <v>5502</v>
      </c>
      <c r="G7174" s="138"/>
    </row>
    <row r="7175" ht="15.75" customHeight="1" spans="1:7">
      <c r="A7175" s="140">
        <v>92479</v>
      </c>
      <c r="B7175" s="141" t="s">
        <v>7771</v>
      </c>
      <c r="C7175" s="141" t="s">
        <v>175</v>
      </c>
      <c r="D7175" s="141" t="s">
        <v>5501</v>
      </c>
      <c r="E7175" s="140">
        <v>69.36</v>
      </c>
      <c r="F7175" s="142" t="s">
        <v>5502</v>
      </c>
      <c r="G7175" s="138"/>
    </row>
    <row r="7176" ht="15.75" customHeight="1" spans="1:7">
      <c r="A7176" s="140">
        <v>92480</v>
      </c>
      <c r="B7176" s="141" t="s">
        <v>7772</v>
      </c>
      <c r="C7176" s="141" t="s">
        <v>175</v>
      </c>
      <c r="D7176" s="141" t="s">
        <v>5501</v>
      </c>
      <c r="E7176" s="140">
        <v>105.07</v>
      </c>
      <c r="F7176" s="142" t="s">
        <v>5502</v>
      </c>
      <c r="G7176" s="138"/>
    </row>
    <row r="7177" ht="15.75" customHeight="1" spans="1:7">
      <c r="A7177" s="140">
        <v>92482</v>
      </c>
      <c r="B7177" s="141" t="s">
        <v>7773</v>
      </c>
      <c r="C7177" s="141" t="s">
        <v>175</v>
      </c>
      <c r="D7177" s="141" t="s">
        <v>5501</v>
      </c>
      <c r="E7177" s="140">
        <v>340.6</v>
      </c>
      <c r="F7177" s="142" t="s">
        <v>5502</v>
      </c>
      <c r="G7177" s="138"/>
    </row>
    <row r="7178" ht="15.75" customHeight="1" spans="1:7">
      <c r="A7178" s="140">
        <v>92484</v>
      </c>
      <c r="B7178" s="141" t="s">
        <v>7774</v>
      </c>
      <c r="C7178" s="141" t="s">
        <v>175</v>
      </c>
      <c r="D7178" s="141" t="s">
        <v>5501</v>
      </c>
      <c r="E7178" s="140">
        <v>232.5</v>
      </c>
      <c r="F7178" s="142" t="s">
        <v>5502</v>
      </c>
      <c r="G7178" s="138"/>
    </row>
    <row r="7179" ht="15.75" customHeight="1" spans="1:7">
      <c r="A7179" s="140">
        <v>92486</v>
      </c>
      <c r="B7179" s="141" t="s">
        <v>7775</v>
      </c>
      <c r="C7179" s="141" t="s">
        <v>175</v>
      </c>
      <c r="D7179" s="141" t="s">
        <v>5501</v>
      </c>
      <c r="E7179" s="140">
        <v>164.17</v>
      </c>
      <c r="F7179" s="142" t="s">
        <v>5502</v>
      </c>
      <c r="G7179" s="138"/>
    </row>
    <row r="7180" ht="15.75" customHeight="1" spans="1:7">
      <c r="A7180" s="140">
        <v>92488</v>
      </c>
      <c r="B7180" s="141" t="s">
        <v>7776</v>
      </c>
      <c r="C7180" s="141" t="s">
        <v>175</v>
      </c>
      <c r="D7180" s="141" t="s">
        <v>5686</v>
      </c>
      <c r="E7180" s="140">
        <v>116.35</v>
      </c>
      <c r="F7180" s="142" t="s">
        <v>5502</v>
      </c>
      <c r="G7180" s="138"/>
    </row>
    <row r="7181" ht="15.75" customHeight="1" spans="1:7">
      <c r="A7181" s="140">
        <v>92490</v>
      </c>
      <c r="B7181" s="141" t="s">
        <v>7777</v>
      </c>
      <c r="C7181" s="141" t="s">
        <v>175</v>
      </c>
      <c r="D7181" s="141" t="s">
        <v>5686</v>
      </c>
      <c r="E7181" s="140">
        <v>74.13</v>
      </c>
      <c r="F7181" s="142" t="s">
        <v>5502</v>
      </c>
      <c r="G7181" s="138"/>
    </row>
    <row r="7182" ht="15.75" customHeight="1" spans="1:7">
      <c r="A7182" s="140">
        <v>92492</v>
      </c>
      <c r="B7182" s="141" t="s">
        <v>7778</v>
      </c>
      <c r="C7182" s="141" t="s">
        <v>175</v>
      </c>
      <c r="D7182" s="141" t="s">
        <v>5686</v>
      </c>
      <c r="E7182" s="140">
        <v>111.06</v>
      </c>
      <c r="F7182" s="142" t="s">
        <v>5502</v>
      </c>
      <c r="G7182" s="138"/>
    </row>
    <row r="7183" ht="15.75" customHeight="1" spans="1:7">
      <c r="A7183" s="140">
        <v>92494</v>
      </c>
      <c r="B7183" s="141" t="s">
        <v>7779</v>
      </c>
      <c r="C7183" s="141" t="s">
        <v>175</v>
      </c>
      <c r="D7183" s="141" t="s">
        <v>5686</v>
      </c>
      <c r="E7183" s="140">
        <v>69.84</v>
      </c>
      <c r="F7183" s="142" t="s">
        <v>5502</v>
      </c>
      <c r="G7183" s="138"/>
    </row>
    <row r="7184" ht="15.75" customHeight="1" spans="1:7">
      <c r="A7184" s="140">
        <v>92496</v>
      </c>
      <c r="B7184" s="141" t="s">
        <v>7780</v>
      </c>
      <c r="C7184" s="141" t="s">
        <v>175</v>
      </c>
      <c r="D7184" s="141" t="s">
        <v>5686</v>
      </c>
      <c r="E7184" s="140">
        <v>106.66</v>
      </c>
      <c r="F7184" s="142" t="s">
        <v>5502</v>
      </c>
      <c r="G7184" s="138"/>
    </row>
    <row r="7185" ht="15.75" customHeight="1" spans="1:7">
      <c r="A7185" s="140">
        <v>92498</v>
      </c>
      <c r="B7185" s="141" t="s">
        <v>7781</v>
      </c>
      <c r="C7185" s="141" t="s">
        <v>175</v>
      </c>
      <c r="D7185" s="141" t="s">
        <v>5686</v>
      </c>
      <c r="E7185" s="140">
        <v>66.28</v>
      </c>
      <c r="F7185" s="142" t="s">
        <v>5502</v>
      </c>
      <c r="G7185" s="138"/>
    </row>
    <row r="7186" ht="15.75" customHeight="1" spans="1:7">
      <c r="A7186" s="140">
        <v>92500</v>
      </c>
      <c r="B7186" s="141" t="s">
        <v>7782</v>
      </c>
      <c r="C7186" s="141" t="s">
        <v>175</v>
      </c>
      <c r="D7186" s="141" t="s">
        <v>5686</v>
      </c>
      <c r="E7186" s="140">
        <v>103.17</v>
      </c>
      <c r="F7186" s="142" t="s">
        <v>5502</v>
      </c>
      <c r="G7186" s="138"/>
    </row>
    <row r="7187" ht="15.75" customHeight="1" spans="1:7">
      <c r="A7187" s="140">
        <v>92502</v>
      </c>
      <c r="B7187" s="141" t="s">
        <v>7783</v>
      </c>
      <c r="C7187" s="141" t="s">
        <v>175</v>
      </c>
      <c r="D7187" s="141" t="s">
        <v>5686</v>
      </c>
      <c r="E7187" s="140">
        <v>63.63</v>
      </c>
      <c r="F7187" s="142" t="s">
        <v>5502</v>
      </c>
      <c r="G7187" s="138"/>
    </row>
    <row r="7188" ht="15.75" customHeight="1" spans="1:7">
      <c r="A7188" s="140">
        <v>92504</v>
      </c>
      <c r="B7188" s="141" t="s">
        <v>7784</v>
      </c>
      <c r="C7188" s="141" t="s">
        <v>175</v>
      </c>
      <c r="D7188" s="141" t="s">
        <v>5686</v>
      </c>
      <c r="E7188" s="140">
        <v>96.77</v>
      </c>
      <c r="F7188" s="142" t="s">
        <v>5502</v>
      </c>
      <c r="G7188" s="138"/>
    </row>
    <row r="7189" ht="15.75" customHeight="1" spans="1:7">
      <c r="A7189" s="140">
        <v>92506</v>
      </c>
      <c r="B7189" s="141" t="s">
        <v>7785</v>
      </c>
      <c r="C7189" s="141" t="s">
        <v>175</v>
      </c>
      <c r="D7189" s="141" t="s">
        <v>5686</v>
      </c>
      <c r="E7189" s="140">
        <v>58.68</v>
      </c>
      <c r="F7189" s="142" t="s">
        <v>5502</v>
      </c>
      <c r="G7189" s="138"/>
    </row>
    <row r="7190" ht="15.75" customHeight="1" spans="1:7">
      <c r="A7190" s="140">
        <v>92508</v>
      </c>
      <c r="B7190" s="141" t="s">
        <v>7786</v>
      </c>
      <c r="C7190" s="141" t="s">
        <v>175</v>
      </c>
      <c r="D7190" s="141" t="s">
        <v>5686</v>
      </c>
      <c r="E7190" s="140">
        <v>110.67</v>
      </c>
      <c r="F7190" s="142" t="s">
        <v>5502</v>
      </c>
      <c r="G7190" s="138"/>
    </row>
    <row r="7191" ht="15.75" customHeight="1" spans="1:7">
      <c r="A7191" s="140">
        <v>92510</v>
      </c>
      <c r="B7191" s="141" t="s">
        <v>7787</v>
      </c>
      <c r="C7191" s="141" t="s">
        <v>175</v>
      </c>
      <c r="D7191" s="141" t="s">
        <v>5686</v>
      </c>
      <c r="E7191" s="140">
        <v>66.71</v>
      </c>
      <c r="F7191" s="142" t="s">
        <v>5502</v>
      </c>
      <c r="G7191" s="138"/>
    </row>
    <row r="7192" ht="15.75" customHeight="1" spans="1:7">
      <c r="A7192" s="140">
        <v>92512</v>
      </c>
      <c r="B7192" s="141" t="s">
        <v>7788</v>
      </c>
      <c r="C7192" s="141" t="s">
        <v>175</v>
      </c>
      <c r="D7192" s="141" t="s">
        <v>5686</v>
      </c>
      <c r="E7192" s="140">
        <v>95.64</v>
      </c>
      <c r="F7192" s="142" t="s">
        <v>5502</v>
      </c>
      <c r="G7192" s="138"/>
    </row>
    <row r="7193" ht="15.75" customHeight="1" spans="1:7">
      <c r="A7193" s="140">
        <v>92514</v>
      </c>
      <c r="B7193" s="141" t="s">
        <v>7789</v>
      </c>
      <c r="C7193" s="141" t="s">
        <v>175</v>
      </c>
      <c r="D7193" s="141" t="s">
        <v>5686</v>
      </c>
      <c r="E7193" s="140">
        <v>52.75</v>
      </c>
      <c r="F7193" s="142" t="s">
        <v>5502</v>
      </c>
      <c r="G7193" s="138"/>
    </row>
    <row r="7194" ht="15.75" customHeight="1" spans="1:7">
      <c r="A7194" s="140">
        <v>92515</v>
      </c>
      <c r="B7194" s="141" t="s">
        <v>7790</v>
      </c>
      <c r="C7194" s="141" t="s">
        <v>175</v>
      </c>
      <c r="D7194" s="141" t="s">
        <v>5686</v>
      </c>
      <c r="E7194" s="140">
        <v>88.18</v>
      </c>
      <c r="F7194" s="142" t="s">
        <v>5502</v>
      </c>
      <c r="G7194" s="138"/>
    </row>
    <row r="7195" ht="15.75" customHeight="1" spans="1:7">
      <c r="A7195" s="140">
        <v>92518</v>
      </c>
      <c r="B7195" s="141" t="s">
        <v>7791</v>
      </c>
      <c r="C7195" s="141" t="s">
        <v>175</v>
      </c>
      <c r="D7195" s="141" t="s">
        <v>5686</v>
      </c>
      <c r="E7195" s="140">
        <v>46.31</v>
      </c>
      <c r="F7195" s="142" t="s">
        <v>5502</v>
      </c>
      <c r="G7195" s="138"/>
    </row>
    <row r="7196" ht="15.75" customHeight="1" spans="1:7">
      <c r="A7196" s="140">
        <v>92520</v>
      </c>
      <c r="B7196" s="141" t="s">
        <v>7792</v>
      </c>
      <c r="C7196" s="141" t="s">
        <v>175</v>
      </c>
      <c r="D7196" s="141" t="s">
        <v>5686</v>
      </c>
      <c r="E7196" s="140">
        <v>83.31</v>
      </c>
      <c r="F7196" s="142" t="s">
        <v>5502</v>
      </c>
      <c r="G7196" s="138"/>
    </row>
    <row r="7197" ht="15.75" customHeight="1" spans="1:7">
      <c r="A7197" s="140">
        <v>92522</v>
      </c>
      <c r="B7197" s="141" t="s">
        <v>7793</v>
      </c>
      <c r="C7197" s="141" t="s">
        <v>175</v>
      </c>
      <c r="D7197" s="141" t="s">
        <v>5686</v>
      </c>
      <c r="E7197" s="140">
        <v>42.38</v>
      </c>
      <c r="F7197" s="142" t="s">
        <v>5502</v>
      </c>
      <c r="G7197" s="138"/>
    </row>
    <row r="7198" ht="15.75" customHeight="1" spans="1:7">
      <c r="A7198" s="140">
        <v>92524</v>
      </c>
      <c r="B7198" s="141" t="s">
        <v>7794</v>
      </c>
      <c r="C7198" s="141" t="s">
        <v>175</v>
      </c>
      <c r="D7198" s="141" t="s">
        <v>5686</v>
      </c>
      <c r="E7198" s="140">
        <v>82.98</v>
      </c>
      <c r="F7198" s="142" t="s">
        <v>5502</v>
      </c>
      <c r="G7198" s="138"/>
    </row>
    <row r="7199" ht="15.75" customHeight="1" spans="1:7">
      <c r="A7199" s="140">
        <v>92526</v>
      </c>
      <c r="B7199" s="141" t="s">
        <v>7795</v>
      </c>
      <c r="C7199" s="141" t="s">
        <v>175</v>
      </c>
      <c r="D7199" s="141" t="s">
        <v>5686</v>
      </c>
      <c r="E7199" s="140">
        <v>42.94</v>
      </c>
      <c r="F7199" s="142" t="s">
        <v>5502</v>
      </c>
      <c r="G7199" s="138"/>
    </row>
    <row r="7200" ht="15.75" customHeight="1" spans="1:7">
      <c r="A7200" s="140">
        <v>92528</v>
      </c>
      <c r="B7200" s="141" t="s">
        <v>7796</v>
      </c>
      <c r="C7200" s="141" t="s">
        <v>175</v>
      </c>
      <c r="D7200" s="141" t="s">
        <v>5686</v>
      </c>
      <c r="E7200" s="140">
        <v>79.84</v>
      </c>
      <c r="F7200" s="142" t="s">
        <v>5502</v>
      </c>
      <c r="G7200" s="138"/>
    </row>
    <row r="7201" ht="15.75" customHeight="1" spans="1:7">
      <c r="A7201" s="140">
        <v>92530</v>
      </c>
      <c r="B7201" s="141" t="s">
        <v>7797</v>
      </c>
      <c r="C7201" s="141" t="s">
        <v>175</v>
      </c>
      <c r="D7201" s="141" t="s">
        <v>5686</v>
      </c>
      <c r="E7201" s="140">
        <v>40.59</v>
      </c>
      <c r="F7201" s="142" t="s">
        <v>5502</v>
      </c>
      <c r="G7201" s="138"/>
    </row>
    <row r="7202" ht="15.75" customHeight="1" spans="1:7">
      <c r="A7202" s="140">
        <v>92532</v>
      </c>
      <c r="B7202" s="141" t="s">
        <v>7798</v>
      </c>
      <c r="C7202" s="141" t="s">
        <v>175</v>
      </c>
      <c r="D7202" s="141" t="s">
        <v>5686</v>
      </c>
      <c r="E7202" s="140">
        <v>77.11</v>
      </c>
      <c r="F7202" s="142" t="s">
        <v>5502</v>
      </c>
      <c r="G7202" s="138"/>
    </row>
    <row r="7203" ht="15.75" customHeight="1" spans="1:7">
      <c r="A7203" s="140">
        <v>92534</v>
      </c>
      <c r="B7203" s="141" t="s">
        <v>7799</v>
      </c>
      <c r="C7203" s="141" t="s">
        <v>175</v>
      </c>
      <c r="D7203" s="141" t="s">
        <v>5686</v>
      </c>
      <c r="E7203" s="140">
        <v>38.6</v>
      </c>
      <c r="F7203" s="142" t="s">
        <v>5502</v>
      </c>
      <c r="G7203" s="138"/>
    </row>
    <row r="7204" ht="15.75" customHeight="1" spans="1:7">
      <c r="A7204" s="140">
        <v>92536</v>
      </c>
      <c r="B7204" s="141" t="s">
        <v>7800</v>
      </c>
      <c r="C7204" s="141" t="s">
        <v>175</v>
      </c>
      <c r="D7204" s="141" t="s">
        <v>5686</v>
      </c>
      <c r="E7204" s="140">
        <v>71.86</v>
      </c>
      <c r="F7204" s="142" t="s">
        <v>5502</v>
      </c>
      <c r="G7204" s="138"/>
    </row>
    <row r="7205" ht="15.75" customHeight="1" spans="1:7">
      <c r="A7205" s="140">
        <v>92538</v>
      </c>
      <c r="B7205" s="141" t="s">
        <v>7801</v>
      </c>
      <c r="C7205" s="141" t="s">
        <v>175</v>
      </c>
      <c r="D7205" s="141" t="s">
        <v>5686</v>
      </c>
      <c r="E7205" s="140">
        <v>34.65</v>
      </c>
      <c r="F7205" s="142" t="s">
        <v>5502</v>
      </c>
      <c r="G7205" s="138"/>
    </row>
    <row r="7206" ht="15.75" customHeight="1" spans="1:7">
      <c r="A7206" s="140">
        <v>96252</v>
      </c>
      <c r="B7206" s="141" t="s">
        <v>7802</v>
      </c>
      <c r="C7206" s="141" t="s">
        <v>175</v>
      </c>
      <c r="D7206" s="141" t="s">
        <v>5501</v>
      </c>
      <c r="E7206" s="140">
        <v>260.89</v>
      </c>
      <c r="F7206" s="142" t="s">
        <v>5502</v>
      </c>
      <c r="G7206" s="138"/>
    </row>
    <row r="7207" ht="15.75" customHeight="1" spans="1:7">
      <c r="A7207" s="140">
        <v>96257</v>
      </c>
      <c r="B7207" s="141" t="s">
        <v>7803</v>
      </c>
      <c r="C7207" s="141" t="s">
        <v>175</v>
      </c>
      <c r="D7207" s="141" t="s">
        <v>5501</v>
      </c>
      <c r="E7207" s="140">
        <v>208.13</v>
      </c>
      <c r="F7207" s="142" t="s">
        <v>5502</v>
      </c>
      <c r="G7207" s="138"/>
    </row>
    <row r="7208" ht="15.75" customHeight="1" spans="1:7">
      <c r="A7208" s="140">
        <v>96258</v>
      </c>
      <c r="B7208" s="141" t="s">
        <v>7804</v>
      </c>
      <c r="C7208" s="141" t="s">
        <v>175</v>
      </c>
      <c r="D7208" s="141" t="s">
        <v>5501</v>
      </c>
      <c r="E7208" s="140">
        <v>195.18</v>
      </c>
      <c r="F7208" s="142" t="s">
        <v>5502</v>
      </c>
      <c r="G7208" s="138"/>
    </row>
    <row r="7209" ht="15.75" customHeight="1" spans="1:7">
      <c r="A7209" s="140">
        <v>96259</v>
      </c>
      <c r="B7209" s="141" t="s">
        <v>7805</v>
      </c>
      <c r="C7209" s="141" t="s">
        <v>175</v>
      </c>
      <c r="D7209" s="141" t="s">
        <v>5501</v>
      </c>
      <c r="E7209" s="140">
        <v>228.37</v>
      </c>
      <c r="F7209" s="142" t="s">
        <v>5502</v>
      </c>
      <c r="G7209" s="138"/>
    </row>
    <row r="7210" ht="15.75" customHeight="1" spans="1:7">
      <c r="A7210" s="140">
        <v>96529</v>
      </c>
      <c r="B7210" s="141" t="s">
        <v>7806</v>
      </c>
      <c r="C7210" s="141" t="s">
        <v>175</v>
      </c>
      <c r="D7210" s="141" t="s">
        <v>5501</v>
      </c>
      <c r="E7210" s="140">
        <v>273.78</v>
      </c>
      <c r="F7210" s="142" t="s">
        <v>5502</v>
      </c>
      <c r="G7210" s="138"/>
    </row>
    <row r="7211" ht="15.75" customHeight="1" spans="1:7">
      <c r="A7211" s="140">
        <v>96530</v>
      </c>
      <c r="B7211" s="141" t="s">
        <v>7807</v>
      </c>
      <c r="C7211" s="141" t="s">
        <v>175</v>
      </c>
      <c r="D7211" s="141" t="s">
        <v>5501</v>
      </c>
      <c r="E7211" s="140">
        <v>156.96</v>
      </c>
      <c r="F7211" s="142" t="s">
        <v>5502</v>
      </c>
      <c r="G7211" s="138"/>
    </row>
    <row r="7212" ht="15.75" customHeight="1" spans="1:7">
      <c r="A7212" s="140">
        <v>96531</v>
      </c>
      <c r="B7212" s="141" t="s">
        <v>7808</v>
      </c>
      <c r="C7212" s="141" t="s">
        <v>175</v>
      </c>
      <c r="D7212" s="141" t="s">
        <v>5501</v>
      </c>
      <c r="E7212" s="140">
        <v>109.99</v>
      </c>
      <c r="F7212" s="142" t="s">
        <v>5502</v>
      </c>
      <c r="G7212" s="138"/>
    </row>
    <row r="7213" ht="15.75" customHeight="1" spans="1:7">
      <c r="A7213" s="140">
        <v>96532</v>
      </c>
      <c r="B7213" s="141" t="s">
        <v>7809</v>
      </c>
      <c r="C7213" s="141" t="s">
        <v>175</v>
      </c>
      <c r="D7213" s="141" t="s">
        <v>5501</v>
      </c>
      <c r="E7213" s="140">
        <v>178.89</v>
      </c>
      <c r="F7213" s="142" t="s">
        <v>5502</v>
      </c>
      <c r="G7213" s="138"/>
    </row>
    <row r="7214" ht="15.75" customHeight="1" spans="1:7">
      <c r="A7214" s="140">
        <v>96533</v>
      </c>
      <c r="B7214" s="141" t="s">
        <v>7810</v>
      </c>
      <c r="C7214" s="141" t="s">
        <v>175</v>
      </c>
      <c r="D7214" s="141" t="s">
        <v>5501</v>
      </c>
      <c r="E7214" s="140">
        <v>98.6</v>
      </c>
      <c r="F7214" s="142" t="s">
        <v>5502</v>
      </c>
      <c r="G7214" s="138"/>
    </row>
    <row r="7215" ht="15.75" customHeight="1" spans="1:7">
      <c r="A7215" s="140">
        <v>96534</v>
      </c>
      <c r="B7215" s="141" t="s">
        <v>7811</v>
      </c>
      <c r="C7215" s="141" t="s">
        <v>175</v>
      </c>
      <c r="D7215" s="141" t="s">
        <v>5501</v>
      </c>
      <c r="E7215" s="140">
        <v>78.03</v>
      </c>
      <c r="F7215" s="142" t="s">
        <v>5502</v>
      </c>
      <c r="G7215" s="138"/>
    </row>
    <row r="7216" ht="15.75" customHeight="1" spans="1:7">
      <c r="A7216" s="140">
        <v>96535</v>
      </c>
      <c r="B7216" s="141" t="s">
        <v>7812</v>
      </c>
      <c r="C7216" s="141" t="s">
        <v>175</v>
      </c>
      <c r="D7216" s="141" t="s">
        <v>5501</v>
      </c>
      <c r="E7216" s="140">
        <v>129.51</v>
      </c>
      <c r="F7216" s="142" t="s">
        <v>5502</v>
      </c>
      <c r="G7216" s="138"/>
    </row>
    <row r="7217" ht="15.75" customHeight="1" spans="1:7">
      <c r="A7217" s="140">
        <v>96536</v>
      </c>
      <c r="B7217" s="141" t="s">
        <v>7813</v>
      </c>
      <c r="C7217" s="141" t="s">
        <v>175</v>
      </c>
      <c r="D7217" s="141" t="s">
        <v>5501</v>
      </c>
      <c r="E7217" s="140">
        <v>68.21</v>
      </c>
      <c r="F7217" s="142" t="s">
        <v>5502</v>
      </c>
      <c r="G7217" s="138"/>
    </row>
    <row r="7218" ht="15.75" customHeight="1" spans="1:7">
      <c r="A7218" s="140">
        <v>96537</v>
      </c>
      <c r="B7218" s="141" t="s">
        <v>7814</v>
      </c>
      <c r="C7218" s="141" t="s">
        <v>175</v>
      </c>
      <c r="D7218" s="141" t="s">
        <v>5501</v>
      </c>
      <c r="E7218" s="140">
        <v>183.9</v>
      </c>
      <c r="F7218" s="142" t="s">
        <v>5502</v>
      </c>
      <c r="G7218" s="138"/>
    </row>
    <row r="7219" ht="15.75" customHeight="1" spans="1:7">
      <c r="A7219" s="140">
        <v>96538</v>
      </c>
      <c r="B7219" s="141" t="s">
        <v>7815</v>
      </c>
      <c r="C7219" s="141" t="s">
        <v>175</v>
      </c>
      <c r="D7219" s="141" t="s">
        <v>5501</v>
      </c>
      <c r="E7219" s="140">
        <v>238.16</v>
      </c>
      <c r="F7219" s="142" t="s">
        <v>5502</v>
      </c>
      <c r="G7219" s="138"/>
    </row>
    <row r="7220" ht="15.75" customHeight="1" spans="1:7">
      <c r="A7220" s="140">
        <v>96539</v>
      </c>
      <c r="B7220" s="141" t="s">
        <v>7816</v>
      </c>
      <c r="C7220" s="141" t="s">
        <v>175</v>
      </c>
      <c r="D7220" s="141" t="s">
        <v>5501</v>
      </c>
      <c r="E7220" s="140">
        <v>126.62</v>
      </c>
      <c r="F7220" s="142" t="s">
        <v>5502</v>
      </c>
      <c r="G7220" s="138"/>
    </row>
    <row r="7221" ht="15.75" customHeight="1" spans="1:7">
      <c r="A7221" s="140">
        <v>96540</v>
      </c>
      <c r="B7221" s="141" t="s">
        <v>7817</v>
      </c>
      <c r="C7221" s="141" t="s">
        <v>175</v>
      </c>
      <c r="D7221" s="141" t="s">
        <v>5501</v>
      </c>
      <c r="E7221" s="140">
        <v>126.44</v>
      </c>
      <c r="F7221" s="142" t="s">
        <v>5502</v>
      </c>
      <c r="G7221" s="138"/>
    </row>
    <row r="7222" ht="15.75" customHeight="1" spans="1:7">
      <c r="A7222" s="140">
        <v>96541</v>
      </c>
      <c r="B7222" s="141" t="s">
        <v>7818</v>
      </c>
      <c r="C7222" s="141" t="s">
        <v>175</v>
      </c>
      <c r="D7222" s="141" t="s">
        <v>5501</v>
      </c>
      <c r="E7222" s="140">
        <v>171.23</v>
      </c>
      <c r="F7222" s="142" t="s">
        <v>5502</v>
      </c>
      <c r="G7222" s="138"/>
    </row>
    <row r="7223" ht="15.75" customHeight="1" spans="1:7">
      <c r="A7223" s="140">
        <v>96542</v>
      </c>
      <c r="B7223" s="141" t="s">
        <v>7819</v>
      </c>
      <c r="C7223" s="141" t="s">
        <v>175</v>
      </c>
      <c r="D7223" s="141" t="s">
        <v>5501</v>
      </c>
      <c r="E7223" s="140">
        <v>91.82</v>
      </c>
      <c r="F7223" s="142" t="s">
        <v>5502</v>
      </c>
      <c r="G7223" s="138"/>
    </row>
    <row r="7224" ht="15.75" customHeight="1" spans="1:7">
      <c r="A7224" s="140">
        <v>96543</v>
      </c>
      <c r="B7224" s="141" t="s">
        <v>7820</v>
      </c>
      <c r="C7224" s="141" t="s">
        <v>6935</v>
      </c>
      <c r="D7224" s="141" t="s">
        <v>5501</v>
      </c>
      <c r="E7224" s="140">
        <v>20.36</v>
      </c>
      <c r="F7224" s="142" t="s">
        <v>5502</v>
      </c>
      <c r="G7224" s="138"/>
    </row>
    <row r="7225" ht="15.75" customHeight="1" spans="1:7">
      <c r="A7225" s="140">
        <v>97747</v>
      </c>
      <c r="B7225" s="141" t="s">
        <v>7821</v>
      </c>
      <c r="C7225" s="141" t="s">
        <v>175</v>
      </c>
      <c r="D7225" s="141" t="s">
        <v>5501</v>
      </c>
      <c r="E7225" s="140">
        <v>213.07</v>
      </c>
      <c r="F7225" s="142" t="s">
        <v>5502</v>
      </c>
      <c r="G7225" s="138"/>
    </row>
    <row r="7226" ht="15.75" customHeight="1" spans="1:7">
      <c r="A7226" s="140">
        <v>101791</v>
      </c>
      <c r="B7226" s="141" t="s">
        <v>7822</v>
      </c>
      <c r="C7226" s="141" t="s">
        <v>178</v>
      </c>
      <c r="D7226" s="141" t="s">
        <v>5501</v>
      </c>
      <c r="E7226" s="140">
        <v>31.34</v>
      </c>
      <c r="F7226" s="142" t="s">
        <v>5502</v>
      </c>
      <c r="G7226" s="138"/>
    </row>
    <row r="7227" ht="15.75" customHeight="1" spans="1:7">
      <c r="A7227" s="140">
        <v>101792</v>
      </c>
      <c r="B7227" s="141" t="s">
        <v>7823</v>
      </c>
      <c r="C7227" s="141" t="s">
        <v>171</v>
      </c>
      <c r="D7227" s="141" t="s">
        <v>5501</v>
      </c>
      <c r="E7227" s="140">
        <v>17.82</v>
      </c>
      <c r="F7227" s="142" t="s">
        <v>5502</v>
      </c>
      <c r="G7227" s="138"/>
    </row>
    <row r="7228" ht="15.75" customHeight="1" spans="1:7">
      <c r="A7228" s="140">
        <v>101793</v>
      </c>
      <c r="B7228" s="141" t="s">
        <v>7824</v>
      </c>
      <c r="C7228" s="141" t="s">
        <v>171</v>
      </c>
      <c r="D7228" s="141" t="s">
        <v>5501</v>
      </c>
      <c r="E7228" s="140">
        <v>27.99</v>
      </c>
      <c r="F7228" s="142" t="s">
        <v>5502</v>
      </c>
      <c r="G7228" s="138"/>
    </row>
    <row r="7229" ht="15.75" customHeight="1" spans="1:7">
      <c r="A7229" s="140">
        <v>101969</v>
      </c>
      <c r="B7229" s="141" t="s">
        <v>7825</v>
      </c>
      <c r="C7229" s="141" t="s">
        <v>175</v>
      </c>
      <c r="D7229" s="141" t="s">
        <v>5501</v>
      </c>
      <c r="E7229" s="140">
        <v>200.61</v>
      </c>
      <c r="F7229" s="142" t="s">
        <v>5502</v>
      </c>
      <c r="G7229" s="138"/>
    </row>
    <row r="7230" ht="15.75" customHeight="1" spans="1:7">
      <c r="A7230" s="140">
        <v>101971</v>
      </c>
      <c r="B7230" s="141" t="s">
        <v>7826</v>
      </c>
      <c r="C7230" s="141" t="s">
        <v>175</v>
      </c>
      <c r="D7230" s="141" t="s">
        <v>5501</v>
      </c>
      <c r="E7230" s="140">
        <v>159.74</v>
      </c>
      <c r="F7230" s="142" t="s">
        <v>5502</v>
      </c>
      <c r="G7230" s="138"/>
    </row>
    <row r="7231" ht="15.75" customHeight="1" spans="1:7">
      <c r="A7231" s="140">
        <v>101973</v>
      </c>
      <c r="B7231" s="141" t="s">
        <v>7827</v>
      </c>
      <c r="C7231" s="141" t="s">
        <v>175</v>
      </c>
      <c r="D7231" s="141" t="s">
        <v>5501</v>
      </c>
      <c r="E7231" s="140">
        <v>227.04</v>
      </c>
      <c r="F7231" s="142" t="s">
        <v>5502</v>
      </c>
      <c r="G7231" s="138"/>
    </row>
    <row r="7232" ht="15.75" customHeight="1" spans="1:7">
      <c r="A7232" s="140">
        <v>101974</v>
      </c>
      <c r="B7232" s="141" t="s">
        <v>7828</v>
      </c>
      <c r="C7232" s="141" t="s">
        <v>175</v>
      </c>
      <c r="D7232" s="141" t="s">
        <v>5501</v>
      </c>
      <c r="E7232" s="140">
        <v>497.42</v>
      </c>
      <c r="F7232" s="142" t="s">
        <v>5502</v>
      </c>
      <c r="G7232" s="138"/>
    </row>
    <row r="7233" ht="15.75" customHeight="1" spans="1:7">
      <c r="A7233" s="140">
        <v>101975</v>
      </c>
      <c r="B7233" s="141" t="s">
        <v>7829</v>
      </c>
      <c r="C7233" s="141" t="s">
        <v>175</v>
      </c>
      <c r="D7233" s="141" t="s">
        <v>5501</v>
      </c>
      <c r="E7233" s="140">
        <v>425.45</v>
      </c>
      <c r="F7233" s="142" t="s">
        <v>5502</v>
      </c>
      <c r="G7233" s="138"/>
    </row>
    <row r="7234" ht="15.75" customHeight="1" spans="1:7">
      <c r="A7234" s="140">
        <v>101977</v>
      </c>
      <c r="B7234" s="141" t="s">
        <v>7830</v>
      </c>
      <c r="C7234" s="141" t="s">
        <v>175</v>
      </c>
      <c r="D7234" s="141" t="s">
        <v>5501</v>
      </c>
      <c r="E7234" s="140">
        <v>314.81</v>
      </c>
      <c r="F7234" s="142" t="s">
        <v>5502</v>
      </c>
      <c r="G7234" s="138"/>
    </row>
    <row r="7235" ht="15.75" customHeight="1" spans="1:7">
      <c r="A7235" s="140">
        <v>101980</v>
      </c>
      <c r="B7235" s="141" t="s">
        <v>7831</v>
      </c>
      <c r="C7235" s="141" t="s">
        <v>175</v>
      </c>
      <c r="D7235" s="141" t="s">
        <v>5501</v>
      </c>
      <c r="E7235" s="140">
        <v>299.32</v>
      </c>
      <c r="F7235" s="142" t="s">
        <v>5502</v>
      </c>
      <c r="G7235" s="138"/>
    </row>
    <row r="7236" ht="15.75" customHeight="1" spans="1:7">
      <c r="A7236" s="140">
        <v>101981</v>
      </c>
      <c r="B7236" s="141" t="s">
        <v>7832</v>
      </c>
      <c r="C7236" s="141" t="s">
        <v>175</v>
      </c>
      <c r="D7236" s="141" t="s">
        <v>5501</v>
      </c>
      <c r="E7236" s="140">
        <v>257.81</v>
      </c>
      <c r="F7236" s="142" t="s">
        <v>5502</v>
      </c>
      <c r="G7236" s="138"/>
    </row>
    <row r="7237" ht="15.75" customHeight="1" spans="1:7">
      <c r="A7237" s="140">
        <v>101982</v>
      </c>
      <c r="B7237" s="141" t="s">
        <v>7833</v>
      </c>
      <c r="C7237" s="141" t="s">
        <v>175</v>
      </c>
      <c r="D7237" s="141" t="s">
        <v>5501</v>
      </c>
      <c r="E7237" s="140">
        <v>230.71</v>
      </c>
      <c r="F7237" s="142" t="s">
        <v>5502</v>
      </c>
      <c r="G7237" s="138"/>
    </row>
    <row r="7238" ht="15.75" customHeight="1" spans="1:7">
      <c r="A7238" s="140">
        <v>101983</v>
      </c>
      <c r="B7238" s="141" t="s">
        <v>7834</v>
      </c>
      <c r="C7238" s="141" t="s">
        <v>175</v>
      </c>
      <c r="D7238" s="141" t="s">
        <v>5501</v>
      </c>
      <c r="E7238" s="140">
        <v>213.65</v>
      </c>
      <c r="F7238" s="142" t="s">
        <v>5502</v>
      </c>
      <c r="G7238" s="138"/>
    </row>
    <row r="7239" ht="15.75" customHeight="1" spans="1:7">
      <c r="A7239" s="140">
        <v>101985</v>
      </c>
      <c r="B7239" s="141" t="s">
        <v>7835</v>
      </c>
      <c r="C7239" s="141" t="s">
        <v>175</v>
      </c>
      <c r="D7239" s="141" t="s">
        <v>5501</v>
      </c>
      <c r="E7239" s="140">
        <v>203.07</v>
      </c>
      <c r="F7239" s="142" t="s">
        <v>5502</v>
      </c>
      <c r="G7239" s="138"/>
    </row>
    <row r="7240" ht="15.75" customHeight="1" spans="1:7">
      <c r="A7240" s="140">
        <v>101986</v>
      </c>
      <c r="B7240" s="141" t="s">
        <v>7836</v>
      </c>
      <c r="C7240" s="141" t="s">
        <v>175</v>
      </c>
      <c r="D7240" s="141" t="s">
        <v>5501</v>
      </c>
      <c r="E7240" s="140">
        <v>151.12</v>
      </c>
      <c r="F7240" s="142" t="s">
        <v>5502</v>
      </c>
      <c r="G7240" s="138"/>
    </row>
    <row r="7241" ht="15.75" customHeight="1" spans="1:7">
      <c r="A7241" s="140">
        <v>101987</v>
      </c>
      <c r="B7241" s="141" t="s">
        <v>7837</v>
      </c>
      <c r="C7241" s="141" t="s">
        <v>175</v>
      </c>
      <c r="D7241" s="141" t="s">
        <v>5501</v>
      </c>
      <c r="E7241" s="140">
        <v>265.9</v>
      </c>
      <c r="F7241" s="142" t="s">
        <v>5502</v>
      </c>
      <c r="G7241" s="138"/>
    </row>
    <row r="7242" ht="15.75" customHeight="1" spans="1:7">
      <c r="A7242" s="140">
        <v>101988</v>
      </c>
      <c r="B7242" s="141" t="s">
        <v>7838</v>
      </c>
      <c r="C7242" s="141" t="s">
        <v>175</v>
      </c>
      <c r="D7242" s="141" t="s">
        <v>5501</v>
      </c>
      <c r="E7242" s="140">
        <v>208.5</v>
      </c>
      <c r="F7242" s="142" t="s">
        <v>5502</v>
      </c>
      <c r="G7242" s="138"/>
    </row>
    <row r="7243" ht="15.75" customHeight="1" spans="1:7">
      <c r="A7243" s="140">
        <v>101989</v>
      </c>
      <c r="B7243" s="141" t="s">
        <v>7839</v>
      </c>
      <c r="C7243" s="141" t="s">
        <v>175</v>
      </c>
      <c r="D7243" s="141" t="s">
        <v>5501</v>
      </c>
      <c r="E7243" s="140">
        <v>168.15</v>
      </c>
      <c r="F7243" s="142" t="s">
        <v>5502</v>
      </c>
      <c r="G7243" s="138"/>
    </row>
    <row r="7244" ht="15.75" customHeight="1" spans="1:7">
      <c r="A7244" s="140">
        <v>101990</v>
      </c>
      <c r="B7244" s="141" t="s">
        <v>7840</v>
      </c>
      <c r="C7244" s="141" t="s">
        <v>175</v>
      </c>
      <c r="D7244" s="141" t="s">
        <v>5501</v>
      </c>
      <c r="E7244" s="140">
        <v>244.16</v>
      </c>
      <c r="F7244" s="142" t="s">
        <v>5502</v>
      </c>
      <c r="G7244" s="138"/>
    </row>
    <row r="7245" ht="15.75" customHeight="1" spans="1:7">
      <c r="A7245" s="140">
        <v>101991</v>
      </c>
      <c r="B7245" s="141" t="s">
        <v>7841</v>
      </c>
      <c r="C7245" s="141" t="s">
        <v>175</v>
      </c>
      <c r="D7245" s="141" t="s">
        <v>5501</v>
      </c>
      <c r="E7245" s="140">
        <v>203.55</v>
      </c>
      <c r="F7245" s="142" t="s">
        <v>5502</v>
      </c>
      <c r="G7245" s="138"/>
    </row>
    <row r="7246" ht="15.75" customHeight="1" spans="1:7">
      <c r="A7246" s="140">
        <v>101992</v>
      </c>
      <c r="B7246" s="141" t="s">
        <v>7842</v>
      </c>
      <c r="C7246" s="141" t="s">
        <v>175</v>
      </c>
      <c r="D7246" s="141" t="s">
        <v>5501</v>
      </c>
      <c r="E7246" s="140">
        <v>153.89</v>
      </c>
      <c r="F7246" s="142" t="s">
        <v>5502</v>
      </c>
      <c r="G7246" s="138"/>
    </row>
    <row r="7247" ht="15.75" customHeight="1" spans="1:7">
      <c r="A7247" s="140">
        <v>101993</v>
      </c>
      <c r="B7247" s="141" t="s">
        <v>7843</v>
      </c>
      <c r="C7247" s="141" t="s">
        <v>175</v>
      </c>
      <c r="D7247" s="141" t="s">
        <v>5501</v>
      </c>
      <c r="E7247" s="140">
        <v>312.03</v>
      </c>
      <c r="F7247" s="142" t="s">
        <v>5502</v>
      </c>
      <c r="G7247" s="138"/>
    </row>
    <row r="7248" ht="15.75" customHeight="1" spans="1:7">
      <c r="A7248" s="140">
        <v>101994</v>
      </c>
      <c r="B7248" s="141" t="s">
        <v>7844</v>
      </c>
      <c r="C7248" s="141" t="s">
        <v>175</v>
      </c>
      <c r="D7248" s="141" t="s">
        <v>5501</v>
      </c>
      <c r="E7248" s="140">
        <v>220.81</v>
      </c>
      <c r="F7248" s="142" t="s">
        <v>5502</v>
      </c>
      <c r="G7248" s="138"/>
    </row>
    <row r="7249" ht="15.75" customHeight="1" spans="1:7">
      <c r="A7249" s="140">
        <v>101995</v>
      </c>
      <c r="B7249" s="141" t="s">
        <v>7845</v>
      </c>
      <c r="C7249" s="141" t="s">
        <v>175</v>
      </c>
      <c r="D7249" s="141" t="s">
        <v>5501</v>
      </c>
      <c r="E7249" s="140">
        <v>175.51</v>
      </c>
      <c r="F7249" s="142" t="s">
        <v>5502</v>
      </c>
      <c r="G7249" s="138"/>
    </row>
    <row r="7250" ht="15.75" customHeight="1" spans="1:7">
      <c r="A7250" s="140">
        <v>101996</v>
      </c>
      <c r="B7250" s="141" t="s">
        <v>7846</v>
      </c>
      <c r="C7250" s="141" t="s">
        <v>175</v>
      </c>
      <c r="D7250" s="141" t="s">
        <v>5501</v>
      </c>
      <c r="E7250" s="140">
        <v>262.57</v>
      </c>
      <c r="F7250" s="142" t="s">
        <v>5502</v>
      </c>
      <c r="G7250" s="138"/>
    </row>
    <row r="7251" ht="15.75" customHeight="1" spans="1:7">
      <c r="A7251" s="140">
        <v>101997</v>
      </c>
      <c r="B7251" s="141" t="s">
        <v>7847</v>
      </c>
      <c r="C7251" s="141" t="s">
        <v>175</v>
      </c>
      <c r="D7251" s="141" t="s">
        <v>5501</v>
      </c>
      <c r="E7251" s="140">
        <v>202.6</v>
      </c>
      <c r="F7251" s="142" t="s">
        <v>5502</v>
      </c>
      <c r="G7251" s="138"/>
    </row>
    <row r="7252" ht="15.75" customHeight="1" spans="1:7">
      <c r="A7252" s="140">
        <v>101998</v>
      </c>
      <c r="B7252" s="141" t="s">
        <v>7848</v>
      </c>
      <c r="C7252" s="141" t="s">
        <v>175</v>
      </c>
      <c r="D7252" s="141" t="s">
        <v>5501</v>
      </c>
      <c r="E7252" s="140">
        <v>151.81</v>
      </c>
      <c r="F7252" s="142" t="s">
        <v>5502</v>
      </c>
      <c r="G7252" s="138"/>
    </row>
    <row r="7253" ht="15.75" customHeight="1" spans="1:7">
      <c r="A7253" s="140">
        <v>101999</v>
      </c>
      <c r="B7253" s="141" t="s">
        <v>7849</v>
      </c>
      <c r="C7253" s="141" t="s">
        <v>175</v>
      </c>
      <c r="D7253" s="141" t="s">
        <v>5501</v>
      </c>
      <c r="E7253" s="140">
        <v>334.31</v>
      </c>
      <c r="F7253" s="142" t="s">
        <v>5502</v>
      </c>
      <c r="G7253" s="138"/>
    </row>
    <row r="7254" ht="15.75" customHeight="1" spans="1:7">
      <c r="A7254" s="140">
        <v>102000</v>
      </c>
      <c r="B7254" s="141" t="s">
        <v>7850</v>
      </c>
      <c r="C7254" s="141" t="s">
        <v>175</v>
      </c>
      <c r="D7254" s="141" t="s">
        <v>5501</v>
      </c>
      <c r="E7254" s="140">
        <v>505.84</v>
      </c>
      <c r="F7254" s="142" t="s">
        <v>5502</v>
      </c>
      <c r="G7254" s="138"/>
    </row>
    <row r="7255" ht="15.75" customHeight="1" spans="1:7">
      <c r="A7255" s="140">
        <v>102001</v>
      </c>
      <c r="B7255" s="141" t="s">
        <v>7851</v>
      </c>
      <c r="C7255" s="141" t="s">
        <v>175</v>
      </c>
      <c r="D7255" s="141" t="s">
        <v>5501</v>
      </c>
      <c r="E7255" s="140">
        <v>438.18</v>
      </c>
      <c r="F7255" s="142" t="s">
        <v>5502</v>
      </c>
      <c r="G7255" s="138"/>
    </row>
    <row r="7256" ht="15.75" customHeight="1" spans="1:7">
      <c r="A7256" s="140">
        <v>102002</v>
      </c>
      <c r="B7256" s="141" t="s">
        <v>7852</v>
      </c>
      <c r="C7256" s="141" t="s">
        <v>175</v>
      </c>
      <c r="D7256" s="141" t="s">
        <v>5501</v>
      </c>
      <c r="E7256" s="140">
        <v>297.35</v>
      </c>
      <c r="F7256" s="142" t="s">
        <v>5502</v>
      </c>
      <c r="G7256" s="138"/>
    </row>
    <row r="7257" ht="15.75" customHeight="1" spans="1:7">
      <c r="A7257" s="140">
        <v>102003</v>
      </c>
      <c r="B7257" s="141" t="s">
        <v>7853</v>
      </c>
      <c r="C7257" s="141" t="s">
        <v>175</v>
      </c>
      <c r="D7257" s="141" t="s">
        <v>5501</v>
      </c>
      <c r="E7257" s="140">
        <v>279.43</v>
      </c>
      <c r="F7257" s="142" t="s">
        <v>5502</v>
      </c>
      <c r="G7257" s="138"/>
    </row>
    <row r="7258" ht="15.75" customHeight="1" spans="1:7">
      <c r="A7258" s="140">
        <v>102004</v>
      </c>
      <c r="B7258" s="141" t="s">
        <v>7854</v>
      </c>
      <c r="C7258" s="141" t="s">
        <v>175</v>
      </c>
      <c r="D7258" s="141" t="s">
        <v>5501</v>
      </c>
      <c r="E7258" s="140">
        <v>245.07</v>
      </c>
      <c r="F7258" s="142" t="s">
        <v>5502</v>
      </c>
      <c r="G7258" s="138"/>
    </row>
    <row r="7259" ht="15.75" customHeight="1" spans="1:7">
      <c r="A7259" s="140">
        <v>102005</v>
      </c>
      <c r="B7259" s="141" t="s">
        <v>7855</v>
      </c>
      <c r="C7259" s="141" t="s">
        <v>175</v>
      </c>
      <c r="D7259" s="141" t="s">
        <v>5501</v>
      </c>
      <c r="E7259" s="140">
        <v>217.7</v>
      </c>
      <c r="F7259" s="142" t="s">
        <v>5502</v>
      </c>
      <c r="G7259" s="138"/>
    </row>
    <row r="7260" ht="15.75" customHeight="1" spans="1:7">
      <c r="A7260" s="140">
        <v>102006</v>
      </c>
      <c r="B7260" s="141" t="s">
        <v>7856</v>
      </c>
      <c r="C7260" s="141" t="s">
        <v>175</v>
      </c>
      <c r="D7260" s="141" t="s">
        <v>5501</v>
      </c>
      <c r="E7260" s="140">
        <v>200.46</v>
      </c>
      <c r="F7260" s="142" t="s">
        <v>5502</v>
      </c>
      <c r="G7260" s="138"/>
    </row>
    <row r="7261" ht="15.75" customHeight="1" spans="1:7">
      <c r="A7261" s="140">
        <v>102007</v>
      </c>
      <c r="B7261" s="141" t="s">
        <v>7857</v>
      </c>
      <c r="C7261" s="141" t="s">
        <v>175</v>
      </c>
      <c r="D7261" s="141" t="s">
        <v>5501</v>
      </c>
      <c r="E7261" s="140">
        <v>490.08</v>
      </c>
      <c r="F7261" s="142" t="s">
        <v>5502</v>
      </c>
      <c r="G7261" s="138"/>
    </row>
    <row r="7262" ht="15.75" customHeight="1" spans="1:7">
      <c r="A7262" s="140">
        <v>102008</v>
      </c>
      <c r="B7262" s="141" t="s">
        <v>7858</v>
      </c>
      <c r="C7262" s="141" t="s">
        <v>175</v>
      </c>
      <c r="D7262" s="141" t="s">
        <v>5501</v>
      </c>
      <c r="E7262" s="140">
        <v>411.36</v>
      </c>
      <c r="F7262" s="142" t="s">
        <v>5502</v>
      </c>
      <c r="G7262" s="138"/>
    </row>
    <row r="7263" ht="15.75" customHeight="1" spans="1:7">
      <c r="A7263" s="140">
        <v>102009</v>
      </c>
      <c r="B7263" s="141" t="s">
        <v>7859</v>
      </c>
      <c r="C7263" s="141" t="s">
        <v>175</v>
      </c>
      <c r="D7263" s="141" t="s">
        <v>5501</v>
      </c>
      <c r="E7263" s="140">
        <v>315.35</v>
      </c>
      <c r="F7263" s="142" t="s">
        <v>5502</v>
      </c>
      <c r="G7263" s="138"/>
    </row>
    <row r="7264" ht="15.75" customHeight="1" spans="1:7">
      <c r="A7264" s="140">
        <v>102010</v>
      </c>
      <c r="B7264" s="141" t="s">
        <v>7860</v>
      </c>
      <c r="C7264" s="141" t="s">
        <v>175</v>
      </c>
      <c r="D7264" s="141" t="s">
        <v>5501</v>
      </c>
      <c r="E7264" s="140">
        <v>296.4</v>
      </c>
      <c r="F7264" s="142" t="s">
        <v>5502</v>
      </c>
      <c r="G7264" s="138"/>
    </row>
    <row r="7265" ht="15.75" customHeight="1" spans="1:7">
      <c r="A7265" s="140">
        <v>102011</v>
      </c>
      <c r="B7265" s="141" t="s">
        <v>7861</v>
      </c>
      <c r="C7265" s="141" t="s">
        <v>175</v>
      </c>
      <c r="D7265" s="141" t="s">
        <v>5501</v>
      </c>
      <c r="E7265" s="140">
        <v>252.61</v>
      </c>
      <c r="F7265" s="142" t="s">
        <v>5502</v>
      </c>
      <c r="G7265" s="138"/>
    </row>
    <row r="7266" ht="15.75" customHeight="1" spans="1:7">
      <c r="A7266" s="140">
        <v>102012</v>
      </c>
      <c r="B7266" s="141" t="s">
        <v>7862</v>
      </c>
      <c r="C7266" s="141" t="s">
        <v>175</v>
      </c>
      <c r="D7266" s="141" t="s">
        <v>5501</v>
      </c>
      <c r="E7266" s="140">
        <v>224.64</v>
      </c>
      <c r="F7266" s="142" t="s">
        <v>5502</v>
      </c>
      <c r="G7266" s="138"/>
    </row>
    <row r="7267" ht="15.75" customHeight="1" spans="1:7">
      <c r="A7267" s="140">
        <v>102013</v>
      </c>
      <c r="B7267" s="141" t="s">
        <v>7863</v>
      </c>
      <c r="C7267" s="141" t="s">
        <v>175</v>
      </c>
      <c r="D7267" s="141" t="s">
        <v>5501</v>
      </c>
      <c r="E7267" s="140">
        <v>209.11</v>
      </c>
      <c r="F7267" s="142" t="s">
        <v>5502</v>
      </c>
      <c r="G7267" s="138"/>
    </row>
    <row r="7268" ht="15.75" customHeight="1" spans="1:7">
      <c r="A7268" s="140">
        <v>102014</v>
      </c>
      <c r="B7268" s="141" t="s">
        <v>7864</v>
      </c>
      <c r="C7268" s="141" t="s">
        <v>175</v>
      </c>
      <c r="D7268" s="141" t="s">
        <v>5501</v>
      </c>
      <c r="E7268" s="140">
        <v>551.8</v>
      </c>
      <c r="F7268" s="142" t="s">
        <v>5502</v>
      </c>
      <c r="G7268" s="138"/>
    </row>
    <row r="7269" ht="15.75" customHeight="1" spans="1:7">
      <c r="A7269" s="140">
        <v>102015</v>
      </c>
      <c r="B7269" s="141" t="s">
        <v>7865</v>
      </c>
      <c r="C7269" s="141" t="s">
        <v>175</v>
      </c>
      <c r="D7269" s="141" t="s">
        <v>5501</v>
      </c>
      <c r="E7269" s="140">
        <v>464.19</v>
      </c>
      <c r="F7269" s="142" t="s">
        <v>5502</v>
      </c>
      <c r="G7269" s="138"/>
    </row>
    <row r="7270" ht="15.75" customHeight="1" spans="1:7">
      <c r="A7270" s="140">
        <v>102016</v>
      </c>
      <c r="B7270" s="141" t="s">
        <v>7866</v>
      </c>
      <c r="C7270" s="141" t="s">
        <v>175</v>
      </c>
      <c r="D7270" s="141" t="s">
        <v>5501</v>
      </c>
      <c r="E7270" s="140">
        <v>294.8</v>
      </c>
      <c r="F7270" s="142" t="s">
        <v>5502</v>
      </c>
      <c r="G7270" s="138"/>
    </row>
    <row r="7271" ht="15.75" customHeight="1" spans="1:7">
      <c r="A7271" s="140">
        <v>102017</v>
      </c>
      <c r="B7271" s="141" t="s">
        <v>7867</v>
      </c>
      <c r="C7271" s="141" t="s">
        <v>175</v>
      </c>
      <c r="D7271" s="141" t="s">
        <v>5501</v>
      </c>
      <c r="E7271" s="140">
        <v>274.44</v>
      </c>
      <c r="F7271" s="142" t="s">
        <v>5502</v>
      </c>
      <c r="G7271" s="138"/>
    </row>
    <row r="7272" ht="15.75" customHeight="1" spans="1:7">
      <c r="A7272" s="140">
        <v>102036</v>
      </c>
      <c r="B7272" s="141" t="s">
        <v>7868</v>
      </c>
      <c r="C7272" s="141" t="s">
        <v>175</v>
      </c>
      <c r="D7272" s="141" t="s">
        <v>5501</v>
      </c>
      <c r="E7272" s="140">
        <v>238.3</v>
      </c>
      <c r="F7272" s="142" t="s">
        <v>5502</v>
      </c>
      <c r="G7272" s="138"/>
    </row>
    <row r="7273" ht="15.75" customHeight="1" spans="1:7">
      <c r="A7273" s="140">
        <v>102037</v>
      </c>
      <c r="B7273" s="141" t="s">
        <v>7869</v>
      </c>
      <c r="C7273" s="141" t="s">
        <v>175</v>
      </c>
      <c r="D7273" s="141" t="s">
        <v>5501</v>
      </c>
      <c r="E7273" s="140">
        <v>210.88</v>
      </c>
      <c r="F7273" s="142" t="s">
        <v>5502</v>
      </c>
      <c r="G7273" s="138"/>
    </row>
    <row r="7274" ht="15.75" customHeight="1" spans="1:7">
      <c r="A7274" s="140">
        <v>102038</v>
      </c>
      <c r="B7274" s="141" t="s">
        <v>7870</v>
      </c>
      <c r="C7274" s="141" t="s">
        <v>175</v>
      </c>
      <c r="D7274" s="141" t="s">
        <v>5501</v>
      </c>
      <c r="E7274" s="140">
        <v>195.65</v>
      </c>
      <c r="F7274" s="142" t="s">
        <v>5502</v>
      </c>
      <c r="G7274" s="138"/>
    </row>
    <row r="7275" ht="15.75" customHeight="1" spans="1:7">
      <c r="A7275" s="140">
        <v>102039</v>
      </c>
      <c r="B7275" s="141" t="s">
        <v>7871</v>
      </c>
      <c r="C7275" s="141" t="s">
        <v>175</v>
      </c>
      <c r="D7275" s="141" t="s">
        <v>5501</v>
      </c>
      <c r="E7275" s="140">
        <v>514.37</v>
      </c>
      <c r="F7275" s="142" t="s">
        <v>5502</v>
      </c>
      <c r="G7275" s="138"/>
    </row>
    <row r="7276" ht="15.75" customHeight="1" spans="1:7">
      <c r="A7276" s="140">
        <v>102040</v>
      </c>
      <c r="B7276" s="141" t="s">
        <v>7872</v>
      </c>
      <c r="C7276" s="141" t="s">
        <v>175</v>
      </c>
      <c r="D7276" s="141" t="s">
        <v>5501</v>
      </c>
      <c r="E7276" s="140">
        <v>430.3</v>
      </c>
      <c r="F7276" s="142" t="s">
        <v>5502</v>
      </c>
      <c r="G7276" s="138"/>
    </row>
    <row r="7277" ht="15.75" customHeight="1" spans="1:7">
      <c r="A7277" s="140">
        <v>102041</v>
      </c>
      <c r="B7277" s="141" t="s">
        <v>7873</v>
      </c>
      <c r="C7277" s="141" t="s">
        <v>175</v>
      </c>
      <c r="D7277" s="141" t="s">
        <v>5501</v>
      </c>
      <c r="E7277" s="140">
        <v>314.84</v>
      </c>
      <c r="F7277" s="142" t="s">
        <v>5502</v>
      </c>
      <c r="G7277" s="138"/>
    </row>
    <row r="7278" ht="15.75" customHeight="1" spans="1:7">
      <c r="A7278" s="140">
        <v>102042</v>
      </c>
      <c r="B7278" s="141" t="s">
        <v>7874</v>
      </c>
      <c r="C7278" s="141" t="s">
        <v>175</v>
      </c>
      <c r="D7278" s="141" t="s">
        <v>5501</v>
      </c>
      <c r="E7278" s="140">
        <v>292.35</v>
      </c>
      <c r="F7278" s="142" t="s">
        <v>5502</v>
      </c>
      <c r="G7278" s="138"/>
    </row>
    <row r="7279" ht="15.75" customHeight="1" spans="1:7">
      <c r="A7279" s="140">
        <v>102043</v>
      </c>
      <c r="B7279" s="141" t="s">
        <v>7875</v>
      </c>
      <c r="C7279" s="141" t="s">
        <v>175</v>
      </c>
      <c r="D7279" s="141" t="s">
        <v>5501</v>
      </c>
      <c r="E7279" s="140">
        <v>249.66</v>
      </c>
      <c r="F7279" s="142" t="s">
        <v>5502</v>
      </c>
      <c r="G7279" s="138"/>
    </row>
    <row r="7280" ht="15.75" customHeight="1" spans="1:7">
      <c r="A7280" s="140">
        <v>102044</v>
      </c>
      <c r="B7280" s="141" t="s">
        <v>7876</v>
      </c>
      <c r="C7280" s="141" t="s">
        <v>175</v>
      </c>
      <c r="D7280" s="141" t="s">
        <v>5501</v>
      </c>
      <c r="E7280" s="140">
        <v>222.55</v>
      </c>
      <c r="F7280" s="142" t="s">
        <v>5502</v>
      </c>
      <c r="G7280" s="138"/>
    </row>
    <row r="7281" ht="15.75" customHeight="1" spans="1:7">
      <c r="A7281" s="140">
        <v>102045</v>
      </c>
      <c r="B7281" s="141" t="s">
        <v>7877</v>
      </c>
      <c r="C7281" s="141" t="s">
        <v>175</v>
      </c>
      <c r="D7281" s="141" t="s">
        <v>5501</v>
      </c>
      <c r="E7281" s="140">
        <v>206.28</v>
      </c>
      <c r="F7281" s="142" t="s">
        <v>5502</v>
      </c>
      <c r="G7281" s="138"/>
    </row>
    <row r="7282" ht="15.75" customHeight="1" spans="1:7">
      <c r="A7282" s="140">
        <v>102046</v>
      </c>
      <c r="B7282" s="141" t="s">
        <v>7878</v>
      </c>
      <c r="C7282" s="141" t="s">
        <v>175</v>
      </c>
      <c r="D7282" s="141" t="s">
        <v>5501</v>
      </c>
      <c r="E7282" s="140">
        <v>562.29</v>
      </c>
      <c r="F7282" s="142" t="s">
        <v>5502</v>
      </c>
      <c r="G7282" s="138"/>
    </row>
    <row r="7283" ht="15.75" customHeight="1" spans="1:7">
      <c r="A7283" s="140">
        <v>102047</v>
      </c>
      <c r="B7283" s="141" t="s">
        <v>7879</v>
      </c>
      <c r="C7283" s="141" t="s">
        <v>175</v>
      </c>
      <c r="D7283" s="141" t="s">
        <v>5501</v>
      </c>
      <c r="E7283" s="140">
        <v>481.75</v>
      </c>
      <c r="F7283" s="142" t="s">
        <v>5502</v>
      </c>
      <c r="G7283" s="138"/>
    </row>
    <row r="7284" ht="15.75" customHeight="1" spans="1:7">
      <c r="A7284" s="140">
        <v>102048</v>
      </c>
      <c r="B7284" s="141" t="s">
        <v>7880</v>
      </c>
      <c r="C7284" s="141" t="s">
        <v>175</v>
      </c>
      <c r="D7284" s="141" t="s">
        <v>5501</v>
      </c>
      <c r="E7284" s="140">
        <v>284.35</v>
      </c>
      <c r="F7284" s="142" t="s">
        <v>5502</v>
      </c>
      <c r="G7284" s="138"/>
    </row>
    <row r="7285" ht="15.75" customHeight="1" spans="1:7">
      <c r="A7285" s="140">
        <v>102049</v>
      </c>
      <c r="B7285" s="141" t="s">
        <v>7881</v>
      </c>
      <c r="C7285" s="141" t="s">
        <v>175</v>
      </c>
      <c r="D7285" s="141" t="s">
        <v>5501</v>
      </c>
      <c r="E7285" s="140">
        <v>259.33</v>
      </c>
      <c r="F7285" s="142" t="s">
        <v>5502</v>
      </c>
      <c r="G7285" s="138"/>
    </row>
    <row r="7286" ht="15.75" customHeight="1" spans="1:7">
      <c r="A7286" s="140">
        <v>102050</v>
      </c>
      <c r="B7286" s="141" t="s">
        <v>7882</v>
      </c>
      <c r="C7286" s="141" t="s">
        <v>175</v>
      </c>
      <c r="D7286" s="141" t="s">
        <v>5501</v>
      </c>
      <c r="E7286" s="140">
        <v>225.56</v>
      </c>
      <c r="F7286" s="142" t="s">
        <v>5502</v>
      </c>
      <c r="G7286" s="138"/>
    </row>
    <row r="7287" ht="15.75" customHeight="1" spans="1:7">
      <c r="A7287" s="140">
        <v>102051</v>
      </c>
      <c r="B7287" s="141" t="s">
        <v>7883</v>
      </c>
      <c r="C7287" s="141" t="s">
        <v>175</v>
      </c>
      <c r="D7287" s="141" t="s">
        <v>5501</v>
      </c>
      <c r="E7287" s="140">
        <v>198.24</v>
      </c>
      <c r="F7287" s="142" t="s">
        <v>5502</v>
      </c>
      <c r="G7287" s="138"/>
    </row>
    <row r="7288" ht="15.75" customHeight="1" spans="1:7">
      <c r="A7288" s="140">
        <v>102052</v>
      </c>
      <c r="B7288" s="141" t="s">
        <v>7884</v>
      </c>
      <c r="C7288" s="141" t="s">
        <v>175</v>
      </c>
      <c r="D7288" s="141" t="s">
        <v>5501</v>
      </c>
      <c r="E7288" s="140">
        <v>183.06</v>
      </c>
      <c r="F7288" s="142" t="s">
        <v>5502</v>
      </c>
      <c r="G7288" s="138"/>
    </row>
    <row r="7289" ht="15.75" customHeight="1" spans="1:7">
      <c r="A7289" s="140">
        <v>102059</v>
      </c>
      <c r="B7289" s="141" t="s">
        <v>7885</v>
      </c>
      <c r="C7289" s="141" t="s">
        <v>175</v>
      </c>
      <c r="D7289" s="141" t="s">
        <v>5501</v>
      </c>
      <c r="E7289" s="140">
        <v>480.42</v>
      </c>
      <c r="F7289" s="142" t="s">
        <v>5502</v>
      </c>
      <c r="G7289" s="138"/>
    </row>
    <row r="7290" ht="15.75" customHeight="1" spans="1:7">
      <c r="A7290" s="140">
        <v>102060</v>
      </c>
      <c r="B7290" s="141" t="s">
        <v>7886</v>
      </c>
      <c r="C7290" s="141" t="s">
        <v>175</v>
      </c>
      <c r="D7290" s="141" t="s">
        <v>5501</v>
      </c>
      <c r="E7290" s="140">
        <v>405.52</v>
      </c>
      <c r="F7290" s="142" t="s">
        <v>5502</v>
      </c>
      <c r="G7290" s="138"/>
    </row>
    <row r="7291" ht="15.75" customHeight="1" spans="1:7">
      <c r="A7291" s="140">
        <v>102061</v>
      </c>
      <c r="B7291" s="141" t="s">
        <v>7887</v>
      </c>
      <c r="C7291" s="141" t="s">
        <v>175</v>
      </c>
      <c r="D7291" s="141" t="s">
        <v>5501</v>
      </c>
      <c r="E7291" s="140">
        <v>295.69</v>
      </c>
      <c r="F7291" s="142" t="s">
        <v>5502</v>
      </c>
      <c r="G7291" s="138"/>
    </row>
    <row r="7292" ht="15.75" customHeight="1" spans="1:7">
      <c r="A7292" s="140">
        <v>102062</v>
      </c>
      <c r="B7292" s="141" t="s">
        <v>7888</v>
      </c>
      <c r="C7292" s="141" t="s">
        <v>175</v>
      </c>
      <c r="D7292" s="141" t="s">
        <v>5501</v>
      </c>
      <c r="E7292" s="140">
        <v>281.62</v>
      </c>
      <c r="F7292" s="142" t="s">
        <v>5502</v>
      </c>
      <c r="G7292" s="138"/>
    </row>
    <row r="7293" ht="15.75" customHeight="1" spans="1:7">
      <c r="A7293" s="140">
        <v>102063</v>
      </c>
      <c r="B7293" s="141" t="s">
        <v>7889</v>
      </c>
      <c r="C7293" s="141" t="s">
        <v>175</v>
      </c>
      <c r="D7293" s="141" t="s">
        <v>5501</v>
      </c>
      <c r="E7293" s="140">
        <v>240.03</v>
      </c>
      <c r="F7293" s="142" t="s">
        <v>5502</v>
      </c>
      <c r="G7293" s="138"/>
    </row>
    <row r="7294" ht="15.75" customHeight="1" spans="1:7">
      <c r="A7294" s="140">
        <v>102064</v>
      </c>
      <c r="B7294" s="141" t="s">
        <v>7890</v>
      </c>
      <c r="C7294" s="141" t="s">
        <v>175</v>
      </c>
      <c r="D7294" s="141" t="s">
        <v>5501</v>
      </c>
      <c r="E7294" s="140">
        <v>212.5</v>
      </c>
      <c r="F7294" s="142" t="s">
        <v>5502</v>
      </c>
      <c r="G7294" s="138"/>
    </row>
    <row r="7295" ht="15.75" customHeight="1" spans="1:7">
      <c r="A7295" s="140">
        <v>102065</v>
      </c>
      <c r="B7295" s="141" t="s">
        <v>7891</v>
      </c>
      <c r="C7295" s="141" t="s">
        <v>175</v>
      </c>
      <c r="D7295" s="141" t="s">
        <v>5501</v>
      </c>
      <c r="E7295" s="140">
        <v>197.24</v>
      </c>
      <c r="F7295" s="142" t="s">
        <v>5502</v>
      </c>
      <c r="G7295" s="138"/>
    </row>
    <row r="7296" ht="15.75" customHeight="1" spans="1:7">
      <c r="A7296" s="140">
        <v>102066</v>
      </c>
      <c r="B7296" s="141" t="s">
        <v>7892</v>
      </c>
      <c r="C7296" s="141" t="s">
        <v>175</v>
      </c>
      <c r="D7296" s="141" t="s">
        <v>5501</v>
      </c>
      <c r="E7296" s="140">
        <v>500.87</v>
      </c>
      <c r="F7296" s="142" t="s">
        <v>5502</v>
      </c>
      <c r="G7296" s="138"/>
    </row>
    <row r="7297" ht="15.75" customHeight="1" spans="1:7">
      <c r="A7297" s="140">
        <v>102067</v>
      </c>
      <c r="B7297" s="141" t="s">
        <v>7893</v>
      </c>
      <c r="C7297" s="141" t="s">
        <v>175</v>
      </c>
      <c r="D7297" s="141" t="s">
        <v>5501</v>
      </c>
      <c r="E7297" s="140">
        <v>431.18</v>
      </c>
      <c r="F7297" s="142" t="s">
        <v>5502</v>
      </c>
      <c r="G7297" s="138"/>
    </row>
    <row r="7298" ht="15.75" customHeight="1" spans="1:7">
      <c r="A7298" s="140">
        <v>102068</v>
      </c>
      <c r="B7298" s="141" t="s">
        <v>7894</v>
      </c>
      <c r="C7298" s="141" t="s">
        <v>175</v>
      </c>
      <c r="D7298" s="141" t="s">
        <v>5501</v>
      </c>
      <c r="E7298" s="140">
        <v>265.47</v>
      </c>
      <c r="F7298" s="142" t="s">
        <v>5502</v>
      </c>
      <c r="G7298" s="138"/>
    </row>
    <row r="7299" ht="15.75" customHeight="1" spans="1:7">
      <c r="A7299" s="140">
        <v>102069</v>
      </c>
      <c r="B7299" s="141" t="s">
        <v>7895</v>
      </c>
      <c r="C7299" s="141" t="s">
        <v>175</v>
      </c>
      <c r="D7299" s="141" t="s">
        <v>5501</v>
      </c>
      <c r="E7299" s="140">
        <v>250.01</v>
      </c>
      <c r="F7299" s="142" t="s">
        <v>5502</v>
      </c>
      <c r="G7299" s="138"/>
    </row>
    <row r="7300" ht="15.75" customHeight="1" spans="1:7">
      <c r="A7300" s="140">
        <v>102070</v>
      </c>
      <c r="B7300" s="141" t="s">
        <v>7896</v>
      </c>
      <c r="C7300" s="141" t="s">
        <v>175</v>
      </c>
      <c r="D7300" s="141" t="s">
        <v>5501</v>
      </c>
      <c r="E7300" s="140">
        <v>217.79</v>
      </c>
      <c r="F7300" s="142" t="s">
        <v>5502</v>
      </c>
      <c r="G7300" s="138"/>
    </row>
    <row r="7301" ht="15.75" customHeight="1" spans="1:7">
      <c r="A7301" s="140">
        <v>102071</v>
      </c>
      <c r="B7301" s="141" t="s">
        <v>7897</v>
      </c>
      <c r="C7301" s="141" t="s">
        <v>175</v>
      </c>
      <c r="D7301" s="141" t="s">
        <v>5501</v>
      </c>
      <c r="E7301" s="140">
        <v>192.37</v>
      </c>
      <c r="F7301" s="142" t="s">
        <v>5502</v>
      </c>
      <c r="G7301" s="138"/>
    </row>
    <row r="7302" ht="15.75" customHeight="1" spans="1:7">
      <c r="A7302" s="140">
        <v>102072</v>
      </c>
      <c r="B7302" s="141" t="s">
        <v>7898</v>
      </c>
      <c r="C7302" s="141" t="s">
        <v>175</v>
      </c>
      <c r="D7302" s="141" t="s">
        <v>5501</v>
      </c>
      <c r="E7302" s="140">
        <v>185.52</v>
      </c>
      <c r="F7302" s="142" t="s">
        <v>5502</v>
      </c>
      <c r="G7302" s="138"/>
    </row>
    <row r="7303" ht="15.75" customHeight="1" spans="1:7">
      <c r="A7303" s="140">
        <v>102073</v>
      </c>
      <c r="B7303" s="141" t="s">
        <v>7899</v>
      </c>
      <c r="C7303" s="141" t="s">
        <v>171</v>
      </c>
      <c r="D7303" s="141" t="s">
        <v>5686</v>
      </c>
      <c r="E7303" s="140">
        <v>3773.87</v>
      </c>
      <c r="F7303" s="142" t="s">
        <v>5502</v>
      </c>
      <c r="G7303" s="138"/>
    </row>
    <row r="7304" ht="15.75" customHeight="1" spans="1:7">
      <c r="A7304" s="140">
        <v>102074</v>
      </c>
      <c r="B7304" s="141" t="s">
        <v>7900</v>
      </c>
      <c r="C7304" s="141" t="s">
        <v>171</v>
      </c>
      <c r="D7304" s="141" t="s">
        <v>5686</v>
      </c>
      <c r="E7304" s="140">
        <v>4574.42</v>
      </c>
      <c r="F7304" s="142" t="s">
        <v>5502</v>
      </c>
      <c r="G7304" s="138"/>
    </row>
    <row r="7305" ht="15.75" customHeight="1" spans="1:7">
      <c r="A7305" s="140">
        <v>102075</v>
      </c>
      <c r="B7305" s="141" t="s">
        <v>7901</v>
      </c>
      <c r="C7305" s="141" t="s">
        <v>171</v>
      </c>
      <c r="D7305" s="141" t="s">
        <v>5686</v>
      </c>
      <c r="E7305" s="140">
        <v>4748.97</v>
      </c>
      <c r="F7305" s="142" t="s">
        <v>5502</v>
      </c>
      <c r="G7305" s="138"/>
    </row>
    <row r="7306" ht="15.75" customHeight="1" spans="1:7">
      <c r="A7306" s="140">
        <v>102076</v>
      </c>
      <c r="B7306" s="141" t="s">
        <v>7902</v>
      </c>
      <c r="C7306" s="141" t="s">
        <v>171</v>
      </c>
      <c r="D7306" s="141" t="s">
        <v>5686</v>
      </c>
      <c r="E7306" s="140">
        <v>4899</v>
      </c>
      <c r="F7306" s="142" t="s">
        <v>5502</v>
      </c>
      <c r="G7306" s="138"/>
    </row>
    <row r="7307" ht="15.75" customHeight="1" spans="1:7">
      <c r="A7307" s="140">
        <v>102077</v>
      </c>
      <c r="B7307" s="141" t="s">
        <v>7903</v>
      </c>
      <c r="C7307" s="141" t="s">
        <v>171</v>
      </c>
      <c r="D7307" s="141" t="s">
        <v>5686</v>
      </c>
      <c r="E7307" s="140">
        <v>5163.51</v>
      </c>
      <c r="F7307" s="142" t="s">
        <v>5502</v>
      </c>
      <c r="G7307" s="138"/>
    </row>
    <row r="7308" ht="15.75" customHeight="1" spans="1:7">
      <c r="A7308" s="140">
        <v>102078</v>
      </c>
      <c r="B7308" s="141" t="s">
        <v>7904</v>
      </c>
      <c r="C7308" s="141" t="s">
        <v>171</v>
      </c>
      <c r="D7308" s="141" t="s">
        <v>5686</v>
      </c>
      <c r="E7308" s="140">
        <v>5331.86</v>
      </c>
      <c r="F7308" s="142" t="s">
        <v>5502</v>
      </c>
      <c r="G7308" s="138"/>
    </row>
    <row r="7309" ht="15.75" customHeight="1" spans="1:7">
      <c r="A7309" s="140">
        <v>102079</v>
      </c>
      <c r="B7309" s="141" t="s">
        <v>7905</v>
      </c>
      <c r="C7309" s="141" t="s">
        <v>171</v>
      </c>
      <c r="D7309" s="141" t="s">
        <v>5686</v>
      </c>
      <c r="E7309" s="140">
        <v>5110.06</v>
      </c>
      <c r="F7309" s="142" t="s">
        <v>5502</v>
      </c>
      <c r="G7309" s="138"/>
    </row>
    <row r="7310" ht="15.75" customHeight="1" spans="1:7">
      <c r="A7310" s="140">
        <v>102080</v>
      </c>
      <c r="B7310" s="141" t="s">
        <v>7906</v>
      </c>
      <c r="C7310" s="141" t="s">
        <v>171</v>
      </c>
      <c r="D7310" s="141" t="s">
        <v>5686</v>
      </c>
      <c r="E7310" s="140">
        <v>4494.61</v>
      </c>
      <c r="F7310" s="142" t="s">
        <v>5502</v>
      </c>
      <c r="G7310" s="138"/>
    </row>
    <row r="7311" ht="15.75" customHeight="1" spans="1:7">
      <c r="A7311" s="140">
        <v>102086</v>
      </c>
      <c r="B7311" s="141" t="s">
        <v>7907</v>
      </c>
      <c r="C7311" s="141" t="s">
        <v>175</v>
      </c>
      <c r="D7311" s="141" t="s">
        <v>5501</v>
      </c>
      <c r="E7311" s="140">
        <v>212.05</v>
      </c>
      <c r="F7311" s="142" t="s">
        <v>5502</v>
      </c>
      <c r="G7311" s="138"/>
    </row>
    <row r="7312" ht="15.75" customHeight="1" spans="1:7">
      <c r="A7312" s="140">
        <v>102087</v>
      </c>
      <c r="B7312" s="141" t="s">
        <v>7908</v>
      </c>
      <c r="C7312" s="141" t="s">
        <v>175</v>
      </c>
      <c r="D7312" s="141" t="s">
        <v>5501</v>
      </c>
      <c r="E7312" s="140">
        <v>169.69</v>
      </c>
      <c r="F7312" s="142" t="s">
        <v>5502</v>
      </c>
      <c r="G7312" s="138"/>
    </row>
    <row r="7313" ht="15.75" customHeight="1" spans="1:7">
      <c r="A7313" s="140">
        <v>102088</v>
      </c>
      <c r="B7313" s="141" t="s">
        <v>7909</v>
      </c>
      <c r="C7313" s="141" t="s">
        <v>175</v>
      </c>
      <c r="D7313" s="141" t="s">
        <v>5501</v>
      </c>
      <c r="E7313" s="140">
        <v>244.41</v>
      </c>
      <c r="F7313" s="142" t="s">
        <v>5502</v>
      </c>
      <c r="G7313" s="138"/>
    </row>
    <row r="7314" ht="15.75" customHeight="1" spans="1:7">
      <c r="A7314" s="140">
        <v>102089</v>
      </c>
      <c r="B7314" s="141" t="s">
        <v>7910</v>
      </c>
      <c r="C7314" s="141" t="s">
        <v>175</v>
      </c>
      <c r="D7314" s="141" t="s">
        <v>5501</v>
      </c>
      <c r="E7314" s="140">
        <v>192.85</v>
      </c>
      <c r="F7314" s="142" t="s">
        <v>5502</v>
      </c>
      <c r="G7314" s="138"/>
    </row>
    <row r="7315" ht="15.75" customHeight="1" spans="1:7">
      <c r="A7315" s="140">
        <v>102090</v>
      </c>
      <c r="B7315" s="141" t="s">
        <v>7911</v>
      </c>
      <c r="C7315" s="141" t="s">
        <v>175</v>
      </c>
      <c r="D7315" s="141" t="s">
        <v>5501</v>
      </c>
      <c r="E7315" s="140">
        <v>144.79</v>
      </c>
      <c r="F7315" s="142" t="s">
        <v>5502</v>
      </c>
      <c r="G7315" s="138"/>
    </row>
    <row r="7316" ht="15.75" customHeight="1" spans="1:7">
      <c r="A7316" s="140">
        <v>102091</v>
      </c>
      <c r="B7316" s="141" t="s">
        <v>7912</v>
      </c>
      <c r="C7316" s="141" t="s">
        <v>175</v>
      </c>
      <c r="D7316" s="141" t="s">
        <v>5501</v>
      </c>
      <c r="E7316" s="140">
        <v>282.85</v>
      </c>
      <c r="F7316" s="142" t="s">
        <v>5502</v>
      </c>
      <c r="G7316" s="138"/>
    </row>
    <row r="7317" ht="15.75" customHeight="1" spans="1:7">
      <c r="A7317" s="140">
        <v>103760</v>
      </c>
      <c r="B7317" s="141" t="s">
        <v>7913</v>
      </c>
      <c r="C7317" s="141" t="s">
        <v>175</v>
      </c>
      <c r="D7317" s="141" t="s">
        <v>5501</v>
      </c>
      <c r="E7317" s="140">
        <v>119.27</v>
      </c>
      <c r="F7317" s="142" t="s">
        <v>5502</v>
      </c>
      <c r="G7317" s="138"/>
    </row>
    <row r="7318" ht="15.75" customHeight="1" spans="1:7">
      <c r="A7318" s="140">
        <v>103761</v>
      </c>
      <c r="B7318" s="141" t="s">
        <v>7914</v>
      </c>
      <c r="C7318" s="141" t="s">
        <v>175</v>
      </c>
      <c r="D7318" s="141" t="s">
        <v>5501</v>
      </c>
      <c r="E7318" s="140">
        <v>80.1</v>
      </c>
      <c r="F7318" s="142" t="s">
        <v>5502</v>
      </c>
      <c r="G7318" s="138"/>
    </row>
    <row r="7319" ht="15.75" customHeight="1" spans="1:7">
      <c r="A7319" s="140">
        <v>103762</v>
      </c>
      <c r="B7319" s="141" t="s">
        <v>7915</v>
      </c>
      <c r="C7319" s="141" t="s">
        <v>175</v>
      </c>
      <c r="D7319" s="141" t="s">
        <v>5501</v>
      </c>
      <c r="E7319" s="140">
        <v>68.27</v>
      </c>
      <c r="F7319" s="142" t="s">
        <v>5502</v>
      </c>
      <c r="G7319" s="138"/>
    </row>
    <row r="7320" ht="15.75" customHeight="1" spans="1:7">
      <c r="A7320" s="140">
        <v>103763</v>
      </c>
      <c r="B7320" s="141" t="s">
        <v>7916</v>
      </c>
      <c r="C7320" s="141" t="s">
        <v>175</v>
      </c>
      <c r="D7320" s="141" t="s">
        <v>5501</v>
      </c>
      <c r="E7320" s="140">
        <v>60.09</v>
      </c>
      <c r="F7320" s="142" t="s">
        <v>5502</v>
      </c>
      <c r="G7320" s="138"/>
    </row>
    <row r="7321" ht="15.75" customHeight="1" spans="1:7">
      <c r="A7321" s="140">
        <v>104925</v>
      </c>
      <c r="B7321" s="141" t="s">
        <v>7917</v>
      </c>
      <c r="C7321" s="141" t="s">
        <v>175</v>
      </c>
      <c r="D7321" s="141" t="s">
        <v>5501</v>
      </c>
      <c r="E7321" s="140">
        <v>177.87</v>
      </c>
      <c r="F7321" s="142" t="s">
        <v>5502</v>
      </c>
      <c r="G7321" s="138"/>
    </row>
    <row r="7322" ht="15.75" customHeight="1" spans="1:7">
      <c r="A7322" s="140">
        <v>104926</v>
      </c>
      <c r="B7322" s="141" t="s">
        <v>7918</v>
      </c>
      <c r="C7322" s="141" t="s">
        <v>175</v>
      </c>
      <c r="D7322" s="141" t="s">
        <v>5501</v>
      </c>
      <c r="E7322" s="140">
        <v>109.75</v>
      </c>
      <c r="F7322" s="142" t="s">
        <v>5502</v>
      </c>
      <c r="G7322" s="138"/>
    </row>
    <row r="7323" ht="15.75" customHeight="1" spans="1:7">
      <c r="A7323" s="140">
        <v>104927</v>
      </c>
      <c r="B7323" s="141" t="s">
        <v>7919</v>
      </c>
      <c r="C7323" s="141" t="s">
        <v>175</v>
      </c>
      <c r="D7323" s="141" t="s">
        <v>5501</v>
      </c>
      <c r="E7323" s="140">
        <v>74.34</v>
      </c>
      <c r="F7323" s="142" t="s">
        <v>5502</v>
      </c>
      <c r="G7323" s="138"/>
    </row>
    <row r="7324" ht="15.75" customHeight="1" spans="1:7">
      <c r="A7324" s="140">
        <v>104928</v>
      </c>
      <c r="B7324" s="141" t="s">
        <v>7920</v>
      </c>
      <c r="C7324" s="141" t="s">
        <v>175</v>
      </c>
      <c r="D7324" s="141" t="s">
        <v>5501</v>
      </c>
      <c r="E7324" s="140">
        <v>145.24</v>
      </c>
      <c r="F7324" s="142" t="s">
        <v>5502</v>
      </c>
      <c r="G7324" s="138"/>
    </row>
    <row r="7325" ht="15.75" customHeight="1" spans="1:7">
      <c r="A7325" s="140">
        <v>104929</v>
      </c>
      <c r="B7325" s="141" t="s">
        <v>7921</v>
      </c>
      <c r="C7325" s="141" t="s">
        <v>175</v>
      </c>
      <c r="D7325" s="141" t="s">
        <v>5501</v>
      </c>
      <c r="E7325" s="140">
        <v>87.79</v>
      </c>
      <c r="F7325" s="142" t="s">
        <v>5502</v>
      </c>
      <c r="G7325" s="138"/>
    </row>
    <row r="7326" ht="15.75" customHeight="1" spans="1:7">
      <c r="A7326" s="140">
        <v>89996</v>
      </c>
      <c r="B7326" s="141" t="s">
        <v>7922</v>
      </c>
      <c r="C7326" s="141" t="s">
        <v>6935</v>
      </c>
      <c r="D7326" s="141" t="s">
        <v>5501</v>
      </c>
      <c r="E7326" s="140">
        <v>11.85</v>
      </c>
      <c r="F7326" s="142" t="s">
        <v>5502</v>
      </c>
      <c r="G7326" s="138"/>
    </row>
    <row r="7327" ht="15.75" customHeight="1" spans="1:7">
      <c r="A7327" s="140">
        <v>89997</v>
      </c>
      <c r="B7327" s="141" t="s">
        <v>7923</v>
      </c>
      <c r="C7327" s="141" t="s">
        <v>6935</v>
      </c>
      <c r="D7327" s="141" t="s">
        <v>5501</v>
      </c>
      <c r="E7327" s="140">
        <v>9.72</v>
      </c>
      <c r="F7327" s="142" t="s">
        <v>5502</v>
      </c>
      <c r="G7327" s="138"/>
    </row>
    <row r="7328" ht="15.75" customHeight="1" spans="1:7">
      <c r="A7328" s="140">
        <v>89998</v>
      </c>
      <c r="B7328" s="141" t="s">
        <v>7924</v>
      </c>
      <c r="C7328" s="141" t="s">
        <v>6935</v>
      </c>
      <c r="D7328" s="141" t="s">
        <v>5501</v>
      </c>
      <c r="E7328" s="140">
        <v>11.35</v>
      </c>
      <c r="F7328" s="142" t="s">
        <v>5502</v>
      </c>
      <c r="G7328" s="138"/>
    </row>
    <row r="7329" ht="15.75" customHeight="1" spans="1:7">
      <c r="A7329" s="140">
        <v>89999</v>
      </c>
      <c r="B7329" s="141" t="s">
        <v>7925</v>
      </c>
      <c r="C7329" s="141" t="s">
        <v>6935</v>
      </c>
      <c r="D7329" s="141" t="s">
        <v>5501</v>
      </c>
      <c r="E7329" s="140">
        <v>17.06</v>
      </c>
      <c r="F7329" s="142" t="s">
        <v>5502</v>
      </c>
      <c r="G7329" s="138"/>
    </row>
    <row r="7330" ht="15.75" customHeight="1" spans="1:7">
      <c r="A7330" s="140">
        <v>90000</v>
      </c>
      <c r="B7330" s="141" t="s">
        <v>7926</v>
      </c>
      <c r="C7330" s="141" t="s">
        <v>6935</v>
      </c>
      <c r="D7330" s="141" t="s">
        <v>5501</v>
      </c>
      <c r="E7330" s="140">
        <v>13.94</v>
      </c>
      <c r="F7330" s="142" t="s">
        <v>5502</v>
      </c>
      <c r="G7330" s="138"/>
    </row>
    <row r="7331" ht="15.75" customHeight="1" spans="1:7">
      <c r="A7331" s="140">
        <v>91593</v>
      </c>
      <c r="B7331" s="141" t="s">
        <v>7927</v>
      </c>
      <c r="C7331" s="141" t="s">
        <v>6935</v>
      </c>
      <c r="D7331" s="141" t="s">
        <v>5501</v>
      </c>
      <c r="E7331" s="140">
        <v>9.89</v>
      </c>
      <c r="F7331" s="142" t="s">
        <v>5502</v>
      </c>
      <c r="G7331" s="138"/>
    </row>
    <row r="7332" ht="15.75" customHeight="1" spans="1:7">
      <c r="A7332" s="140">
        <v>91594</v>
      </c>
      <c r="B7332" s="141" t="s">
        <v>7928</v>
      </c>
      <c r="C7332" s="141" t="s">
        <v>6935</v>
      </c>
      <c r="D7332" s="141" t="s">
        <v>5501</v>
      </c>
      <c r="E7332" s="140">
        <v>10.28</v>
      </c>
      <c r="F7332" s="142" t="s">
        <v>5502</v>
      </c>
      <c r="G7332" s="138"/>
    </row>
    <row r="7333" ht="15.75" customHeight="1" spans="1:7">
      <c r="A7333" s="140">
        <v>91595</v>
      </c>
      <c r="B7333" s="141" t="s">
        <v>7929</v>
      </c>
      <c r="C7333" s="141" t="s">
        <v>6935</v>
      </c>
      <c r="D7333" s="141" t="s">
        <v>5501</v>
      </c>
      <c r="E7333" s="140">
        <v>10.96</v>
      </c>
      <c r="F7333" s="142" t="s">
        <v>5502</v>
      </c>
      <c r="G7333" s="138"/>
    </row>
    <row r="7334" ht="15.75" customHeight="1" spans="1:7">
      <c r="A7334" s="140">
        <v>91596</v>
      </c>
      <c r="B7334" s="141" t="s">
        <v>7930</v>
      </c>
      <c r="C7334" s="141" t="s">
        <v>6935</v>
      </c>
      <c r="D7334" s="141" t="s">
        <v>5501</v>
      </c>
      <c r="E7334" s="140">
        <v>10.19</v>
      </c>
      <c r="F7334" s="142" t="s">
        <v>5502</v>
      </c>
      <c r="G7334" s="138"/>
    </row>
    <row r="7335" ht="15.75" customHeight="1" spans="1:7">
      <c r="A7335" s="140">
        <v>91597</v>
      </c>
      <c r="B7335" s="141" t="s">
        <v>7931</v>
      </c>
      <c r="C7335" s="141" t="s">
        <v>6935</v>
      </c>
      <c r="D7335" s="141" t="s">
        <v>5501</v>
      </c>
      <c r="E7335" s="140">
        <v>7.28</v>
      </c>
      <c r="F7335" s="142" t="s">
        <v>5502</v>
      </c>
      <c r="G7335" s="138"/>
    </row>
    <row r="7336" ht="15.75" customHeight="1" spans="1:7">
      <c r="A7336" s="140">
        <v>91598</v>
      </c>
      <c r="B7336" s="141" t="s">
        <v>7932</v>
      </c>
      <c r="C7336" s="141" t="s">
        <v>6935</v>
      </c>
      <c r="D7336" s="141" t="s">
        <v>5501</v>
      </c>
      <c r="E7336" s="140">
        <v>10.03</v>
      </c>
      <c r="F7336" s="142" t="s">
        <v>5502</v>
      </c>
      <c r="G7336" s="138"/>
    </row>
    <row r="7337" ht="15.75" customHeight="1" spans="1:7">
      <c r="A7337" s="140">
        <v>91599</v>
      </c>
      <c r="B7337" s="141" t="s">
        <v>7933</v>
      </c>
      <c r="C7337" s="141" t="s">
        <v>6935</v>
      </c>
      <c r="D7337" s="141" t="s">
        <v>5501</v>
      </c>
      <c r="E7337" s="140">
        <v>7.64</v>
      </c>
      <c r="F7337" s="142" t="s">
        <v>5502</v>
      </c>
      <c r="G7337" s="138"/>
    </row>
    <row r="7338" ht="15.75" customHeight="1" spans="1:7">
      <c r="A7338" s="140">
        <v>91600</v>
      </c>
      <c r="B7338" s="141" t="s">
        <v>7934</v>
      </c>
      <c r="C7338" s="141" t="s">
        <v>6935</v>
      </c>
      <c r="D7338" s="141" t="s">
        <v>5501</v>
      </c>
      <c r="E7338" s="140">
        <v>12.61</v>
      </c>
      <c r="F7338" s="142" t="s">
        <v>5502</v>
      </c>
      <c r="G7338" s="138"/>
    </row>
    <row r="7339" ht="15.75" customHeight="1" spans="1:7">
      <c r="A7339" s="140">
        <v>91601</v>
      </c>
      <c r="B7339" s="141" t="s">
        <v>7935</v>
      </c>
      <c r="C7339" s="141" t="s">
        <v>6935</v>
      </c>
      <c r="D7339" s="141" t="s">
        <v>5501</v>
      </c>
      <c r="E7339" s="140">
        <v>13.74</v>
      </c>
      <c r="F7339" s="142" t="s">
        <v>5502</v>
      </c>
      <c r="G7339" s="138"/>
    </row>
    <row r="7340" ht="15.75" customHeight="1" spans="1:7">
      <c r="A7340" s="140">
        <v>91602</v>
      </c>
      <c r="B7340" s="141" t="s">
        <v>7936</v>
      </c>
      <c r="C7340" s="141" t="s">
        <v>6935</v>
      </c>
      <c r="D7340" s="141" t="s">
        <v>5501</v>
      </c>
      <c r="E7340" s="140">
        <v>12.82</v>
      </c>
      <c r="F7340" s="142" t="s">
        <v>5502</v>
      </c>
      <c r="G7340" s="138"/>
    </row>
    <row r="7341" ht="15.75" customHeight="1" spans="1:7">
      <c r="A7341" s="140">
        <v>91603</v>
      </c>
      <c r="B7341" s="141" t="s">
        <v>7937</v>
      </c>
      <c r="C7341" s="141" t="s">
        <v>6935</v>
      </c>
      <c r="D7341" s="141" t="s">
        <v>5501</v>
      </c>
      <c r="E7341" s="140">
        <v>12.09</v>
      </c>
      <c r="F7341" s="142" t="s">
        <v>5502</v>
      </c>
      <c r="G7341" s="138"/>
    </row>
    <row r="7342" ht="15.75" customHeight="1" spans="1:7">
      <c r="A7342" s="140">
        <v>92759</v>
      </c>
      <c r="B7342" s="141" t="s">
        <v>7938</v>
      </c>
      <c r="C7342" s="141" t="s">
        <v>6935</v>
      </c>
      <c r="D7342" s="141" t="s">
        <v>5501</v>
      </c>
      <c r="E7342" s="140">
        <v>15.02</v>
      </c>
      <c r="F7342" s="142" t="s">
        <v>5502</v>
      </c>
      <c r="G7342" s="138"/>
    </row>
    <row r="7343" ht="15.75" customHeight="1" spans="1:7">
      <c r="A7343" s="140">
        <v>92760</v>
      </c>
      <c r="B7343" s="141" t="s">
        <v>7939</v>
      </c>
      <c r="C7343" s="141" t="s">
        <v>6935</v>
      </c>
      <c r="D7343" s="141" t="s">
        <v>5501</v>
      </c>
      <c r="E7343" s="140">
        <v>14.49</v>
      </c>
      <c r="F7343" s="142" t="s">
        <v>5502</v>
      </c>
      <c r="G7343" s="138"/>
    </row>
    <row r="7344" ht="15.75" customHeight="1" spans="1:7">
      <c r="A7344" s="140">
        <v>92761</v>
      </c>
      <c r="B7344" s="141" t="s">
        <v>7940</v>
      </c>
      <c r="C7344" s="141" t="s">
        <v>6935</v>
      </c>
      <c r="D7344" s="141" t="s">
        <v>5501</v>
      </c>
      <c r="E7344" s="140">
        <v>13.83</v>
      </c>
      <c r="F7344" s="142" t="s">
        <v>5502</v>
      </c>
      <c r="G7344" s="138"/>
    </row>
    <row r="7345" ht="15.75" customHeight="1" spans="1:7">
      <c r="A7345" s="140">
        <v>92762</v>
      </c>
      <c r="B7345" s="141" t="s">
        <v>7941</v>
      </c>
      <c r="C7345" s="141" t="s">
        <v>6935</v>
      </c>
      <c r="D7345" s="141" t="s">
        <v>5501</v>
      </c>
      <c r="E7345" s="140">
        <v>12.44</v>
      </c>
      <c r="F7345" s="142" t="s">
        <v>5502</v>
      </c>
      <c r="G7345" s="138"/>
    </row>
    <row r="7346" ht="15.75" customHeight="1" spans="1:7">
      <c r="A7346" s="140">
        <v>92763</v>
      </c>
      <c r="B7346" s="141" t="s">
        <v>7942</v>
      </c>
      <c r="C7346" s="141" t="s">
        <v>6935</v>
      </c>
      <c r="D7346" s="141" t="s">
        <v>5501</v>
      </c>
      <c r="E7346" s="140">
        <v>10.51</v>
      </c>
      <c r="F7346" s="142" t="s">
        <v>5502</v>
      </c>
      <c r="G7346" s="138"/>
    </row>
    <row r="7347" ht="15.75" customHeight="1" spans="1:7">
      <c r="A7347" s="140">
        <v>92764</v>
      </c>
      <c r="B7347" s="141" t="s">
        <v>7943</v>
      </c>
      <c r="C7347" s="141" t="s">
        <v>6935</v>
      </c>
      <c r="D7347" s="141" t="s">
        <v>5501</v>
      </c>
      <c r="E7347" s="140">
        <v>10.23</v>
      </c>
      <c r="F7347" s="142" t="s">
        <v>5502</v>
      </c>
      <c r="G7347" s="138"/>
    </row>
    <row r="7348" ht="15.75" customHeight="1" spans="1:7">
      <c r="A7348" s="140">
        <v>92765</v>
      </c>
      <c r="B7348" s="141" t="s">
        <v>7944</v>
      </c>
      <c r="C7348" s="141" t="s">
        <v>6935</v>
      </c>
      <c r="D7348" s="141" t="s">
        <v>5501</v>
      </c>
      <c r="E7348" s="140">
        <v>11.76</v>
      </c>
      <c r="F7348" s="142" t="s">
        <v>5502</v>
      </c>
      <c r="G7348" s="138"/>
    </row>
    <row r="7349" ht="15.75" customHeight="1" spans="1:7">
      <c r="A7349" s="140">
        <v>92766</v>
      </c>
      <c r="B7349" s="141" t="s">
        <v>7945</v>
      </c>
      <c r="C7349" s="141" t="s">
        <v>6935</v>
      </c>
      <c r="D7349" s="141" t="s">
        <v>5501</v>
      </c>
      <c r="E7349" s="140">
        <v>11.64</v>
      </c>
      <c r="F7349" s="142" t="s">
        <v>5502</v>
      </c>
      <c r="G7349" s="138"/>
    </row>
    <row r="7350" ht="15.75" customHeight="1" spans="1:7">
      <c r="A7350" s="140">
        <v>92767</v>
      </c>
      <c r="B7350" s="141" t="s">
        <v>7946</v>
      </c>
      <c r="C7350" s="141" t="s">
        <v>6935</v>
      </c>
      <c r="D7350" s="141" t="s">
        <v>5501</v>
      </c>
      <c r="E7350" s="140">
        <v>16.28</v>
      </c>
      <c r="F7350" s="142" t="s">
        <v>5502</v>
      </c>
      <c r="G7350" s="138"/>
    </row>
    <row r="7351" ht="15.75" customHeight="1" spans="1:7">
      <c r="A7351" s="140">
        <v>92768</v>
      </c>
      <c r="B7351" s="141" t="s">
        <v>7947</v>
      </c>
      <c r="C7351" s="141" t="s">
        <v>6935</v>
      </c>
      <c r="D7351" s="141" t="s">
        <v>5501</v>
      </c>
      <c r="E7351" s="140">
        <v>14.52</v>
      </c>
      <c r="F7351" s="142" t="s">
        <v>5502</v>
      </c>
      <c r="G7351" s="138"/>
    </row>
    <row r="7352" ht="15.75" customHeight="1" spans="1:7">
      <c r="A7352" s="140">
        <v>92769</v>
      </c>
      <c r="B7352" s="141" t="s">
        <v>7948</v>
      </c>
      <c r="C7352" s="141" t="s">
        <v>6935</v>
      </c>
      <c r="D7352" s="141" t="s">
        <v>5501</v>
      </c>
      <c r="E7352" s="140">
        <v>13.99</v>
      </c>
      <c r="F7352" s="142" t="s">
        <v>5502</v>
      </c>
      <c r="G7352" s="138"/>
    </row>
    <row r="7353" ht="15.75" customHeight="1" spans="1:7">
      <c r="A7353" s="140">
        <v>92770</v>
      </c>
      <c r="B7353" s="141" t="s">
        <v>7949</v>
      </c>
      <c r="C7353" s="141" t="s">
        <v>6935</v>
      </c>
      <c r="D7353" s="141" t="s">
        <v>5501</v>
      </c>
      <c r="E7353" s="140">
        <v>13.37</v>
      </c>
      <c r="F7353" s="142" t="s">
        <v>5502</v>
      </c>
      <c r="G7353" s="138"/>
    </row>
    <row r="7354" ht="15.75" customHeight="1" spans="1:7">
      <c r="A7354" s="140">
        <v>92771</v>
      </c>
      <c r="B7354" s="141" t="s">
        <v>7950</v>
      </c>
      <c r="C7354" s="141" t="s">
        <v>6935</v>
      </c>
      <c r="D7354" s="141" t="s">
        <v>5501</v>
      </c>
      <c r="E7354" s="140">
        <v>12.03</v>
      </c>
      <c r="F7354" s="142" t="s">
        <v>5502</v>
      </c>
      <c r="G7354" s="138"/>
    </row>
    <row r="7355" ht="15.75" customHeight="1" spans="1:7">
      <c r="A7355" s="140">
        <v>92772</v>
      </c>
      <c r="B7355" s="141" t="s">
        <v>7951</v>
      </c>
      <c r="C7355" s="141" t="s">
        <v>6935</v>
      </c>
      <c r="D7355" s="141" t="s">
        <v>5501</v>
      </c>
      <c r="E7355" s="140">
        <v>10.15</v>
      </c>
      <c r="F7355" s="142" t="s">
        <v>5502</v>
      </c>
      <c r="G7355" s="138"/>
    </row>
    <row r="7356" ht="15.75" customHeight="1" spans="1:7">
      <c r="A7356" s="140">
        <v>92773</v>
      </c>
      <c r="B7356" s="141" t="s">
        <v>7952</v>
      </c>
      <c r="C7356" s="141" t="s">
        <v>6935</v>
      </c>
      <c r="D7356" s="141" t="s">
        <v>5501</v>
      </c>
      <c r="E7356" s="140">
        <v>10</v>
      </c>
      <c r="F7356" s="142" t="s">
        <v>5502</v>
      </c>
      <c r="G7356" s="138"/>
    </row>
    <row r="7357" ht="15.75" customHeight="1" spans="1:7">
      <c r="A7357" s="140">
        <v>92774</v>
      </c>
      <c r="B7357" s="141" t="s">
        <v>7953</v>
      </c>
      <c r="C7357" s="141" t="s">
        <v>6935</v>
      </c>
      <c r="D7357" s="141" t="s">
        <v>5501</v>
      </c>
      <c r="E7357" s="140">
        <v>11.61</v>
      </c>
      <c r="F7357" s="142" t="s">
        <v>5502</v>
      </c>
      <c r="G7357" s="138"/>
    </row>
    <row r="7358" ht="15.75" customHeight="1" spans="1:7">
      <c r="A7358" s="140">
        <v>92798</v>
      </c>
      <c r="B7358" s="141" t="s">
        <v>7954</v>
      </c>
      <c r="C7358" s="141" t="s">
        <v>6935</v>
      </c>
      <c r="D7358" s="141" t="s">
        <v>5501</v>
      </c>
      <c r="E7358" s="140">
        <v>10.77</v>
      </c>
      <c r="F7358" s="142" t="s">
        <v>5502</v>
      </c>
      <c r="G7358" s="138"/>
    </row>
    <row r="7359" ht="15.75" customHeight="1" spans="1:7">
      <c r="A7359" s="140">
        <v>92799</v>
      </c>
      <c r="B7359" s="141" t="s">
        <v>7955</v>
      </c>
      <c r="C7359" s="141" t="s">
        <v>6935</v>
      </c>
      <c r="D7359" s="141" t="s">
        <v>5501</v>
      </c>
      <c r="E7359" s="140">
        <v>12.23</v>
      </c>
      <c r="F7359" s="142" t="s">
        <v>5502</v>
      </c>
      <c r="G7359" s="138"/>
    </row>
    <row r="7360" ht="15.75" customHeight="1" spans="1:7">
      <c r="A7360" s="140">
        <v>92800</v>
      </c>
      <c r="B7360" s="141" t="s">
        <v>7956</v>
      </c>
      <c r="C7360" s="141" t="s">
        <v>6935</v>
      </c>
      <c r="D7360" s="141" t="s">
        <v>5501</v>
      </c>
      <c r="E7360" s="140">
        <v>11.22</v>
      </c>
      <c r="F7360" s="142" t="s">
        <v>5502</v>
      </c>
      <c r="G7360" s="138"/>
    </row>
    <row r="7361" ht="15.75" customHeight="1" spans="1:7">
      <c r="A7361" s="140">
        <v>92801</v>
      </c>
      <c r="B7361" s="141" t="s">
        <v>7957</v>
      </c>
      <c r="C7361" s="141" t="s">
        <v>6935</v>
      </c>
      <c r="D7361" s="141" t="s">
        <v>5501</v>
      </c>
      <c r="E7361" s="140">
        <v>11.53</v>
      </c>
      <c r="F7361" s="142" t="s">
        <v>5502</v>
      </c>
      <c r="G7361" s="138"/>
    </row>
    <row r="7362" ht="15.75" customHeight="1" spans="1:7">
      <c r="A7362" s="140">
        <v>92802</v>
      </c>
      <c r="B7362" s="141" t="s">
        <v>7958</v>
      </c>
      <c r="C7362" s="141" t="s">
        <v>6935</v>
      </c>
      <c r="D7362" s="141" t="s">
        <v>5501</v>
      </c>
      <c r="E7362" s="140">
        <v>11.57</v>
      </c>
      <c r="F7362" s="142" t="s">
        <v>5502</v>
      </c>
      <c r="G7362" s="138"/>
    </row>
    <row r="7363" ht="15.75" customHeight="1" spans="1:7">
      <c r="A7363" s="140">
        <v>92803</v>
      </c>
      <c r="B7363" s="141" t="s">
        <v>7959</v>
      </c>
      <c r="C7363" s="141" t="s">
        <v>6935</v>
      </c>
      <c r="D7363" s="141" t="s">
        <v>5501</v>
      </c>
      <c r="E7363" s="140">
        <v>10.71</v>
      </c>
      <c r="F7363" s="142" t="s">
        <v>5502</v>
      </c>
      <c r="G7363" s="138"/>
    </row>
    <row r="7364" ht="15.75" customHeight="1" spans="1:7">
      <c r="A7364" s="140">
        <v>92804</v>
      </c>
      <c r="B7364" s="141" t="s">
        <v>7960</v>
      </c>
      <c r="C7364" s="141" t="s">
        <v>6935</v>
      </c>
      <c r="D7364" s="141" t="s">
        <v>5501</v>
      </c>
      <c r="E7364" s="140">
        <v>9.2</v>
      </c>
      <c r="F7364" s="142" t="s">
        <v>5502</v>
      </c>
      <c r="G7364" s="138"/>
    </row>
    <row r="7365" ht="15.75" customHeight="1" spans="1:7">
      <c r="A7365" s="140">
        <v>92805</v>
      </c>
      <c r="B7365" s="141" t="s">
        <v>7961</v>
      </c>
      <c r="C7365" s="141" t="s">
        <v>6935</v>
      </c>
      <c r="D7365" s="141" t="s">
        <v>5501</v>
      </c>
      <c r="E7365" s="140">
        <v>9.13</v>
      </c>
      <c r="F7365" s="142" t="s">
        <v>5502</v>
      </c>
      <c r="G7365" s="138"/>
    </row>
    <row r="7366" ht="15.75" customHeight="1" spans="1:7">
      <c r="A7366" s="140">
        <v>92806</v>
      </c>
      <c r="B7366" s="141" t="s">
        <v>7962</v>
      </c>
      <c r="C7366" s="141" t="s">
        <v>6935</v>
      </c>
      <c r="D7366" s="141" t="s">
        <v>5501</v>
      </c>
      <c r="E7366" s="140">
        <v>10.78</v>
      </c>
      <c r="F7366" s="142" t="s">
        <v>5502</v>
      </c>
      <c r="G7366" s="138"/>
    </row>
    <row r="7367" ht="15.75" customHeight="1" spans="1:7">
      <c r="A7367" s="140">
        <v>92875</v>
      </c>
      <c r="B7367" s="141" t="s">
        <v>7963</v>
      </c>
      <c r="C7367" s="141" t="s">
        <v>6935</v>
      </c>
      <c r="D7367" s="141" t="s">
        <v>5501</v>
      </c>
      <c r="E7367" s="140">
        <v>10.87</v>
      </c>
      <c r="F7367" s="142" t="s">
        <v>5502</v>
      </c>
      <c r="G7367" s="138"/>
    </row>
    <row r="7368" ht="15.75" customHeight="1" spans="1:7">
      <c r="A7368" s="140">
        <v>92876</v>
      </c>
      <c r="B7368" s="141" t="s">
        <v>7964</v>
      </c>
      <c r="C7368" s="141" t="s">
        <v>6935</v>
      </c>
      <c r="D7368" s="141" t="s">
        <v>5501</v>
      </c>
      <c r="E7368" s="140">
        <v>10.67</v>
      </c>
      <c r="F7368" s="142" t="s">
        <v>5502</v>
      </c>
      <c r="G7368" s="138"/>
    </row>
    <row r="7369" ht="15.75" customHeight="1" spans="1:7">
      <c r="A7369" s="140">
        <v>92877</v>
      </c>
      <c r="B7369" s="141" t="s">
        <v>7965</v>
      </c>
      <c r="C7369" s="141" t="s">
        <v>6935</v>
      </c>
      <c r="D7369" s="141" t="s">
        <v>5501</v>
      </c>
      <c r="E7369" s="140">
        <v>11.6</v>
      </c>
      <c r="F7369" s="142" t="s">
        <v>5502</v>
      </c>
      <c r="G7369" s="138"/>
    </row>
    <row r="7370" ht="15.75" customHeight="1" spans="1:7">
      <c r="A7370" s="140">
        <v>92878</v>
      </c>
      <c r="B7370" s="141" t="s">
        <v>7966</v>
      </c>
      <c r="C7370" s="141" t="s">
        <v>6935</v>
      </c>
      <c r="D7370" s="141" t="s">
        <v>5501</v>
      </c>
      <c r="E7370" s="140">
        <v>11.45</v>
      </c>
      <c r="F7370" s="142" t="s">
        <v>5502</v>
      </c>
      <c r="G7370" s="138"/>
    </row>
    <row r="7371" ht="15.75" customHeight="1" spans="1:7">
      <c r="A7371" s="140">
        <v>92879</v>
      </c>
      <c r="B7371" s="141" t="s">
        <v>7967</v>
      </c>
      <c r="C7371" s="141" t="s">
        <v>6935</v>
      </c>
      <c r="D7371" s="141" t="s">
        <v>5501</v>
      </c>
      <c r="E7371" s="140">
        <v>11.35</v>
      </c>
      <c r="F7371" s="142" t="s">
        <v>5502</v>
      </c>
      <c r="G7371" s="138"/>
    </row>
    <row r="7372" ht="15.75" customHeight="1" spans="1:7">
      <c r="A7372" s="140">
        <v>92880</v>
      </c>
      <c r="B7372" s="141" t="s">
        <v>7968</v>
      </c>
      <c r="C7372" s="141" t="s">
        <v>6935</v>
      </c>
      <c r="D7372" s="141" t="s">
        <v>5501</v>
      </c>
      <c r="E7372" s="140">
        <v>11.62</v>
      </c>
      <c r="F7372" s="142" t="s">
        <v>5502</v>
      </c>
      <c r="G7372" s="138"/>
    </row>
    <row r="7373" ht="15.75" customHeight="1" spans="1:7">
      <c r="A7373" s="140">
        <v>92881</v>
      </c>
      <c r="B7373" s="141" t="s">
        <v>7969</v>
      </c>
      <c r="C7373" s="141" t="s">
        <v>6935</v>
      </c>
      <c r="D7373" s="141" t="s">
        <v>5501</v>
      </c>
      <c r="E7373" s="140">
        <v>11.59</v>
      </c>
      <c r="F7373" s="142" t="s">
        <v>5502</v>
      </c>
      <c r="G7373" s="138"/>
    </row>
    <row r="7374" ht="15.75" customHeight="1" spans="1:7">
      <c r="A7374" s="140">
        <v>92882</v>
      </c>
      <c r="B7374" s="141" t="s">
        <v>7970</v>
      </c>
      <c r="C7374" s="141" t="s">
        <v>6935</v>
      </c>
      <c r="D7374" s="141" t="s">
        <v>5501</v>
      </c>
      <c r="E7374" s="140">
        <v>14.28</v>
      </c>
      <c r="F7374" s="142" t="s">
        <v>5502</v>
      </c>
      <c r="G7374" s="138"/>
    </row>
    <row r="7375" ht="15.75" customHeight="1" spans="1:7">
      <c r="A7375" s="140">
        <v>92883</v>
      </c>
      <c r="B7375" s="141" t="s">
        <v>7971</v>
      </c>
      <c r="C7375" s="141" t="s">
        <v>6935</v>
      </c>
      <c r="D7375" s="141" t="s">
        <v>5501</v>
      </c>
      <c r="E7375" s="140">
        <v>13.35</v>
      </c>
      <c r="F7375" s="142" t="s">
        <v>5502</v>
      </c>
      <c r="G7375" s="138"/>
    </row>
    <row r="7376" ht="15.75" customHeight="1" spans="1:7">
      <c r="A7376" s="140">
        <v>92884</v>
      </c>
      <c r="B7376" s="141" t="s">
        <v>7972</v>
      </c>
      <c r="C7376" s="141" t="s">
        <v>6935</v>
      </c>
      <c r="D7376" s="141" t="s">
        <v>5501</v>
      </c>
      <c r="E7376" s="140">
        <v>13.73</v>
      </c>
      <c r="F7376" s="142" t="s">
        <v>5502</v>
      </c>
      <c r="G7376" s="138"/>
    </row>
    <row r="7377" ht="15.75" customHeight="1" spans="1:7">
      <c r="A7377" s="140">
        <v>92885</v>
      </c>
      <c r="B7377" s="141" t="s">
        <v>7973</v>
      </c>
      <c r="C7377" s="141" t="s">
        <v>6935</v>
      </c>
      <c r="D7377" s="141" t="s">
        <v>5501</v>
      </c>
      <c r="E7377" s="140">
        <v>13.14</v>
      </c>
      <c r="F7377" s="142" t="s">
        <v>5502</v>
      </c>
      <c r="G7377" s="138"/>
    </row>
    <row r="7378" ht="15.75" customHeight="1" spans="1:7">
      <c r="A7378" s="140">
        <v>92886</v>
      </c>
      <c r="B7378" s="141" t="s">
        <v>7974</v>
      </c>
      <c r="C7378" s="141" t="s">
        <v>6935</v>
      </c>
      <c r="D7378" s="141" t="s">
        <v>5501</v>
      </c>
      <c r="E7378" s="140">
        <v>12.65</v>
      </c>
      <c r="F7378" s="142" t="s">
        <v>5502</v>
      </c>
      <c r="G7378" s="138"/>
    </row>
    <row r="7379" ht="15.75" customHeight="1" spans="1:7">
      <c r="A7379" s="140">
        <v>92887</v>
      </c>
      <c r="B7379" s="141" t="s">
        <v>7975</v>
      </c>
      <c r="C7379" s="141" t="s">
        <v>6935</v>
      </c>
      <c r="D7379" s="141" t="s">
        <v>5501</v>
      </c>
      <c r="E7379" s="140">
        <v>12.65</v>
      </c>
      <c r="F7379" s="142" t="s">
        <v>5502</v>
      </c>
      <c r="G7379" s="138"/>
    </row>
    <row r="7380" ht="15.75" customHeight="1" spans="1:7">
      <c r="A7380" s="140">
        <v>92888</v>
      </c>
      <c r="B7380" s="141" t="s">
        <v>7976</v>
      </c>
      <c r="C7380" s="141" t="s">
        <v>6935</v>
      </c>
      <c r="D7380" s="141" t="s">
        <v>5501</v>
      </c>
      <c r="E7380" s="140">
        <v>12.4</v>
      </c>
      <c r="F7380" s="142" t="s">
        <v>5502</v>
      </c>
      <c r="G7380" s="138"/>
    </row>
    <row r="7381" ht="15.75" customHeight="1" spans="1:7">
      <c r="A7381" s="140">
        <v>92915</v>
      </c>
      <c r="B7381" s="141" t="s">
        <v>7977</v>
      </c>
      <c r="C7381" s="141" t="s">
        <v>6935</v>
      </c>
      <c r="D7381" s="141" t="s">
        <v>5501</v>
      </c>
      <c r="E7381" s="140">
        <v>17.49</v>
      </c>
      <c r="F7381" s="142" t="s">
        <v>5502</v>
      </c>
      <c r="G7381" s="138"/>
    </row>
    <row r="7382" ht="15.75" customHeight="1" spans="1:7">
      <c r="A7382" s="140">
        <v>92916</v>
      </c>
      <c r="B7382" s="141" t="s">
        <v>7978</v>
      </c>
      <c r="C7382" s="141" t="s">
        <v>6935</v>
      </c>
      <c r="D7382" s="141" t="s">
        <v>5501</v>
      </c>
      <c r="E7382" s="140">
        <v>16.32</v>
      </c>
      <c r="F7382" s="142" t="s">
        <v>5502</v>
      </c>
      <c r="G7382" s="138"/>
    </row>
    <row r="7383" ht="15.75" customHeight="1" spans="1:7">
      <c r="A7383" s="140">
        <v>92917</v>
      </c>
      <c r="B7383" s="141" t="s">
        <v>7979</v>
      </c>
      <c r="C7383" s="141" t="s">
        <v>6935</v>
      </c>
      <c r="D7383" s="141" t="s">
        <v>5501</v>
      </c>
      <c r="E7383" s="140">
        <v>15.14</v>
      </c>
      <c r="F7383" s="142" t="s">
        <v>5502</v>
      </c>
      <c r="G7383" s="138"/>
    </row>
    <row r="7384" ht="15.75" customHeight="1" spans="1:7">
      <c r="A7384" s="140">
        <v>92919</v>
      </c>
      <c r="B7384" s="141" t="s">
        <v>7980</v>
      </c>
      <c r="C7384" s="141" t="s">
        <v>6935</v>
      </c>
      <c r="D7384" s="141" t="s">
        <v>5501</v>
      </c>
      <c r="E7384" s="140">
        <v>13.35</v>
      </c>
      <c r="F7384" s="142" t="s">
        <v>5502</v>
      </c>
      <c r="G7384" s="138"/>
    </row>
    <row r="7385" ht="15.75" customHeight="1" spans="1:7">
      <c r="A7385" s="140">
        <v>92921</v>
      </c>
      <c r="B7385" s="141" t="s">
        <v>7981</v>
      </c>
      <c r="C7385" s="141" t="s">
        <v>6935</v>
      </c>
      <c r="D7385" s="141" t="s">
        <v>5501</v>
      </c>
      <c r="E7385" s="140">
        <v>11.12</v>
      </c>
      <c r="F7385" s="142" t="s">
        <v>5502</v>
      </c>
      <c r="G7385" s="138"/>
    </row>
    <row r="7386" ht="15.75" customHeight="1" spans="1:7">
      <c r="A7386" s="140">
        <v>92922</v>
      </c>
      <c r="B7386" s="141" t="s">
        <v>7982</v>
      </c>
      <c r="C7386" s="141" t="s">
        <v>6935</v>
      </c>
      <c r="D7386" s="141" t="s">
        <v>5501</v>
      </c>
      <c r="E7386" s="140">
        <v>10.69</v>
      </c>
      <c r="F7386" s="142" t="s">
        <v>5502</v>
      </c>
      <c r="G7386" s="138"/>
    </row>
    <row r="7387" ht="15.75" customHeight="1" spans="1:7">
      <c r="A7387" s="140">
        <v>92923</v>
      </c>
      <c r="B7387" s="141" t="s">
        <v>7983</v>
      </c>
      <c r="C7387" s="141" t="s">
        <v>6935</v>
      </c>
      <c r="D7387" s="141" t="s">
        <v>5501</v>
      </c>
      <c r="E7387" s="140">
        <v>12.11</v>
      </c>
      <c r="F7387" s="142" t="s">
        <v>5502</v>
      </c>
      <c r="G7387" s="138"/>
    </row>
    <row r="7388" ht="15.75" customHeight="1" spans="1:7">
      <c r="A7388" s="140">
        <v>92924</v>
      </c>
      <c r="B7388" s="141" t="s">
        <v>7984</v>
      </c>
      <c r="C7388" s="141" t="s">
        <v>6935</v>
      </c>
      <c r="D7388" s="141" t="s">
        <v>5501</v>
      </c>
      <c r="E7388" s="140">
        <v>11.91</v>
      </c>
      <c r="F7388" s="142" t="s">
        <v>5502</v>
      </c>
      <c r="G7388" s="138"/>
    </row>
    <row r="7389" ht="15.75" customHeight="1" spans="1:7">
      <c r="A7389" s="140">
        <v>95448</v>
      </c>
      <c r="B7389" s="141" t="s">
        <v>7985</v>
      </c>
      <c r="C7389" s="141" t="s">
        <v>6935</v>
      </c>
      <c r="D7389" s="141" t="s">
        <v>5501</v>
      </c>
      <c r="E7389" s="140">
        <v>11.82</v>
      </c>
      <c r="F7389" s="142" t="s">
        <v>5502</v>
      </c>
      <c r="G7389" s="138"/>
    </row>
    <row r="7390" ht="15.75" customHeight="1" spans="1:7">
      <c r="A7390" s="140">
        <v>95576</v>
      </c>
      <c r="B7390" s="141" t="s">
        <v>7986</v>
      </c>
      <c r="C7390" s="141" t="s">
        <v>6935</v>
      </c>
      <c r="D7390" s="141" t="s">
        <v>5501</v>
      </c>
      <c r="E7390" s="140">
        <v>14.01</v>
      </c>
      <c r="F7390" s="142" t="s">
        <v>5502</v>
      </c>
      <c r="G7390" s="138"/>
    </row>
    <row r="7391" ht="15.75" customHeight="1" spans="1:7">
      <c r="A7391" s="140">
        <v>95577</v>
      </c>
      <c r="B7391" s="141" t="s">
        <v>7987</v>
      </c>
      <c r="C7391" s="141" t="s">
        <v>6935</v>
      </c>
      <c r="D7391" s="141" t="s">
        <v>5501</v>
      </c>
      <c r="E7391" s="140">
        <v>12.11</v>
      </c>
      <c r="F7391" s="142" t="s">
        <v>5502</v>
      </c>
      <c r="G7391" s="138"/>
    </row>
    <row r="7392" ht="15.75" customHeight="1" spans="1:7">
      <c r="A7392" s="140">
        <v>95578</v>
      </c>
      <c r="B7392" s="141" t="s">
        <v>7988</v>
      </c>
      <c r="C7392" s="141" t="s">
        <v>6935</v>
      </c>
      <c r="D7392" s="141" t="s">
        <v>5501</v>
      </c>
      <c r="E7392" s="140">
        <v>10.16</v>
      </c>
      <c r="F7392" s="142" t="s">
        <v>5502</v>
      </c>
      <c r="G7392" s="138"/>
    </row>
    <row r="7393" ht="15.75" customHeight="1" spans="1:7">
      <c r="A7393" s="140">
        <v>95579</v>
      </c>
      <c r="B7393" s="141" t="s">
        <v>7989</v>
      </c>
      <c r="C7393" s="141" t="s">
        <v>6935</v>
      </c>
      <c r="D7393" s="141" t="s">
        <v>5501</v>
      </c>
      <c r="E7393" s="140">
        <v>9.88</v>
      </c>
      <c r="F7393" s="142" t="s">
        <v>5502</v>
      </c>
      <c r="G7393" s="138"/>
    </row>
    <row r="7394" ht="15.75" customHeight="1" spans="1:7">
      <c r="A7394" s="140">
        <v>95580</v>
      </c>
      <c r="B7394" s="141" t="s">
        <v>7990</v>
      </c>
      <c r="C7394" s="141" t="s">
        <v>6935</v>
      </c>
      <c r="D7394" s="141" t="s">
        <v>5501</v>
      </c>
      <c r="E7394" s="140">
        <v>11.46</v>
      </c>
      <c r="F7394" s="142" t="s">
        <v>5502</v>
      </c>
      <c r="G7394" s="138"/>
    </row>
    <row r="7395" ht="15.75" customHeight="1" spans="1:7">
      <c r="A7395" s="140">
        <v>95581</v>
      </c>
      <c r="B7395" s="141" t="s">
        <v>7991</v>
      </c>
      <c r="C7395" s="141" t="s">
        <v>6935</v>
      </c>
      <c r="D7395" s="141" t="s">
        <v>5501</v>
      </c>
      <c r="E7395" s="140">
        <v>11.41</v>
      </c>
      <c r="F7395" s="142" t="s">
        <v>5502</v>
      </c>
      <c r="G7395" s="138"/>
    </row>
    <row r="7396" ht="15.75" customHeight="1" spans="1:7">
      <c r="A7396" s="140">
        <v>95582</v>
      </c>
      <c r="B7396" s="141" t="s">
        <v>7992</v>
      </c>
      <c r="C7396" s="141" t="s">
        <v>6935</v>
      </c>
      <c r="D7396" s="141" t="s">
        <v>5501</v>
      </c>
      <c r="E7396" s="140">
        <v>12.45</v>
      </c>
      <c r="F7396" s="142" t="s">
        <v>5502</v>
      </c>
      <c r="G7396" s="138"/>
    </row>
    <row r="7397" ht="15.75" customHeight="1" spans="1:7">
      <c r="A7397" s="140">
        <v>95583</v>
      </c>
      <c r="B7397" s="141" t="s">
        <v>7993</v>
      </c>
      <c r="C7397" s="141" t="s">
        <v>6935</v>
      </c>
      <c r="D7397" s="141" t="s">
        <v>5501</v>
      </c>
      <c r="E7397" s="140">
        <v>16.7</v>
      </c>
      <c r="F7397" s="142" t="s">
        <v>5502</v>
      </c>
      <c r="G7397" s="138"/>
    </row>
    <row r="7398" ht="15.75" customHeight="1" spans="1:7">
      <c r="A7398" s="140">
        <v>95584</v>
      </c>
      <c r="B7398" s="141" t="s">
        <v>7994</v>
      </c>
      <c r="C7398" s="141" t="s">
        <v>6935</v>
      </c>
      <c r="D7398" s="141" t="s">
        <v>5501</v>
      </c>
      <c r="E7398" s="140">
        <v>15.18</v>
      </c>
      <c r="F7398" s="142" t="s">
        <v>5502</v>
      </c>
      <c r="G7398" s="138"/>
    </row>
    <row r="7399" ht="15.75" customHeight="1" spans="1:7">
      <c r="A7399" s="140">
        <v>95592</v>
      </c>
      <c r="B7399" s="141" t="s">
        <v>7995</v>
      </c>
      <c r="C7399" s="141" t="s">
        <v>6935</v>
      </c>
      <c r="D7399" s="141" t="s">
        <v>5501</v>
      </c>
      <c r="E7399" s="140">
        <v>16.7</v>
      </c>
      <c r="F7399" s="142" t="s">
        <v>5502</v>
      </c>
      <c r="G7399" s="138"/>
    </row>
    <row r="7400" ht="15.75" customHeight="1" spans="1:7">
      <c r="A7400" s="140">
        <v>95593</v>
      </c>
      <c r="B7400" s="141" t="s">
        <v>7996</v>
      </c>
      <c r="C7400" s="141" t="s">
        <v>6935</v>
      </c>
      <c r="D7400" s="141" t="s">
        <v>5501</v>
      </c>
      <c r="E7400" s="140">
        <v>15.18</v>
      </c>
      <c r="F7400" s="142" t="s">
        <v>5502</v>
      </c>
      <c r="G7400" s="138"/>
    </row>
    <row r="7401" ht="15.75" customHeight="1" spans="1:7">
      <c r="A7401" s="140">
        <v>95943</v>
      </c>
      <c r="B7401" s="141" t="s">
        <v>7997</v>
      </c>
      <c r="C7401" s="141" t="s">
        <v>6935</v>
      </c>
      <c r="D7401" s="141" t="s">
        <v>5501</v>
      </c>
      <c r="E7401" s="140">
        <v>22.38</v>
      </c>
      <c r="F7401" s="142" t="s">
        <v>5502</v>
      </c>
      <c r="G7401" s="138"/>
    </row>
    <row r="7402" ht="15.75" customHeight="1" spans="1:7">
      <c r="A7402" s="140">
        <v>95944</v>
      </c>
      <c r="B7402" s="141" t="s">
        <v>7998</v>
      </c>
      <c r="C7402" s="141" t="s">
        <v>6935</v>
      </c>
      <c r="D7402" s="141" t="s">
        <v>5501</v>
      </c>
      <c r="E7402" s="140">
        <v>20.68</v>
      </c>
      <c r="F7402" s="142" t="s">
        <v>5502</v>
      </c>
      <c r="G7402" s="138"/>
    </row>
    <row r="7403" ht="15.75" customHeight="1" spans="1:7">
      <c r="A7403" s="140">
        <v>95945</v>
      </c>
      <c r="B7403" s="141" t="s">
        <v>7999</v>
      </c>
      <c r="C7403" s="141" t="s">
        <v>6935</v>
      </c>
      <c r="D7403" s="141" t="s">
        <v>5501</v>
      </c>
      <c r="E7403" s="140">
        <v>17.21</v>
      </c>
      <c r="F7403" s="142" t="s">
        <v>5502</v>
      </c>
      <c r="G7403" s="138"/>
    </row>
    <row r="7404" ht="15.75" customHeight="1" spans="1:7">
      <c r="A7404" s="140">
        <v>95946</v>
      </c>
      <c r="B7404" s="141" t="s">
        <v>8000</v>
      </c>
      <c r="C7404" s="141" t="s">
        <v>6935</v>
      </c>
      <c r="D7404" s="141" t="s">
        <v>5501</v>
      </c>
      <c r="E7404" s="140">
        <v>13.99</v>
      </c>
      <c r="F7404" s="142" t="s">
        <v>5502</v>
      </c>
      <c r="G7404" s="138"/>
    </row>
    <row r="7405" ht="15.75" customHeight="1" spans="1:7">
      <c r="A7405" s="140">
        <v>95947</v>
      </c>
      <c r="B7405" s="141" t="s">
        <v>8001</v>
      </c>
      <c r="C7405" s="141" t="s">
        <v>6935</v>
      </c>
      <c r="D7405" s="141" t="s">
        <v>5501</v>
      </c>
      <c r="E7405" s="140">
        <v>10.98</v>
      </c>
      <c r="F7405" s="142" t="s">
        <v>5502</v>
      </c>
      <c r="G7405" s="138"/>
    </row>
    <row r="7406" ht="15.75" customHeight="1" spans="1:7">
      <c r="A7406" s="140">
        <v>95948</v>
      </c>
      <c r="B7406" s="141" t="s">
        <v>8002</v>
      </c>
      <c r="C7406" s="141" t="s">
        <v>6935</v>
      </c>
      <c r="D7406" s="141" t="s">
        <v>5501</v>
      </c>
      <c r="E7406" s="140">
        <v>9.87</v>
      </c>
      <c r="F7406" s="142" t="s">
        <v>5502</v>
      </c>
      <c r="G7406" s="138"/>
    </row>
    <row r="7407" ht="15.75" customHeight="1" spans="1:7">
      <c r="A7407" s="140">
        <v>96544</v>
      </c>
      <c r="B7407" s="141" t="s">
        <v>8003</v>
      </c>
      <c r="C7407" s="141" t="s">
        <v>6935</v>
      </c>
      <c r="D7407" s="141" t="s">
        <v>5501</v>
      </c>
      <c r="E7407" s="140">
        <v>18.73</v>
      </c>
      <c r="F7407" s="142" t="s">
        <v>5502</v>
      </c>
      <c r="G7407" s="138"/>
    </row>
    <row r="7408" ht="15.75" customHeight="1" spans="1:7">
      <c r="A7408" s="140">
        <v>96545</v>
      </c>
      <c r="B7408" s="141" t="s">
        <v>8004</v>
      </c>
      <c r="C7408" s="141" t="s">
        <v>6935</v>
      </c>
      <c r="D7408" s="141" t="s">
        <v>5501</v>
      </c>
      <c r="E7408" s="140">
        <v>17.19</v>
      </c>
      <c r="F7408" s="142" t="s">
        <v>5502</v>
      </c>
      <c r="G7408" s="138"/>
    </row>
    <row r="7409" ht="15.75" customHeight="1" spans="1:7">
      <c r="A7409" s="140">
        <v>96546</v>
      </c>
      <c r="B7409" s="141" t="s">
        <v>8005</v>
      </c>
      <c r="C7409" s="141" t="s">
        <v>6935</v>
      </c>
      <c r="D7409" s="141" t="s">
        <v>5501</v>
      </c>
      <c r="E7409" s="140">
        <v>15.17</v>
      </c>
      <c r="F7409" s="142" t="s">
        <v>5502</v>
      </c>
      <c r="G7409" s="138"/>
    </row>
    <row r="7410" ht="15.75" customHeight="1" spans="1:7">
      <c r="A7410" s="140">
        <v>100064</v>
      </c>
      <c r="B7410" s="141" t="s">
        <v>8006</v>
      </c>
      <c r="C7410" s="141" t="s">
        <v>6935</v>
      </c>
      <c r="D7410" s="141" t="s">
        <v>5501</v>
      </c>
      <c r="E7410" s="140">
        <v>10.14</v>
      </c>
      <c r="F7410" s="142" t="s">
        <v>5502</v>
      </c>
      <c r="G7410" s="138"/>
    </row>
    <row r="7411" ht="15.75" customHeight="1" spans="1:7">
      <c r="A7411" s="140">
        <v>100066</v>
      </c>
      <c r="B7411" s="141" t="s">
        <v>8007</v>
      </c>
      <c r="C7411" s="141" t="s">
        <v>6935</v>
      </c>
      <c r="D7411" s="141" t="s">
        <v>5501</v>
      </c>
      <c r="E7411" s="140">
        <v>10.05</v>
      </c>
      <c r="F7411" s="142" t="s">
        <v>5502</v>
      </c>
      <c r="G7411" s="138"/>
    </row>
    <row r="7412" ht="15.75" customHeight="1" spans="1:7">
      <c r="A7412" s="140">
        <v>100067</v>
      </c>
      <c r="B7412" s="141" t="s">
        <v>8008</v>
      </c>
      <c r="C7412" s="141" t="s">
        <v>6935</v>
      </c>
      <c r="D7412" s="141" t="s">
        <v>5501</v>
      </c>
      <c r="E7412" s="140">
        <v>13.22</v>
      </c>
      <c r="F7412" s="142" t="s">
        <v>5502</v>
      </c>
      <c r="G7412" s="138"/>
    </row>
    <row r="7413" ht="15.75" customHeight="1" spans="1:7">
      <c r="A7413" s="140">
        <v>100068</v>
      </c>
      <c r="B7413" s="141" t="s">
        <v>8009</v>
      </c>
      <c r="C7413" s="141" t="s">
        <v>6935</v>
      </c>
      <c r="D7413" s="141" t="s">
        <v>5501</v>
      </c>
      <c r="E7413" s="140">
        <v>10.37</v>
      </c>
      <c r="F7413" s="142" t="s">
        <v>5502</v>
      </c>
      <c r="G7413" s="138"/>
    </row>
    <row r="7414" ht="15.75" customHeight="1" spans="1:7">
      <c r="A7414" s="140">
        <v>102920</v>
      </c>
      <c r="B7414" s="141" t="s">
        <v>8010</v>
      </c>
      <c r="C7414" s="141" t="s">
        <v>6935</v>
      </c>
      <c r="D7414" s="141" t="s">
        <v>5501</v>
      </c>
      <c r="E7414" s="140">
        <v>9.41</v>
      </c>
      <c r="F7414" s="142" t="s">
        <v>5502</v>
      </c>
      <c r="G7414" s="138"/>
    </row>
    <row r="7415" ht="15.75" customHeight="1" spans="1:7">
      <c r="A7415" s="140">
        <v>102921</v>
      </c>
      <c r="B7415" s="141" t="s">
        <v>8011</v>
      </c>
      <c r="C7415" s="141" t="s">
        <v>6935</v>
      </c>
      <c r="D7415" s="141" t="s">
        <v>5501</v>
      </c>
      <c r="E7415" s="140">
        <v>9.11</v>
      </c>
      <c r="F7415" s="142" t="s">
        <v>5502</v>
      </c>
      <c r="G7415" s="138"/>
    </row>
    <row r="7416" ht="15.75" customHeight="1" spans="1:7">
      <c r="A7416" s="140">
        <v>102922</v>
      </c>
      <c r="B7416" s="141" t="s">
        <v>8012</v>
      </c>
      <c r="C7416" s="141" t="s">
        <v>6935</v>
      </c>
      <c r="D7416" s="141" t="s">
        <v>5501</v>
      </c>
      <c r="E7416" s="140">
        <v>9.94</v>
      </c>
      <c r="F7416" s="142" t="s">
        <v>5502</v>
      </c>
      <c r="G7416" s="138"/>
    </row>
    <row r="7417" ht="15.75" customHeight="1" spans="1:7">
      <c r="A7417" s="140">
        <v>102923</v>
      </c>
      <c r="B7417" s="141" t="s">
        <v>8013</v>
      </c>
      <c r="C7417" s="141" t="s">
        <v>6935</v>
      </c>
      <c r="D7417" s="141" t="s">
        <v>5501</v>
      </c>
      <c r="E7417" s="140">
        <v>8.92</v>
      </c>
      <c r="F7417" s="142" t="s">
        <v>5502</v>
      </c>
      <c r="G7417" s="138"/>
    </row>
    <row r="7418" ht="15.75" customHeight="1" spans="1:7">
      <c r="A7418" s="140">
        <v>103088</v>
      </c>
      <c r="B7418" s="141" t="s">
        <v>8014</v>
      </c>
      <c r="C7418" s="141" t="s">
        <v>6935</v>
      </c>
      <c r="D7418" s="141" t="s">
        <v>5501</v>
      </c>
      <c r="E7418" s="140">
        <v>11.06</v>
      </c>
      <c r="F7418" s="142" t="s">
        <v>5502</v>
      </c>
      <c r="G7418" s="138"/>
    </row>
    <row r="7419" ht="15.75" customHeight="1" spans="1:7">
      <c r="A7419" s="140">
        <v>104104</v>
      </c>
      <c r="B7419" s="141" t="s">
        <v>8015</v>
      </c>
      <c r="C7419" s="141" t="s">
        <v>6935</v>
      </c>
      <c r="D7419" s="141" t="s">
        <v>5501</v>
      </c>
      <c r="E7419" s="140">
        <v>12.6</v>
      </c>
      <c r="F7419" s="142" t="s">
        <v>5502</v>
      </c>
      <c r="G7419" s="138"/>
    </row>
    <row r="7420" ht="15.75" customHeight="1" spans="1:7">
      <c r="A7420" s="140">
        <v>104105</v>
      </c>
      <c r="B7420" s="141" t="s">
        <v>8016</v>
      </c>
      <c r="C7420" s="141" t="s">
        <v>6935</v>
      </c>
      <c r="D7420" s="141" t="s">
        <v>5501</v>
      </c>
      <c r="E7420" s="140">
        <v>12.61</v>
      </c>
      <c r="F7420" s="142" t="s">
        <v>5502</v>
      </c>
      <c r="G7420" s="138"/>
    </row>
    <row r="7421" ht="15.75" customHeight="1" spans="1:7">
      <c r="A7421" s="140">
        <v>104106</v>
      </c>
      <c r="B7421" s="141" t="s">
        <v>8017</v>
      </c>
      <c r="C7421" s="141" t="s">
        <v>6935</v>
      </c>
      <c r="D7421" s="141" t="s">
        <v>5501</v>
      </c>
      <c r="E7421" s="140">
        <v>11.29</v>
      </c>
      <c r="F7421" s="142" t="s">
        <v>5502</v>
      </c>
      <c r="G7421" s="138"/>
    </row>
    <row r="7422" ht="15.75" customHeight="1" spans="1:7">
      <c r="A7422" s="140">
        <v>104107</v>
      </c>
      <c r="B7422" s="141" t="s">
        <v>8018</v>
      </c>
      <c r="C7422" s="141" t="s">
        <v>6935</v>
      </c>
      <c r="D7422" s="141" t="s">
        <v>5501</v>
      </c>
      <c r="E7422" s="140">
        <v>11.91</v>
      </c>
      <c r="F7422" s="142" t="s">
        <v>5502</v>
      </c>
      <c r="G7422" s="138"/>
    </row>
    <row r="7423" ht="15.75" customHeight="1" spans="1:7">
      <c r="A7423" s="140">
        <v>104108</v>
      </c>
      <c r="B7423" s="141" t="s">
        <v>8019</v>
      </c>
      <c r="C7423" s="141" t="s">
        <v>6935</v>
      </c>
      <c r="D7423" s="141" t="s">
        <v>5501</v>
      </c>
      <c r="E7423" s="140">
        <v>14.07</v>
      </c>
      <c r="F7423" s="142" t="s">
        <v>5502</v>
      </c>
      <c r="G7423" s="138"/>
    </row>
    <row r="7424" ht="15.75" customHeight="1" spans="1:7">
      <c r="A7424" s="140">
        <v>104109</v>
      </c>
      <c r="B7424" s="141" t="s">
        <v>8020</v>
      </c>
      <c r="C7424" s="141" t="s">
        <v>6935</v>
      </c>
      <c r="D7424" s="141" t="s">
        <v>5501</v>
      </c>
      <c r="E7424" s="140">
        <v>16.89</v>
      </c>
      <c r="F7424" s="142" t="s">
        <v>5502</v>
      </c>
      <c r="G7424" s="138"/>
    </row>
    <row r="7425" ht="15.75" customHeight="1" spans="1:7">
      <c r="A7425" s="140">
        <v>104110</v>
      </c>
      <c r="B7425" s="141" t="s">
        <v>8021</v>
      </c>
      <c r="C7425" s="141" t="s">
        <v>6935</v>
      </c>
      <c r="D7425" s="141" t="s">
        <v>5501</v>
      </c>
      <c r="E7425" s="140">
        <v>18.77</v>
      </c>
      <c r="F7425" s="142" t="s">
        <v>5502</v>
      </c>
      <c r="G7425" s="138"/>
    </row>
    <row r="7426" ht="15.75" customHeight="1" spans="1:7">
      <c r="A7426" s="140">
        <v>104111</v>
      </c>
      <c r="B7426" s="141" t="s">
        <v>8022</v>
      </c>
      <c r="C7426" s="141" t="s">
        <v>6935</v>
      </c>
      <c r="D7426" s="141" t="s">
        <v>5501</v>
      </c>
      <c r="E7426" s="140">
        <v>20.82</v>
      </c>
      <c r="F7426" s="142" t="s">
        <v>5502</v>
      </c>
      <c r="G7426" s="138"/>
    </row>
    <row r="7427" ht="15.75" customHeight="1" spans="1:7">
      <c r="A7427" s="140">
        <v>104915</v>
      </c>
      <c r="B7427" s="141" t="s">
        <v>8023</v>
      </c>
      <c r="C7427" s="141" t="s">
        <v>6935</v>
      </c>
      <c r="D7427" s="141" t="s">
        <v>5501</v>
      </c>
      <c r="E7427" s="140">
        <v>11.7</v>
      </c>
      <c r="F7427" s="142" t="s">
        <v>5502</v>
      </c>
      <c r="G7427" s="138"/>
    </row>
    <row r="7428" ht="15.75" customHeight="1" spans="1:7">
      <c r="A7428" s="140">
        <v>104917</v>
      </c>
      <c r="B7428" s="141" t="s">
        <v>8024</v>
      </c>
      <c r="C7428" s="141" t="s">
        <v>6935</v>
      </c>
      <c r="D7428" s="141" t="s">
        <v>5501</v>
      </c>
      <c r="E7428" s="140">
        <v>16.52</v>
      </c>
      <c r="F7428" s="142" t="s">
        <v>5502</v>
      </c>
      <c r="G7428" s="138"/>
    </row>
    <row r="7429" ht="15.75" customHeight="1" spans="1:7">
      <c r="A7429" s="140">
        <v>104918</v>
      </c>
      <c r="B7429" s="141" t="s">
        <v>8025</v>
      </c>
      <c r="C7429" s="141" t="s">
        <v>6935</v>
      </c>
      <c r="D7429" s="141" t="s">
        <v>5501</v>
      </c>
      <c r="E7429" s="140">
        <v>15.58</v>
      </c>
      <c r="F7429" s="142" t="s">
        <v>5502</v>
      </c>
      <c r="G7429" s="138"/>
    </row>
    <row r="7430" ht="15.75" customHeight="1" spans="1:7">
      <c r="A7430" s="140">
        <v>104919</v>
      </c>
      <c r="B7430" s="141" t="s">
        <v>8026</v>
      </c>
      <c r="C7430" s="141" t="s">
        <v>6935</v>
      </c>
      <c r="D7430" s="141" t="s">
        <v>5501</v>
      </c>
      <c r="E7430" s="140">
        <v>14</v>
      </c>
      <c r="F7430" s="142" t="s">
        <v>5502</v>
      </c>
      <c r="G7430" s="138"/>
    </row>
    <row r="7431" ht="15.75" customHeight="1" spans="1:7">
      <c r="A7431" s="140">
        <v>104920</v>
      </c>
      <c r="B7431" s="141" t="s">
        <v>8027</v>
      </c>
      <c r="C7431" s="141" t="s">
        <v>6935</v>
      </c>
      <c r="D7431" s="141" t="s">
        <v>5501</v>
      </c>
      <c r="E7431" s="140">
        <v>11.91</v>
      </c>
      <c r="F7431" s="142" t="s">
        <v>5502</v>
      </c>
      <c r="G7431" s="138"/>
    </row>
    <row r="7432" ht="15.75" customHeight="1" spans="1:7">
      <c r="A7432" s="140">
        <v>104921</v>
      </c>
      <c r="B7432" s="141" t="s">
        <v>8028</v>
      </c>
      <c r="C7432" s="141" t="s">
        <v>6935</v>
      </c>
      <c r="D7432" s="141" t="s">
        <v>5501</v>
      </c>
      <c r="E7432" s="140">
        <v>11.33</v>
      </c>
      <c r="F7432" s="142" t="s">
        <v>5502</v>
      </c>
      <c r="G7432" s="138"/>
    </row>
    <row r="7433" ht="15.75" customHeight="1" spans="1:7">
      <c r="A7433" s="140">
        <v>104922</v>
      </c>
      <c r="B7433" s="141" t="s">
        <v>8029</v>
      </c>
      <c r="C7433" s="141" t="s">
        <v>6935</v>
      </c>
      <c r="D7433" s="141" t="s">
        <v>5501</v>
      </c>
      <c r="E7433" s="140">
        <v>12.63</v>
      </c>
      <c r="F7433" s="142" t="s">
        <v>5502</v>
      </c>
      <c r="G7433" s="138"/>
    </row>
    <row r="7434" ht="15.75" customHeight="1" spans="1:7">
      <c r="A7434" s="140">
        <v>89993</v>
      </c>
      <c r="B7434" s="141" t="s">
        <v>8030</v>
      </c>
      <c r="C7434" s="141" t="s">
        <v>171</v>
      </c>
      <c r="D7434" s="141" t="s">
        <v>5501</v>
      </c>
      <c r="E7434" s="140">
        <v>1000.9</v>
      </c>
      <c r="F7434" s="142" t="s">
        <v>5502</v>
      </c>
      <c r="G7434" s="138"/>
    </row>
    <row r="7435" ht="15.75" customHeight="1" spans="1:7">
      <c r="A7435" s="140">
        <v>89994</v>
      </c>
      <c r="B7435" s="141" t="s">
        <v>8031</v>
      </c>
      <c r="C7435" s="141" t="s">
        <v>171</v>
      </c>
      <c r="D7435" s="141" t="s">
        <v>5501</v>
      </c>
      <c r="E7435" s="140">
        <v>866.42</v>
      </c>
      <c r="F7435" s="142" t="s">
        <v>5502</v>
      </c>
      <c r="G7435" s="138"/>
    </row>
    <row r="7436" ht="15.75" customHeight="1" spans="1:7">
      <c r="A7436" s="140">
        <v>89995</v>
      </c>
      <c r="B7436" s="141" t="s">
        <v>8032</v>
      </c>
      <c r="C7436" s="141" t="s">
        <v>171</v>
      </c>
      <c r="D7436" s="141" t="s">
        <v>5501</v>
      </c>
      <c r="E7436" s="140">
        <v>966.51</v>
      </c>
      <c r="F7436" s="142" t="s">
        <v>5502</v>
      </c>
      <c r="G7436" s="138"/>
    </row>
    <row r="7437" ht="15.75" customHeight="1" spans="1:7">
      <c r="A7437" s="140">
        <v>90278</v>
      </c>
      <c r="B7437" s="141" t="s">
        <v>8033</v>
      </c>
      <c r="C7437" s="141" t="s">
        <v>171</v>
      </c>
      <c r="D7437" s="141" t="s">
        <v>5501</v>
      </c>
      <c r="E7437" s="140">
        <v>512.61</v>
      </c>
      <c r="F7437" s="142" t="s">
        <v>5502</v>
      </c>
      <c r="G7437" s="138"/>
    </row>
    <row r="7438" ht="15.75" customHeight="1" spans="1:7">
      <c r="A7438" s="140">
        <v>90279</v>
      </c>
      <c r="B7438" s="141" t="s">
        <v>8034</v>
      </c>
      <c r="C7438" s="141" t="s">
        <v>171</v>
      </c>
      <c r="D7438" s="141" t="s">
        <v>5501</v>
      </c>
      <c r="E7438" s="140">
        <v>563.17</v>
      </c>
      <c r="F7438" s="142" t="s">
        <v>5502</v>
      </c>
      <c r="G7438" s="138"/>
    </row>
    <row r="7439" ht="15.75" customHeight="1" spans="1:7">
      <c r="A7439" s="140">
        <v>90280</v>
      </c>
      <c r="B7439" s="141" t="s">
        <v>8035</v>
      </c>
      <c r="C7439" s="141" t="s">
        <v>171</v>
      </c>
      <c r="D7439" s="141" t="s">
        <v>5501</v>
      </c>
      <c r="E7439" s="140">
        <v>617.09</v>
      </c>
      <c r="F7439" s="142" t="s">
        <v>5502</v>
      </c>
      <c r="G7439" s="138"/>
    </row>
    <row r="7440" ht="15.75" customHeight="1" spans="1:7">
      <c r="A7440" s="140">
        <v>90281</v>
      </c>
      <c r="B7440" s="141" t="s">
        <v>8036</v>
      </c>
      <c r="C7440" s="141" t="s">
        <v>171</v>
      </c>
      <c r="D7440" s="141" t="s">
        <v>5501</v>
      </c>
      <c r="E7440" s="140">
        <v>710.57</v>
      </c>
      <c r="F7440" s="142" t="s">
        <v>5502</v>
      </c>
      <c r="G7440" s="138"/>
    </row>
    <row r="7441" ht="15.75" customHeight="1" spans="1:7">
      <c r="A7441" s="140">
        <v>90282</v>
      </c>
      <c r="B7441" s="141" t="s">
        <v>8037</v>
      </c>
      <c r="C7441" s="141" t="s">
        <v>171</v>
      </c>
      <c r="D7441" s="141" t="s">
        <v>5501</v>
      </c>
      <c r="E7441" s="140">
        <v>496.61</v>
      </c>
      <c r="F7441" s="142" t="s">
        <v>5502</v>
      </c>
      <c r="G7441" s="138"/>
    </row>
    <row r="7442" ht="15.75" customHeight="1" spans="1:7">
      <c r="A7442" s="140">
        <v>90283</v>
      </c>
      <c r="B7442" s="141" t="s">
        <v>8038</v>
      </c>
      <c r="C7442" s="141" t="s">
        <v>171</v>
      </c>
      <c r="D7442" s="141" t="s">
        <v>5501</v>
      </c>
      <c r="E7442" s="140">
        <v>546.53</v>
      </c>
      <c r="F7442" s="142" t="s">
        <v>5502</v>
      </c>
      <c r="G7442" s="138"/>
    </row>
    <row r="7443" ht="15.75" customHeight="1" spans="1:7">
      <c r="A7443" s="140">
        <v>90284</v>
      </c>
      <c r="B7443" s="141" t="s">
        <v>8039</v>
      </c>
      <c r="C7443" s="141" t="s">
        <v>171</v>
      </c>
      <c r="D7443" s="141" t="s">
        <v>5501</v>
      </c>
      <c r="E7443" s="140">
        <v>605.97</v>
      </c>
      <c r="F7443" s="142" t="s">
        <v>5502</v>
      </c>
      <c r="G7443" s="138"/>
    </row>
    <row r="7444" ht="15.75" customHeight="1" spans="1:7">
      <c r="A7444" s="140">
        <v>90285</v>
      </c>
      <c r="B7444" s="141" t="s">
        <v>8040</v>
      </c>
      <c r="C7444" s="141" t="s">
        <v>171</v>
      </c>
      <c r="D7444" s="141" t="s">
        <v>5501</v>
      </c>
      <c r="E7444" s="140">
        <v>704.7</v>
      </c>
      <c r="F7444" s="142" t="s">
        <v>5502</v>
      </c>
      <c r="G7444" s="138"/>
    </row>
    <row r="7445" ht="15.75" customHeight="1" spans="1:7">
      <c r="A7445" s="140">
        <v>94962</v>
      </c>
      <c r="B7445" s="141" t="s">
        <v>8041</v>
      </c>
      <c r="C7445" s="141" t="s">
        <v>171</v>
      </c>
      <c r="D7445" s="141" t="s">
        <v>5501</v>
      </c>
      <c r="E7445" s="140">
        <v>398.48</v>
      </c>
      <c r="F7445" s="142" t="s">
        <v>5502</v>
      </c>
      <c r="G7445" s="138"/>
    </row>
    <row r="7446" ht="15.75" customHeight="1" spans="1:7">
      <c r="A7446" s="140">
        <v>94963</v>
      </c>
      <c r="B7446" s="141" t="s">
        <v>8042</v>
      </c>
      <c r="C7446" s="141" t="s">
        <v>171</v>
      </c>
      <c r="D7446" s="141" t="s">
        <v>5501</v>
      </c>
      <c r="E7446" s="140">
        <v>437.98</v>
      </c>
      <c r="F7446" s="142" t="s">
        <v>5502</v>
      </c>
      <c r="G7446" s="138"/>
    </row>
    <row r="7447" ht="15.75" customHeight="1" spans="1:7">
      <c r="A7447" s="140">
        <v>94964</v>
      </c>
      <c r="B7447" s="141" t="s">
        <v>8043</v>
      </c>
      <c r="C7447" s="141" t="s">
        <v>171</v>
      </c>
      <c r="D7447" s="141" t="s">
        <v>5501</v>
      </c>
      <c r="E7447" s="140">
        <v>476.05</v>
      </c>
      <c r="F7447" s="142" t="s">
        <v>5502</v>
      </c>
      <c r="G7447" s="138"/>
    </row>
    <row r="7448" ht="15.75" customHeight="1" spans="1:7">
      <c r="A7448" s="140">
        <v>94965</v>
      </c>
      <c r="B7448" s="141" t="s">
        <v>8044</v>
      </c>
      <c r="C7448" s="141" t="s">
        <v>171</v>
      </c>
      <c r="D7448" s="141" t="s">
        <v>5501</v>
      </c>
      <c r="E7448" s="140">
        <v>491.92</v>
      </c>
      <c r="F7448" s="142" t="s">
        <v>5502</v>
      </c>
      <c r="G7448" s="138"/>
    </row>
    <row r="7449" ht="15.75" customHeight="1" spans="1:7">
      <c r="A7449" s="140">
        <v>94966</v>
      </c>
      <c r="B7449" s="141" t="s">
        <v>8045</v>
      </c>
      <c r="C7449" s="141" t="s">
        <v>171</v>
      </c>
      <c r="D7449" s="141" t="s">
        <v>5501</v>
      </c>
      <c r="E7449" s="140">
        <v>507.28</v>
      </c>
      <c r="F7449" s="142" t="s">
        <v>5502</v>
      </c>
      <c r="G7449" s="138"/>
    </row>
    <row r="7450" ht="15.75" customHeight="1" spans="1:7">
      <c r="A7450" s="140">
        <v>94967</v>
      </c>
      <c r="B7450" s="141" t="s">
        <v>8046</v>
      </c>
      <c r="C7450" s="141" t="s">
        <v>171</v>
      </c>
      <c r="D7450" s="141" t="s">
        <v>5501</v>
      </c>
      <c r="E7450" s="140">
        <v>574.57</v>
      </c>
      <c r="F7450" s="142" t="s">
        <v>5502</v>
      </c>
      <c r="G7450" s="138"/>
    </row>
    <row r="7451" ht="15.75" customHeight="1" spans="1:7">
      <c r="A7451" s="140">
        <v>94968</v>
      </c>
      <c r="B7451" s="141" t="s">
        <v>8047</v>
      </c>
      <c r="C7451" s="141" t="s">
        <v>171</v>
      </c>
      <c r="D7451" s="141" t="s">
        <v>5501</v>
      </c>
      <c r="E7451" s="140">
        <v>394.82</v>
      </c>
      <c r="F7451" s="142" t="s">
        <v>5502</v>
      </c>
      <c r="G7451" s="138"/>
    </row>
    <row r="7452" ht="15.75" customHeight="1" spans="1:7">
      <c r="A7452" s="140">
        <v>94969</v>
      </c>
      <c r="B7452" s="141" t="s">
        <v>8048</v>
      </c>
      <c r="C7452" s="141" t="s">
        <v>171</v>
      </c>
      <c r="D7452" s="141" t="s">
        <v>5501</v>
      </c>
      <c r="E7452" s="140">
        <v>431.02</v>
      </c>
      <c r="F7452" s="142" t="s">
        <v>5502</v>
      </c>
      <c r="G7452" s="138"/>
    </row>
    <row r="7453" ht="15.75" customHeight="1" spans="1:7">
      <c r="A7453" s="140">
        <v>94970</v>
      </c>
      <c r="B7453" s="141" t="s">
        <v>8049</v>
      </c>
      <c r="C7453" s="141" t="s">
        <v>171</v>
      </c>
      <c r="D7453" s="141" t="s">
        <v>5501</v>
      </c>
      <c r="E7453" s="140">
        <v>462.07</v>
      </c>
      <c r="F7453" s="142" t="s">
        <v>5502</v>
      </c>
      <c r="G7453" s="138"/>
    </row>
    <row r="7454" ht="15.75" customHeight="1" spans="1:7">
      <c r="A7454" s="140">
        <v>94971</v>
      </c>
      <c r="B7454" s="141" t="s">
        <v>8050</v>
      </c>
      <c r="C7454" s="141" t="s">
        <v>171</v>
      </c>
      <c r="D7454" s="141" t="s">
        <v>5501</v>
      </c>
      <c r="E7454" s="140">
        <v>484.74</v>
      </c>
      <c r="F7454" s="142" t="s">
        <v>5502</v>
      </c>
      <c r="G7454" s="138"/>
    </row>
    <row r="7455" ht="15.75" customHeight="1" spans="1:7">
      <c r="A7455" s="140">
        <v>94972</v>
      </c>
      <c r="B7455" s="141" t="s">
        <v>8051</v>
      </c>
      <c r="C7455" s="141" t="s">
        <v>171</v>
      </c>
      <c r="D7455" s="141" t="s">
        <v>5501</v>
      </c>
      <c r="E7455" s="140">
        <v>500.12</v>
      </c>
      <c r="F7455" s="142" t="s">
        <v>5502</v>
      </c>
      <c r="G7455" s="138"/>
    </row>
    <row r="7456" ht="15.75" customHeight="1" spans="1:7">
      <c r="A7456" s="140">
        <v>94973</v>
      </c>
      <c r="B7456" s="141" t="s">
        <v>8052</v>
      </c>
      <c r="C7456" s="141" t="s">
        <v>171</v>
      </c>
      <c r="D7456" s="141" t="s">
        <v>5501</v>
      </c>
      <c r="E7456" s="140">
        <v>565.28</v>
      </c>
      <c r="F7456" s="142" t="s">
        <v>5502</v>
      </c>
      <c r="G7456" s="138"/>
    </row>
    <row r="7457" ht="15.75" customHeight="1" spans="1:7">
      <c r="A7457" s="140">
        <v>94974</v>
      </c>
      <c r="B7457" s="141" t="s">
        <v>8053</v>
      </c>
      <c r="C7457" s="141" t="s">
        <v>171</v>
      </c>
      <c r="D7457" s="141" t="s">
        <v>5501</v>
      </c>
      <c r="E7457" s="140">
        <v>445.12</v>
      </c>
      <c r="F7457" s="142" t="s">
        <v>5502</v>
      </c>
      <c r="G7457" s="138"/>
    </row>
    <row r="7458" ht="15.75" customHeight="1" spans="1:7">
      <c r="A7458" s="140">
        <v>94975</v>
      </c>
      <c r="B7458" s="141" t="s">
        <v>8054</v>
      </c>
      <c r="C7458" s="141" t="s">
        <v>171</v>
      </c>
      <c r="D7458" s="141" t="s">
        <v>5501</v>
      </c>
      <c r="E7458" s="140">
        <v>479.76</v>
      </c>
      <c r="F7458" s="142" t="s">
        <v>5502</v>
      </c>
      <c r="G7458" s="138"/>
    </row>
    <row r="7459" ht="15.75" customHeight="1" spans="1:7">
      <c r="A7459" s="140">
        <v>96555</v>
      </c>
      <c r="B7459" s="141" t="s">
        <v>8055</v>
      </c>
      <c r="C7459" s="141" t="s">
        <v>171</v>
      </c>
      <c r="D7459" s="141" t="s">
        <v>5686</v>
      </c>
      <c r="E7459" s="140">
        <v>701.28</v>
      </c>
      <c r="F7459" s="142" t="s">
        <v>5502</v>
      </c>
      <c r="G7459" s="138"/>
    </row>
    <row r="7460" ht="15.75" customHeight="1" spans="1:7">
      <c r="A7460" s="140">
        <v>96556</v>
      </c>
      <c r="B7460" s="141" t="s">
        <v>8056</v>
      </c>
      <c r="C7460" s="141" t="s">
        <v>171</v>
      </c>
      <c r="D7460" s="141" t="s">
        <v>5686</v>
      </c>
      <c r="E7460" s="140">
        <v>842.21</v>
      </c>
      <c r="F7460" s="142" t="s">
        <v>5502</v>
      </c>
      <c r="G7460" s="138"/>
    </row>
    <row r="7461" ht="15.75" customHeight="1" spans="1:7">
      <c r="A7461" s="140">
        <v>96557</v>
      </c>
      <c r="B7461" s="141" t="s">
        <v>8057</v>
      </c>
      <c r="C7461" s="141" t="s">
        <v>171</v>
      </c>
      <c r="D7461" s="141" t="s">
        <v>5686</v>
      </c>
      <c r="E7461" s="140">
        <v>654.3</v>
      </c>
      <c r="F7461" s="142" t="s">
        <v>5502</v>
      </c>
      <c r="G7461" s="138"/>
    </row>
    <row r="7462" ht="15.75" customHeight="1" spans="1:7">
      <c r="A7462" s="140">
        <v>96558</v>
      </c>
      <c r="B7462" s="141" t="s">
        <v>8058</v>
      </c>
      <c r="C7462" s="141" t="s">
        <v>171</v>
      </c>
      <c r="D7462" s="141" t="s">
        <v>5686</v>
      </c>
      <c r="E7462" s="140">
        <v>684.06</v>
      </c>
      <c r="F7462" s="142" t="s">
        <v>5502</v>
      </c>
      <c r="G7462" s="138"/>
    </row>
    <row r="7463" ht="15.75" customHeight="1" spans="1:7">
      <c r="A7463" s="140">
        <v>99235</v>
      </c>
      <c r="B7463" s="141" t="s">
        <v>8059</v>
      </c>
      <c r="C7463" s="141" t="s">
        <v>171</v>
      </c>
      <c r="D7463" s="141" t="s">
        <v>5501</v>
      </c>
      <c r="E7463" s="140">
        <v>595.64</v>
      </c>
      <c r="F7463" s="142" t="s">
        <v>5502</v>
      </c>
      <c r="G7463" s="138"/>
    </row>
    <row r="7464" ht="15.75" customHeight="1" spans="1:7">
      <c r="A7464" s="140">
        <v>99431</v>
      </c>
      <c r="B7464" s="141" t="s">
        <v>8060</v>
      </c>
      <c r="C7464" s="141" t="s">
        <v>171</v>
      </c>
      <c r="D7464" s="141" t="s">
        <v>5686</v>
      </c>
      <c r="E7464" s="140">
        <v>616.85</v>
      </c>
      <c r="F7464" s="142" t="s">
        <v>5502</v>
      </c>
      <c r="G7464" s="138"/>
    </row>
    <row r="7465" ht="15.75" customHeight="1" spans="1:7">
      <c r="A7465" s="140">
        <v>99432</v>
      </c>
      <c r="B7465" s="141" t="s">
        <v>8061</v>
      </c>
      <c r="C7465" s="141" t="s">
        <v>171</v>
      </c>
      <c r="D7465" s="141" t="s">
        <v>5686</v>
      </c>
      <c r="E7465" s="140">
        <v>598.96</v>
      </c>
      <c r="F7465" s="142" t="s">
        <v>5502</v>
      </c>
      <c r="G7465" s="138"/>
    </row>
    <row r="7466" ht="15.75" customHeight="1" spans="1:7">
      <c r="A7466" s="140">
        <v>99433</v>
      </c>
      <c r="B7466" s="141" t="s">
        <v>8062</v>
      </c>
      <c r="C7466" s="141" t="s">
        <v>171</v>
      </c>
      <c r="D7466" s="141" t="s">
        <v>5686</v>
      </c>
      <c r="E7466" s="140">
        <v>650.07</v>
      </c>
      <c r="F7466" s="142" t="s">
        <v>5502</v>
      </c>
      <c r="G7466" s="138"/>
    </row>
    <row r="7467" ht="15.75" customHeight="1" spans="1:7">
      <c r="A7467" s="140">
        <v>99434</v>
      </c>
      <c r="B7467" s="141" t="s">
        <v>8063</v>
      </c>
      <c r="C7467" s="141" t="s">
        <v>171</v>
      </c>
      <c r="D7467" s="141" t="s">
        <v>5686</v>
      </c>
      <c r="E7467" s="140">
        <v>620.78</v>
      </c>
      <c r="F7467" s="142" t="s">
        <v>5502</v>
      </c>
      <c r="G7467" s="138"/>
    </row>
    <row r="7468" ht="15.75" customHeight="1" spans="1:7">
      <c r="A7468" s="140">
        <v>99435</v>
      </c>
      <c r="B7468" s="141" t="s">
        <v>8064</v>
      </c>
      <c r="C7468" s="141" t="s">
        <v>171</v>
      </c>
      <c r="D7468" s="141" t="s">
        <v>5686</v>
      </c>
      <c r="E7468" s="140">
        <v>601.64</v>
      </c>
      <c r="F7468" s="142" t="s">
        <v>5502</v>
      </c>
      <c r="G7468" s="138"/>
    </row>
    <row r="7469" ht="15.75" customHeight="1" spans="1:7">
      <c r="A7469" s="140">
        <v>99436</v>
      </c>
      <c r="B7469" s="141" t="s">
        <v>8065</v>
      </c>
      <c r="C7469" s="141" t="s">
        <v>171</v>
      </c>
      <c r="D7469" s="141" t="s">
        <v>5686</v>
      </c>
      <c r="E7469" s="140">
        <v>670.63</v>
      </c>
      <c r="F7469" s="142" t="s">
        <v>5502</v>
      </c>
      <c r="G7469" s="138"/>
    </row>
    <row r="7470" ht="15.75" customHeight="1" spans="1:7">
      <c r="A7470" s="140">
        <v>99437</v>
      </c>
      <c r="B7470" s="141" t="s">
        <v>8066</v>
      </c>
      <c r="C7470" s="141" t="s">
        <v>171</v>
      </c>
      <c r="D7470" s="141" t="s">
        <v>5501</v>
      </c>
      <c r="E7470" s="140">
        <v>631.76</v>
      </c>
      <c r="F7470" s="142" t="s">
        <v>5502</v>
      </c>
      <c r="G7470" s="138"/>
    </row>
    <row r="7471" ht="15.75" customHeight="1" spans="1:7">
      <c r="A7471" s="140">
        <v>99438</v>
      </c>
      <c r="B7471" s="141" t="s">
        <v>8067</v>
      </c>
      <c r="C7471" s="141" t="s">
        <v>171</v>
      </c>
      <c r="D7471" s="141" t="s">
        <v>5501</v>
      </c>
      <c r="E7471" s="140">
        <v>637.42</v>
      </c>
      <c r="F7471" s="142" t="s">
        <v>5502</v>
      </c>
      <c r="G7471" s="138"/>
    </row>
    <row r="7472" ht="15.75" customHeight="1" spans="1:7">
      <c r="A7472" s="140">
        <v>99439</v>
      </c>
      <c r="B7472" s="141" t="s">
        <v>8068</v>
      </c>
      <c r="C7472" s="141" t="s">
        <v>171</v>
      </c>
      <c r="D7472" s="141" t="s">
        <v>5686</v>
      </c>
      <c r="E7472" s="140">
        <v>607.33</v>
      </c>
      <c r="F7472" s="142" t="s">
        <v>5502</v>
      </c>
      <c r="G7472" s="138"/>
    </row>
    <row r="7473" ht="15.75" customHeight="1" spans="1:7">
      <c r="A7473" s="140">
        <v>102473</v>
      </c>
      <c r="B7473" s="141" t="s">
        <v>8069</v>
      </c>
      <c r="C7473" s="141" t="s">
        <v>171</v>
      </c>
      <c r="D7473" s="141" t="s">
        <v>5501</v>
      </c>
      <c r="E7473" s="140">
        <v>549.87</v>
      </c>
      <c r="F7473" s="142" t="s">
        <v>5502</v>
      </c>
      <c r="G7473" s="138"/>
    </row>
    <row r="7474" ht="15.75" customHeight="1" spans="1:7">
      <c r="A7474" s="140">
        <v>102474</v>
      </c>
      <c r="B7474" s="141" t="s">
        <v>8070</v>
      </c>
      <c r="C7474" s="141" t="s">
        <v>171</v>
      </c>
      <c r="D7474" s="141" t="s">
        <v>5501</v>
      </c>
      <c r="E7474" s="140">
        <v>585.95</v>
      </c>
      <c r="F7474" s="142" t="s">
        <v>5502</v>
      </c>
      <c r="G7474" s="138"/>
    </row>
    <row r="7475" ht="15.75" customHeight="1" spans="1:7">
      <c r="A7475" s="140">
        <v>102475</v>
      </c>
      <c r="B7475" s="141" t="s">
        <v>8071</v>
      </c>
      <c r="C7475" s="141" t="s">
        <v>171</v>
      </c>
      <c r="D7475" s="141" t="s">
        <v>5501</v>
      </c>
      <c r="E7475" s="140">
        <v>628.79</v>
      </c>
      <c r="F7475" s="142" t="s">
        <v>5502</v>
      </c>
      <c r="G7475" s="138"/>
    </row>
    <row r="7476" ht="15.75" customHeight="1" spans="1:7">
      <c r="A7476" s="140">
        <v>102476</v>
      </c>
      <c r="B7476" s="141" t="s">
        <v>8072</v>
      </c>
      <c r="C7476" s="141" t="s">
        <v>171</v>
      </c>
      <c r="D7476" s="141" t="s">
        <v>5501</v>
      </c>
      <c r="E7476" s="140">
        <v>643.61</v>
      </c>
      <c r="F7476" s="142" t="s">
        <v>5502</v>
      </c>
      <c r="G7476" s="138"/>
    </row>
    <row r="7477" ht="15.75" customHeight="1" spans="1:7">
      <c r="A7477" s="140">
        <v>102477</v>
      </c>
      <c r="B7477" s="141" t="s">
        <v>8073</v>
      </c>
      <c r="C7477" s="141" t="s">
        <v>171</v>
      </c>
      <c r="D7477" s="141" t="s">
        <v>5501</v>
      </c>
      <c r="E7477" s="140">
        <v>677.72</v>
      </c>
      <c r="F7477" s="142" t="s">
        <v>5502</v>
      </c>
      <c r="G7477" s="138"/>
    </row>
    <row r="7478" ht="15.75" customHeight="1" spans="1:7">
      <c r="A7478" s="140">
        <v>102478</v>
      </c>
      <c r="B7478" s="141" t="s">
        <v>8074</v>
      </c>
      <c r="C7478" s="141" t="s">
        <v>171</v>
      </c>
      <c r="D7478" s="141" t="s">
        <v>5501</v>
      </c>
      <c r="E7478" s="140">
        <v>723.7</v>
      </c>
      <c r="F7478" s="142" t="s">
        <v>5502</v>
      </c>
      <c r="G7478" s="138"/>
    </row>
    <row r="7479" ht="15.75" customHeight="1" spans="1:7">
      <c r="A7479" s="140">
        <v>102479</v>
      </c>
      <c r="B7479" s="141" t="s">
        <v>8075</v>
      </c>
      <c r="C7479" s="141" t="s">
        <v>171</v>
      </c>
      <c r="D7479" s="141" t="s">
        <v>5501</v>
      </c>
      <c r="E7479" s="140">
        <v>546.87</v>
      </c>
      <c r="F7479" s="142" t="s">
        <v>5502</v>
      </c>
      <c r="G7479" s="138"/>
    </row>
    <row r="7480" ht="15.75" customHeight="1" spans="1:7">
      <c r="A7480" s="140">
        <v>102480</v>
      </c>
      <c r="B7480" s="141" t="s">
        <v>8076</v>
      </c>
      <c r="C7480" s="141" t="s">
        <v>171</v>
      </c>
      <c r="D7480" s="141" t="s">
        <v>5501</v>
      </c>
      <c r="E7480" s="140">
        <v>579.5</v>
      </c>
      <c r="F7480" s="142" t="s">
        <v>5502</v>
      </c>
      <c r="G7480" s="138"/>
    </row>
    <row r="7481" ht="15.75" customHeight="1" spans="1:7">
      <c r="A7481" s="140">
        <v>102481</v>
      </c>
      <c r="B7481" s="141" t="s">
        <v>8077</v>
      </c>
      <c r="C7481" s="141" t="s">
        <v>171</v>
      </c>
      <c r="D7481" s="141" t="s">
        <v>5501</v>
      </c>
      <c r="E7481" s="140">
        <v>615.3</v>
      </c>
      <c r="F7481" s="142" t="s">
        <v>5502</v>
      </c>
      <c r="G7481" s="138"/>
    </row>
    <row r="7482" ht="15.75" customHeight="1" spans="1:7">
      <c r="A7482" s="140">
        <v>102482</v>
      </c>
      <c r="B7482" s="141" t="s">
        <v>8078</v>
      </c>
      <c r="C7482" s="141" t="s">
        <v>171</v>
      </c>
      <c r="D7482" s="141" t="s">
        <v>5501</v>
      </c>
      <c r="E7482" s="140">
        <v>640.69</v>
      </c>
      <c r="F7482" s="142" t="s">
        <v>5502</v>
      </c>
      <c r="G7482" s="138"/>
    </row>
    <row r="7483" ht="15.75" customHeight="1" spans="1:7">
      <c r="A7483" s="140">
        <v>102483</v>
      </c>
      <c r="B7483" s="141" t="s">
        <v>8079</v>
      </c>
      <c r="C7483" s="141" t="s">
        <v>171</v>
      </c>
      <c r="D7483" s="141" t="s">
        <v>5501</v>
      </c>
      <c r="E7483" s="140">
        <v>670.15</v>
      </c>
      <c r="F7483" s="142" t="s">
        <v>5502</v>
      </c>
      <c r="G7483" s="138"/>
    </row>
    <row r="7484" ht="15.75" customHeight="1" spans="1:7">
      <c r="A7484" s="140">
        <v>102484</v>
      </c>
      <c r="B7484" s="141" t="s">
        <v>8080</v>
      </c>
      <c r="C7484" s="141" t="s">
        <v>171</v>
      </c>
      <c r="D7484" s="141" t="s">
        <v>5501</v>
      </c>
      <c r="E7484" s="140">
        <v>722.77</v>
      </c>
      <c r="F7484" s="142" t="s">
        <v>5502</v>
      </c>
      <c r="G7484" s="138"/>
    </row>
    <row r="7485" ht="15.75" customHeight="1" spans="1:7">
      <c r="A7485" s="140">
        <v>102485</v>
      </c>
      <c r="B7485" s="141" t="s">
        <v>8081</v>
      </c>
      <c r="C7485" s="141" t="s">
        <v>171</v>
      </c>
      <c r="D7485" s="141" t="s">
        <v>5501</v>
      </c>
      <c r="E7485" s="140">
        <v>599.68</v>
      </c>
      <c r="F7485" s="142" t="s">
        <v>5502</v>
      </c>
      <c r="G7485" s="138"/>
    </row>
    <row r="7486" ht="15.75" customHeight="1" spans="1:7">
      <c r="A7486" s="140">
        <v>102486</v>
      </c>
      <c r="B7486" s="141" t="s">
        <v>8082</v>
      </c>
      <c r="C7486" s="141" t="s">
        <v>171</v>
      </c>
      <c r="D7486" s="141" t="s">
        <v>5501</v>
      </c>
      <c r="E7486" s="140">
        <v>628.78</v>
      </c>
      <c r="F7486" s="142" t="s">
        <v>5502</v>
      </c>
      <c r="G7486" s="138"/>
    </row>
    <row r="7487" ht="15.75" customHeight="1" spans="1:7">
      <c r="A7487" s="140">
        <v>102487</v>
      </c>
      <c r="B7487" s="141" t="s">
        <v>8083</v>
      </c>
      <c r="C7487" s="141" t="s">
        <v>171</v>
      </c>
      <c r="D7487" s="141" t="s">
        <v>5686</v>
      </c>
      <c r="E7487" s="140">
        <v>571.46</v>
      </c>
      <c r="F7487" s="142" t="s">
        <v>5502</v>
      </c>
      <c r="G7487" s="138"/>
    </row>
    <row r="7488" ht="15.75" customHeight="1" spans="1:7">
      <c r="A7488" s="140">
        <v>103183</v>
      </c>
      <c r="B7488" s="141" t="s">
        <v>8084</v>
      </c>
      <c r="C7488" s="141" t="s">
        <v>171</v>
      </c>
      <c r="D7488" s="141" t="s">
        <v>5686</v>
      </c>
      <c r="E7488" s="140">
        <v>646.2</v>
      </c>
      <c r="F7488" s="142" t="s">
        <v>5502</v>
      </c>
      <c r="G7488" s="138"/>
    </row>
    <row r="7489" ht="15.75" customHeight="1" spans="1:7">
      <c r="A7489" s="140">
        <v>103184</v>
      </c>
      <c r="B7489" s="141" t="s">
        <v>8085</v>
      </c>
      <c r="C7489" s="141" t="s">
        <v>171</v>
      </c>
      <c r="D7489" s="141" t="s">
        <v>5501</v>
      </c>
      <c r="E7489" s="140">
        <v>607.06</v>
      </c>
      <c r="F7489" s="142" t="s">
        <v>5502</v>
      </c>
      <c r="G7489" s="138"/>
    </row>
    <row r="7490" ht="15.75" customHeight="1" spans="1:7">
      <c r="A7490" s="140">
        <v>103669</v>
      </c>
      <c r="B7490" s="141" t="s">
        <v>8086</v>
      </c>
      <c r="C7490" s="141" t="s">
        <v>171</v>
      </c>
      <c r="D7490" s="141" t="s">
        <v>5686</v>
      </c>
      <c r="E7490" s="140">
        <v>862.6</v>
      </c>
      <c r="F7490" s="142" t="s">
        <v>5502</v>
      </c>
      <c r="G7490" s="138"/>
    </row>
    <row r="7491" ht="15.75" customHeight="1" spans="1:7">
      <c r="A7491" s="140">
        <v>103670</v>
      </c>
      <c r="B7491" s="141" t="s">
        <v>8087</v>
      </c>
      <c r="C7491" s="141" t="s">
        <v>171</v>
      </c>
      <c r="D7491" s="141" t="s">
        <v>5686</v>
      </c>
      <c r="E7491" s="140">
        <v>275.97</v>
      </c>
      <c r="F7491" s="142" t="s">
        <v>5502</v>
      </c>
      <c r="G7491" s="138"/>
    </row>
    <row r="7492" ht="15.75" customHeight="1" spans="1:7">
      <c r="A7492" s="140">
        <v>103671</v>
      </c>
      <c r="B7492" s="141" t="s">
        <v>8088</v>
      </c>
      <c r="C7492" s="141" t="s">
        <v>171</v>
      </c>
      <c r="D7492" s="141" t="s">
        <v>5686</v>
      </c>
      <c r="E7492" s="140">
        <v>631.36</v>
      </c>
      <c r="F7492" s="142" t="s">
        <v>5502</v>
      </c>
      <c r="G7492" s="138"/>
    </row>
    <row r="7493" ht="15.75" customHeight="1" spans="1:7">
      <c r="A7493" s="140">
        <v>103672</v>
      </c>
      <c r="B7493" s="141" t="s">
        <v>8089</v>
      </c>
      <c r="C7493" s="141" t="s">
        <v>171</v>
      </c>
      <c r="D7493" s="141" t="s">
        <v>5686</v>
      </c>
      <c r="E7493" s="140">
        <v>591.63</v>
      </c>
      <c r="F7493" s="142" t="s">
        <v>5502</v>
      </c>
      <c r="G7493" s="138"/>
    </row>
    <row r="7494" ht="15.75" customHeight="1" spans="1:7">
      <c r="A7494" s="140">
        <v>103673</v>
      </c>
      <c r="B7494" s="141" t="s">
        <v>8090</v>
      </c>
      <c r="C7494" s="141" t="s">
        <v>171</v>
      </c>
      <c r="D7494" s="141" t="s">
        <v>5686</v>
      </c>
      <c r="E7494" s="140">
        <v>38.77</v>
      </c>
      <c r="F7494" s="142" t="s">
        <v>5502</v>
      </c>
      <c r="G7494" s="138"/>
    </row>
    <row r="7495" ht="15.75" customHeight="1" spans="1:7">
      <c r="A7495" s="140">
        <v>103674</v>
      </c>
      <c r="B7495" s="141" t="s">
        <v>8091</v>
      </c>
      <c r="C7495" s="141" t="s">
        <v>171</v>
      </c>
      <c r="D7495" s="141" t="s">
        <v>5686</v>
      </c>
      <c r="E7495" s="140">
        <v>610.5</v>
      </c>
      <c r="F7495" s="142" t="s">
        <v>5502</v>
      </c>
      <c r="G7495" s="138"/>
    </row>
    <row r="7496" ht="15.75" customHeight="1" spans="1:7">
      <c r="A7496" s="140">
        <v>103675</v>
      </c>
      <c r="B7496" s="141" t="s">
        <v>8092</v>
      </c>
      <c r="C7496" s="141" t="s">
        <v>171</v>
      </c>
      <c r="D7496" s="141" t="s">
        <v>5686</v>
      </c>
      <c r="E7496" s="140">
        <v>592.12</v>
      </c>
      <c r="F7496" s="142" t="s">
        <v>5502</v>
      </c>
      <c r="G7496" s="138"/>
    </row>
    <row r="7497" ht="15.75" customHeight="1" spans="1:7">
      <c r="A7497" s="140">
        <v>103676</v>
      </c>
      <c r="B7497" s="141" t="s">
        <v>8093</v>
      </c>
      <c r="C7497" s="141" t="s">
        <v>171</v>
      </c>
      <c r="D7497" s="141" t="s">
        <v>5686</v>
      </c>
      <c r="E7497" s="140">
        <v>915.06</v>
      </c>
      <c r="F7497" s="142" t="s">
        <v>5502</v>
      </c>
      <c r="G7497" s="138"/>
    </row>
    <row r="7498" ht="15.75" customHeight="1" spans="1:7">
      <c r="A7498" s="140">
        <v>103677</v>
      </c>
      <c r="B7498" s="141" t="s">
        <v>8094</v>
      </c>
      <c r="C7498" s="141" t="s">
        <v>171</v>
      </c>
      <c r="D7498" s="141" t="s">
        <v>5686</v>
      </c>
      <c r="E7498" s="140">
        <v>756.88</v>
      </c>
      <c r="F7498" s="142" t="s">
        <v>5502</v>
      </c>
      <c r="G7498" s="138"/>
    </row>
    <row r="7499" ht="15.75" customHeight="1" spans="1:7">
      <c r="A7499" s="140">
        <v>103678</v>
      </c>
      <c r="B7499" s="141" t="s">
        <v>8095</v>
      </c>
      <c r="C7499" s="141" t="s">
        <v>171</v>
      </c>
      <c r="D7499" s="141" t="s">
        <v>5686</v>
      </c>
      <c r="E7499" s="140">
        <v>826.63</v>
      </c>
      <c r="F7499" s="142" t="s">
        <v>5502</v>
      </c>
      <c r="G7499" s="138"/>
    </row>
    <row r="7500" ht="15.75" customHeight="1" spans="1:7">
      <c r="A7500" s="140">
        <v>103679</v>
      </c>
      <c r="B7500" s="141" t="s">
        <v>8096</v>
      </c>
      <c r="C7500" s="141" t="s">
        <v>171</v>
      </c>
      <c r="D7500" s="141" t="s">
        <v>5686</v>
      </c>
      <c r="E7500" s="140">
        <v>717.63</v>
      </c>
      <c r="F7500" s="142" t="s">
        <v>5502</v>
      </c>
      <c r="G7500" s="138"/>
    </row>
    <row r="7501" ht="15.75" customHeight="1" spans="1:7">
      <c r="A7501" s="140">
        <v>103680</v>
      </c>
      <c r="B7501" s="141" t="s">
        <v>8097</v>
      </c>
      <c r="C7501" s="141" t="s">
        <v>171</v>
      </c>
      <c r="D7501" s="141" t="s">
        <v>5686</v>
      </c>
      <c r="E7501" s="140">
        <v>761.53</v>
      </c>
      <c r="F7501" s="142" t="s">
        <v>5502</v>
      </c>
      <c r="G7501" s="138"/>
    </row>
    <row r="7502" ht="15.75" customHeight="1" spans="1:7">
      <c r="A7502" s="140">
        <v>103681</v>
      </c>
      <c r="B7502" s="141" t="s">
        <v>8098</v>
      </c>
      <c r="C7502" s="141" t="s">
        <v>171</v>
      </c>
      <c r="D7502" s="141" t="s">
        <v>5686</v>
      </c>
      <c r="E7502" s="140">
        <v>655.49</v>
      </c>
      <c r="F7502" s="142" t="s">
        <v>5502</v>
      </c>
      <c r="G7502" s="138"/>
    </row>
    <row r="7503" ht="15.75" customHeight="1" spans="1:7">
      <c r="A7503" s="140">
        <v>103682</v>
      </c>
      <c r="B7503" s="141" t="s">
        <v>8099</v>
      </c>
      <c r="C7503" s="141" t="s">
        <v>171</v>
      </c>
      <c r="D7503" s="141" t="s">
        <v>5686</v>
      </c>
      <c r="E7503" s="140">
        <v>879.24</v>
      </c>
      <c r="F7503" s="142" t="s">
        <v>5502</v>
      </c>
      <c r="G7503" s="138"/>
    </row>
    <row r="7504" ht="15.75" customHeight="1" spans="1:7">
      <c r="A7504" s="140">
        <v>103683</v>
      </c>
      <c r="B7504" s="141" t="s">
        <v>8100</v>
      </c>
      <c r="C7504" s="141" t="s">
        <v>171</v>
      </c>
      <c r="D7504" s="141" t="s">
        <v>5686</v>
      </c>
      <c r="E7504" s="140">
        <v>1147.14</v>
      </c>
      <c r="F7504" s="142" t="s">
        <v>5502</v>
      </c>
      <c r="G7504" s="138"/>
    </row>
    <row r="7505" ht="15.75" customHeight="1" spans="1:7">
      <c r="A7505" s="140">
        <v>103684</v>
      </c>
      <c r="B7505" s="141" t="s">
        <v>8101</v>
      </c>
      <c r="C7505" s="141" t="s">
        <v>171</v>
      </c>
      <c r="D7505" s="141" t="s">
        <v>5686</v>
      </c>
      <c r="E7505" s="140">
        <v>608.03</v>
      </c>
      <c r="F7505" s="142" t="s">
        <v>5502</v>
      </c>
      <c r="G7505" s="138"/>
    </row>
    <row r="7506" ht="15.75" customHeight="1" spans="1:7">
      <c r="A7506" s="140">
        <v>103685</v>
      </c>
      <c r="B7506" s="141" t="s">
        <v>8102</v>
      </c>
      <c r="C7506" s="141" t="s">
        <v>171</v>
      </c>
      <c r="D7506" s="141" t="s">
        <v>5686</v>
      </c>
      <c r="E7506" s="140">
        <v>596.37</v>
      </c>
      <c r="F7506" s="142" t="s">
        <v>5502</v>
      </c>
      <c r="G7506" s="138"/>
    </row>
    <row r="7507" ht="15.75" customHeight="1" spans="1:7">
      <c r="A7507" s="140">
        <v>103686</v>
      </c>
      <c r="B7507" s="141" t="s">
        <v>8103</v>
      </c>
      <c r="C7507" s="141" t="s">
        <v>171</v>
      </c>
      <c r="D7507" s="141" t="s">
        <v>5686</v>
      </c>
      <c r="E7507" s="140">
        <v>652.03</v>
      </c>
      <c r="F7507" s="142" t="s">
        <v>5502</v>
      </c>
      <c r="G7507" s="138"/>
    </row>
    <row r="7508" ht="15.75" customHeight="1" spans="1:7">
      <c r="A7508" s="140">
        <v>103687</v>
      </c>
      <c r="B7508" s="141" t="s">
        <v>8104</v>
      </c>
      <c r="C7508" s="141" t="s">
        <v>171</v>
      </c>
      <c r="D7508" s="141" t="s">
        <v>5686</v>
      </c>
      <c r="E7508" s="140">
        <v>977.32</v>
      </c>
      <c r="F7508" s="142" t="s">
        <v>5502</v>
      </c>
      <c r="G7508" s="138"/>
    </row>
    <row r="7509" ht="15.75" customHeight="1" spans="1:7">
      <c r="A7509" s="140">
        <v>103688</v>
      </c>
      <c r="B7509" s="141" t="s">
        <v>8105</v>
      </c>
      <c r="C7509" s="141" t="s">
        <v>171</v>
      </c>
      <c r="D7509" s="141" t="s">
        <v>5686</v>
      </c>
      <c r="E7509" s="140">
        <v>750.81</v>
      </c>
      <c r="F7509" s="142" t="s">
        <v>5502</v>
      </c>
      <c r="G7509" s="138"/>
    </row>
    <row r="7510" ht="15.75" customHeight="1" spans="1:7">
      <c r="A7510" s="140">
        <v>104916</v>
      </c>
      <c r="B7510" s="141" t="s">
        <v>8106</v>
      </c>
      <c r="C7510" s="141" t="s">
        <v>6935</v>
      </c>
      <c r="D7510" s="141" t="s">
        <v>5501</v>
      </c>
      <c r="E7510" s="140">
        <v>17.42</v>
      </c>
      <c r="F7510" s="142" t="s">
        <v>5502</v>
      </c>
      <c r="G7510" s="138"/>
    </row>
    <row r="7511" ht="15.75" customHeight="1" spans="1:7">
      <c r="A7511" s="140">
        <v>104923</v>
      </c>
      <c r="B7511" s="141" t="s">
        <v>8107</v>
      </c>
      <c r="C7511" s="141" t="s">
        <v>171</v>
      </c>
      <c r="D7511" s="141" t="s">
        <v>5686</v>
      </c>
      <c r="E7511" s="140">
        <v>753.09</v>
      </c>
      <c r="F7511" s="142" t="s">
        <v>5502</v>
      </c>
      <c r="G7511" s="138"/>
    </row>
    <row r="7512" ht="15.75" customHeight="1" spans="1:7">
      <c r="A7512" s="140">
        <v>104924</v>
      </c>
      <c r="B7512" s="141" t="s">
        <v>8108</v>
      </c>
      <c r="C7512" s="141" t="s">
        <v>171</v>
      </c>
      <c r="D7512" s="141" t="s">
        <v>5686</v>
      </c>
      <c r="E7512" s="140">
        <v>675.76</v>
      </c>
      <c r="F7512" s="142" t="s">
        <v>5502</v>
      </c>
      <c r="G7512" s="138"/>
    </row>
    <row r="7513" ht="15.75" customHeight="1" spans="1:7">
      <c r="A7513" s="140">
        <v>101963</v>
      </c>
      <c r="B7513" s="141" t="s">
        <v>8109</v>
      </c>
      <c r="C7513" s="141" t="s">
        <v>175</v>
      </c>
      <c r="D7513" s="141" t="s">
        <v>5686</v>
      </c>
      <c r="E7513" s="140">
        <v>202.44</v>
      </c>
      <c r="F7513" s="142" t="s">
        <v>5502</v>
      </c>
      <c r="G7513" s="138"/>
    </row>
    <row r="7514" ht="15.75" customHeight="1" spans="1:7">
      <c r="A7514" s="140">
        <v>101964</v>
      </c>
      <c r="B7514" s="141" t="s">
        <v>8110</v>
      </c>
      <c r="C7514" s="141" t="s">
        <v>175</v>
      </c>
      <c r="D7514" s="141" t="s">
        <v>5686</v>
      </c>
      <c r="E7514" s="140">
        <v>190.03</v>
      </c>
      <c r="F7514" s="142" t="s">
        <v>5502</v>
      </c>
      <c r="G7514" s="138"/>
    </row>
    <row r="7515" ht="15.75" customHeight="1" spans="1:7">
      <c r="A7515" s="140">
        <v>101165</v>
      </c>
      <c r="B7515" s="141" t="s">
        <v>8111</v>
      </c>
      <c r="C7515" s="141" t="s">
        <v>171</v>
      </c>
      <c r="D7515" s="141" t="s">
        <v>5501</v>
      </c>
      <c r="E7515" s="140">
        <v>923.96</v>
      </c>
      <c r="F7515" s="142" t="s">
        <v>5502</v>
      </c>
      <c r="G7515" s="138"/>
    </row>
    <row r="7516" ht="15.75" customHeight="1" spans="1:7">
      <c r="A7516" s="140">
        <v>101166</v>
      </c>
      <c r="B7516" s="141" t="s">
        <v>8112</v>
      </c>
      <c r="C7516" s="141" t="s">
        <v>171</v>
      </c>
      <c r="D7516" s="141" t="s">
        <v>5501</v>
      </c>
      <c r="E7516" s="140">
        <v>554.84</v>
      </c>
      <c r="F7516" s="142" t="s">
        <v>5502</v>
      </c>
      <c r="G7516" s="138"/>
    </row>
    <row r="7517" ht="15.75" customHeight="1" spans="1:7">
      <c r="A7517" s="140">
        <v>98575</v>
      </c>
      <c r="B7517" s="141" t="s">
        <v>8113</v>
      </c>
      <c r="C7517" s="141" t="s">
        <v>178</v>
      </c>
      <c r="D7517" s="141" t="s">
        <v>5501</v>
      </c>
      <c r="E7517" s="140">
        <v>69.12</v>
      </c>
      <c r="F7517" s="142" t="s">
        <v>5502</v>
      </c>
      <c r="G7517" s="138"/>
    </row>
    <row r="7518" ht="15.75" customHeight="1" spans="1:7">
      <c r="A7518" s="140">
        <v>98576</v>
      </c>
      <c r="B7518" s="141" t="s">
        <v>8114</v>
      </c>
      <c r="C7518" s="141" t="s">
        <v>178</v>
      </c>
      <c r="D7518" s="141" t="s">
        <v>5501</v>
      </c>
      <c r="E7518" s="140">
        <v>24.93</v>
      </c>
      <c r="F7518" s="142" t="s">
        <v>5502</v>
      </c>
      <c r="G7518" s="138"/>
    </row>
    <row r="7519" ht="15.75" customHeight="1" spans="1:7">
      <c r="A7519" s="140">
        <v>98577</v>
      </c>
      <c r="B7519" s="141" t="s">
        <v>8115</v>
      </c>
      <c r="C7519" s="141" t="s">
        <v>178</v>
      </c>
      <c r="D7519" s="141" t="s">
        <v>5501</v>
      </c>
      <c r="E7519" s="140">
        <v>45.04</v>
      </c>
      <c r="F7519" s="142" t="s">
        <v>5502</v>
      </c>
      <c r="G7519" s="138"/>
    </row>
    <row r="7520" ht="15.75" customHeight="1" spans="1:7">
      <c r="A7520" s="140">
        <v>93182</v>
      </c>
      <c r="B7520" s="141" t="s">
        <v>8116</v>
      </c>
      <c r="C7520" s="141" t="s">
        <v>178</v>
      </c>
      <c r="D7520" s="141" t="s">
        <v>5501</v>
      </c>
      <c r="E7520" s="140">
        <v>51.93</v>
      </c>
      <c r="F7520" s="142" t="s">
        <v>5502</v>
      </c>
      <c r="G7520" s="138"/>
    </row>
    <row r="7521" ht="15.75" customHeight="1" spans="1:7">
      <c r="A7521" s="140">
        <v>93183</v>
      </c>
      <c r="B7521" s="141" t="s">
        <v>8117</v>
      </c>
      <c r="C7521" s="141" t="s">
        <v>178</v>
      </c>
      <c r="D7521" s="141" t="s">
        <v>5501</v>
      </c>
      <c r="E7521" s="140">
        <v>66.35</v>
      </c>
      <c r="F7521" s="142" t="s">
        <v>5502</v>
      </c>
      <c r="G7521" s="138"/>
    </row>
    <row r="7522" ht="15.75" customHeight="1" spans="1:7">
      <c r="A7522" s="140">
        <v>93184</v>
      </c>
      <c r="B7522" s="141" t="s">
        <v>8118</v>
      </c>
      <c r="C7522" s="141" t="s">
        <v>178</v>
      </c>
      <c r="D7522" s="141" t="s">
        <v>5501</v>
      </c>
      <c r="E7522" s="140">
        <v>28.93</v>
      </c>
      <c r="F7522" s="142" t="s">
        <v>5502</v>
      </c>
      <c r="G7522" s="138"/>
    </row>
    <row r="7523" ht="15.75" customHeight="1" spans="1:7">
      <c r="A7523" s="140">
        <v>93185</v>
      </c>
      <c r="B7523" s="141" t="s">
        <v>8119</v>
      </c>
      <c r="C7523" s="141" t="s">
        <v>178</v>
      </c>
      <c r="D7523" s="141" t="s">
        <v>5501</v>
      </c>
      <c r="E7523" s="140">
        <v>65.38</v>
      </c>
      <c r="F7523" s="142" t="s">
        <v>5502</v>
      </c>
      <c r="G7523" s="138"/>
    </row>
    <row r="7524" ht="15.75" customHeight="1" spans="1:7">
      <c r="A7524" s="140">
        <v>93186</v>
      </c>
      <c r="B7524" s="141" t="s">
        <v>8120</v>
      </c>
      <c r="C7524" s="141" t="s">
        <v>178</v>
      </c>
      <c r="D7524" s="141" t="s">
        <v>5501</v>
      </c>
      <c r="E7524" s="140">
        <v>96.82</v>
      </c>
      <c r="F7524" s="142" t="s">
        <v>5502</v>
      </c>
      <c r="G7524" s="138"/>
    </row>
    <row r="7525" ht="15.75" customHeight="1" spans="1:7">
      <c r="A7525" s="140">
        <v>93187</v>
      </c>
      <c r="B7525" s="141" t="s">
        <v>8121</v>
      </c>
      <c r="C7525" s="141" t="s">
        <v>178</v>
      </c>
      <c r="D7525" s="141" t="s">
        <v>5501</v>
      </c>
      <c r="E7525" s="140">
        <v>75.7</v>
      </c>
      <c r="F7525" s="142" t="s">
        <v>5502</v>
      </c>
      <c r="G7525" s="138"/>
    </row>
    <row r="7526" ht="15.75" customHeight="1" spans="1:7">
      <c r="A7526" s="140">
        <v>93188</v>
      </c>
      <c r="B7526" s="141" t="s">
        <v>8122</v>
      </c>
      <c r="C7526" s="141" t="s">
        <v>178</v>
      </c>
      <c r="D7526" s="141" t="s">
        <v>5501</v>
      </c>
      <c r="E7526" s="140">
        <v>91.74</v>
      </c>
      <c r="F7526" s="142" t="s">
        <v>5502</v>
      </c>
      <c r="G7526" s="138"/>
    </row>
    <row r="7527" ht="15.75" customHeight="1" spans="1:7">
      <c r="A7527" s="140">
        <v>93189</v>
      </c>
      <c r="B7527" s="141" t="s">
        <v>8123</v>
      </c>
      <c r="C7527" s="141" t="s">
        <v>178</v>
      </c>
      <c r="D7527" s="141" t="s">
        <v>5501</v>
      </c>
      <c r="E7527" s="140">
        <v>111.71</v>
      </c>
      <c r="F7527" s="142" t="s">
        <v>5502</v>
      </c>
      <c r="G7527" s="138"/>
    </row>
    <row r="7528" ht="15.75" customHeight="1" spans="1:7">
      <c r="A7528" s="140">
        <v>93190</v>
      </c>
      <c r="B7528" s="141" t="s">
        <v>8124</v>
      </c>
      <c r="C7528" s="141" t="s">
        <v>178</v>
      </c>
      <c r="D7528" s="141" t="s">
        <v>5501</v>
      </c>
      <c r="E7528" s="140">
        <v>48.34</v>
      </c>
      <c r="F7528" s="142" t="s">
        <v>5502</v>
      </c>
      <c r="G7528" s="138"/>
    </row>
    <row r="7529" ht="15.75" customHeight="1" spans="1:7">
      <c r="A7529" s="140">
        <v>93191</v>
      </c>
      <c r="B7529" s="141" t="s">
        <v>8125</v>
      </c>
      <c r="C7529" s="141" t="s">
        <v>178</v>
      </c>
      <c r="D7529" s="141" t="s">
        <v>5501</v>
      </c>
      <c r="E7529" s="140">
        <v>61.28</v>
      </c>
      <c r="F7529" s="142" t="s">
        <v>5502</v>
      </c>
      <c r="G7529" s="138"/>
    </row>
    <row r="7530" ht="15.75" customHeight="1" spans="1:7">
      <c r="A7530" s="140">
        <v>93192</v>
      </c>
      <c r="B7530" s="141" t="s">
        <v>8126</v>
      </c>
      <c r="C7530" s="141" t="s">
        <v>178</v>
      </c>
      <c r="D7530" s="141" t="s">
        <v>5501</v>
      </c>
      <c r="E7530" s="140">
        <v>55.21</v>
      </c>
      <c r="F7530" s="142" t="s">
        <v>5502</v>
      </c>
      <c r="G7530" s="138"/>
    </row>
    <row r="7531" ht="15.75" customHeight="1" spans="1:7">
      <c r="A7531" s="140">
        <v>93193</v>
      </c>
      <c r="B7531" s="141" t="s">
        <v>8127</v>
      </c>
      <c r="C7531" s="141" t="s">
        <v>178</v>
      </c>
      <c r="D7531" s="141" t="s">
        <v>5501</v>
      </c>
      <c r="E7531" s="140">
        <v>51.49</v>
      </c>
      <c r="F7531" s="142" t="s">
        <v>5502</v>
      </c>
      <c r="G7531" s="138"/>
    </row>
    <row r="7532" ht="15.75" customHeight="1" spans="1:7">
      <c r="A7532" s="140">
        <v>93194</v>
      </c>
      <c r="B7532" s="141" t="s">
        <v>8128</v>
      </c>
      <c r="C7532" s="141" t="s">
        <v>178</v>
      </c>
      <c r="D7532" s="141" t="s">
        <v>5501</v>
      </c>
      <c r="E7532" s="140">
        <v>28.19</v>
      </c>
      <c r="F7532" s="142" t="s">
        <v>5502</v>
      </c>
      <c r="G7532" s="138"/>
    </row>
    <row r="7533" ht="15.75" customHeight="1" spans="1:7">
      <c r="A7533" s="140">
        <v>93195</v>
      </c>
      <c r="B7533" s="141" t="s">
        <v>8129</v>
      </c>
      <c r="C7533" s="141" t="s">
        <v>178</v>
      </c>
      <c r="D7533" s="141" t="s">
        <v>5501</v>
      </c>
      <c r="E7533" s="140">
        <v>62.11</v>
      </c>
      <c r="F7533" s="142" t="s">
        <v>5502</v>
      </c>
      <c r="G7533" s="138"/>
    </row>
    <row r="7534" ht="15.75" customHeight="1" spans="1:7">
      <c r="A7534" s="140">
        <v>93196</v>
      </c>
      <c r="B7534" s="141" t="s">
        <v>8130</v>
      </c>
      <c r="C7534" s="141" t="s">
        <v>178</v>
      </c>
      <c r="D7534" s="141" t="s">
        <v>5501</v>
      </c>
      <c r="E7534" s="140">
        <v>93.27</v>
      </c>
      <c r="F7534" s="142" t="s">
        <v>5502</v>
      </c>
      <c r="G7534" s="138"/>
    </row>
    <row r="7535" ht="15.75" customHeight="1" spans="1:7">
      <c r="A7535" s="140">
        <v>93197</v>
      </c>
      <c r="B7535" s="141" t="s">
        <v>8131</v>
      </c>
      <c r="C7535" s="141" t="s">
        <v>178</v>
      </c>
      <c r="D7535" s="141" t="s">
        <v>5501</v>
      </c>
      <c r="E7535" s="140">
        <v>56.75</v>
      </c>
      <c r="F7535" s="142" t="s">
        <v>5502</v>
      </c>
      <c r="G7535" s="138"/>
    </row>
    <row r="7536" ht="15.75" customHeight="1" spans="1:7">
      <c r="A7536" s="140">
        <v>93198</v>
      </c>
      <c r="B7536" s="141" t="s">
        <v>8132</v>
      </c>
      <c r="C7536" s="141" t="s">
        <v>178</v>
      </c>
      <c r="D7536" s="141" t="s">
        <v>5501</v>
      </c>
      <c r="E7536" s="140">
        <v>41.13</v>
      </c>
      <c r="F7536" s="142" t="s">
        <v>5502</v>
      </c>
      <c r="G7536" s="138"/>
    </row>
    <row r="7537" ht="15.75" customHeight="1" spans="1:7">
      <c r="A7537" s="140">
        <v>93199</v>
      </c>
      <c r="B7537" s="141" t="s">
        <v>8133</v>
      </c>
      <c r="C7537" s="141" t="s">
        <v>178</v>
      </c>
      <c r="D7537" s="141" t="s">
        <v>5501</v>
      </c>
      <c r="E7537" s="140">
        <v>48.91</v>
      </c>
      <c r="F7537" s="142" t="s">
        <v>5502</v>
      </c>
      <c r="G7537" s="138"/>
    </row>
    <row r="7538" ht="15.75" customHeight="1" spans="1:7">
      <c r="A7538" s="140">
        <v>93200</v>
      </c>
      <c r="B7538" s="141" t="s">
        <v>8134</v>
      </c>
      <c r="C7538" s="141" t="s">
        <v>178</v>
      </c>
      <c r="D7538" s="141" t="s">
        <v>5501</v>
      </c>
      <c r="E7538" s="140">
        <v>11.02</v>
      </c>
      <c r="F7538" s="142" t="s">
        <v>5502</v>
      </c>
      <c r="G7538" s="138"/>
    </row>
    <row r="7539" ht="15.75" customHeight="1" spans="1:7">
      <c r="A7539" s="140">
        <v>93201</v>
      </c>
      <c r="B7539" s="141" t="s">
        <v>8135</v>
      </c>
      <c r="C7539" s="141" t="s">
        <v>178</v>
      </c>
      <c r="D7539" s="141" t="s">
        <v>5501</v>
      </c>
      <c r="E7539" s="140">
        <v>6.61</v>
      </c>
      <c r="F7539" s="142" t="s">
        <v>5502</v>
      </c>
      <c r="G7539" s="138"/>
    </row>
    <row r="7540" ht="15.75" customHeight="1" spans="1:7">
      <c r="A7540" s="140">
        <v>93202</v>
      </c>
      <c r="B7540" s="141" t="s">
        <v>8136</v>
      </c>
      <c r="C7540" s="141" t="s">
        <v>178</v>
      </c>
      <c r="D7540" s="141" t="s">
        <v>5501</v>
      </c>
      <c r="E7540" s="140">
        <v>24.65</v>
      </c>
      <c r="F7540" s="142" t="s">
        <v>5502</v>
      </c>
      <c r="G7540" s="138"/>
    </row>
    <row r="7541" ht="15.75" customHeight="1" spans="1:7">
      <c r="A7541" s="140">
        <v>93203</v>
      </c>
      <c r="B7541" s="141" t="s">
        <v>8137</v>
      </c>
      <c r="C7541" s="141" t="s">
        <v>178</v>
      </c>
      <c r="D7541" s="141" t="s">
        <v>5853</v>
      </c>
      <c r="E7541" s="140">
        <v>18.92</v>
      </c>
      <c r="F7541" s="142" t="s">
        <v>5502</v>
      </c>
      <c r="G7541" s="138"/>
    </row>
    <row r="7542" ht="15.75" customHeight="1" spans="1:7">
      <c r="A7542" s="140">
        <v>93204</v>
      </c>
      <c r="B7542" s="141" t="s">
        <v>8138</v>
      </c>
      <c r="C7542" s="141" t="s">
        <v>178</v>
      </c>
      <c r="D7542" s="141" t="s">
        <v>5501</v>
      </c>
      <c r="E7542" s="140">
        <v>67.2</v>
      </c>
      <c r="F7542" s="142" t="s">
        <v>5502</v>
      </c>
      <c r="G7542" s="138"/>
    </row>
    <row r="7543" ht="15.75" customHeight="1" spans="1:7">
      <c r="A7543" s="140">
        <v>93205</v>
      </c>
      <c r="B7543" s="141" t="s">
        <v>8139</v>
      </c>
      <c r="C7543" s="141" t="s">
        <v>178</v>
      </c>
      <c r="D7543" s="141" t="s">
        <v>5501</v>
      </c>
      <c r="E7543" s="140">
        <v>59.45</v>
      </c>
      <c r="F7543" s="142" t="s">
        <v>5502</v>
      </c>
      <c r="G7543" s="138"/>
    </row>
    <row r="7544" ht="15.75" customHeight="1" spans="1:7">
      <c r="A7544" s="140">
        <v>105021</v>
      </c>
      <c r="B7544" s="141" t="s">
        <v>8140</v>
      </c>
      <c r="C7544" s="141" t="s">
        <v>178</v>
      </c>
      <c r="D7544" s="141" t="s">
        <v>5501</v>
      </c>
      <c r="E7544" s="140">
        <v>25.19</v>
      </c>
      <c r="F7544" s="142" t="s">
        <v>5502</v>
      </c>
      <c r="G7544" s="138"/>
    </row>
    <row r="7545" ht="15.75" customHeight="1" spans="1:7">
      <c r="A7545" s="140">
        <v>105022</v>
      </c>
      <c r="B7545" s="141" t="s">
        <v>8141</v>
      </c>
      <c r="C7545" s="141" t="s">
        <v>178</v>
      </c>
      <c r="D7545" s="141" t="s">
        <v>5501</v>
      </c>
      <c r="E7545" s="140">
        <v>22.22</v>
      </c>
      <c r="F7545" s="142" t="s">
        <v>5502</v>
      </c>
      <c r="G7545" s="138"/>
    </row>
    <row r="7546" ht="15.75" customHeight="1" spans="1:7">
      <c r="A7546" s="140">
        <v>105023</v>
      </c>
      <c r="B7546" s="141" t="s">
        <v>8142</v>
      </c>
      <c r="C7546" s="141" t="s">
        <v>178</v>
      </c>
      <c r="D7546" s="141" t="s">
        <v>5501</v>
      </c>
      <c r="E7546" s="140">
        <v>64.66</v>
      </c>
      <c r="F7546" s="142" t="s">
        <v>5502</v>
      </c>
      <c r="G7546" s="138"/>
    </row>
    <row r="7547" ht="15.75" customHeight="1" spans="1:7">
      <c r="A7547" s="140">
        <v>105024</v>
      </c>
      <c r="B7547" s="141" t="s">
        <v>8143</v>
      </c>
      <c r="C7547" s="141" t="s">
        <v>178</v>
      </c>
      <c r="D7547" s="141" t="s">
        <v>5501</v>
      </c>
      <c r="E7547" s="140">
        <v>53.59</v>
      </c>
      <c r="F7547" s="142" t="s">
        <v>5502</v>
      </c>
      <c r="G7547" s="138"/>
    </row>
    <row r="7548" ht="15.75" customHeight="1" spans="1:7">
      <c r="A7548" s="140">
        <v>105025</v>
      </c>
      <c r="B7548" s="141" t="s">
        <v>8144</v>
      </c>
      <c r="C7548" s="141" t="s">
        <v>178</v>
      </c>
      <c r="D7548" s="141" t="s">
        <v>5501</v>
      </c>
      <c r="E7548" s="140">
        <v>57.2</v>
      </c>
      <c r="F7548" s="142" t="s">
        <v>5502</v>
      </c>
      <c r="G7548" s="138"/>
    </row>
    <row r="7549" ht="15.75" customHeight="1" spans="1:7">
      <c r="A7549" s="140">
        <v>105026</v>
      </c>
      <c r="B7549" s="141" t="s">
        <v>8145</v>
      </c>
      <c r="C7549" s="141" t="s">
        <v>178</v>
      </c>
      <c r="D7549" s="141" t="s">
        <v>5501</v>
      </c>
      <c r="E7549" s="140">
        <v>48.64</v>
      </c>
      <c r="F7549" s="142" t="s">
        <v>5502</v>
      </c>
      <c r="G7549" s="138"/>
    </row>
    <row r="7550" ht="15.75" customHeight="1" spans="1:7">
      <c r="A7550" s="140">
        <v>105027</v>
      </c>
      <c r="B7550" s="141" t="s">
        <v>8146</v>
      </c>
      <c r="C7550" s="141" t="s">
        <v>178</v>
      </c>
      <c r="D7550" s="141" t="s">
        <v>5501</v>
      </c>
      <c r="E7550" s="140">
        <v>24.85</v>
      </c>
      <c r="F7550" s="142" t="s">
        <v>5502</v>
      </c>
      <c r="G7550" s="138"/>
    </row>
    <row r="7551" ht="15.75" customHeight="1" spans="1:7">
      <c r="A7551" s="140">
        <v>105028</v>
      </c>
      <c r="B7551" s="141" t="s">
        <v>8147</v>
      </c>
      <c r="C7551" s="141" t="s">
        <v>178</v>
      </c>
      <c r="D7551" s="141" t="s">
        <v>5501</v>
      </c>
      <c r="E7551" s="140">
        <v>21.89</v>
      </c>
      <c r="F7551" s="142" t="s">
        <v>5502</v>
      </c>
      <c r="G7551" s="138"/>
    </row>
    <row r="7552" ht="15.75" customHeight="1" spans="1:7">
      <c r="A7552" s="140">
        <v>105029</v>
      </c>
      <c r="B7552" s="141" t="s">
        <v>8148</v>
      </c>
      <c r="C7552" s="141" t="s">
        <v>178</v>
      </c>
      <c r="D7552" s="141" t="s">
        <v>5501</v>
      </c>
      <c r="E7552" s="140">
        <v>49.32</v>
      </c>
      <c r="F7552" s="142" t="s">
        <v>5502</v>
      </c>
      <c r="G7552" s="138"/>
    </row>
    <row r="7553" ht="15.75" customHeight="1" spans="1:7">
      <c r="A7553" s="140">
        <v>105030</v>
      </c>
      <c r="B7553" s="141" t="s">
        <v>8149</v>
      </c>
      <c r="C7553" s="141" t="s">
        <v>178</v>
      </c>
      <c r="D7553" s="141" t="s">
        <v>5501</v>
      </c>
      <c r="E7553" s="140">
        <v>41.92</v>
      </c>
      <c r="F7553" s="142" t="s">
        <v>5502</v>
      </c>
      <c r="G7553" s="138"/>
    </row>
    <row r="7554" ht="15.75" customHeight="1" spans="1:7">
      <c r="A7554" s="140">
        <v>105031</v>
      </c>
      <c r="B7554" s="141" t="s">
        <v>8150</v>
      </c>
      <c r="C7554" s="141" t="s">
        <v>178</v>
      </c>
      <c r="D7554" s="141" t="s">
        <v>5501</v>
      </c>
      <c r="E7554" s="140">
        <v>46.26</v>
      </c>
      <c r="F7554" s="142" t="s">
        <v>5502</v>
      </c>
      <c r="G7554" s="138"/>
    </row>
    <row r="7555" ht="15.75" customHeight="1" spans="1:7">
      <c r="A7555" s="140">
        <v>105032</v>
      </c>
      <c r="B7555" s="141" t="s">
        <v>8151</v>
      </c>
      <c r="C7555" s="141" t="s">
        <v>178</v>
      </c>
      <c r="D7555" s="141" t="s">
        <v>5501</v>
      </c>
      <c r="E7555" s="140">
        <v>39.45</v>
      </c>
      <c r="F7555" s="142" t="s">
        <v>5502</v>
      </c>
      <c r="G7555" s="138"/>
    </row>
    <row r="7556" ht="15.75" customHeight="1" spans="1:7">
      <c r="A7556" s="140">
        <v>105033</v>
      </c>
      <c r="B7556" s="141" t="s">
        <v>8152</v>
      </c>
      <c r="C7556" s="141" t="s">
        <v>178</v>
      </c>
      <c r="D7556" s="141" t="s">
        <v>5501</v>
      </c>
      <c r="E7556" s="140">
        <v>55.75</v>
      </c>
      <c r="F7556" s="142" t="s">
        <v>5502</v>
      </c>
      <c r="G7556" s="138"/>
    </row>
    <row r="7557" ht="15.75" customHeight="1" spans="1:7">
      <c r="A7557" s="140">
        <v>105034</v>
      </c>
      <c r="B7557" s="141" t="s">
        <v>8153</v>
      </c>
      <c r="C7557" s="141" t="s">
        <v>178</v>
      </c>
      <c r="D7557" s="141" t="s">
        <v>5501</v>
      </c>
      <c r="E7557" s="140">
        <v>47.89</v>
      </c>
      <c r="F7557" s="142" t="s">
        <v>5502</v>
      </c>
      <c r="G7557" s="138"/>
    </row>
    <row r="7558" ht="15.75" customHeight="1" spans="1:7">
      <c r="A7558" s="140">
        <v>105035</v>
      </c>
      <c r="B7558" s="141" t="s">
        <v>8154</v>
      </c>
      <c r="C7558" s="141" t="s">
        <v>178</v>
      </c>
      <c r="D7558" s="141" t="s">
        <v>5686</v>
      </c>
      <c r="E7558" s="140">
        <v>62.39</v>
      </c>
      <c r="F7558" s="142" t="s">
        <v>5502</v>
      </c>
      <c r="G7558" s="138"/>
    </row>
    <row r="7559" ht="15.75" customHeight="1" spans="1:7">
      <c r="A7559" s="140">
        <v>105036</v>
      </c>
      <c r="B7559" s="141" t="s">
        <v>8155</v>
      </c>
      <c r="C7559" s="141" t="s">
        <v>178</v>
      </c>
      <c r="D7559" s="141" t="s">
        <v>5686</v>
      </c>
      <c r="E7559" s="140">
        <v>44.98</v>
      </c>
      <c r="F7559" s="142" t="s">
        <v>5502</v>
      </c>
      <c r="G7559" s="138"/>
    </row>
    <row r="7560" ht="15.75" customHeight="1" spans="1:7">
      <c r="A7560" s="140">
        <v>105037</v>
      </c>
      <c r="B7560" s="141" t="s">
        <v>8156</v>
      </c>
      <c r="C7560" s="141" t="s">
        <v>178</v>
      </c>
      <c r="D7560" s="141" t="s">
        <v>5686</v>
      </c>
      <c r="E7560" s="140">
        <v>30.47</v>
      </c>
      <c r="F7560" s="142" t="s">
        <v>5502</v>
      </c>
      <c r="G7560" s="138"/>
    </row>
    <row r="7561" ht="15.75" customHeight="1" spans="1:7">
      <c r="A7561" s="140">
        <v>105038</v>
      </c>
      <c r="B7561" s="141" t="s">
        <v>8157</v>
      </c>
      <c r="C7561" s="141" t="s">
        <v>178</v>
      </c>
      <c r="D7561" s="141" t="s">
        <v>5686</v>
      </c>
      <c r="E7561" s="140">
        <v>62.22</v>
      </c>
      <c r="F7561" s="142" t="s">
        <v>5502</v>
      </c>
      <c r="G7561" s="138"/>
    </row>
    <row r="7562" ht="15.75" customHeight="1" spans="1:7">
      <c r="A7562" s="140">
        <v>105039</v>
      </c>
      <c r="B7562" s="141" t="s">
        <v>8158</v>
      </c>
      <c r="C7562" s="141" t="s">
        <v>178</v>
      </c>
      <c r="D7562" s="141" t="s">
        <v>5686</v>
      </c>
      <c r="E7562" s="140">
        <v>44.8</v>
      </c>
      <c r="F7562" s="142" t="s">
        <v>5502</v>
      </c>
      <c r="G7562" s="138"/>
    </row>
    <row r="7563" ht="15.75" customHeight="1" spans="1:7">
      <c r="A7563" s="140">
        <v>105040</v>
      </c>
      <c r="B7563" s="141" t="s">
        <v>8159</v>
      </c>
      <c r="C7563" s="141" t="s">
        <v>178</v>
      </c>
      <c r="D7563" s="141" t="s">
        <v>5686</v>
      </c>
      <c r="E7563" s="140">
        <v>30.33</v>
      </c>
      <c r="F7563" s="142" t="s">
        <v>5502</v>
      </c>
      <c r="G7563" s="138"/>
    </row>
    <row r="7564" ht="15.75" customHeight="1" spans="1:7">
      <c r="A7564" s="140">
        <v>97733</v>
      </c>
      <c r="B7564" s="141" t="s">
        <v>8160</v>
      </c>
      <c r="C7564" s="141" t="s">
        <v>171</v>
      </c>
      <c r="D7564" s="141" t="s">
        <v>5686</v>
      </c>
      <c r="E7564" s="140">
        <v>3233.95</v>
      </c>
      <c r="F7564" s="142" t="s">
        <v>5502</v>
      </c>
      <c r="G7564" s="138"/>
    </row>
    <row r="7565" ht="15.75" customHeight="1" spans="1:7">
      <c r="A7565" s="140">
        <v>97734</v>
      </c>
      <c r="B7565" s="141" t="s">
        <v>8161</v>
      </c>
      <c r="C7565" s="141" t="s">
        <v>171</v>
      </c>
      <c r="D7565" s="141" t="s">
        <v>5686</v>
      </c>
      <c r="E7565" s="140">
        <v>2820.18</v>
      </c>
      <c r="F7565" s="142" t="s">
        <v>5502</v>
      </c>
      <c r="G7565" s="138"/>
    </row>
    <row r="7566" ht="15.75" customHeight="1" spans="1:7">
      <c r="A7566" s="140">
        <v>97735</v>
      </c>
      <c r="B7566" s="141" t="s">
        <v>8162</v>
      </c>
      <c r="C7566" s="141" t="s">
        <v>171</v>
      </c>
      <c r="D7566" s="141" t="s">
        <v>5686</v>
      </c>
      <c r="E7566" s="140">
        <v>2327.1</v>
      </c>
      <c r="F7566" s="142" t="s">
        <v>5502</v>
      </c>
      <c r="G7566" s="138"/>
    </row>
    <row r="7567" ht="15.75" customHeight="1" spans="1:7">
      <c r="A7567" s="140">
        <v>97736</v>
      </c>
      <c r="B7567" s="141" t="s">
        <v>8163</v>
      </c>
      <c r="C7567" s="141" t="s">
        <v>171</v>
      </c>
      <c r="D7567" s="141" t="s">
        <v>5686</v>
      </c>
      <c r="E7567" s="140">
        <v>1493.43</v>
      </c>
      <c r="F7567" s="142" t="s">
        <v>5502</v>
      </c>
      <c r="G7567" s="138"/>
    </row>
    <row r="7568" ht="15.75" customHeight="1" spans="1:7">
      <c r="A7568" s="140">
        <v>97737</v>
      </c>
      <c r="B7568" s="141" t="s">
        <v>8164</v>
      </c>
      <c r="C7568" s="141" t="s">
        <v>171</v>
      </c>
      <c r="D7568" s="141" t="s">
        <v>5686</v>
      </c>
      <c r="E7568" s="140">
        <v>3125.86</v>
      </c>
      <c r="F7568" s="142" t="s">
        <v>5502</v>
      </c>
      <c r="G7568" s="138"/>
    </row>
    <row r="7569" ht="15.75" customHeight="1" spans="1:7">
      <c r="A7569" s="140">
        <v>97738</v>
      </c>
      <c r="B7569" s="141" t="s">
        <v>8165</v>
      </c>
      <c r="C7569" s="141" t="s">
        <v>171</v>
      </c>
      <c r="D7569" s="141" t="s">
        <v>5686</v>
      </c>
      <c r="E7569" s="140">
        <v>3728.08</v>
      </c>
      <c r="F7569" s="142" t="s">
        <v>5502</v>
      </c>
      <c r="G7569" s="138"/>
    </row>
    <row r="7570" ht="15.75" customHeight="1" spans="1:7">
      <c r="A7570" s="140">
        <v>97739</v>
      </c>
      <c r="B7570" s="141" t="s">
        <v>8166</v>
      </c>
      <c r="C7570" s="141" t="s">
        <v>171</v>
      </c>
      <c r="D7570" s="141" t="s">
        <v>5686</v>
      </c>
      <c r="E7570" s="140">
        <v>2747.69</v>
      </c>
      <c r="F7570" s="142" t="s">
        <v>5502</v>
      </c>
      <c r="G7570" s="138"/>
    </row>
    <row r="7571" ht="15.75" customHeight="1" spans="1:7">
      <c r="A7571" s="140">
        <v>97740</v>
      </c>
      <c r="B7571" s="141" t="s">
        <v>8167</v>
      </c>
      <c r="C7571" s="141" t="s">
        <v>171</v>
      </c>
      <c r="D7571" s="141" t="s">
        <v>5686</v>
      </c>
      <c r="E7571" s="140">
        <v>2046.26</v>
      </c>
      <c r="F7571" s="142" t="s">
        <v>5502</v>
      </c>
      <c r="G7571" s="138"/>
    </row>
    <row r="7572" ht="15.75" customHeight="1" spans="1:7">
      <c r="A7572" s="140">
        <v>98615</v>
      </c>
      <c r="B7572" s="141" t="s">
        <v>8168</v>
      </c>
      <c r="C7572" s="141" t="s">
        <v>175</v>
      </c>
      <c r="D7572" s="141" t="s">
        <v>5686</v>
      </c>
      <c r="E7572" s="140">
        <v>144.38</v>
      </c>
      <c r="F7572" s="142" t="s">
        <v>5502</v>
      </c>
      <c r="G7572" s="138"/>
    </row>
    <row r="7573" ht="15.75" customHeight="1" spans="1:7">
      <c r="A7573" s="140">
        <v>98616</v>
      </c>
      <c r="B7573" s="141" t="s">
        <v>8169</v>
      </c>
      <c r="C7573" s="141" t="s">
        <v>175</v>
      </c>
      <c r="D7573" s="141" t="s">
        <v>5686</v>
      </c>
      <c r="E7573" s="140">
        <v>111.34</v>
      </c>
      <c r="F7573" s="142" t="s">
        <v>5502</v>
      </c>
      <c r="G7573" s="138"/>
    </row>
    <row r="7574" ht="15.75" customHeight="1" spans="1:7">
      <c r="A7574" s="140">
        <v>98617</v>
      </c>
      <c r="B7574" s="141" t="s">
        <v>8170</v>
      </c>
      <c r="C7574" s="141" t="s">
        <v>175</v>
      </c>
      <c r="D7574" s="141" t="s">
        <v>5686</v>
      </c>
      <c r="E7574" s="140">
        <v>102.2</v>
      </c>
      <c r="F7574" s="142" t="s">
        <v>5502</v>
      </c>
      <c r="G7574" s="138"/>
    </row>
    <row r="7575" ht="15.75" customHeight="1" spans="1:7">
      <c r="A7575" s="140">
        <v>98618</v>
      </c>
      <c r="B7575" s="141" t="s">
        <v>8171</v>
      </c>
      <c r="C7575" s="141" t="s">
        <v>175</v>
      </c>
      <c r="D7575" s="141" t="s">
        <v>5686</v>
      </c>
      <c r="E7575" s="140">
        <v>140.67</v>
      </c>
      <c r="F7575" s="142" t="s">
        <v>5502</v>
      </c>
      <c r="G7575" s="138"/>
    </row>
    <row r="7576" ht="15.75" customHeight="1" spans="1:7">
      <c r="A7576" s="140">
        <v>98619</v>
      </c>
      <c r="B7576" s="141" t="s">
        <v>8172</v>
      </c>
      <c r="C7576" s="141" t="s">
        <v>175</v>
      </c>
      <c r="D7576" s="141" t="s">
        <v>5686</v>
      </c>
      <c r="E7576" s="140">
        <v>126.85</v>
      </c>
      <c r="F7576" s="142" t="s">
        <v>5502</v>
      </c>
      <c r="G7576" s="138"/>
    </row>
    <row r="7577" ht="15.75" customHeight="1" spans="1:7">
      <c r="A7577" s="140">
        <v>98620</v>
      </c>
      <c r="B7577" s="141" t="s">
        <v>8173</v>
      </c>
      <c r="C7577" s="141" t="s">
        <v>175</v>
      </c>
      <c r="D7577" s="141" t="s">
        <v>5686</v>
      </c>
      <c r="E7577" s="140">
        <v>119.88</v>
      </c>
      <c r="F7577" s="142" t="s">
        <v>5502</v>
      </c>
      <c r="G7577" s="138"/>
    </row>
    <row r="7578" ht="15.75" customHeight="1" spans="1:7">
      <c r="A7578" s="140">
        <v>98621</v>
      </c>
      <c r="B7578" s="141" t="s">
        <v>8174</v>
      </c>
      <c r="C7578" s="141" t="s">
        <v>175</v>
      </c>
      <c r="D7578" s="141" t="s">
        <v>5686</v>
      </c>
      <c r="E7578" s="140">
        <v>157.88</v>
      </c>
      <c r="F7578" s="142" t="s">
        <v>5502</v>
      </c>
      <c r="G7578" s="138"/>
    </row>
    <row r="7579" ht="15.75" customHeight="1" spans="1:7">
      <c r="A7579" s="140">
        <v>98622</v>
      </c>
      <c r="B7579" s="141" t="s">
        <v>8175</v>
      </c>
      <c r="C7579" s="141" t="s">
        <v>175</v>
      </c>
      <c r="D7579" s="141" t="s">
        <v>5686</v>
      </c>
      <c r="E7579" s="140">
        <v>146.77</v>
      </c>
      <c r="F7579" s="142" t="s">
        <v>5502</v>
      </c>
      <c r="G7579" s="138"/>
    </row>
    <row r="7580" ht="15.75" customHeight="1" spans="1:7">
      <c r="A7580" s="140">
        <v>98623</v>
      </c>
      <c r="B7580" s="141" t="s">
        <v>8176</v>
      </c>
      <c r="C7580" s="141" t="s">
        <v>175</v>
      </c>
      <c r="D7580" s="141" t="s">
        <v>5686</v>
      </c>
      <c r="E7580" s="140">
        <v>141.12</v>
      </c>
      <c r="F7580" s="142" t="s">
        <v>5502</v>
      </c>
      <c r="G7580" s="138"/>
    </row>
    <row r="7581" ht="15.75" customHeight="1" spans="1:7">
      <c r="A7581" s="140">
        <v>98624</v>
      </c>
      <c r="B7581" s="141" t="s">
        <v>8177</v>
      </c>
      <c r="C7581" s="141" t="s">
        <v>175</v>
      </c>
      <c r="D7581" s="141" t="s">
        <v>5686</v>
      </c>
      <c r="E7581" s="140">
        <v>177.03</v>
      </c>
      <c r="F7581" s="142" t="s">
        <v>5502</v>
      </c>
      <c r="G7581" s="138"/>
    </row>
    <row r="7582" ht="15.75" customHeight="1" spans="1:7">
      <c r="A7582" s="140">
        <v>98625</v>
      </c>
      <c r="B7582" s="141" t="s">
        <v>8178</v>
      </c>
      <c r="C7582" s="141" t="s">
        <v>175</v>
      </c>
      <c r="D7582" s="141" t="s">
        <v>5686</v>
      </c>
      <c r="E7582" s="140">
        <v>167.66</v>
      </c>
      <c r="F7582" s="142" t="s">
        <v>5502</v>
      </c>
      <c r="G7582" s="138"/>
    </row>
    <row r="7583" ht="15.75" customHeight="1" spans="1:7">
      <c r="A7583" s="140">
        <v>98626</v>
      </c>
      <c r="B7583" s="141" t="s">
        <v>8179</v>
      </c>
      <c r="C7583" s="141" t="s">
        <v>175</v>
      </c>
      <c r="D7583" s="141" t="s">
        <v>5686</v>
      </c>
      <c r="E7583" s="140">
        <v>162.84</v>
      </c>
      <c r="F7583" s="142" t="s">
        <v>5502</v>
      </c>
      <c r="G7583" s="138"/>
    </row>
    <row r="7584" ht="15.75" customHeight="1" spans="1:7">
      <c r="A7584" s="140">
        <v>98655</v>
      </c>
      <c r="B7584" s="141" t="s">
        <v>8180</v>
      </c>
      <c r="C7584" s="141" t="s">
        <v>178</v>
      </c>
      <c r="D7584" s="141" t="s">
        <v>5686</v>
      </c>
      <c r="E7584" s="140">
        <v>694.31</v>
      </c>
      <c r="F7584" s="142" t="s">
        <v>5502</v>
      </c>
      <c r="G7584" s="138"/>
    </row>
    <row r="7585" ht="15.75" customHeight="1" spans="1:7">
      <c r="A7585" s="140">
        <v>98656</v>
      </c>
      <c r="B7585" s="141" t="s">
        <v>8181</v>
      </c>
      <c r="C7585" s="141" t="s">
        <v>178</v>
      </c>
      <c r="D7585" s="141" t="s">
        <v>5686</v>
      </c>
      <c r="E7585" s="140">
        <v>705.85</v>
      </c>
      <c r="F7585" s="142" t="s">
        <v>5502</v>
      </c>
      <c r="G7585" s="138"/>
    </row>
    <row r="7586" ht="15.75" customHeight="1" spans="1:7">
      <c r="A7586" s="140">
        <v>98657</v>
      </c>
      <c r="B7586" s="141" t="s">
        <v>8182</v>
      </c>
      <c r="C7586" s="141" t="s">
        <v>178</v>
      </c>
      <c r="D7586" s="141" t="s">
        <v>5686</v>
      </c>
      <c r="E7586" s="140">
        <v>717.4</v>
      </c>
      <c r="F7586" s="142" t="s">
        <v>5502</v>
      </c>
      <c r="G7586" s="138"/>
    </row>
    <row r="7587" ht="15.75" customHeight="1" spans="1:7">
      <c r="A7587" s="140">
        <v>98658</v>
      </c>
      <c r="B7587" s="141" t="s">
        <v>8183</v>
      </c>
      <c r="C7587" s="141" t="s">
        <v>178</v>
      </c>
      <c r="D7587" s="141" t="s">
        <v>5686</v>
      </c>
      <c r="E7587" s="140">
        <v>728.93</v>
      </c>
      <c r="F7587" s="142" t="s">
        <v>5502</v>
      </c>
      <c r="G7587" s="138"/>
    </row>
    <row r="7588" ht="15.75" customHeight="1" spans="1:7">
      <c r="A7588" s="140">
        <v>98659</v>
      </c>
      <c r="B7588" s="141" t="s">
        <v>8184</v>
      </c>
      <c r="C7588" s="141" t="s">
        <v>178</v>
      </c>
      <c r="D7588" s="141" t="s">
        <v>5686</v>
      </c>
      <c r="E7588" s="140">
        <v>752.02</v>
      </c>
      <c r="F7588" s="142" t="s">
        <v>5502</v>
      </c>
      <c r="G7588" s="138"/>
    </row>
    <row r="7589" ht="15.75" customHeight="1" spans="1:7">
      <c r="A7589" s="140">
        <v>98746</v>
      </c>
      <c r="B7589" s="141" t="s">
        <v>8185</v>
      </c>
      <c r="C7589" s="141" t="s">
        <v>178</v>
      </c>
      <c r="D7589" s="141" t="s">
        <v>5501</v>
      </c>
      <c r="E7589" s="140">
        <v>56.68</v>
      </c>
      <c r="F7589" s="142" t="s">
        <v>5502</v>
      </c>
      <c r="G7589" s="138"/>
    </row>
    <row r="7590" ht="15.75" customHeight="1" spans="1:7">
      <c r="A7590" s="140">
        <v>98749</v>
      </c>
      <c r="B7590" s="141" t="s">
        <v>8186</v>
      </c>
      <c r="C7590" s="141" t="s">
        <v>178</v>
      </c>
      <c r="D7590" s="141" t="s">
        <v>5501</v>
      </c>
      <c r="E7590" s="140">
        <v>66.3</v>
      </c>
      <c r="F7590" s="142" t="s">
        <v>5502</v>
      </c>
      <c r="G7590" s="138"/>
    </row>
    <row r="7591" ht="15.75" customHeight="1" spans="1:7">
      <c r="A7591" s="140">
        <v>98750</v>
      </c>
      <c r="B7591" s="141" t="s">
        <v>8187</v>
      </c>
      <c r="C7591" s="141" t="s">
        <v>178</v>
      </c>
      <c r="D7591" s="141" t="s">
        <v>5501</v>
      </c>
      <c r="E7591" s="140">
        <v>77.79</v>
      </c>
      <c r="F7591" s="142" t="s">
        <v>5502</v>
      </c>
      <c r="G7591" s="138"/>
    </row>
    <row r="7592" ht="15.75" customHeight="1" spans="1:7">
      <c r="A7592" s="140">
        <v>98751</v>
      </c>
      <c r="B7592" s="141" t="s">
        <v>8188</v>
      </c>
      <c r="C7592" s="141" t="s">
        <v>178</v>
      </c>
      <c r="D7592" s="141" t="s">
        <v>5501</v>
      </c>
      <c r="E7592" s="140">
        <v>107.74</v>
      </c>
      <c r="F7592" s="142" t="s">
        <v>5502</v>
      </c>
      <c r="G7592" s="138"/>
    </row>
    <row r="7593" ht="15.75" customHeight="1" spans="1:7">
      <c r="A7593" s="140">
        <v>98752</v>
      </c>
      <c r="B7593" s="141" t="s">
        <v>8189</v>
      </c>
      <c r="C7593" s="141" t="s">
        <v>178</v>
      </c>
      <c r="D7593" s="141" t="s">
        <v>5501</v>
      </c>
      <c r="E7593" s="140">
        <v>143.61</v>
      </c>
      <c r="F7593" s="142" t="s">
        <v>5502</v>
      </c>
      <c r="G7593" s="138"/>
    </row>
    <row r="7594" ht="15.75" customHeight="1" spans="1:7">
      <c r="A7594" s="140">
        <v>98753</v>
      </c>
      <c r="B7594" s="141" t="s">
        <v>8190</v>
      </c>
      <c r="C7594" s="141" t="s">
        <v>178</v>
      </c>
      <c r="D7594" s="141" t="s">
        <v>5501</v>
      </c>
      <c r="E7594" s="140">
        <v>188.05</v>
      </c>
      <c r="F7594" s="142" t="s">
        <v>5502</v>
      </c>
      <c r="G7594" s="138"/>
    </row>
    <row r="7595" ht="15.75" customHeight="1" spans="1:7">
      <c r="A7595" s="140">
        <v>100763</v>
      </c>
      <c r="B7595" s="141" t="s">
        <v>8191</v>
      </c>
      <c r="C7595" s="141" t="s">
        <v>6935</v>
      </c>
      <c r="D7595" s="141" t="s">
        <v>5686</v>
      </c>
      <c r="E7595" s="140">
        <v>16</v>
      </c>
      <c r="F7595" s="142" t="s">
        <v>5502</v>
      </c>
      <c r="G7595" s="138"/>
    </row>
    <row r="7596" ht="15.75" customHeight="1" spans="1:7">
      <c r="A7596" s="140">
        <v>100764</v>
      </c>
      <c r="B7596" s="141" t="s">
        <v>8192</v>
      </c>
      <c r="C7596" s="141" t="s">
        <v>6935</v>
      </c>
      <c r="D7596" s="141" t="s">
        <v>5686</v>
      </c>
      <c r="E7596" s="140">
        <v>15.63</v>
      </c>
      <c r="F7596" s="142" t="s">
        <v>5502</v>
      </c>
      <c r="G7596" s="138"/>
    </row>
    <row r="7597" ht="15.75" customHeight="1" spans="1:7">
      <c r="A7597" s="140">
        <v>100765</v>
      </c>
      <c r="B7597" s="141" t="s">
        <v>8193</v>
      </c>
      <c r="C7597" s="141" t="s">
        <v>6935</v>
      </c>
      <c r="D7597" s="141" t="s">
        <v>5686</v>
      </c>
      <c r="E7597" s="140">
        <v>13.98</v>
      </c>
      <c r="F7597" s="142" t="s">
        <v>5502</v>
      </c>
      <c r="G7597" s="138"/>
    </row>
    <row r="7598" ht="15.75" customHeight="1" spans="1:7">
      <c r="A7598" s="140">
        <v>100766</v>
      </c>
      <c r="B7598" s="141" t="s">
        <v>8194</v>
      </c>
      <c r="C7598" s="141" t="s">
        <v>6935</v>
      </c>
      <c r="D7598" s="141" t="s">
        <v>5686</v>
      </c>
      <c r="E7598" s="140">
        <v>14.04</v>
      </c>
      <c r="F7598" s="142" t="s">
        <v>5502</v>
      </c>
      <c r="G7598" s="138"/>
    </row>
    <row r="7599" ht="15.75" customHeight="1" spans="1:7">
      <c r="A7599" s="140">
        <v>100767</v>
      </c>
      <c r="B7599" s="141" t="s">
        <v>8195</v>
      </c>
      <c r="C7599" s="141" t="s">
        <v>6935</v>
      </c>
      <c r="D7599" s="141" t="s">
        <v>5686</v>
      </c>
      <c r="E7599" s="140">
        <v>16.68</v>
      </c>
      <c r="F7599" s="142" t="s">
        <v>5502</v>
      </c>
      <c r="G7599" s="138"/>
    </row>
    <row r="7600" ht="15.75" customHeight="1" spans="1:7">
      <c r="A7600" s="140">
        <v>100768</v>
      </c>
      <c r="B7600" s="141" t="s">
        <v>8196</v>
      </c>
      <c r="C7600" s="141" t="s">
        <v>6935</v>
      </c>
      <c r="D7600" s="141" t="s">
        <v>5686</v>
      </c>
      <c r="E7600" s="140">
        <v>15.46</v>
      </c>
      <c r="F7600" s="142" t="s">
        <v>5502</v>
      </c>
      <c r="G7600" s="138"/>
    </row>
    <row r="7601" ht="15.75" customHeight="1" spans="1:7">
      <c r="A7601" s="140">
        <v>100769</v>
      </c>
      <c r="B7601" s="141" t="s">
        <v>8197</v>
      </c>
      <c r="C7601" s="141" t="s">
        <v>6935</v>
      </c>
      <c r="D7601" s="141" t="s">
        <v>5686</v>
      </c>
      <c r="E7601" s="140">
        <v>22.78</v>
      </c>
      <c r="F7601" s="142" t="s">
        <v>5502</v>
      </c>
      <c r="G7601" s="138"/>
    </row>
    <row r="7602" ht="15.75" customHeight="1" spans="1:7">
      <c r="A7602" s="140">
        <v>100770</v>
      </c>
      <c r="B7602" s="141" t="s">
        <v>8198</v>
      </c>
      <c r="C7602" s="141" t="s">
        <v>6935</v>
      </c>
      <c r="D7602" s="141" t="s">
        <v>5686</v>
      </c>
      <c r="E7602" s="140">
        <v>21.46</v>
      </c>
      <c r="F7602" s="142" t="s">
        <v>5502</v>
      </c>
      <c r="G7602" s="138"/>
    </row>
    <row r="7603" ht="15.75" customHeight="1" spans="1:7">
      <c r="A7603" s="140">
        <v>100771</v>
      </c>
      <c r="B7603" s="141" t="s">
        <v>8199</v>
      </c>
      <c r="C7603" s="141" t="s">
        <v>6935</v>
      </c>
      <c r="D7603" s="141" t="s">
        <v>5686</v>
      </c>
      <c r="E7603" s="140">
        <v>16.99</v>
      </c>
      <c r="F7603" s="142" t="s">
        <v>5502</v>
      </c>
      <c r="G7603" s="138"/>
    </row>
    <row r="7604" ht="15.75" customHeight="1" spans="1:7">
      <c r="A7604" s="140">
        <v>100772</v>
      </c>
      <c r="B7604" s="141" t="s">
        <v>8200</v>
      </c>
      <c r="C7604" s="141" t="s">
        <v>6935</v>
      </c>
      <c r="D7604" s="141" t="s">
        <v>5686</v>
      </c>
      <c r="E7604" s="140">
        <v>15.73</v>
      </c>
      <c r="F7604" s="142" t="s">
        <v>5502</v>
      </c>
      <c r="G7604" s="138"/>
    </row>
    <row r="7605" ht="15.75" customHeight="1" spans="1:7">
      <c r="A7605" s="140">
        <v>100773</v>
      </c>
      <c r="B7605" s="141" t="s">
        <v>8201</v>
      </c>
      <c r="C7605" s="141" t="s">
        <v>6935</v>
      </c>
      <c r="D7605" s="141" t="s">
        <v>5686</v>
      </c>
      <c r="E7605" s="140">
        <v>19.56</v>
      </c>
      <c r="F7605" s="142" t="s">
        <v>5502</v>
      </c>
      <c r="G7605" s="138"/>
    </row>
    <row r="7606" ht="15.75" customHeight="1" spans="1:7">
      <c r="A7606" s="140">
        <v>100774</v>
      </c>
      <c r="B7606" s="141" t="s">
        <v>8202</v>
      </c>
      <c r="C7606" s="141" t="s">
        <v>6935</v>
      </c>
      <c r="D7606" s="141" t="s">
        <v>5686</v>
      </c>
      <c r="E7606" s="140">
        <v>11.5</v>
      </c>
      <c r="F7606" s="142" t="s">
        <v>5502</v>
      </c>
      <c r="G7606" s="138"/>
    </row>
    <row r="7607" ht="15.75" customHeight="1" spans="1:7">
      <c r="A7607" s="140">
        <v>100775</v>
      </c>
      <c r="B7607" s="141" t="s">
        <v>8203</v>
      </c>
      <c r="C7607" s="141" t="s">
        <v>6935</v>
      </c>
      <c r="D7607" s="141" t="s">
        <v>5686</v>
      </c>
      <c r="E7607" s="140">
        <v>13.63</v>
      </c>
      <c r="F7607" s="142" t="s">
        <v>5502</v>
      </c>
      <c r="G7607" s="138"/>
    </row>
    <row r="7608" ht="15.75" customHeight="1" spans="1:7">
      <c r="A7608" s="140">
        <v>100776</v>
      </c>
      <c r="B7608" s="141" t="s">
        <v>8204</v>
      </c>
      <c r="C7608" s="141" t="s">
        <v>6935</v>
      </c>
      <c r="D7608" s="141" t="s">
        <v>5686</v>
      </c>
      <c r="E7608" s="140">
        <v>19.84</v>
      </c>
      <c r="F7608" s="142" t="s">
        <v>5502</v>
      </c>
      <c r="G7608" s="138"/>
    </row>
    <row r="7609" ht="15.75" customHeight="1" spans="1:7">
      <c r="A7609" s="140">
        <v>100777</v>
      </c>
      <c r="B7609" s="141" t="s">
        <v>8205</v>
      </c>
      <c r="C7609" s="141" t="s">
        <v>6935</v>
      </c>
      <c r="D7609" s="141" t="s">
        <v>5686</v>
      </c>
      <c r="E7609" s="140">
        <v>14.16</v>
      </c>
      <c r="F7609" s="142" t="s">
        <v>5502</v>
      </c>
      <c r="G7609" s="138"/>
    </row>
    <row r="7610" ht="15.75" customHeight="1" spans="1:7">
      <c r="A7610" s="140">
        <v>100778</v>
      </c>
      <c r="B7610" s="141" t="s">
        <v>8206</v>
      </c>
      <c r="C7610" s="141" t="s">
        <v>6935</v>
      </c>
      <c r="D7610" s="141" t="s">
        <v>5686</v>
      </c>
      <c r="E7610" s="140">
        <v>10.17</v>
      </c>
      <c r="F7610" s="142" t="s">
        <v>5502</v>
      </c>
      <c r="G7610" s="138"/>
    </row>
    <row r="7611" ht="15.75" customHeight="1" spans="1:7">
      <c r="A7611" s="140">
        <v>103795</v>
      </c>
      <c r="B7611" s="141" t="s">
        <v>8207</v>
      </c>
      <c r="C7611" s="141" t="s">
        <v>175</v>
      </c>
      <c r="D7611" s="141" t="s">
        <v>5501</v>
      </c>
      <c r="E7611" s="140">
        <v>84.58</v>
      </c>
      <c r="F7611" s="142" t="s">
        <v>5502</v>
      </c>
      <c r="G7611" s="138"/>
    </row>
    <row r="7612" ht="15.75" customHeight="1" spans="1:7">
      <c r="A7612" s="140">
        <v>103796</v>
      </c>
      <c r="B7612" s="141" t="s">
        <v>8208</v>
      </c>
      <c r="C7612" s="141" t="s">
        <v>175</v>
      </c>
      <c r="D7612" s="141" t="s">
        <v>5501</v>
      </c>
      <c r="E7612" s="140">
        <v>66.12</v>
      </c>
      <c r="F7612" s="142" t="s">
        <v>5502</v>
      </c>
      <c r="G7612" s="138"/>
    </row>
    <row r="7613" ht="15.75" customHeight="1" spans="1:7">
      <c r="A7613" s="140">
        <v>103797</v>
      </c>
      <c r="B7613" s="141" t="s">
        <v>8209</v>
      </c>
      <c r="C7613" s="141" t="s">
        <v>6935</v>
      </c>
      <c r="D7613" s="141" t="s">
        <v>5501</v>
      </c>
      <c r="E7613" s="140">
        <v>16.97</v>
      </c>
      <c r="F7613" s="142" t="s">
        <v>5502</v>
      </c>
      <c r="G7613" s="138"/>
    </row>
    <row r="7614" ht="15.75" customHeight="1" spans="1:7">
      <c r="A7614" s="140">
        <v>103798</v>
      </c>
      <c r="B7614" s="141" t="s">
        <v>8210</v>
      </c>
      <c r="C7614" s="141" t="s">
        <v>171</v>
      </c>
      <c r="D7614" s="141" t="s">
        <v>5686</v>
      </c>
      <c r="E7614" s="140">
        <v>594.98</v>
      </c>
      <c r="F7614" s="142" t="s">
        <v>5502</v>
      </c>
      <c r="G7614" s="138"/>
    </row>
    <row r="7615" ht="15.75" customHeight="1" spans="1:7">
      <c r="A7615" s="140">
        <v>103799</v>
      </c>
      <c r="B7615" s="141" t="s">
        <v>8211</v>
      </c>
      <c r="C7615" s="141" t="s">
        <v>171</v>
      </c>
      <c r="D7615" s="141" t="s">
        <v>5501</v>
      </c>
      <c r="E7615" s="140">
        <v>412.4</v>
      </c>
      <c r="F7615" s="142" t="s">
        <v>5502</v>
      </c>
      <c r="G7615" s="138"/>
    </row>
    <row r="7616" ht="15.75" customHeight="1" spans="1:7">
      <c r="A7616" s="140">
        <v>103800</v>
      </c>
      <c r="B7616" s="141" t="s">
        <v>8212</v>
      </c>
      <c r="C7616" s="141" t="s">
        <v>171</v>
      </c>
      <c r="D7616" s="141" t="s">
        <v>5501</v>
      </c>
      <c r="E7616" s="140">
        <v>490.78</v>
      </c>
      <c r="F7616" s="142" t="s">
        <v>5502</v>
      </c>
      <c r="G7616" s="138"/>
    </row>
    <row r="7617" ht="15.75" customHeight="1" spans="1:7">
      <c r="A7617" s="140">
        <v>103801</v>
      </c>
      <c r="B7617" s="141" t="s">
        <v>8213</v>
      </c>
      <c r="C7617" s="141" t="s">
        <v>171</v>
      </c>
      <c r="D7617" s="141" t="s">
        <v>5686</v>
      </c>
      <c r="E7617" s="140">
        <v>632.22</v>
      </c>
      <c r="F7617" s="142" t="s">
        <v>5502</v>
      </c>
      <c r="G7617" s="138"/>
    </row>
    <row r="7618" ht="15.75" customHeight="1" spans="1:7">
      <c r="A7618" s="140">
        <v>103925</v>
      </c>
      <c r="B7618" s="141" t="s">
        <v>8214</v>
      </c>
      <c r="C7618" s="141" t="s">
        <v>171</v>
      </c>
      <c r="D7618" s="141" t="s">
        <v>5686</v>
      </c>
      <c r="E7618" s="140">
        <v>1652.98</v>
      </c>
      <c r="F7618" s="142" t="s">
        <v>5502</v>
      </c>
      <c r="G7618" s="138"/>
    </row>
    <row r="7619" ht="15.75" customHeight="1" spans="1:7">
      <c r="A7619" s="140">
        <v>103926</v>
      </c>
      <c r="B7619" s="141" t="s">
        <v>8215</v>
      </c>
      <c r="C7619" s="141" t="s">
        <v>171</v>
      </c>
      <c r="D7619" s="141" t="s">
        <v>5686</v>
      </c>
      <c r="E7619" s="140">
        <v>1324.31</v>
      </c>
      <c r="F7619" s="142" t="s">
        <v>5502</v>
      </c>
      <c r="G7619" s="138"/>
    </row>
    <row r="7620" ht="15.75" customHeight="1" spans="1:7">
      <c r="A7620" s="140">
        <v>103928</v>
      </c>
      <c r="B7620" s="141" t="s">
        <v>8216</v>
      </c>
      <c r="C7620" s="141" t="s">
        <v>171</v>
      </c>
      <c r="D7620" s="141" t="s">
        <v>5501</v>
      </c>
      <c r="E7620" s="140">
        <v>490.78</v>
      </c>
      <c r="F7620" s="142" t="s">
        <v>5502</v>
      </c>
      <c r="G7620" s="138"/>
    </row>
    <row r="7621" ht="15.75" customHeight="1" spans="1:7">
      <c r="A7621" s="140">
        <v>103929</v>
      </c>
      <c r="B7621" s="141" t="s">
        <v>8217</v>
      </c>
      <c r="C7621" s="141" t="s">
        <v>171</v>
      </c>
      <c r="D7621" s="141" t="s">
        <v>5686</v>
      </c>
      <c r="E7621" s="140">
        <v>1293.49</v>
      </c>
      <c r="F7621" s="142" t="s">
        <v>5502</v>
      </c>
      <c r="G7621" s="138"/>
    </row>
    <row r="7622" ht="15.75" customHeight="1" spans="1:7">
      <c r="A7622" s="140">
        <v>103930</v>
      </c>
      <c r="B7622" s="141" t="s">
        <v>8218</v>
      </c>
      <c r="C7622" s="141" t="s">
        <v>171</v>
      </c>
      <c r="D7622" s="141" t="s">
        <v>5686</v>
      </c>
      <c r="E7622" s="140">
        <v>786.43</v>
      </c>
      <c r="F7622" s="142" t="s">
        <v>5502</v>
      </c>
      <c r="G7622" s="138"/>
    </row>
    <row r="7623" ht="15.75" customHeight="1" spans="1:7">
      <c r="A7623" s="140">
        <v>103931</v>
      </c>
      <c r="B7623" s="141" t="s">
        <v>8219</v>
      </c>
      <c r="C7623" s="141" t="s">
        <v>171</v>
      </c>
      <c r="D7623" s="141" t="s">
        <v>5686</v>
      </c>
      <c r="E7623" s="140">
        <v>565.09</v>
      </c>
      <c r="F7623" s="142" t="s">
        <v>5502</v>
      </c>
      <c r="G7623" s="138"/>
    </row>
    <row r="7624" ht="15.75" customHeight="1" spans="1:7">
      <c r="A7624" s="140">
        <v>103932</v>
      </c>
      <c r="B7624" s="141" t="s">
        <v>8220</v>
      </c>
      <c r="C7624" s="141" t="s">
        <v>171</v>
      </c>
      <c r="D7624" s="141" t="s">
        <v>5686</v>
      </c>
      <c r="E7624" s="140">
        <v>532.67</v>
      </c>
      <c r="F7624" s="142" t="s">
        <v>5502</v>
      </c>
      <c r="G7624" s="138"/>
    </row>
    <row r="7625" ht="15.75" customHeight="1" spans="1:7">
      <c r="A7625" s="140">
        <v>103933</v>
      </c>
      <c r="B7625" s="141" t="s">
        <v>8221</v>
      </c>
      <c r="C7625" s="141" t="s">
        <v>171</v>
      </c>
      <c r="D7625" s="141" t="s">
        <v>5686</v>
      </c>
      <c r="E7625" s="140">
        <v>1552.55</v>
      </c>
      <c r="F7625" s="142" t="s">
        <v>5502</v>
      </c>
      <c r="G7625" s="138"/>
    </row>
    <row r="7626" ht="15.75" customHeight="1" spans="1:7">
      <c r="A7626" s="140">
        <v>105041</v>
      </c>
      <c r="B7626" s="141" t="s">
        <v>8222</v>
      </c>
      <c r="C7626" s="141" t="s">
        <v>178</v>
      </c>
      <c r="D7626" s="141" t="s">
        <v>5501</v>
      </c>
      <c r="E7626" s="140">
        <v>62.12</v>
      </c>
      <c r="F7626" s="142" t="s">
        <v>5502</v>
      </c>
      <c r="G7626" s="138"/>
    </row>
    <row r="7627" ht="15.75" customHeight="1" spans="1:7">
      <c r="A7627" s="140">
        <v>105042</v>
      </c>
      <c r="B7627" s="141" t="s">
        <v>8223</v>
      </c>
      <c r="C7627" s="141" t="s">
        <v>178</v>
      </c>
      <c r="D7627" s="141" t="s">
        <v>5501</v>
      </c>
      <c r="E7627" s="140">
        <v>62.41</v>
      </c>
      <c r="F7627" s="142" t="s">
        <v>5502</v>
      </c>
      <c r="G7627" s="138"/>
    </row>
    <row r="7628" ht="15.75" customHeight="1" spans="1:7">
      <c r="A7628" s="140">
        <v>105045</v>
      </c>
      <c r="B7628" s="141" t="s">
        <v>8224</v>
      </c>
      <c r="C7628" s="141" t="s">
        <v>178</v>
      </c>
      <c r="D7628" s="141" t="s">
        <v>5501</v>
      </c>
      <c r="E7628" s="140">
        <v>71.11</v>
      </c>
      <c r="F7628" s="142" t="s">
        <v>5502</v>
      </c>
      <c r="G7628" s="138"/>
    </row>
    <row r="7629" ht="15.75" customHeight="1" spans="1:7">
      <c r="A7629" s="140">
        <v>105046</v>
      </c>
      <c r="B7629" s="141" t="s">
        <v>8225</v>
      </c>
      <c r="C7629" s="141" t="s">
        <v>178</v>
      </c>
      <c r="D7629" s="141" t="s">
        <v>5501</v>
      </c>
      <c r="E7629" s="140">
        <v>52.82</v>
      </c>
      <c r="F7629" s="142" t="s">
        <v>5502</v>
      </c>
      <c r="G7629" s="138"/>
    </row>
    <row r="7630" ht="15.75" customHeight="1" spans="1:7">
      <c r="A7630" s="140">
        <v>105050</v>
      </c>
      <c r="B7630" s="141" t="s">
        <v>8226</v>
      </c>
      <c r="C7630" s="141" t="s">
        <v>178</v>
      </c>
      <c r="D7630" s="141" t="s">
        <v>5501</v>
      </c>
      <c r="E7630" s="140">
        <v>198.17</v>
      </c>
      <c r="F7630" s="142" t="s">
        <v>5502</v>
      </c>
      <c r="G7630" s="138"/>
    </row>
    <row r="7631" ht="15.75" customHeight="1" spans="1:7">
      <c r="A7631" s="140">
        <v>105053</v>
      </c>
      <c r="B7631" s="141" t="s">
        <v>8227</v>
      </c>
      <c r="C7631" s="141" t="s">
        <v>178</v>
      </c>
      <c r="D7631" s="141" t="s">
        <v>5501</v>
      </c>
      <c r="E7631" s="140">
        <v>188.71</v>
      </c>
      <c r="F7631" s="142" t="s">
        <v>5502</v>
      </c>
      <c r="G7631" s="138"/>
    </row>
    <row r="7632" ht="15.75" customHeight="1" spans="1:7">
      <c r="A7632" s="140">
        <v>105056</v>
      </c>
      <c r="B7632" s="141" t="s">
        <v>8228</v>
      </c>
      <c r="C7632" s="141" t="s">
        <v>178</v>
      </c>
      <c r="D7632" s="141" t="s">
        <v>5501</v>
      </c>
      <c r="E7632" s="140">
        <v>274.61</v>
      </c>
      <c r="F7632" s="142" t="s">
        <v>5502</v>
      </c>
      <c r="G7632" s="138"/>
    </row>
    <row r="7633" ht="15.75" customHeight="1" spans="1:7">
      <c r="A7633" s="140">
        <v>105058</v>
      </c>
      <c r="B7633" s="141" t="s">
        <v>8229</v>
      </c>
      <c r="C7633" s="141" t="s">
        <v>178</v>
      </c>
      <c r="D7633" s="141" t="s">
        <v>5501</v>
      </c>
      <c r="E7633" s="140">
        <v>265.79</v>
      </c>
      <c r="F7633" s="142" t="s">
        <v>5502</v>
      </c>
      <c r="G7633" s="138"/>
    </row>
    <row r="7634" ht="15.75" customHeight="1" spans="1:7">
      <c r="A7634" s="140">
        <v>105061</v>
      </c>
      <c r="B7634" s="141" t="s">
        <v>8230</v>
      </c>
      <c r="C7634" s="141" t="s">
        <v>178</v>
      </c>
      <c r="D7634" s="141" t="s">
        <v>5501</v>
      </c>
      <c r="E7634" s="140">
        <v>97.72</v>
      </c>
      <c r="F7634" s="142" t="s">
        <v>5502</v>
      </c>
      <c r="G7634" s="138"/>
    </row>
    <row r="7635" ht="15.75" customHeight="1" spans="1:7">
      <c r="A7635" s="140">
        <v>105064</v>
      </c>
      <c r="B7635" s="141" t="s">
        <v>8231</v>
      </c>
      <c r="C7635" s="141" t="s">
        <v>178</v>
      </c>
      <c r="D7635" s="141" t="s">
        <v>5501</v>
      </c>
      <c r="E7635" s="140">
        <v>85.56</v>
      </c>
      <c r="F7635" s="142" t="s">
        <v>5502</v>
      </c>
      <c r="G7635" s="138"/>
    </row>
    <row r="7636" ht="15.75" customHeight="1" spans="1:7">
      <c r="A7636" s="140">
        <v>105068</v>
      </c>
      <c r="B7636" s="141" t="s">
        <v>8232</v>
      </c>
      <c r="C7636" s="141" t="s">
        <v>178</v>
      </c>
      <c r="D7636" s="141" t="s">
        <v>5501</v>
      </c>
      <c r="E7636" s="140">
        <v>166.61</v>
      </c>
      <c r="F7636" s="142" t="s">
        <v>5502</v>
      </c>
      <c r="G7636" s="138"/>
    </row>
    <row r="7637" ht="15.75" customHeight="1" spans="1:7">
      <c r="A7637" s="140">
        <v>105071</v>
      </c>
      <c r="B7637" s="141" t="s">
        <v>8233</v>
      </c>
      <c r="C7637" s="141" t="s">
        <v>178</v>
      </c>
      <c r="D7637" s="141" t="s">
        <v>5501</v>
      </c>
      <c r="E7637" s="140">
        <v>154.46</v>
      </c>
      <c r="F7637" s="142" t="s">
        <v>5502</v>
      </c>
      <c r="G7637" s="138"/>
    </row>
    <row r="7638" ht="15.75" customHeight="1" spans="1:7">
      <c r="A7638" s="140">
        <v>105074</v>
      </c>
      <c r="B7638" s="141" t="s">
        <v>8234</v>
      </c>
      <c r="C7638" s="141" t="s">
        <v>178</v>
      </c>
      <c r="D7638" s="141" t="s">
        <v>5501</v>
      </c>
      <c r="E7638" s="140">
        <v>262.99</v>
      </c>
      <c r="F7638" s="142" t="s">
        <v>5502</v>
      </c>
      <c r="G7638" s="138"/>
    </row>
    <row r="7639" ht="15.75" customHeight="1" spans="1:7">
      <c r="A7639" s="140">
        <v>105077</v>
      </c>
      <c r="B7639" s="141" t="s">
        <v>8235</v>
      </c>
      <c r="C7639" s="141" t="s">
        <v>178</v>
      </c>
      <c r="D7639" s="141" t="s">
        <v>5501</v>
      </c>
      <c r="E7639" s="140">
        <v>250.93</v>
      </c>
      <c r="F7639" s="142" t="s">
        <v>5502</v>
      </c>
      <c r="G7639" s="138"/>
    </row>
    <row r="7640" ht="15.75" customHeight="1" spans="1:7">
      <c r="A7640" s="140">
        <v>105080</v>
      </c>
      <c r="B7640" s="141" t="s">
        <v>8236</v>
      </c>
      <c r="C7640" s="141" t="s">
        <v>178</v>
      </c>
      <c r="D7640" s="141" t="s">
        <v>5501</v>
      </c>
      <c r="E7640" s="140">
        <v>71.87</v>
      </c>
      <c r="F7640" s="142" t="s">
        <v>5502</v>
      </c>
      <c r="G7640" s="138"/>
    </row>
    <row r="7641" ht="15.75" customHeight="1" spans="1:7">
      <c r="A7641" s="140">
        <v>105081</v>
      </c>
      <c r="B7641" s="141" t="s">
        <v>8237</v>
      </c>
      <c r="C7641" s="141" t="s">
        <v>178</v>
      </c>
      <c r="D7641" s="141" t="s">
        <v>5501</v>
      </c>
      <c r="E7641" s="140">
        <v>82.62</v>
      </c>
      <c r="F7641" s="142" t="s">
        <v>5502</v>
      </c>
      <c r="G7641" s="138"/>
    </row>
    <row r="7642" ht="15.75" customHeight="1" spans="1:7">
      <c r="A7642" s="140">
        <v>105082</v>
      </c>
      <c r="B7642" s="141" t="s">
        <v>8238</v>
      </c>
      <c r="C7642" s="141" t="s">
        <v>178</v>
      </c>
      <c r="D7642" s="141" t="s">
        <v>5501</v>
      </c>
      <c r="E7642" s="140">
        <v>74.81</v>
      </c>
      <c r="F7642" s="142" t="s">
        <v>5502</v>
      </c>
      <c r="G7642" s="138"/>
    </row>
    <row r="7643" ht="15.75" customHeight="1" spans="1:7">
      <c r="A7643" s="140">
        <v>105083</v>
      </c>
      <c r="B7643" s="141" t="s">
        <v>8239</v>
      </c>
      <c r="C7643" s="141" t="s">
        <v>178</v>
      </c>
      <c r="D7643" s="141" t="s">
        <v>5501</v>
      </c>
      <c r="E7643" s="140">
        <v>83.96</v>
      </c>
      <c r="F7643" s="142" t="s">
        <v>5502</v>
      </c>
      <c r="G7643" s="138"/>
    </row>
    <row r="7644" ht="15.75" customHeight="1" spans="1:7">
      <c r="A7644" s="140">
        <v>105084</v>
      </c>
      <c r="B7644" s="141" t="s">
        <v>8240</v>
      </c>
      <c r="C7644" s="141" t="s">
        <v>178</v>
      </c>
      <c r="D7644" s="141" t="s">
        <v>5501</v>
      </c>
      <c r="E7644" s="140">
        <v>103.59</v>
      </c>
      <c r="F7644" s="142" t="s">
        <v>5502</v>
      </c>
      <c r="G7644" s="138"/>
    </row>
    <row r="7645" ht="15.75" customHeight="1" spans="1:7">
      <c r="A7645" s="140">
        <v>105085</v>
      </c>
      <c r="B7645" s="141" t="s">
        <v>8241</v>
      </c>
      <c r="C7645" s="141" t="s">
        <v>178</v>
      </c>
      <c r="D7645" s="141" t="s">
        <v>5501</v>
      </c>
      <c r="E7645" s="140">
        <v>108.12</v>
      </c>
      <c r="F7645" s="142" t="s">
        <v>5502</v>
      </c>
      <c r="G7645" s="138"/>
    </row>
    <row r="7646" ht="15.75" customHeight="1" spans="1:7">
      <c r="A7646" s="140">
        <v>105086</v>
      </c>
      <c r="B7646" s="141" t="s">
        <v>8242</v>
      </c>
      <c r="C7646" s="141" t="s">
        <v>178</v>
      </c>
      <c r="D7646" s="141" t="s">
        <v>5501</v>
      </c>
      <c r="E7646" s="140">
        <v>96.21</v>
      </c>
      <c r="F7646" s="142" t="s">
        <v>5502</v>
      </c>
      <c r="G7646" s="138"/>
    </row>
    <row r="7647" ht="15.75" customHeight="1" spans="1:7">
      <c r="A7647" s="140">
        <v>105087</v>
      </c>
      <c r="B7647" s="141" t="s">
        <v>8243</v>
      </c>
      <c r="C7647" s="141" t="s">
        <v>178</v>
      </c>
      <c r="D7647" s="141" t="s">
        <v>5501</v>
      </c>
      <c r="E7647" s="140">
        <v>107.65</v>
      </c>
      <c r="F7647" s="142" t="s">
        <v>5502</v>
      </c>
      <c r="G7647" s="138"/>
    </row>
    <row r="7648" ht="15.75" customHeight="1" spans="1:7">
      <c r="A7648" s="140">
        <v>105088</v>
      </c>
      <c r="B7648" s="141" t="s">
        <v>8244</v>
      </c>
      <c r="C7648" s="141" t="s">
        <v>178</v>
      </c>
      <c r="D7648" s="141" t="s">
        <v>5501</v>
      </c>
      <c r="E7648" s="140">
        <v>192.89</v>
      </c>
      <c r="F7648" s="142" t="s">
        <v>5502</v>
      </c>
      <c r="G7648" s="138"/>
    </row>
    <row r="7649" ht="15.75" customHeight="1" spans="1:7">
      <c r="A7649" s="140">
        <v>105089</v>
      </c>
      <c r="B7649" s="141" t="s">
        <v>8245</v>
      </c>
      <c r="C7649" s="141" t="s">
        <v>178</v>
      </c>
      <c r="D7649" s="141" t="s">
        <v>5501</v>
      </c>
      <c r="E7649" s="140">
        <v>178.13</v>
      </c>
      <c r="F7649" s="142" t="s">
        <v>5502</v>
      </c>
      <c r="G7649" s="138"/>
    </row>
    <row r="7650" ht="15.75" customHeight="1" spans="1:7">
      <c r="A7650" s="140">
        <v>105090</v>
      </c>
      <c r="B7650" s="141" t="s">
        <v>8246</v>
      </c>
      <c r="C7650" s="141" t="s">
        <v>175</v>
      </c>
      <c r="D7650" s="141" t="s">
        <v>5686</v>
      </c>
      <c r="E7650" s="140">
        <v>415.51</v>
      </c>
      <c r="F7650" s="142" t="s">
        <v>5502</v>
      </c>
      <c r="G7650" s="138"/>
    </row>
    <row r="7651" ht="15.75" customHeight="1" spans="1:7">
      <c r="A7651" s="140">
        <v>105091</v>
      </c>
      <c r="B7651" s="141" t="s">
        <v>8247</v>
      </c>
      <c r="C7651" s="141" t="s">
        <v>178</v>
      </c>
      <c r="D7651" s="141" t="s">
        <v>5501</v>
      </c>
      <c r="E7651" s="140">
        <v>141.89</v>
      </c>
      <c r="F7651" s="142" t="s">
        <v>5502</v>
      </c>
      <c r="G7651" s="138"/>
    </row>
    <row r="7652" ht="15.75" customHeight="1" spans="1:7">
      <c r="A7652" s="140">
        <v>105092</v>
      </c>
      <c r="B7652" s="141" t="s">
        <v>8248</v>
      </c>
      <c r="C7652" s="141" t="s">
        <v>178</v>
      </c>
      <c r="D7652" s="141" t="s">
        <v>5501</v>
      </c>
      <c r="E7652" s="140">
        <v>154.19</v>
      </c>
      <c r="F7652" s="142" t="s">
        <v>5502</v>
      </c>
      <c r="G7652" s="138"/>
    </row>
    <row r="7653" ht="15.75" customHeight="1" spans="1:7">
      <c r="A7653" s="140">
        <v>105093</v>
      </c>
      <c r="B7653" s="141" t="s">
        <v>8249</v>
      </c>
      <c r="C7653" s="141" t="s">
        <v>178</v>
      </c>
      <c r="D7653" s="141" t="s">
        <v>5501</v>
      </c>
      <c r="E7653" s="140">
        <v>155.99</v>
      </c>
      <c r="F7653" s="142" t="s">
        <v>5502</v>
      </c>
      <c r="G7653" s="138"/>
    </row>
    <row r="7654" ht="15.75" customHeight="1" spans="1:7">
      <c r="A7654" s="140">
        <v>105095</v>
      </c>
      <c r="B7654" s="141" t="s">
        <v>8250</v>
      </c>
      <c r="C7654" s="141" t="s">
        <v>178</v>
      </c>
      <c r="D7654" s="141" t="s">
        <v>5501</v>
      </c>
      <c r="E7654" s="140">
        <v>94.18</v>
      </c>
      <c r="F7654" s="142" t="s">
        <v>5502</v>
      </c>
      <c r="G7654" s="138"/>
    </row>
    <row r="7655" ht="15.75" customHeight="1" spans="1:7">
      <c r="A7655" s="140">
        <v>105098</v>
      </c>
      <c r="B7655" s="141" t="s">
        <v>8251</v>
      </c>
      <c r="C7655" s="141" t="s">
        <v>178</v>
      </c>
      <c r="D7655" s="141" t="s">
        <v>5501</v>
      </c>
      <c r="E7655" s="140">
        <v>84.61</v>
      </c>
      <c r="F7655" s="142" t="s">
        <v>5502</v>
      </c>
      <c r="G7655" s="138"/>
    </row>
    <row r="7656" ht="15.75" customHeight="1" spans="1:7">
      <c r="A7656" s="140">
        <v>105099</v>
      </c>
      <c r="B7656" s="141" t="s">
        <v>8252</v>
      </c>
      <c r="C7656" s="141" t="s">
        <v>178</v>
      </c>
      <c r="D7656" s="141" t="s">
        <v>5501</v>
      </c>
      <c r="E7656" s="140">
        <v>83.79</v>
      </c>
      <c r="F7656" s="142" t="s">
        <v>5502</v>
      </c>
      <c r="G7656" s="138"/>
    </row>
    <row r="7657" ht="15.75" customHeight="1" spans="1:7">
      <c r="A7657" s="140">
        <v>105100</v>
      </c>
      <c r="B7657" s="141" t="s">
        <v>8253</v>
      </c>
      <c r="C7657" s="141" t="s">
        <v>178</v>
      </c>
      <c r="D7657" s="141" t="s">
        <v>5501</v>
      </c>
      <c r="E7657" s="140">
        <v>118.05</v>
      </c>
      <c r="F7657" s="142" t="s">
        <v>5502</v>
      </c>
      <c r="G7657" s="138"/>
    </row>
    <row r="7658" ht="15.75" customHeight="1" spans="1:7">
      <c r="A7658" s="140">
        <v>105101</v>
      </c>
      <c r="B7658" s="141" t="s">
        <v>8254</v>
      </c>
      <c r="C7658" s="141" t="s">
        <v>178</v>
      </c>
      <c r="D7658" s="141" t="s">
        <v>5501</v>
      </c>
      <c r="E7658" s="140">
        <v>227.22</v>
      </c>
      <c r="F7658" s="142" t="s">
        <v>5502</v>
      </c>
      <c r="G7658" s="138"/>
    </row>
    <row r="7659" ht="15.75" customHeight="1" spans="1:7">
      <c r="A7659" s="140">
        <v>105102</v>
      </c>
      <c r="B7659" s="141" t="s">
        <v>8255</v>
      </c>
      <c r="C7659" s="141" t="s">
        <v>178</v>
      </c>
      <c r="D7659" s="141" t="s">
        <v>5501</v>
      </c>
      <c r="E7659" s="140">
        <v>310.42</v>
      </c>
      <c r="F7659" s="142" t="s">
        <v>5502</v>
      </c>
      <c r="G7659" s="138"/>
    </row>
    <row r="7660" ht="15.75" customHeight="1" spans="1:7">
      <c r="A7660" s="140">
        <v>98562</v>
      </c>
      <c r="B7660" s="141" t="s">
        <v>8256</v>
      </c>
      <c r="C7660" s="141" t="s">
        <v>175</v>
      </c>
      <c r="D7660" s="141" t="s">
        <v>5501</v>
      </c>
      <c r="E7660" s="140">
        <v>46.88</v>
      </c>
      <c r="F7660" s="142" t="s">
        <v>5502</v>
      </c>
      <c r="G7660" s="138"/>
    </row>
    <row r="7661" ht="15.75" customHeight="1" spans="1:7">
      <c r="A7661" s="140">
        <v>98555</v>
      </c>
      <c r="B7661" s="141" t="s">
        <v>8257</v>
      </c>
      <c r="C7661" s="141" t="s">
        <v>175</v>
      </c>
      <c r="D7661" s="141" t="s">
        <v>5501</v>
      </c>
      <c r="E7661" s="140">
        <v>31.09</v>
      </c>
      <c r="F7661" s="142" t="s">
        <v>5502</v>
      </c>
      <c r="G7661" s="138"/>
    </row>
    <row r="7662" ht="15.75" customHeight="1" spans="1:7">
      <c r="A7662" s="140">
        <v>98556</v>
      </c>
      <c r="B7662" s="141" t="s">
        <v>8258</v>
      </c>
      <c r="C7662" s="141" t="s">
        <v>175</v>
      </c>
      <c r="D7662" s="141" t="s">
        <v>5501</v>
      </c>
      <c r="E7662" s="140">
        <v>57.52</v>
      </c>
      <c r="F7662" s="142" t="s">
        <v>5502</v>
      </c>
      <c r="G7662" s="138"/>
    </row>
    <row r="7663" ht="15.75" customHeight="1" spans="1:7">
      <c r="A7663" s="140">
        <v>98558</v>
      </c>
      <c r="B7663" s="141" t="s">
        <v>8259</v>
      </c>
      <c r="C7663" s="141" t="s">
        <v>448</v>
      </c>
      <c r="D7663" s="141" t="s">
        <v>5501</v>
      </c>
      <c r="E7663" s="140">
        <v>9.62</v>
      </c>
      <c r="F7663" s="142" t="s">
        <v>5502</v>
      </c>
      <c r="G7663" s="138"/>
    </row>
    <row r="7664" ht="15.75" customHeight="1" spans="1:7">
      <c r="A7664" s="140">
        <v>98559</v>
      </c>
      <c r="B7664" s="141" t="s">
        <v>8260</v>
      </c>
      <c r="C7664" s="141" t="s">
        <v>178</v>
      </c>
      <c r="D7664" s="141" t="s">
        <v>5501</v>
      </c>
      <c r="E7664" s="140">
        <v>4.97</v>
      </c>
      <c r="F7664" s="142" t="s">
        <v>5502</v>
      </c>
      <c r="G7664" s="138"/>
    </row>
    <row r="7665" ht="15.75" customHeight="1" spans="1:7">
      <c r="A7665" s="140">
        <v>98546</v>
      </c>
      <c r="B7665" s="141" t="s">
        <v>8261</v>
      </c>
      <c r="C7665" s="141" t="s">
        <v>175</v>
      </c>
      <c r="D7665" s="141" t="s">
        <v>5501</v>
      </c>
      <c r="E7665" s="140">
        <v>126.07</v>
      </c>
      <c r="F7665" s="142" t="s">
        <v>5502</v>
      </c>
      <c r="G7665" s="138"/>
    </row>
    <row r="7666" ht="15.75" customHeight="1" spans="1:7">
      <c r="A7666" s="140">
        <v>98547</v>
      </c>
      <c r="B7666" s="141" t="s">
        <v>8262</v>
      </c>
      <c r="C7666" s="141" t="s">
        <v>175</v>
      </c>
      <c r="D7666" s="141" t="s">
        <v>5501</v>
      </c>
      <c r="E7666" s="140">
        <v>211.9</v>
      </c>
      <c r="F7666" s="142" t="s">
        <v>5502</v>
      </c>
      <c r="G7666" s="138"/>
    </row>
    <row r="7667" ht="15.75" customHeight="1" spans="1:7">
      <c r="A7667" s="140">
        <v>98553</v>
      </c>
      <c r="B7667" s="141" t="s">
        <v>8263</v>
      </c>
      <c r="C7667" s="141" t="s">
        <v>175</v>
      </c>
      <c r="D7667" s="141" t="s">
        <v>5501</v>
      </c>
      <c r="E7667" s="140">
        <v>190.01</v>
      </c>
      <c r="F7667" s="142" t="s">
        <v>5502</v>
      </c>
      <c r="G7667" s="138"/>
    </row>
    <row r="7668" ht="15.75" customHeight="1" spans="1:7">
      <c r="A7668" s="140">
        <v>98554</v>
      </c>
      <c r="B7668" s="141" t="s">
        <v>8264</v>
      </c>
      <c r="C7668" s="141" t="s">
        <v>175</v>
      </c>
      <c r="D7668" s="141" t="s">
        <v>5501</v>
      </c>
      <c r="E7668" s="140">
        <v>48.5</v>
      </c>
      <c r="F7668" s="142" t="s">
        <v>5502</v>
      </c>
      <c r="G7668" s="138"/>
    </row>
    <row r="7669" ht="15.75" customHeight="1" spans="1:7">
      <c r="A7669" s="140">
        <v>98557</v>
      </c>
      <c r="B7669" s="141" t="s">
        <v>8265</v>
      </c>
      <c r="C7669" s="141" t="s">
        <v>175</v>
      </c>
      <c r="D7669" s="141" t="s">
        <v>5501</v>
      </c>
      <c r="E7669" s="140">
        <v>42.76</v>
      </c>
      <c r="F7669" s="142" t="s">
        <v>5502</v>
      </c>
      <c r="G7669" s="138"/>
    </row>
    <row r="7670" ht="15.75" customHeight="1" spans="1:7">
      <c r="A7670" s="140">
        <v>98563</v>
      </c>
      <c r="B7670" s="141" t="s">
        <v>8266</v>
      </c>
      <c r="C7670" s="141" t="s">
        <v>175</v>
      </c>
      <c r="D7670" s="141" t="s">
        <v>5501</v>
      </c>
      <c r="E7670" s="140">
        <v>35.52</v>
      </c>
      <c r="F7670" s="142" t="s">
        <v>5502</v>
      </c>
      <c r="G7670" s="138"/>
    </row>
    <row r="7671" ht="15.75" customHeight="1" spans="1:7">
      <c r="A7671" s="140">
        <v>98564</v>
      </c>
      <c r="B7671" s="141" t="s">
        <v>8267</v>
      </c>
      <c r="C7671" s="141" t="s">
        <v>175</v>
      </c>
      <c r="D7671" s="141" t="s">
        <v>5501</v>
      </c>
      <c r="E7671" s="140">
        <v>53.19</v>
      </c>
      <c r="F7671" s="142" t="s">
        <v>5502</v>
      </c>
      <c r="G7671" s="138"/>
    </row>
    <row r="7672" ht="15.75" customHeight="1" spans="1:7">
      <c r="A7672" s="140">
        <v>98565</v>
      </c>
      <c r="B7672" s="141" t="s">
        <v>8268</v>
      </c>
      <c r="C7672" s="141" t="s">
        <v>175</v>
      </c>
      <c r="D7672" s="141" t="s">
        <v>5501</v>
      </c>
      <c r="E7672" s="140">
        <v>50.43</v>
      </c>
      <c r="F7672" s="142" t="s">
        <v>5502</v>
      </c>
      <c r="G7672" s="138"/>
    </row>
    <row r="7673" ht="15.75" customHeight="1" spans="1:7">
      <c r="A7673" s="140">
        <v>98566</v>
      </c>
      <c r="B7673" s="141" t="s">
        <v>8269</v>
      </c>
      <c r="C7673" s="141" t="s">
        <v>175</v>
      </c>
      <c r="D7673" s="141" t="s">
        <v>5501</v>
      </c>
      <c r="E7673" s="140">
        <v>68.11</v>
      </c>
      <c r="F7673" s="142" t="s">
        <v>5502</v>
      </c>
      <c r="G7673" s="138"/>
    </row>
    <row r="7674" ht="15.75" customHeight="1" spans="1:7">
      <c r="A7674" s="140">
        <v>98567</v>
      </c>
      <c r="B7674" s="141" t="s">
        <v>8270</v>
      </c>
      <c r="C7674" s="141" t="s">
        <v>175</v>
      </c>
      <c r="D7674" s="141" t="s">
        <v>5501</v>
      </c>
      <c r="E7674" s="140">
        <v>64.58</v>
      </c>
      <c r="F7674" s="142" t="s">
        <v>5502</v>
      </c>
      <c r="G7674" s="138"/>
    </row>
    <row r="7675" ht="15.75" customHeight="1" spans="1:7">
      <c r="A7675" s="140">
        <v>98568</v>
      </c>
      <c r="B7675" s="141" t="s">
        <v>8271</v>
      </c>
      <c r="C7675" s="141" t="s">
        <v>175</v>
      </c>
      <c r="D7675" s="141" t="s">
        <v>5501</v>
      </c>
      <c r="E7675" s="140">
        <v>82.25</v>
      </c>
      <c r="F7675" s="142" t="s">
        <v>5502</v>
      </c>
      <c r="G7675" s="138"/>
    </row>
    <row r="7676" ht="15.75" customHeight="1" spans="1:7">
      <c r="A7676" s="140">
        <v>98569</v>
      </c>
      <c r="B7676" s="141" t="s">
        <v>8272</v>
      </c>
      <c r="C7676" s="141" t="s">
        <v>175</v>
      </c>
      <c r="D7676" s="141" t="s">
        <v>5501</v>
      </c>
      <c r="E7676" s="140">
        <v>79.49</v>
      </c>
      <c r="F7676" s="142" t="s">
        <v>5502</v>
      </c>
      <c r="G7676" s="138"/>
    </row>
    <row r="7677" ht="15.75" customHeight="1" spans="1:7">
      <c r="A7677" s="140">
        <v>98570</v>
      </c>
      <c r="B7677" s="141" t="s">
        <v>8273</v>
      </c>
      <c r="C7677" s="141" t="s">
        <v>175</v>
      </c>
      <c r="D7677" s="141" t="s">
        <v>5501</v>
      </c>
      <c r="E7677" s="140">
        <v>97.17</v>
      </c>
      <c r="F7677" s="142" t="s">
        <v>5502</v>
      </c>
      <c r="G7677" s="138"/>
    </row>
    <row r="7678" ht="15.75" customHeight="1" spans="1:7">
      <c r="A7678" s="140">
        <v>98571</v>
      </c>
      <c r="B7678" s="141" t="s">
        <v>8274</v>
      </c>
      <c r="C7678" s="141" t="s">
        <v>175</v>
      </c>
      <c r="D7678" s="141" t="s">
        <v>5501</v>
      </c>
      <c r="E7678" s="140">
        <v>41.38</v>
      </c>
      <c r="F7678" s="142" t="s">
        <v>5502</v>
      </c>
      <c r="G7678" s="138"/>
    </row>
    <row r="7679" ht="15.75" customHeight="1" spans="1:7">
      <c r="A7679" s="140">
        <v>98572</v>
      </c>
      <c r="B7679" s="141" t="s">
        <v>8275</v>
      </c>
      <c r="C7679" s="141" t="s">
        <v>175</v>
      </c>
      <c r="D7679" s="141" t="s">
        <v>5501</v>
      </c>
      <c r="E7679" s="140">
        <v>50.68</v>
      </c>
      <c r="F7679" s="142" t="s">
        <v>5502</v>
      </c>
      <c r="G7679" s="138"/>
    </row>
    <row r="7680" ht="15.75" customHeight="1" spans="1:7">
      <c r="A7680" s="140">
        <v>98573</v>
      </c>
      <c r="B7680" s="141" t="s">
        <v>8276</v>
      </c>
      <c r="C7680" s="141" t="s">
        <v>175</v>
      </c>
      <c r="D7680" s="141" t="s">
        <v>5501</v>
      </c>
      <c r="E7680" s="140">
        <v>67.83</v>
      </c>
      <c r="F7680" s="142" t="s">
        <v>5502</v>
      </c>
      <c r="G7680" s="138"/>
    </row>
    <row r="7681" ht="15.75" customHeight="1" spans="1:7">
      <c r="A7681" s="140">
        <v>91831</v>
      </c>
      <c r="B7681" s="141" t="s">
        <v>8277</v>
      </c>
      <c r="C7681" s="141" t="s">
        <v>178</v>
      </c>
      <c r="D7681" s="141" t="s">
        <v>5501</v>
      </c>
      <c r="E7681" s="140">
        <v>17.34</v>
      </c>
      <c r="F7681" s="142" t="s">
        <v>5502</v>
      </c>
      <c r="G7681" s="138"/>
    </row>
    <row r="7682" ht="15.75" customHeight="1" spans="1:7">
      <c r="A7682" s="140">
        <v>91833</v>
      </c>
      <c r="B7682" s="141" t="s">
        <v>8278</v>
      </c>
      <c r="C7682" s="141" t="s">
        <v>178</v>
      </c>
      <c r="D7682" s="141" t="s">
        <v>5501</v>
      </c>
      <c r="E7682" s="140">
        <v>17.96</v>
      </c>
      <c r="F7682" s="142" t="s">
        <v>5502</v>
      </c>
      <c r="G7682" s="138"/>
    </row>
    <row r="7683" ht="15.75" customHeight="1" spans="1:7">
      <c r="A7683" s="140">
        <v>91834</v>
      </c>
      <c r="B7683" s="141" t="s">
        <v>8279</v>
      </c>
      <c r="C7683" s="141" t="s">
        <v>178</v>
      </c>
      <c r="D7683" s="141" t="s">
        <v>5501</v>
      </c>
      <c r="E7683" s="140">
        <v>18.08</v>
      </c>
      <c r="F7683" s="142" t="s">
        <v>5502</v>
      </c>
      <c r="G7683" s="138"/>
    </row>
    <row r="7684" ht="15.75" customHeight="1" spans="1:7">
      <c r="A7684" s="140">
        <v>91835</v>
      </c>
      <c r="B7684" s="141" t="s">
        <v>8280</v>
      </c>
      <c r="C7684" s="141" t="s">
        <v>178</v>
      </c>
      <c r="D7684" s="141" t="s">
        <v>5501</v>
      </c>
      <c r="E7684" s="140">
        <v>19.7</v>
      </c>
      <c r="F7684" s="142" t="s">
        <v>5502</v>
      </c>
      <c r="G7684" s="138"/>
    </row>
    <row r="7685" ht="15.75" customHeight="1" spans="1:7">
      <c r="A7685" s="140">
        <v>91836</v>
      </c>
      <c r="B7685" s="141" t="s">
        <v>8281</v>
      </c>
      <c r="C7685" s="141" t="s">
        <v>178</v>
      </c>
      <c r="D7685" s="141" t="s">
        <v>5501</v>
      </c>
      <c r="E7685" s="140">
        <v>20.97</v>
      </c>
      <c r="F7685" s="142" t="s">
        <v>5502</v>
      </c>
      <c r="G7685" s="138"/>
    </row>
    <row r="7686" ht="15.75" customHeight="1" spans="1:7">
      <c r="A7686" s="140">
        <v>91837</v>
      </c>
      <c r="B7686" s="141" t="s">
        <v>8282</v>
      </c>
      <c r="C7686" s="141" t="s">
        <v>178</v>
      </c>
      <c r="D7686" s="141" t="s">
        <v>5501</v>
      </c>
      <c r="E7686" s="140">
        <v>24.75</v>
      </c>
      <c r="F7686" s="142" t="s">
        <v>5502</v>
      </c>
      <c r="G7686" s="138"/>
    </row>
    <row r="7687" ht="15.75" customHeight="1" spans="1:7">
      <c r="A7687" s="140">
        <v>91839</v>
      </c>
      <c r="B7687" s="141" t="s">
        <v>8283</v>
      </c>
      <c r="C7687" s="141" t="s">
        <v>178</v>
      </c>
      <c r="D7687" s="141" t="s">
        <v>5501</v>
      </c>
      <c r="E7687" s="140">
        <v>22.86</v>
      </c>
      <c r="F7687" s="142" t="s">
        <v>5502</v>
      </c>
      <c r="G7687" s="138"/>
    </row>
    <row r="7688" ht="15.75" customHeight="1" spans="1:7">
      <c r="A7688" s="140">
        <v>91840</v>
      </c>
      <c r="B7688" s="141" t="s">
        <v>8284</v>
      </c>
      <c r="C7688" s="141" t="s">
        <v>178</v>
      </c>
      <c r="D7688" s="141" t="s">
        <v>5501</v>
      </c>
      <c r="E7688" s="140">
        <v>27.41</v>
      </c>
      <c r="F7688" s="142" t="s">
        <v>5502</v>
      </c>
      <c r="G7688" s="138"/>
    </row>
    <row r="7689" ht="15.75" customHeight="1" spans="1:7">
      <c r="A7689" s="140">
        <v>91841</v>
      </c>
      <c r="B7689" s="141" t="s">
        <v>8285</v>
      </c>
      <c r="C7689" s="141" t="s">
        <v>178</v>
      </c>
      <c r="D7689" s="141" t="s">
        <v>5501</v>
      </c>
      <c r="E7689" s="140">
        <v>25.74</v>
      </c>
      <c r="F7689" s="142" t="s">
        <v>5502</v>
      </c>
      <c r="G7689" s="138"/>
    </row>
    <row r="7690" ht="15.75" customHeight="1" spans="1:7">
      <c r="A7690" s="140">
        <v>91843</v>
      </c>
      <c r="B7690" s="141" t="s">
        <v>8286</v>
      </c>
      <c r="C7690" s="141" t="s">
        <v>178</v>
      </c>
      <c r="D7690" s="141" t="s">
        <v>5501</v>
      </c>
      <c r="E7690" s="140">
        <v>6.39</v>
      </c>
      <c r="F7690" s="142" t="s">
        <v>5502</v>
      </c>
      <c r="G7690" s="138"/>
    </row>
    <row r="7691" ht="15.75" customHeight="1" spans="1:7">
      <c r="A7691" s="140">
        <v>91845</v>
      </c>
      <c r="B7691" s="141" t="s">
        <v>8287</v>
      </c>
      <c r="C7691" s="141" t="s">
        <v>178</v>
      </c>
      <c r="D7691" s="141" t="s">
        <v>5501</v>
      </c>
      <c r="E7691" s="140">
        <v>8.1</v>
      </c>
      <c r="F7691" s="142" t="s">
        <v>5502</v>
      </c>
      <c r="G7691" s="138"/>
    </row>
    <row r="7692" ht="15.75" customHeight="1" spans="1:7">
      <c r="A7692" s="140">
        <v>91847</v>
      </c>
      <c r="B7692" s="141" t="s">
        <v>8288</v>
      </c>
      <c r="C7692" s="141" t="s">
        <v>178</v>
      </c>
      <c r="D7692" s="141" t="s">
        <v>5501</v>
      </c>
      <c r="E7692" s="140">
        <v>13.2</v>
      </c>
      <c r="F7692" s="142" t="s">
        <v>5502</v>
      </c>
      <c r="G7692" s="138"/>
    </row>
    <row r="7693" ht="15.75" customHeight="1" spans="1:7">
      <c r="A7693" s="140">
        <v>91849</v>
      </c>
      <c r="B7693" s="141" t="s">
        <v>8289</v>
      </c>
      <c r="C7693" s="141" t="s">
        <v>178</v>
      </c>
      <c r="D7693" s="141" t="s">
        <v>5501</v>
      </c>
      <c r="E7693" s="140">
        <v>11.31</v>
      </c>
      <c r="F7693" s="142" t="s">
        <v>5502</v>
      </c>
      <c r="G7693" s="138"/>
    </row>
    <row r="7694" ht="15.75" customHeight="1" spans="1:7">
      <c r="A7694" s="140">
        <v>91850</v>
      </c>
      <c r="B7694" s="141" t="s">
        <v>8290</v>
      </c>
      <c r="C7694" s="141" t="s">
        <v>178</v>
      </c>
      <c r="D7694" s="141" t="s">
        <v>5501</v>
      </c>
      <c r="E7694" s="140">
        <v>15.8</v>
      </c>
      <c r="F7694" s="142" t="s">
        <v>5502</v>
      </c>
      <c r="G7694" s="138"/>
    </row>
    <row r="7695" ht="15.75" customHeight="1" spans="1:7">
      <c r="A7695" s="140">
        <v>91851</v>
      </c>
      <c r="B7695" s="141" t="s">
        <v>8291</v>
      </c>
      <c r="C7695" s="141" t="s">
        <v>178</v>
      </c>
      <c r="D7695" s="141" t="s">
        <v>5501</v>
      </c>
      <c r="E7695" s="140">
        <v>14.13</v>
      </c>
      <c r="F7695" s="142" t="s">
        <v>5502</v>
      </c>
      <c r="G7695" s="138"/>
    </row>
    <row r="7696" ht="15.75" customHeight="1" spans="1:7">
      <c r="A7696" s="140">
        <v>91852</v>
      </c>
      <c r="B7696" s="141" t="s">
        <v>8292</v>
      </c>
      <c r="C7696" s="141" t="s">
        <v>178</v>
      </c>
      <c r="D7696" s="141" t="s">
        <v>5501</v>
      </c>
      <c r="E7696" s="140">
        <v>8.52</v>
      </c>
      <c r="F7696" s="142" t="s">
        <v>5502</v>
      </c>
      <c r="G7696" s="138"/>
    </row>
    <row r="7697" ht="15.75" customHeight="1" spans="1:7">
      <c r="A7697" s="140">
        <v>91853</v>
      </c>
      <c r="B7697" s="141" t="s">
        <v>8293</v>
      </c>
      <c r="C7697" s="141" t="s">
        <v>178</v>
      </c>
      <c r="D7697" s="141" t="s">
        <v>5501</v>
      </c>
      <c r="E7697" s="140">
        <v>9.1</v>
      </c>
      <c r="F7697" s="142" t="s">
        <v>5502</v>
      </c>
      <c r="G7697" s="138"/>
    </row>
    <row r="7698" ht="15.75" customHeight="1" spans="1:7">
      <c r="A7698" s="140">
        <v>91854</v>
      </c>
      <c r="B7698" s="141" t="s">
        <v>8294</v>
      </c>
      <c r="C7698" s="141" t="s">
        <v>178</v>
      </c>
      <c r="D7698" s="141" t="s">
        <v>5501</v>
      </c>
      <c r="E7698" s="140">
        <v>9.19</v>
      </c>
      <c r="F7698" s="142" t="s">
        <v>5502</v>
      </c>
      <c r="G7698" s="138"/>
    </row>
    <row r="7699" ht="15.75" customHeight="1" spans="1:7">
      <c r="A7699" s="140">
        <v>91855</v>
      </c>
      <c r="B7699" s="141" t="s">
        <v>8295</v>
      </c>
      <c r="C7699" s="141" t="s">
        <v>178</v>
      </c>
      <c r="D7699" s="141" t="s">
        <v>5501</v>
      </c>
      <c r="E7699" s="140">
        <v>10.7</v>
      </c>
      <c r="F7699" s="142" t="s">
        <v>5502</v>
      </c>
      <c r="G7699" s="138"/>
    </row>
    <row r="7700" ht="15.75" customHeight="1" spans="1:7">
      <c r="A7700" s="140">
        <v>91856</v>
      </c>
      <c r="B7700" s="141" t="s">
        <v>8296</v>
      </c>
      <c r="C7700" s="141" t="s">
        <v>178</v>
      </c>
      <c r="D7700" s="141" t="s">
        <v>5501</v>
      </c>
      <c r="E7700" s="140">
        <v>11.96</v>
      </c>
      <c r="F7700" s="142" t="s">
        <v>5502</v>
      </c>
      <c r="G7700" s="138"/>
    </row>
    <row r="7701" ht="15.75" customHeight="1" spans="1:7">
      <c r="A7701" s="140">
        <v>91857</v>
      </c>
      <c r="B7701" s="141" t="s">
        <v>8297</v>
      </c>
      <c r="C7701" s="141" t="s">
        <v>178</v>
      </c>
      <c r="D7701" s="141" t="s">
        <v>5501</v>
      </c>
      <c r="E7701" s="140">
        <v>15.46</v>
      </c>
      <c r="F7701" s="142" t="s">
        <v>5502</v>
      </c>
      <c r="G7701" s="138"/>
    </row>
    <row r="7702" ht="15.75" customHeight="1" spans="1:7">
      <c r="A7702" s="140">
        <v>91859</v>
      </c>
      <c r="B7702" s="141" t="s">
        <v>8298</v>
      </c>
      <c r="C7702" s="141" t="s">
        <v>178</v>
      </c>
      <c r="D7702" s="141" t="s">
        <v>5501</v>
      </c>
      <c r="E7702" s="140">
        <v>13.71</v>
      </c>
      <c r="F7702" s="142" t="s">
        <v>5502</v>
      </c>
      <c r="G7702" s="138"/>
    </row>
    <row r="7703" ht="15.75" customHeight="1" spans="1:7">
      <c r="A7703" s="140">
        <v>91860</v>
      </c>
      <c r="B7703" s="141" t="s">
        <v>8299</v>
      </c>
      <c r="C7703" s="141" t="s">
        <v>178</v>
      </c>
      <c r="D7703" s="141" t="s">
        <v>5501</v>
      </c>
      <c r="E7703" s="140">
        <v>17.93</v>
      </c>
      <c r="F7703" s="142" t="s">
        <v>5502</v>
      </c>
      <c r="G7703" s="138"/>
    </row>
    <row r="7704" ht="15.75" customHeight="1" spans="1:7">
      <c r="A7704" s="140">
        <v>91861</v>
      </c>
      <c r="B7704" s="141" t="s">
        <v>8300</v>
      </c>
      <c r="C7704" s="141" t="s">
        <v>178</v>
      </c>
      <c r="D7704" s="141" t="s">
        <v>5501</v>
      </c>
      <c r="E7704" s="140">
        <v>16.4</v>
      </c>
      <c r="F7704" s="142" t="s">
        <v>5502</v>
      </c>
      <c r="G7704" s="138"/>
    </row>
    <row r="7705" ht="15.75" customHeight="1" spans="1:7">
      <c r="A7705" s="140">
        <v>91862</v>
      </c>
      <c r="B7705" s="141" t="s">
        <v>8301</v>
      </c>
      <c r="C7705" s="141" t="s">
        <v>178</v>
      </c>
      <c r="D7705" s="141" t="s">
        <v>5501</v>
      </c>
      <c r="E7705" s="140">
        <v>9.35</v>
      </c>
      <c r="F7705" s="142" t="s">
        <v>5502</v>
      </c>
      <c r="G7705" s="138"/>
    </row>
    <row r="7706" ht="15.75" customHeight="1" spans="1:7">
      <c r="A7706" s="140">
        <v>91863</v>
      </c>
      <c r="B7706" s="141" t="s">
        <v>8302</v>
      </c>
      <c r="C7706" s="141" t="s">
        <v>178</v>
      </c>
      <c r="D7706" s="141" t="s">
        <v>5501</v>
      </c>
      <c r="E7706" s="140">
        <v>11.08</v>
      </c>
      <c r="F7706" s="142" t="s">
        <v>5502</v>
      </c>
      <c r="G7706" s="138"/>
    </row>
    <row r="7707" ht="15.75" customHeight="1" spans="1:7">
      <c r="A7707" s="140">
        <v>91864</v>
      </c>
      <c r="B7707" s="141" t="s">
        <v>8303</v>
      </c>
      <c r="C7707" s="141" t="s">
        <v>178</v>
      </c>
      <c r="D7707" s="141" t="s">
        <v>5501</v>
      </c>
      <c r="E7707" s="140">
        <v>15.09</v>
      </c>
      <c r="F7707" s="142" t="s">
        <v>5502</v>
      </c>
      <c r="G7707" s="138"/>
    </row>
    <row r="7708" ht="15.75" customHeight="1" spans="1:7">
      <c r="A7708" s="140">
        <v>91865</v>
      </c>
      <c r="B7708" s="141" t="s">
        <v>8304</v>
      </c>
      <c r="C7708" s="141" t="s">
        <v>178</v>
      </c>
      <c r="D7708" s="141" t="s">
        <v>5501</v>
      </c>
      <c r="E7708" s="140">
        <v>19</v>
      </c>
      <c r="F7708" s="142" t="s">
        <v>5502</v>
      </c>
      <c r="G7708" s="138"/>
    </row>
    <row r="7709" ht="15.75" customHeight="1" spans="1:7">
      <c r="A7709" s="140">
        <v>91866</v>
      </c>
      <c r="B7709" s="141" t="s">
        <v>8305</v>
      </c>
      <c r="C7709" s="141" t="s">
        <v>178</v>
      </c>
      <c r="D7709" s="141" t="s">
        <v>5501</v>
      </c>
      <c r="E7709" s="140">
        <v>8.19</v>
      </c>
      <c r="F7709" s="142" t="s">
        <v>5502</v>
      </c>
      <c r="G7709" s="138"/>
    </row>
    <row r="7710" ht="15.75" customHeight="1" spans="1:7">
      <c r="A7710" s="140">
        <v>91867</v>
      </c>
      <c r="B7710" s="141" t="s">
        <v>8306</v>
      </c>
      <c r="C7710" s="141" t="s">
        <v>178</v>
      </c>
      <c r="D7710" s="141" t="s">
        <v>5501</v>
      </c>
      <c r="E7710" s="140">
        <v>9.92</v>
      </c>
      <c r="F7710" s="142" t="s">
        <v>5502</v>
      </c>
      <c r="G7710" s="138"/>
    </row>
    <row r="7711" ht="15.75" customHeight="1" spans="1:7">
      <c r="A7711" s="140">
        <v>91868</v>
      </c>
      <c r="B7711" s="141" t="s">
        <v>8307</v>
      </c>
      <c r="C7711" s="141" t="s">
        <v>178</v>
      </c>
      <c r="D7711" s="141" t="s">
        <v>5501</v>
      </c>
      <c r="E7711" s="140">
        <v>13.95</v>
      </c>
      <c r="F7711" s="142" t="s">
        <v>5502</v>
      </c>
      <c r="G7711" s="138"/>
    </row>
    <row r="7712" ht="15.75" customHeight="1" spans="1:7">
      <c r="A7712" s="140">
        <v>91869</v>
      </c>
      <c r="B7712" s="141" t="s">
        <v>8308</v>
      </c>
      <c r="C7712" s="141" t="s">
        <v>178</v>
      </c>
      <c r="D7712" s="141" t="s">
        <v>5501</v>
      </c>
      <c r="E7712" s="140">
        <v>17.81</v>
      </c>
      <c r="F7712" s="142" t="s">
        <v>5502</v>
      </c>
      <c r="G7712" s="138"/>
    </row>
    <row r="7713" ht="15.75" customHeight="1" spans="1:7">
      <c r="A7713" s="140">
        <v>91870</v>
      </c>
      <c r="B7713" s="141" t="s">
        <v>8309</v>
      </c>
      <c r="C7713" s="141" t="s">
        <v>178</v>
      </c>
      <c r="D7713" s="141" t="s">
        <v>5501</v>
      </c>
      <c r="E7713" s="140">
        <v>12.09</v>
      </c>
      <c r="F7713" s="142" t="s">
        <v>5502</v>
      </c>
      <c r="G7713" s="138"/>
    </row>
    <row r="7714" ht="15.75" customHeight="1" spans="1:7">
      <c r="A7714" s="140">
        <v>91871</v>
      </c>
      <c r="B7714" s="141" t="s">
        <v>8310</v>
      </c>
      <c r="C7714" s="141" t="s">
        <v>178</v>
      </c>
      <c r="D7714" s="141" t="s">
        <v>5501</v>
      </c>
      <c r="E7714" s="140">
        <v>13.83</v>
      </c>
      <c r="F7714" s="142" t="s">
        <v>5502</v>
      </c>
      <c r="G7714" s="138"/>
    </row>
    <row r="7715" ht="15.75" customHeight="1" spans="1:7">
      <c r="A7715" s="140">
        <v>91872</v>
      </c>
      <c r="B7715" s="141" t="s">
        <v>8311</v>
      </c>
      <c r="C7715" s="141" t="s">
        <v>178</v>
      </c>
      <c r="D7715" s="141" t="s">
        <v>5501</v>
      </c>
      <c r="E7715" s="140">
        <v>17.85</v>
      </c>
      <c r="F7715" s="142" t="s">
        <v>5502</v>
      </c>
      <c r="G7715" s="138"/>
    </row>
    <row r="7716" ht="15.75" customHeight="1" spans="1:7">
      <c r="A7716" s="140">
        <v>91873</v>
      </c>
      <c r="B7716" s="141" t="s">
        <v>8312</v>
      </c>
      <c r="C7716" s="141" t="s">
        <v>178</v>
      </c>
      <c r="D7716" s="141" t="s">
        <v>5501</v>
      </c>
      <c r="E7716" s="140">
        <v>21.7</v>
      </c>
      <c r="F7716" s="142" t="s">
        <v>5502</v>
      </c>
      <c r="G7716" s="138"/>
    </row>
    <row r="7717" ht="15.75" customHeight="1" spans="1:7">
      <c r="A7717" s="140">
        <v>93008</v>
      </c>
      <c r="B7717" s="141" t="s">
        <v>8313</v>
      </c>
      <c r="C7717" s="141" t="s">
        <v>178</v>
      </c>
      <c r="D7717" s="141" t="s">
        <v>5501</v>
      </c>
      <c r="E7717" s="140">
        <v>18.77</v>
      </c>
      <c r="F7717" s="142" t="s">
        <v>5502</v>
      </c>
      <c r="G7717" s="138"/>
    </row>
    <row r="7718" ht="15.75" customHeight="1" spans="1:7">
      <c r="A7718" s="140">
        <v>93009</v>
      </c>
      <c r="B7718" s="141" t="s">
        <v>8314</v>
      </c>
      <c r="C7718" s="141" t="s">
        <v>178</v>
      </c>
      <c r="D7718" s="141" t="s">
        <v>5501</v>
      </c>
      <c r="E7718" s="140">
        <v>28.13</v>
      </c>
      <c r="F7718" s="142" t="s">
        <v>5502</v>
      </c>
      <c r="G7718" s="138"/>
    </row>
    <row r="7719" ht="15.75" customHeight="1" spans="1:7">
      <c r="A7719" s="140">
        <v>93010</v>
      </c>
      <c r="B7719" s="141" t="s">
        <v>8315</v>
      </c>
      <c r="C7719" s="141" t="s">
        <v>178</v>
      </c>
      <c r="D7719" s="141" t="s">
        <v>5501</v>
      </c>
      <c r="E7719" s="140">
        <v>39.41</v>
      </c>
      <c r="F7719" s="142" t="s">
        <v>5502</v>
      </c>
      <c r="G7719" s="138"/>
    </row>
    <row r="7720" ht="15.75" customHeight="1" spans="1:7">
      <c r="A7720" s="140">
        <v>93011</v>
      </c>
      <c r="B7720" s="141" t="s">
        <v>8316</v>
      </c>
      <c r="C7720" s="141" t="s">
        <v>178</v>
      </c>
      <c r="D7720" s="141" t="s">
        <v>5501</v>
      </c>
      <c r="E7720" s="140">
        <v>48.37</v>
      </c>
      <c r="F7720" s="142" t="s">
        <v>5502</v>
      </c>
      <c r="G7720" s="138"/>
    </row>
    <row r="7721" ht="15.75" customHeight="1" spans="1:7">
      <c r="A7721" s="140">
        <v>93012</v>
      </c>
      <c r="B7721" s="141" t="s">
        <v>8317</v>
      </c>
      <c r="C7721" s="141" t="s">
        <v>178</v>
      </c>
      <c r="D7721" s="141" t="s">
        <v>5501</v>
      </c>
      <c r="E7721" s="140">
        <v>73.53</v>
      </c>
      <c r="F7721" s="142" t="s">
        <v>5502</v>
      </c>
      <c r="G7721" s="138"/>
    </row>
    <row r="7722" ht="15.75" customHeight="1" spans="1:7">
      <c r="A7722" s="140">
        <v>95726</v>
      </c>
      <c r="B7722" s="141" t="s">
        <v>8318</v>
      </c>
      <c r="C7722" s="141" t="s">
        <v>178</v>
      </c>
      <c r="D7722" s="141" t="s">
        <v>5501</v>
      </c>
      <c r="E7722" s="140">
        <v>16.35</v>
      </c>
      <c r="F7722" s="142" t="s">
        <v>5502</v>
      </c>
      <c r="G7722" s="138"/>
    </row>
    <row r="7723" ht="15.75" customHeight="1" spans="1:7">
      <c r="A7723" s="140">
        <v>95727</v>
      </c>
      <c r="B7723" s="141" t="s">
        <v>8319</v>
      </c>
      <c r="C7723" s="141" t="s">
        <v>178</v>
      </c>
      <c r="D7723" s="141" t="s">
        <v>5501</v>
      </c>
      <c r="E7723" s="140">
        <v>19.76</v>
      </c>
      <c r="F7723" s="142" t="s">
        <v>5502</v>
      </c>
      <c r="G7723" s="138"/>
    </row>
    <row r="7724" ht="15.75" customHeight="1" spans="1:7">
      <c r="A7724" s="140">
        <v>95728</v>
      </c>
      <c r="B7724" s="141" t="s">
        <v>8320</v>
      </c>
      <c r="C7724" s="141" t="s">
        <v>178</v>
      </c>
      <c r="D7724" s="141" t="s">
        <v>5501</v>
      </c>
      <c r="E7724" s="140">
        <v>25.4</v>
      </c>
      <c r="F7724" s="142" t="s">
        <v>5502</v>
      </c>
      <c r="G7724" s="138"/>
    </row>
    <row r="7725" ht="15.75" customHeight="1" spans="1:7">
      <c r="A7725" s="140">
        <v>97667</v>
      </c>
      <c r="B7725" s="141" t="s">
        <v>8321</v>
      </c>
      <c r="C7725" s="141" t="s">
        <v>178</v>
      </c>
      <c r="D7725" s="141" t="s">
        <v>5501</v>
      </c>
      <c r="E7725" s="140">
        <v>15.66</v>
      </c>
      <c r="F7725" s="142" t="s">
        <v>5502</v>
      </c>
      <c r="G7725" s="138"/>
    </row>
    <row r="7726" ht="15.75" customHeight="1" spans="1:7">
      <c r="A7726" s="140">
        <v>97668</v>
      </c>
      <c r="B7726" s="141" t="s">
        <v>8322</v>
      </c>
      <c r="C7726" s="141" t="s">
        <v>178</v>
      </c>
      <c r="D7726" s="141" t="s">
        <v>5501</v>
      </c>
      <c r="E7726" s="140">
        <v>22.4</v>
      </c>
      <c r="F7726" s="142" t="s">
        <v>5502</v>
      </c>
      <c r="G7726" s="138"/>
    </row>
    <row r="7727" ht="15.75" customHeight="1" spans="1:7">
      <c r="A7727" s="140">
        <v>97669</v>
      </c>
      <c r="B7727" s="141" t="s">
        <v>8323</v>
      </c>
      <c r="C7727" s="141" t="s">
        <v>178</v>
      </c>
      <c r="D7727" s="141" t="s">
        <v>5501</v>
      </c>
      <c r="E7727" s="140">
        <v>32.28</v>
      </c>
      <c r="F7727" s="142" t="s">
        <v>5502</v>
      </c>
      <c r="G7727" s="138"/>
    </row>
    <row r="7728" ht="15.75" customHeight="1" spans="1:7">
      <c r="A7728" s="140">
        <v>97670</v>
      </c>
      <c r="B7728" s="141" t="s">
        <v>8324</v>
      </c>
      <c r="C7728" s="141" t="s">
        <v>178</v>
      </c>
      <c r="D7728" s="141" t="s">
        <v>5501</v>
      </c>
      <c r="E7728" s="140">
        <v>43.17</v>
      </c>
      <c r="F7728" s="142" t="s">
        <v>5502</v>
      </c>
      <c r="G7728" s="138"/>
    </row>
    <row r="7729" ht="15.75" customHeight="1" spans="1:7">
      <c r="A7729" s="140">
        <v>91874</v>
      </c>
      <c r="B7729" s="141" t="s">
        <v>8325</v>
      </c>
      <c r="C7729" s="141" t="s">
        <v>448</v>
      </c>
      <c r="D7729" s="141" t="s">
        <v>5501</v>
      </c>
      <c r="E7729" s="140">
        <v>6.87</v>
      </c>
      <c r="F7729" s="142" t="s">
        <v>5502</v>
      </c>
      <c r="G7729" s="138"/>
    </row>
    <row r="7730" ht="15.75" customHeight="1" spans="1:7">
      <c r="A7730" s="140">
        <v>91875</v>
      </c>
      <c r="B7730" s="141" t="s">
        <v>8326</v>
      </c>
      <c r="C7730" s="141" t="s">
        <v>448</v>
      </c>
      <c r="D7730" s="141" t="s">
        <v>5501</v>
      </c>
      <c r="E7730" s="140">
        <v>8.18</v>
      </c>
      <c r="F7730" s="142" t="s">
        <v>5502</v>
      </c>
      <c r="G7730" s="138"/>
    </row>
    <row r="7731" ht="15.75" customHeight="1" spans="1:7">
      <c r="A7731" s="140">
        <v>91876</v>
      </c>
      <c r="B7731" s="141" t="s">
        <v>8327</v>
      </c>
      <c r="C7731" s="141" t="s">
        <v>448</v>
      </c>
      <c r="D7731" s="141" t="s">
        <v>5501</v>
      </c>
      <c r="E7731" s="140">
        <v>9.95</v>
      </c>
      <c r="F7731" s="142" t="s">
        <v>5502</v>
      </c>
      <c r="G7731" s="138"/>
    </row>
    <row r="7732" ht="15.75" customHeight="1" spans="1:7">
      <c r="A7732" s="140">
        <v>91877</v>
      </c>
      <c r="B7732" s="141" t="s">
        <v>8328</v>
      </c>
      <c r="C7732" s="141" t="s">
        <v>448</v>
      </c>
      <c r="D7732" s="141" t="s">
        <v>5501</v>
      </c>
      <c r="E7732" s="140">
        <v>12.49</v>
      </c>
      <c r="F7732" s="142" t="s">
        <v>5502</v>
      </c>
      <c r="G7732" s="138"/>
    </row>
    <row r="7733" ht="15.75" customHeight="1" spans="1:7">
      <c r="A7733" s="140">
        <v>91878</v>
      </c>
      <c r="B7733" s="141" t="s">
        <v>8329</v>
      </c>
      <c r="C7733" s="141" t="s">
        <v>448</v>
      </c>
      <c r="D7733" s="141" t="s">
        <v>5501</v>
      </c>
      <c r="E7733" s="140">
        <v>5.49</v>
      </c>
      <c r="F7733" s="142" t="s">
        <v>5502</v>
      </c>
      <c r="G7733" s="138"/>
    </row>
    <row r="7734" ht="15.75" customHeight="1" spans="1:7">
      <c r="A7734" s="140">
        <v>91879</v>
      </c>
      <c r="B7734" s="141" t="s">
        <v>8330</v>
      </c>
      <c r="C7734" s="141" t="s">
        <v>448</v>
      </c>
      <c r="D7734" s="141" t="s">
        <v>5501</v>
      </c>
      <c r="E7734" s="140">
        <v>6.8</v>
      </c>
      <c r="F7734" s="142" t="s">
        <v>5502</v>
      </c>
      <c r="G7734" s="138"/>
    </row>
    <row r="7735" ht="15.75" customHeight="1" spans="1:7">
      <c r="A7735" s="140">
        <v>91880</v>
      </c>
      <c r="B7735" s="141" t="s">
        <v>8331</v>
      </c>
      <c r="C7735" s="141" t="s">
        <v>448</v>
      </c>
      <c r="D7735" s="141" t="s">
        <v>5501</v>
      </c>
      <c r="E7735" s="140">
        <v>8.57</v>
      </c>
      <c r="F7735" s="142" t="s">
        <v>5502</v>
      </c>
      <c r="G7735" s="138"/>
    </row>
    <row r="7736" ht="15.75" customHeight="1" spans="1:7">
      <c r="A7736" s="140">
        <v>91881</v>
      </c>
      <c r="B7736" s="141" t="s">
        <v>8332</v>
      </c>
      <c r="C7736" s="141" t="s">
        <v>448</v>
      </c>
      <c r="D7736" s="141" t="s">
        <v>5501</v>
      </c>
      <c r="E7736" s="140">
        <v>11.11</v>
      </c>
      <c r="F7736" s="142" t="s">
        <v>5502</v>
      </c>
      <c r="G7736" s="138"/>
    </row>
    <row r="7737" ht="15.75" customHeight="1" spans="1:7">
      <c r="A7737" s="140">
        <v>91882</v>
      </c>
      <c r="B7737" s="141" t="s">
        <v>8333</v>
      </c>
      <c r="C7737" s="141" t="s">
        <v>448</v>
      </c>
      <c r="D7737" s="141" t="s">
        <v>5501</v>
      </c>
      <c r="E7737" s="140">
        <v>9.72</v>
      </c>
      <c r="F7737" s="142" t="s">
        <v>5502</v>
      </c>
      <c r="G7737" s="138"/>
    </row>
    <row r="7738" ht="15.75" customHeight="1" spans="1:7">
      <c r="A7738" s="140">
        <v>91884</v>
      </c>
      <c r="B7738" s="141" t="s">
        <v>8334</v>
      </c>
      <c r="C7738" s="141" t="s">
        <v>448</v>
      </c>
      <c r="D7738" s="141" t="s">
        <v>5501</v>
      </c>
      <c r="E7738" s="140">
        <v>11.03</v>
      </c>
      <c r="F7738" s="142" t="s">
        <v>5502</v>
      </c>
      <c r="G7738" s="138"/>
    </row>
    <row r="7739" ht="15.75" customHeight="1" spans="1:7">
      <c r="A7739" s="140">
        <v>91885</v>
      </c>
      <c r="B7739" s="141" t="s">
        <v>8335</v>
      </c>
      <c r="C7739" s="141" t="s">
        <v>448</v>
      </c>
      <c r="D7739" s="141" t="s">
        <v>5501</v>
      </c>
      <c r="E7739" s="140">
        <v>12.74</v>
      </c>
      <c r="F7739" s="142" t="s">
        <v>5502</v>
      </c>
      <c r="G7739" s="138"/>
    </row>
    <row r="7740" ht="15.75" customHeight="1" spans="1:7">
      <c r="A7740" s="140">
        <v>91886</v>
      </c>
      <c r="B7740" s="141" t="s">
        <v>8336</v>
      </c>
      <c r="C7740" s="141" t="s">
        <v>448</v>
      </c>
      <c r="D7740" s="141" t="s">
        <v>5501</v>
      </c>
      <c r="E7740" s="140">
        <v>15.24</v>
      </c>
      <c r="F7740" s="142" t="s">
        <v>5502</v>
      </c>
      <c r="G7740" s="138"/>
    </row>
    <row r="7741" ht="15.75" customHeight="1" spans="1:7">
      <c r="A7741" s="140">
        <v>91887</v>
      </c>
      <c r="B7741" s="141" t="s">
        <v>8337</v>
      </c>
      <c r="C7741" s="141" t="s">
        <v>448</v>
      </c>
      <c r="D7741" s="141" t="s">
        <v>5501</v>
      </c>
      <c r="E7741" s="140">
        <v>12.47</v>
      </c>
      <c r="F7741" s="142" t="s">
        <v>5502</v>
      </c>
      <c r="G7741" s="138"/>
    </row>
    <row r="7742" ht="15.75" customHeight="1" spans="1:7">
      <c r="A7742" s="140">
        <v>91889</v>
      </c>
      <c r="B7742" s="141" t="s">
        <v>8338</v>
      </c>
      <c r="C7742" s="141" t="s">
        <v>448</v>
      </c>
      <c r="D7742" s="141" t="s">
        <v>5501</v>
      </c>
      <c r="E7742" s="140">
        <v>12.05</v>
      </c>
      <c r="F7742" s="142" t="s">
        <v>5502</v>
      </c>
      <c r="G7742" s="138"/>
    </row>
    <row r="7743" ht="15.75" customHeight="1" spans="1:7">
      <c r="A7743" s="140">
        <v>91890</v>
      </c>
      <c r="B7743" s="141" t="s">
        <v>8339</v>
      </c>
      <c r="C7743" s="141" t="s">
        <v>448</v>
      </c>
      <c r="D7743" s="141" t="s">
        <v>5501</v>
      </c>
      <c r="E7743" s="140">
        <v>13.66</v>
      </c>
      <c r="F7743" s="142" t="s">
        <v>5502</v>
      </c>
      <c r="G7743" s="138"/>
    </row>
    <row r="7744" ht="15.75" customHeight="1" spans="1:7">
      <c r="A7744" s="140">
        <v>91892</v>
      </c>
      <c r="B7744" s="141" t="s">
        <v>8340</v>
      </c>
      <c r="C7744" s="141" t="s">
        <v>448</v>
      </c>
      <c r="D7744" s="141" t="s">
        <v>5501</v>
      </c>
      <c r="E7744" s="140">
        <v>16.45</v>
      </c>
      <c r="F7744" s="142" t="s">
        <v>5502</v>
      </c>
      <c r="G7744" s="138"/>
    </row>
    <row r="7745" ht="15.75" customHeight="1" spans="1:7">
      <c r="A7745" s="140">
        <v>91893</v>
      </c>
      <c r="B7745" s="141" t="s">
        <v>8341</v>
      </c>
      <c r="C7745" s="141" t="s">
        <v>448</v>
      </c>
      <c r="D7745" s="141" t="s">
        <v>5501</v>
      </c>
      <c r="E7745" s="140">
        <v>17.29</v>
      </c>
      <c r="F7745" s="142" t="s">
        <v>5502</v>
      </c>
      <c r="G7745" s="138"/>
    </row>
    <row r="7746" ht="15.75" customHeight="1" spans="1:7">
      <c r="A7746" s="140">
        <v>91895</v>
      </c>
      <c r="B7746" s="141" t="s">
        <v>8342</v>
      </c>
      <c r="C7746" s="141" t="s">
        <v>448</v>
      </c>
      <c r="D7746" s="141" t="s">
        <v>5501</v>
      </c>
      <c r="E7746" s="140">
        <v>20.12</v>
      </c>
      <c r="F7746" s="142" t="s">
        <v>5502</v>
      </c>
      <c r="G7746" s="138"/>
    </row>
    <row r="7747" ht="15.75" customHeight="1" spans="1:7">
      <c r="A7747" s="140">
        <v>91896</v>
      </c>
      <c r="B7747" s="141" t="s">
        <v>8343</v>
      </c>
      <c r="C7747" s="141" t="s">
        <v>448</v>
      </c>
      <c r="D7747" s="141" t="s">
        <v>5501</v>
      </c>
      <c r="E7747" s="140">
        <v>19.85</v>
      </c>
      <c r="F7747" s="142" t="s">
        <v>5502</v>
      </c>
      <c r="G7747" s="138"/>
    </row>
    <row r="7748" ht="15.75" customHeight="1" spans="1:7">
      <c r="A7748" s="140">
        <v>91898</v>
      </c>
      <c r="B7748" s="141" t="s">
        <v>8344</v>
      </c>
      <c r="C7748" s="141" t="s">
        <v>448</v>
      </c>
      <c r="D7748" s="141" t="s">
        <v>5501</v>
      </c>
      <c r="E7748" s="140">
        <v>22.88</v>
      </c>
      <c r="F7748" s="142" t="s">
        <v>5502</v>
      </c>
      <c r="G7748" s="138"/>
    </row>
    <row r="7749" ht="15.75" customHeight="1" spans="1:7">
      <c r="A7749" s="140">
        <v>91899</v>
      </c>
      <c r="B7749" s="141" t="s">
        <v>8345</v>
      </c>
      <c r="C7749" s="141" t="s">
        <v>448</v>
      </c>
      <c r="D7749" s="141" t="s">
        <v>5501</v>
      </c>
      <c r="E7749" s="140">
        <v>10.39</v>
      </c>
      <c r="F7749" s="142" t="s">
        <v>5502</v>
      </c>
      <c r="G7749" s="138"/>
    </row>
    <row r="7750" ht="15.75" customHeight="1" spans="1:7">
      <c r="A7750" s="140">
        <v>91901</v>
      </c>
      <c r="B7750" s="141" t="s">
        <v>8346</v>
      </c>
      <c r="C7750" s="141" t="s">
        <v>448</v>
      </c>
      <c r="D7750" s="141" t="s">
        <v>5501</v>
      </c>
      <c r="E7750" s="140">
        <v>9.97</v>
      </c>
      <c r="F7750" s="142" t="s">
        <v>5502</v>
      </c>
      <c r="G7750" s="138"/>
    </row>
    <row r="7751" ht="15.75" customHeight="1" spans="1:7">
      <c r="A7751" s="140">
        <v>91902</v>
      </c>
      <c r="B7751" s="141" t="s">
        <v>8347</v>
      </c>
      <c r="C7751" s="141" t="s">
        <v>448</v>
      </c>
      <c r="D7751" s="141" t="s">
        <v>5501</v>
      </c>
      <c r="E7751" s="140">
        <v>11.58</v>
      </c>
      <c r="F7751" s="142" t="s">
        <v>5502</v>
      </c>
      <c r="G7751" s="138"/>
    </row>
    <row r="7752" ht="15.75" customHeight="1" spans="1:7">
      <c r="A7752" s="140">
        <v>91904</v>
      </c>
      <c r="B7752" s="141" t="s">
        <v>8348</v>
      </c>
      <c r="C7752" s="141" t="s">
        <v>448</v>
      </c>
      <c r="D7752" s="141" t="s">
        <v>5501</v>
      </c>
      <c r="E7752" s="140">
        <v>14.37</v>
      </c>
      <c r="F7752" s="142" t="s">
        <v>5502</v>
      </c>
      <c r="G7752" s="138"/>
    </row>
    <row r="7753" ht="15.75" customHeight="1" spans="1:7">
      <c r="A7753" s="140">
        <v>91905</v>
      </c>
      <c r="B7753" s="141" t="s">
        <v>8349</v>
      </c>
      <c r="C7753" s="141" t="s">
        <v>448</v>
      </c>
      <c r="D7753" s="141" t="s">
        <v>5501</v>
      </c>
      <c r="E7753" s="140">
        <v>15.2</v>
      </c>
      <c r="F7753" s="142" t="s">
        <v>5502</v>
      </c>
      <c r="G7753" s="138"/>
    </row>
    <row r="7754" ht="15.75" customHeight="1" spans="1:7">
      <c r="A7754" s="140">
        <v>91907</v>
      </c>
      <c r="B7754" s="141" t="s">
        <v>8350</v>
      </c>
      <c r="C7754" s="141" t="s">
        <v>448</v>
      </c>
      <c r="D7754" s="141" t="s">
        <v>5501</v>
      </c>
      <c r="E7754" s="140">
        <v>18.03</v>
      </c>
      <c r="F7754" s="142" t="s">
        <v>5502</v>
      </c>
      <c r="G7754" s="138"/>
    </row>
    <row r="7755" ht="15.75" customHeight="1" spans="1:7">
      <c r="A7755" s="140">
        <v>91908</v>
      </c>
      <c r="B7755" s="141" t="s">
        <v>8351</v>
      </c>
      <c r="C7755" s="141" t="s">
        <v>448</v>
      </c>
      <c r="D7755" s="141" t="s">
        <v>5501</v>
      </c>
      <c r="E7755" s="140">
        <v>17.81</v>
      </c>
      <c r="F7755" s="142" t="s">
        <v>5502</v>
      </c>
      <c r="G7755" s="138"/>
    </row>
    <row r="7756" ht="15.75" customHeight="1" spans="1:7">
      <c r="A7756" s="140">
        <v>91910</v>
      </c>
      <c r="B7756" s="141" t="s">
        <v>8352</v>
      </c>
      <c r="C7756" s="141" t="s">
        <v>448</v>
      </c>
      <c r="D7756" s="141" t="s">
        <v>5501</v>
      </c>
      <c r="E7756" s="140">
        <v>20.84</v>
      </c>
      <c r="F7756" s="142" t="s">
        <v>5502</v>
      </c>
      <c r="G7756" s="138"/>
    </row>
    <row r="7757" ht="15.75" customHeight="1" spans="1:7">
      <c r="A7757" s="140">
        <v>91911</v>
      </c>
      <c r="B7757" s="141" t="s">
        <v>8353</v>
      </c>
      <c r="C7757" s="141" t="s">
        <v>448</v>
      </c>
      <c r="D7757" s="141" t="s">
        <v>5501</v>
      </c>
      <c r="E7757" s="140">
        <v>16.75</v>
      </c>
      <c r="F7757" s="142" t="s">
        <v>5502</v>
      </c>
      <c r="G7757" s="138"/>
    </row>
    <row r="7758" ht="15.75" customHeight="1" spans="1:7">
      <c r="A7758" s="140">
        <v>91913</v>
      </c>
      <c r="B7758" s="141" t="s">
        <v>8354</v>
      </c>
      <c r="C7758" s="141" t="s">
        <v>448</v>
      </c>
      <c r="D7758" s="141" t="s">
        <v>5501</v>
      </c>
      <c r="E7758" s="140">
        <v>16.33</v>
      </c>
      <c r="F7758" s="142" t="s">
        <v>5502</v>
      </c>
      <c r="G7758" s="138"/>
    </row>
    <row r="7759" ht="15.75" customHeight="1" spans="1:7">
      <c r="A7759" s="140">
        <v>91914</v>
      </c>
      <c r="B7759" s="141" t="s">
        <v>8355</v>
      </c>
      <c r="C7759" s="141" t="s">
        <v>448</v>
      </c>
      <c r="D7759" s="141" t="s">
        <v>5501</v>
      </c>
      <c r="E7759" s="140">
        <v>17.89</v>
      </c>
      <c r="F7759" s="142" t="s">
        <v>5502</v>
      </c>
      <c r="G7759" s="138"/>
    </row>
    <row r="7760" ht="15.75" customHeight="1" spans="1:7">
      <c r="A7760" s="140">
        <v>91916</v>
      </c>
      <c r="B7760" s="141" t="s">
        <v>8356</v>
      </c>
      <c r="C7760" s="141" t="s">
        <v>448</v>
      </c>
      <c r="D7760" s="141" t="s">
        <v>5501</v>
      </c>
      <c r="E7760" s="140">
        <v>20.68</v>
      </c>
      <c r="F7760" s="142" t="s">
        <v>5502</v>
      </c>
      <c r="G7760" s="138"/>
    </row>
    <row r="7761" ht="15.75" customHeight="1" spans="1:7">
      <c r="A7761" s="140">
        <v>91917</v>
      </c>
      <c r="B7761" s="141" t="s">
        <v>8357</v>
      </c>
      <c r="C7761" s="141" t="s">
        <v>448</v>
      </c>
      <c r="D7761" s="141" t="s">
        <v>5501</v>
      </c>
      <c r="E7761" s="140">
        <v>21.46</v>
      </c>
      <c r="F7761" s="142" t="s">
        <v>5502</v>
      </c>
      <c r="G7761" s="138"/>
    </row>
    <row r="7762" ht="15.75" customHeight="1" spans="1:7">
      <c r="A7762" s="140">
        <v>91919</v>
      </c>
      <c r="B7762" s="141" t="s">
        <v>8358</v>
      </c>
      <c r="C7762" s="141" t="s">
        <v>448</v>
      </c>
      <c r="D7762" s="141" t="s">
        <v>5501</v>
      </c>
      <c r="E7762" s="140">
        <v>24.29</v>
      </c>
      <c r="F7762" s="142" t="s">
        <v>5502</v>
      </c>
      <c r="G7762" s="138"/>
    </row>
    <row r="7763" ht="15.75" customHeight="1" spans="1:7">
      <c r="A7763" s="140">
        <v>91920</v>
      </c>
      <c r="B7763" s="141" t="s">
        <v>8359</v>
      </c>
      <c r="C7763" s="141" t="s">
        <v>448</v>
      </c>
      <c r="D7763" s="141" t="s">
        <v>5501</v>
      </c>
      <c r="E7763" s="140">
        <v>23.98</v>
      </c>
      <c r="F7763" s="142" t="s">
        <v>5502</v>
      </c>
      <c r="G7763" s="138"/>
    </row>
    <row r="7764" ht="15.75" customHeight="1" spans="1:7">
      <c r="A7764" s="140">
        <v>91922</v>
      </c>
      <c r="B7764" s="141" t="s">
        <v>8360</v>
      </c>
      <c r="C7764" s="141" t="s">
        <v>448</v>
      </c>
      <c r="D7764" s="141" t="s">
        <v>5501</v>
      </c>
      <c r="E7764" s="140">
        <v>27.01</v>
      </c>
      <c r="F7764" s="142" t="s">
        <v>5502</v>
      </c>
      <c r="G7764" s="138"/>
    </row>
    <row r="7765" ht="15.75" customHeight="1" spans="1:7">
      <c r="A7765" s="140">
        <v>93013</v>
      </c>
      <c r="B7765" s="141" t="s">
        <v>8361</v>
      </c>
      <c r="C7765" s="141" t="s">
        <v>448</v>
      </c>
      <c r="D7765" s="141" t="s">
        <v>5501</v>
      </c>
      <c r="E7765" s="140">
        <v>15.68</v>
      </c>
      <c r="F7765" s="142" t="s">
        <v>5502</v>
      </c>
      <c r="G7765" s="138"/>
    </row>
    <row r="7766" ht="15.75" customHeight="1" spans="1:7">
      <c r="A7766" s="140">
        <v>93014</v>
      </c>
      <c r="B7766" s="141" t="s">
        <v>8362</v>
      </c>
      <c r="C7766" s="141" t="s">
        <v>448</v>
      </c>
      <c r="D7766" s="141" t="s">
        <v>5501</v>
      </c>
      <c r="E7766" s="140">
        <v>19.51</v>
      </c>
      <c r="F7766" s="142" t="s">
        <v>5502</v>
      </c>
      <c r="G7766" s="138"/>
    </row>
    <row r="7767" ht="15.75" customHeight="1" spans="1:7">
      <c r="A7767" s="140">
        <v>93015</v>
      </c>
      <c r="B7767" s="141" t="s">
        <v>8363</v>
      </c>
      <c r="C7767" s="141" t="s">
        <v>448</v>
      </c>
      <c r="D7767" s="141" t="s">
        <v>5501</v>
      </c>
      <c r="E7767" s="140">
        <v>30.85</v>
      </c>
      <c r="F7767" s="142" t="s">
        <v>5502</v>
      </c>
      <c r="G7767" s="138"/>
    </row>
    <row r="7768" ht="15.75" customHeight="1" spans="1:7">
      <c r="A7768" s="140">
        <v>93016</v>
      </c>
      <c r="B7768" s="141" t="s">
        <v>8364</v>
      </c>
      <c r="C7768" s="141" t="s">
        <v>448</v>
      </c>
      <c r="D7768" s="141" t="s">
        <v>5501</v>
      </c>
      <c r="E7768" s="140">
        <v>38</v>
      </c>
      <c r="F7768" s="142" t="s">
        <v>5502</v>
      </c>
      <c r="G7768" s="138"/>
    </row>
    <row r="7769" ht="15.75" customHeight="1" spans="1:7">
      <c r="A7769" s="140">
        <v>93017</v>
      </c>
      <c r="B7769" s="141" t="s">
        <v>8365</v>
      </c>
      <c r="C7769" s="141" t="s">
        <v>448</v>
      </c>
      <c r="D7769" s="141" t="s">
        <v>5501</v>
      </c>
      <c r="E7769" s="140">
        <v>58.47</v>
      </c>
      <c r="F7769" s="142" t="s">
        <v>5502</v>
      </c>
      <c r="G7769" s="138"/>
    </row>
    <row r="7770" ht="15.75" customHeight="1" spans="1:7">
      <c r="A7770" s="140">
        <v>93018</v>
      </c>
      <c r="B7770" s="141" t="s">
        <v>8366</v>
      </c>
      <c r="C7770" s="141" t="s">
        <v>448</v>
      </c>
      <c r="D7770" s="141" t="s">
        <v>5501</v>
      </c>
      <c r="E7770" s="140">
        <v>24.02</v>
      </c>
      <c r="F7770" s="142" t="s">
        <v>5502</v>
      </c>
      <c r="G7770" s="138"/>
    </row>
    <row r="7771" ht="15.75" customHeight="1" spans="1:7">
      <c r="A7771" s="140">
        <v>93020</v>
      </c>
      <c r="B7771" s="141" t="s">
        <v>8367</v>
      </c>
      <c r="C7771" s="141" t="s">
        <v>448</v>
      </c>
      <c r="D7771" s="141" t="s">
        <v>5501</v>
      </c>
      <c r="E7771" s="140">
        <v>31.46</v>
      </c>
      <c r="F7771" s="142" t="s">
        <v>5502</v>
      </c>
      <c r="G7771" s="138"/>
    </row>
    <row r="7772" ht="15.75" customHeight="1" spans="1:7">
      <c r="A7772" s="140">
        <v>93022</v>
      </c>
      <c r="B7772" s="141" t="s">
        <v>8368</v>
      </c>
      <c r="C7772" s="141" t="s">
        <v>448</v>
      </c>
      <c r="D7772" s="141" t="s">
        <v>5501</v>
      </c>
      <c r="E7772" s="140">
        <v>55.41</v>
      </c>
      <c r="F7772" s="142" t="s">
        <v>5502</v>
      </c>
      <c r="G7772" s="138"/>
    </row>
    <row r="7773" ht="15.75" customHeight="1" spans="1:7">
      <c r="A7773" s="140">
        <v>93024</v>
      </c>
      <c r="B7773" s="141" t="s">
        <v>8369</v>
      </c>
      <c r="C7773" s="141" t="s">
        <v>448</v>
      </c>
      <c r="D7773" s="141" t="s">
        <v>5501</v>
      </c>
      <c r="E7773" s="140">
        <v>57.85</v>
      </c>
      <c r="F7773" s="142" t="s">
        <v>5502</v>
      </c>
      <c r="G7773" s="138"/>
    </row>
    <row r="7774" ht="15.75" customHeight="1" spans="1:7">
      <c r="A7774" s="140">
        <v>93026</v>
      </c>
      <c r="B7774" s="141" t="s">
        <v>8370</v>
      </c>
      <c r="C7774" s="141" t="s">
        <v>448</v>
      </c>
      <c r="D7774" s="141" t="s">
        <v>5501</v>
      </c>
      <c r="E7774" s="140">
        <v>97.65</v>
      </c>
      <c r="F7774" s="142" t="s">
        <v>5502</v>
      </c>
      <c r="G7774" s="138"/>
    </row>
    <row r="7775" ht="15.75" customHeight="1" spans="1:7">
      <c r="A7775" s="140">
        <v>97559</v>
      </c>
      <c r="B7775" s="141" t="s">
        <v>8371</v>
      </c>
      <c r="C7775" s="141" t="s">
        <v>448</v>
      </c>
      <c r="D7775" s="141" t="s">
        <v>5501</v>
      </c>
      <c r="E7775" s="140">
        <v>13.35</v>
      </c>
      <c r="F7775" s="142" t="s">
        <v>5502</v>
      </c>
      <c r="G7775" s="138"/>
    </row>
    <row r="7776" ht="15.75" customHeight="1" spans="1:7">
      <c r="A7776" s="140">
        <v>97562</v>
      </c>
      <c r="B7776" s="141" t="s">
        <v>8372</v>
      </c>
      <c r="C7776" s="141" t="s">
        <v>448</v>
      </c>
      <c r="D7776" s="141" t="s">
        <v>5501</v>
      </c>
      <c r="E7776" s="140">
        <v>11.27</v>
      </c>
      <c r="F7776" s="142" t="s">
        <v>5502</v>
      </c>
      <c r="G7776" s="138"/>
    </row>
    <row r="7777" ht="15.75" customHeight="1" spans="1:7">
      <c r="A7777" s="140">
        <v>97564</v>
      </c>
      <c r="B7777" s="141" t="s">
        <v>8373</v>
      </c>
      <c r="C7777" s="141" t="s">
        <v>448</v>
      </c>
      <c r="D7777" s="141" t="s">
        <v>5501</v>
      </c>
      <c r="E7777" s="140">
        <v>17.58</v>
      </c>
      <c r="F7777" s="142" t="s">
        <v>5502</v>
      </c>
      <c r="G7777" s="138"/>
    </row>
    <row r="7778" ht="15.75" customHeight="1" spans="1:7">
      <c r="A7778" s="140">
        <v>104395</v>
      </c>
      <c r="B7778" s="141" t="s">
        <v>8374</v>
      </c>
      <c r="C7778" s="141" t="s">
        <v>448</v>
      </c>
      <c r="D7778" s="141" t="s">
        <v>5501</v>
      </c>
      <c r="E7778" s="140">
        <v>24.34</v>
      </c>
      <c r="F7778" s="142" t="s">
        <v>5502</v>
      </c>
      <c r="G7778" s="138"/>
    </row>
    <row r="7779" ht="15.75" customHeight="1" spans="1:7">
      <c r="A7779" s="140">
        <v>91924</v>
      </c>
      <c r="B7779" s="141" t="s">
        <v>8375</v>
      </c>
      <c r="C7779" s="141" t="s">
        <v>178</v>
      </c>
      <c r="D7779" s="141" t="s">
        <v>5501</v>
      </c>
      <c r="E7779" s="140">
        <v>2.63</v>
      </c>
      <c r="F7779" s="142" t="s">
        <v>5502</v>
      </c>
      <c r="G7779" s="138"/>
    </row>
    <row r="7780" ht="15.75" customHeight="1" spans="1:7">
      <c r="A7780" s="140">
        <v>91925</v>
      </c>
      <c r="B7780" s="141" t="s">
        <v>8376</v>
      </c>
      <c r="C7780" s="141" t="s">
        <v>178</v>
      </c>
      <c r="D7780" s="141" t="s">
        <v>5501</v>
      </c>
      <c r="E7780" s="140">
        <v>3.15</v>
      </c>
      <c r="F7780" s="142" t="s">
        <v>5502</v>
      </c>
      <c r="G7780" s="138"/>
    </row>
    <row r="7781" ht="15.75" customHeight="1" spans="1:7">
      <c r="A7781" s="140">
        <v>91926</v>
      </c>
      <c r="B7781" s="141" t="s">
        <v>8377</v>
      </c>
      <c r="C7781" s="141" t="s">
        <v>178</v>
      </c>
      <c r="D7781" s="141" t="s">
        <v>5501</v>
      </c>
      <c r="E7781" s="140">
        <v>3.78</v>
      </c>
      <c r="F7781" s="142" t="s">
        <v>5502</v>
      </c>
      <c r="G7781" s="138"/>
    </row>
    <row r="7782" ht="15.75" customHeight="1" spans="1:7">
      <c r="A7782" s="140">
        <v>91927</v>
      </c>
      <c r="B7782" s="141" t="s">
        <v>8378</v>
      </c>
      <c r="C7782" s="141" t="s">
        <v>178</v>
      </c>
      <c r="D7782" s="141" t="s">
        <v>5501</v>
      </c>
      <c r="E7782" s="140">
        <v>4.21</v>
      </c>
      <c r="F7782" s="142" t="s">
        <v>5502</v>
      </c>
      <c r="G7782" s="138"/>
    </row>
    <row r="7783" ht="15.75" customHeight="1" spans="1:7">
      <c r="A7783" s="140">
        <v>91928</v>
      </c>
      <c r="B7783" s="141" t="s">
        <v>8379</v>
      </c>
      <c r="C7783" s="141" t="s">
        <v>178</v>
      </c>
      <c r="D7783" s="141" t="s">
        <v>5501</v>
      </c>
      <c r="E7783" s="140">
        <v>5.81</v>
      </c>
      <c r="F7783" s="142" t="s">
        <v>5502</v>
      </c>
      <c r="G7783" s="138"/>
    </row>
    <row r="7784" ht="15.75" customHeight="1" spans="1:7">
      <c r="A7784" s="140">
        <v>91929</v>
      </c>
      <c r="B7784" s="141" t="s">
        <v>8380</v>
      </c>
      <c r="C7784" s="141" t="s">
        <v>178</v>
      </c>
      <c r="D7784" s="141" t="s">
        <v>5501</v>
      </c>
      <c r="E7784" s="140">
        <v>6.2</v>
      </c>
      <c r="F7784" s="142" t="s">
        <v>5502</v>
      </c>
      <c r="G7784" s="138"/>
    </row>
    <row r="7785" ht="15.75" customHeight="1" spans="1:7">
      <c r="A7785" s="140">
        <v>91930</v>
      </c>
      <c r="B7785" s="141" t="s">
        <v>8381</v>
      </c>
      <c r="C7785" s="141" t="s">
        <v>178</v>
      </c>
      <c r="D7785" s="141" t="s">
        <v>5501</v>
      </c>
      <c r="E7785" s="140">
        <v>8.1</v>
      </c>
      <c r="F7785" s="142" t="s">
        <v>5502</v>
      </c>
      <c r="G7785" s="138"/>
    </row>
    <row r="7786" ht="15.75" customHeight="1" spans="1:7">
      <c r="A7786" s="140">
        <v>91931</v>
      </c>
      <c r="B7786" s="141" t="s">
        <v>8382</v>
      </c>
      <c r="C7786" s="141" t="s">
        <v>178</v>
      </c>
      <c r="D7786" s="141" t="s">
        <v>5501</v>
      </c>
      <c r="E7786" s="140">
        <v>8.72</v>
      </c>
      <c r="F7786" s="142" t="s">
        <v>5502</v>
      </c>
      <c r="G7786" s="138"/>
    </row>
    <row r="7787" ht="15.75" customHeight="1" spans="1:7">
      <c r="A7787" s="140">
        <v>91932</v>
      </c>
      <c r="B7787" s="141" t="s">
        <v>8383</v>
      </c>
      <c r="C7787" s="141" t="s">
        <v>178</v>
      </c>
      <c r="D7787" s="141" t="s">
        <v>5501</v>
      </c>
      <c r="E7787" s="140">
        <v>14.41</v>
      </c>
      <c r="F7787" s="142" t="s">
        <v>5502</v>
      </c>
      <c r="G7787" s="138"/>
    </row>
    <row r="7788" ht="15.75" customHeight="1" spans="1:7">
      <c r="A7788" s="140">
        <v>91933</v>
      </c>
      <c r="B7788" s="141" t="s">
        <v>8384</v>
      </c>
      <c r="C7788" s="141" t="s">
        <v>178</v>
      </c>
      <c r="D7788" s="141" t="s">
        <v>5501</v>
      </c>
      <c r="E7788" s="140">
        <v>13.91</v>
      </c>
      <c r="F7788" s="142" t="s">
        <v>5502</v>
      </c>
      <c r="G7788" s="138"/>
    </row>
    <row r="7789" ht="15.75" customHeight="1" spans="1:7">
      <c r="A7789" s="140">
        <v>91934</v>
      </c>
      <c r="B7789" s="141" t="s">
        <v>8385</v>
      </c>
      <c r="C7789" s="141" t="s">
        <v>178</v>
      </c>
      <c r="D7789" s="141" t="s">
        <v>5501</v>
      </c>
      <c r="E7789" s="140">
        <v>20.82</v>
      </c>
      <c r="F7789" s="142" t="s">
        <v>5502</v>
      </c>
      <c r="G7789" s="138"/>
    </row>
    <row r="7790" ht="15.75" customHeight="1" spans="1:7">
      <c r="A7790" s="140">
        <v>91935</v>
      </c>
      <c r="B7790" s="141" t="s">
        <v>8386</v>
      </c>
      <c r="C7790" s="141" t="s">
        <v>178</v>
      </c>
      <c r="D7790" s="141" t="s">
        <v>5501</v>
      </c>
      <c r="E7790" s="140">
        <v>21.79</v>
      </c>
      <c r="F7790" s="142" t="s">
        <v>5502</v>
      </c>
      <c r="G7790" s="138"/>
    </row>
    <row r="7791" ht="15.75" customHeight="1" spans="1:7">
      <c r="A7791" s="140">
        <v>92979</v>
      </c>
      <c r="B7791" s="141" t="s">
        <v>8387</v>
      </c>
      <c r="C7791" s="141" t="s">
        <v>178</v>
      </c>
      <c r="D7791" s="141" t="s">
        <v>5501</v>
      </c>
      <c r="E7791" s="140">
        <v>9.36</v>
      </c>
      <c r="F7791" s="142" t="s">
        <v>5502</v>
      </c>
      <c r="G7791" s="138"/>
    </row>
    <row r="7792" ht="15.75" customHeight="1" spans="1:7">
      <c r="A7792" s="140">
        <v>92980</v>
      </c>
      <c r="B7792" s="141" t="s">
        <v>8388</v>
      </c>
      <c r="C7792" s="141" t="s">
        <v>178</v>
      </c>
      <c r="D7792" s="141" t="s">
        <v>5501</v>
      </c>
      <c r="E7792" s="140">
        <v>8.95</v>
      </c>
      <c r="F7792" s="142" t="s">
        <v>5502</v>
      </c>
      <c r="G7792" s="138"/>
    </row>
    <row r="7793" ht="15.75" customHeight="1" spans="1:7">
      <c r="A7793" s="140">
        <v>92981</v>
      </c>
      <c r="B7793" s="141" t="s">
        <v>8389</v>
      </c>
      <c r="C7793" s="141" t="s">
        <v>178</v>
      </c>
      <c r="D7793" s="141" t="s">
        <v>5501</v>
      </c>
      <c r="E7793" s="140">
        <v>13.36</v>
      </c>
      <c r="F7793" s="142" t="s">
        <v>5502</v>
      </c>
      <c r="G7793" s="138"/>
    </row>
    <row r="7794" ht="15.75" customHeight="1" spans="1:7">
      <c r="A7794" s="140">
        <v>92982</v>
      </c>
      <c r="B7794" s="141" t="s">
        <v>8390</v>
      </c>
      <c r="C7794" s="141" t="s">
        <v>178</v>
      </c>
      <c r="D7794" s="141" t="s">
        <v>5501</v>
      </c>
      <c r="E7794" s="140">
        <v>14.16</v>
      </c>
      <c r="F7794" s="142" t="s">
        <v>5502</v>
      </c>
      <c r="G7794" s="138"/>
    </row>
    <row r="7795" ht="15.75" customHeight="1" spans="1:7">
      <c r="A7795" s="140">
        <v>92984</v>
      </c>
      <c r="B7795" s="141" t="s">
        <v>8391</v>
      </c>
      <c r="C7795" s="141" t="s">
        <v>178</v>
      </c>
      <c r="D7795" s="141" t="s">
        <v>5501</v>
      </c>
      <c r="E7795" s="140">
        <v>23.59</v>
      </c>
      <c r="F7795" s="142" t="s">
        <v>5502</v>
      </c>
      <c r="G7795" s="138"/>
    </row>
    <row r="7796" ht="15.75" customHeight="1" spans="1:7">
      <c r="A7796" s="140">
        <v>92986</v>
      </c>
      <c r="B7796" s="141" t="s">
        <v>8392</v>
      </c>
      <c r="C7796" s="141" t="s">
        <v>178</v>
      </c>
      <c r="D7796" s="141" t="s">
        <v>5501</v>
      </c>
      <c r="E7796" s="140">
        <v>32.56</v>
      </c>
      <c r="F7796" s="142" t="s">
        <v>5502</v>
      </c>
      <c r="G7796" s="138"/>
    </row>
    <row r="7797" ht="15.75" customHeight="1" spans="1:7">
      <c r="A7797" s="140">
        <v>92988</v>
      </c>
      <c r="B7797" s="141" t="s">
        <v>8393</v>
      </c>
      <c r="C7797" s="141" t="s">
        <v>178</v>
      </c>
      <c r="D7797" s="141" t="s">
        <v>5501</v>
      </c>
      <c r="E7797" s="140">
        <v>47.18</v>
      </c>
      <c r="F7797" s="142" t="s">
        <v>5502</v>
      </c>
      <c r="G7797" s="138"/>
    </row>
    <row r="7798" ht="15.75" customHeight="1" spans="1:7">
      <c r="A7798" s="140">
        <v>92990</v>
      </c>
      <c r="B7798" s="141" t="s">
        <v>8394</v>
      </c>
      <c r="C7798" s="141" t="s">
        <v>178</v>
      </c>
      <c r="D7798" s="141" t="s">
        <v>5501</v>
      </c>
      <c r="E7798" s="140">
        <v>65.27</v>
      </c>
      <c r="F7798" s="142" t="s">
        <v>5502</v>
      </c>
      <c r="G7798" s="138"/>
    </row>
    <row r="7799" ht="15.75" customHeight="1" spans="1:7">
      <c r="A7799" s="140">
        <v>92992</v>
      </c>
      <c r="B7799" s="141" t="s">
        <v>8395</v>
      </c>
      <c r="C7799" s="141" t="s">
        <v>178</v>
      </c>
      <c r="D7799" s="141" t="s">
        <v>5501</v>
      </c>
      <c r="E7799" s="140">
        <v>84.35</v>
      </c>
      <c r="F7799" s="142" t="s">
        <v>5502</v>
      </c>
      <c r="G7799" s="138"/>
    </row>
    <row r="7800" ht="15.75" customHeight="1" spans="1:7">
      <c r="A7800" s="140">
        <v>92994</v>
      </c>
      <c r="B7800" s="141" t="s">
        <v>8396</v>
      </c>
      <c r="C7800" s="141" t="s">
        <v>178</v>
      </c>
      <c r="D7800" s="141" t="s">
        <v>5501</v>
      </c>
      <c r="E7800" s="140">
        <v>109.55</v>
      </c>
      <c r="F7800" s="142" t="s">
        <v>5502</v>
      </c>
      <c r="G7800" s="138"/>
    </row>
    <row r="7801" ht="15.75" customHeight="1" spans="1:7">
      <c r="A7801" s="140">
        <v>92996</v>
      </c>
      <c r="B7801" s="141" t="s">
        <v>8397</v>
      </c>
      <c r="C7801" s="141" t="s">
        <v>178</v>
      </c>
      <c r="D7801" s="141" t="s">
        <v>5501</v>
      </c>
      <c r="E7801" s="140">
        <v>132.51</v>
      </c>
      <c r="F7801" s="142" t="s">
        <v>5502</v>
      </c>
      <c r="G7801" s="138"/>
    </row>
    <row r="7802" ht="15.75" customHeight="1" spans="1:7">
      <c r="A7802" s="140">
        <v>92998</v>
      </c>
      <c r="B7802" s="141" t="s">
        <v>8398</v>
      </c>
      <c r="C7802" s="141" t="s">
        <v>178</v>
      </c>
      <c r="D7802" s="141" t="s">
        <v>5501</v>
      </c>
      <c r="E7802" s="140">
        <v>162.39</v>
      </c>
      <c r="F7802" s="142" t="s">
        <v>5502</v>
      </c>
      <c r="G7802" s="138"/>
    </row>
    <row r="7803" ht="15.75" customHeight="1" spans="1:7">
      <c r="A7803" s="140">
        <v>93000</v>
      </c>
      <c r="B7803" s="141" t="s">
        <v>8399</v>
      </c>
      <c r="C7803" s="141" t="s">
        <v>178</v>
      </c>
      <c r="D7803" s="141" t="s">
        <v>5501</v>
      </c>
      <c r="E7803" s="140">
        <v>214.92</v>
      </c>
      <c r="F7803" s="142" t="s">
        <v>5502</v>
      </c>
      <c r="G7803" s="138"/>
    </row>
    <row r="7804" ht="15.75" customHeight="1" spans="1:7">
      <c r="A7804" s="140">
        <v>93002</v>
      </c>
      <c r="B7804" s="141" t="s">
        <v>8400</v>
      </c>
      <c r="C7804" s="141" t="s">
        <v>178</v>
      </c>
      <c r="D7804" s="141" t="s">
        <v>5501</v>
      </c>
      <c r="E7804" s="140">
        <v>277.83</v>
      </c>
      <c r="F7804" s="142" t="s">
        <v>5502</v>
      </c>
      <c r="G7804" s="138"/>
    </row>
    <row r="7805" ht="15.75" customHeight="1" spans="1:7">
      <c r="A7805" s="140">
        <v>101884</v>
      </c>
      <c r="B7805" s="141" t="s">
        <v>8401</v>
      </c>
      <c r="C7805" s="141" t="s">
        <v>178</v>
      </c>
      <c r="D7805" s="141" t="s">
        <v>5501</v>
      </c>
      <c r="E7805" s="140">
        <v>9.11</v>
      </c>
      <c r="F7805" s="142" t="s">
        <v>5502</v>
      </c>
      <c r="G7805" s="138"/>
    </row>
    <row r="7806" ht="15.75" customHeight="1" spans="1:7">
      <c r="A7806" s="140">
        <v>101885</v>
      </c>
      <c r="B7806" s="141" t="s">
        <v>8402</v>
      </c>
      <c r="C7806" s="141" t="s">
        <v>178</v>
      </c>
      <c r="D7806" s="141" t="s">
        <v>5501</v>
      </c>
      <c r="E7806" s="140">
        <v>8.7</v>
      </c>
      <c r="F7806" s="142" t="s">
        <v>5502</v>
      </c>
      <c r="G7806" s="138"/>
    </row>
    <row r="7807" ht="15.75" customHeight="1" spans="1:7">
      <c r="A7807" s="140">
        <v>101886</v>
      </c>
      <c r="B7807" s="141" t="s">
        <v>8403</v>
      </c>
      <c r="C7807" s="141" t="s">
        <v>178</v>
      </c>
      <c r="D7807" s="141" t="s">
        <v>5501</v>
      </c>
      <c r="E7807" s="140">
        <v>13.08</v>
      </c>
      <c r="F7807" s="142" t="s">
        <v>5502</v>
      </c>
      <c r="G7807" s="138"/>
    </row>
    <row r="7808" ht="15.75" customHeight="1" spans="1:7">
      <c r="A7808" s="140">
        <v>101887</v>
      </c>
      <c r="B7808" s="141" t="s">
        <v>8404</v>
      </c>
      <c r="C7808" s="141" t="s">
        <v>178</v>
      </c>
      <c r="D7808" s="141" t="s">
        <v>5501</v>
      </c>
      <c r="E7808" s="140">
        <v>13.88</v>
      </c>
      <c r="F7808" s="142" t="s">
        <v>5502</v>
      </c>
      <c r="G7808" s="138"/>
    </row>
    <row r="7809" ht="15.75" customHeight="1" spans="1:7">
      <c r="A7809" s="140">
        <v>101888</v>
      </c>
      <c r="B7809" s="141" t="s">
        <v>8405</v>
      </c>
      <c r="C7809" s="141" t="s">
        <v>178</v>
      </c>
      <c r="D7809" s="141" t="s">
        <v>5501</v>
      </c>
      <c r="E7809" s="140">
        <v>20.49</v>
      </c>
      <c r="F7809" s="142" t="s">
        <v>5502</v>
      </c>
      <c r="G7809" s="138"/>
    </row>
    <row r="7810" ht="15.75" customHeight="1" spans="1:7">
      <c r="A7810" s="140">
        <v>101889</v>
      </c>
      <c r="B7810" s="141" t="s">
        <v>8406</v>
      </c>
      <c r="C7810" s="141" t="s">
        <v>178</v>
      </c>
      <c r="D7810" s="141" t="s">
        <v>5501</v>
      </c>
      <c r="E7810" s="140">
        <v>21.52</v>
      </c>
      <c r="F7810" s="142" t="s">
        <v>5502</v>
      </c>
      <c r="G7810" s="138"/>
    </row>
    <row r="7811" ht="15.75" customHeight="1" spans="1:7">
      <c r="A7811" s="140">
        <v>91936</v>
      </c>
      <c r="B7811" s="141" t="s">
        <v>8407</v>
      </c>
      <c r="C7811" s="141" t="s">
        <v>448</v>
      </c>
      <c r="D7811" s="141" t="s">
        <v>5501</v>
      </c>
      <c r="E7811" s="140">
        <v>19.23</v>
      </c>
      <c r="F7811" s="142" t="s">
        <v>5502</v>
      </c>
      <c r="G7811" s="138"/>
    </row>
    <row r="7812" ht="15.75" customHeight="1" spans="1:7">
      <c r="A7812" s="140">
        <v>91937</v>
      </c>
      <c r="B7812" s="141" t="s">
        <v>8408</v>
      </c>
      <c r="C7812" s="141" t="s">
        <v>448</v>
      </c>
      <c r="D7812" s="141" t="s">
        <v>5501</v>
      </c>
      <c r="E7812" s="140">
        <v>16.55</v>
      </c>
      <c r="F7812" s="142" t="s">
        <v>5502</v>
      </c>
      <c r="G7812" s="138"/>
    </row>
    <row r="7813" ht="15.75" customHeight="1" spans="1:7">
      <c r="A7813" s="140">
        <v>91939</v>
      </c>
      <c r="B7813" s="141" t="s">
        <v>8409</v>
      </c>
      <c r="C7813" s="141" t="s">
        <v>448</v>
      </c>
      <c r="D7813" s="141" t="s">
        <v>5501</v>
      </c>
      <c r="E7813" s="140">
        <v>30.03</v>
      </c>
      <c r="F7813" s="142" t="s">
        <v>5502</v>
      </c>
      <c r="G7813" s="138"/>
    </row>
    <row r="7814" ht="15.75" customHeight="1" spans="1:7">
      <c r="A7814" s="140">
        <v>91940</v>
      </c>
      <c r="B7814" s="141" t="s">
        <v>8410</v>
      </c>
      <c r="C7814" s="141" t="s">
        <v>448</v>
      </c>
      <c r="D7814" s="141" t="s">
        <v>5501</v>
      </c>
      <c r="E7814" s="140">
        <v>17.74</v>
      </c>
      <c r="F7814" s="142" t="s">
        <v>5502</v>
      </c>
      <c r="G7814" s="138"/>
    </row>
    <row r="7815" ht="15.75" customHeight="1" spans="1:7">
      <c r="A7815" s="140">
        <v>91941</v>
      </c>
      <c r="B7815" s="141" t="s">
        <v>8411</v>
      </c>
      <c r="C7815" s="141" t="s">
        <v>448</v>
      </c>
      <c r="D7815" s="141" t="s">
        <v>5501</v>
      </c>
      <c r="E7815" s="140">
        <v>11.71</v>
      </c>
      <c r="F7815" s="142" t="s">
        <v>5502</v>
      </c>
      <c r="G7815" s="138"/>
    </row>
    <row r="7816" ht="15.75" customHeight="1" spans="1:7">
      <c r="A7816" s="140">
        <v>91942</v>
      </c>
      <c r="B7816" s="141" t="s">
        <v>8412</v>
      </c>
      <c r="C7816" s="141" t="s">
        <v>448</v>
      </c>
      <c r="D7816" s="141" t="s">
        <v>5501</v>
      </c>
      <c r="E7816" s="140">
        <v>34.44</v>
      </c>
      <c r="F7816" s="142" t="s">
        <v>5502</v>
      </c>
      <c r="G7816" s="138"/>
    </row>
    <row r="7817" ht="15.75" customHeight="1" spans="1:7">
      <c r="A7817" s="140">
        <v>91943</v>
      </c>
      <c r="B7817" s="141" t="s">
        <v>8413</v>
      </c>
      <c r="C7817" s="141" t="s">
        <v>448</v>
      </c>
      <c r="D7817" s="141" t="s">
        <v>5501</v>
      </c>
      <c r="E7817" s="140">
        <v>21.73</v>
      </c>
      <c r="F7817" s="142" t="s">
        <v>5502</v>
      </c>
      <c r="G7817" s="138"/>
    </row>
    <row r="7818" ht="15.75" customHeight="1" spans="1:7">
      <c r="A7818" s="140">
        <v>91944</v>
      </c>
      <c r="B7818" s="141" t="s">
        <v>8414</v>
      </c>
      <c r="C7818" s="141" t="s">
        <v>448</v>
      </c>
      <c r="D7818" s="141" t="s">
        <v>5501</v>
      </c>
      <c r="E7818" s="140">
        <v>15.46</v>
      </c>
      <c r="F7818" s="142" t="s">
        <v>5502</v>
      </c>
      <c r="G7818" s="138"/>
    </row>
    <row r="7819" ht="15.75" customHeight="1" spans="1:7">
      <c r="A7819" s="140">
        <v>92865</v>
      </c>
      <c r="B7819" s="141" t="s">
        <v>8415</v>
      </c>
      <c r="C7819" s="141" t="s">
        <v>448</v>
      </c>
      <c r="D7819" s="141" t="s">
        <v>5501</v>
      </c>
      <c r="E7819" s="140">
        <v>13.64</v>
      </c>
      <c r="F7819" s="142" t="s">
        <v>5502</v>
      </c>
      <c r="G7819" s="138"/>
    </row>
    <row r="7820" ht="15.75" customHeight="1" spans="1:7">
      <c r="A7820" s="140">
        <v>92866</v>
      </c>
      <c r="B7820" s="141" t="s">
        <v>8416</v>
      </c>
      <c r="C7820" s="141" t="s">
        <v>448</v>
      </c>
      <c r="D7820" s="141" t="s">
        <v>5501</v>
      </c>
      <c r="E7820" s="140">
        <v>11.95</v>
      </c>
      <c r="F7820" s="142" t="s">
        <v>5502</v>
      </c>
      <c r="G7820" s="138"/>
    </row>
    <row r="7821" ht="15.75" customHeight="1" spans="1:7">
      <c r="A7821" s="140">
        <v>92867</v>
      </c>
      <c r="B7821" s="141" t="s">
        <v>8417</v>
      </c>
      <c r="C7821" s="141" t="s">
        <v>448</v>
      </c>
      <c r="D7821" s="141" t="s">
        <v>5501</v>
      </c>
      <c r="E7821" s="140">
        <v>28.13</v>
      </c>
      <c r="F7821" s="142" t="s">
        <v>5502</v>
      </c>
      <c r="G7821" s="138"/>
    </row>
    <row r="7822" ht="15.75" customHeight="1" spans="1:7">
      <c r="A7822" s="140">
        <v>92868</v>
      </c>
      <c r="B7822" s="141" t="s">
        <v>8418</v>
      </c>
      <c r="C7822" s="141" t="s">
        <v>448</v>
      </c>
      <c r="D7822" s="141" t="s">
        <v>5501</v>
      </c>
      <c r="E7822" s="140">
        <v>15.84</v>
      </c>
      <c r="F7822" s="142" t="s">
        <v>5502</v>
      </c>
      <c r="G7822" s="138"/>
    </row>
    <row r="7823" ht="15.75" customHeight="1" spans="1:7">
      <c r="A7823" s="140">
        <v>92869</v>
      </c>
      <c r="B7823" s="141" t="s">
        <v>8419</v>
      </c>
      <c r="C7823" s="141" t="s">
        <v>448</v>
      </c>
      <c r="D7823" s="141" t="s">
        <v>5501</v>
      </c>
      <c r="E7823" s="140">
        <v>9.81</v>
      </c>
      <c r="F7823" s="142" t="s">
        <v>5502</v>
      </c>
      <c r="G7823" s="138"/>
    </row>
    <row r="7824" ht="15.75" customHeight="1" spans="1:7">
      <c r="A7824" s="140">
        <v>92870</v>
      </c>
      <c r="B7824" s="141" t="s">
        <v>8420</v>
      </c>
      <c r="C7824" s="141" t="s">
        <v>448</v>
      </c>
      <c r="D7824" s="141" t="s">
        <v>5501</v>
      </c>
      <c r="E7824" s="140">
        <v>30.86</v>
      </c>
      <c r="F7824" s="142" t="s">
        <v>5502</v>
      </c>
      <c r="G7824" s="138"/>
    </row>
    <row r="7825" ht="15.75" customHeight="1" spans="1:7">
      <c r="A7825" s="140">
        <v>92871</v>
      </c>
      <c r="B7825" s="141" t="s">
        <v>8421</v>
      </c>
      <c r="C7825" s="141" t="s">
        <v>448</v>
      </c>
      <c r="D7825" s="141" t="s">
        <v>5501</v>
      </c>
      <c r="E7825" s="140">
        <v>18.15</v>
      </c>
      <c r="F7825" s="142" t="s">
        <v>5502</v>
      </c>
      <c r="G7825" s="138"/>
    </row>
    <row r="7826" ht="15.75" customHeight="1" spans="1:7">
      <c r="A7826" s="140">
        <v>92872</v>
      </c>
      <c r="B7826" s="141" t="s">
        <v>8422</v>
      </c>
      <c r="C7826" s="141" t="s">
        <v>448</v>
      </c>
      <c r="D7826" s="141" t="s">
        <v>5501</v>
      </c>
      <c r="E7826" s="140">
        <v>11.88</v>
      </c>
      <c r="F7826" s="142" t="s">
        <v>5502</v>
      </c>
      <c r="G7826" s="138"/>
    </row>
    <row r="7827" ht="15.75" customHeight="1" spans="1:7">
      <c r="A7827" s="140">
        <v>95777</v>
      </c>
      <c r="B7827" s="141" t="s">
        <v>8423</v>
      </c>
      <c r="C7827" s="141" t="s">
        <v>448</v>
      </c>
      <c r="D7827" s="141" t="s">
        <v>5501</v>
      </c>
      <c r="E7827" s="140">
        <v>25.68</v>
      </c>
      <c r="F7827" s="142" t="s">
        <v>5502</v>
      </c>
      <c r="G7827" s="138"/>
    </row>
    <row r="7828" ht="15.75" customHeight="1" spans="1:7">
      <c r="A7828" s="140">
        <v>95778</v>
      </c>
      <c r="B7828" s="141" t="s">
        <v>8424</v>
      </c>
      <c r="C7828" s="141" t="s">
        <v>448</v>
      </c>
      <c r="D7828" s="141" t="s">
        <v>5501</v>
      </c>
      <c r="E7828" s="140">
        <v>28.54</v>
      </c>
      <c r="F7828" s="142" t="s">
        <v>5502</v>
      </c>
      <c r="G7828" s="138"/>
    </row>
    <row r="7829" ht="15.75" customHeight="1" spans="1:7">
      <c r="A7829" s="140">
        <v>95779</v>
      </c>
      <c r="B7829" s="141" t="s">
        <v>8425</v>
      </c>
      <c r="C7829" s="141" t="s">
        <v>448</v>
      </c>
      <c r="D7829" s="141" t="s">
        <v>5501</v>
      </c>
      <c r="E7829" s="140">
        <v>23.68</v>
      </c>
      <c r="F7829" s="142" t="s">
        <v>5502</v>
      </c>
      <c r="G7829" s="138"/>
    </row>
    <row r="7830" ht="15.75" customHeight="1" spans="1:7">
      <c r="A7830" s="140">
        <v>95780</v>
      </c>
      <c r="B7830" s="141" t="s">
        <v>8426</v>
      </c>
      <c r="C7830" s="141" t="s">
        <v>448</v>
      </c>
      <c r="D7830" s="141" t="s">
        <v>5501</v>
      </c>
      <c r="E7830" s="140">
        <v>30.81</v>
      </c>
      <c r="F7830" s="142" t="s">
        <v>5502</v>
      </c>
      <c r="G7830" s="138"/>
    </row>
    <row r="7831" ht="15.75" customHeight="1" spans="1:7">
      <c r="A7831" s="140">
        <v>95781</v>
      </c>
      <c r="B7831" s="141" t="s">
        <v>8427</v>
      </c>
      <c r="C7831" s="141" t="s">
        <v>448</v>
      </c>
      <c r="D7831" s="141" t="s">
        <v>5501</v>
      </c>
      <c r="E7831" s="140">
        <v>34.64</v>
      </c>
      <c r="F7831" s="142" t="s">
        <v>5502</v>
      </c>
      <c r="G7831" s="138"/>
    </row>
    <row r="7832" ht="15.75" customHeight="1" spans="1:7">
      <c r="A7832" s="140">
        <v>95782</v>
      </c>
      <c r="B7832" s="141" t="s">
        <v>8428</v>
      </c>
      <c r="C7832" s="141" t="s">
        <v>448</v>
      </c>
      <c r="D7832" s="141" t="s">
        <v>5501</v>
      </c>
      <c r="E7832" s="140">
        <v>33.09</v>
      </c>
      <c r="F7832" s="142" t="s">
        <v>5502</v>
      </c>
      <c r="G7832" s="138"/>
    </row>
    <row r="7833" ht="15.75" customHeight="1" spans="1:7">
      <c r="A7833" s="140">
        <v>95785</v>
      </c>
      <c r="B7833" s="141" t="s">
        <v>8429</v>
      </c>
      <c r="C7833" s="141" t="s">
        <v>448</v>
      </c>
      <c r="D7833" s="141" t="s">
        <v>5501</v>
      </c>
      <c r="E7833" s="140">
        <v>39.34</v>
      </c>
      <c r="F7833" s="142" t="s">
        <v>5502</v>
      </c>
      <c r="G7833" s="138"/>
    </row>
    <row r="7834" ht="15.75" customHeight="1" spans="1:7">
      <c r="A7834" s="140">
        <v>95787</v>
      </c>
      <c r="B7834" s="141" t="s">
        <v>8430</v>
      </c>
      <c r="C7834" s="141" t="s">
        <v>448</v>
      </c>
      <c r="D7834" s="141" t="s">
        <v>5501</v>
      </c>
      <c r="E7834" s="140">
        <v>28.13</v>
      </c>
      <c r="F7834" s="142" t="s">
        <v>5502</v>
      </c>
      <c r="G7834" s="138"/>
    </row>
    <row r="7835" ht="15.75" customHeight="1" spans="1:7">
      <c r="A7835" s="140">
        <v>95789</v>
      </c>
      <c r="B7835" s="141" t="s">
        <v>8431</v>
      </c>
      <c r="C7835" s="141" t="s">
        <v>448</v>
      </c>
      <c r="D7835" s="141" t="s">
        <v>5501</v>
      </c>
      <c r="E7835" s="140">
        <v>38.84</v>
      </c>
      <c r="F7835" s="142" t="s">
        <v>5502</v>
      </c>
      <c r="G7835" s="138"/>
    </row>
    <row r="7836" ht="15.75" customHeight="1" spans="1:7">
      <c r="A7836" s="140">
        <v>95791</v>
      </c>
      <c r="B7836" s="141" t="s">
        <v>8432</v>
      </c>
      <c r="C7836" s="141" t="s">
        <v>448</v>
      </c>
      <c r="D7836" s="141" t="s">
        <v>5501</v>
      </c>
      <c r="E7836" s="140">
        <v>54.58</v>
      </c>
      <c r="F7836" s="142" t="s">
        <v>5502</v>
      </c>
      <c r="G7836" s="138"/>
    </row>
    <row r="7837" ht="15.75" customHeight="1" spans="1:7">
      <c r="A7837" s="140">
        <v>95795</v>
      </c>
      <c r="B7837" s="141" t="s">
        <v>8433</v>
      </c>
      <c r="C7837" s="141" t="s">
        <v>448</v>
      </c>
      <c r="D7837" s="141" t="s">
        <v>5501</v>
      </c>
      <c r="E7837" s="140">
        <v>32.07</v>
      </c>
      <c r="F7837" s="142" t="s">
        <v>5502</v>
      </c>
      <c r="G7837" s="138"/>
    </row>
    <row r="7838" ht="15.75" customHeight="1" spans="1:7">
      <c r="A7838" s="140">
        <v>95796</v>
      </c>
      <c r="B7838" s="141" t="s">
        <v>8434</v>
      </c>
      <c r="C7838" s="141" t="s">
        <v>448</v>
      </c>
      <c r="D7838" s="141" t="s">
        <v>5501</v>
      </c>
      <c r="E7838" s="140">
        <v>45.62</v>
      </c>
      <c r="F7838" s="142" t="s">
        <v>5502</v>
      </c>
      <c r="G7838" s="138"/>
    </row>
    <row r="7839" ht="15.75" customHeight="1" spans="1:7">
      <c r="A7839" s="140">
        <v>95797</v>
      </c>
      <c r="B7839" s="141" t="s">
        <v>8435</v>
      </c>
      <c r="C7839" s="141" t="s">
        <v>448</v>
      </c>
      <c r="D7839" s="141" t="s">
        <v>5501</v>
      </c>
      <c r="E7839" s="140">
        <v>63.51</v>
      </c>
      <c r="F7839" s="142" t="s">
        <v>5502</v>
      </c>
      <c r="G7839" s="138"/>
    </row>
    <row r="7840" ht="15.75" customHeight="1" spans="1:7">
      <c r="A7840" s="140">
        <v>95801</v>
      </c>
      <c r="B7840" s="141" t="s">
        <v>8436</v>
      </c>
      <c r="C7840" s="141" t="s">
        <v>448</v>
      </c>
      <c r="D7840" s="141" t="s">
        <v>5501</v>
      </c>
      <c r="E7840" s="140">
        <v>38.71</v>
      </c>
      <c r="F7840" s="142" t="s">
        <v>5502</v>
      </c>
      <c r="G7840" s="138"/>
    </row>
    <row r="7841" ht="15.75" customHeight="1" spans="1:7">
      <c r="A7841" s="140">
        <v>95802</v>
      </c>
      <c r="B7841" s="141" t="s">
        <v>8437</v>
      </c>
      <c r="C7841" s="141" t="s">
        <v>448</v>
      </c>
      <c r="D7841" s="141" t="s">
        <v>5501</v>
      </c>
      <c r="E7841" s="140">
        <v>47.82</v>
      </c>
      <c r="F7841" s="142" t="s">
        <v>5502</v>
      </c>
      <c r="G7841" s="138"/>
    </row>
    <row r="7842" ht="15.75" customHeight="1" spans="1:7">
      <c r="A7842" s="140">
        <v>95803</v>
      </c>
      <c r="B7842" s="141" t="s">
        <v>8438</v>
      </c>
      <c r="C7842" s="141" t="s">
        <v>448</v>
      </c>
      <c r="D7842" s="141" t="s">
        <v>5501</v>
      </c>
      <c r="E7842" s="140">
        <v>70.36</v>
      </c>
      <c r="F7842" s="142" t="s">
        <v>5502</v>
      </c>
      <c r="G7842" s="138"/>
    </row>
    <row r="7843" ht="15.75" customHeight="1" spans="1:7">
      <c r="A7843" s="140">
        <v>95804</v>
      </c>
      <c r="B7843" s="141" t="s">
        <v>8439</v>
      </c>
      <c r="C7843" s="141" t="s">
        <v>448</v>
      </c>
      <c r="D7843" s="141" t="s">
        <v>5501</v>
      </c>
      <c r="E7843" s="140">
        <v>24.99</v>
      </c>
      <c r="F7843" s="142" t="s">
        <v>5502</v>
      </c>
      <c r="G7843" s="138"/>
    </row>
    <row r="7844" ht="15.75" customHeight="1" spans="1:7">
      <c r="A7844" s="140">
        <v>95805</v>
      </c>
      <c r="B7844" s="141" t="s">
        <v>8440</v>
      </c>
      <c r="C7844" s="141" t="s">
        <v>448</v>
      </c>
      <c r="D7844" s="141" t="s">
        <v>5501</v>
      </c>
      <c r="E7844" s="140">
        <v>26.17</v>
      </c>
      <c r="F7844" s="142" t="s">
        <v>5502</v>
      </c>
      <c r="G7844" s="138"/>
    </row>
    <row r="7845" ht="15.75" customHeight="1" spans="1:7">
      <c r="A7845" s="140">
        <v>95806</v>
      </c>
      <c r="B7845" s="141" t="s">
        <v>8441</v>
      </c>
      <c r="C7845" s="141" t="s">
        <v>448</v>
      </c>
      <c r="D7845" s="141" t="s">
        <v>5501</v>
      </c>
      <c r="E7845" s="140">
        <v>28.47</v>
      </c>
      <c r="F7845" s="142" t="s">
        <v>5502</v>
      </c>
      <c r="G7845" s="138"/>
    </row>
    <row r="7846" ht="15.75" customHeight="1" spans="1:7">
      <c r="A7846" s="140">
        <v>95807</v>
      </c>
      <c r="B7846" s="141" t="s">
        <v>8442</v>
      </c>
      <c r="C7846" s="141" t="s">
        <v>448</v>
      </c>
      <c r="D7846" s="141" t="s">
        <v>5501</v>
      </c>
      <c r="E7846" s="140">
        <v>29.03</v>
      </c>
      <c r="F7846" s="142" t="s">
        <v>5502</v>
      </c>
      <c r="G7846" s="138"/>
    </row>
    <row r="7847" ht="15.75" customHeight="1" spans="1:7">
      <c r="A7847" s="140">
        <v>95808</v>
      </c>
      <c r="B7847" s="141" t="s">
        <v>8443</v>
      </c>
      <c r="C7847" s="141" t="s">
        <v>448</v>
      </c>
      <c r="D7847" s="141" t="s">
        <v>5501</v>
      </c>
      <c r="E7847" s="140">
        <v>32.56</v>
      </c>
      <c r="F7847" s="142" t="s">
        <v>5502</v>
      </c>
      <c r="G7847" s="138"/>
    </row>
    <row r="7848" ht="15.75" customHeight="1" spans="1:7">
      <c r="A7848" s="140">
        <v>95809</v>
      </c>
      <c r="B7848" s="141" t="s">
        <v>8444</v>
      </c>
      <c r="C7848" s="141" t="s">
        <v>448</v>
      </c>
      <c r="D7848" s="141" t="s">
        <v>5501</v>
      </c>
      <c r="E7848" s="140">
        <v>40.1</v>
      </c>
      <c r="F7848" s="142" t="s">
        <v>5502</v>
      </c>
      <c r="G7848" s="138"/>
    </row>
    <row r="7849" ht="15.75" customHeight="1" spans="1:7">
      <c r="A7849" s="140">
        <v>95810</v>
      </c>
      <c r="B7849" s="141" t="s">
        <v>8445</v>
      </c>
      <c r="C7849" s="141" t="s">
        <v>448</v>
      </c>
      <c r="D7849" s="141" t="s">
        <v>5501</v>
      </c>
      <c r="E7849" s="140">
        <v>19.47</v>
      </c>
      <c r="F7849" s="142" t="s">
        <v>5502</v>
      </c>
      <c r="G7849" s="138"/>
    </row>
    <row r="7850" ht="15.75" customHeight="1" spans="1:7">
      <c r="A7850" s="140">
        <v>95811</v>
      </c>
      <c r="B7850" s="141" t="s">
        <v>8446</v>
      </c>
      <c r="C7850" s="141" t="s">
        <v>448</v>
      </c>
      <c r="D7850" s="141" t="s">
        <v>5501</v>
      </c>
      <c r="E7850" s="140">
        <v>23.02</v>
      </c>
      <c r="F7850" s="142" t="s">
        <v>5502</v>
      </c>
      <c r="G7850" s="138"/>
    </row>
    <row r="7851" ht="15.75" customHeight="1" spans="1:7">
      <c r="A7851" s="140">
        <v>95812</v>
      </c>
      <c r="B7851" s="141" t="s">
        <v>8447</v>
      </c>
      <c r="C7851" s="141" t="s">
        <v>448</v>
      </c>
      <c r="D7851" s="141" t="s">
        <v>5501</v>
      </c>
      <c r="E7851" s="140">
        <v>30.54</v>
      </c>
      <c r="F7851" s="142" t="s">
        <v>5502</v>
      </c>
      <c r="G7851" s="138"/>
    </row>
    <row r="7852" ht="15.75" customHeight="1" spans="1:7">
      <c r="A7852" s="140">
        <v>95813</v>
      </c>
      <c r="B7852" s="141" t="s">
        <v>8448</v>
      </c>
      <c r="C7852" s="141" t="s">
        <v>448</v>
      </c>
      <c r="D7852" s="141" t="s">
        <v>5501</v>
      </c>
      <c r="E7852" s="140">
        <v>22.38</v>
      </c>
      <c r="F7852" s="142" t="s">
        <v>5502</v>
      </c>
      <c r="G7852" s="138"/>
    </row>
    <row r="7853" ht="15.75" customHeight="1" spans="1:7">
      <c r="A7853" s="140">
        <v>95814</v>
      </c>
      <c r="B7853" s="141" t="s">
        <v>8449</v>
      </c>
      <c r="C7853" s="141" t="s">
        <v>448</v>
      </c>
      <c r="D7853" s="141" t="s">
        <v>5501</v>
      </c>
      <c r="E7853" s="140">
        <v>27.11</v>
      </c>
      <c r="F7853" s="142" t="s">
        <v>5502</v>
      </c>
      <c r="G7853" s="138"/>
    </row>
    <row r="7854" ht="15.75" customHeight="1" spans="1:7">
      <c r="A7854" s="140">
        <v>95815</v>
      </c>
      <c r="B7854" s="141" t="s">
        <v>8450</v>
      </c>
      <c r="C7854" s="141" t="s">
        <v>448</v>
      </c>
      <c r="D7854" s="141" t="s">
        <v>5501</v>
      </c>
      <c r="E7854" s="140">
        <v>39.21</v>
      </c>
      <c r="F7854" s="142" t="s">
        <v>5502</v>
      </c>
      <c r="G7854" s="138"/>
    </row>
    <row r="7855" ht="15.75" customHeight="1" spans="1:7">
      <c r="A7855" s="140">
        <v>95816</v>
      </c>
      <c r="B7855" s="141" t="s">
        <v>8451</v>
      </c>
      <c r="C7855" s="141" t="s">
        <v>448</v>
      </c>
      <c r="D7855" s="141" t="s">
        <v>5501</v>
      </c>
      <c r="E7855" s="140">
        <v>35.18</v>
      </c>
      <c r="F7855" s="142" t="s">
        <v>5502</v>
      </c>
      <c r="G7855" s="138"/>
    </row>
    <row r="7856" ht="15.75" customHeight="1" spans="1:7">
      <c r="A7856" s="140">
        <v>95817</v>
      </c>
      <c r="B7856" s="141" t="s">
        <v>8452</v>
      </c>
      <c r="C7856" s="141" t="s">
        <v>448</v>
      </c>
      <c r="D7856" s="141" t="s">
        <v>5501</v>
      </c>
      <c r="E7856" s="140">
        <v>40.47</v>
      </c>
      <c r="F7856" s="142" t="s">
        <v>5502</v>
      </c>
      <c r="G7856" s="138"/>
    </row>
    <row r="7857" ht="15.75" customHeight="1" spans="1:7">
      <c r="A7857" s="140">
        <v>95818</v>
      </c>
      <c r="B7857" s="141" t="s">
        <v>8453</v>
      </c>
      <c r="C7857" s="141" t="s">
        <v>448</v>
      </c>
      <c r="D7857" s="141" t="s">
        <v>5501</v>
      </c>
      <c r="E7857" s="140">
        <v>56.14</v>
      </c>
      <c r="F7857" s="142" t="s">
        <v>5502</v>
      </c>
      <c r="G7857" s="138"/>
    </row>
    <row r="7858" ht="15.75" customHeight="1" spans="1:7">
      <c r="A7858" s="140">
        <v>97881</v>
      </c>
      <c r="B7858" s="141" t="s">
        <v>8454</v>
      </c>
      <c r="C7858" s="141" t="s">
        <v>448</v>
      </c>
      <c r="D7858" s="141" t="s">
        <v>5686</v>
      </c>
      <c r="E7858" s="140">
        <v>112.77</v>
      </c>
      <c r="F7858" s="142" t="s">
        <v>5502</v>
      </c>
      <c r="G7858" s="138"/>
    </row>
    <row r="7859" ht="15.75" customHeight="1" spans="1:7">
      <c r="A7859" s="140">
        <v>97882</v>
      </c>
      <c r="B7859" s="141" t="s">
        <v>8455</v>
      </c>
      <c r="C7859" s="141" t="s">
        <v>448</v>
      </c>
      <c r="D7859" s="141" t="s">
        <v>5686</v>
      </c>
      <c r="E7859" s="140">
        <v>176.8</v>
      </c>
      <c r="F7859" s="142" t="s">
        <v>5502</v>
      </c>
      <c r="G7859" s="138"/>
    </row>
    <row r="7860" ht="15.75" customHeight="1" spans="1:7">
      <c r="A7860" s="140">
        <v>97883</v>
      </c>
      <c r="B7860" s="141" t="s">
        <v>8456</v>
      </c>
      <c r="C7860" s="141" t="s">
        <v>448</v>
      </c>
      <c r="D7860" s="141" t="s">
        <v>5686</v>
      </c>
      <c r="E7860" s="140">
        <v>343.47</v>
      </c>
      <c r="F7860" s="142" t="s">
        <v>5502</v>
      </c>
      <c r="G7860" s="138"/>
    </row>
    <row r="7861" ht="15.75" customHeight="1" spans="1:7">
      <c r="A7861" s="140">
        <v>97884</v>
      </c>
      <c r="B7861" s="141" t="s">
        <v>8457</v>
      </c>
      <c r="C7861" s="141" t="s">
        <v>448</v>
      </c>
      <c r="D7861" s="141" t="s">
        <v>5686</v>
      </c>
      <c r="E7861" s="140">
        <v>667.73</v>
      </c>
      <c r="F7861" s="142" t="s">
        <v>5502</v>
      </c>
      <c r="G7861" s="138"/>
    </row>
    <row r="7862" ht="15.75" customHeight="1" spans="1:7">
      <c r="A7862" s="140">
        <v>97885</v>
      </c>
      <c r="B7862" s="141" t="s">
        <v>8458</v>
      </c>
      <c r="C7862" s="141" t="s">
        <v>448</v>
      </c>
      <c r="D7862" s="141" t="s">
        <v>5686</v>
      </c>
      <c r="E7862" s="140">
        <v>1026.23</v>
      </c>
      <c r="F7862" s="142" t="s">
        <v>5502</v>
      </c>
      <c r="G7862" s="138"/>
    </row>
    <row r="7863" ht="15.75" customHeight="1" spans="1:7">
      <c r="A7863" s="140">
        <v>97886</v>
      </c>
      <c r="B7863" s="141" t="s">
        <v>8459</v>
      </c>
      <c r="C7863" s="141" t="s">
        <v>448</v>
      </c>
      <c r="D7863" s="141" t="s">
        <v>5686</v>
      </c>
      <c r="E7863" s="140">
        <v>150.8</v>
      </c>
      <c r="F7863" s="142" t="s">
        <v>5502</v>
      </c>
      <c r="G7863" s="138"/>
    </row>
    <row r="7864" ht="15.75" customHeight="1" spans="1:7">
      <c r="A7864" s="140">
        <v>97887</v>
      </c>
      <c r="B7864" s="141" t="s">
        <v>8460</v>
      </c>
      <c r="C7864" s="141" t="s">
        <v>448</v>
      </c>
      <c r="D7864" s="141" t="s">
        <v>5686</v>
      </c>
      <c r="E7864" s="140">
        <v>237.08</v>
      </c>
      <c r="F7864" s="142" t="s">
        <v>5502</v>
      </c>
      <c r="G7864" s="138"/>
    </row>
    <row r="7865" ht="15.75" customHeight="1" spans="1:7">
      <c r="A7865" s="140">
        <v>97888</v>
      </c>
      <c r="B7865" s="141" t="s">
        <v>8461</v>
      </c>
      <c r="C7865" s="141" t="s">
        <v>448</v>
      </c>
      <c r="D7865" s="141" t="s">
        <v>5686</v>
      </c>
      <c r="E7865" s="140">
        <v>456.3</v>
      </c>
      <c r="F7865" s="142" t="s">
        <v>5502</v>
      </c>
      <c r="G7865" s="138"/>
    </row>
    <row r="7866" ht="15.75" customHeight="1" spans="1:7">
      <c r="A7866" s="140">
        <v>97889</v>
      </c>
      <c r="B7866" s="141" t="s">
        <v>8462</v>
      </c>
      <c r="C7866" s="141" t="s">
        <v>448</v>
      </c>
      <c r="D7866" s="141" t="s">
        <v>5686</v>
      </c>
      <c r="E7866" s="140">
        <v>620.94</v>
      </c>
      <c r="F7866" s="142" t="s">
        <v>5502</v>
      </c>
      <c r="G7866" s="138"/>
    </row>
    <row r="7867" ht="15.75" customHeight="1" spans="1:7">
      <c r="A7867" s="140">
        <v>97890</v>
      </c>
      <c r="B7867" s="141" t="s">
        <v>8463</v>
      </c>
      <c r="C7867" s="141" t="s">
        <v>448</v>
      </c>
      <c r="D7867" s="141" t="s">
        <v>5686</v>
      </c>
      <c r="E7867" s="140">
        <v>712.09</v>
      </c>
      <c r="F7867" s="142" t="s">
        <v>5502</v>
      </c>
      <c r="G7867" s="138"/>
    </row>
    <row r="7868" ht="15.75" customHeight="1" spans="1:7">
      <c r="A7868" s="140">
        <v>97891</v>
      </c>
      <c r="B7868" s="141" t="s">
        <v>8464</v>
      </c>
      <c r="C7868" s="141" t="s">
        <v>448</v>
      </c>
      <c r="D7868" s="141" t="s">
        <v>5686</v>
      </c>
      <c r="E7868" s="140">
        <v>192.55</v>
      </c>
      <c r="F7868" s="142" t="s">
        <v>5502</v>
      </c>
      <c r="G7868" s="138"/>
    </row>
    <row r="7869" ht="15.75" customHeight="1" spans="1:7">
      <c r="A7869" s="140">
        <v>97892</v>
      </c>
      <c r="B7869" s="141" t="s">
        <v>8465</v>
      </c>
      <c r="C7869" s="141" t="s">
        <v>448</v>
      </c>
      <c r="D7869" s="141" t="s">
        <v>5686</v>
      </c>
      <c r="E7869" s="140">
        <v>362.17</v>
      </c>
      <c r="F7869" s="142" t="s">
        <v>5502</v>
      </c>
      <c r="G7869" s="138"/>
    </row>
    <row r="7870" ht="15.75" customHeight="1" spans="1:7">
      <c r="A7870" s="140">
        <v>97893</v>
      </c>
      <c r="B7870" s="141" t="s">
        <v>8466</v>
      </c>
      <c r="C7870" s="141" t="s">
        <v>448</v>
      </c>
      <c r="D7870" s="141" t="s">
        <v>5686</v>
      </c>
      <c r="E7870" s="140">
        <v>500.86</v>
      </c>
      <c r="F7870" s="142" t="s">
        <v>5502</v>
      </c>
      <c r="G7870" s="138"/>
    </row>
    <row r="7871" ht="15.75" customHeight="1" spans="1:7">
      <c r="A7871" s="140">
        <v>97894</v>
      </c>
      <c r="B7871" s="141" t="s">
        <v>8467</v>
      </c>
      <c r="C7871" s="141" t="s">
        <v>448</v>
      </c>
      <c r="D7871" s="141" t="s">
        <v>5686</v>
      </c>
      <c r="E7871" s="140">
        <v>566.59</v>
      </c>
      <c r="F7871" s="142" t="s">
        <v>5502</v>
      </c>
      <c r="G7871" s="138"/>
    </row>
    <row r="7872" ht="15.75" customHeight="1" spans="1:7">
      <c r="A7872" s="140">
        <v>104396</v>
      </c>
      <c r="B7872" s="141" t="s">
        <v>8468</v>
      </c>
      <c r="C7872" s="141" t="s">
        <v>448</v>
      </c>
      <c r="D7872" s="141" t="s">
        <v>5501</v>
      </c>
      <c r="E7872" s="140">
        <v>24.44</v>
      </c>
      <c r="F7872" s="142" t="s">
        <v>5502</v>
      </c>
      <c r="G7872" s="138"/>
    </row>
    <row r="7873" ht="15.75" customHeight="1" spans="1:7">
      <c r="A7873" s="140">
        <v>104397</v>
      </c>
      <c r="B7873" s="141" t="s">
        <v>8469</v>
      </c>
      <c r="C7873" s="141" t="s">
        <v>448</v>
      </c>
      <c r="D7873" s="141" t="s">
        <v>5501</v>
      </c>
      <c r="E7873" s="140">
        <v>29.3</v>
      </c>
      <c r="F7873" s="142" t="s">
        <v>5502</v>
      </c>
      <c r="G7873" s="138"/>
    </row>
    <row r="7874" ht="15.75" customHeight="1" spans="1:7">
      <c r="A7874" s="140">
        <v>104398</v>
      </c>
      <c r="B7874" s="141" t="s">
        <v>8470</v>
      </c>
      <c r="C7874" s="141" t="s">
        <v>448</v>
      </c>
      <c r="D7874" s="141" t="s">
        <v>5501</v>
      </c>
      <c r="E7874" s="140">
        <v>29.01</v>
      </c>
      <c r="F7874" s="142" t="s">
        <v>5502</v>
      </c>
      <c r="G7874" s="138"/>
    </row>
    <row r="7875" ht="15.75" customHeight="1" spans="1:7">
      <c r="A7875" s="140">
        <v>104399</v>
      </c>
      <c r="B7875" s="141" t="s">
        <v>8471</v>
      </c>
      <c r="C7875" s="141" t="s">
        <v>448</v>
      </c>
      <c r="D7875" s="141" t="s">
        <v>5501</v>
      </c>
      <c r="E7875" s="140">
        <v>30.82</v>
      </c>
      <c r="F7875" s="142" t="s">
        <v>5502</v>
      </c>
      <c r="G7875" s="138"/>
    </row>
    <row r="7876" ht="15.75" customHeight="1" spans="1:7">
      <c r="A7876" s="140">
        <v>104400</v>
      </c>
      <c r="B7876" s="141" t="s">
        <v>8472</v>
      </c>
      <c r="C7876" s="141" t="s">
        <v>448</v>
      </c>
      <c r="D7876" s="141" t="s">
        <v>5501</v>
      </c>
      <c r="E7876" s="140">
        <v>39.35</v>
      </c>
      <c r="F7876" s="142" t="s">
        <v>5502</v>
      </c>
      <c r="G7876" s="138"/>
    </row>
    <row r="7877" ht="15.75" customHeight="1" spans="1:7">
      <c r="A7877" s="140">
        <v>104401</v>
      </c>
      <c r="B7877" s="141" t="s">
        <v>8473</v>
      </c>
      <c r="C7877" s="141" t="s">
        <v>448</v>
      </c>
      <c r="D7877" s="141" t="s">
        <v>5501</v>
      </c>
      <c r="E7877" s="140">
        <v>27.7</v>
      </c>
      <c r="F7877" s="142" t="s">
        <v>5502</v>
      </c>
      <c r="G7877" s="138"/>
    </row>
    <row r="7878" ht="15.75" customHeight="1" spans="1:7">
      <c r="A7878" s="140">
        <v>104402</v>
      </c>
      <c r="B7878" s="141" t="s">
        <v>8474</v>
      </c>
      <c r="C7878" s="141" t="s">
        <v>448</v>
      </c>
      <c r="D7878" s="141" t="s">
        <v>5501</v>
      </c>
      <c r="E7878" s="140">
        <v>28.34</v>
      </c>
      <c r="F7878" s="142" t="s">
        <v>5502</v>
      </c>
      <c r="G7878" s="138"/>
    </row>
    <row r="7879" ht="15.75" customHeight="1" spans="1:7">
      <c r="A7879" s="140">
        <v>104403</v>
      </c>
      <c r="B7879" s="141" t="s">
        <v>8475</v>
      </c>
      <c r="C7879" s="141" t="s">
        <v>448</v>
      </c>
      <c r="D7879" s="141" t="s">
        <v>5501</v>
      </c>
      <c r="E7879" s="140">
        <v>35.21</v>
      </c>
      <c r="F7879" s="142" t="s">
        <v>5502</v>
      </c>
      <c r="G7879" s="138"/>
    </row>
    <row r="7880" ht="15.75" customHeight="1" spans="1:7">
      <c r="A7880" s="140">
        <v>104404</v>
      </c>
      <c r="B7880" s="141" t="s">
        <v>8476</v>
      </c>
      <c r="C7880" s="141" t="s">
        <v>448</v>
      </c>
      <c r="D7880" s="141" t="s">
        <v>5501</v>
      </c>
      <c r="E7880" s="140">
        <v>36.12</v>
      </c>
      <c r="F7880" s="142" t="s">
        <v>5502</v>
      </c>
      <c r="G7880" s="138"/>
    </row>
    <row r="7881" ht="15.75" customHeight="1" spans="1:7">
      <c r="A7881" s="140">
        <v>104405</v>
      </c>
      <c r="B7881" s="141" t="s">
        <v>8477</v>
      </c>
      <c r="C7881" s="141" t="s">
        <v>448</v>
      </c>
      <c r="D7881" s="141" t="s">
        <v>5501</v>
      </c>
      <c r="E7881" s="140">
        <v>48.76</v>
      </c>
      <c r="F7881" s="142" t="s">
        <v>5502</v>
      </c>
      <c r="G7881" s="138"/>
    </row>
    <row r="7882" ht="15.75" customHeight="1" spans="1:7">
      <c r="A7882" s="140">
        <v>93653</v>
      </c>
      <c r="B7882" s="141" t="s">
        <v>8478</v>
      </c>
      <c r="C7882" s="141" t="s">
        <v>448</v>
      </c>
      <c r="D7882" s="141" t="s">
        <v>5501</v>
      </c>
      <c r="E7882" s="140">
        <v>14.51</v>
      </c>
      <c r="F7882" s="142" t="s">
        <v>5502</v>
      </c>
      <c r="G7882" s="138"/>
    </row>
    <row r="7883" ht="15.75" customHeight="1" spans="1:7">
      <c r="A7883" s="140">
        <v>93654</v>
      </c>
      <c r="B7883" s="141" t="s">
        <v>8479</v>
      </c>
      <c r="C7883" s="141" t="s">
        <v>448</v>
      </c>
      <c r="D7883" s="141" t="s">
        <v>5501</v>
      </c>
      <c r="E7883" s="140">
        <v>15.09</v>
      </c>
      <c r="F7883" s="142" t="s">
        <v>5502</v>
      </c>
      <c r="G7883" s="138"/>
    </row>
    <row r="7884" ht="15.75" customHeight="1" spans="1:7">
      <c r="A7884" s="140">
        <v>93655</v>
      </c>
      <c r="B7884" s="141" t="s">
        <v>8480</v>
      </c>
      <c r="C7884" s="141" t="s">
        <v>448</v>
      </c>
      <c r="D7884" s="141" t="s">
        <v>5501</v>
      </c>
      <c r="E7884" s="140">
        <v>16.4</v>
      </c>
      <c r="F7884" s="142" t="s">
        <v>5502</v>
      </c>
      <c r="G7884" s="138"/>
    </row>
    <row r="7885" ht="15.75" customHeight="1" spans="1:7">
      <c r="A7885" s="140">
        <v>93656</v>
      </c>
      <c r="B7885" s="141" t="s">
        <v>8481</v>
      </c>
      <c r="C7885" s="141" t="s">
        <v>448</v>
      </c>
      <c r="D7885" s="141" t="s">
        <v>5501</v>
      </c>
      <c r="E7885" s="140">
        <v>16.4</v>
      </c>
      <c r="F7885" s="142" t="s">
        <v>5502</v>
      </c>
      <c r="G7885" s="138"/>
    </row>
    <row r="7886" ht="15.75" customHeight="1" spans="1:7">
      <c r="A7886" s="140">
        <v>93657</v>
      </c>
      <c r="B7886" s="141" t="s">
        <v>8482</v>
      </c>
      <c r="C7886" s="141" t="s">
        <v>448</v>
      </c>
      <c r="D7886" s="141" t="s">
        <v>5501</v>
      </c>
      <c r="E7886" s="140">
        <v>17.92</v>
      </c>
      <c r="F7886" s="142" t="s">
        <v>5502</v>
      </c>
      <c r="G7886" s="138"/>
    </row>
    <row r="7887" ht="15.75" customHeight="1" spans="1:7">
      <c r="A7887" s="140">
        <v>93658</v>
      </c>
      <c r="B7887" s="141" t="s">
        <v>8483</v>
      </c>
      <c r="C7887" s="141" t="s">
        <v>448</v>
      </c>
      <c r="D7887" s="141" t="s">
        <v>5501</v>
      </c>
      <c r="E7887" s="140">
        <v>25.74</v>
      </c>
      <c r="F7887" s="142" t="s">
        <v>5502</v>
      </c>
      <c r="G7887" s="138"/>
    </row>
    <row r="7888" ht="15.75" customHeight="1" spans="1:7">
      <c r="A7888" s="140">
        <v>93659</v>
      </c>
      <c r="B7888" s="141" t="s">
        <v>8484</v>
      </c>
      <c r="C7888" s="141" t="s">
        <v>448</v>
      </c>
      <c r="D7888" s="141" t="s">
        <v>5501</v>
      </c>
      <c r="E7888" s="140">
        <v>28.73</v>
      </c>
      <c r="F7888" s="142" t="s">
        <v>5502</v>
      </c>
      <c r="G7888" s="138"/>
    </row>
    <row r="7889" ht="15.75" customHeight="1" spans="1:7">
      <c r="A7889" s="140">
        <v>93660</v>
      </c>
      <c r="B7889" s="141" t="s">
        <v>8485</v>
      </c>
      <c r="C7889" s="141" t="s">
        <v>448</v>
      </c>
      <c r="D7889" s="141" t="s">
        <v>5501</v>
      </c>
      <c r="E7889" s="140">
        <v>71.97</v>
      </c>
      <c r="F7889" s="142" t="s">
        <v>5502</v>
      </c>
      <c r="G7889" s="138"/>
    </row>
    <row r="7890" ht="15.75" customHeight="1" spans="1:7">
      <c r="A7890" s="140">
        <v>93661</v>
      </c>
      <c r="B7890" s="141" t="s">
        <v>8486</v>
      </c>
      <c r="C7890" s="141" t="s">
        <v>448</v>
      </c>
      <c r="D7890" s="141" t="s">
        <v>5501</v>
      </c>
      <c r="E7890" s="140">
        <v>73.14</v>
      </c>
      <c r="F7890" s="142" t="s">
        <v>5502</v>
      </c>
      <c r="G7890" s="138"/>
    </row>
    <row r="7891" ht="15.75" customHeight="1" spans="1:7">
      <c r="A7891" s="140">
        <v>93662</v>
      </c>
      <c r="B7891" s="141" t="s">
        <v>8487</v>
      </c>
      <c r="C7891" s="141" t="s">
        <v>448</v>
      </c>
      <c r="D7891" s="141" t="s">
        <v>5501</v>
      </c>
      <c r="E7891" s="140">
        <v>75.74</v>
      </c>
      <c r="F7891" s="142" t="s">
        <v>5502</v>
      </c>
      <c r="G7891" s="138"/>
    </row>
    <row r="7892" ht="15.75" customHeight="1" spans="1:7">
      <c r="A7892" s="140">
        <v>93663</v>
      </c>
      <c r="B7892" s="141" t="s">
        <v>8488</v>
      </c>
      <c r="C7892" s="141" t="s">
        <v>448</v>
      </c>
      <c r="D7892" s="141" t="s">
        <v>5501</v>
      </c>
      <c r="E7892" s="140">
        <v>75.74</v>
      </c>
      <c r="F7892" s="142" t="s">
        <v>5502</v>
      </c>
      <c r="G7892" s="138"/>
    </row>
    <row r="7893" ht="15.75" customHeight="1" spans="1:7">
      <c r="A7893" s="140">
        <v>93664</v>
      </c>
      <c r="B7893" s="141" t="s">
        <v>8489</v>
      </c>
      <c r="C7893" s="141" t="s">
        <v>448</v>
      </c>
      <c r="D7893" s="141" t="s">
        <v>5501</v>
      </c>
      <c r="E7893" s="140">
        <v>78.78</v>
      </c>
      <c r="F7893" s="142" t="s">
        <v>5502</v>
      </c>
      <c r="G7893" s="138"/>
    </row>
    <row r="7894" ht="15.75" customHeight="1" spans="1:7">
      <c r="A7894" s="140">
        <v>93665</v>
      </c>
      <c r="B7894" s="141" t="s">
        <v>8490</v>
      </c>
      <c r="C7894" s="141" t="s">
        <v>448</v>
      </c>
      <c r="D7894" s="141" t="s">
        <v>5501</v>
      </c>
      <c r="E7894" s="140">
        <v>82.3</v>
      </c>
      <c r="F7894" s="142" t="s">
        <v>5502</v>
      </c>
      <c r="G7894" s="138"/>
    </row>
    <row r="7895" ht="15.75" customHeight="1" spans="1:7">
      <c r="A7895" s="140">
        <v>93666</v>
      </c>
      <c r="B7895" s="141" t="s">
        <v>8491</v>
      </c>
      <c r="C7895" s="141" t="s">
        <v>448</v>
      </c>
      <c r="D7895" s="141" t="s">
        <v>5501</v>
      </c>
      <c r="E7895" s="140">
        <v>88.28</v>
      </c>
      <c r="F7895" s="142" t="s">
        <v>5502</v>
      </c>
      <c r="G7895" s="138"/>
    </row>
    <row r="7896" ht="15.75" customHeight="1" spans="1:7">
      <c r="A7896" s="140">
        <v>93667</v>
      </c>
      <c r="B7896" s="141" t="s">
        <v>8492</v>
      </c>
      <c r="C7896" s="141" t="s">
        <v>448</v>
      </c>
      <c r="D7896" s="141" t="s">
        <v>5501</v>
      </c>
      <c r="E7896" s="140">
        <v>89.84</v>
      </c>
      <c r="F7896" s="142" t="s">
        <v>5502</v>
      </c>
      <c r="G7896" s="138"/>
    </row>
    <row r="7897" ht="15.75" customHeight="1" spans="1:7">
      <c r="A7897" s="140">
        <v>93668</v>
      </c>
      <c r="B7897" s="141" t="s">
        <v>8493</v>
      </c>
      <c r="C7897" s="141" t="s">
        <v>448</v>
      </c>
      <c r="D7897" s="141" t="s">
        <v>5501</v>
      </c>
      <c r="E7897" s="140">
        <v>91.6</v>
      </c>
      <c r="F7897" s="142" t="s">
        <v>5502</v>
      </c>
      <c r="G7897" s="138"/>
    </row>
    <row r="7898" ht="15.75" customHeight="1" spans="1:7">
      <c r="A7898" s="140">
        <v>93669</v>
      </c>
      <c r="B7898" s="141" t="s">
        <v>8494</v>
      </c>
      <c r="C7898" s="141" t="s">
        <v>448</v>
      </c>
      <c r="D7898" s="141" t="s">
        <v>5501</v>
      </c>
      <c r="E7898" s="140">
        <v>95.5</v>
      </c>
      <c r="F7898" s="142" t="s">
        <v>5502</v>
      </c>
      <c r="G7898" s="138"/>
    </row>
    <row r="7899" ht="15.75" customHeight="1" spans="1:7">
      <c r="A7899" s="140">
        <v>93670</v>
      </c>
      <c r="B7899" s="141" t="s">
        <v>8495</v>
      </c>
      <c r="C7899" s="141" t="s">
        <v>448</v>
      </c>
      <c r="D7899" s="141" t="s">
        <v>5501</v>
      </c>
      <c r="E7899" s="140">
        <v>95.5</v>
      </c>
      <c r="F7899" s="142" t="s">
        <v>5502</v>
      </c>
      <c r="G7899" s="138"/>
    </row>
    <row r="7900" ht="15.75" customHeight="1" spans="1:7">
      <c r="A7900" s="140">
        <v>93671</v>
      </c>
      <c r="B7900" s="141" t="s">
        <v>8496</v>
      </c>
      <c r="C7900" s="141" t="s">
        <v>448</v>
      </c>
      <c r="D7900" s="141" t="s">
        <v>5501</v>
      </c>
      <c r="E7900" s="140">
        <v>100.05</v>
      </c>
      <c r="F7900" s="142" t="s">
        <v>5502</v>
      </c>
      <c r="G7900" s="138"/>
    </row>
    <row r="7901" ht="15.75" customHeight="1" spans="1:7">
      <c r="A7901" s="140">
        <v>93672</v>
      </c>
      <c r="B7901" s="141" t="s">
        <v>8497</v>
      </c>
      <c r="C7901" s="141" t="s">
        <v>448</v>
      </c>
      <c r="D7901" s="141" t="s">
        <v>5501</v>
      </c>
      <c r="E7901" s="140">
        <v>106.84</v>
      </c>
      <c r="F7901" s="142" t="s">
        <v>5502</v>
      </c>
      <c r="G7901" s="138"/>
    </row>
    <row r="7902" ht="15.75" customHeight="1" spans="1:7">
      <c r="A7902" s="140">
        <v>93673</v>
      </c>
      <c r="B7902" s="141" t="s">
        <v>8498</v>
      </c>
      <c r="C7902" s="141" t="s">
        <v>448</v>
      </c>
      <c r="D7902" s="141" t="s">
        <v>5501</v>
      </c>
      <c r="E7902" s="140">
        <v>115.81</v>
      </c>
      <c r="F7902" s="142" t="s">
        <v>5502</v>
      </c>
      <c r="G7902" s="138"/>
    </row>
    <row r="7903" ht="15.75" customHeight="1" spans="1:7">
      <c r="A7903" s="140">
        <v>97359</v>
      </c>
      <c r="B7903" s="141" t="s">
        <v>8499</v>
      </c>
      <c r="C7903" s="141" t="s">
        <v>448</v>
      </c>
      <c r="D7903" s="141" t="s">
        <v>5501</v>
      </c>
      <c r="E7903" s="140">
        <v>5344.48</v>
      </c>
      <c r="F7903" s="142" t="s">
        <v>5502</v>
      </c>
      <c r="G7903" s="138"/>
    </row>
    <row r="7904" ht="15.75" customHeight="1" spans="1:7">
      <c r="A7904" s="140">
        <v>97360</v>
      </c>
      <c r="B7904" s="141" t="s">
        <v>8500</v>
      </c>
      <c r="C7904" s="141" t="s">
        <v>448</v>
      </c>
      <c r="D7904" s="141" t="s">
        <v>5501</v>
      </c>
      <c r="E7904" s="140">
        <v>10343.59</v>
      </c>
      <c r="F7904" s="142" t="s">
        <v>5502</v>
      </c>
      <c r="G7904" s="138"/>
    </row>
    <row r="7905" ht="15.75" customHeight="1" spans="1:7">
      <c r="A7905" s="140">
        <v>97361</v>
      </c>
      <c r="B7905" s="141" t="s">
        <v>8501</v>
      </c>
      <c r="C7905" s="141" t="s">
        <v>448</v>
      </c>
      <c r="D7905" s="141" t="s">
        <v>5501</v>
      </c>
      <c r="E7905" s="140">
        <v>13791.45</v>
      </c>
      <c r="F7905" s="142" t="s">
        <v>5502</v>
      </c>
      <c r="G7905" s="138"/>
    </row>
    <row r="7906" ht="15.75" customHeight="1" spans="1:7">
      <c r="A7906" s="140">
        <v>97362</v>
      </c>
      <c r="B7906" s="141" t="s">
        <v>8502</v>
      </c>
      <c r="C7906" s="141" t="s">
        <v>448</v>
      </c>
      <c r="D7906" s="141" t="s">
        <v>5501</v>
      </c>
      <c r="E7906" s="140">
        <v>1686.44</v>
      </c>
      <c r="F7906" s="142" t="s">
        <v>5502</v>
      </c>
      <c r="G7906" s="138"/>
    </row>
    <row r="7907" ht="15.75" customHeight="1" spans="1:7">
      <c r="A7907" s="140">
        <v>101875</v>
      </c>
      <c r="B7907" s="141" t="s">
        <v>8503</v>
      </c>
      <c r="C7907" s="141" t="s">
        <v>448</v>
      </c>
      <c r="D7907" s="141" t="s">
        <v>5501</v>
      </c>
      <c r="E7907" s="140">
        <v>364.81</v>
      </c>
      <c r="F7907" s="142" t="s">
        <v>5502</v>
      </c>
      <c r="G7907" s="138"/>
    </row>
    <row r="7908" ht="15.75" customHeight="1" spans="1:7">
      <c r="A7908" s="140">
        <v>101876</v>
      </c>
      <c r="B7908" s="141" t="s">
        <v>8504</v>
      </c>
      <c r="C7908" s="141" t="s">
        <v>448</v>
      </c>
      <c r="D7908" s="141" t="s">
        <v>5501</v>
      </c>
      <c r="E7908" s="140">
        <v>112.18</v>
      </c>
      <c r="F7908" s="142" t="s">
        <v>5502</v>
      </c>
      <c r="G7908" s="138"/>
    </row>
    <row r="7909" ht="15.75" customHeight="1" spans="1:7">
      <c r="A7909" s="140">
        <v>101877</v>
      </c>
      <c r="B7909" s="141" t="s">
        <v>8505</v>
      </c>
      <c r="C7909" s="141" t="s">
        <v>448</v>
      </c>
      <c r="D7909" s="141" t="s">
        <v>5501</v>
      </c>
      <c r="E7909" s="140">
        <v>75.5</v>
      </c>
      <c r="F7909" s="142" t="s">
        <v>5502</v>
      </c>
      <c r="G7909" s="138"/>
    </row>
    <row r="7910" ht="15.75" customHeight="1" spans="1:7">
      <c r="A7910" s="140">
        <v>101878</v>
      </c>
      <c r="B7910" s="141" t="s">
        <v>8506</v>
      </c>
      <c r="C7910" s="141" t="s">
        <v>448</v>
      </c>
      <c r="D7910" s="141" t="s">
        <v>5501</v>
      </c>
      <c r="E7910" s="140">
        <v>504.86</v>
      </c>
      <c r="F7910" s="142" t="s">
        <v>5502</v>
      </c>
      <c r="G7910" s="138"/>
    </row>
    <row r="7911" ht="15.75" customHeight="1" spans="1:7">
      <c r="A7911" s="140">
        <v>101879</v>
      </c>
      <c r="B7911" s="141" t="s">
        <v>8507</v>
      </c>
      <c r="C7911" s="141" t="s">
        <v>448</v>
      </c>
      <c r="D7911" s="141" t="s">
        <v>5501</v>
      </c>
      <c r="E7911" s="140">
        <v>526.96</v>
      </c>
      <c r="F7911" s="142" t="s">
        <v>5502</v>
      </c>
      <c r="G7911" s="138"/>
    </row>
    <row r="7912" ht="15.75" customHeight="1" spans="1:7">
      <c r="A7912" s="140">
        <v>101880</v>
      </c>
      <c r="B7912" s="141" t="s">
        <v>8508</v>
      </c>
      <c r="C7912" s="141" t="s">
        <v>448</v>
      </c>
      <c r="D7912" s="141" t="s">
        <v>5501</v>
      </c>
      <c r="E7912" s="140">
        <v>607.25</v>
      </c>
      <c r="F7912" s="142" t="s">
        <v>5502</v>
      </c>
      <c r="G7912" s="138"/>
    </row>
    <row r="7913" ht="15.75" customHeight="1" spans="1:7">
      <c r="A7913" s="140">
        <v>101881</v>
      </c>
      <c r="B7913" s="141" t="s">
        <v>8509</v>
      </c>
      <c r="C7913" s="141" t="s">
        <v>448</v>
      </c>
      <c r="D7913" s="141" t="s">
        <v>5501</v>
      </c>
      <c r="E7913" s="140">
        <v>870.51</v>
      </c>
      <c r="F7913" s="142" t="s">
        <v>5502</v>
      </c>
      <c r="G7913" s="138"/>
    </row>
    <row r="7914" ht="15.75" customHeight="1" spans="1:7">
      <c r="A7914" s="140">
        <v>101882</v>
      </c>
      <c r="B7914" s="141" t="s">
        <v>8510</v>
      </c>
      <c r="C7914" s="141" t="s">
        <v>448</v>
      </c>
      <c r="D7914" s="141" t="s">
        <v>5501</v>
      </c>
      <c r="E7914" s="140">
        <v>1233.44</v>
      </c>
      <c r="F7914" s="142" t="s">
        <v>5502</v>
      </c>
      <c r="G7914" s="138"/>
    </row>
    <row r="7915" ht="15.75" customHeight="1" spans="1:7">
      <c r="A7915" s="140">
        <v>101883</v>
      </c>
      <c r="B7915" s="141" t="s">
        <v>8511</v>
      </c>
      <c r="C7915" s="141" t="s">
        <v>448</v>
      </c>
      <c r="D7915" s="141" t="s">
        <v>5501</v>
      </c>
      <c r="E7915" s="140">
        <v>502.39</v>
      </c>
      <c r="F7915" s="142" t="s">
        <v>5502</v>
      </c>
      <c r="G7915" s="138"/>
    </row>
    <row r="7916" ht="15.75" customHeight="1" spans="1:7">
      <c r="A7916" s="140">
        <v>101890</v>
      </c>
      <c r="B7916" s="141" t="s">
        <v>8512</v>
      </c>
      <c r="C7916" s="141" t="s">
        <v>448</v>
      </c>
      <c r="D7916" s="141" t="s">
        <v>5501</v>
      </c>
      <c r="E7916" s="140">
        <v>19.8</v>
      </c>
      <c r="F7916" s="142" t="s">
        <v>5502</v>
      </c>
      <c r="G7916" s="138"/>
    </row>
    <row r="7917" ht="15.75" customHeight="1" spans="1:7">
      <c r="A7917" s="140">
        <v>101891</v>
      </c>
      <c r="B7917" s="141" t="s">
        <v>8513</v>
      </c>
      <c r="C7917" s="141" t="s">
        <v>448</v>
      </c>
      <c r="D7917" s="141" t="s">
        <v>5501</v>
      </c>
      <c r="E7917" s="140">
        <v>33.67</v>
      </c>
      <c r="F7917" s="142" t="s">
        <v>5502</v>
      </c>
      <c r="G7917" s="138"/>
    </row>
    <row r="7918" ht="15.75" customHeight="1" spans="1:7">
      <c r="A7918" s="140">
        <v>101892</v>
      </c>
      <c r="B7918" s="141" t="s">
        <v>8514</v>
      </c>
      <c r="C7918" s="141" t="s">
        <v>448</v>
      </c>
      <c r="D7918" s="141" t="s">
        <v>5501</v>
      </c>
      <c r="E7918" s="140">
        <v>89.99</v>
      </c>
      <c r="F7918" s="142" t="s">
        <v>5502</v>
      </c>
      <c r="G7918" s="138"/>
    </row>
    <row r="7919" ht="15.75" customHeight="1" spans="1:7">
      <c r="A7919" s="140">
        <v>101893</v>
      </c>
      <c r="B7919" s="141" t="s">
        <v>8515</v>
      </c>
      <c r="C7919" s="141" t="s">
        <v>448</v>
      </c>
      <c r="D7919" s="141" t="s">
        <v>5501</v>
      </c>
      <c r="E7919" s="140">
        <v>114.73</v>
      </c>
      <c r="F7919" s="142" t="s">
        <v>5502</v>
      </c>
      <c r="G7919" s="138"/>
    </row>
    <row r="7920" ht="15.75" customHeight="1" spans="1:7">
      <c r="A7920" s="140">
        <v>101894</v>
      </c>
      <c r="B7920" s="141" t="s">
        <v>8516</v>
      </c>
      <c r="C7920" s="141" t="s">
        <v>448</v>
      </c>
      <c r="D7920" s="141" t="s">
        <v>5501</v>
      </c>
      <c r="E7920" s="140">
        <v>189.25</v>
      </c>
      <c r="F7920" s="142" t="s">
        <v>5502</v>
      </c>
      <c r="G7920" s="138"/>
    </row>
    <row r="7921" ht="15.75" customHeight="1" spans="1:7">
      <c r="A7921" s="140">
        <v>101895</v>
      </c>
      <c r="B7921" s="141" t="s">
        <v>8517</v>
      </c>
      <c r="C7921" s="141" t="s">
        <v>448</v>
      </c>
      <c r="D7921" s="141" t="s">
        <v>5501</v>
      </c>
      <c r="E7921" s="140">
        <v>525.39</v>
      </c>
      <c r="F7921" s="142" t="s">
        <v>5502</v>
      </c>
      <c r="G7921" s="138"/>
    </row>
    <row r="7922" ht="15.75" customHeight="1" spans="1:7">
      <c r="A7922" s="140">
        <v>101896</v>
      </c>
      <c r="B7922" s="141" t="s">
        <v>8518</v>
      </c>
      <c r="C7922" s="141" t="s">
        <v>448</v>
      </c>
      <c r="D7922" s="141" t="s">
        <v>5501</v>
      </c>
      <c r="E7922" s="140">
        <v>798.03</v>
      </c>
      <c r="F7922" s="142" t="s">
        <v>5502</v>
      </c>
      <c r="G7922" s="138"/>
    </row>
    <row r="7923" ht="15.75" customHeight="1" spans="1:7">
      <c r="A7923" s="140">
        <v>101897</v>
      </c>
      <c r="B7923" s="141" t="s">
        <v>8519</v>
      </c>
      <c r="C7923" s="141" t="s">
        <v>448</v>
      </c>
      <c r="D7923" s="141" t="s">
        <v>5501</v>
      </c>
      <c r="E7923" s="140">
        <v>1285.07</v>
      </c>
      <c r="F7923" s="142" t="s">
        <v>5502</v>
      </c>
      <c r="G7923" s="138"/>
    </row>
    <row r="7924" ht="15.75" customHeight="1" spans="1:7">
      <c r="A7924" s="140">
        <v>101898</v>
      </c>
      <c r="B7924" s="141" t="s">
        <v>8520</v>
      </c>
      <c r="C7924" s="141" t="s">
        <v>448</v>
      </c>
      <c r="D7924" s="141" t="s">
        <v>5501</v>
      </c>
      <c r="E7924" s="140">
        <v>1724.1</v>
      </c>
      <c r="F7924" s="142" t="s">
        <v>5502</v>
      </c>
      <c r="G7924" s="138"/>
    </row>
    <row r="7925" ht="15.75" customHeight="1" spans="1:7">
      <c r="A7925" s="140">
        <v>101899</v>
      </c>
      <c r="B7925" s="141" t="s">
        <v>8521</v>
      </c>
      <c r="C7925" s="141" t="s">
        <v>448</v>
      </c>
      <c r="D7925" s="141" t="s">
        <v>5501</v>
      </c>
      <c r="E7925" s="140">
        <v>2768.37</v>
      </c>
      <c r="F7925" s="142" t="s">
        <v>5502</v>
      </c>
      <c r="G7925" s="138"/>
    </row>
    <row r="7926" ht="15.75" customHeight="1" spans="1:7">
      <c r="A7926" s="140">
        <v>101900</v>
      </c>
      <c r="B7926" s="141" t="s">
        <v>8522</v>
      </c>
      <c r="C7926" s="141" t="s">
        <v>448</v>
      </c>
      <c r="D7926" s="141" t="s">
        <v>5501</v>
      </c>
      <c r="E7926" s="140">
        <v>5793.04</v>
      </c>
      <c r="F7926" s="142" t="s">
        <v>5502</v>
      </c>
      <c r="G7926" s="138"/>
    </row>
    <row r="7927" ht="15.75" customHeight="1" spans="1:7">
      <c r="A7927" s="140">
        <v>101901</v>
      </c>
      <c r="B7927" s="141" t="s">
        <v>8523</v>
      </c>
      <c r="C7927" s="141" t="s">
        <v>448</v>
      </c>
      <c r="D7927" s="141" t="s">
        <v>5686</v>
      </c>
      <c r="E7927" s="140">
        <v>172.03</v>
      </c>
      <c r="F7927" s="142" t="s">
        <v>5502</v>
      </c>
      <c r="G7927" s="138"/>
    </row>
    <row r="7928" ht="15.75" customHeight="1" spans="1:7">
      <c r="A7928" s="140">
        <v>101902</v>
      </c>
      <c r="B7928" s="141" t="s">
        <v>8524</v>
      </c>
      <c r="C7928" s="141" t="s">
        <v>448</v>
      </c>
      <c r="D7928" s="141" t="s">
        <v>5686</v>
      </c>
      <c r="E7928" s="140">
        <v>212.4</v>
      </c>
      <c r="F7928" s="142" t="s">
        <v>5502</v>
      </c>
      <c r="G7928" s="138"/>
    </row>
    <row r="7929" ht="15.75" customHeight="1" spans="1:7">
      <c r="A7929" s="140">
        <v>101903</v>
      </c>
      <c r="B7929" s="141" t="s">
        <v>8525</v>
      </c>
      <c r="C7929" s="141" t="s">
        <v>448</v>
      </c>
      <c r="D7929" s="141" t="s">
        <v>5686</v>
      </c>
      <c r="E7929" s="140">
        <v>442.49</v>
      </c>
      <c r="F7929" s="142" t="s">
        <v>5502</v>
      </c>
      <c r="G7929" s="138"/>
    </row>
    <row r="7930" ht="15.75" customHeight="1" spans="1:7">
      <c r="A7930" s="140">
        <v>101904</v>
      </c>
      <c r="B7930" s="141" t="s">
        <v>8526</v>
      </c>
      <c r="C7930" s="141" t="s">
        <v>448</v>
      </c>
      <c r="D7930" s="141" t="s">
        <v>5686</v>
      </c>
      <c r="E7930" s="140">
        <v>1632.4</v>
      </c>
      <c r="F7930" s="142" t="s">
        <v>5502</v>
      </c>
      <c r="G7930" s="138"/>
    </row>
    <row r="7931" ht="15.75" customHeight="1" spans="1:7">
      <c r="A7931" s="140">
        <v>101938</v>
      </c>
      <c r="B7931" s="141" t="s">
        <v>8527</v>
      </c>
      <c r="C7931" s="141" t="s">
        <v>448</v>
      </c>
      <c r="D7931" s="141" t="s">
        <v>5501</v>
      </c>
      <c r="E7931" s="140">
        <v>150.97</v>
      </c>
      <c r="F7931" s="142" t="s">
        <v>5502</v>
      </c>
      <c r="G7931" s="138"/>
    </row>
    <row r="7932" ht="15.75" customHeight="1" spans="1:7">
      <c r="A7932" s="140">
        <v>101946</v>
      </c>
      <c r="B7932" s="141" t="s">
        <v>8528</v>
      </c>
      <c r="C7932" s="141" t="s">
        <v>448</v>
      </c>
      <c r="D7932" s="141" t="s">
        <v>5501</v>
      </c>
      <c r="E7932" s="140">
        <v>199.62</v>
      </c>
      <c r="F7932" s="142" t="s">
        <v>5502</v>
      </c>
      <c r="G7932" s="138"/>
    </row>
    <row r="7933" ht="15.75" customHeight="1" spans="1:7">
      <c r="A7933" s="140">
        <v>91945</v>
      </c>
      <c r="B7933" s="141" t="s">
        <v>8529</v>
      </c>
      <c r="C7933" s="141" t="s">
        <v>448</v>
      </c>
      <c r="D7933" s="141" t="s">
        <v>5501</v>
      </c>
      <c r="E7933" s="140">
        <v>13.66</v>
      </c>
      <c r="F7933" s="142" t="s">
        <v>5502</v>
      </c>
      <c r="G7933" s="138"/>
    </row>
    <row r="7934" ht="15.75" customHeight="1" spans="1:7">
      <c r="A7934" s="140">
        <v>91946</v>
      </c>
      <c r="B7934" s="141" t="s">
        <v>8530</v>
      </c>
      <c r="C7934" s="141" t="s">
        <v>448</v>
      </c>
      <c r="D7934" s="141" t="s">
        <v>5501</v>
      </c>
      <c r="E7934" s="140">
        <v>10.86</v>
      </c>
      <c r="F7934" s="142" t="s">
        <v>5502</v>
      </c>
      <c r="G7934" s="138"/>
    </row>
    <row r="7935" ht="15.75" customHeight="1" spans="1:7">
      <c r="A7935" s="140">
        <v>91947</v>
      </c>
      <c r="B7935" s="141" t="s">
        <v>8531</v>
      </c>
      <c r="C7935" s="141" t="s">
        <v>448</v>
      </c>
      <c r="D7935" s="141" t="s">
        <v>5501</v>
      </c>
      <c r="E7935" s="140">
        <v>9.1</v>
      </c>
      <c r="F7935" s="142" t="s">
        <v>5502</v>
      </c>
      <c r="G7935" s="138"/>
    </row>
    <row r="7936" ht="15.75" customHeight="1" spans="1:7">
      <c r="A7936" s="140">
        <v>91949</v>
      </c>
      <c r="B7936" s="141" t="s">
        <v>8532</v>
      </c>
      <c r="C7936" s="141" t="s">
        <v>448</v>
      </c>
      <c r="D7936" s="141" t="s">
        <v>5501</v>
      </c>
      <c r="E7936" s="140">
        <v>19.65</v>
      </c>
      <c r="F7936" s="142" t="s">
        <v>5502</v>
      </c>
      <c r="G7936" s="138"/>
    </row>
    <row r="7937" ht="15.75" customHeight="1" spans="1:7">
      <c r="A7937" s="140">
        <v>91950</v>
      </c>
      <c r="B7937" s="141" t="s">
        <v>8533</v>
      </c>
      <c r="C7937" s="141" t="s">
        <v>448</v>
      </c>
      <c r="D7937" s="141" t="s">
        <v>5501</v>
      </c>
      <c r="E7937" s="140">
        <v>16.23</v>
      </c>
      <c r="F7937" s="142" t="s">
        <v>5502</v>
      </c>
      <c r="G7937" s="138"/>
    </row>
    <row r="7938" ht="15.75" customHeight="1" spans="1:7">
      <c r="A7938" s="140">
        <v>91951</v>
      </c>
      <c r="B7938" s="141" t="s">
        <v>8534</v>
      </c>
      <c r="C7938" s="141" t="s">
        <v>448</v>
      </c>
      <c r="D7938" s="141" t="s">
        <v>5501</v>
      </c>
      <c r="E7938" s="140">
        <v>14.19</v>
      </c>
      <c r="F7938" s="142" t="s">
        <v>5502</v>
      </c>
      <c r="G7938" s="138"/>
    </row>
    <row r="7939" ht="15.75" customHeight="1" spans="1:7">
      <c r="A7939" s="140">
        <v>91952</v>
      </c>
      <c r="B7939" s="141" t="s">
        <v>8535</v>
      </c>
      <c r="C7939" s="141" t="s">
        <v>448</v>
      </c>
      <c r="D7939" s="141" t="s">
        <v>5501</v>
      </c>
      <c r="E7939" s="140">
        <v>18.47</v>
      </c>
      <c r="F7939" s="142" t="s">
        <v>5502</v>
      </c>
      <c r="G7939" s="138"/>
    </row>
    <row r="7940" ht="15.75" customHeight="1" spans="1:7">
      <c r="A7940" s="140">
        <v>91953</v>
      </c>
      <c r="B7940" s="141" t="s">
        <v>8536</v>
      </c>
      <c r="C7940" s="141" t="s">
        <v>448</v>
      </c>
      <c r="D7940" s="141" t="s">
        <v>5501</v>
      </c>
      <c r="E7940" s="140">
        <v>29.33</v>
      </c>
      <c r="F7940" s="142" t="s">
        <v>5502</v>
      </c>
      <c r="G7940" s="138"/>
    </row>
    <row r="7941" ht="15.75" customHeight="1" spans="1:7">
      <c r="A7941" s="140">
        <v>91954</v>
      </c>
      <c r="B7941" s="141" t="s">
        <v>8537</v>
      </c>
      <c r="C7941" s="141" t="s">
        <v>448</v>
      </c>
      <c r="D7941" s="141" t="s">
        <v>5501</v>
      </c>
      <c r="E7941" s="140">
        <v>24.76</v>
      </c>
      <c r="F7941" s="142" t="s">
        <v>5502</v>
      </c>
      <c r="G7941" s="138"/>
    </row>
    <row r="7942" ht="15.75" customHeight="1" spans="1:7">
      <c r="A7942" s="140">
        <v>91955</v>
      </c>
      <c r="B7942" s="141" t="s">
        <v>8538</v>
      </c>
      <c r="C7942" s="141" t="s">
        <v>448</v>
      </c>
      <c r="D7942" s="141" t="s">
        <v>5501</v>
      </c>
      <c r="E7942" s="140">
        <v>35.62</v>
      </c>
      <c r="F7942" s="142" t="s">
        <v>5502</v>
      </c>
      <c r="G7942" s="138"/>
    </row>
    <row r="7943" ht="15.75" customHeight="1" spans="1:7">
      <c r="A7943" s="140">
        <v>91956</v>
      </c>
      <c r="B7943" s="141" t="s">
        <v>8539</v>
      </c>
      <c r="C7943" s="141" t="s">
        <v>448</v>
      </c>
      <c r="D7943" s="141" t="s">
        <v>5501</v>
      </c>
      <c r="E7943" s="140">
        <v>40.25</v>
      </c>
      <c r="F7943" s="142" t="s">
        <v>5502</v>
      </c>
      <c r="G7943" s="138"/>
    </row>
    <row r="7944" ht="15.75" customHeight="1" spans="1:7">
      <c r="A7944" s="140">
        <v>91957</v>
      </c>
      <c r="B7944" s="141" t="s">
        <v>8540</v>
      </c>
      <c r="C7944" s="141" t="s">
        <v>448</v>
      </c>
      <c r="D7944" s="141" t="s">
        <v>5501</v>
      </c>
      <c r="E7944" s="140">
        <v>51.11</v>
      </c>
      <c r="F7944" s="142" t="s">
        <v>5502</v>
      </c>
      <c r="G7944" s="138"/>
    </row>
    <row r="7945" ht="15.75" customHeight="1" spans="1:7">
      <c r="A7945" s="140">
        <v>91958</v>
      </c>
      <c r="B7945" s="141" t="s">
        <v>8541</v>
      </c>
      <c r="C7945" s="141" t="s">
        <v>448</v>
      </c>
      <c r="D7945" s="141" t="s">
        <v>5501</v>
      </c>
      <c r="E7945" s="140">
        <v>34</v>
      </c>
      <c r="F7945" s="142" t="s">
        <v>5502</v>
      </c>
      <c r="G7945" s="138"/>
    </row>
    <row r="7946" ht="15.75" customHeight="1" spans="1:7">
      <c r="A7946" s="140">
        <v>91959</v>
      </c>
      <c r="B7946" s="141" t="s">
        <v>8542</v>
      </c>
      <c r="C7946" s="141" t="s">
        <v>448</v>
      </c>
      <c r="D7946" s="141" t="s">
        <v>5501</v>
      </c>
      <c r="E7946" s="140">
        <v>44.86</v>
      </c>
      <c r="F7946" s="142" t="s">
        <v>5502</v>
      </c>
      <c r="G7946" s="138"/>
    </row>
    <row r="7947" ht="15.75" customHeight="1" spans="1:7">
      <c r="A7947" s="140">
        <v>91960</v>
      </c>
      <c r="B7947" s="141" t="s">
        <v>8543</v>
      </c>
      <c r="C7947" s="141" t="s">
        <v>448</v>
      </c>
      <c r="D7947" s="141" t="s">
        <v>5501</v>
      </c>
      <c r="E7947" s="140">
        <v>46.59</v>
      </c>
      <c r="F7947" s="142" t="s">
        <v>5502</v>
      </c>
      <c r="G7947" s="138"/>
    </row>
    <row r="7948" ht="15.75" customHeight="1" spans="1:7">
      <c r="A7948" s="140">
        <v>91961</v>
      </c>
      <c r="B7948" s="141" t="s">
        <v>8544</v>
      </c>
      <c r="C7948" s="141" t="s">
        <v>448</v>
      </c>
      <c r="D7948" s="141" t="s">
        <v>5501</v>
      </c>
      <c r="E7948" s="140">
        <v>57.45</v>
      </c>
      <c r="F7948" s="142" t="s">
        <v>5502</v>
      </c>
      <c r="G7948" s="138"/>
    </row>
    <row r="7949" ht="15.75" customHeight="1" spans="1:7">
      <c r="A7949" s="140">
        <v>91962</v>
      </c>
      <c r="B7949" s="141" t="s">
        <v>8545</v>
      </c>
      <c r="C7949" s="141" t="s">
        <v>448</v>
      </c>
      <c r="D7949" s="141" t="s">
        <v>5501</v>
      </c>
      <c r="E7949" s="140">
        <v>62.08</v>
      </c>
      <c r="F7949" s="142" t="s">
        <v>5502</v>
      </c>
      <c r="G7949" s="138"/>
    </row>
    <row r="7950" ht="15.75" customHeight="1" spans="1:7">
      <c r="A7950" s="140">
        <v>91963</v>
      </c>
      <c r="B7950" s="141" t="s">
        <v>8546</v>
      </c>
      <c r="C7950" s="141" t="s">
        <v>448</v>
      </c>
      <c r="D7950" s="141" t="s">
        <v>5501</v>
      </c>
      <c r="E7950" s="140">
        <v>72.94</v>
      </c>
      <c r="F7950" s="142" t="s">
        <v>5502</v>
      </c>
      <c r="G7950" s="138"/>
    </row>
    <row r="7951" ht="15.75" customHeight="1" spans="1:7">
      <c r="A7951" s="140">
        <v>91964</v>
      </c>
      <c r="B7951" s="141" t="s">
        <v>8547</v>
      </c>
      <c r="C7951" s="141" t="s">
        <v>448</v>
      </c>
      <c r="D7951" s="141" t="s">
        <v>5501</v>
      </c>
      <c r="E7951" s="140">
        <v>55.78</v>
      </c>
      <c r="F7951" s="142" t="s">
        <v>5502</v>
      </c>
      <c r="G7951" s="138"/>
    </row>
    <row r="7952" ht="15.75" customHeight="1" spans="1:7">
      <c r="A7952" s="140">
        <v>91965</v>
      </c>
      <c r="B7952" s="141" t="s">
        <v>8548</v>
      </c>
      <c r="C7952" s="141" t="s">
        <v>448</v>
      </c>
      <c r="D7952" s="141" t="s">
        <v>5501</v>
      </c>
      <c r="E7952" s="140">
        <v>66.64</v>
      </c>
      <c r="F7952" s="142" t="s">
        <v>5502</v>
      </c>
      <c r="G7952" s="138"/>
    </row>
    <row r="7953" ht="15.75" customHeight="1" spans="1:7">
      <c r="A7953" s="140">
        <v>91966</v>
      </c>
      <c r="B7953" s="141" t="s">
        <v>8549</v>
      </c>
      <c r="C7953" s="141" t="s">
        <v>448</v>
      </c>
      <c r="D7953" s="141" t="s">
        <v>5501</v>
      </c>
      <c r="E7953" s="140">
        <v>49.54</v>
      </c>
      <c r="F7953" s="142" t="s">
        <v>5502</v>
      </c>
      <c r="G7953" s="138"/>
    </row>
    <row r="7954" ht="15.75" customHeight="1" spans="1:7">
      <c r="A7954" s="140">
        <v>91967</v>
      </c>
      <c r="B7954" s="141" t="s">
        <v>8550</v>
      </c>
      <c r="C7954" s="141" t="s">
        <v>448</v>
      </c>
      <c r="D7954" s="141" t="s">
        <v>5501</v>
      </c>
      <c r="E7954" s="140">
        <v>60.4</v>
      </c>
      <c r="F7954" s="142" t="s">
        <v>5502</v>
      </c>
      <c r="G7954" s="138"/>
    </row>
    <row r="7955" ht="15.75" customHeight="1" spans="1:7">
      <c r="A7955" s="140">
        <v>91968</v>
      </c>
      <c r="B7955" s="141" t="s">
        <v>8551</v>
      </c>
      <c r="C7955" s="141" t="s">
        <v>448</v>
      </c>
      <c r="D7955" s="141" t="s">
        <v>5501</v>
      </c>
      <c r="E7955" s="140">
        <v>68.37</v>
      </c>
      <c r="F7955" s="142" t="s">
        <v>5502</v>
      </c>
      <c r="G7955" s="138"/>
    </row>
    <row r="7956" ht="15.75" customHeight="1" spans="1:7">
      <c r="A7956" s="140">
        <v>91969</v>
      </c>
      <c r="B7956" s="141" t="s">
        <v>8552</v>
      </c>
      <c r="C7956" s="141" t="s">
        <v>448</v>
      </c>
      <c r="D7956" s="141" t="s">
        <v>5501</v>
      </c>
      <c r="E7956" s="140">
        <v>79.23</v>
      </c>
      <c r="F7956" s="142" t="s">
        <v>5502</v>
      </c>
      <c r="G7956" s="138"/>
    </row>
    <row r="7957" ht="15.75" customHeight="1" spans="1:7">
      <c r="A7957" s="140">
        <v>91970</v>
      </c>
      <c r="B7957" s="141" t="s">
        <v>8553</v>
      </c>
      <c r="C7957" s="141" t="s">
        <v>448</v>
      </c>
      <c r="D7957" s="141" t="s">
        <v>5501</v>
      </c>
      <c r="E7957" s="140">
        <v>71.65</v>
      </c>
      <c r="F7957" s="142" t="s">
        <v>5502</v>
      </c>
      <c r="G7957" s="138"/>
    </row>
    <row r="7958" ht="15.75" customHeight="1" spans="1:7">
      <c r="A7958" s="140">
        <v>91971</v>
      </c>
      <c r="B7958" s="141" t="s">
        <v>8554</v>
      </c>
      <c r="C7958" s="141" t="s">
        <v>448</v>
      </c>
      <c r="D7958" s="141" t="s">
        <v>5501</v>
      </c>
      <c r="E7958" s="140">
        <v>87.88</v>
      </c>
      <c r="F7958" s="142" t="s">
        <v>5502</v>
      </c>
      <c r="G7958" s="138"/>
    </row>
    <row r="7959" ht="15.75" customHeight="1" spans="1:7">
      <c r="A7959" s="140">
        <v>91972</v>
      </c>
      <c r="B7959" s="141" t="s">
        <v>8555</v>
      </c>
      <c r="C7959" s="141" t="s">
        <v>448</v>
      </c>
      <c r="D7959" s="141" t="s">
        <v>5501</v>
      </c>
      <c r="E7959" s="140">
        <v>77.99</v>
      </c>
      <c r="F7959" s="142" t="s">
        <v>5502</v>
      </c>
      <c r="G7959" s="138"/>
    </row>
    <row r="7960" ht="15.75" customHeight="1" spans="1:7">
      <c r="A7960" s="140">
        <v>91973</v>
      </c>
      <c r="B7960" s="141" t="s">
        <v>8556</v>
      </c>
      <c r="C7960" s="141" t="s">
        <v>448</v>
      </c>
      <c r="D7960" s="141" t="s">
        <v>5501</v>
      </c>
      <c r="E7960" s="140">
        <v>94.22</v>
      </c>
      <c r="F7960" s="142" t="s">
        <v>5502</v>
      </c>
      <c r="G7960" s="138"/>
    </row>
    <row r="7961" ht="15.75" customHeight="1" spans="1:7">
      <c r="A7961" s="140">
        <v>91974</v>
      </c>
      <c r="B7961" s="141" t="s">
        <v>8557</v>
      </c>
      <c r="C7961" s="141" t="s">
        <v>448</v>
      </c>
      <c r="D7961" s="141" t="s">
        <v>5501</v>
      </c>
      <c r="E7961" s="140">
        <v>65.36</v>
      </c>
      <c r="F7961" s="142" t="s">
        <v>5502</v>
      </c>
      <c r="G7961" s="138"/>
    </row>
    <row r="7962" ht="15.75" customHeight="1" spans="1:7">
      <c r="A7962" s="140">
        <v>91975</v>
      </c>
      <c r="B7962" s="141" t="s">
        <v>8558</v>
      </c>
      <c r="C7962" s="141" t="s">
        <v>448</v>
      </c>
      <c r="D7962" s="141" t="s">
        <v>5501</v>
      </c>
      <c r="E7962" s="140">
        <v>81.59</v>
      </c>
      <c r="F7962" s="142" t="s">
        <v>5502</v>
      </c>
      <c r="G7962" s="138"/>
    </row>
    <row r="7963" ht="15.75" customHeight="1" spans="1:7">
      <c r="A7963" s="140">
        <v>91976</v>
      </c>
      <c r="B7963" s="141" t="s">
        <v>8559</v>
      </c>
      <c r="C7963" s="141" t="s">
        <v>448</v>
      </c>
      <c r="D7963" s="141" t="s">
        <v>5501</v>
      </c>
      <c r="E7963" s="140">
        <v>96.48</v>
      </c>
      <c r="F7963" s="142" t="s">
        <v>5502</v>
      </c>
      <c r="G7963" s="138"/>
    </row>
    <row r="7964" ht="15.75" customHeight="1" spans="1:7">
      <c r="A7964" s="140">
        <v>91977</v>
      </c>
      <c r="B7964" s="141" t="s">
        <v>8560</v>
      </c>
      <c r="C7964" s="141" t="s">
        <v>448</v>
      </c>
      <c r="D7964" s="141" t="s">
        <v>5501</v>
      </c>
      <c r="E7964" s="140">
        <v>112.71</v>
      </c>
      <c r="F7964" s="142" t="s">
        <v>5502</v>
      </c>
      <c r="G7964" s="138"/>
    </row>
    <row r="7965" ht="15.75" customHeight="1" spans="1:7">
      <c r="A7965" s="140">
        <v>91978</v>
      </c>
      <c r="B7965" s="141" t="s">
        <v>8561</v>
      </c>
      <c r="C7965" s="141" t="s">
        <v>448</v>
      </c>
      <c r="D7965" s="141" t="s">
        <v>5501</v>
      </c>
      <c r="E7965" s="140">
        <v>39.73</v>
      </c>
      <c r="F7965" s="142" t="s">
        <v>5502</v>
      </c>
      <c r="G7965" s="138"/>
    </row>
    <row r="7966" ht="15.75" customHeight="1" spans="1:7">
      <c r="A7966" s="140">
        <v>91979</v>
      </c>
      <c r="B7966" s="141" t="s">
        <v>8562</v>
      </c>
      <c r="C7966" s="141" t="s">
        <v>448</v>
      </c>
      <c r="D7966" s="141" t="s">
        <v>5501</v>
      </c>
      <c r="E7966" s="140">
        <v>50.59</v>
      </c>
      <c r="F7966" s="142" t="s">
        <v>5502</v>
      </c>
      <c r="G7966" s="138"/>
    </row>
    <row r="7967" ht="15.75" customHeight="1" spans="1:7">
      <c r="A7967" s="140">
        <v>91980</v>
      </c>
      <c r="B7967" s="141" t="s">
        <v>8563</v>
      </c>
      <c r="C7967" s="141" t="s">
        <v>448</v>
      </c>
      <c r="D7967" s="141" t="s">
        <v>5501</v>
      </c>
      <c r="E7967" s="140">
        <v>38.42</v>
      </c>
      <c r="F7967" s="142" t="s">
        <v>5502</v>
      </c>
      <c r="G7967" s="138"/>
    </row>
    <row r="7968" ht="15.75" customHeight="1" spans="1:7">
      <c r="A7968" s="140">
        <v>91981</v>
      </c>
      <c r="B7968" s="141" t="s">
        <v>8564</v>
      </c>
      <c r="C7968" s="141" t="s">
        <v>448</v>
      </c>
      <c r="D7968" s="141" t="s">
        <v>5501</v>
      </c>
      <c r="E7968" s="140">
        <v>49.28</v>
      </c>
      <c r="F7968" s="142" t="s">
        <v>5502</v>
      </c>
      <c r="G7968" s="138"/>
    </row>
    <row r="7969" ht="15.75" customHeight="1" spans="1:7">
      <c r="A7969" s="140">
        <v>91982</v>
      </c>
      <c r="B7969" s="141" t="s">
        <v>8565</v>
      </c>
      <c r="C7969" s="141" t="s">
        <v>448</v>
      </c>
      <c r="D7969" s="141" t="s">
        <v>5501</v>
      </c>
      <c r="E7969" s="140">
        <v>94.15</v>
      </c>
      <c r="F7969" s="142" t="s">
        <v>5502</v>
      </c>
      <c r="G7969" s="138"/>
    </row>
    <row r="7970" ht="15.75" customHeight="1" spans="1:7">
      <c r="A7970" s="140">
        <v>91983</v>
      </c>
      <c r="B7970" s="141" t="s">
        <v>8566</v>
      </c>
      <c r="C7970" s="141" t="s">
        <v>448</v>
      </c>
      <c r="D7970" s="141" t="s">
        <v>5501</v>
      </c>
      <c r="E7970" s="140">
        <v>105.01</v>
      </c>
      <c r="F7970" s="142" t="s">
        <v>5502</v>
      </c>
      <c r="G7970" s="138"/>
    </row>
    <row r="7971" ht="15.75" customHeight="1" spans="1:7">
      <c r="A7971" s="140">
        <v>91984</v>
      </c>
      <c r="B7971" s="141" t="s">
        <v>8567</v>
      </c>
      <c r="C7971" s="141" t="s">
        <v>448</v>
      </c>
      <c r="D7971" s="141" t="s">
        <v>5501</v>
      </c>
      <c r="E7971" s="140">
        <v>17.26</v>
      </c>
      <c r="F7971" s="142" t="s">
        <v>5502</v>
      </c>
      <c r="G7971" s="138"/>
    </row>
    <row r="7972" ht="15.75" customHeight="1" spans="1:7">
      <c r="A7972" s="140">
        <v>91985</v>
      </c>
      <c r="B7972" s="141" t="s">
        <v>8568</v>
      </c>
      <c r="C7972" s="141" t="s">
        <v>448</v>
      </c>
      <c r="D7972" s="141" t="s">
        <v>5501</v>
      </c>
      <c r="E7972" s="140">
        <v>28.12</v>
      </c>
      <c r="F7972" s="142" t="s">
        <v>5502</v>
      </c>
      <c r="G7972" s="138"/>
    </row>
    <row r="7973" ht="15.75" customHeight="1" spans="1:7">
      <c r="A7973" s="140">
        <v>91986</v>
      </c>
      <c r="B7973" s="141" t="s">
        <v>8569</v>
      </c>
      <c r="C7973" s="141" t="s">
        <v>448</v>
      </c>
      <c r="D7973" s="141" t="s">
        <v>5501</v>
      </c>
      <c r="E7973" s="140">
        <v>37.14</v>
      </c>
      <c r="F7973" s="142" t="s">
        <v>5502</v>
      </c>
      <c r="G7973" s="138"/>
    </row>
    <row r="7974" ht="15.75" customHeight="1" spans="1:7">
      <c r="A7974" s="140">
        <v>91987</v>
      </c>
      <c r="B7974" s="141" t="s">
        <v>8570</v>
      </c>
      <c r="C7974" s="141" t="s">
        <v>448</v>
      </c>
      <c r="D7974" s="141" t="s">
        <v>5501</v>
      </c>
      <c r="E7974" s="140">
        <v>48</v>
      </c>
      <c r="F7974" s="142" t="s">
        <v>5502</v>
      </c>
      <c r="G7974" s="138"/>
    </row>
    <row r="7975" ht="15.75" customHeight="1" spans="1:7">
      <c r="A7975" s="140">
        <v>91988</v>
      </c>
      <c r="B7975" s="141" t="s">
        <v>8571</v>
      </c>
      <c r="C7975" s="141" t="s">
        <v>448</v>
      </c>
      <c r="D7975" s="141" t="s">
        <v>5501</v>
      </c>
      <c r="E7975" s="140">
        <v>21.66</v>
      </c>
      <c r="F7975" s="142" t="s">
        <v>5502</v>
      </c>
      <c r="G7975" s="138"/>
    </row>
    <row r="7976" ht="15.75" customHeight="1" spans="1:7">
      <c r="A7976" s="140">
        <v>91989</v>
      </c>
      <c r="B7976" s="141" t="s">
        <v>8572</v>
      </c>
      <c r="C7976" s="141" t="s">
        <v>448</v>
      </c>
      <c r="D7976" s="141" t="s">
        <v>5501</v>
      </c>
      <c r="E7976" s="140">
        <v>32.52</v>
      </c>
      <c r="F7976" s="142" t="s">
        <v>5502</v>
      </c>
      <c r="G7976" s="138"/>
    </row>
    <row r="7977" ht="15.75" customHeight="1" spans="1:7">
      <c r="A7977" s="140">
        <v>91990</v>
      </c>
      <c r="B7977" s="141" t="s">
        <v>8573</v>
      </c>
      <c r="C7977" s="141" t="s">
        <v>448</v>
      </c>
      <c r="D7977" s="141" t="s">
        <v>5501</v>
      </c>
      <c r="E7977" s="140">
        <v>32.74</v>
      </c>
      <c r="F7977" s="142" t="s">
        <v>5502</v>
      </c>
      <c r="G7977" s="138"/>
    </row>
    <row r="7978" ht="15.75" customHeight="1" spans="1:7">
      <c r="A7978" s="140">
        <v>91991</v>
      </c>
      <c r="B7978" s="141" t="s">
        <v>8574</v>
      </c>
      <c r="C7978" s="141" t="s">
        <v>448</v>
      </c>
      <c r="D7978" s="141" t="s">
        <v>5501</v>
      </c>
      <c r="E7978" s="140">
        <v>35.11</v>
      </c>
      <c r="F7978" s="142" t="s">
        <v>5502</v>
      </c>
      <c r="G7978" s="138"/>
    </row>
    <row r="7979" ht="15.75" customHeight="1" spans="1:7">
      <c r="A7979" s="140">
        <v>91992</v>
      </c>
      <c r="B7979" s="141" t="s">
        <v>8575</v>
      </c>
      <c r="C7979" s="141" t="s">
        <v>448</v>
      </c>
      <c r="D7979" s="141" t="s">
        <v>5501</v>
      </c>
      <c r="E7979" s="140">
        <v>43.6</v>
      </c>
      <c r="F7979" s="142" t="s">
        <v>5502</v>
      </c>
      <c r="G7979" s="138"/>
    </row>
    <row r="7980" ht="15.75" customHeight="1" spans="1:7">
      <c r="A7980" s="140">
        <v>91993</v>
      </c>
      <c r="B7980" s="141" t="s">
        <v>8576</v>
      </c>
      <c r="C7980" s="141" t="s">
        <v>448</v>
      </c>
      <c r="D7980" s="141" t="s">
        <v>5501</v>
      </c>
      <c r="E7980" s="140">
        <v>45.97</v>
      </c>
      <c r="F7980" s="142" t="s">
        <v>5502</v>
      </c>
      <c r="G7980" s="138"/>
    </row>
    <row r="7981" ht="15.75" customHeight="1" spans="1:7">
      <c r="A7981" s="140">
        <v>91994</v>
      </c>
      <c r="B7981" s="141" t="s">
        <v>8577</v>
      </c>
      <c r="C7981" s="141" t="s">
        <v>448</v>
      </c>
      <c r="D7981" s="141" t="s">
        <v>5501</v>
      </c>
      <c r="E7981" s="140">
        <v>23.53</v>
      </c>
      <c r="F7981" s="142" t="s">
        <v>5502</v>
      </c>
      <c r="G7981" s="138"/>
    </row>
    <row r="7982" ht="15.75" customHeight="1" spans="1:7">
      <c r="A7982" s="140">
        <v>91995</v>
      </c>
      <c r="B7982" s="141" t="s">
        <v>8578</v>
      </c>
      <c r="C7982" s="141" t="s">
        <v>448</v>
      </c>
      <c r="D7982" s="141" t="s">
        <v>5501</v>
      </c>
      <c r="E7982" s="140">
        <v>25.9</v>
      </c>
      <c r="F7982" s="142" t="s">
        <v>5502</v>
      </c>
      <c r="G7982" s="138"/>
    </row>
    <row r="7983" ht="15.75" customHeight="1" spans="1:7">
      <c r="A7983" s="140">
        <v>91996</v>
      </c>
      <c r="B7983" s="141" t="s">
        <v>8579</v>
      </c>
      <c r="C7983" s="141" t="s">
        <v>448</v>
      </c>
      <c r="D7983" s="141" t="s">
        <v>5501</v>
      </c>
      <c r="E7983" s="140">
        <v>34.39</v>
      </c>
      <c r="F7983" s="142" t="s">
        <v>5502</v>
      </c>
      <c r="G7983" s="138"/>
    </row>
    <row r="7984" ht="15.75" customHeight="1" spans="1:7">
      <c r="A7984" s="140">
        <v>91997</v>
      </c>
      <c r="B7984" s="141" t="s">
        <v>8580</v>
      </c>
      <c r="C7984" s="141" t="s">
        <v>448</v>
      </c>
      <c r="D7984" s="141" t="s">
        <v>5501</v>
      </c>
      <c r="E7984" s="140">
        <v>36.76</v>
      </c>
      <c r="F7984" s="142" t="s">
        <v>5502</v>
      </c>
      <c r="G7984" s="138"/>
    </row>
    <row r="7985" ht="15.75" customHeight="1" spans="1:7">
      <c r="A7985" s="140">
        <v>91998</v>
      </c>
      <c r="B7985" s="141" t="s">
        <v>8581</v>
      </c>
      <c r="C7985" s="141" t="s">
        <v>448</v>
      </c>
      <c r="D7985" s="141" t="s">
        <v>5501</v>
      </c>
      <c r="E7985" s="140">
        <v>19.97</v>
      </c>
      <c r="F7985" s="142" t="s">
        <v>5502</v>
      </c>
      <c r="G7985" s="138"/>
    </row>
    <row r="7986" ht="15.75" customHeight="1" spans="1:7">
      <c r="A7986" s="140">
        <v>91999</v>
      </c>
      <c r="B7986" s="141" t="s">
        <v>8582</v>
      </c>
      <c r="C7986" s="141" t="s">
        <v>448</v>
      </c>
      <c r="D7986" s="141" t="s">
        <v>5501</v>
      </c>
      <c r="E7986" s="140">
        <v>22.34</v>
      </c>
      <c r="F7986" s="142" t="s">
        <v>5502</v>
      </c>
      <c r="G7986" s="138"/>
    </row>
    <row r="7987" ht="15.75" customHeight="1" spans="1:7">
      <c r="A7987" s="140">
        <v>92000</v>
      </c>
      <c r="B7987" s="141" t="s">
        <v>8583</v>
      </c>
      <c r="C7987" s="141" t="s">
        <v>448</v>
      </c>
      <c r="D7987" s="141" t="s">
        <v>5501</v>
      </c>
      <c r="E7987" s="140">
        <v>30.83</v>
      </c>
      <c r="F7987" s="142" t="s">
        <v>5502</v>
      </c>
      <c r="G7987" s="138"/>
    </row>
    <row r="7988" ht="15.75" customHeight="1" spans="1:7">
      <c r="A7988" s="140">
        <v>92001</v>
      </c>
      <c r="B7988" s="141" t="s">
        <v>8584</v>
      </c>
      <c r="C7988" s="141" t="s">
        <v>448</v>
      </c>
      <c r="D7988" s="141" t="s">
        <v>5501</v>
      </c>
      <c r="E7988" s="140">
        <v>33.2</v>
      </c>
      <c r="F7988" s="142" t="s">
        <v>5502</v>
      </c>
      <c r="G7988" s="138"/>
    </row>
    <row r="7989" ht="15.75" customHeight="1" spans="1:7">
      <c r="A7989" s="140">
        <v>92002</v>
      </c>
      <c r="B7989" s="141" t="s">
        <v>8585</v>
      </c>
      <c r="C7989" s="141" t="s">
        <v>448</v>
      </c>
      <c r="D7989" s="141" t="s">
        <v>5501</v>
      </c>
      <c r="E7989" s="140">
        <v>44.13</v>
      </c>
      <c r="F7989" s="142" t="s">
        <v>5502</v>
      </c>
      <c r="G7989" s="138"/>
    </row>
    <row r="7990" ht="15.75" customHeight="1" spans="1:7">
      <c r="A7990" s="140">
        <v>92003</v>
      </c>
      <c r="B7990" s="141" t="s">
        <v>8586</v>
      </c>
      <c r="C7990" s="141" t="s">
        <v>448</v>
      </c>
      <c r="D7990" s="141" t="s">
        <v>5501</v>
      </c>
      <c r="E7990" s="140">
        <v>48.87</v>
      </c>
      <c r="F7990" s="142" t="s">
        <v>5502</v>
      </c>
      <c r="G7990" s="138"/>
    </row>
    <row r="7991" ht="15.75" customHeight="1" spans="1:7">
      <c r="A7991" s="140">
        <v>92004</v>
      </c>
      <c r="B7991" s="141" t="s">
        <v>8587</v>
      </c>
      <c r="C7991" s="141" t="s">
        <v>448</v>
      </c>
      <c r="D7991" s="141" t="s">
        <v>5501</v>
      </c>
      <c r="E7991" s="140">
        <v>54.99</v>
      </c>
      <c r="F7991" s="142" t="s">
        <v>5502</v>
      </c>
      <c r="G7991" s="138"/>
    </row>
    <row r="7992" ht="15.75" customHeight="1" spans="1:7">
      <c r="A7992" s="140">
        <v>92005</v>
      </c>
      <c r="B7992" s="141" t="s">
        <v>8588</v>
      </c>
      <c r="C7992" s="141" t="s">
        <v>448</v>
      </c>
      <c r="D7992" s="141" t="s">
        <v>5501</v>
      </c>
      <c r="E7992" s="140">
        <v>59.73</v>
      </c>
      <c r="F7992" s="142" t="s">
        <v>5502</v>
      </c>
      <c r="G7992" s="138"/>
    </row>
    <row r="7993" ht="15.75" customHeight="1" spans="1:7">
      <c r="A7993" s="140">
        <v>92006</v>
      </c>
      <c r="B7993" s="141" t="s">
        <v>8589</v>
      </c>
      <c r="C7993" s="141" t="s">
        <v>448</v>
      </c>
      <c r="D7993" s="141" t="s">
        <v>5501</v>
      </c>
      <c r="E7993" s="140">
        <v>36.97</v>
      </c>
      <c r="F7993" s="142" t="s">
        <v>5502</v>
      </c>
      <c r="G7993" s="138"/>
    </row>
    <row r="7994" ht="15.75" customHeight="1" spans="1:7">
      <c r="A7994" s="140">
        <v>92007</v>
      </c>
      <c r="B7994" s="141" t="s">
        <v>8590</v>
      </c>
      <c r="C7994" s="141" t="s">
        <v>448</v>
      </c>
      <c r="D7994" s="141" t="s">
        <v>5501</v>
      </c>
      <c r="E7994" s="140">
        <v>41.71</v>
      </c>
      <c r="F7994" s="142" t="s">
        <v>5502</v>
      </c>
      <c r="G7994" s="138"/>
    </row>
    <row r="7995" ht="15.75" customHeight="1" spans="1:7">
      <c r="A7995" s="140">
        <v>92008</v>
      </c>
      <c r="B7995" s="141" t="s">
        <v>8591</v>
      </c>
      <c r="C7995" s="141" t="s">
        <v>448</v>
      </c>
      <c r="D7995" s="141" t="s">
        <v>5501</v>
      </c>
      <c r="E7995" s="140">
        <v>47.83</v>
      </c>
      <c r="F7995" s="142" t="s">
        <v>5502</v>
      </c>
      <c r="G7995" s="138"/>
    </row>
    <row r="7996" ht="15.75" customHeight="1" spans="1:7">
      <c r="A7996" s="140">
        <v>92009</v>
      </c>
      <c r="B7996" s="141" t="s">
        <v>8592</v>
      </c>
      <c r="C7996" s="141" t="s">
        <v>448</v>
      </c>
      <c r="D7996" s="141" t="s">
        <v>5501</v>
      </c>
      <c r="E7996" s="140">
        <v>52.57</v>
      </c>
      <c r="F7996" s="142" t="s">
        <v>5502</v>
      </c>
      <c r="G7996" s="138"/>
    </row>
    <row r="7997" ht="15.75" customHeight="1" spans="1:7">
      <c r="A7997" s="140">
        <v>92010</v>
      </c>
      <c r="B7997" s="141" t="s">
        <v>8593</v>
      </c>
      <c r="C7997" s="141" t="s">
        <v>448</v>
      </c>
      <c r="D7997" s="141" t="s">
        <v>5501</v>
      </c>
      <c r="E7997" s="140">
        <v>64.68</v>
      </c>
      <c r="F7997" s="142" t="s">
        <v>5502</v>
      </c>
      <c r="G7997" s="138"/>
    </row>
    <row r="7998" ht="15.75" customHeight="1" spans="1:7">
      <c r="A7998" s="140">
        <v>92011</v>
      </c>
      <c r="B7998" s="141" t="s">
        <v>8594</v>
      </c>
      <c r="C7998" s="141" t="s">
        <v>448</v>
      </c>
      <c r="D7998" s="141" t="s">
        <v>5501</v>
      </c>
      <c r="E7998" s="140">
        <v>71.79</v>
      </c>
      <c r="F7998" s="142" t="s">
        <v>5502</v>
      </c>
      <c r="G7998" s="138"/>
    </row>
    <row r="7999" ht="15.75" customHeight="1" spans="1:7">
      <c r="A7999" s="140">
        <v>92012</v>
      </c>
      <c r="B7999" s="141" t="s">
        <v>8595</v>
      </c>
      <c r="C7999" s="141" t="s">
        <v>448</v>
      </c>
      <c r="D7999" s="141" t="s">
        <v>5501</v>
      </c>
      <c r="E7999" s="140">
        <v>75.54</v>
      </c>
      <c r="F7999" s="142" t="s">
        <v>5502</v>
      </c>
      <c r="G7999" s="138"/>
    </row>
    <row r="8000" ht="15.75" customHeight="1" spans="1:7">
      <c r="A8000" s="140">
        <v>92013</v>
      </c>
      <c r="B8000" s="141" t="s">
        <v>8596</v>
      </c>
      <c r="C8000" s="141" t="s">
        <v>448</v>
      </c>
      <c r="D8000" s="141" t="s">
        <v>5501</v>
      </c>
      <c r="E8000" s="140">
        <v>82.65</v>
      </c>
      <c r="F8000" s="142" t="s">
        <v>5502</v>
      </c>
      <c r="G8000" s="138"/>
    </row>
    <row r="8001" ht="15.75" customHeight="1" spans="1:7">
      <c r="A8001" s="140">
        <v>92014</v>
      </c>
      <c r="B8001" s="141" t="s">
        <v>8597</v>
      </c>
      <c r="C8001" s="141" t="s">
        <v>448</v>
      </c>
      <c r="D8001" s="141" t="s">
        <v>5501</v>
      </c>
      <c r="E8001" s="140">
        <v>53.96</v>
      </c>
      <c r="F8001" s="142" t="s">
        <v>5502</v>
      </c>
      <c r="G8001" s="138"/>
    </row>
    <row r="8002" ht="15.75" customHeight="1" spans="1:7">
      <c r="A8002" s="140">
        <v>92015</v>
      </c>
      <c r="B8002" s="141" t="s">
        <v>8598</v>
      </c>
      <c r="C8002" s="141" t="s">
        <v>448</v>
      </c>
      <c r="D8002" s="141" t="s">
        <v>5501</v>
      </c>
      <c r="E8002" s="140">
        <v>61.07</v>
      </c>
      <c r="F8002" s="142" t="s">
        <v>5502</v>
      </c>
      <c r="G8002" s="138"/>
    </row>
    <row r="8003" ht="15.75" customHeight="1" spans="1:7">
      <c r="A8003" s="140">
        <v>92016</v>
      </c>
      <c r="B8003" s="141" t="s">
        <v>8599</v>
      </c>
      <c r="C8003" s="141" t="s">
        <v>448</v>
      </c>
      <c r="D8003" s="141" t="s">
        <v>5501</v>
      </c>
      <c r="E8003" s="140">
        <v>64.82</v>
      </c>
      <c r="F8003" s="142" t="s">
        <v>5502</v>
      </c>
      <c r="G8003" s="138"/>
    </row>
    <row r="8004" ht="15.75" customHeight="1" spans="1:7">
      <c r="A8004" s="140">
        <v>92017</v>
      </c>
      <c r="B8004" s="141" t="s">
        <v>8600</v>
      </c>
      <c r="C8004" s="141" t="s">
        <v>448</v>
      </c>
      <c r="D8004" s="141" t="s">
        <v>5501</v>
      </c>
      <c r="E8004" s="140">
        <v>71.93</v>
      </c>
      <c r="F8004" s="142" t="s">
        <v>5502</v>
      </c>
      <c r="G8004" s="138"/>
    </row>
    <row r="8005" ht="15.75" customHeight="1" spans="1:7">
      <c r="A8005" s="140">
        <v>92018</v>
      </c>
      <c r="B8005" s="141" t="s">
        <v>8601</v>
      </c>
      <c r="C8005" s="141" t="s">
        <v>448</v>
      </c>
      <c r="D8005" s="141" t="s">
        <v>5501</v>
      </c>
      <c r="E8005" s="140">
        <v>71.47</v>
      </c>
      <c r="F8005" s="142" t="s">
        <v>5502</v>
      </c>
      <c r="G8005" s="138"/>
    </row>
    <row r="8006" ht="15.75" customHeight="1" spans="1:7">
      <c r="A8006" s="140">
        <v>92019</v>
      </c>
      <c r="B8006" s="141" t="s">
        <v>8602</v>
      </c>
      <c r="C8006" s="141" t="s">
        <v>448</v>
      </c>
      <c r="D8006" s="141" t="s">
        <v>5501</v>
      </c>
      <c r="E8006" s="140">
        <v>87.7</v>
      </c>
      <c r="F8006" s="142" t="s">
        <v>5502</v>
      </c>
      <c r="G8006" s="138"/>
    </row>
    <row r="8007" ht="15.75" customHeight="1" spans="1:7">
      <c r="A8007" s="140">
        <v>92020</v>
      </c>
      <c r="B8007" s="141" t="s">
        <v>8603</v>
      </c>
      <c r="C8007" s="141" t="s">
        <v>448</v>
      </c>
      <c r="D8007" s="141" t="s">
        <v>5501</v>
      </c>
      <c r="E8007" s="140">
        <v>105.7</v>
      </c>
      <c r="F8007" s="142" t="s">
        <v>5502</v>
      </c>
      <c r="G8007" s="138"/>
    </row>
    <row r="8008" ht="15.75" customHeight="1" spans="1:7">
      <c r="A8008" s="140">
        <v>92021</v>
      </c>
      <c r="B8008" s="141" t="s">
        <v>8604</v>
      </c>
      <c r="C8008" s="141" t="s">
        <v>448</v>
      </c>
      <c r="D8008" s="141" t="s">
        <v>5501</v>
      </c>
      <c r="E8008" s="140">
        <v>121.93</v>
      </c>
      <c r="F8008" s="142" t="s">
        <v>5502</v>
      </c>
      <c r="G8008" s="138"/>
    </row>
    <row r="8009" ht="15.75" customHeight="1" spans="1:7">
      <c r="A8009" s="140">
        <v>92022</v>
      </c>
      <c r="B8009" s="141" t="s">
        <v>8605</v>
      </c>
      <c r="C8009" s="141" t="s">
        <v>448</v>
      </c>
      <c r="D8009" s="141" t="s">
        <v>5501</v>
      </c>
      <c r="E8009" s="140">
        <v>39.02</v>
      </c>
      <c r="F8009" s="142" t="s">
        <v>5502</v>
      </c>
      <c r="G8009" s="138"/>
    </row>
    <row r="8010" ht="15.75" customHeight="1" spans="1:7">
      <c r="A8010" s="140">
        <v>92023</v>
      </c>
      <c r="B8010" s="141" t="s">
        <v>8606</v>
      </c>
      <c r="C8010" s="141" t="s">
        <v>448</v>
      </c>
      <c r="D8010" s="141" t="s">
        <v>5501</v>
      </c>
      <c r="E8010" s="140">
        <v>49.88</v>
      </c>
      <c r="F8010" s="142" t="s">
        <v>5502</v>
      </c>
      <c r="G8010" s="138"/>
    </row>
    <row r="8011" ht="15.75" customHeight="1" spans="1:7">
      <c r="A8011" s="140">
        <v>92024</v>
      </c>
      <c r="B8011" s="141" t="s">
        <v>8607</v>
      </c>
      <c r="C8011" s="141" t="s">
        <v>448</v>
      </c>
      <c r="D8011" s="141" t="s">
        <v>5501</v>
      </c>
      <c r="E8011" s="140">
        <v>59.62</v>
      </c>
      <c r="F8011" s="142" t="s">
        <v>5502</v>
      </c>
      <c r="G8011" s="138"/>
    </row>
    <row r="8012" ht="15.75" customHeight="1" spans="1:7">
      <c r="A8012" s="140">
        <v>92025</v>
      </c>
      <c r="B8012" s="141" t="s">
        <v>8608</v>
      </c>
      <c r="C8012" s="141" t="s">
        <v>448</v>
      </c>
      <c r="D8012" s="141" t="s">
        <v>5501</v>
      </c>
      <c r="E8012" s="140">
        <v>70.48</v>
      </c>
      <c r="F8012" s="142" t="s">
        <v>5502</v>
      </c>
      <c r="G8012" s="138"/>
    </row>
    <row r="8013" ht="15.75" customHeight="1" spans="1:7">
      <c r="A8013" s="140">
        <v>92026</v>
      </c>
      <c r="B8013" s="141" t="s">
        <v>8609</v>
      </c>
      <c r="C8013" s="141" t="s">
        <v>448</v>
      </c>
      <c r="D8013" s="141" t="s">
        <v>5501</v>
      </c>
      <c r="E8013" s="140">
        <v>54.55</v>
      </c>
      <c r="F8013" s="142" t="s">
        <v>5502</v>
      </c>
      <c r="G8013" s="138"/>
    </row>
    <row r="8014" ht="15.75" customHeight="1" spans="1:7">
      <c r="A8014" s="140">
        <v>92027</v>
      </c>
      <c r="B8014" s="141" t="s">
        <v>8610</v>
      </c>
      <c r="C8014" s="141" t="s">
        <v>448</v>
      </c>
      <c r="D8014" s="141" t="s">
        <v>5501</v>
      </c>
      <c r="E8014" s="140">
        <v>65.41</v>
      </c>
      <c r="F8014" s="142" t="s">
        <v>5502</v>
      </c>
      <c r="G8014" s="138"/>
    </row>
    <row r="8015" ht="15.75" customHeight="1" spans="1:7">
      <c r="A8015" s="140">
        <v>92028</v>
      </c>
      <c r="B8015" s="141" t="s">
        <v>8611</v>
      </c>
      <c r="C8015" s="141" t="s">
        <v>448</v>
      </c>
      <c r="D8015" s="141" t="s">
        <v>5501</v>
      </c>
      <c r="E8015" s="140">
        <v>45.36</v>
      </c>
      <c r="F8015" s="142" t="s">
        <v>5502</v>
      </c>
      <c r="G8015" s="138"/>
    </row>
    <row r="8016" ht="15.75" customHeight="1" spans="1:7">
      <c r="A8016" s="140">
        <v>92029</v>
      </c>
      <c r="B8016" s="141" t="s">
        <v>8612</v>
      </c>
      <c r="C8016" s="141" t="s">
        <v>448</v>
      </c>
      <c r="D8016" s="141" t="s">
        <v>5501</v>
      </c>
      <c r="E8016" s="140">
        <v>56.22</v>
      </c>
      <c r="F8016" s="142" t="s">
        <v>5502</v>
      </c>
      <c r="G8016" s="138"/>
    </row>
    <row r="8017" ht="15.75" customHeight="1" spans="1:7">
      <c r="A8017" s="140">
        <v>92030</v>
      </c>
      <c r="B8017" s="141" t="s">
        <v>8613</v>
      </c>
      <c r="C8017" s="141" t="s">
        <v>448</v>
      </c>
      <c r="D8017" s="141" t="s">
        <v>5501</v>
      </c>
      <c r="E8017" s="140">
        <v>65.91</v>
      </c>
      <c r="F8017" s="142" t="s">
        <v>5502</v>
      </c>
      <c r="G8017" s="138"/>
    </row>
    <row r="8018" ht="15.75" customHeight="1" spans="1:7">
      <c r="A8018" s="140">
        <v>92031</v>
      </c>
      <c r="B8018" s="141" t="s">
        <v>8614</v>
      </c>
      <c r="C8018" s="141" t="s">
        <v>448</v>
      </c>
      <c r="D8018" s="141" t="s">
        <v>5501</v>
      </c>
      <c r="E8018" s="140">
        <v>76.77</v>
      </c>
      <c r="F8018" s="142" t="s">
        <v>5502</v>
      </c>
      <c r="G8018" s="138"/>
    </row>
    <row r="8019" ht="15.75" customHeight="1" spans="1:7">
      <c r="A8019" s="140">
        <v>92032</v>
      </c>
      <c r="B8019" s="141" t="s">
        <v>8615</v>
      </c>
      <c r="C8019" s="141" t="s">
        <v>448</v>
      </c>
      <c r="D8019" s="141" t="s">
        <v>5501</v>
      </c>
      <c r="E8019" s="140">
        <v>67.14</v>
      </c>
      <c r="F8019" s="142" t="s">
        <v>5502</v>
      </c>
      <c r="G8019" s="138"/>
    </row>
    <row r="8020" ht="15.75" customHeight="1" spans="1:7">
      <c r="A8020" s="140">
        <v>92033</v>
      </c>
      <c r="B8020" s="141" t="s">
        <v>8616</v>
      </c>
      <c r="C8020" s="141" t="s">
        <v>448</v>
      </c>
      <c r="D8020" s="141" t="s">
        <v>5501</v>
      </c>
      <c r="E8020" s="140">
        <v>78</v>
      </c>
      <c r="F8020" s="142" t="s">
        <v>5502</v>
      </c>
      <c r="G8020" s="138"/>
    </row>
    <row r="8021" ht="15.75" customHeight="1" spans="1:7">
      <c r="A8021" s="140">
        <v>92034</v>
      </c>
      <c r="B8021" s="141" t="s">
        <v>8617</v>
      </c>
      <c r="C8021" s="141" t="s">
        <v>448</v>
      </c>
      <c r="D8021" s="141" t="s">
        <v>5501</v>
      </c>
      <c r="E8021" s="140">
        <v>60.85</v>
      </c>
      <c r="F8021" s="142" t="s">
        <v>5502</v>
      </c>
      <c r="G8021" s="138"/>
    </row>
    <row r="8022" ht="15.75" customHeight="1" spans="1:7">
      <c r="A8022" s="140">
        <v>92035</v>
      </c>
      <c r="B8022" s="141" t="s">
        <v>8618</v>
      </c>
      <c r="C8022" s="141" t="s">
        <v>448</v>
      </c>
      <c r="D8022" s="141" t="s">
        <v>5501</v>
      </c>
      <c r="E8022" s="140">
        <v>71.71</v>
      </c>
      <c r="F8022" s="142" t="s">
        <v>5502</v>
      </c>
      <c r="G8022" s="138"/>
    </row>
    <row r="8023" ht="15.75" customHeight="1" spans="1:7">
      <c r="A8023" s="140">
        <v>97583</v>
      </c>
      <c r="B8023" s="141" t="s">
        <v>8619</v>
      </c>
      <c r="C8023" s="141" t="s">
        <v>448</v>
      </c>
      <c r="D8023" s="141" t="s">
        <v>5686</v>
      </c>
      <c r="E8023" s="140">
        <v>85.26</v>
      </c>
      <c r="F8023" s="142" t="s">
        <v>5502</v>
      </c>
      <c r="G8023" s="138"/>
    </row>
    <row r="8024" ht="15.75" customHeight="1" spans="1:7">
      <c r="A8024" s="140">
        <v>97584</v>
      </c>
      <c r="B8024" s="141" t="s">
        <v>8620</v>
      </c>
      <c r="C8024" s="141" t="s">
        <v>448</v>
      </c>
      <c r="D8024" s="141" t="s">
        <v>5686</v>
      </c>
      <c r="E8024" s="140">
        <v>119.76</v>
      </c>
      <c r="F8024" s="142" t="s">
        <v>5502</v>
      </c>
      <c r="G8024" s="138"/>
    </row>
    <row r="8025" ht="15.75" customHeight="1" spans="1:7">
      <c r="A8025" s="140">
        <v>97585</v>
      </c>
      <c r="B8025" s="141" t="s">
        <v>8621</v>
      </c>
      <c r="C8025" s="141" t="s">
        <v>448</v>
      </c>
      <c r="D8025" s="141" t="s">
        <v>5686</v>
      </c>
      <c r="E8025" s="140">
        <v>114.99</v>
      </c>
      <c r="F8025" s="142" t="s">
        <v>5502</v>
      </c>
      <c r="G8025" s="138"/>
    </row>
    <row r="8026" ht="15.75" customHeight="1" spans="1:7">
      <c r="A8026" s="140">
        <v>97586</v>
      </c>
      <c r="B8026" s="141" t="s">
        <v>8622</v>
      </c>
      <c r="C8026" s="141" t="s">
        <v>448</v>
      </c>
      <c r="D8026" s="141" t="s">
        <v>5686</v>
      </c>
      <c r="E8026" s="140">
        <v>156.65</v>
      </c>
      <c r="F8026" s="142" t="s">
        <v>5502</v>
      </c>
      <c r="G8026" s="138"/>
    </row>
    <row r="8027" ht="15.75" customHeight="1" spans="1:7">
      <c r="A8027" s="140">
        <v>97587</v>
      </c>
      <c r="B8027" s="141" t="s">
        <v>8623</v>
      </c>
      <c r="C8027" s="141" t="s">
        <v>448</v>
      </c>
      <c r="D8027" s="141" t="s">
        <v>5686</v>
      </c>
      <c r="E8027" s="140">
        <v>287.21</v>
      </c>
      <c r="F8027" s="142" t="s">
        <v>5502</v>
      </c>
      <c r="G8027" s="138"/>
    </row>
    <row r="8028" ht="15.75" customHeight="1" spans="1:7">
      <c r="A8028" s="140">
        <v>97589</v>
      </c>
      <c r="B8028" s="141" t="s">
        <v>8624</v>
      </c>
      <c r="C8028" s="141" t="s">
        <v>448</v>
      </c>
      <c r="D8028" s="141" t="s">
        <v>5686</v>
      </c>
      <c r="E8028" s="140">
        <v>41.11</v>
      </c>
      <c r="F8028" s="142" t="s">
        <v>5502</v>
      </c>
      <c r="G8028" s="138"/>
    </row>
    <row r="8029" ht="15.75" customHeight="1" spans="1:7">
      <c r="A8029" s="140">
        <v>97590</v>
      </c>
      <c r="B8029" s="141" t="s">
        <v>8625</v>
      </c>
      <c r="C8029" s="141" t="s">
        <v>448</v>
      </c>
      <c r="D8029" s="141" t="s">
        <v>5686</v>
      </c>
      <c r="E8029" s="140">
        <v>98.67</v>
      </c>
      <c r="F8029" s="142" t="s">
        <v>5502</v>
      </c>
      <c r="G8029" s="138"/>
    </row>
    <row r="8030" ht="15.75" customHeight="1" spans="1:7">
      <c r="A8030" s="140">
        <v>97591</v>
      </c>
      <c r="B8030" s="141" t="s">
        <v>8626</v>
      </c>
      <c r="C8030" s="141" t="s">
        <v>448</v>
      </c>
      <c r="D8030" s="141" t="s">
        <v>5686</v>
      </c>
      <c r="E8030" s="140">
        <v>129.93</v>
      </c>
      <c r="F8030" s="142" t="s">
        <v>5502</v>
      </c>
      <c r="G8030" s="138"/>
    </row>
    <row r="8031" ht="15.75" customHeight="1" spans="1:7">
      <c r="A8031" s="140">
        <v>97593</v>
      </c>
      <c r="B8031" s="141" t="s">
        <v>8627</v>
      </c>
      <c r="C8031" s="141" t="s">
        <v>448</v>
      </c>
      <c r="D8031" s="141" t="s">
        <v>5686</v>
      </c>
      <c r="E8031" s="140">
        <v>143.1</v>
      </c>
      <c r="F8031" s="142" t="s">
        <v>5502</v>
      </c>
      <c r="G8031" s="138"/>
    </row>
    <row r="8032" ht="15.75" customHeight="1" spans="1:7">
      <c r="A8032" s="140">
        <v>97594</v>
      </c>
      <c r="B8032" s="141" t="s">
        <v>8628</v>
      </c>
      <c r="C8032" s="141" t="s">
        <v>448</v>
      </c>
      <c r="D8032" s="141" t="s">
        <v>5686</v>
      </c>
      <c r="E8032" s="140">
        <v>130.9</v>
      </c>
      <c r="F8032" s="142" t="s">
        <v>5502</v>
      </c>
      <c r="G8032" s="138"/>
    </row>
    <row r="8033" ht="15.75" customHeight="1" spans="1:7">
      <c r="A8033" s="140">
        <v>97595</v>
      </c>
      <c r="B8033" s="141" t="s">
        <v>8629</v>
      </c>
      <c r="C8033" s="141" t="s">
        <v>448</v>
      </c>
      <c r="D8033" s="141" t="s">
        <v>5686</v>
      </c>
      <c r="E8033" s="140">
        <v>101.16</v>
      </c>
      <c r="F8033" s="142" t="s">
        <v>5502</v>
      </c>
      <c r="G8033" s="138"/>
    </row>
    <row r="8034" ht="15.75" customHeight="1" spans="1:7">
      <c r="A8034" s="140">
        <v>97596</v>
      </c>
      <c r="B8034" s="141" t="s">
        <v>8630</v>
      </c>
      <c r="C8034" s="141" t="s">
        <v>448</v>
      </c>
      <c r="D8034" s="141" t="s">
        <v>5686</v>
      </c>
      <c r="E8034" s="140">
        <v>70.06</v>
      </c>
      <c r="F8034" s="142" t="s">
        <v>5502</v>
      </c>
      <c r="G8034" s="138"/>
    </row>
    <row r="8035" ht="15.75" customHeight="1" spans="1:7">
      <c r="A8035" s="140">
        <v>97597</v>
      </c>
      <c r="B8035" s="141" t="s">
        <v>8631</v>
      </c>
      <c r="C8035" s="141" t="s">
        <v>448</v>
      </c>
      <c r="D8035" s="141" t="s">
        <v>5686</v>
      </c>
      <c r="E8035" s="140">
        <v>69.81</v>
      </c>
      <c r="F8035" s="142" t="s">
        <v>5502</v>
      </c>
      <c r="G8035" s="138"/>
    </row>
    <row r="8036" ht="15.75" customHeight="1" spans="1:7">
      <c r="A8036" s="140">
        <v>97598</v>
      </c>
      <c r="B8036" s="141" t="s">
        <v>8632</v>
      </c>
      <c r="C8036" s="141" t="s">
        <v>448</v>
      </c>
      <c r="D8036" s="141" t="s">
        <v>5686</v>
      </c>
      <c r="E8036" s="140">
        <v>65.84</v>
      </c>
      <c r="F8036" s="142" t="s">
        <v>5502</v>
      </c>
      <c r="G8036" s="138"/>
    </row>
    <row r="8037" ht="15.75" customHeight="1" spans="1:7">
      <c r="A8037" s="140">
        <v>97599</v>
      </c>
      <c r="B8037" s="141" t="s">
        <v>8633</v>
      </c>
      <c r="C8037" s="141" t="s">
        <v>448</v>
      </c>
      <c r="D8037" s="141" t="s">
        <v>5501</v>
      </c>
      <c r="E8037" s="140">
        <v>28.6</v>
      </c>
      <c r="F8037" s="142" t="s">
        <v>5502</v>
      </c>
      <c r="G8037" s="138"/>
    </row>
    <row r="8038" ht="15.75" customHeight="1" spans="1:7">
      <c r="A8038" s="140">
        <v>97609</v>
      </c>
      <c r="B8038" s="141" t="s">
        <v>8634</v>
      </c>
      <c r="C8038" s="141" t="s">
        <v>448</v>
      </c>
      <c r="D8038" s="141" t="s">
        <v>5501</v>
      </c>
      <c r="E8038" s="140">
        <v>16.56</v>
      </c>
      <c r="F8038" s="142" t="s">
        <v>5502</v>
      </c>
      <c r="G8038" s="138"/>
    </row>
    <row r="8039" ht="15.75" customHeight="1" spans="1:7">
      <c r="A8039" s="140">
        <v>97610</v>
      </c>
      <c r="B8039" s="141" t="s">
        <v>8635</v>
      </c>
      <c r="C8039" s="141" t="s">
        <v>448</v>
      </c>
      <c r="D8039" s="141" t="s">
        <v>5501</v>
      </c>
      <c r="E8039" s="140">
        <v>17.73</v>
      </c>
      <c r="F8039" s="142" t="s">
        <v>5502</v>
      </c>
      <c r="G8039" s="138"/>
    </row>
    <row r="8040" ht="15.75" customHeight="1" spans="1:7">
      <c r="A8040" s="140">
        <v>97611</v>
      </c>
      <c r="B8040" s="141" t="s">
        <v>8636</v>
      </c>
      <c r="C8040" s="141" t="s">
        <v>448</v>
      </c>
      <c r="D8040" s="141" t="s">
        <v>5686</v>
      </c>
      <c r="E8040" s="140">
        <v>24.47</v>
      </c>
      <c r="F8040" s="142" t="s">
        <v>5502</v>
      </c>
      <c r="G8040" s="138"/>
    </row>
    <row r="8041" ht="15.75" customHeight="1" spans="1:7">
      <c r="A8041" s="140">
        <v>97612</v>
      </c>
      <c r="B8041" s="141" t="s">
        <v>8637</v>
      </c>
      <c r="C8041" s="141" t="s">
        <v>448</v>
      </c>
      <c r="D8041" s="141" t="s">
        <v>5686</v>
      </c>
      <c r="E8041" s="140">
        <v>26.68</v>
      </c>
      <c r="F8041" s="142" t="s">
        <v>5502</v>
      </c>
      <c r="G8041" s="138"/>
    </row>
    <row r="8042" ht="15.75" customHeight="1" spans="1:7">
      <c r="A8042" s="140">
        <v>97613</v>
      </c>
      <c r="B8042" s="141" t="s">
        <v>8638</v>
      </c>
      <c r="C8042" s="141" t="s">
        <v>448</v>
      </c>
      <c r="D8042" s="141" t="s">
        <v>5686</v>
      </c>
      <c r="E8042" s="140">
        <v>34</v>
      </c>
      <c r="F8042" s="142" t="s">
        <v>5502</v>
      </c>
      <c r="G8042" s="138"/>
    </row>
    <row r="8043" ht="15.75" customHeight="1" spans="1:7">
      <c r="A8043" s="140">
        <v>97614</v>
      </c>
      <c r="B8043" s="141" t="s">
        <v>8639</v>
      </c>
      <c r="C8043" s="141" t="s">
        <v>448</v>
      </c>
      <c r="D8043" s="141" t="s">
        <v>5686</v>
      </c>
      <c r="E8043" s="140">
        <v>60.45</v>
      </c>
      <c r="F8043" s="142" t="s">
        <v>5502</v>
      </c>
      <c r="G8043" s="138"/>
    </row>
    <row r="8044" ht="15.75" customHeight="1" spans="1:7">
      <c r="A8044" s="140">
        <v>97615</v>
      </c>
      <c r="B8044" s="141" t="s">
        <v>8640</v>
      </c>
      <c r="C8044" s="141" t="s">
        <v>448</v>
      </c>
      <c r="D8044" s="141" t="s">
        <v>5686</v>
      </c>
      <c r="E8044" s="140">
        <v>53.94</v>
      </c>
      <c r="F8044" s="142" t="s">
        <v>5502</v>
      </c>
      <c r="G8044" s="138"/>
    </row>
    <row r="8045" ht="15.75" customHeight="1" spans="1:7">
      <c r="A8045" s="140">
        <v>97616</v>
      </c>
      <c r="B8045" s="141" t="s">
        <v>8641</v>
      </c>
      <c r="C8045" s="141" t="s">
        <v>448</v>
      </c>
      <c r="D8045" s="141" t="s">
        <v>5686</v>
      </c>
      <c r="E8045" s="140">
        <v>61.94</v>
      </c>
      <c r="F8045" s="142" t="s">
        <v>5502</v>
      </c>
      <c r="G8045" s="138"/>
    </row>
    <row r="8046" ht="15.75" customHeight="1" spans="1:7">
      <c r="A8046" s="140">
        <v>97617</v>
      </c>
      <c r="B8046" s="141" t="s">
        <v>8642</v>
      </c>
      <c r="C8046" s="141" t="s">
        <v>448</v>
      </c>
      <c r="D8046" s="141" t="s">
        <v>5686</v>
      </c>
      <c r="E8046" s="140">
        <v>61.59</v>
      </c>
      <c r="F8046" s="142" t="s">
        <v>5502</v>
      </c>
      <c r="G8046" s="138"/>
    </row>
    <row r="8047" ht="15.75" customHeight="1" spans="1:7">
      <c r="A8047" s="140">
        <v>97618</v>
      </c>
      <c r="B8047" s="141" t="s">
        <v>8643</v>
      </c>
      <c r="C8047" s="141" t="s">
        <v>448</v>
      </c>
      <c r="D8047" s="141" t="s">
        <v>5686</v>
      </c>
      <c r="E8047" s="140">
        <v>57.04</v>
      </c>
      <c r="F8047" s="142" t="s">
        <v>5502</v>
      </c>
      <c r="G8047" s="138"/>
    </row>
    <row r="8048" ht="15.75" customHeight="1" spans="1:7">
      <c r="A8048" s="140">
        <v>100902</v>
      </c>
      <c r="B8048" s="141" t="s">
        <v>8644</v>
      </c>
      <c r="C8048" s="141" t="s">
        <v>448</v>
      </c>
      <c r="D8048" s="141" t="s">
        <v>5501</v>
      </c>
      <c r="E8048" s="140">
        <v>26.66</v>
      </c>
      <c r="F8048" s="142" t="s">
        <v>5502</v>
      </c>
      <c r="G8048" s="138"/>
    </row>
    <row r="8049" ht="15.75" customHeight="1" spans="1:7">
      <c r="A8049" s="140">
        <v>100903</v>
      </c>
      <c r="B8049" s="141" t="s">
        <v>8645</v>
      </c>
      <c r="C8049" s="141" t="s">
        <v>448</v>
      </c>
      <c r="D8049" s="141" t="s">
        <v>5501</v>
      </c>
      <c r="E8049" s="140">
        <v>31.82</v>
      </c>
      <c r="F8049" s="142" t="s">
        <v>5502</v>
      </c>
      <c r="G8049" s="138"/>
    </row>
    <row r="8050" ht="15.75" customHeight="1" spans="1:7">
      <c r="A8050" s="140">
        <v>100904</v>
      </c>
      <c r="B8050" s="141" t="s">
        <v>8646</v>
      </c>
      <c r="C8050" s="141" t="s">
        <v>448</v>
      </c>
      <c r="D8050" s="141" t="s">
        <v>5686</v>
      </c>
      <c r="E8050" s="140">
        <v>85.26</v>
      </c>
      <c r="F8050" s="142" t="s">
        <v>5502</v>
      </c>
      <c r="G8050" s="138"/>
    </row>
    <row r="8051" ht="15.75" customHeight="1" spans="1:7">
      <c r="A8051" s="140">
        <v>100905</v>
      </c>
      <c r="B8051" s="141" t="s">
        <v>8647</v>
      </c>
      <c r="C8051" s="141" t="s">
        <v>448</v>
      </c>
      <c r="D8051" s="141" t="s">
        <v>5686</v>
      </c>
      <c r="E8051" s="140">
        <v>229.99</v>
      </c>
      <c r="F8051" s="142" t="s">
        <v>5502</v>
      </c>
      <c r="G8051" s="138"/>
    </row>
    <row r="8052" ht="15.75" customHeight="1" spans="1:7">
      <c r="A8052" s="140">
        <v>100906</v>
      </c>
      <c r="B8052" s="141" t="s">
        <v>8648</v>
      </c>
      <c r="C8052" s="141" t="s">
        <v>448</v>
      </c>
      <c r="D8052" s="141" t="s">
        <v>5686</v>
      </c>
      <c r="E8052" s="140">
        <v>313.31</v>
      </c>
      <c r="F8052" s="142" t="s">
        <v>5502</v>
      </c>
      <c r="G8052" s="138"/>
    </row>
    <row r="8053" ht="15.75" customHeight="1" spans="1:7">
      <c r="A8053" s="140">
        <v>100919</v>
      </c>
      <c r="B8053" s="141" t="s">
        <v>8649</v>
      </c>
      <c r="C8053" s="141" t="s">
        <v>448</v>
      </c>
      <c r="D8053" s="141" t="s">
        <v>5686</v>
      </c>
      <c r="E8053" s="140">
        <v>69.09</v>
      </c>
      <c r="F8053" s="142" t="s">
        <v>5502</v>
      </c>
      <c r="G8053" s="138"/>
    </row>
    <row r="8054" ht="15.75" customHeight="1" spans="1:7">
      <c r="A8054" s="140">
        <v>100920</v>
      </c>
      <c r="B8054" s="141" t="s">
        <v>8650</v>
      </c>
      <c r="C8054" s="141" t="s">
        <v>448</v>
      </c>
      <c r="D8054" s="141" t="s">
        <v>5686</v>
      </c>
      <c r="E8054" s="140">
        <v>117.87</v>
      </c>
      <c r="F8054" s="142" t="s">
        <v>5502</v>
      </c>
      <c r="G8054" s="138"/>
    </row>
    <row r="8055" ht="15.75" customHeight="1" spans="1:7">
      <c r="A8055" s="140">
        <v>100921</v>
      </c>
      <c r="B8055" s="141" t="s">
        <v>8651</v>
      </c>
      <c r="C8055" s="141" t="s">
        <v>448</v>
      </c>
      <c r="D8055" s="141" t="s">
        <v>5686</v>
      </c>
      <c r="E8055" s="140">
        <v>64.51</v>
      </c>
      <c r="F8055" s="142" t="s">
        <v>5502</v>
      </c>
      <c r="G8055" s="138"/>
    </row>
    <row r="8056" ht="15.75" customHeight="1" spans="1:7">
      <c r="A8056" s="140">
        <v>100922</v>
      </c>
      <c r="B8056" s="141" t="s">
        <v>8652</v>
      </c>
      <c r="C8056" s="141" t="s">
        <v>448</v>
      </c>
      <c r="D8056" s="141" t="s">
        <v>5686</v>
      </c>
      <c r="E8056" s="140">
        <v>46.36</v>
      </c>
      <c r="F8056" s="142" t="s">
        <v>5502</v>
      </c>
      <c r="G8056" s="138"/>
    </row>
    <row r="8057" ht="15.75" customHeight="1" spans="1:7">
      <c r="A8057" s="140">
        <v>100923</v>
      </c>
      <c r="B8057" s="141" t="s">
        <v>8653</v>
      </c>
      <c r="C8057" s="141" t="s">
        <v>448</v>
      </c>
      <c r="D8057" s="141" t="s">
        <v>5686</v>
      </c>
      <c r="E8057" s="140">
        <v>53.8</v>
      </c>
      <c r="F8057" s="142" t="s">
        <v>5502</v>
      </c>
      <c r="G8057" s="138"/>
    </row>
    <row r="8058" ht="15.75" customHeight="1" spans="1:7">
      <c r="A8058" s="140">
        <v>103782</v>
      </c>
      <c r="B8058" s="141" t="s">
        <v>8654</v>
      </c>
      <c r="C8058" s="141" t="s">
        <v>448</v>
      </c>
      <c r="D8058" s="141" t="s">
        <v>5501</v>
      </c>
      <c r="E8058" s="140">
        <v>38</v>
      </c>
      <c r="F8058" s="142" t="s">
        <v>5502</v>
      </c>
      <c r="G8058" s="138"/>
    </row>
    <row r="8059" ht="15.75" customHeight="1" spans="1:7">
      <c r="A8059" s="140">
        <v>101489</v>
      </c>
      <c r="B8059" s="141" t="s">
        <v>8655</v>
      </c>
      <c r="C8059" s="141" t="s">
        <v>448</v>
      </c>
      <c r="D8059" s="141" t="s">
        <v>5686</v>
      </c>
      <c r="E8059" s="140">
        <v>1449.45</v>
      </c>
      <c r="F8059" s="142" t="s">
        <v>5502</v>
      </c>
      <c r="G8059" s="138"/>
    </row>
    <row r="8060" ht="15.75" customHeight="1" spans="1:7">
      <c r="A8060" s="140">
        <v>101490</v>
      </c>
      <c r="B8060" s="141" t="s">
        <v>8656</v>
      </c>
      <c r="C8060" s="141" t="s">
        <v>448</v>
      </c>
      <c r="D8060" s="141" t="s">
        <v>5686</v>
      </c>
      <c r="E8060" s="140">
        <v>1536.13</v>
      </c>
      <c r="F8060" s="142" t="s">
        <v>5502</v>
      </c>
      <c r="G8060" s="138"/>
    </row>
    <row r="8061" ht="15.75" customHeight="1" spans="1:7">
      <c r="A8061" s="140">
        <v>101491</v>
      </c>
      <c r="B8061" s="141" t="s">
        <v>8657</v>
      </c>
      <c r="C8061" s="141" t="s">
        <v>448</v>
      </c>
      <c r="D8061" s="141" t="s">
        <v>5686</v>
      </c>
      <c r="E8061" s="140">
        <v>1555.93</v>
      </c>
      <c r="F8061" s="142" t="s">
        <v>5502</v>
      </c>
      <c r="G8061" s="138"/>
    </row>
    <row r="8062" ht="15.75" customHeight="1" spans="1:7">
      <c r="A8062" s="140">
        <v>101492</v>
      </c>
      <c r="B8062" s="141" t="s">
        <v>8658</v>
      </c>
      <c r="C8062" s="141" t="s">
        <v>448</v>
      </c>
      <c r="D8062" s="141" t="s">
        <v>5686</v>
      </c>
      <c r="E8062" s="140">
        <v>1685.63</v>
      </c>
      <c r="F8062" s="142" t="s">
        <v>5502</v>
      </c>
      <c r="G8062" s="138"/>
    </row>
    <row r="8063" ht="15.75" customHeight="1" spans="1:7">
      <c r="A8063" s="140">
        <v>101493</v>
      </c>
      <c r="B8063" s="141" t="s">
        <v>8659</v>
      </c>
      <c r="C8063" s="141" t="s">
        <v>448</v>
      </c>
      <c r="D8063" s="141" t="s">
        <v>5686</v>
      </c>
      <c r="E8063" s="140">
        <v>1435.25</v>
      </c>
      <c r="F8063" s="142" t="s">
        <v>5502</v>
      </c>
      <c r="G8063" s="138"/>
    </row>
    <row r="8064" ht="15.75" customHeight="1" spans="1:7">
      <c r="A8064" s="140">
        <v>101494</v>
      </c>
      <c r="B8064" s="141" t="s">
        <v>8660</v>
      </c>
      <c r="C8064" s="141" t="s">
        <v>448</v>
      </c>
      <c r="D8064" s="141" t="s">
        <v>5686</v>
      </c>
      <c r="E8064" s="140">
        <v>1521.93</v>
      </c>
      <c r="F8064" s="142" t="s">
        <v>5502</v>
      </c>
      <c r="G8064" s="138"/>
    </row>
    <row r="8065" ht="15.75" customHeight="1" spans="1:7">
      <c r="A8065" s="140">
        <v>101495</v>
      </c>
      <c r="B8065" s="141" t="s">
        <v>8661</v>
      </c>
      <c r="C8065" s="141" t="s">
        <v>448</v>
      </c>
      <c r="D8065" s="141" t="s">
        <v>5686</v>
      </c>
      <c r="E8065" s="140">
        <v>1541.73</v>
      </c>
      <c r="F8065" s="142" t="s">
        <v>5502</v>
      </c>
      <c r="G8065" s="138"/>
    </row>
    <row r="8066" ht="15.75" customHeight="1" spans="1:7">
      <c r="A8066" s="140">
        <v>101496</v>
      </c>
      <c r="B8066" s="141" t="s">
        <v>8662</v>
      </c>
      <c r="C8066" s="141" t="s">
        <v>448</v>
      </c>
      <c r="D8066" s="141" t="s">
        <v>5686</v>
      </c>
      <c r="E8066" s="140">
        <v>1671.43</v>
      </c>
      <c r="F8066" s="142" t="s">
        <v>5502</v>
      </c>
      <c r="G8066" s="138"/>
    </row>
    <row r="8067" ht="15.75" customHeight="1" spans="1:7">
      <c r="A8067" s="140">
        <v>101497</v>
      </c>
      <c r="B8067" s="141" t="s">
        <v>8663</v>
      </c>
      <c r="C8067" s="141" t="s">
        <v>448</v>
      </c>
      <c r="D8067" s="141" t="s">
        <v>5686</v>
      </c>
      <c r="E8067" s="140">
        <v>1760.49</v>
      </c>
      <c r="F8067" s="142" t="s">
        <v>5502</v>
      </c>
      <c r="G8067" s="138"/>
    </row>
    <row r="8068" ht="15.75" customHeight="1" spans="1:7">
      <c r="A8068" s="140">
        <v>101498</v>
      </c>
      <c r="B8068" s="141" t="s">
        <v>8664</v>
      </c>
      <c r="C8068" s="141" t="s">
        <v>448</v>
      </c>
      <c r="D8068" s="141" t="s">
        <v>5686</v>
      </c>
      <c r="E8068" s="140">
        <v>1891.69</v>
      </c>
      <c r="F8068" s="142" t="s">
        <v>5502</v>
      </c>
      <c r="G8068" s="138"/>
    </row>
    <row r="8069" ht="15.75" customHeight="1" spans="1:7">
      <c r="A8069" s="140">
        <v>101499</v>
      </c>
      <c r="B8069" s="141" t="s">
        <v>8665</v>
      </c>
      <c r="C8069" s="141" t="s">
        <v>448</v>
      </c>
      <c r="D8069" s="141" t="s">
        <v>5686</v>
      </c>
      <c r="E8069" s="140">
        <v>1921.66</v>
      </c>
      <c r="F8069" s="142" t="s">
        <v>5502</v>
      </c>
      <c r="G8069" s="138"/>
    </row>
    <row r="8070" ht="15.75" customHeight="1" spans="1:7">
      <c r="A8070" s="140">
        <v>101500</v>
      </c>
      <c r="B8070" s="141" t="s">
        <v>8666</v>
      </c>
      <c r="C8070" s="141" t="s">
        <v>448</v>
      </c>
      <c r="D8070" s="141" t="s">
        <v>5686</v>
      </c>
      <c r="E8070" s="140">
        <v>2102.04</v>
      </c>
      <c r="F8070" s="142" t="s">
        <v>5502</v>
      </c>
      <c r="G8070" s="138"/>
    </row>
    <row r="8071" ht="15.75" customHeight="1" spans="1:7">
      <c r="A8071" s="140">
        <v>101501</v>
      </c>
      <c r="B8071" s="141" t="s">
        <v>8667</v>
      </c>
      <c r="C8071" s="141" t="s">
        <v>448</v>
      </c>
      <c r="D8071" s="141" t="s">
        <v>5686</v>
      </c>
      <c r="E8071" s="140">
        <v>1754.33</v>
      </c>
      <c r="F8071" s="142" t="s">
        <v>5502</v>
      </c>
      <c r="G8071" s="138"/>
    </row>
    <row r="8072" ht="15.75" customHeight="1" spans="1:7">
      <c r="A8072" s="140">
        <v>101502</v>
      </c>
      <c r="B8072" s="141" t="s">
        <v>8668</v>
      </c>
      <c r="C8072" s="141" t="s">
        <v>448</v>
      </c>
      <c r="D8072" s="141" t="s">
        <v>5686</v>
      </c>
      <c r="E8072" s="140">
        <v>1885.53</v>
      </c>
      <c r="F8072" s="142" t="s">
        <v>5502</v>
      </c>
      <c r="G8072" s="138"/>
    </row>
    <row r="8073" ht="15.75" customHeight="1" spans="1:7">
      <c r="A8073" s="140">
        <v>101503</v>
      </c>
      <c r="B8073" s="141" t="s">
        <v>8669</v>
      </c>
      <c r="C8073" s="141" t="s">
        <v>448</v>
      </c>
      <c r="D8073" s="141" t="s">
        <v>5686</v>
      </c>
      <c r="E8073" s="140">
        <v>1915.5</v>
      </c>
      <c r="F8073" s="142" t="s">
        <v>5502</v>
      </c>
      <c r="G8073" s="138"/>
    </row>
    <row r="8074" ht="15.75" customHeight="1" spans="1:7">
      <c r="A8074" s="140">
        <v>101504</v>
      </c>
      <c r="B8074" s="141" t="s">
        <v>8670</v>
      </c>
      <c r="C8074" s="141" t="s">
        <v>448</v>
      </c>
      <c r="D8074" s="141" t="s">
        <v>5686</v>
      </c>
      <c r="E8074" s="140">
        <v>2095.88</v>
      </c>
      <c r="F8074" s="142" t="s">
        <v>5502</v>
      </c>
      <c r="G8074" s="138"/>
    </row>
    <row r="8075" ht="15.75" customHeight="1" spans="1:7">
      <c r="A8075" s="140">
        <v>101505</v>
      </c>
      <c r="B8075" s="141" t="s">
        <v>8671</v>
      </c>
      <c r="C8075" s="141" t="s">
        <v>448</v>
      </c>
      <c r="D8075" s="141" t="s">
        <v>5686</v>
      </c>
      <c r="E8075" s="140">
        <v>1865.22</v>
      </c>
      <c r="F8075" s="142" t="s">
        <v>5502</v>
      </c>
      <c r="G8075" s="138"/>
    </row>
    <row r="8076" ht="15.75" customHeight="1" spans="1:7">
      <c r="A8076" s="140">
        <v>101506</v>
      </c>
      <c r="B8076" s="141" t="s">
        <v>8672</v>
      </c>
      <c r="C8076" s="141" t="s">
        <v>448</v>
      </c>
      <c r="D8076" s="141" t="s">
        <v>5686</v>
      </c>
      <c r="E8076" s="140">
        <v>2040.15</v>
      </c>
      <c r="F8076" s="142" t="s">
        <v>5502</v>
      </c>
      <c r="G8076" s="138"/>
    </row>
    <row r="8077" ht="15.75" customHeight="1" spans="1:7">
      <c r="A8077" s="140">
        <v>101507</v>
      </c>
      <c r="B8077" s="141" t="s">
        <v>8673</v>
      </c>
      <c r="C8077" s="141" t="s">
        <v>448</v>
      </c>
      <c r="D8077" s="141" t="s">
        <v>5686</v>
      </c>
      <c r="E8077" s="140">
        <v>2080.11</v>
      </c>
      <c r="F8077" s="142" t="s">
        <v>5502</v>
      </c>
      <c r="G8077" s="138"/>
    </row>
    <row r="8078" ht="15.75" customHeight="1" spans="1:7">
      <c r="A8078" s="140">
        <v>101508</v>
      </c>
      <c r="B8078" s="141" t="s">
        <v>8674</v>
      </c>
      <c r="C8078" s="141" t="s">
        <v>448</v>
      </c>
      <c r="D8078" s="141" t="s">
        <v>5686</v>
      </c>
      <c r="E8078" s="140">
        <v>2310.28</v>
      </c>
      <c r="F8078" s="142" t="s">
        <v>5502</v>
      </c>
      <c r="G8078" s="138"/>
    </row>
    <row r="8079" ht="15.75" customHeight="1" spans="1:7">
      <c r="A8079" s="140">
        <v>101509</v>
      </c>
      <c r="B8079" s="141" t="s">
        <v>8675</v>
      </c>
      <c r="C8079" s="141" t="s">
        <v>448</v>
      </c>
      <c r="D8079" s="141" t="s">
        <v>5686</v>
      </c>
      <c r="E8079" s="140">
        <v>1811.73</v>
      </c>
      <c r="F8079" s="142" t="s">
        <v>5502</v>
      </c>
      <c r="G8079" s="138"/>
    </row>
    <row r="8080" ht="15.75" customHeight="1" spans="1:7">
      <c r="A8080" s="140">
        <v>101510</v>
      </c>
      <c r="B8080" s="141" t="s">
        <v>8676</v>
      </c>
      <c r="C8080" s="141" t="s">
        <v>448</v>
      </c>
      <c r="D8080" s="141" t="s">
        <v>5686</v>
      </c>
      <c r="E8080" s="140">
        <v>1986.66</v>
      </c>
      <c r="F8080" s="142" t="s">
        <v>5502</v>
      </c>
      <c r="G8080" s="138"/>
    </row>
    <row r="8081" ht="15.75" customHeight="1" spans="1:7">
      <c r="A8081" s="140">
        <v>101511</v>
      </c>
      <c r="B8081" s="141" t="s">
        <v>8677</v>
      </c>
      <c r="C8081" s="141" t="s">
        <v>448</v>
      </c>
      <c r="D8081" s="141" t="s">
        <v>5686</v>
      </c>
      <c r="E8081" s="140">
        <v>2026.62</v>
      </c>
      <c r="F8081" s="142" t="s">
        <v>5502</v>
      </c>
      <c r="G8081" s="138"/>
    </row>
    <row r="8082" ht="15.75" customHeight="1" spans="1:7">
      <c r="A8082" s="140">
        <v>101512</v>
      </c>
      <c r="B8082" s="141" t="s">
        <v>8678</v>
      </c>
      <c r="C8082" s="141" t="s">
        <v>448</v>
      </c>
      <c r="D8082" s="141" t="s">
        <v>5686</v>
      </c>
      <c r="E8082" s="140">
        <v>2256.79</v>
      </c>
      <c r="F8082" s="142" t="s">
        <v>5502</v>
      </c>
      <c r="G8082" s="138"/>
    </row>
    <row r="8083" ht="15.75" customHeight="1" spans="1:7">
      <c r="A8083" s="140">
        <v>101513</v>
      </c>
      <c r="B8083" s="141" t="s">
        <v>8679</v>
      </c>
      <c r="C8083" s="141" t="s">
        <v>448</v>
      </c>
      <c r="D8083" s="141" t="s">
        <v>5501</v>
      </c>
      <c r="E8083" s="140">
        <v>920.51</v>
      </c>
      <c r="F8083" s="142" t="s">
        <v>5502</v>
      </c>
      <c r="G8083" s="138"/>
    </row>
    <row r="8084" ht="15.75" customHeight="1" spans="1:7">
      <c r="A8084" s="140">
        <v>101514</v>
      </c>
      <c r="B8084" s="141" t="s">
        <v>8680</v>
      </c>
      <c r="C8084" s="141" t="s">
        <v>448</v>
      </c>
      <c r="D8084" s="141" t="s">
        <v>5501</v>
      </c>
      <c r="E8084" s="140">
        <v>1024.52</v>
      </c>
      <c r="F8084" s="142" t="s">
        <v>5502</v>
      </c>
      <c r="G8084" s="138"/>
    </row>
    <row r="8085" ht="15.75" customHeight="1" spans="1:7">
      <c r="A8085" s="140">
        <v>101515</v>
      </c>
      <c r="B8085" s="141" t="s">
        <v>8681</v>
      </c>
      <c r="C8085" s="141" t="s">
        <v>448</v>
      </c>
      <c r="D8085" s="141" t="s">
        <v>5501</v>
      </c>
      <c r="E8085" s="140">
        <v>1048.28</v>
      </c>
      <c r="F8085" s="142" t="s">
        <v>5502</v>
      </c>
      <c r="G8085" s="138"/>
    </row>
    <row r="8086" ht="15.75" customHeight="1" spans="1:7">
      <c r="A8086" s="140">
        <v>101516</v>
      </c>
      <c r="B8086" s="141" t="s">
        <v>8682</v>
      </c>
      <c r="C8086" s="141" t="s">
        <v>448</v>
      </c>
      <c r="D8086" s="141" t="s">
        <v>5501</v>
      </c>
      <c r="E8086" s="140">
        <v>1166.69</v>
      </c>
      <c r="F8086" s="142" t="s">
        <v>5502</v>
      </c>
      <c r="G8086" s="138"/>
    </row>
    <row r="8087" ht="15.75" customHeight="1" spans="1:7">
      <c r="A8087" s="140">
        <v>101517</v>
      </c>
      <c r="B8087" s="141" t="s">
        <v>8683</v>
      </c>
      <c r="C8087" s="141" t="s">
        <v>448</v>
      </c>
      <c r="D8087" s="141" t="s">
        <v>5501</v>
      </c>
      <c r="E8087" s="140">
        <v>906.31</v>
      </c>
      <c r="F8087" s="142" t="s">
        <v>5502</v>
      </c>
      <c r="G8087" s="138"/>
    </row>
    <row r="8088" ht="15.75" customHeight="1" spans="1:7">
      <c r="A8088" s="140">
        <v>101518</v>
      </c>
      <c r="B8088" s="141" t="s">
        <v>8684</v>
      </c>
      <c r="C8088" s="141" t="s">
        <v>448</v>
      </c>
      <c r="D8088" s="141" t="s">
        <v>5501</v>
      </c>
      <c r="E8088" s="140">
        <v>1010.32</v>
      </c>
      <c r="F8088" s="142" t="s">
        <v>5502</v>
      </c>
      <c r="G8088" s="138"/>
    </row>
    <row r="8089" ht="15.75" customHeight="1" spans="1:7">
      <c r="A8089" s="140">
        <v>101519</v>
      </c>
      <c r="B8089" s="141" t="s">
        <v>8685</v>
      </c>
      <c r="C8089" s="141" t="s">
        <v>448</v>
      </c>
      <c r="D8089" s="141" t="s">
        <v>5501</v>
      </c>
      <c r="E8089" s="140">
        <v>1034.08</v>
      </c>
      <c r="F8089" s="142" t="s">
        <v>5502</v>
      </c>
      <c r="G8089" s="138"/>
    </row>
    <row r="8090" ht="15.75" customHeight="1" spans="1:7">
      <c r="A8090" s="140">
        <v>101520</v>
      </c>
      <c r="B8090" s="141" t="s">
        <v>8686</v>
      </c>
      <c r="C8090" s="141" t="s">
        <v>448</v>
      </c>
      <c r="D8090" s="141" t="s">
        <v>5501</v>
      </c>
      <c r="E8090" s="140">
        <v>1152.49</v>
      </c>
      <c r="F8090" s="142" t="s">
        <v>5502</v>
      </c>
      <c r="G8090" s="138"/>
    </row>
    <row r="8091" ht="15.75" customHeight="1" spans="1:7">
      <c r="A8091" s="140">
        <v>101521</v>
      </c>
      <c r="B8091" s="141" t="s">
        <v>8687</v>
      </c>
      <c r="C8091" s="141" t="s">
        <v>448</v>
      </c>
      <c r="D8091" s="141" t="s">
        <v>5501</v>
      </c>
      <c r="E8091" s="140">
        <v>1244.76</v>
      </c>
      <c r="F8091" s="142" t="s">
        <v>5502</v>
      </c>
      <c r="G8091" s="138"/>
    </row>
    <row r="8092" ht="15.75" customHeight="1" spans="1:7">
      <c r="A8092" s="140">
        <v>101522</v>
      </c>
      <c r="B8092" s="141" t="s">
        <v>8688</v>
      </c>
      <c r="C8092" s="141" t="s">
        <v>448</v>
      </c>
      <c r="D8092" s="141" t="s">
        <v>5501</v>
      </c>
      <c r="E8092" s="140">
        <v>1400.79</v>
      </c>
      <c r="F8092" s="142" t="s">
        <v>5502</v>
      </c>
      <c r="G8092" s="138"/>
    </row>
    <row r="8093" ht="15.75" customHeight="1" spans="1:7">
      <c r="A8093" s="140">
        <v>101523</v>
      </c>
      <c r="B8093" s="141" t="s">
        <v>8689</v>
      </c>
      <c r="C8093" s="141" t="s">
        <v>448</v>
      </c>
      <c r="D8093" s="141" t="s">
        <v>5501</v>
      </c>
      <c r="E8093" s="140">
        <v>1436.43</v>
      </c>
      <c r="F8093" s="142" t="s">
        <v>5502</v>
      </c>
      <c r="G8093" s="138"/>
    </row>
    <row r="8094" ht="15.75" customHeight="1" spans="1:7">
      <c r="A8094" s="140">
        <v>101524</v>
      </c>
      <c r="B8094" s="141" t="s">
        <v>8690</v>
      </c>
      <c r="C8094" s="141" t="s">
        <v>448</v>
      </c>
      <c r="D8094" s="141" t="s">
        <v>5501</v>
      </c>
      <c r="E8094" s="140">
        <v>1614.03</v>
      </c>
      <c r="F8094" s="142" t="s">
        <v>5502</v>
      </c>
      <c r="G8094" s="138"/>
    </row>
    <row r="8095" ht="15.75" customHeight="1" spans="1:7">
      <c r="A8095" s="140">
        <v>101525</v>
      </c>
      <c r="B8095" s="141" t="s">
        <v>8691</v>
      </c>
      <c r="C8095" s="141" t="s">
        <v>448</v>
      </c>
      <c r="D8095" s="141" t="s">
        <v>5501</v>
      </c>
      <c r="E8095" s="140">
        <v>1238.59</v>
      </c>
      <c r="F8095" s="142" t="s">
        <v>5502</v>
      </c>
      <c r="G8095" s="138"/>
    </row>
    <row r="8096" ht="15.75" customHeight="1" spans="1:7">
      <c r="A8096" s="140">
        <v>101526</v>
      </c>
      <c r="B8096" s="141" t="s">
        <v>8692</v>
      </c>
      <c r="C8096" s="141" t="s">
        <v>448</v>
      </c>
      <c r="D8096" s="141" t="s">
        <v>5501</v>
      </c>
      <c r="E8096" s="140">
        <v>1394.62</v>
      </c>
      <c r="F8096" s="142" t="s">
        <v>5502</v>
      </c>
      <c r="G8096" s="138"/>
    </row>
    <row r="8097" ht="15.75" customHeight="1" spans="1:7">
      <c r="A8097" s="140">
        <v>101527</v>
      </c>
      <c r="B8097" s="141" t="s">
        <v>8693</v>
      </c>
      <c r="C8097" s="141" t="s">
        <v>448</v>
      </c>
      <c r="D8097" s="141" t="s">
        <v>5501</v>
      </c>
      <c r="E8097" s="140">
        <v>1430.26</v>
      </c>
      <c r="F8097" s="142" t="s">
        <v>5502</v>
      </c>
      <c r="G8097" s="138"/>
    </row>
    <row r="8098" ht="15.75" customHeight="1" spans="1:7">
      <c r="A8098" s="140">
        <v>101528</v>
      </c>
      <c r="B8098" s="141" t="s">
        <v>8694</v>
      </c>
      <c r="C8098" s="141" t="s">
        <v>448</v>
      </c>
      <c r="D8098" s="141" t="s">
        <v>5501</v>
      </c>
      <c r="E8098" s="140">
        <v>1607.86</v>
      </c>
      <c r="F8098" s="142" t="s">
        <v>5502</v>
      </c>
      <c r="G8098" s="138"/>
    </row>
    <row r="8099" ht="15.75" customHeight="1" spans="1:7">
      <c r="A8099" s="140">
        <v>101529</v>
      </c>
      <c r="B8099" s="141" t="s">
        <v>8695</v>
      </c>
      <c r="C8099" s="141" t="s">
        <v>448</v>
      </c>
      <c r="D8099" s="141" t="s">
        <v>5501</v>
      </c>
      <c r="E8099" s="140">
        <v>1364.1</v>
      </c>
      <c r="F8099" s="142" t="s">
        <v>5502</v>
      </c>
      <c r="G8099" s="138"/>
    </row>
    <row r="8100" ht="15.75" customHeight="1" spans="1:7">
      <c r="A8100" s="140">
        <v>101530</v>
      </c>
      <c r="B8100" s="141" t="s">
        <v>8696</v>
      </c>
      <c r="C8100" s="141" t="s">
        <v>448</v>
      </c>
      <c r="D8100" s="141" t="s">
        <v>5501</v>
      </c>
      <c r="E8100" s="140">
        <v>1572.13</v>
      </c>
      <c r="F8100" s="142" t="s">
        <v>5502</v>
      </c>
      <c r="G8100" s="138"/>
    </row>
    <row r="8101" ht="15.75" customHeight="1" spans="1:7">
      <c r="A8101" s="140">
        <v>101531</v>
      </c>
      <c r="B8101" s="141" t="s">
        <v>8697</v>
      </c>
      <c r="C8101" s="141" t="s">
        <v>448</v>
      </c>
      <c r="D8101" s="141" t="s">
        <v>5501</v>
      </c>
      <c r="E8101" s="140">
        <v>1619.65</v>
      </c>
      <c r="F8101" s="142" t="s">
        <v>5502</v>
      </c>
      <c r="G8101" s="138"/>
    </row>
    <row r="8102" ht="15.75" customHeight="1" spans="1:7">
      <c r="A8102" s="140">
        <v>101532</v>
      </c>
      <c r="B8102" s="141" t="s">
        <v>8698</v>
      </c>
      <c r="C8102" s="141" t="s">
        <v>448</v>
      </c>
      <c r="D8102" s="141" t="s">
        <v>5501</v>
      </c>
      <c r="E8102" s="140">
        <v>1856.46</v>
      </c>
      <c r="F8102" s="142" t="s">
        <v>5502</v>
      </c>
      <c r="G8102" s="138"/>
    </row>
    <row r="8103" ht="15.75" customHeight="1" spans="1:7">
      <c r="A8103" s="140">
        <v>101533</v>
      </c>
      <c r="B8103" s="141" t="s">
        <v>8699</v>
      </c>
      <c r="C8103" s="141" t="s">
        <v>448</v>
      </c>
      <c r="D8103" s="141" t="s">
        <v>5501</v>
      </c>
      <c r="E8103" s="140">
        <v>1310.6</v>
      </c>
      <c r="F8103" s="142" t="s">
        <v>5502</v>
      </c>
      <c r="G8103" s="138"/>
    </row>
    <row r="8104" ht="15.75" customHeight="1" spans="1:7">
      <c r="A8104" s="140">
        <v>101534</v>
      </c>
      <c r="B8104" s="141" t="s">
        <v>8700</v>
      </c>
      <c r="C8104" s="141" t="s">
        <v>448</v>
      </c>
      <c r="D8104" s="141" t="s">
        <v>5501</v>
      </c>
      <c r="E8104" s="140">
        <v>1518.63</v>
      </c>
      <c r="F8104" s="142" t="s">
        <v>5502</v>
      </c>
      <c r="G8104" s="138"/>
    </row>
    <row r="8105" ht="15.75" customHeight="1" spans="1:7">
      <c r="A8105" s="140">
        <v>101535</v>
      </c>
      <c r="B8105" s="141" t="s">
        <v>8701</v>
      </c>
      <c r="C8105" s="141" t="s">
        <v>448</v>
      </c>
      <c r="D8105" s="141" t="s">
        <v>5501</v>
      </c>
      <c r="E8105" s="140">
        <v>1566.15</v>
      </c>
      <c r="F8105" s="142" t="s">
        <v>5502</v>
      </c>
      <c r="G8105" s="138"/>
    </row>
    <row r="8106" ht="15.75" customHeight="1" spans="1:7">
      <c r="A8106" s="140">
        <v>101536</v>
      </c>
      <c r="B8106" s="141" t="s">
        <v>8702</v>
      </c>
      <c r="C8106" s="141" t="s">
        <v>448</v>
      </c>
      <c r="D8106" s="141" t="s">
        <v>5501</v>
      </c>
      <c r="E8106" s="140">
        <v>1802.96</v>
      </c>
      <c r="F8106" s="142" t="s">
        <v>5502</v>
      </c>
      <c r="G8106" s="138"/>
    </row>
    <row r="8107" ht="15.75" customHeight="1" spans="1:7">
      <c r="A8107" s="140">
        <v>101537</v>
      </c>
      <c r="B8107" s="141" t="s">
        <v>8703</v>
      </c>
      <c r="C8107" s="141" t="s">
        <v>448</v>
      </c>
      <c r="D8107" s="141" t="s">
        <v>5501</v>
      </c>
      <c r="E8107" s="140">
        <v>135.98</v>
      </c>
      <c r="F8107" s="142" t="s">
        <v>5502</v>
      </c>
      <c r="G8107" s="138"/>
    </row>
    <row r="8108" ht="15.75" customHeight="1" spans="1:7">
      <c r="A8108" s="140">
        <v>101538</v>
      </c>
      <c r="B8108" s="141" t="s">
        <v>8704</v>
      </c>
      <c r="C8108" s="141" t="s">
        <v>448</v>
      </c>
      <c r="D8108" s="141" t="s">
        <v>5686</v>
      </c>
      <c r="E8108" s="140">
        <v>40.21</v>
      </c>
      <c r="F8108" s="142" t="s">
        <v>5502</v>
      </c>
      <c r="G8108" s="138"/>
    </row>
    <row r="8109" ht="15.75" customHeight="1" spans="1:7">
      <c r="A8109" s="140">
        <v>101539</v>
      </c>
      <c r="B8109" s="141" t="s">
        <v>8705</v>
      </c>
      <c r="C8109" s="141" t="s">
        <v>448</v>
      </c>
      <c r="D8109" s="141" t="s">
        <v>5686</v>
      </c>
      <c r="E8109" s="140">
        <v>67.54</v>
      </c>
      <c r="F8109" s="142" t="s">
        <v>5502</v>
      </c>
      <c r="G8109" s="138"/>
    </row>
    <row r="8110" ht="15.75" customHeight="1" spans="1:7">
      <c r="A8110" s="140">
        <v>101540</v>
      </c>
      <c r="B8110" s="141" t="s">
        <v>8706</v>
      </c>
      <c r="C8110" s="141" t="s">
        <v>448</v>
      </c>
      <c r="D8110" s="141" t="s">
        <v>5686</v>
      </c>
      <c r="E8110" s="140">
        <v>112.78</v>
      </c>
      <c r="F8110" s="142" t="s">
        <v>5502</v>
      </c>
      <c r="G8110" s="138"/>
    </row>
    <row r="8111" ht="15.75" customHeight="1" spans="1:7">
      <c r="A8111" s="140">
        <v>101541</v>
      </c>
      <c r="B8111" s="141" t="s">
        <v>8707</v>
      </c>
      <c r="C8111" s="141" t="s">
        <v>448</v>
      </c>
      <c r="D8111" s="141" t="s">
        <v>5686</v>
      </c>
      <c r="E8111" s="140">
        <v>147.35</v>
      </c>
      <c r="F8111" s="142" t="s">
        <v>5502</v>
      </c>
      <c r="G8111" s="138"/>
    </row>
    <row r="8112" ht="15.75" customHeight="1" spans="1:7">
      <c r="A8112" s="140">
        <v>101542</v>
      </c>
      <c r="B8112" s="141" t="s">
        <v>8708</v>
      </c>
      <c r="C8112" s="141" t="s">
        <v>448</v>
      </c>
      <c r="D8112" s="141" t="s">
        <v>5686</v>
      </c>
      <c r="E8112" s="140">
        <v>30.91</v>
      </c>
      <c r="F8112" s="142" t="s">
        <v>5502</v>
      </c>
      <c r="G8112" s="138"/>
    </row>
    <row r="8113" ht="15.75" customHeight="1" spans="1:7">
      <c r="A8113" s="140">
        <v>101543</v>
      </c>
      <c r="B8113" s="141" t="s">
        <v>8709</v>
      </c>
      <c r="C8113" s="141" t="s">
        <v>448</v>
      </c>
      <c r="D8113" s="141" t="s">
        <v>5686</v>
      </c>
      <c r="E8113" s="140">
        <v>55.59</v>
      </c>
      <c r="F8113" s="142" t="s">
        <v>5502</v>
      </c>
      <c r="G8113" s="138"/>
    </row>
    <row r="8114" ht="15.75" customHeight="1" spans="1:7">
      <c r="A8114" s="140">
        <v>101544</v>
      </c>
      <c r="B8114" s="141" t="s">
        <v>8710</v>
      </c>
      <c r="C8114" s="141" t="s">
        <v>448</v>
      </c>
      <c r="D8114" s="141" t="s">
        <v>5686</v>
      </c>
      <c r="E8114" s="140">
        <v>88.36</v>
      </c>
      <c r="F8114" s="142" t="s">
        <v>5502</v>
      </c>
      <c r="G8114" s="138"/>
    </row>
    <row r="8115" ht="15.75" customHeight="1" spans="1:7">
      <c r="A8115" s="140">
        <v>101545</v>
      </c>
      <c r="B8115" s="141" t="s">
        <v>8711</v>
      </c>
      <c r="C8115" s="141" t="s">
        <v>448</v>
      </c>
      <c r="D8115" s="141" t="s">
        <v>5686</v>
      </c>
      <c r="E8115" s="140">
        <v>127.23</v>
      </c>
      <c r="F8115" s="142" t="s">
        <v>5502</v>
      </c>
      <c r="G8115" s="138"/>
    </row>
    <row r="8116" ht="15.75" customHeight="1" spans="1:7">
      <c r="A8116" s="140">
        <v>101546</v>
      </c>
      <c r="B8116" s="141" t="s">
        <v>8712</v>
      </c>
      <c r="C8116" s="141" t="s">
        <v>448</v>
      </c>
      <c r="D8116" s="141" t="s">
        <v>5686</v>
      </c>
      <c r="E8116" s="140">
        <v>31.28</v>
      </c>
      <c r="F8116" s="142" t="s">
        <v>5502</v>
      </c>
      <c r="G8116" s="138"/>
    </row>
    <row r="8117" ht="15.75" customHeight="1" spans="1:7">
      <c r="A8117" s="140">
        <v>101547</v>
      </c>
      <c r="B8117" s="141" t="s">
        <v>8713</v>
      </c>
      <c r="C8117" s="141" t="s">
        <v>448</v>
      </c>
      <c r="D8117" s="141" t="s">
        <v>5686</v>
      </c>
      <c r="E8117" s="140">
        <v>98.27</v>
      </c>
      <c r="F8117" s="142" t="s">
        <v>5502</v>
      </c>
      <c r="G8117" s="138"/>
    </row>
    <row r="8118" ht="15.75" customHeight="1" spans="1:7">
      <c r="A8118" s="140">
        <v>101548</v>
      </c>
      <c r="B8118" s="141" t="s">
        <v>8714</v>
      </c>
      <c r="C8118" s="141" t="s">
        <v>448</v>
      </c>
      <c r="D8118" s="141" t="s">
        <v>5686</v>
      </c>
      <c r="E8118" s="140">
        <v>7.65</v>
      </c>
      <c r="F8118" s="142" t="s">
        <v>5502</v>
      </c>
      <c r="G8118" s="138"/>
    </row>
    <row r="8119" ht="15.75" customHeight="1" spans="1:7">
      <c r="A8119" s="140">
        <v>101549</v>
      </c>
      <c r="B8119" s="141" t="s">
        <v>8715</v>
      </c>
      <c r="C8119" s="141" t="s">
        <v>448</v>
      </c>
      <c r="D8119" s="141" t="s">
        <v>5501</v>
      </c>
      <c r="E8119" s="140">
        <v>27.98</v>
      </c>
      <c r="F8119" s="142" t="s">
        <v>5502</v>
      </c>
      <c r="G8119" s="138"/>
    </row>
    <row r="8120" ht="15.75" customHeight="1" spans="1:7">
      <c r="A8120" s="140">
        <v>101553</v>
      </c>
      <c r="B8120" s="141" t="s">
        <v>8716</v>
      </c>
      <c r="C8120" s="141" t="s">
        <v>448</v>
      </c>
      <c r="D8120" s="141" t="s">
        <v>5686</v>
      </c>
      <c r="E8120" s="140">
        <v>13.64</v>
      </c>
      <c r="F8120" s="142" t="s">
        <v>5502</v>
      </c>
      <c r="G8120" s="138"/>
    </row>
    <row r="8121" ht="15.75" customHeight="1" spans="1:7">
      <c r="A8121" s="140">
        <v>101554</v>
      </c>
      <c r="B8121" s="141" t="s">
        <v>8717</v>
      </c>
      <c r="C8121" s="141" t="s">
        <v>448</v>
      </c>
      <c r="D8121" s="141" t="s">
        <v>5686</v>
      </c>
      <c r="E8121" s="140">
        <v>9.99</v>
      </c>
      <c r="F8121" s="142" t="s">
        <v>5502</v>
      </c>
      <c r="G8121" s="138"/>
    </row>
    <row r="8122" ht="15.75" customHeight="1" spans="1:7">
      <c r="A8122" s="140">
        <v>101555</v>
      </c>
      <c r="B8122" s="141" t="s">
        <v>8718</v>
      </c>
      <c r="C8122" s="141" t="s">
        <v>448</v>
      </c>
      <c r="D8122" s="141" t="s">
        <v>5686</v>
      </c>
      <c r="E8122" s="140">
        <v>6.65</v>
      </c>
      <c r="F8122" s="142" t="s">
        <v>5502</v>
      </c>
      <c r="G8122" s="138"/>
    </row>
    <row r="8123" ht="15.75" customHeight="1" spans="1:7">
      <c r="A8123" s="140">
        <v>101556</v>
      </c>
      <c r="B8123" s="141" t="s">
        <v>8719</v>
      </c>
      <c r="C8123" s="141" t="s">
        <v>448</v>
      </c>
      <c r="D8123" s="141" t="s">
        <v>5686</v>
      </c>
      <c r="E8123" s="140">
        <v>6.12</v>
      </c>
      <c r="F8123" s="142" t="s">
        <v>5502</v>
      </c>
      <c r="G8123" s="138"/>
    </row>
    <row r="8124" ht="15.75" customHeight="1" spans="1:7">
      <c r="A8124" s="140">
        <v>101560</v>
      </c>
      <c r="B8124" s="141" t="s">
        <v>8720</v>
      </c>
      <c r="C8124" s="141" t="s">
        <v>178</v>
      </c>
      <c r="D8124" s="141" t="s">
        <v>5501</v>
      </c>
      <c r="E8124" s="140">
        <v>8.65</v>
      </c>
      <c r="F8124" s="142" t="s">
        <v>5502</v>
      </c>
      <c r="G8124" s="138"/>
    </row>
    <row r="8125" ht="15.75" customHeight="1" spans="1:7">
      <c r="A8125" s="140">
        <v>101561</v>
      </c>
      <c r="B8125" s="141" t="s">
        <v>8721</v>
      </c>
      <c r="C8125" s="141" t="s">
        <v>178</v>
      </c>
      <c r="D8125" s="141" t="s">
        <v>5501</v>
      </c>
      <c r="E8125" s="140">
        <v>13.73</v>
      </c>
      <c r="F8125" s="142" t="s">
        <v>5502</v>
      </c>
      <c r="G8125" s="138"/>
    </row>
    <row r="8126" ht="15.75" customHeight="1" spans="1:7">
      <c r="A8126" s="140">
        <v>101562</v>
      </c>
      <c r="B8126" s="141" t="s">
        <v>8722</v>
      </c>
      <c r="C8126" s="141" t="s">
        <v>178</v>
      </c>
      <c r="D8126" s="141" t="s">
        <v>5501</v>
      </c>
      <c r="E8126" s="140">
        <v>21.25</v>
      </c>
      <c r="F8126" s="142" t="s">
        <v>5502</v>
      </c>
      <c r="G8126" s="138"/>
    </row>
    <row r="8127" ht="15.75" customHeight="1" spans="1:7">
      <c r="A8127" s="140">
        <v>101563</v>
      </c>
      <c r="B8127" s="141" t="s">
        <v>8723</v>
      </c>
      <c r="C8127" s="141" t="s">
        <v>178</v>
      </c>
      <c r="D8127" s="141" t="s">
        <v>5501</v>
      </c>
      <c r="E8127" s="140">
        <v>30.01</v>
      </c>
      <c r="F8127" s="142" t="s">
        <v>5502</v>
      </c>
      <c r="G8127" s="138"/>
    </row>
    <row r="8128" ht="15.75" customHeight="1" spans="1:7">
      <c r="A8128" s="140">
        <v>101564</v>
      </c>
      <c r="B8128" s="141" t="s">
        <v>8724</v>
      </c>
      <c r="C8128" s="141" t="s">
        <v>178</v>
      </c>
      <c r="D8128" s="141" t="s">
        <v>5501</v>
      </c>
      <c r="E8128" s="140">
        <v>44.34</v>
      </c>
      <c r="F8128" s="142" t="s">
        <v>5502</v>
      </c>
      <c r="G8128" s="138"/>
    </row>
    <row r="8129" ht="15.75" customHeight="1" spans="1:7">
      <c r="A8129" s="140">
        <v>101565</v>
      </c>
      <c r="B8129" s="141" t="s">
        <v>8725</v>
      </c>
      <c r="C8129" s="141" t="s">
        <v>178</v>
      </c>
      <c r="D8129" s="141" t="s">
        <v>5501</v>
      </c>
      <c r="E8129" s="140">
        <v>62.02</v>
      </c>
      <c r="F8129" s="142" t="s">
        <v>5502</v>
      </c>
      <c r="G8129" s="138"/>
    </row>
    <row r="8130" ht="15.75" customHeight="1" spans="1:7">
      <c r="A8130" s="140">
        <v>101567</v>
      </c>
      <c r="B8130" s="141" t="s">
        <v>8726</v>
      </c>
      <c r="C8130" s="141" t="s">
        <v>178</v>
      </c>
      <c r="D8130" s="141" t="s">
        <v>5501</v>
      </c>
      <c r="E8130" s="140">
        <v>80.51</v>
      </c>
      <c r="F8130" s="142" t="s">
        <v>5502</v>
      </c>
      <c r="G8130" s="138"/>
    </row>
    <row r="8131" ht="15.75" customHeight="1" spans="1:7">
      <c r="A8131" s="140">
        <v>101568</v>
      </c>
      <c r="B8131" s="141" t="s">
        <v>8727</v>
      </c>
      <c r="C8131" s="141" t="s">
        <v>178</v>
      </c>
      <c r="D8131" s="141" t="s">
        <v>5501</v>
      </c>
      <c r="E8131" s="140">
        <v>105.25</v>
      </c>
      <c r="F8131" s="142" t="s">
        <v>5502</v>
      </c>
      <c r="G8131" s="138"/>
    </row>
    <row r="8132" ht="15.75" customHeight="1" spans="1:7">
      <c r="A8132" s="140">
        <v>101627</v>
      </c>
      <c r="B8132" s="141" t="s">
        <v>8728</v>
      </c>
      <c r="C8132" s="141" t="s">
        <v>448</v>
      </c>
      <c r="D8132" s="141" t="s">
        <v>5686</v>
      </c>
      <c r="E8132" s="140">
        <v>264.11</v>
      </c>
      <c r="F8132" s="142" t="s">
        <v>5502</v>
      </c>
      <c r="G8132" s="138"/>
    </row>
    <row r="8133" ht="15.75" customHeight="1" spans="1:7">
      <c r="A8133" s="140">
        <v>101630</v>
      </c>
      <c r="B8133" s="141" t="s">
        <v>8729</v>
      </c>
      <c r="C8133" s="141" t="s">
        <v>448</v>
      </c>
      <c r="D8133" s="141" t="s">
        <v>5686</v>
      </c>
      <c r="E8133" s="140">
        <v>78.91</v>
      </c>
      <c r="F8133" s="142" t="s">
        <v>5502</v>
      </c>
      <c r="G8133" s="138"/>
    </row>
    <row r="8134" ht="15.75" customHeight="1" spans="1:7">
      <c r="A8134" s="140">
        <v>101631</v>
      </c>
      <c r="B8134" s="141" t="s">
        <v>8730</v>
      </c>
      <c r="C8134" s="141" t="s">
        <v>448</v>
      </c>
      <c r="D8134" s="141" t="s">
        <v>5686</v>
      </c>
      <c r="E8134" s="140">
        <v>37.14</v>
      </c>
      <c r="F8134" s="142" t="s">
        <v>5502</v>
      </c>
      <c r="G8134" s="138"/>
    </row>
    <row r="8135" ht="15.75" customHeight="1" spans="1:7">
      <c r="A8135" s="140">
        <v>101632</v>
      </c>
      <c r="B8135" s="141" t="s">
        <v>8731</v>
      </c>
      <c r="C8135" s="141" t="s">
        <v>448</v>
      </c>
      <c r="D8135" s="141" t="s">
        <v>5686</v>
      </c>
      <c r="E8135" s="140">
        <v>37.82</v>
      </c>
      <c r="F8135" s="142" t="s">
        <v>5502</v>
      </c>
      <c r="G8135" s="138"/>
    </row>
    <row r="8136" ht="15.75" customHeight="1" spans="1:7">
      <c r="A8136" s="140">
        <v>101633</v>
      </c>
      <c r="B8136" s="141" t="s">
        <v>8732</v>
      </c>
      <c r="C8136" s="141" t="s">
        <v>448</v>
      </c>
      <c r="D8136" s="141" t="s">
        <v>5686</v>
      </c>
      <c r="E8136" s="140">
        <v>104.36</v>
      </c>
      <c r="F8136" s="142" t="s">
        <v>5502</v>
      </c>
      <c r="G8136" s="138"/>
    </row>
    <row r="8137" ht="15.75" customHeight="1" spans="1:7">
      <c r="A8137" s="140">
        <v>101636</v>
      </c>
      <c r="B8137" s="141" t="s">
        <v>8733</v>
      </c>
      <c r="C8137" s="141" t="s">
        <v>448</v>
      </c>
      <c r="D8137" s="141" t="s">
        <v>5686</v>
      </c>
      <c r="E8137" s="140">
        <v>149.5</v>
      </c>
      <c r="F8137" s="142" t="s">
        <v>5502</v>
      </c>
      <c r="G8137" s="138"/>
    </row>
    <row r="8138" ht="15.75" customHeight="1" spans="1:7">
      <c r="A8138" s="140">
        <v>101637</v>
      </c>
      <c r="B8138" s="141" t="s">
        <v>8734</v>
      </c>
      <c r="C8138" s="141" t="s">
        <v>448</v>
      </c>
      <c r="D8138" s="141" t="s">
        <v>5686</v>
      </c>
      <c r="E8138" s="140">
        <v>145</v>
      </c>
      <c r="F8138" s="142" t="s">
        <v>5502</v>
      </c>
      <c r="G8138" s="138"/>
    </row>
    <row r="8139" ht="15.75" customHeight="1" spans="1:7">
      <c r="A8139" s="140">
        <v>101640</v>
      </c>
      <c r="B8139" s="141" t="s">
        <v>8735</v>
      </c>
      <c r="C8139" s="141" t="s">
        <v>448</v>
      </c>
      <c r="D8139" s="141" t="s">
        <v>5686</v>
      </c>
      <c r="E8139" s="140">
        <v>102.3</v>
      </c>
      <c r="F8139" s="142" t="s">
        <v>5502</v>
      </c>
      <c r="G8139" s="138"/>
    </row>
    <row r="8140" ht="15.75" customHeight="1" spans="1:7">
      <c r="A8140" s="140">
        <v>101641</v>
      </c>
      <c r="B8140" s="141" t="s">
        <v>8736</v>
      </c>
      <c r="C8140" s="141" t="s">
        <v>448</v>
      </c>
      <c r="D8140" s="141" t="s">
        <v>5686</v>
      </c>
      <c r="E8140" s="140">
        <v>52.91</v>
      </c>
      <c r="F8140" s="142" t="s">
        <v>5502</v>
      </c>
      <c r="G8140" s="138"/>
    </row>
    <row r="8141" ht="15.75" customHeight="1" spans="1:7">
      <c r="A8141" s="140">
        <v>101642</v>
      </c>
      <c r="B8141" s="141" t="s">
        <v>8737</v>
      </c>
      <c r="C8141" s="141" t="s">
        <v>448</v>
      </c>
      <c r="D8141" s="141" t="s">
        <v>5686</v>
      </c>
      <c r="E8141" s="140">
        <v>26.46</v>
      </c>
      <c r="F8141" s="142" t="s">
        <v>5502</v>
      </c>
      <c r="G8141" s="138"/>
    </row>
    <row r="8142" ht="15.75" customHeight="1" spans="1:7">
      <c r="A8142" s="140">
        <v>101643</v>
      </c>
      <c r="B8142" s="141" t="s">
        <v>8738</v>
      </c>
      <c r="C8142" s="141" t="s">
        <v>448</v>
      </c>
      <c r="D8142" s="141" t="s">
        <v>5686</v>
      </c>
      <c r="E8142" s="140">
        <v>46.16</v>
      </c>
      <c r="F8142" s="142" t="s">
        <v>5502</v>
      </c>
      <c r="G8142" s="138"/>
    </row>
    <row r="8143" ht="15.75" customHeight="1" spans="1:7">
      <c r="A8143" s="140">
        <v>101644</v>
      </c>
      <c r="B8143" s="141" t="s">
        <v>8739</v>
      </c>
      <c r="C8143" s="141" t="s">
        <v>448</v>
      </c>
      <c r="D8143" s="141" t="s">
        <v>5686</v>
      </c>
      <c r="E8143" s="140">
        <v>62.52</v>
      </c>
      <c r="F8143" s="142" t="s">
        <v>5502</v>
      </c>
      <c r="G8143" s="138"/>
    </row>
    <row r="8144" ht="15.75" customHeight="1" spans="1:7">
      <c r="A8144" s="140">
        <v>101648</v>
      </c>
      <c r="B8144" s="141" t="s">
        <v>8740</v>
      </c>
      <c r="C8144" s="141" t="s">
        <v>448</v>
      </c>
      <c r="D8144" s="141" t="s">
        <v>5686</v>
      </c>
      <c r="E8144" s="140">
        <v>55.82</v>
      </c>
      <c r="F8144" s="142" t="s">
        <v>5502</v>
      </c>
      <c r="G8144" s="138"/>
    </row>
    <row r="8145" ht="15.75" customHeight="1" spans="1:7">
      <c r="A8145" s="140">
        <v>101649</v>
      </c>
      <c r="B8145" s="141" t="s">
        <v>8741</v>
      </c>
      <c r="C8145" s="141" t="s">
        <v>448</v>
      </c>
      <c r="D8145" s="141" t="s">
        <v>5686</v>
      </c>
      <c r="E8145" s="140">
        <v>64.34</v>
      </c>
      <c r="F8145" s="142" t="s">
        <v>5502</v>
      </c>
      <c r="G8145" s="138"/>
    </row>
    <row r="8146" ht="15.75" customHeight="1" spans="1:7">
      <c r="A8146" s="140">
        <v>101650</v>
      </c>
      <c r="B8146" s="141" t="s">
        <v>8742</v>
      </c>
      <c r="C8146" s="141" t="s">
        <v>448</v>
      </c>
      <c r="D8146" s="141" t="s">
        <v>5686</v>
      </c>
      <c r="E8146" s="140">
        <v>74.81</v>
      </c>
      <c r="F8146" s="142" t="s">
        <v>5502</v>
      </c>
      <c r="G8146" s="138"/>
    </row>
    <row r="8147" ht="15.75" customHeight="1" spans="1:7">
      <c r="A8147" s="140">
        <v>101651</v>
      </c>
      <c r="B8147" s="141" t="s">
        <v>8743</v>
      </c>
      <c r="C8147" s="141" t="s">
        <v>448</v>
      </c>
      <c r="D8147" s="141" t="s">
        <v>5686</v>
      </c>
      <c r="E8147" s="140">
        <v>68.51</v>
      </c>
      <c r="F8147" s="142" t="s">
        <v>5502</v>
      </c>
      <c r="G8147" s="138"/>
    </row>
    <row r="8148" ht="15.75" customHeight="1" spans="1:7">
      <c r="A8148" s="140">
        <v>101653</v>
      </c>
      <c r="B8148" s="141" t="s">
        <v>8744</v>
      </c>
      <c r="C8148" s="141" t="s">
        <v>448</v>
      </c>
      <c r="D8148" s="141" t="s">
        <v>5686</v>
      </c>
      <c r="E8148" s="140">
        <v>275.02</v>
      </c>
      <c r="F8148" s="142" t="s">
        <v>5502</v>
      </c>
      <c r="G8148" s="138"/>
    </row>
    <row r="8149" ht="15.75" customHeight="1" spans="1:7">
      <c r="A8149" s="140">
        <v>101654</v>
      </c>
      <c r="B8149" s="141" t="s">
        <v>8745</v>
      </c>
      <c r="C8149" s="141" t="s">
        <v>448</v>
      </c>
      <c r="D8149" s="141" t="s">
        <v>5686</v>
      </c>
      <c r="E8149" s="140">
        <v>306.48</v>
      </c>
      <c r="F8149" s="142" t="s">
        <v>5502</v>
      </c>
      <c r="G8149" s="138"/>
    </row>
    <row r="8150" ht="15.75" customHeight="1" spans="1:7">
      <c r="A8150" s="140">
        <v>101655</v>
      </c>
      <c r="B8150" s="141" t="s">
        <v>8746</v>
      </c>
      <c r="C8150" s="141" t="s">
        <v>448</v>
      </c>
      <c r="D8150" s="141" t="s">
        <v>5686</v>
      </c>
      <c r="E8150" s="140">
        <v>500.34</v>
      </c>
      <c r="F8150" s="142" t="s">
        <v>5502</v>
      </c>
      <c r="G8150" s="138"/>
    </row>
    <row r="8151" ht="15.75" customHeight="1" spans="1:7">
      <c r="A8151" s="140">
        <v>101656</v>
      </c>
      <c r="B8151" s="141" t="s">
        <v>8747</v>
      </c>
      <c r="C8151" s="141" t="s">
        <v>448</v>
      </c>
      <c r="D8151" s="141" t="s">
        <v>5686</v>
      </c>
      <c r="E8151" s="140">
        <v>545.61</v>
      </c>
      <c r="F8151" s="142" t="s">
        <v>5502</v>
      </c>
      <c r="G8151" s="138"/>
    </row>
    <row r="8152" ht="15.75" customHeight="1" spans="1:7">
      <c r="A8152" s="140">
        <v>101657</v>
      </c>
      <c r="B8152" s="141" t="s">
        <v>8748</v>
      </c>
      <c r="C8152" s="141" t="s">
        <v>448</v>
      </c>
      <c r="D8152" s="141" t="s">
        <v>5686</v>
      </c>
      <c r="E8152" s="140">
        <v>642.03</v>
      </c>
      <c r="F8152" s="142" t="s">
        <v>5502</v>
      </c>
      <c r="G8152" s="138"/>
    </row>
    <row r="8153" ht="15.75" customHeight="1" spans="1:7">
      <c r="A8153" s="140">
        <v>101658</v>
      </c>
      <c r="B8153" s="141" t="s">
        <v>8749</v>
      </c>
      <c r="C8153" s="141" t="s">
        <v>448</v>
      </c>
      <c r="D8153" s="141" t="s">
        <v>5686</v>
      </c>
      <c r="E8153" s="140">
        <v>840.29</v>
      </c>
      <c r="F8153" s="142" t="s">
        <v>5502</v>
      </c>
      <c r="G8153" s="138"/>
    </row>
    <row r="8154" ht="15.75" customHeight="1" spans="1:7">
      <c r="A8154" s="140">
        <v>101659</v>
      </c>
      <c r="B8154" s="141" t="s">
        <v>8750</v>
      </c>
      <c r="C8154" s="141" t="s">
        <v>448</v>
      </c>
      <c r="D8154" s="141" t="s">
        <v>5686</v>
      </c>
      <c r="E8154" s="140">
        <v>963.6</v>
      </c>
      <c r="F8154" s="142" t="s">
        <v>5502</v>
      </c>
      <c r="G8154" s="138"/>
    </row>
    <row r="8155" ht="15.75" customHeight="1" spans="1:7">
      <c r="A8155" s="140">
        <v>101660</v>
      </c>
      <c r="B8155" s="141" t="s">
        <v>8751</v>
      </c>
      <c r="C8155" s="141" t="s">
        <v>448</v>
      </c>
      <c r="D8155" s="141" t="s">
        <v>5686</v>
      </c>
      <c r="E8155" s="140">
        <v>1545.7</v>
      </c>
      <c r="F8155" s="142" t="s">
        <v>5502</v>
      </c>
      <c r="G8155" s="138"/>
    </row>
    <row r="8156" ht="15.75" customHeight="1" spans="1:7">
      <c r="A8156" s="140">
        <v>101661</v>
      </c>
      <c r="B8156" s="141" t="s">
        <v>8752</v>
      </c>
      <c r="C8156" s="141" t="s">
        <v>448</v>
      </c>
      <c r="D8156" s="141" t="s">
        <v>5686</v>
      </c>
      <c r="E8156" s="140">
        <v>115.5</v>
      </c>
      <c r="F8156" s="142" t="s">
        <v>5502</v>
      </c>
      <c r="G8156" s="138"/>
    </row>
    <row r="8157" ht="15.75" customHeight="1" spans="1:7">
      <c r="A8157" s="140">
        <v>101663</v>
      </c>
      <c r="B8157" s="141" t="s">
        <v>8753</v>
      </c>
      <c r="C8157" s="141" t="s">
        <v>448</v>
      </c>
      <c r="D8157" s="141" t="s">
        <v>5501</v>
      </c>
      <c r="E8157" s="140">
        <v>29.52</v>
      </c>
      <c r="F8157" s="142" t="s">
        <v>5502</v>
      </c>
      <c r="G8157" s="138"/>
    </row>
    <row r="8158" ht="15.75" customHeight="1" spans="1:7">
      <c r="A8158" s="140">
        <v>101664</v>
      </c>
      <c r="B8158" s="141" t="s">
        <v>8754</v>
      </c>
      <c r="C8158" s="141" t="s">
        <v>448</v>
      </c>
      <c r="D8158" s="141" t="s">
        <v>5501</v>
      </c>
      <c r="E8158" s="140">
        <v>31.29</v>
      </c>
      <c r="F8158" s="142" t="s">
        <v>5502</v>
      </c>
      <c r="G8158" s="138"/>
    </row>
    <row r="8159" ht="15.75" customHeight="1" spans="1:7">
      <c r="A8159" s="140">
        <v>101665</v>
      </c>
      <c r="B8159" s="141" t="s">
        <v>8755</v>
      </c>
      <c r="C8159" s="141" t="s">
        <v>448</v>
      </c>
      <c r="D8159" s="141" t="s">
        <v>5501</v>
      </c>
      <c r="E8159" s="140">
        <v>38.87</v>
      </c>
      <c r="F8159" s="142" t="s">
        <v>5502</v>
      </c>
      <c r="G8159" s="138"/>
    </row>
    <row r="8160" ht="15.75" customHeight="1" spans="1:7">
      <c r="A8160" s="140">
        <v>102085</v>
      </c>
      <c r="B8160" s="141" t="s">
        <v>8756</v>
      </c>
      <c r="C8160" s="141" t="s">
        <v>448</v>
      </c>
      <c r="D8160" s="141" t="s">
        <v>5686</v>
      </c>
      <c r="E8160" s="140">
        <v>197.02</v>
      </c>
      <c r="F8160" s="142" t="s">
        <v>5502</v>
      </c>
      <c r="G8160" s="138"/>
    </row>
    <row r="8161" ht="15.75" customHeight="1" spans="1:7">
      <c r="A8161" s="140">
        <v>100578</v>
      </c>
      <c r="B8161" s="141" t="s">
        <v>8757</v>
      </c>
      <c r="C8161" s="141" t="s">
        <v>448</v>
      </c>
      <c r="D8161" s="141" t="s">
        <v>5686</v>
      </c>
      <c r="E8161" s="140">
        <v>434.12</v>
      </c>
      <c r="F8161" s="142" t="s">
        <v>5502</v>
      </c>
      <c r="G8161" s="138"/>
    </row>
    <row r="8162" ht="15.75" customHeight="1" spans="1:7">
      <c r="A8162" s="140">
        <v>100579</v>
      </c>
      <c r="B8162" s="141" t="s">
        <v>8758</v>
      </c>
      <c r="C8162" s="141" t="s">
        <v>448</v>
      </c>
      <c r="D8162" s="141" t="s">
        <v>5686</v>
      </c>
      <c r="E8162" s="140">
        <v>475.7</v>
      </c>
      <c r="F8162" s="142" t="s">
        <v>5502</v>
      </c>
      <c r="G8162" s="138"/>
    </row>
    <row r="8163" ht="15.75" customHeight="1" spans="1:7">
      <c r="A8163" s="140">
        <v>100580</v>
      </c>
      <c r="B8163" s="141" t="s">
        <v>8759</v>
      </c>
      <c r="C8163" s="141" t="s">
        <v>448</v>
      </c>
      <c r="D8163" s="141" t="s">
        <v>5686</v>
      </c>
      <c r="E8163" s="140">
        <v>521.3</v>
      </c>
      <c r="F8163" s="142" t="s">
        <v>5502</v>
      </c>
      <c r="G8163" s="138"/>
    </row>
    <row r="8164" ht="15.75" customHeight="1" spans="1:7">
      <c r="A8164" s="140">
        <v>100581</v>
      </c>
      <c r="B8164" s="141" t="s">
        <v>8760</v>
      </c>
      <c r="C8164" s="141" t="s">
        <v>448</v>
      </c>
      <c r="D8164" s="141" t="s">
        <v>5686</v>
      </c>
      <c r="E8164" s="140">
        <v>496.27</v>
      </c>
      <c r="F8164" s="142" t="s">
        <v>5502</v>
      </c>
      <c r="G8164" s="138"/>
    </row>
    <row r="8165" ht="15.75" customHeight="1" spans="1:7">
      <c r="A8165" s="140">
        <v>100582</v>
      </c>
      <c r="B8165" s="141" t="s">
        <v>8761</v>
      </c>
      <c r="C8165" s="141" t="s">
        <v>448</v>
      </c>
      <c r="D8165" s="141" t="s">
        <v>5686</v>
      </c>
      <c r="E8165" s="140">
        <v>578.37</v>
      </c>
      <c r="F8165" s="142" t="s">
        <v>5502</v>
      </c>
      <c r="G8165" s="138"/>
    </row>
    <row r="8166" ht="15.75" customHeight="1" spans="1:7">
      <c r="A8166" s="140">
        <v>100583</v>
      </c>
      <c r="B8166" s="141" t="s">
        <v>8762</v>
      </c>
      <c r="C8166" s="141" t="s">
        <v>448</v>
      </c>
      <c r="D8166" s="141" t="s">
        <v>5686</v>
      </c>
      <c r="E8166" s="140">
        <v>518.38</v>
      </c>
      <c r="F8166" s="142" t="s">
        <v>5502</v>
      </c>
      <c r="G8166" s="138"/>
    </row>
    <row r="8167" ht="15.75" customHeight="1" spans="1:7">
      <c r="A8167" s="140">
        <v>100584</v>
      </c>
      <c r="B8167" s="141" t="s">
        <v>8763</v>
      </c>
      <c r="C8167" s="141" t="s">
        <v>448</v>
      </c>
      <c r="D8167" s="141" t="s">
        <v>5686</v>
      </c>
      <c r="E8167" s="140">
        <v>567.79</v>
      </c>
      <c r="F8167" s="142" t="s">
        <v>5502</v>
      </c>
      <c r="G8167" s="138"/>
    </row>
    <row r="8168" ht="15.75" customHeight="1" spans="1:7">
      <c r="A8168" s="140">
        <v>100585</v>
      </c>
      <c r="B8168" s="141" t="s">
        <v>8764</v>
      </c>
      <c r="C8168" s="141" t="s">
        <v>448</v>
      </c>
      <c r="D8168" s="141" t="s">
        <v>5686</v>
      </c>
      <c r="E8168" s="140">
        <v>561.27</v>
      </c>
      <c r="F8168" s="142" t="s">
        <v>5502</v>
      </c>
      <c r="G8168" s="138"/>
    </row>
    <row r="8169" ht="15.75" customHeight="1" spans="1:7">
      <c r="A8169" s="140">
        <v>100586</v>
      </c>
      <c r="B8169" s="141" t="s">
        <v>8765</v>
      </c>
      <c r="C8169" s="141" t="s">
        <v>448</v>
      </c>
      <c r="D8169" s="141" t="s">
        <v>5686</v>
      </c>
      <c r="E8169" s="140">
        <v>640.09</v>
      </c>
      <c r="F8169" s="142" t="s">
        <v>5502</v>
      </c>
      <c r="G8169" s="138"/>
    </row>
    <row r="8170" ht="15.75" customHeight="1" spans="1:7">
      <c r="A8170" s="140">
        <v>100587</v>
      </c>
      <c r="B8170" s="141" t="s">
        <v>8766</v>
      </c>
      <c r="C8170" s="141" t="s">
        <v>448</v>
      </c>
      <c r="D8170" s="141" t="s">
        <v>5686</v>
      </c>
      <c r="E8170" s="140">
        <v>605.71</v>
      </c>
      <c r="F8170" s="142" t="s">
        <v>5502</v>
      </c>
      <c r="G8170" s="138"/>
    </row>
    <row r="8171" ht="15.75" customHeight="1" spans="1:7">
      <c r="A8171" s="140">
        <v>100588</v>
      </c>
      <c r="B8171" s="141" t="s">
        <v>8767</v>
      </c>
      <c r="C8171" s="141" t="s">
        <v>448</v>
      </c>
      <c r="D8171" s="141" t="s">
        <v>5686</v>
      </c>
      <c r="E8171" s="140">
        <v>666.98</v>
      </c>
      <c r="F8171" s="142" t="s">
        <v>5502</v>
      </c>
      <c r="G8171" s="138"/>
    </row>
    <row r="8172" ht="15.75" customHeight="1" spans="1:7">
      <c r="A8172" s="140">
        <v>100589</v>
      </c>
      <c r="B8172" s="141" t="s">
        <v>8768</v>
      </c>
      <c r="C8172" s="141" t="s">
        <v>448</v>
      </c>
      <c r="D8172" s="141" t="s">
        <v>5686</v>
      </c>
      <c r="E8172" s="140">
        <v>670.2</v>
      </c>
      <c r="F8172" s="142" t="s">
        <v>5502</v>
      </c>
      <c r="G8172" s="138"/>
    </row>
    <row r="8173" ht="15.75" customHeight="1" spans="1:7">
      <c r="A8173" s="140">
        <v>100590</v>
      </c>
      <c r="B8173" s="141" t="s">
        <v>8769</v>
      </c>
      <c r="C8173" s="141" t="s">
        <v>448</v>
      </c>
      <c r="D8173" s="141" t="s">
        <v>5686</v>
      </c>
      <c r="E8173" s="140">
        <v>730.6</v>
      </c>
      <c r="F8173" s="142" t="s">
        <v>5502</v>
      </c>
      <c r="G8173" s="138"/>
    </row>
    <row r="8174" ht="15.75" customHeight="1" spans="1:7">
      <c r="A8174" s="140">
        <v>100591</v>
      </c>
      <c r="B8174" s="141" t="s">
        <v>8770</v>
      </c>
      <c r="C8174" s="141" t="s">
        <v>448</v>
      </c>
      <c r="D8174" s="141" t="s">
        <v>5686</v>
      </c>
      <c r="E8174" s="140">
        <v>666.3</v>
      </c>
      <c r="F8174" s="142" t="s">
        <v>5502</v>
      </c>
      <c r="G8174" s="138"/>
    </row>
    <row r="8175" ht="15.75" customHeight="1" spans="1:7">
      <c r="A8175" s="140">
        <v>100592</v>
      </c>
      <c r="B8175" s="141" t="s">
        <v>8771</v>
      </c>
      <c r="C8175" s="141" t="s">
        <v>448</v>
      </c>
      <c r="D8175" s="141" t="s">
        <v>5686</v>
      </c>
      <c r="E8175" s="140">
        <v>716.39</v>
      </c>
      <c r="F8175" s="142" t="s">
        <v>5502</v>
      </c>
      <c r="G8175" s="138"/>
    </row>
    <row r="8176" ht="15.75" customHeight="1" spans="1:7">
      <c r="A8176" s="140">
        <v>100593</v>
      </c>
      <c r="B8176" s="141" t="s">
        <v>8772</v>
      </c>
      <c r="C8176" s="141" t="s">
        <v>448</v>
      </c>
      <c r="D8176" s="141" t="s">
        <v>5686</v>
      </c>
      <c r="E8176" s="140">
        <v>713.49</v>
      </c>
      <c r="F8176" s="142" t="s">
        <v>5502</v>
      </c>
      <c r="G8176" s="138"/>
    </row>
    <row r="8177" ht="15.75" customHeight="1" spans="1:7">
      <c r="A8177" s="140">
        <v>100594</v>
      </c>
      <c r="B8177" s="141" t="s">
        <v>8773</v>
      </c>
      <c r="C8177" s="141" t="s">
        <v>448</v>
      </c>
      <c r="D8177" s="141" t="s">
        <v>5686</v>
      </c>
      <c r="E8177" s="140">
        <v>798.53</v>
      </c>
      <c r="F8177" s="142" t="s">
        <v>5502</v>
      </c>
      <c r="G8177" s="138"/>
    </row>
    <row r="8178" ht="15.75" customHeight="1" spans="1:7">
      <c r="A8178" s="140">
        <v>100595</v>
      </c>
      <c r="B8178" s="141" t="s">
        <v>8774</v>
      </c>
      <c r="C8178" s="141" t="s">
        <v>448</v>
      </c>
      <c r="D8178" s="141" t="s">
        <v>5686</v>
      </c>
      <c r="E8178" s="140">
        <v>855</v>
      </c>
      <c r="F8178" s="142" t="s">
        <v>5502</v>
      </c>
      <c r="G8178" s="138"/>
    </row>
    <row r="8179" ht="15.75" customHeight="1" spans="1:7">
      <c r="A8179" s="140">
        <v>100596</v>
      </c>
      <c r="B8179" s="141" t="s">
        <v>8775</v>
      </c>
      <c r="C8179" s="141" t="s">
        <v>448</v>
      </c>
      <c r="D8179" s="141" t="s">
        <v>5686</v>
      </c>
      <c r="E8179" s="140">
        <v>969.87</v>
      </c>
      <c r="F8179" s="142" t="s">
        <v>5502</v>
      </c>
      <c r="G8179" s="138"/>
    </row>
    <row r="8180" ht="15.75" customHeight="1" spans="1:7">
      <c r="A8180" s="140">
        <v>100597</v>
      </c>
      <c r="B8180" s="141" t="s">
        <v>8776</v>
      </c>
      <c r="C8180" s="141" t="s">
        <v>448</v>
      </c>
      <c r="D8180" s="141" t="s">
        <v>5686</v>
      </c>
      <c r="E8180" s="140">
        <v>988.36</v>
      </c>
      <c r="F8180" s="142" t="s">
        <v>5502</v>
      </c>
      <c r="G8180" s="138"/>
    </row>
    <row r="8181" ht="15.75" customHeight="1" spans="1:7">
      <c r="A8181" s="140">
        <v>100598</v>
      </c>
      <c r="B8181" s="141" t="s">
        <v>8777</v>
      </c>
      <c r="C8181" s="141" t="s">
        <v>448</v>
      </c>
      <c r="D8181" s="141" t="s">
        <v>5686</v>
      </c>
      <c r="E8181" s="140">
        <v>1083.09</v>
      </c>
      <c r="F8181" s="142" t="s">
        <v>5502</v>
      </c>
      <c r="G8181" s="138"/>
    </row>
    <row r="8182" ht="15.75" customHeight="1" spans="1:7">
      <c r="A8182" s="140">
        <v>100599</v>
      </c>
      <c r="B8182" s="141" t="s">
        <v>8778</v>
      </c>
      <c r="C8182" s="141" t="s">
        <v>448</v>
      </c>
      <c r="D8182" s="141" t="s">
        <v>5686</v>
      </c>
      <c r="E8182" s="140">
        <v>458.56</v>
      </c>
      <c r="F8182" s="142" t="s">
        <v>5502</v>
      </c>
      <c r="G8182" s="138"/>
    </row>
    <row r="8183" ht="15.75" customHeight="1" spans="1:7">
      <c r="A8183" s="140">
        <v>100600</v>
      </c>
      <c r="B8183" s="141" t="s">
        <v>8779</v>
      </c>
      <c r="C8183" s="141" t="s">
        <v>448</v>
      </c>
      <c r="D8183" s="141" t="s">
        <v>5686</v>
      </c>
      <c r="E8183" s="140">
        <v>550.39</v>
      </c>
      <c r="F8183" s="142" t="s">
        <v>5502</v>
      </c>
      <c r="G8183" s="138"/>
    </row>
    <row r="8184" ht="15.75" customHeight="1" spans="1:7">
      <c r="A8184" s="140">
        <v>100601</v>
      </c>
      <c r="B8184" s="141" t="s">
        <v>8780</v>
      </c>
      <c r="C8184" s="141" t="s">
        <v>448</v>
      </c>
      <c r="D8184" s="141" t="s">
        <v>5686</v>
      </c>
      <c r="E8184" s="140">
        <v>708.13</v>
      </c>
      <c r="F8184" s="142" t="s">
        <v>5502</v>
      </c>
      <c r="G8184" s="138"/>
    </row>
    <row r="8185" ht="15.75" customHeight="1" spans="1:7">
      <c r="A8185" s="140">
        <v>100602</v>
      </c>
      <c r="B8185" s="141" t="s">
        <v>8781</v>
      </c>
      <c r="C8185" s="141" t="s">
        <v>448</v>
      </c>
      <c r="D8185" s="141" t="s">
        <v>5686</v>
      </c>
      <c r="E8185" s="140">
        <v>904.87</v>
      </c>
      <c r="F8185" s="142" t="s">
        <v>5502</v>
      </c>
      <c r="G8185" s="138"/>
    </row>
    <row r="8186" ht="15.75" customHeight="1" spans="1:7">
      <c r="A8186" s="140">
        <v>100603</v>
      </c>
      <c r="B8186" s="141" t="s">
        <v>8782</v>
      </c>
      <c r="C8186" s="141" t="s">
        <v>448</v>
      </c>
      <c r="D8186" s="141" t="s">
        <v>5686</v>
      </c>
      <c r="E8186" s="140">
        <v>1410.06</v>
      </c>
      <c r="F8186" s="142" t="s">
        <v>5502</v>
      </c>
      <c r="G8186" s="138"/>
    </row>
    <row r="8187" ht="15.75" customHeight="1" spans="1:7">
      <c r="A8187" s="140">
        <v>100604</v>
      </c>
      <c r="B8187" s="141" t="s">
        <v>8783</v>
      </c>
      <c r="C8187" s="141" t="s">
        <v>448</v>
      </c>
      <c r="D8187" s="141" t="s">
        <v>5686</v>
      </c>
      <c r="E8187" s="140">
        <v>582.53</v>
      </c>
      <c r="F8187" s="142" t="s">
        <v>5502</v>
      </c>
      <c r="G8187" s="138"/>
    </row>
    <row r="8188" ht="15.75" customHeight="1" spans="1:7">
      <c r="A8188" s="140">
        <v>100605</v>
      </c>
      <c r="B8188" s="141" t="s">
        <v>8784</v>
      </c>
      <c r="C8188" s="141" t="s">
        <v>448</v>
      </c>
      <c r="D8188" s="141" t="s">
        <v>5686</v>
      </c>
      <c r="E8188" s="140">
        <v>945.17</v>
      </c>
      <c r="F8188" s="142" t="s">
        <v>5502</v>
      </c>
      <c r="G8188" s="138"/>
    </row>
    <row r="8189" ht="15.75" customHeight="1" spans="1:7">
      <c r="A8189" s="140">
        <v>100606</v>
      </c>
      <c r="B8189" s="141" t="s">
        <v>8785</v>
      </c>
      <c r="C8189" s="141" t="s">
        <v>448</v>
      </c>
      <c r="D8189" s="141" t="s">
        <v>5686</v>
      </c>
      <c r="E8189" s="140">
        <v>1460.84</v>
      </c>
      <c r="F8189" s="142" t="s">
        <v>5502</v>
      </c>
      <c r="G8189" s="138"/>
    </row>
    <row r="8190" ht="15.75" customHeight="1" spans="1:7">
      <c r="A8190" s="140">
        <v>100607</v>
      </c>
      <c r="B8190" s="141" t="s">
        <v>8786</v>
      </c>
      <c r="C8190" s="141" t="s">
        <v>448</v>
      </c>
      <c r="D8190" s="141" t="s">
        <v>5686</v>
      </c>
      <c r="E8190" s="140">
        <v>597.65</v>
      </c>
      <c r="F8190" s="142" t="s">
        <v>5502</v>
      </c>
      <c r="G8190" s="138"/>
    </row>
    <row r="8191" ht="15.75" customHeight="1" spans="1:7">
      <c r="A8191" s="140">
        <v>100608</v>
      </c>
      <c r="B8191" s="141" t="s">
        <v>8787</v>
      </c>
      <c r="C8191" s="141" t="s">
        <v>448</v>
      </c>
      <c r="D8191" s="141" t="s">
        <v>5686</v>
      </c>
      <c r="E8191" s="140">
        <v>964.99</v>
      </c>
      <c r="F8191" s="142" t="s">
        <v>5502</v>
      </c>
      <c r="G8191" s="138"/>
    </row>
    <row r="8192" ht="15.75" customHeight="1" spans="1:7">
      <c r="A8192" s="140">
        <v>100609</v>
      </c>
      <c r="B8192" s="141" t="s">
        <v>8788</v>
      </c>
      <c r="C8192" s="141" t="s">
        <v>448</v>
      </c>
      <c r="D8192" s="141" t="s">
        <v>5686</v>
      </c>
      <c r="E8192" s="140">
        <v>1488.08</v>
      </c>
      <c r="F8192" s="142" t="s">
        <v>5502</v>
      </c>
      <c r="G8192" s="138"/>
    </row>
    <row r="8193" ht="15.75" customHeight="1" spans="1:7">
      <c r="A8193" s="140">
        <v>100610</v>
      </c>
      <c r="B8193" s="141" t="s">
        <v>8789</v>
      </c>
      <c r="C8193" s="141" t="s">
        <v>448</v>
      </c>
      <c r="D8193" s="141" t="s">
        <v>5686</v>
      </c>
      <c r="E8193" s="140">
        <v>612.76</v>
      </c>
      <c r="F8193" s="142" t="s">
        <v>5502</v>
      </c>
      <c r="G8193" s="138"/>
    </row>
    <row r="8194" ht="15.75" customHeight="1" spans="1:7">
      <c r="A8194" s="140">
        <v>100611</v>
      </c>
      <c r="B8194" s="141" t="s">
        <v>8790</v>
      </c>
      <c r="C8194" s="141" t="s">
        <v>448</v>
      </c>
      <c r="D8194" s="141" t="s">
        <v>5686</v>
      </c>
      <c r="E8194" s="140">
        <v>777.72</v>
      </c>
      <c r="F8194" s="142" t="s">
        <v>5502</v>
      </c>
      <c r="G8194" s="138"/>
    </row>
    <row r="8195" ht="15.75" customHeight="1" spans="1:7">
      <c r="A8195" s="140">
        <v>100612</v>
      </c>
      <c r="B8195" s="141" t="s">
        <v>8791</v>
      </c>
      <c r="C8195" s="141" t="s">
        <v>448</v>
      </c>
      <c r="D8195" s="141" t="s">
        <v>5686</v>
      </c>
      <c r="E8195" s="140">
        <v>984.42</v>
      </c>
      <c r="F8195" s="142" t="s">
        <v>5502</v>
      </c>
      <c r="G8195" s="138"/>
    </row>
    <row r="8196" ht="15.75" customHeight="1" spans="1:7">
      <c r="A8196" s="140">
        <v>100613</v>
      </c>
      <c r="B8196" s="141" t="s">
        <v>8792</v>
      </c>
      <c r="C8196" s="141" t="s">
        <v>448</v>
      </c>
      <c r="D8196" s="141" t="s">
        <v>5686</v>
      </c>
      <c r="E8196" s="140">
        <v>1514.59</v>
      </c>
      <c r="F8196" s="142" t="s">
        <v>5502</v>
      </c>
      <c r="G8196" s="138"/>
    </row>
    <row r="8197" ht="15.75" customHeight="1" spans="1:7">
      <c r="A8197" s="140">
        <v>100614</v>
      </c>
      <c r="B8197" s="141" t="s">
        <v>8793</v>
      </c>
      <c r="C8197" s="141" t="s">
        <v>448</v>
      </c>
      <c r="D8197" s="141" t="s">
        <v>5686</v>
      </c>
      <c r="E8197" s="140">
        <v>811.83</v>
      </c>
      <c r="F8197" s="142" t="s">
        <v>5502</v>
      </c>
      <c r="G8197" s="138"/>
    </row>
    <row r="8198" ht="15.75" customHeight="1" spans="1:7">
      <c r="A8198" s="140">
        <v>100615</v>
      </c>
      <c r="B8198" s="141" t="s">
        <v>8794</v>
      </c>
      <c r="C8198" s="141" t="s">
        <v>448</v>
      </c>
      <c r="D8198" s="141" t="s">
        <v>5686</v>
      </c>
      <c r="E8198" s="140">
        <v>1022.9</v>
      </c>
      <c r="F8198" s="142" t="s">
        <v>5502</v>
      </c>
      <c r="G8198" s="138"/>
    </row>
    <row r="8199" ht="15.75" customHeight="1" spans="1:7">
      <c r="A8199" s="140">
        <v>100616</v>
      </c>
      <c r="B8199" s="141" t="s">
        <v>8795</v>
      </c>
      <c r="C8199" s="141" t="s">
        <v>448</v>
      </c>
      <c r="D8199" s="141" t="s">
        <v>5686</v>
      </c>
      <c r="E8199" s="140">
        <v>1570.44</v>
      </c>
      <c r="F8199" s="142" t="s">
        <v>5502</v>
      </c>
      <c r="G8199" s="138"/>
    </row>
    <row r="8200" ht="15.75" customHeight="1" spans="1:7">
      <c r="A8200" s="140">
        <v>100617</v>
      </c>
      <c r="B8200" s="141" t="s">
        <v>8796</v>
      </c>
      <c r="C8200" s="141" t="s">
        <v>448</v>
      </c>
      <c r="D8200" s="141" t="s">
        <v>5686</v>
      </c>
      <c r="E8200" s="140">
        <v>1061.16</v>
      </c>
      <c r="F8200" s="142" t="s">
        <v>5502</v>
      </c>
      <c r="G8200" s="138"/>
    </row>
    <row r="8201" ht="15.75" customHeight="1" spans="1:7">
      <c r="A8201" s="140">
        <v>100618</v>
      </c>
      <c r="B8201" s="141" t="s">
        <v>8797</v>
      </c>
      <c r="C8201" s="141" t="s">
        <v>448</v>
      </c>
      <c r="D8201" s="141" t="s">
        <v>5686</v>
      </c>
      <c r="E8201" s="140">
        <v>1632.41</v>
      </c>
      <c r="F8201" s="142" t="s">
        <v>5502</v>
      </c>
      <c r="G8201" s="138"/>
    </row>
    <row r="8202" ht="15.75" customHeight="1" spans="1:7">
      <c r="A8202" s="140">
        <v>100619</v>
      </c>
      <c r="B8202" s="141" t="s">
        <v>8798</v>
      </c>
      <c r="C8202" s="141" t="s">
        <v>448</v>
      </c>
      <c r="D8202" s="141" t="s">
        <v>5686</v>
      </c>
      <c r="E8202" s="140">
        <v>622.89</v>
      </c>
      <c r="F8202" s="142" t="s">
        <v>5502</v>
      </c>
      <c r="G8202" s="138"/>
    </row>
    <row r="8203" ht="15.75" customHeight="1" spans="1:7">
      <c r="A8203" s="140">
        <v>100620</v>
      </c>
      <c r="B8203" s="141" t="s">
        <v>8799</v>
      </c>
      <c r="C8203" s="141" t="s">
        <v>448</v>
      </c>
      <c r="D8203" s="141" t="s">
        <v>5686</v>
      </c>
      <c r="E8203" s="140">
        <v>2975.52</v>
      </c>
      <c r="F8203" s="142" t="s">
        <v>5502</v>
      </c>
      <c r="G8203" s="138"/>
    </row>
    <row r="8204" ht="15.75" customHeight="1" spans="1:7">
      <c r="A8204" s="140">
        <v>100621</v>
      </c>
      <c r="B8204" s="141" t="s">
        <v>8800</v>
      </c>
      <c r="C8204" s="141" t="s">
        <v>448</v>
      </c>
      <c r="D8204" s="141" t="s">
        <v>5686</v>
      </c>
      <c r="E8204" s="140">
        <v>3444.13</v>
      </c>
      <c r="F8204" s="142" t="s">
        <v>5502</v>
      </c>
      <c r="G8204" s="138"/>
    </row>
    <row r="8205" ht="15.75" customHeight="1" spans="1:7">
      <c r="A8205" s="140">
        <v>100622</v>
      </c>
      <c r="B8205" s="141" t="s">
        <v>8801</v>
      </c>
      <c r="C8205" s="141" t="s">
        <v>448</v>
      </c>
      <c r="D8205" s="141" t="s">
        <v>5686</v>
      </c>
      <c r="E8205" s="140">
        <v>2499.65</v>
      </c>
      <c r="F8205" s="142" t="s">
        <v>5502</v>
      </c>
      <c r="G8205" s="138"/>
    </row>
    <row r="8206" ht="15.75" customHeight="1" spans="1:7">
      <c r="A8206" s="140">
        <v>100623</v>
      </c>
      <c r="B8206" s="141" t="s">
        <v>8802</v>
      </c>
      <c r="C8206" s="141" t="s">
        <v>448</v>
      </c>
      <c r="D8206" s="141" t="s">
        <v>5686</v>
      </c>
      <c r="E8206" s="140">
        <v>2685.5</v>
      </c>
      <c r="F8206" s="142" t="s">
        <v>5502</v>
      </c>
      <c r="G8206" s="138"/>
    </row>
    <row r="8207" ht="15.75" customHeight="1" spans="1:7">
      <c r="A8207" s="140">
        <v>97600</v>
      </c>
      <c r="B8207" s="141" t="s">
        <v>8803</v>
      </c>
      <c r="C8207" s="141" t="s">
        <v>448</v>
      </c>
      <c r="D8207" s="141" t="s">
        <v>5686</v>
      </c>
      <c r="E8207" s="140">
        <v>349.45</v>
      </c>
      <c r="F8207" s="142" t="s">
        <v>5502</v>
      </c>
      <c r="G8207" s="138"/>
    </row>
    <row r="8208" ht="15.75" customHeight="1" spans="1:7">
      <c r="A8208" s="140">
        <v>97601</v>
      </c>
      <c r="B8208" s="141" t="s">
        <v>8804</v>
      </c>
      <c r="C8208" s="141" t="s">
        <v>448</v>
      </c>
      <c r="D8208" s="141" t="s">
        <v>5686</v>
      </c>
      <c r="E8208" s="140">
        <v>369.15</v>
      </c>
      <c r="F8208" s="142" t="s">
        <v>5502</v>
      </c>
      <c r="G8208" s="138"/>
    </row>
    <row r="8209" ht="15.75" customHeight="1" spans="1:7">
      <c r="A8209" s="140">
        <v>97605</v>
      </c>
      <c r="B8209" s="141" t="s">
        <v>8805</v>
      </c>
      <c r="C8209" s="141" t="s">
        <v>448</v>
      </c>
      <c r="D8209" s="141" t="s">
        <v>5686</v>
      </c>
      <c r="E8209" s="140">
        <v>92.11</v>
      </c>
      <c r="F8209" s="142" t="s">
        <v>5502</v>
      </c>
      <c r="G8209" s="138"/>
    </row>
    <row r="8210" ht="15.75" customHeight="1" spans="1:7">
      <c r="A8210" s="140">
        <v>97606</v>
      </c>
      <c r="B8210" s="141" t="s">
        <v>8806</v>
      </c>
      <c r="C8210" s="141" t="s">
        <v>448</v>
      </c>
      <c r="D8210" s="141" t="s">
        <v>5686</v>
      </c>
      <c r="E8210" s="140">
        <v>100.02</v>
      </c>
      <c r="F8210" s="142" t="s">
        <v>5502</v>
      </c>
      <c r="G8210" s="138"/>
    </row>
    <row r="8211" ht="15.75" customHeight="1" spans="1:7">
      <c r="A8211" s="140">
        <v>97607</v>
      </c>
      <c r="B8211" s="141" t="s">
        <v>8807</v>
      </c>
      <c r="C8211" s="141" t="s">
        <v>448</v>
      </c>
      <c r="D8211" s="141" t="s">
        <v>5686</v>
      </c>
      <c r="E8211" s="140">
        <v>111</v>
      </c>
      <c r="F8211" s="142" t="s">
        <v>5502</v>
      </c>
      <c r="G8211" s="138"/>
    </row>
    <row r="8212" ht="15.75" customHeight="1" spans="1:7">
      <c r="A8212" s="140">
        <v>97608</v>
      </c>
      <c r="B8212" s="141" t="s">
        <v>8808</v>
      </c>
      <c r="C8212" s="141" t="s">
        <v>448</v>
      </c>
      <c r="D8212" s="141" t="s">
        <v>5686</v>
      </c>
      <c r="E8212" s="140">
        <v>118.91</v>
      </c>
      <c r="F8212" s="142" t="s">
        <v>5502</v>
      </c>
      <c r="G8212" s="138"/>
    </row>
    <row r="8213" ht="15.75" customHeight="1" spans="1:7">
      <c r="A8213" s="140">
        <v>102102</v>
      </c>
      <c r="B8213" s="141" t="s">
        <v>8809</v>
      </c>
      <c r="C8213" s="141" t="s">
        <v>448</v>
      </c>
      <c r="D8213" s="141" t="s">
        <v>5686</v>
      </c>
      <c r="E8213" s="140">
        <v>10615.7</v>
      </c>
      <c r="F8213" s="142" t="s">
        <v>5502</v>
      </c>
      <c r="G8213" s="138"/>
    </row>
    <row r="8214" ht="15.75" customHeight="1" spans="1:7">
      <c r="A8214" s="140">
        <v>102103</v>
      </c>
      <c r="B8214" s="141" t="s">
        <v>8810</v>
      </c>
      <c r="C8214" s="141" t="s">
        <v>448</v>
      </c>
      <c r="D8214" s="141" t="s">
        <v>5686</v>
      </c>
      <c r="E8214" s="140">
        <v>11816.73</v>
      </c>
      <c r="F8214" s="142" t="s">
        <v>5502</v>
      </c>
      <c r="G8214" s="138"/>
    </row>
    <row r="8215" ht="15.75" customHeight="1" spans="1:7">
      <c r="A8215" s="140">
        <v>102104</v>
      </c>
      <c r="B8215" s="141" t="s">
        <v>8811</v>
      </c>
      <c r="C8215" s="141" t="s">
        <v>448</v>
      </c>
      <c r="D8215" s="141" t="s">
        <v>5686</v>
      </c>
      <c r="E8215" s="140">
        <v>15165.72</v>
      </c>
      <c r="F8215" s="142" t="s">
        <v>5502</v>
      </c>
      <c r="G8215" s="138"/>
    </row>
    <row r="8216" ht="15.75" customHeight="1" spans="1:7">
      <c r="A8216" s="140">
        <v>102105</v>
      </c>
      <c r="B8216" s="141" t="s">
        <v>8812</v>
      </c>
      <c r="C8216" s="141" t="s">
        <v>448</v>
      </c>
      <c r="D8216" s="141" t="s">
        <v>5686</v>
      </c>
      <c r="E8216" s="140">
        <v>18645.45</v>
      </c>
      <c r="F8216" s="142" t="s">
        <v>5502</v>
      </c>
      <c r="G8216" s="138"/>
    </row>
    <row r="8217" ht="15.75" customHeight="1" spans="1:7">
      <c r="A8217" s="140">
        <v>102106</v>
      </c>
      <c r="B8217" s="141" t="s">
        <v>8813</v>
      </c>
      <c r="C8217" s="141" t="s">
        <v>448</v>
      </c>
      <c r="D8217" s="141" t="s">
        <v>5686</v>
      </c>
      <c r="E8217" s="140">
        <v>23395.2</v>
      </c>
      <c r="F8217" s="142" t="s">
        <v>5502</v>
      </c>
      <c r="G8217" s="138"/>
    </row>
    <row r="8218" ht="15.75" customHeight="1" spans="1:7">
      <c r="A8218" s="140">
        <v>102107</v>
      </c>
      <c r="B8218" s="141" t="s">
        <v>8814</v>
      </c>
      <c r="C8218" s="141" t="s">
        <v>448</v>
      </c>
      <c r="D8218" s="141" t="s">
        <v>5686</v>
      </c>
      <c r="E8218" s="140">
        <v>32655.78</v>
      </c>
      <c r="F8218" s="142" t="s">
        <v>5502</v>
      </c>
      <c r="G8218" s="138"/>
    </row>
    <row r="8219" ht="15.75" customHeight="1" spans="1:7">
      <c r="A8219" s="140">
        <v>102108</v>
      </c>
      <c r="B8219" s="141" t="s">
        <v>8815</v>
      </c>
      <c r="C8219" s="141" t="s">
        <v>448</v>
      </c>
      <c r="D8219" s="141" t="s">
        <v>5686</v>
      </c>
      <c r="E8219" s="140">
        <v>38032.12</v>
      </c>
      <c r="F8219" s="142" t="s">
        <v>5502</v>
      </c>
      <c r="G8219" s="138"/>
    </row>
    <row r="8220" ht="15.75" customHeight="1" spans="1:7">
      <c r="A8220" s="140">
        <v>102109</v>
      </c>
      <c r="B8220" s="141" t="s">
        <v>8816</v>
      </c>
      <c r="C8220" s="141" t="s">
        <v>448</v>
      </c>
      <c r="D8220" s="141" t="s">
        <v>5686</v>
      </c>
      <c r="E8220" s="140">
        <v>52.26</v>
      </c>
      <c r="F8220" s="142" t="s">
        <v>5502</v>
      </c>
      <c r="G8220" s="138"/>
    </row>
    <row r="8221" ht="15.75" customHeight="1" spans="1:7">
      <c r="A8221" s="140">
        <v>102110</v>
      </c>
      <c r="B8221" s="141" t="s">
        <v>8817</v>
      </c>
      <c r="C8221" s="141" t="s">
        <v>448</v>
      </c>
      <c r="D8221" s="141" t="s">
        <v>5686</v>
      </c>
      <c r="E8221" s="140">
        <v>157.16</v>
      </c>
      <c r="F8221" s="142" t="s">
        <v>5502</v>
      </c>
      <c r="G8221" s="138"/>
    </row>
    <row r="8222" ht="15.75" customHeight="1" spans="1:7">
      <c r="A8222" s="140">
        <v>103654</v>
      </c>
      <c r="B8222" s="141" t="s">
        <v>8818</v>
      </c>
      <c r="C8222" s="141" t="s">
        <v>448</v>
      </c>
      <c r="D8222" s="141" t="s">
        <v>5686</v>
      </c>
      <c r="E8222" s="140">
        <v>61598.28</v>
      </c>
      <c r="F8222" s="142" t="s">
        <v>5502</v>
      </c>
      <c r="G8222" s="138"/>
    </row>
    <row r="8223" ht="15.75" customHeight="1" spans="1:7">
      <c r="A8223" s="140">
        <v>103655</v>
      </c>
      <c r="B8223" s="141" t="s">
        <v>8819</v>
      </c>
      <c r="C8223" s="141" t="s">
        <v>448</v>
      </c>
      <c r="D8223" s="141" t="s">
        <v>5686</v>
      </c>
      <c r="E8223" s="140">
        <v>84391.27</v>
      </c>
      <c r="F8223" s="142" t="s">
        <v>5502</v>
      </c>
      <c r="G8223" s="138"/>
    </row>
    <row r="8224" ht="15.75" customHeight="1" spans="1:7">
      <c r="A8224" s="140">
        <v>103656</v>
      </c>
      <c r="B8224" s="141" t="s">
        <v>8820</v>
      </c>
      <c r="C8224" s="141" t="s">
        <v>448</v>
      </c>
      <c r="D8224" s="141" t="s">
        <v>5686</v>
      </c>
      <c r="E8224" s="140">
        <v>118005.13</v>
      </c>
      <c r="F8224" s="142" t="s">
        <v>5502</v>
      </c>
      <c r="G8224" s="138"/>
    </row>
    <row r="8225" ht="15.75" customHeight="1" spans="1:7">
      <c r="A8225" s="140">
        <v>96973</v>
      </c>
      <c r="B8225" s="141" t="s">
        <v>8821</v>
      </c>
      <c r="C8225" s="141" t="s">
        <v>178</v>
      </c>
      <c r="D8225" s="141" t="s">
        <v>5686</v>
      </c>
      <c r="E8225" s="140">
        <v>61.85</v>
      </c>
      <c r="F8225" s="142" t="s">
        <v>5502</v>
      </c>
      <c r="G8225" s="138"/>
    </row>
    <row r="8226" ht="15.75" customHeight="1" spans="1:7">
      <c r="A8226" s="140">
        <v>96974</v>
      </c>
      <c r="B8226" s="141" t="s">
        <v>8822</v>
      </c>
      <c r="C8226" s="141" t="s">
        <v>178</v>
      </c>
      <c r="D8226" s="141" t="s">
        <v>5686</v>
      </c>
      <c r="E8226" s="140">
        <v>79.19</v>
      </c>
      <c r="F8226" s="142" t="s">
        <v>5502</v>
      </c>
      <c r="G8226" s="138"/>
    </row>
    <row r="8227" ht="15.75" customHeight="1" spans="1:7">
      <c r="A8227" s="140">
        <v>96975</v>
      </c>
      <c r="B8227" s="141" t="s">
        <v>8823</v>
      </c>
      <c r="C8227" s="141" t="s">
        <v>178</v>
      </c>
      <c r="D8227" s="141" t="s">
        <v>5686</v>
      </c>
      <c r="E8227" s="140">
        <v>97.43</v>
      </c>
      <c r="F8227" s="142" t="s">
        <v>5502</v>
      </c>
      <c r="G8227" s="138"/>
    </row>
    <row r="8228" ht="15.75" customHeight="1" spans="1:7">
      <c r="A8228" s="140">
        <v>96976</v>
      </c>
      <c r="B8228" s="141" t="s">
        <v>8824</v>
      </c>
      <c r="C8228" s="141" t="s">
        <v>178</v>
      </c>
      <c r="D8228" s="141" t="s">
        <v>5686</v>
      </c>
      <c r="E8228" s="140">
        <v>127.51</v>
      </c>
      <c r="F8228" s="142" t="s">
        <v>5502</v>
      </c>
      <c r="G8228" s="138"/>
    </row>
    <row r="8229" ht="15.75" customHeight="1" spans="1:7">
      <c r="A8229" s="140">
        <v>96977</v>
      </c>
      <c r="B8229" s="141" t="s">
        <v>8825</v>
      </c>
      <c r="C8229" s="141" t="s">
        <v>178</v>
      </c>
      <c r="D8229" s="141" t="s">
        <v>5501</v>
      </c>
      <c r="E8229" s="140">
        <v>48.55</v>
      </c>
      <c r="F8229" s="142" t="s">
        <v>5502</v>
      </c>
      <c r="G8229" s="138"/>
    </row>
    <row r="8230" ht="15.75" customHeight="1" spans="1:7">
      <c r="A8230" s="140">
        <v>96978</v>
      </c>
      <c r="B8230" s="141" t="s">
        <v>8826</v>
      </c>
      <c r="C8230" s="141" t="s">
        <v>178</v>
      </c>
      <c r="D8230" s="141" t="s">
        <v>5501</v>
      </c>
      <c r="E8230" s="140">
        <v>63.97</v>
      </c>
      <c r="F8230" s="142" t="s">
        <v>5502</v>
      </c>
      <c r="G8230" s="138"/>
    </row>
    <row r="8231" ht="15.75" customHeight="1" spans="1:7">
      <c r="A8231" s="140">
        <v>96979</v>
      </c>
      <c r="B8231" s="141" t="s">
        <v>8827</v>
      </c>
      <c r="C8231" s="141" t="s">
        <v>178</v>
      </c>
      <c r="D8231" s="141" t="s">
        <v>5501</v>
      </c>
      <c r="E8231" s="140">
        <v>91.48</v>
      </c>
      <c r="F8231" s="142" t="s">
        <v>5502</v>
      </c>
      <c r="G8231" s="138"/>
    </row>
    <row r="8232" ht="15.75" customHeight="1" spans="1:7">
      <c r="A8232" s="140">
        <v>96984</v>
      </c>
      <c r="B8232" s="141" t="s">
        <v>8828</v>
      </c>
      <c r="C8232" s="141" t="s">
        <v>448</v>
      </c>
      <c r="D8232" s="141" t="s">
        <v>5501</v>
      </c>
      <c r="E8232" s="140">
        <v>55.52</v>
      </c>
      <c r="F8232" s="142" t="s">
        <v>5502</v>
      </c>
      <c r="G8232" s="138"/>
    </row>
    <row r="8233" ht="15.75" customHeight="1" spans="1:7">
      <c r="A8233" s="140">
        <v>96985</v>
      </c>
      <c r="B8233" s="141" t="s">
        <v>8829</v>
      </c>
      <c r="C8233" s="141" t="s">
        <v>448</v>
      </c>
      <c r="D8233" s="141" t="s">
        <v>5501</v>
      </c>
      <c r="E8233" s="140">
        <v>126.48</v>
      </c>
      <c r="F8233" s="142" t="s">
        <v>5502</v>
      </c>
      <c r="G8233" s="138"/>
    </row>
    <row r="8234" ht="15.75" customHeight="1" spans="1:7">
      <c r="A8234" s="140">
        <v>96986</v>
      </c>
      <c r="B8234" s="141" t="s">
        <v>8830</v>
      </c>
      <c r="C8234" s="141" t="s">
        <v>448</v>
      </c>
      <c r="D8234" s="141" t="s">
        <v>5501</v>
      </c>
      <c r="E8234" s="140">
        <v>188.12</v>
      </c>
      <c r="F8234" s="142" t="s">
        <v>5502</v>
      </c>
      <c r="G8234" s="138"/>
    </row>
    <row r="8235" ht="15.75" customHeight="1" spans="1:7">
      <c r="A8235" s="140">
        <v>96987</v>
      </c>
      <c r="B8235" s="141" t="s">
        <v>8831</v>
      </c>
      <c r="C8235" s="141" t="s">
        <v>448</v>
      </c>
      <c r="D8235" s="141" t="s">
        <v>5686</v>
      </c>
      <c r="E8235" s="140">
        <v>124.11</v>
      </c>
      <c r="F8235" s="142" t="s">
        <v>5502</v>
      </c>
      <c r="G8235" s="138"/>
    </row>
    <row r="8236" ht="15.75" customHeight="1" spans="1:7">
      <c r="A8236" s="140">
        <v>96988</v>
      </c>
      <c r="B8236" s="141" t="s">
        <v>8832</v>
      </c>
      <c r="C8236" s="141" t="s">
        <v>448</v>
      </c>
      <c r="D8236" s="141" t="s">
        <v>5686</v>
      </c>
      <c r="E8236" s="140">
        <v>179.02</v>
      </c>
      <c r="F8236" s="142" t="s">
        <v>5502</v>
      </c>
      <c r="G8236" s="138"/>
    </row>
    <row r="8237" ht="15.75" customHeight="1" spans="1:7">
      <c r="A8237" s="140">
        <v>96989</v>
      </c>
      <c r="B8237" s="141" t="s">
        <v>8833</v>
      </c>
      <c r="C8237" s="141" t="s">
        <v>448</v>
      </c>
      <c r="D8237" s="141" t="s">
        <v>5686</v>
      </c>
      <c r="E8237" s="140">
        <v>149.91</v>
      </c>
      <c r="F8237" s="142" t="s">
        <v>5502</v>
      </c>
      <c r="G8237" s="138"/>
    </row>
    <row r="8238" ht="15.75" customHeight="1" spans="1:7">
      <c r="A8238" s="140">
        <v>98463</v>
      </c>
      <c r="B8238" s="141" t="s">
        <v>8834</v>
      </c>
      <c r="C8238" s="141" t="s">
        <v>448</v>
      </c>
      <c r="D8238" s="141" t="s">
        <v>5686</v>
      </c>
      <c r="E8238" s="140">
        <v>25.62</v>
      </c>
      <c r="F8238" s="142" t="s">
        <v>5502</v>
      </c>
      <c r="G8238" s="138"/>
    </row>
    <row r="8239" ht="15.75" customHeight="1" spans="1:7">
      <c r="A8239" s="140">
        <v>104746</v>
      </c>
      <c r="B8239" s="141" t="s">
        <v>8835</v>
      </c>
      <c r="C8239" s="141" t="s">
        <v>448</v>
      </c>
      <c r="D8239" s="141" t="s">
        <v>5686</v>
      </c>
      <c r="E8239" s="140">
        <v>28.12</v>
      </c>
      <c r="F8239" s="142" t="s">
        <v>5502</v>
      </c>
      <c r="G8239" s="138"/>
    </row>
    <row r="8240" ht="15.75" customHeight="1" spans="1:7">
      <c r="A8240" s="140">
        <v>104749</v>
      </c>
      <c r="B8240" s="141" t="s">
        <v>8836</v>
      </c>
      <c r="C8240" s="141" t="s">
        <v>448</v>
      </c>
      <c r="D8240" s="141" t="s">
        <v>5501</v>
      </c>
      <c r="E8240" s="140">
        <v>26.38</v>
      </c>
      <c r="F8240" s="142" t="s">
        <v>5502</v>
      </c>
      <c r="G8240" s="138"/>
    </row>
    <row r="8241" ht="15.75" customHeight="1" spans="1:7">
      <c r="A8241" s="140">
        <v>104750</v>
      </c>
      <c r="B8241" s="141" t="s">
        <v>8837</v>
      </c>
      <c r="C8241" s="141" t="s">
        <v>448</v>
      </c>
      <c r="D8241" s="141" t="s">
        <v>5501</v>
      </c>
      <c r="E8241" s="140">
        <v>19.71</v>
      </c>
      <c r="F8241" s="142" t="s">
        <v>5502</v>
      </c>
      <c r="G8241" s="138"/>
    </row>
    <row r="8242" ht="15.75" customHeight="1" spans="1:7">
      <c r="A8242" s="140">
        <v>104751</v>
      </c>
      <c r="B8242" s="141" t="s">
        <v>8838</v>
      </c>
      <c r="C8242" s="141" t="s">
        <v>448</v>
      </c>
      <c r="D8242" s="141" t="s">
        <v>5501</v>
      </c>
      <c r="E8242" s="140">
        <v>31.16</v>
      </c>
      <c r="F8242" s="142" t="s">
        <v>5502</v>
      </c>
      <c r="G8242" s="138"/>
    </row>
    <row r="8243" ht="15.75" customHeight="1" spans="1:7">
      <c r="A8243" s="140">
        <v>104752</v>
      </c>
      <c r="B8243" s="141" t="s">
        <v>8839</v>
      </c>
      <c r="C8243" s="141" t="s">
        <v>448</v>
      </c>
      <c r="D8243" s="141" t="s">
        <v>5501</v>
      </c>
      <c r="E8243" s="140">
        <v>22.62</v>
      </c>
      <c r="F8243" s="142" t="s">
        <v>5502</v>
      </c>
      <c r="G8243" s="138"/>
    </row>
    <row r="8244" ht="15.75" customHeight="1" spans="1:7">
      <c r="A8244" s="140">
        <v>104753</v>
      </c>
      <c r="B8244" s="141" t="s">
        <v>8840</v>
      </c>
      <c r="C8244" s="141" t="s">
        <v>448</v>
      </c>
      <c r="D8244" s="141" t="s">
        <v>5501</v>
      </c>
      <c r="E8244" s="140">
        <v>28.17</v>
      </c>
      <c r="F8244" s="142" t="s">
        <v>5502</v>
      </c>
      <c r="G8244" s="138"/>
    </row>
    <row r="8245" ht="15.75" customHeight="1" spans="1:7">
      <c r="A8245" s="140">
        <v>104754</v>
      </c>
      <c r="B8245" s="141" t="s">
        <v>8841</v>
      </c>
      <c r="C8245" s="141" t="s">
        <v>448</v>
      </c>
      <c r="D8245" s="141" t="s">
        <v>5501</v>
      </c>
      <c r="E8245" s="140">
        <v>37.7</v>
      </c>
      <c r="F8245" s="142" t="s">
        <v>5502</v>
      </c>
      <c r="G8245" s="138"/>
    </row>
    <row r="8246" ht="15.75" customHeight="1" spans="1:7">
      <c r="A8246" s="140">
        <v>104755</v>
      </c>
      <c r="B8246" s="141" t="s">
        <v>8842</v>
      </c>
      <c r="C8246" s="141" t="s">
        <v>448</v>
      </c>
      <c r="D8246" s="141" t="s">
        <v>5501</v>
      </c>
      <c r="E8246" s="140">
        <v>52.48</v>
      </c>
      <c r="F8246" s="142" t="s">
        <v>5502</v>
      </c>
      <c r="G8246" s="138"/>
    </row>
    <row r="8247" ht="15.75" customHeight="1" spans="1:7">
      <c r="A8247" s="140">
        <v>103490</v>
      </c>
      <c r="B8247" s="141" t="s">
        <v>8843</v>
      </c>
      <c r="C8247" s="141" t="s">
        <v>171</v>
      </c>
      <c r="D8247" s="141" t="s">
        <v>5686</v>
      </c>
      <c r="E8247" s="140">
        <v>2965.14</v>
      </c>
      <c r="F8247" s="142" t="s">
        <v>5502</v>
      </c>
      <c r="G8247" s="138"/>
    </row>
    <row r="8248" ht="15.75" customHeight="1" spans="1:7">
      <c r="A8248" s="140">
        <v>103491</v>
      </c>
      <c r="B8248" s="141" t="s">
        <v>8844</v>
      </c>
      <c r="C8248" s="141" t="s">
        <v>171</v>
      </c>
      <c r="D8248" s="141" t="s">
        <v>5501</v>
      </c>
      <c r="E8248" s="140">
        <v>572.25</v>
      </c>
      <c r="F8248" s="142" t="s">
        <v>5502</v>
      </c>
      <c r="G8248" s="138"/>
    </row>
    <row r="8249" ht="15.75" customHeight="1" spans="1:7">
      <c r="A8249" s="140">
        <v>104758</v>
      </c>
      <c r="B8249" s="141" t="s">
        <v>8845</v>
      </c>
      <c r="C8249" s="141" t="s">
        <v>448</v>
      </c>
      <c r="D8249" s="141" t="s">
        <v>5501</v>
      </c>
      <c r="E8249" s="140">
        <v>13.93</v>
      </c>
      <c r="F8249" s="142" t="s">
        <v>5502</v>
      </c>
      <c r="G8249" s="138"/>
    </row>
    <row r="8250" ht="15.75" customHeight="1" spans="1:7">
      <c r="A8250" s="140">
        <v>104759</v>
      </c>
      <c r="B8250" s="141" t="s">
        <v>8846</v>
      </c>
      <c r="C8250" s="141" t="s">
        <v>448</v>
      </c>
      <c r="D8250" s="141" t="s">
        <v>5501</v>
      </c>
      <c r="E8250" s="140">
        <v>37.14</v>
      </c>
      <c r="F8250" s="142" t="s">
        <v>5502</v>
      </c>
      <c r="G8250" s="138"/>
    </row>
    <row r="8251" ht="15.75" customHeight="1" spans="1:7">
      <c r="A8251" s="140">
        <v>104760</v>
      </c>
      <c r="B8251" s="141" t="s">
        <v>8847</v>
      </c>
      <c r="C8251" s="141" t="s">
        <v>448</v>
      </c>
      <c r="D8251" s="141" t="s">
        <v>5501</v>
      </c>
      <c r="E8251" s="140">
        <v>54.24</v>
      </c>
      <c r="F8251" s="142" t="s">
        <v>5502</v>
      </c>
      <c r="G8251" s="138"/>
    </row>
    <row r="8252" ht="15.75" customHeight="1" spans="1:7">
      <c r="A8252" s="140">
        <v>104761</v>
      </c>
      <c r="B8252" s="141" t="s">
        <v>8848</v>
      </c>
      <c r="C8252" s="141" t="s">
        <v>448</v>
      </c>
      <c r="D8252" s="141" t="s">
        <v>5501</v>
      </c>
      <c r="E8252" s="140">
        <v>10.41</v>
      </c>
      <c r="F8252" s="142" t="s">
        <v>5502</v>
      </c>
      <c r="G8252" s="138"/>
    </row>
    <row r="8253" ht="15.75" customHeight="1" spans="1:7">
      <c r="A8253" s="140">
        <v>104762</v>
      </c>
      <c r="B8253" s="141" t="s">
        <v>8849</v>
      </c>
      <c r="C8253" s="141" t="s">
        <v>448</v>
      </c>
      <c r="D8253" s="141" t="s">
        <v>5501</v>
      </c>
      <c r="E8253" s="140">
        <v>27.79</v>
      </c>
      <c r="F8253" s="142" t="s">
        <v>5502</v>
      </c>
      <c r="G8253" s="138"/>
    </row>
    <row r="8254" ht="15.75" customHeight="1" spans="1:7">
      <c r="A8254" s="140">
        <v>104763</v>
      </c>
      <c r="B8254" s="141" t="s">
        <v>8850</v>
      </c>
      <c r="C8254" s="141" t="s">
        <v>448</v>
      </c>
      <c r="D8254" s="141" t="s">
        <v>5501</v>
      </c>
      <c r="E8254" s="140">
        <v>40.59</v>
      </c>
      <c r="F8254" s="142" t="s">
        <v>5502</v>
      </c>
      <c r="G8254" s="138"/>
    </row>
    <row r="8255" ht="15.75" customHeight="1" spans="1:7">
      <c r="A8255" s="140">
        <v>104764</v>
      </c>
      <c r="B8255" s="141" t="s">
        <v>8851</v>
      </c>
      <c r="C8255" s="141" t="s">
        <v>178</v>
      </c>
      <c r="D8255" s="141" t="s">
        <v>5686</v>
      </c>
      <c r="E8255" s="140">
        <v>21.46</v>
      </c>
      <c r="F8255" s="142" t="s">
        <v>5502</v>
      </c>
      <c r="G8255" s="138"/>
    </row>
    <row r="8256" ht="15.75" customHeight="1" spans="1:7">
      <c r="A8256" s="140">
        <v>104765</v>
      </c>
      <c r="B8256" s="141" t="s">
        <v>8852</v>
      </c>
      <c r="C8256" s="141" t="s">
        <v>178</v>
      </c>
      <c r="D8256" s="141" t="s">
        <v>5686</v>
      </c>
      <c r="E8256" s="140">
        <v>16.42</v>
      </c>
      <c r="F8256" s="142" t="s">
        <v>5502</v>
      </c>
      <c r="G8256" s="138"/>
    </row>
    <row r="8257" ht="15.75" customHeight="1" spans="1:7">
      <c r="A8257" s="140">
        <v>104766</v>
      </c>
      <c r="B8257" s="141" t="s">
        <v>8853</v>
      </c>
      <c r="C8257" s="141" t="s">
        <v>178</v>
      </c>
      <c r="D8257" s="141" t="s">
        <v>5501</v>
      </c>
      <c r="E8257" s="140">
        <v>14.47</v>
      </c>
      <c r="F8257" s="142" t="s">
        <v>5502</v>
      </c>
      <c r="G8257" s="138"/>
    </row>
    <row r="8258" ht="15.75" customHeight="1" spans="1:7">
      <c r="A8258" s="140">
        <v>104768</v>
      </c>
      <c r="B8258" s="141" t="s">
        <v>8854</v>
      </c>
      <c r="C8258" s="141" t="s">
        <v>448</v>
      </c>
      <c r="D8258" s="141" t="s">
        <v>5501</v>
      </c>
      <c r="E8258" s="140">
        <v>0.59</v>
      </c>
      <c r="F8258" s="142" t="s">
        <v>5502</v>
      </c>
      <c r="G8258" s="138"/>
    </row>
    <row r="8259" ht="15.75" customHeight="1" spans="1:7">
      <c r="A8259" s="140">
        <v>104770</v>
      </c>
      <c r="B8259" s="141" t="s">
        <v>8855</v>
      </c>
      <c r="C8259" s="141" t="s">
        <v>448</v>
      </c>
      <c r="D8259" s="141" t="s">
        <v>5501</v>
      </c>
      <c r="E8259" s="140">
        <v>1.57</v>
      </c>
      <c r="F8259" s="142" t="s">
        <v>5502</v>
      </c>
      <c r="G8259" s="138"/>
    </row>
    <row r="8260" ht="15.75" customHeight="1" spans="1:7">
      <c r="A8260" s="140">
        <v>104772</v>
      </c>
      <c r="B8260" s="141" t="s">
        <v>8856</v>
      </c>
      <c r="C8260" s="141" t="s">
        <v>448</v>
      </c>
      <c r="D8260" s="141" t="s">
        <v>5501</v>
      </c>
      <c r="E8260" s="140">
        <v>2.29</v>
      </c>
      <c r="F8260" s="142" t="s">
        <v>5502</v>
      </c>
      <c r="G8260" s="138"/>
    </row>
    <row r="8261" ht="15.75" customHeight="1" spans="1:7">
      <c r="A8261" s="140">
        <v>104774</v>
      </c>
      <c r="B8261" s="141" t="s">
        <v>8857</v>
      </c>
      <c r="C8261" s="141" t="s">
        <v>448</v>
      </c>
      <c r="D8261" s="141" t="s">
        <v>5501</v>
      </c>
      <c r="E8261" s="140">
        <v>2.04</v>
      </c>
      <c r="F8261" s="142" t="s">
        <v>5502</v>
      </c>
      <c r="G8261" s="138"/>
    </row>
    <row r="8262" ht="15.75" customHeight="1" spans="1:7">
      <c r="A8262" s="140">
        <v>104776</v>
      </c>
      <c r="B8262" s="141" t="s">
        <v>8858</v>
      </c>
      <c r="C8262" s="141" t="s">
        <v>448</v>
      </c>
      <c r="D8262" s="141" t="s">
        <v>5501</v>
      </c>
      <c r="E8262" s="140">
        <v>5.45</v>
      </c>
      <c r="F8262" s="142" t="s">
        <v>5502</v>
      </c>
      <c r="G8262" s="138"/>
    </row>
    <row r="8263" ht="15.75" customHeight="1" spans="1:7">
      <c r="A8263" s="140">
        <v>104778</v>
      </c>
      <c r="B8263" s="141" t="s">
        <v>8859</v>
      </c>
      <c r="C8263" s="141" t="s">
        <v>448</v>
      </c>
      <c r="D8263" s="141" t="s">
        <v>5501</v>
      </c>
      <c r="E8263" s="140">
        <v>7.97</v>
      </c>
      <c r="F8263" s="142" t="s">
        <v>5502</v>
      </c>
      <c r="G8263" s="138"/>
    </row>
    <row r="8264" ht="15.75" customHeight="1" spans="1:7">
      <c r="A8264" s="140">
        <v>104780</v>
      </c>
      <c r="B8264" s="141" t="s">
        <v>8860</v>
      </c>
      <c r="C8264" s="141" t="s">
        <v>178</v>
      </c>
      <c r="D8264" s="141" t="s">
        <v>5501</v>
      </c>
      <c r="E8264" s="140">
        <v>6.57</v>
      </c>
      <c r="F8264" s="142" t="s">
        <v>5502</v>
      </c>
      <c r="G8264" s="138"/>
    </row>
    <row r="8265" ht="15.75" customHeight="1" spans="1:7">
      <c r="A8265" s="140">
        <v>104785</v>
      </c>
      <c r="B8265" s="141" t="s">
        <v>8861</v>
      </c>
      <c r="C8265" s="141" t="s">
        <v>178</v>
      </c>
      <c r="D8265" s="141" t="s">
        <v>5501</v>
      </c>
      <c r="E8265" s="140">
        <v>13.47</v>
      </c>
      <c r="F8265" s="142" t="s">
        <v>5502</v>
      </c>
      <c r="G8265" s="138"/>
    </row>
    <row r="8266" ht="15.75" customHeight="1" spans="1:7">
      <c r="A8266" s="140">
        <v>96765</v>
      </c>
      <c r="B8266" s="141" t="s">
        <v>8862</v>
      </c>
      <c r="C8266" s="141" t="s">
        <v>448</v>
      </c>
      <c r="D8266" s="141" t="s">
        <v>5501</v>
      </c>
      <c r="E8266" s="140">
        <v>1886.4</v>
      </c>
      <c r="F8266" s="142" t="s">
        <v>5502</v>
      </c>
      <c r="G8266" s="138"/>
    </row>
    <row r="8267" ht="15.75" customHeight="1" spans="1:7">
      <c r="A8267" s="140">
        <v>101905</v>
      </c>
      <c r="B8267" s="141" t="s">
        <v>8863</v>
      </c>
      <c r="C8267" s="141" t="s">
        <v>448</v>
      </c>
      <c r="D8267" s="141" t="s">
        <v>5501</v>
      </c>
      <c r="E8267" s="140">
        <v>267.69</v>
      </c>
      <c r="F8267" s="142" t="s">
        <v>5502</v>
      </c>
      <c r="G8267" s="138"/>
    </row>
    <row r="8268" ht="15.75" customHeight="1" spans="1:7">
      <c r="A8268" s="140">
        <v>101906</v>
      </c>
      <c r="B8268" s="141" t="s">
        <v>8864</v>
      </c>
      <c r="C8268" s="141" t="s">
        <v>448</v>
      </c>
      <c r="D8268" s="141" t="s">
        <v>5501</v>
      </c>
      <c r="E8268" s="140">
        <v>798.07</v>
      </c>
      <c r="F8268" s="142" t="s">
        <v>5502</v>
      </c>
      <c r="G8268" s="138"/>
    </row>
    <row r="8269" ht="15.75" customHeight="1" spans="1:7">
      <c r="A8269" s="140">
        <v>101907</v>
      </c>
      <c r="B8269" s="141" t="s">
        <v>8865</v>
      </c>
      <c r="C8269" s="141" t="s">
        <v>448</v>
      </c>
      <c r="D8269" s="141" t="s">
        <v>5501</v>
      </c>
      <c r="E8269" s="140">
        <v>862.69</v>
      </c>
      <c r="F8269" s="142" t="s">
        <v>5502</v>
      </c>
      <c r="G8269" s="138"/>
    </row>
    <row r="8270" ht="15.75" customHeight="1" spans="1:7">
      <c r="A8270" s="140">
        <v>101908</v>
      </c>
      <c r="B8270" s="141" t="s">
        <v>8866</v>
      </c>
      <c r="C8270" s="141" t="s">
        <v>448</v>
      </c>
      <c r="D8270" s="141" t="s">
        <v>5501</v>
      </c>
      <c r="E8270" s="140">
        <v>259.61</v>
      </c>
      <c r="F8270" s="142" t="s">
        <v>5502</v>
      </c>
      <c r="G8270" s="138"/>
    </row>
    <row r="8271" ht="15.75" customHeight="1" spans="1:7">
      <c r="A8271" s="140">
        <v>101909</v>
      </c>
      <c r="B8271" s="141" t="s">
        <v>8867</v>
      </c>
      <c r="C8271" s="141" t="s">
        <v>448</v>
      </c>
      <c r="D8271" s="141" t="s">
        <v>5501</v>
      </c>
      <c r="E8271" s="140">
        <v>302.69</v>
      </c>
      <c r="F8271" s="142" t="s">
        <v>5502</v>
      </c>
      <c r="G8271" s="138"/>
    </row>
    <row r="8272" ht="15.75" customHeight="1" spans="1:7">
      <c r="A8272" s="140">
        <v>101910</v>
      </c>
      <c r="B8272" s="141" t="s">
        <v>8868</v>
      </c>
      <c r="C8272" s="141" t="s">
        <v>448</v>
      </c>
      <c r="D8272" s="141" t="s">
        <v>5501</v>
      </c>
      <c r="E8272" s="140">
        <v>356.53</v>
      </c>
      <c r="F8272" s="142" t="s">
        <v>5502</v>
      </c>
      <c r="G8272" s="138"/>
    </row>
    <row r="8273" ht="15.75" customHeight="1" spans="1:7">
      <c r="A8273" s="140">
        <v>101911</v>
      </c>
      <c r="B8273" s="141" t="s">
        <v>8869</v>
      </c>
      <c r="C8273" s="141" t="s">
        <v>448</v>
      </c>
      <c r="D8273" s="141" t="s">
        <v>5501</v>
      </c>
      <c r="E8273" s="140">
        <v>410.38</v>
      </c>
      <c r="F8273" s="142" t="s">
        <v>5502</v>
      </c>
      <c r="G8273" s="138"/>
    </row>
    <row r="8274" ht="15.75" customHeight="1" spans="1:7">
      <c r="A8274" s="140">
        <v>101912</v>
      </c>
      <c r="B8274" s="141" t="s">
        <v>8870</v>
      </c>
      <c r="C8274" s="141" t="s">
        <v>448</v>
      </c>
      <c r="D8274" s="141" t="s">
        <v>5501</v>
      </c>
      <c r="E8274" s="140">
        <v>2350.37</v>
      </c>
      <c r="F8274" s="142" t="s">
        <v>5502</v>
      </c>
      <c r="G8274" s="138"/>
    </row>
    <row r="8275" ht="15.75" customHeight="1" spans="1:7">
      <c r="A8275" s="140">
        <v>101913</v>
      </c>
      <c r="B8275" s="141" t="s">
        <v>8871</v>
      </c>
      <c r="C8275" s="141" t="s">
        <v>448</v>
      </c>
      <c r="D8275" s="141" t="s">
        <v>5501</v>
      </c>
      <c r="E8275" s="140">
        <v>489.03</v>
      </c>
      <c r="F8275" s="142" t="s">
        <v>5502</v>
      </c>
      <c r="G8275" s="138"/>
    </row>
    <row r="8276" ht="15.75" customHeight="1" spans="1:7">
      <c r="A8276" s="140">
        <v>101914</v>
      </c>
      <c r="B8276" s="141" t="s">
        <v>8872</v>
      </c>
      <c r="C8276" s="141" t="s">
        <v>448</v>
      </c>
      <c r="D8276" s="141" t="s">
        <v>5501</v>
      </c>
      <c r="E8276" s="140">
        <v>621.87</v>
      </c>
      <c r="F8276" s="142" t="s">
        <v>5502</v>
      </c>
      <c r="G8276" s="138"/>
    </row>
    <row r="8277" ht="15.75" customHeight="1" spans="1:7">
      <c r="A8277" s="140">
        <v>101915</v>
      </c>
      <c r="B8277" s="141" t="s">
        <v>8873</v>
      </c>
      <c r="C8277" s="141" t="s">
        <v>448</v>
      </c>
      <c r="D8277" s="141" t="s">
        <v>5501</v>
      </c>
      <c r="E8277" s="140">
        <v>456.4</v>
      </c>
      <c r="F8277" s="142" t="s">
        <v>5502</v>
      </c>
      <c r="G8277" s="138"/>
    </row>
    <row r="8278" ht="15.75" customHeight="1" spans="1:7">
      <c r="A8278" s="140">
        <v>101916</v>
      </c>
      <c r="B8278" s="141" t="s">
        <v>8874</v>
      </c>
      <c r="C8278" s="141" t="s">
        <v>448</v>
      </c>
      <c r="D8278" s="141" t="s">
        <v>5686</v>
      </c>
      <c r="E8278" s="140">
        <v>3525.83</v>
      </c>
      <c r="F8278" s="142" t="s">
        <v>5502</v>
      </c>
      <c r="G8278" s="138"/>
    </row>
    <row r="8279" ht="15.75" customHeight="1" spans="1:7">
      <c r="A8279" s="140">
        <v>101917</v>
      </c>
      <c r="B8279" s="141" t="s">
        <v>8875</v>
      </c>
      <c r="C8279" s="141" t="s">
        <v>448</v>
      </c>
      <c r="D8279" s="141" t="s">
        <v>5686</v>
      </c>
      <c r="E8279" s="140">
        <v>143.1</v>
      </c>
      <c r="F8279" s="142" t="s">
        <v>5502</v>
      </c>
      <c r="G8279" s="138"/>
    </row>
    <row r="8280" ht="15.75" customHeight="1" spans="1:7">
      <c r="A8280" s="140">
        <v>98261</v>
      </c>
      <c r="B8280" s="141" t="s">
        <v>8876</v>
      </c>
      <c r="C8280" s="141" t="s">
        <v>178</v>
      </c>
      <c r="D8280" s="141" t="s">
        <v>5501</v>
      </c>
      <c r="E8280" s="140">
        <v>3.55</v>
      </c>
      <c r="F8280" s="142" t="s">
        <v>5502</v>
      </c>
      <c r="G8280" s="138"/>
    </row>
    <row r="8281" ht="15.75" customHeight="1" spans="1:7">
      <c r="A8281" s="140">
        <v>98262</v>
      </c>
      <c r="B8281" s="141" t="s">
        <v>8877</v>
      </c>
      <c r="C8281" s="141" t="s">
        <v>178</v>
      </c>
      <c r="D8281" s="141" t="s">
        <v>5501</v>
      </c>
      <c r="E8281" s="140">
        <v>4.26</v>
      </c>
      <c r="F8281" s="142" t="s">
        <v>5502</v>
      </c>
      <c r="G8281" s="138"/>
    </row>
    <row r="8282" ht="15.75" customHeight="1" spans="1:7">
      <c r="A8282" s="140">
        <v>98263</v>
      </c>
      <c r="B8282" s="141" t="s">
        <v>8878</v>
      </c>
      <c r="C8282" s="141" t="s">
        <v>178</v>
      </c>
      <c r="D8282" s="141" t="s">
        <v>5501</v>
      </c>
      <c r="E8282" s="140">
        <v>4.46</v>
      </c>
      <c r="F8282" s="142" t="s">
        <v>5502</v>
      </c>
      <c r="G8282" s="138"/>
    </row>
    <row r="8283" ht="15.75" customHeight="1" spans="1:7">
      <c r="A8283" s="140">
        <v>98264</v>
      </c>
      <c r="B8283" s="141" t="s">
        <v>8879</v>
      </c>
      <c r="C8283" s="141" t="s">
        <v>178</v>
      </c>
      <c r="D8283" s="141" t="s">
        <v>5501</v>
      </c>
      <c r="E8283" s="140">
        <v>5.24</v>
      </c>
      <c r="F8283" s="142" t="s">
        <v>5502</v>
      </c>
      <c r="G8283" s="138"/>
    </row>
    <row r="8284" ht="15.75" customHeight="1" spans="1:7">
      <c r="A8284" s="140">
        <v>98265</v>
      </c>
      <c r="B8284" s="141" t="s">
        <v>8880</v>
      </c>
      <c r="C8284" s="141" t="s">
        <v>178</v>
      </c>
      <c r="D8284" s="141" t="s">
        <v>5501</v>
      </c>
      <c r="E8284" s="140">
        <v>5.75</v>
      </c>
      <c r="F8284" s="142" t="s">
        <v>5502</v>
      </c>
      <c r="G8284" s="138"/>
    </row>
    <row r="8285" ht="15.75" customHeight="1" spans="1:7">
      <c r="A8285" s="140">
        <v>98266</v>
      </c>
      <c r="B8285" s="141" t="s">
        <v>8881</v>
      </c>
      <c r="C8285" s="141" t="s">
        <v>178</v>
      </c>
      <c r="D8285" s="141" t="s">
        <v>5501</v>
      </c>
      <c r="E8285" s="140">
        <v>6.44</v>
      </c>
      <c r="F8285" s="142" t="s">
        <v>5502</v>
      </c>
      <c r="G8285" s="138"/>
    </row>
    <row r="8286" ht="15.75" customHeight="1" spans="1:7">
      <c r="A8286" s="140">
        <v>98267</v>
      </c>
      <c r="B8286" s="141" t="s">
        <v>8882</v>
      </c>
      <c r="C8286" s="141" t="s">
        <v>178</v>
      </c>
      <c r="D8286" s="141" t="s">
        <v>5501</v>
      </c>
      <c r="E8286" s="140">
        <v>10</v>
      </c>
      <c r="F8286" s="142" t="s">
        <v>5502</v>
      </c>
      <c r="G8286" s="138"/>
    </row>
    <row r="8287" ht="15.75" customHeight="1" spans="1:7">
      <c r="A8287" s="140">
        <v>98268</v>
      </c>
      <c r="B8287" s="141" t="s">
        <v>8883</v>
      </c>
      <c r="C8287" s="141" t="s">
        <v>178</v>
      </c>
      <c r="D8287" s="141" t="s">
        <v>5501</v>
      </c>
      <c r="E8287" s="140">
        <v>15.68</v>
      </c>
      <c r="F8287" s="142" t="s">
        <v>5502</v>
      </c>
      <c r="G8287" s="138"/>
    </row>
    <row r="8288" ht="15.75" customHeight="1" spans="1:7">
      <c r="A8288" s="140">
        <v>98269</v>
      </c>
      <c r="B8288" s="141" t="s">
        <v>8884</v>
      </c>
      <c r="C8288" s="141" t="s">
        <v>178</v>
      </c>
      <c r="D8288" s="141" t="s">
        <v>5501</v>
      </c>
      <c r="E8288" s="140">
        <v>21.14</v>
      </c>
      <c r="F8288" s="142" t="s">
        <v>5502</v>
      </c>
      <c r="G8288" s="138"/>
    </row>
    <row r="8289" ht="15.75" customHeight="1" spans="1:7">
      <c r="A8289" s="140">
        <v>98270</v>
      </c>
      <c r="B8289" s="141" t="s">
        <v>8885</v>
      </c>
      <c r="C8289" s="141" t="s">
        <v>178</v>
      </c>
      <c r="D8289" s="141" t="s">
        <v>5501</v>
      </c>
      <c r="E8289" s="140">
        <v>31.43</v>
      </c>
      <c r="F8289" s="142" t="s">
        <v>5502</v>
      </c>
      <c r="G8289" s="138"/>
    </row>
    <row r="8290" ht="15.75" customHeight="1" spans="1:7">
      <c r="A8290" s="140">
        <v>98271</v>
      </c>
      <c r="B8290" s="141" t="s">
        <v>8886</v>
      </c>
      <c r="C8290" s="141" t="s">
        <v>178</v>
      </c>
      <c r="D8290" s="141" t="s">
        <v>5501</v>
      </c>
      <c r="E8290" s="140">
        <v>43.82</v>
      </c>
      <c r="F8290" s="142" t="s">
        <v>5502</v>
      </c>
      <c r="G8290" s="138"/>
    </row>
    <row r="8291" ht="15.75" customHeight="1" spans="1:7">
      <c r="A8291" s="140">
        <v>98272</v>
      </c>
      <c r="B8291" s="141" t="s">
        <v>8887</v>
      </c>
      <c r="C8291" s="141" t="s">
        <v>178</v>
      </c>
      <c r="D8291" s="141" t="s">
        <v>5501</v>
      </c>
      <c r="E8291" s="140">
        <v>99.27</v>
      </c>
      <c r="F8291" s="142" t="s">
        <v>5502</v>
      </c>
      <c r="G8291" s="138"/>
    </row>
    <row r="8292" ht="15.75" customHeight="1" spans="1:7">
      <c r="A8292" s="140">
        <v>98273</v>
      </c>
      <c r="B8292" s="141" t="s">
        <v>8888</v>
      </c>
      <c r="C8292" s="141" t="s">
        <v>178</v>
      </c>
      <c r="D8292" s="141" t="s">
        <v>5501</v>
      </c>
      <c r="E8292" s="140">
        <v>2.38</v>
      </c>
      <c r="F8292" s="142" t="s">
        <v>5502</v>
      </c>
      <c r="G8292" s="138"/>
    </row>
    <row r="8293" ht="15.75" customHeight="1" spans="1:7">
      <c r="A8293" s="140">
        <v>98274</v>
      </c>
      <c r="B8293" s="141" t="s">
        <v>8889</v>
      </c>
      <c r="C8293" s="141" t="s">
        <v>178</v>
      </c>
      <c r="D8293" s="141" t="s">
        <v>5501</v>
      </c>
      <c r="E8293" s="140">
        <v>2.88</v>
      </c>
      <c r="F8293" s="142" t="s">
        <v>5502</v>
      </c>
      <c r="G8293" s="138"/>
    </row>
    <row r="8294" ht="15.75" customHeight="1" spans="1:7">
      <c r="A8294" s="140">
        <v>98275</v>
      </c>
      <c r="B8294" s="141" t="s">
        <v>8890</v>
      </c>
      <c r="C8294" s="141" t="s">
        <v>178</v>
      </c>
      <c r="D8294" s="141" t="s">
        <v>5501</v>
      </c>
      <c r="E8294" s="140">
        <v>3.58</v>
      </c>
      <c r="F8294" s="142" t="s">
        <v>5502</v>
      </c>
      <c r="G8294" s="138"/>
    </row>
    <row r="8295" ht="15.75" customHeight="1" spans="1:7">
      <c r="A8295" s="140">
        <v>98276</v>
      </c>
      <c r="B8295" s="141" t="s">
        <v>8891</v>
      </c>
      <c r="C8295" s="141" t="s">
        <v>178</v>
      </c>
      <c r="D8295" s="141" t="s">
        <v>5501</v>
      </c>
      <c r="E8295" s="140">
        <v>7.14</v>
      </c>
      <c r="F8295" s="142" t="s">
        <v>5502</v>
      </c>
      <c r="G8295" s="138"/>
    </row>
    <row r="8296" ht="15.75" customHeight="1" spans="1:7">
      <c r="A8296" s="140">
        <v>98277</v>
      </c>
      <c r="B8296" s="141" t="s">
        <v>8892</v>
      </c>
      <c r="C8296" s="141" t="s">
        <v>178</v>
      </c>
      <c r="D8296" s="141" t="s">
        <v>5501</v>
      </c>
      <c r="E8296" s="140">
        <v>12.82</v>
      </c>
      <c r="F8296" s="142" t="s">
        <v>5502</v>
      </c>
      <c r="G8296" s="138"/>
    </row>
    <row r="8297" ht="15.75" customHeight="1" spans="1:7">
      <c r="A8297" s="140">
        <v>98278</v>
      </c>
      <c r="B8297" s="141" t="s">
        <v>8893</v>
      </c>
      <c r="C8297" s="141" t="s">
        <v>178</v>
      </c>
      <c r="D8297" s="141" t="s">
        <v>5501</v>
      </c>
      <c r="E8297" s="140">
        <v>18.28</v>
      </c>
      <c r="F8297" s="142" t="s">
        <v>5502</v>
      </c>
      <c r="G8297" s="138"/>
    </row>
    <row r="8298" ht="15.75" customHeight="1" spans="1:7">
      <c r="A8298" s="140">
        <v>98279</v>
      </c>
      <c r="B8298" s="141" t="s">
        <v>8894</v>
      </c>
      <c r="C8298" s="141" t="s">
        <v>178</v>
      </c>
      <c r="D8298" s="141" t="s">
        <v>5501</v>
      </c>
      <c r="E8298" s="140">
        <v>28.58</v>
      </c>
      <c r="F8298" s="142" t="s">
        <v>5502</v>
      </c>
      <c r="G8298" s="138"/>
    </row>
    <row r="8299" ht="15.75" customHeight="1" spans="1:7">
      <c r="A8299" s="140">
        <v>98280</v>
      </c>
      <c r="B8299" s="141" t="s">
        <v>8895</v>
      </c>
      <c r="C8299" s="141" t="s">
        <v>178</v>
      </c>
      <c r="D8299" s="141" t="s">
        <v>5501</v>
      </c>
      <c r="E8299" s="140">
        <v>7.23</v>
      </c>
      <c r="F8299" s="142" t="s">
        <v>5502</v>
      </c>
      <c r="G8299" s="138"/>
    </row>
    <row r="8300" ht="15.75" customHeight="1" spans="1:7">
      <c r="A8300" s="140">
        <v>98281</v>
      </c>
      <c r="B8300" s="141" t="s">
        <v>8896</v>
      </c>
      <c r="C8300" s="141" t="s">
        <v>178</v>
      </c>
      <c r="D8300" s="141" t="s">
        <v>5501</v>
      </c>
      <c r="E8300" s="140">
        <v>7.94</v>
      </c>
      <c r="F8300" s="142" t="s">
        <v>5502</v>
      </c>
      <c r="G8300" s="138"/>
    </row>
    <row r="8301" ht="15.75" customHeight="1" spans="1:7">
      <c r="A8301" s="140">
        <v>98282</v>
      </c>
      <c r="B8301" s="141" t="s">
        <v>8897</v>
      </c>
      <c r="C8301" s="141" t="s">
        <v>178</v>
      </c>
      <c r="D8301" s="141" t="s">
        <v>5501</v>
      </c>
      <c r="E8301" s="140">
        <v>8.14</v>
      </c>
      <c r="F8301" s="142" t="s">
        <v>5502</v>
      </c>
      <c r="G8301" s="138"/>
    </row>
    <row r="8302" ht="15.75" customHeight="1" spans="1:7">
      <c r="A8302" s="140">
        <v>98283</v>
      </c>
      <c r="B8302" s="141" t="s">
        <v>8898</v>
      </c>
      <c r="C8302" s="141" t="s">
        <v>178</v>
      </c>
      <c r="D8302" s="141" t="s">
        <v>5501</v>
      </c>
      <c r="E8302" s="140">
        <v>8.92</v>
      </c>
      <c r="F8302" s="142" t="s">
        <v>5502</v>
      </c>
      <c r="G8302" s="138"/>
    </row>
    <row r="8303" ht="15.75" customHeight="1" spans="1:7">
      <c r="A8303" s="140">
        <v>98284</v>
      </c>
      <c r="B8303" s="141" t="s">
        <v>8899</v>
      </c>
      <c r="C8303" s="141" t="s">
        <v>178</v>
      </c>
      <c r="D8303" s="141" t="s">
        <v>5501</v>
      </c>
      <c r="E8303" s="140">
        <v>9.42</v>
      </c>
      <c r="F8303" s="142" t="s">
        <v>5502</v>
      </c>
      <c r="G8303" s="138"/>
    </row>
    <row r="8304" ht="15.75" customHeight="1" spans="1:7">
      <c r="A8304" s="140">
        <v>98285</v>
      </c>
      <c r="B8304" s="141" t="s">
        <v>8900</v>
      </c>
      <c r="C8304" s="141" t="s">
        <v>178</v>
      </c>
      <c r="D8304" s="141" t="s">
        <v>5501</v>
      </c>
      <c r="E8304" s="140">
        <v>10.12</v>
      </c>
      <c r="F8304" s="142" t="s">
        <v>5502</v>
      </c>
      <c r="G8304" s="138"/>
    </row>
    <row r="8305" ht="15.75" customHeight="1" spans="1:7">
      <c r="A8305" s="140">
        <v>98286</v>
      </c>
      <c r="B8305" s="141" t="s">
        <v>8901</v>
      </c>
      <c r="C8305" s="141" t="s">
        <v>178</v>
      </c>
      <c r="D8305" s="141" t="s">
        <v>5501</v>
      </c>
      <c r="E8305" s="140">
        <v>13.68</v>
      </c>
      <c r="F8305" s="142" t="s">
        <v>5502</v>
      </c>
      <c r="G8305" s="138"/>
    </row>
    <row r="8306" ht="15.75" customHeight="1" spans="1:7">
      <c r="A8306" s="140">
        <v>98287</v>
      </c>
      <c r="B8306" s="141" t="s">
        <v>8902</v>
      </c>
      <c r="C8306" s="141" t="s">
        <v>178</v>
      </c>
      <c r="D8306" s="141" t="s">
        <v>5501</v>
      </c>
      <c r="E8306" s="140">
        <v>1.35</v>
      </c>
      <c r="F8306" s="142" t="s">
        <v>5502</v>
      </c>
      <c r="G8306" s="138"/>
    </row>
    <row r="8307" ht="15.75" customHeight="1" spans="1:7">
      <c r="A8307" s="140">
        <v>98288</v>
      </c>
      <c r="B8307" s="141" t="s">
        <v>8903</v>
      </c>
      <c r="C8307" s="141" t="s">
        <v>178</v>
      </c>
      <c r="D8307" s="141" t="s">
        <v>5501</v>
      </c>
      <c r="E8307" s="140">
        <v>2.06</v>
      </c>
      <c r="F8307" s="142" t="s">
        <v>5502</v>
      </c>
      <c r="G8307" s="138"/>
    </row>
    <row r="8308" ht="15.75" customHeight="1" spans="1:7">
      <c r="A8308" s="140">
        <v>98289</v>
      </c>
      <c r="B8308" s="141" t="s">
        <v>8904</v>
      </c>
      <c r="C8308" s="141" t="s">
        <v>178</v>
      </c>
      <c r="D8308" s="141" t="s">
        <v>5501</v>
      </c>
      <c r="E8308" s="140">
        <v>2.25</v>
      </c>
      <c r="F8308" s="142" t="s">
        <v>5502</v>
      </c>
      <c r="G8308" s="138"/>
    </row>
    <row r="8309" ht="15.75" customHeight="1" spans="1:7">
      <c r="A8309" s="140">
        <v>98290</v>
      </c>
      <c r="B8309" s="141" t="s">
        <v>8905</v>
      </c>
      <c r="C8309" s="141" t="s">
        <v>178</v>
      </c>
      <c r="D8309" s="141" t="s">
        <v>5501</v>
      </c>
      <c r="E8309" s="140">
        <v>3.03</v>
      </c>
      <c r="F8309" s="142" t="s">
        <v>5502</v>
      </c>
      <c r="G8309" s="138"/>
    </row>
    <row r="8310" ht="15.75" customHeight="1" spans="1:7">
      <c r="A8310" s="140">
        <v>98291</v>
      </c>
      <c r="B8310" s="141" t="s">
        <v>8906</v>
      </c>
      <c r="C8310" s="141" t="s">
        <v>178</v>
      </c>
      <c r="D8310" s="141" t="s">
        <v>5501</v>
      </c>
      <c r="E8310" s="140">
        <v>3.54</v>
      </c>
      <c r="F8310" s="142" t="s">
        <v>5502</v>
      </c>
      <c r="G8310" s="138"/>
    </row>
    <row r="8311" ht="15.75" customHeight="1" spans="1:7">
      <c r="A8311" s="140">
        <v>98292</v>
      </c>
      <c r="B8311" s="141" t="s">
        <v>8907</v>
      </c>
      <c r="C8311" s="141" t="s">
        <v>178</v>
      </c>
      <c r="D8311" s="141" t="s">
        <v>5501</v>
      </c>
      <c r="E8311" s="140">
        <v>4.24</v>
      </c>
      <c r="F8311" s="142" t="s">
        <v>5502</v>
      </c>
      <c r="G8311" s="138"/>
    </row>
    <row r="8312" ht="15.75" customHeight="1" spans="1:7">
      <c r="A8312" s="140">
        <v>98293</v>
      </c>
      <c r="B8312" s="141" t="s">
        <v>8908</v>
      </c>
      <c r="C8312" s="141" t="s">
        <v>178</v>
      </c>
      <c r="D8312" s="141" t="s">
        <v>5501</v>
      </c>
      <c r="E8312" s="140">
        <v>7.8</v>
      </c>
      <c r="F8312" s="142" t="s">
        <v>5502</v>
      </c>
      <c r="G8312" s="138"/>
    </row>
    <row r="8313" ht="15.75" customHeight="1" spans="1:7">
      <c r="A8313" s="140">
        <v>98400</v>
      </c>
      <c r="B8313" s="141" t="s">
        <v>8909</v>
      </c>
      <c r="C8313" s="141" t="s">
        <v>178</v>
      </c>
      <c r="D8313" s="141" t="s">
        <v>5501</v>
      </c>
      <c r="E8313" s="140">
        <v>12.08</v>
      </c>
      <c r="F8313" s="142" t="s">
        <v>5502</v>
      </c>
      <c r="G8313" s="138"/>
    </row>
    <row r="8314" ht="15.75" customHeight="1" spans="1:7">
      <c r="A8314" s="140">
        <v>98401</v>
      </c>
      <c r="B8314" s="141" t="s">
        <v>8910</v>
      </c>
      <c r="C8314" s="141" t="s">
        <v>178</v>
      </c>
      <c r="D8314" s="141" t="s">
        <v>5501</v>
      </c>
      <c r="E8314" s="140">
        <v>18.56</v>
      </c>
      <c r="F8314" s="142" t="s">
        <v>5502</v>
      </c>
      <c r="G8314" s="138"/>
    </row>
    <row r="8315" ht="15.75" customHeight="1" spans="1:7">
      <c r="A8315" s="140">
        <v>98402</v>
      </c>
      <c r="B8315" s="141" t="s">
        <v>8911</v>
      </c>
      <c r="C8315" s="141" t="s">
        <v>178</v>
      </c>
      <c r="D8315" s="141" t="s">
        <v>5501</v>
      </c>
      <c r="E8315" s="140">
        <v>21.6</v>
      </c>
      <c r="F8315" s="142" t="s">
        <v>5502</v>
      </c>
      <c r="G8315" s="138"/>
    </row>
    <row r="8316" ht="15.75" customHeight="1" spans="1:7">
      <c r="A8316" s="140">
        <v>100556</v>
      </c>
      <c r="B8316" s="141" t="s">
        <v>8912</v>
      </c>
      <c r="C8316" s="141" t="s">
        <v>448</v>
      </c>
      <c r="D8316" s="141" t="s">
        <v>5501</v>
      </c>
      <c r="E8316" s="140">
        <v>37.38</v>
      </c>
      <c r="F8316" s="142" t="s">
        <v>5502</v>
      </c>
      <c r="G8316" s="138"/>
    </row>
    <row r="8317" ht="15.75" customHeight="1" spans="1:7">
      <c r="A8317" s="140">
        <v>100557</v>
      </c>
      <c r="B8317" s="141" t="s">
        <v>8913</v>
      </c>
      <c r="C8317" s="141" t="s">
        <v>448</v>
      </c>
      <c r="D8317" s="141" t="s">
        <v>5501</v>
      </c>
      <c r="E8317" s="140">
        <v>440.91</v>
      </c>
      <c r="F8317" s="142" t="s">
        <v>5502</v>
      </c>
      <c r="G8317" s="138"/>
    </row>
    <row r="8318" ht="15.75" customHeight="1" spans="1:7">
      <c r="A8318" s="140">
        <v>100560</v>
      </c>
      <c r="B8318" s="141" t="s">
        <v>8914</v>
      </c>
      <c r="C8318" s="141" t="s">
        <v>448</v>
      </c>
      <c r="D8318" s="141" t="s">
        <v>5501</v>
      </c>
      <c r="E8318" s="140">
        <v>101.87</v>
      </c>
      <c r="F8318" s="142" t="s">
        <v>5502</v>
      </c>
      <c r="G8318" s="138"/>
    </row>
    <row r="8319" ht="15.75" customHeight="1" spans="1:7">
      <c r="A8319" s="140">
        <v>100561</v>
      </c>
      <c r="B8319" s="141" t="s">
        <v>8915</v>
      </c>
      <c r="C8319" s="141" t="s">
        <v>448</v>
      </c>
      <c r="D8319" s="141" t="s">
        <v>5501</v>
      </c>
      <c r="E8319" s="140">
        <v>182.19</v>
      </c>
      <c r="F8319" s="142" t="s">
        <v>5502</v>
      </c>
      <c r="G8319" s="138"/>
    </row>
    <row r="8320" ht="15.75" customHeight="1" spans="1:7">
      <c r="A8320" s="140">
        <v>100562</v>
      </c>
      <c r="B8320" s="141" t="s">
        <v>8916</v>
      </c>
      <c r="C8320" s="141" t="s">
        <v>448</v>
      </c>
      <c r="D8320" s="141" t="s">
        <v>5501</v>
      </c>
      <c r="E8320" s="140">
        <v>279.82</v>
      </c>
      <c r="F8320" s="142" t="s">
        <v>5502</v>
      </c>
      <c r="G8320" s="138"/>
    </row>
    <row r="8321" ht="15.75" customHeight="1" spans="1:7">
      <c r="A8321" s="140">
        <v>100563</v>
      </c>
      <c r="B8321" s="141" t="s">
        <v>8917</v>
      </c>
      <c r="C8321" s="141" t="s">
        <v>448</v>
      </c>
      <c r="D8321" s="141" t="s">
        <v>5501</v>
      </c>
      <c r="E8321" s="140">
        <v>401.63</v>
      </c>
      <c r="F8321" s="142" t="s">
        <v>5502</v>
      </c>
      <c r="G8321" s="138"/>
    </row>
    <row r="8322" ht="15.75" customHeight="1" spans="1:7">
      <c r="A8322" s="140">
        <v>101795</v>
      </c>
      <c r="B8322" s="141" t="s">
        <v>8918</v>
      </c>
      <c r="C8322" s="141" t="s">
        <v>448</v>
      </c>
      <c r="D8322" s="141" t="s">
        <v>5686</v>
      </c>
      <c r="E8322" s="140">
        <v>558.1</v>
      </c>
      <c r="F8322" s="142" t="s">
        <v>5502</v>
      </c>
      <c r="G8322" s="138"/>
    </row>
    <row r="8323" ht="15.75" customHeight="1" spans="1:7">
      <c r="A8323" s="140">
        <v>101798</v>
      </c>
      <c r="B8323" s="141" t="s">
        <v>8919</v>
      </c>
      <c r="C8323" s="141" t="s">
        <v>448</v>
      </c>
      <c r="D8323" s="141" t="s">
        <v>5686</v>
      </c>
      <c r="E8323" s="140">
        <v>373.46</v>
      </c>
      <c r="F8323" s="142" t="s">
        <v>5502</v>
      </c>
      <c r="G8323" s="138"/>
    </row>
    <row r="8324" ht="15.75" customHeight="1" spans="1:7">
      <c r="A8324" s="140">
        <v>101799</v>
      </c>
      <c r="B8324" s="141" t="s">
        <v>8920</v>
      </c>
      <c r="C8324" s="141" t="s">
        <v>448</v>
      </c>
      <c r="D8324" s="141" t="s">
        <v>5686</v>
      </c>
      <c r="E8324" s="140">
        <v>908.28</v>
      </c>
      <c r="F8324" s="142" t="s">
        <v>5502</v>
      </c>
      <c r="G8324" s="138"/>
    </row>
    <row r="8325" ht="15.75" customHeight="1" spans="1:7">
      <c r="A8325" s="140">
        <v>98397</v>
      </c>
      <c r="B8325" s="141" t="s">
        <v>8921</v>
      </c>
      <c r="C8325" s="141" t="s">
        <v>175</v>
      </c>
      <c r="D8325" s="141" t="s">
        <v>5501</v>
      </c>
      <c r="E8325" s="140">
        <v>12.39</v>
      </c>
      <c r="F8325" s="142" t="s">
        <v>5502</v>
      </c>
      <c r="G8325" s="138"/>
    </row>
    <row r="8326" ht="15.75" customHeight="1" spans="1:7">
      <c r="A8326" s="140">
        <v>103244</v>
      </c>
      <c r="B8326" s="141" t="s">
        <v>8922</v>
      </c>
      <c r="C8326" s="141" t="s">
        <v>448</v>
      </c>
      <c r="D8326" s="141" t="s">
        <v>5686</v>
      </c>
      <c r="E8326" s="140">
        <v>2364.42</v>
      </c>
      <c r="F8326" s="142" t="s">
        <v>5502</v>
      </c>
      <c r="G8326" s="138"/>
    </row>
    <row r="8327" ht="15.75" customHeight="1" spans="1:7">
      <c r="A8327" s="140">
        <v>103245</v>
      </c>
      <c r="B8327" s="141" t="s">
        <v>8923</v>
      </c>
      <c r="C8327" s="141" t="s">
        <v>448</v>
      </c>
      <c r="D8327" s="141" t="s">
        <v>5686</v>
      </c>
      <c r="E8327" s="140">
        <v>1863.25</v>
      </c>
      <c r="F8327" s="142" t="s">
        <v>5502</v>
      </c>
      <c r="G8327" s="138"/>
    </row>
    <row r="8328" ht="15.75" customHeight="1" spans="1:7">
      <c r="A8328" s="140">
        <v>103246</v>
      </c>
      <c r="B8328" s="141" t="s">
        <v>8924</v>
      </c>
      <c r="C8328" s="141" t="s">
        <v>448</v>
      </c>
      <c r="D8328" s="141" t="s">
        <v>5686</v>
      </c>
      <c r="E8328" s="140">
        <v>2032.74</v>
      </c>
      <c r="F8328" s="142" t="s">
        <v>5502</v>
      </c>
      <c r="G8328" s="138"/>
    </row>
    <row r="8329" ht="15.75" customHeight="1" spans="1:7">
      <c r="A8329" s="140">
        <v>103247</v>
      </c>
      <c r="B8329" s="141" t="s">
        <v>8925</v>
      </c>
      <c r="C8329" s="141" t="s">
        <v>448</v>
      </c>
      <c r="D8329" s="141" t="s">
        <v>5686</v>
      </c>
      <c r="E8329" s="140">
        <v>2625.09</v>
      </c>
      <c r="F8329" s="142" t="s">
        <v>5502</v>
      </c>
      <c r="G8329" s="138"/>
    </row>
    <row r="8330" ht="15.75" customHeight="1" spans="1:7">
      <c r="A8330" s="140">
        <v>103248</v>
      </c>
      <c r="B8330" s="141" t="s">
        <v>8926</v>
      </c>
      <c r="C8330" s="141" t="s">
        <v>448</v>
      </c>
      <c r="D8330" s="141" t="s">
        <v>5686</v>
      </c>
      <c r="E8330" s="140">
        <v>2143.72</v>
      </c>
      <c r="F8330" s="142" t="s">
        <v>5502</v>
      </c>
      <c r="G8330" s="138"/>
    </row>
    <row r="8331" ht="15.75" customHeight="1" spans="1:7">
      <c r="A8331" s="140">
        <v>103249</v>
      </c>
      <c r="B8331" s="141" t="s">
        <v>8927</v>
      </c>
      <c r="C8331" s="141" t="s">
        <v>448</v>
      </c>
      <c r="D8331" s="141" t="s">
        <v>5686</v>
      </c>
      <c r="E8331" s="140">
        <v>2303.67</v>
      </c>
      <c r="F8331" s="142" t="s">
        <v>5502</v>
      </c>
      <c r="G8331" s="138"/>
    </row>
    <row r="8332" ht="15.75" customHeight="1" spans="1:7">
      <c r="A8332" s="140">
        <v>103250</v>
      </c>
      <c r="B8332" s="141" t="s">
        <v>8928</v>
      </c>
      <c r="C8332" s="141" t="s">
        <v>448</v>
      </c>
      <c r="D8332" s="141" t="s">
        <v>5686</v>
      </c>
      <c r="E8332" s="140">
        <v>3815.39</v>
      </c>
      <c r="F8332" s="142" t="s">
        <v>5502</v>
      </c>
      <c r="G8332" s="138"/>
    </row>
    <row r="8333" ht="15.75" customHeight="1" spans="1:7">
      <c r="A8333" s="140">
        <v>103251</v>
      </c>
      <c r="B8333" s="141" t="s">
        <v>8929</v>
      </c>
      <c r="C8333" s="141" t="s">
        <v>448</v>
      </c>
      <c r="D8333" s="141" t="s">
        <v>5686</v>
      </c>
      <c r="E8333" s="140">
        <v>3011.42</v>
      </c>
      <c r="F8333" s="142" t="s">
        <v>5502</v>
      </c>
      <c r="G8333" s="138"/>
    </row>
    <row r="8334" ht="15.75" customHeight="1" spans="1:7">
      <c r="A8334" s="140">
        <v>103252</v>
      </c>
      <c r="B8334" s="141" t="s">
        <v>8930</v>
      </c>
      <c r="C8334" s="141" t="s">
        <v>448</v>
      </c>
      <c r="D8334" s="141" t="s">
        <v>5686</v>
      </c>
      <c r="E8334" s="140">
        <v>3335.64</v>
      </c>
      <c r="F8334" s="142" t="s">
        <v>5502</v>
      </c>
      <c r="G8334" s="138"/>
    </row>
    <row r="8335" ht="15.75" customHeight="1" spans="1:7">
      <c r="A8335" s="140">
        <v>103253</v>
      </c>
      <c r="B8335" s="141" t="s">
        <v>8931</v>
      </c>
      <c r="C8335" s="141" t="s">
        <v>448</v>
      </c>
      <c r="D8335" s="141" t="s">
        <v>5686</v>
      </c>
      <c r="E8335" s="140">
        <v>5203.59</v>
      </c>
      <c r="F8335" s="142" t="s">
        <v>5502</v>
      </c>
      <c r="G8335" s="138"/>
    </row>
    <row r="8336" ht="15.75" customHeight="1" spans="1:7">
      <c r="A8336" s="140">
        <v>103254</v>
      </c>
      <c r="B8336" s="141" t="s">
        <v>8932</v>
      </c>
      <c r="C8336" s="141" t="s">
        <v>448</v>
      </c>
      <c r="D8336" s="141" t="s">
        <v>5686</v>
      </c>
      <c r="E8336" s="140">
        <v>3889.19</v>
      </c>
      <c r="F8336" s="142" t="s">
        <v>5502</v>
      </c>
      <c r="G8336" s="138"/>
    </row>
    <row r="8337" ht="15.75" customHeight="1" spans="1:7">
      <c r="A8337" s="140">
        <v>103255</v>
      </c>
      <c r="B8337" s="141" t="s">
        <v>8933</v>
      </c>
      <c r="C8337" s="141" t="s">
        <v>448</v>
      </c>
      <c r="D8337" s="141" t="s">
        <v>5686</v>
      </c>
      <c r="E8337" s="140">
        <v>4352.94</v>
      </c>
      <c r="F8337" s="142" t="s">
        <v>5502</v>
      </c>
      <c r="G8337" s="138"/>
    </row>
    <row r="8338" ht="15.75" customHeight="1" spans="1:7">
      <c r="A8338" s="140">
        <v>103256</v>
      </c>
      <c r="B8338" s="141" t="s">
        <v>8934</v>
      </c>
      <c r="C8338" s="141" t="s">
        <v>448</v>
      </c>
      <c r="D8338" s="141" t="s">
        <v>5686</v>
      </c>
      <c r="E8338" s="140">
        <v>9668.59</v>
      </c>
      <c r="F8338" s="142" t="s">
        <v>5502</v>
      </c>
      <c r="G8338" s="138"/>
    </row>
    <row r="8339" ht="15.75" customHeight="1" spans="1:7">
      <c r="A8339" s="140">
        <v>103257</v>
      </c>
      <c r="B8339" s="141" t="s">
        <v>8935</v>
      </c>
      <c r="C8339" s="141" t="s">
        <v>448</v>
      </c>
      <c r="D8339" s="141" t="s">
        <v>5686</v>
      </c>
      <c r="E8339" s="140">
        <v>5515.41</v>
      </c>
      <c r="F8339" s="142" t="s">
        <v>5502</v>
      </c>
      <c r="G8339" s="138"/>
    </row>
    <row r="8340" ht="15.75" customHeight="1" spans="1:7">
      <c r="A8340" s="140">
        <v>103258</v>
      </c>
      <c r="B8340" s="141" t="s">
        <v>8936</v>
      </c>
      <c r="C8340" s="141" t="s">
        <v>448</v>
      </c>
      <c r="D8340" s="141" t="s">
        <v>5686</v>
      </c>
      <c r="E8340" s="140">
        <v>10810.01</v>
      </c>
      <c r="F8340" s="142" t="s">
        <v>5502</v>
      </c>
      <c r="G8340" s="138"/>
    </row>
    <row r="8341" ht="15.75" customHeight="1" spans="1:7">
      <c r="A8341" s="140">
        <v>103259</v>
      </c>
      <c r="B8341" s="141" t="s">
        <v>8937</v>
      </c>
      <c r="C8341" s="141" t="s">
        <v>448</v>
      </c>
      <c r="D8341" s="141" t="s">
        <v>5686</v>
      </c>
      <c r="E8341" s="140">
        <v>5819.45</v>
      </c>
      <c r="F8341" s="142" t="s">
        <v>5502</v>
      </c>
      <c r="G8341" s="138"/>
    </row>
    <row r="8342" ht="15.75" customHeight="1" spans="1:7">
      <c r="A8342" s="140">
        <v>103260</v>
      </c>
      <c r="B8342" s="141" t="s">
        <v>8938</v>
      </c>
      <c r="C8342" s="141" t="s">
        <v>448</v>
      </c>
      <c r="D8342" s="141" t="s">
        <v>5686</v>
      </c>
      <c r="E8342" s="140">
        <v>5978.27</v>
      </c>
      <c r="F8342" s="142" t="s">
        <v>5502</v>
      </c>
      <c r="G8342" s="138"/>
    </row>
    <row r="8343" ht="15.75" customHeight="1" spans="1:7">
      <c r="A8343" s="140">
        <v>103261</v>
      </c>
      <c r="B8343" s="141" t="s">
        <v>8939</v>
      </c>
      <c r="C8343" s="141" t="s">
        <v>448</v>
      </c>
      <c r="D8343" s="141" t="s">
        <v>5686</v>
      </c>
      <c r="E8343" s="140">
        <v>12194.16</v>
      </c>
      <c r="F8343" s="142" t="s">
        <v>5502</v>
      </c>
      <c r="G8343" s="138"/>
    </row>
    <row r="8344" ht="15.75" customHeight="1" spans="1:7">
      <c r="A8344" s="140">
        <v>103262</v>
      </c>
      <c r="B8344" s="141" t="s">
        <v>8940</v>
      </c>
      <c r="C8344" s="141" t="s">
        <v>448</v>
      </c>
      <c r="D8344" s="141" t="s">
        <v>5686</v>
      </c>
      <c r="E8344" s="140">
        <v>7647.09</v>
      </c>
      <c r="F8344" s="142" t="s">
        <v>5502</v>
      </c>
      <c r="G8344" s="138"/>
    </row>
    <row r="8345" ht="15.75" customHeight="1" spans="1:7">
      <c r="A8345" s="140">
        <v>103263</v>
      </c>
      <c r="B8345" s="141" t="s">
        <v>8941</v>
      </c>
      <c r="C8345" s="141" t="s">
        <v>448</v>
      </c>
      <c r="D8345" s="141" t="s">
        <v>5686</v>
      </c>
      <c r="E8345" s="140">
        <v>16958.77</v>
      </c>
      <c r="F8345" s="142" t="s">
        <v>5502</v>
      </c>
      <c r="G8345" s="138"/>
    </row>
    <row r="8346" ht="15.75" customHeight="1" spans="1:7">
      <c r="A8346" s="140">
        <v>103264</v>
      </c>
      <c r="B8346" s="141" t="s">
        <v>8942</v>
      </c>
      <c r="C8346" s="141" t="s">
        <v>448</v>
      </c>
      <c r="D8346" s="141" t="s">
        <v>5686</v>
      </c>
      <c r="E8346" s="140">
        <v>9513.9</v>
      </c>
      <c r="F8346" s="142" t="s">
        <v>5502</v>
      </c>
      <c r="G8346" s="138"/>
    </row>
    <row r="8347" ht="15.75" customHeight="1" spans="1:7">
      <c r="A8347" s="140">
        <v>103265</v>
      </c>
      <c r="B8347" s="141" t="s">
        <v>8943</v>
      </c>
      <c r="C8347" s="141" t="s">
        <v>448</v>
      </c>
      <c r="D8347" s="141" t="s">
        <v>5686</v>
      </c>
      <c r="E8347" s="140">
        <v>20443.56</v>
      </c>
      <c r="F8347" s="142" t="s">
        <v>5502</v>
      </c>
      <c r="G8347" s="138"/>
    </row>
    <row r="8348" ht="15.75" customHeight="1" spans="1:7">
      <c r="A8348" s="140">
        <v>103266</v>
      </c>
      <c r="B8348" s="141" t="s">
        <v>8944</v>
      </c>
      <c r="C8348" s="141" t="s">
        <v>448</v>
      </c>
      <c r="D8348" s="141" t="s">
        <v>5686</v>
      </c>
      <c r="E8348" s="140">
        <v>10624.42</v>
      </c>
      <c r="F8348" s="142" t="s">
        <v>5502</v>
      </c>
      <c r="G8348" s="138"/>
    </row>
    <row r="8349" ht="15.75" customHeight="1" spans="1:7">
      <c r="A8349" s="140">
        <v>103267</v>
      </c>
      <c r="B8349" s="141" t="s">
        <v>8945</v>
      </c>
      <c r="C8349" s="141" t="s">
        <v>448</v>
      </c>
      <c r="D8349" s="141" t="s">
        <v>5686</v>
      </c>
      <c r="E8349" s="140">
        <v>6031.48</v>
      </c>
      <c r="F8349" s="142" t="s">
        <v>5502</v>
      </c>
      <c r="G8349" s="138"/>
    </row>
    <row r="8350" ht="15.75" customHeight="1" spans="1:7">
      <c r="A8350" s="140">
        <v>103268</v>
      </c>
      <c r="B8350" s="141" t="s">
        <v>8946</v>
      </c>
      <c r="C8350" s="141" t="s">
        <v>448</v>
      </c>
      <c r="D8350" s="141" t="s">
        <v>5686</v>
      </c>
      <c r="E8350" s="140">
        <v>7162.64</v>
      </c>
      <c r="F8350" s="142" t="s">
        <v>5502</v>
      </c>
      <c r="G8350" s="138"/>
    </row>
    <row r="8351" ht="15.75" customHeight="1" spans="1:7">
      <c r="A8351" s="140">
        <v>103269</v>
      </c>
      <c r="B8351" s="141" t="s">
        <v>8947</v>
      </c>
      <c r="C8351" s="141" t="s">
        <v>448</v>
      </c>
      <c r="D8351" s="141" t="s">
        <v>5686</v>
      </c>
      <c r="E8351" s="140">
        <v>7416.13</v>
      </c>
      <c r="F8351" s="142" t="s">
        <v>5502</v>
      </c>
      <c r="G8351" s="138"/>
    </row>
    <row r="8352" ht="15.75" customHeight="1" spans="1:7">
      <c r="A8352" s="140">
        <v>103270</v>
      </c>
      <c r="B8352" s="141" t="s">
        <v>8948</v>
      </c>
      <c r="C8352" s="141" t="s">
        <v>448</v>
      </c>
      <c r="D8352" s="141" t="s">
        <v>5686</v>
      </c>
      <c r="E8352" s="140">
        <v>7698.71</v>
      </c>
      <c r="F8352" s="142" t="s">
        <v>5502</v>
      </c>
      <c r="G8352" s="138"/>
    </row>
    <row r="8353" ht="15.75" customHeight="1" spans="1:7">
      <c r="A8353" s="140">
        <v>103271</v>
      </c>
      <c r="B8353" s="141" t="s">
        <v>8949</v>
      </c>
      <c r="C8353" s="141" t="s">
        <v>448</v>
      </c>
      <c r="D8353" s="141" t="s">
        <v>5686</v>
      </c>
      <c r="E8353" s="140">
        <v>10911.08</v>
      </c>
      <c r="F8353" s="142" t="s">
        <v>5502</v>
      </c>
      <c r="G8353" s="138"/>
    </row>
    <row r="8354" ht="15.75" customHeight="1" spans="1:7">
      <c r="A8354" s="140">
        <v>103272</v>
      </c>
      <c r="B8354" s="141" t="s">
        <v>8950</v>
      </c>
      <c r="C8354" s="141" t="s">
        <v>448</v>
      </c>
      <c r="D8354" s="141" t="s">
        <v>5686</v>
      </c>
      <c r="E8354" s="140">
        <v>11270.43</v>
      </c>
      <c r="F8354" s="142" t="s">
        <v>5502</v>
      </c>
      <c r="G8354" s="138"/>
    </row>
    <row r="8355" ht="15.75" customHeight="1" spans="1:7">
      <c r="A8355" s="140">
        <v>103273</v>
      </c>
      <c r="B8355" s="141" t="s">
        <v>8951</v>
      </c>
      <c r="C8355" s="141" t="s">
        <v>448</v>
      </c>
      <c r="D8355" s="141" t="s">
        <v>5686</v>
      </c>
      <c r="E8355" s="140">
        <v>11614.4</v>
      </c>
      <c r="F8355" s="142" t="s">
        <v>5502</v>
      </c>
      <c r="G8355" s="138"/>
    </row>
    <row r="8356" ht="15.75" customHeight="1" spans="1:7">
      <c r="A8356" s="140">
        <v>103274</v>
      </c>
      <c r="B8356" s="141" t="s">
        <v>8952</v>
      </c>
      <c r="C8356" s="141" t="s">
        <v>448</v>
      </c>
      <c r="D8356" s="141" t="s">
        <v>5686</v>
      </c>
      <c r="E8356" s="140">
        <v>13304.47</v>
      </c>
      <c r="F8356" s="142" t="s">
        <v>5502</v>
      </c>
      <c r="G8356" s="138"/>
    </row>
    <row r="8357" ht="15.75" customHeight="1" spans="1:7">
      <c r="A8357" s="140">
        <v>103275</v>
      </c>
      <c r="B8357" s="141" t="s">
        <v>8953</v>
      </c>
      <c r="C8357" s="141" t="s">
        <v>448</v>
      </c>
      <c r="D8357" s="141" t="s">
        <v>5686</v>
      </c>
      <c r="E8357" s="140">
        <v>13235.47</v>
      </c>
      <c r="F8357" s="142" t="s">
        <v>5502</v>
      </c>
      <c r="G8357" s="138"/>
    </row>
    <row r="8358" ht="15.75" customHeight="1" spans="1:7">
      <c r="A8358" s="140">
        <v>103276</v>
      </c>
      <c r="B8358" s="141" t="s">
        <v>8954</v>
      </c>
      <c r="C8358" s="141" t="s">
        <v>448</v>
      </c>
      <c r="D8358" s="141" t="s">
        <v>5686</v>
      </c>
      <c r="E8358" s="140">
        <v>13889.13</v>
      </c>
      <c r="F8358" s="142" t="s">
        <v>5502</v>
      </c>
      <c r="G8358" s="138"/>
    </row>
    <row r="8359" ht="15.75" customHeight="1" spans="1:7">
      <c r="A8359" s="140">
        <v>103277</v>
      </c>
      <c r="B8359" s="141" t="s">
        <v>8955</v>
      </c>
      <c r="C8359" s="141" t="s">
        <v>448</v>
      </c>
      <c r="D8359" s="141" t="s">
        <v>5686</v>
      </c>
      <c r="E8359" s="140">
        <v>25662.83</v>
      </c>
      <c r="F8359" s="142" t="s">
        <v>5502</v>
      </c>
      <c r="G8359" s="138"/>
    </row>
    <row r="8360" ht="15.75" customHeight="1" spans="1:7">
      <c r="A8360" s="140">
        <v>103278</v>
      </c>
      <c r="B8360" s="141" t="s">
        <v>8956</v>
      </c>
      <c r="C8360" s="141" t="s">
        <v>448</v>
      </c>
      <c r="D8360" s="141" t="s">
        <v>5686</v>
      </c>
      <c r="E8360" s="140">
        <v>32842.98</v>
      </c>
      <c r="F8360" s="142" t="s">
        <v>5502</v>
      </c>
      <c r="G8360" s="138"/>
    </row>
    <row r="8361" ht="15.75" customHeight="1" spans="1:7">
      <c r="A8361" s="140">
        <v>103288</v>
      </c>
      <c r="B8361" s="141" t="s">
        <v>8957</v>
      </c>
      <c r="C8361" s="141" t="s">
        <v>448</v>
      </c>
      <c r="D8361" s="141" t="s">
        <v>5501</v>
      </c>
      <c r="E8361" s="140">
        <v>13.72</v>
      </c>
      <c r="F8361" s="142" t="s">
        <v>5502</v>
      </c>
      <c r="G8361" s="138"/>
    </row>
    <row r="8362" ht="15.75" customHeight="1" spans="1:7">
      <c r="A8362" s="140">
        <v>103289</v>
      </c>
      <c r="B8362" s="141" t="s">
        <v>8958</v>
      </c>
      <c r="C8362" s="141" t="s">
        <v>178</v>
      </c>
      <c r="D8362" s="141" t="s">
        <v>5686</v>
      </c>
      <c r="E8362" s="140">
        <v>29.42</v>
      </c>
      <c r="F8362" s="142" t="s">
        <v>5502</v>
      </c>
      <c r="G8362" s="138"/>
    </row>
    <row r="8363" ht="15.75" customHeight="1" spans="1:7">
      <c r="A8363" s="140">
        <v>103290</v>
      </c>
      <c r="B8363" s="141" t="s">
        <v>8959</v>
      </c>
      <c r="C8363" s="141" t="s">
        <v>178</v>
      </c>
      <c r="D8363" s="141" t="s">
        <v>5686</v>
      </c>
      <c r="E8363" s="140">
        <v>45.06</v>
      </c>
      <c r="F8363" s="142" t="s">
        <v>5502</v>
      </c>
      <c r="G8363" s="138"/>
    </row>
    <row r="8364" ht="15.75" customHeight="1" spans="1:7">
      <c r="A8364" s="140">
        <v>103291</v>
      </c>
      <c r="B8364" s="141" t="s">
        <v>8960</v>
      </c>
      <c r="C8364" s="141" t="s">
        <v>178</v>
      </c>
      <c r="D8364" s="141" t="s">
        <v>5686</v>
      </c>
      <c r="E8364" s="140">
        <v>56.54</v>
      </c>
      <c r="F8364" s="142" t="s">
        <v>5502</v>
      </c>
      <c r="G8364" s="138"/>
    </row>
    <row r="8365" ht="15.75" customHeight="1" spans="1:7">
      <c r="A8365" s="140">
        <v>103292</v>
      </c>
      <c r="B8365" s="141" t="s">
        <v>8961</v>
      </c>
      <c r="C8365" s="141" t="s">
        <v>178</v>
      </c>
      <c r="D8365" s="141" t="s">
        <v>5686</v>
      </c>
      <c r="E8365" s="140">
        <v>68.17</v>
      </c>
      <c r="F8365" s="142" t="s">
        <v>5502</v>
      </c>
      <c r="G8365" s="138"/>
    </row>
    <row r="8366" ht="15.75" customHeight="1" spans="1:7">
      <c r="A8366" s="140">
        <v>101936</v>
      </c>
      <c r="B8366" s="141" t="s">
        <v>8962</v>
      </c>
      <c r="C8366" s="141" t="s">
        <v>448</v>
      </c>
      <c r="D8366" s="141" t="s">
        <v>5686</v>
      </c>
      <c r="E8366" s="140">
        <v>7970.54</v>
      </c>
      <c r="F8366" s="142" t="s">
        <v>5502</v>
      </c>
      <c r="G8366" s="138"/>
    </row>
    <row r="8367" ht="15.75" customHeight="1" spans="1:7">
      <c r="A8367" s="140">
        <v>101937</v>
      </c>
      <c r="B8367" s="141" t="s">
        <v>8963</v>
      </c>
      <c r="C8367" s="141" t="s">
        <v>448</v>
      </c>
      <c r="D8367" s="141" t="s">
        <v>5686</v>
      </c>
      <c r="E8367" s="140">
        <v>14322.32</v>
      </c>
      <c r="F8367" s="142" t="s">
        <v>5502</v>
      </c>
      <c r="G8367" s="138"/>
    </row>
    <row r="8368" ht="15.75" customHeight="1" spans="1:7">
      <c r="A8368" s="140">
        <v>98294</v>
      </c>
      <c r="B8368" s="141" t="s">
        <v>8964</v>
      </c>
      <c r="C8368" s="141" t="s">
        <v>178</v>
      </c>
      <c r="D8368" s="141" t="s">
        <v>5501</v>
      </c>
      <c r="E8368" s="140">
        <v>5.78</v>
      </c>
      <c r="F8368" s="142" t="s">
        <v>5502</v>
      </c>
      <c r="G8368" s="138"/>
    </row>
    <row r="8369" ht="15.75" customHeight="1" spans="1:7">
      <c r="A8369" s="140">
        <v>98295</v>
      </c>
      <c r="B8369" s="141" t="s">
        <v>8965</v>
      </c>
      <c r="C8369" s="141" t="s">
        <v>178</v>
      </c>
      <c r="D8369" s="141" t="s">
        <v>5501</v>
      </c>
      <c r="E8369" s="140">
        <v>5.12</v>
      </c>
      <c r="F8369" s="142" t="s">
        <v>5502</v>
      </c>
      <c r="G8369" s="138"/>
    </row>
    <row r="8370" ht="15.75" customHeight="1" spans="1:7">
      <c r="A8370" s="140">
        <v>98296</v>
      </c>
      <c r="B8370" s="141" t="s">
        <v>8966</v>
      </c>
      <c r="C8370" s="141" t="s">
        <v>178</v>
      </c>
      <c r="D8370" s="141" t="s">
        <v>5501</v>
      </c>
      <c r="E8370" s="140">
        <v>8.46</v>
      </c>
      <c r="F8370" s="142" t="s">
        <v>5502</v>
      </c>
      <c r="G8370" s="138"/>
    </row>
    <row r="8371" ht="15.75" customHeight="1" spans="1:7">
      <c r="A8371" s="140">
        <v>98297</v>
      </c>
      <c r="B8371" s="141" t="s">
        <v>8967</v>
      </c>
      <c r="C8371" s="141" t="s">
        <v>178</v>
      </c>
      <c r="D8371" s="141" t="s">
        <v>5501</v>
      </c>
      <c r="E8371" s="140">
        <v>7.39</v>
      </c>
      <c r="F8371" s="142" t="s">
        <v>5502</v>
      </c>
      <c r="G8371" s="138"/>
    </row>
    <row r="8372" ht="15.75" customHeight="1" spans="1:7">
      <c r="A8372" s="140">
        <v>98298</v>
      </c>
      <c r="B8372" s="141" t="s">
        <v>8968</v>
      </c>
      <c r="C8372" s="141" t="s">
        <v>178</v>
      </c>
      <c r="D8372" s="141" t="s">
        <v>5501</v>
      </c>
      <c r="E8372" s="140">
        <v>20.52</v>
      </c>
      <c r="F8372" s="142" t="s">
        <v>5502</v>
      </c>
      <c r="G8372" s="138"/>
    </row>
    <row r="8373" ht="15.75" customHeight="1" spans="1:7">
      <c r="A8373" s="140">
        <v>98299</v>
      </c>
      <c r="B8373" s="141" t="s">
        <v>8969</v>
      </c>
      <c r="C8373" s="141" t="s">
        <v>178</v>
      </c>
      <c r="D8373" s="141" t="s">
        <v>5501</v>
      </c>
      <c r="E8373" s="140">
        <v>19.21</v>
      </c>
      <c r="F8373" s="142" t="s">
        <v>5502</v>
      </c>
      <c r="G8373" s="138"/>
    </row>
    <row r="8374" ht="15.75" customHeight="1" spans="1:7">
      <c r="A8374" s="140">
        <v>98300</v>
      </c>
      <c r="B8374" s="141" t="s">
        <v>8970</v>
      </c>
      <c r="C8374" s="141" t="s">
        <v>178</v>
      </c>
      <c r="D8374" s="141" t="s">
        <v>5501</v>
      </c>
      <c r="E8374" s="140">
        <v>5.26</v>
      </c>
      <c r="F8374" s="142" t="s">
        <v>5502</v>
      </c>
      <c r="G8374" s="138"/>
    </row>
    <row r="8375" ht="15.75" customHeight="1" spans="1:7">
      <c r="A8375" s="140">
        <v>98301</v>
      </c>
      <c r="B8375" s="141" t="s">
        <v>8971</v>
      </c>
      <c r="C8375" s="141" t="s">
        <v>448</v>
      </c>
      <c r="D8375" s="141" t="s">
        <v>5501</v>
      </c>
      <c r="E8375" s="140">
        <v>781.22</v>
      </c>
      <c r="F8375" s="142" t="s">
        <v>5502</v>
      </c>
      <c r="G8375" s="138"/>
    </row>
    <row r="8376" ht="15.75" customHeight="1" spans="1:7">
      <c r="A8376" s="140">
        <v>98302</v>
      </c>
      <c r="B8376" s="141" t="s">
        <v>8972</v>
      </c>
      <c r="C8376" s="141" t="s">
        <v>448</v>
      </c>
      <c r="D8376" s="141" t="s">
        <v>5501</v>
      </c>
      <c r="E8376" s="140">
        <v>1598.45</v>
      </c>
      <c r="F8376" s="142" t="s">
        <v>5502</v>
      </c>
      <c r="G8376" s="138"/>
    </row>
    <row r="8377" ht="15.75" customHeight="1" spans="1:7">
      <c r="A8377" s="140">
        <v>98304</v>
      </c>
      <c r="B8377" s="141" t="s">
        <v>8973</v>
      </c>
      <c r="C8377" s="141" t="s">
        <v>448</v>
      </c>
      <c r="D8377" s="141" t="s">
        <v>5501</v>
      </c>
      <c r="E8377" s="140">
        <v>5181.49</v>
      </c>
      <c r="F8377" s="142" t="s">
        <v>5502</v>
      </c>
      <c r="G8377" s="138"/>
    </row>
    <row r="8378" ht="15.75" customHeight="1" spans="1:7">
      <c r="A8378" s="140">
        <v>98305</v>
      </c>
      <c r="B8378" s="141" t="s">
        <v>8974</v>
      </c>
      <c r="C8378" s="141" t="s">
        <v>448</v>
      </c>
      <c r="D8378" s="141" t="s">
        <v>5501</v>
      </c>
      <c r="E8378" s="140">
        <v>4011.79</v>
      </c>
      <c r="F8378" s="142" t="s">
        <v>5502</v>
      </c>
      <c r="G8378" s="138"/>
    </row>
    <row r="8379" ht="15.75" customHeight="1" spans="1:7">
      <c r="A8379" s="140">
        <v>98306</v>
      </c>
      <c r="B8379" s="141" t="s">
        <v>8975</v>
      </c>
      <c r="C8379" s="141" t="s">
        <v>448</v>
      </c>
      <c r="D8379" s="141" t="s">
        <v>5501</v>
      </c>
      <c r="E8379" s="140">
        <v>75.46</v>
      </c>
      <c r="F8379" s="142" t="s">
        <v>5502</v>
      </c>
      <c r="G8379" s="138"/>
    </row>
    <row r="8380" ht="15.75" customHeight="1" spans="1:7">
      <c r="A8380" s="140">
        <v>98307</v>
      </c>
      <c r="B8380" s="141" t="s">
        <v>8976</v>
      </c>
      <c r="C8380" s="141" t="s">
        <v>448</v>
      </c>
      <c r="D8380" s="141" t="s">
        <v>5501</v>
      </c>
      <c r="E8380" s="140">
        <v>48.64</v>
      </c>
      <c r="F8380" s="142" t="s">
        <v>5502</v>
      </c>
      <c r="G8380" s="138"/>
    </row>
    <row r="8381" ht="15.75" customHeight="1" spans="1:7">
      <c r="A8381" s="140">
        <v>98308</v>
      </c>
      <c r="B8381" s="141" t="s">
        <v>8977</v>
      </c>
      <c r="C8381" s="141" t="s">
        <v>448</v>
      </c>
      <c r="D8381" s="141" t="s">
        <v>5501</v>
      </c>
      <c r="E8381" s="140">
        <v>31.8</v>
      </c>
      <c r="F8381" s="142" t="s">
        <v>5502</v>
      </c>
      <c r="G8381" s="138"/>
    </row>
    <row r="8382" ht="15.75" customHeight="1" spans="1:7">
      <c r="A8382" s="140">
        <v>98593</v>
      </c>
      <c r="B8382" s="141" t="s">
        <v>8978</v>
      </c>
      <c r="C8382" s="141" t="s">
        <v>448</v>
      </c>
      <c r="D8382" s="141" t="s">
        <v>5501</v>
      </c>
      <c r="E8382" s="140">
        <v>3515.15</v>
      </c>
      <c r="F8382" s="142" t="s">
        <v>5502</v>
      </c>
      <c r="G8382" s="138"/>
    </row>
    <row r="8383" ht="15.75" customHeight="1" spans="1:7">
      <c r="A8383" s="140">
        <v>100553</v>
      </c>
      <c r="B8383" s="141" t="s">
        <v>8979</v>
      </c>
      <c r="C8383" s="141" t="s">
        <v>178</v>
      </c>
      <c r="D8383" s="141" t="s">
        <v>5501</v>
      </c>
      <c r="E8383" s="140">
        <v>22.1</v>
      </c>
      <c r="F8383" s="142" t="s">
        <v>5502</v>
      </c>
      <c r="G8383" s="138"/>
    </row>
    <row r="8384" ht="15.75" customHeight="1" spans="1:7">
      <c r="A8384" s="140">
        <v>100554</v>
      </c>
      <c r="B8384" s="141" t="s">
        <v>8980</v>
      </c>
      <c r="C8384" s="141" t="s">
        <v>178</v>
      </c>
      <c r="D8384" s="141" t="s">
        <v>5501</v>
      </c>
      <c r="E8384" s="140">
        <v>5.01</v>
      </c>
      <c r="F8384" s="142" t="s">
        <v>5502</v>
      </c>
      <c r="G8384" s="138"/>
    </row>
    <row r="8385" ht="15.75" customHeight="1" spans="1:7">
      <c r="A8385" s="140">
        <v>100555</v>
      </c>
      <c r="B8385" s="141" t="s">
        <v>8981</v>
      </c>
      <c r="C8385" s="141" t="s">
        <v>448</v>
      </c>
      <c r="D8385" s="141" t="s">
        <v>5501</v>
      </c>
      <c r="E8385" s="140">
        <v>1996.33</v>
      </c>
      <c r="F8385" s="142" t="s">
        <v>5502</v>
      </c>
      <c r="G8385" s="138"/>
    </row>
    <row r="8386" ht="15.75" customHeight="1" spans="1:7">
      <c r="A8386" s="140">
        <v>89355</v>
      </c>
      <c r="B8386" s="141" t="s">
        <v>8982</v>
      </c>
      <c r="C8386" s="141" t="s">
        <v>178</v>
      </c>
      <c r="D8386" s="141" t="s">
        <v>5501</v>
      </c>
      <c r="E8386" s="140">
        <v>18.85</v>
      </c>
      <c r="F8386" s="142" t="s">
        <v>5502</v>
      </c>
      <c r="G8386" s="138"/>
    </row>
    <row r="8387" ht="15.75" customHeight="1" spans="1:7">
      <c r="A8387" s="140">
        <v>89356</v>
      </c>
      <c r="B8387" s="141" t="s">
        <v>8983</v>
      </c>
      <c r="C8387" s="141" t="s">
        <v>178</v>
      </c>
      <c r="D8387" s="141" t="s">
        <v>5501</v>
      </c>
      <c r="E8387" s="140">
        <v>21.73</v>
      </c>
      <c r="F8387" s="142" t="s">
        <v>5502</v>
      </c>
      <c r="G8387" s="138"/>
    </row>
    <row r="8388" ht="15.75" customHeight="1" spans="1:7">
      <c r="A8388" s="140">
        <v>89357</v>
      </c>
      <c r="B8388" s="141" t="s">
        <v>8984</v>
      </c>
      <c r="C8388" s="141" t="s">
        <v>178</v>
      </c>
      <c r="D8388" s="141" t="s">
        <v>5501</v>
      </c>
      <c r="E8388" s="140">
        <v>30.09</v>
      </c>
      <c r="F8388" s="142" t="s">
        <v>5502</v>
      </c>
      <c r="G8388" s="138"/>
    </row>
    <row r="8389" ht="15.75" customHeight="1" spans="1:7">
      <c r="A8389" s="140">
        <v>89401</v>
      </c>
      <c r="B8389" s="141" t="s">
        <v>8985</v>
      </c>
      <c r="C8389" s="141" t="s">
        <v>178</v>
      </c>
      <c r="D8389" s="141" t="s">
        <v>5501</v>
      </c>
      <c r="E8389" s="140">
        <v>10.09</v>
      </c>
      <c r="F8389" s="142" t="s">
        <v>5502</v>
      </c>
      <c r="G8389" s="138"/>
    </row>
    <row r="8390" ht="15.75" customHeight="1" spans="1:7">
      <c r="A8390" s="140">
        <v>89402</v>
      </c>
      <c r="B8390" s="141" t="s">
        <v>8986</v>
      </c>
      <c r="C8390" s="141" t="s">
        <v>178</v>
      </c>
      <c r="D8390" s="141" t="s">
        <v>5501</v>
      </c>
      <c r="E8390" s="140">
        <v>11.58</v>
      </c>
      <c r="F8390" s="142" t="s">
        <v>5502</v>
      </c>
      <c r="G8390" s="138"/>
    </row>
    <row r="8391" ht="15.75" customHeight="1" spans="1:7">
      <c r="A8391" s="140">
        <v>89403</v>
      </c>
      <c r="B8391" s="141" t="s">
        <v>8987</v>
      </c>
      <c r="C8391" s="141" t="s">
        <v>178</v>
      </c>
      <c r="D8391" s="141" t="s">
        <v>5501</v>
      </c>
      <c r="E8391" s="140">
        <v>18</v>
      </c>
      <c r="F8391" s="142" t="s">
        <v>5502</v>
      </c>
      <c r="G8391" s="138"/>
    </row>
    <row r="8392" ht="15.75" customHeight="1" spans="1:7">
      <c r="A8392" s="140">
        <v>89446</v>
      </c>
      <c r="B8392" s="141" t="s">
        <v>8988</v>
      </c>
      <c r="C8392" s="141" t="s">
        <v>178</v>
      </c>
      <c r="D8392" s="141" t="s">
        <v>5501</v>
      </c>
      <c r="E8392" s="140">
        <v>5.22</v>
      </c>
      <c r="F8392" s="142" t="s">
        <v>5502</v>
      </c>
      <c r="G8392" s="138"/>
    </row>
    <row r="8393" ht="15.75" customHeight="1" spans="1:7">
      <c r="A8393" s="140">
        <v>89447</v>
      </c>
      <c r="B8393" s="141" t="s">
        <v>8989</v>
      </c>
      <c r="C8393" s="141" t="s">
        <v>178</v>
      </c>
      <c r="D8393" s="141" t="s">
        <v>5501</v>
      </c>
      <c r="E8393" s="140">
        <v>10.41</v>
      </c>
      <c r="F8393" s="142" t="s">
        <v>5502</v>
      </c>
      <c r="G8393" s="138"/>
    </row>
    <row r="8394" ht="15.75" customHeight="1" spans="1:7">
      <c r="A8394" s="140">
        <v>89448</v>
      </c>
      <c r="B8394" s="141" t="s">
        <v>8990</v>
      </c>
      <c r="C8394" s="141" t="s">
        <v>178</v>
      </c>
      <c r="D8394" s="141" t="s">
        <v>5501</v>
      </c>
      <c r="E8394" s="140">
        <v>15.95</v>
      </c>
      <c r="F8394" s="142" t="s">
        <v>5502</v>
      </c>
      <c r="G8394" s="138"/>
    </row>
    <row r="8395" ht="15.75" customHeight="1" spans="1:7">
      <c r="A8395" s="140">
        <v>89449</v>
      </c>
      <c r="B8395" s="141" t="s">
        <v>8991</v>
      </c>
      <c r="C8395" s="141" t="s">
        <v>178</v>
      </c>
      <c r="D8395" s="141" t="s">
        <v>5501</v>
      </c>
      <c r="E8395" s="140">
        <v>17.65</v>
      </c>
      <c r="F8395" s="142" t="s">
        <v>5502</v>
      </c>
      <c r="G8395" s="138"/>
    </row>
    <row r="8396" ht="15.75" customHeight="1" spans="1:7">
      <c r="A8396" s="140">
        <v>89450</v>
      </c>
      <c r="B8396" s="141" t="s">
        <v>8992</v>
      </c>
      <c r="C8396" s="141" t="s">
        <v>178</v>
      </c>
      <c r="D8396" s="141" t="s">
        <v>5501</v>
      </c>
      <c r="E8396" s="140">
        <v>28.32</v>
      </c>
      <c r="F8396" s="142" t="s">
        <v>5502</v>
      </c>
      <c r="G8396" s="138"/>
    </row>
    <row r="8397" ht="15.75" customHeight="1" spans="1:7">
      <c r="A8397" s="140">
        <v>89451</v>
      </c>
      <c r="B8397" s="141" t="s">
        <v>8993</v>
      </c>
      <c r="C8397" s="141" t="s">
        <v>178</v>
      </c>
      <c r="D8397" s="141" t="s">
        <v>5501</v>
      </c>
      <c r="E8397" s="140">
        <v>46.16</v>
      </c>
      <c r="F8397" s="142" t="s">
        <v>5502</v>
      </c>
      <c r="G8397" s="138"/>
    </row>
    <row r="8398" ht="15.75" customHeight="1" spans="1:7">
      <c r="A8398" s="140">
        <v>89452</v>
      </c>
      <c r="B8398" s="141" t="s">
        <v>8994</v>
      </c>
      <c r="C8398" s="141" t="s">
        <v>178</v>
      </c>
      <c r="D8398" s="141" t="s">
        <v>5501</v>
      </c>
      <c r="E8398" s="140">
        <v>63.61</v>
      </c>
      <c r="F8398" s="142" t="s">
        <v>5502</v>
      </c>
      <c r="G8398" s="138"/>
    </row>
    <row r="8399" ht="15.75" customHeight="1" spans="1:7">
      <c r="A8399" s="140">
        <v>89508</v>
      </c>
      <c r="B8399" s="141" t="s">
        <v>8995</v>
      </c>
      <c r="C8399" s="141" t="s">
        <v>178</v>
      </c>
      <c r="D8399" s="141" t="s">
        <v>5501</v>
      </c>
      <c r="E8399" s="140">
        <v>14.38</v>
      </c>
      <c r="F8399" s="142" t="s">
        <v>5502</v>
      </c>
      <c r="G8399" s="138"/>
    </row>
    <row r="8400" ht="15.75" customHeight="1" spans="1:7">
      <c r="A8400" s="140">
        <v>89509</v>
      </c>
      <c r="B8400" s="141" t="s">
        <v>8996</v>
      </c>
      <c r="C8400" s="141" t="s">
        <v>178</v>
      </c>
      <c r="D8400" s="141" t="s">
        <v>5501</v>
      </c>
      <c r="E8400" s="140">
        <v>19.38</v>
      </c>
      <c r="F8400" s="142" t="s">
        <v>5502</v>
      </c>
      <c r="G8400" s="138"/>
    </row>
    <row r="8401" ht="15.75" customHeight="1" spans="1:7">
      <c r="A8401" s="140">
        <v>89511</v>
      </c>
      <c r="B8401" s="141" t="s">
        <v>8997</v>
      </c>
      <c r="C8401" s="141" t="s">
        <v>178</v>
      </c>
      <c r="D8401" s="141" t="s">
        <v>5501</v>
      </c>
      <c r="E8401" s="140">
        <v>32.89</v>
      </c>
      <c r="F8401" s="142" t="s">
        <v>5502</v>
      </c>
      <c r="G8401" s="138"/>
    </row>
    <row r="8402" ht="15.75" customHeight="1" spans="1:7">
      <c r="A8402" s="140">
        <v>89512</v>
      </c>
      <c r="B8402" s="141" t="s">
        <v>8998</v>
      </c>
      <c r="C8402" s="141" t="s">
        <v>178</v>
      </c>
      <c r="D8402" s="141" t="s">
        <v>5501</v>
      </c>
      <c r="E8402" s="140">
        <v>41.88</v>
      </c>
      <c r="F8402" s="142" t="s">
        <v>5502</v>
      </c>
      <c r="G8402" s="138"/>
    </row>
    <row r="8403" ht="15.75" customHeight="1" spans="1:7">
      <c r="A8403" s="140">
        <v>89576</v>
      </c>
      <c r="B8403" s="141" t="s">
        <v>8999</v>
      </c>
      <c r="C8403" s="141" t="s">
        <v>178</v>
      </c>
      <c r="D8403" s="141" t="s">
        <v>5501</v>
      </c>
      <c r="E8403" s="140">
        <v>21.8</v>
      </c>
      <c r="F8403" s="142" t="s">
        <v>5502</v>
      </c>
      <c r="G8403" s="138"/>
    </row>
    <row r="8404" ht="15.75" customHeight="1" spans="1:7">
      <c r="A8404" s="140">
        <v>89578</v>
      </c>
      <c r="B8404" s="141" t="s">
        <v>469</v>
      </c>
      <c r="C8404" s="141" t="s">
        <v>178</v>
      </c>
      <c r="D8404" s="141" t="s">
        <v>5501</v>
      </c>
      <c r="E8404" s="140">
        <v>27.14</v>
      </c>
      <c r="F8404" s="142" t="s">
        <v>5502</v>
      </c>
      <c r="G8404" s="138"/>
    </row>
    <row r="8405" ht="15.75" customHeight="1" spans="1:7">
      <c r="A8405" s="140">
        <v>89580</v>
      </c>
      <c r="B8405" s="141" t="s">
        <v>9000</v>
      </c>
      <c r="C8405" s="141" t="s">
        <v>178</v>
      </c>
      <c r="D8405" s="141" t="s">
        <v>5501</v>
      </c>
      <c r="E8405" s="140">
        <v>56</v>
      </c>
      <c r="F8405" s="142" t="s">
        <v>5502</v>
      </c>
      <c r="G8405" s="138"/>
    </row>
    <row r="8406" ht="15.75" customHeight="1" spans="1:7">
      <c r="A8406" s="140">
        <v>89633</v>
      </c>
      <c r="B8406" s="141" t="s">
        <v>9001</v>
      </c>
      <c r="C8406" s="141" t="s">
        <v>178</v>
      </c>
      <c r="D8406" s="141" t="s">
        <v>5501</v>
      </c>
      <c r="E8406" s="140">
        <v>21.88</v>
      </c>
      <c r="F8406" s="142" t="s">
        <v>5502</v>
      </c>
      <c r="G8406" s="138"/>
    </row>
    <row r="8407" ht="15.75" customHeight="1" spans="1:7">
      <c r="A8407" s="140">
        <v>89634</v>
      </c>
      <c r="B8407" s="141" t="s">
        <v>9002</v>
      </c>
      <c r="C8407" s="141" t="s">
        <v>178</v>
      </c>
      <c r="D8407" s="141" t="s">
        <v>5501</v>
      </c>
      <c r="E8407" s="140">
        <v>30.82</v>
      </c>
      <c r="F8407" s="142" t="s">
        <v>5502</v>
      </c>
      <c r="G8407" s="138"/>
    </row>
    <row r="8408" ht="15.75" customHeight="1" spans="1:7">
      <c r="A8408" s="140">
        <v>89635</v>
      </c>
      <c r="B8408" s="141" t="s">
        <v>9003</v>
      </c>
      <c r="C8408" s="141" t="s">
        <v>178</v>
      </c>
      <c r="D8408" s="141" t="s">
        <v>5501</v>
      </c>
      <c r="E8408" s="140">
        <v>44.51</v>
      </c>
      <c r="F8408" s="142" t="s">
        <v>5502</v>
      </c>
      <c r="G8408" s="138"/>
    </row>
    <row r="8409" ht="15.75" customHeight="1" spans="1:7">
      <c r="A8409" s="140">
        <v>89636</v>
      </c>
      <c r="B8409" s="141" t="s">
        <v>9004</v>
      </c>
      <c r="C8409" s="141" t="s">
        <v>178</v>
      </c>
      <c r="D8409" s="141" t="s">
        <v>5501</v>
      </c>
      <c r="E8409" s="140">
        <v>55.74</v>
      </c>
      <c r="F8409" s="142" t="s">
        <v>5502</v>
      </c>
      <c r="G8409" s="138"/>
    </row>
    <row r="8410" ht="15.75" customHeight="1" spans="1:7">
      <c r="A8410" s="140">
        <v>89711</v>
      </c>
      <c r="B8410" s="141" t="s">
        <v>9005</v>
      </c>
      <c r="C8410" s="141" t="s">
        <v>178</v>
      </c>
      <c r="D8410" s="141" t="s">
        <v>5501</v>
      </c>
      <c r="E8410" s="140">
        <v>18.87</v>
      </c>
      <c r="F8410" s="142" t="s">
        <v>5502</v>
      </c>
      <c r="G8410" s="138"/>
    </row>
    <row r="8411" ht="15.75" customHeight="1" spans="1:7">
      <c r="A8411" s="140">
        <v>89712</v>
      </c>
      <c r="B8411" s="141" t="s">
        <v>9006</v>
      </c>
      <c r="C8411" s="141" t="s">
        <v>178</v>
      </c>
      <c r="D8411" s="141" t="s">
        <v>5501</v>
      </c>
      <c r="E8411" s="140">
        <v>23.65</v>
      </c>
      <c r="F8411" s="142" t="s">
        <v>5502</v>
      </c>
      <c r="G8411" s="138"/>
    </row>
    <row r="8412" ht="15.75" customHeight="1" spans="1:7">
      <c r="A8412" s="140">
        <v>89713</v>
      </c>
      <c r="B8412" s="141" t="s">
        <v>9007</v>
      </c>
      <c r="C8412" s="141" t="s">
        <v>178</v>
      </c>
      <c r="D8412" s="141" t="s">
        <v>5501</v>
      </c>
      <c r="E8412" s="140">
        <v>29.39</v>
      </c>
      <c r="F8412" s="142" t="s">
        <v>5502</v>
      </c>
      <c r="G8412" s="138"/>
    </row>
    <row r="8413" ht="15.75" customHeight="1" spans="1:7">
      <c r="A8413" s="140">
        <v>89714</v>
      </c>
      <c r="B8413" s="141" t="s">
        <v>9008</v>
      </c>
      <c r="C8413" s="141" t="s">
        <v>178</v>
      </c>
      <c r="D8413" s="141" t="s">
        <v>5501</v>
      </c>
      <c r="E8413" s="140">
        <v>32.95</v>
      </c>
      <c r="F8413" s="142" t="s">
        <v>5502</v>
      </c>
      <c r="G8413" s="138"/>
    </row>
    <row r="8414" ht="15.75" customHeight="1" spans="1:7">
      <c r="A8414" s="140">
        <v>89716</v>
      </c>
      <c r="B8414" s="141" t="s">
        <v>9009</v>
      </c>
      <c r="C8414" s="141" t="s">
        <v>178</v>
      </c>
      <c r="D8414" s="141" t="s">
        <v>5501</v>
      </c>
      <c r="E8414" s="140">
        <v>21.61</v>
      </c>
      <c r="F8414" s="142" t="s">
        <v>5502</v>
      </c>
      <c r="G8414" s="138"/>
    </row>
    <row r="8415" ht="15.75" customHeight="1" spans="1:7">
      <c r="A8415" s="140">
        <v>89717</v>
      </c>
      <c r="B8415" s="141" t="s">
        <v>9010</v>
      </c>
      <c r="C8415" s="141" t="s">
        <v>178</v>
      </c>
      <c r="D8415" s="141" t="s">
        <v>5501</v>
      </c>
      <c r="E8415" s="140">
        <v>33.65</v>
      </c>
      <c r="F8415" s="142" t="s">
        <v>5502</v>
      </c>
      <c r="G8415" s="138"/>
    </row>
    <row r="8416" ht="15.75" customHeight="1" spans="1:7">
      <c r="A8416" s="140">
        <v>89770</v>
      </c>
      <c r="B8416" s="141" t="s">
        <v>9011</v>
      </c>
      <c r="C8416" s="141" t="s">
        <v>178</v>
      </c>
      <c r="D8416" s="141" t="s">
        <v>5501</v>
      </c>
      <c r="E8416" s="140">
        <v>34.92</v>
      </c>
      <c r="F8416" s="142" t="s">
        <v>5502</v>
      </c>
      <c r="G8416" s="138"/>
    </row>
    <row r="8417" ht="15.75" customHeight="1" spans="1:7">
      <c r="A8417" s="140">
        <v>89771</v>
      </c>
      <c r="B8417" s="141" t="s">
        <v>9012</v>
      </c>
      <c r="C8417" s="141" t="s">
        <v>178</v>
      </c>
      <c r="D8417" s="141" t="s">
        <v>5501</v>
      </c>
      <c r="E8417" s="140">
        <v>46.59</v>
      </c>
      <c r="F8417" s="142" t="s">
        <v>5502</v>
      </c>
      <c r="G8417" s="138"/>
    </row>
    <row r="8418" ht="15.75" customHeight="1" spans="1:7">
      <c r="A8418" s="140">
        <v>89773</v>
      </c>
      <c r="B8418" s="141" t="s">
        <v>9013</v>
      </c>
      <c r="C8418" s="141" t="s">
        <v>178</v>
      </c>
      <c r="D8418" s="141" t="s">
        <v>5501</v>
      </c>
      <c r="E8418" s="140">
        <v>109.34</v>
      </c>
      <c r="F8418" s="142" t="s">
        <v>5502</v>
      </c>
      <c r="G8418" s="138"/>
    </row>
    <row r="8419" ht="15.75" customHeight="1" spans="1:7">
      <c r="A8419" s="140">
        <v>89775</v>
      </c>
      <c r="B8419" s="141" t="s">
        <v>9014</v>
      </c>
      <c r="C8419" s="141" t="s">
        <v>178</v>
      </c>
      <c r="D8419" s="141" t="s">
        <v>5501</v>
      </c>
      <c r="E8419" s="140">
        <v>170.8</v>
      </c>
      <c r="F8419" s="142" t="s">
        <v>5502</v>
      </c>
      <c r="G8419" s="138"/>
    </row>
    <row r="8420" ht="15.75" customHeight="1" spans="1:7">
      <c r="A8420" s="140">
        <v>89798</v>
      </c>
      <c r="B8420" s="141" t="s">
        <v>9015</v>
      </c>
      <c r="C8420" s="141" t="s">
        <v>178</v>
      </c>
      <c r="D8420" s="141" t="s">
        <v>5501</v>
      </c>
      <c r="E8420" s="140">
        <v>11.13</v>
      </c>
      <c r="F8420" s="142" t="s">
        <v>5502</v>
      </c>
      <c r="G8420" s="138"/>
    </row>
    <row r="8421" ht="15.75" customHeight="1" spans="1:7">
      <c r="A8421" s="140">
        <v>89799</v>
      </c>
      <c r="B8421" s="141" t="s">
        <v>9016</v>
      </c>
      <c r="C8421" s="141" t="s">
        <v>178</v>
      </c>
      <c r="D8421" s="141" t="s">
        <v>5501</v>
      </c>
      <c r="E8421" s="140">
        <v>18.99</v>
      </c>
      <c r="F8421" s="142" t="s">
        <v>5502</v>
      </c>
      <c r="G8421" s="138"/>
    </row>
    <row r="8422" ht="15.75" customHeight="1" spans="1:7">
      <c r="A8422" s="140">
        <v>89800</v>
      </c>
      <c r="B8422" s="141" t="s">
        <v>9017</v>
      </c>
      <c r="C8422" s="141" t="s">
        <v>178</v>
      </c>
      <c r="D8422" s="141" t="s">
        <v>5501</v>
      </c>
      <c r="E8422" s="140">
        <v>24.73</v>
      </c>
      <c r="F8422" s="142" t="s">
        <v>5502</v>
      </c>
      <c r="G8422" s="138"/>
    </row>
    <row r="8423" ht="15.75" customHeight="1" spans="1:7">
      <c r="A8423" s="140">
        <v>89848</v>
      </c>
      <c r="B8423" s="141" t="s">
        <v>9018</v>
      </c>
      <c r="C8423" s="141" t="s">
        <v>178</v>
      </c>
      <c r="D8423" s="141" t="s">
        <v>5501</v>
      </c>
      <c r="E8423" s="140">
        <v>23.65</v>
      </c>
      <c r="F8423" s="142" t="s">
        <v>5502</v>
      </c>
      <c r="G8423" s="138"/>
    </row>
    <row r="8424" ht="15.75" customHeight="1" spans="1:7">
      <c r="A8424" s="140">
        <v>89849</v>
      </c>
      <c r="B8424" s="141" t="s">
        <v>9019</v>
      </c>
      <c r="C8424" s="141" t="s">
        <v>178</v>
      </c>
      <c r="D8424" s="141" t="s">
        <v>5501</v>
      </c>
      <c r="E8424" s="140">
        <v>47.55</v>
      </c>
      <c r="F8424" s="142" t="s">
        <v>5502</v>
      </c>
      <c r="G8424" s="138"/>
    </row>
    <row r="8425" ht="15.75" customHeight="1" spans="1:7">
      <c r="A8425" s="140">
        <v>89865</v>
      </c>
      <c r="B8425" s="141" t="s">
        <v>9020</v>
      </c>
      <c r="C8425" s="141" t="s">
        <v>178</v>
      </c>
      <c r="D8425" s="141" t="s">
        <v>5501</v>
      </c>
      <c r="E8425" s="140">
        <v>15.93</v>
      </c>
      <c r="F8425" s="142" t="s">
        <v>5502</v>
      </c>
      <c r="G8425" s="138"/>
    </row>
    <row r="8426" ht="15.75" customHeight="1" spans="1:7">
      <c r="A8426" s="140">
        <v>92275</v>
      </c>
      <c r="B8426" s="141" t="s">
        <v>9021</v>
      </c>
      <c r="C8426" s="141" t="s">
        <v>178</v>
      </c>
      <c r="D8426" s="141" t="s">
        <v>5686</v>
      </c>
      <c r="E8426" s="140">
        <v>53.36</v>
      </c>
      <c r="F8426" s="142" t="s">
        <v>5502</v>
      </c>
      <c r="G8426" s="138"/>
    </row>
    <row r="8427" ht="15.75" customHeight="1" spans="1:7">
      <c r="A8427" s="140">
        <v>92276</v>
      </c>
      <c r="B8427" s="141" t="s">
        <v>9022</v>
      </c>
      <c r="C8427" s="141" t="s">
        <v>178</v>
      </c>
      <c r="D8427" s="141" t="s">
        <v>5686</v>
      </c>
      <c r="E8427" s="140">
        <v>67.76</v>
      </c>
      <c r="F8427" s="142" t="s">
        <v>5502</v>
      </c>
      <c r="G8427" s="138"/>
    </row>
    <row r="8428" ht="15.75" customHeight="1" spans="1:7">
      <c r="A8428" s="140">
        <v>92277</v>
      </c>
      <c r="B8428" s="141" t="s">
        <v>9023</v>
      </c>
      <c r="C8428" s="141" t="s">
        <v>178</v>
      </c>
      <c r="D8428" s="141" t="s">
        <v>5686</v>
      </c>
      <c r="E8428" s="140">
        <v>97.92</v>
      </c>
      <c r="F8428" s="142" t="s">
        <v>5502</v>
      </c>
      <c r="G8428" s="138"/>
    </row>
    <row r="8429" ht="15.75" customHeight="1" spans="1:7">
      <c r="A8429" s="140">
        <v>92278</v>
      </c>
      <c r="B8429" s="141" t="s">
        <v>9024</v>
      </c>
      <c r="C8429" s="141" t="s">
        <v>178</v>
      </c>
      <c r="D8429" s="141" t="s">
        <v>5686</v>
      </c>
      <c r="E8429" s="140">
        <v>131.77</v>
      </c>
      <c r="F8429" s="142" t="s">
        <v>5502</v>
      </c>
      <c r="G8429" s="138"/>
    </row>
    <row r="8430" ht="15.75" customHeight="1" spans="1:7">
      <c r="A8430" s="140">
        <v>92279</v>
      </c>
      <c r="B8430" s="141" t="s">
        <v>9025</v>
      </c>
      <c r="C8430" s="141" t="s">
        <v>178</v>
      </c>
      <c r="D8430" s="141" t="s">
        <v>5686</v>
      </c>
      <c r="E8430" s="140">
        <v>190.5</v>
      </c>
      <c r="F8430" s="142" t="s">
        <v>5502</v>
      </c>
      <c r="G8430" s="138"/>
    </row>
    <row r="8431" ht="15.75" customHeight="1" spans="1:7">
      <c r="A8431" s="140">
        <v>92280</v>
      </c>
      <c r="B8431" s="141" t="s">
        <v>9026</v>
      </c>
      <c r="C8431" s="141" t="s">
        <v>178</v>
      </c>
      <c r="D8431" s="141" t="s">
        <v>5686</v>
      </c>
      <c r="E8431" s="140">
        <v>267.45</v>
      </c>
      <c r="F8431" s="142" t="s">
        <v>5502</v>
      </c>
      <c r="G8431" s="138"/>
    </row>
    <row r="8432" ht="15.75" customHeight="1" spans="1:7">
      <c r="A8432" s="140">
        <v>92281</v>
      </c>
      <c r="B8432" s="141" t="s">
        <v>9027</v>
      </c>
      <c r="C8432" s="141" t="s">
        <v>178</v>
      </c>
      <c r="D8432" s="141" t="s">
        <v>5686</v>
      </c>
      <c r="E8432" s="140">
        <v>101.54</v>
      </c>
      <c r="F8432" s="142" t="s">
        <v>5502</v>
      </c>
      <c r="G8432" s="138"/>
    </row>
    <row r="8433" ht="15.75" customHeight="1" spans="1:7">
      <c r="A8433" s="140">
        <v>92282</v>
      </c>
      <c r="B8433" s="141" t="s">
        <v>9028</v>
      </c>
      <c r="C8433" s="141" t="s">
        <v>178</v>
      </c>
      <c r="D8433" s="141" t="s">
        <v>5686</v>
      </c>
      <c r="E8433" s="140">
        <v>117.91</v>
      </c>
      <c r="F8433" s="142" t="s">
        <v>5502</v>
      </c>
      <c r="G8433" s="138"/>
    </row>
    <row r="8434" ht="15.75" customHeight="1" spans="1:7">
      <c r="A8434" s="140">
        <v>92283</v>
      </c>
      <c r="B8434" s="141" t="s">
        <v>9029</v>
      </c>
      <c r="C8434" s="141" t="s">
        <v>178</v>
      </c>
      <c r="D8434" s="141" t="s">
        <v>5686</v>
      </c>
      <c r="E8434" s="140">
        <v>161.2</v>
      </c>
      <c r="F8434" s="142" t="s">
        <v>5502</v>
      </c>
      <c r="G8434" s="138"/>
    </row>
    <row r="8435" ht="15.75" customHeight="1" spans="1:7">
      <c r="A8435" s="140">
        <v>92284</v>
      </c>
      <c r="B8435" s="141" t="s">
        <v>9030</v>
      </c>
      <c r="C8435" s="141" t="s">
        <v>178</v>
      </c>
      <c r="D8435" s="141" t="s">
        <v>5686</v>
      </c>
      <c r="E8435" s="140">
        <v>203.86</v>
      </c>
      <c r="F8435" s="142" t="s">
        <v>5502</v>
      </c>
      <c r="G8435" s="138"/>
    </row>
    <row r="8436" ht="15.75" customHeight="1" spans="1:7">
      <c r="A8436" s="140">
        <v>92285</v>
      </c>
      <c r="B8436" s="141" t="s">
        <v>9031</v>
      </c>
      <c r="C8436" s="141" t="s">
        <v>178</v>
      </c>
      <c r="D8436" s="141" t="s">
        <v>5686</v>
      </c>
      <c r="E8436" s="140">
        <v>276.59</v>
      </c>
      <c r="F8436" s="142" t="s">
        <v>5502</v>
      </c>
      <c r="G8436" s="138"/>
    </row>
    <row r="8437" ht="15.75" customHeight="1" spans="1:7">
      <c r="A8437" s="140">
        <v>92286</v>
      </c>
      <c r="B8437" s="141" t="s">
        <v>9032</v>
      </c>
      <c r="C8437" s="141" t="s">
        <v>178</v>
      </c>
      <c r="D8437" s="141" t="s">
        <v>5686</v>
      </c>
      <c r="E8437" s="140">
        <v>354.75</v>
      </c>
      <c r="F8437" s="142" t="s">
        <v>5502</v>
      </c>
      <c r="G8437" s="138"/>
    </row>
    <row r="8438" ht="15.75" customHeight="1" spans="1:7">
      <c r="A8438" s="140">
        <v>92305</v>
      </c>
      <c r="B8438" s="141" t="s">
        <v>9033</v>
      </c>
      <c r="C8438" s="141" t="s">
        <v>178</v>
      </c>
      <c r="D8438" s="141" t="s">
        <v>5686</v>
      </c>
      <c r="E8438" s="140">
        <v>36</v>
      </c>
      <c r="F8438" s="142" t="s">
        <v>5502</v>
      </c>
      <c r="G8438" s="138"/>
    </row>
    <row r="8439" ht="15.75" customHeight="1" spans="1:7">
      <c r="A8439" s="140">
        <v>92306</v>
      </c>
      <c r="B8439" s="141" t="s">
        <v>9034</v>
      </c>
      <c r="C8439" s="141" t="s">
        <v>178</v>
      </c>
      <c r="D8439" s="141" t="s">
        <v>5686</v>
      </c>
      <c r="E8439" s="140">
        <v>58.47</v>
      </c>
      <c r="F8439" s="142" t="s">
        <v>5502</v>
      </c>
      <c r="G8439" s="138"/>
    </row>
    <row r="8440" ht="15.75" customHeight="1" spans="1:7">
      <c r="A8440" s="140">
        <v>92307</v>
      </c>
      <c r="B8440" s="141" t="s">
        <v>9035</v>
      </c>
      <c r="C8440" s="141" t="s">
        <v>178</v>
      </c>
      <c r="D8440" s="141" t="s">
        <v>5686</v>
      </c>
      <c r="E8440" s="140">
        <v>73.1</v>
      </c>
      <c r="F8440" s="142" t="s">
        <v>5502</v>
      </c>
      <c r="G8440" s="138"/>
    </row>
    <row r="8441" ht="15.75" customHeight="1" spans="1:7">
      <c r="A8441" s="140">
        <v>92308</v>
      </c>
      <c r="B8441" s="141" t="s">
        <v>9036</v>
      </c>
      <c r="C8441" s="141" t="s">
        <v>178</v>
      </c>
      <c r="D8441" s="141" t="s">
        <v>5686</v>
      </c>
      <c r="E8441" s="140">
        <v>49.06</v>
      </c>
      <c r="F8441" s="142" t="s">
        <v>5502</v>
      </c>
      <c r="G8441" s="138"/>
    </row>
    <row r="8442" ht="15.75" customHeight="1" spans="1:7">
      <c r="A8442" s="140">
        <v>92309</v>
      </c>
      <c r="B8442" s="141" t="s">
        <v>9037</v>
      </c>
      <c r="C8442" s="141" t="s">
        <v>178</v>
      </c>
      <c r="D8442" s="141" t="s">
        <v>5686</v>
      </c>
      <c r="E8442" s="140">
        <v>109.2</v>
      </c>
      <c r="F8442" s="142" t="s">
        <v>5502</v>
      </c>
      <c r="G8442" s="138"/>
    </row>
    <row r="8443" ht="15.75" customHeight="1" spans="1:7">
      <c r="A8443" s="140">
        <v>92310</v>
      </c>
      <c r="B8443" s="141" t="s">
        <v>9038</v>
      </c>
      <c r="C8443" s="141" t="s">
        <v>178</v>
      </c>
      <c r="D8443" s="141" t="s">
        <v>5686</v>
      </c>
      <c r="E8443" s="140">
        <v>125.8</v>
      </c>
      <c r="F8443" s="142" t="s">
        <v>5502</v>
      </c>
      <c r="G8443" s="138"/>
    </row>
    <row r="8444" ht="15.75" customHeight="1" spans="1:7">
      <c r="A8444" s="140">
        <v>92320</v>
      </c>
      <c r="B8444" s="141" t="s">
        <v>9039</v>
      </c>
      <c r="C8444" s="141" t="s">
        <v>178</v>
      </c>
      <c r="D8444" s="141" t="s">
        <v>5686</v>
      </c>
      <c r="E8444" s="140">
        <v>46.5</v>
      </c>
      <c r="F8444" s="142" t="s">
        <v>5502</v>
      </c>
      <c r="G8444" s="138"/>
    </row>
    <row r="8445" ht="15.75" customHeight="1" spans="1:7">
      <c r="A8445" s="140">
        <v>92321</v>
      </c>
      <c r="B8445" s="141" t="s">
        <v>9040</v>
      </c>
      <c r="C8445" s="141" t="s">
        <v>178</v>
      </c>
      <c r="D8445" s="141" t="s">
        <v>5686</v>
      </c>
      <c r="E8445" s="140">
        <v>76.56</v>
      </c>
      <c r="F8445" s="142" t="s">
        <v>5502</v>
      </c>
      <c r="G8445" s="138"/>
    </row>
    <row r="8446" ht="15.75" customHeight="1" spans="1:7">
      <c r="A8446" s="140">
        <v>92322</v>
      </c>
      <c r="B8446" s="141" t="s">
        <v>9041</v>
      </c>
      <c r="C8446" s="141" t="s">
        <v>178</v>
      </c>
      <c r="D8446" s="141" t="s">
        <v>5686</v>
      </c>
      <c r="E8446" s="140">
        <v>97.68</v>
      </c>
      <c r="F8446" s="142" t="s">
        <v>5502</v>
      </c>
      <c r="G8446" s="138"/>
    </row>
    <row r="8447" ht="15.75" customHeight="1" spans="1:7">
      <c r="A8447" s="140">
        <v>92323</v>
      </c>
      <c r="B8447" s="141" t="s">
        <v>9042</v>
      </c>
      <c r="C8447" s="141" t="s">
        <v>178</v>
      </c>
      <c r="D8447" s="141" t="s">
        <v>5686</v>
      </c>
      <c r="E8447" s="140">
        <v>57.04</v>
      </c>
      <c r="F8447" s="142" t="s">
        <v>5502</v>
      </c>
      <c r="G8447" s="138"/>
    </row>
    <row r="8448" ht="15.75" customHeight="1" spans="1:7">
      <c r="A8448" s="140">
        <v>92324</v>
      </c>
      <c r="B8448" s="141" t="s">
        <v>9043</v>
      </c>
      <c r="C8448" s="141" t="s">
        <v>178</v>
      </c>
      <c r="D8448" s="141" t="s">
        <v>5686</v>
      </c>
      <c r="E8448" s="140">
        <v>124.76</v>
      </c>
      <c r="F8448" s="142" t="s">
        <v>5502</v>
      </c>
      <c r="G8448" s="138"/>
    </row>
    <row r="8449" ht="15.75" customHeight="1" spans="1:7">
      <c r="A8449" s="140">
        <v>92325</v>
      </c>
      <c r="B8449" s="141" t="s">
        <v>9044</v>
      </c>
      <c r="C8449" s="141" t="s">
        <v>178</v>
      </c>
      <c r="D8449" s="141" t="s">
        <v>5686</v>
      </c>
      <c r="E8449" s="140">
        <v>147.86</v>
      </c>
      <c r="F8449" s="142" t="s">
        <v>5502</v>
      </c>
      <c r="G8449" s="138"/>
    </row>
    <row r="8450" ht="15.75" customHeight="1" spans="1:7">
      <c r="A8450" s="140">
        <v>92335</v>
      </c>
      <c r="B8450" s="141" t="s">
        <v>9045</v>
      </c>
      <c r="C8450" s="141" t="s">
        <v>178</v>
      </c>
      <c r="D8450" s="141" t="s">
        <v>5501</v>
      </c>
      <c r="E8450" s="140">
        <v>78.63</v>
      </c>
      <c r="F8450" s="142" t="s">
        <v>5502</v>
      </c>
      <c r="G8450" s="138"/>
    </row>
    <row r="8451" ht="15.75" customHeight="1" spans="1:7">
      <c r="A8451" s="140">
        <v>92336</v>
      </c>
      <c r="B8451" s="141" t="s">
        <v>9046</v>
      </c>
      <c r="C8451" s="141" t="s">
        <v>178</v>
      </c>
      <c r="D8451" s="141" t="s">
        <v>5501</v>
      </c>
      <c r="E8451" s="140">
        <v>96.52</v>
      </c>
      <c r="F8451" s="142" t="s">
        <v>5502</v>
      </c>
      <c r="G8451" s="138"/>
    </row>
    <row r="8452" ht="15.75" customHeight="1" spans="1:7">
      <c r="A8452" s="140">
        <v>92337</v>
      </c>
      <c r="B8452" s="141" t="s">
        <v>9047</v>
      </c>
      <c r="C8452" s="141" t="s">
        <v>178</v>
      </c>
      <c r="D8452" s="141" t="s">
        <v>5501</v>
      </c>
      <c r="E8452" s="140">
        <v>126.91</v>
      </c>
      <c r="F8452" s="142" t="s">
        <v>5502</v>
      </c>
      <c r="G8452" s="138"/>
    </row>
    <row r="8453" ht="15.75" customHeight="1" spans="1:7">
      <c r="A8453" s="140">
        <v>92338</v>
      </c>
      <c r="B8453" s="141" t="s">
        <v>9048</v>
      </c>
      <c r="C8453" s="141" t="s">
        <v>178</v>
      </c>
      <c r="D8453" s="141" t="s">
        <v>5501</v>
      </c>
      <c r="E8453" s="140">
        <v>165.63</v>
      </c>
      <c r="F8453" s="142" t="s">
        <v>5502</v>
      </c>
      <c r="G8453" s="138"/>
    </row>
    <row r="8454" ht="15.75" customHeight="1" spans="1:7">
      <c r="A8454" s="140">
        <v>92339</v>
      </c>
      <c r="B8454" s="141" t="s">
        <v>9049</v>
      </c>
      <c r="C8454" s="141" t="s">
        <v>178</v>
      </c>
      <c r="D8454" s="141" t="s">
        <v>5501</v>
      </c>
      <c r="E8454" s="140">
        <v>254.54</v>
      </c>
      <c r="F8454" s="142" t="s">
        <v>5502</v>
      </c>
      <c r="G8454" s="138"/>
    </row>
    <row r="8455" ht="15.75" customHeight="1" spans="1:7">
      <c r="A8455" s="140">
        <v>92341</v>
      </c>
      <c r="B8455" s="141" t="s">
        <v>9050</v>
      </c>
      <c r="C8455" s="141" t="s">
        <v>178</v>
      </c>
      <c r="D8455" s="141" t="s">
        <v>5501</v>
      </c>
      <c r="E8455" s="140">
        <v>88.26</v>
      </c>
      <c r="F8455" s="142" t="s">
        <v>5502</v>
      </c>
      <c r="G8455" s="138"/>
    </row>
    <row r="8456" ht="15.75" customHeight="1" spans="1:7">
      <c r="A8456" s="140">
        <v>92342</v>
      </c>
      <c r="B8456" s="141" t="s">
        <v>9051</v>
      </c>
      <c r="C8456" s="141" t="s">
        <v>178</v>
      </c>
      <c r="D8456" s="141" t="s">
        <v>5501</v>
      </c>
      <c r="E8456" s="140">
        <v>106.22</v>
      </c>
      <c r="F8456" s="142" t="s">
        <v>5502</v>
      </c>
      <c r="G8456" s="138"/>
    </row>
    <row r="8457" ht="15.75" customHeight="1" spans="1:7">
      <c r="A8457" s="140">
        <v>92343</v>
      </c>
      <c r="B8457" s="141" t="s">
        <v>9052</v>
      </c>
      <c r="C8457" s="141" t="s">
        <v>178</v>
      </c>
      <c r="D8457" s="141" t="s">
        <v>5501</v>
      </c>
      <c r="E8457" s="140">
        <v>136.7</v>
      </c>
      <c r="F8457" s="142" t="s">
        <v>5502</v>
      </c>
      <c r="G8457" s="138"/>
    </row>
    <row r="8458" ht="15.75" customHeight="1" spans="1:7">
      <c r="A8458" s="140">
        <v>92359</v>
      </c>
      <c r="B8458" s="141" t="s">
        <v>9053</v>
      </c>
      <c r="C8458" s="141" t="s">
        <v>178</v>
      </c>
      <c r="D8458" s="141" t="s">
        <v>5501</v>
      </c>
      <c r="E8458" s="140">
        <v>80.92</v>
      </c>
      <c r="F8458" s="142" t="s">
        <v>5502</v>
      </c>
      <c r="G8458" s="138"/>
    </row>
    <row r="8459" ht="15.75" customHeight="1" spans="1:7">
      <c r="A8459" s="140">
        <v>92360</v>
      </c>
      <c r="B8459" s="141" t="s">
        <v>9054</v>
      </c>
      <c r="C8459" s="141" t="s">
        <v>178</v>
      </c>
      <c r="D8459" s="141" t="s">
        <v>5501</v>
      </c>
      <c r="E8459" s="140">
        <v>108.22</v>
      </c>
      <c r="F8459" s="142" t="s">
        <v>5502</v>
      </c>
      <c r="G8459" s="138"/>
    </row>
    <row r="8460" ht="15.75" customHeight="1" spans="1:7">
      <c r="A8460" s="140">
        <v>92361</v>
      </c>
      <c r="B8460" s="141" t="s">
        <v>9055</v>
      </c>
      <c r="C8460" s="141" t="s">
        <v>178</v>
      </c>
      <c r="D8460" s="141" t="s">
        <v>5501</v>
      </c>
      <c r="E8460" s="140">
        <v>145.77</v>
      </c>
      <c r="F8460" s="142" t="s">
        <v>5502</v>
      </c>
      <c r="G8460" s="138"/>
    </row>
    <row r="8461" ht="15.75" customHeight="1" spans="1:7">
      <c r="A8461" s="140">
        <v>92362</v>
      </c>
      <c r="B8461" s="141" t="s">
        <v>9056</v>
      </c>
      <c r="C8461" s="141" t="s">
        <v>178</v>
      </c>
      <c r="D8461" s="141" t="s">
        <v>5501</v>
      </c>
      <c r="E8461" s="140">
        <v>233.88</v>
      </c>
      <c r="F8461" s="142" t="s">
        <v>5502</v>
      </c>
      <c r="G8461" s="138"/>
    </row>
    <row r="8462" ht="15.75" customHeight="1" spans="1:7">
      <c r="A8462" s="140">
        <v>92364</v>
      </c>
      <c r="B8462" s="141" t="s">
        <v>9057</v>
      </c>
      <c r="C8462" s="141" t="s">
        <v>178</v>
      </c>
      <c r="D8462" s="141" t="s">
        <v>5501</v>
      </c>
      <c r="E8462" s="140">
        <v>47.81</v>
      </c>
      <c r="F8462" s="142" t="s">
        <v>5502</v>
      </c>
      <c r="G8462" s="138"/>
    </row>
    <row r="8463" ht="15.75" customHeight="1" spans="1:7">
      <c r="A8463" s="140">
        <v>92365</v>
      </c>
      <c r="B8463" s="141" t="s">
        <v>9058</v>
      </c>
      <c r="C8463" s="141" t="s">
        <v>178</v>
      </c>
      <c r="D8463" s="141" t="s">
        <v>5501</v>
      </c>
      <c r="E8463" s="140">
        <v>54.97</v>
      </c>
      <c r="F8463" s="142" t="s">
        <v>5502</v>
      </c>
      <c r="G8463" s="138"/>
    </row>
    <row r="8464" ht="15.75" customHeight="1" spans="1:7">
      <c r="A8464" s="140">
        <v>92366</v>
      </c>
      <c r="B8464" s="141" t="s">
        <v>9059</v>
      </c>
      <c r="C8464" s="141" t="s">
        <v>178</v>
      </c>
      <c r="D8464" s="141" t="s">
        <v>5501</v>
      </c>
      <c r="E8464" s="140">
        <v>76.35</v>
      </c>
      <c r="F8464" s="142" t="s">
        <v>5502</v>
      </c>
      <c r="G8464" s="138"/>
    </row>
    <row r="8465" ht="15.75" customHeight="1" spans="1:7">
      <c r="A8465" s="140">
        <v>92367</v>
      </c>
      <c r="B8465" s="141" t="s">
        <v>9060</v>
      </c>
      <c r="C8465" s="141" t="s">
        <v>178</v>
      </c>
      <c r="D8465" s="141" t="s">
        <v>5501</v>
      </c>
      <c r="E8465" s="140">
        <v>93.76</v>
      </c>
      <c r="F8465" s="142" t="s">
        <v>5502</v>
      </c>
      <c r="G8465" s="138"/>
    </row>
    <row r="8466" ht="15.75" customHeight="1" spans="1:7">
      <c r="A8466" s="140">
        <v>92368</v>
      </c>
      <c r="B8466" s="141" t="s">
        <v>9061</v>
      </c>
      <c r="C8466" s="141" t="s">
        <v>178</v>
      </c>
      <c r="D8466" s="141" t="s">
        <v>5501</v>
      </c>
      <c r="E8466" s="140">
        <v>123.74</v>
      </c>
      <c r="F8466" s="142" t="s">
        <v>5502</v>
      </c>
      <c r="G8466" s="138"/>
    </row>
    <row r="8467" ht="15.75" customHeight="1" spans="1:7">
      <c r="A8467" s="140">
        <v>92645</v>
      </c>
      <c r="B8467" s="141" t="s">
        <v>9062</v>
      </c>
      <c r="C8467" s="141" t="s">
        <v>178</v>
      </c>
      <c r="D8467" s="141" t="s">
        <v>5501</v>
      </c>
      <c r="E8467" s="140">
        <v>84.5</v>
      </c>
      <c r="F8467" s="142" t="s">
        <v>5502</v>
      </c>
      <c r="G8467" s="138"/>
    </row>
    <row r="8468" ht="15.75" customHeight="1" spans="1:7">
      <c r="A8468" s="140">
        <v>92646</v>
      </c>
      <c r="B8468" s="141" t="s">
        <v>9063</v>
      </c>
      <c r="C8468" s="141" t="s">
        <v>178</v>
      </c>
      <c r="D8468" s="141" t="s">
        <v>5501</v>
      </c>
      <c r="E8468" s="140">
        <v>111.79</v>
      </c>
      <c r="F8468" s="142" t="s">
        <v>5502</v>
      </c>
      <c r="G8468" s="138"/>
    </row>
    <row r="8469" ht="15.75" customHeight="1" spans="1:7">
      <c r="A8469" s="140">
        <v>92648</v>
      </c>
      <c r="B8469" s="141" t="s">
        <v>9064</v>
      </c>
      <c r="C8469" s="141" t="s">
        <v>178</v>
      </c>
      <c r="D8469" s="141" t="s">
        <v>5501</v>
      </c>
      <c r="E8469" s="140">
        <v>122.25</v>
      </c>
      <c r="F8469" s="142" t="s">
        <v>5502</v>
      </c>
      <c r="G8469" s="138"/>
    </row>
    <row r="8470" ht="15.75" customHeight="1" spans="1:7">
      <c r="A8470" s="140">
        <v>92649</v>
      </c>
      <c r="B8470" s="141" t="s">
        <v>9065</v>
      </c>
      <c r="C8470" s="141" t="s">
        <v>178</v>
      </c>
      <c r="D8470" s="141" t="s">
        <v>5501</v>
      </c>
      <c r="E8470" s="140">
        <v>149.34</v>
      </c>
      <c r="F8470" s="142" t="s">
        <v>5502</v>
      </c>
      <c r="G8470" s="138"/>
    </row>
    <row r="8471" ht="15.75" customHeight="1" spans="1:7">
      <c r="A8471" s="140">
        <v>92650</v>
      </c>
      <c r="B8471" s="141" t="s">
        <v>9066</v>
      </c>
      <c r="C8471" s="141" t="s">
        <v>178</v>
      </c>
      <c r="D8471" s="141" t="s">
        <v>5501</v>
      </c>
      <c r="E8471" s="140">
        <v>237.45</v>
      </c>
      <c r="F8471" s="142" t="s">
        <v>5502</v>
      </c>
      <c r="G8471" s="138"/>
    </row>
    <row r="8472" ht="15.75" customHeight="1" spans="1:7">
      <c r="A8472" s="140">
        <v>92652</v>
      </c>
      <c r="B8472" s="141" t="s">
        <v>9067</v>
      </c>
      <c r="C8472" s="141" t="s">
        <v>178</v>
      </c>
      <c r="D8472" s="141" t="s">
        <v>5501</v>
      </c>
      <c r="E8472" s="140">
        <v>52.21</v>
      </c>
      <c r="F8472" s="142" t="s">
        <v>5502</v>
      </c>
      <c r="G8472" s="138"/>
    </row>
    <row r="8473" ht="15.75" customHeight="1" spans="1:7">
      <c r="A8473" s="140">
        <v>92653</v>
      </c>
      <c r="B8473" s="141" t="s">
        <v>9068</v>
      </c>
      <c r="C8473" s="141" t="s">
        <v>178</v>
      </c>
      <c r="D8473" s="141" t="s">
        <v>5501</v>
      </c>
      <c r="E8473" s="140">
        <v>59.41</v>
      </c>
      <c r="F8473" s="142" t="s">
        <v>5502</v>
      </c>
      <c r="G8473" s="138"/>
    </row>
    <row r="8474" ht="15.75" customHeight="1" spans="1:7">
      <c r="A8474" s="140">
        <v>92654</v>
      </c>
      <c r="B8474" s="141" t="s">
        <v>9069</v>
      </c>
      <c r="C8474" s="141" t="s">
        <v>178</v>
      </c>
      <c r="D8474" s="141" t="s">
        <v>5501</v>
      </c>
      <c r="E8474" s="140">
        <v>80.79</v>
      </c>
      <c r="F8474" s="142" t="s">
        <v>5502</v>
      </c>
      <c r="G8474" s="138"/>
    </row>
    <row r="8475" ht="15.75" customHeight="1" spans="1:7">
      <c r="A8475" s="140">
        <v>92655</v>
      </c>
      <c r="B8475" s="141" t="s">
        <v>9070</v>
      </c>
      <c r="C8475" s="141" t="s">
        <v>178</v>
      </c>
      <c r="D8475" s="141" t="s">
        <v>5501</v>
      </c>
      <c r="E8475" s="140">
        <v>98.29</v>
      </c>
      <c r="F8475" s="142" t="s">
        <v>5502</v>
      </c>
      <c r="G8475" s="138"/>
    </row>
    <row r="8476" ht="15.75" customHeight="1" spans="1:7">
      <c r="A8476" s="140">
        <v>92656</v>
      </c>
      <c r="B8476" s="141" t="s">
        <v>9071</v>
      </c>
      <c r="C8476" s="141" t="s">
        <v>178</v>
      </c>
      <c r="D8476" s="141" t="s">
        <v>5501</v>
      </c>
      <c r="E8476" s="140">
        <v>128.27</v>
      </c>
      <c r="F8476" s="142" t="s">
        <v>5502</v>
      </c>
      <c r="G8476" s="138"/>
    </row>
    <row r="8477" ht="15.75" customHeight="1" spans="1:7">
      <c r="A8477" s="140">
        <v>92687</v>
      </c>
      <c r="B8477" s="141" t="s">
        <v>9072</v>
      </c>
      <c r="C8477" s="141" t="s">
        <v>178</v>
      </c>
      <c r="D8477" s="141" t="s">
        <v>5501</v>
      </c>
      <c r="E8477" s="140">
        <v>24.63</v>
      </c>
      <c r="F8477" s="142" t="s">
        <v>5502</v>
      </c>
      <c r="G8477" s="138"/>
    </row>
    <row r="8478" ht="15.75" customHeight="1" spans="1:7">
      <c r="A8478" s="140">
        <v>92688</v>
      </c>
      <c r="B8478" s="141" t="s">
        <v>9073</v>
      </c>
      <c r="C8478" s="141" t="s">
        <v>178</v>
      </c>
      <c r="D8478" s="141" t="s">
        <v>5501</v>
      </c>
      <c r="E8478" s="140">
        <v>34.68</v>
      </c>
      <c r="F8478" s="142" t="s">
        <v>5502</v>
      </c>
      <c r="G8478" s="138"/>
    </row>
    <row r="8479" ht="15.75" customHeight="1" spans="1:7">
      <c r="A8479" s="140">
        <v>92689</v>
      </c>
      <c r="B8479" s="141" t="s">
        <v>9074</v>
      </c>
      <c r="C8479" s="141" t="s">
        <v>178</v>
      </c>
      <c r="D8479" s="141" t="s">
        <v>5501</v>
      </c>
      <c r="E8479" s="140">
        <v>58.51</v>
      </c>
      <c r="F8479" s="142" t="s">
        <v>5502</v>
      </c>
      <c r="G8479" s="138"/>
    </row>
    <row r="8480" ht="15.75" customHeight="1" spans="1:7">
      <c r="A8480" s="140">
        <v>92690</v>
      </c>
      <c r="B8480" s="141" t="s">
        <v>9075</v>
      </c>
      <c r="C8480" s="141" t="s">
        <v>178</v>
      </c>
      <c r="D8480" s="141" t="s">
        <v>5501</v>
      </c>
      <c r="E8480" s="140">
        <v>82.74</v>
      </c>
      <c r="F8480" s="142" t="s">
        <v>5502</v>
      </c>
      <c r="G8480" s="138"/>
    </row>
    <row r="8481" ht="15.75" customHeight="1" spans="1:7">
      <c r="A8481" s="140">
        <v>92691</v>
      </c>
      <c r="B8481" s="141" t="s">
        <v>9076</v>
      </c>
      <c r="C8481" s="141" t="s">
        <v>178</v>
      </c>
      <c r="D8481" s="141" t="s">
        <v>5501</v>
      </c>
      <c r="E8481" s="140">
        <v>104.64</v>
      </c>
      <c r="F8481" s="142" t="s">
        <v>5502</v>
      </c>
      <c r="G8481" s="138"/>
    </row>
    <row r="8482" ht="15.75" customHeight="1" spans="1:7">
      <c r="A8482" s="140">
        <v>94462</v>
      </c>
      <c r="B8482" s="141" t="s">
        <v>9077</v>
      </c>
      <c r="C8482" s="141" t="s">
        <v>178</v>
      </c>
      <c r="D8482" s="141" t="s">
        <v>5501</v>
      </c>
      <c r="E8482" s="140">
        <v>87.68</v>
      </c>
      <c r="F8482" s="142" t="s">
        <v>5502</v>
      </c>
      <c r="G8482" s="138"/>
    </row>
    <row r="8483" ht="15.75" customHeight="1" spans="1:7">
      <c r="A8483" s="140">
        <v>94463</v>
      </c>
      <c r="B8483" s="141" t="s">
        <v>9078</v>
      </c>
      <c r="C8483" s="141" t="s">
        <v>178</v>
      </c>
      <c r="D8483" s="141" t="s">
        <v>5501</v>
      </c>
      <c r="E8483" s="140">
        <v>102.48</v>
      </c>
      <c r="F8483" s="142" t="s">
        <v>5502</v>
      </c>
      <c r="G8483" s="138"/>
    </row>
    <row r="8484" ht="15.75" customHeight="1" spans="1:7">
      <c r="A8484" s="140">
        <v>94464</v>
      </c>
      <c r="B8484" s="141" t="s">
        <v>9079</v>
      </c>
      <c r="C8484" s="141" t="s">
        <v>178</v>
      </c>
      <c r="D8484" s="141" t="s">
        <v>5501</v>
      </c>
      <c r="E8484" s="140">
        <v>144.08</v>
      </c>
      <c r="F8484" s="142" t="s">
        <v>5502</v>
      </c>
      <c r="G8484" s="138"/>
    </row>
    <row r="8485" ht="15.75" customHeight="1" spans="1:7">
      <c r="A8485" s="140">
        <v>94602</v>
      </c>
      <c r="B8485" s="141" t="s">
        <v>9080</v>
      </c>
      <c r="C8485" s="141" t="s">
        <v>178</v>
      </c>
      <c r="D8485" s="141" t="s">
        <v>5686</v>
      </c>
      <c r="E8485" s="140">
        <v>203.53</v>
      </c>
      <c r="F8485" s="142" t="s">
        <v>5502</v>
      </c>
      <c r="G8485" s="138"/>
    </row>
    <row r="8486" ht="15.75" customHeight="1" spans="1:7">
      <c r="A8486" s="140">
        <v>94603</v>
      </c>
      <c r="B8486" s="141" t="s">
        <v>9081</v>
      </c>
      <c r="C8486" s="141" t="s">
        <v>178</v>
      </c>
      <c r="D8486" s="141" t="s">
        <v>5686</v>
      </c>
      <c r="E8486" s="140">
        <v>274.11</v>
      </c>
      <c r="F8486" s="142" t="s">
        <v>5502</v>
      </c>
      <c r="G8486" s="138"/>
    </row>
    <row r="8487" ht="15.75" customHeight="1" spans="1:7">
      <c r="A8487" s="140">
        <v>94604</v>
      </c>
      <c r="B8487" s="141" t="s">
        <v>9082</v>
      </c>
      <c r="C8487" s="141" t="s">
        <v>178</v>
      </c>
      <c r="D8487" s="141" t="s">
        <v>5686</v>
      </c>
      <c r="E8487" s="140">
        <v>375.02</v>
      </c>
      <c r="F8487" s="142" t="s">
        <v>5502</v>
      </c>
      <c r="G8487" s="138"/>
    </row>
    <row r="8488" ht="15.75" customHeight="1" spans="1:7">
      <c r="A8488" s="140">
        <v>94605</v>
      </c>
      <c r="B8488" s="141" t="s">
        <v>9083</v>
      </c>
      <c r="C8488" s="141" t="s">
        <v>178</v>
      </c>
      <c r="D8488" s="141" t="s">
        <v>5686</v>
      </c>
      <c r="E8488" s="140">
        <v>537.03</v>
      </c>
      <c r="F8488" s="142" t="s">
        <v>5502</v>
      </c>
      <c r="G8488" s="138"/>
    </row>
    <row r="8489" ht="15.75" customHeight="1" spans="1:7">
      <c r="A8489" s="140">
        <v>94648</v>
      </c>
      <c r="B8489" s="141" t="s">
        <v>9084</v>
      </c>
      <c r="C8489" s="141" t="s">
        <v>178</v>
      </c>
      <c r="D8489" s="141" t="s">
        <v>5501</v>
      </c>
      <c r="E8489" s="140">
        <v>10.31</v>
      </c>
      <c r="F8489" s="142" t="s">
        <v>5502</v>
      </c>
      <c r="G8489" s="138"/>
    </row>
    <row r="8490" ht="15.75" customHeight="1" spans="1:7">
      <c r="A8490" s="140">
        <v>94649</v>
      </c>
      <c r="B8490" s="141" t="s">
        <v>9085</v>
      </c>
      <c r="C8490" s="141" t="s">
        <v>178</v>
      </c>
      <c r="D8490" s="141" t="s">
        <v>5501</v>
      </c>
      <c r="E8490" s="140">
        <v>15.3</v>
      </c>
      <c r="F8490" s="142" t="s">
        <v>5502</v>
      </c>
      <c r="G8490" s="138"/>
    </row>
    <row r="8491" ht="15.75" customHeight="1" spans="1:7">
      <c r="A8491" s="140">
        <v>94650</v>
      </c>
      <c r="B8491" s="141" t="s">
        <v>9086</v>
      </c>
      <c r="C8491" s="141" t="s">
        <v>178</v>
      </c>
      <c r="D8491" s="141" t="s">
        <v>5501</v>
      </c>
      <c r="E8491" s="140">
        <v>22.93</v>
      </c>
      <c r="F8491" s="142" t="s">
        <v>5502</v>
      </c>
      <c r="G8491" s="138"/>
    </row>
    <row r="8492" ht="15.75" customHeight="1" spans="1:7">
      <c r="A8492" s="140">
        <v>94651</v>
      </c>
      <c r="B8492" s="141" t="s">
        <v>9087</v>
      </c>
      <c r="C8492" s="141" t="s">
        <v>178</v>
      </c>
      <c r="D8492" s="141" t="s">
        <v>5501</v>
      </c>
      <c r="E8492" s="140">
        <v>24.33</v>
      </c>
      <c r="F8492" s="142" t="s">
        <v>5502</v>
      </c>
      <c r="G8492" s="138"/>
    </row>
    <row r="8493" ht="15.75" customHeight="1" spans="1:7">
      <c r="A8493" s="140">
        <v>94652</v>
      </c>
      <c r="B8493" s="141" t="s">
        <v>9088</v>
      </c>
      <c r="C8493" s="141" t="s">
        <v>178</v>
      </c>
      <c r="D8493" s="141" t="s">
        <v>5501</v>
      </c>
      <c r="E8493" s="140">
        <v>38.96</v>
      </c>
      <c r="F8493" s="142" t="s">
        <v>5502</v>
      </c>
      <c r="G8493" s="138"/>
    </row>
    <row r="8494" ht="15.75" customHeight="1" spans="1:7">
      <c r="A8494" s="140">
        <v>94653</v>
      </c>
      <c r="B8494" s="141" t="s">
        <v>9089</v>
      </c>
      <c r="C8494" s="141" t="s">
        <v>178</v>
      </c>
      <c r="D8494" s="141" t="s">
        <v>5501</v>
      </c>
      <c r="E8494" s="140">
        <v>55.4</v>
      </c>
      <c r="F8494" s="142" t="s">
        <v>5502</v>
      </c>
      <c r="G8494" s="138"/>
    </row>
    <row r="8495" ht="15.75" customHeight="1" spans="1:7">
      <c r="A8495" s="140">
        <v>94654</v>
      </c>
      <c r="B8495" s="141" t="s">
        <v>9090</v>
      </c>
      <c r="C8495" s="141" t="s">
        <v>178</v>
      </c>
      <c r="D8495" s="141" t="s">
        <v>5501</v>
      </c>
      <c r="E8495" s="140">
        <v>79.26</v>
      </c>
      <c r="F8495" s="142" t="s">
        <v>5502</v>
      </c>
      <c r="G8495" s="138"/>
    </row>
    <row r="8496" ht="15.75" customHeight="1" spans="1:7">
      <c r="A8496" s="140">
        <v>94655</v>
      </c>
      <c r="B8496" s="141" t="s">
        <v>9091</v>
      </c>
      <c r="C8496" s="141" t="s">
        <v>178</v>
      </c>
      <c r="D8496" s="141" t="s">
        <v>5501</v>
      </c>
      <c r="E8496" s="140">
        <v>110.24</v>
      </c>
      <c r="F8496" s="142" t="s">
        <v>5502</v>
      </c>
      <c r="G8496" s="138"/>
    </row>
    <row r="8497" ht="15.75" customHeight="1" spans="1:7">
      <c r="A8497" s="140">
        <v>94716</v>
      </c>
      <c r="B8497" s="141" t="s">
        <v>9092</v>
      </c>
      <c r="C8497" s="141" t="s">
        <v>178</v>
      </c>
      <c r="D8497" s="141" t="s">
        <v>5501</v>
      </c>
      <c r="E8497" s="140">
        <v>20.32</v>
      </c>
      <c r="F8497" s="142" t="s">
        <v>5502</v>
      </c>
      <c r="G8497" s="138"/>
    </row>
    <row r="8498" ht="15.75" customHeight="1" spans="1:7">
      <c r="A8498" s="140">
        <v>94717</v>
      </c>
      <c r="B8498" s="141" t="s">
        <v>9093</v>
      </c>
      <c r="C8498" s="141" t="s">
        <v>178</v>
      </c>
      <c r="D8498" s="141" t="s">
        <v>5501</v>
      </c>
      <c r="E8498" s="140">
        <v>30.95</v>
      </c>
      <c r="F8498" s="142" t="s">
        <v>5502</v>
      </c>
      <c r="G8498" s="138"/>
    </row>
    <row r="8499" ht="15.75" customHeight="1" spans="1:7">
      <c r="A8499" s="140">
        <v>94718</v>
      </c>
      <c r="B8499" s="141" t="s">
        <v>9094</v>
      </c>
      <c r="C8499" s="141" t="s">
        <v>178</v>
      </c>
      <c r="D8499" s="141" t="s">
        <v>5501</v>
      </c>
      <c r="E8499" s="140">
        <v>40.06</v>
      </c>
      <c r="F8499" s="142" t="s">
        <v>5502</v>
      </c>
      <c r="G8499" s="138"/>
    </row>
    <row r="8500" ht="15.75" customHeight="1" spans="1:7">
      <c r="A8500" s="140">
        <v>94719</v>
      </c>
      <c r="B8500" s="141" t="s">
        <v>9095</v>
      </c>
      <c r="C8500" s="141" t="s">
        <v>178</v>
      </c>
      <c r="D8500" s="141" t="s">
        <v>5501</v>
      </c>
      <c r="E8500" s="140">
        <v>51.13</v>
      </c>
      <c r="F8500" s="142" t="s">
        <v>5502</v>
      </c>
      <c r="G8500" s="138"/>
    </row>
    <row r="8501" ht="15.75" customHeight="1" spans="1:7">
      <c r="A8501" s="140">
        <v>94720</v>
      </c>
      <c r="B8501" s="141" t="s">
        <v>9096</v>
      </c>
      <c r="C8501" s="141" t="s">
        <v>178</v>
      </c>
      <c r="D8501" s="141" t="s">
        <v>5501</v>
      </c>
      <c r="E8501" s="140">
        <v>74.88</v>
      </c>
      <c r="F8501" s="142" t="s">
        <v>5502</v>
      </c>
      <c r="G8501" s="138"/>
    </row>
    <row r="8502" ht="15.75" customHeight="1" spans="1:7">
      <c r="A8502" s="140">
        <v>94721</v>
      </c>
      <c r="B8502" s="141" t="s">
        <v>9097</v>
      </c>
      <c r="C8502" s="141" t="s">
        <v>178</v>
      </c>
      <c r="D8502" s="141" t="s">
        <v>5501</v>
      </c>
      <c r="E8502" s="140">
        <v>113.15</v>
      </c>
      <c r="F8502" s="142" t="s">
        <v>5502</v>
      </c>
      <c r="G8502" s="138"/>
    </row>
    <row r="8503" ht="15.75" customHeight="1" spans="1:7">
      <c r="A8503" s="140">
        <v>94722</v>
      </c>
      <c r="B8503" s="141" t="s">
        <v>9098</v>
      </c>
      <c r="C8503" s="141" t="s">
        <v>178</v>
      </c>
      <c r="D8503" s="141" t="s">
        <v>5501</v>
      </c>
      <c r="E8503" s="140">
        <v>196.11</v>
      </c>
      <c r="F8503" s="142" t="s">
        <v>5502</v>
      </c>
      <c r="G8503" s="138"/>
    </row>
    <row r="8504" ht="15.75" customHeight="1" spans="1:7">
      <c r="A8504" s="140">
        <v>94723</v>
      </c>
      <c r="B8504" s="141" t="s">
        <v>9099</v>
      </c>
      <c r="C8504" s="141" t="s">
        <v>178</v>
      </c>
      <c r="D8504" s="141" t="s">
        <v>5501</v>
      </c>
      <c r="E8504" s="140">
        <v>349.71</v>
      </c>
      <c r="F8504" s="142" t="s">
        <v>5502</v>
      </c>
      <c r="G8504" s="138"/>
    </row>
    <row r="8505" ht="15.75" customHeight="1" spans="1:7">
      <c r="A8505" s="140">
        <v>95697</v>
      </c>
      <c r="B8505" s="141" t="s">
        <v>9100</v>
      </c>
      <c r="C8505" s="141" t="s">
        <v>178</v>
      </c>
      <c r="D8505" s="141" t="s">
        <v>5501</v>
      </c>
      <c r="E8505" s="140">
        <v>118.67</v>
      </c>
      <c r="F8505" s="142" t="s">
        <v>5502</v>
      </c>
      <c r="G8505" s="138"/>
    </row>
    <row r="8506" ht="15.75" customHeight="1" spans="1:7">
      <c r="A8506" s="140">
        <v>96635</v>
      </c>
      <c r="B8506" s="141" t="s">
        <v>9101</v>
      </c>
      <c r="C8506" s="141" t="s">
        <v>178</v>
      </c>
      <c r="D8506" s="141" t="s">
        <v>5686</v>
      </c>
      <c r="E8506" s="140">
        <v>37.58</v>
      </c>
      <c r="F8506" s="142" t="s">
        <v>5502</v>
      </c>
      <c r="G8506" s="138"/>
    </row>
    <row r="8507" ht="15.75" customHeight="1" spans="1:7">
      <c r="A8507" s="140">
        <v>96636</v>
      </c>
      <c r="B8507" s="141" t="s">
        <v>9102</v>
      </c>
      <c r="C8507" s="141" t="s">
        <v>178</v>
      </c>
      <c r="D8507" s="141" t="s">
        <v>5686</v>
      </c>
      <c r="E8507" s="140">
        <v>39.88</v>
      </c>
      <c r="F8507" s="142" t="s">
        <v>5502</v>
      </c>
      <c r="G8507" s="138"/>
    </row>
    <row r="8508" ht="15.75" customHeight="1" spans="1:7">
      <c r="A8508" s="140">
        <v>96644</v>
      </c>
      <c r="B8508" s="141" t="s">
        <v>9103</v>
      </c>
      <c r="C8508" s="141" t="s">
        <v>178</v>
      </c>
      <c r="D8508" s="141" t="s">
        <v>5686</v>
      </c>
      <c r="E8508" s="140">
        <v>20.75</v>
      </c>
      <c r="F8508" s="142" t="s">
        <v>5502</v>
      </c>
      <c r="G8508" s="138"/>
    </row>
    <row r="8509" ht="15.75" customHeight="1" spans="1:7">
      <c r="A8509" s="140">
        <v>96645</v>
      </c>
      <c r="B8509" s="141" t="s">
        <v>9104</v>
      </c>
      <c r="C8509" s="141" t="s">
        <v>178</v>
      </c>
      <c r="D8509" s="141" t="s">
        <v>5686</v>
      </c>
      <c r="E8509" s="140">
        <v>18.36</v>
      </c>
      <c r="F8509" s="142" t="s">
        <v>5502</v>
      </c>
      <c r="G8509" s="138"/>
    </row>
    <row r="8510" ht="15.75" customHeight="1" spans="1:7">
      <c r="A8510" s="140">
        <v>96646</v>
      </c>
      <c r="B8510" s="141" t="s">
        <v>9105</v>
      </c>
      <c r="C8510" s="141" t="s">
        <v>178</v>
      </c>
      <c r="D8510" s="141" t="s">
        <v>5686</v>
      </c>
      <c r="E8510" s="140">
        <v>22.49</v>
      </c>
      <c r="F8510" s="142" t="s">
        <v>5502</v>
      </c>
      <c r="G8510" s="138"/>
    </row>
    <row r="8511" ht="15.75" customHeight="1" spans="1:7">
      <c r="A8511" s="140">
        <v>96647</v>
      </c>
      <c r="B8511" s="141" t="s">
        <v>9106</v>
      </c>
      <c r="C8511" s="141" t="s">
        <v>178</v>
      </c>
      <c r="D8511" s="141" t="s">
        <v>5686</v>
      </c>
      <c r="E8511" s="140">
        <v>22.54</v>
      </c>
      <c r="F8511" s="142" t="s">
        <v>5502</v>
      </c>
      <c r="G8511" s="138"/>
    </row>
    <row r="8512" ht="15.75" customHeight="1" spans="1:7">
      <c r="A8512" s="140">
        <v>96648</v>
      </c>
      <c r="B8512" s="141" t="s">
        <v>9107</v>
      </c>
      <c r="C8512" s="141" t="s">
        <v>178</v>
      </c>
      <c r="D8512" s="141" t="s">
        <v>5686</v>
      </c>
      <c r="E8512" s="140">
        <v>27.87</v>
      </c>
      <c r="F8512" s="142" t="s">
        <v>5502</v>
      </c>
      <c r="G8512" s="138"/>
    </row>
    <row r="8513" ht="15.75" customHeight="1" spans="1:7">
      <c r="A8513" s="140">
        <v>96649</v>
      </c>
      <c r="B8513" s="141" t="s">
        <v>9108</v>
      </c>
      <c r="C8513" s="141" t="s">
        <v>178</v>
      </c>
      <c r="D8513" s="141" t="s">
        <v>5686</v>
      </c>
      <c r="E8513" s="140">
        <v>36.95</v>
      </c>
      <c r="F8513" s="142" t="s">
        <v>5502</v>
      </c>
      <c r="G8513" s="138"/>
    </row>
    <row r="8514" ht="15.75" customHeight="1" spans="1:7">
      <c r="A8514" s="140">
        <v>96668</v>
      </c>
      <c r="B8514" s="141" t="s">
        <v>9109</v>
      </c>
      <c r="C8514" s="141" t="s">
        <v>178</v>
      </c>
      <c r="D8514" s="141" t="s">
        <v>5686</v>
      </c>
      <c r="E8514" s="140">
        <v>16.26</v>
      </c>
      <c r="F8514" s="142" t="s">
        <v>5502</v>
      </c>
      <c r="G8514" s="138"/>
    </row>
    <row r="8515" ht="15.75" customHeight="1" spans="1:7">
      <c r="A8515" s="140">
        <v>96669</v>
      </c>
      <c r="B8515" s="141" t="s">
        <v>9110</v>
      </c>
      <c r="C8515" s="141" t="s">
        <v>178</v>
      </c>
      <c r="D8515" s="141" t="s">
        <v>5686</v>
      </c>
      <c r="E8515" s="140">
        <v>15.97</v>
      </c>
      <c r="F8515" s="142" t="s">
        <v>5502</v>
      </c>
      <c r="G8515" s="138"/>
    </row>
    <row r="8516" ht="15.75" customHeight="1" spans="1:7">
      <c r="A8516" s="140">
        <v>96670</v>
      </c>
      <c r="B8516" s="141" t="s">
        <v>9111</v>
      </c>
      <c r="C8516" s="141" t="s">
        <v>178</v>
      </c>
      <c r="D8516" s="141" t="s">
        <v>5686</v>
      </c>
      <c r="E8516" s="140">
        <v>20.78</v>
      </c>
      <c r="F8516" s="142" t="s">
        <v>5502</v>
      </c>
      <c r="G8516" s="138"/>
    </row>
    <row r="8517" ht="15.75" customHeight="1" spans="1:7">
      <c r="A8517" s="140">
        <v>96671</v>
      </c>
      <c r="B8517" s="141" t="s">
        <v>9112</v>
      </c>
      <c r="C8517" s="141" t="s">
        <v>178</v>
      </c>
      <c r="D8517" s="141" t="s">
        <v>5686</v>
      </c>
      <c r="E8517" s="140">
        <v>31.49</v>
      </c>
      <c r="F8517" s="142" t="s">
        <v>5502</v>
      </c>
      <c r="G8517" s="138"/>
    </row>
    <row r="8518" ht="15.75" customHeight="1" spans="1:7">
      <c r="A8518" s="140">
        <v>96672</v>
      </c>
      <c r="B8518" s="141" t="s">
        <v>9113</v>
      </c>
      <c r="C8518" s="141" t="s">
        <v>178</v>
      </c>
      <c r="D8518" s="141" t="s">
        <v>5686</v>
      </c>
      <c r="E8518" s="140">
        <v>48.06</v>
      </c>
      <c r="F8518" s="142" t="s">
        <v>5502</v>
      </c>
      <c r="G8518" s="138"/>
    </row>
    <row r="8519" ht="15.75" customHeight="1" spans="1:7">
      <c r="A8519" s="140">
        <v>96673</v>
      </c>
      <c r="B8519" s="141" t="s">
        <v>9114</v>
      </c>
      <c r="C8519" s="141" t="s">
        <v>178</v>
      </c>
      <c r="D8519" s="141" t="s">
        <v>5686</v>
      </c>
      <c r="E8519" s="140">
        <v>60.59</v>
      </c>
      <c r="F8519" s="142" t="s">
        <v>5502</v>
      </c>
      <c r="G8519" s="138"/>
    </row>
    <row r="8520" ht="15.75" customHeight="1" spans="1:7">
      <c r="A8520" s="140">
        <v>96674</v>
      </c>
      <c r="B8520" s="141" t="s">
        <v>9115</v>
      </c>
      <c r="C8520" s="141" t="s">
        <v>178</v>
      </c>
      <c r="D8520" s="141" t="s">
        <v>5686</v>
      </c>
      <c r="E8520" s="140">
        <v>98.1</v>
      </c>
      <c r="F8520" s="142" t="s">
        <v>5502</v>
      </c>
      <c r="G8520" s="138"/>
    </row>
    <row r="8521" ht="15.75" customHeight="1" spans="1:7">
      <c r="A8521" s="140">
        <v>96675</v>
      </c>
      <c r="B8521" s="141" t="s">
        <v>9116</v>
      </c>
      <c r="C8521" s="141" t="s">
        <v>178</v>
      </c>
      <c r="D8521" s="141" t="s">
        <v>5686</v>
      </c>
      <c r="E8521" s="140">
        <v>142.72</v>
      </c>
      <c r="F8521" s="142" t="s">
        <v>5502</v>
      </c>
      <c r="G8521" s="138"/>
    </row>
    <row r="8522" ht="15.75" customHeight="1" spans="1:7">
      <c r="A8522" s="140">
        <v>96676</v>
      </c>
      <c r="B8522" s="141" t="s">
        <v>9117</v>
      </c>
      <c r="C8522" s="141" t="s">
        <v>178</v>
      </c>
      <c r="D8522" s="141" t="s">
        <v>5686</v>
      </c>
      <c r="E8522" s="140">
        <v>20.5</v>
      </c>
      <c r="F8522" s="142" t="s">
        <v>5502</v>
      </c>
      <c r="G8522" s="138"/>
    </row>
    <row r="8523" ht="15.75" customHeight="1" spans="1:7">
      <c r="A8523" s="140">
        <v>96677</v>
      </c>
      <c r="B8523" s="141" t="s">
        <v>9118</v>
      </c>
      <c r="C8523" s="141" t="s">
        <v>178</v>
      </c>
      <c r="D8523" s="141" t="s">
        <v>5686</v>
      </c>
      <c r="E8523" s="140">
        <v>26.72</v>
      </c>
      <c r="F8523" s="142" t="s">
        <v>5502</v>
      </c>
      <c r="G8523" s="138"/>
    </row>
    <row r="8524" ht="15.75" customHeight="1" spans="1:7">
      <c r="A8524" s="140">
        <v>96678</v>
      </c>
      <c r="B8524" s="141" t="s">
        <v>9119</v>
      </c>
      <c r="C8524" s="141" t="s">
        <v>178</v>
      </c>
      <c r="D8524" s="141" t="s">
        <v>5686</v>
      </c>
      <c r="E8524" s="140">
        <v>36.82</v>
      </c>
      <c r="F8524" s="142" t="s">
        <v>5502</v>
      </c>
      <c r="G8524" s="138"/>
    </row>
    <row r="8525" ht="15.75" customHeight="1" spans="1:7">
      <c r="A8525" s="140">
        <v>96679</v>
      </c>
      <c r="B8525" s="141" t="s">
        <v>9120</v>
      </c>
      <c r="C8525" s="141" t="s">
        <v>178</v>
      </c>
      <c r="D8525" s="141" t="s">
        <v>5686</v>
      </c>
      <c r="E8525" s="140">
        <v>54.94</v>
      </c>
      <c r="F8525" s="142" t="s">
        <v>5502</v>
      </c>
      <c r="G8525" s="138"/>
    </row>
    <row r="8526" ht="15.75" customHeight="1" spans="1:7">
      <c r="A8526" s="140">
        <v>96680</v>
      </c>
      <c r="B8526" s="141" t="s">
        <v>9121</v>
      </c>
      <c r="C8526" s="141" t="s">
        <v>178</v>
      </c>
      <c r="D8526" s="141" t="s">
        <v>5686</v>
      </c>
      <c r="E8526" s="140">
        <v>90.99</v>
      </c>
      <c r="F8526" s="142" t="s">
        <v>5502</v>
      </c>
      <c r="G8526" s="138"/>
    </row>
    <row r="8527" ht="15.75" customHeight="1" spans="1:7">
      <c r="A8527" s="140">
        <v>96681</v>
      </c>
      <c r="B8527" s="141" t="s">
        <v>9122</v>
      </c>
      <c r="C8527" s="141" t="s">
        <v>178</v>
      </c>
      <c r="D8527" s="141" t="s">
        <v>5686</v>
      </c>
      <c r="E8527" s="140">
        <v>122.5</v>
      </c>
      <c r="F8527" s="142" t="s">
        <v>5502</v>
      </c>
      <c r="G8527" s="138"/>
    </row>
    <row r="8528" ht="15.75" customHeight="1" spans="1:7">
      <c r="A8528" s="140">
        <v>96682</v>
      </c>
      <c r="B8528" s="141" t="s">
        <v>9123</v>
      </c>
      <c r="C8528" s="141" t="s">
        <v>178</v>
      </c>
      <c r="D8528" s="141" t="s">
        <v>5686</v>
      </c>
      <c r="E8528" s="140">
        <v>202.29</v>
      </c>
      <c r="F8528" s="142" t="s">
        <v>5502</v>
      </c>
      <c r="G8528" s="138"/>
    </row>
    <row r="8529" ht="15.75" customHeight="1" spans="1:7">
      <c r="A8529" s="140">
        <v>96683</v>
      </c>
      <c r="B8529" s="141" t="s">
        <v>9124</v>
      </c>
      <c r="C8529" s="141" t="s">
        <v>178</v>
      </c>
      <c r="D8529" s="141" t="s">
        <v>5686</v>
      </c>
      <c r="E8529" s="140">
        <v>277.73</v>
      </c>
      <c r="F8529" s="142" t="s">
        <v>5502</v>
      </c>
      <c r="G8529" s="138"/>
    </row>
    <row r="8530" ht="15.75" customHeight="1" spans="1:7">
      <c r="A8530" s="140">
        <v>96718</v>
      </c>
      <c r="B8530" s="141" t="s">
        <v>9125</v>
      </c>
      <c r="C8530" s="141" t="s">
        <v>178</v>
      </c>
      <c r="D8530" s="141" t="s">
        <v>5686</v>
      </c>
      <c r="E8530" s="140">
        <v>9.5</v>
      </c>
      <c r="F8530" s="142" t="s">
        <v>5502</v>
      </c>
      <c r="G8530" s="138"/>
    </row>
    <row r="8531" ht="15.75" customHeight="1" spans="1:7">
      <c r="A8531" s="140">
        <v>96719</v>
      </c>
      <c r="B8531" s="141" t="s">
        <v>9126</v>
      </c>
      <c r="C8531" s="141" t="s">
        <v>178</v>
      </c>
      <c r="D8531" s="141" t="s">
        <v>5686</v>
      </c>
      <c r="E8531" s="140">
        <v>18.37</v>
      </c>
      <c r="F8531" s="142" t="s">
        <v>5502</v>
      </c>
      <c r="G8531" s="138"/>
    </row>
    <row r="8532" ht="15.75" customHeight="1" spans="1:7">
      <c r="A8532" s="140">
        <v>96720</v>
      </c>
      <c r="B8532" s="141" t="s">
        <v>9127</v>
      </c>
      <c r="C8532" s="141" t="s">
        <v>178</v>
      </c>
      <c r="D8532" s="141" t="s">
        <v>5686</v>
      </c>
      <c r="E8532" s="140">
        <v>17.04</v>
      </c>
      <c r="F8532" s="142" t="s">
        <v>5502</v>
      </c>
      <c r="G8532" s="138"/>
    </row>
    <row r="8533" ht="15.75" customHeight="1" spans="1:7">
      <c r="A8533" s="140">
        <v>96721</v>
      </c>
      <c r="B8533" s="141" t="s">
        <v>9128</v>
      </c>
      <c r="C8533" s="141" t="s">
        <v>178</v>
      </c>
      <c r="D8533" s="141" t="s">
        <v>5686</v>
      </c>
      <c r="E8533" s="140">
        <v>20.58</v>
      </c>
      <c r="F8533" s="142" t="s">
        <v>5502</v>
      </c>
      <c r="G8533" s="138"/>
    </row>
    <row r="8534" ht="15.75" customHeight="1" spans="1:7">
      <c r="A8534" s="140">
        <v>96722</v>
      </c>
      <c r="B8534" s="141" t="s">
        <v>9129</v>
      </c>
      <c r="C8534" s="141" t="s">
        <v>178</v>
      </c>
      <c r="D8534" s="141" t="s">
        <v>5686</v>
      </c>
      <c r="E8534" s="140">
        <v>32.9</v>
      </c>
      <c r="F8534" s="142" t="s">
        <v>5502</v>
      </c>
      <c r="G8534" s="138"/>
    </row>
    <row r="8535" ht="15.75" customHeight="1" spans="1:7">
      <c r="A8535" s="140">
        <v>96723</v>
      </c>
      <c r="B8535" s="141" t="s">
        <v>9130</v>
      </c>
      <c r="C8535" s="141" t="s">
        <v>178</v>
      </c>
      <c r="D8535" s="141" t="s">
        <v>5686</v>
      </c>
      <c r="E8535" s="140">
        <v>46.87</v>
      </c>
      <c r="F8535" s="142" t="s">
        <v>5502</v>
      </c>
      <c r="G8535" s="138"/>
    </row>
    <row r="8536" ht="15.75" customHeight="1" spans="1:7">
      <c r="A8536" s="140">
        <v>96724</v>
      </c>
      <c r="B8536" s="141" t="s">
        <v>9131</v>
      </c>
      <c r="C8536" s="141" t="s">
        <v>178</v>
      </c>
      <c r="D8536" s="141" t="s">
        <v>5686</v>
      </c>
      <c r="E8536" s="140">
        <v>62.91</v>
      </c>
      <c r="F8536" s="142" t="s">
        <v>5502</v>
      </c>
      <c r="G8536" s="138"/>
    </row>
    <row r="8537" ht="15.75" customHeight="1" spans="1:7">
      <c r="A8537" s="140">
        <v>96725</v>
      </c>
      <c r="B8537" s="141" t="s">
        <v>9132</v>
      </c>
      <c r="C8537" s="141" t="s">
        <v>178</v>
      </c>
      <c r="D8537" s="141" t="s">
        <v>5686</v>
      </c>
      <c r="E8537" s="140">
        <v>95.65</v>
      </c>
      <c r="F8537" s="142" t="s">
        <v>5502</v>
      </c>
      <c r="G8537" s="138"/>
    </row>
    <row r="8538" ht="15.75" customHeight="1" spans="1:7">
      <c r="A8538" s="140">
        <v>96726</v>
      </c>
      <c r="B8538" s="141" t="s">
        <v>9133</v>
      </c>
      <c r="C8538" s="141" t="s">
        <v>178</v>
      </c>
      <c r="D8538" s="141" t="s">
        <v>5686</v>
      </c>
      <c r="E8538" s="140">
        <v>135.94</v>
      </c>
      <c r="F8538" s="142" t="s">
        <v>5502</v>
      </c>
      <c r="G8538" s="138"/>
    </row>
    <row r="8539" ht="15.75" customHeight="1" spans="1:7">
      <c r="A8539" s="140">
        <v>96727</v>
      </c>
      <c r="B8539" s="141" t="s">
        <v>9134</v>
      </c>
      <c r="C8539" s="141" t="s">
        <v>178</v>
      </c>
      <c r="D8539" s="141" t="s">
        <v>5686</v>
      </c>
      <c r="E8539" s="140">
        <v>16.57</v>
      </c>
      <c r="F8539" s="142" t="s">
        <v>5502</v>
      </c>
      <c r="G8539" s="138"/>
    </row>
    <row r="8540" ht="15.75" customHeight="1" spans="1:7">
      <c r="A8540" s="140">
        <v>96728</v>
      </c>
      <c r="B8540" s="141" t="s">
        <v>9135</v>
      </c>
      <c r="C8540" s="141" t="s">
        <v>178</v>
      </c>
      <c r="D8540" s="141" t="s">
        <v>5686</v>
      </c>
      <c r="E8540" s="140">
        <v>20.44</v>
      </c>
      <c r="F8540" s="142" t="s">
        <v>5502</v>
      </c>
      <c r="G8540" s="138"/>
    </row>
    <row r="8541" ht="15.75" customHeight="1" spans="1:7">
      <c r="A8541" s="140">
        <v>96729</v>
      </c>
      <c r="B8541" s="141" t="s">
        <v>9136</v>
      </c>
      <c r="C8541" s="141" t="s">
        <v>178</v>
      </c>
      <c r="D8541" s="141" t="s">
        <v>5686</v>
      </c>
      <c r="E8541" s="140">
        <v>26.79</v>
      </c>
      <c r="F8541" s="142" t="s">
        <v>5502</v>
      </c>
      <c r="G8541" s="138"/>
    </row>
    <row r="8542" ht="15.75" customHeight="1" spans="1:7">
      <c r="A8542" s="140">
        <v>96730</v>
      </c>
      <c r="B8542" s="141" t="s">
        <v>9137</v>
      </c>
      <c r="C8542" s="141" t="s">
        <v>178</v>
      </c>
      <c r="D8542" s="141" t="s">
        <v>5686</v>
      </c>
      <c r="E8542" s="140">
        <v>34.99</v>
      </c>
      <c r="F8542" s="142" t="s">
        <v>5502</v>
      </c>
      <c r="G8542" s="138"/>
    </row>
    <row r="8543" ht="15.75" customHeight="1" spans="1:7">
      <c r="A8543" s="140">
        <v>96731</v>
      </c>
      <c r="B8543" s="141" t="s">
        <v>9138</v>
      </c>
      <c r="C8543" s="141" t="s">
        <v>178</v>
      </c>
      <c r="D8543" s="141" t="s">
        <v>5686</v>
      </c>
      <c r="E8543" s="140">
        <v>54.46</v>
      </c>
      <c r="F8543" s="142" t="s">
        <v>5502</v>
      </c>
      <c r="G8543" s="138"/>
    </row>
    <row r="8544" ht="15.75" customHeight="1" spans="1:7">
      <c r="A8544" s="140">
        <v>96732</v>
      </c>
      <c r="B8544" s="141" t="s">
        <v>9139</v>
      </c>
      <c r="C8544" s="141" t="s">
        <v>178</v>
      </c>
      <c r="D8544" s="141" t="s">
        <v>5686</v>
      </c>
      <c r="E8544" s="140">
        <v>86.24</v>
      </c>
      <c r="F8544" s="142" t="s">
        <v>5502</v>
      </c>
      <c r="G8544" s="138"/>
    </row>
    <row r="8545" ht="15.75" customHeight="1" spans="1:7">
      <c r="A8545" s="140">
        <v>96733</v>
      </c>
      <c r="B8545" s="141" t="s">
        <v>9140</v>
      </c>
      <c r="C8545" s="141" t="s">
        <v>178</v>
      </c>
      <c r="D8545" s="141" t="s">
        <v>5686</v>
      </c>
      <c r="E8545" s="140">
        <v>119.76</v>
      </c>
      <c r="F8545" s="142" t="s">
        <v>5502</v>
      </c>
      <c r="G8545" s="138"/>
    </row>
    <row r="8546" ht="15.75" customHeight="1" spans="1:7">
      <c r="A8546" s="140">
        <v>96734</v>
      </c>
      <c r="B8546" s="141" t="s">
        <v>9141</v>
      </c>
      <c r="C8546" s="141" t="s">
        <v>178</v>
      </c>
      <c r="D8546" s="141" t="s">
        <v>5686</v>
      </c>
      <c r="E8546" s="140">
        <v>190.89</v>
      </c>
      <c r="F8546" s="142" t="s">
        <v>5502</v>
      </c>
      <c r="G8546" s="138"/>
    </row>
    <row r="8547" ht="15.75" customHeight="1" spans="1:7">
      <c r="A8547" s="140">
        <v>96735</v>
      </c>
      <c r="B8547" s="141" t="s">
        <v>9142</v>
      </c>
      <c r="C8547" s="141" t="s">
        <v>178</v>
      </c>
      <c r="D8547" s="141" t="s">
        <v>5686</v>
      </c>
      <c r="E8547" s="140">
        <v>252.23</v>
      </c>
      <c r="F8547" s="142" t="s">
        <v>5502</v>
      </c>
      <c r="G8547" s="138"/>
    </row>
    <row r="8548" ht="15.75" customHeight="1" spans="1:7">
      <c r="A8548" s="140">
        <v>96798</v>
      </c>
      <c r="B8548" s="141" t="s">
        <v>9143</v>
      </c>
      <c r="C8548" s="141" t="s">
        <v>178</v>
      </c>
      <c r="D8548" s="141" t="s">
        <v>5686</v>
      </c>
      <c r="E8548" s="140">
        <v>7.9</v>
      </c>
      <c r="F8548" s="142" t="s">
        <v>5502</v>
      </c>
      <c r="G8548" s="138"/>
    </row>
    <row r="8549" ht="15.75" customHeight="1" spans="1:7">
      <c r="A8549" s="140">
        <v>96799</v>
      </c>
      <c r="B8549" s="141" t="s">
        <v>9144</v>
      </c>
      <c r="C8549" s="141" t="s">
        <v>178</v>
      </c>
      <c r="D8549" s="141" t="s">
        <v>5686</v>
      </c>
      <c r="E8549" s="140">
        <v>10.13</v>
      </c>
      <c r="F8549" s="142" t="s">
        <v>5502</v>
      </c>
      <c r="G8549" s="138"/>
    </row>
    <row r="8550" ht="15.75" customHeight="1" spans="1:7">
      <c r="A8550" s="140">
        <v>96800</v>
      </c>
      <c r="B8550" s="141" t="s">
        <v>9145</v>
      </c>
      <c r="C8550" s="141" t="s">
        <v>178</v>
      </c>
      <c r="D8550" s="141" t="s">
        <v>5686</v>
      </c>
      <c r="E8550" s="140">
        <v>13.86</v>
      </c>
      <c r="F8550" s="142" t="s">
        <v>5502</v>
      </c>
      <c r="G8550" s="138"/>
    </row>
    <row r="8551" ht="15.75" customHeight="1" spans="1:7">
      <c r="A8551" s="140">
        <v>96801</v>
      </c>
      <c r="B8551" s="141" t="s">
        <v>9146</v>
      </c>
      <c r="C8551" s="141" t="s">
        <v>178</v>
      </c>
      <c r="D8551" s="141" t="s">
        <v>5686</v>
      </c>
      <c r="E8551" s="140">
        <v>21.19</v>
      </c>
      <c r="F8551" s="142" t="s">
        <v>5502</v>
      </c>
      <c r="G8551" s="138"/>
    </row>
    <row r="8552" ht="15.75" customHeight="1" spans="1:7">
      <c r="A8552" s="140">
        <v>97327</v>
      </c>
      <c r="B8552" s="141" t="s">
        <v>9147</v>
      </c>
      <c r="C8552" s="141" t="s">
        <v>178</v>
      </c>
      <c r="D8552" s="141" t="s">
        <v>5686</v>
      </c>
      <c r="E8552" s="140">
        <v>24.62</v>
      </c>
      <c r="F8552" s="142" t="s">
        <v>5502</v>
      </c>
      <c r="G8552" s="138"/>
    </row>
    <row r="8553" ht="15.75" customHeight="1" spans="1:7">
      <c r="A8553" s="140">
        <v>97328</v>
      </c>
      <c r="B8553" s="141" t="s">
        <v>9148</v>
      </c>
      <c r="C8553" s="141" t="s">
        <v>178</v>
      </c>
      <c r="D8553" s="141" t="s">
        <v>5686</v>
      </c>
      <c r="E8553" s="140">
        <v>40.21</v>
      </c>
      <c r="F8553" s="142" t="s">
        <v>5502</v>
      </c>
      <c r="G8553" s="138"/>
    </row>
    <row r="8554" ht="15.75" customHeight="1" spans="1:7">
      <c r="A8554" s="140">
        <v>97329</v>
      </c>
      <c r="B8554" s="141" t="s">
        <v>9149</v>
      </c>
      <c r="C8554" s="141" t="s">
        <v>178</v>
      </c>
      <c r="D8554" s="141" t="s">
        <v>5686</v>
      </c>
      <c r="E8554" s="140">
        <v>51.59</v>
      </c>
      <c r="F8554" s="142" t="s">
        <v>5502</v>
      </c>
      <c r="G8554" s="138"/>
    </row>
    <row r="8555" ht="15.75" customHeight="1" spans="1:7">
      <c r="A8555" s="140">
        <v>97330</v>
      </c>
      <c r="B8555" s="141" t="s">
        <v>9150</v>
      </c>
      <c r="C8555" s="141" t="s">
        <v>178</v>
      </c>
      <c r="D8555" s="141" t="s">
        <v>5686</v>
      </c>
      <c r="E8555" s="140">
        <v>63.18</v>
      </c>
      <c r="F8555" s="142" t="s">
        <v>5502</v>
      </c>
      <c r="G8555" s="138"/>
    </row>
    <row r="8556" ht="15.75" customHeight="1" spans="1:7">
      <c r="A8556" s="140">
        <v>97331</v>
      </c>
      <c r="B8556" s="141" t="s">
        <v>9151</v>
      </c>
      <c r="C8556" s="141" t="s">
        <v>178</v>
      </c>
      <c r="D8556" s="141" t="s">
        <v>5686</v>
      </c>
      <c r="E8556" s="140">
        <v>24.93</v>
      </c>
      <c r="F8556" s="142" t="s">
        <v>5502</v>
      </c>
      <c r="G8556" s="138"/>
    </row>
    <row r="8557" ht="15.75" customHeight="1" spans="1:7">
      <c r="A8557" s="140">
        <v>97332</v>
      </c>
      <c r="B8557" s="141" t="s">
        <v>9152</v>
      </c>
      <c r="C8557" s="141" t="s">
        <v>178</v>
      </c>
      <c r="D8557" s="141" t="s">
        <v>5686</v>
      </c>
      <c r="E8557" s="140">
        <v>40.57</v>
      </c>
      <c r="F8557" s="142" t="s">
        <v>5502</v>
      </c>
      <c r="G8557" s="138"/>
    </row>
    <row r="8558" ht="15.75" customHeight="1" spans="1:7">
      <c r="A8558" s="140">
        <v>97333</v>
      </c>
      <c r="B8558" s="141" t="s">
        <v>9153</v>
      </c>
      <c r="C8558" s="141" t="s">
        <v>178</v>
      </c>
      <c r="D8558" s="141" t="s">
        <v>5686</v>
      </c>
      <c r="E8558" s="140">
        <v>52.05</v>
      </c>
      <c r="F8558" s="142" t="s">
        <v>5502</v>
      </c>
      <c r="G8558" s="138"/>
    </row>
    <row r="8559" ht="15.75" customHeight="1" spans="1:7">
      <c r="A8559" s="140">
        <v>97334</v>
      </c>
      <c r="B8559" s="141" t="s">
        <v>9154</v>
      </c>
      <c r="C8559" s="141" t="s">
        <v>178</v>
      </c>
      <c r="D8559" s="141" t="s">
        <v>5686</v>
      </c>
      <c r="E8559" s="140">
        <v>63.68</v>
      </c>
      <c r="F8559" s="142" t="s">
        <v>5502</v>
      </c>
      <c r="G8559" s="138"/>
    </row>
    <row r="8560" ht="15.75" customHeight="1" spans="1:7">
      <c r="A8560" s="140">
        <v>97335</v>
      </c>
      <c r="B8560" s="141" t="s">
        <v>9155</v>
      </c>
      <c r="C8560" s="141" t="s">
        <v>178</v>
      </c>
      <c r="D8560" s="141" t="s">
        <v>5686</v>
      </c>
      <c r="E8560" s="140">
        <v>76.79</v>
      </c>
      <c r="F8560" s="142" t="s">
        <v>5502</v>
      </c>
      <c r="G8560" s="138"/>
    </row>
    <row r="8561" ht="15.75" customHeight="1" spans="1:7">
      <c r="A8561" s="140">
        <v>97336</v>
      </c>
      <c r="B8561" s="141" t="s">
        <v>9156</v>
      </c>
      <c r="C8561" s="141" t="s">
        <v>178</v>
      </c>
      <c r="D8561" s="141" t="s">
        <v>5686</v>
      </c>
      <c r="E8561" s="140">
        <v>97.74</v>
      </c>
      <c r="F8561" s="142" t="s">
        <v>5502</v>
      </c>
      <c r="G8561" s="138"/>
    </row>
    <row r="8562" ht="15.75" customHeight="1" spans="1:7">
      <c r="A8562" s="140">
        <v>97337</v>
      </c>
      <c r="B8562" s="141" t="s">
        <v>9157</v>
      </c>
      <c r="C8562" s="141" t="s">
        <v>178</v>
      </c>
      <c r="D8562" s="141" t="s">
        <v>5686</v>
      </c>
      <c r="E8562" s="140">
        <v>146.99</v>
      </c>
      <c r="F8562" s="142" t="s">
        <v>5502</v>
      </c>
      <c r="G8562" s="138"/>
    </row>
    <row r="8563" ht="15.75" customHeight="1" spans="1:7">
      <c r="A8563" s="140">
        <v>97338</v>
      </c>
      <c r="B8563" s="141" t="s">
        <v>9158</v>
      </c>
      <c r="C8563" s="141" t="s">
        <v>178</v>
      </c>
      <c r="D8563" s="141" t="s">
        <v>5686</v>
      </c>
      <c r="E8563" s="140">
        <v>176.85</v>
      </c>
      <c r="F8563" s="142" t="s">
        <v>5502</v>
      </c>
      <c r="G8563" s="138"/>
    </row>
    <row r="8564" ht="15.75" customHeight="1" spans="1:7">
      <c r="A8564" s="140">
        <v>97339</v>
      </c>
      <c r="B8564" s="141" t="s">
        <v>9159</v>
      </c>
      <c r="C8564" s="141" t="s">
        <v>178</v>
      </c>
      <c r="D8564" s="141" t="s">
        <v>5686</v>
      </c>
      <c r="E8564" s="140">
        <v>190.5</v>
      </c>
      <c r="F8564" s="142" t="s">
        <v>5502</v>
      </c>
      <c r="G8564" s="138"/>
    </row>
    <row r="8565" ht="15.75" customHeight="1" spans="1:7">
      <c r="A8565" s="140">
        <v>97340</v>
      </c>
      <c r="B8565" s="141" t="s">
        <v>9160</v>
      </c>
      <c r="C8565" s="141" t="s">
        <v>178</v>
      </c>
      <c r="D8565" s="141" t="s">
        <v>5686</v>
      </c>
      <c r="E8565" s="140">
        <v>191.65</v>
      </c>
      <c r="F8565" s="142" t="s">
        <v>5502</v>
      </c>
      <c r="G8565" s="138"/>
    </row>
    <row r="8566" ht="15.75" customHeight="1" spans="1:7">
      <c r="A8566" s="140">
        <v>97347</v>
      </c>
      <c r="B8566" s="141" t="s">
        <v>9161</v>
      </c>
      <c r="C8566" s="141" t="s">
        <v>178</v>
      </c>
      <c r="D8566" s="141" t="s">
        <v>5686</v>
      </c>
      <c r="E8566" s="140">
        <v>92.53</v>
      </c>
      <c r="F8566" s="142" t="s">
        <v>5502</v>
      </c>
      <c r="G8566" s="138"/>
    </row>
    <row r="8567" ht="15.75" customHeight="1" spans="1:7">
      <c r="A8567" s="140">
        <v>97348</v>
      </c>
      <c r="B8567" s="141" t="s">
        <v>9162</v>
      </c>
      <c r="C8567" s="141" t="s">
        <v>178</v>
      </c>
      <c r="D8567" s="141" t="s">
        <v>5686</v>
      </c>
      <c r="E8567" s="140">
        <v>127.79</v>
      </c>
      <c r="F8567" s="142" t="s">
        <v>5502</v>
      </c>
      <c r="G8567" s="138"/>
    </row>
    <row r="8568" ht="15.75" customHeight="1" spans="1:7">
      <c r="A8568" s="140">
        <v>97349</v>
      </c>
      <c r="B8568" s="141" t="s">
        <v>9163</v>
      </c>
      <c r="C8568" s="141" t="s">
        <v>178</v>
      </c>
      <c r="D8568" s="141" t="s">
        <v>5686</v>
      </c>
      <c r="E8568" s="140">
        <v>184.16</v>
      </c>
      <c r="F8568" s="142" t="s">
        <v>5502</v>
      </c>
      <c r="G8568" s="138"/>
    </row>
    <row r="8569" ht="15.75" customHeight="1" spans="1:7">
      <c r="A8569" s="140">
        <v>97350</v>
      </c>
      <c r="B8569" s="141" t="s">
        <v>9164</v>
      </c>
      <c r="C8569" s="141" t="s">
        <v>178</v>
      </c>
      <c r="D8569" s="141" t="s">
        <v>5686</v>
      </c>
      <c r="E8569" s="140">
        <v>223.58</v>
      </c>
      <c r="F8569" s="142" t="s">
        <v>5502</v>
      </c>
      <c r="G8569" s="138"/>
    </row>
    <row r="8570" ht="15.75" customHeight="1" spans="1:7">
      <c r="A8570" s="140">
        <v>97351</v>
      </c>
      <c r="B8570" s="141" t="s">
        <v>9165</v>
      </c>
      <c r="C8570" s="141" t="s">
        <v>178</v>
      </c>
      <c r="D8570" s="141" t="s">
        <v>5686</v>
      </c>
      <c r="E8570" s="140">
        <v>309.14</v>
      </c>
      <c r="F8570" s="142" t="s">
        <v>5502</v>
      </c>
      <c r="G8570" s="138"/>
    </row>
    <row r="8571" ht="15.75" customHeight="1" spans="1:7">
      <c r="A8571" s="140">
        <v>97352</v>
      </c>
      <c r="B8571" s="141" t="s">
        <v>9166</v>
      </c>
      <c r="C8571" s="141" t="s">
        <v>178</v>
      </c>
      <c r="D8571" s="141" t="s">
        <v>5686</v>
      </c>
      <c r="E8571" s="140">
        <v>400.59</v>
      </c>
      <c r="F8571" s="142" t="s">
        <v>5502</v>
      </c>
      <c r="G8571" s="138"/>
    </row>
    <row r="8572" ht="15.75" customHeight="1" spans="1:7">
      <c r="A8572" s="140">
        <v>97353</v>
      </c>
      <c r="B8572" s="141" t="s">
        <v>9167</v>
      </c>
      <c r="C8572" s="141" t="s">
        <v>178</v>
      </c>
      <c r="D8572" s="141" t="s">
        <v>5686</v>
      </c>
      <c r="E8572" s="140">
        <v>61.11</v>
      </c>
      <c r="F8572" s="142" t="s">
        <v>5502</v>
      </c>
      <c r="G8572" s="138"/>
    </row>
    <row r="8573" ht="15.75" customHeight="1" spans="1:7">
      <c r="A8573" s="140">
        <v>97354</v>
      </c>
      <c r="B8573" s="141" t="s">
        <v>9168</v>
      </c>
      <c r="C8573" s="141" t="s">
        <v>178</v>
      </c>
      <c r="D8573" s="141" t="s">
        <v>5686</v>
      </c>
      <c r="E8573" s="140">
        <v>96.92</v>
      </c>
      <c r="F8573" s="142" t="s">
        <v>5502</v>
      </c>
      <c r="G8573" s="138"/>
    </row>
    <row r="8574" ht="15.75" customHeight="1" spans="1:7">
      <c r="A8574" s="140">
        <v>97355</v>
      </c>
      <c r="B8574" s="141" t="s">
        <v>9169</v>
      </c>
      <c r="C8574" s="141" t="s">
        <v>178</v>
      </c>
      <c r="D8574" s="141" t="s">
        <v>5686</v>
      </c>
      <c r="E8574" s="140">
        <v>132.5</v>
      </c>
      <c r="F8574" s="142" t="s">
        <v>5502</v>
      </c>
      <c r="G8574" s="138"/>
    </row>
    <row r="8575" ht="15.75" customHeight="1" spans="1:7">
      <c r="A8575" s="140">
        <v>97356</v>
      </c>
      <c r="B8575" s="141" t="s">
        <v>9170</v>
      </c>
      <c r="C8575" s="141" t="s">
        <v>178</v>
      </c>
      <c r="D8575" s="141" t="s">
        <v>5686</v>
      </c>
      <c r="E8575" s="140">
        <v>70.76</v>
      </c>
      <c r="F8575" s="142" t="s">
        <v>5502</v>
      </c>
      <c r="G8575" s="138"/>
    </row>
    <row r="8576" ht="15.75" customHeight="1" spans="1:7">
      <c r="A8576" s="140">
        <v>97357</v>
      </c>
      <c r="B8576" s="141" t="s">
        <v>9171</v>
      </c>
      <c r="C8576" s="141" t="s">
        <v>178</v>
      </c>
      <c r="D8576" s="141" t="s">
        <v>5686</v>
      </c>
      <c r="E8576" s="140">
        <v>113.5</v>
      </c>
      <c r="F8576" s="142" t="s">
        <v>5502</v>
      </c>
      <c r="G8576" s="138"/>
    </row>
    <row r="8577" ht="15.75" customHeight="1" spans="1:7">
      <c r="A8577" s="140">
        <v>97358</v>
      </c>
      <c r="B8577" s="141" t="s">
        <v>9172</v>
      </c>
      <c r="C8577" s="141" t="s">
        <v>178</v>
      </c>
      <c r="D8577" s="141" t="s">
        <v>5686</v>
      </c>
      <c r="E8577" s="140">
        <v>155.1</v>
      </c>
      <c r="F8577" s="142" t="s">
        <v>5502</v>
      </c>
      <c r="G8577" s="138"/>
    </row>
    <row r="8578" ht="15.75" customHeight="1" spans="1:7">
      <c r="A8578" s="140">
        <v>97498</v>
      </c>
      <c r="B8578" s="141" t="s">
        <v>9173</v>
      </c>
      <c r="C8578" s="141" t="s">
        <v>178</v>
      </c>
      <c r="D8578" s="141" t="s">
        <v>5501</v>
      </c>
      <c r="E8578" s="140">
        <v>38.9</v>
      </c>
      <c r="F8578" s="142" t="s">
        <v>5502</v>
      </c>
      <c r="G8578" s="138"/>
    </row>
    <row r="8579" ht="15.75" customHeight="1" spans="1:7">
      <c r="A8579" s="140">
        <v>97535</v>
      </c>
      <c r="B8579" s="141" t="s">
        <v>9174</v>
      </c>
      <c r="C8579" s="141" t="s">
        <v>178</v>
      </c>
      <c r="D8579" s="141" t="s">
        <v>5501</v>
      </c>
      <c r="E8579" s="140">
        <v>43.3</v>
      </c>
      <c r="F8579" s="142" t="s">
        <v>5502</v>
      </c>
      <c r="G8579" s="138"/>
    </row>
    <row r="8580" ht="15.75" customHeight="1" spans="1:7">
      <c r="A8580" s="140">
        <v>97536</v>
      </c>
      <c r="B8580" s="141" t="s">
        <v>9175</v>
      </c>
      <c r="C8580" s="141" t="s">
        <v>178</v>
      </c>
      <c r="D8580" s="141" t="s">
        <v>5501</v>
      </c>
      <c r="E8580" s="140">
        <v>53.4</v>
      </c>
      <c r="F8580" s="142" t="s">
        <v>5502</v>
      </c>
      <c r="G8580" s="138"/>
    </row>
    <row r="8581" ht="15.75" customHeight="1" spans="1:7">
      <c r="A8581" s="140">
        <v>100788</v>
      </c>
      <c r="B8581" s="141" t="s">
        <v>9176</v>
      </c>
      <c r="C8581" s="141" t="s">
        <v>448</v>
      </c>
      <c r="D8581" s="141" t="s">
        <v>5686</v>
      </c>
      <c r="E8581" s="140">
        <v>712.19</v>
      </c>
      <c r="F8581" s="142" t="s">
        <v>5502</v>
      </c>
      <c r="G8581" s="138"/>
    </row>
    <row r="8582" ht="15.75" customHeight="1" spans="1:7">
      <c r="A8582" s="140">
        <v>100791</v>
      </c>
      <c r="B8582" s="141" t="s">
        <v>9177</v>
      </c>
      <c r="C8582" s="141" t="s">
        <v>178</v>
      </c>
      <c r="D8582" s="141" t="s">
        <v>5686</v>
      </c>
      <c r="E8582" s="140">
        <v>16.91</v>
      </c>
      <c r="F8582" s="142" t="s">
        <v>5502</v>
      </c>
      <c r="G8582" s="138"/>
    </row>
    <row r="8583" ht="15.75" customHeight="1" spans="1:7">
      <c r="A8583" s="140">
        <v>100792</v>
      </c>
      <c r="B8583" s="141" t="s">
        <v>9178</v>
      </c>
      <c r="C8583" s="141" t="s">
        <v>178</v>
      </c>
      <c r="D8583" s="141" t="s">
        <v>5686</v>
      </c>
      <c r="E8583" s="140">
        <v>24.51</v>
      </c>
      <c r="F8583" s="142" t="s">
        <v>5502</v>
      </c>
      <c r="G8583" s="138"/>
    </row>
    <row r="8584" ht="15.75" customHeight="1" spans="1:7">
      <c r="A8584" s="140">
        <v>100793</v>
      </c>
      <c r="B8584" s="141" t="s">
        <v>9179</v>
      </c>
      <c r="C8584" s="141" t="s">
        <v>178</v>
      </c>
      <c r="D8584" s="141" t="s">
        <v>5686</v>
      </c>
      <c r="E8584" s="140">
        <v>32.38</v>
      </c>
      <c r="F8584" s="142" t="s">
        <v>5502</v>
      </c>
      <c r="G8584" s="138"/>
    </row>
    <row r="8585" ht="15.75" customHeight="1" spans="1:7">
      <c r="A8585" s="140">
        <v>100794</v>
      </c>
      <c r="B8585" s="141" t="s">
        <v>9180</v>
      </c>
      <c r="C8585" s="141" t="s">
        <v>178</v>
      </c>
      <c r="D8585" s="141" t="s">
        <v>5686</v>
      </c>
      <c r="E8585" s="140">
        <v>43.51</v>
      </c>
      <c r="F8585" s="142" t="s">
        <v>5502</v>
      </c>
      <c r="G8585" s="138"/>
    </row>
    <row r="8586" ht="15.75" customHeight="1" spans="1:7">
      <c r="A8586" s="140">
        <v>100799</v>
      </c>
      <c r="B8586" s="141" t="s">
        <v>9181</v>
      </c>
      <c r="C8586" s="141" t="s">
        <v>178</v>
      </c>
      <c r="D8586" s="141" t="s">
        <v>5686</v>
      </c>
      <c r="E8586" s="140">
        <v>17.35</v>
      </c>
      <c r="F8586" s="142" t="s">
        <v>5502</v>
      </c>
      <c r="G8586" s="138"/>
    </row>
    <row r="8587" ht="15.75" customHeight="1" spans="1:7">
      <c r="A8587" s="140">
        <v>100800</v>
      </c>
      <c r="B8587" s="141" t="s">
        <v>9182</v>
      </c>
      <c r="C8587" s="141" t="s">
        <v>178</v>
      </c>
      <c r="D8587" s="141" t="s">
        <v>5686</v>
      </c>
      <c r="E8587" s="140">
        <v>24.96</v>
      </c>
      <c r="F8587" s="142" t="s">
        <v>5502</v>
      </c>
      <c r="G8587" s="138"/>
    </row>
    <row r="8588" ht="15.75" customHeight="1" spans="1:7">
      <c r="A8588" s="140">
        <v>100801</v>
      </c>
      <c r="B8588" s="141" t="s">
        <v>9183</v>
      </c>
      <c r="C8588" s="141" t="s">
        <v>178</v>
      </c>
      <c r="D8588" s="141" t="s">
        <v>5686</v>
      </c>
      <c r="E8588" s="140">
        <v>32.83</v>
      </c>
      <c r="F8588" s="142" t="s">
        <v>5502</v>
      </c>
      <c r="G8588" s="138"/>
    </row>
    <row r="8589" ht="15.75" customHeight="1" spans="1:7">
      <c r="A8589" s="140">
        <v>100802</v>
      </c>
      <c r="B8589" s="141" t="s">
        <v>9184</v>
      </c>
      <c r="C8589" s="141" t="s">
        <v>178</v>
      </c>
      <c r="D8589" s="141" t="s">
        <v>5686</v>
      </c>
      <c r="E8589" s="140">
        <v>43.96</v>
      </c>
      <c r="F8589" s="142" t="s">
        <v>5502</v>
      </c>
      <c r="G8589" s="138"/>
    </row>
    <row r="8590" ht="15.75" customHeight="1" spans="1:7">
      <c r="A8590" s="140">
        <v>100803</v>
      </c>
      <c r="B8590" s="141" t="s">
        <v>9185</v>
      </c>
      <c r="C8590" s="141" t="s">
        <v>178</v>
      </c>
      <c r="D8590" s="141" t="s">
        <v>5686</v>
      </c>
      <c r="E8590" s="140">
        <v>15.99</v>
      </c>
      <c r="F8590" s="142" t="s">
        <v>5502</v>
      </c>
      <c r="G8590" s="138"/>
    </row>
    <row r="8591" ht="15.75" customHeight="1" spans="1:7">
      <c r="A8591" s="140">
        <v>100804</v>
      </c>
      <c r="B8591" s="141" t="s">
        <v>9186</v>
      </c>
      <c r="C8591" s="141" t="s">
        <v>178</v>
      </c>
      <c r="D8591" s="141" t="s">
        <v>5686</v>
      </c>
      <c r="E8591" s="140">
        <v>23.43</v>
      </c>
      <c r="F8591" s="142" t="s">
        <v>5502</v>
      </c>
      <c r="G8591" s="138"/>
    </row>
    <row r="8592" ht="15.75" customHeight="1" spans="1:7">
      <c r="A8592" s="140">
        <v>100805</v>
      </c>
      <c r="B8592" s="141" t="s">
        <v>9187</v>
      </c>
      <c r="C8592" s="141" t="s">
        <v>178</v>
      </c>
      <c r="D8592" s="141" t="s">
        <v>5686</v>
      </c>
      <c r="E8592" s="140">
        <v>31.09</v>
      </c>
      <c r="F8592" s="142" t="s">
        <v>5502</v>
      </c>
      <c r="G8592" s="138"/>
    </row>
    <row r="8593" ht="15.75" customHeight="1" spans="1:7">
      <c r="A8593" s="140">
        <v>100806</v>
      </c>
      <c r="B8593" s="141" t="s">
        <v>9188</v>
      </c>
      <c r="C8593" s="141" t="s">
        <v>178</v>
      </c>
      <c r="D8593" s="141" t="s">
        <v>5686</v>
      </c>
      <c r="E8593" s="140">
        <v>41.92</v>
      </c>
      <c r="F8593" s="142" t="s">
        <v>5502</v>
      </c>
      <c r="G8593" s="138"/>
    </row>
    <row r="8594" ht="15.75" customHeight="1" spans="1:7">
      <c r="A8594" s="140">
        <v>100807</v>
      </c>
      <c r="B8594" s="141" t="s">
        <v>9189</v>
      </c>
      <c r="C8594" s="141" t="s">
        <v>178</v>
      </c>
      <c r="D8594" s="141" t="s">
        <v>5686</v>
      </c>
      <c r="E8594" s="140">
        <v>22.56</v>
      </c>
      <c r="F8594" s="142" t="s">
        <v>5502</v>
      </c>
      <c r="G8594" s="138"/>
    </row>
    <row r="8595" ht="15.75" customHeight="1" spans="1:7">
      <c r="A8595" s="140">
        <v>100808</v>
      </c>
      <c r="B8595" s="141" t="s">
        <v>9190</v>
      </c>
      <c r="C8595" s="141" t="s">
        <v>178</v>
      </c>
      <c r="D8595" s="141" t="s">
        <v>5686</v>
      </c>
      <c r="E8595" s="140">
        <v>31.14</v>
      </c>
      <c r="F8595" s="142" t="s">
        <v>5502</v>
      </c>
      <c r="G8595" s="138"/>
    </row>
    <row r="8596" ht="15.75" customHeight="1" spans="1:7">
      <c r="A8596" s="140">
        <v>100809</v>
      </c>
      <c r="B8596" s="141" t="s">
        <v>9191</v>
      </c>
      <c r="C8596" s="141" t="s">
        <v>178</v>
      </c>
      <c r="D8596" s="141" t="s">
        <v>5686</v>
      </c>
      <c r="E8596" s="140">
        <v>40.23</v>
      </c>
      <c r="F8596" s="142" t="s">
        <v>5502</v>
      </c>
      <c r="G8596" s="138"/>
    </row>
    <row r="8597" ht="15.75" customHeight="1" spans="1:7">
      <c r="A8597" s="140">
        <v>100810</v>
      </c>
      <c r="B8597" s="141" t="s">
        <v>9192</v>
      </c>
      <c r="C8597" s="141" t="s">
        <v>178</v>
      </c>
      <c r="D8597" s="141" t="s">
        <v>5686</v>
      </c>
      <c r="E8597" s="140">
        <v>53.06</v>
      </c>
      <c r="F8597" s="142" t="s">
        <v>5502</v>
      </c>
      <c r="G8597" s="138"/>
    </row>
    <row r="8598" ht="15.75" customHeight="1" spans="1:7">
      <c r="A8598" s="140">
        <v>101918</v>
      </c>
      <c r="B8598" s="141" t="s">
        <v>9193</v>
      </c>
      <c r="C8598" s="141" t="s">
        <v>178</v>
      </c>
      <c r="D8598" s="141" t="s">
        <v>5501</v>
      </c>
      <c r="E8598" s="140">
        <v>181.36</v>
      </c>
      <c r="F8598" s="142" t="s">
        <v>5502</v>
      </c>
      <c r="G8598" s="138"/>
    </row>
    <row r="8599" ht="15.75" customHeight="1" spans="1:7">
      <c r="A8599" s="140">
        <v>101919</v>
      </c>
      <c r="B8599" s="141" t="s">
        <v>9194</v>
      </c>
      <c r="C8599" s="141" t="s">
        <v>448</v>
      </c>
      <c r="D8599" s="141" t="s">
        <v>5686</v>
      </c>
      <c r="E8599" s="140">
        <v>448.15</v>
      </c>
      <c r="F8599" s="142" t="s">
        <v>5502</v>
      </c>
      <c r="G8599" s="138"/>
    </row>
    <row r="8600" ht="15.75" customHeight="1" spans="1:7">
      <c r="A8600" s="140">
        <v>101920</v>
      </c>
      <c r="B8600" s="141" t="s">
        <v>9195</v>
      </c>
      <c r="C8600" s="141" t="s">
        <v>448</v>
      </c>
      <c r="D8600" s="141" t="s">
        <v>5686</v>
      </c>
      <c r="E8600" s="140">
        <v>209.18</v>
      </c>
      <c r="F8600" s="142" t="s">
        <v>5502</v>
      </c>
      <c r="G8600" s="138"/>
    </row>
    <row r="8601" ht="15.75" customHeight="1" spans="1:7">
      <c r="A8601" s="140">
        <v>101921</v>
      </c>
      <c r="B8601" s="141" t="s">
        <v>9196</v>
      </c>
      <c r="C8601" s="141" t="s">
        <v>448</v>
      </c>
      <c r="D8601" s="141" t="s">
        <v>5686</v>
      </c>
      <c r="E8601" s="140">
        <v>239.95</v>
      </c>
      <c r="F8601" s="142" t="s">
        <v>5502</v>
      </c>
      <c r="G8601" s="138"/>
    </row>
    <row r="8602" ht="15.75" customHeight="1" spans="1:7">
      <c r="A8602" s="140">
        <v>101922</v>
      </c>
      <c r="B8602" s="141" t="s">
        <v>9197</v>
      </c>
      <c r="C8602" s="141" t="s">
        <v>448</v>
      </c>
      <c r="D8602" s="141" t="s">
        <v>5686</v>
      </c>
      <c r="E8602" s="140">
        <v>239.95</v>
      </c>
      <c r="F8602" s="142" t="s">
        <v>5502</v>
      </c>
      <c r="G8602" s="138"/>
    </row>
    <row r="8603" ht="15.75" customHeight="1" spans="1:7">
      <c r="A8603" s="140">
        <v>101923</v>
      </c>
      <c r="B8603" s="141" t="s">
        <v>9198</v>
      </c>
      <c r="C8603" s="141" t="s">
        <v>448</v>
      </c>
      <c r="D8603" s="141" t="s">
        <v>5686</v>
      </c>
      <c r="E8603" s="140">
        <v>239.95</v>
      </c>
      <c r="F8603" s="142" t="s">
        <v>5502</v>
      </c>
      <c r="G8603" s="138"/>
    </row>
    <row r="8604" ht="15.75" customHeight="1" spans="1:7">
      <c r="A8604" s="140">
        <v>101924</v>
      </c>
      <c r="B8604" s="141" t="s">
        <v>9199</v>
      </c>
      <c r="C8604" s="141" t="s">
        <v>448</v>
      </c>
      <c r="D8604" s="141" t="s">
        <v>5686</v>
      </c>
      <c r="E8604" s="140">
        <v>196.3</v>
      </c>
      <c r="F8604" s="142" t="s">
        <v>5502</v>
      </c>
      <c r="G8604" s="138"/>
    </row>
    <row r="8605" ht="15.75" customHeight="1" spans="1:7">
      <c r="A8605" s="140">
        <v>101925</v>
      </c>
      <c r="B8605" s="141" t="s">
        <v>9200</v>
      </c>
      <c r="C8605" s="141" t="s">
        <v>448</v>
      </c>
      <c r="D8605" s="141" t="s">
        <v>5686</v>
      </c>
      <c r="E8605" s="140">
        <v>329.93</v>
      </c>
      <c r="F8605" s="142" t="s">
        <v>5502</v>
      </c>
      <c r="G8605" s="138"/>
    </row>
    <row r="8606" ht="15.75" customHeight="1" spans="1:7">
      <c r="A8606" s="140">
        <v>101926</v>
      </c>
      <c r="B8606" s="141" t="s">
        <v>9201</v>
      </c>
      <c r="C8606" s="141" t="s">
        <v>448</v>
      </c>
      <c r="D8606" s="141" t="s">
        <v>5686</v>
      </c>
      <c r="E8606" s="140">
        <v>424.74</v>
      </c>
      <c r="F8606" s="142" t="s">
        <v>5502</v>
      </c>
      <c r="G8606" s="138"/>
    </row>
    <row r="8607" ht="15.75" customHeight="1" spans="1:7">
      <c r="A8607" s="140">
        <v>101927</v>
      </c>
      <c r="B8607" s="141" t="s">
        <v>9202</v>
      </c>
      <c r="C8607" s="141" t="s">
        <v>178</v>
      </c>
      <c r="D8607" s="141" t="s">
        <v>5501</v>
      </c>
      <c r="E8607" s="140">
        <v>167.66</v>
      </c>
      <c r="F8607" s="142" t="s">
        <v>5502</v>
      </c>
      <c r="G8607" s="138"/>
    </row>
    <row r="8608" ht="15.75" customHeight="1" spans="1:7">
      <c r="A8608" s="140">
        <v>101928</v>
      </c>
      <c r="B8608" s="141" t="s">
        <v>9203</v>
      </c>
      <c r="C8608" s="141" t="s">
        <v>448</v>
      </c>
      <c r="D8608" s="141" t="s">
        <v>5686</v>
      </c>
      <c r="E8608" s="140">
        <v>453.4</v>
      </c>
      <c r="F8608" s="142" t="s">
        <v>5502</v>
      </c>
      <c r="G8608" s="138"/>
    </row>
    <row r="8609" ht="15.75" customHeight="1" spans="1:7">
      <c r="A8609" s="140">
        <v>101929</v>
      </c>
      <c r="B8609" s="141" t="s">
        <v>9204</v>
      </c>
      <c r="C8609" s="141" t="s">
        <v>448</v>
      </c>
      <c r="D8609" s="141" t="s">
        <v>5686</v>
      </c>
      <c r="E8609" s="140">
        <v>214.43</v>
      </c>
      <c r="F8609" s="142" t="s">
        <v>5502</v>
      </c>
      <c r="G8609" s="138"/>
    </row>
    <row r="8610" ht="15.75" customHeight="1" spans="1:7">
      <c r="A8610" s="140">
        <v>101930</v>
      </c>
      <c r="B8610" s="141" t="s">
        <v>9205</v>
      </c>
      <c r="C8610" s="141" t="s">
        <v>448</v>
      </c>
      <c r="D8610" s="141" t="s">
        <v>5686</v>
      </c>
      <c r="E8610" s="140">
        <v>245.2</v>
      </c>
      <c r="F8610" s="142" t="s">
        <v>5502</v>
      </c>
      <c r="G8610" s="138"/>
    </row>
    <row r="8611" ht="15.75" customHeight="1" spans="1:7">
      <c r="A8611" s="140">
        <v>101931</v>
      </c>
      <c r="B8611" s="141" t="s">
        <v>9206</v>
      </c>
      <c r="C8611" s="141" t="s">
        <v>448</v>
      </c>
      <c r="D8611" s="141" t="s">
        <v>5686</v>
      </c>
      <c r="E8611" s="140">
        <v>245.2</v>
      </c>
      <c r="F8611" s="142" t="s">
        <v>5502</v>
      </c>
      <c r="G8611" s="138"/>
    </row>
    <row r="8612" ht="15.75" customHeight="1" spans="1:7">
      <c r="A8612" s="140">
        <v>101932</v>
      </c>
      <c r="B8612" s="141" t="s">
        <v>9207</v>
      </c>
      <c r="C8612" s="141" t="s">
        <v>448</v>
      </c>
      <c r="D8612" s="141" t="s">
        <v>5686</v>
      </c>
      <c r="E8612" s="140">
        <v>245.2</v>
      </c>
      <c r="F8612" s="142" t="s">
        <v>5502</v>
      </c>
      <c r="G8612" s="138"/>
    </row>
    <row r="8613" ht="15.75" customHeight="1" spans="1:7">
      <c r="A8613" s="140">
        <v>101933</v>
      </c>
      <c r="B8613" s="141" t="s">
        <v>9208</v>
      </c>
      <c r="C8613" s="141" t="s">
        <v>448</v>
      </c>
      <c r="D8613" s="141" t="s">
        <v>5686</v>
      </c>
      <c r="E8613" s="140">
        <v>201.55</v>
      </c>
      <c r="F8613" s="142" t="s">
        <v>5502</v>
      </c>
      <c r="G8613" s="138"/>
    </row>
    <row r="8614" ht="15.75" customHeight="1" spans="1:7">
      <c r="A8614" s="140">
        <v>101934</v>
      </c>
      <c r="B8614" s="141" t="s">
        <v>9209</v>
      </c>
      <c r="C8614" s="141" t="s">
        <v>448</v>
      </c>
      <c r="D8614" s="141" t="s">
        <v>5686</v>
      </c>
      <c r="E8614" s="140">
        <v>337.8</v>
      </c>
      <c r="F8614" s="142" t="s">
        <v>5502</v>
      </c>
      <c r="G8614" s="138"/>
    </row>
    <row r="8615" ht="15.75" customHeight="1" spans="1:7">
      <c r="A8615" s="140">
        <v>101935</v>
      </c>
      <c r="B8615" s="141" t="s">
        <v>9210</v>
      </c>
      <c r="C8615" s="141" t="s">
        <v>448</v>
      </c>
      <c r="D8615" s="141" t="s">
        <v>5686</v>
      </c>
      <c r="E8615" s="140">
        <v>435.24</v>
      </c>
      <c r="F8615" s="142" t="s">
        <v>5502</v>
      </c>
      <c r="G8615" s="138"/>
    </row>
    <row r="8616" ht="15.75" customHeight="1" spans="1:7">
      <c r="A8616" s="140">
        <v>103802</v>
      </c>
      <c r="B8616" s="141" t="s">
        <v>9211</v>
      </c>
      <c r="C8616" s="141" t="s">
        <v>178</v>
      </c>
      <c r="D8616" s="141" t="s">
        <v>5686</v>
      </c>
      <c r="E8616" s="140">
        <v>38.02</v>
      </c>
      <c r="F8616" s="142" t="s">
        <v>5502</v>
      </c>
      <c r="G8616" s="138"/>
    </row>
    <row r="8617" ht="15.75" customHeight="1" spans="1:7">
      <c r="A8617" s="140">
        <v>103803</v>
      </c>
      <c r="B8617" s="141" t="s">
        <v>9212</v>
      </c>
      <c r="C8617" s="141" t="s">
        <v>178</v>
      </c>
      <c r="D8617" s="141" t="s">
        <v>5686</v>
      </c>
      <c r="E8617" s="140">
        <v>65.37</v>
      </c>
      <c r="F8617" s="142" t="s">
        <v>5502</v>
      </c>
      <c r="G8617" s="138"/>
    </row>
    <row r="8618" ht="15.75" customHeight="1" spans="1:7">
      <c r="A8618" s="140">
        <v>103804</v>
      </c>
      <c r="B8618" s="141" t="s">
        <v>9213</v>
      </c>
      <c r="C8618" s="141" t="s">
        <v>178</v>
      </c>
      <c r="D8618" s="141" t="s">
        <v>5686</v>
      </c>
      <c r="E8618" s="140">
        <v>79.19</v>
      </c>
      <c r="F8618" s="142" t="s">
        <v>5502</v>
      </c>
      <c r="G8618" s="138"/>
    </row>
    <row r="8619" ht="15.75" customHeight="1" spans="1:7">
      <c r="A8619" s="140">
        <v>103835</v>
      </c>
      <c r="B8619" s="141" t="s">
        <v>9214</v>
      </c>
      <c r="C8619" s="141" t="s">
        <v>178</v>
      </c>
      <c r="D8619" s="141" t="s">
        <v>5686</v>
      </c>
      <c r="E8619" s="140">
        <v>59.4</v>
      </c>
      <c r="F8619" s="142" t="s">
        <v>5502</v>
      </c>
      <c r="G8619" s="138"/>
    </row>
    <row r="8620" ht="15.75" customHeight="1" spans="1:7">
      <c r="A8620" s="140">
        <v>103836</v>
      </c>
      <c r="B8620" s="141" t="s">
        <v>9215</v>
      </c>
      <c r="C8620" s="141" t="s">
        <v>178</v>
      </c>
      <c r="D8620" s="141" t="s">
        <v>5686</v>
      </c>
      <c r="E8620" s="140">
        <v>92.36</v>
      </c>
      <c r="F8620" s="142" t="s">
        <v>5502</v>
      </c>
      <c r="G8620" s="138"/>
    </row>
    <row r="8621" ht="15.75" customHeight="1" spans="1:7">
      <c r="A8621" s="140">
        <v>103837</v>
      </c>
      <c r="B8621" s="141" t="s">
        <v>9216</v>
      </c>
      <c r="C8621" s="141" t="s">
        <v>178</v>
      </c>
      <c r="D8621" s="141" t="s">
        <v>5686</v>
      </c>
      <c r="E8621" s="140">
        <v>116.49</v>
      </c>
      <c r="F8621" s="142" t="s">
        <v>5502</v>
      </c>
      <c r="G8621" s="138"/>
    </row>
    <row r="8622" ht="15.75" customHeight="1" spans="1:7">
      <c r="A8622" s="140">
        <v>103868</v>
      </c>
      <c r="B8622" s="141" t="s">
        <v>9217</v>
      </c>
      <c r="C8622" s="141" t="s">
        <v>178</v>
      </c>
      <c r="D8622" s="141" t="s">
        <v>5686</v>
      </c>
      <c r="E8622" s="140">
        <v>47.08</v>
      </c>
      <c r="F8622" s="142" t="s">
        <v>5502</v>
      </c>
      <c r="G8622" s="138"/>
    </row>
    <row r="8623" ht="15.75" customHeight="1" spans="1:7">
      <c r="A8623" s="140">
        <v>103869</v>
      </c>
      <c r="B8623" s="141" t="s">
        <v>9218</v>
      </c>
      <c r="C8623" s="141" t="s">
        <v>178</v>
      </c>
      <c r="D8623" s="141" t="s">
        <v>5686</v>
      </c>
      <c r="E8623" s="140">
        <v>71.71</v>
      </c>
      <c r="F8623" s="142" t="s">
        <v>5502</v>
      </c>
      <c r="G8623" s="138"/>
    </row>
    <row r="8624" ht="15.75" customHeight="1" spans="1:7">
      <c r="A8624" s="140">
        <v>103870</v>
      </c>
      <c r="B8624" s="141" t="s">
        <v>9219</v>
      </c>
      <c r="C8624" s="141" t="s">
        <v>178</v>
      </c>
      <c r="D8624" s="141" t="s">
        <v>5686</v>
      </c>
      <c r="E8624" s="140">
        <v>88.2</v>
      </c>
      <c r="F8624" s="142" t="s">
        <v>5502</v>
      </c>
      <c r="G8624" s="138"/>
    </row>
    <row r="8625" ht="15.75" customHeight="1" spans="1:7">
      <c r="A8625" s="140">
        <v>103871</v>
      </c>
      <c r="B8625" s="141" t="s">
        <v>9220</v>
      </c>
      <c r="C8625" s="141" t="s">
        <v>178</v>
      </c>
      <c r="D8625" s="141" t="s">
        <v>5686</v>
      </c>
      <c r="E8625" s="140">
        <v>57.51</v>
      </c>
      <c r="F8625" s="142" t="s">
        <v>5502</v>
      </c>
      <c r="G8625" s="138"/>
    </row>
    <row r="8626" ht="15.75" customHeight="1" spans="1:7">
      <c r="A8626" s="140">
        <v>103872</v>
      </c>
      <c r="B8626" s="141" t="s">
        <v>9221</v>
      </c>
      <c r="C8626" s="141" t="s">
        <v>178</v>
      </c>
      <c r="D8626" s="141" t="s">
        <v>5686</v>
      </c>
      <c r="E8626" s="140">
        <v>119.81</v>
      </c>
      <c r="F8626" s="142" t="s">
        <v>5502</v>
      </c>
      <c r="G8626" s="138"/>
    </row>
    <row r="8627" ht="15.75" customHeight="1" spans="1:7">
      <c r="A8627" s="140">
        <v>103873</v>
      </c>
      <c r="B8627" s="141" t="s">
        <v>9222</v>
      </c>
      <c r="C8627" s="141" t="s">
        <v>178</v>
      </c>
      <c r="D8627" s="141" t="s">
        <v>5686</v>
      </c>
      <c r="E8627" s="140">
        <v>138.27</v>
      </c>
      <c r="F8627" s="142" t="s">
        <v>5502</v>
      </c>
      <c r="G8627" s="138"/>
    </row>
    <row r="8628" ht="15.75" customHeight="1" spans="1:7">
      <c r="A8628" s="140">
        <v>103978</v>
      </c>
      <c r="B8628" s="141" t="s">
        <v>9223</v>
      </c>
      <c r="C8628" s="141" t="s">
        <v>178</v>
      </c>
      <c r="D8628" s="141" t="s">
        <v>5501</v>
      </c>
      <c r="E8628" s="140">
        <v>24.87</v>
      </c>
      <c r="F8628" s="142" t="s">
        <v>5502</v>
      </c>
      <c r="G8628" s="138"/>
    </row>
    <row r="8629" ht="15.75" customHeight="1" spans="1:7">
      <c r="A8629" s="140">
        <v>103979</v>
      </c>
      <c r="B8629" s="141" t="s">
        <v>9224</v>
      </c>
      <c r="C8629" s="141" t="s">
        <v>178</v>
      </c>
      <c r="D8629" s="141" t="s">
        <v>5501</v>
      </c>
      <c r="E8629" s="140">
        <v>28.29</v>
      </c>
      <c r="F8629" s="142" t="s">
        <v>5502</v>
      </c>
      <c r="G8629" s="138"/>
    </row>
    <row r="8630" ht="15.75" customHeight="1" spans="1:7">
      <c r="A8630" s="140">
        <v>104021</v>
      </c>
      <c r="B8630" s="141" t="s">
        <v>9225</v>
      </c>
      <c r="C8630" s="141" t="s">
        <v>178</v>
      </c>
      <c r="D8630" s="141" t="s">
        <v>5501</v>
      </c>
      <c r="E8630" s="140">
        <v>55.81</v>
      </c>
      <c r="F8630" s="142" t="s">
        <v>5502</v>
      </c>
      <c r="G8630" s="138"/>
    </row>
    <row r="8631" ht="15.75" customHeight="1" spans="1:7">
      <c r="A8631" s="140">
        <v>104166</v>
      </c>
      <c r="B8631" s="141" t="s">
        <v>9226</v>
      </c>
      <c r="C8631" s="141" t="s">
        <v>178</v>
      </c>
      <c r="D8631" s="141" t="s">
        <v>5501</v>
      </c>
      <c r="E8631" s="140">
        <v>61.4</v>
      </c>
      <c r="F8631" s="142" t="s">
        <v>5502</v>
      </c>
      <c r="G8631" s="138"/>
    </row>
    <row r="8632" ht="15.75" customHeight="1" spans="1:7">
      <c r="A8632" s="140">
        <v>104194</v>
      </c>
      <c r="B8632" s="141" t="s">
        <v>9227</v>
      </c>
      <c r="C8632" s="141" t="s">
        <v>178</v>
      </c>
      <c r="D8632" s="141" t="s">
        <v>5686</v>
      </c>
      <c r="E8632" s="140">
        <v>19.88</v>
      </c>
      <c r="F8632" s="142" t="s">
        <v>5502</v>
      </c>
      <c r="G8632" s="138"/>
    </row>
    <row r="8633" ht="15.75" customHeight="1" spans="1:7">
      <c r="A8633" s="140">
        <v>104195</v>
      </c>
      <c r="B8633" s="141" t="s">
        <v>9228</v>
      </c>
      <c r="C8633" s="141" t="s">
        <v>178</v>
      </c>
      <c r="D8633" s="141" t="s">
        <v>5686</v>
      </c>
      <c r="E8633" s="140">
        <v>21.13</v>
      </c>
      <c r="F8633" s="142" t="s">
        <v>5502</v>
      </c>
      <c r="G8633" s="138"/>
    </row>
    <row r="8634" ht="15.75" customHeight="1" spans="1:7">
      <c r="A8634" s="140">
        <v>104315</v>
      </c>
      <c r="B8634" s="141" t="s">
        <v>9229</v>
      </c>
      <c r="C8634" s="141" t="s">
        <v>178</v>
      </c>
      <c r="D8634" s="141" t="s">
        <v>5501</v>
      </c>
      <c r="E8634" s="140">
        <v>14.86</v>
      </c>
      <c r="F8634" s="142" t="s">
        <v>5502</v>
      </c>
      <c r="G8634" s="138"/>
    </row>
    <row r="8635" ht="15.75" customHeight="1" spans="1:7">
      <c r="A8635" s="140">
        <v>104316</v>
      </c>
      <c r="B8635" s="141" t="s">
        <v>9230</v>
      </c>
      <c r="C8635" s="141" t="s">
        <v>178</v>
      </c>
      <c r="D8635" s="141" t="s">
        <v>5501</v>
      </c>
      <c r="E8635" s="140">
        <v>21.76</v>
      </c>
      <c r="F8635" s="142" t="s">
        <v>5502</v>
      </c>
      <c r="G8635" s="138"/>
    </row>
    <row r="8636" ht="15.75" customHeight="1" spans="1:7">
      <c r="A8636" s="140">
        <v>89358</v>
      </c>
      <c r="B8636" s="141" t="s">
        <v>9231</v>
      </c>
      <c r="C8636" s="141" t="s">
        <v>448</v>
      </c>
      <c r="D8636" s="141" t="s">
        <v>5501</v>
      </c>
      <c r="E8636" s="140">
        <v>7.24</v>
      </c>
      <c r="F8636" s="142" t="s">
        <v>5502</v>
      </c>
      <c r="G8636" s="138"/>
    </row>
    <row r="8637" ht="15.75" customHeight="1" spans="1:7">
      <c r="A8637" s="140">
        <v>89359</v>
      </c>
      <c r="B8637" s="141" t="s">
        <v>9232</v>
      </c>
      <c r="C8637" s="141" t="s">
        <v>448</v>
      </c>
      <c r="D8637" s="141" t="s">
        <v>5501</v>
      </c>
      <c r="E8637" s="140">
        <v>7.77</v>
      </c>
      <c r="F8637" s="142" t="s">
        <v>5502</v>
      </c>
      <c r="G8637" s="138"/>
    </row>
    <row r="8638" ht="15.75" customHeight="1" spans="1:7">
      <c r="A8638" s="140">
        <v>89360</v>
      </c>
      <c r="B8638" s="141" t="s">
        <v>9233</v>
      </c>
      <c r="C8638" s="141" t="s">
        <v>448</v>
      </c>
      <c r="D8638" s="141" t="s">
        <v>5501</v>
      </c>
      <c r="E8638" s="140">
        <v>8.75</v>
      </c>
      <c r="F8638" s="142" t="s">
        <v>5502</v>
      </c>
      <c r="G8638" s="138"/>
    </row>
    <row r="8639" ht="15.75" customHeight="1" spans="1:7">
      <c r="A8639" s="140">
        <v>89361</v>
      </c>
      <c r="B8639" s="141" t="s">
        <v>9234</v>
      </c>
      <c r="C8639" s="141" t="s">
        <v>448</v>
      </c>
      <c r="D8639" s="141" t="s">
        <v>5501</v>
      </c>
      <c r="E8639" s="140">
        <v>8.82</v>
      </c>
      <c r="F8639" s="142" t="s">
        <v>5502</v>
      </c>
      <c r="G8639" s="138"/>
    </row>
    <row r="8640" ht="15.75" customHeight="1" spans="1:7">
      <c r="A8640" s="140">
        <v>89362</v>
      </c>
      <c r="B8640" s="141" t="s">
        <v>9235</v>
      </c>
      <c r="C8640" s="141" t="s">
        <v>448</v>
      </c>
      <c r="D8640" s="141" t="s">
        <v>5501</v>
      </c>
      <c r="E8640" s="140">
        <v>8.59</v>
      </c>
      <c r="F8640" s="142" t="s">
        <v>5502</v>
      </c>
      <c r="G8640" s="138"/>
    </row>
    <row r="8641" ht="15.75" customHeight="1" spans="1:7">
      <c r="A8641" s="140">
        <v>89363</v>
      </c>
      <c r="B8641" s="141" t="s">
        <v>9236</v>
      </c>
      <c r="C8641" s="141" t="s">
        <v>448</v>
      </c>
      <c r="D8641" s="141" t="s">
        <v>5501</v>
      </c>
      <c r="E8641" s="140">
        <v>9.36</v>
      </c>
      <c r="F8641" s="142" t="s">
        <v>5502</v>
      </c>
      <c r="G8641" s="138"/>
    </row>
    <row r="8642" ht="15.75" customHeight="1" spans="1:7">
      <c r="A8642" s="140">
        <v>89364</v>
      </c>
      <c r="B8642" s="141" t="s">
        <v>9237</v>
      </c>
      <c r="C8642" s="141" t="s">
        <v>448</v>
      </c>
      <c r="D8642" s="141" t="s">
        <v>5501</v>
      </c>
      <c r="E8642" s="140">
        <v>10.84</v>
      </c>
      <c r="F8642" s="142" t="s">
        <v>5502</v>
      </c>
      <c r="G8642" s="138"/>
    </row>
    <row r="8643" ht="15.75" customHeight="1" spans="1:7">
      <c r="A8643" s="140">
        <v>89365</v>
      </c>
      <c r="B8643" s="141" t="s">
        <v>9238</v>
      </c>
      <c r="C8643" s="141" t="s">
        <v>448</v>
      </c>
      <c r="D8643" s="141" t="s">
        <v>5501</v>
      </c>
      <c r="E8643" s="140">
        <v>10.31</v>
      </c>
      <c r="F8643" s="142" t="s">
        <v>5502</v>
      </c>
      <c r="G8643" s="138"/>
    </row>
    <row r="8644" ht="15.75" customHeight="1" spans="1:7">
      <c r="A8644" s="140">
        <v>89366</v>
      </c>
      <c r="B8644" s="141" t="s">
        <v>9239</v>
      </c>
      <c r="C8644" s="141" t="s">
        <v>448</v>
      </c>
      <c r="D8644" s="141" t="s">
        <v>5501</v>
      </c>
      <c r="E8644" s="140">
        <v>15.27</v>
      </c>
      <c r="F8644" s="142" t="s">
        <v>5502</v>
      </c>
      <c r="G8644" s="138"/>
    </row>
    <row r="8645" ht="15.75" customHeight="1" spans="1:7">
      <c r="A8645" s="140">
        <v>89367</v>
      </c>
      <c r="B8645" s="141" t="s">
        <v>9240</v>
      </c>
      <c r="C8645" s="141" t="s">
        <v>448</v>
      </c>
      <c r="D8645" s="141" t="s">
        <v>5501</v>
      </c>
      <c r="E8645" s="140">
        <v>11.95</v>
      </c>
      <c r="F8645" s="142" t="s">
        <v>5502</v>
      </c>
      <c r="G8645" s="138"/>
    </row>
    <row r="8646" ht="15.75" customHeight="1" spans="1:7">
      <c r="A8646" s="140">
        <v>89368</v>
      </c>
      <c r="B8646" s="141" t="s">
        <v>9241</v>
      </c>
      <c r="C8646" s="141" t="s">
        <v>448</v>
      </c>
      <c r="D8646" s="141" t="s">
        <v>5501</v>
      </c>
      <c r="E8646" s="140">
        <v>13.66</v>
      </c>
      <c r="F8646" s="142" t="s">
        <v>5502</v>
      </c>
      <c r="G8646" s="138"/>
    </row>
    <row r="8647" ht="15.75" customHeight="1" spans="1:7">
      <c r="A8647" s="140">
        <v>89369</v>
      </c>
      <c r="B8647" s="141" t="s">
        <v>9242</v>
      </c>
      <c r="C8647" s="141" t="s">
        <v>448</v>
      </c>
      <c r="D8647" s="141" t="s">
        <v>5501</v>
      </c>
      <c r="E8647" s="140">
        <v>15.96</v>
      </c>
      <c r="F8647" s="142" t="s">
        <v>5502</v>
      </c>
      <c r="G8647" s="138"/>
    </row>
    <row r="8648" ht="15.75" customHeight="1" spans="1:7">
      <c r="A8648" s="140">
        <v>89370</v>
      </c>
      <c r="B8648" s="141" t="s">
        <v>9243</v>
      </c>
      <c r="C8648" s="141" t="s">
        <v>448</v>
      </c>
      <c r="D8648" s="141" t="s">
        <v>5501</v>
      </c>
      <c r="E8648" s="140">
        <v>13.98</v>
      </c>
      <c r="F8648" s="142" t="s">
        <v>5502</v>
      </c>
      <c r="G8648" s="138"/>
    </row>
    <row r="8649" ht="15.75" customHeight="1" spans="1:7">
      <c r="A8649" s="140">
        <v>89371</v>
      </c>
      <c r="B8649" s="141" t="s">
        <v>9244</v>
      </c>
      <c r="C8649" s="141" t="s">
        <v>448</v>
      </c>
      <c r="D8649" s="141" t="s">
        <v>5501</v>
      </c>
      <c r="E8649" s="140">
        <v>5.43</v>
      </c>
      <c r="F8649" s="142" t="s">
        <v>5502</v>
      </c>
      <c r="G8649" s="138"/>
    </row>
    <row r="8650" ht="15.75" customHeight="1" spans="1:7">
      <c r="A8650" s="140">
        <v>89372</v>
      </c>
      <c r="B8650" s="141" t="s">
        <v>9245</v>
      </c>
      <c r="C8650" s="141" t="s">
        <v>448</v>
      </c>
      <c r="D8650" s="141" t="s">
        <v>5501</v>
      </c>
      <c r="E8650" s="140">
        <v>15.21</v>
      </c>
      <c r="F8650" s="142" t="s">
        <v>5502</v>
      </c>
      <c r="G8650" s="138"/>
    </row>
    <row r="8651" ht="15.75" customHeight="1" spans="1:7">
      <c r="A8651" s="140">
        <v>89373</v>
      </c>
      <c r="B8651" s="141" t="s">
        <v>9246</v>
      </c>
      <c r="C8651" s="141" t="s">
        <v>448</v>
      </c>
      <c r="D8651" s="141" t="s">
        <v>5501</v>
      </c>
      <c r="E8651" s="140">
        <v>6.52</v>
      </c>
      <c r="F8651" s="142" t="s">
        <v>5502</v>
      </c>
      <c r="G8651" s="138"/>
    </row>
    <row r="8652" ht="15.75" customHeight="1" spans="1:7">
      <c r="A8652" s="140">
        <v>89374</v>
      </c>
      <c r="B8652" s="141" t="s">
        <v>9247</v>
      </c>
      <c r="C8652" s="141" t="s">
        <v>448</v>
      </c>
      <c r="D8652" s="141" t="s">
        <v>5501</v>
      </c>
      <c r="E8652" s="140">
        <v>9.48</v>
      </c>
      <c r="F8652" s="142" t="s">
        <v>5502</v>
      </c>
      <c r="G8652" s="138"/>
    </row>
    <row r="8653" ht="15.75" customHeight="1" spans="1:7">
      <c r="A8653" s="140">
        <v>89375</v>
      </c>
      <c r="B8653" s="141" t="s">
        <v>9248</v>
      </c>
      <c r="C8653" s="141" t="s">
        <v>448</v>
      </c>
      <c r="D8653" s="141" t="s">
        <v>5501</v>
      </c>
      <c r="E8653" s="140">
        <v>11.26</v>
      </c>
      <c r="F8653" s="142" t="s">
        <v>5502</v>
      </c>
      <c r="G8653" s="138"/>
    </row>
    <row r="8654" ht="15.75" customHeight="1" spans="1:7">
      <c r="A8654" s="140">
        <v>89376</v>
      </c>
      <c r="B8654" s="141" t="s">
        <v>9249</v>
      </c>
      <c r="C8654" s="141" t="s">
        <v>448</v>
      </c>
      <c r="D8654" s="141" t="s">
        <v>5501</v>
      </c>
      <c r="E8654" s="140">
        <v>5.16</v>
      </c>
      <c r="F8654" s="142" t="s">
        <v>5502</v>
      </c>
      <c r="G8654" s="138"/>
    </row>
    <row r="8655" ht="15.75" customHeight="1" spans="1:7">
      <c r="A8655" s="140">
        <v>89377</v>
      </c>
      <c r="B8655" s="141" t="s">
        <v>9250</v>
      </c>
      <c r="C8655" s="141" t="s">
        <v>448</v>
      </c>
      <c r="D8655" s="141" t="s">
        <v>5501</v>
      </c>
      <c r="E8655" s="140">
        <v>9.56</v>
      </c>
      <c r="F8655" s="142" t="s">
        <v>5502</v>
      </c>
      <c r="G8655" s="138"/>
    </row>
    <row r="8656" ht="15.75" customHeight="1" spans="1:7">
      <c r="A8656" s="140">
        <v>89378</v>
      </c>
      <c r="B8656" s="141" t="s">
        <v>9251</v>
      </c>
      <c r="C8656" s="141" t="s">
        <v>448</v>
      </c>
      <c r="D8656" s="141" t="s">
        <v>5501</v>
      </c>
      <c r="E8656" s="140">
        <v>6.38</v>
      </c>
      <c r="F8656" s="142" t="s">
        <v>5502</v>
      </c>
      <c r="G8656" s="138"/>
    </row>
    <row r="8657" ht="15.75" customHeight="1" spans="1:7">
      <c r="A8657" s="140">
        <v>89379</v>
      </c>
      <c r="B8657" s="141" t="s">
        <v>9252</v>
      </c>
      <c r="C8657" s="141" t="s">
        <v>448</v>
      </c>
      <c r="D8657" s="141" t="s">
        <v>5501</v>
      </c>
      <c r="E8657" s="140">
        <v>17.84</v>
      </c>
      <c r="F8657" s="142" t="s">
        <v>5502</v>
      </c>
      <c r="G8657" s="138"/>
    </row>
    <row r="8658" ht="15.75" customHeight="1" spans="1:7">
      <c r="A8658" s="140">
        <v>89380</v>
      </c>
      <c r="B8658" s="141" t="s">
        <v>9253</v>
      </c>
      <c r="C8658" s="141" t="s">
        <v>448</v>
      </c>
      <c r="D8658" s="141" t="s">
        <v>5501</v>
      </c>
      <c r="E8658" s="140">
        <v>9.28</v>
      </c>
      <c r="F8658" s="142" t="s">
        <v>5502</v>
      </c>
      <c r="G8658" s="138"/>
    </row>
    <row r="8659" ht="15.75" customHeight="1" spans="1:7">
      <c r="A8659" s="140">
        <v>89381</v>
      </c>
      <c r="B8659" s="141" t="s">
        <v>9254</v>
      </c>
      <c r="C8659" s="141" t="s">
        <v>448</v>
      </c>
      <c r="D8659" s="141" t="s">
        <v>5501</v>
      </c>
      <c r="E8659" s="140">
        <v>11.66</v>
      </c>
      <c r="F8659" s="142" t="s">
        <v>5502</v>
      </c>
      <c r="G8659" s="138"/>
    </row>
    <row r="8660" ht="15.75" customHeight="1" spans="1:7">
      <c r="A8660" s="140">
        <v>89382</v>
      </c>
      <c r="B8660" s="141" t="s">
        <v>9255</v>
      </c>
      <c r="C8660" s="141" t="s">
        <v>448</v>
      </c>
      <c r="D8660" s="141" t="s">
        <v>5501</v>
      </c>
      <c r="E8660" s="140">
        <v>13.51</v>
      </c>
      <c r="F8660" s="142" t="s">
        <v>5502</v>
      </c>
      <c r="G8660" s="138"/>
    </row>
    <row r="8661" ht="15.75" customHeight="1" spans="1:7">
      <c r="A8661" s="140">
        <v>89383</v>
      </c>
      <c r="B8661" s="141" t="s">
        <v>9256</v>
      </c>
      <c r="C8661" s="141" t="s">
        <v>448</v>
      </c>
      <c r="D8661" s="141" t="s">
        <v>5501</v>
      </c>
      <c r="E8661" s="140">
        <v>6.01</v>
      </c>
      <c r="F8661" s="142" t="s">
        <v>5502</v>
      </c>
      <c r="G8661" s="138"/>
    </row>
    <row r="8662" ht="15.75" customHeight="1" spans="1:7">
      <c r="A8662" s="140">
        <v>89384</v>
      </c>
      <c r="B8662" s="141" t="s">
        <v>9257</v>
      </c>
      <c r="C8662" s="141" t="s">
        <v>448</v>
      </c>
      <c r="D8662" s="141" t="s">
        <v>5501</v>
      </c>
      <c r="E8662" s="140">
        <v>12.22</v>
      </c>
      <c r="F8662" s="142" t="s">
        <v>5502</v>
      </c>
      <c r="G8662" s="138"/>
    </row>
    <row r="8663" ht="15.75" customHeight="1" spans="1:7">
      <c r="A8663" s="140">
        <v>89385</v>
      </c>
      <c r="B8663" s="141" t="s">
        <v>9258</v>
      </c>
      <c r="C8663" s="141" t="s">
        <v>448</v>
      </c>
      <c r="D8663" s="141" t="s">
        <v>5501</v>
      </c>
      <c r="E8663" s="140">
        <v>6.64</v>
      </c>
      <c r="F8663" s="142" t="s">
        <v>5502</v>
      </c>
      <c r="G8663" s="138"/>
    </row>
    <row r="8664" ht="15.75" customHeight="1" spans="1:7">
      <c r="A8664" s="140">
        <v>89386</v>
      </c>
      <c r="B8664" s="141" t="s">
        <v>9259</v>
      </c>
      <c r="C8664" s="141" t="s">
        <v>448</v>
      </c>
      <c r="D8664" s="141" t="s">
        <v>5501</v>
      </c>
      <c r="E8664" s="140">
        <v>8.79</v>
      </c>
      <c r="F8664" s="142" t="s">
        <v>5502</v>
      </c>
      <c r="G8664" s="138"/>
    </row>
    <row r="8665" ht="15.75" customHeight="1" spans="1:7">
      <c r="A8665" s="140">
        <v>89387</v>
      </c>
      <c r="B8665" s="141" t="s">
        <v>9260</v>
      </c>
      <c r="C8665" s="141" t="s">
        <v>448</v>
      </c>
      <c r="D8665" s="141" t="s">
        <v>5501</v>
      </c>
      <c r="E8665" s="140">
        <v>28.59</v>
      </c>
      <c r="F8665" s="142" t="s">
        <v>5502</v>
      </c>
      <c r="G8665" s="138"/>
    </row>
    <row r="8666" ht="15.75" customHeight="1" spans="1:7">
      <c r="A8666" s="140">
        <v>89389</v>
      </c>
      <c r="B8666" s="141" t="s">
        <v>9261</v>
      </c>
      <c r="C8666" s="141" t="s">
        <v>448</v>
      </c>
      <c r="D8666" s="141" t="s">
        <v>5501</v>
      </c>
      <c r="E8666" s="140">
        <v>10.67</v>
      </c>
      <c r="F8666" s="142" t="s">
        <v>5502</v>
      </c>
      <c r="G8666" s="138"/>
    </row>
    <row r="8667" ht="15.75" customHeight="1" spans="1:7">
      <c r="A8667" s="140">
        <v>89390</v>
      </c>
      <c r="B8667" s="141" t="s">
        <v>9262</v>
      </c>
      <c r="C8667" s="141" t="s">
        <v>448</v>
      </c>
      <c r="D8667" s="141" t="s">
        <v>5501</v>
      </c>
      <c r="E8667" s="140">
        <v>20.18</v>
      </c>
      <c r="F8667" s="142" t="s">
        <v>5502</v>
      </c>
      <c r="G8667" s="138"/>
    </row>
    <row r="8668" ht="15.75" customHeight="1" spans="1:7">
      <c r="A8668" s="140">
        <v>89391</v>
      </c>
      <c r="B8668" s="141" t="s">
        <v>9263</v>
      </c>
      <c r="C8668" s="141" t="s">
        <v>448</v>
      </c>
      <c r="D8668" s="141" t="s">
        <v>5501</v>
      </c>
      <c r="E8668" s="140">
        <v>7.97</v>
      </c>
      <c r="F8668" s="142" t="s">
        <v>5502</v>
      </c>
      <c r="G8668" s="138"/>
    </row>
    <row r="8669" ht="15.75" customHeight="1" spans="1:7">
      <c r="A8669" s="140">
        <v>89392</v>
      </c>
      <c r="B8669" s="141" t="s">
        <v>9264</v>
      </c>
      <c r="C8669" s="141" t="s">
        <v>448</v>
      </c>
      <c r="D8669" s="141" t="s">
        <v>5501</v>
      </c>
      <c r="E8669" s="140">
        <v>23.21</v>
      </c>
      <c r="F8669" s="142" t="s">
        <v>5502</v>
      </c>
      <c r="G8669" s="138"/>
    </row>
    <row r="8670" ht="15.75" customHeight="1" spans="1:7">
      <c r="A8670" s="140">
        <v>89393</v>
      </c>
      <c r="B8670" s="141" t="s">
        <v>9265</v>
      </c>
      <c r="C8670" s="141" t="s">
        <v>448</v>
      </c>
      <c r="D8670" s="141" t="s">
        <v>5501</v>
      </c>
      <c r="E8670" s="140">
        <v>10.04</v>
      </c>
      <c r="F8670" s="142" t="s">
        <v>5502</v>
      </c>
      <c r="G8670" s="138"/>
    </row>
    <row r="8671" ht="15.75" customHeight="1" spans="1:7">
      <c r="A8671" s="140">
        <v>89394</v>
      </c>
      <c r="B8671" s="141" t="s">
        <v>9266</v>
      </c>
      <c r="C8671" s="141" t="s">
        <v>448</v>
      </c>
      <c r="D8671" s="141" t="s">
        <v>5501</v>
      </c>
      <c r="E8671" s="140">
        <v>17.47</v>
      </c>
      <c r="F8671" s="142" t="s">
        <v>5502</v>
      </c>
      <c r="G8671" s="138"/>
    </row>
    <row r="8672" ht="15.75" customHeight="1" spans="1:7">
      <c r="A8672" s="140">
        <v>89395</v>
      </c>
      <c r="B8672" s="141" t="s">
        <v>9267</v>
      </c>
      <c r="C8672" s="141" t="s">
        <v>448</v>
      </c>
      <c r="D8672" s="141" t="s">
        <v>5501</v>
      </c>
      <c r="E8672" s="140">
        <v>11.87</v>
      </c>
      <c r="F8672" s="142" t="s">
        <v>5502</v>
      </c>
      <c r="G8672" s="138"/>
    </row>
    <row r="8673" ht="15.75" customHeight="1" spans="1:7">
      <c r="A8673" s="140">
        <v>89396</v>
      </c>
      <c r="B8673" s="141" t="s">
        <v>9268</v>
      </c>
      <c r="C8673" s="141" t="s">
        <v>448</v>
      </c>
      <c r="D8673" s="141" t="s">
        <v>5501</v>
      </c>
      <c r="E8673" s="140">
        <v>19.15</v>
      </c>
      <c r="F8673" s="142" t="s">
        <v>5502</v>
      </c>
      <c r="G8673" s="138"/>
    </row>
    <row r="8674" ht="15.75" customHeight="1" spans="1:7">
      <c r="A8674" s="140">
        <v>89397</v>
      </c>
      <c r="B8674" s="141" t="s">
        <v>9269</v>
      </c>
      <c r="C8674" s="141" t="s">
        <v>448</v>
      </c>
      <c r="D8674" s="141" t="s">
        <v>5501</v>
      </c>
      <c r="E8674" s="140">
        <v>13.64</v>
      </c>
      <c r="F8674" s="142" t="s">
        <v>5502</v>
      </c>
      <c r="G8674" s="138"/>
    </row>
    <row r="8675" ht="15.75" customHeight="1" spans="1:7">
      <c r="A8675" s="140">
        <v>89398</v>
      </c>
      <c r="B8675" s="141" t="s">
        <v>9270</v>
      </c>
      <c r="C8675" s="141" t="s">
        <v>448</v>
      </c>
      <c r="D8675" s="141" t="s">
        <v>5501</v>
      </c>
      <c r="E8675" s="140">
        <v>16.7</v>
      </c>
      <c r="F8675" s="142" t="s">
        <v>5502</v>
      </c>
      <c r="G8675" s="138"/>
    </row>
    <row r="8676" ht="15.75" customHeight="1" spans="1:7">
      <c r="A8676" s="140">
        <v>89399</v>
      </c>
      <c r="B8676" s="141" t="s">
        <v>9271</v>
      </c>
      <c r="C8676" s="141" t="s">
        <v>448</v>
      </c>
      <c r="D8676" s="141" t="s">
        <v>5501</v>
      </c>
      <c r="E8676" s="140">
        <v>23.28</v>
      </c>
      <c r="F8676" s="142" t="s">
        <v>5502</v>
      </c>
      <c r="G8676" s="138"/>
    </row>
    <row r="8677" ht="15.75" customHeight="1" spans="1:7">
      <c r="A8677" s="140">
        <v>89400</v>
      </c>
      <c r="B8677" s="141" t="s">
        <v>9272</v>
      </c>
      <c r="C8677" s="141" t="s">
        <v>448</v>
      </c>
      <c r="D8677" s="141" t="s">
        <v>5501</v>
      </c>
      <c r="E8677" s="140">
        <v>18.47</v>
      </c>
      <c r="F8677" s="142" t="s">
        <v>5502</v>
      </c>
      <c r="G8677" s="138"/>
    </row>
    <row r="8678" ht="15.75" customHeight="1" spans="1:7">
      <c r="A8678" s="140">
        <v>89404</v>
      </c>
      <c r="B8678" s="141" t="s">
        <v>9273</v>
      </c>
      <c r="C8678" s="141" t="s">
        <v>448</v>
      </c>
      <c r="D8678" s="141" t="s">
        <v>5501</v>
      </c>
      <c r="E8678" s="140">
        <v>6.61</v>
      </c>
      <c r="F8678" s="142" t="s">
        <v>5502</v>
      </c>
      <c r="G8678" s="138"/>
    </row>
    <row r="8679" ht="15.75" customHeight="1" spans="1:7">
      <c r="A8679" s="140">
        <v>89405</v>
      </c>
      <c r="B8679" s="141" t="s">
        <v>9274</v>
      </c>
      <c r="C8679" s="141" t="s">
        <v>448</v>
      </c>
      <c r="D8679" s="141" t="s">
        <v>5501</v>
      </c>
      <c r="E8679" s="140">
        <v>7.14</v>
      </c>
      <c r="F8679" s="142" t="s">
        <v>5502</v>
      </c>
      <c r="G8679" s="138"/>
    </row>
    <row r="8680" ht="15.75" customHeight="1" spans="1:7">
      <c r="A8680" s="140">
        <v>89406</v>
      </c>
      <c r="B8680" s="141" t="s">
        <v>9275</v>
      </c>
      <c r="C8680" s="141" t="s">
        <v>448</v>
      </c>
      <c r="D8680" s="141" t="s">
        <v>5501</v>
      </c>
      <c r="E8680" s="140">
        <v>8.12</v>
      </c>
      <c r="F8680" s="142" t="s">
        <v>5502</v>
      </c>
      <c r="G8680" s="138"/>
    </row>
    <row r="8681" ht="15.75" customHeight="1" spans="1:7">
      <c r="A8681" s="140">
        <v>89407</v>
      </c>
      <c r="B8681" s="141" t="s">
        <v>9276</v>
      </c>
      <c r="C8681" s="141" t="s">
        <v>448</v>
      </c>
      <c r="D8681" s="141" t="s">
        <v>5501</v>
      </c>
      <c r="E8681" s="140">
        <v>8.19</v>
      </c>
      <c r="F8681" s="142" t="s">
        <v>5502</v>
      </c>
      <c r="G8681" s="138"/>
    </row>
    <row r="8682" ht="15.75" customHeight="1" spans="1:7">
      <c r="A8682" s="140">
        <v>89408</v>
      </c>
      <c r="B8682" s="141" t="s">
        <v>9277</v>
      </c>
      <c r="C8682" s="141" t="s">
        <v>448</v>
      </c>
      <c r="D8682" s="141" t="s">
        <v>5501</v>
      </c>
      <c r="E8682" s="140">
        <v>7.85</v>
      </c>
      <c r="F8682" s="142" t="s">
        <v>5502</v>
      </c>
      <c r="G8682" s="138"/>
    </row>
    <row r="8683" ht="15.75" customHeight="1" spans="1:7">
      <c r="A8683" s="140">
        <v>89409</v>
      </c>
      <c r="B8683" s="141" t="s">
        <v>9278</v>
      </c>
      <c r="C8683" s="141" t="s">
        <v>448</v>
      </c>
      <c r="D8683" s="141" t="s">
        <v>5501</v>
      </c>
      <c r="E8683" s="140">
        <v>8.62</v>
      </c>
      <c r="F8683" s="142" t="s">
        <v>5502</v>
      </c>
      <c r="G8683" s="138"/>
    </row>
    <row r="8684" ht="15.75" customHeight="1" spans="1:7">
      <c r="A8684" s="140">
        <v>89410</v>
      </c>
      <c r="B8684" s="141" t="s">
        <v>9279</v>
      </c>
      <c r="C8684" s="141" t="s">
        <v>448</v>
      </c>
      <c r="D8684" s="141" t="s">
        <v>5501</v>
      </c>
      <c r="E8684" s="140">
        <v>10.1</v>
      </c>
      <c r="F8684" s="142" t="s">
        <v>5502</v>
      </c>
      <c r="G8684" s="138"/>
    </row>
    <row r="8685" ht="15.75" customHeight="1" spans="1:7">
      <c r="A8685" s="140">
        <v>89411</v>
      </c>
      <c r="B8685" s="141" t="s">
        <v>9280</v>
      </c>
      <c r="C8685" s="141" t="s">
        <v>448</v>
      </c>
      <c r="D8685" s="141" t="s">
        <v>5501</v>
      </c>
      <c r="E8685" s="140">
        <v>9.57</v>
      </c>
      <c r="F8685" s="142" t="s">
        <v>5502</v>
      </c>
      <c r="G8685" s="138"/>
    </row>
    <row r="8686" ht="15.75" customHeight="1" spans="1:7">
      <c r="A8686" s="140">
        <v>89412</v>
      </c>
      <c r="B8686" s="141" t="s">
        <v>9281</v>
      </c>
      <c r="C8686" s="141" t="s">
        <v>448</v>
      </c>
      <c r="D8686" s="141" t="s">
        <v>5501</v>
      </c>
      <c r="E8686" s="140">
        <v>8.98</v>
      </c>
      <c r="F8686" s="142" t="s">
        <v>5502</v>
      </c>
      <c r="G8686" s="138"/>
    </row>
    <row r="8687" ht="15.75" customHeight="1" spans="1:7">
      <c r="A8687" s="140">
        <v>89413</v>
      </c>
      <c r="B8687" s="141" t="s">
        <v>9282</v>
      </c>
      <c r="C8687" s="141" t="s">
        <v>448</v>
      </c>
      <c r="D8687" s="141" t="s">
        <v>5501</v>
      </c>
      <c r="E8687" s="140">
        <v>11.07</v>
      </c>
      <c r="F8687" s="142" t="s">
        <v>5502</v>
      </c>
      <c r="G8687" s="138"/>
    </row>
    <row r="8688" ht="15.75" customHeight="1" spans="1:7">
      <c r="A8688" s="140">
        <v>89414</v>
      </c>
      <c r="B8688" s="141" t="s">
        <v>9283</v>
      </c>
      <c r="C8688" s="141" t="s">
        <v>448</v>
      </c>
      <c r="D8688" s="141" t="s">
        <v>5501</v>
      </c>
      <c r="E8688" s="140">
        <v>12.78</v>
      </c>
      <c r="F8688" s="142" t="s">
        <v>5502</v>
      </c>
      <c r="G8688" s="138"/>
    </row>
    <row r="8689" ht="15.75" customHeight="1" spans="1:7">
      <c r="A8689" s="140">
        <v>89415</v>
      </c>
      <c r="B8689" s="141" t="s">
        <v>9284</v>
      </c>
      <c r="C8689" s="141" t="s">
        <v>448</v>
      </c>
      <c r="D8689" s="141" t="s">
        <v>5501</v>
      </c>
      <c r="E8689" s="140">
        <v>15.08</v>
      </c>
      <c r="F8689" s="142" t="s">
        <v>5502</v>
      </c>
      <c r="G8689" s="138"/>
    </row>
    <row r="8690" ht="15.75" customHeight="1" spans="1:7">
      <c r="A8690" s="140">
        <v>89416</v>
      </c>
      <c r="B8690" s="141" t="s">
        <v>9285</v>
      </c>
      <c r="C8690" s="141" t="s">
        <v>448</v>
      </c>
      <c r="D8690" s="141" t="s">
        <v>5501</v>
      </c>
      <c r="E8690" s="140">
        <v>13.1</v>
      </c>
      <c r="F8690" s="142" t="s">
        <v>5502</v>
      </c>
      <c r="G8690" s="138"/>
    </row>
    <row r="8691" ht="15.75" customHeight="1" spans="1:7">
      <c r="A8691" s="140">
        <v>89417</v>
      </c>
      <c r="B8691" s="141" t="s">
        <v>9286</v>
      </c>
      <c r="C8691" s="141" t="s">
        <v>448</v>
      </c>
      <c r="D8691" s="141" t="s">
        <v>5501</v>
      </c>
      <c r="E8691" s="140">
        <v>5</v>
      </c>
      <c r="F8691" s="142" t="s">
        <v>5502</v>
      </c>
      <c r="G8691" s="138"/>
    </row>
    <row r="8692" ht="15.75" customHeight="1" spans="1:7">
      <c r="A8692" s="140">
        <v>89418</v>
      </c>
      <c r="B8692" s="141" t="s">
        <v>9287</v>
      </c>
      <c r="C8692" s="141" t="s">
        <v>448</v>
      </c>
      <c r="D8692" s="141" t="s">
        <v>5501</v>
      </c>
      <c r="E8692" s="140">
        <v>14.78</v>
      </c>
      <c r="F8692" s="142" t="s">
        <v>5502</v>
      </c>
      <c r="G8692" s="138"/>
    </row>
    <row r="8693" ht="15.75" customHeight="1" spans="1:7">
      <c r="A8693" s="140">
        <v>89419</v>
      </c>
      <c r="B8693" s="141" t="s">
        <v>9288</v>
      </c>
      <c r="C8693" s="141" t="s">
        <v>448</v>
      </c>
      <c r="D8693" s="141" t="s">
        <v>5501</v>
      </c>
      <c r="E8693" s="140">
        <v>6.05</v>
      </c>
      <c r="F8693" s="142" t="s">
        <v>5502</v>
      </c>
      <c r="G8693" s="138"/>
    </row>
    <row r="8694" ht="15.75" customHeight="1" spans="1:7">
      <c r="A8694" s="140">
        <v>89421</v>
      </c>
      <c r="B8694" s="141" t="s">
        <v>9289</v>
      </c>
      <c r="C8694" s="141" t="s">
        <v>448</v>
      </c>
      <c r="D8694" s="141" t="s">
        <v>5501</v>
      </c>
      <c r="E8694" s="140">
        <v>10.83</v>
      </c>
      <c r="F8694" s="142" t="s">
        <v>5502</v>
      </c>
      <c r="G8694" s="138"/>
    </row>
    <row r="8695" ht="15.75" customHeight="1" spans="1:7">
      <c r="A8695" s="140">
        <v>89423</v>
      </c>
      <c r="B8695" s="141" t="s">
        <v>9290</v>
      </c>
      <c r="C8695" s="141" t="s">
        <v>448</v>
      </c>
      <c r="D8695" s="141" t="s">
        <v>5501</v>
      </c>
      <c r="E8695" s="140">
        <v>9.13</v>
      </c>
      <c r="F8695" s="142" t="s">
        <v>5502</v>
      </c>
      <c r="G8695" s="138"/>
    </row>
    <row r="8696" ht="15.75" customHeight="1" spans="1:7">
      <c r="A8696" s="140">
        <v>89424</v>
      </c>
      <c r="B8696" s="141" t="s">
        <v>9291</v>
      </c>
      <c r="C8696" s="141" t="s">
        <v>448</v>
      </c>
      <c r="D8696" s="141" t="s">
        <v>5501</v>
      </c>
      <c r="E8696" s="140">
        <v>5.89</v>
      </c>
      <c r="F8696" s="142" t="s">
        <v>5502</v>
      </c>
      <c r="G8696" s="138"/>
    </row>
    <row r="8697" ht="15.75" customHeight="1" spans="1:7">
      <c r="A8697" s="140">
        <v>89425</v>
      </c>
      <c r="B8697" s="141" t="s">
        <v>9292</v>
      </c>
      <c r="C8697" s="141" t="s">
        <v>448</v>
      </c>
      <c r="D8697" s="141" t="s">
        <v>5501</v>
      </c>
      <c r="E8697" s="140">
        <v>17.35</v>
      </c>
      <c r="F8697" s="142" t="s">
        <v>5502</v>
      </c>
      <c r="G8697" s="138"/>
    </row>
    <row r="8698" ht="15.75" customHeight="1" spans="1:7">
      <c r="A8698" s="140">
        <v>89426</v>
      </c>
      <c r="B8698" s="141" t="s">
        <v>9293</v>
      </c>
      <c r="C8698" s="141" t="s">
        <v>448</v>
      </c>
      <c r="D8698" s="141" t="s">
        <v>5501</v>
      </c>
      <c r="E8698" s="140">
        <v>8.74</v>
      </c>
      <c r="F8698" s="142" t="s">
        <v>5502</v>
      </c>
      <c r="G8698" s="138"/>
    </row>
    <row r="8699" ht="15.75" customHeight="1" spans="1:7">
      <c r="A8699" s="140">
        <v>89427</v>
      </c>
      <c r="B8699" s="141" t="s">
        <v>9294</v>
      </c>
      <c r="C8699" s="141" t="s">
        <v>448</v>
      </c>
      <c r="D8699" s="141" t="s">
        <v>5501</v>
      </c>
      <c r="E8699" s="140">
        <v>11.19</v>
      </c>
      <c r="F8699" s="142" t="s">
        <v>5502</v>
      </c>
      <c r="G8699" s="138"/>
    </row>
    <row r="8700" ht="15.75" customHeight="1" spans="1:7">
      <c r="A8700" s="140">
        <v>89428</v>
      </c>
      <c r="B8700" s="141" t="s">
        <v>9295</v>
      </c>
      <c r="C8700" s="141" t="s">
        <v>448</v>
      </c>
      <c r="D8700" s="141" t="s">
        <v>5501</v>
      </c>
      <c r="E8700" s="140">
        <v>13.02</v>
      </c>
      <c r="F8700" s="142" t="s">
        <v>5502</v>
      </c>
      <c r="G8700" s="138"/>
    </row>
    <row r="8701" ht="15.75" customHeight="1" spans="1:7">
      <c r="A8701" s="140">
        <v>89429</v>
      </c>
      <c r="B8701" s="141" t="s">
        <v>9296</v>
      </c>
      <c r="C8701" s="141" t="s">
        <v>448</v>
      </c>
      <c r="D8701" s="141" t="s">
        <v>5501</v>
      </c>
      <c r="E8701" s="140">
        <v>5.54</v>
      </c>
      <c r="F8701" s="142" t="s">
        <v>5502</v>
      </c>
      <c r="G8701" s="138"/>
    </row>
    <row r="8702" ht="15.75" customHeight="1" spans="1:7">
      <c r="A8702" s="140">
        <v>89430</v>
      </c>
      <c r="B8702" s="141" t="s">
        <v>9297</v>
      </c>
      <c r="C8702" s="141" t="s">
        <v>448</v>
      </c>
      <c r="D8702" s="141" t="s">
        <v>5501</v>
      </c>
      <c r="E8702" s="140">
        <v>11.73</v>
      </c>
      <c r="F8702" s="142" t="s">
        <v>5502</v>
      </c>
      <c r="G8702" s="138"/>
    </row>
    <row r="8703" ht="15.75" customHeight="1" spans="1:7">
      <c r="A8703" s="140">
        <v>89431</v>
      </c>
      <c r="B8703" s="141" t="s">
        <v>9298</v>
      </c>
      <c r="C8703" s="141" t="s">
        <v>448</v>
      </c>
      <c r="D8703" s="141" t="s">
        <v>5501</v>
      </c>
      <c r="E8703" s="140">
        <v>8.21</v>
      </c>
      <c r="F8703" s="142" t="s">
        <v>5502</v>
      </c>
      <c r="G8703" s="138"/>
    </row>
    <row r="8704" ht="15.75" customHeight="1" spans="1:7">
      <c r="A8704" s="140">
        <v>89432</v>
      </c>
      <c r="B8704" s="141" t="s">
        <v>9299</v>
      </c>
      <c r="C8704" s="141" t="s">
        <v>448</v>
      </c>
      <c r="D8704" s="141" t="s">
        <v>5501</v>
      </c>
      <c r="E8704" s="140">
        <v>28.01</v>
      </c>
      <c r="F8704" s="142" t="s">
        <v>5502</v>
      </c>
      <c r="G8704" s="138"/>
    </row>
    <row r="8705" ht="15.75" customHeight="1" spans="1:7">
      <c r="A8705" s="140">
        <v>89433</v>
      </c>
      <c r="B8705" s="141" t="s">
        <v>9300</v>
      </c>
      <c r="C8705" s="141" t="s">
        <v>448</v>
      </c>
      <c r="D8705" s="141" t="s">
        <v>5501</v>
      </c>
      <c r="E8705" s="140">
        <v>12.12</v>
      </c>
      <c r="F8705" s="142" t="s">
        <v>5502</v>
      </c>
      <c r="G8705" s="138"/>
    </row>
    <row r="8706" ht="15.75" customHeight="1" spans="1:7">
      <c r="A8706" s="140">
        <v>89434</v>
      </c>
      <c r="B8706" s="141" t="s">
        <v>9301</v>
      </c>
      <c r="C8706" s="141" t="s">
        <v>448</v>
      </c>
      <c r="D8706" s="141" t="s">
        <v>5501</v>
      </c>
      <c r="E8706" s="140">
        <v>10.13</v>
      </c>
      <c r="F8706" s="142" t="s">
        <v>5502</v>
      </c>
      <c r="G8706" s="138"/>
    </row>
    <row r="8707" ht="15.75" customHeight="1" spans="1:7">
      <c r="A8707" s="140">
        <v>89435</v>
      </c>
      <c r="B8707" s="141" t="s">
        <v>9302</v>
      </c>
      <c r="C8707" s="141" t="s">
        <v>448</v>
      </c>
      <c r="D8707" s="141" t="s">
        <v>5501</v>
      </c>
      <c r="E8707" s="140">
        <v>19.6</v>
      </c>
      <c r="F8707" s="142" t="s">
        <v>5502</v>
      </c>
      <c r="G8707" s="138"/>
    </row>
    <row r="8708" ht="15.75" customHeight="1" spans="1:7">
      <c r="A8708" s="140">
        <v>89436</v>
      </c>
      <c r="B8708" s="141" t="s">
        <v>9303</v>
      </c>
      <c r="C8708" s="141" t="s">
        <v>448</v>
      </c>
      <c r="D8708" s="141" t="s">
        <v>5501</v>
      </c>
      <c r="E8708" s="140">
        <v>7.43</v>
      </c>
      <c r="F8708" s="142" t="s">
        <v>5502</v>
      </c>
      <c r="G8708" s="138"/>
    </row>
    <row r="8709" ht="15.75" customHeight="1" spans="1:7">
      <c r="A8709" s="140">
        <v>89437</v>
      </c>
      <c r="B8709" s="141" t="s">
        <v>9304</v>
      </c>
      <c r="C8709" s="141" t="s">
        <v>448</v>
      </c>
      <c r="D8709" s="141" t="s">
        <v>5501</v>
      </c>
      <c r="E8709" s="140">
        <v>22.63</v>
      </c>
      <c r="F8709" s="142" t="s">
        <v>5502</v>
      </c>
      <c r="G8709" s="138"/>
    </row>
    <row r="8710" ht="15.75" customHeight="1" spans="1:7">
      <c r="A8710" s="140">
        <v>89438</v>
      </c>
      <c r="B8710" s="141" t="s">
        <v>9305</v>
      </c>
      <c r="C8710" s="141" t="s">
        <v>448</v>
      </c>
      <c r="D8710" s="141" t="s">
        <v>5501</v>
      </c>
      <c r="E8710" s="140">
        <v>9.19</v>
      </c>
      <c r="F8710" s="142" t="s">
        <v>5502</v>
      </c>
      <c r="G8710" s="138"/>
    </row>
    <row r="8711" ht="15.75" customHeight="1" spans="1:7">
      <c r="A8711" s="140">
        <v>89439</v>
      </c>
      <c r="B8711" s="141" t="s">
        <v>9306</v>
      </c>
      <c r="C8711" s="141" t="s">
        <v>448</v>
      </c>
      <c r="D8711" s="141" t="s">
        <v>5501</v>
      </c>
      <c r="E8711" s="140">
        <v>10.66</v>
      </c>
      <c r="F8711" s="142" t="s">
        <v>5502</v>
      </c>
      <c r="G8711" s="138"/>
    </row>
    <row r="8712" ht="15.75" customHeight="1" spans="1:7">
      <c r="A8712" s="140">
        <v>89440</v>
      </c>
      <c r="B8712" s="141" t="s">
        <v>9307</v>
      </c>
      <c r="C8712" s="141" t="s">
        <v>448</v>
      </c>
      <c r="D8712" s="141" t="s">
        <v>5501</v>
      </c>
      <c r="E8712" s="140">
        <v>10.89</v>
      </c>
      <c r="F8712" s="142" t="s">
        <v>5502</v>
      </c>
      <c r="G8712" s="138"/>
    </row>
    <row r="8713" ht="15.75" customHeight="1" spans="1:7">
      <c r="A8713" s="140">
        <v>89442</v>
      </c>
      <c r="B8713" s="141" t="s">
        <v>9308</v>
      </c>
      <c r="C8713" s="141" t="s">
        <v>448</v>
      </c>
      <c r="D8713" s="141" t="s">
        <v>5501</v>
      </c>
      <c r="E8713" s="140">
        <v>12.72</v>
      </c>
      <c r="F8713" s="142" t="s">
        <v>5502</v>
      </c>
      <c r="G8713" s="138"/>
    </row>
    <row r="8714" ht="15.75" customHeight="1" spans="1:7">
      <c r="A8714" s="140">
        <v>89443</v>
      </c>
      <c r="B8714" s="141" t="s">
        <v>9309</v>
      </c>
      <c r="C8714" s="141" t="s">
        <v>448</v>
      </c>
      <c r="D8714" s="141" t="s">
        <v>5501</v>
      </c>
      <c r="E8714" s="140">
        <v>15.53</v>
      </c>
      <c r="F8714" s="142" t="s">
        <v>5502</v>
      </c>
      <c r="G8714" s="138"/>
    </row>
    <row r="8715" ht="15.75" customHeight="1" spans="1:7">
      <c r="A8715" s="140">
        <v>89444</v>
      </c>
      <c r="B8715" s="141" t="s">
        <v>9310</v>
      </c>
      <c r="C8715" s="141" t="s">
        <v>448</v>
      </c>
      <c r="D8715" s="141" t="s">
        <v>5501</v>
      </c>
      <c r="E8715" s="140">
        <v>22.71</v>
      </c>
      <c r="F8715" s="142" t="s">
        <v>5502</v>
      </c>
      <c r="G8715" s="138"/>
    </row>
    <row r="8716" ht="15.75" customHeight="1" spans="1:7">
      <c r="A8716" s="140">
        <v>89445</v>
      </c>
      <c r="B8716" s="141" t="s">
        <v>9311</v>
      </c>
      <c r="C8716" s="141" t="s">
        <v>448</v>
      </c>
      <c r="D8716" s="141" t="s">
        <v>5501</v>
      </c>
      <c r="E8716" s="140">
        <v>17.39</v>
      </c>
      <c r="F8716" s="142" t="s">
        <v>5502</v>
      </c>
      <c r="G8716" s="138"/>
    </row>
    <row r="8717" ht="15.75" customHeight="1" spans="1:7">
      <c r="A8717" s="140">
        <v>89481</v>
      </c>
      <c r="B8717" s="141" t="s">
        <v>9312</v>
      </c>
      <c r="C8717" s="141" t="s">
        <v>448</v>
      </c>
      <c r="D8717" s="141" t="s">
        <v>5501</v>
      </c>
      <c r="E8717" s="140">
        <v>4.85</v>
      </c>
      <c r="F8717" s="142" t="s">
        <v>5502</v>
      </c>
      <c r="G8717" s="138"/>
    </row>
    <row r="8718" ht="15.75" customHeight="1" spans="1:7">
      <c r="A8718" s="140">
        <v>89485</v>
      </c>
      <c r="B8718" s="141" t="s">
        <v>9313</v>
      </c>
      <c r="C8718" s="141" t="s">
        <v>448</v>
      </c>
      <c r="D8718" s="141" t="s">
        <v>5501</v>
      </c>
      <c r="E8718" s="140">
        <v>5.62</v>
      </c>
      <c r="F8718" s="142" t="s">
        <v>5502</v>
      </c>
      <c r="G8718" s="138"/>
    </row>
    <row r="8719" ht="15.75" customHeight="1" spans="1:7">
      <c r="A8719" s="140">
        <v>89489</v>
      </c>
      <c r="B8719" s="141" t="s">
        <v>9314</v>
      </c>
      <c r="C8719" s="141" t="s">
        <v>448</v>
      </c>
      <c r="D8719" s="141" t="s">
        <v>5501</v>
      </c>
      <c r="E8719" s="140">
        <v>7.1</v>
      </c>
      <c r="F8719" s="142" t="s">
        <v>5502</v>
      </c>
      <c r="G8719" s="138"/>
    </row>
    <row r="8720" ht="15.75" customHeight="1" spans="1:7">
      <c r="A8720" s="140">
        <v>89490</v>
      </c>
      <c r="B8720" s="141" t="s">
        <v>9315</v>
      </c>
      <c r="C8720" s="141" t="s">
        <v>448</v>
      </c>
      <c r="D8720" s="141" t="s">
        <v>5501</v>
      </c>
      <c r="E8720" s="140">
        <v>6.57</v>
      </c>
      <c r="F8720" s="142" t="s">
        <v>5502</v>
      </c>
      <c r="G8720" s="138"/>
    </row>
    <row r="8721" ht="15.75" customHeight="1" spans="1:7">
      <c r="A8721" s="140">
        <v>89492</v>
      </c>
      <c r="B8721" s="141" t="s">
        <v>9316</v>
      </c>
      <c r="C8721" s="141" t="s">
        <v>448</v>
      </c>
      <c r="D8721" s="141" t="s">
        <v>5501</v>
      </c>
      <c r="E8721" s="140">
        <v>7.57</v>
      </c>
      <c r="F8721" s="142" t="s">
        <v>5502</v>
      </c>
      <c r="G8721" s="138"/>
    </row>
    <row r="8722" ht="15.75" customHeight="1" spans="1:7">
      <c r="A8722" s="140">
        <v>89493</v>
      </c>
      <c r="B8722" s="141" t="s">
        <v>9317</v>
      </c>
      <c r="C8722" s="141" t="s">
        <v>448</v>
      </c>
      <c r="D8722" s="141" t="s">
        <v>5501</v>
      </c>
      <c r="E8722" s="140">
        <v>9.28</v>
      </c>
      <c r="F8722" s="142" t="s">
        <v>5502</v>
      </c>
      <c r="G8722" s="138"/>
    </row>
    <row r="8723" ht="15.75" customHeight="1" spans="1:7">
      <c r="A8723" s="140">
        <v>89494</v>
      </c>
      <c r="B8723" s="141" t="s">
        <v>9318</v>
      </c>
      <c r="C8723" s="141" t="s">
        <v>448</v>
      </c>
      <c r="D8723" s="141" t="s">
        <v>5501</v>
      </c>
      <c r="E8723" s="140">
        <v>11.58</v>
      </c>
      <c r="F8723" s="142" t="s">
        <v>5502</v>
      </c>
      <c r="G8723" s="138"/>
    </row>
    <row r="8724" ht="15.75" customHeight="1" spans="1:7">
      <c r="A8724" s="140">
        <v>89496</v>
      </c>
      <c r="B8724" s="141" t="s">
        <v>9319</v>
      </c>
      <c r="C8724" s="141" t="s">
        <v>448</v>
      </c>
      <c r="D8724" s="141" t="s">
        <v>5501</v>
      </c>
      <c r="E8724" s="140">
        <v>9.6</v>
      </c>
      <c r="F8724" s="142" t="s">
        <v>5502</v>
      </c>
      <c r="G8724" s="138"/>
    </row>
    <row r="8725" ht="15.75" customHeight="1" spans="1:7">
      <c r="A8725" s="140">
        <v>89497</v>
      </c>
      <c r="B8725" s="141" t="s">
        <v>9320</v>
      </c>
      <c r="C8725" s="141" t="s">
        <v>448</v>
      </c>
      <c r="D8725" s="141" t="s">
        <v>5501</v>
      </c>
      <c r="E8725" s="140">
        <v>12.22</v>
      </c>
      <c r="F8725" s="142" t="s">
        <v>5502</v>
      </c>
      <c r="G8725" s="138"/>
    </row>
    <row r="8726" ht="15.75" customHeight="1" spans="1:7">
      <c r="A8726" s="140">
        <v>89498</v>
      </c>
      <c r="B8726" s="141" t="s">
        <v>9321</v>
      </c>
      <c r="C8726" s="141" t="s">
        <v>448</v>
      </c>
      <c r="D8726" s="141" t="s">
        <v>5501</v>
      </c>
      <c r="E8726" s="140">
        <v>12.28</v>
      </c>
      <c r="F8726" s="142" t="s">
        <v>5502</v>
      </c>
      <c r="G8726" s="138"/>
    </row>
    <row r="8727" ht="15.75" customHeight="1" spans="1:7">
      <c r="A8727" s="140">
        <v>89499</v>
      </c>
      <c r="B8727" s="141" t="s">
        <v>9322</v>
      </c>
      <c r="C8727" s="141" t="s">
        <v>448</v>
      </c>
      <c r="D8727" s="141" t="s">
        <v>5501</v>
      </c>
      <c r="E8727" s="140">
        <v>18.3</v>
      </c>
      <c r="F8727" s="142" t="s">
        <v>5502</v>
      </c>
      <c r="G8727" s="138"/>
    </row>
    <row r="8728" ht="15.75" customHeight="1" spans="1:7">
      <c r="A8728" s="140">
        <v>89500</v>
      </c>
      <c r="B8728" s="141" t="s">
        <v>9323</v>
      </c>
      <c r="C8728" s="141" t="s">
        <v>448</v>
      </c>
      <c r="D8728" s="141" t="s">
        <v>5501</v>
      </c>
      <c r="E8728" s="140">
        <v>11.74</v>
      </c>
      <c r="F8728" s="142" t="s">
        <v>5502</v>
      </c>
      <c r="G8728" s="138"/>
    </row>
    <row r="8729" ht="15.75" customHeight="1" spans="1:7">
      <c r="A8729" s="140">
        <v>89501</v>
      </c>
      <c r="B8729" s="141" t="s">
        <v>9324</v>
      </c>
      <c r="C8729" s="141" t="s">
        <v>448</v>
      </c>
      <c r="D8729" s="141" t="s">
        <v>5501</v>
      </c>
      <c r="E8729" s="140">
        <v>13.13</v>
      </c>
      <c r="F8729" s="142" t="s">
        <v>5502</v>
      </c>
      <c r="G8729" s="138"/>
    </row>
    <row r="8730" ht="15.75" customHeight="1" spans="1:7">
      <c r="A8730" s="140">
        <v>89502</v>
      </c>
      <c r="B8730" s="141" t="s">
        <v>9325</v>
      </c>
      <c r="C8730" s="141" t="s">
        <v>448</v>
      </c>
      <c r="D8730" s="141" t="s">
        <v>5501</v>
      </c>
      <c r="E8730" s="140">
        <v>15.6</v>
      </c>
      <c r="F8730" s="142" t="s">
        <v>5502</v>
      </c>
      <c r="G8730" s="138"/>
    </row>
    <row r="8731" ht="15.75" customHeight="1" spans="1:7">
      <c r="A8731" s="140">
        <v>89503</v>
      </c>
      <c r="B8731" s="141" t="s">
        <v>9326</v>
      </c>
      <c r="C8731" s="141" t="s">
        <v>448</v>
      </c>
      <c r="D8731" s="141" t="s">
        <v>5501</v>
      </c>
      <c r="E8731" s="140">
        <v>21.13</v>
      </c>
      <c r="F8731" s="142" t="s">
        <v>5502</v>
      </c>
      <c r="G8731" s="138"/>
    </row>
    <row r="8732" ht="15.75" customHeight="1" spans="1:7">
      <c r="A8732" s="140">
        <v>89504</v>
      </c>
      <c r="B8732" s="141" t="s">
        <v>9327</v>
      </c>
      <c r="C8732" s="141" t="s">
        <v>448</v>
      </c>
      <c r="D8732" s="141" t="s">
        <v>5501</v>
      </c>
      <c r="E8732" s="140">
        <v>17.38</v>
      </c>
      <c r="F8732" s="142" t="s">
        <v>5502</v>
      </c>
      <c r="G8732" s="138"/>
    </row>
    <row r="8733" ht="15.75" customHeight="1" spans="1:7">
      <c r="A8733" s="140">
        <v>89505</v>
      </c>
      <c r="B8733" s="141" t="s">
        <v>9328</v>
      </c>
      <c r="C8733" s="141" t="s">
        <v>448</v>
      </c>
      <c r="D8733" s="141" t="s">
        <v>5501</v>
      </c>
      <c r="E8733" s="140">
        <v>38.82</v>
      </c>
      <c r="F8733" s="142" t="s">
        <v>5502</v>
      </c>
      <c r="G8733" s="138"/>
    </row>
    <row r="8734" ht="15.75" customHeight="1" spans="1:7">
      <c r="A8734" s="140">
        <v>89506</v>
      </c>
      <c r="B8734" s="141" t="s">
        <v>9329</v>
      </c>
      <c r="C8734" s="141" t="s">
        <v>448</v>
      </c>
      <c r="D8734" s="141" t="s">
        <v>5501</v>
      </c>
      <c r="E8734" s="140">
        <v>37.09</v>
      </c>
      <c r="F8734" s="142" t="s">
        <v>5502</v>
      </c>
      <c r="G8734" s="138"/>
    </row>
    <row r="8735" ht="15.75" customHeight="1" spans="1:7">
      <c r="A8735" s="140">
        <v>89507</v>
      </c>
      <c r="B8735" s="141" t="s">
        <v>9330</v>
      </c>
      <c r="C8735" s="141" t="s">
        <v>448</v>
      </c>
      <c r="D8735" s="141" t="s">
        <v>5501</v>
      </c>
      <c r="E8735" s="140">
        <v>43.94</v>
      </c>
      <c r="F8735" s="142" t="s">
        <v>5502</v>
      </c>
      <c r="G8735" s="138"/>
    </row>
    <row r="8736" ht="15.75" customHeight="1" spans="1:7">
      <c r="A8736" s="140">
        <v>89510</v>
      </c>
      <c r="B8736" s="141" t="s">
        <v>9331</v>
      </c>
      <c r="C8736" s="141" t="s">
        <v>448</v>
      </c>
      <c r="D8736" s="141" t="s">
        <v>5501</v>
      </c>
      <c r="E8736" s="140">
        <v>24.92</v>
      </c>
      <c r="F8736" s="142" t="s">
        <v>5502</v>
      </c>
      <c r="G8736" s="138"/>
    </row>
    <row r="8737" ht="15.75" customHeight="1" spans="1:7">
      <c r="A8737" s="140">
        <v>89513</v>
      </c>
      <c r="B8737" s="141" t="s">
        <v>9332</v>
      </c>
      <c r="C8737" s="141" t="s">
        <v>448</v>
      </c>
      <c r="D8737" s="141" t="s">
        <v>5501</v>
      </c>
      <c r="E8737" s="140">
        <v>98.07</v>
      </c>
      <c r="F8737" s="142" t="s">
        <v>5502</v>
      </c>
      <c r="G8737" s="138"/>
    </row>
    <row r="8738" ht="15.75" customHeight="1" spans="1:7">
      <c r="A8738" s="140">
        <v>89514</v>
      </c>
      <c r="B8738" s="141" t="s">
        <v>9333</v>
      </c>
      <c r="C8738" s="141" t="s">
        <v>448</v>
      </c>
      <c r="D8738" s="141" t="s">
        <v>5501</v>
      </c>
      <c r="E8738" s="140">
        <v>6.95</v>
      </c>
      <c r="F8738" s="142" t="s">
        <v>5502</v>
      </c>
      <c r="G8738" s="138"/>
    </row>
    <row r="8739" ht="15.75" customHeight="1" spans="1:7">
      <c r="A8739" s="140">
        <v>89515</v>
      </c>
      <c r="B8739" s="141" t="s">
        <v>9334</v>
      </c>
      <c r="C8739" s="141" t="s">
        <v>448</v>
      </c>
      <c r="D8739" s="141" t="s">
        <v>5501</v>
      </c>
      <c r="E8739" s="140">
        <v>78.02</v>
      </c>
      <c r="F8739" s="142" t="s">
        <v>5502</v>
      </c>
      <c r="G8739" s="138"/>
    </row>
    <row r="8740" ht="15.75" customHeight="1" spans="1:7">
      <c r="A8740" s="140">
        <v>89516</v>
      </c>
      <c r="B8740" s="141" t="s">
        <v>9335</v>
      </c>
      <c r="C8740" s="141" t="s">
        <v>448</v>
      </c>
      <c r="D8740" s="141" t="s">
        <v>5501</v>
      </c>
      <c r="E8740" s="140">
        <v>7.02</v>
      </c>
      <c r="F8740" s="142" t="s">
        <v>5502</v>
      </c>
      <c r="G8740" s="138"/>
    </row>
    <row r="8741" ht="15.75" customHeight="1" spans="1:7">
      <c r="A8741" s="140">
        <v>89517</v>
      </c>
      <c r="B8741" s="141" t="s">
        <v>9336</v>
      </c>
      <c r="C8741" s="141" t="s">
        <v>448</v>
      </c>
      <c r="D8741" s="141" t="s">
        <v>5501</v>
      </c>
      <c r="E8741" s="140">
        <v>65.23</v>
      </c>
      <c r="F8741" s="142" t="s">
        <v>5502</v>
      </c>
      <c r="G8741" s="138"/>
    </row>
    <row r="8742" ht="15.75" customHeight="1" spans="1:7">
      <c r="A8742" s="140">
        <v>89518</v>
      </c>
      <c r="B8742" s="141" t="s">
        <v>9337</v>
      </c>
      <c r="C8742" s="141" t="s">
        <v>448</v>
      </c>
      <c r="D8742" s="141" t="s">
        <v>5501</v>
      </c>
      <c r="E8742" s="140">
        <v>14.74</v>
      </c>
      <c r="F8742" s="142" t="s">
        <v>5502</v>
      </c>
      <c r="G8742" s="138"/>
    </row>
    <row r="8743" ht="15.75" customHeight="1" spans="1:7">
      <c r="A8743" s="140">
        <v>89519</v>
      </c>
      <c r="B8743" s="141" t="s">
        <v>9338</v>
      </c>
      <c r="C8743" s="141" t="s">
        <v>448</v>
      </c>
      <c r="D8743" s="141" t="s">
        <v>5501</v>
      </c>
      <c r="E8743" s="140">
        <v>43.95</v>
      </c>
      <c r="F8743" s="142" t="s">
        <v>5502</v>
      </c>
      <c r="G8743" s="138"/>
    </row>
    <row r="8744" ht="15.75" customHeight="1" spans="1:7">
      <c r="A8744" s="140">
        <v>89520</v>
      </c>
      <c r="B8744" s="141" t="s">
        <v>9339</v>
      </c>
      <c r="C8744" s="141" t="s">
        <v>448</v>
      </c>
      <c r="D8744" s="141" t="s">
        <v>5501</v>
      </c>
      <c r="E8744" s="140">
        <v>15.32</v>
      </c>
      <c r="F8744" s="142" t="s">
        <v>5502</v>
      </c>
      <c r="G8744" s="138"/>
    </row>
    <row r="8745" ht="15.75" customHeight="1" spans="1:7">
      <c r="A8745" s="140">
        <v>89521</v>
      </c>
      <c r="B8745" s="141" t="s">
        <v>9340</v>
      </c>
      <c r="C8745" s="141" t="s">
        <v>448</v>
      </c>
      <c r="D8745" s="141" t="s">
        <v>5501</v>
      </c>
      <c r="E8745" s="140">
        <v>116.89</v>
      </c>
      <c r="F8745" s="142" t="s">
        <v>5502</v>
      </c>
      <c r="G8745" s="138"/>
    </row>
    <row r="8746" ht="15.75" customHeight="1" spans="1:7">
      <c r="A8746" s="140">
        <v>89522</v>
      </c>
      <c r="B8746" s="141" t="s">
        <v>9341</v>
      </c>
      <c r="C8746" s="141" t="s">
        <v>448</v>
      </c>
      <c r="D8746" s="141" t="s">
        <v>5501</v>
      </c>
      <c r="E8746" s="140">
        <v>26.94</v>
      </c>
      <c r="F8746" s="142" t="s">
        <v>5502</v>
      </c>
      <c r="G8746" s="138"/>
    </row>
    <row r="8747" ht="15.75" customHeight="1" spans="1:7">
      <c r="A8747" s="140">
        <v>89523</v>
      </c>
      <c r="B8747" s="141" t="s">
        <v>9342</v>
      </c>
      <c r="C8747" s="141" t="s">
        <v>448</v>
      </c>
      <c r="D8747" s="141" t="s">
        <v>5501</v>
      </c>
      <c r="E8747" s="140">
        <v>95.43</v>
      </c>
      <c r="F8747" s="142" t="s">
        <v>5502</v>
      </c>
      <c r="G8747" s="138"/>
    </row>
    <row r="8748" ht="15.75" customHeight="1" spans="1:7">
      <c r="A8748" s="140">
        <v>89524</v>
      </c>
      <c r="B8748" s="141" t="s">
        <v>9343</v>
      </c>
      <c r="C8748" s="141" t="s">
        <v>448</v>
      </c>
      <c r="D8748" s="141" t="s">
        <v>5501</v>
      </c>
      <c r="E8748" s="140">
        <v>27.31</v>
      </c>
      <c r="F8748" s="142" t="s">
        <v>5502</v>
      </c>
      <c r="G8748" s="138"/>
    </row>
    <row r="8749" ht="15.75" customHeight="1" spans="1:7">
      <c r="A8749" s="140">
        <v>89525</v>
      </c>
      <c r="B8749" s="141" t="s">
        <v>9344</v>
      </c>
      <c r="C8749" s="141" t="s">
        <v>448</v>
      </c>
      <c r="D8749" s="141" t="s">
        <v>5501</v>
      </c>
      <c r="E8749" s="140">
        <v>82.09</v>
      </c>
      <c r="F8749" s="142" t="s">
        <v>5502</v>
      </c>
      <c r="G8749" s="138"/>
    </row>
    <row r="8750" ht="15.75" customHeight="1" spans="1:7">
      <c r="A8750" s="140">
        <v>89526</v>
      </c>
      <c r="B8750" s="141" t="s">
        <v>9345</v>
      </c>
      <c r="C8750" s="141" t="s">
        <v>448</v>
      </c>
      <c r="D8750" s="141" t="s">
        <v>5501</v>
      </c>
      <c r="E8750" s="140">
        <v>34.15</v>
      </c>
      <c r="F8750" s="142" t="s">
        <v>5502</v>
      </c>
      <c r="G8750" s="138"/>
    </row>
    <row r="8751" ht="15.75" customHeight="1" spans="1:7">
      <c r="A8751" s="140">
        <v>89527</v>
      </c>
      <c r="B8751" s="141" t="s">
        <v>9346</v>
      </c>
      <c r="C8751" s="141" t="s">
        <v>448</v>
      </c>
      <c r="D8751" s="141" t="s">
        <v>5501</v>
      </c>
      <c r="E8751" s="140">
        <v>52.97</v>
      </c>
      <c r="F8751" s="142" t="s">
        <v>5502</v>
      </c>
      <c r="G8751" s="138"/>
    </row>
    <row r="8752" ht="15.75" customHeight="1" spans="1:7">
      <c r="A8752" s="140">
        <v>89528</v>
      </c>
      <c r="B8752" s="141" t="s">
        <v>9347</v>
      </c>
      <c r="C8752" s="141" t="s">
        <v>448</v>
      </c>
      <c r="D8752" s="141" t="s">
        <v>5501</v>
      </c>
      <c r="E8752" s="140">
        <v>3.88</v>
      </c>
      <c r="F8752" s="142" t="s">
        <v>5502</v>
      </c>
      <c r="G8752" s="138"/>
    </row>
    <row r="8753" ht="15.75" customHeight="1" spans="1:7">
      <c r="A8753" s="140">
        <v>89529</v>
      </c>
      <c r="B8753" s="141" t="s">
        <v>9348</v>
      </c>
      <c r="C8753" s="141" t="s">
        <v>448</v>
      </c>
      <c r="D8753" s="141" t="s">
        <v>5501</v>
      </c>
      <c r="E8753" s="140">
        <v>33.72</v>
      </c>
      <c r="F8753" s="142" t="s">
        <v>5502</v>
      </c>
      <c r="G8753" s="138"/>
    </row>
    <row r="8754" ht="15.75" customHeight="1" spans="1:7">
      <c r="A8754" s="140">
        <v>89530</v>
      </c>
      <c r="B8754" s="141" t="s">
        <v>9349</v>
      </c>
      <c r="C8754" s="141" t="s">
        <v>448</v>
      </c>
      <c r="D8754" s="141" t="s">
        <v>5501</v>
      </c>
      <c r="E8754" s="140">
        <v>15.34</v>
      </c>
      <c r="F8754" s="142" t="s">
        <v>5502</v>
      </c>
      <c r="G8754" s="138"/>
    </row>
    <row r="8755" ht="15.75" customHeight="1" spans="1:7">
      <c r="A8755" s="140">
        <v>89531</v>
      </c>
      <c r="B8755" s="141" t="s">
        <v>9350</v>
      </c>
      <c r="C8755" s="141" t="s">
        <v>448</v>
      </c>
      <c r="D8755" s="141" t="s">
        <v>5501</v>
      </c>
      <c r="E8755" s="140">
        <v>34.55</v>
      </c>
      <c r="F8755" s="142" t="s">
        <v>5502</v>
      </c>
      <c r="G8755" s="138"/>
    </row>
    <row r="8756" ht="15.75" customHeight="1" spans="1:7">
      <c r="A8756" s="140">
        <v>89532</v>
      </c>
      <c r="B8756" s="141" t="s">
        <v>9351</v>
      </c>
      <c r="C8756" s="141" t="s">
        <v>448</v>
      </c>
      <c r="D8756" s="141" t="s">
        <v>5501</v>
      </c>
      <c r="E8756" s="140">
        <v>6.56</v>
      </c>
      <c r="F8756" s="142" t="s">
        <v>5502</v>
      </c>
      <c r="G8756" s="138"/>
    </row>
    <row r="8757" ht="15.75" customHeight="1" spans="1:7">
      <c r="A8757" s="140">
        <v>89535</v>
      </c>
      <c r="B8757" s="141" t="s">
        <v>9352</v>
      </c>
      <c r="C8757" s="141" t="s">
        <v>448</v>
      </c>
      <c r="D8757" s="141" t="s">
        <v>5501</v>
      </c>
      <c r="E8757" s="140">
        <v>38.13</v>
      </c>
      <c r="F8757" s="142" t="s">
        <v>5502</v>
      </c>
      <c r="G8757" s="138"/>
    </row>
    <row r="8758" ht="15.75" customHeight="1" spans="1:7">
      <c r="A8758" s="140">
        <v>89536</v>
      </c>
      <c r="B8758" s="141" t="s">
        <v>9353</v>
      </c>
      <c r="C8758" s="141" t="s">
        <v>448</v>
      </c>
      <c r="D8758" s="141" t="s">
        <v>5501</v>
      </c>
      <c r="E8758" s="140">
        <v>11.01</v>
      </c>
      <c r="F8758" s="142" t="s">
        <v>5502</v>
      </c>
      <c r="G8758" s="138"/>
    </row>
    <row r="8759" ht="15.75" customHeight="1" spans="1:7">
      <c r="A8759" s="140">
        <v>89540</v>
      </c>
      <c r="B8759" s="141" t="s">
        <v>9354</v>
      </c>
      <c r="C8759" s="141" t="s">
        <v>448</v>
      </c>
      <c r="D8759" s="141" t="s">
        <v>5501</v>
      </c>
      <c r="E8759" s="140">
        <v>9.72</v>
      </c>
      <c r="F8759" s="142" t="s">
        <v>5502</v>
      </c>
      <c r="G8759" s="138"/>
    </row>
    <row r="8760" ht="15.75" customHeight="1" spans="1:7">
      <c r="A8760" s="140">
        <v>89541</v>
      </c>
      <c r="B8760" s="141" t="s">
        <v>9355</v>
      </c>
      <c r="C8760" s="141" t="s">
        <v>448</v>
      </c>
      <c r="D8760" s="141" t="s">
        <v>5501</v>
      </c>
      <c r="E8760" s="140">
        <v>5.87</v>
      </c>
      <c r="F8760" s="142" t="s">
        <v>5502</v>
      </c>
      <c r="G8760" s="138"/>
    </row>
    <row r="8761" ht="15.75" customHeight="1" spans="1:7">
      <c r="A8761" s="140">
        <v>89542</v>
      </c>
      <c r="B8761" s="141" t="s">
        <v>9356</v>
      </c>
      <c r="C8761" s="141" t="s">
        <v>448</v>
      </c>
      <c r="D8761" s="141" t="s">
        <v>5501</v>
      </c>
      <c r="E8761" s="140">
        <v>25.67</v>
      </c>
      <c r="F8761" s="142" t="s">
        <v>5502</v>
      </c>
      <c r="G8761" s="138"/>
    </row>
    <row r="8762" ht="15.75" customHeight="1" spans="1:7">
      <c r="A8762" s="140">
        <v>89544</v>
      </c>
      <c r="B8762" s="141" t="s">
        <v>9357</v>
      </c>
      <c r="C8762" s="141" t="s">
        <v>448</v>
      </c>
      <c r="D8762" s="141" t="s">
        <v>5501</v>
      </c>
      <c r="E8762" s="140">
        <v>7.04</v>
      </c>
      <c r="F8762" s="142" t="s">
        <v>5502</v>
      </c>
      <c r="G8762" s="138"/>
    </row>
    <row r="8763" ht="15.75" customHeight="1" spans="1:7">
      <c r="A8763" s="140">
        <v>89545</v>
      </c>
      <c r="B8763" s="141" t="s">
        <v>9358</v>
      </c>
      <c r="C8763" s="141" t="s">
        <v>448</v>
      </c>
      <c r="D8763" s="141" t="s">
        <v>5501</v>
      </c>
      <c r="E8763" s="140">
        <v>14.79</v>
      </c>
      <c r="F8763" s="142" t="s">
        <v>5502</v>
      </c>
      <c r="G8763" s="138"/>
    </row>
    <row r="8764" ht="15.75" customHeight="1" spans="1:7">
      <c r="A8764" s="140">
        <v>89546</v>
      </c>
      <c r="B8764" s="141" t="s">
        <v>9359</v>
      </c>
      <c r="C8764" s="141" t="s">
        <v>448</v>
      </c>
      <c r="D8764" s="141" t="s">
        <v>5501</v>
      </c>
      <c r="E8764" s="140">
        <v>10.3</v>
      </c>
      <c r="F8764" s="142" t="s">
        <v>5502</v>
      </c>
      <c r="G8764" s="138"/>
    </row>
    <row r="8765" ht="15.75" customHeight="1" spans="1:7">
      <c r="A8765" s="140">
        <v>89547</v>
      </c>
      <c r="B8765" s="141" t="s">
        <v>9360</v>
      </c>
      <c r="C8765" s="141" t="s">
        <v>448</v>
      </c>
      <c r="D8765" s="141" t="s">
        <v>5501</v>
      </c>
      <c r="E8765" s="140">
        <v>19.65</v>
      </c>
      <c r="F8765" s="142" t="s">
        <v>5502</v>
      </c>
      <c r="G8765" s="138"/>
    </row>
    <row r="8766" ht="15.75" customHeight="1" spans="1:7">
      <c r="A8766" s="140">
        <v>89548</v>
      </c>
      <c r="B8766" s="141" t="s">
        <v>9361</v>
      </c>
      <c r="C8766" s="141" t="s">
        <v>448</v>
      </c>
      <c r="D8766" s="141" t="s">
        <v>5501</v>
      </c>
      <c r="E8766" s="140">
        <v>21.4</v>
      </c>
      <c r="F8766" s="142" t="s">
        <v>5502</v>
      </c>
      <c r="G8766" s="138"/>
    </row>
    <row r="8767" ht="15.75" customHeight="1" spans="1:7">
      <c r="A8767" s="140">
        <v>89549</v>
      </c>
      <c r="B8767" s="141" t="s">
        <v>9362</v>
      </c>
      <c r="C8767" s="141" t="s">
        <v>448</v>
      </c>
      <c r="D8767" s="141" t="s">
        <v>5501</v>
      </c>
      <c r="E8767" s="140">
        <v>17.97</v>
      </c>
      <c r="F8767" s="142" t="s">
        <v>5502</v>
      </c>
      <c r="G8767" s="138"/>
    </row>
    <row r="8768" ht="15.75" customHeight="1" spans="1:7">
      <c r="A8768" s="140">
        <v>89550</v>
      </c>
      <c r="B8768" s="141" t="s">
        <v>9363</v>
      </c>
      <c r="C8768" s="141" t="s">
        <v>448</v>
      </c>
      <c r="D8768" s="141" t="s">
        <v>5501</v>
      </c>
      <c r="E8768" s="140">
        <v>35.73</v>
      </c>
      <c r="F8768" s="142" t="s">
        <v>5502</v>
      </c>
      <c r="G8768" s="138"/>
    </row>
    <row r="8769" ht="15.75" customHeight="1" spans="1:7">
      <c r="A8769" s="140">
        <v>89551</v>
      </c>
      <c r="B8769" s="141" t="s">
        <v>9364</v>
      </c>
      <c r="C8769" s="141" t="s">
        <v>448</v>
      </c>
      <c r="D8769" s="141" t="s">
        <v>5501</v>
      </c>
      <c r="E8769" s="140">
        <v>7.95</v>
      </c>
      <c r="F8769" s="142" t="s">
        <v>5502</v>
      </c>
      <c r="G8769" s="138"/>
    </row>
    <row r="8770" ht="15.75" customHeight="1" spans="1:7">
      <c r="A8770" s="140">
        <v>89552</v>
      </c>
      <c r="B8770" s="141" t="s">
        <v>9365</v>
      </c>
      <c r="C8770" s="141" t="s">
        <v>448</v>
      </c>
      <c r="D8770" s="141" t="s">
        <v>5501</v>
      </c>
      <c r="E8770" s="140">
        <v>17.26</v>
      </c>
      <c r="F8770" s="142" t="s">
        <v>5502</v>
      </c>
      <c r="G8770" s="138"/>
    </row>
    <row r="8771" ht="15.75" customHeight="1" spans="1:7">
      <c r="A8771" s="140">
        <v>89553</v>
      </c>
      <c r="B8771" s="141" t="s">
        <v>9366</v>
      </c>
      <c r="C8771" s="141" t="s">
        <v>448</v>
      </c>
      <c r="D8771" s="141" t="s">
        <v>5501</v>
      </c>
      <c r="E8771" s="140">
        <v>5.25</v>
      </c>
      <c r="F8771" s="142" t="s">
        <v>5502</v>
      </c>
      <c r="G8771" s="138"/>
    </row>
    <row r="8772" ht="15.75" customHeight="1" spans="1:7">
      <c r="A8772" s="140">
        <v>89554</v>
      </c>
      <c r="B8772" s="141" t="s">
        <v>9367</v>
      </c>
      <c r="C8772" s="141" t="s">
        <v>448</v>
      </c>
      <c r="D8772" s="141" t="s">
        <v>5501</v>
      </c>
      <c r="E8772" s="140">
        <v>25.06</v>
      </c>
      <c r="F8772" s="142" t="s">
        <v>5502</v>
      </c>
      <c r="G8772" s="138"/>
    </row>
    <row r="8773" ht="15.75" customHeight="1" spans="1:7">
      <c r="A8773" s="140">
        <v>89555</v>
      </c>
      <c r="B8773" s="141" t="s">
        <v>9368</v>
      </c>
      <c r="C8773" s="141" t="s">
        <v>448</v>
      </c>
      <c r="D8773" s="141" t="s">
        <v>5501</v>
      </c>
      <c r="E8773" s="140">
        <v>20.29</v>
      </c>
      <c r="F8773" s="142" t="s">
        <v>5502</v>
      </c>
      <c r="G8773" s="138"/>
    </row>
    <row r="8774" ht="15.75" customHeight="1" spans="1:7">
      <c r="A8774" s="140">
        <v>89556</v>
      </c>
      <c r="B8774" s="141" t="s">
        <v>9369</v>
      </c>
      <c r="C8774" s="141" t="s">
        <v>448</v>
      </c>
      <c r="D8774" s="141" t="s">
        <v>5501</v>
      </c>
      <c r="E8774" s="140">
        <v>35.91</v>
      </c>
      <c r="F8774" s="142" t="s">
        <v>5502</v>
      </c>
      <c r="G8774" s="138"/>
    </row>
    <row r="8775" ht="15.75" customHeight="1" spans="1:7">
      <c r="A8775" s="140">
        <v>89557</v>
      </c>
      <c r="B8775" s="141" t="s">
        <v>9370</v>
      </c>
      <c r="C8775" s="141" t="s">
        <v>448</v>
      </c>
      <c r="D8775" s="141" t="s">
        <v>5501</v>
      </c>
      <c r="E8775" s="140">
        <v>28.9</v>
      </c>
      <c r="F8775" s="142" t="s">
        <v>5502</v>
      </c>
      <c r="G8775" s="138"/>
    </row>
    <row r="8776" ht="15.75" customHeight="1" spans="1:7">
      <c r="A8776" s="140">
        <v>89558</v>
      </c>
      <c r="B8776" s="141" t="s">
        <v>9371</v>
      </c>
      <c r="C8776" s="141" t="s">
        <v>448</v>
      </c>
      <c r="D8776" s="141" t="s">
        <v>5501</v>
      </c>
      <c r="E8776" s="140">
        <v>8.98</v>
      </c>
      <c r="F8776" s="142" t="s">
        <v>5502</v>
      </c>
      <c r="G8776" s="138"/>
    </row>
    <row r="8777" ht="15.75" customHeight="1" spans="1:7">
      <c r="A8777" s="140">
        <v>89559</v>
      </c>
      <c r="B8777" s="141" t="s">
        <v>9372</v>
      </c>
      <c r="C8777" s="141" t="s">
        <v>448</v>
      </c>
      <c r="D8777" s="141" t="s">
        <v>5501</v>
      </c>
      <c r="E8777" s="140">
        <v>57.1</v>
      </c>
      <c r="F8777" s="142" t="s">
        <v>5502</v>
      </c>
      <c r="G8777" s="138"/>
    </row>
    <row r="8778" ht="15.75" customHeight="1" spans="1:7">
      <c r="A8778" s="140">
        <v>89560</v>
      </c>
      <c r="B8778" s="141" t="s">
        <v>9373</v>
      </c>
      <c r="C8778" s="141" t="s">
        <v>448</v>
      </c>
      <c r="D8778" s="141" t="s">
        <v>5501</v>
      </c>
      <c r="E8778" s="140">
        <v>32.91</v>
      </c>
      <c r="F8778" s="142" t="s">
        <v>5502</v>
      </c>
      <c r="G8778" s="138"/>
    </row>
    <row r="8779" ht="15.75" customHeight="1" spans="1:7">
      <c r="A8779" s="140">
        <v>89561</v>
      </c>
      <c r="B8779" s="141" t="s">
        <v>9374</v>
      </c>
      <c r="C8779" s="141" t="s">
        <v>448</v>
      </c>
      <c r="D8779" s="141" t="s">
        <v>5501</v>
      </c>
      <c r="E8779" s="140">
        <v>12.24</v>
      </c>
      <c r="F8779" s="142" t="s">
        <v>5502</v>
      </c>
      <c r="G8779" s="138"/>
    </row>
    <row r="8780" ht="15.75" customHeight="1" spans="1:7">
      <c r="A8780" s="140">
        <v>89562</v>
      </c>
      <c r="B8780" s="141" t="s">
        <v>9375</v>
      </c>
      <c r="C8780" s="141" t="s">
        <v>448</v>
      </c>
      <c r="D8780" s="141" t="s">
        <v>5501</v>
      </c>
      <c r="E8780" s="140">
        <v>9.58</v>
      </c>
      <c r="F8780" s="142" t="s">
        <v>5502</v>
      </c>
      <c r="G8780" s="138"/>
    </row>
    <row r="8781" ht="15.75" customHeight="1" spans="1:7">
      <c r="A8781" s="140">
        <v>89563</v>
      </c>
      <c r="B8781" s="141" t="s">
        <v>9376</v>
      </c>
      <c r="C8781" s="141" t="s">
        <v>448</v>
      </c>
      <c r="D8781" s="141" t="s">
        <v>5501</v>
      </c>
      <c r="E8781" s="140">
        <v>31.42</v>
      </c>
      <c r="F8781" s="142" t="s">
        <v>5502</v>
      </c>
      <c r="G8781" s="138"/>
    </row>
    <row r="8782" ht="15.75" customHeight="1" spans="1:7">
      <c r="A8782" s="140">
        <v>89564</v>
      </c>
      <c r="B8782" s="141" t="s">
        <v>9377</v>
      </c>
      <c r="C8782" s="141" t="s">
        <v>448</v>
      </c>
      <c r="D8782" s="141" t="s">
        <v>5501</v>
      </c>
      <c r="E8782" s="140">
        <v>14.58</v>
      </c>
      <c r="F8782" s="142" t="s">
        <v>5502</v>
      </c>
      <c r="G8782" s="138"/>
    </row>
    <row r="8783" ht="15.75" customHeight="1" spans="1:7">
      <c r="A8783" s="140">
        <v>89565</v>
      </c>
      <c r="B8783" s="141" t="s">
        <v>9378</v>
      </c>
      <c r="C8783" s="141" t="s">
        <v>448</v>
      </c>
      <c r="D8783" s="141" t="s">
        <v>5501</v>
      </c>
      <c r="E8783" s="140">
        <v>49.21</v>
      </c>
      <c r="F8783" s="142" t="s">
        <v>5502</v>
      </c>
      <c r="G8783" s="138"/>
    </row>
    <row r="8784" ht="15.75" customHeight="1" spans="1:7">
      <c r="A8784" s="140">
        <v>89566</v>
      </c>
      <c r="B8784" s="141" t="s">
        <v>9379</v>
      </c>
      <c r="C8784" s="141" t="s">
        <v>448</v>
      </c>
      <c r="D8784" s="141" t="s">
        <v>5501</v>
      </c>
      <c r="E8784" s="140">
        <v>42.49</v>
      </c>
      <c r="F8784" s="142" t="s">
        <v>5502</v>
      </c>
      <c r="G8784" s="138"/>
    </row>
    <row r="8785" ht="15.75" customHeight="1" spans="1:7">
      <c r="A8785" s="140">
        <v>89567</v>
      </c>
      <c r="B8785" s="141" t="s">
        <v>9380</v>
      </c>
      <c r="C8785" s="141" t="s">
        <v>448</v>
      </c>
      <c r="D8785" s="141" t="s">
        <v>5501</v>
      </c>
      <c r="E8785" s="140">
        <v>70</v>
      </c>
      <c r="F8785" s="142" t="s">
        <v>5502</v>
      </c>
      <c r="G8785" s="138"/>
    </row>
    <row r="8786" ht="15.75" customHeight="1" spans="1:7">
      <c r="A8786" s="140">
        <v>89568</v>
      </c>
      <c r="B8786" s="141" t="s">
        <v>9381</v>
      </c>
      <c r="C8786" s="141" t="s">
        <v>448</v>
      </c>
      <c r="D8786" s="141" t="s">
        <v>5501</v>
      </c>
      <c r="E8786" s="140">
        <v>30.49</v>
      </c>
      <c r="F8786" s="142" t="s">
        <v>5502</v>
      </c>
      <c r="G8786" s="138"/>
    </row>
    <row r="8787" ht="15.75" customHeight="1" spans="1:7">
      <c r="A8787" s="140">
        <v>89569</v>
      </c>
      <c r="B8787" s="141" t="s">
        <v>9382</v>
      </c>
      <c r="C8787" s="141" t="s">
        <v>448</v>
      </c>
      <c r="D8787" s="141" t="s">
        <v>5501</v>
      </c>
      <c r="E8787" s="140">
        <v>80.05</v>
      </c>
      <c r="F8787" s="142" t="s">
        <v>5502</v>
      </c>
      <c r="G8787" s="138"/>
    </row>
    <row r="8788" ht="15.75" customHeight="1" spans="1:7">
      <c r="A8788" s="140">
        <v>89570</v>
      </c>
      <c r="B8788" s="141" t="s">
        <v>9383</v>
      </c>
      <c r="C8788" s="141" t="s">
        <v>448</v>
      </c>
      <c r="D8788" s="141" t="s">
        <v>5501</v>
      </c>
      <c r="E8788" s="140">
        <v>10.61</v>
      </c>
      <c r="F8788" s="142" t="s">
        <v>5502</v>
      </c>
      <c r="G8788" s="138"/>
    </row>
    <row r="8789" ht="15.75" customHeight="1" spans="1:7">
      <c r="A8789" s="140">
        <v>89571</v>
      </c>
      <c r="B8789" s="141" t="s">
        <v>9384</v>
      </c>
      <c r="C8789" s="141" t="s">
        <v>448</v>
      </c>
      <c r="D8789" s="141" t="s">
        <v>5501</v>
      </c>
      <c r="E8789" s="140">
        <v>61.53</v>
      </c>
      <c r="F8789" s="142" t="s">
        <v>5502</v>
      </c>
      <c r="G8789" s="138"/>
    </row>
    <row r="8790" ht="15.75" customHeight="1" spans="1:7">
      <c r="A8790" s="140">
        <v>89572</v>
      </c>
      <c r="B8790" s="141" t="s">
        <v>9385</v>
      </c>
      <c r="C8790" s="141" t="s">
        <v>448</v>
      </c>
      <c r="D8790" s="141" t="s">
        <v>5501</v>
      </c>
      <c r="E8790" s="140">
        <v>7.99</v>
      </c>
      <c r="F8790" s="142" t="s">
        <v>5502</v>
      </c>
      <c r="G8790" s="138"/>
    </row>
    <row r="8791" ht="15.75" customHeight="1" spans="1:7">
      <c r="A8791" s="140">
        <v>89573</v>
      </c>
      <c r="B8791" s="141" t="s">
        <v>9386</v>
      </c>
      <c r="C8791" s="141" t="s">
        <v>448</v>
      </c>
      <c r="D8791" s="141" t="s">
        <v>5501</v>
      </c>
      <c r="E8791" s="140">
        <v>66.35</v>
      </c>
      <c r="F8791" s="142" t="s">
        <v>5502</v>
      </c>
      <c r="G8791" s="138"/>
    </row>
    <row r="8792" ht="15.75" customHeight="1" spans="1:7">
      <c r="A8792" s="140">
        <v>89574</v>
      </c>
      <c r="B8792" s="141" t="s">
        <v>9387</v>
      </c>
      <c r="C8792" s="141" t="s">
        <v>448</v>
      </c>
      <c r="D8792" s="141" t="s">
        <v>5501</v>
      </c>
      <c r="E8792" s="140">
        <v>131.24</v>
      </c>
      <c r="F8792" s="142" t="s">
        <v>5502</v>
      </c>
      <c r="G8792" s="138"/>
    </row>
    <row r="8793" ht="15.75" customHeight="1" spans="1:7">
      <c r="A8793" s="140">
        <v>89575</v>
      </c>
      <c r="B8793" s="141" t="s">
        <v>9388</v>
      </c>
      <c r="C8793" s="141" t="s">
        <v>448</v>
      </c>
      <c r="D8793" s="141" t="s">
        <v>5501</v>
      </c>
      <c r="E8793" s="140">
        <v>10.59</v>
      </c>
      <c r="F8793" s="142" t="s">
        <v>5502</v>
      </c>
      <c r="G8793" s="138"/>
    </row>
    <row r="8794" ht="15.75" customHeight="1" spans="1:7">
      <c r="A8794" s="140">
        <v>89577</v>
      </c>
      <c r="B8794" s="141" t="s">
        <v>9389</v>
      </c>
      <c r="C8794" s="141" t="s">
        <v>448</v>
      </c>
      <c r="D8794" s="141" t="s">
        <v>5501</v>
      </c>
      <c r="E8794" s="140">
        <v>34.65</v>
      </c>
      <c r="F8794" s="142" t="s">
        <v>5502</v>
      </c>
      <c r="G8794" s="138"/>
    </row>
    <row r="8795" ht="15.75" customHeight="1" spans="1:7">
      <c r="A8795" s="140">
        <v>89579</v>
      </c>
      <c r="B8795" s="141" t="s">
        <v>9390</v>
      </c>
      <c r="C8795" s="141" t="s">
        <v>448</v>
      </c>
      <c r="D8795" s="141" t="s">
        <v>5501</v>
      </c>
      <c r="E8795" s="140">
        <v>10.85</v>
      </c>
      <c r="F8795" s="142" t="s">
        <v>5502</v>
      </c>
      <c r="G8795" s="138"/>
    </row>
    <row r="8796" ht="15.75" customHeight="1" spans="1:7">
      <c r="A8796" s="140">
        <v>89581</v>
      </c>
      <c r="B8796" s="141" t="s">
        <v>9391</v>
      </c>
      <c r="C8796" s="141" t="s">
        <v>448</v>
      </c>
      <c r="D8796" s="141" t="s">
        <v>5501</v>
      </c>
      <c r="E8796" s="140">
        <v>30.55</v>
      </c>
      <c r="F8796" s="142" t="s">
        <v>5502</v>
      </c>
      <c r="G8796" s="138"/>
    </row>
    <row r="8797" ht="15.75" customHeight="1" spans="1:7">
      <c r="A8797" s="140">
        <v>89582</v>
      </c>
      <c r="B8797" s="141" t="s">
        <v>9392</v>
      </c>
      <c r="C8797" s="141" t="s">
        <v>448</v>
      </c>
      <c r="D8797" s="141" t="s">
        <v>5501</v>
      </c>
      <c r="E8797" s="140">
        <v>30.92</v>
      </c>
      <c r="F8797" s="142" t="s">
        <v>5502</v>
      </c>
      <c r="G8797" s="138"/>
    </row>
    <row r="8798" ht="15.75" customHeight="1" spans="1:7">
      <c r="A8798" s="140">
        <v>89583</v>
      </c>
      <c r="B8798" s="141" t="s">
        <v>9393</v>
      </c>
      <c r="C8798" s="141" t="s">
        <v>448</v>
      </c>
      <c r="D8798" s="141" t="s">
        <v>5501</v>
      </c>
      <c r="E8798" s="140">
        <v>37.76</v>
      </c>
      <c r="F8798" s="142" t="s">
        <v>5502</v>
      </c>
      <c r="G8798" s="138"/>
    </row>
    <row r="8799" ht="15.75" customHeight="1" spans="1:7">
      <c r="A8799" s="140">
        <v>89584</v>
      </c>
      <c r="B8799" s="141" t="s">
        <v>9394</v>
      </c>
      <c r="C8799" s="141" t="s">
        <v>448</v>
      </c>
      <c r="D8799" s="141" t="s">
        <v>5501</v>
      </c>
      <c r="E8799" s="140">
        <v>40.25</v>
      </c>
      <c r="F8799" s="142" t="s">
        <v>5502</v>
      </c>
      <c r="G8799" s="138"/>
    </row>
    <row r="8800" ht="15.75" customHeight="1" spans="1:7">
      <c r="A8800" s="140">
        <v>89585</v>
      </c>
      <c r="B8800" s="141" t="s">
        <v>9395</v>
      </c>
      <c r="C8800" s="141" t="s">
        <v>448</v>
      </c>
      <c r="D8800" s="141" t="s">
        <v>5501</v>
      </c>
      <c r="E8800" s="140">
        <v>41.08</v>
      </c>
      <c r="F8800" s="142" t="s">
        <v>5502</v>
      </c>
      <c r="G8800" s="138"/>
    </row>
    <row r="8801" ht="15.75" customHeight="1" spans="1:7">
      <c r="A8801" s="140">
        <v>89587</v>
      </c>
      <c r="B8801" s="141" t="s">
        <v>9396</v>
      </c>
      <c r="C8801" s="141" t="s">
        <v>448</v>
      </c>
      <c r="D8801" s="141" t="s">
        <v>5501</v>
      </c>
      <c r="E8801" s="140">
        <v>44.66</v>
      </c>
      <c r="F8801" s="142" t="s">
        <v>5502</v>
      </c>
      <c r="G8801" s="138"/>
    </row>
    <row r="8802" ht="15.75" customHeight="1" spans="1:7">
      <c r="A8802" s="140">
        <v>89590</v>
      </c>
      <c r="B8802" s="141" t="s">
        <v>9397</v>
      </c>
      <c r="C8802" s="141" t="s">
        <v>448</v>
      </c>
      <c r="D8802" s="141" t="s">
        <v>5501</v>
      </c>
      <c r="E8802" s="140">
        <v>120.65</v>
      </c>
      <c r="F8802" s="142" t="s">
        <v>5502</v>
      </c>
      <c r="G8802" s="138"/>
    </row>
    <row r="8803" ht="15.75" customHeight="1" spans="1:7">
      <c r="A8803" s="140">
        <v>89591</v>
      </c>
      <c r="B8803" s="141" t="s">
        <v>9398</v>
      </c>
      <c r="C8803" s="141" t="s">
        <v>448</v>
      </c>
      <c r="D8803" s="141" t="s">
        <v>5501</v>
      </c>
      <c r="E8803" s="140">
        <v>118.1</v>
      </c>
      <c r="F8803" s="142" t="s">
        <v>5502</v>
      </c>
      <c r="G8803" s="138"/>
    </row>
    <row r="8804" ht="15.75" customHeight="1" spans="1:7">
      <c r="A8804" s="140">
        <v>89592</v>
      </c>
      <c r="B8804" s="141" t="s">
        <v>9399</v>
      </c>
      <c r="C8804" s="141" t="s">
        <v>448</v>
      </c>
      <c r="D8804" s="141" t="s">
        <v>5501</v>
      </c>
      <c r="E8804" s="140">
        <v>140.52</v>
      </c>
      <c r="F8804" s="142" t="s">
        <v>5502</v>
      </c>
      <c r="G8804" s="138"/>
    </row>
    <row r="8805" ht="15.75" customHeight="1" spans="1:7">
      <c r="A8805" s="140">
        <v>89593</v>
      </c>
      <c r="B8805" s="141" t="s">
        <v>9400</v>
      </c>
      <c r="C8805" s="141" t="s">
        <v>448</v>
      </c>
      <c r="D8805" s="141" t="s">
        <v>5501</v>
      </c>
      <c r="E8805" s="140">
        <v>23.33</v>
      </c>
      <c r="F8805" s="142" t="s">
        <v>5502</v>
      </c>
      <c r="G8805" s="138"/>
    </row>
    <row r="8806" ht="15.75" customHeight="1" spans="1:7">
      <c r="A8806" s="140">
        <v>89594</v>
      </c>
      <c r="B8806" s="141" t="s">
        <v>9401</v>
      </c>
      <c r="C8806" s="141" t="s">
        <v>448</v>
      </c>
      <c r="D8806" s="141" t="s">
        <v>5501</v>
      </c>
      <c r="E8806" s="140">
        <v>33.73</v>
      </c>
      <c r="F8806" s="142" t="s">
        <v>5502</v>
      </c>
      <c r="G8806" s="138"/>
    </row>
    <row r="8807" ht="15.75" customHeight="1" spans="1:7">
      <c r="A8807" s="140">
        <v>89595</v>
      </c>
      <c r="B8807" s="141" t="s">
        <v>9402</v>
      </c>
      <c r="C8807" s="141" t="s">
        <v>448</v>
      </c>
      <c r="D8807" s="141" t="s">
        <v>5501</v>
      </c>
      <c r="E8807" s="140">
        <v>13.42</v>
      </c>
      <c r="F8807" s="142" t="s">
        <v>5502</v>
      </c>
      <c r="G8807" s="138"/>
    </row>
    <row r="8808" ht="15.75" customHeight="1" spans="1:7">
      <c r="A8808" s="140">
        <v>89596</v>
      </c>
      <c r="B8808" s="141" t="s">
        <v>9403</v>
      </c>
      <c r="C8808" s="141" t="s">
        <v>448</v>
      </c>
      <c r="D8808" s="141" t="s">
        <v>5501</v>
      </c>
      <c r="E8808" s="140">
        <v>9.6</v>
      </c>
      <c r="F8808" s="142" t="s">
        <v>5502</v>
      </c>
      <c r="G8808" s="138"/>
    </row>
    <row r="8809" ht="15.75" customHeight="1" spans="1:7">
      <c r="A8809" s="140">
        <v>89597</v>
      </c>
      <c r="B8809" s="141" t="s">
        <v>9404</v>
      </c>
      <c r="C8809" s="141" t="s">
        <v>448</v>
      </c>
      <c r="D8809" s="141" t="s">
        <v>5501</v>
      </c>
      <c r="E8809" s="140">
        <v>21.04</v>
      </c>
      <c r="F8809" s="142" t="s">
        <v>5502</v>
      </c>
      <c r="G8809" s="138"/>
    </row>
    <row r="8810" ht="15.75" customHeight="1" spans="1:7">
      <c r="A8810" s="140">
        <v>89598</v>
      </c>
      <c r="B8810" s="141" t="s">
        <v>9405</v>
      </c>
      <c r="C8810" s="141" t="s">
        <v>448</v>
      </c>
      <c r="D8810" s="141" t="s">
        <v>5501</v>
      </c>
      <c r="E8810" s="140">
        <v>46.8</v>
      </c>
      <c r="F8810" s="142" t="s">
        <v>5502</v>
      </c>
      <c r="G8810" s="138"/>
    </row>
    <row r="8811" ht="15.75" customHeight="1" spans="1:7">
      <c r="A8811" s="140">
        <v>89599</v>
      </c>
      <c r="B8811" s="141" t="s">
        <v>9406</v>
      </c>
      <c r="C8811" s="141" t="s">
        <v>448</v>
      </c>
      <c r="D8811" s="141" t="s">
        <v>5501</v>
      </c>
      <c r="E8811" s="140">
        <v>22.07</v>
      </c>
      <c r="F8811" s="142" t="s">
        <v>5502</v>
      </c>
      <c r="G8811" s="138"/>
    </row>
    <row r="8812" ht="15.75" customHeight="1" spans="1:7">
      <c r="A8812" s="140">
        <v>89600</v>
      </c>
      <c r="B8812" s="141" t="s">
        <v>9407</v>
      </c>
      <c r="C8812" s="141" t="s">
        <v>448</v>
      </c>
      <c r="D8812" s="141" t="s">
        <v>5501</v>
      </c>
      <c r="E8812" s="140">
        <v>23.81</v>
      </c>
      <c r="F8812" s="142" t="s">
        <v>5502</v>
      </c>
      <c r="G8812" s="138"/>
    </row>
    <row r="8813" ht="15.75" customHeight="1" spans="1:7">
      <c r="A8813" s="140">
        <v>89605</v>
      </c>
      <c r="B8813" s="141" t="s">
        <v>9408</v>
      </c>
      <c r="C8813" s="141" t="s">
        <v>448</v>
      </c>
      <c r="D8813" s="141" t="s">
        <v>5501</v>
      </c>
      <c r="E8813" s="140">
        <v>19.15</v>
      </c>
      <c r="F8813" s="142" t="s">
        <v>5502</v>
      </c>
      <c r="G8813" s="138"/>
    </row>
    <row r="8814" ht="15.75" customHeight="1" spans="1:7">
      <c r="A8814" s="140">
        <v>89609</v>
      </c>
      <c r="B8814" s="141" t="s">
        <v>9409</v>
      </c>
      <c r="C8814" s="141" t="s">
        <v>448</v>
      </c>
      <c r="D8814" s="141" t="s">
        <v>5501</v>
      </c>
      <c r="E8814" s="140">
        <v>79.26</v>
      </c>
      <c r="F8814" s="142" t="s">
        <v>5502</v>
      </c>
      <c r="G8814" s="138"/>
    </row>
    <row r="8815" ht="15.75" customHeight="1" spans="1:7">
      <c r="A8815" s="140">
        <v>89610</v>
      </c>
      <c r="B8815" s="141" t="s">
        <v>9410</v>
      </c>
      <c r="C8815" s="141" t="s">
        <v>448</v>
      </c>
      <c r="D8815" s="141" t="s">
        <v>5501</v>
      </c>
      <c r="E8815" s="140">
        <v>18.1</v>
      </c>
      <c r="F8815" s="142" t="s">
        <v>5502</v>
      </c>
      <c r="G8815" s="138"/>
    </row>
    <row r="8816" ht="15.75" customHeight="1" spans="1:7">
      <c r="A8816" s="140">
        <v>89611</v>
      </c>
      <c r="B8816" s="141" t="s">
        <v>9411</v>
      </c>
      <c r="C8816" s="141" t="s">
        <v>448</v>
      </c>
      <c r="D8816" s="141" t="s">
        <v>5501</v>
      </c>
      <c r="E8816" s="140">
        <v>29.77</v>
      </c>
      <c r="F8816" s="142" t="s">
        <v>5502</v>
      </c>
      <c r="G8816" s="138"/>
    </row>
    <row r="8817" ht="15.75" customHeight="1" spans="1:7">
      <c r="A8817" s="140">
        <v>89612</v>
      </c>
      <c r="B8817" s="141" t="s">
        <v>9412</v>
      </c>
      <c r="C8817" s="141" t="s">
        <v>448</v>
      </c>
      <c r="D8817" s="141" t="s">
        <v>5501</v>
      </c>
      <c r="E8817" s="140">
        <v>155.96</v>
      </c>
      <c r="F8817" s="142" t="s">
        <v>5502</v>
      </c>
      <c r="G8817" s="138"/>
    </row>
    <row r="8818" ht="15.75" customHeight="1" spans="1:7">
      <c r="A8818" s="140">
        <v>89613</v>
      </c>
      <c r="B8818" s="141" t="s">
        <v>9413</v>
      </c>
      <c r="C8818" s="141" t="s">
        <v>448</v>
      </c>
      <c r="D8818" s="141" t="s">
        <v>5501</v>
      </c>
      <c r="E8818" s="140">
        <v>28.37</v>
      </c>
      <c r="F8818" s="142" t="s">
        <v>5502</v>
      </c>
      <c r="G8818" s="138"/>
    </row>
    <row r="8819" ht="15.75" customHeight="1" spans="1:7">
      <c r="A8819" s="140">
        <v>89614</v>
      </c>
      <c r="B8819" s="141" t="s">
        <v>9414</v>
      </c>
      <c r="C8819" s="141" t="s">
        <v>448</v>
      </c>
      <c r="D8819" s="141" t="s">
        <v>5501</v>
      </c>
      <c r="E8819" s="140">
        <v>55.86</v>
      </c>
      <c r="F8819" s="142" t="s">
        <v>5502</v>
      </c>
      <c r="G8819" s="138"/>
    </row>
    <row r="8820" ht="15.75" customHeight="1" spans="1:7">
      <c r="A8820" s="140">
        <v>89615</v>
      </c>
      <c r="B8820" s="141" t="s">
        <v>9415</v>
      </c>
      <c r="C8820" s="141" t="s">
        <v>448</v>
      </c>
      <c r="D8820" s="141" t="s">
        <v>5501</v>
      </c>
      <c r="E8820" s="140">
        <v>184.17</v>
      </c>
      <c r="F8820" s="142" t="s">
        <v>5502</v>
      </c>
      <c r="G8820" s="138"/>
    </row>
    <row r="8821" ht="15.75" customHeight="1" spans="1:7">
      <c r="A8821" s="140">
        <v>89616</v>
      </c>
      <c r="B8821" s="141" t="s">
        <v>9416</v>
      </c>
      <c r="C8821" s="141" t="s">
        <v>448</v>
      </c>
      <c r="D8821" s="141" t="s">
        <v>5501</v>
      </c>
      <c r="E8821" s="140">
        <v>37.94</v>
      </c>
      <c r="F8821" s="142" t="s">
        <v>5502</v>
      </c>
      <c r="G8821" s="138"/>
    </row>
    <row r="8822" ht="15.75" customHeight="1" spans="1:7">
      <c r="A8822" s="140">
        <v>89617</v>
      </c>
      <c r="B8822" s="141" t="s">
        <v>9417</v>
      </c>
      <c r="C8822" s="141" t="s">
        <v>448</v>
      </c>
      <c r="D8822" s="141" t="s">
        <v>5501</v>
      </c>
      <c r="E8822" s="140">
        <v>6.87</v>
      </c>
      <c r="F8822" s="142" t="s">
        <v>5502</v>
      </c>
      <c r="G8822" s="138"/>
    </row>
    <row r="8823" ht="15.75" customHeight="1" spans="1:7">
      <c r="A8823" s="140">
        <v>89620</v>
      </c>
      <c r="B8823" s="141" t="s">
        <v>9418</v>
      </c>
      <c r="C8823" s="141" t="s">
        <v>448</v>
      </c>
      <c r="D8823" s="141" t="s">
        <v>5501</v>
      </c>
      <c r="E8823" s="140">
        <v>10.88</v>
      </c>
      <c r="F8823" s="142" t="s">
        <v>5502</v>
      </c>
      <c r="G8823" s="138"/>
    </row>
    <row r="8824" ht="15.75" customHeight="1" spans="1:7">
      <c r="A8824" s="140">
        <v>89622</v>
      </c>
      <c r="B8824" s="141" t="s">
        <v>9419</v>
      </c>
      <c r="C8824" s="141" t="s">
        <v>448</v>
      </c>
      <c r="D8824" s="141" t="s">
        <v>5501</v>
      </c>
      <c r="E8824" s="140">
        <v>13.06</v>
      </c>
      <c r="F8824" s="142" t="s">
        <v>5502</v>
      </c>
      <c r="G8824" s="138"/>
    </row>
    <row r="8825" ht="15.75" customHeight="1" spans="1:7">
      <c r="A8825" s="140">
        <v>89623</v>
      </c>
      <c r="B8825" s="141" t="s">
        <v>9420</v>
      </c>
      <c r="C8825" s="141" t="s">
        <v>448</v>
      </c>
      <c r="D8825" s="141" t="s">
        <v>5501</v>
      </c>
      <c r="E8825" s="140">
        <v>17.93</v>
      </c>
      <c r="F8825" s="142" t="s">
        <v>5502</v>
      </c>
      <c r="G8825" s="138"/>
    </row>
    <row r="8826" ht="15.75" customHeight="1" spans="1:7">
      <c r="A8826" s="140">
        <v>89624</v>
      </c>
      <c r="B8826" s="141" t="s">
        <v>9421</v>
      </c>
      <c r="C8826" s="141" t="s">
        <v>448</v>
      </c>
      <c r="D8826" s="141" t="s">
        <v>5501</v>
      </c>
      <c r="E8826" s="140">
        <v>16.58</v>
      </c>
      <c r="F8826" s="142" t="s">
        <v>5502</v>
      </c>
      <c r="G8826" s="138"/>
    </row>
    <row r="8827" ht="15.75" customHeight="1" spans="1:7">
      <c r="A8827" s="140">
        <v>89625</v>
      </c>
      <c r="B8827" s="141" t="s">
        <v>9422</v>
      </c>
      <c r="C8827" s="141" t="s">
        <v>448</v>
      </c>
      <c r="D8827" s="141" t="s">
        <v>5501</v>
      </c>
      <c r="E8827" s="140">
        <v>20.88</v>
      </c>
      <c r="F8827" s="142" t="s">
        <v>5502</v>
      </c>
      <c r="G8827" s="138"/>
    </row>
    <row r="8828" ht="15.75" customHeight="1" spans="1:7">
      <c r="A8828" s="140">
        <v>89626</v>
      </c>
      <c r="B8828" s="141" t="s">
        <v>9423</v>
      </c>
      <c r="C8828" s="141" t="s">
        <v>448</v>
      </c>
      <c r="D8828" s="141" t="s">
        <v>5501</v>
      </c>
      <c r="E8828" s="140">
        <v>28.03</v>
      </c>
      <c r="F8828" s="142" t="s">
        <v>5502</v>
      </c>
      <c r="G8828" s="138"/>
    </row>
    <row r="8829" ht="15.75" customHeight="1" spans="1:7">
      <c r="A8829" s="140">
        <v>89627</v>
      </c>
      <c r="B8829" s="141" t="s">
        <v>9424</v>
      </c>
      <c r="C8829" s="141" t="s">
        <v>448</v>
      </c>
      <c r="D8829" s="141" t="s">
        <v>5501</v>
      </c>
      <c r="E8829" s="140">
        <v>18.61</v>
      </c>
      <c r="F8829" s="142" t="s">
        <v>5502</v>
      </c>
      <c r="G8829" s="138"/>
    </row>
    <row r="8830" ht="15.75" customHeight="1" spans="1:7">
      <c r="A8830" s="140">
        <v>89628</v>
      </c>
      <c r="B8830" s="141" t="s">
        <v>9425</v>
      </c>
      <c r="C8830" s="141" t="s">
        <v>448</v>
      </c>
      <c r="D8830" s="141" t="s">
        <v>5501</v>
      </c>
      <c r="E8830" s="140">
        <v>44.68</v>
      </c>
      <c r="F8830" s="142" t="s">
        <v>5502</v>
      </c>
      <c r="G8830" s="138"/>
    </row>
    <row r="8831" ht="15.75" customHeight="1" spans="1:7">
      <c r="A8831" s="140">
        <v>89629</v>
      </c>
      <c r="B8831" s="141" t="s">
        <v>9426</v>
      </c>
      <c r="C8831" s="141" t="s">
        <v>448</v>
      </c>
      <c r="D8831" s="141" t="s">
        <v>5501</v>
      </c>
      <c r="E8831" s="140">
        <v>75.46</v>
      </c>
      <c r="F8831" s="142" t="s">
        <v>5502</v>
      </c>
      <c r="G8831" s="138"/>
    </row>
    <row r="8832" ht="15.75" customHeight="1" spans="1:7">
      <c r="A8832" s="140">
        <v>89630</v>
      </c>
      <c r="B8832" s="141" t="s">
        <v>9427</v>
      </c>
      <c r="C8832" s="141" t="s">
        <v>448</v>
      </c>
      <c r="D8832" s="141" t="s">
        <v>5501</v>
      </c>
      <c r="E8832" s="140">
        <v>57.19</v>
      </c>
      <c r="F8832" s="142" t="s">
        <v>5502</v>
      </c>
      <c r="G8832" s="138"/>
    </row>
    <row r="8833" ht="15.75" customHeight="1" spans="1:7">
      <c r="A8833" s="140">
        <v>89631</v>
      </c>
      <c r="B8833" s="141" t="s">
        <v>9428</v>
      </c>
      <c r="C8833" s="141" t="s">
        <v>448</v>
      </c>
      <c r="D8833" s="141" t="s">
        <v>5501</v>
      </c>
      <c r="E8833" s="140">
        <v>99.19</v>
      </c>
      <c r="F8833" s="142" t="s">
        <v>5502</v>
      </c>
      <c r="G8833" s="138"/>
    </row>
    <row r="8834" ht="15.75" customHeight="1" spans="1:7">
      <c r="A8834" s="140">
        <v>89632</v>
      </c>
      <c r="B8834" s="141" t="s">
        <v>9429</v>
      </c>
      <c r="C8834" s="141" t="s">
        <v>448</v>
      </c>
      <c r="D8834" s="141" t="s">
        <v>5501</v>
      </c>
      <c r="E8834" s="140">
        <v>115.59</v>
      </c>
      <c r="F8834" s="142" t="s">
        <v>5502</v>
      </c>
      <c r="G8834" s="138"/>
    </row>
    <row r="8835" ht="15.75" customHeight="1" spans="1:7">
      <c r="A8835" s="140">
        <v>89637</v>
      </c>
      <c r="B8835" s="141" t="s">
        <v>9430</v>
      </c>
      <c r="C8835" s="141" t="s">
        <v>448</v>
      </c>
      <c r="D8835" s="141" t="s">
        <v>5501</v>
      </c>
      <c r="E8835" s="140">
        <v>9.23</v>
      </c>
      <c r="F8835" s="142" t="s">
        <v>5502</v>
      </c>
      <c r="G8835" s="138"/>
    </row>
    <row r="8836" ht="15.75" customHeight="1" spans="1:7">
      <c r="A8836" s="140">
        <v>89638</v>
      </c>
      <c r="B8836" s="141" t="s">
        <v>9431</v>
      </c>
      <c r="C8836" s="141" t="s">
        <v>448</v>
      </c>
      <c r="D8836" s="141" t="s">
        <v>5501</v>
      </c>
      <c r="E8836" s="140">
        <v>9.92</v>
      </c>
      <c r="F8836" s="142" t="s">
        <v>5502</v>
      </c>
      <c r="G8836" s="138"/>
    </row>
    <row r="8837" ht="15.75" customHeight="1" spans="1:7">
      <c r="A8837" s="140">
        <v>89639</v>
      </c>
      <c r="B8837" s="141" t="s">
        <v>9432</v>
      </c>
      <c r="C8837" s="141" t="s">
        <v>448</v>
      </c>
      <c r="D8837" s="141" t="s">
        <v>5501</v>
      </c>
      <c r="E8837" s="140">
        <v>10.4</v>
      </c>
      <c r="F8837" s="142" t="s">
        <v>5502</v>
      </c>
      <c r="G8837" s="138"/>
    </row>
    <row r="8838" ht="15.75" customHeight="1" spans="1:7">
      <c r="A8838" s="140">
        <v>89640</v>
      </c>
      <c r="B8838" s="141" t="s">
        <v>9433</v>
      </c>
      <c r="C8838" s="141" t="s">
        <v>448</v>
      </c>
      <c r="D8838" s="141" t="s">
        <v>5501</v>
      </c>
      <c r="E8838" s="140">
        <v>15.64</v>
      </c>
      <c r="F8838" s="142" t="s">
        <v>5502</v>
      </c>
      <c r="G8838" s="138"/>
    </row>
    <row r="8839" ht="15.75" customHeight="1" spans="1:7">
      <c r="A8839" s="140">
        <v>89641</v>
      </c>
      <c r="B8839" s="141" t="s">
        <v>9434</v>
      </c>
      <c r="C8839" s="141" t="s">
        <v>448</v>
      </c>
      <c r="D8839" s="141" t="s">
        <v>5501</v>
      </c>
      <c r="E8839" s="140">
        <v>11.95</v>
      </c>
      <c r="F8839" s="142" t="s">
        <v>5502</v>
      </c>
      <c r="G8839" s="138"/>
    </row>
    <row r="8840" ht="15.75" customHeight="1" spans="1:7">
      <c r="A8840" s="140">
        <v>89642</v>
      </c>
      <c r="B8840" s="141" t="s">
        <v>9435</v>
      </c>
      <c r="C8840" s="141" t="s">
        <v>448</v>
      </c>
      <c r="D8840" s="141" t="s">
        <v>5501</v>
      </c>
      <c r="E8840" s="140">
        <v>13.16</v>
      </c>
      <c r="F8840" s="142" t="s">
        <v>5502</v>
      </c>
      <c r="G8840" s="138"/>
    </row>
    <row r="8841" ht="15.75" customHeight="1" spans="1:7">
      <c r="A8841" s="140">
        <v>89643</v>
      </c>
      <c r="B8841" s="141" t="s">
        <v>9436</v>
      </c>
      <c r="C8841" s="141" t="s">
        <v>448</v>
      </c>
      <c r="D8841" s="141" t="s">
        <v>5501</v>
      </c>
      <c r="E8841" s="140">
        <v>14.12</v>
      </c>
      <c r="F8841" s="142" t="s">
        <v>5502</v>
      </c>
      <c r="G8841" s="138"/>
    </row>
    <row r="8842" ht="15.75" customHeight="1" spans="1:7">
      <c r="A8842" s="140">
        <v>89644</v>
      </c>
      <c r="B8842" s="141" t="s">
        <v>9437</v>
      </c>
      <c r="C8842" s="141" t="s">
        <v>448</v>
      </c>
      <c r="D8842" s="141" t="s">
        <v>5501</v>
      </c>
      <c r="E8842" s="140">
        <v>19.01</v>
      </c>
      <c r="F8842" s="142" t="s">
        <v>5502</v>
      </c>
      <c r="G8842" s="138"/>
    </row>
    <row r="8843" ht="15.75" customHeight="1" spans="1:7">
      <c r="A8843" s="140">
        <v>89645</v>
      </c>
      <c r="B8843" s="141" t="s">
        <v>9438</v>
      </c>
      <c r="C8843" s="141" t="s">
        <v>448</v>
      </c>
      <c r="D8843" s="141" t="s">
        <v>5501</v>
      </c>
      <c r="E8843" s="140">
        <v>26.14</v>
      </c>
      <c r="F8843" s="142" t="s">
        <v>5502</v>
      </c>
      <c r="G8843" s="138"/>
    </row>
    <row r="8844" ht="15.75" customHeight="1" spans="1:7">
      <c r="A8844" s="140">
        <v>89646</v>
      </c>
      <c r="B8844" s="141" t="s">
        <v>9439</v>
      </c>
      <c r="C8844" s="141" t="s">
        <v>448</v>
      </c>
      <c r="D8844" s="141" t="s">
        <v>5501</v>
      </c>
      <c r="E8844" s="140">
        <v>17.57</v>
      </c>
      <c r="F8844" s="142" t="s">
        <v>5502</v>
      </c>
      <c r="G8844" s="138"/>
    </row>
    <row r="8845" ht="15.75" customHeight="1" spans="1:7">
      <c r="A8845" s="140">
        <v>89647</v>
      </c>
      <c r="B8845" s="141" t="s">
        <v>9440</v>
      </c>
      <c r="C8845" s="141" t="s">
        <v>448</v>
      </c>
      <c r="D8845" s="141" t="s">
        <v>5501</v>
      </c>
      <c r="E8845" s="140">
        <v>17.07</v>
      </c>
      <c r="F8845" s="142" t="s">
        <v>5502</v>
      </c>
      <c r="G8845" s="138"/>
    </row>
    <row r="8846" ht="15.75" customHeight="1" spans="1:7">
      <c r="A8846" s="140">
        <v>89648</v>
      </c>
      <c r="B8846" s="141" t="s">
        <v>9441</v>
      </c>
      <c r="C8846" s="141" t="s">
        <v>448</v>
      </c>
      <c r="D8846" s="141" t="s">
        <v>5501</v>
      </c>
      <c r="E8846" s="140">
        <v>20.84</v>
      </c>
      <c r="F8846" s="142" t="s">
        <v>5502</v>
      </c>
      <c r="G8846" s="138"/>
    </row>
    <row r="8847" ht="15.75" customHeight="1" spans="1:7">
      <c r="A8847" s="140">
        <v>89649</v>
      </c>
      <c r="B8847" s="141" t="s">
        <v>9442</v>
      </c>
      <c r="C8847" s="141" t="s">
        <v>448</v>
      </c>
      <c r="D8847" s="141" t="s">
        <v>5501</v>
      </c>
      <c r="E8847" s="140">
        <v>25.32</v>
      </c>
      <c r="F8847" s="142" t="s">
        <v>5502</v>
      </c>
      <c r="G8847" s="138"/>
    </row>
    <row r="8848" ht="15.75" customHeight="1" spans="1:7">
      <c r="A8848" s="140">
        <v>89650</v>
      </c>
      <c r="B8848" s="141" t="s">
        <v>9443</v>
      </c>
      <c r="C8848" s="141" t="s">
        <v>448</v>
      </c>
      <c r="D8848" s="141" t="s">
        <v>5501</v>
      </c>
      <c r="E8848" s="140">
        <v>24.09</v>
      </c>
      <c r="F8848" s="142" t="s">
        <v>5502</v>
      </c>
      <c r="G8848" s="138"/>
    </row>
    <row r="8849" ht="15.75" customHeight="1" spans="1:7">
      <c r="A8849" s="140">
        <v>89651</v>
      </c>
      <c r="B8849" s="141" t="s">
        <v>9444</v>
      </c>
      <c r="C8849" s="141" t="s">
        <v>448</v>
      </c>
      <c r="D8849" s="141" t="s">
        <v>5501</v>
      </c>
      <c r="E8849" s="140">
        <v>6.3</v>
      </c>
      <c r="F8849" s="142" t="s">
        <v>5502</v>
      </c>
      <c r="G8849" s="138"/>
    </row>
    <row r="8850" ht="15.75" customHeight="1" spans="1:7">
      <c r="A8850" s="140">
        <v>89652</v>
      </c>
      <c r="B8850" s="141" t="s">
        <v>9445</v>
      </c>
      <c r="C8850" s="141" t="s">
        <v>448</v>
      </c>
      <c r="D8850" s="141" t="s">
        <v>5501</v>
      </c>
      <c r="E8850" s="140">
        <v>10.14</v>
      </c>
      <c r="F8850" s="142" t="s">
        <v>5502</v>
      </c>
      <c r="G8850" s="138"/>
    </row>
    <row r="8851" ht="15.75" customHeight="1" spans="1:7">
      <c r="A8851" s="140">
        <v>89653</v>
      </c>
      <c r="B8851" s="141" t="s">
        <v>9446</v>
      </c>
      <c r="C8851" s="141" t="s">
        <v>448</v>
      </c>
      <c r="D8851" s="141" t="s">
        <v>5501</v>
      </c>
      <c r="E8851" s="140">
        <v>14.04</v>
      </c>
      <c r="F8851" s="142" t="s">
        <v>5502</v>
      </c>
      <c r="G8851" s="138"/>
    </row>
    <row r="8852" ht="15.75" customHeight="1" spans="1:7">
      <c r="A8852" s="140">
        <v>89654</v>
      </c>
      <c r="B8852" s="141" t="s">
        <v>9447</v>
      </c>
      <c r="C8852" s="141" t="s">
        <v>448</v>
      </c>
      <c r="D8852" s="141" t="s">
        <v>5501</v>
      </c>
      <c r="E8852" s="140">
        <v>16.12</v>
      </c>
      <c r="F8852" s="142" t="s">
        <v>5502</v>
      </c>
      <c r="G8852" s="138"/>
    </row>
    <row r="8853" ht="15.75" customHeight="1" spans="1:7">
      <c r="A8853" s="140">
        <v>89655</v>
      </c>
      <c r="B8853" s="141" t="s">
        <v>9448</v>
      </c>
      <c r="C8853" s="141" t="s">
        <v>448</v>
      </c>
      <c r="D8853" s="141" t="s">
        <v>5501</v>
      </c>
      <c r="E8853" s="140">
        <v>19.04</v>
      </c>
      <c r="F8853" s="142" t="s">
        <v>5502</v>
      </c>
      <c r="G8853" s="138"/>
    </row>
    <row r="8854" ht="15.75" customHeight="1" spans="1:7">
      <c r="A8854" s="140">
        <v>89656</v>
      </c>
      <c r="B8854" s="141" t="s">
        <v>9449</v>
      </c>
      <c r="C8854" s="141" t="s">
        <v>448</v>
      </c>
      <c r="D8854" s="141" t="s">
        <v>5501</v>
      </c>
      <c r="E8854" s="140">
        <v>17.8</v>
      </c>
      <c r="F8854" s="142" t="s">
        <v>5502</v>
      </c>
      <c r="G8854" s="138"/>
    </row>
    <row r="8855" ht="15.75" customHeight="1" spans="1:7">
      <c r="A8855" s="140">
        <v>89657</v>
      </c>
      <c r="B8855" s="141" t="s">
        <v>9450</v>
      </c>
      <c r="C8855" s="141" t="s">
        <v>448</v>
      </c>
      <c r="D8855" s="141" t="s">
        <v>5501</v>
      </c>
      <c r="E8855" s="140">
        <v>11.37</v>
      </c>
      <c r="F8855" s="142" t="s">
        <v>5502</v>
      </c>
      <c r="G8855" s="138"/>
    </row>
    <row r="8856" ht="15.75" customHeight="1" spans="1:7">
      <c r="A8856" s="140">
        <v>89658</v>
      </c>
      <c r="B8856" s="141" t="s">
        <v>9451</v>
      </c>
      <c r="C8856" s="141" t="s">
        <v>448</v>
      </c>
      <c r="D8856" s="141" t="s">
        <v>5501</v>
      </c>
      <c r="E8856" s="140">
        <v>8.38</v>
      </c>
      <c r="F8856" s="142" t="s">
        <v>5502</v>
      </c>
      <c r="G8856" s="138"/>
    </row>
    <row r="8857" ht="15.75" customHeight="1" spans="1:7">
      <c r="A8857" s="140">
        <v>89659</v>
      </c>
      <c r="B8857" s="141" t="s">
        <v>9452</v>
      </c>
      <c r="C8857" s="141" t="s">
        <v>448</v>
      </c>
      <c r="D8857" s="141" t="s">
        <v>5501</v>
      </c>
      <c r="E8857" s="140">
        <v>14.18</v>
      </c>
      <c r="F8857" s="142" t="s">
        <v>5502</v>
      </c>
      <c r="G8857" s="138"/>
    </row>
    <row r="8858" ht="15.75" customHeight="1" spans="1:7">
      <c r="A8858" s="140">
        <v>89660</v>
      </c>
      <c r="B8858" s="141" t="s">
        <v>9453</v>
      </c>
      <c r="C8858" s="141" t="s">
        <v>448</v>
      </c>
      <c r="D8858" s="141" t="s">
        <v>5501</v>
      </c>
      <c r="E8858" s="140">
        <v>8.55</v>
      </c>
      <c r="F8858" s="142" t="s">
        <v>5502</v>
      </c>
      <c r="G8858" s="138"/>
    </row>
    <row r="8859" ht="15.75" customHeight="1" spans="1:7">
      <c r="A8859" s="140">
        <v>89661</v>
      </c>
      <c r="B8859" s="141" t="s">
        <v>9454</v>
      </c>
      <c r="C8859" s="141" t="s">
        <v>448</v>
      </c>
      <c r="D8859" s="141" t="s">
        <v>5501</v>
      </c>
      <c r="E8859" s="140">
        <v>18.95</v>
      </c>
      <c r="F8859" s="142" t="s">
        <v>5502</v>
      </c>
      <c r="G8859" s="138"/>
    </row>
    <row r="8860" ht="15.75" customHeight="1" spans="1:7">
      <c r="A8860" s="140">
        <v>89662</v>
      </c>
      <c r="B8860" s="141" t="s">
        <v>9455</v>
      </c>
      <c r="C8860" s="141" t="s">
        <v>448</v>
      </c>
      <c r="D8860" s="141" t="s">
        <v>5501</v>
      </c>
      <c r="E8860" s="140">
        <v>24.54</v>
      </c>
      <c r="F8860" s="142" t="s">
        <v>5502</v>
      </c>
      <c r="G8860" s="138"/>
    </row>
    <row r="8861" ht="15.75" customHeight="1" spans="1:7">
      <c r="A8861" s="140">
        <v>89663</v>
      </c>
      <c r="B8861" s="141" t="s">
        <v>9456</v>
      </c>
      <c r="C8861" s="141" t="s">
        <v>448</v>
      </c>
      <c r="D8861" s="141" t="s">
        <v>5501</v>
      </c>
      <c r="E8861" s="140">
        <v>23.85</v>
      </c>
      <c r="F8861" s="142" t="s">
        <v>5502</v>
      </c>
      <c r="G8861" s="138"/>
    </row>
    <row r="8862" ht="15.75" customHeight="1" spans="1:7">
      <c r="A8862" s="140">
        <v>89664</v>
      </c>
      <c r="B8862" s="141" t="s">
        <v>9457</v>
      </c>
      <c r="C8862" s="141" t="s">
        <v>448</v>
      </c>
      <c r="D8862" s="141" t="s">
        <v>5501</v>
      </c>
      <c r="E8862" s="140">
        <v>14.13</v>
      </c>
      <c r="F8862" s="142" t="s">
        <v>5502</v>
      </c>
      <c r="G8862" s="138"/>
    </row>
    <row r="8863" ht="15.75" customHeight="1" spans="1:7">
      <c r="A8863" s="140">
        <v>89666</v>
      </c>
      <c r="B8863" s="141" t="s">
        <v>9458</v>
      </c>
      <c r="C8863" s="141" t="s">
        <v>448</v>
      </c>
      <c r="D8863" s="141" t="s">
        <v>5501</v>
      </c>
      <c r="E8863" s="140">
        <v>6.61</v>
      </c>
      <c r="F8863" s="142" t="s">
        <v>5502</v>
      </c>
      <c r="G8863" s="138"/>
    </row>
    <row r="8864" ht="15.75" customHeight="1" spans="1:7">
      <c r="A8864" s="140">
        <v>89667</v>
      </c>
      <c r="B8864" s="141" t="s">
        <v>9459</v>
      </c>
      <c r="C8864" s="141" t="s">
        <v>448</v>
      </c>
      <c r="D8864" s="141" t="s">
        <v>5501</v>
      </c>
      <c r="E8864" s="140">
        <v>38.14</v>
      </c>
      <c r="F8864" s="142" t="s">
        <v>5502</v>
      </c>
      <c r="G8864" s="138"/>
    </row>
    <row r="8865" ht="15.75" customHeight="1" spans="1:7">
      <c r="A8865" s="140">
        <v>89668</v>
      </c>
      <c r="B8865" s="141" t="s">
        <v>9460</v>
      </c>
      <c r="C8865" s="141" t="s">
        <v>448</v>
      </c>
      <c r="D8865" s="141" t="s">
        <v>5501</v>
      </c>
      <c r="E8865" s="140">
        <v>23.27</v>
      </c>
      <c r="F8865" s="142" t="s">
        <v>5502</v>
      </c>
      <c r="G8865" s="138"/>
    </row>
    <row r="8866" ht="15.75" customHeight="1" spans="1:7">
      <c r="A8866" s="140">
        <v>89669</v>
      </c>
      <c r="B8866" s="141" t="s">
        <v>9461</v>
      </c>
      <c r="C8866" s="141" t="s">
        <v>448</v>
      </c>
      <c r="D8866" s="141" t="s">
        <v>5501</v>
      </c>
      <c r="E8866" s="140">
        <v>29.45</v>
      </c>
      <c r="F8866" s="142" t="s">
        <v>5502</v>
      </c>
      <c r="G8866" s="138"/>
    </row>
    <row r="8867" ht="15.75" customHeight="1" spans="1:7">
      <c r="A8867" s="140">
        <v>89670</v>
      </c>
      <c r="B8867" s="141" t="s">
        <v>9462</v>
      </c>
      <c r="C8867" s="141" t="s">
        <v>448</v>
      </c>
      <c r="D8867" s="141" t="s">
        <v>5501</v>
      </c>
      <c r="E8867" s="140">
        <v>12.15</v>
      </c>
      <c r="F8867" s="142" t="s">
        <v>5502</v>
      </c>
      <c r="G8867" s="138"/>
    </row>
    <row r="8868" ht="15.75" customHeight="1" spans="1:7">
      <c r="A8868" s="140">
        <v>89671</v>
      </c>
      <c r="B8868" s="141" t="s">
        <v>9463</v>
      </c>
      <c r="C8868" s="141" t="s">
        <v>448</v>
      </c>
      <c r="D8868" s="141" t="s">
        <v>5501</v>
      </c>
      <c r="E8868" s="140">
        <v>40.27</v>
      </c>
      <c r="F8868" s="142" t="s">
        <v>5502</v>
      </c>
      <c r="G8868" s="138"/>
    </row>
    <row r="8869" ht="15.75" customHeight="1" spans="1:7">
      <c r="A8869" s="140">
        <v>89672</v>
      </c>
      <c r="B8869" s="141" t="s">
        <v>9464</v>
      </c>
      <c r="C8869" s="141" t="s">
        <v>448</v>
      </c>
      <c r="D8869" s="141" t="s">
        <v>5501</v>
      </c>
      <c r="E8869" s="140">
        <v>19.37</v>
      </c>
      <c r="F8869" s="142" t="s">
        <v>5502</v>
      </c>
      <c r="G8869" s="138"/>
    </row>
    <row r="8870" ht="15.75" customHeight="1" spans="1:7">
      <c r="A8870" s="140">
        <v>89673</v>
      </c>
      <c r="B8870" s="141" t="s">
        <v>9465</v>
      </c>
      <c r="C8870" s="141" t="s">
        <v>448</v>
      </c>
      <c r="D8870" s="141" t="s">
        <v>5501</v>
      </c>
      <c r="E8870" s="140">
        <v>32.27</v>
      </c>
      <c r="F8870" s="142" t="s">
        <v>5502</v>
      </c>
      <c r="G8870" s="138"/>
    </row>
    <row r="8871" ht="15.75" customHeight="1" spans="1:7">
      <c r="A8871" s="140">
        <v>89674</v>
      </c>
      <c r="B8871" s="141" t="s">
        <v>9466</v>
      </c>
      <c r="C8871" s="141" t="s">
        <v>448</v>
      </c>
      <c r="D8871" s="141" t="s">
        <v>5501</v>
      </c>
      <c r="E8871" s="140">
        <v>24.59</v>
      </c>
      <c r="F8871" s="142" t="s">
        <v>5502</v>
      </c>
      <c r="G8871" s="138"/>
    </row>
    <row r="8872" ht="15.75" customHeight="1" spans="1:7">
      <c r="A8872" s="140">
        <v>89675</v>
      </c>
      <c r="B8872" s="141" t="s">
        <v>9467</v>
      </c>
      <c r="C8872" s="141" t="s">
        <v>448</v>
      </c>
      <c r="D8872" s="141" t="s">
        <v>5501</v>
      </c>
      <c r="E8872" s="140">
        <v>61.46</v>
      </c>
      <c r="F8872" s="142" t="s">
        <v>5502</v>
      </c>
      <c r="G8872" s="138"/>
    </row>
    <row r="8873" ht="15.75" customHeight="1" spans="1:7">
      <c r="A8873" s="140">
        <v>89676</v>
      </c>
      <c r="B8873" s="141" t="s">
        <v>9468</v>
      </c>
      <c r="C8873" s="141" t="s">
        <v>448</v>
      </c>
      <c r="D8873" s="141" t="s">
        <v>5501</v>
      </c>
      <c r="E8873" s="140">
        <v>29.23</v>
      </c>
      <c r="F8873" s="142" t="s">
        <v>5502</v>
      </c>
      <c r="G8873" s="138"/>
    </row>
    <row r="8874" ht="15.75" customHeight="1" spans="1:7">
      <c r="A8874" s="140">
        <v>89677</v>
      </c>
      <c r="B8874" s="141" t="s">
        <v>9469</v>
      </c>
      <c r="C8874" s="141" t="s">
        <v>448</v>
      </c>
      <c r="D8874" s="141" t="s">
        <v>5501</v>
      </c>
      <c r="E8874" s="140">
        <v>69.6</v>
      </c>
      <c r="F8874" s="142" t="s">
        <v>5502</v>
      </c>
      <c r="G8874" s="138"/>
    </row>
    <row r="8875" ht="15.75" customHeight="1" spans="1:7">
      <c r="A8875" s="140">
        <v>89678</v>
      </c>
      <c r="B8875" s="141" t="s">
        <v>9470</v>
      </c>
      <c r="C8875" s="141" t="s">
        <v>448</v>
      </c>
      <c r="D8875" s="141" t="s">
        <v>5501</v>
      </c>
      <c r="E8875" s="140">
        <v>10.43</v>
      </c>
      <c r="F8875" s="142" t="s">
        <v>5502</v>
      </c>
      <c r="G8875" s="138"/>
    </row>
    <row r="8876" ht="15.75" customHeight="1" spans="1:7">
      <c r="A8876" s="140">
        <v>89679</v>
      </c>
      <c r="B8876" s="141" t="s">
        <v>9471</v>
      </c>
      <c r="C8876" s="141" t="s">
        <v>448</v>
      </c>
      <c r="D8876" s="141" t="s">
        <v>5501</v>
      </c>
      <c r="E8876" s="140">
        <v>111.73</v>
      </c>
      <c r="F8876" s="142" t="s">
        <v>5502</v>
      </c>
      <c r="G8876" s="138"/>
    </row>
    <row r="8877" ht="15.75" customHeight="1" spans="1:7">
      <c r="A8877" s="140">
        <v>89680</v>
      </c>
      <c r="B8877" s="141" t="s">
        <v>9472</v>
      </c>
      <c r="C8877" s="141" t="s">
        <v>448</v>
      </c>
      <c r="D8877" s="141" t="s">
        <v>5501</v>
      </c>
      <c r="E8877" s="140">
        <v>18.79</v>
      </c>
      <c r="F8877" s="142" t="s">
        <v>5502</v>
      </c>
      <c r="G8877" s="138"/>
    </row>
    <row r="8878" ht="15.75" customHeight="1" spans="1:7">
      <c r="A8878" s="140">
        <v>89681</v>
      </c>
      <c r="B8878" s="141" t="s">
        <v>9473</v>
      </c>
      <c r="C8878" s="141" t="s">
        <v>448</v>
      </c>
      <c r="D8878" s="141" t="s">
        <v>5501</v>
      </c>
      <c r="E8878" s="140">
        <v>80.54</v>
      </c>
      <c r="F8878" s="142" t="s">
        <v>5502</v>
      </c>
      <c r="G8878" s="138"/>
    </row>
    <row r="8879" ht="15.75" customHeight="1" spans="1:7">
      <c r="A8879" s="140">
        <v>89682</v>
      </c>
      <c r="B8879" s="141" t="s">
        <v>9474</v>
      </c>
      <c r="C8879" s="141" t="s">
        <v>448</v>
      </c>
      <c r="D8879" s="141" t="s">
        <v>5501</v>
      </c>
      <c r="E8879" s="140">
        <v>25.6</v>
      </c>
      <c r="F8879" s="142" t="s">
        <v>5502</v>
      </c>
      <c r="G8879" s="138"/>
    </row>
    <row r="8880" ht="15.75" customHeight="1" spans="1:7">
      <c r="A8880" s="140">
        <v>89683</v>
      </c>
      <c r="B8880" s="141" t="s">
        <v>9475</v>
      </c>
      <c r="C8880" s="141" t="s">
        <v>448</v>
      </c>
      <c r="D8880" s="141" t="s">
        <v>5501</v>
      </c>
      <c r="E8880" s="140">
        <v>237.45</v>
      </c>
      <c r="F8880" s="142" t="s">
        <v>5502</v>
      </c>
      <c r="G8880" s="138"/>
    </row>
    <row r="8881" ht="15.75" customHeight="1" spans="1:7">
      <c r="A8881" s="140">
        <v>89684</v>
      </c>
      <c r="B8881" s="141" t="s">
        <v>9476</v>
      </c>
      <c r="C8881" s="141" t="s">
        <v>448</v>
      </c>
      <c r="D8881" s="141" t="s">
        <v>5501</v>
      </c>
      <c r="E8881" s="140">
        <v>35.36</v>
      </c>
      <c r="F8881" s="142" t="s">
        <v>5502</v>
      </c>
      <c r="G8881" s="138"/>
    </row>
    <row r="8882" ht="15.75" customHeight="1" spans="1:7">
      <c r="A8882" s="140">
        <v>89685</v>
      </c>
      <c r="B8882" s="141" t="s">
        <v>9477</v>
      </c>
      <c r="C8882" s="141" t="s">
        <v>448</v>
      </c>
      <c r="D8882" s="141" t="s">
        <v>5501</v>
      </c>
      <c r="E8882" s="140">
        <v>54.03</v>
      </c>
      <c r="F8882" s="142" t="s">
        <v>5502</v>
      </c>
      <c r="G8882" s="138"/>
    </row>
    <row r="8883" ht="15.75" customHeight="1" spans="1:7">
      <c r="A8883" s="140">
        <v>89686</v>
      </c>
      <c r="B8883" s="141" t="s">
        <v>9478</v>
      </c>
      <c r="C8883" s="141" t="s">
        <v>448</v>
      </c>
      <c r="D8883" s="141" t="s">
        <v>5501</v>
      </c>
      <c r="E8883" s="140">
        <v>44.32</v>
      </c>
      <c r="F8883" s="142" t="s">
        <v>5502</v>
      </c>
      <c r="G8883" s="138"/>
    </row>
    <row r="8884" ht="15.75" customHeight="1" spans="1:7">
      <c r="A8884" s="140">
        <v>89687</v>
      </c>
      <c r="B8884" s="141" t="s">
        <v>9479</v>
      </c>
      <c r="C8884" s="141" t="s">
        <v>448</v>
      </c>
      <c r="D8884" s="141" t="s">
        <v>5501</v>
      </c>
      <c r="E8884" s="140">
        <v>47.31</v>
      </c>
      <c r="F8884" s="142" t="s">
        <v>5502</v>
      </c>
      <c r="G8884" s="138"/>
    </row>
    <row r="8885" ht="15.75" customHeight="1" spans="1:7">
      <c r="A8885" s="140">
        <v>89689</v>
      </c>
      <c r="B8885" s="141" t="s">
        <v>9480</v>
      </c>
      <c r="C8885" s="141" t="s">
        <v>448</v>
      </c>
      <c r="D8885" s="141" t="s">
        <v>5501</v>
      </c>
      <c r="E8885" s="140">
        <v>30.04</v>
      </c>
      <c r="F8885" s="142" t="s">
        <v>5502</v>
      </c>
      <c r="G8885" s="138"/>
    </row>
    <row r="8886" ht="15.75" customHeight="1" spans="1:7">
      <c r="A8886" s="140">
        <v>89690</v>
      </c>
      <c r="B8886" s="141" t="s">
        <v>9481</v>
      </c>
      <c r="C8886" s="141" t="s">
        <v>448</v>
      </c>
      <c r="D8886" s="141" t="s">
        <v>5501</v>
      </c>
      <c r="E8886" s="140">
        <v>78.7</v>
      </c>
      <c r="F8886" s="142" t="s">
        <v>5502</v>
      </c>
      <c r="G8886" s="138"/>
    </row>
    <row r="8887" ht="15.75" customHeight="1" spans="1:7">
      <c r="A8887" s="140">
        <v>89691</v>
      </c>
      <c r="B8887" s="141" t="s">
        <v>9482</v>
      </c>
      <c r="C8887" s="141" t="s">
        <v>448</v>
      </c>
      <c r="D8887" s="141" t="s">
        <v>5501</v>
      </c>
      <c r="E8887" s="140">
        <v>11.98</v>
      </c>
      <c r="F8887" s="142" t="s">
        <v>5502</v>
      </c>
      <c r="G8887" s="138"/>
    </row>
    <row r="8888" ht="15.75" customHeight="1" spans="1:7">
      <c r="A8888" s="140">
        <v>89692</v>
      </c>
      <c r="B8888" s="141" t="s">
        <v>9483</v>
      </c>
      <c r="C8888" s="141" t="s">
        <v>448</v>
      </c>
      <c r="D8888" s="141" t="s">
        <v>5501</v>
      </c>
      <c r="E8888" s="140">
        <v>87.45</v>
      </c>
      <c r="F8888" s="142" t="s">
        <v>5502</v>
      </c>
      <c r="G8888" s="138"/>
    </row>
    <row r="8889" ht="15.75" customHeight="1" spans="1:7">
      <c r="A8889" s="140">
        <v>89693</v>
      </c>
      <c r="B8889" s="141" t="s">
        <v>9484</v>
      </c>
      <c r="C8889" s="141" t="s">
        <v>448</v>
      </c>
      <c r="D8889" s="141" t="s">
        <v>5501</v>
      </c>
      <c r="E8889" s="140">
        <v>70.23</v>
      </c>
      <c r="F8889" s="142" t="s">
        <v>5502</v>
      </c>
      <c r="G8889" s="138"/>
    </row>
    <row r="8890" ht="15.75" customHeight="1" spans="1:7">
      <c r="A8890" s="140">
        <v>89694</v>
      </c>
      <c r="B8890" s="141" t="s">
        <v>9485</v>
      </c>
      <c r="C8890" s="141" t="s">
        <v>448</v>
      </c>
      <c r="D8890" s="141" t="s">
        <v>5501</v>
      </c>
      <c r="E8890" s="140">
        <v>16.92</v>
      </c>
      <c r="F8890" s="142" t="s">
        <v>5502</v>
      </c>
      <c r="G8890" s="138"/>
    </row>
    <row r="8891" ht="15.75" customHeight="1" spans="1:7">
      <c r="A8891" s="140">
        <v>89695</v>
      </c>
      <c r="B8891" s="141" t="s">
        <v>9486</v>
      </c>
      <c r="C8891" s="141" t="s">
        <v>448</v>
      </c>
      <c r="D8891" s="141" t="s">
        <v>5501</v>
      </c>
      <c r="E8891" s="140">
        <v>14.64</v>
      </c>
      <c r="F8891" s="142" t="s">
        <v>5502</v>
      </c>
      <c r="G8891" s="138"/>
    </row>
    <row r="8892" ht="15.75" customHeight="1" spans="1:7">
      <c r="A8892" s="140">
        <v>89696</v>
      </c>
      <c r="B8892" s="141" t="s">
        <v>9487</v>
      </c>
      <c r="C8892" s="141" t="s">
        <v>448</v>
      </c>
      <c r="D8892" s="141" t="s">
        <v>5501</v>
      </c>
      <c r="E8892" s="140">
        <v>73.75</v>
      </c>
      <c r="F8892" s="142" t="s">
        <v>5502</v>
      </c>
      <c r="G8892" s="138"/>
    </row>
    <row r="8893" ht="15.75" customHeight="1" spans="1:7">
      <c r="A8893" s="140">
        <v>89697</v>
      </c>
      <c r="B8893" s="141" t="s">
        <v>9488</v>
      </c>
      <c r="C8893" s="141" t="s">
        <v>448</v>
      </c>
      <c r="D8893" s="141" t="s">
        <v>5501</v>
      </c>
      <c r="E8893" s="140">
        <v>15.67</v>
      </c>
      <c r="F8893" s="142" t="s">
        <v>5502</v>
      </c>
      <c r="G8893" s="138"/>
    </row>
    <row r="8894" ht="15.75" customHeight="1" spans="1:7">
      <c r="A8894" s="140">
        <v>89698</v>
      </c>
      <c r="B8894" s="141" t="s">
        <v>9489</v>
      </c>
      <c r="C8894" s="141" t="s">
        <v>448</v>
      </c>
      <c r="D8894" s="141" t="s">
        <v>5501</v>
      </c>
      <c r="E8894" s="140">
        <v>232.06</v>
      </c>
      <c r="F8894" s="142" t="s">
        <v>5502</v>
      </c>
      <c r="G8894" s="138"/>
    </row>
    <row r="8895" ht="15.75" customHeight="1" spans="1:7">
      <c r="A8895" s="140">
        <v>89699</v>
      </c>
      <c r="B8895" s="141" t="s">
        <v>9490</v>
      </c>
      <c r="C8895" s="141" t="s">
        <v>448</v>
      </c>
      <c r="D8895" s="141" t="s">
        <v>5501</v>
      </c>
      <c r="E8895" s="140">
        <v>175.89</v>
      </c>
      <c r="F8895" s="142" t="s">
        <v>5502</v>
      </c>
      <c r="G8895" s="138"/>
    </row>
    <row r="8896" ht="15.75" customHeight="1" spans="1:7">
      <c r="A8896" s="140">
        <v>89700</v>
      </c>
      <c r="B8896" s="141" t="s">
        <v>9491</v>
      </c>
      <c r="C8896" s="141" t="s">
        <v>448</v>
      </c>
      <c r="D8896" s="141" t="s">
        <v>5501</v>
      </c>
      <c r="E8896" s="140">
        <v>19.37</v>
      </c>
      <c r="F8896" s="142" t="s">
        <v>5502</v>
      </c>
      <c r="G8896" s="138"/>
    </row>
    <row r="8897" ht="15.75" customHeight="1" spans="1:7">
      <c r="A8897" s="140">
        <v>89701</v>
      </c>
      <c r="B8897" s="141" t="s">
        <v>9492</v>
      </c>
      <c r="C8897" s="141" t="s">
        <v>448</v>
      </c>
      <c r="D8897" s="141" t="s">
        <v>5501</v>
      </c>
      <c r="E8897" s="140">
        <v>177.71</v>
      </c>
      <c r="F8897" s="142" t="s">
        <v>5502</v>
      </c>
      <c r="G8897" s="138"/>
    </row>
    <row r="8898" ht="15.75" customHeight="1" spans="1:7">
      <c r="A8898" s="140">
        <v>89702</v>
      </c>
      <c r="B8898" s="141" t="s">
        <v>9493</v>
      </c>
      <c r="C8898" s="141" t="s">
        <v>448</v>
      </c>
      <c r="D8898" s="141" t="s">
        <v>5501</v>
      </c>
      <c r="E8898" s="140">
        <v>18.9</v>
      </c>
      <c r="F8898" s="142" t="s">
        <v>5502</v>
      </c>
      <c r="G8898" s="138"/>
    </row>
    <row r="8899" ht="15.75" customHeight="1" spans="1:7">
      <c r="A8899" s="140">
        <v>89703</v>
      </c>
      <c r="B8899" s="141" t="s">
        <v>9494</v>
      </c>
      <c r="C8899" s="141" t="s">
        <v>448</v>
      </c>
      <c r="D8899" s="141" t="s">
        <v>5501</v>
      </c>
      <c r="E8899" s="140">
        <v>38.32</v>
      </c>
      <c r="F8899" s="142" t="s">
        <v>5502</v>
      </c>
      <c r="G8899" s="138"/>
    </row>
    <row r="8900" ht="15.75" customHeight="1" spans="1:7">
      <c r="A8900" s="140">
        <v>89704</v>
      </c>
      <c r="B8900" s="141" t="s">
        <v>9495</v>
      </c>
      <c r="C8900" s="141" t="s">
        <v>448</v>
      </c>
      <c r="D8900" s="141" t="s">
        <v>5501</v>
      </c>
      <c r="E8900" s="140">
        <v>137.58</v>
      </c>
      <c r="F8900" s="142" t="s">
        <v>5502</v>
      </c>
      <c r="G8900" s="138"/>
    </row>
    <row r="8901" ht="15.75" customHeight="1" spans="1:7">
      <c r="A8901" s="140">
        <v>89705</v>
      </c>
      <c r="B8901" s="141" t="s">
        <v>9496</v>
      </c>
      <c r="C8901" s="141" t="s">
        <v>448</v>
      </c>
      <c r="D8901" s="141" t="s">
        <v>5501</v>
      </c>
      <c r="E8901" s="140">
        <v>22.07</v>
      </c>
      <c r="F8901" s="142" t="s">
        <v>5502</v>
      </c>
      <c r="G8901" s="138"/>
    </row>
    <row r="8902" ht="15.75" customHeight="1" spans="1:7">
      <c r="A8902" s="140">
        <v>89706</v>
      </c>
      <c r="B8902" s="141" t="s">
        <v>9497</v>
      </c>
      <c r="C8902" s="141" t="s">
        <v>448</v>
      </c>
      <c r="D8902" s="141" t="s">
        <v>5501</v>
      </c>
      <c r="E8902" s="140">
        <v>45.89</v>
      </c>
      <c r="F8902" s="142" t="s">
        <v>5502</v>
      </c>
      <c r="G8902" s="138"/>
    </row>
    <row r="8903" ht="15.75" customHeight="1" spans="1:7">
      <c r="A8903" s="140">
        <v>89718</v>
      </c>
      <c r="B8903" s="141" t="s">
        <v>9498</v>
      </c>
      <c r="C8903" s="141" t="s">
        <v>178</v>
      </c>
      <c r="D8903" s="141" t="s">
        <v>5501</v>
      </c>
      <c r="E8903" s="140">
        <v>42.96</v>
      </c>
      <c r="F8903" s="142" t="s">
        <v>5502</v>
      </c>
      <c r="G8903" s="138"/>
    </row>
    <row r="8904" ht="15.75" customHeight="1" spans="1:7">
      <c r="A8904" s="140">
        <v>89719</v>
      </c>
      <c r="B8904" s="141" t="s">
        <v>9499</v>
      </c>
      <c r="C8904" s="141" t="s">
        <v>448</v>
      </c>
      <c r="D8904" s="141" t="s">
        <v>5501</v>
      </c>
      <c r="E8904" s="140">
        <v>11.28</v>
      </c>
      <c r="F8904" s="142" t="s">
        <v>5502</v>
      </c>
      <c r="G8904" s="138"/>
    </row>
    <row r="8905" ht="15.75" customHeight="1" spans="1:7">
      <c r="A8905" s="140">
        <v>89720</v>
      </c>
      <c r="B8905" s="141" t="s">
        <v>9500</v>
      </c>
      <c r="C8905" s="141" t="s">
        <v>448</v>
      </c>
      <c r="D8905" s="141" t="s">
        <v>5501</v>
      </c>
      <c r="E8905" s="140">
        <v>12.49</v>
      </c>
      <c r="F8905" s="142" t="s">
        <v>5502</v>
      </c>
      <c r="G8905" s="138"/>
    </row>
    <row r="8906" ht="15.75" customHeight="1" spans="1:7">
      <c r="A8906" s="140">
        <v>89721</v>
      </c>
      <c r="B8906" s="141" t="s">
        <v>9501</v>
      </c>
      <c r="C8906" s="141" t="s">
        <v>448</v>
      </c>
      <c r="D8906" s="141" t="s">
        <v>5501</v>
      </c>
      <c r="E8906" s="140">
        <v>13.45</v>
      </c>
      <c r="F8906" s="142" t="s">
        <v>5502</v>
      </c>
      <c r="G8906" s="138"/>
    </row>
    <row r="8907" ht="15.75" customHeight="1" spans="1:7">
      <c r="A8907" s="140">
        <v>89723</v>
      </c>
      <c r="B8907" s="141" t="s">
        <v>9502</v>
      </c>
      <c r="C8907" s="141" t="s">
        <v>448</v>
      </c>
      <c r="D8907" s="141" t="s">
        <v>5501</v>
      </c>
      <c r="E8907" s="140">
        <v>16.79</v>
      </c>
      <c r="F8907" s="142" t="s">
        <v>5502</v>
      </c>
      <c r="G8907" s="138"/>
    </row>
    <row r="8908" ht="15.75" customHeight="1" spans="1:7">
      <c r="A8908" s="140">
        <v>89724</v>
      </c>
      <c r="B8908" s="141" t="s">
        <v>9503</v>
      </c>
      <c r="C8908" s="141" t="s">
        <v>448</v>
      </c>
      <c r="D8908" s="141" t="s">
        <v>5501</v>
      </c>
      <c r="E8908" s="140">
        <v>9.02</v>
      </c>
      <c r="F8908" s="142" t="s">
        <v>5502</v>
      </c>
      <c r="G8908" s="138"/>
    </row>
    <row r="8909" ht="15.75" customHeight="1" spans="1:7">
      <c r="A8909" s="140">
        <v>89725</v>
      </c>
      <c r="B8909" s="141" t="s">
        <v>9504</v>
      </c>
      <c r="C8909" s="141" t="s">
        <v>448</v>
      </c>
      <c r="D8909" s="141" t="s">
        <v>5501</v>
      </c>
      <c r="E8909" s="140">
        <v>16.29</v>
      </c>
      <c r="F8909" s="142" t="s">
        <v>5502</v>
      </c>
      <c r="G8909" s="138"/>
    </row>
    <row r="8910" ht="15.75" customHeight="1" spans="1:7">
      <c r="A8910" s="140">
        <v>89726</v>
      </c>
      <c r="B8910" s="141" t="s">
        <v>9505</v>
      </c>
      <c r="C8910" s="141" t="s">
        <v>448</v>
      </c>
      <c r="D8910" s="141" t="s">
        <v>5501</v>
      </c>
      <c r="E8910" s="140">
        <v>9.2</v>
      </c>
      <c r="F8910" s="142" t="s">
        <v>5502</v>
      </c>
      <c r="G8910" s="138"/>
    </row>
    <row r="8911" ht="15.75" customHeight="1" spans="1:7">
      <c r="A8911" s="140">
        <v>89727</v>
      </c>
      <c r="B8911" s="141" t="s">
        <v>9506</v>
      </c>
      <c r="C8911" s="141" t="s">
        <v>448</v>
      </c>
      <c r="D8911" s="141" t="s">
        <v>5501</v>
      </c>
      <c r="E8911" s="140">
        <v>20.06</v>
      </c>
      <c r="F8911" s="142" t="s">
        <v>5502</v>
      </c>
      <c r="G8911" s="138"/>
    </row>
    <row r="8912" ht="15.75" customHeight="1" spans="1:7">
      <c r="A8912" s="140">
        <v>89728</v>
      </c>
      <c r="B8912" s="141" t="s">
        <v>9507</v>
      </c>
      <c r="C8912" s="141" t="s">
        <v>448</v>
      </c>
      <c r="D8912" s="141" t="s">
        <v>5501</v>
      </c>
      <c r="E8912" s="140">
        <v>11.38</v>
      </c>
      <c r="F8912" s="142" t="s">
        <v>5502</v>
      </c>
      <c r="G8912" s="138"/>
    </row>
    <row r="8913" ht="15.75" customHeight="1" spans="1:7">
      <c r="A8913" s="140">
        <v>89729</v>
      </c>
      <c r="B8913" s="141" t="s">
        <v>9508</v>
      </c>
      <c r="C8913" s="141" t="s">
        <v>448</v>
      </c>
      <c r="D8913" s="141" t="s">
        <v>5501</v>
      </c>
      <c r="E8913" s="140">
        <v>24.39</v>
      </c>
      <c r="F8913" s="142" t="s">
        <v>5502</v>
      </c>
      <c r="G8913" s="138"/>
    </row>
    <row r="8914" ht="15.75" customHeight="1" spans="1:7">
      <c r="A8914" s="140">
        <v>89730</v>
      </c>
      <c r="B8914" s="141" t="s">
        <v>9509</v>
      </c>
      <c r="C8914" s="141" t="s">
        <v>448</v>
      </c>
      <c r="D8914" s="141" t="s">
        <v>5501</v>
      </c>
      <c r="E8914" s="140">
        <v>12.93</v>
      </c>
      <c r="F8914" s="142" t="s">
        <v>5502</v>
      </c>
      <c r="G8914" s="138"/>
    </row>
    <row r="8915" ht="15.75" customHeight="1" spans="1:7">
      <c r="A8915" s="140">
        <v>89731</v>
      </c>
      <c r="B8915" s="141" t="s">
        <v>9510</v>
      </c>
      <c r="C8915" s="141" t="s">
        <v>448</v>
      </c>
      <c r="D8915" s="141" t="s">
        <v>5501</v>
      </c>
      <c r="E8915" s="140">
        <v>14.44</v>
      </c>
      <c r="F8915" s="142" t="s">
        <v>5502</v>
      </c>
      <c r="G8915" s="138"/>
    </row>
    <row r="8916" ht="15.75" customHeight="1" spans="1:7">
      <c r="A8916" s="140">
        <v>89732</v>
      </c>
      <c r="B8916" s="141" t="s">
        <v>9511</v>
      </c>
      <c r="C8916" s="141" t="s">
        <v>448</v>
      </c>
      <c r="D8916" s="141" t="s">
        <v>5501</v>
      </c>
      <c r="E8916" s="140">
        <v>15.03</v>
      </c>
      <c r="F8916" s="142" t="s">
        <v>5502</v>
      </c>
      <c r="G8916" s="138"/>
    </row>
    <row r="8917" ht="15.75" customHeight="1" spans="1:7">
      <c r="A8917" s="140">
        <v>89733</v>
      </c>
      <c r="B8917" s="141" t="s">
        <v>9512</v>
      </c>
      <c r="C8917" s="141" t="s">
        <v>448</v>
      </c>
      <c r="D8917" s="141" t="s">
        <v>5501</v>
      </c>
      <c r="E8917" s="140">
        <v>21.3</v>
      </c>
      <c r="F8917" s="142" t="s">
        <v>5502</v>
      </c>
      <c r="G8917" s="138"/>
    </row>
    <row r="8918" ht="15.75" customHeight="1" spans="1:7">
      <c r="A8918" s="140">
        <v>89734</v>
      </c>
      <c r="B8918" s="141" t="s">
        <v>9513</v>
      </c>
      <c r="C8918" s="141" t="s">
        <v>448</v>
      </c>
      <c r="D8918" s="141" t="s">
        <v>5501</v>
      </c>
      <c r="E8918" s="140">
        <v>23.16</v>
      </c>
      <c r="F8918" s="142" t="s">
        <v>5502</v>
      </c>
      <c r="G8918" s="138"/>
    </row>
    <row r="8919" ht="15.75" customHeight="1" spans="1:7">
      <c r="A8919" s="140">
        <v>89735</v>
      </c>
      <c r="B8919" s="141" t="s">
        <v>9514</v>
      </c>
      <c r="C8919" s="141" t="s">
        <v>448</v>
      </c>
      <c r="D8919" s="141" t="s">
        <v>5501</v>
      </c>
      <c r="E8919" s="140">
        <v>23.07</v>
      </c>
      <c r="F8919" s="142" t="s">
        <v>5502</v>
      </c>
      <c r="G8919" s="138"/>
    </row>
    <row r="8920" ht="15.75" customHeight="1" spans="1:7">
      <c r="A8920" s="140">
        <v>89736</v>
      </c>
      <c r="B8920" s="141" t="s">
        <v>9515</v>
      </c>
      <c r="C8920" s="141" t="s">
        <v>448</v>
      </c>
      <c r="D8920" s="141" t="s">
        <v>5501</v>
      </c>
      <c r="E8920" s="140">
        <v>7.94</v>
      </c>
      <c r="F8920" s="142" t="s">
        <v>5502</v>
      </c>
      <c r="G8920" s="138"/>
    </row>
    <row r="8921" ht="15.75" customHeight="1" spans="1:7">
      <c r="A8921" s="140">
        <v>89737</v>
      </c>
      <c r="B8921" s="141" t="s">
        <v>9516</v>
      </c>
      <c r="C8921" s="141" t="s">
        <v>448</v>
      </c>
      <c r="D8921" s="141" t="s">
        <v>5501</v>
      </c>
      <c r="E8921" s="140">
        <v>21.55</v>
      </c>
      <c r="F8921" s="142" t="s">
        <v>5502</v>
      </c>
      <c r="G8921" s="138"/>
    </row>
    <row r="8922" ht="15.75" customHeight="1" spans="1:7">
      <c r="A8922" s="140">
        <v>89738</v>
      </c>
      <c r="B8922" s="141" t="s">
        <v>9517</v>
      </c>
      <c r="C8922" s="141" t="s">
        <v>448</v>
      </c>
      <c r="D8922" s="141" t="s">
        <v>5501</v>
      </c>
      <c r="E8922" s="140">
        <v>13.74</v>
      </c>
      <c r="F8922" s="142" t="s">
        <v>5502</v>
      </c>
      <c r="G8922" s="138"/>
    </row>
    <row r="8923" ht="15.75" customHeight="1" spans="1:7">
      <c r="A8923" s="140">
        <v>89739</v>
      </c>
      <c r="B8923" s="141" t="s">
        <v>9518</v>
      </c>
      <c r="C8923" s="141" t="s">
        <v>448</v>
      </c>
      <c r="D8923" s="141" t="s">
        <v>5501</v>
      </c>
      <c r="E8923" s="140">
        <v>22.35</v>
      </c>
      <c r="F8923" s="142" t="s">
        <v>5502</v>
      </c>
      <c r="G8923" s="138"/>
    </row>
    <row r="8924" ht="15.75" customHeight="1" spans="1:7">
      <c r="A8924" s="140">
        <v>89740</v>
      </c>
      <c r="B8924" s="141" t="s">
        <v>9519</v>
      </c>
      <c r="C8924" s="141" t="s">
        <v>448</v>
      </c>
      <c r="D8924" s="141" t="s">
        <v>5501</v>
      </c>
      <c r="E8924" s="140">
        <v>8.08</v>
      </c>
      <c r="F8924" s="142" t="s">
        <v>5502</v>
      </c>
      <c r="G8924" s="138"/>
    </row>
    <row r="8925" ht="15.75" customHeight="1" spans="1:7">
      <c r="A8925" s="140">
        <v>89741</v>
      </c>
      <c r="B8925" s="141" t="s">
        <v>9520</v>
      </c>
      <c r="C8925" s="141" t="s">
        <v>448</v>
      </c>
      <c r="D8925" s="141" t="s">
        <v>5501</v>
      </c>
      <c r="E8925" s="140">
        <v>18.51</v>
      </c>
      <c r="F8925" s="142" t="s">
        <v>5502</v>
      </c>
      <c r="G8925" s="138"/>
    </row>
    <row r="8926" ht="15.75" customHeight="1" spans="1:7">
      <c r="A8926" s="140">
        <v>89742</v>
      </c>
      <c r="B8926" s="141" t="s">
        <v>9521</v>
      </c>
      <c r="C8926" s="141" t="s">
        <v>448</v>
      </c>
      <c r="D8926" s="141" t="s">
        <v>5501</v>
      </c>
      <c r="E8926" s="140">
        <v>35.41</v>
      </c>
      <c r="F8926" s="142" t="s">
        <v>5502</v>
      </c>
      <c r="G8926" s="138"/>
    </row>
    <row r="8927" ht="15.75" customHeight="1" spans="1:7">
      <c r="A8927" s="140">
        <v>89743</v>
      </c>
      <c r="B8927" s="141" t="s">
        <v>9522</v>
      </c>
      <c r="C8927" s="141" t="s">
        <v>448</v>
      </c>
      <c r="D8927" s="141" t="s">
        <v>5501</v>
      </c>
      <c r="E8927" s="140">
        <v>52.11</v>
      </c>
      <c r="F8927" s="142" t="s">
        <v>5502</v>
      </c>
      <c r="G8927" s="138"/>
    </row>
    <row r="8928" ht="15.75" customHeight="1" spans="1:7">
      <c r="A8928" s="140">
        <v>89744</v>
      </c>
      <c r="B8928" s="141" t="s">
        <v>9523</v>
      </c>
      <c r="C8928" s="141" t="s">
        <v>448</v>
      </c>
      <c r="D8928" s="141" t="s">
        <v>5501</v>
      </c>
      <c r="E8928" s="140">
        <v>26.2</v>
      </c>
      <c r="F8928" s="142" t="s">
        <v>5502</v>
      </c>
      <c r="G8928" s="138"/>
    </row>
    <row r="8929" ht="15.75" customHeight="1" spans="1:7">
      <c r="A8929" s="140">
        <v>89746</v>
      </c>
      <c r="B8929" s="141" t="s">
        <v>9524</v>
      </c>
      <c r="C8929" s="141" t="s">
        <v>448</v>
      </c>
      <c r="D8929" s="141" t="s">
        <v>5501</v>
      </c>
      <c r="E8929" s="140">
        <v>26.87</v>
      </c>
      <c r="F8929" s="142" t="s">
        <v>5502</v>
      </c>
      <c r="G8929" s="138"/>
    </row>
    <row r="8930" ht="15.75" customHeight="1" spans="1:7">
      <c r="A8930" s="140">
        <v>89747</v>
      </c>
      <c r="B8930" s="141" t="s">
        <v>9525</v>
      </c>
      <c r="C8930" s="141" t="s">
        <v>448</v>
      </c>
      <c r="D8930" s="141" t="s">
        <v>5501</v>
      </c>
      <c r="E8930" s="140">
        <v>23.41</v>
      </c>
      <c r="F8930" s="142" t="s">
        <v>5502</v>
      </c>
      <c r="G8930" s="138"/>
    </row>
    <row r="8931" ht="15.75" customHeight="1" spans="1:7">
      <c r="A8931" s="140">
        <v>89748</v>
      </c>
      <c r="B8931" s="141" t="s">
        <v>9526</v>
      </c>
      <c r="C8931" s="141" t="s">
        <v>448</v>
      </c>
      <c r="D8931" s="141" t="s">
        <v>5501</v>
      </c>
      <c r="E8931" s="140">
        <v>38.4</v>
      </c>
      <c r="F8931" s="142" t="s">
        <v>5502</v>
      </c>
      <c r="G8931" s="138"/>
    </row>
    <row r="8932" ht="15.75" customHeight="1" spans="1:7">
      <c r="A8932" s="140">
        <v>89749</v>
      </c>
      <c r="B8932" s="141" t="s">
        <v>9527</v>
      </c>
      <c r="C8932" s="141" t="s">
        <v>448</v>
      </c>
      <c r="D8932" s="141" t="s">
        <v>5501</v>
      </c>
      <c r="E8932" s="140">
        <v>13.69</v>
      </c>
      <c r="F8932" s="142" t="s">
        <v>5502</v>
      </c>
      <c r="G8932" s="138"/>
    </row>
    <row r="8933" ht="15.75" customHeight="1" spans="1:7">
      <c r="A8933" s="140">
        <v>89750</v>
      </c>
      <c r="B8933" s="141" t="s">
        <v>9528</v>
      </c>
      <c r="C8933" s="141" t="s">
        <v>448</v>
      </c>
      <c r="D8933" s="141" t="s">
        <v>5501</v>
      </c>
      <c r="E8933" s="140">
        <v>66.84</v>
      </c>
      <c r="F8933" s="142" t="s">
        <v>5502</v>
      </c>
      <c r="G8933" s="138"/>
    </row>
    <row r="8934" ht="15.75" customHeight="1" spans="1:7">
      <c r="A8934" s="140">
        <v>89752</v>
      </c>
      <c r="B8934" s="141" t="s">
        <v>9529</v>
      </c>
      <c r="C8934" s="141" t="s">
        <v>448</v>
      </c>
      <c r="D8934" s="141" t="s">
        <v>5501</v>
      </c>
      <c r="E8934" s="140">
        <v>6.68</v>
      </c>
      <c r="F8934" s="142" t="s">
        <v>5502</v>
      </c>
      <c r="G8934" s="138"/>
    </row>
    <row r="8935" ht="15.75" customHeight="1" spans="1:7">
      <c r="A8935" s="140">
        <v>89753</v>
      </c>
      <c r="B8935" s="141" t="s">
        <v>9530</v>
      </c>
      <c r="C8935" s="141" t="s">
        <v>448</v>
      </c>
      <c r="D8935" s="141" t="s">
        <v>5501</v>
      </c>
      <c r="E8935" s="140">
        <v>8.06</v>
      </c>
      <c r="F8935" s="142" t="s">
        <v>5502</v>
      </c>
      <c r="G8935" s="138"/>
    </row>
    <row r="8936" ht="15.75" customHeight="1" spans="1:7">
      <c r="A8936" s="140">
        <v>89754</v>
      </c>
      <c r="B8936" s="141" t="s">
        <v>9531</v>
      </c>
      <c r="C8936" s="141" t="s">
        <v>448</v>
      </c>
      <c r="D8936" s="141" t="s">
        <v>5501</v>
      </c>
      <c r="E8936" s="140">
        <v>19.01</v>
      </c>
      <c r="F8936" s="142" t="s">
        <v>5502</v>
      </c>
      <c r="G8936" s="138"/>
    </row>
    <row r="8937" ht="15.75" customHeight="1" spans="1:7">
      <c r="A8937" s="140">
        <v>89755</v>
      </c>
      <c r="B8937" s="141" t="s">
        <v>9532</v>
      </c>
      <c r="C8937" s="141" t="s">
        <v>448</v>
      </c>
      <c r="D8937" s="141" t="s">
        <v>5501</v>
      </c>
      <c r="E8937" s="140">
        <v>11.64</v>
      </c>
      <c r="F8937" s="142" t="s">
        <v>5502</v>
      </c>
      <c r="G8937" s="138"/>
    </row>
    <row r="8938" ht="15.75" customHeight="1" spans="1:7">
      <c r="A8938" s="140">
        <v>89756</v>
      </c>
      <c r="B8938" s="141" t="s">
        <v>9533</v>
      </c>
      <c r="C8938" s="141" t="s">
        <v>448</v>
      </c>
      <c r="D8938" s="141" t="s">
        <v>5501</v>
      </c>
      <c r="E8938" s="140">
        <v>18.86</v>
      </c>
      <c r="F8938" s="142" t="s">
        <v>5502</v>
      </c>
      <c r="G8938" s="138"/>
    </row>
    <row r="8939" ht="15.75" customHeight="1" spans="1:7">
      <c r="A8939" s="140">
        <v>89757</v>
      </c>
      <c r="B8939" s="141" t="s">
        <v>9534</v>
      </c>
      <c r="C8939" s="141" t="s">
        <v>448</v>
      </c>
      <c r="D8939" s="141" t="s">
        <v>5501</v>
      </c>
      <c r="E8939" s="140">
        <v>24.08</v>
      </c>
      <c r="F8939" s="142" t="s">
        <v>5502</v>
      </c>
      <c r="G8939" s="138"/>
    </row>
    <row r="8940" ht="15.75" customHeight="1" spans="1:7">
      <c r="A8940" s="140">
        <v>89758</v>
      </c>
      <c r="B8940" s="141" t="s">
        <v>9535</v>
      </c>
      <c r="C8940" s="141" t="s">
        <v>448</v>
      </c>
      <c r="D8940" s="141" t="s">
        <v>5501</v>
      </c>
      <c r="E8940" s="140">
        <v>29.12</v>
      </c>
      <c r="F8940" s="142" t="s">
        <v>5502</v>
      </c>
      <c r="G8940" s="138"/>
    </row>
    <row r="8941" ht="15.75" customHeight="1" spans="1:7">
      <c r="A8941" s="140">
        <v>89759</v>
      </c>
      <c r="B8941" s="141" t="s">
        <v>9536</v>
      </c>
      <c r="C8941" s="141" t="s">
        <v>448</v>
      </c>
      <c r="D8941" s="141" t="s">
        <v>5501</v>
      </c>
      <c r="E8941" s="140">
        <v>9.94</v>
      </c>
      <c r="F8941" s="142" t="s">
        <v>5502</v>
      </c>
      <c r="G8941" s="138"/>
    </row>
    <row r="8942" ht="15.75" customHeight="1" spans="1:7">
      <c r="A8942" s="140">
        <v>89760</v>
      </c>
      <c r="B8942" s="141" t="s">
        <v>9537</v>
      </c>
      <c r="C8942" s="141" t="s">
        <v>448</v>
      </c>
      <c r="D8942" s="141" t="s">
        <v>5501</v>
      </c>
      <c r="E8942" s="140">
        <v>18.18</v>
      </c>
      <c r="F8942" s="142" t="s">
        <v>5502</v>
      </c>
      <c r="G8942" s="138"/>
    </row>
    <row r="8943" ht="15.75" customHeight="1" spans="1:7">
      <c r="A8943" s="140">
        <v>89761</v>
      </c>
      <c r="B8943" s="141" t="s">
        <v>9538</v>
      </c>
      <c r="C8943" s="141" t="s">
        <v>448</v>
      </c>
      <c r="D8943" s="141" t="s">
        <v>5501</v>
      </c>
      <c r="E8943" s="140">
        <v>24.99</v>
      </c>
      <c r="F8943" s="142" t="s">
        <v>5502</v>
      </c>
      <c r="G8943" s="138"/>
    </row>
    <row r="8944" ht="15.75" customHeight="1" spans="1:7">
      <c r="A8944" s="140">
        <v>89762</v>
      </c>
      <c r="B8944" s="141" t="s">
        <v>9539</v>
      </c>
      <c r="C8944" s="141" t="s">
        <v>448</v>
      </c>
      <c r="D8944" s="141" t="s">
        <v>5501</v>
      </c>
      <c r="E8944" s="140">
        <v>34.75</v>
      </c>
      <c r="F8944" s="142" t="s">
        <v>5502</v>
      </c>
      <c r="G8944" s="138"/>
    </row>
    <row r="8945" ht="15.75" customHeight="1" spans="1:7">
      <c r="A8945" s="140">
        <v>89763</v>
      </c>
      <c r="B8945" s="141" t="s">
        <v>9540</v>
      </c>
      <c r="C8945" s="141" t="s">
        <v>448</v>
      </c>
      <c r="D8945" s="141" t="s">
        <v>5501</v>
      </c>
      <c r="E8945" s="140">
        <v>43.73</v>
      </c>
      <c r="F8945" s="142" t="s">
        <v>5502</v>
      </c>
      <c r="G8945" s="138"/>
    </row>
    <row r="8946" ht="15.75" customHeight="1" spans="1:7">
      <c r="A8946" s="140">
        <v>89764</v>
      </c>
      <c r="B8946" s="141" t="s">
        <v>9541</v>
      </c>
      <c r="C8946" s="141" t="s">
        <v>448</v>
      </c>
      <c r="D8946" s="141" t="s">
        <v>5501</v>
      </c>
      <c r="E8946" s="140">
        <v>29.48</v>
      </c>
      <c r="F8946" s="142" t="s">
        <v>5502</v>
      </c>
      <c r="G8946" s="138"/>
    </row>
    <row r="8947" ht="15.75" customHeight="1" spans="1:7">
      <c r="A8947" s="140">
        <v>89765</v>
      </c>
      <c r="B8947" s="141" t="s">
        <v>9542</v>
      </c>
      <c r="C8947" s="141" t="s">
        <v>448</v>
      </c>
      <c r="D8947" s="141" t="s">
        <v>5501</v>
      </c>
      <c r="E8947" s="140">
        <v>14.77</v>
      </c>
      <c r="F8947" s="142" t="s">
        <v>5502</v>
      </c>
      <c r="G8947" s="138"/>
    </row>
    <row r="8948" ht="15.75" customHeight="1" spans="1:7">
      <c r="A8948" s="140">
        <v>89767</v>
      </c>
      <c r="B8948" s="141" t="s">
        <v>9543</v>
      </c>
      <c r="C8948" s="141" t="s">
        <v>448</v>
      </c>
      <c r="D8948" s="141" t="s">
        <v>5501</v>
      </c>
      <c r="E8948" s="140">
        <v>18</v>
      </c>
      <c r="F8948" s="142" t="s">
        <v>5502</v>
      </c>
      <c r="G8948" s="138"/>
    </row>
    <row r="8949" ht="15.75" customHeight="1" spans="1:7">
      <c r="A8949" s="140">
        <v>89768</v>
      </c>
      <c r="B8949" s="141" t="s">
        <v>9544</v>
      </c>
      <c r="C8949" s="141" t="s">
        <v>448</v>
      </c>
      <c r="D8949" s="141" t="s">
        <v>5501</v>
      </c>
      <c r="E8949" s="140">
        <v>21.03</v>
      </c>
      <c r="F8949" s="142" t="s">
        <v>5502</v>
      </c>
      <c r="G8949" s="138"/>
    </row>
    <row r="8950" ht="15.75" customHeight="1" spans="1:7">
      <c r="A8950" s="140">
        <v>89769</v>
      </c>
      <c r="B8950" s="141" t="s">
        <v>9545</v>
      </c>
      <c r="C8950" s="141" t="s">
        <v>448</v>
      </c>
      <c r="D8950" s="141" t="s">
        <v>5501</v>
      </c>
      <c r="E8950" s="140">
        <v>44.65</v>
      </c>
      <c r="F8950" s="142" t="s">
        <v>5502</v>
      </c>
      <c r="G8950" s="138"/>
    </row>
    <row r="8951" ht="15.75" customHeight="1" spans="1:7">
      <c r="A8951" s="140">
        <v>89772</v>
      </c>
      <c r="B8951" s="141" t="s">
        <v>9546</v>
      </c>
      <c r="C8951" s="141" t="s">
        <v>178</v>
      </c>
      <c r="D8951" s="141" t="s">
        <v>5501</v>
      </c>
      <c r="E8951" s="140">
        <v>67.92</v>
      </c>
      <c r="F8951" s="142" t="s">
        <v>5502</v>
      </c>
      <c r="G8951" s="138"/>
    </row>
    <row r="8952" ht="15.75" customHeight="1" spans="1:7">
      <c r="A8952" s="140">
        <v>89774</v>
      </c>
      <c r="B8952" s="141" t="s">
        <v>9547</v>
      </c>
      <c r="C8952" s="141" t="s">
        <v>448</v>
      </c>
      <c r="D8952" s="141" t="s">
        <v>5501</v>
      </c>
      <c r="E8952" s="140">
        <v>13.19</v>
      </c>
      <c r="F8952" s="142" t="s">
        <v>5502</v>
      </c>
      <c r="G8952" s="138"/>
    </row>
    <row r="8953" ht="15.75" customHeight="1" spans="1:7">
      <c r="A8953" s="140">
        <v>89776</v>
      </c>
      <c r="B8953" s="141" t="s">
        <v>9548</v>
      </c>
      <c r="C8953" s="141" t="s">
        <v>448</v>
      </c>
      <c r="D8953" s="141" t="s">
        <v>5501</v>
      </c>
      <c r="E8953" s="140">
        <v>23.57</v>
      </c>
      <c r="F8953" s="142" t="s">
        <v>5502</v>
      </c>
      <c r="G8953" s="138"/>
    </row>
    <row r="8954" ht="15.75" customHeight="1" spans="1:7">
      <c r="A8954" s="140">
        <v>89777</v>
      </c>
      <c r="B8954" s="141" t="s">
        <v>9549</v>
      </c>
      <c r="C8954" s="141" t="s">
        <v>448</v>
      </c>
      <c r="D8954" s="141" t="s">
        <v>5501</v>
      </c>
      <c r="E8954" s="140">
        <v>20.75</v>
      </c>
      <c r="F8954" s="142" t="s">
        <v>5502</v>
      </c>
      <c r="G8954" s="138"/>
    </row>
    <row r="8955" ht="15.75" customHeight="1" spans="1:7">
      <c r="A8955" s="140">
        <v>89778</v>
      </c>
      <c r="B8955" s="141" t="s">
        <v>9550</v>
      </c>
      <c r="C8955" s="141" t="s">
        <v>448</v>
      </c>
      <c r="D8955" s="141" t="s">
        <v>5501</v>
      </c>
      <c r="E8955" s="140">
        <v>15.17</v>
      </c>
      <c r="F8955" s="142" t="s">
        <v>5502</v>
      </c>
      <c r="G8955" s="138"/>
    </row>
    <row r="8956" ht="15.75" customHeight="1" spans="1:7">
      <c r="A8956" s="140">
        <v>89779</v>
      </c>
      <c r="B8956" s="141" t="s">
        <v>9551</v>
      </c>
      <c r="C8956" s="141" t="s">
        <v>448</v>
      </c>
      <c r="D8956" s="141" t="s">
        <v>5501</v>
      </c>
      <c r="E8956" s="140">
        <v>31.54</v>
      </c>
      <c r="F8956" s="142" t="s">
        <v>5502</v>
      </c>
      <c r="G8956" s="138"/>
    </row>
    <row r="8957" ht="15.75" customHeight="1" spans="1:7">
      <c r="A8957" s="140">
        <v>89780</v>
      </c>
      <c r="B8957" s="141" t="s">
        <v>9552</v>
      </c>
      <c r="C8957" s="141" t="s">
        <v>448</v>
      </c>
      <c r="D8957" s="141" t="s">
        <v>5501</v>
      </c>
      <c r="E8957" s="140">
        <v>19.52</v>
      </c>
      <c r="F8957" s="142" t="s">
        <v>5502</v>
      </c>
      <c r="G8957" s="138"/>
    </row>
    <row r="8958" ht="15.75" customHeight="1" spans="1:7">
      <c r="A8958" s="140">
        <v>89781</v>
      </c>
      <c r="B8958" s="141" t="s">
        <v>9553</v>
      </c>
      <c r="C8958" s="141" t="s">
        <v>448</v>
      </c>
      <c r="D8958" s="141" t="s">
        <v>5501</v>
      </c>
      <c r="E8958" s="140">
        <v>29.1</v>
      </c>
      <c r="F8958" s="142" t="s">
        <v>5502</v>
      </c>
      <c r="G8958" s="138"/>
    </row>
    <row r="8959" ht="15.75" customHeight="1" spans="1:7">
      <c r="A8959" s="140">
        <v>89782</v>
      </c>
      <c r="B8959" s="141" t="s">
        <v>9554</v>
      </c>
      <c r="C8959" s="141" t="s">
        <v>448</v>
      </c>
      <c r="D8959" s="141" t="s">
        <v>5501</v>
      </c>
      <c r="E8959" s="140">
        <v>12.99</v>
      </c>
      <c r="F8959" s="142" t="s">
        <v>5502</v>
      </c>
      <c r="G8959" s="138"/>
    </row>
    <row r="8960" ht="15.75" customHeight="1" spans="1:7">
      <c r="A8960" s="140">
        <v>89783</v>
      </c>
      <c r="B8960" s="141" t="s">
        <v>9555</v>
      </c>
      <c r="C8960" s="141" t="s">
        <v>448</v>
      </c>
      <c r="D8960" s="141" t="s">
        <v>5501</v>
      </c>
      <c r="E8960" s="140">
        <v>13.07</v>
      </c>
      <c r="F8960" s="142" t="s">
        <v>5502</v>
      </c>
      <c r="G8960" s="138"/>
    </row>
    <row r="8961" ht="15.75" customHeight="1" spans="1:7">
      <c r="A8961" s="140">
        <v>89784</v>
      </c>
      <c r="B8961" s="141" t="s">
        <v>9556</v>
      </c>
      <c r="C8961" s="141" t="s">
        <v>448</v>
      </c>
      <c r="D8961" s="141" t="s">
        <v>5501</v>
      </c>
      <c r="E8961" s="140">
        <v>22.99</v>
      </c>
      <c r="F8961" s="142" t="s">
        <v>5502</v>
      </c>
      <c r="G8961" s="138"/>
    </row>
    <row r="8962" ht="15.75" customHeight="1" spans="1:7">
      <c r="A8962" s="140">
        <v>89785</v>
      </c>
      <c r="B8962" s="141" t="s">
        <v>9557</v>
      </c>
      <c r="C8962" s="141" t="s">
        <v>448</v>
      </c>
      <c r="D8962" s="141" t="s">
        <v>5501</v>
      </c>
      <c r="E8962" s="140">
        <v>24.9</v>
      </c>
      <c r="F8962" s="142" t="s">
        <v>5502</v>
      </c>
      <c r="G8962" s="138"/>
    </row>
    <row r="8963" ht="15.75" customHeight="1" spans="1:7">
      <c r="A8963" s="140">
        <v>89786</v>
      </c>
      <c r="B8963" s="141" t="s">
        <v>9558</v>
      </c>
      <c r="C8963" s="141" t="s">
        <v>448</v>
      </c>
      <c r="D8963" s="141" t="s">
        <v>5501</v>
      </c>
      <c r="E8963" s="140">
        <v>36.1</v>
      </c>
      <c r="F8963" s="142" t="s">
        <v>5502</v>
      </c>
      <c r="G8963" s="138"/>
    </row>
    <row r="8964" ht="15.75" customHeight="1" spans="1:7">
      <c r="A8964" s="140">
        <v>89787</v>
      </c>
      <c r="B8964" s="141" t="s">
        <v>9559</v>
      </c>
      <c r="C8964" s="141" t="s">
        <v>448</v>
      </c>
      <c r="D8964" s="141" t="s">
        <v>5501</v>
      </c>
      <c r="E8964" s="140">
        <v>28.79</v>
      </c>
      <c r="F8964" s="142" t="s">
        <v>5502</v>
      </c>
      <c r="G8964" s="138"/>
    </row>
    <row r="8965" ht="15.75" customHeight="1" spans="1:7">
      <c r="A8965" s="140">
        <v>89788</v>
      </c>
      <c r="B8965" s="141" t="s">
        <v>9560</v>
      </c>
      <c r="C8965" s="141" t="s">
        <v>448</v>
      </c>
      <c r="D8965" s="141" t="s">
        <v>5501</v>
      </c>
      <c r="E8965" s="140">
        <v>61.71</v>
      </c>
      <c r="F8965" s="142" t="s">
        <v>5502</v>
      </c>
      <c r="G8965" s="138"/>
    </row>
    <row r="8966" ht="15.75" customHeight="1" spans="1:7">
      <c r="A8966" s="140">
        <v>89789</v>
      </c>
      <c r="B8966" s="141" t="s">
        <v>9561</v>
      </c>
      <c r="C8966" s="141" t="s">
        <v>448</v>
      </c>
      <c r="D8966" s="141" t="s">
        <v>5501</v>
      </c>
      <c r="E8966" s="140">
        <v>52.68</v>
      </c>
      <c r="F8966" s="142" t="s">
        <v>5502</v>
      </c>
      <c r="G8966" s="138"/>
    </row>
    <row r="8967" ht="15.75" customHeight="1" spans="1:7">
      <c r="A8967" s="140">
        <v>89790</v>
      </c>
      <c r="B8967" s="141" t="s">
        <v>9562</v>
      </c>
      <c r="C8967" s="141" t="s">
        <v>448</v>
      </c>
      <c r="D8967" s="141" t="s">
        <v>5501</v>
      </c>
      <c r="E8967" s="140">
        <v>121.88</v>
      </c>
      <c r="F8967" s="142" t="s">
        <v>5502</v>
      </c>
      <c r="G8967" s="138"/>
    </row>
    <row r="8968" ht="15.75" customHeight="1" spans="1:7">
      <c r="A8968" s="140">
        <v>89791</v>
      </c>
      <c r="B8968" s="141" t="s">
        <v>9563</v>
      </c>
      <c r="C8968" s="141" t="s">
        <v>448</v>
      </c>
      <c r="D8968" s="141" t="s">
        <v>5501</v>
      </c>
      <c r="E8968" s="140">
        <v>117.8</v>
      </c>
      <c r="F8968" s="142" t="s">
        <v>5502</v>
      </c>
      <c r="G8968" s="138"/>
    </row>
    <row r="8969" ht="15.75" customHeight="1" spans="1:7">
      <c r="A8969" s="140">
        <v>89792</v>
      </c>
      <c r="B8969" s="141" t="s">
        <v>9564</v>
      </c>
      <c r="C8969" s="141" t="s">
        <v>448</v>
      </c>
      <c r="D8969" s="141" t="s">
        <v>5501</v>
      </c>
      <c r="E8969" s="140">
        <v>144.57</v>
      </c>
      <c r="F8969" s="142" t="s">
        <v>5502</v>
      </c>
      <c r="G8969" s="138"/>
    </row>
    <row r="8970" ht="15.75" customHeight="1" spans="1:7">
      <c r="A8970" s="140">
        <v>89793</v>
      </c>
      <c r="B8970" s="141" t="s">
        <v>9565</v>
      </c>
      <c r="C8970" s="141" t="s">
        <v>448</v>
      </c>
      <c r="D8970" s="141" t="s">
        <v>5501</v>
      </c>
      <c r="E8970" s="140">
        <v>170</v>
      </c>
      <c r="F8970" s="142" t="s">
        <v>5502</v>
      </c>
      <c r="G8970" s="138"/>
    </row>
    <row r="8971" ht="15.75" customHeight="1" spans="1:7">
      <c r="A8971" s="140">
        <v>89794</v>
      </c>
      <c r="B8971" s="141" t="s">
        <v>9566</v>
      </c>
      <c r="C8971" s="141" t="s">
        <v>448</v>
      </c>
      <c r="D8971" s="141" t="s">
        <v>5501</v>
      </c>
      <c r="E8971" s="140">
        <v>15.78</v>
      </c>
      <c r="F8971" s="142" t="s">
        <v>5502</v>
      </c>
      <c r="G8971" s="138"/>
    </row>
    <row r="8972" ht="15.75" customHeight="1" spans="1:7">
      <c r="A8972" s="140">
        <v>89795</v>
      </c>
      <c r="B8972" s="141" t="s">
        <v>9567</v>
      </c>
      <c r="C8972" s="141" t="s">
        <v>448</v>
      </c>
      <c r="D8972" s="141" t="s">
        <v>5501</v>
      </c>
      <c r="E8972" s="140">
        <v>37.79</v>
      </c>
      <c r="F8972" s="142" t="s">
        <v>5502</v>
      </c>
      <c r="G8972" s="138"/>
    </row>
    <row r="8973" ht="15.75" customHeight="1" spans="1:7">
      <c r="A8973" s="140">
        <v>89796</v>
      </c>
      <c r="B8973" s="141" t="s">
        <v>9568</v>
      </c>
      <c r="C8973" s="141" t="s">
        <v>448</v>
      </c>
      <c r="D8973" s="141" t="s">
        <v>5501</v>
      </c>
      <c r="E8973" s="140">
        <v>40.74</v>
      </c>
      <c r="F8973" s="142" t="s">
        <v>5502</v>
      </c>
      <c r="G8973" s="138"/>
    </row>
    <row r="8974" ht="15.75" customHeight="1" spans="1:7">
      <c r="A8974" s="140">
        <v>89797</v>
      </c>
      <c r="B8974" s="141" t="s">
        <v>9569</v>
      </c>
      <c r="C8974" s="141" t="s">
        <v>448</v>
      </c>
      <c r="D8974" s="141" t="s">
        <v>5501</v>
      </c>
      <c r="E8974" s="140">
        <v>47.26</v>
      </c>
      <c r="F8974" s="142" t="s">
        <v>5502</v>
      </c>
      <c r="G8974" s="138"/>
    </row>
    <row r="8975" ht="15.75" customHeight="1" spans="1:7">
      <c r="A8975" s="140">
        <v>89801</v>
      </c>
      <c r="B8975" s="141" t="s">
        <v>9570</v>
      </c>
      <c r="C8975" s="141" t="s">
        <v>448</v>
      </c>
      <c r="D8975" s="141" t="s">
        <v>5501</v>
      </c>
      <c r="E8975" s="140">
        <v>9.74</v>
      </c>
      <c r="F8975" s="142" t="s">
        <v>5502</v>
      </c>
      <c r="G8975" s="138"/>
    </row>
    <row r="8976" ht="15.75" customHeight="1" spans="1:7">
      <c r="A8976" s="140">
        <v>89802</v>
      </c>
      <c r="B8976" s="141" t="s">
        <v>9571</v>
      </c>
      <c r="C8976" s="141" t="s">
        <v>448</v>
      </c>
      <c r="D8976" s="141" t="s">
        <v>5501</v>
      </c>
      <c r="E8976" s="140">
        <v>10.33</v>
      </c>
      <c r="F8976" s="142" t="s">
        <v>5502</v>
      </c>
      <c r="G8976" s="138"/>
    </row>
    <row r="8977" ht="15.75" customHeight="1" spans="1:7">
      <c r="A8977" s="140">
        <v>89803</v>
      </c>
      <c r="B8977" s="141" t="s">
        <v>9572</v>
      </c>
      <c r="C8977" s="141" t="s">
        <v>448</v>
      </c>
      <c r="D8977" s="141" t="s">
        <v>5501</v>
      </c>
      <c r="E8977" s="140">
        <v>16.6</v>
      </c>
      <c r="F8977" s="142" t="s">
        <v>5502</v>
      </c>
      <c r="G8977" s="138"/>
    </row>
    <row r="8978" ht="15.75" customHeight="1" spans="1:7">
      <c r="A8978" s="140">
        <v>89804</v>
      </c>
      <c r="B8978" s="141" t="s">
        <v>9573</v>
      </c>
      <c r="C8978" s="141" t="s">
        <v>448</v>
      </c>
      <c r="D8978" s="141" t="s">
        <v>5501</v>
      </c>
      <c r="E8978" s="140">
        <v>18.37</v>
      </c>
      <c r="F8978" s="142" t="s">
        <v>5502</v>
      </c>
      <c r="G8978" s="138"/>
    </row>
    <row r="8979" ht="15.75" customHeight="1" spans="1:7">
      <c r="A8979" s="140">
        <v>89805</v>
      </c>
      <c r="B8979" s="141" t="s">
        <v>9574</v>
      </c>
      <c r="C8979" s="141" t="s">
        <v>448</v>
      </c>
      <c r="D8979" s="141" t="s">
        <v>5501</v>
      </c>
      <c r="E8979" s="140">
        <v>19.75</v>
      </c>
      <c r="F8979" s="142" t="s">
        <v>5502</v>
      </c>
      <c r="G8979" s="138"/>
    </row>
    <row r="8980" ht="15.75" customHeight="1" spans="1:7">
      <c r="A8980" s="140">
        <v>89806</v>
      </c>
      <c r="B8980" s="141" t="s">
        <v>9575</v>
      </c>
      <c r="C8980" s="141" t="s">
        <v>448</v>
      </c>
      <c r="D8980" s="141" t="s">
        <v>5501</v>
      </c>
      <c r="E8980" s="140">
        <v>20.55</v>
      </c>
      <c r="F8980" s="142" t="s">
        <v>5502</v>
      </c>
      <c r="G8980" s="138"/>
    </row>
    <row r="8981" ht="15.75" customHeight="1" spans="1:7">
      <c r="A8981" s="140">
        <v>89807</v>
      </c>
      <c r="B8981" s="141" t="s">
        <v>9576</v>
      </c>
      <c r="C8981" s="141" t="s">
        <v>448</v>
      </c>
      <c r="D8981" s="141" t="s">
        <v>5501</v>
      </c>
      <c r="E8981" s="140">
        <v>33.61</v>
      </c>
      <c r="F8981" s="142" t="s">
        <v>5502</v>
      </c>
      <c r="G8981" s="138"/>
    </row>
    <row r="8982" ht="15.75" customHeight="1" spans="1:7">
      <c r="A8982" s="140">
        <v>89808</v>
      </c>
      <c r="B8982" s="141" t="s">
        <v>9577</v>
      </c>
      <c r="C8982" s="141" t="s">
        <v>448</v>
      </c>
      <c r="D8982" s="141" t="s">
        <v>5501</v>
      </c>
      <c r="E8982" s="140">
        <v>50.31</v>
      </c>
      <c r="F8982" s="142" t="s">
        <v>5502</v>
      </c>
      <c r="G8982" s="138"/>
    </row>
    <row r="8983" ht="15.75" customHeight="1" spans="1:7">
      <c r="A8983" s="140">
        <v>89809</v>
      </c>
      <c r="B8983" s="141" t="s">
        <v>9578</v>
      </c>
      <c r="C8983" s="141" t="s">
        <v>448</v>
      </c>
      <c r="D8983" s="141" t="s">
        <v>5501</v>
      </c>
      <c r="E8983" s="140">
        <v>27.32</v>
      </c>
      <c r="F8983" s="142" t="s">
        <v>5502</v>
      </c>
      <c r="G8983" s="138"/>
    </row>
    <row r="8984" ht="15.75" customHeight="1" spans="1:7">
      <c r="A8984" s="140">
        <v>89810</v>
      </c>
      <c r="B8984" s="141" t="s">
        <v>9579</v>
      </c>
      <c r="C8984" s="141" t="s">
        <v>448</v>
      </c>
      <c r="D8984" s="141" t="s">
        <v>5501</v>
      </c>
      <c r="E8984" s="140">
        <v>27.99</v>
      </c>
      <c r="F8984" s="142" t="s">
        <v>5502</v>
      </c>
      <c r="G8984" s="138"/>
    </row>
    <row r="8985" ht="15.75" customHeight="1" spans="1:7">
      <c r="A8985" s="140">
        <v>89811</v>
      </c>
      <c r="B8985" s="141" t="s">
        <v>9580</v>
      </c>
      <c r="C8985" s="141" t="s">
        <v>448</v>
      </c>
      <c r="D8985" s="141" t="s">
        <v>5501</v>
      </c>
      <c r="E8985" s="140">
        <v>39.52</v>
      </c>
      <c r="F8985" s="142" t="s">
        <v>5502</v>
      </c>
      <c r="G8985" s="138"/>
    </row>
    <row r="8986" ht="15.75" customHeight="1" spans="1:7">
      <c r="A8986" s="140">
        <v>89812</v>
      </c>
      <c r="B8986" s="141" t="s">
        <v>9581</v>
      </c>
      <c r="C8986" s="141" t="s">
        <v>448</v>
      </c>
      <c r="D8986" s="141" t="s">
        <v>5501</v>
      </c>
      <c r="E8986" s="140">
        <v>67.96</v>
      </c>
      <c r="F8986" s="142" t="s">
        <v>5502</v>
      </c>
      <c r="G8986" s="138"/>
    </row>
    <row r="8987" ht="15.75" customHeight="1" spans="1:7">
      <c r="A8987" s="140">
        <v>89813</v>
      </c>
      <c r="B8987" s="141" t="s">
        <v>9582</v>
      </c>
      <c r="C8987" s="141" t="s">
        <v>448</v>
      </c>
      <c r="D8987" s="141" t="s">
        <v>5501</v>
      </c>
      <c r="E8987" s="140">
        <v>4.85</v>
      </c>
      <c r="F8987" s="142" t="s">
        <v>5502</v>
      </c>
      <c r="G8987" s="138"/>
    </row>
    <row r="8988" ht="15.75" customHeight="1" spans="1:7">
      <c r="A8988" s="140">
        <v>89814</v>
      </c>
      <c r="B8988" s="141" t="s">
        <v>9583</v>
      </c>
      <c r="C8988" s="141" t="s">
        <v>448</v>
      </c>
      <c r="D8988" s="141" t="s">
        <v>5501</v>
      </c>
      <c r="E8988" s="140">
        <v>15.88</v>
      </c>
      <c r="F8988" s="142" t="s">
        <v>5502</v>
      </c>
      <c r="G8988" s="138"/>
    </row>
    <row r="8989" ht="15.75" customHeight="1" spans="1:7">
      <c r="A8989" s="140">
        <v>89815</v>
      </c>
      <c r="B8989" s="141" t="s">
        <v>9584</v>
      </c>
      <c r="C8989" s="141" t="s">
        <v>448</v>
      </c>
      <c r="D8989" s="141" t="s">
        <v>5501</v>
      </c>
      <c r="E8989" s="140">
        <v>22.59</v>
      </c>
      <c r="F8989" s="142" t="s">
        <v>5502</v>
      </c>
      <c r="G8989" s="138"/>
    </row>
    <row r="8990" ht="15.75" customHeight="1" spans="1:7">
      <c r="A8990" s="140">
        <v>89816</v>
      </c>
      <c r="B8990" s="141" t="s">
        <v>9585</v>
      </c>
      <c r="C8990" s="141" t="s">
        <v>448</v>
      </c>
      <c r="D8990" s="141" t="s">
        <v>5501</v>
      </c>
      <c r="E8990" s="140">
        <v>32.35</v>
      </c>
      <c r="F8990" s="142" t="s">
        <v>5502</v>
      </c>
      <c r="G8990" s="138"/>
    </row>
    <row r="8991" ht="15.75" customHeight="1" spans="1:7">
      <c r="A8991" s="140">
        <v>89817</v>
      </c>
      <c r="B8991" s="141" t="s">
        <v>9586</v>
      </c>
      <c r="C8991" s="141" t="s">
        <v>448</v>
      </c>
      <c r="D8991" s="141" t="s">
        <v>5501</v>
      </c>
      <c r="E8991" s="140">
        <v>11.95</v>
      </c>
      <c r="F8991" s="142" t="s">
        <v>5502</v>
      </c>
      <c r="G8991" s="138"/>
    </row>
    <row r="8992" ht="15.75" customHeight="1" spans="1:7">
      <c r="A8992" s="140">
        <v>89818</v>
      </c>
      <c r="B8992" s="141" t="s">
        <v>9587</v>
      </c>
      <c r="C8992" s="141" t="s">
        <v>448</v>
      </c>
      <c r="D8992" s="141" t="s">
        <v>5501</v>
      </c>
      <c r="E8992" s="140">
        <v>41.38</v>
      </c>
      <c r="F8992" s="142" t="s">
        <v>5502</v>
      </c>
      <c r="G8992" s="138"/>
    </row>
    <row r="8993" ht="15.75" customHeight="1" spans="1:7">
      <c r="A8993" s="140">
        <v>89819</v>
      </c>
      <c r="B8993" s="141" t="s">
        <v>9588</v>
      </c>
      <c r="C8993" s="141" t="s">
        <v>448</v>
      </c>
      <c r="D8993" s="141" t="s">
        <v>5501</v>
      </c>
      <c r="E8993" s="140">
        <v>22.36</v>
      </c>
      <c r="F8993" s="142" t="s">
        <v>5502</v>
      </c>
      <c r="G8993" s="138"/>
    </row>
    <row r="8994" ht="15.75" customHeight="1" spans="1:7">
      <c r="A8994" s="140">
        <v>89821</v>
      </c>
      <c r="B8994" s="141" t="s">
        <v>9589</v>
      </c>
      <c r="C8994" s="141" t="s">
        <v>448</v>
      </c>
      <c r="D8994" s="141" t="s">
        <v>5501</v>
      </c>
      <c r="E8994" s="140">
        <v>15.91</v>
      </c>
      <c r="F8994" s="142" t="s">
        <v>5502</v>
      </c>
      <c r="G8994" s="138"/>
    </row>
    <row r="8995" ht="15.75" customHeight="1" spans="1:7">
      <c r="A8995" s="140">
        <v>89822</v>
      </c>
      <c r="B8995" s="141" t="s">
        <v>9590</v>
      </c>
      <c r="C8995" s="141" t="s">
        <v>448</v>
      </c>
      <c r="D8995" s="141" t="s">
        <v>5501</v>
      </c>
      <c r="E8995" s="140">
        <v>20.51</v>
      </c>
      <c r="F8995" s="142" t="s">
        <v>5502</v>
      </c>
      <c r="G8995" s="138"/>
    </row>
    <row r="8996" ht="15.75" customHeight="1" spans="1:7">
      <c r="A8996" s="140">
        <v>89823</v>
      </c>
      <c r="B8996" s="141" t="s">
        <v>9591</v>
      </c>
      <c r="C8996" s="141" t="s">
        <v>448</v>
      </c>
      <c r="D8996" s="141" t="s">
        <v>5501</v>
      </c>
      <c r="E8996" s="140">
        <v>32.28</v>
      </c>
      <c r="F8996" s="142" t="s">
        <v>5502</v>
      </c>
      <c r="G8996" s="138"/>
    </row>
    <row r="8997" ht="15.75" customHeight="1" spans="1:7">
      <c r="A8997" s="140">
        <v>89824</v>
      </c>
      <c r="B8997" s="141" t="s">
        <v>9592</v>
      </c>
      <c r="C8997" s="141" t="s">
        <v>448</v>
      </c>
      <c r="D8997" s="141" t="s">
        <v>5501</v>
      </c>
      <c r="E8997" s="140">
        <v>30.52</v>
      </c>
      <c r="F8997" s="142" t="s">
        <v>5502</v>
      </c>
      <c r="G8997" s="138"/>
    </row>
    <row r="8998" ht="15.75" customHeight="1" spans="1:7">
      <c r="A8998" s="140">
        <v>89825</v>
      </c>
      <c r="B8998" s="141" t="s">
        <v>9593</v>
      </c>
      <c r="C8998" s="141" t="s">
        <v>448</v>
      </c>
      <c r="D8998" s="141" t="s">
        <v>5501</v>
      </c>
      <c r="E8998" s="140">
        <v>16.73</v>
      </c>
      <c r="F8998" s="142" t="s">
        <v>5502</v>
      </c>
      <c r="G8998" s="138"/>
    </row>
    <row r="8999" ht="15.75" customHeight="1" spans="1:7">
      <c r="A8999" s="140">
        <v>89826</v>
      </c>
      <c r="B8999" s="141" t="s">
        <v>9594</v>
      </c>
      <c r="C8999" s="141" t="s">
        <v>448</v>
      </c>
      <c r="D8999" s="141" t="s">
        <v>5501</v>
      </c>
      <c r="E8999" s="140">
        <v>96.88</v>
      </c>
      <c r="F8999" s="142" t="s">
        <v>5502</v>
      </c>
      <c r="G8999" s="138"/>
    </row>
    <row r="9000" ht="15.75" customHeight="1" spans="1:7">
      <c r="A9000" s="140">
        <v>89827</v>
      </c>
      <c r="B9000" s="141" t="s">
        <v>9595</v>
      </c>
      <c r="C9000" s="141" t="s">
        <v>448</v>
      </c>
      <c r="D9000" s="141" t="s">
        <v>5501</v>
      </c>
      <c r="E9000" s="140">
        <v>18.64</v>
      </c>
      <c r="F9000" s="142" t="s">
        <v>5502</v>
      </c>
      <c r="G9000" s="138"/>
    </row>
    <row r="9001" ht="15.75" customHeight="1" spans="1:7">
      <c r="A9001" s="140">
        <v>89828</v>
      </c>
      <c r="B9001" s="141" t="s">
        <v>9596</v>
      </c>
      <c r="C9001" s="141" t="s">
        <v>448</v>
      </c>
      <c r="D9001" s="141" t="s">
        <v>5501</v>
      </c>
      <c r="E9001" s="140">
        <v>46.86</v>
      </c>
      <c r="F9001" s="142" t="s">
        <v>5502</v>
      </c>
      <c r="G9001" s="138"/>
    </row>
    <row r="9002" ht="15.75" customHeight="1" spans="1:7">
      <c r="A9002" s="140">
        <v>89829</v>
      </c>
      <c r="B9002" s="141" t="s">
        <v>9597</v>
      </c>
      <c r="C9002" s="141" t="s">
        <v>448</v>
      </c>
      <c r="D9002" s="141" t="s">
        <v>5501</v>
      </c>
      <c r="E9002" s="140">
        <v>33.71</v>
      </c>
      <c r="F9002" s="142" t="s">
        <v>5502</v>
      </c>
      <c r="G9002" s="138"/>
    </row>
    <row r="9003" ht="15.75" customHeight="1" spans="1:7">
      <c r="A9003" s="140">
        <v>89830</v>
      </c>
      <c r="B9003" s="141" t="s">
        <v>9598</v>
      </c>
      <c r="C9003" s="141" t="s">
        <v>448</v>
      </c>
      <c r="D9003" s="141" t="s">
        <v>5501</v>
      </c>
      <c r="E9003" s="140">
        <v>35.4</v>
      </c>
      <c r="F9003" s="142" t="s">
        <v>5502</v>
      </c>
      <c r="G9003" s="138"/>
    </row>
    <row r="9004" ht="15.75" customHeight="1" spans="1:7">
      <c r="A9004" s="140">
        <v>89831</v>
      </c>
      <c r="B9004" s="141" t="s">
        <v>9599</v>
      </c>
      <c r="C9004" s="141" t="s">
        <v>448</v>
      </c>
      <c r="D9004" s="141" t="s">
        <v>5501</v>
      </c>
      <c r="E9004" s="140">
        <v>49.92</v>
      </c>
      <c r="F9004" s="142" t="s">
        <v>5502</v>
      </c>
      <c r="G9004" s="138"/>
    </row>
    <row r="9005" ht="15.75" customHeight="1" spans="1:7">
      <c r="A9005" s="140">
        <v>89832</v>
      </c>
      <c r="B9005" s="141" t="s">
        <v>9600</v>
      </c>
      <c r="C9005" s="141" t="s">
        <v>448</v>
      </c>
      <c r="D9005" s="141" t="s">
        <v>5501</v>
      </c>
      <c r="E9005" s="140">
        <v>32.71</v>
      </c>
      <c r="F9005" s="142" t="s">
        <v>5502</v>
      </c>
      <c r="G9005" s="138"/>
    </row>
    <row r="9006" ht="15.75" customHeight="1" spans="1:7">
      <c r="A9006" s="140">
        <v>89833</v>
      </c>
      <c r="B9006" s="141" t="s">
        <v>9601</v>
      </c>
      <c r="C9006" s="141" t="s">
        <v>448</v>
      </c>
      <c r="D9006" s="141" t="s">
        <v>5501</v>
      </c>
      <c r="E9006" s="140">
        <v>42.22</v>
      </c>
      <c r="F9006" s="142" t="s">
        <v>5502</v>
      </c>
      <c r="G9006" s="138"/>
    </row>
    <row r="9007" ht="15.75" customHeight="1" spans="1:7">
      <c r="A9007" s="140">
        <v>89834</v>
      </c>
      <c r="B9007" s="141" t="s">
        <v>9602</v>
      </c>
      <c r="C9007" s="141" t="s">
        <v>448</v>
      </c>
      <c r="D9007" s="141" t="s">
        <v>5501</v>
      </c>
      <c r="E9007" s="140">
        <v>48.74</v>
      </c>
      <c r="F9007" s="142" t="s">
        <v>5502</v>
      </c>
      <c r="G9007" s="138"/>
    </row>
    <row r="9008" ht="15.75" customHeight="1" spans="1:7">
      <c r="A9008" s="140">
        <v>89835</v>
      </c>
      <c r="B9008" s="141" t="s">
        <v>9603</v>
      </c>
      <c r="C9008" s="141" t="s">
        <v>448</v>
      </c>
      <c r="D9008" s="141" t="s">
        <v>5501</v>
      </c>
      <c r="E9008" s="140">
        <v>34.74</v>
      </c>
      <c r="F9008" s="142" t="s">
        <v>5502</v>
      </c>
      <c r="G9008" s="138"/>
    </row>
    <row r="9009" ht="15.75" customHeight="1" spans="1:7">
      <c r="A9009" s="140">
        <v>89836</v>
      </c>
      <c r="B9009" s="141" t="s">
        <v>9604</v>
      </c>
      <c r="C9009" s="141" t="s">
        <v>448</v>
      </c>
      <c r="D9009" s="141" t="s">
        <v>5501</v>
      </c>
      <c r="E9009" s="140">
        <v>152.05</v>
      </c>
      <c r="F9009" s="142" t="s">
        <v>5502</v>
      </c>
      <c r="G9009" s="138"/>
    </row>
    <row r="9010" ht="15.75" customHeight="1" spans="1:7">
      <c r="A9010" s="140">
        <v>89837</v>
      </c>
      <c r="B9010" s="141" t="s">
        <v>9605</v>
      </c>
      <c r="C9010" s="141" t="s">
        <v>448</v>
      </c>
      <c r="D9010" s="141" t="s">
        <v>5501</v>
      </c>
      <c r="E9010" s="140">
        <v>102.45</v>
      </c>
      <c r="F9010" s="142" t="s">
        <v>5502</v>
      </c>
      <c r="G9010" s="138"/>
    </row>
    <row r="9011" ht="15.75" customHeight="1" spans="1:7">
      <c r="A9011" s="140">
        <v>89838</v>
      </c>
      <c r="B9011" s="141" t="s">
        <v>9606</v>
      </c>
      <c r="C9011" s="141" t="s">
        <v>448</v>
      </c>
      <c r="D9011" s="141" t="s">
        <v>5501</v>
      </c>
      <c r="E9011" s="140">
        <v>117.54</v>
      </c>
      <c r="F9011" s="142" t="s">
        <v>5502</v>
      </c>
      <c r="G9011" s="138"/>
    </row>
    <row r="9012" ht="15.75" customHeight="1" spans="1:7">
      <c r="A9012" s="140">
        <v>89839</v>
      </c>
      <c r="B9012" s="141" t="s">
        <v>9607</v>
      </c>
      <c r="C9012" s="141" t="s">
        <v>448</v>
      </c>
      <c r="D9012" s="141" t="s">
        <v>5501</v>
      </c>
      <c r="E9012" s="140">
        <v>133.04</v>
      </c>
      <c r="F9012" s="142" t="s">
        <v>5502</v>
      </c>
      <c r="G9012" s="138"/>
    </row>
    <row r="9013" ht="15.75" customHeight="1" spans="1:7">
      <c r="A9013" s="140">
        <v>89840</v>
      </c>
      <c r="B9013" s="141" t="s">
        <v>9608</v>
      </c>
      <c r="C9013" s="141" t="s">
        <v>448</v>
      </c>
      <c r="D9013" s="141" t="s">
        <v>5501</v>
      </c>
      <c r="E9013" s="140">
        <v>139</v>
      </c>
      <c r="F9013" s="142" t="s">
        <v>5502</v>
      </c>
      <c r="G9013" s="138"/>
    </row>
    <row r="9014" ht="15.75" customHeight="1" spans="1:7">
      <c r="A9014" s="140">
        <v>89841</v>
      </c>
      <c r="B9014" s="141" t="s">
        <v>9609</v>
      </c>
      <c r="C9014" s="141" t="s">
        <v>448</v>
      </c>
      <c r="D9014" s="141" t="s">
        <v>5501</v>
      </c>
      <c r="E9014" s="140">
        <v>201.88</v>
      </c>
      <c r="F9014" s="142" t="s">
        <v>5502</v>
      </c>
      <c r="G9014" s="138"/>
    </row>
    <row r="9015" ht="15.75" customHeight="1" spans="1:7">
      <c r="A9015" s="140">
        <v>89842</v>
      </c>
      <c r="B9015" s="141" t="s">
        <v>9610</v>
      </c>
      <c r="C9015" s="141" t="s">
        <v>448</v>
      </c>
      <c r="D9015" s="141" t="s">
        <v>5501</v>
      </c>
      <c r="E9015" s="140">
        <v>39.83</v>
      </c>
      <c r="F9015" s="142" t="s">
        <v>5502</v>
      </c>
      <c r="G9015" s="138"/>
    </row>
    <row r="9016" ht="15.75" customHeight="1" spans="1:7">
      <c r="A9016" s="140">
        <v>89844</v>
      </c>
      <c r="B9016" s="141" t="s">
        <v>9611</v>
      </c>
      <c r="C9016" s="141" t="s">
        <v>448</v>
      </c>
      <c r="D9016" s="141" t="s">
        <v>5501</v>
      </c>
      <c r="E9016" s="140">
        <v>50.03</v>
      </c>
      <c r="F9016" s="142" t="s">
        <v>5502</v>
      </c>
      <c r="G9016" s="138"/>
    </row>
    <row r="9017" ht="15.75" customHeight="1" spans="1:7">
      <c r="A9017" s="140">
        <v>89845</v>
      </c>
      <c r="B9017" s="141" t="s">
        <v>9612</v>
      </c>
      <c r="C9017" s="141" t="s">
        <v>448</v>
      </c>
      <c r="D9017" s="141" t="s">
        <v>5501</v>
      </c>
      <c r="E9017" s="140">
        <v>77.8</v>
      </c>
      <c r="F9017" s="142" t="s">
        <v>5502</v>
      </c>
      <c r="G9017" s="138"/>
    </row>
    <row r="9018" ht="15.75" customHeight="1" spans="1:7">
      <c r="A9018" s="140">
        <v>89846</v>
      </c>
      <c r="B9018" s="141" t="s">
        <v>9613</v>
      </c>
      <c r="C9018" s="141" t="s">
        <v>448</v>
      </c>
      <c r="D9018" s="141" t="s">
        <v>5501</v>
      </c>
      <c r="E9018" s="140">
        <v>164.16</v>
      </c>
      <c r="F9018" s="142" t="s">
        <v>5502</v>
      </c>
      <c r="G9018" s="138"/>
    </row>
    <row r="9019" ht="15.75" customHeight="1" spans="1:7">
      <c r="A9019" s="140">
        <v>89847</v>
      </c>
      <c r="B9019" s="141" t="s">
        <v>9614</v>
      </c>
      <c r="C9019" s="141" t="s">
        <v>448</v>
      </c>
      <c r="D9019" s="141" t="s">
        <v>5501</v>
      </c>
      <c r="E9019" s="140">
        <v>196.69</v>
      </c>
      <c r="F9019" s="142" t="s">
        <v>5502</v>
      </c>
      <c r="G9019" s="138"/>
    </row>
    <row r="9020" ht="15.75" customHeight="1" spans="1:7">
      <c r="A9020" s="140">
        <v>89850</v>
      </c>
      <c r="B9020" s="141" t="s">
        <v>9615</v>
      </c>
      <c r="C9020" s="141" t="s">
        <v>448</v>
      </c>
      <c r="D9020" s="141" t="s">
        <v>5501</v>
      </c>
      <c r="E9020" s="140">
        <v>30.05</v>
      </c>
      <c r="F9020" s="142" t="s">
        <v>5502</v>
      </c>
      <c r="G9020" s="138"/>
    </row>
    <row r="9021" ht="15.75" customHeight="1" spans="1:7">
      <c r="A9021" s="140">
        <v>89851</v>
      </c>
      <c r="B9021" s="141" t="s">
        <v>9616</v>
      </c>
      <c r="C9021" s="141" t="s">
        <v>448</v>
      </c>
      <c r="D9021" s="141" t="s">
        <v>5501</v>
      </c>
      <c r="E9021" s="140">
        <v>30.72</v>
      </c>
      <c r="F9021" s="142" t="s">
        <v>5502</v>
      </c>
      <c r="G9021" s="138"/>
    </row>
    <row r="9022" ht="15.75" customHeight="1" spans="1:7">
      <c r="A9022" s="140">
        <v>89852</v>
      </c>
      <c r="B9022" s="141" t="s">
        <v>9617</v>
      </c>
      <c r="C9022" s="141" t="s">
        <v>448</v>
      </c>
      <c r="D9022" s="141" t="s">
        <v>5501</v>
      </c>
      <c r="E9022" s="140">
        <v>42.25</v>
      </c>
      <c r="F9022" s="142" t="s">
        <v>5502</v>
      </c>
      <c r="G9022" s="138"/>
    </row>
    <row r="9023" ht="15.75" customHeight="1" spans="1:7">
      <c r="A9023" s="140">
        <v>89853</v>
      </c>
      <c r="B9023" s="141" t="s">
        <v>9618</v>
      </c>
      <c r="C9023" s="141" t="s">
        <v>448</v>
      </c>
      <c r="D9023" s="141" t="s">
        <v>5501</v>
      </c>
      <c r="E9023" s="140">
        <v>70.69</v>
      </c>
      <c r="F9023" s="142" t="s">
        <v>5502</v>
      </c>
      <c r="G9023" s="138"/>
    </row>
    <row r="9024" ht="15.75" customHeight="1" spans="1:7">
      <c r="A9024" s="140">
        <v>89854</v>
      </c>
      <c r="B9024" s="141" t="s">
        <v>9619</v>
      </c>
      <c r="C9024" s="141" t="s">
        <v>448</v>
      </c>
      <c r="D9024" s="141" t="s">
        <v>5501</v>
      </c>
      <c r="E9024" s="140">
        <v>97.41</v>
      </c>
      <c r="F9024" s="142" t="s">
        <v>5502</v>
      </c>
      <c r="G9024" s="138"/>
    </row>
    <row r="9025" ht="15.75" customHeight="1" spans="1:7">
      <c r="A9025" s="140">
        <v>89855</v>
      </c>
      <c r="B9025" s="141" t="s">
        <v>9620</v>
      </c>
      <c r="C9025" s="141" t="s">
        <v>448</v>
      </c>
      <c r="D9025" s="141" t="s">
        <v>5501</v>
      </c>
      <c r="E9025" s="140">
        <v>101.64</v>
      </c>
      <c r="F9025" s="142" t="s">
        <v>5502</v>
      </c>
      <c r="G9025" s="138"/>
    </row>
    <row r="9026" ht="15.75" customHeight="1" spans="1:7">
      <c r="A9026" s="140">
        <v>89856</v>
      </c>
      <c r="B9026" s="141" t="s">
        <v>9621</v>
      </c>
      <c r="C9026" s="141" t="s">
        <v>448</v>
      </c>
      <c r="D9026" s="141" t="s">
        <v>5501</v>
      </c>
      <c r="E9026" s="140">
        <v>17.72</v>
      </c>
      <c r="F9026" s="142" t="s">
        <v>5502</v>
      </c>
      <c r="G9026" s="138"/>
    </row>
    <row r="9027" ht="15.75" customHeight="1" spans="1:7">
      <c r="A9027" s="140">
        <v>89857</v>
      </c>
      <c r="B9027" s="141" t="s">
        <v>9622</v>
      </c>
      <c r="C9027" s="141" t="s">
        <v>448</v>
      </c>
      <c r="D9027" s="141" t="s">
        <v>5501</v>
      </c>
      <c r="E9027" s="140">
        <v>34.09</v>
      </c>
      <c r="F9027" s="142" t="s">
        <v>5502</v>
      </c>
      <c r="G9027" s="138"/>
    </row>
    <row r="9028" ht="15.75" customHeight="1" spans="1:7">
      <c r="A9028" s="140">
        <v>89860</v>
      </c>
      <c r="B9028" s="141" t="s">
        <v>9623</v>
      </c>
      <c r="C9028" s="141" t="s">
        <v>448</v>
      </c>
      <c r="D9028" s="141" t="s">
        <v>5501</v>
      </c>
      <c r="E9028" s="140">
        <v>45.85</v>
      </c>
      <c r="F9028" s="142" t="s">
        <v>5502</v>
      </c>
      <c r="G9028" s="138"/>
    </row>
    <row r="9029" ht="15.75" customHeight="1" spans="1:7">
      <c r="A9029" s="140">
        <v>89861</v>
      </c>
      <c r="B9029" s="141" t="s">
        <v>9624</v>
      </c>
      <c r="C9029" s="141" t="s">
        <v>448</v>
      </c>
      <c r="D9029" s="141" t="s">
        <v>5501</v>
      </c>
      <c r="E9029" s="140">
        <v>52.37</v>
      </c>
      <c r="F9029" s="142" t="s">
        <v>5502</v>
      </c>
      <c r="G9029" s="138"/>
    </row>
    <row r="9030" ht="15.75" customHeight="1" spans="1:7">
      <c r="A9030" s="140">
        <v>89866</v>
      </c>
      <c r="B9030" s="141" t="s">
        <v>9625</v>
      </c>
      <c r="C9030" s="141" t="s">
        <v>448</v>
      </c>
      <c r="D9030" s="141" t="s">
        <v>5501</v>
      </c>
      <c r="E9030" s="140">
        <v>6.65</v>
      </c>
      <c r="F9030" s="142" t="s">
        <v>5502</v>
      </c>
      <c r="G9030" s="138"/>
    </row>
    <row r="9031" ht="15.75" customHeight="1" spans="1:7">
      <c r="A9031" s="140">
        <v>89867</v>
      </c>
      <c r="B9031" s="141" t="s">
        <v>9626</v>
      </c>
      <c r="C9031" s="141" t="s">
        <v>448</v>
      </c>
      <c r="D9031" s="141" t="s">
        <v>5501</v>
      </c>
      <c r="E9031" s="140">
        <v>7.42</v>
      </c>
      <c r="F9031" s="142" t="s">
        <v>5502</v>
      </c>
      <c r="G9031" s="138"/>
    </row>
    <row r="9032" ht="15.75" customHeight="1" spans="1:7">
      <c r="A9032" s="140">
        <v>89868</v>
      </c>
      <c r="B9032" s="141" t="s">
        <v>9627</v>
      </c>
      <c r="C9032" s="141" t="s">
        <v>448</v>
      </c>
      <c r="D9032" s="141" t="s">
        <v>5501</v>
      </c>
      <c r="E9032" s="140">
        <v>5.07</v>
      </c>
      <c r="F9032" s="142" t="s">
        <v>5502</v>
      </c>
      <c r="G9032" s="138"/>
    </row>
    <row r="9033" ht="15.75" customHeight="1" spans="1:7">
      <c r="A9033" s="140">
        <v>89869</v>
      </c>
      <c r="B9033" s="141" t="s">
        <v>9628</v>
      </c>
      <c r="C9033" s="141" t="s">
        <v>448</v>
      </c>
      <c r="D9033" s="141" t="s">
        <v>5501</v>
      </c>
      <c r="E9033" s="140">
        <v>9.28</v>
      </c>
      <c r="F9033" s="142" t="s">
        <v>5502</v>
      </c>
      <c r="G9033" s="138"/>
    </row>
    <row r="9034" ht="15.75" customHeight="1" spans="1:7">
      <c r="A9034" s="140">
        <v>89979</v>
      </c>
      <c r="B9034" s="141" t="s">
        <v>9629</v>
      </c>
      <c r="C9034" s="141" t="s">
        <v>448</v>
      </c>
      <c r="D9034" s="141" t="s">
        <v>5501</v>
      </c>
      <c r="E9034" s="140">
        <v>23.47</v>
      </c>
      <c r="F9034" s="142" t="s">
        <v>5502</v>
      </c>
      <c r="G9034" s="138"/>
    </row>
    <row r="9035" ht="15.75" customHeight="1" spans="1:7">
      <c r="A9035" s="140">
        <v>89981</v>
      </c>
      <c r="B9035" s="141" t="s">
        <v>9630</v>
      </c>
      <c r="C9035" s="141" t="s">
        <v>448</v>
      </c>
      <c r="D9035" s="141" t="s">
        <v>5501</v>
      </c>
      <c r="E9035" s="140">
        <v>20.75</v>
      </c>
      <c r="F9035" s="142" t="s">
        <v>5502</v>
      </c>
      <c r="G9035" s="138"/>
    </row>
    <row r="9036" ht="15.75" customHeight="1" spans="1:7">
      <c r="A9036" s="140">
        <v>90373</v>
      </c>
      <c r="B9036" s="141" t="s">
        <v>9631</v>
      </c>
      <c r="C9036" s="141" t="s">
        <v>448</v>
      </c>
      <c r="D9036" s="141" t="s">
        <v>5501</v>
      </c>
      <c r="E9036" s="140">
        <v>12.13</v>
      </c>
      <c r="F9036" s="142" t="s">
        <v>5502</v>
      </c>
      <c r="G9036" s="138"/>
    </row>
    <row r="9037" ht="15.75" customHeight="1" spans="1:7">
      <c r="A9037" s="140">
        <v>90374</v>
      </c>
      <c r="B9037" s="141" t="s">
        <v>9632</v>
      </c>
      <c r="C9037" s="141" t="s">
        <v>448</v>
      </c>
      <c r="D9037" s="141" t="s">
        <v>5501</v>
      </c>
      <c r="E9037" s="140">
        <v>20.78</v>
      </c>
      <c r="F9037" s="142" t="s">
        <v>5502</v>
      </c>
      <c r="G9037" s="138"/>
    </row>
    <row r="9038" ht="15.75" customHeight="1" spans="1:7">
      <c r="A9038" s="140">
        <v>92287</v>
      </c>
      <c r="B9038" s="141" t="s">
        <v>9633</v>
      </c>
      <c r="C9038" s="141" t="s">
        <v>448</v>
      </c>
      <c r="D9038" s="141" t="s">
        <v>5686</v>
      </c>
      <c r="E9038" s="140">
        <v>16.56</v>
      </c>
      <c r="F9038" s="142" t="s">
        <v>5502</v>
      </c>
      <c r="G9038" s="138"/>
    </row>
    <row r="9039" ht="15.75" customHeight="1" spans="1:7">
      <c r="A9039" s="140">
        <v>92288</v>
      </c>
      <c r="B9039" s="141" t="s">
        <v>9634</v>
      </c>
      <c r="C9039" s="141" t="s">
        <v>448</v>
      </c>
      <c r="D9039" s="141" t="s">
        <v>5686</v>
      </c>
      <c r="E9039" s="140">
        <v>26.16</v>
      </c>
      <c r="F9039" s="142" t="s">
        <v>5502</v>
      </c>
      <c r="G9039" s="138"/>
    </row>
    <row r="9040" ht="15.75" customHeight="1" spans="1:7">
      <c r="A9040" s="140">
        <v>92289</v>
      </c>
      <c r="B9040" s="141" t="s">
        <v>9635</v>
      </c>
      <c r="C9040" s="141" t="s">
        <v>448</v>
      </c>
      <c r="D9040" s="141" t="s">
        <v>5686</v>
      </c>
      <c r="E9040" s="140">
        <v>46.5</v>
      </c>
      <c r="F9040" s="142" t="s">
        <v>5502</v>
      </c>
      <c r="G9040" s="138"/>
    </row>
    <row r="9041" ht="15.75" customHeight="1" spans="1:7">
      <c r="A9041" s="140">
        <v>92290</v>
      </c>
      <c r="B9041" s="141" t="s">
        <v>9636</v>
      </c>
      <c r="C9041" s="141" t="s">
        <v>448</v>
      </c>
      <c r="D9041" s="141" t="s">
        <v>5686</v>
      </c>
      <c r="E9041" s="140">
        <v>70.56</v>
      </c>
      <c r="F9041" s="142" t="s">
        <v>5502</v>
      </c>
      <c r="G9041" s="138"/>
    </row>
    <row r="9042" ht="15.75" customHeight="1" spans="1:7">
      <c r="A9042" s="140">
        <v>92291</v>
      </c>
      <c r="B9042" s="141" t="s">
        <v>9637</v>
      </c>
      <c r="C9042" s="141" t="s">
        <v>448</v>
      </c>
      <c r="D9042" s="141" t="s">
        <v>5686</v>
      </c>
      <c r="E9042" s="140">
        <v>109.4</v>
      </c>
      <c r="F9042" s="142" t="s">
        <v>5502</v>
      </c>
      <c r="G9042" s="138"/>
    </row>
    <row r="9043" ht="15.75" customHeight="1" spans="1:7">
      <c r="A9043" s="140">
        <v>92292</v>
      </c>
      <c r="B9043" s="141" t="s">
        <v>9638</v>
      </c>
      <c r="C9043" s="141" t="s">
        <v>448</v>
      </c>
      <c r="D9043" s="141" t="s">
        <v>5686</v>
      </c>
      <c r="E9043" s="140">
        <v>339.82</v>
      </c>
      <c r="F9043" s="142" t="s">
        <v>5502</v>
      </c>
      <c r="G9043" s="138"/>
    </row>
    <row r="9044" ht="15.75" customHeight="1" spans="1:7">
      <c r="A9044" s="140">
        <v>92293</v>
      </c>
      <c r="B9044" s="141" t="s">
        <v>9639</v>
      </c>
      <c r="C9044" s="141" t="s">
        <v>448</v>
      </c>
      <c r="D9044" s="141" t="s">
        <v>5686</v>
      </c>
      <c r="E9044" s="140">
        <v>9.39</v>
      </c>
      <c r="F9044" s="142" t="s">
        <v>5502</v>
      </c>
      <c r="G9044" s="138"/>
    </row>
    <row r="9045" ht="15.75" customHeight="1" spans="1:7">
      <c r="A9045" s="140">
        <v>92294</v>
      </c>
      <c r="B9045" s="141" t="s">
        <v>9640</v>
      </c>
      <c r="C9045" s="141" t="s">
        <v>448</v>
      </c>
      <c r="D9045" s="141" t="s">
        <v>5686</v>
      </c>
      <c r="E9045" s="140">
        <v>15.92</v>
      </c>
      <c r="F9045" s="142" t="s">
        <v>5502</v>
      </c>
      <c r="G9045" s="138"/>
    </row>
    <row r="9046" ht="15.75" customHeight="1" spans="1:7">
      <c r="A9046" s="140">
        <v>92295</v>
      </c>
      <c r="B9046" s="141" t="s">
        <v>9641</v>
      </c>
      <c r="C9046" s="141" t="s">
        <v>448</v>
      </c>
      <c r="D9046" s="141" t="s">
        <v>5686</v>
      </c>
      <c r="E9046" s="140">
        <v>30.14</v>
      </c>
      <c r="F9046" s="142" t="s">
        <v>5502</v>
      </c>
      <c r="G9046" s="138"/>
    </row>
    <row r="9047" ht="15.75" customHeight="1" spans="1:7">
      <c r="A9047" s="140">
        <v>92296</v>
      </c>
      <c r="B9047" s="141" t="s">
        <v>9642</v>
      </c>
      <c r="C9047" s="141" t="s">
        <v>448</v>
      </c>
      <c r="D9047" s="141" t="s">
        <v>5686</v>
      </c>
      <c r="E9047" s="140">
        <v>39.99</v>
      </c>
      <c r="F9047" s="142" t="s">
        <v>5502</v>
      </c>
      <c r="G9047" s="138"/>
    </row>
    <row r="9048" ht="15.75" customHeight="1" spans="1:7">
      <c r="A9048" s="140">
        <v>92297</v>
      </c>
      <c r="B9048" s="141" t="s">
        <v>9643</v>
      </c>
      <c r="C9048" s="141" t="s">
        <v>448</v>
      </c>
      <c r="D9048" s="141" t="s">
        <v>5686</v>
      </c>
      <c r="E9048" s="140">
        <v>62.09</v>
      </c>
      <c r="F9048" s="142" t="s">
        <v>5502</v>
      </c>
      <c r="G9048" s="138"/>
    </row>
    <row r="9049" ht="15.75" customHeight="1" spans="1:7">
      <c r="A9049" s="140">
        <v>92298</v>
      </c>
      <c r="B9049" s="141" t="s">
        <v>9644</v>
      </c>
      <c r="C9049" s="141" t="s">
        <v>448</v>
      </c>
      <c r="D9049" s="141" t="s">
        <v>5686</v>
      </c>
      <c r="E9049" s="140">
        <v>174.97</v>
      </c>
      <c r="F9049" s="142" t="s">
        <v>5502</v>
      </c>
      <c r="G9049" s="138"/>
    </row>
    <row r="9050" ht="15.75" customHeight="1" spans="1:7">
      <c r="A9050" s="140">
        <v>92299</v>
      </c>
      <c r="B9050" s="141" t="s">
        <v>9645</v>
      </c>
      <c r="C9050" s="141" t="s">
        <v>448</v>
      </c>
      <c r="D9050" s="141" t="s">
        <v>5686</v>
      </c>
      <c r="E9050" s="140">
        <v>21.78</v>
      </c>
      <c r="F9050" s="142" t="s">
        <v>5502</v>
      </c>
      <c r="G9050" s="138"/>
    </row>
    <row r="9051" ht="15.75" customHeight="1" spans="1:7">
      <c r="A9051" s="140">
        <v>92300</v>
      </c>
      <c r="B9051" s="141" t="s">
        <v>9646</v>
      </c>
      <c r="C9051" s="141" t="s">
        <v>448</v>
      </c>
      <c r="D9051" s="141" t="s">
        <v>5686</v>
      </c>
      <c r="E9051" s="140">
        <v>33.25</v>
      </c>
      <c r="F9051" s="142" t="s">
        <v>5502</v>
      </c>
      <c r="G9051" s="138"/>
    </row>
    <row r="9052" ht="15.75" customHeight="1" spans="1:7">
      <c r="A9052" s="140">
        <v>92301</v>
      </c>
      <c r="B9052" s="141" t="s">
        <v>9647</v>
      </c>
      <c r="C9052" s="141" t="s">
        <v>448</v>
      </c>
      <c r="D9052" s="141" t="s">
        <v>5686</v>
      </c>
      <c r="E9052" s="140">
        <v>66.05</v>
      </c>
      <c r="F9052" s="142" t="s">
        <v>5502</v>
      </c>
      <c r="G9052" s="138"/>
    </row>
    <row r="9053" ht="15.75" customHeight="1" spans="1:7">
      <c r="A9053" s="140">
        <v>92302</v>
      </c>
      <c r="B9053" s="141" t="s">
        <v>9648</v>
      </c>
      <c r="C9053" s="141" t="s">
        <v>448</v>
      </c>
      <c r="D9053" s="141" t="s">
        <v>5686</v>
      </c>
      <c r="E9053" s="140">
        <v>87.35</v>
      </c>
      <c r="F9053" s="142" t="s">
        <v>5502</v>
      </c>
      <c r="G9053" s="138"/>
    </row>
    <row r="9054" ht="15.75" customHeight="1" spans="1:7">
      <c r="A9054" s="140">
        <v>92303</v>
      </c>
      <c r="B9054" s="141" t="s">
        <v>9649</v>
      </c>
      <c r="C9054" s="141" t="s">
        <v>448</v>
      </c>
      <c r="D9054" s="141" t="s">
        <v>5686</v>
      </c>
      <c r="E9054" s="140">
        <v>160.59</v>
      </c>
      <c r="F9054" s="142" t="s">
        <v>5502</v>
      </c>
      <c r="G9054" s="138"/>
    </row>
    <row r="9055" ht="15.75" customHeight="1" spans="1:7">
      <c r="A9055" s="140">
        <v>92304</v>
      </c>
      <c r="B9055" s="141" t="s">
        <v>9650</v>
      </c>
      <c r="C9055" s="141" t="s">
        <v>448</v>
      </c>
      <c r="D9055" s="141" t="s">
        <v>5686</v>
      </c>
      <c r="E9055" s="140">
        <v>417.79</v>
      </c>
      <c r="F9055" s="142" t="s">
        <v>5502</v>
      </c>
      <c r="G9055" s="138"/>
    </row>
    <row r="9056" ht="15.75" customHeight="1" spans="1:7">
      <c r="A9056" s="140">
        <v>92311</v>
      </c>
      <c r="B9056" s="141" t="s">
        <v>9651</v>
      </c>
      <c r="C9056" s="141" t="s">
        <v>448</v>
      </c>
      <c r="D9056" s="141" t="s">
        <v>5686</v>
      </c>
      <c r="E9056" s="140">
        <v>12.16</v>
      </c>
      <c r="F9056" s="142" t="s">
        <v>5502</v>
      </c>
      <c r="G9056" s="138"/>
    </row>
    <row r="9057" ht="15.75" customHeight="1" spans="1:7">
      <c r="A9057" s="140">
        <v>92312</v>
      </c>
      <c r="B9057" s="141" t="s">
        <v>9652</v>
      </c>
      <c r="C9057" s="141" t="s">
        <v>448</v>
      </c>
      <c r="D9057" s="141" t="s">
        <v>5686</v>
      </c>
      <c r="E9057" s="140">
        <v>20.38</v>
      </c>
      <c r="F9057" s="142" t="s">
        <v>5502</v>
      </c>
      <c r="G9057" s="138"/>
    </row>
    <row r="9058" ht="15.75" customHeight="1" spans="1:7">
      <c r="A9058" s="140">
        <v>92313</v>
      </c>
      <c r="B9058" s="141" t="s">
        <v>9653</v>
      </c>
      <c r="C9058" s="141" t="s">
        <v>448</v>
      </c>
      <c r="D9058" s="141" t="s">
        <v>5686</v>
      </c>
      <c r="E9058" s="140">
        <v>29.69</v>
      </c>
      <c r="F9058" s="142" t="s">
        <v>5502</v>
      </c>
      <c r="G9058" s="138"/>
    </row>
    <row r="9059" ht="15.75" customHeight="1" spans="1:7">
      <c r="A9059" s="140">
        <v>92314</v>
      </c>
      <c r="B9059" s="141" t="s">
        <v>9654</v>
      </c>
      <c r="C9059" s="141" t="s">
        <v>448</v>
      </c>
      <c r="D9059" s="141" t="s">
        <v>5686</v>
      </c>
      <c r="E9059" s="140">
        <v>8.15</v>
      </c>
      <c r="F9059" s="142" t="s">
        <v>5502</v>
      </c>
      <c r="G9059" s="138"/>
    </row>
    <row r="9060" ht="15.75" customHeight="1" spans="1:7">
      <c r="A9060" s="140">
        <v>92315</v>
      </c>
      <c r="B9060" s="141" t="s">
        <v>9655</v>
      </c>
      <c r="C9060" s="141" t="s">
        <v>448</v>
      </c>
      <c r="D9060" s="141" t="s">
        <v>5686</v>
      </c>
      <c r="E9060" s="140">
        <v>11.94</v>
      </c>
      <c r="F9060" s="142" t="s">
        <v>5502</v>
      </c>
      <c r="G9060" s="138"/>
    </row>
    <row r="9061" ht="15.75" customHeight="1" spans="1:7">
      <c r="A9061" s="140">
        <v>92316</v>
      </c>
      <c r="B9061" s="141" t="s">
        <v>9656</v>
      </c>
      <c r="C9061" s="141" t="s">
        <v>448</v>
      </c>
      <c r="D9061" s="141" t="s">
        <v>5686</v>
      </c>
      <c r="E9061" s="140">
        <v>18.29</v>
      </c>
      <c r="F9061" s="142" t="s">
        <v>5502</v>
      </c>
      <c r="G9061" s="138"/>
    </row>
    <row r="9062" ht="15.75" customHeight="1" spans="1:7">
      <c r="A9062" s="140">
        <v>92317</v>
      </c>
      <c r="B9062" s="141" t="s">
        <v>9657</v>
      </c>
      <c r="C9062" s="141" t="s">
        <v>448</v>
      </c>
      <c r="D9062" s="141" t="s">
        <v>5686</v>
      </c>
      <c r="E9062" s="140">
        <v>17.06</v>
      </c>
      <c r="F9062" s="142" t="s">
        <v>5502</v>
      </c>
      <c r="G9062" s="138"/>
    </row>
    <row r="9063" ht="15.75" customHeight="1" spans="1:7">
      <c r="A9063" s="140">
        <v>92318</v>
      </c>
      <c r="B9063" s="141" t="s">
        <v>9658</v>
      </c>
      <c r="C9063" s="141" t="s">
        <v>448</v>
      </c>
      <c r="D9063" s="141" t="s">
        <v>5686</v>
      </c>
      <c r="E9063" s="140">
        <v>26.89</v>
      </c>
      <c r="F9063" s="142" t="s">
        <v>5502</v>
      </c>
      <c r="G9063" s="138"/>
    </row>
    <row r="9064" ht="15.75" customHeight="1" spans="1:7">
      <c r="A9064" s="140">
        <v>92319</v>
      </c>
      <c r="B9064" s="141" t="s">
        <v>9659</v>
      </c>
      <c r="C9064" s="141" t="s">
        <v>448</v>
      </c>
      <c r="D9064" s="141" t="s">
        <v>5686</v>
      </c>
      <c r="E9064" s="140">
        <v>37.97</v>
      </c>
      <c r="F9064" s="142" t="s">
        <v>5502</v>
      </c>
      <c r="G9064" s="138"/>
    </row>
    <row r="9065" ht="15.75" customHeight="1" spans="1:7">
      <c r="A9065" s="140">
        <v>92326</v>
      </c>
      <c r="B9065" s="141" t="s">
        <v>9660</v>
      </c>
      <c r="C9065" s="141" t="s">
        <v>448</v>
      </c>
      <c r="D9065" s="141" t="s">
        <v>5686</v>
      </c>
      <c r="E9065" s="140">
        <v>12.79</v>
      </c>
      <c r="F9065" s="142" t="s">
        <v>5502</v>
      </c>
      <c r="G9065" s="138"/>
    </row>
    <row r="9066" ht="15.75" customHeight="1" spans="1:7">
      <c r="A9066" s="140">
        <v>92327</v>
      </c>
      <c r="B9066" s="141" t="s">
        <v>9661</v>
      </c>
      <c r="C9066" s="141" t="s">
        <v>448</v>
      </c>
      <c r="D9066" s="141" t="s">
        <v>5686</v>
      </c>
      <c r="E9066" s="140">
        <v>23.21</v>
      </c>
      <c r="F9066" s="142" t="s">
        <v>5502</v>
      </c>
      <c r="G9066" s="138"/>
    </row>
    <row r="9067" ht="15.75" customHeight="1" spans="1:7">
      <c r="A9067" s="140">
        <v>92328</v>
      </c>
      <c r="B9067" s="141" t="s">
        <v>9662</v>
      </c>
      <c r="C9067" s="141" t="s">
        <v>448</v>
      </c>
      <c r="D9067" s="141" t="s">
        <v>5686</v>
      </c>
      <c r="E9067" s="140">
        <v>34.75</v>
      </c>
      <c r="F9067" s="142" t="s">
        <v>5502</v>
      </c>
      <c r="G9067" s="138"/>
    </row>
    <row r="9068" ht="15.75" customHeight="1" spans="1:7">
      <c r="A9068" s="140">
        <v>92329</v>
      </c>
      <c r="B9068" s="141" t="s">
        <v>9663</v>
      </c>
      <c r="C9068" s="141" t="s">
        <v>448</v>
      </c>
      <c r="D9068" s="141" t="s">
        <v>5686</v>
      </c>
      <c r="E9068" s="140">
        <v>8.3</v>
      </c>
      <c r="F9068" s="142" t="s">
        <v>5502</v>
      </c>
      <c r="G9068" s="138"/>
    </row>
    <row r="9069" ht="15.75" customHeight="1" spans="1:7">
      <c r="A9069" s="140">
        <v>92330</v>
      </c>
      <c r="B9069" s="141" t="s">
        <v>9664</v>
      </c>
      <c r="C9069" s="141" t="s">
        <v>448</v>
      </c>
      <c r="D9069" s="141" t="s">
        <v>5686</v>
      </c>
      <c r="E9069" s="140">
        <v>13.86</v>
      </c>
      <c r="F9069" s="142" t="s">
        <v>5502</v>
      </c>
      <c r="G9069" s="138"/>
    </row>
    <row r="9070" ht="15.75" customHeight="1" spans="1:7">
      <c r="A9070" s="140">
        <v>92331</v>
      </c>
      <c r="B9070" s="141" t="s">
        <v>9665</v>
      </c>
      <c r="C9070" s="141" t="s">
        <v>448</v>
      </c>
      <c r="D9070" s="141" t="s">
        <v>5686</v>
      </c>
      <c r="E9070" s="140">
        <v>21.69</v>
      </c>
      <c r="F9070" s="142" t="s">
        <v>5502</v>
      </c>
      <c r="G9070" s="138"/>
    </row>
    <row r="9071" ht="15.75" customHeight="1" spans="1:7">
      <c r="A9071" s="140">
        <v>92332</v>
      </c>
      <c r="B9071" s="141" t="s">
        <v>9666</v>
      </c>
      <c r="C9071" s="141" t="s">
        <v>448</v>
      </c>
      <c r="D9071" s="141" t="s">
        <v>5686</v>
      </c>
      <c r="E9071" s="140">
        <v>17.38</v>
      </c>
      <c r="F9071" s="142" t="s">
        <v>5502</v>
      </c>
      <c r="G9071" s="138"/>
    </row>
    <row r="9072" ht="15.75" customHeight="1" spans="1:7">
      <c r="A9072" s="140">
        <v>92333</v>
      </c>
      <c r="B9072" s="141" t="s">
        <v>9667</v>
      </c>
      <c r="C9072" s="141" t="s">
        <v>448</v>
      </c>
      <c r="D9072" s="141" t="s">
        <v>5686</v>
      </c>
      <c r="E9072" s="140">
        <v>30.68</v>
      </c>
      <c r="F9072" s="142" t="s">
        <v>5502</v>
      </c>
      <c r="G9072" s="138"/>
    </row>
    <row r="9073" ht="15.75" customHeight="1" spans="1:7">
      <c r="A9073" s="140">
        <v>92334</v>
      </c>
      <c r="B9073" s="141" t="s">
        <v>9668</v>
      </c>
      <c r="C9073" s="141" t="s">
        <v>448</v>
      </c>
      <c r="D9073" s="141" t="s">
        <v>5686</v>
      </c>
      <c r="E9073" s="140">
        <v>44.72</v>
      </c>
      <c r="F9073" s="142" t="s">
        <v>5502</v>
      </c>
      <c r="G9073" s="138"/>
    </row>
    <row r="9074" ht="15.75" customHeight="1" spans="1:7">
      <c r="A9074" s="140">
        <v>92344</v>
      </c>
      <c r="B9074" s="141" t="s">
        <v>9669</v>
      </c>
      <c r="C9074" s="141" t="s">
        <v>448</v>
      </c>
      <c r="D9074" s="141" t="s">
        <v>5686</v>
      </c>
      <c r="E9074" s="140">
        <v>69.01</v>
      </c>
      <c r="F9074" s="142" t="s">
        <v>5502</v>
      </c>
      <c r="G9074" s="138"/>
    </row>
    <row r="9075" ht="15.75" customHeight="1" spans="1:7">
      <c r="A9075" s="140">
        <v>92345</v>
      </c>
      <c r="B9075" s="141" t="s">
        <v>9670</v>
      </c>
      <c r="C9075" s="141" t="s">
        <v>448</v>
      </c>
      <c r="D9075" s="141" t="s">
        <v>5686</v>
      </c>
      <c r="E9075" s="140">
        <v>68.98</v>
      </c>
      <c r="F9075" s="142" t="s">
        <v>5502</v>
      </c>
      <c r="G9075" s="138"/>
    </row>
    <row r="9076" ht="15.75" customHeight="1" spans="1:7">
      <c r="A9076" s="140">
        <v>92346</v>
      </c>
      <c r="B9076" s="141" t="s">
        <v>9671</v>
      </c>
      <c r="C9076" s="141" t="s">
        <v>448</v>
      </c>
      <c r="D9076" s="141" t="s">
        <v>5686</v>
      </c>
      <c r="E9076" s="140">
        <v>92.52</v>
      </c>
      <c r="F9076" s="142" t="s">
        <v>5502</v>
      </c>
      <c r="G9076" s="138"/>
    </row>
    <row r="9077" ht="15.75" customHeight="1" spans="1:7">
      <c r="A9077" s="140">
        <v>92347</v>
      </c>
      <c r="B9077" s="141" t="s">
        <v>9672</v>
      </c>
      <c r="C9077" s="141" t="s">
        <v>448</v>
      </c>
      <c r="D9077" s="141" t="s">
        <v>5686</v>
      </c>
      <c r="E9077" s="140">
        <v>103.99</v>
      </c>
      <c r="F9077" s="142" t="s">
        <v>5502</v>
      </c>
      <c r="G9077" s="138"/>
    </row>
    <row r="9078" ht="15.75" customHeight="1" spans="1:7">
      <c r="A9078" s="140">
        <v>92348</v>
      </c>
      <c r="B9078" s="141" t="s">
        <v>9673</v>
      </c>
      <c r="C9078" s="141" t="s">
        <v>448</v>
      </c>
      <c r="D9078" s="141" t="s">
        <v>5686</v>
      </c>
      <c r="E9078" s="140">
        <v>132.81</v>
      </c>
      <c r="F9078" s="142" t="s">
        <v>5502</v>
      </c>
      <c r="G9078" s="138"/>
    </row>
    <row r="9079" ht="15.75" customHeight="1" spans="1:7">
      <c r="A9079" s="140">
        <v>92349</v>
      </c>
      <c r="B9079" s="141" t="s">
        <v>9674</v>
      </c>
      <c r="C9079" s="141" t="s">
        <v>448</v>
      </c>
      <c r="D9079" s="141" t="s">
        <v>5686</v>
      </c>
      <c r="E9079" s="140">
        <v>143.02</v>
      </c>
      <c r="F9079" s="142" t="s">
        <v>5502</v>
      </c>
      <c r="G9079" s="138"/>
    </row>
    <row r="9080" ht="15.75" customHeight="1" spans="1:7">
      <c r="A9080" s="140">
        <v>92350</v>
      </c>
      <c r="B9080" s="141" t="s">
        <v>9675</v>
      </c>
      <c r="C9080" s="141" t="s">
        <v>448</v>
      </c>
      <c r="D9080" s="141" t="s">
        <v>5686</v>
      </c>
      <c r="E9080" s="140">
        <v>102.61</v>
      </c>
      <c r="F9080" s="142" t="s">
        <v>5502</v>
      </c>
      <c r="G9080" s="138"/>
    </row>
    <row r="9081" ht="15.75" customHeight="1" spans="1:7">
      <c r="A9081" s="140">
        <v>92351</v>
      </c>
      <c r="B9081" s="141" t="s">
        <v>9676</v>
      </c>
      <c r="C9081" s="141" t="s">
        <v>448</v>
      </c>
      <c r="D9081" s="141" t="s">
        <v>5686</v>
      </c>
      <c r="E9081" s="140">
        <v>100.06</v>
      </c>
      <c r="F9081" s="142" t="s">
        <v>5502</v>
      </c>
      <c r="G9081" s="138"/>
    </row>
    <row r="9082" ht="15.75" customHeight="1" spans="1:7">
      <c r="A9082" s="140">
        <v>92352</v>
      </c>
      <c r="B9082" s="141" t="s">
        <v>9677</v>
      </c>
      <c r="C9082" s="141" t="s">
        <v>448</v>
      </c>
      <c r="D9082" s="141" t="s">
        <v>5686</v>
      </c>
      <c r="E9082" s="140">
        <v>160.92</v>
      </c>
      <c r="F9082" s="142" t="s">
        <v>5502</v>
      </c>
      <c r="G9082" s="138"/>
    </row>
    <row r="9083" ht="15.75" customHeight="1" spans="1:7">
      <c r="A9083" s="140">
        <v>92353</v>
      </c>
      <c r="B9083" s="141" t="s">
        <v>9678</v>
      </c>
      <c r="C9083" s="141" t="s">
        <v>448</v>
      </c>
      <c r="D9083" s="141" t="s">
        <v>5686</v>
      </c>
      <c r="E9083" s="140">
        <v>149.69</v>
      </c>
      <c r="F9083" s="142" t="s">
        <v>5502</v>
      </c>
      <c r="G9083" s="138"/>
    </row>
    <row r="9084" ht="15.75" customHeight="1" spans="1:7">
      <c r="A9084" s="140">
        <v>92354</v>
      </c>
      <c r="B9084" s="141" t="s">
        <v>9679</v>
      </c>
      <c r="C9084" s="141" t="s">
        <v>448</v>
      </c>
      <c r="D9084" s="141" t="s">
        <v>5686</v>
      </c>
      <c r="E9084" s="140">
        <v>216.9</v>
      </c>
      <c r="F9084" s="142" t="s">
        <v>5502</v>
      </c>
      <c r="G9084" s="138"/>
    </row>
    <row r="9085" ht="15.75" customHeight="1" spans="1:7">
      <c r="A9085" s="140">
        <v>92355</v>
      </c>
      <c r="B9085" s="141" t="s">
        <v>9680</v>
      </c>
      <c r="C9085" s="141" t="s">
        <v>448</v>
      </c>
      <c r="D9085" s="141" t="s">
        <v>5686</v>
      </c>
      <c r="E9085" s="140">
        <v>195.26</v>
      </c>
      <c r="F9085" s="142" t="s">
        <v>5502</v>
      </c>
      <c r="G9085" s="138"/>
    </row>
    <row r="9086" ht="15.75" customHeight="1" spans="1:7">
      <c r="A9086" s="140">
        <v>92356</v>
      </c>
      <c r="B9086" s="141" t="s">
        <v>9681</v>
      </c>
      <c r="C9086" s="141" t="s">
        <v>448</v>
      </c>
      <c r="D9086" s="141" t="s">
        <v>5686</v>
      </c>
      <c r="E9086" s="140">
        <v>133.34</v>
      </c>
      <c r="F9086" s="142" t="s">
        <v>5502</v>
      </c>
      <c r="G9086" s="138"/>
    </row>
    <row r="9087" ht="15.75" customHeight="1" spans="1:7">
      <c r="A9087" s="140">
        <v>92357</v>
      </c>
      <c r="B9087" s="141" t="s">
        <v>9682</v>
      </c>
      <c r="C9087" s="141" t="s">
        <v>448</v>
      </c>
      <c r="D9087" s="141" t="s">
        <v>5686</v>
      </c>
      <c r="E9087" s="140">
        <v>205.21</v>
      </c>
      <c r="F9087" s="142" t="s">
        <v>5502</v>
      </c>
      <c r="G9087" s="138"/>
    </row>
    <row r="9088" ht="15.75" customHeight="1" spans="1:7">
      <c r="A9088" s="140">
        <v>92358</v>
      </c>
      <c r="B9088" s="141" t="s">
        <v>9683</v>
      </c>
      <c r="C9088" s="141" t="s">
        <v>448</v>
      </c>
      <c r="D9088" s="141" t="s">
        <v>5686</v>
      </c>
      <c r="E9088" s="140">
        <v>258.23</v>
      </c>
      <c r="F9088" s="142" t="s">
        <v>5502</v>
      </c>
      <c r="G9088" s="138"/>
    </row>
    <row r="9089" ht="15.75" customHeight="1" spans="1:7">
      <c r="A9089" s="140">
        <v>92369</v>
      </c>
      <c r="B9089" s="141" t="s">
        <v>9684</v>
      </c>
      <c r="C9089" s="141" t="s">
        <v>448</v>
      </c>
      <c r="D9089" s="141" t="s">
        <v>5686</v>
      </c>
      <c r="E9089" s="140">
        <v>35.38</v>
      </c>
      <c r="F9089" s="142" t="s">
        <v>5502</v>
      </c>
      <c r="G9089" s="138"/>
    </row>
    <row r="9090" ht="15.75" customHeight="1" spans="1:7">
      <c r="A9090" s="140">
        <v>92370</v>
      </c>
      <c r="B9090" s="141" t="s">
        <v>9685</v>
      </c>
      <c r="C9090" s="141" t="s">
        <v>448</v>
      </c>
      <c r="D9090" s="141" t="s">
        <v>5686</v>
      </c>
      <c r="E9090" s="140">
        <v>37.44</v>
      </c>
      <c r="F9090" s="142" t="s">
        <v>5502</v>
      </c>
      <c r="G9090" s="138"/>
    </row>
    <row r="9091" ht="15.75" customHeight="1" spans="1:7">
      <c r="A9091" s="140">
        <v>92371</v>
      </c>
      <c r="B9091" s="141" t="s">
        <v>9686</v>
      </c>
      <c r="C9091" s="141" t="s">
        <v>448</v>
      </c>
      <c r="D9091" s="141" t="s">
        <v>5686</v>
      </c>
      <c r="E9091" s="140">
        <v>43.5</v>
      </c>
      <c r="F9091" s="142" t="s">
        <v>5502</v>
      </c>
      <c r="G9091" s="138"/>
    </row>
    <row r="9092" ht="15.75" customHeight="1" spans="1:7">
      <c r="A9092" s="140">
        <v>92372</v>
      </c>
      <c r="B9092" s="141" t="s">
        <v>9687</v>
      </c>
      <c r="C9092" s="141" t="s">
        <v>448</v>
      </c>
      <c r="D9092" s="141" t="s">
        <v>5686</v>
      </c>
      <c r="E9092" s="140">
        <v>45.43</v>
      </c>
      <c r="F9092" s="142" t="s">
        <v>5502</v>
      </c>
      <c r="G9092" s="138"/>
    </row>
    <row r="9093" ht="15.75" customHeight="1" spans="1:7">
      <c r="A9093" s="140">
        <v>92373</v>
      </c>
      <c r="B9093" s="141" t="s">
        <v>9688</v>
      </c>
      <c r="C9093" s="141" t="s">
        <v>448</v>
      </c>
      <c r="D9093" s="141" t="s">
        <v>5686</v>
      </c>
      <c r="E9093" s="140">
        <v>52.03</v>
      </c>
      <c r="F9093" s="142" t="s">
        <v>5502</v>
      </c>
      <c r="G9093" s="138"/>
    </row>
    <row r="9094" ht="15.75" customHeight="1" spans="1:7">
      <c r="A9094" s="140">
        <v>92374</v>
      </c>
      <c r="B9094" s="141" t="s">
        <v>9689</v>
      </c>
      <c r="C9094" s="141" t="s">
        <v>448</v>
      </c>
      <c r="D9094" s="141" t="s">
        <v>5686</v>
      </c>
      <c r="E9094" s="140">
        <v>52.4</v>
      </c>
      <c r="F9094" s="142" t="s">
        <v>5502</v>
      </c>
      <c r="G9094" s="138"/>
    </row>
    <row r="9095" ht="15.75" customHeight="1" spans="1:7">
      <c r="A9095" s="140">
        <v>92375</v>
      </c>
      <c r="B9095" s="141" t="s">
        <v>9690</v>
      </c>
      <c r="C9095" s="141" t="s">
        <v>448</v>
      </c>
      <c r="D9095" s="141" t="s">
        <v>5686</v>
      </c>
      <c r="E9095" s="140">
        <v>68.96</v>
      </c>
      <c r="F9095" s="142" t="s">
        <v>5502</v>
      </c>
      <c r="G9095" s="138"/>
    </row>
    <row r="9096" ht="15.75" customHeight="1" spans="1:7">
      <c r="A9096" s="140">
        <v>92376</v>
      </c>
      <c r="B9096" s="141" t="s">
        <v>9691</v>
      </c>
      <c r="C9096" s="141" t="s">
        <v>448</v>
      </c>
      <c r="D9096" s="141" t="s">
        <v>5686</v>
      </c>
      <c r="E9096" s="140">
        <v>68.93</v>
      </c>
      <c r="F9096" s="142" t="s">
        <v>5502</v>
      </c>
      <c r="G9096" s="138"/>
    </row>
    <row r="9097" ht="15.75" customHeight="1" spans="1:7">
      <c r="A9097" s="140">
        <v>92377</v>
      </c>
      <c r="B9097" s="141" t="s">
        <v>9692</v>
      </c>
      <c r="C9097" s="141" t="s">
        <v>448</v>
      </c>
      <c r="D9097" s="141" t="s">
        <v>5686</v>
      </c>
      <c r="E9097" s="140">
        <v>94.06</v>
      </c>
      <c r="F9097" s="142" t="s">
        <v>5502</v>
      </c>
      <c r="G9097" s="138"/>
    </row>
    <row r="9098" ht="15.75" customHeight="1" spans="1:7">
      <c r="A9098" s="140">
        <v>92378</v>
      </c>
      <c r="B9098" s="141" t="s">
        <v>9693</v>
      </c>
      <c r="C9098" s="141" t="s">
        <v>448</v>
      </c>
      <c r="D9098" s="141" t="s">
        <v>5686</v>
      </c>
      <c r="E9098" s="140">
        <v>105.53</v>
      </c>
      <c r="F9098" s="142" t="s">
        <v>5502</v>
      </c>
      <c r="G9098" s="138"/>
    </row>
    <row r="9099" ht="15.75" customHeight="1" spans="1:7">
      <c r="A9099" s="140">
        <v>92379</v>
      </c>
      <c r="B9099" s="141" t="s">
        <v>9694</v>
      </c>
      <c r="C9099" s="141" t="s">
        <v>448</v>
      </c>
      <c r="D9099" s="141" t="s">
        <v>5686</v>
      </c>
      <c r="E9099" s="140">
        <v>135.98</v>
      </c>
      <c r="F9099" s="142" t="s">
        <v>5502</v>
      </c>
      <c r="G9099" s="138"/>
    </row>
    <row r="9100" ht="15.75" customHeight="1" spans="1:7">
      <c r="A9100" s="140">
        <v>92380</v>
      </c>
      <c r="B9100" s="141" t="s">
        <v>9695</v>
      </c>
      <c r="C9100" s="141" t="s">
        <v>448</v>
      </c>
      <c r="D9100" s="141" t="s">
        <v>5686</v>
      </c>
      <c r="E9100" s="140">
        <v>146.19</v>
      </c>
      <c r="F9100" s="142" t="s">
        <v>5502</v>
      </c>
      <c r="G9100" s="138"/>
    </row>
    <row r="9101" ht="15.75" customHeight="1" spans="1:7">
      <c r="A9101" s="140">
        <v>92381</v>
      </c>
      <c r="B9101" s="141" t="s">
        <v>9696</v>
      </c>
      <c r="C9101" s="141" t="s">
        <v>448</v>
      </c>
      <c r="D9101" s="141" t="s">
        <v>5686</v>
      </c>
      <c r="E9101" s="140">
        <v>53.71</v>
      </c>
      <c r="F9101" s="142" t="s">
        <v>5502</v>
      </c>
      <c r="G9101" s="138"/>
    </row>
    <row r="9102" ht="15.75" customHeight="1" spans="1:7">
      <c r="A9102" s="140">
        <v>92382</v>
      </c>
      <c r="B9102" s="141" t="s">
        <v>9697</v>
      </c>
      <c r="C9102" s="141" t="s">
        <v>448</v>
      </c>
      <c r="D9102" s="141" t="s">
        <v>5686</v>
      </c>
      <c r="E9102" s="140">
        <v>50.97</v>
      </c>
      <c r="F9102" s="142" t="s">
        <v>5502</v>
      </c>
      <c r="G9102" s="138"/>
    </row>
    <row r="9103" ht="15.75" customHeight="1" spans="1:7">
      <c r="A9103" s="140">
        <v>92383</v>
      </c>
      <c r="B9103" s="141" t="s">
        <v>9698</v>
      </c>
      <c r="C9103" s="141" t="s">
        <v>448</v>
      </c>
      <c r="D9103" s="141" t="s">
        <v>5686</v>
      </c>
      <c r="E9103" s="140">
        <v>69.26</v>
      </c>
      <c r="F9103" s="142" t="s">
        <v>5502</v>
      </c>
      <c r="G9103" s="138"/>
    </row>
    <row r="9104" ht="15.75" customHeight="1" spans="1:7">
      <c r="A9104" s="140">
        <v>92384</v>
      </c>
      <c r="B9104" s="141" t="s">
        <v>9699</v>
      </c>
      <c r="C9104" s="141" t="s">
        <v>448</v>
      </c>
      <c r="D9104" s="141" t="s">
        <v>5686</v>
      </c>
      <c r="E9104" s="140">
        <v>63.81</v>
      </c>
      <c r="F9104" s="142" t="s">
        <v>5502</v>
      </c>
      <c r="G9104" s="138"/>
    </row>
    <row r="9105" ht="15.75" customHeight="1" spans="1:7">
      <c r="A9105" s="140">
        <v>92385</v>
      </c>
      <c r="B9105" s="141" t="s">
        <v>9700</v>
      </c>
      <c r="C9105" s="141" t="s">
        <v>448</v>
      </c>
      <c r="D9105" s="141" t="s">
        <v>5686</v>
      </c>
      <c r="E9105" s="140">
        <v>79.98</v>
      </c>
      <c r="F9105" s="142" t="s">
        <v>5502</v>
      </c>
      <c r="G9105" s="138"/>
    </row>
    <row r="9106" ht="15.75" customHeight="1" spans="1:7">
      <c r="A9106" s="140">
        <v>92386</v>
      </c>
      <c r="B9106" s="141" t="s">
        <v>9701</v>
      </c>
      <c r="C9106" s="141" t="s">
        <v>448</v>
      </c>
      <c r="D9106" s="141" t="s">
        <v>5686</v>
      </c>
      <c r="E9106" s="140">
        <v>76.22</v>
      </c>
      <c r="F9106" s="142" t="s">
        <v>5502</v>
      </c>
      <c r="G9106" s="138"/>
    </row>
    <row r="9107" ht="15.75" customHeight="1" spans="1:7">
      <c r="A9107" s="140">
        <v>92387</v>
      </c>
      <c r="B9107" s="141" t="s">
        <v>9702</v>
      </c>
      <c r="C9107" s="141" t="s">
        <v>448</v>
      </c>
      <c r="D9107" s="141" t="s">
        <v>5686</v>
      </c>
      <c r="E9107" s="140">
        <v>102.51</v>
      </c>
      <c r="F9107" s="142" t="s">
        <v>5502</v>
      </c>
      <c r="G9107" s="138"/>
    </row>
    <row r="9108" ht="15.75" customHeight="1" spans="1:7">
      <c r="A9108" s="140">
        <v>92388</v>
      </c>
      <c r="B9108" s="141" t="s">
        <v>9703</v>
      </c>
      <c r="C9108" s="141" t="s">
        <v>448</v>
      </c>
      <c r="D9108" s="141" t="s">
        <v>5686</v>
      </c>
      <c r="E9108" s="140">
        <v>99.96</v>
      </c>
      <c r="F9108" s="142" t="s">
        <v>5502</v>
      </c>
      <c r="G9108" s="138"/>
    </row>
    <row r="9109" ht="15.75" customHeight="1" spans="1:7">
      <c r="A9109" s="140">
        <v>92389</v>
      </c>
      <c r="B9109" s="141" t="s">
        <v>9704</v>
      </c>
      <c r="C9109" s="141" t="s">
        <v>448</v>
      </c>
      <c r="D9109" s="141" t="s">
        <v>5686</v>
      </c>
      <c r="E9109" s="140">
        <v>163.27</v>
      </c>
      <c r="F9109" s="142" t="s">
        <v>5502</v>
      </c>
      <c r="G9109" s="138"/>
    </row>
    <row r="9110" ht="15.75" customHeight="1" spans="1:7">
      <c r="A9110" s="140">
        <v>92390</v>
      </c>
      <c r="B9110" s="141" t="s">
        <v>9705</v>
      </c>
      <c r="C9110" s="141" t="s">
        <v>448</v>
      </c>
      <c r="D9110" s="141" t="s">
        <v>5686</v>
      </c>
      <c r="E9110" s="140">
        <v>152.04</v>
      </c>
      <c r="F9110" s="142" t="s">
        <v>5502</v>
      </c>
      <c r="G9110" s="138"/>
    </row>
    <row r="9111" ht="15.75" customHeight="1" spans="1:7">
      <c r="A9111" s="140">
        <v>92635</v>
      </c>
      <c r="B9111" s="141" t="s">
        <v>9706</v>
      </c>
      <c r="C9111" s="141" t="s">
        <v>448</v>
      </c>
      <c r="D9111" s="141" t="s">
        <v>5686</v>
      </c>
      <c r="E9111" s="140">
        <v>221.65</v>
      </c>
      <c r="F9111" s="142" t="s">
        <v>5502</v>
      </c>
      <c r="G9111" s="138"/>
    </row>
    <row r="9112" ht="15.75" customHeight="1" spans="1:7">
      <c r="A9112" s="140">
        <v>92636</v>
      </c>
      <c r="B9112" s="141" t="s">
        <v>9707</v>
      </c>
      <c r="C9112" s="141" t="s">
        <v>448</v>
      </c>
      <c r="D9112" s="141" t="s">
        <v>5686</v>
      </c>
      <c r="E9112" s="140">
        <v>200.01</v>
      </c>
      <c r="F9112" s="142" t="s">
        <v>5502</v>
      </c>
      <c r="G9112" s="138"/>
    </row>
    <row r="9113" ht="15.75" customHeight="1" spans="1:7">
      <c r="A9113" s="140">
        <v>92637</v>
      </c>
      <c r="B9113" s="141" t="s">
        <v>9708</v>
      </c>
      <c r="C9113" s="141" t="s">
        <v>448</v>
      </c>
      <c r="D9113" s="141" t="s">
        <v>5686</v>
      </c>
      <c r="E9113" s="140">
        <v>68.95</v>
      </c>
      <c r="F9113" s="142" t="s">
        <v>5502</v>
      </c>
      <c r="G9113" s="138"/>
    </row>
    <row r="9114" ht="15.75" customHeight="1" spans="1:7">
      <c r="A9114" s="140">
        <v>92638</v>
      </c>
      <c r="B9114" s="141" t="s">
        <v>9709</v>
      </c>
      <c r="C9114" s="141" t="s">
        <v>448</v>
      </c>
      <c r="D9114" s="141" t="s">
        <v>5686</v>
      </c>
      <c r="E9114" s="140">
        <v>85.75</v>
      </c>
      <c r="F9114" s="142" t="s">
        <v>5502</v>
      </c>
      <c r="G9114" s="138"/>
    </row>
    <row r="9115" ht="15.75" customHeight="1" spans="1:7">
      <c r="A9115" s="140">
        <v>92639</v>
      </c>
      <c r="B9115" s="141" t="s">
        <v>9710</v>
      </c>
      <c r="C9115" s="141" t="s">
        <v>448</v>
      </c>
      <c r="D9115" s="141" t="s">
        <v>5686</v>
      </c>
      <c r="E9115" s="140">
        <v>100.13</v>
      </c>
      <c r="F9115" s="142" t="s">
        <v>5502</v>
      </c>
      <c r="G9115" s="138"/>
    </row>
    <row r="9116" ht="15.75" customHeight="1" spans="1:7">
      <c r="A9116" s="140">
        <v>92640</v>
      </c>
      <c r="B9116" s="141" t="s">
        <v>9711</v>
      </c>
      <c r="C9116" s="141" t="s">
        <v>448</v>
      </c>
      <c r="D9116" s="141" t="s">
        <v>5686</v>
      </c>
      <c r="E9116" s="140">
        <v>133.2</v>
      </c>
      <c r="F9116" s="142" t="s">
        <v>5502</v>
      </c>
      <c r="G9116" s="138"/>
    </row>
    <row r="9117" ht="15.75" customHeight="1" spans="1:7">
      <c r="A9117" s="140">
        <v>92642</v>
      </c>
      <c r="B9117" s="141" t="s">
        <v>9712</v>
      </c>
      <c r="C9117" s="141" t="s">
        <v>448</v>
      </c>
      <c r="D9117" s="141" t="s">
        <v>5686</v>
      </c>
      <c r="E9117" s="140">
        <v>208.29</v>
      </c>
      <c r="F9117" s="142" t="s">
        <v>5502</v>
      </c>
      <c r="G9117" s="138"/>
    </row>
    <row r="9118" ht="15.75" customHeight="1" spans="1:7">
      <c r="A9118" s="140">
        <v>92644</v>
      </c>
      <c r="B9118" s="141" t="s">
        <v>9713</v>
      </c>
      <c r="C9118" s="141" t="s">
        <v>448</v>
      </c>
      <c r="D9118" s="141" t="s">
        <v>5686</v>
      </c>
      <c r="E9118" s="140">
        <v>264.58</v>
      </c>
      <c r="F9118" s="142" t="s">
        <v>5502</v>
      </c>
      <c r="G9118" s="138"/>
    </row>
    <row r="9119" ht="15.75" customHeight="1" spans="1:7">
      <c r="A9119" s="140">
        <v>92657</v>
      </c>
      <c r="B9119" s="141" t="s">
        <v>9714</v>
      </c>
      <c r="C9119" s="141" t="s">
        <v>448</v>
      </c>
      <c r="D9119" s="141" t="s">
        <v>5686</v>
      </c>
      <c r="E9119" s="140">
        <v>26.82</v>
      </c>
      <c r="F9119" s="142" t="s">
        <v>5502</v>
      </c>
      <c r="G9119" s="138"/>
    </row>
    <row r="9120" ht="15.75" customHeight="1" spans="1:7">
      <c r="A9120" s="140">
        <v>92658</v>
      </c>
      <c r="B9120" s="141" t="s">
        <v>9715</v>
      </c>
      <c r="C9120" s="141" t="s">
        <v>448</v>
      </c>
      <c r="D9120" s="141" t="s">
        <v>5686</v>
      </c>
      <c r="E9120" s="140">
        <v>28.88</v>
      </c>
      <c r="F9120" s="142" t="s">
        <v>5502</v>
      </c>
      <c r="G9120" s="138"/>
    </row>
    <row r="9121" ht="15.75" customHeight="1" spans="1:7">
      <c r="A9121" s="140">
        <v>92659</v>
      </c>
      <c r="B9121" s="141" t="s">
        <v>9716</v>
      </c>
      <c r="C9121" s="141" t="s">
        <v>448</v>
      </c>
      <c r="D9121" s="141" t="s">
        <v>5686</v>
      </c>
      <c r="E9121" s="140">
        <v>33.77</v>
      </c>
      <c r="F9121" s="142" t="s">
        <v>5502</v>
      </c>
      <c r="G9121" s="138"/>
    </row>
    <row r="9122" ht="15.75" customHeight="1" spans="1:7">
      <c r="A9122" s="140">
        <v>92660</v>
      </c>
      <c r="B9122" s="141" t="s">
        <v>9717</v>
      </c>
      <c r="C9122" s="141" t="s">
        <v>448</v>
      </c>
      <c r="D9122" s="141" t="s">
        <v>5686</v>
      </c>
      <c r="E9122" s="140">
        <v>35.7</v>
      </c>
      <c r="F9122" s="142" t="s">
        <v>5502</v>
      </c>
      <c r="G9122" s="138"/>
    </row>
    <row r="9123" ht="15.75" customHeight="1" spans="1:7">
      <c r="A9123" s="140">
        <v>92661</v>
      </c>
      <c r="B9123" s="141" t="s">
        <v>9718</v>
      </c>
      <c r="C9123" s="141" t="s">
        <v>448</v>
      </c>
      <c r="D9123" s="141" t="s">
        <v>5686</v>
      </c>
      <c r="E9123" s="140">
        <v>40.94</v>
      </c>
      <c r="F9123" s="142" t="s">
        <v>5502</v>
      </c>
      <c r="G9123" s="138"/>
    </row>
    <row r="9124" ht="15.75" customHeight="1" spans="1:7">
      <c r="A9124" s="140">
        <v>92662</v>
      </c>
      <c r="B9124" s="141" t="s">
        <v>9719</v>
      </c>
      <c r="C9124" s="141" t="s">
        <v>448</v>
      </c>
      <c r="D9124" s="141" t="s">
        <v>5686</v>
      </c>
      <c r="E9124" s="140">
        <v>41.31</v>
      </c>
      <c r="F9124" s="142" t="s">
        <v>5502</v>
      </c>
      <c r="G9124" s="138"/>
    </row>
    <row r="9125" ht="15.75" customHeight="1" spans="1:7">
      <c r="A9125" s="140">
        <v>92663</v>
      </c>
      <c r="B9125" s="141" t="s">
        <v>9720</v>
      </c>
      <c r="C9125" s="141" t="s">
        <v>448</v>
      </c>
      <c r="D9125" s="141" t="s">
        <v>5686</v>
      </c>
      <c r="E9125" s="140">
        <v>56.19</v>
      </c>
      <c r="F9125" s="142" t="s">
        <v>5502</v>
      </c>
      <c r="G9125" s="138"/>
    </row>
    <row r="9126" ht="15.75" customHeight="1" spans="1:7">
      <c r="A9126" s="140">
        <v>92664</v>
      </c>
      <c r="B9126" s="141" t="s">
        <v>9721</v>
      </c>
      <c r="C9126" s="141" t="s">
        <v>448</v>
      </c>
      <c r="D9126" s="141" t="s">
        <v>5686</v>
      </c>
      <c r="E9126" s="140">
        <v>56.16</v>
      </c>
      <c r="F9126" s="142" t="s">
        <v>5502</v>
      </c>
      <c r="G9126" s="138"/>
    </row>
    <row r="9127" ht="15.75" customHeight="1" spans="1:7">
      <c r="A9127" s="140">
        <v>92665</v>
      </c>
      <c r="B9127" s="141" t="s">
        <v>9722</v>
      </c>
      <c r="C9127" s="141" t="s">
        <v>448</v>
      </c>
      <c r="D9127" s="141" t="s">
        <v>5686</v>
      </c>
      <c r="E9127" s="140">
        <v>78.75</v>
      </c>
      <c r="F9127" s="142" t="s">
        <v>5502</v>
      </c>
      <c r="G9127" s="138"/>
    </row>
    <row r="9128" ht="15.75" customHeight="1" spans="1:7">
      <c r="A9128" s="140">
        <v>92666</v>
      </c>
      <c r="B9128" s="141" t="s">
        <v>9723</v>
      </c>
      <c r="C9128" s="141" t="s">
        <v>448</v>
      </c>
      <c r="D9128" s="141" t="s">
        <v>5686</v>
      </c>
      <c r="E9128" s="140">
        <v>90.22</v>
      </c>
      <c r="F9128" s="142" t="s">
        <v>5502</v>
      </c>
      <c r="G9128" s="138"/>
    </row>
    <row r="9129" ht="15.75" customHeight="1" spans="1:7">
      <c r="A9129" s="140">
        <v>92667</v>
      </c>
      <c r="B9129" s="141" t="s">
        <v>9724</v>
      </c>
      <c r="C9129" s="141" t="s">
        <v>448</v>
      </c>
      <c r="D9129" s="141" t="s">
        <v>5686</v>
      </c>
      <c r="E9129" s="140">
        <v>118.18</v>
      </c>
      <c r="F9129" s="142" t="s">
        <v>5502</v>
      </c>
      <c r="G9129" s="138"/>
    </row>
    <row r="9130" ht="15.75" customHeight="1" spans="1:7">
      <c r="A9130" s="140">
        <v>92668</v>
      </c>
      <c r="B9130" s="141" t="s">
        <v>9725</v>
      </c>
      <c r="C9130" s="141" t="s">
        <v>448</v>
      </c>
      <c r="D9130" s="141" t="s">
        <v>5686</v>
      </c>
      <c r="E9130" s="140">
        <v>128.39</v>
      </c>
      <c r="F9130" s="142" t="s">
        <v>5502</v>
      </c>
      <c r="G9130" s="138"/>
    </row>
    <row r="9131" ht="15.75" customHeight="1" spans="1:7">
      <c r="A9131" s="140">
        <v>92669</v>
      </c>
      <c r="B9131" s="141" t="s">
        <v>9726</v>
      </c>
      <c r="C9131" s="141" t="s">
        <v>448</v>
      </c>
      <c r="D9131" s="141" t="s">
        <v>5686</v>
      </c>
      <c r="E9131" s="140">
        <v>40.84</v>
      </c>
      <c r="F9131" s="142" t="s">
        <v>5502</v>
      </c>
      <c r="G9131" s="138"/>
    </row>
    <row r="9132" ht="15.75" customHeight="1" spans="1:7">
      <c r="A9132" s="140">
        <v>92670</v>
      </c>
      <c r="B9132" s="141" t="s">
        <v>9727</v>
      </c>
      <c r="C9132" s="141" t="s">
        <v>448</v>
      </c>
      <c r="D9132" s="141" t="s">
        <v>5686</v>
      </c>
      <c r="E9132" s="140">
        <v>38.1</v>
      </c>
      <c r="F9132" s="142" t="s">
        <v>5502</v>
      </c>
      <c r="G9132" s="138"/>
    </row>
    <row r="9133" ht="15.75" customHeight="1" spans="1:7">
      <c r="A9133" s="140">
        <v>92671</v>
      </c>
      <c r="B9133" s="141" t="s">
        <v>9728</v>
      </c>
      <c r="C9133" s="141" t="s">
        <v>448</v>
      </c>
      <c r="D9133" s="141" t="s">
        <v>5686</v>
      </c>
      <c r="E9133" s="140">
        <v>54.68</v>
      </c>
      <c r="F9133" s="142" t="s">
        <v>5502</v>
      </c>
      <c r="G9133" s="138"/>
    </row>
    <row r="9134" ht="15.75" customHeight="1" spans="1:7">
      <c r="A9134" s="140">
        <v>92672</v>
      </c>
      <c r="B9134" s="141" t="s">
        <v>9729</v>
      </c>
      <c r="C9134" s="141" t="s">
        <v>448</v>
      </c>
      <c r="D9134" s="141" t="s">
        <v>5686</v>
      </c>
      <c r="E9134" s="140">
        <v>49.23</v>
      </c>
      <c r="F9134" s="142" t="s">
        <v>5502</v>
      </c>
      <c r="G9134" s="138"/>
    </row>
    <row r="9135" ht="15.75" customHeight="1" spans="1:7">
      <c r="A9135" s="140">
        <v>92673</v>
      </c>
      <c r="B9135" s="141" t="s">
        <v>9730</v>
      </c>
      <c r="C9135" s="141" t="s">
        <v>448</v>
      </c>
      <c r="D9135" s="141" t="s">
        <v>5686</v>
      </c>
      <c r="E9135" s="140">
        <v>63.35</v>
      </c>
      <c r="F9135" s="142" t="s">
        <v>5502</v>
      </c>
      <c r="G9135" s="138"/>
    </row>
    <row r="9136" ht="15.75" customHeight="1" spans="1:7">
      <c r="A9136" s="140">
        <v>92674</v>
      </c>
      <c r="B9136" s="141" t="s">
        <v>9731</v>
      </c>
      <c r="C9136" s="141" t="s">
        <v>448</v>
      </c>
      <c r="D9136" s="141" t="s">
        <v>5686</v>
      </c>
      <c r="E9136" s="140">
        <v>59.59</v>
      </c>
      <c r="F9136" s="142" t="s">
        <v>5502</v>
      </c>
      <c r="G9136" s="138"/>
    </row>
    <row r="9137" ht="15.75" customHeight="1" spans="1:7">
      <c r="A9137" s="140">
        <v>92675</v>
      </c>
      <c r="B9137" s="141" t="s">
        <v>9732</v>
      </c>
      <c r="C9137" s="141" t="s">
        <v>448</v>
      </c>
      <c r="D9137" s="141" t="s">
        <v>5686</v>
      </c>
      <c r="E9137" s="140">
        <v>83.4</v>
      </c>
      <c r="F9137" s="142" t="s">
        <v>5502</v>
      </c>
      <c r="G9137" s="138"/>
    </row>
    <row r="9138" ht="15.75" customHeight="1" spans="1:7">
      <c r="A9138" s="140">
        <v>92676</v>
      </c>
      <c r="B9138" s="141" t="s">
        <v>9733</v>
      </c>
      <c r="C9138" s="141" t="s">
        <v>448</v>
      </c>
      <c r="D9138" s="141" t="s">
        <v>5686</v>
      </c>
      <c r="E9138" s="140">
        <v>80.85</v>
      </c>
      <c r="F9138" s="142" t="s">
        <v>5502</v>
      </c>
      <c r="G9138" s="138"/>
    </row>
    <row r="9139" ht="15.75" customHeight="1" spans="1:7">
      <c r="A9139" s="140">
        <v>92677</v>
      </c>
      <c r="B9139" s="141" t="s">
        <v>9734</v>
      </c>
      <c r="C9139" s="141" t="s">
        <v>448</v>
      </c>
      <c r="D9139" s="141" t="s">
        <v>5686</v>
      </c>
      <c r="E9139" s="140">
        <v>140.35</v>
      </c>
      <c r="F9139" s="142" t="s">
        <v>5502</v>
      </c>
      <c r="G9139" s="138"/>
    </row>
    <row r="9140" ht="15.75" customHeight="1" spans="1:7">
      <c r="A9140" s="140">
        <v>92678</v>
      </c>
      <c r="B9140" s="141" t="s">
        <v>9735</v>
      </c>
      <c r="C9140" s="141" t="s">
        <v>448</v>
      </c>
      <c r="D9140" s="141" t="s">
        <v>5686</v>
      </c>
      <c r="E9140" s="140">
        <v>129.12</v>
      </c>
      <c r="F9140" s="142" t="s">
        <v>5502</v>
      </c>
      <c r="G9140" s="138"/>
    </row>
    <row r="9141" ht="15.75" customHeight="1" spans="1:7">
      <c r="A9141" s="140">
        <v>92679</v>
      </c>
      <c r="B9141" s="141" t="s">
        <v>9736</v>
      </c>
      <c r="C9141" s="141" t="s">
        <v>448</v>
      </c>
      <c r="D9141" s="141" t="s">
        <v>5686</v>
      </c>
      <c r="E9141" s="140">
        <v>194.97</v>
      </c>
      <c r="F9141" s="142" t="s">
        <v>5502</v>
      </c>
      <c r="G9141" s="138"/>
    </row>
    <row r="9142" ht="15.75" customHeight="1" spans="1:7">
      <c r="A9142" s="140">
        <v>92680</v>
      </c>
      <c r="B9142" s="141" t="s">
        <v>9737</v>
      </c>
      <c r="C9142" s="141" t="s">
        <v>448</v>
      </c>
      <c r="D9142" s="141" t="s">
        <v>5686</v>
      </c>
      <c r="E9142" s="140">
        <v>173.33</v>
      </c>
      <c r="F9142" s="142" t="s">
        <v>5502</v>
      </c>
      <c r="G9142" s="138"/>
    </row>
    <row r="9143" ht="15.75" customHeight="1" spans="1:7">
      <c r="A9143" s="140">
        <v>92681</v>
      </c>
      <c r="B9143" s="141" t="s">
        <v>9738</v>
      </c>
      <c r="C9143" s="141" t="s">
        <v>448</v>
      </c>
      <c r="D9143" s="141" t="s">
        <v>5686</v>
      </c>
      <c r="E9143" s="140">
        <v>51.79</v>
      </c>
      <c r="F9143" s="142" t="s">
        <v>5502</v>
      </c>
      <c r="G9143" s="138"/>
    </row>
    <row r="9144" ht="15.75" customHeight="1" spans="1:7">
      <c r="A9144" s="140">
        <v>92682</v>
      </c>
      <c r="B9144" s="141" t="s">
        <v>9739</v>
      </c>
      <c r="C9144" s="141" t="s">
        <v>448</v>
      </c>
      <c r="D9144" s="141" t="s">
        <v>5686</v>
      </c>
      <c r="E9144" s="140">
        <v>66.23</v>
      </c>
      <c r="F9144" s="142" t="s">
        <v>5502</v>
      </c>
      <c r="G9144" s="138"/>
    </row>
    <row r="9145" ht="15.75" customHeight="1" spans="1:7">
      <c r="A9145" s="140">
        <v>92683</v>
      </c>
      <c r="B9145" s="141" t="s">
        <v>9740</v>
      </c>
      <c r="C9145" s="141" t="s">
        <v>448</v>
      </c>
      <c r="D9145" s="141" t="s">
        <v>5686</v>
      </c>
      <c r="E9145" s="140">
        <v>77.98</v>
      </c>
      <c r="F9145" s="142" t="s">
        <v>5502</v>
      </c>
      <c r="G9145" s="138"/>
    </row>
    <row r="9146" ht="15.75" customHeight="1" spans="1:7">
      <c r="A9146" s="140">
        <v>92684</v>
      </c>
      <c r="B9146" s="141" t="s">
        <v>9741</v>
      </c>
      <c r="C9146" s="141" t="s">
        <v>448</v>
      </c>
      <c r="D9146" s="141" t="s">
        <v>5686</v>
      </c>
      <c r="E9146" s="140">
        <v>107.7</v>
      </c>
      <c r="F9146" s="142" t="s">
        <v>5502</v>
      </c>
      <c r="G9146" s="138"/>
    </row>
    <row r="9147" ht="15.75" customHeight="1" spans="1:7">
      <c r="A9147" s="140">
        <v>92685</v>
      </c>
      <c r="B9147" s="141" t="s">
        <v>9742</v>
      </c>
      <c r="C9147" s="141" t="s">
        <v>448</v>
      </c>
      <c r="D9147" s="141" t="s">
        <v>5686</v>
      </c>
      <c r="E9147" s="140">
        <v>177.75</v>
      </c>
      <c r="F9147" s="142" t="s">
        <v>5502</v>
      </c>
      <c r="G9147" s="138"/>
    </row>
    <row r="9148" ht="15.75" customHeight="1" spans="1:7">
      <c r="A9148" s="140">
        <v>92686</v>
      </c>
      <c r="B9148" s="141" t="s">
        <v>9743</v>
      </c>
      <c r="C9148" s="141" t="s">
        <v>448</v>
      </c>
      <c r="D9148" s="141" t="s">
        <v>5686</v>
      </c>
      <c r="E9148" s="140">
        <v>228.97</v>
      </c>
      <c r="F9148" s="142" t="s">
        <v>5502</v>
      </c>
      <c r="G9148" s="138"/>
    </row>
    <row r="9149" ht="15.75" customHeight="1" spans="1:7">
      <c r="A9149" s="140">
        <v>92692</v>
      </c>
      <c r="B9149" s="141" t="s">
        <v>9744</v>
      </c>
      <c r="C9149" s="141" t="s">
        <v>448</v>
      </c>
      <c r="D9149" s="141" t="s">
        <v>5686</v>
      </c>
      <c r="E9149" s="140">
        <v>14.31</v>
      </c>
      <c r="F9149" s="142" t="s">
        <v>5502</v>
      </c>
      <c r="G9149" s="138"/>
    </row>
    <row r="9150" ht="15.75" customHeight="1" spans="1:7">
      <c r="A9150" s="140">
        <v>92693</v>
      </c>
      <c r="B9150" s="141" t="s">
        <v>9745</v>
      </c>
      <c r="C9150" s="141" t="s">
        <v>448</v>
      </c>
      <c r="D9150" s="141" t="s">
        <v>5686</v>
      </c>
      <c r="E9150" s="140">
        <v>14.77</v>
      </c>
      <c r="F9150" s="142" t="s">
        <v>5502</v>
      </c>
      <c r="G9150" s="138"/>
    </row>
    <row r="9151" ht="15.75" customHeight="1" spans="1:7">
      <c r="A9151" s="140">
        <v>92694</v>
      </c>
      <c r="B9151" s="141" t="s">
        <v>9746</v>
      </c>
      <c r="C9151" s="141" t="s">
        <v>448</v>
      </c>
      <c r="D9151" s="141" t="s">
        <v>5686</v>
      </c>
      <c r="E9151" s="140">
        <v>22.45</v>
      </c>
      <c r="F9151" s="142" t="s">
        <v>5502</v>
      </c>
      <c r="G9151" s="138"/>
    </row>
    <row r="9152" ht="15.75" customHeight="1" spans="1:7">
      <c r="A9152" s="140">
        <v>92695</v>
      </c>
      <c r="B9152" s="141" t="s">
        <v>9747</v>
      </c>
      <c r="C9152" s="141" t="s">
        <v>448</v>
      </c>
      <c r="D9152" s="141" t="s">
        <v>5686</v>
      </c>
      <c r="E9152" s="140">
        <v>22.91</v>
      </c>
      <c r="F9152" s="142" t="s">
        <v>5502</v>
      </c>
      <c r="G9152" s="138"/>
    </row>
    <row r="9153" ht="15.75" customHeight="1" spans="1:7">
      <c r="A9153" s="140">
        <v>92696</v>
      </c>
      <c r="B9153" s="141" t="s">
        <v>9748</v>
      </c>
      <c r="C9153" s="141" t="s">
        <v>448</v>
      </c>
      <c r="D9153" s="141" t="s">
        <v>5686</v>
      </c>
      <c r="E9153" s="140">
        <v>35.01</v>
      </c>
      <c r="F9153" s="142" t="s">
        <v>5502</v>
      </c>
      <c r="G9153" s="138"/>
    </row>
    <row r="9154" ht="15.75" customHeight="1" spans="1:7">
      <c r="A9154" s="140">
        <v>92697</v>
      </c>
      <c r="B9154" s="141" t="s">
        <v>9749</v>
      </c>
      <c r="C9154" s="141" t="s">
        <v>448</v>
      </c>
      <c r="D9154" s="141" t="s">
        <v>5686</v>
      </c>
      <c r="E9154" s="140">
        <v>37.07</v>
      </c>
      <c r="F9154" s="142" t="s">
        <v>5502</v>
      </c>
      <c r="G9154" s="138"/>
    </row>
    <row r="9155" ht="15.75" customHeight="1" spans="1:7">
      <c r="A9155" s="140">
        <v>92698</v>
      </c>
      <c r="B9155" s="141" t="s">
        <v>9750</v>
      </c>
      <c r="C9155" s="141" t="s">
        <v>448</v>
      </c>
      <c r="D9155" s="141" t="s">
        <v>5686</v>
      </c>
      <c r="E9155" s="140">
        <v>21.13</v>
      </c>
      <c r="F9155" s="142" t="s">
        <v>5502</v>
      </c>
      <c r="G9155" s="138"/>
    </row>
    <row r="9156" ht="15.75" customHeight="1" spans="1:7">
      <c r="A9156" s="140">
        <v>92699</v>
      </c>
      <c r="B9156" s="141" t="s">
        <v>9751</v>
      </c>
      <c r="C9156" s="141" t="s">
        <v>448</v>
      </c>
      <c r="D9156" s="141" t="s">
        <v>5686</v>
      </c>
      <c r="E9156" s="140">
        <v>19.64</v>
      </c>
      <c r="F9156" s="142" t="s">
        <v>5502</v>
      </c>
      <c r="G9156" s="138"/>
    </row>
    <row r="9157" ht="15.75" customHeight="1" spans="1:7">
      <c r="A9157" s="140">
        <v>92700</v>
      </c>
      <c r="B9157" s="141" t="s">
        <v>9752</v>
      </c>
      <c r="C9157" s="141" t="s">
        <v>448</v>
      </c>
      <c r="D9157" s="141" t="s">
        <v>5686</v>
      </c>
      <c r="E9157" s="140">
        <v>34.22</v>
      </c>
      <c r="F9157" s="142" t="s">
        <v>5502</v>
      </c>
      <c r="G9157" s="138"/>
    </row>
    <row r="9158" ht="15.75" customHeight="1" spans="1:7">
      <c r="A9158" s="140">
        <v>92701</v>
      </c>
      <c r="B9158" s="141" t="s">
        <v>9753</v>
      </c>
      <c r="C9158" s="141" t="s">
        <v>448</v>
      </c>
      <c r="D9158" s="141" t="s">
        <v>5686</v>
      </c>
      <c r="E9158" s="140">
        <v>32</v>
      </c>
      <c r="F9158" s="142" t="s">
        <v>5502</v>
      </c>
      <c r="G9158" s="138"/>
    </row>
    <row r="9159" ht="15.75" customHeight="1" spans="1:7">
      <c r="A9159" s="140">
        <v>92702</v>
      </c>
      <c r="B9159" s="141" t="s">
        <v>9754</v>
      </c>
      <c r="C9159" s="141" t="s">
        <v>448</v>
      </c>
      <c r="D9159" s="141" t="s">
        <v>5686</v>
      </c>
      <c r="E9159" s="140">
        <v>53.21</v>
      </c>
      <c r="F9159" s="142" t="s">
        <v>5502</v>
      </c>
      <c r="G9159" s="138"/>
    </row>
    <row r="9160" ht="15.75" customHeight="1" spans="1:7">
      <c r="A9160" s="140">
        <v>92703</v>
      </c>
      <c r="B9160" s="141" t="s">
        <v>9755</v>
      </c>
      <c r="C9160" s="141" t="s">
        <v>448</v>
      </c>
      <c r="D9160" s="141" t="s">
        <v>5686</v>
      </c>
      <c r="E9160" s="140">
        <v>50.47</v>
      </c>
      <c r="F9160" s="142" t="s">
        <v>5502</v>
      </c>
      <c r="G9160" s="138"/>
    </row>
    <row r="9161" ht="15.75" customHeight="1" spans="1:7">
      <c r="A9161" s="140">
        <v>92704</v>
      </c>
      <c r="B9161" s="141" t="s">
        <v>9756</v>
      </c>
      <c r="C9161" s="141" t="s">
        <v>448</v>
      </c>
      <c r="D9161" s="141" t="s">
        <v>5686</v>
      </c>
      <c r="E9161" s="140">
        <v>26.47</v>
      </c>
      <c r="F9161" s="142" t="s">
        <v>5502</v>
      </c>
      <c r="G9161" s="138"/>
    </row>
    <row r="9162" ht="15.75" customHeight="1" spans="1:7">
      <c r="A9162" s="140">
        <v>92705</v>
      </c>
      <c r="B9162" s="141" t="s">
        <v>9757</v>
      </c>
      <c r="C9162" s="141" t="s">
        <v>448</v>
      </c>
      <c r="D9162" s="141" t="s">
        <v>5686</v>
      </c>
      <c r="E9162" s="140">
        <v>42.2</v>
      </c>
      <c r="F9162" s="142" t="s">
        <v>5502</v>
      </c>
      <c r="G9162" s="138"/>
    </row>
    <row r="9163" ht="15.75" customHeight="1" spans="1:7">
      <c r="A9163" s="140">
        <v>92706</v>
      </c>
      <c r="B9163" s="141" t="s">
        <v>9758</v>
      </c>
      <c r="C9163" s="141" t="s">
        <v>448</v>
      </c>
      <c r="D9163" s="141" t="s">
        <v>5686</v>
      </c>
      <c r="E9163" s="140">
        <v>68.27</v>
      </c>
      <c r="F9163" s="142" t="s">
        <v>5502</v>
      </c>
      <c r="G9163" s="138"/>
    </row>
    <row r="9164" ht="15.75" customHeight="1" spans="1:7">
      <c r="A9164" s="140">
        <v>92889</v>
      </c>
      <c r="B9164" s="141" t="s">
        <v>9759</v>
      </c>
      <c r="C9164" s="141" t="s">
        <v>448</v>
      </c>
      <c r="D9164" s="141" t="s">
        <v>5686</v>
      </c>
      <c r="E9164" s="140">
        <v>143.47</v>
      </c>
      <c r="F9164" s="142" t="s">
        <v>5502</v>
      </c>
      <c r="G9164" s="138"/>
    </row>
    <row r="9165" ht="15.75" customHeight="1" spans="1:7">
      <c r="A9165" s="140">
        <v>92890</v>
      </c>
      <c r="B9165" s="141" t="s">
        <v>9760</v>
      </c>
      <c r="C9165" s="141" t="s">
        <v>448</v>
      </c>
      <c r="D9165" s="141" t="s">
        <v>5686</v>
      </c>
      <c r="E9165" s="140">
        <v>220.58</v>
      </c>
      <c r="F9165" s="142" t="s">
        <v>5502</v>
      </c>
      <c r="G9165" s="138"/>
    </row>
    <row r="9166" ht="15.75" customHeight="1" spans="1:7">
      <c r="A9166" s="140">
        <v>92891</v>
      </c>
      <c r="B9166" s="141" t="s">
        <v>9761</v>
      </c>
      <c r="C9166" s="141" t="s">
        <v>448</v>
      </c>
      <c r="D9166" s="141" t="s">
        <v>5686</v>
      </c>
      <c r="E9166" s="140">
        <v>326.56</v>
      </c>
      <c r="F9166" s="142" t="s">
        <v>5502</v>
      </c>
      <c r="G9166" s="138"/>
    </row>
    <row r="9167" ht="15.75" customHeight="1" spans="1:7">
      <c r="A9167" s="140">
        <v>92892</v>
      </c>
      <c r="B9167" s="141" t="s">
        <v>9762</v>
      </c>
      <c r="C9167" s="141" t="s">
        <v>448</v>
      </c>
      <c r="D9167" s="141" t="s">
        <v>5686</v>
      </c>
      <c r="E9167" s="140">
        <v>59.61</v>
      </c>
      <c r="F9167" s="142" t="s">
        <v>5502</v>
      </c>
      <c r="G9167" s="138"/>
    </row>
    <row r="9168" ht="15.75" customHeight="1" spans="1:7">
      <c r="A9168" s="140">
        <v>92893</v>
      </c>
      <c r="B9168" s="141" t="s">
        <v>9763</v>
      </c>
      <c r="C9168" s="141" t="s">
        <v>448</v>
      </c>
      <c r="D9168" s="141" t="s">
        <v>5686</v>
      </c>
      <c r="E9168" s="140">
        <v>86.64</v>
      </c>
      <c r="F9168" s="142" t="s">
        <v>5502</v>
      </c>
      <c r="G9168" s="138"/>
    </row>
    <row r="9169" ht="15.75" customHeight="1" spans="1:7">
      <c r="A9169" s="140">
        <v>92894</v>
      </c>
      <c r="B9169" s="141" t="s">
        <v>9764</v>
      </c>
      <c r="C9169" s="141" t="s">
        <v>448</v>
      </c>
      <c r="D9169" s="141" t="s">
        <v>5686</v>
      </c>
      <c r="E9169" s="140">
        <v>104.12</v>
      </c>
      <c r="F9169" s="142" t="s">
        <v>5502</v>
      </c>
      <c r="G9169" s="138"/>
    </row>
    <row r="9170" ht="15.75" customHeight="1" spans="1:7">
      <c r="A9170" s="140">
        <v>92895</v>
      </c>
      <c r="B9170" s="141" t="s">
        <v>9765</v>
      </c>
      <c r="C9170" s="141" t="s">
        <v>448</v>
      </c>
      <c r="D9170" s="141" t="s">
        <v>5686</v>
      </c>
      <c r="E9170" s="140">
        <v>143.42</v>
      </c>
      <c r="F9170" s="142" t="s">
        <v>5502</v>
      </c>
      <c r="G9170" s="138"/>
    </row>
    <row r="9171" ht="15.75" customHeight="1" spans="1:7">
      <c r="A9171" s="140">
        <v>92896</v>
      </c>
      <c r="B9171" s="141" t="s">
        <v>9766</v>
      </c>
      <c r="C9171" s="141" t="s">
        <v>448</v>
      </c>
      <c r="D9171" s="141" t="s">
        <v>5686</v>
      </c>
      <c r="E9171" s="140">
        <v>222.12</v>
      </c>
      <c r="F9171" s="142" t="s">
        <v>5502</v>
      </c>
      <c r="G9171" s="138"/>
    </row>
    <row r="9172" ht="15.75" customHeight="1" spans="1:7">
      <c r="A9172" s="140">
        <v>92897</v>
      </c>
      <c r="B9172" s="141" t="s">
        <v>9767</v>
      </c>
      <c r="C9172" s="141" t="s">
        <v>448</v>
      </c>
      <c r="D9172" s="141" t="s">
        <v>5686</v>
      </c>
      <c r="E9172" s="140">
        <v>329.73</v>
      </c>
      <c r="F9172" s="142" t="s">
        <v>5502</v>
      </c>
      <c r="G9172" s="138"/>
    </row>
    <row r="9173" ht="15.75" customHeight="1" spans="1:7">
      <c r="A9173" s="140">
        <v>92898</v>
      </c>
      <c r="B9173" s="141" t="s">
        <v>9768</v>
      </c>
      <c r="C9173" s="141" t="s">
        <v>448</v>
      </c>
      <c r="D9173" s="141" t="s">
        <v>5686</v>
      </c>
      <c r="E9173" s="140">
        <v>51.05</v>
      </c>
      <c r="F9173" s="142" t="s">
        <v>5502</v>
      </c>
      <c r="G9173" s="138"/>
    </row>
    <row r="9174" ht="15.75" customHeight="1" spans="1:7">
      <c r="A9174" s="140">
        <v>92899</v>
      </c>
      <c r="B9174" s="141" t="s">
        <v>9769</v>
      </c>
      <c r="C9174" s="141" t="s">
        <v>448</v>
      </c>
      <c r="D9174" s="141" t="s">
        <v>5686</v>
      </c>
      <c r="E9174" s="140">
        <v>76.91</v>
      </c>
      <c r="F9174" s="142" t="s">
        <v>5502</v>
      </c>
      <c r="G9174" s="138"/>
    </row>
    <row r="9175" ht="15.75" customHeight="1" spans="1:7">
      <c r="A9175" s="140">
        <v>92900</v>
      </c>
      <c r="B9175" s="141" t="s">
        <v>9770</v>
      </c>
      <c r="C9175" s="141" t="s">
        <v>448</v>
      </c>
      <c r="D9175" s="141" t="s">
        <v>5686</v>
      </c>
      <c r="E9175" s="140">
        <v>93.03</v>
      </c>
      <c r="F9175" s="142" t="s">
        <v>5502</v>
      </c>
      <c r="G9175" s="138"/>
    </row>
    <row r="9176" ht="15.75" customHeight="1" spans="1:7">
      <c r="A9176" s="140">
        <v>92901</v>
      </c>
      <c r="B9176" s="141" t="s">
        <v>9771</v>
      </c>
      <c r="C9176" s="141" t="s">
        <v>448</v>
      </c>
      <c r="D9176" s="141" t="s">
        <v>5686</v>
      </c>
      <c r="E9176" s="140">
        <v>130.65</v>
      </c>
      <c r="F9176" s="142" t="s">
        <v>5502</v>
      </c>
      <c r="G9176" s="138"/>
    </row>
    <row r="9177" ht="15.75" customHeight="1" spans="1:7">
      <c r="A9177" s="140">
        <v>92902</v>
      </c>
      <c r="B9177" s="141" t="s">
        <v>9772</v>
      </c>
      <c r="C9177" s="141" t="s">
        <v>448</v>
      </c>
      <c r="D9177" s="141" t="s">
        <v>5686</v>
      </c>
      <c r="E9177" s="140">
        <v>206.81</v>
      </c>
      <c r="F9177" s="142" t="s">
        <v>5502</v>
      </c>
      <c r="G9177" s="138"/>
    </row>
    <row r="9178" ht="15.75" customHeight="1" spans="1:7">
      <c r="A9178" s="140">
        <v>92903</v>
      </c>
      <c r="B9178" s="141" t="s">
        <v>9773</v>
      </c>
      <c r="C9178" s="141" t="s">
        <v>448</v>
      </c>
      <c r="D9178" s="141" t="s">
        <v>5686</v>
      </c>
      <c r="E9178" s="140">
        <v>311.93</v>
      </c>
      <c r="F9178" s="142" t="s">
        <v>5502</v>
      </c>
      <c r="G9178" s="138"/>
    </row>
    <row r="9179" ht="15.75" customHeight="1" spans="1:7">
      <c r="A9179" s="140">
        <v>92904</v>
      </c>
      <c r="B9179" s="141" t="s">
        <v>9774</v>
      </c>
      <c r="C9179" s="141" t="s">
        <v>448</v>
      </c>
      <c r="D9179" s="141" t="s">
        <v>5686</v>
      </c>
      <c r="E9179" s="140">
        <v>35.12</v>
      </c>
      <c r="F9179" s="142" t="s">
        <v>5502</v>
      </c>
      <c r="G9179" s="138"/>
    </row>
    <row r="9180" ht="15.75" customHeight="1" spans="1:7">
      <c r="A9180" s="140">
        <v>92905</v>
      </c>
      <c r="B9180" s="141" t="s">
        <v>9775</v>
      </c>
      <c r="C9180" s="141" t="s">
        <v>448</v>
      </c>
      <c r="D9180" s="141" t="s">
        <v>5686</v>
      </c>
      <c r="E9180" s="140">
        <v>49.61</v>
      </c>
      <c r="F9180" s="142" t="s">
        <v>5502</v>
      </c>
      <c r="G9180" s="138"/>
    </row>
    <row r="9181" ht="15.75" customHeight="1" spans="1:7">
      <c r="A9181" s="140">
        <v>92906</v>
      </c>
      <c r="B9181" s="141" t="s">
        <v>9776</v>
      </c>
      <c r="C9181" s="141" t="s">
        <v>448</v>
      </c>
      <c r="D9181" s="141" t="s">
        <v>5686</v>
      </c>
      <c r="E9181" s="140">
        <v>59.24</v>
      </c>
      <c r="F9181" s="142" t="s">
        <v>5502</v>
      </c>
      <c r="G9181" s="138"/>
    </row>
    <row r="9182" ht="15.75" customHeight="1" spans="1:7">
      <c r="A9182" s="140">
        <v>92907</v>
      </c>
      <c r="B9182" s="141" t="s">
        <v>9777</v>
      </c>
      <c r="C9182" s="141" t="s">
        <v>448</v>
      </c>
      <c r="D9182" s="141" t="s">
        <v>5686</v>
      </c>
      <c r="E9182" s="140">
        <v>73.31</v>
      </c>
      <c r="F9182" s="142" t="s">
        <v>5502</v>
      </c>
      <c r="G9182" s="138"/>
    </row>
    <row r="9183" ht="15.75" customHeight="1" spans="1:7">
      <c r="A9183" s="140">
        <v>92908</v>
      </c>
      <c r="B9183" s="141" t="s">
        <v>9778</v>
      </c>
      <c r="C9183" s="141" t="s">
        <v>448</v>
      </c>
      <c r="D9183" s="141" t="s">
        <v>5686</v>
      </c>
      <c r="E9183" s="140">
        <v>73.31</v>
      </c>
      <c r="F9183" s="142" t="s">
        <v>5502</v>
      </c>
      <c r="G9183" s="138"/>
    </row>
    <row r="9184" ht="15.75" customHeight="1" spans="1:7">
      <c r="A9184" s="140">
        <v>92909</v>
      </c>
      <c r="B9184" s="141" t="s">
        <v>9779</v>
      </c>
      <c r="C9184" s="141" t="s">
        <v>448</v>
      </c>
      <c r="D9184" s="141" t="s">
        <v>5686</v>
      </c>
      <c r="E9184" s="140">
        <v>73.31</v>
      </c>
      <c r="F9184" s="142" t="s">
        <v>5502</v>
      </c>
      <c r="G9184" s="138"/>
    </row>
    <row r="9185" ht="15.75" customHeight="1" spans="1:7">
      <c r="A9185" s="140">
        <v>92910</v>
      </c>
      <c r="B9185" s="141" t="s">
        <v>9780</v>
      </c>
      <c r="C9185" s="141" t="s">
        <v>448</v>
      </c>
      <c r="D9185" s="141" t="s">
        <v>5686</v>
      </c>
      <c r="E9185" s="140">
        <v>108.84</v>
      </c>
      <c r="F9185" s="142" t="s">
        <v>5502</v>
      </c>
      <c r="G9185" s="138"/>
    </row>
    <row r="9186" ht="15.75" customHeight="1" spans="1:7">
      <c r="A9186" s="140">
        <v>92911</v>
      </c>
      <c r="B9186" s="141" t="s">
        <v>9781</v>
      </c>
      <c r="C9186" s="141" t="s">
        <v>448</v>
      </c>
      <c r="D9186" s="141" t="s">
        <v>5686</v>
      </c>
      <c r="E9186" s="140">
        <v>108.84</v>
      </c>
      <c r="F9186" s="142" t="s">
        <v>5502</v>
      </c>
      <c r="G9186" s="138"/>
    </row>
    <row r="9187" ht="15.75" customHeight="1" spans="1:7">
      <c r="A9187" s="140">
        <v>92912</v>
      </c>
      <c r="B9187" s="141" t="s">
        <v>9782</v>
      </c>
      <c r="C9187" s="141" t="s">
        <v>448</v>
      </c>
      <c r="D9187" s="141" t="s">
        <v>5686</v>
      </c>
      <c r="E9187" s="140">
        <v>148.83</v>
      </c>
      <c r="F9187" s="142" t="s">
        <v>5502</v>
      </c>
      <c r="G9187" s="138"/>
    </row>
    <row r="9188" ht="15.75" customHeight="1" spans="1:7">
      <c r="A9188" s="140">
        <v>92913</v>
      </c>
      <c r="B9188" s="141" t="s">
        <v>9783</v>
      </c>
      <c r="C9188" s="141" t="s">
        <v>448</v>
      </c>
      <c r="D9188" s="141" t="s">
        <v>5686</v>
      </c>
      <c r="E9188" s="140">
        <v>151.48</v>
      </c>
      <c r="F9188" s="142" t="s">
        <v>5502</v>
      </c>
      <c r="G9188" s="138"/>
    </row>
    <row r="9189" ht="15.75" customHeight="1" spans="1:7">
      <c r="A9189" s="140">
        <v>92914</v>
      </c>
      <c r="B9189" s="141" t="s">
        <v>9784</v>
      </c>
      <c r="C9189" s="141" t="s">
        <v>448</v>
      </c>
      <c r="D9189" s="141" t="s">
        <v>5686</v>
      </c>
      <c r="E9189" s="140">
        <v>151.48</v>
      </c>
      <c r="F9189" s="142" t="s">
        <v>5502</v>
      </c>
      <c r="G9189" s="138"/>
    </row>
    <row r="9190" ht="15.75" customHeight="1" spans="1:7">
      <c r="A9190" s="140">
        <v>92918</v>
      </c>
      <c r="B9190" s="141" t="s">
        <v>9785</v>
      </c>
      <c r="C9190" s="141" t="s">
        <v>448</v>
      </c>
      <c r="D9190" s="141" t="s">
        <v>5686</v>
      </c>
      <c r="E9190" s="140">
        <v>37.27</v>
      </c>
      <c r="F9190" s="142" t="s">
        <v>5502</v>
      </c>
      <c r="G9190" s="138"/>
    </row>
    <row r="9191" ht="15.75" customHeight="1" spans="1:7">
      <c r="A9191" s="140">
        <v>92920</v>
      </c>
      <c r="B9191" s="141" t="s">
        <v>9786</v>
      </c>
      <c r="C9191" s="141" t="s">
        <v>448</v>
      </c>
      <c r="D9191" s="141" t="s">
        <v>5686</v>
      </c>
      <c r="E9191" s="140">
        <v>37.56</v>
      </c>
      <c r="F9191" s="142" t="s">
        <v>5502</v>
      </c>
      <c r="G9191" s="138"/>
    </row>
    <row r="9192" ht="15.75" customHeight="1" spans="1:7">
      <c r="A9192" s="140">
        <v>92925</v>
      </c>
      <c r="B9192" s="141" t="s">
        <v>9787</v>
      </c>
      <c r="C9192" s="141" t="s">
        <v>448</v>
      </c>
      <c r="D9192" s="141" t="s">
        <v>5686</v>
      </c>
      <c r="E9192" s="140">
        <v>46.96</v>
      </c>
      <c r="F9192" s="142" t="s">
        <v>5502</v>
      </c>
      <c r="G9192" s="138"/>
    </row>
    <row r="9193" ht="15.75" customHeight="1" spans="1:7">
      <c r="A9193" s="140">
        <v>92926</v>
      </c>
      <c r="B9193" s="141" t="s">
        <v>9788</v>
      </c>
      <c r="C9193" s="141" t="s">
        <v>448</v>
      </c>
      <c r="D9193" s="141" t="s">
        <v>5686</v>
      </c>
      <c r="E9193" s="140">
        <v>46.95</v>
      </c>
      <c r="F9193" s="142" t="s">
        <v>5502</v>
      </c>
      <c r="G9193" s="138"/>
    </row>
    <row r="9194" ht="15.75" customHeight="1" spans="1:7">
      <c r="A9194" s="140">
        <v>92927</v>
      </c>
      <c r="B9194" s="141" t="s">
        <v>9789</v>
      </c>
      <c r="C9194" s="141" t="s">
        <v>448</v>
      </c>
      <c r="D9194" s="141" t="s">
        <v>5686</v>
      </c>
      <c r="E9194" s="140">
        <v>46.95</v>
      </c>
      <c r="F9194" s="142" t="s">
        <v>5502</v>
      </c>
      <c r="G9194" s="138"/>
    </row>
    <row r="9195" ht="15.75" customHeight="1" spans="1:7">
      <c r="A9195" s="140">
        <v>92928</v>
      </c>
      <c r="B9195" s="141" t="s">
        <v>9790</v>
      </c>
      <c r="C9195" s="141" t="s">
        <v>448</v>
      </c>
      <c r="D9195" s="141" t="s">
        <v>5686</v>
      </c>
      <c r="E9195" s="140">
        <v>54</v>
      </c>
      <c r="F9195" s="142" t="s">
        <v>5502</v>
      </c>
      <c r="G9195" s="138"/>
    </row>
    <row r="9196" ht="15.75" customHeight="1" spans="1:7">
      <c r="A9196" s="140">
        <v>92929</v>
      </c>
      <c r="B9196" s="141" t="s">
        <v>9791</v>
      </c>
      <c r="C9196" s="141" t="s">
        <v>448</v>
      </c>
      <c r="D9196" s="141" t="s">
        <v>5686</v>
      </c>
      <c r="E9196" s="140">
        <v>54</v>
      </c>
      <c r="F9196" s="142" t="s">
        <v>5502</v>
      </c>
      <c r="G9196" s="138"/>
    </row>
    <row r="9197" ht="15.75" customHeight="1" spans="1:7">
      <c r="A9197" s="140">
        <v>92930</v>
      </c>
      <c r="B9197" s="141" t="s">
        <v>9792</v>
      </c>
      <c r="C9197" s="141" t="s">
        <v>448</v>
      </c>
      <c r="D9197" s="141" t="s">
        <v>5686</v>
      </c>
      <c r="E9197" s="140">
        <v>54</v>
      </c>
      <c r="F9197" s="142" t="s">
        <v>5502</v>
      </c>
      <c r="G9197" s="138"/>
    </row>
    <row r="9198" ht="15.75" customHeight="1" spans="1:7">
      <c r="A9198" s="140">
        <v>92931</v>
      </c>
      <c r="B9198" s="141" t="s">
        <v>9793</v>
      </c>
      <c r="C9198" s="141" t="s">
        <v>448</v>
      </c>
      <c r="D9198" s="141" t="s">
        <v>5686</v>
      </c>
      <c r="E9198" s="140">
        <v>73.26</v>
      </c>
      <c r="F9198" s="142" t="s">
        <v>5502</v>
      </c>
      <c r="G9198" s="138"/>
    </row>
    <row r="9199" ht="15.75" customHeight="1" spans="1:7">
      <c r="A9199" s="140">
        <v>92932</v>
      </c>
      <c r="B9199" s="141" t="s">
        <v>9794</v>
      </c>
      <c r="C9199" s="141" t="s">
        <v>448</v>
      </c>
      <c r="D9199" s="141" t="s">
        <v>5686</v>
      </c>
      <c r="E9199" s="140">
        <v>73.26</v>
      </c>
      <c r="F9199" s="142" t="s">
        <v>5502</v>
      </c>
      <c r="G9199" s="138"/>
    </row>
    <row r="9200" ht="15.75" customHeight="1" spans="1:7">
      <c r="A9200" s="140">
        <v>92933</v>
      </c>
      <c r="B9200" s="141" t="s">
        <v>9795</v>
      </c>
      <c r="C9200" s="141" t="s">
        <v>448</v>
      </c>
      <c r="D9200" s="141" t="s">
        <v>5686</v>
      </c>
      <c r="E9200" s="140">
        <v>73.26</v>
      </c>
      <c r="F9200" s="142" t="s">
        <v>5502</v>
      </c>
      <c r="G9200" s="138"/>
    </row>
    <row r="9201" ht="15.75" customHeight="1" spans="1:7">
      <c r="A9201" s="140">
        <v>92934</v>
      </c>
      <c r="B9201" s="141" t="s">
        <v>9796</v>
      </c>
      <c r="C9201" s="141" t="s">
        <v>448</v>
      </c>
      <c r="D9201" s="141" t="s">
        <v>5686</v>
      </c>
      <c r="E9201" s="140">
        <v>110.38</v>
      </c>
      <c r="F9201" s="142" t="s">
        <v>5502</v>
      </c>
      <c r="G9201" s="138"/>
    </row>
    <row r="9202" ht="15.75" customHeight="1" spans="1:7">
      <c r="A9202" s="140">
        <v>92935</v>
      </c>
      <c r="B9202" s="141" t="s">
        <v>9797</v>
      </c>
      <c r="C9202" s="141" t="s">
        <v>448</v>
      </c>
      <c r="D9202" s="141" t="s">
        <v>5686</v>
      </c>
      <c r="E9202" s="140">
        <v>110.38</v>
      </c>
      <c r="F9202" s="142" t="s">
        <v>5502</v>
      </c>
      <c r="G9202" s="138"/>
    </row>
    <row r="9203" ht="15.75" customHeight="1" spans="1:7">
      <c r="A9203" s="140">
        <v>92936</v>
      </c>
      <c r="B9203" s="141" t="s">
        <v>9798</v>
      </c>
      <c r="C9203" s="141" t="s">
        <v>448</v>
      </c>
      <c r="D9203" s="141" t="s">
        <v>5686</v>
      </c>
      <c r="E9203" s="140">
        <v>154.65</v>
      </c>
      <c r="F9203" s="142" t="s">
        <v>5502</v>
      </c>
      <c r="G9203" s="138"/>
    </row>
    <row r="9204" ht="15.75" customHeight="1" spans="1:7">
      <c r="A9204" s="140">
        <v>92937</v>
      </c>
      <c r="B9204" s="141" t="s">
        <v>9799</v>
      </c>
      <c r="C9204" s="141" t="s">
        <v>448</v>
      </c>
      <c r="D9204" s="141" t="s">
        <v>5686</v>
      </c>
      <c r="E9204" s="140">
        <v>154.65</v>
      </c>
      <c r="F9204" s="142" t="s">
        <v>5502</v>
      </c>
      <c r="G9204" s="138"/>
    </row>
    <row r="9205" ht="15.75" customHeight="1" spans="1:7">
      <c r="A9205" s="140">
        <v>92938</v>
      </c>
      <c r="B9205" s="141" t="s">
        <v>9800</v>
      </c>
      <c r="C9205" s="141" t="s">
        <v>448</v>
      </c>
      <c r="D9205" s="141" t="s">
        <v>5686</v>
      </c>
      <c r="E9205" s="140">
        <v>28.71</v>
      </c>
      <c r="F9205" s="142" t="s">
        <v>5502</v>
      </c>
      <c r="G9205" s="138"/>
    </row>
    <row r="9206" ht="15.75" customHeight="1" spans="1:7">
      <c r="A9206" s="140">
        <v>92939</v>
      </c>
      <c r="B9206" s="141" t="s">
        <v>9801</v>
      </c>
      <c r="C9206" s="141" t="s">
        <v>448</v>
      </c>
      <c r="D9206" s="141" t="s">
        <v>5686</v>
      </c>
      <c r="E9206" s="140">
        <v>29</v>
      </c>
      <c r="F9206" s="142" t="s">
        <v>5502</v>
      </c>
      <c r="G9206" s="138"/>
    </row>
    <row r="9207" ht="15.75" customHeight="1" spans="1:7">
      <c r="A9207" s="140">
        <v>92940</v>
      </c>
      <c r="B9207" s="141" t="s">
        <v>9802</v>
      </c>
      <c r="C9207" s="141" t="s">
        <v>448</v>
      </c>
      <c r="D9207" s="141" t="s">
        <v>5686</v>
      </c>
      <c r="E9207" s="140">
        <v>37.23</v>
      </c>
      <c r="F9207" s="142" t="s">
        <v>5502</v>
      </c>
      <c r="G9207" s="138"/>
    </row>
    <row r="9208" ht="15.75" customHeight="1" spans="1:7">
      <c r="A9208" s="140">
        <v>92941</v>
      </c>
      <c r="B9208" s="141" t="s">
        <v>9803</v>
      </c>
      <c r="C9208" s="141" t="s">
        <v>448</v>
      </c>
      <c r="D9208" s="141" t="s">
        <v>5686</v>
      </c>
      <c r="E9208" s="140">
        <v>37.22</v>
      </c>
      <c r="F9208" s="142" t="s">
        <v>5502</v>
      </c>
      <c r="G9208" s="138"/>
    </row>
    <row r="9209" ht="15.75" customHeight="1" spans="1:7">
      <c r="A9209" s="140">
        <v>92942</v>
      </c>
      <c r="B9209" s="141" t="s">
        <v>9804</v>
      </c>
      <c r="C9209" s="141" t="s">
        <v>448</v>
      </c>
      <c r="D9209" s="141" t="s">
        <v>5686</v>
      </c>
      <c r="E9209" s="140">
        <v>37.22</v>
      </c>
      <c r="F9209" s="142" t="s">
        <v>5502</v>
      </c>
      <c r="G9209" s="138"/>
    </row>
    <row r="9210" ht="15.75" customHeight="1" spans="1:7">
      <c r="A9210" s="140">
        <v>92943</v>
      </c>
      <c r="B9210" s="141" t="s">
        <v>9805</v>
      </c>
      <c r="C9210" s="141" t="s">
        <v>448</v>
      </c>
      <c r="D9210" s="141" t="s">
        <v>5686</v>
      </c>
      <c r="E9210" s="140">
        <v>42.91</v>
      </c>
      <c r="F9210" s="142" t="s">
        <v>5502</v>
      </c>
      <c r="G9210" s="138"/>
    </row>
    <row r="9211" ht="15.75" customHeight="1" spans="1:7">
      <c r="A9211" s="140">
        <v>92944</v>
      </c>
      <c r="B9211" s="141" t="s">
        <v>9806</v>
      </c>
      <c r="C9211" s="141" t="s">
        <v>448</v>
      </c>
      <c r="D9211" s="141" t="s">
        <v>5686</v>
      </c>
      <c r="E9211" s="140">
        <v>42.91</v>
      </c>
      <c r="F9211" s="142" t="s">
        <v>5502</v>
      </c>
      <c r="G9211" s="138"/>
    </row>
    <row r="9212" ht="15.75" customHeight="1" spans="1:7">
      <c r="A9212" s="140">
        <v>92945</v>
      </c>
      <c r="B9212" s="141" t="s">
        <v>9807</v>
      </c>
      <c r="C9212" s="141" t="s">
        <v>448</v>
      </c>
      <c r="D9212" s="141" t="s">
        <v>5686</v>
      </c>
      <c r="E9212" s="140">
        <v>42.91</v>
      </c>
      <c r="F9212" s="142" t="s">
        <v>5502</v>
      </c>
      <c r="G9212" s="138"/>
    </row>
    <row r="9213" ht="15.75" customHeight="1" spans="1:7">
      <c r="A9213" s="140">
        <v>92946</v>
      </c>
      <c r="B9213" s="141" t="s">
        <v>9808</v>
      </c>
      <c r="C9213" s="141" t="s">
        <v>448</v>
      </c>
      <c r="D9213" s="141" t="s">
        <v>5686</v>
      </c>
      <c r="E9213" s="140">
        <v>60.49</v>
      </c>
      <c r="F9213" s="142" t="s">
        <v>5502</v>
      </c>
      <c r="G9213" s="138"/>
    </row>
    <row r="9214" ht="15.75" customHeight="1" spans="1:7">
      <c r="A9214" s="140">
        <v>92947</v>
      </c>
      <c r="B9214" s="141" t="s">
        <v>9809</v>
      </c>
      <c r="C9214" s="141" t="s">
        <v>448</v>
      </c>
      <c r="D9214" s="141" t="s">
        <v>5686</v>
      </c>
      <c r="E9214" s="140">
        <v>60.49</v>
      </c>
      <c r="F9214" s="142" t="s">
        <v>5502</v>
      </c>
      <c r="G9214" s="138"/>
    </row>
    <row r="9215" ht="15.75" customHeight="1" spans="1:7">
      <c r="A9215" s="140">
        <v>92948</v>
      </c>
      <c r="B9215" s="141" t="s">
        <v>9810</v>
      </c>
      <c r="C9215" s="141" t="s">
        <v>448</v>
      </c>
      <c r="D9215" s="141" t="s">
        <v>5686</v>
      </c>
      <c r="E9215" s="140">
        <v>60.49</v>
      </c>
      <c r="F9215" s="142" t="s">
        <v>5502</v>
      </c>
      <c r="G9215" s="138"/>
    </row>
    <row r="9216" ht="15.75" customHeight="1" spans="1:7">
      <c r="A9216" s="140">
        <v>92949</v>
      </c>
      <c r="B9216" s="141" t="s">
        <v>9811</v>
      </c>
      <c r="C9216" s="141" t="s">
        <v>448</v>
      </c>
      <c r="D9216" s="141" t="s">
        <v>5686</v>
      </c>
      <c r="E9216" s="140">
        <v>95.07</v>
      </c>
      <c r="F9216" s="142" t="s">
        <v>5502</v>
      </c>
      <c r="G9216" s="138"/>
    </row>
    <row r="9217" ht="15.75" customHeight="1" spans="1:7">
      <c r="A9217" s="140">
        <v>92950</v>
      </c>
      <c r="B9217" s="141" t="s">
        <v>9812</v>
      </c>
      <c r="C9217" s="141" t="s">
        <v>448</v>
      </c>
      <c r="D9217" s="141" t="s">
        <v>5686</v>
      </c>
      <c r="E9217" s="140">
        <v>95.07</v>
      </c>
      <c r="F9217" s="142" t="s">
        <v>5502</v>
      </c>
      <c r="G9217" s="138"/>
    </row>
    <row r="9218" ht="15.75" customHeight="1" spans="1:7">
      <c r="A9218" s="140">
        <v>92951</v>
      </c>
      <c r="B9218" s="141" t="s">
        <v>9813</v>
      </c>
      <c r="C9218" s="141" t="s">
        <v>448</v>
      </c>
      <c r="D9218" s="141" t="s">
        <v>5686</v>
      </c>
      <c r="E9218" s="140">
        <v>136.85</v>
      </c>
      <c r="F9218" s="142" t="s">
        <v>5502</v>
      </c>
      <c r="G9218" s="138"/>
    </row>
    <row r="9219" ht="15.75" customHeight="1" spans="1:7">
      <c r="A9219" s="140">
        <v>92952</v>
      </c>
      <c r="B9219" s="141" t="s">
        <v>9814</v>
      </c>
      <c r="C9219" s="141" t="s">
        <v>448</v>
      </c>
      <c r="D9219" s="141" t="s">
        <v>5686</v>
      </c>
      <c r="E9219" s="140">
        <v>136.85</v>
      </c>
      <c r="F9219" s="142" t="s">
        <v>5502</v>
      </c>
      <c r="G9219" s="138"/>
    </row>
    <row r="9220" ht="15.75" customHeight="1" spans="1:7">
      <c r="A9220" s="140">
        <v>92953</v>
      </c>
      <c r="B9220" s="141" t="s">
        <v>9815</v>
      </c>
      <c r="C9220" s="141" t="s">
        <v>448</v>
      </c>
      <c r="D9220" s="141" t="s">
        <v>5686</v>
      </c>
      <c r="E9220" s="140">
        <v>24.4</v>
      </c>
      <c r="F9220" s="142" t="s">
        <v>5502</v>
      </c>
      <c r="G9220" s="138"/>
    </row>
    <row r="9221" ht="15.75" customHeight="1" spans="1:7">
      <c r="A9221" s="140">
        <v>93050</v>
      </c>
      <c r="B9221" s="141" t="s">
        <v>9816</v>
      </c>
      <c r="C9221" s="141" t="s">
        <v>448</v>
      </c>
      <c r="D9221" s="141" t="s">
        <v>5686</v>
      </c>
      <c r="E9221" s="140">
        <v>10.65</v>
      </c>
      <c r="F9221" s="142" t="s">
        <v>5502</v>
      </c>
      <c r="G9221" s="138"/>
    </row>
    <row r="9222" ht="15.75" customHeight="1" spans="1:7">
      <c r="A9222" s="140">
        <v>93052</v>
      </c>
      <c r="B9222" s="141" t="s">
        <v>9817</v>
      </c>
      <c r="C9222" s="141" t="s">
        <v>448</v>
      </c>
      <c r="D9222" s="141" t="s">
        <v>5686</v>
      </c>
      <c r="E9222" s="140">
        <v>494.86</v>
      </c>
      <c r="F9222" s="142" t="s">
        <v>5502</v>
      </c>
      <c r="G9222" s="138"/>
    </row>
    <row r="9223" ht="15.75" customHeight="1" spans="1:7">
      <c r="A9223" s="140">
        <v>93054</v>
      </c>
      <c r="B9223" s="141" t="s">
        <v>9818</v>
      </c>
      <c r="C9223" s="141" t="s">
        <v>448</v>
      </c>
      <c r="D9223" s="141" t="s">
        <v>5686</v>
      </c>
      <c r="E9223" s="140">
        <v>21.22</v>
      </c>
      <c r="F9223" s="142" t="s">
        <v>5502</v>
      </c>
      <c r="G9223" s="138"/>
    </row>
    <row r="9224" ht="15.75" customHeight="1" spans="1:7">
      <c r="A9224" s="140">
        <v>93055</v>
      </c>
      <c r="B9224" s="141" t="s">
        <v>9819</v>
      </c>
      <c r="C9224" s="141" t="s">
        <v>448</v>
      </c>
      <c r="D9224" s="141" t="s">
        <v>5686</v>
      </c>
      <c r="E9224" s="140">
        <v>42.72</v>
      </c>
      <c r="F9224" s="142" t="s">
        <v>5502</v>
      </c>
      <c r="G9224" s="138"/>
    </row>
    <row r="9225" ht="15.75" customHeight="1" spans="1:7">
      <c r="A9225" s="140">
        <v>93056</v>
      </c>
      <c r="B9225" s="141" t="s">
        <v>9820</v>
      </c>
      <c r="C9225" s="141" t="s">
        <v>448</v>
      </c>
      <c r="D9225" s="141" t="s">
        <v>5686</v>
      </c>
      <c r="E9225" s="140">
        <v>15.92</v>
      </c>
      <c r="F9225" s="142" t="s">
        <v>5502</v>
      </c>
      <c r="G9225" s="138"/>
    </row>
    <row r="9226" ht="15.75" customHeight="1" spans="1:7">
      <c r="A9226" s="140">
        <v>93057</v>
      </c>
      <c r="B9226" s="141" t="s">
        <v>9821</v>
      </c>
      <c r="C9226" s="141" t="s">
        <v>448</v>
      </c>
      <c r="D9226" s="141" t="s">
        <v>5686</v>
      </c>
      <c r="E9226" s="140">
        <v>13.23</v>
      </c>
      <c r="F9226" s="142" t="s">
        <v>5502</v>
      </c>
      <c r="G9226" s="138"/>
    </row>
    <row r="9227" ht="15.75" customHeight="1" spans="1:7">
      <c r="A9227" s="140">
        <v>93058</v>
      </c>
      <c r="B9227" s="141" t="s">
        <v>9822</v>
      </c>
      <c r="C9227" s="141" t="s">
        <v>448</v>
      </c>
      <c r="D9227" s="141" t="s">
        <v>5686</v>
      </c>
      <c r="E9227" s="140">
        <v>544.38</v>
      </c>
      <c r="F9227" s="142" t="s">
        <v>5502</v>
      </c>
      <c r="G9227" s="138"/>
    </row>
    <row r="9228" ht="15.75" customHeight="1" spans="1:7">
      <c r="A9228" s="140">
        <v>93059</v>
      </c>
      <c r="B9228" s="141" t="s">
        <v>9823</v>
      </c>
      <c r="C9228" s="141" t="s">
        <v>448</v>
      </c>
      <c r="D9228" s="141" t="s">
        <v>5686</v>
      </c>
      <c r="E9228" s="140">
        <v>27.76</v>
      </c>
      <c r="F9228" s="142" t="s">
        <v>5502</v>
      </c>
      <c r="G9228" s="138"/>
    </row>
    <row r="9229" ht="15.75" customHeight="1" spans="1:7">
      <c r="A9229" s="140">
        <v>93060</v>
      </c>
      <c r="B9229" s="141" t="s">
        <v>9824</v>
      </c>
      <c r="C9229" s="141" t="s">
        <v>448</v>
      </c>
      <c r="D9229" s="141" t="s">
        <v>5686</v>
      </c>
      <c r="E9229" s="140">
        <v>74.88</v>
      </c>
      <c r="F9229" s="142" t="s">
        <v>5502</v>
      </c>
      <c r="G9229" s="138"/>
    </row>
    <row r="9230" ht="15.75" customHeight="1" spans="1:7">
      <c r="A9230" s="140">
        <v>93061</v>
      </c>
      <c r="B9230" s="141" t="s">
        <v>9825</v>
      </c>
      <c r="C9230" s="141" t="s">
        <v>448</v>
      </c>
      <c r="D9230" s="141" t="s">
        <v>5686</v>
      </c>
      <c r="E9230" s="140">
        <v>30.27</v>
      </c>
      <c r="F9230" s="142" t="s">
        <v>5502</v>
      </c>
      <c r="G9230" s="138"/>
    </row>
    <row r="9231" ht="15.75" customHeight="1" spans="1:7">
      <c r="A9231" s="140">
        <v>93062</v>
      </c>
      <c r="B9231" s="141" t="s">
        <v>9826</v>
      </c>
      <c r="C9231" s="141" t="s">
        <v>448</v>
      </c>
      <c r="D9231" s="141" t="s">
        <v>5686</v>
      </c>
      <c r="E9231" s="140">
        <v>25.53</v>
      </c>
      <c r="F9231" s="142" t="s">
        <v>5502</v>
      </c>
      <c r="G9231" s="138"/>
    </row>
    <row r="9232" ht="15.75" customHeight="1" spans="1:7">
      <c r="A9232" s="140">
        <v>93063</v>
      </c>
      <c r="B9232" s="141" t="s">
        <v>9827</v>
      </c>
      <c r="C9232" s="141" t="s">
        <v>448</v>
      </c>
      <c r="D9232" s="141" t="s">
        <v>5686</v>
      </c>
      <c r="E9232" s="140">
        <v>623.81</v>
      </c>
      <c r="F9232" s="142" t="s">
        <v>5502</v>
      </c>
      <c r="G9232" s="138"/>
    </row>
    <row r="9233" ht="15.75" customHeight="1" spans="1:7">
      <c r="A9233" s="140">
        <v>93064</v>
      </c>
      <c r="B9233" s="141" t="s">
        <v>9828</v>
      </c>
      <c r="C9233" s="141" t="s">
        <v>448</v>
      </c>
      <c r="D9233" s="141" t="s">
        <v>5686</v>
      </c>
      <c r="E9233" s="140">
        <v>46.53</v>
      </c>
      <c r="F9233" s="142" t="s">
        <v>5502</v>
      </c>
      <c r="G9233" s="138"/>
    </row>
    <row r="9234" ht="15.75" customHeight="1" spans="1:7">
      <c r="A9234" s="140">
        <v>93065</v>
      </c>
      <c r="B9234" s="141" t="s">
        <v>9829</v>
      </c>
      <c r="C9234" s="141" t="s">
        <v>448</v>
      </c>
      <c r="D9234" s="141" t="s">
        <v>5686</v>
      </c>
      <c r="E9234" s="140">
        <v>41.77</v>
      </c>
      <c r="F9234" s="142" t="s">
        <v>5502</v>
      </c>
      <c r="G9234" s="138"/>
    </row>
    <row r="9235" ht="15.75" customHeight="1" spans="1:7">
      <c r="A9235" s="140">
        <v>93066</v>
      </c>
      <c r="B9235" s="141" t="s">
        <v>9830</v>
      </c>
      <c r="C9235" s="141" t="s">
        <v>448</v>
      </c>
      <c r="D9235" s="141" t="s">
        <v>5686</v>
      </c>
      <c r="E9235" s="140">
        <v>782.89</v>
      </c>
      <c r="F9235" s="142" t="s">
        <v>5502</v>
      </c>
      <c r="G9235" s="138"/>
    </row>
    <row r="9236" ht="15.75" customHeight="1" spans="1:7">
      <c r="A9236" s="140">
        <v>93067</v>
      </c>
      <c r="B9236" s="141" t="s">
        <v>9831</v>
      </c>
      <c r="C9236" s="141" t="s">
        <v>448</v>
      </c>
      <c r="D9236" s="141" t="s">
        <v>5686</v>
      </c>
      <c r="E9236" s="140">
        <v>69.21</v>
      </c>
      <c r="F9236" s="142" t="s">
        <v>5502</v>
      </c>
      <c r="G9236" s="138"/>
    </row>
    <row r="9237" ht="15.75" customHeight="1" spans="1:7">
      <c r="A9237" s="140">
        <v>93068</v>
      </c>
      <c r="B9237" s="141" t="s">
        <v>9832</v>
      </c>
      <c r="C9237" s="141" t="s">
        <v>448</v>
      </c>
      <c r="D9237" s="141" t="s">
        <v>5686</v>
      </c>
      <c r="E9237" s="140">
        <v>58.84</v>
      </c>
      <c r="F9237" s="142" t="s">
        <v>5502</v>
      </c>
      <c r="G9237" s="138"/>
    </row>
    <row r="9238" ht="15.75" customHeight="1" spans="1:7">
      <c r="A9238" s="140">
        <v>93069</v>
      </c>
      <c r="B9238" s="141" t="s">
        <v>9833</v>
      </c>
      <c r="C9238" s="141" t="s">
        <v>448</v>
      </c>
      <c r="D9238" s="141" t="s">
        <v>5686</v>
      </c>
      <c r="E9238" s="140">
        <v>1085.19</v>
      </c>
      <c r="F9238" s="142" t="s">
        <v>5502</v>
      </c>
      <c r="G9238" s="138"/>
    </row>
    <row r="9239" ht="15.75" customHeight="1" spans="1:7">
      <c r="A9239" s="140">
        <v>93070</v>
      </c>
      <c r="B9239" s="141" t="s">
        <v>9834</v>
      </c>
      <c r="C9239" s="141" t="s">
        <v>448</v>
      </c>
      <c r="D9239" s="141" t="s">
        <v>5686</v>
      </c>
      <c r="E9239" s="140">
        <v>174.97</v>
      </c>
      <c r="F9239" s="142" t="s">
        <v>5502</v>
      </c>
      <c r="G9239" s="138"/>
    </row>
    <row r="9240" ht="15.75" customHeight="1" spans="1:7">
      <c r="A9240" s="140">
        <v>93071</v>
      </c>
      <c r="B9240" s="141" t="s">
        <v>9835</v>
      </c>
      <c r="C9240" s="141" t="s">
        <v>448</v>
      </c>
      <c r="D9240" s="141" t="s">
        <v>5686</v>
      </c>
      <c r="E9240" s="140">
        <v>160.87</v>
      </c>
      <c r="F9240" s="142" t="s">
        <v>5502</v>
      </c>
      <c r="G9240" s="138"/>
    </row>
    <row r="9241" ht="15.75" customHeight="1" spans="1:7">
      <c r="A9241" s="140">
        <v>93072</v>
      </c>
      <c r="B9241" s="141" t="s">
        <v>9836</v>
      </c>
      <c r="C9241" s="141" t="s">
        <v>448</v>
      </c>
      <c r="D9241" s="141" t="s">
        <v>5686</v>
      </c>
      <c r="E9241" s="140">
        <v>1432.18</v>
      </c>
      <c r="F9241" s="142" t="s">
        <v>5502</v>
      </c>
      <c r="G9241" s="138"/>
    </row>
    <row r="9242" ht="15.75" customHeight="1" spans="1:7">
      <c r="A9242" s="140">
        <v>93074</v>
      </c>
      <c r="B9242" s="141" t="s">
        <v>9837</v>
      </c>
      <c r="C9242" s="141" t="s">
        <v>448</v>
      </c>
      <c r="D9242" s="141" t="s">
        <v>5686</v>
      </c>
      <c r="E9242" s="140">
        <v>12.54</v>
      </c>
      <c r="F9242" s="142" t="s">
        <v>5502</v>
      </c>
      <c r="G9242" s="138"/>
    </row>
    <row r="9243" ht="15.75" customHeight="1" spans="1:7">
      <c r="A9243" s="140">
        <v>93075</v>
      </c>
      <c r="B9243" s="141" t="s">
        <v>9838</v>
      </c>
      <c r="C9243" s="141" t="s">
        <v>448</v>
      </c>
      <c r="D9243" s="141" t="s">
        <v>5686</v>
      </c>
      <c r="E9243" s="140">
        <v>18.6</v>
      </c>
      <c r="F9243" s="142" t="s">
        <v>5502</v>
      </c>
      <c r="G9243" s="138"/>
    </row>
    <row r="9244" ht="15.75" customHeight="1" spans="1:7">
      <c r="A9244" s="140">
        <v>93076</v>
      </c>
      <c r="B9244" s="141" t="s">
        <v>9839</v>
      </c>
      <c r="C9244" s="141" t="s">
        <v>448</v>
      </c>
      <c r="D9244" s="141" t="s">
        <v>5686</v>
      </c>
      <c r="E9244" s="140">
        <v>20.11</v>
      </c>
      <c r="F9244" s="142" t="s">
        <v>5502</v>
      </c>
      <c r="G9244" s="138"/>
    </row>
    <row r="9245" ht="15.75" customHeight="1" spans="1:7">
      <c r="A9245" s="140">
        <v>93077</v>
      </c>
      <c r="B9245" s="141" t="s">
        <v>9840</v>
      </c>
      <c r="C9245" s="141" t="s">
        <v>448</v>
      </c>
      <c r="D9245" s="141" t="s">
        <v>5686</v>
      </c>
      <c r="E9245" s="140">
        <v>26.35</v>
      </c>
      <c r="F9245" s="142" t="s">
        <v>5502</v>
      </c>
      <c r="G9245" s="138"/>
    </row>
    <row r="9246" ht="15.75" customHeight="1" spans="1:7">
      <c r="A9246" s="140">
        <v>93078</v>
      </c>
      <c r="B9246" s="141" t="s">
        <v>9841</v>
      </c>
      <c r="C9246" s="141" t="s">
        <v>448</v>
      </c>
      <c r="D9246" s="141" t="s">
        <v>5686</v>
      </c>
      <c r="E9246" s="140">
        <v>29.67</v>
      </c>
      <c r="F9246" s="142" t="s">
        <v>5502</v>
      </c>
      <c r="G9246" s="138"/>
    </row>
    <row r="9247" ht="15.75" customHeight="1" spans="1:7">
      <c r="A9247" s="140">
        <v>93079</v>
      </c>
      <c r="B9247" s="141" t="s">
        <v>9842</v>
      </c>
      <c r="C9247" s="141" t="s">
        <v>448</v>
      </c>
      <c r="D9247" s="141" t="s">
        <v>5686</v>
      </c>
      <c r="E9247" s="140">
        <v>28</v>
      </c>
      <c r="F9247" s="142" t="s">
        <v>5502</v>
      </c>
      <c r="G9247" s="138"/>
    </row>
    <row r="9248" ht="15.75" customHeight="1" spans="1:7">
      <c r="A9248" s="140">
        <v>93080</v>
      </c>
      <c r="B9248" s="141" t="s">
        <v>9843</v>
      </c>
      <c r="C9248" s="141" t="s">
        <v>448</v>
      </c>
      <c r="D9248" s="141" t="s">
        <v>5686</v>
      </c>
      <c r="E9248" s="140">
        <v>8.18</v>
      </c>
      <c r="F9248" s="142" t="s">
        <v>5502</v>
      </c>
      <c r="G9248" s="138"/>
    </row>
    <row r="9249" ht="15.75" customHeight="1" spans="1:7">
      <c r="A9249" s="140">
        <v>93081</v>
      </c>
      <c r="B9249" s="141" t="s">
        <v>9844</v>
      </c>
      <c r="C9249" s="141" t="s">
        <v>448</v>
      </c>
      <c r="D9249" s="141" t="s">
        <v>5686</v>
      </c>
      <c r="E9249" s="140">
        <v>17.55</v>
      </c>
      <c r="F9249" s="142" t="s">
        <v>5502</v>
      </c>
      <c r="G9249" s="138"/>
    </row>
    <row r="9250" ht="15.75" customHeight="1" spans="1:7">
      <c r="A9250" s="140">
        <v>93082</v>
      </c>
      <c r="B9250" s="141" t="s">
        <v>9845</v>
      </c>
      <c r="C9250" s="141" t="s">
        <v>448</v>
      </c>
      <c r="D9250" s="141" t="s">
        <v>5686</v>
      </c>
      <c r="E9250" s="140">
        <v>22.77</v>
      </c>
      <c r="F9250" s="142" t="s">
        <v>5502</v>
      </c>
      <c r="G9250" s="138"/>
    </row>
    <row r="9251" ht="15.75" customHeight="1" spans="1:7">
      <c r="A9251" s="140">
        <v>93083</v>
      </c>
      <c r="B9251" s="141" t="s">
        <v>9846</v>
      </c>
      <c r="C9251" s="141" t="s">
        <v>448</v>
      </c>
      <c r="D9251" s="141" t="s">
        <v>5686</v>
      </c>
      <c r="E9251" s="140">
        <v>428.47</v>
      </c>
      <c r="F9251" s="142" t="s">
        <v>5502</v>
      </c>
      <c r="G9251" s="138"/>
    </row>
    <row r="9252" ht="15.75" customHeight="1" spans="1:7">
      <c r="A9252" s="140">
        <v>93084</v>
      </c>
      <c r="B9252" s="141" t="s">
        <v>9847</v>
      </c>
      <c r="C9252" s="141" t="s">
        <v>448</v>
      </c>
      <c r="D9252" s="141" t="s">
        <v>5686</v>
      </c>
      <c r="E9252" s="140">
        <v>13.2</v>
      </c>
      <c r="F9252" s="142" t="s">
        <v>5502</v>
      </c>
      <c r="G9252" s="138"/>
    </row>
    <row r="9253" ht="15.75" customHeight="1" spans="1:7">
      <c r="A9253" s="140">
        <v>93085</v>
      </c>
      <c r="B9253" s="141" t="s">
        <v>9848</v>
      </c>
      <c r="C9253" s="141" t="s">
        <v>448</v>
      </c>
      <c r="D9253" s="141" t="s">
        <v>5686</v>
      </c>
      <c r="E9253" s="140">
        <v>14.12</v>
      </c>
      <c r="F9253" s="142" t="s">
        <v>5502</v>
      </c>
      <c r="G9253" s="138"/>
    </row>
    <row r="9254" ht="15.75" customHeight="1" spans="1:7">
      <c r="A9254" s="140">
        <v>93086</v>
      </c>
      <c r="B9254" s="141" t="s">
        <v>9849</v>
      </c>
      <c r="C9254" s="141" t="s">
        <v>448</v>
      </c>
      <c r="D9254" s="141" t="s">
        <v>5686</v>
      </c>
      <c r="E9254" s="140">
        <v>497.41</v>
      </c>
      <c r="F9254" s="142" t="s">
        <v>5502</v>
      </c>
      <c r="G9254" s="138"/>
    </row>
    <row r="9255" ht="15.75" customHeight="1" spans="1:7">
      <c r="A9255" s="140">
        <v>93087</v>
      </c>
      <c r="B9255" s="141" t="s">
        <v>9850</v>
      </c>
      <c r="C9255" s="141" t="s">
        <v>448</v>
      </c>
      <c r="D9255" s="141" t="s">
        <v>5686</v>
      </c>
      <c r="E9255" s="140">
        <v>18.39</v>
      </c>
      <c r="F9255" s="142" t="s">
        <v>5502</v>
      </c>
      <c r="G9255" s="138"/>
    </row>
    <row r="9256" ht="15.75" customHeight="1" spans="1:7">
      <c r="A9256" s="140">
        <v>93088</v>
      </c>
      <c r="B9256" s="141" t="s">
        <v>9851</v>
      </c>
      <c r="C9256" s="141" t="s">
        <v>448</v>
      </c>
      <c r="D9256" s="141" t="s">
        <v>5686</v>
      </c>
      <c r="E9256" s="140">
        <v>22.79</v>
      </c>
      <c r="F9256" s="142" t="s">
        <v>5502</v>
      </c>
      <c r="G9256" s="138"/>
    </row>
    <row r="9257" ht="15.75" customHeight="1" spans="1:7">
      <c r="A9257" s="140">
        <v>93089</v>
      </c>
      <c r="B9257" s="141" t="s">
        <v>9852</v>
      </c>
      <c r="C9257" s="141" t="s">
        <v>448</v>
      </c>
      <c r="D9257" s="141" t="s">
        <v>5686</v>
      </c>
      <c r="E9257" s="140">
        <v>45.27</v>
      </c>
      <c r="F9257" s="142" t="s">
        <v>5502</v>
      </c>
      <c r="G9257" s="138"/>
    </row>
    <row r="9258" ht="15.75" customHeight="1" spans="1:7">
      <c r="A9258" s="140">
        <v>93090</v>
      </c>
      <c r="B9258" s="141" t="s">
        <v>9853</v>
      </c>
      <c r="C9258" s="141" t="s">
        <v>448</v>
      </c>
      <c r="D9258" s="141" t="s">
        <v>5686</v>
      </c>
      <c r="E9258" s="140">
        <v>18.29</v>
      </c>
      <c r="F9258" s="142" t="s">
        <v>5502</v>
      </c>
      <c r="G9258" s="138"/>
    </row>
    <row r="9259" ht="15.75" customHeight="1" spans="1:7">
      <c r="A9259" s="140">
        <v>93091</v>
      </c>
      <c r="B9259" s="141" t="s">
        <v>9854</v>
      </c>
      <c r="C9259" s="141" t="s">
        <v>448</v>
      </c>
      <c r="D9259" s="141" t="s">
        <v>5686</v>
      </c>
      <c r="E9259" s="140">
        <v>15.71</v>
      </c>
      <c r="F9259" s="142" t="s">
        <v>5502</v>
      </c>
      <c r="G9259" s="138"/>
    </row>
    <row r="9260" ht="15.75" customHeight="1" spans="1:7">
      <c r="A9260" s="140">
        <v>93092</v>
      </c>
      <c r="B9260" s="141" t="s">
        <v>9855</v>
      </c>
      <c r="C9260" s="141" t="s">
        <v>448</v>
      </c>
      <c r="D9260" s="141" t="s">
        <v>5686</v>
      </c>
      <c r="E9260" s="140">
        <v>546.75</v>
      </c>
      <c r="F9260" s="142" t="s">
        <v>5502</v>
      </c>
      <c r="G9260" s="138"/>
    </row>
    <row r="9261" ht="15.75" customHeight="1" spans="1:7">
      <c r="A9261" s="140">
        <v>93093</v>
      </c>
      <c r="B9261" s="141" t="s">
        <v>9856</v>
      </c>
      <c r="C9261" s="141" t="s">
        <v>448</v>
      </c>
      <c r="D9261" s="141" t="s">
        <v>5686</v>
      </c>
      <c r="E9261" s="140">
        <v>28.96</v>
      </c>
      <c r="F9261" s="142" t="s">
        <v>5502</v>
      </c>
      <c r="G9261" s="138"/>
    </row>
    <row r="9262" ht="15.75" customHeight="1" spans="1:7">
      <c r="A9262" s="140">
        <v>93094</v>
      </c>
      <c r="B9262" s="141" t="s">
        <v>9857</v>
      </c>
      <c r="C9262" s="141" t="s">
        <v>448</v>
      </c>
      <c r="D9262" s="141" t="s">
        <v>5686</v>
      </c>
      <c r="E9262" s="140">
        <v>77.25</v>
      </c>
      <c r="F9262" s="142" t="s">
        <v>5502</v>
      </c>
      <c r="G9262" s="138"/>
    </row>
    <row r="9263" ht="15.75" customHeight="1" spans="1:7">
      <c r="A9263" s="140">
        <v>93097</v>
      </c>
      <c r="B9263" s="141" t="s">
        <v>9858</v>
      </c>
      <c r="C9263" s="141" t="s">
        <v>448</v>
      </c>
      <c r="D9263" s="141" t="s">
        <v>5686</v>
      </c>
      <c r="E9263" s="140">
        <v>12.78</v>
      </c>
      <c r="F9263" s="142" t="s">
        <v>5502</v>
      </c>
      <c r="G9263" s="138"/>
    </row>
    <row r="9264" ht="15.75" customHeight="1" spans="1:7">
      <c r="A9264" s="140">
        <v>93098</v>
      </c>
      <c r="B9264" s="141" t="s">
        <v>9859</v>
      </c>
      <c r="C9264" s="141" t="s">
        <v>448</v>
      </c>
      <c r="D9264" s="141" t="s">
        <v>5686</v>
      </c>
      <c r="E9264" s="140">
        <v>18.71</v>
      </c>
      <c r="F9264" s="142" t="s">
        <v>5502</v>
      </c>
      <c r="G9264" s="138"/>
    </row>
    <row r="9265" ht="15.75" customHeight="1" spans="1:7">
      <c r="A9265" s="140">
        <v>93099</v>
      </c>
      <c r="B9265" s="141" t="s">
        <v>9860</v>
      </c>
      <c r="C9265" s="141" t="s">
        <v>448</v>
      </c>
      <c r="D9265" s="141" t="s">
        <v>5686</v>
      </c>
      <c r="E9265" s="140">
        <v>22.94</v>
      </c>
      <c r="F9265" s="142" t="s">
        <v>5502</v>
      </c>
      <c r="G9265" s="138"/>
    </row>
    <row r="9266" ht="15.75" customHeight="1" spans="1:7">
      <c r="A9266" s="140">
        <v>93100</v>
      </c>
      <c r="B9266" s="141" t="s">
        <v>9861</v>
      </c>
      <c r="C9266" s="141" t="s">
        <v>448</v>
      </c>
      <c r="D9266" s="141" t="s">
        <v>5686</v>
      </c>
      <c r="E9266" s="140">
        <v>27.77</v>
      </c>
      <c r="F9266" s="142" t="s">
        <v>5502</v>
      </c>
      <c r="G9266" s="138"/>
    </row>
    <row r="9267" ht="15.75" customHeight="1" spans="1:7">
      <c r="A9267" s="140">
        <v>93101</v>
      </c>
      <c r="B9267" s="141" t="s">
        <v>9862</v>
      </c>
      <c r="C9267" s="141" t="s">
        <v>448</v>
      </c>
      <c r="D9267" s="141" t="s">
        <v>5686</v>
      </c>
      <c r="E9267" s="140">
        <v>31.09</v>
      </c>
      <c r="F9267" s="142" t="s">
        <v>5502</v>
      </c>
      <c r="G9267" s="138"/>
    </row>
    <row r="9268" ht="15.75" customHeight="1" spans="1:7">
      <c r="A9268" s="140">
        <v>93102</v>
      </c>
      <c r="B9268" s="141" t="s">
        <v>9863</v>
      </c>
      <c r="C9268" s="141" t="s">
        <v>448</v>
      </c>
      <c r="D9268" s="141" t="s">
        <v>5686</v>
      </c>
      <c r="E9268" s="140">
        <v>33.06</v>
      </c>
      <c r="F9268" s="142" t="s">
        <v>5502</v>
      </c>
      <c r="G9268" s="138"/>
    </row>
    <row r="9269" ht="15.75" customHeight="1" spans="1:7">
      <c r="A9269" s="140">
        <v>93103</v>
      </c>
      <c r="B9269" s="141" t="s">
        <v>9864</v>
      </c>
      <c r="C9269" s="141" t="s">
        <v>448</v>
      </c>
      <c r="D9269" s="141" t="s">
        <v>5686</v>
      </c>
      <c r="E9269" s="140">
        <v>8.33</v>
      </c>
      <c r="F9269" s="142" t="s">
        <v>5502</v>
      </c>
      <c r="G9269" s="138"/>
    </row>
    <row r="9270" ht="15.75" customHeight="1" spans="1:7">
      <c r="A9270" s="140">
        <v>93104</v>
      </c>
      <c r="B9270" s="141" t="s">
        <v>9865</v>
      </c>
      <c r="C9270" s="141" t="s">
        <v>448</v>
      </c>
      <c r="D9270" s="141" t="s">
        <v>5686</v>
      </c>
      <c r="E9270" s="140">
        <v>17.64</v>
      </c>
      <c r="F9270" s="142" t="s">
        <v>5502</v>
      </c>
      <c r="G9270" s="138"/>
    </row>
    <row r="9271" ht="15.75" customHeight="1" spans="1:7">
      <c r="A9271" s="140">
        <v>93105</v>
      </c>
      <c r="B9271" s="141" t="s">
        <v>9866</v>
      </c>
      <c r="C9271" s="141" t="s">
        <v>448</v>
      </c>
      <c r="D9271" s="141" t="s">
        <v>5686</v>
      </c>
      <c r="E9271" s="140">
        <v>22.92</v>
      </c>
      <c r="F9271" s="142" t="s">
        <v>5502</v>
      </c>
      <c r="G9271" s="138"/>
    </row>
    <row r="9272" ht="15.75" customHeight="1" spans="1:7">
      <c r="A9272" s="140">
        <v>93106</v>
      </c>
      <c r="B9272" s="141" t="s">
        <v>9867</v>
      </c>
      <c r="C9272" s="141" t="s">
        <v>448</v>
      </c>
      <c r="D9272" s="141" t="s">
        <v>5686</v>
      </c>
      <c r="E9272" s="140">
        <v>428.62</v>
      </c>
      <c r="F9272" s="142" t="s">
        <v>5502</v>
      </c>
      <c r="G9272" s="138"/>
    </row>
    <row r="9273" ht="15.75" customHeight="1" spans="1:7">
      <c r="A9273" s="140">
        <v>93107</v>
      </c>
      <c r="B9273" s="141" t="s">
        <v>9868</v>
      </c>
      <c r="C9273" s="141" t="s">
        <v>448</v>
      </c>
      <c r="D9273" s="141" t="s">
        <v>5686</v>
      </c>
      <c r="E9273" s="140">
        <v>15.12</v>
      </c>
      <c r="F9273" s="142" t="s">
        <v>5502</v>
      </c>
      <c r="G9273" s="138"/>
    </row>
    <row r="9274" ht="15.75" customHeight="1" spans="1:7">
      <c r="A9274" s="140">
        <v>93108</v>
      </c>
      <c r="B9274" s="141" t="s">
        <v>9869</v>
      </c>
      <c r="C9274" s="141" t="s">
        <v>448</v>
      </c>
      <c r="D9274" s="141" t="s">
        <v>5686</v>
      </c>
      <c r="E9274" s="140">
        <v>12.72</v>
      </c>
      <c r="F9274" s="142" t="s">
        <v>5502</v>
      </c>
      <c r="G9274" s="138"/>
    </row>
    <row r="9275" ht="15.75" customHeight="1" spans="1:7">
      <c r="A9275" s="140">
        <v>93109</v>
      </c>
      <c r="B9275" s="141" t="s">
        <v>9870</v>
      </c>
      <c r="C9275" s="141" t="s">
        <v>448</v>
      </c>
      <c r="D9275" s="141" t="s">
        <v>5686</v>
      </c>
      <c r="E9275" s="140">
        <v>499.33</v>
      </c>
      <c r="F9275" s="142" t="s">
        <v>5502</v>
      </c>
      <c r="G9275" s="138"/>
    </row>
    <row r="9276" ht="15.75" customHeight="1" spans="1:7">
      <c r="A9276" s="140">
        <v>93110</v>
      </c>
      <c r="B9276" s="141" t="s">
        <v>9871</v>
      </c>
      <c r="C9276" s="141" t="s">
        <v>448</v>
      </c>
      <c r="D9276" s="141" t="s">
        <v>5686</v>
      </c>
      <c r="E9276" s="140">
        <v>19.35</v>
      </c>
      <c r="F9276" s="142" t="s">
        <v>5502</v>
      </c>
      <c r="G9276" s="138"/>
    </row>
    <row r="9277" ht="15.75" customHeight="1" spans="1:7">
      <c r="A9277" s="140">
        <v>93111</v>
      </c>
      <c r="B9277" s="141" t="s">
        <v>9872</v>
      </c>
      <c r="C9277" s="141" t="s">
        <v>448</v>
      </c>
      <c r="D9277" s="141" t="s">
        <v>5686</v>
      </c>
      <c r="E9277" s="140">
        <v>23.46</v>
      </c>
      <c r="F9277" s="142" t="s">
        <v>5502</v>
      </c>
      <c r="G9277" s="138"/>
    </row>
    <row r="9278" ht="15.75" customHeight="1" spans="1:7">
      <c r="A9278" s="140">
        <v>93112</v>
      </c>
      <c r="B9278" s="141" t="s">
        <v>9873</v>
      </c>
      <c r="C9278" s="141" t="s">
        <v>448</v>
      </c>
      <c r="D9278" s="141" t="s">
        <v>5686</v>
      </c>
      <c r="E9278" s="140">
        <v>47.19</v>
      </c>
      <c r="F9278" s="142" t="s">
        <v>5502</v>
      </c>
      <c r="G9278" s="138"/>
    </row>
    <row r="9279" ht="15.75" customHeight="1" spans="1:7">
      <c r="A9279" s="140">
        <v>93113</v>
      </c>
      <c r="B9279" s="141" t="s">
        <v>9874</v>
      </c>
      <c r="C9279" s="141" t="s">
        <v>448</v>
      </c>
      <c r="D9279" s="141" t="s">
        <v>5686</v>
      </c>
      <c r="E9279" s="140">
        <v>21.69</v>
      </c>
      <c r="F9279" s="142" t="s">
        <v>5502</v>
      </c>
      <c r="G9279" s="138"/>
    </row>
    <row r="9280" ht="15.75" customHeight="1" spans="1:7">
      <c r="A9280" s="140">
        <v>93114</v>
      </c>
      <c r="B9280" s="141" t="s">
        <v>9875</v>
      </c>
      <c r="C9280" s="141" t="s">
        <v>448</v>
      </c>
      <c r="D9280" s="141" t="s">
        <v>5686</v>
      </c>
      <c r="E9280" s="140">
        <v>30.65</v>
      </c>
      <c r="F9280" s="142" t="s">
        <v>5502</v>
      </c>
      <c r="G9280" s="138"/>
    </row>
    <row r="9281" ht="15.75" customHeight="1" spans="1:7">
      <c r="A9281" s="140">
        <v>93115</v>
      </c>
      <c r="B9281" s="141" t="s">
        <v>9876</v>
      </c>
      <c r="C9281" s="141" t="s">
        <v>448</v>
      </c>
      <c r="D9281" s="141" t="s">
        <v>5686</v>
      </c>
      <c r="E9281" s="140">
        <v>80.65</v>
      </c>
      <c r="F9281" s="142" t="s">
        <v>5502</v>
      </c>
      <c r="G9281" s="138"/>
    </row>
    <row r="9282" ht="15.75" customHeight="1" spans="1:7">
      <c r="A9282" s="140">
        <v>93116</v>
      </c>
      <c r="B9282" s="141" t="s">
        <v>9877</v>
      </c>
      <c r="C9282" s="141" t="s">
        <v>448</v>
      </c>
      <c r="D9282" s="141" t="s">
        <v>5686</v>
      </c>
      <c r="E9282" s="140">
        <v>550.15</v>
      </c>
      <c r="F9282" s="142" t="s">
        <v>5502</v>
      </c>
      <c r="G9282" s="138"/>
    </row>
    <row r="9283" ht="15.75" customHeight="1" spans="1:7">
      <c r="A9283" s="140">
        <v>93117</v>
      </c>
      <c r="B9283" s="141" t="s">
        <v>9878</v>
      </c>
      <c r="C9283" s="141" t="s">
        <v>448</v>
      </c>
      <c r="D9283" s="141" t="s">
        <v>5686</v>
      </c>
      <c r="E9283" s="140">
        <v>55.08</v>
      </c>
      <c r="F9283" s="142" t="s">
        <v>5502</v>
      </c>
      <c r="G9283" s="138"/>
    </row>
    <row r="9284" ht="15.75" customHeight="1" spans="1:7">
      <c r="A9284" s="140">
        <v>93118</v>
      </c>
      <c r="B9284" s="141" t="s">
        <v>9879</v>
      </c>
      <c r="C9284" s="141" t="s">
        <v>448</v>
      </c>
      <c r="D9284" s="141" t="s">
        <v>5686</v>
      </c>
      <c r="E9284" s="140">
        <v>81.19</v>
      </c>
      <c r="F9284" s="142" t="s">
        <v>5502</v>
      </c>
      <c r="G9284" s="138"/>
    </row>
    <row r="9285" ht="15.75" customHeight="1" spans="1:7">
      <c r="A9285" s="140">
        <v>93119</v>
      </c>
      <c r="B9285" s="141" t="s">
        <v>9880</v>
      </c>
      <c r="C9285" s="141" t="s">
        <v>448</v>
      </c>
      <c r="D9285" s="141" t="s">
        <v>5686</v>
      </c>
      <c r="E9285" s="140">
        <v>16.29</v>
      </c>
      <c r="F9285" s="142" t="s">
        <v>5502</v>
      </c>
      <c r="G9285" s="138"/>
    </row>
    <row r="9286" ht="15.75" customHeight="1" spans="1:7">
      <c r="A9286" s="140">
        <v>93120</v>
      </c>
      <c r="B9286" s="141" t="s">
        <v>9881</v>
      </c>
      <c r="C9286" s="141" t="s">
        <v>448</v>
      </c>
      <c r="D9286" s="141" t="s">
        <v>5686</v>
      </c>
      <c r="E9286" s="140">
        <v>24.44</v>
      </c>
      <c r="F9286" s="142" t="s">
        <v>5502</v>
      </c>
      <c r="G9286" s="138"/>
    </row>
    <row r="9287" ht="15.75" customHeight="1" spans="1:7">
      <c r="A9287" s="140">
        <v>93121</v>
      </c>
      <c r="B9287" s="141" t="s">
        <v>9882</v>
      </c>
      <c r="C9287" s="141" t="s">
        <v>448</v>
      </c>
      <c r="D9287" s="141" t="s">
        <v>5686</v>
      </c>
      <c r="E9287" s="140">
        <v>27.76</v>
      </c>
      <c r="F9287" s="142" t="s">
        <v>5502</v>
      </c>
      <c r="G9287" s="138"/>
    </row>
    <row r="9288" ht="15.75" customHeight="1" spans="1:7">
      <c r="A9288" s="140">
        <v>93122</v>
      </c>
      <c r="B9288" s="141" t="s">
        <v>9883</v>
      </c>
      <c r="C9288" s="141" t="s">
        <v>448</v>
      </c>
      <c r="D9288" s="141" t="s">
        <v>5686</v>
      </c>
      <c r="E9288" s="140">
        <v>24.47</v>
      </c>
      <c r="F9288" s="142" t="s">
        <v>5502</v>
      </c>
      <c r="G9288" s="138"/>
    </row>
    <row r="9289" ht="15.75" customHeight="1" spans="1:7">
      <c r="A9289" s="140">
        <v>93123</v>
      </c>
      <c r="B9289" s="141" t="s">
        <v>9884</v>
      </c>
      <c r="C9289" s="141" t="s">
        <v>448</v>
      </c>
      <c r="D9289" s="141" t="s">
        <v>5686</v>
      </c>
      <c r="E9289" s="140">
        <v>54.77</v>
      </c>
      <c r="F9289" s="142" t="s">
        <v>5502</v>
      </c>
      <c r="G9289" s="138"/>
    </row>
    <row r="9290" ht="15.75" customHeight="1" spans="1:7">
      <c r="A9290" s="140">
        <v>93124</v>
      </c>
      <c r="B9290" s="141" t="s">
        <v>9885</v>
      </c>
      <c r="C9290" s="141" t="s">
        <v>448</v>
      </c>
      <c r="D9290" s="141" t="s">
        <v>5686</v>
      </c>
      <c r="E9290" s="140">
        <v>86.08</v>
      </c>
      <c r="F9290" s="142" t="s">
        <v>5502</v>
      </c>
      <c r="G9290" s="138"/>
    </row>
    <row r="9291" ht="15.75" customHeight="1" spans="1:7">
      <c r="A9291" s="140">
        <v>93125</v>
      </c>
      <c r="B9291" s="141" t="s">
        <v>9886</v>
      </c>
      <c r="C9291" s="141" t="s">
        <v>448</v>
      </c>
      <c r="D9291" s="141" t="s">
        <v>5686</v>
      </c>
      <c r="E9291" s="140">
        <v>126.6</v>
      </c>
      <c r="F9291" s="142" t="s">
        <v>5502</v>
      </c>
      <c r="G9291" s="138"/>
    </row>
    <row r="9292" ht="15.75" customHeight="1" spans="1:7">
      <c r="A9292" s="140">
        <v>93126</v>
      </c>
      <c r="B9292" s="141" t="s">
        <v>9887</v>
      </c>
      <c r="C9292" s="141" t="s">
        <v>448</v>
      </c>
      <c r="D9292" s="141" t="s">
        <v>5686</v>
      </c>
      <c r="E9292" s="140">
        <v>280.01</v>
      </c>
      <c r="F9292" s="142" t="s">
        <v>5502</v>
      </c>
      <c r="G9292" s="138"/>
    </row>
    <row r="9293" ht="15.75" customHeight="1" spans="1:7">
      <c r="A9293" s="140">
        <v>93133</v>
      </c>
      <c r="B9293" s="141" t="s">
        <v>9888</v>
      </c>
      <c r="C9293" s="141" t="s">
        <v>448</v>
      </c>
      <c r="D9293" s="141" t="s">
        <v>5686</v>
      </c>
      <c r="E9293" s="140">
        <v>18.35</v>
      </c>
      <c r="F9293" s="142" t="s">
        <v>5502</v>
      </c>
      <c r="G9293" s="138"/>
    </row>
    <row r="9294" ht="15.75" customHeight="1" spans="1:7">
      <c r="A9294" s="140">
        <v>94465</v>
      </c>
      <c r="B9294" s="141" t="s">
        <v>9889</v>
      </c>
      <c r="C9294" s="141" t="s">
        <v>448</v>
      </c>
      <c r="D9294" s="141" t="s">
        <v>5686</v>
      </c>
      <c r="E9294" s="140">
        <v>55.42</v>
      </c>
      <c r="F9294" s="142" t="s">
        <v>5502</v>
      </c>
      <c r="G9294" s="138"/>
    </row>
    <row r="9295" ht="15.75" customHeight="1" spans="1:7">
      <c r="A9295" s="140">
        <v>94466</v>
      </c>
      <c r="B9295" s="141" t="s">
        <v>9890</v>
      </c>
      <c r="C9295" s="141" t="s">
        <v>448</v>
      </c>
      <c r="D9295" s="141" t="s">
        <v>5686</v>
      </c>
      <c r="E9295" s="140">
        <v>55.45</v>
      </c>
      <c r="F9295" s="142" t="s">
        <v>5502</v>
      </c>
      <c r="G9295" s="138"/>
    </row>
    <row r="9296" ht="15.75" customHeight="1" spans="1:7">
      <c r="A9296" s="140">
        <v>94467</v>
      </c>
      <c r="B9296" s="141" t="s">
        <v>9891</v>
      </c>
      <c r="C9296" s="141" t="s">
        <v>448</v>
      </c>
      <c r="D9296" s="141" t="s">
        <v>5686</v>
      </c>
      <c r="E9296" s="140">
        <v>87.74</v>
      </c>
      <c r="F9296" s="142" t="s">
        <v>5502</v>
      </c>
      <c r="G9296" s="138"/>
    </row>
    <row r="9297" ht="15.75" customHeight="1" spans="1:7">
      <c r="A9297" s="140">
        <v>94468</v>
      </c>
      <c r="B9297" s="141" t="s">
        <v>9892</v>
      </c>
      <c r="C9297" s="141" t="s">
        <v>448</v>
      </c>
      <c r="D9297" s="141" t="s">
        <v>5686</v>
      </c>
      <c r="E9297" s="140">
        <v>76.27</v>
      </c>
      <c r="F9297" s="142" t="s">
        <v>5502</v>
      </c>
      <c r="G9297" s="138"/>
    </row>
    <row r="9298" ht="15.75" customHeight="1" spans="1:7">
      <c r="A9298" s="140">
        <v>94469</v>
      </c>
      <c r="B9298" s="141" t="s">
        <v>9893</v>
      </c>
      <c r="C9298" s="141" t="s">
        <v>448</v>
      </c>
      <c r="D9298" s="141" t="s">
        <v>5686</v>
      </c>
      <c r="E9298" s="140">
        <v>128.2</v>
      </c>
      <c r="F9298" s="142" t="s">
        <v>5502</v>
      </c>
      <c r="G9298" s="138"/>
    </row>
    <row r="9299" ht="15.75" customHeight="1" spans="1:7">
      <c r="A9299" s="140">
        <v>94470</v>
      </c>
      <c r="B9299" s="141" t="s">
        <v>9894</v>
      </c>
      <c r="C9299" s="141" t="s">
        <v>448</v>
      </c>
      <c r="D9299" s="141" t="s">
        <v>5686</v>
      </c>
      <c r="E9299" s="140">
        <v>117.99</v>
      </c>
      <c r="F9299" s="142" t="s">
        <v>5502</v>
      </c>
      <c r="G9299" s="138"/>
    </row>
    <row r="9300" ht="15.75" customHeight="1" spans="1:7">
      <c r="A9300" s="140">
        <v>94471</v>
      </c>
      <c r="B9300" s="141" t="s">
        <v>9895</v>
      </c>
      <c r="C9300" s="141" t="s">
        <v>448</v>
      </c>
      <c r="D9300" s="141" t="s">
        <v>5686</v>
      </c>
      <c r="E9300" s="140">
        <v>79.8</v>
      </c>
      <c r="F9300" s="142" t="s">
        <v>5502</v>
      </c>
      <c r="G9300" s="138"/>
    </row>
    <row r="9301" ht="15.75" customHeight="1" spans="1:7">
      <c r="A9301" s="140">
        <v>94472</v>
      </c>
      <c r="B9301" s="141" t="s">
        <v>9896</v>
      </c>
      <c r="C9301" s="141" t="s">
        <v>448</v>
      </c>
      <c r="D9301" s="141" t="s">
        <v>5686</v>
      </c>
      <c r="E9301" s="140">
        <v>82.35</v>
      </c>
      <c r="F9301" s="142" t="s">
        <v>5502</v>
      </c>
      <c r="G9301" s="138"/>
    </row>
    <row r="9302" ht="15.75" customHeight="1" spans="1:7">
      <c r="A9302" s="140">
        <v>94473</v>
      </c>
      <c r="B9302" s="141" t="s">
        <v>9897</v>
      </c>
      <c r="C9302" s="141" t="s">
        <v>448</v>
      </c>
      <c r="D9302" s="141" t="s">
        <v>5686</v>
      </c>
      <c r="E9302" s="140">
        <v>125.47</v>
      </c>
      <c r="F9302" s="142" t="s">
        <v>5502</v>
      </c>
      <c r="G9302" s="138"/>
    </row>
    <row r="9303" ht="15.75" customHeight="1" spans="1:7">
      <c r="A9303" s="140">
        <v>94474</v>
      </c>
      <c r="B9303" s="141" t="s">
        <v>9898</v>
      </c>
      <c r="C9303" s="141" t="s">
        <v>448</v>
      </c>
      <c r="D9303" s="141" t="s">
        <v>5686</v>
      </c>
      <c r="E9303" s="140">
        <v>136.7</v>
      </c>
      <c r="F9303" s="142" t="s">
        <v>5502</v>
      </c>
      <c r="G9303" s="138"/>
    </row>
    <row r="9304" ht="15.75" customHeight="1" spans="1:7">
      <c r="A9304" s="140">
        <v>94475</v>
      </c>
      <c r="B9304" s="141" t="s">
        <v>9899</v>
      </c>
      <c r="C9304" s="141" t="s">
        <v>448</v>
      </c>
      <c r="D9304" s="141" t="s">
        <v>5686</v>
      </c>
      <c r="E9304" s="140">
        <v>173.1</v>
      </c>
      <c r="F9304" s="142" t="s">
        <v>5502</v>
      </c>
      <c r="G9304" s="138"/>
    </row>
    <row r="9305" ht="15.75" customHeight="1" spans="1:7">
      <c r="A9305" s="140">
        <v>94476</v>
      </c>
      <c r="B9305" s="141" t="s">
        <v>9900</v>
      </c>
      <c r="C9305" s="141" t="s">
        <v>448</v>
      </c>
      <c r="D9305" s="141" t="s">
        <v>5686</v>
      </c>
      <c r="E9305" s="140">
        <v>194.74</v>
      </c>
      <c r="F9305" s="142" t="s">
        <v>5502</v>
      </c>
      <c r="G9305" s="138"/>
    </row>
    <row r="9306" ht="15.75" customHeight="1" spans="1:7">
      <c r="A9306" s="140">
        <v>94477</v>
      </c>
      <c r="B9306" s="141" t="s">
        <v>9901</v>
      </c>
      <c r="C9306" s="141" t="s">
        <v>448</v>
      </c>
      <c r="D9306" s="141" t="s">
        <v>5686</v>
      </c>
      <c r="E9306" s="140">
        <v>106.16</v>
      </c>
      <c r="F9306" s="142" t="s">
        <v>5502</v>
      </c>
      <c r="G9306" s="138"/>
    </row>
    <row r="9307" ht="15.75" customHeight="1" spans="1:7">
      <c r="A9307" s="140">
        <v>94478</v>
      </c>
      <c r="B9307" s="141" t="s">
        <v>9902</v>
      </c>
      <c r="C9307" s="141" t="s">
        <v>448</v>
      </c>
      <c r="D9307" s="141" t="s">
        <v>5686</v>
      </c>
      <c r="E9307" s="140">
        <v>172.72</v>
      </c>
      <c r="F9307" s="142" t="s">
        <v>5502</v>
      </c>
      <c r="G9307" s="138"/>
    </row>
    <row r="9308" ht="15.75" customHeight="1" spans="1:7">
      <c r="A9308" s="140">
        <v>94479</v>
      </c>
      <c r="B9308" s="141" t="s">
        <v>9903</v>
      </c>
      <c r="C9308" s="141" t="s">
        <v>448</v>
      </c>
      <c r="D9308" s="141" t="s">
        <v>5686</v>
      </c>
      <c r="E9308" s="140">
        <v>228.51</v>
      </c>
      <c r="F9308" s="142" t="s">
        <v>5502</v>
      </c>
      <c r="G9308" s="138"/>
    </row>
    <row r="9309" ht="15.75" customHeight="1" spans="1:7">
      <c r="A9309" s="140">
        <v>94606</v>
      </c>
      <c r="B9309" s="141" t="s">
        <v>9904</v>
      </c>
      <c r="C9309" s="141" t="s">
        <v>448</v>
      </c>
      <c r="D9309" s="141" t="s">
        <v>5686</v>
      </c>
      <c r="E9309" s="140">
        <v>75.84</v>
      </c>
      <c r="F9309" s="142" t="s">
        <v>5502</v>
      </c>
      <c r="G9309" s="138"/>
    </row>
    <row r="9310" ht="15.75" customHeight="1" spans="1:7">
      <c r="A9310" s="140">
        <v>94608</v>
      </c>
      <c r="B9310" s="141" t="s">
        <v>9905</v>
      </c>
      <c r="C9310" s="141" t="s">
        <v>448</v>
      </c>
      <c r="D9310" s="141" t="s">
        <v>5686</v>
      </c>
      <c r="E9310" s="140">
        <v>185.42</v>
      </c>
      <c r="F9310" s="142" t="s">
        <v>5502</v>
      </c>
      <c r="G9310" s="138"/>
    </row>
    <row r="9311" ht="15.75" customHeight="1" spans="1:7">
      <c r="A9311" s="140">
        <v>94610</v>
      </c>
      <c r="B9311" s="141" t="s">
        <v>9906</v>
      </c>
      <c r="C9311" s="141" t="s">
        <v>448</v>
      </c>
      <c r="D9311" s="141" t="s">
        <v>5686</v>
      </c>
      <c r="E9311" s="140">
        <v>275.16</v>
      </c>
      <c r="F9311" s="142" t="s">
        <v>5502</v>
      </c>
      <c r="G9311" s="138"/>
    </row>
    <row r="9312" ht="15.75" customHeight="1" spans="1:7">
      <c r="A9312" s="140">
        <v>94612</v>
      </c>
      <c r="B9312" s="141" t="s">
        <v>9907</v>
      </c>
      <c r="C9312" s="141" t="s">
        <v>448</v>
      </c>
      <c r="D9312" s="141" t="s">
        <v>5686</v>
      </c>
      <c r="E9312" s="140">
        <v>385.79</v>
      </c>
      <c r="F9312" s="142" t="s">
        <v>5502</v>
      </c>
      <c r="G9312" s="138"/>
    </row>
    <row r="9313" ht="15.75" customHeight="1" spans="1:7">
      <c r="A9313" s="140">
        <v>94614</v>
      </c>
      <c r="B9313" s="141" t="s">
        <v>9908</v>
      </c>
      <c r="C9313" s="141" t="s">
        <v>448</v>
      </c>
      <c r="D9313" s="141" t="s">
        <v>5686</v>
      </c>
      <c r="E9313" s="140">
        <v>128.15</v>
      </c>
      <c r="F9313" s="142" t="s">
        <v>5502</v>
      </c>
      <c r="G9313" s="138"/>
    </row>
    <row r="9314" ht="15.75" customHeight="1" spans="1:7">
      <c r="A9314" s="140">
        <v>94615</v>
      </c>
      <c r="B9314" s="141" t="s">
        <v>9909</v>
      </c>
      <c r="C9314" s="141" t="s">
        <v>448</v>
      </c>
      <c r="D9314" s="141" t="s">
        <v>5686</v>
      </c>
      <c r="E9314" s="140">
        <v>145.35</v>
      </c>
      <c r="F9314" s="142" t="s">
        <v>5502</v>
      </c>
      <c r="G9314" s="138"/>
    </row>
    <row r="9315" ht="15.75" customHeight="1" spans="1:7">
      <c r="A9315" s="140">
        <v>94616</v>
      </c>
      <c r="B9315" s="141" t="s">
        <v>9910</v>
      </c>
      <c r="C9315" s="141" t="s">
        <v>448</v>
      </c>
      <c r="D9315" s="141" t="s">
        <v>5686</v>
      </c>
      <c r="E9315" s="140">
        <v>354.23</v>
      </c>
      <c r="F9315" s="142" t="s">
        <v>5502</v>
      </c>
      <c r="G9315" s="138"/>
    </row>
    <row r="9316" ht="15.75" customHeight="1" spans="1:7">
      <c r="A9316" s="140">
        <v>94617</v>
      </c>
      <c r="B9316" s="141" t="s">
        <v>9911</v>
      </c>
      <c r="C9316" s="141" t="s">
        <v>448</v>
      </c>
      <c r="D9316" s="141" t="s">
        <v>5686</v>
      </c>
      <c r="E9316" s="140">
        <v>294.42</v>
      </c>
      <c r="F9316" s="142" t="s">
        <v>5502</v>
      </c>
      <c r="G9316" s="138"/>
    </row>
    <row r="9317" ht="15.75" customHeight="1" spans="1:7">
      <c r="A9317" s="140">
        <v>94618</v>
      </c>
      <c r="B9317" s="141" t="s">
        <v>9912</v>
      </c>
      <c r="C9317" s="141" t="s">
        <v>448</v>
      </c>
      <c r="D9317" s="141" t="s">
        <v>5686</v>
      </c>
      <c r="E9317" s="140">
        <v>347.98</v>
      </c>
      <c r="F9317" s="142" t="s">
        <v>5502</v>
      </c>
      <c r="G9317" s="138"/>
    </row>
    <row r="9318" ht="15.75" customHeight="1" spans="1:7">
      <c r="A9318" s="140">
        <v>94620</v>
      </c>
      <c r="B9318" s="141" t="s">
        <v>9913</v>
      </c>
      <c r="C9318" s="141" t="s">
        <v>448</v>
      </c>
      <c r="D9318" s="141" t="s">
        <v>5686</v>
      </c>
      <c r="E9318" s="140">
        <v>795.37</v>
      </c>
      <c r="F9318" s="142" t="s">
        <v>5502</v>
      </c>
      <c r="G9318" s="138"/>
    </row>
    <row r="9319" ht="15.75" customHeight="1" spans="1:7">
      <c r="A9319" s="140">
        <v>94622</v>
      </c>
      <c r="B9319" s="141" t="s">
        <v>9914</v>
      </c>
      <c r="C9319" s="141" t="s">
        <v>448</v>
      </c>
      <c r="D9319" s="141" t="s">
        <v>5686</v>
      </c>
      <c r="E9319" s="140">
        <v>187.36</v>
      </c>
      <c r="F9319" s="142" t="s">
        <v>5502</v>
      </c>
      <c r="G9319" s="138"/>
    </row>
    <row r="9320" ht="15.75" customHeight="1" spans="1:7">
      <c r="A9320" s="140">
        <v>94623</v>
      </c>
      <c r="B9320" s="141" t="s">
        <v>9915</v>
      </c>
      <c r="C9320" s="141" t="s">
        <v>448</v>
      </c>
      <c r="D9320" s="141" t="s">
        <v>5686</v>
      </c>
      <c r="E9320" s="140">
        <v>438.83</v>
      </c>
      <c r="F9320" s="142" t="s">
        <v>5502</v>
      </c>
      <c r="G9320" s="138"/>
    </row>
    <row r="9321" ht="15.75" customHeight="1" spans="1:7">
      <c r="A9321" s="140">
        <v>94624</v>
      </c>
      <c r="B9321" s="141" t="s">
        <v>9916</v>
      </c>
      <c r="C9321" s="141" t="s">
        <v>448</v>
      </c>
      <c r="D9321" s="141" t="s">
        <v>5686</v>
      </c>
      <c r="E9321" s="140">
        <v>667.18</v>
      </c>
      <c r="F9321" s="142" t="s">
        <v>5502</v>
      </c>
      <c r="G9321" s="138"/>
    </row>
    <row r="9322" ht="15.75" customHeight="1" spans="1:7">
      <c r="A9322" s="140">
        <v>94625</v>
      </c>
      <c r="B9322" s="141" t="s">
        <v>9917</v>
      </c>
      <c r="C9322" s="141" t="s">
        <v>448</v>
      </c>
      <c r="D9322" s="141" t="s">
        <v>5686</v>
      </c>
      <c r="E9322" s="140">
        <v>1386.77</v>
      </c>
      <c r="F9322" s="142" t="s">
        <v>5502</v>
      </c>
      <c r="G9322" s="138"/>
    </row>
    <row r="9323" ht="15.75" customHeight="1" spans="1:7">
      <c r="A9323" s="140">
        <v>94656</v>
      </c>
      <c r="B9323" s="141" t="s">
        <v>9918</v>
      </c>
      <c r="C9323" s="141" t="s">
        <v>448</v>
      </c>
      <c r="D9323" s="141" t="s">
        <v>5501</v>
      </c>
      <c r="E9323" s="140">
        <v>5.9</v>
      </c>
      <c r="F9323" s="142" t="s">
        <v>5502</v>
      </c>
      <c r="G9323" s="138"/>
    </row>
    <row r="9324" ht="15.75" customHeight="1" spans="1:7">
      <c r="A9324" s="140">
        <v>94657</v>
      </c>
      <c r="B9324" s="141" t="s">
        <v>9919</v>
      </c>
      <c r="C9324" s="141" t="s">
        <v>448</v>
      </c>
      <c r="D9324" s="141" t="s">
        <v>5501</v>
      </c>
      <c r="E9324" s="140">
        <v>5.83</v>
      </c>
      <c r="F9324" s="142" t="s">
        <v>5502</v>
      </c>
      <c r="G9324" s="138"/>
    </row>
    <row r="9325" ht="15.75" customHeight="1" spans="1:7">
      <c r="A9325" s="140">
        <v>94658</v>
      </c>
      <c r="B9325" s="141" t="s">
        <v>9920</v>
      </c>
      <c r="C9325" s="141" t="s">
        <v>448</v>
      </c>
      <c r="D9325" s="141" t="s">
        <v>5501</v>
      </c>
      <c r="E9325" s="140">
        <v>6.8</v>
      </c>
      <c r="F9325" s="142" t="s">
        <v>5502</v>
      </c>
      <c r="G9325" s="138"/>
    </row>
    <row r="9326" ht="15.75" customHeight="1" spans="1:7">
      <c r="A9326" s="140">
        <v>94659</v>
      </c>
      <c r="B9326" s="141" t="s">
        <v>9921</v>
      </c>
      <c r="C9326" s="141" t="s">
        <v>448</v>
      </c>
      <c r="D9326" s="141" t="s">
        <v>5501</v>
      </c>
      <c r="E9326" s="140">
        <v>7.01</v>
      </c>
      <c r="F9326" s="142" t="s">
        <v>5502</v>
      </c>
      <c r="G9326" s="138"/>
    </row>
    <row r="9327" ht="15.75" customHeight="1" spans="1:7">
      <c r="A9327" s="140">
        <v>94660</v>
      </c>
      <c r="B9327" s="141" t="s">
        <v>9922</v>
      </c>
      <c r="C9327" s="141" t="s">
        <v>448</v>
      </c>
      <c r="D9327" s="141" t="s">
        <v>5501</v>
      </c>
      <c r="E9327" s="140">
        <v>11.35</v>
      </c>
      <c r="F9327" s="142" t="s">
        <v>5502</v>
      </c>
      <c r="G9327" s="138"/>
    </row>
    <row r="9328" ht="15.75" customHeight="1" spans="1:7">
      <c r="A9328" s="140">
        <v>94661</v>
      </c>
      <c r="B9328" s="141" t="s">
        <v>9923</v>
      </c>
      <c r="C9328" s="141" t="s">
        <v>448</v>
      </c>
      <c r="D9328" s="141" t="s">
        <v>5501</v>
      </c>
      <c r="E9328" s="140">
        <v>11.9</v>
      </c>
      <c r="F9328" s="142" t="s">
        <v>5502</v>
      </c>
      <c r="G9328" s="138"/>
    </row>
    <row r="9329" ht="15.75" customHeight="1" spans="1:7">
      <c r="A9329" s="140">
        <v>94662</v>
      </c>
      <c r="B9329" s="141" t="s">
        <v>9924</v>
      </c>
      <c r="C9329" s="141" t="s">
        <v>448</v>
      </c>
      <c r="D9329" s="141" t="s">
        <v>5501</v>
      </c>
      <c r="E9329" s="140">
        <v>12.11</v>
      </c>
      <c r="F9329" s="142" t="s">
        <v>5502</v>
      </c>
      <c r="G9329" s="138"/>
    </row>
    <row r="9330" ht="15.75" customHeight="1" spans="1:7">
      <c r="A9330" s="140">
        <v>94663</v>
      </c>
      <c r="B9330" s="141" t="s">
        <v>9925</v>
      </c>
      <c r="C9330" s="141" t="s">
        <v>448</v>
      </c>
      <c r="D9330" s="141" t="s">
        <v>5501</v>
      </c>
      <c r="E9330" s="140">
        <v>12.01</v>
      </c>
      <c r="F9330" s="142" t="s">
        <v>5502</v>
      </c>
      <c r="G9330" s="138"/>
    </row>
    <row r="9331" ht="15.75" customHeight="1" spans="1:7">
      <c r="A9331" s="140">
        <v>94664</v>
      </c>
      <c r="B9331" s="141" t="s">
        <v>9926</v>
      </c>
      <c r="C9331" s="141" t="s">
        <v>448</v>
      </c>
      <c r="D9331" s="141" t="s">
        <v>5501</v>
      </c>
      <c r="E9331" s="140">
        <v>25.05</v>
      </c>
      <c r="F9331" s="142" t="s">
        <v>5502</v>
      </c>
      <c r="G9331" s="138"/>
    </row>
    <row r="9332" ht="15.75" customHeight="1" spans="1:7">
      <c r="A9332" s="140">
        <v>94665</v>
      </c>
      <c r="B9332" s="141" t="s">
        <v>9927</v>
      </c>
      <c r="C9332" s="141" t="s">
        <v>448</v>
      </c>
      <c r="D9332" s="141" t="s">
        <v>5501</v>
      </c>
      <c r="E9332" s="140">
        <v>27.22</v>
      </c>
      <c r="F9332" s="142" t="s">
        <v>5502</v>
      </c>
      <c r="G9332" s="138"/>
    </row>
    <row r="9333" ht="15.75" customHeight="1" spans="1:7">
      <c r="A9333" s="140">
        <v>94666</v>
      </c>
      <c r="B9333" s="141" t="s">
        <v>9928</v>
      </c>
      <c r="C9333" s="141" t="s">
        <v>448</v>
      </c>
      <c r="D9333" s="141" t="s">
        <v>5501</v>
      </c>
      <c r="E9333" s="140">
        <v>33.27</v>
      </c>
      <c r="F9333" s="142" t="s">
        <v>5502</v>
      </c>
      <c r="G9333" s="138"/>
    </row>
    <row r="9334" ht="15.75" customHeight="1" spans="1:7">
      <c r="A9334" s="140">
        <v>94667</v>
      </c>
      <c r="B9334" s="141" t="s">
        <v>9929</v>
      </c>
      <c r="C9334" s="141" t="s">
        <v>448</v>
      </c>
      <c r="D9334" s="141" t="s">
        <v>5501</v>
      </c>
      <c r="E9334" s="140">
        <v>33.36</v>
      </c>
      <c r="F9334" s="142" t="s">
        <v>5502</v>
      </c>
      <c r="G9334" s="138"/>
    </row>
    <row r="9335" ht="15.75" customHeight="1" spans="1:7">
      <c r="A9335" s="140">
        <v>94668</v>
      </c>
      <c r="B9335" s="141" t="s">
        <v>9930</v>
      </c>
      <c r="C9335" s="141" t="s">
        <v>448</v>
      </c>
      <c r="D9335" s="141" t="s">
        <v>5501</v>
      </c>
      <c r="E9335" s="140">
        <v>51.74</v>
      </c>
      <c r="F9335" s="142" t="s">
        <v>5502</v>
      </c>
      <c r="G9335" s="138"/>
    </row>
    <row r="9336" ht="15.75" customHeight="1" spans="1:7">
      <c r="A9336" s="140">
        <v>94669</v>
      </c>
      <c r="B9336" s="141" t="s">
        <v>9931</v>
      </c>
      <c r="C9336" s="141" t="s">
        <v>448</v>
      </c>
      <c r="D9336" s="141" t="s">
        <v>5501</v>
      </c>
      <c r="E9336" s="140">
        <v>68.7</v>
      </c>
      <c r="F9336" s="142" t="s">
        <v>5502</v>
      </c>
      <c r="G9336" s="138"/>
    </row>
    <row r="9337" ht="15.75" customHeight="1" spans="1:7">
      <c r="A9337" s="140">
        <v>94670</v>
      </c>
      <c r="B9337" s="141" t="s">
        <v>9932</v>
      </c>
      <c r="C9337" s="141" t="s">
        <v>448</v>
      </c>
      <c r="D9337" s="141" t="s">
        <v>5501</v>
      </c>
      <c r="E9337" s="140">
        <v>68.1</v>
      </c>
      <c r="F9337" s="142" t="s">
        <v>5502</v>
      </c>
      <c r="G9337" s="138"/>
    </row>
    <row r="9338" ht="15.75" customHeight="1" spans="1:7">
      <c r="A9338" s="140">
        <v>94671</v>
      </c>
      <c r="B9338" s="141" t="s">
        <v>9933</v>
      </c>
      <c r="C9338" s="141" t="s">
        <v>448</v>
      </c>
      <c r="D9338" s="141" t="s">
        <v>5501</v>
      </c>
      <c r="E9338" s="140">
        <v>99.14</v>
      </c>
      <c r="F9338" s="142" t="s">
        <v>5502</v>
      </c>
      <c r="G9338" s="138"/>
    </row>
    <row r="9339" ht="15.75" customHeight="1" spans="1:7">
      <c r="A9339" s="140">
        <v>94672</v>
      </c>
      <c r="B9339" s="141" t="s">
        <v>9934</v>
      </c>
      <c r="C9339" s="141" t="s">
        <v>448</v>
      </c>
      <c r="D9339" s="141" t="s">
        <v>5501</v>
      </c>
      <c r="E9339" s="140">
        <v>9.26</v>
      </c>
      <c r="F9339" s="142" t="s">
        <v>5502</v>
      </c>
      <c r="G9339" s="138"/>
    </row>
    <row r="9340" ht="15.75" customHeight="1" spans="1:7">
      <c r="A9340" s="140">
        <v>94673</v>
      </c>
      <c r="B9340" s="141" t="s">
        <v>9935</v>
      </c>
      <c r="C9340" s="141" t="s">
        <v>448</v>
      </c>
      <c r="D9340" s="141" t="s">
        <v>5501</v>
      </c>
      <c r="E9340" s="140">
        <v>9.82</v>
      </c>
      <c r="F9340" s="142" t="s">
        <v>5502</v>
      </c>
      <c r="G9340" s="138"/>
    </row>
    <row r="9341" ht="15.75" customHeight="1" spans="1:7">
      <c r="A9341" s="140">
        <v>94674</v>
      </c>
      <c r="B9341" s="141" t="s">
        <v>9936</v>
      </c>
      <c r="C9341" s="141" t="s">
        <v>448</v>
      </c>
      <c r="D9341" s="141" t="s">
        <v>5501</v>
      </c>
      <c r="E9341" s="140">
        <v>9.26</v>
      </c>
      <c r="F9341" s="142" t="s">
        <v>5502</v>
      </c>
      <c r="G9341" s="138"/>
    </row>
    <row r="9342" ht="15.75" customHeight="1" spans="1:7">
      <c r="A9342" s="140">
        <v>94675</v>
      </c>
      <c r="B9342" s="141" t="s">
        <v>9937</v>
      </c>
      <c r="C9342" s="141" t="s">
        <v>448</v>
      </c>
      <c r="D9342" s="141" t="s">
        <v>5501</v>
      </c>
      <c r="E9342" s="140">
        <v>13.27</v>
      </c>
      <c r="F9342" s="142" t="s">
        <v>5502</v>
      </c>
      <c r="G9342" s="138"/>
    </row>
    <row r="9343" ht="15.75" customHeight="1" spans="1:7">
      <c r="A9343" s="140">
        <v>94676</v>
      </c>
      <c r="B9343" s="141" t="s">
        <v>9938</v>
      </c>
      <c r="C9343" s="141" t="s">
        <v>448</v>
      </c>
      <c r="D9343" s="141" t="s">
        <v>5501</v>
      </c>
      <c r="E9343" s="140">
        <v>16.14</v>
      </c>
      <c r="F9343" s="142" t="s">
        <v>5502</v>
      </c>
      <c r="G9343" s="138"/>
    </row>
    <row r="9344" ht="15.75" customHeight="1" spans="1:7">
      <c r="A9344" s="140">
        <v>94677</v>
      </c>
      <c r="B9344" s="141" t="s">
        <v>9939</v>
      </c>
      <c r="C9344" s="141" t="s">
        <v>448</v>
      </c>
      <c r="D9344" s="141" t="s">
        <v>5501</v>
      </c>
      <c r="E9344" s="140">
        <v>22.22</v>
      </c>
      <c r="F9344" s="142" t="s">
        <v>5502</v>
      </c>
      <c r="G9344" s="138"/>
    </row>
    <row r="9345" ht="15.75" customHeight="1" spans="1:7">
      <c r="A9345" s="140">
        <v>94678</v>
      </c>
      <c r="B9345" s="141" t="s">
        <v>9940</v>
      </c>
      <c r="C9345" s="141" t="s">
        <v>448</v>
      </c>
      <c r="D9345" s="141" t="s">
        <v>5501</v>
      </c>
      <c r="E9345" s="140">
        <v>15.24</v>
      </c>
      <c r="F9345" s="142" t="s">
        <v>5502</v>
      </c>
      <c r="G9345" s="138"/>
    </row>
    <row r="9346" ht="15.75" customHeight="1" spans="1:7">
      <c r="A9346" s="140">
        <v>94679</v>
      </c>
      <c r="B9346" s="141" t="s">
        <v>9941</v>
      </c>
      <c r="C9346" s="141" t="s">
        <v>448</v>
      </c>
      <c r="D9346" s="141" t="s">
        <v>5501</v>
      </c>
      <c r="E9346" s="140">
        <v>23.24</v>
      </c>
      <c r="F9346" s="142" t="s">
        <v>5502</v>
      </c>
      <c r="G9346" s="138"/>
    </row>
    <row r="9347" ht="15.75" customHeight="1" spans="1:7">
      <c r="A9347" s="140">
        <v>94680</v>
      </c>
      <c r="B9347" s="141" t="s">
        <v>9942</v>
      </c>
      <c r="C9347" s="141" t="s">
        <v>448</v>
      </c>
      <c r="D9347" s="141" t="s">
        <v>5501</v>
      </c>
      <c r="E9347" s="140">
        <v>46.9</v>
      </c>
      <c r="F9347" s="142" t="s">
        <v>5502</v>
      </c>
      <c r="G9347" s="138"/>
    </row>
    <row r="9348" ht="15.75" customHeight="1" spans="1:7">
      <c r="A9348" s="140">
        <v>94681</v>
      </c>
      <c r="B9348" s="141" t="s">
        <v>9943</v>
      </c>
      <c r="C9348" s="141" t="s">
        <v>448</v>
      </c>
      <c r="D9348" s="141" t="s">
        <v>5501</v>
      </c>
      <c r="E9348" s="140">
        <v>52.02</v>
      </c>
      <c r="F9348" s="142" t="s">
        <v>5502</v>
      </c>
      <c r="G9348" s="138"/>
    </row>
    <row r="9349" ht="15.75" customHeight="1" spans="1:7">
      <c r="A9349" s="140">
        <v>94682</v>
      </c>
      <c r="B9349" s="141" t="s">
        <v>9944</v>
      </c>
      <c r="C9349" s="141" t="s">
        <v>448</v>
      </c>
      <c r="D9349" s="141" t="s">
        <v>5501</v>
      </c>
      <c r="E9349" s="140">
        <v>103.02</v>
      </c>
      <c r="F9349" s="142" t="s">
        <v>5502</v>
      </c>
      <c r="G9349" s="138"/>
    </row>
    <row r="9350" ht="15.75" customHeight="1" spans="1:7">
      <c r="A9350" s="140">
        <v>94683</v>
      </c>
      <c r="B9350" s="141" t="s">
        <v>9945</v>
      </c>
      <c r="C9350" s="141" t="s">
        <v>448</v>
      </c>
      <c r="D9350" s="141" t="s">
        <v>5501</v>
      </c>
      <c r="E9350" s="140">
        <v>70.18</v>
      </c>
      <c r="F9350" s="142" t="s">
        <v>5502</v>
      </c>
      <c r="G9350" s="138"/>
    </row>
    <row r="9351" ht="15.75" customHeight="1" spans="1:7">
      <c r="A9351" s="140">
        <v>94684</v>
      </c>
      <c r="B9351" s="141" t="s">
        <v>9946</v>
      </c>
      <c r="C9351" s="141" t="s">
        <v>448</v>
      </c>
      <c r="D9351" s="141" t="s">
        <v>5501</v>
      </c>
      <c r="E9351" s="140">
        <v>133.97</v>
      </c>
      <c r="F9351" s="142" t="s">
        <v>5502</v>
      </c>
      <c r="G9351" s="138"/>
    </row>
    <row r="9352" ht="15.75" customHeight="1" spans="1:7">
      <c r="A9352" s="140">
        <v>94685</v>
      </c>
      <c r="B9352" s="141" t="s">
        <v>9947</v>
      </c>
      <c r="C9352" s="141" t="s">
        <v>448</v>
      </c>
      <c r="D9352" s="141" t="s">
        <v>5501</v>
      </c>
      <c r="E9352" s="140">
        <v>99.17</v>
      </c>
      <c r="F9352" s="142" t="s">
        <v>5502</v>
      </c>
      <c r="G9352" s="138"/>
    </row>
    <row r="9353" ht="15.75" customHeight="1" spans="1:7">
      <c r="A9353" s="140">
        <v>94686</v>
      </c>
      <c r="B9353" s="141" t="s">
        <v>9948</v>
      </c>
      <c r="C9353" s="141" t="s">
        <v>448</v>
      </c>
      <c r="D9353" s="141" t="s">
        <v>5501</v>
      </c>
      <c r="E9353" s="140">
        <v>238.14</v>
      </c>
      <c r="F9353" s="142" t="s">
        <v>5502</v>
      </c>
      <c r="G9353" s="138"/>
    </row>
    <row r="9354" ht="15.75" customHeight="1" spans="1:7">
      <c r="A9354" s="140">
        <v>94687</v>
      </c>
      <c r="B9354" s="141" t="s">
        <v>9949</v>
      </c>
      <c r="C9354" s="141" t="s">
        <v>448</v>
      </c>
      <c r="D9354" s="141" t="s">
        <v>5501</v>
      </c>
      <c r="E9354" s="140">
        <v>215.04</v>
      </c>
      <c r="F9354" s="142" t="s">
        <v>5502</v>
      </c>
      <c r="G9354" s="138"/>
    </row>
    <row r="9355" ht="15.75" customHeight="1" spans="1:7">
      <c r="A9355" s="140">
        <v>94688</v>
      </c>
      <c r="B9355" s="141" t="s">
        <v>9950</v>
      </c>
      <c r="C9355" s="141" t="s">
        <v>448</v>
      </c>
      <c r="D9355" s="141" t="s">
        <v>5501</v>
      </c>
      <c r="E9355" s="140">
        <v>10.47</v>
      </c>
      <c r="F9355" s="142" t="s">
        <v>5502</v>
      </c>
      <c r="G9355" s="138"/>
    </row>
    <row r="9356" ht="15.75" customHeight="1" spans="1:7">
      <c r="A9356" s="140">
        <v>94689</v>
      </c>
      <c r="B9356" s="141" t="s">
        <v>9951</v>
      </c>
      <c r="C9356" s="141" t="s">
        <v>448</v>
      </c>
      <c r="D9356" s="141" t="s">
        <v>5501</v>
      </c>
      <c r="E9356" s="140">
        <v>13.47</v>
      </c>
      <c r="F9356" s="142" t="s">
        <v>5502</v>
      </c>
      <c r="G9356" s="138"/>
    </row>
    <row r="9357" ht="15.75" customHeight="1" spans="1:7">
      <c r="A9357" s="140">
        <v>94690</v>
      </c>
      <c r="B9357" s="141" t="s">
        <v>9952</v>
      </c>
      <c r="C9357" s="141" t="s">
        <v>448</v>
      </c>
      <c r="D9357" s="141" t="s">
        <v>5501</v>
      </c>
      <c r="E9357" s="140">
        <v>13.02</v>
      </c>
      <c r="F9357" s="142" t="s">
        <v>5502</v>
      </c>
      <c r="G9357" s="138"/>
    </row>
    <row r="9358" ht="15.75" customHeight="1" spans="1:7">
      <c r="A9358" s="140">
        <v>94691</v>
      </c>
      <c r="B9358" s="141" t="s">
        <v>9953</v>
      </c>
      <c r="C9358" s="141" t="s">
        <v>448</v>
      </c>
      <c r="D9358" s="141" t="s">
        <v>5501</v>
      </c>
      <c r="E9358" s="140">
        <v>15.92</v>
      </c>
      <c r="F9358" s="142" t="s">
        <v>5502</v>
      </c>
      <c r="G9358" s="138"/>
    </row>
    <row r="9359" ht="15.75" customHeight="1" spans="1:7">
      <c r="A9359" s="140">
        <v>94692</v>
      </c>
      <c r="B9359" s="141" t="s">
        <v>9954</v>
      </c>
      <c r="C9359" s="141" t="s">
        <v>448</v>
      </c>
      <c r="D9359" s="141" t="s">
        <v>5501</v>
      </c>
      <c r="E9359" s="140">
        <v>23.28</v>
      </c>
      <c r="F9359" s="142" t="s">
        <v>5502</v>
      </c>
      <c r="G9359" s="138"/>
    </row>
    <row r="9360" ht="15.75" customHeight="1" spans="1:7">
      <c r="A9360" s="140">
        <v>94693</v>
      </c>
      <c r="B9360" s="141" t="s">
        <v>9955</v>
      </c>
      <c r="C9360" s="141" t="s">
        <v>448</v>
      </c>
      <c r="D9360" s="141" t="s">
        <v>5501</v>
      </c>
      <c r="E9360" s="140">
        <v>22.73</v>
      </c>
      <c r="F9360" s="142" t="s">
        <v>5502</v>
      </c>
      <c r="G9360" s="138"/>
    </row>
    <row r="9361" ht="15.75" customHeight="1" spans="1:7">
      <c r="A9361" s="140">
        <v>94694</v>
      </c>
      <c r="B9361" s="141" t="s">
        <v>9956</v>
      </c>
      <c r="C9361" s="141" t="s">
        <v>448</v>
      </c>
      <c r="D9361" s="141" t="s">
        <v>5501</v>
      </c>
      <c r="E9361" s="140">
        <v>23.7</v>
      </c>
      <c r="F9361" s="142" t="s">
        <v>5502</v>
      </c>
      <c r="G9361" s="138"/>
    </row>
    <row r="9362" ht="15.75" customHeight="1" spans="1:7">
      <c r="A9362" s="140">
        <v>94695</v>
      </c>
      <c r="B9362" s="141" t="s">
        <v>9957</v>
      </c>
      <c r="C9362" s="141" t="s">
        <v>448</v>
      </c>
      <c r="D9362" s="141" t="s">
        <v>5501</v>
      </c>
      <c r="E9362" s="140">
        <v>32.1</v>
      </c>
      <c r="F9362" s="142" t="s">
        <v>5502</v>
      </c>
      <c r="G9362" s="138"/>
    </row>
    <row r="9363" ht="15.75" customHeight="1" spans="1:7">
      <c r="A9363" s="140">
        <v>94696</v>
      </c>
      <c r="B9363" s="141" t="s">
        <v>9958</v>
      </c>
      <c r="C9363" s="141" t="s">
        <v>448</v>
      </c>
      <c r="D9363" s="141" t="s">
        <v>5501</v>
      </c>
      <c r="E9363" s="140">
        <v>55.95</v>
      </c>
      <c r="F9363" s="142" t="s">
        <v>5502</v>
      </c>
      <c r="G9363" s="138"/>
    </row>
    <row r="9364" ht="15.75" customHeight="1" spans="1:7">
      <c r="A9364" s="140">
        <v>94697</v>
      </c>
      <c r="B9364" s="141" t="s">
        <v>9959</v>
      </c>
      <c r="C9364" s="141" t="s">
        <v>448</v>
      </c>
      <c r="D9364" s="141" t="s">
        <v>5501</v>
      </c>
      <c r="E9364" s="140">
        <v>82.28</v>
      </c>
      <c r="F9364" s="142" t="s">
        <v>5502</v>
      </c>
      <c r="G9364" s="138"/>
    </row>
    <row r="9365" ht="15.75" customHeight="1" spans="1:7">
      <c r="A9365" s="140">
        <v>94698</v>
      </c>
      <c r="B9365" s="141" t="s">
        <v>9960</v>
      </c>
      <c r="C9365" s="141" t="s">
        <v>448</v>
      </c>
      <c r="D9365" s="141" t="s">
        <v>5501</v>
      </c>
      <c r="E9365" s="140">
        <v>67.52</v>
      </c>
      <c r="F9365" s="142" t="s">
        <v>5502</v>
      </c>
      <c r="G9365" s="138"/>
    </row>
    <row r="9366" ht="15.75" customHeight="1" spans="1:7">
      <c r="A9366" s="140">
        <v>94699</v>
      </c>
      <c r="B9366" s="141" t="s">
        <v>9961</v>
      </c>
      <c r="C9366" s="141" t="s">
        <v>448</v>
      </c>
      <c r="D9366" s="141" t="s">
        <v>5501</v>
      </c>
      <c r="E9366" s="140">
        <v>122.72</v>
      </c>
      <c r="F9366" s="142" t="s">
        <v>5502</v>
      </c>
      <c r="G9366" s="138"/>
    </row>
    <row r="9367" ht="15.75" customHeight="1" spans="1:7">
      <c r="A9367" s="140">
        <v>94700</v>
      </c>
      <c r="B9367" s="141" t="s">
        <v>9962</v>
      </c>
      <c r="C9367" s="141" t="s">
        <v>448</v>
      </c>
      <c r="D9367" s="141" t="s">
        <v>5501</v>
      </c>
      <c r="E9367" s="140">
        <v>142.94</v>
      </c>
      <c r="F9367" s="142" t="s">
        <v>5502</v>
      </c>
      <c r="G9367" s="138"/>
    </row>
    <row r="9368" ht="15.75" customHeight="1" spans="1:7">
      <c r="A9368" s="140">
        <v>94701</v>
      </c>
      <c r="B9368" s="141" t="s">
        <v>9963</v>
      </c>
      <c r="C9368" s="141" t="s">
        <v>448</v>
      </c>
      <c r="D9368" s="141" t="s">
        <v>5501</v>
      </c>
      <c r="E9368" s="140">
        <v>211.81</v>
      </c>
      <c r="F9368" s="142" t="s">
        <v>5502</v>
      </c>
      <c r="G9368" s="138"/>
    </row>
    <row r="9369" ht="15.75" customHeight="1" spans="1:7">
      <c r="A9369" s="140">
        <v>94702</v>
      </c>
      <c r="B9369" s="141" t="s">
        <v>9964</v>
      </c>
      <c r="C9369" s="141" t="s">
        <v>448</v>
      </c>
      <c r="D9369" s="141" t="s">
        <v>5501</v>
      </c>
      <c r="E9369" s="140">
        <v>186.67</v>
      </c>
      <c r="F9369" s="142" t="s">
        <v>5502</v>
      </c>
      <c r="G9369" s="138"/>
    </row>
    <row r="9370" ht="15.75" customHeight="1" spans="1:7">
      <c r="A9370" s="140">
        <v>94703</v>
      </c>
      <c r="B9370" s="141" t="s">
        <v>9965</v>
      </c>
      <c r="C9370" s="141" t="s">
        <v>448</v>
      </c>
      <c r="D9370" s="141" t="s">
        <v>5501</v>
      </c>
      <c r="E9370" s="140">
        <v>20</v>
      </c>
      <c r="F9370" s="142" t="s">
        <v>5502</v>
      </c>
      <c r="G9370" s="138"/>
    </row>
    <row r="9371" ht="15.75" customHeight="1" spans="1:7">
      <c r="A9371" s="140">
        <v>94704</v>
      </c>
      <c r="B9371" s="141" t="s">
        <v>9966</v>
      </c>
      <c r="C9371" s="141" t="s">
        <v>448</v>
      </c>
      <c r="D9371" s="141" t="s">
        <v>5501</v>
      </c>
      <c r="E9371" s="140">
        <v>26.18</v>
      </c>
      <c r="F9371" s="142" t="s">
        <v>5502</v>
      </c>
      <c r="G9371" s="138"/>
    </row>
    <row r="9372" ht="15.75" customHeight="1" spans="1:7">
      <c r="A9372" s="140">
        <v>94705</v>
      </c>
      <c r="B9372" s="141" t="s">
        <v>9967</v>
      </c>
      <c r="C9372" s="141" t="s">
        <v>448</v>
      </c>
      <c r="D9372" s="141" t="s">
        <v>5501</v>
      </c>
      <c r="E9372" s="140">
        <v>35.34</v>
      </c>
      <c r="F9372" s="142" t="s">
        <v>5502</v>
      </c>
      <c r="G9372" s="138"/>
    </row>
    <row r="9373" ht="15.75" customHeight="1" spans="1:7">
      <c r="A9373" s="140">
        <v>94706</v>
      </c>
      <c r="B9373" s="141" t="s">
        <v>9968</v>
      </c>
      <c r="C9373" s="141" t="s">
        <v>448</v>
      </c>
      <c r="D9373" s="141" t="s">
        <v>5501</v>
      </c>
      <c r="E9373" s="140">
        <v>41.35</v>
      </c>
      <c r="F9373" s="142" t="s">
        <v>5502</v>
      </c>
      <c r="G9373" s="138"/>
    </row>
    <row r="9374" ht="15.75" customHeight="1" spans="1:7">
      <c r="A9374" s="140">
        <v>94707</v>
      </c>
      <c r="B9374" s="141" t="s">
        <v>9969</v>
      </c>
      <c r="C9374" s="141" t="s">
        <v>448</v>
      </c>
      <c r="D9374" s="141" t="s">
        <v>5501</v>
      </c>
      <c r="E9374" s="140">
        <v>60.83</v>
      </c>
      <c r="F9374" s="142" t="s">
        <v>5502</v>
      </c>
      <c r="G9374" s="138"/>
    </row>
    <row r="9375" ht="15.75" customHeight="1" spans="1:7">
      <c r="A9375" s="140">
        <v>94713</v>
      </c>
      <c r="B9375" s="141" t="s">
        <v>9970</v>
      </c>
      <c r="C9375" s="141" t="s">
        <v>448</v>
      </c>
      <c r="D9375" s="141" t="s">
        <v>5501</v>
      </c>
      <c r="E9375" s="140">
        <v>233.42</v>
      </c>
      <c r="F9375" s="142" t="s">
        <v>5502</v>
      </c>
      <c r="G9375" s="138"/>
    </row>
    <row r="9376" ht="15.75" customHeight="1" spans="1:7">
      <c r="A9376" s="140">
        <v>94714</v>
      </c>
      <c r="B9376" s="141" t="s">
        <v>9971</v>
      </c>
      <c r="C9376" s="141" t="s">
        <v>448</v>
      </c>
      <c r="D9376" s="141" t="s">
        <v>5501</v>
      </c>
      <c r="E9376" s="140">
        <v>324.68</v>
      </c>
      <c r="F9376" s="142" t="s">
        <v>5502</v>
      </c>
      <c r="G9376" s="138"/>
    </row>
    <row r="9377" ht="15.75" customHeight="1" spans="1:7">
      <c r="A9377" s="140">
        <v>94715</v>
      </c>
      <c r="B9377" s="141" t="s">
        <v>9972</v>
      </c>
      <c r="C9377" s="141" t="s">
        <v>448</v>
      </c>
      <c r="D9377" s="141" t="s">
        <v>5501</v>
      </c>
      <c r="E9377" s="140">
        <v>286.69</v>
      </c>
      <c r="F9377" s="142" t="s">
        <v>5502</v>
      </c>
      <c r="G9377" s="138"/>
    </row>
    <row r="9378" ht="15.75" customHeight="1" spans="1:7">
      <c r="A9378" s="140">
        <v>94724</v>
      </c>
      <c r="B9378" s="141" t="s">
        <v>9973</v>
      </c>
      <c r="C9378" s="141" t="s">
        <v>448</v>
      </c>
      <c r="D9378" s="141" t="s">
        <v>5501</v>
      </c>
      <c r="E9378" s="140">
        <v>20.69</v>
      </c>
      <c r="F9378" s="142" t="s">
        <v>5502</v>
      </c>
      <c r="G9378" s="138"/>
    </row>
    <row r="9379" ht="15.75" customHeight="1" spans="1:7">
      <c r="A9379" s="140">
        <v>94725</v>
      </c>
      <c r="B9379" s="141" t="s">
        <v>9974</v>
      </c>
      <c r="C9379" s="141" t="s">
        <v>448</v>
      </c>
      <c r="D9379" s="141" t="s">
        <v>5501</v>
      </c>
      <c r="E9379" s="140">
        <v>5.67</v>
      </c>
      <c r="F9379" s="142" t="s">
        <v>5502</v>
      </c>
      <c r="G9379" s="138"/>
    </row>
    <row r="9380" ht="15.75" customHeight="1" spans="1:7">
      <c r="A9380" s="140">
        <v>94726</v>
      </c>
      <c r="B9380" s="141" t="s">
        <v>9975</v>
      </c>
      <c r="C9380" s="141" t="s">
        <v>448</v>
      </c>
      <c r="D9380" s="141" t="s">
        <v>5501</v>
      </c>
      <c r="E9380" s="140">
        <v>25.55</v>
      </c>
      <c r="F9380" s="142" t="s">
        <v>5502</v>
      </c>
      <c r="G9380" s="138"/>
    </row>
    <row r="9381" ht="15.75" customHeight="1" spans="1:7">
      <c r="A9381" s="140">
        <v>94727</v>
      </c>
      <c r="B9381" s="141" t="s">
        <v>9976</v>
      </c>
      <c r="C9381" s="141" t="s">
        <v>448</v>
      </c>
      <c r="D9381" s="141" t="s">
        <v>5501</v>
      </c>
      <c r="E9381" s="140">
        <v>7.9</v>
      </c>
      <c r="F9381" s="142" t="s">
        <v>5502</v>
      </c>
      <c r="G9381" s="138"/>
    </row>
    <row r="9382" ht="15.75" customHeight="1" spans="1:7">
      <c r="A9382" s="140">
        <v>94728</v>
      </c>
      <c r="B9382" s="141" t="s">
        <v>9977</v>
      </c>
      <c r="C9382" s="141" t="s">
        <v>448</v>
      </c>
      <c r="D9382" s="141" t="s">
        <v>5501</v>
      </c>
      <c r="E9382" s="140">
        <v>39.95</v>
      </c>
      <c r="F9382" s="142" t="s">
        <v>5502</v>
      </c>
      <c r="G9382" s="138"/>
    </row>
    <row r="9383" ht="15.75" customHeight="1" spans="1:7">
      <c r="A9383" s="140">
        <v>94729</v>
      </c>
      <c r="B9383" s="141" t="s">
        <v>9978</v>
      </c>
      <c r="C9383" s="141" t="s">
        <v>448</v>
      </c>
      <c r="D9383" s="141" t="s">
        <v>5501</v>
      </c>
      <c r="E9383" s="140">
        <v>14.24</v>
      </c>
      <c r="F9383" s="142" t="s">
        <v>5502</v>
      </c>
      <c r="G9383" s="138"/>
    </row>
    <row r="9384" ht="15.75" customHeight="1" spans="1:7">
      <c r="A9384" s="140">
        <v>94730</v>
      </c>
      <c r="B9384" s="141" t="s">
        <v>9979</v>
      </c>
      <c r="C9384" s="141" t="s">
        <v>448</v>
      </c>
      <c r="D9384" s="141" t="s">
        <v>5501</v>
      </c>
      <c r="E9384" s="140">
        <v>47.74</v>
      </c>
      <c r="F9384" s="142" t="s">
        <v>5502</v>
      </c>
      <c r="G9384" s="138"/>
    </row>
    <row r="9385" ht="15.75" customHeight="1" spans="1:7">
      <c r="A9385" s="140">
        <v>94731</v>
      </c>
      <c r="B9385" s="141" t="s">
        <v>9980</v>
      </c>
      <c r="C9385" s="141" t="s">
        <v>448</v>
      </c>
      <c r="D9385" s="141" t="s">
        <v>5501</v>
      </c>
      <c r="E9385" s="140">
        <v>17.7</v>
      </c>
      <c r="F9385" s="142" t="s">
        <v>5502</v>
      </c>
      <c r="G9385" s="138"/>
    </row>
    <row r="9386" ht="15.75" customHeight="1" spans="1:7">
      <c r="A9386" s="140">
        <v>94732</v>
      </c>
      <c r="B9386" s="141" t="s">
        <v>9981</v>
      </c>
      <c r="C9386" s="141" t="s">
        <v>448</v>
      </c>
      <c r="D9386" s="141" t="s">
        <v>5501</v>
      </c>
      <c r="E9386" s="140">
        <v>78.13</v>
      </c>
      <c r="F9386" s="142" t="s">
        <v>5502</v>
      </c>
      <c r="G9386" s="138"/>
    </row>
    <row r="9387" ht="15.75" customHeight="1" spans="1:7">
      <c r="A9387" s="140">
        <v>94733</v>
      </c>
      <c r="B9387" s="141" t="s">
        <v>9982</v>
      </c>
      <c r="C9387" s="141" t="s">
        <v>448</v>
      </c>
      <c r="D9387" s="141" t="s">
        <v>5501</v>
      </c>
      <c r="E9387" s="140">
        <v>33.57</v>
      </c>
      <c r="F9387" s="142" t="s">
        <v>5502</v>
      </c>
      <c r="G9387" s="138"/>
    </row>
    <row r="9388" ht="15.75" customHeight="1" spans="1:7">
      <c r="A9388" s="140">
        <v>94734</v>
      </c>
      <c r="B9388" s="141" t="s">
        <v>9983</v>
      </c>
      <c r="C9388" s="141" t="s">
        <v>448</v>
      </c>
      <c r="D9388" s="141" t="s">
        <v>5501</v>
      </c>
      <c r="E9388" s="140">
        <v>276.21</v>
      </c>
      <c r="F9388" s="142" t="s">
        <v>5502</v>
      </c>
      <c r="G9388" s="138"/>
    </row>
    <row r="9389" ht="15.75" customHeight="1" spans="1:7">
      <c r="A9389" s="140">
        <v>94736</v>
      </c>
      <c r="B9389" s="141" t="s">
        <v>9984</v>
      </c>
      <c r="C9389" s="141" t="s">
        <v>448</v>
      </c>
      <c r="D9389" s="141" t="s">
        <v>5501</v>
      </c>
      <c r="E9389" s="140">
        <v>405.42</v>
      </c>
      <c r="F9389" s="142" t="s">
        <v>5502</v>
      </c>
      <c r="G9389" s="138"/>
    </row>
    <row r="9390" ht="15.75" customHeight="1" spans="1:7">
      <c r="A9390" s="140">
        <v>94737</v>
      </c>
      <c r="B9390" s="141" t="s">
        <v>9985</v>
      </c>
      <c r="C9390" s="141" t="s">
        <v>448</v>
      </c>
      <c r="D9390" s="141" t="s">
        <v>5501</v>
      </c>
      <c r="E9390" s="140">
        <v>137.74</v>
      </c>
      <c r="F9390" s="142" t="s">
        <v>5502</v>
      </c>
      <c r="G9390" s="138"/>
    </row>
    <row r="9391" ht="15.75" customHeight="1" spans="1:7">
      <c r="A9391" s="140">
        <v>94738</v>
      </c>
      <c r="B9391" s="141" t="s">
        <v>9986</v>
      </c>
      <c r="C9391" s="141" t="s">
        <v>448</v>
      </c>
      <c r="D9391" s="141" t="s">
        <v>5501</v>
      </c>
      <c r="E9391" s="140">
        <v>1207.67</v>
      </c>
      <c r="F9391" s="142" t="s">
        <v>5502</v>
      </c>
      <c r="G9391" s="138"/>
    </row>
    <row r="9392" ht="15.75" customHeight="1" spans="1:7">
      <c r="A9392" s="140">
        <v>94739</v>
      </c>
      <c r="B9392" s="141" t="s">
        <v>9987</v>
      </c>
      <c r="C9392" s="141" t="s">
        <v>448</v>
      </c>
      <c r="D9392" s="141" t="s">
        <v>5501</v>
      </c>
      <c r="E9392" s="140">
        <v>157.38</v>
      </c>
      <c r="F9392" s="142" t="s">
        <v>5502</v>
      </c>
      <c r="G9392" s="138"/>
    </row>
    <row r="9393" ht="15.75" customHeight="1" spans="1:7">
      <c r="A9393" s="140">
        <v>94740</v>
      </c>
      <c r="B9393" s="141" t="s">
        <v>9988</v>
      </c>
      <c r="C9393" s="141" t="s">
        <v>448</v>
      </c>
      <c r="D9393" s="141" t="s">
        <v>5501</v>
      </c>
      <c r="E9393" s="140">
        <v>8.8</v>
      </c>
      <c r="F9393" s="142" t="s">
        <v>5502</v>
      </c>
      <c r="G9393" s="138"/>
    </row>
    <row r="9394" ht="15.75" customHeight="1" spans="1:7">
      <c r="A9394" s="140">
        <v>94741</v>
      </c>
      <c r="B9394" s="141" t="s">
        <v>9989</v>
      </c>
      <c r="C9394" s="141" t="s">
        <v>448</v>
      </c>
      <c r="D9394" s="141" t="s">
        <v>5501</v>
      </c>
      <c r="E9394" s="140">
        <v>10.97</v>
      </c>
      <c r="F9394" s="142" t="s">
        <v>5502</v>
      </c>
      <c r="G9394" s="138"/>
    </row>
    <row r="9395" ht="15.75" customHeight="1" spans="1:7">
      <c r="A9395" s="140">
        <v>94742</v>
      </c>
      <c r="B9395" s="141" t="s">
        <v>9990</v>
      </c>
      <c r="C9395" s="141" t="s">
        <v>448</v>
      </c>
      <c r="D9395" s="141" t="s">
        <v>5501</v>
      </c>
      <c r="E9395" s="140">
        <v>12.5</v>
      </c>
      <c r="F9395" s="142" t="s">
        <v>5502</v>
      </c>
      <c r="G9395" s="138"/>
    </row>
    <row r="9396" ht="15.75" customHeight="1" spans="1:7">
      <c r="A9396" s="140">
        <v>94743</v>
      </c>
      <c r="B9396" s="141" t="s">
        <v>9991</v>
      </c>
      <c r="C9396" s="141" t="s">
        <v>448</v>
      </c>
      <c r="D9396" s="141" t="s">
        <v>5501</v>
      </c>
      <c r="E9396" s="140">
        <v>15.77</v>
      </c>
      <c r="F9396" s="142" t="s">
        <v>5502</v>
      </c>
      <c r="G9396" s="138"/>
    </row>
    <row r="9397" ht="15.75" customHeight="1" spans="1:7">
      <c r="A9397" s="140">
        <v>94744</v>
      </c>
      <c r="B9397" s="141" t="s">
        <v>9992</v>
      </c>
      <c r="C9397" s="141" t="s">
        <v>448</v>
      </c>
      <c r="D9397" s="141" t="s">
        <v>5501</v>
      </c>
      <c r="E9397" s="140">
        <v>20.01</v>
      </c>
      <c r="F9397" s="142" t="s">
        <v>5502</v>
      </c>
      <c r="G9397" s="138"/>
    </row>
    <row r="9398" ht="15.75" customHeight="1" spans="1:7">
      <c r="A9398" s="140">
        <v>94746</v>
      </c>
      <c r="B9398" s="141" t="s">
        <v>9993</v>
      </c>
      <c r="C9398" s="141" t="s">
        <v>448</v>
      </c>
      <c r="D9398" s="141" t="s">
        <v>5501</v>
      </c>
      <c r="E9398" s="140">
        <v>26.82</v>
      </c>
      <c r="F9398" s="142" t="s">
        <v>5502</v>
      </c>
      <c r="G9398" s="138"/>
    </row>
    <row r="9399" ht="15.75" customHeight="1" spans="1:7">
      <c r="A9399" s="140">
        <v>94748</v>
      </c>
      <c r="B9399" s="141" t="s">
        <v>9994</v>
      </c>
      <c r="C9399" s="141" t="s">
        <v>448</v>
      </c>
      <c r="D9399" s="141" t="s">
        <v>5501</v>
      </c>
      <c r="E9399" s="140">
        <v>62.3</v>
      </c>
      <c r="F9399" s="142" t="s">
        <v>5502</v>
      </c>
      <c r="G9399" s="138"/>
    </row>
    <row r="9400" ht="15.75" customHeight="1" spans="1:7">
      <c r="A9400" s="140">
        <v>94750</v>
      </c>
      <c r="B9400" s="141" t="s">
        <v>9995</v>
      </c>
      <c r="C9400" s="141" t="s">
        <v>448</v>
      </c>
      <c r="D9400" s="141" t="s">
        <v>5501</v>
      </c>
      <c r="E9400" s="140">
        <v>119.32</v>
      </c>
      <c r="F9400" s="142" t="s">
        <v>5502</v>
      </c>
      <c r="G9400" s="138"/>
    </row>
    <row r="9401" ht="15.75" customHeight="1" spans="1:7">
      <c r="A9401" s="140">
        <v>94752</v>
      </c>
      <c r="B9401" s="141" t="s">
        <v>9996</v>
      </c>
      <c r="C9401" s="141" t="s">
        <v>448</v>
      </c>
      <c r="D9401" s="141" t="s">
        <v>5501</v>
      </c>
      <c r="E9401" s="140">
        <v>147.91</v>
      </c>
      <c r="F9401" s="142" t="s">
        <v>5502</v>
      </c>
      <c r="G9401" s="138"/>
    </row>
    <row r="9402" ht="15.75" customHeight="1" spans="1:7">
      <c r="A9402" s="140">
        <v>94754</v>
      </c>
      <c r="B9402" s="141" t="s">
        <v>9997</v>
      </c>
      <c r="C9402" s="141" t="s">
        <v>448</v>
      </c>
      <c r="D9402" s="141" t="s">
        <v>5501</v>
      </c>
      <c r="E9402" s="140">
        <v>196.35</v>
      </c>
      <c r="F9402" s="142" t="s">
        <v>5502</v>
      </c>
      <c r="G9402" s="138"/>
    </row>
    <row r="9403" ht="15.75" customHeight="1" spans="1:7">
      <c r="A9403" s="140">
        <v>94756</v>
      </c>
      <c r="B9403" s="141" t="s">
        <v>9998</v>
      </c>
      <c r="C9403" s="141" t="s">
        <v>448</v>
      </c>
      <c r="D9403" s="141" t="s">
        <v>5501</v>
      </c>
      <c r="E9403" s="140">
        <v>11.13</v>
      </c>
      <c r="F9403" s="142" t="s">
        <v>5502</v>
      </c>
      <c r="G9403" s="138"/>
    </row>
    <row r="9404" ht="15.75" customHeight="1" spans="1:7">
      <c r="A9404" s="140">
        <v>94757</v>
      </c>
      <c r="B9404" s="141" t="s">
        <v>9999</v>
      </c>
      <c r="C9404" s="141" t="s">
        <v>448</v>
      </c>
      <c r="D9404" s="141" t="s">
        <v>5501</v>
      </c>
      <c r="E9404" s="140">
        <v>14.85</v>
      </c>
      <c r="F9404" s="142" t="s">
        <v>5502</v>
      </c>
      <c r="G9404" s="138"/>
    </row>
    <row r="9405" ht="15.75" customHeight="1" spans="1:7">
      <c r="A9405" s="140">
        <v>94758</v>
      </c>
      <c r="B9405" s="141" t="s">
        <v>10000</v>
      </c>
      <c r="C9405" s="141" t="s">
        <v>448</v>
      </c>
      <c r="D9405" s="141" t="s">
        <v>5501</v>
      </c>
      <c r="E9405" s="140">
        <v>38.24</v>
      </c>
      <c r="F9405" s="142" t="s">
        <v>5502</v>
      </c>
      <c r="G9405" s="138"/>
    </row>
    <row r="9406" ht="15.75" customHeight="1" spans="1:7">
      <c r="A9406" s="140">
        <v>94759</v>
      </c>
      <c r="B9406" s="141" t="s">
        <v>10001</v>
      </c>
      <c r="C9406" s="141" t="s">
        <v>448</v>
      </c>
      <c r="D9406" s="141" t="s">
        <v>5501</v>
      </c>
      <c r="E9406" s="140">
        <v>46.29</v>
      </c>
      <c r="F9406" s="142" t="s">
        <v>5502</v>
      </c>
      <c r="G9406" s="138"/>
    </row>
    <row r="9407" ht="15.75" customHeight="1" spans="1:7">
      <c r="A9407" s="140">
        <v>94760</v>
      </c>
      <c r="B9407" s="141" t="s">
        <v>10002</v>
      </c>
      <c r="C9407" s="141" t="s">
        <v>448</v>
      </c>
      <c r="D9407" s="141" t="s">
        <v>5501</v>
      </c>
      <c r="E9407" s="140">
        <v>77.79</v>
      </c>
      <c r="F9407" s="142" t="s">
        <v>5502</v>
      </c>
      <c r="G9407" s="138"/>
    </row>
    <row r="9408" ht="15.75" customHeight="1" spans="1:7">
      <c r="A9408" s="140">
        <v>94761</v>
      </c>
      <c r="B9408" s="141" t="s">
        <v>10003</v>
      </c>
      <c r="C9408" s="141" t="s">
        <v>448</v>
      </c>
      <c r="D9408" s="141" t="s">
        <v>5501</v>
      </c>
      <c r="E9408" s="140">
        <v>159.76</v>
      </c>
      <c r="F9408" s="142" t="s">
        <v>5502</v>
      </c>
      <c r="G9408" s="138"/>
    </row>
    <row r="9409" ht="15.75" customHeight="1" spans="1:7">
      <c r="A9409" s="140">
        <v>94762</v>
      </c>
      <c r="B9409" s="141" t="s">
        <v>10004</v>
      </c>
      <c r="C9409" s="141" t="s">
        <v>448</v>
      </c>
      <c r="D9409" s="141" t="s">
        <v>5501</v>
      </c>
      <c r="E9409" s="140">
        <v>199.44</v>
      </c>
      <c r="F9409" s="142" t="s">
        <v>5502</v>
      </c>
      <c r="G9409" s="138"/>
    </row>
    <row r="9410" ht="15.75" customHeight="1" spans="1:7">
      <c r="A9410" s="140">
        <v>94763</v>
      </c>
      <c r="B9410" s="141" t="s">
        <v>10005</v>
      </c>
      <c r="C9410" s="141" t="s">
        <v>448</v>
      </c>
      <c r="D9410" s="141" t="s">
        <v>5501</v>
      </c>
      <c r="E9410" s="140">
        <v>240.75</v>
      </c>
      <c r="F9410" s="142" t="s">
        <v>5502</v>
      </c>
      <c r="G9410" s="138"/>
    </row>
    <row r="9411" ht="15.75" customHeight="1" spans="1:7">
      <c r="A9411" s="140">
        <v>94764</v>
      </c>
      <c r="B9411" s="141" t="s">
        <v>10006</v>
      </c>
      <c r="C9411" s="141" t="s">
        <v>448</v>
      </c>
      <c r="D9411" s="141" t="s">
        <v>5501</v>
      </c>
      <c r="E9411" s="140">
        <v>28.86</v>
      </c>
      <c r="F9411" s="142" t="s">
        <v>5502</v>
      </c>
      <c r="G9411" s="138"/>
    </row>
    <row r="9412" ht="15.75" customHeight="1" spans="1:7">
      <c r="A9412" s="140">
        <v>94765</v>
      </c>
      <c r="B9412" s="141" t="s">
        <v>10007</v>
      </c>
      <c r="C9412" s="141" t="s">
        <v>448</v>
      </c>
      <c r="D9412" s="141" t="s">
        <v>5501</v>
      </c>
      <c r="E9412" s="140">
        <v>31.2</v>
      </c>
      <c r="F9412" s="142" t="s">
        <v>5502</v>
      </c>
      <c r="G9412" s="138"/>
    </row>
    <row r="9413" ht="15.75" customHeight="1" spans="1:7">
      <c r="A9413" s="140">
        <v>94766</v>
      </c>
      <c r="B9413" s="141" t="s">
        <v>10008</v>
      </c>
      <c r="C9413" s="141" t="s">
        <v>448</v>
      </c>
      <c r="D9413" s="141" t="s">
        <v>5501</v>
      </c>
      <c r="E9413" s="140">
        <v>34.32</v>
      </c>
      <c r="F9413" s="142" t="s">
        <v>5502</v>
      </c>
      <c r="G9413" s="138"/>
    </row>
    <row r="9414" ht="15.75" customHeight="1" spans="1:7">
      <c r="A9414" s="140">
        <v>94767</v>
      </c>
      <c r="B9414" s="141" t="s">
        <v>10009</v>
      </c>
      <c r="C9414" s="141" t="s">
        <v>448</v>
      </c>
      <c r="D9414" s="141" t="s">
        <v>5501</v>
      </c>
      <c r="E9414" s="140">
        <v>50.11</v>
      </c>
      <c r="F9414" s="142" t="s">
        <v>5502</v>
      </c>
      <c r="G9414" s="138"/>
    </row>
    <row r="9415" ht="15.75" customHeight="1" spans="1:7">
      <c r="A9415" s="140">
        <v>94768</v>
      </c>
      <c r="B9415" s="141" t="s">
        <v>10010</v>
      </c>
      <c r="C9415" s="141" t="s">
        <v>448</v>
      </c>
      <c r="D9415" s="141" t="s">
        <v>5501</v>
      </c>
      <c r="E9415" s="140">
        <v>56.24</v>
      </c>
      <c r="F9415" s="142" t="s">
        <v>5502</v>
      </c>
      <c r="G9415" s="138"/>
    </row>
    <row r="9416" ht="15.75" customHeight="1" spans="1:7">
      <c r="A9416" s="140">
        <v>94769</v>
      </c>
      <c r="B9416" s="141" t="s">
        <v>10011</v>
      </c>
      <c r="C9416" s="141" t="s">
        <v>448</v>
      </c>
      <c r="D9416" s="141" t="s">
        <v>5501</v>
      </c>
      <c r="E9416" s="140">
        <v>77.2</v>
      </c>
      <c r="F9416" s="142" t="s">
        <v>5502</v>
      </c>
      <c r="G9416" s="138"/>
    </row>
    <row r="9417" ht="15.75" customHeight="1" spans="1:7">
      <c r="A9417" s="140">
        <v>94770</v>
      </c>
      <c r="B9417" s="141" t="s">
        <v>10012</v>
      </c>
      <c r="C9417" s="141" t="s">
        <v>448</v>
      </c>
      <c r="D9417" s="141" t="s">
        <v>5501</v>
      </c>
      <c r="E9417" s="140">
        <v>33.71</v>
      </c>
      <c r="F9417" s="142" t="s">
        <v>5502</v>
      </c>
      <c r="G9417" s="138"/>
    </row>
    <row r="9418" ht="15.75" customHeight="1" spans="1:7">
      <c r="A9418" s="140">
        <v>94771</v>
      </c>
      <c r="B9418" s="141" t="s">
        <v>10013</v>
      </c>
      <c r="C9418" s="141" t="s">
        <v>448</v>
      </c>
      <c r="D9418" s="141" t="s">
        <v>5501</v>
      </c>
      <c r="E9418" s="140">
        <v>36.05</v>
      </c>
      <c r="F9418" s="142" t="s">
        <v>5502</v>
      </c>
      <c r="G9418" s="138"/>
    </row>
    <row r="9419" ht="15.75" customHeight="1" spans="1:7">
      <c r="A9419" s="140">
        <v>94772</v>
      </c>
      <c r="B9419" s="141" t="s">
        <v>10014</v>
      </c>
      <c r="C9419" s="141" t="s">
        <v>448</v>
      </c>
      <c r="D9419" s="141" t="s">
        <v>5501</v>
      </c>
      <c r="E9419" s="140">
        <v>39.17</v>
      </c>
      <c r="F9419" s="142" t="s">
        <v>5502</v>
      </c>
      <c r="G9419" s="138"/>
    </row>
    <row r="9420" ht="15.75" customHeight="1" spans="1:7">
      <c r="A9420" s="140">
        <v>94773</v>
      </c>
      <c r="B9420" s="141" t="s">
        <v>10015</v>
      </c>
      <c r="C9420" s="141" t="s">
        <v>448</v>
      </c>
      <c r="D9420" s="141" t="s">
        <v>5501</v>
      </c>
      <c r="E9420" s="140">
        <v>54.96</v>
      </c>
      <c r="F9420" s="142" t="s">
        <v>5502</v>
      </c>
      <c r="G9420" s="138"/>
    </row>
    <row r="9421" ht="15.75" customHeight="1" spans="1:7">
      <c r="A9421" s="140">
        <v>94774</v>
      </c>
      <c r="B9421" s="141" t="s">
        <v>10016</v>
      </c>
      <c r="C9421" s="141" t="s">
        <v>448</v>
      </c>
      <c r="D9421" s="141" t="s">
        <v>5501</v>
      </c>
      <c r="E9421" s="140">
        <v>61.09</v>
      </c>
      <c r="F9421" s="142" t="s">
        <v>5502</v>
      </c>
      <c r="G9421" s="138"/>
    </row>
    <row r="9422" ht="15.75" customHeight="1" spans="1:7">
      <c r="A9422" s="140">
        <v>94775</v>
      </c>
      <c r="B9422" s="141" t="s">
        <v>10017</v>
      </c>
      <c r="C9422" s="141" t="s">
        <v>448</v>
      </c>
      <c r="D9422" s="141" t="s">
        <v>5501</v>
      </c>
      <c r="E9422" s="140">
        <v>83.63</v>
      </c>
      <c r="F9422" s="142" t="s">
        <v>5502</v>
      </c>
      <c r="G9422" s="138"/>
    </row>
    <row r="9423" ht="15.75" customHeight="1" spans="1:7">
      <c r="A9423" s="140">
        <v>94783</v>
      </c>
      <c r="B9423" s="141" t="s">
        <v>10018</v>
      </c>
      <c r="C9423" s="141" t="s">
        <v>448</v>
      </c>
      <c r="D9423" s="141" t="s">
        <v>5501</v>
      </c>
      <c r="E9423" s="140">
        <v>19.01</v>
      </c>
      <c r="F9423" s="142" t="s">
        <v>5502</v>
      </c>
      <c r="G9423" s="138"/>
    </row>
    <row r="9424" ht="15.75" customHeight="1" spans="1:7">
      <c r="A9424" s="140">
        <v>94785</v>
      </c>
      <c r="B9424" s="141" t="s">
        <v>10019</v>
      </c>
      <c r="C9424" s="141" t="s">
        <v>448</v>
      </c>
      <c r="D9424" s="141" t="s">
        <v>5501</v>
      </c>
      <c r="E9424" s="140">
        <v>22.86</v>
      </c>
      <c r="F9424" s="142" t="s">
        <v>5502</v>
      </c>
      <c r="G9424" s="138"/>
    </row>
    <row r="9425" ht="15.75" customHeight="1" spans="1:7">
      <c r="A9425" s="140">
        <v>94789</v>
      </c>
      <c r="B9425" s="141" t="s">
        <v>10020</v>
      </c>
      <c r="C9425" s="141" t="s">
        <v>448</v>
      </c>
      <c r="D9425" s="141" t="s">
        <v>5501</v>
      </c>
      <c r="E9425" s="140">
        <v>223.1</v>
      </c>
      <c r="F9425" s="142" t="s">
        <v>5502</v>
      </c>
      <c r="G9425" s="138"/>
    </row>
    <row r="9426" ht="15.75" customHeight="1" spans="1:7">
      <c r="A9426" s="140">
        <v>94790</v>
      </c>
      <c r="B9426" s="141" t="s">
        <v>10021</v>
      </c>
      <c r="C9426" s="141" t="s">
        <v>448</v>
      </c>
      <c r="D9426" s="141" t="s">
        <v>5501</v>
      </c>
      <c r="E9426" s="140">
        <v>307.36</v>
      </c>
      <c r="F9426" s="142" t="s">
        <v>5502</v>
      </c>
      <c r="G9426" s="138"/>
    </row>
    <row r="9427" ht="15.75" customHeight="1" spans="1:7">
      <c r="A9427" s="140">
        <v>94791</v>
      </c>
      <c r="B9427" s="141" t="s">
        <v>10022</v>
      </c>
      <c r="C9427" s="141" t="s">
        <v>448</v>
      </c>
      <c r="D9427" s="141" t="s">
        <v>5501</v>
      </c>
      <c r="E9427" s="140">
        <v>405.01</v>
      </c>
      <c r="F9427" s="142" t="s">
        <v>5502</v>
      </c>
      <c r="G9427" s="138"/>
    </row>
    <row r="9428" ht="15.75" customHeight="1" spans="1:7">
      <c r="A9428" s="140">
        <v>94863</v>
      </c>
      <c r="B9428" s="141" t="s">
        <v>10023</v>
      </c>
      <c r="C9428" s="141" t="s">
        <v>448</v>
      </c>
      <c r="D9428" s="141" t="s">
        <v>5501</v>
      </c>
      <c r="E9428" s="140">
        <v>113.84</v>
      </c>
      <c r="F9428" s="142" t="s">
        <v>5502</v>
      </c>
      <c r="G9428" s="138"/>
    </row>
    <row r="9429" ht="15.75" customHeight="1" spans="1:7">
      <c r="A9429" s="140">
        <v>95237</v>
      </c>
      <c r="B9429" s="141" t="s">
        <v>10024</v>
      </c>
      <c r="C9429" s="141" t="s">
        <v>448</v>
      </c>
      <c r="D9429" s="141" t="s">
        <v>5501</v>
      </c>
      <c r="E9429" s="140">
        <v>22.93</v>
      </c>
      <c r="F9429" s="142" t="s">
        <v>5502</v>
      </c>
      <c r="G9429" s="138"/>
    </row>
    <row r="9430" ht="15.75" customHeight="1" spans="1:7">
      <c r="A9430" s="140">
        <v>95693</v>
      </c>
      <c r="B9430" s="141" t="s">
        <v>10025</v>
      </c>
      <c r="C9430" s="141" t="s">
        <v>448</v>
      </c>
      <c r="D9430" s="141" t="s">
        <v>5501</v>
      </c>
      <c r="E9430" s="140">
        <v>42.59</v>
      </c>
      <c r="F9430" s="142" t="s">
        <v>5502</v>
      </c>
      <c r="G9430" s="138"/>
    </row>
    <row r="9431" ht="15.75" customHeight="1" spans="1:7">
      <c r="A9431" s="140">
        <v>95694</v>
      </c>
      <c r="B9431" s="141" t="s">
        <v>10026</v>
      </c>
      <c r="C9431" s="141" t="s">
        <v>448</v>
      </c>
      <c r="D9431" s="141" t="s">
        <v>5501</v>
      </c>
      <c r="E9431" s="140">
        <v>46.78</v>
      </c>
      <c r="F9431" s="142" t="s">
        <v>5502</v>
      </c>
      <c r="G9431" s="138"/>
    </row>
    <row r="9432" ht="15.75" customHeight="1" spans="1:7">
      <c r="A9432" s="140">
        <v>95695</v>
      </c>
      <c r="B9432" s="141" t="s">
        <v>10027</v>
      </c>
      <c r="C9432" s="141" t="s">
        <v>448</v>
      </c>
      <c r="D9432" s="141" t="s">
        <v>5501</v>
      </c>
      <c r="E9432" s="140">
        <v>53.31</v>
      </c>
      <c r="F9432" s="142" t="s">
        <v>5502</v>
      </c>
      <c r="G9432" s="138"/>
    </row>
    <row r="9433" ht="15.75" customHeight="1" spans="1:7">
      <c r="A9433" s="140">
        <v>95696</v>
      </c>
      <c r="B9433" s="141" t="s">
        <v>10028</v>
      </c>
      <c r="C9433" s="141" t="s">
        <v>448</v>
      </c>
      <c r="D9433" s="141" t="s">
        <v>5686</v>
      </c>
      <c r="E9433" s="140">
        <v>31.7</v>
      </c>
      <c r="F9433" s="142" t="s">
        <v>5502</v>
      </c>
      <c r="G9433" s="138"/>
    </row>
    <row r="9434" ht="15.75" customHeight="1" spans="1:7">
      <c r="A9434" s="140">
        <v>96637</v>
      </c>
      <c r="B9434" s="141" t="s">
        <v>10029</v>
      </c>
      <c r="C9434" s="141" t="s">
        <v>448</v>
      </c>
      <c r="D9434" s="141" t="s">
        <v>5686</v>
      </c>
      <c r="E9434" s="140">
        <v>14.25</v>
      </c>
      <c r="F9434" s="142" t="s">
        <v>5502</v>
      </c>
      <c r="G9434" s="138"/>
    </row>
    <row r="9435" ht="15.75" customHeight="1" spans="1:7">
      <c r="A9435" s="140">
        <v>96638</v>
      </c>
      <c r="B9435" s="141" t="s">
        <v>10030</v>
      </c>
      <c r="C9435" s="141" t="s">
        <v>448</v>
      </c>
      <c r="D9435" s="141" t="s">
        <v>5686</v>
      </c>
      <c r="E9435" s="140">
        <v>14.61</v>
      </c>
      <c r="F9435" s="142" t="s">
        <v>5502</v>
      </c>
      <c r="G9435" s="138"/>
    </row>
    <row r="9436" ht="15.75" customHeight="1" spans="1:7">
      <c r="A9436" s="140">
        <v>96639</v>
      </c>
      <c r="B9436" s="141" t="s">
        <v>10031</v>
      </c>
      <c r="C9436" s="141" t="s">
        <v>448</v>
      </c>
      <c r="D9436" s="141" t="s">
        <v>5686</v>
      </c>
      <c r="E9436" s="140">
        <v>9.94</v>
      </c>
      <c r="F9436" s="142" t="s">
        <v>5502</v>
      </c>
      <c r="G9436" s="138"/>
    </row>
    <row r="9437" ht="15.75" customHeight="1" spans="1:7">
      <c r="A9437" s="140">
        <v>96640</v>
      </c>
      <c r="B9437" s="141" t="s">
        <v>10032</v>
      </c>
      <c r="C9437" s="141" t="s">
        <v>448</v>
      </c>
      <c r="D9437" s="141" t="s">
        <v>5686</v>
      </c>
      <c r="E9437" s="140">
        <v>23.44</v>
      </c>
      <c r="F9437" s="142" t="s">
        <v>5502</v>
      </c>
      <c r="G9437" s="138"/>
    </row>
    <row r="9438" ht="15.75" customHeight="1" spans="1:7">
      <c r="A9438" s="140">
        <v>96641</v>
      </c>
      <c r="B9438" s="141" t="s">
        <v>10033</v>
      </c>
      <c r="C9438" s="141" t="s">
        <v>448</v>
      </c>
      <c r="D9438" s="141" t="s">
        <v>5686</v>
      </c>
      <c r="E9438" s="140">
        <v>15.6</v>
      </c>
      <c r="F9438" s="142" t="s">
        <v>5502</v>
      </c>
      <c r="G9438" s="138"/>
    </row>
    <row r="9439" ht="15.75" customHeight="1" spans="1:7">
      <c r="A9439" s="140">
        <v>96642</v>
      </c>
      <c r="B9439" s="141" t="s">
        <v>10034</v>
      </c>
      <c r="C9439" s="141" t="s">
        <v>448</v>
      </c>
      <c r="D9439" s="141" t="s">
        <v>5686</v>
      </c>
      <c r="E9439" s="140">
        <v>18.76</v>
      </c>
      <c r="F9439" s="142" t="s">
        <v>5502</v>
      </c>
      <c r="G9439" s="138"/>
    </row>
    <row r="9440" ht="15.75" customHeight="1" spans="1:7">
      <c r="A9440" s="140">
        <v>96643</v>
      </c>
      <c r="B9440" s="141" t="s">
        <v>10035</v>
      </c>
      <c r="C9440" s="141" t="s">
        <v>448</v>
      </c>
      <c r="D9440" s="141" t="s">
        <v>5686</v>
      </c>
      <c r="E9440" s="140">
        <v>41.07</v>
      </c>
      <c r="F9440" s="142" t="s">
        <v>5502</v>
      </c>
      <c r="G9440" s="138"/>
    </row>
    <row r="9441" ht="15.75" customHeight="1" spans="1:7">
      <c r="A9441" s="140">
        <v>96650</v>
      </c>
      <c r="B9441" s="141" t="s">
        <v>10036</v>
      </c>
      <c r="C9441" s="141" t="s">
        <v>448</v>
      </c>
      <c r="D9441" s="141" t="s">
        <v>5686</v>
      </c>
      <c r="E9441" s="140">
        <v>8.01</v>
      </c>
      <c r="F9441" s="142" t="s">
        <v>5502</v>
      </c>
      <c r="G9441" s="138"/>
    </row>
    <row r="9442" ht="15.75" customHeight="1" spans="1:7">
      <c r="A9442" s="140">
        <v>96651</v>
      </c>
      <c r="B9442" s="141" t="s">
        <v>10037</v>
      </c>
      <c r="C9442" s="141" t="s">
        <v>448</v>
      </c>
      <c r="D9442" s="141" t="s">
        <v>5686</v>
      </c>
      <c r="E9442" s="140">
        <v>8.37</v>
      </c>
      <c r="F9442" s="142" t="s">
        <v>5502</v>
      </c>
      <c r="G9442" s="138"/>
    </row>
    <row r="9443" ht="15.75" customHeight="1" spans="1:7">
      <c r="A9443" s="140">
        <v>96652</v>
      </c>
      <c r="B9443" s="141" t="s">
        <v>10038</v>
      </c>
      <c r="C9443" s="141" t="s">
        <v>448</v>
      </c>
      <c r="D9443" s="141" t="s">
        <v>5686</v>
      </c>
      <c r="E9443" s="140">
        <v>9.52</v>
      </c>
      <c r="F9443" s="142" t="s">
        <v>5502</v>
      </c>
      <c r="G9443" s="138"/>
    </row>
    <row r="9444" ht="15.75" customHeight="1" spans="1:7">
      <c r="A9444" s="140">
        <v>96653</v>
      </c>
      <c r="B9444" s="141" t="s">
        <v>10039</v>
      </c>
      <c r="C9444" s="141" t="s">
        <v>448</v>
      </c>
      <c r="D9444" s="141" t="s">
        <v>5686</v>
      </c>
      <c r="E9444" s="140">
        <v>12.57</v>
      </c>
      <c r="F9444" s="142" t="s">
        <v>5502</v>
      </c>
      <c r="G9444" s="138"/>
    </row>
    <row r="9445" ht="15.75" customHeight="1" spans="1:7">
      <c r="A9445" s="140">
        <v>96654</v>
      </c>
      <c r="B9445" s="141" t="s">
        <v>10040</v>
      </c>
      <c r="C9445" s="141" t="s">
        <v>448</v>
      </c>
      <c r="D9445" s="141" t="s">
        <v>5686</v>
      </c>
      <c r="E9445" s="140">
        <v>14.33</v>
      </c>
      <c r="F9445" s="142" t="s">
        <v>5502</v>
      </c>
      <c r="G9445" s="138"/>
    </row>
    <row r="9446" ht="15.75" customHeight="1" spans="1:7">
      <c r="A9446" s="140">
        <v>96655</v>
      </c>
      <c r="B9446" s="141" t="s">
        <v>10041</v>
      </c>
      <c r="C9446" s="141" t="s">
        <v>448</v>
      </c>
      <c r="D9446" s="141" t="s">
        <v>5686</v>
      </c>
      <c r="E9446" s="140">
        <v>19.29</v>
      </c>
      <c r="F9446" s="142" t="s">
        <v>5502</v>
      </c>
      <c r="G9446" s="138"/>
    </row>
    <row r="9447" ht="15.75" customHeight="1" spans="1:7">
      <c r="A9447" s="140">
        <v>96656</v>
      </c>
      <c r="B9447" s="141" t="s">
        <v>10042</v>
      </c>
      <c r="C9447" s="141" t="s">
        <v>448</v>
      </c>
      <c r="D9447" s="141" t="s">
        <v>5686</v>
      </c>
      <c r="E9447" s="140">
        <v>5.78</v>
      </c>
      <c r="F9447" s="142" t="s">
        <v>5502</v>
      </c>
      <c r="G9447" s="138"/>
    </row>
    <row r="9448" ht="15.75" customHeight="1" spans="1:7">
      <c r="A9448" s="140">
        <v>96657</v>
      </c>
      <c r="B9448" s="141" t="s">
        <v>10043</v>
      </c>
      <c r="C9448" s="141" t="s">
        <v>448</v>
      </c>
      <c r="D9448" s="141" t="s">
        <v>5686</v>
      </c>
      <c r="E9448" s="140">
        <v>21.59</v>
      </c>
      <c r="F9448" s="142" t="s">
        <v>5502</v>
      </c>
      <c r="G9448" s="138"/>
    </row>
    <row r="9449" ht="15.75" customHeight="1" spans="1:7">
      <c r="A9449" s="140">
        <v>96658</v>
      </c>
      <c r="B9449" s="141" t="s">
        <v>10044</v>
      </c>
      <c r="C9449" s="141" t="s">
        <v>448</v>
      </c>
      <c r="D9449" s="141" t="s">
        <v>5686</v>
      </c>
      <c r="E9449" s="140">
        <v>13.75</v>
      </c>
      <c r="F9449" s="142" t="s">
        <v>5502</v>
      </c>
      <c r="G9449" s="138"/>
    </row>
    <row r="9450" ht="15.75" customHeight="1" spans="1:7">
      <c r="A9450" s="140">
        <v>96659</v>
      </c>
      <c r="B9450" s="141" t="s">
        <v>10045</v>
      </c>
      <c r="C9450" s="141" t="s">
        <v>448</v>
      </c>
      <c r="D9450" s="141" t="s">
        <v>5686</v>
      </c>
      <c r="E9450" s="140">
        <v>7.56</v>
      </c>
      <c r="F9450" s="142" t="s">
        <v>5502</v>
      </c>
      <c r="G9450" s="138"/>
    </row>
    <row r="9451" ht="15.75" customHeight="1" spans="1:7">
      <c r="A9451" s="140">
        <v>96660</v>
      </c>
      <c r="B9451" s="141" t="s">
        <v>10046</v>
      </c>
      <c r="C9451" s="141" t="s">
        <v>448</v>
      </c>
      <c r="D9451" s="141" t="s">
        <v>5686</v>
      </c>
      <c r="E9451" s="140">
        <v>29.35</v>
      </c>
      <c r="F9451" s="142" t="s">
        <v>5502</v>
      </c>
      <c r="G9451" s="138"/>
    </row>
    <row r="9452" ht="15.75" customHeight="1" spans="1:7">
      <c r="A9452" s="140">
        <v>96661</v>
      </c>
      <c r="B9452" s="141" t="s">
        <v>10047</v>
      </c>
      <c r="C9452" s="141" t="s">
        <v>448</v>
      </c>
      <c r="D9452" s="141" t="s">
        <v>5686</v>
      </c>
      <c r="E9452" s="140">
        <v>29.07</v>
      </c>
      <c r="F9452" s="142" t="s">
        <v>5502</v>
      </c>
      <c r="G9452" s="138"/>
    </row>
    <row r="9453" ht="15.75" customHeight="1" spans="1:7">
      <c r="A9453" s="140">
        <v>96662</v>
      </c>
      <c r="B9453" s="141" t="s">
        <v>10048</v>
      </c>
      <c r="C9453" s="141" t="s">
        <v>448</v>
      </c>
      <c r="D9453" s="141" t="s">
        <v>5686</v>
      </c>
      <c r="E9453" s="140">
        <v>8.43</v>
      </c>
      <c r="F9453" s="142" t="s">
        <v>5502</v>
      </c>
      <c r="G9453" s="138"/>
    </row>
    <row r="9454" ht="15.75" customHeight="1" spans="1:7">
      <c r="A9454" s="140">
        <v>96663</v>
      </c>
      <c r="B9454" s="141" t="s">
        <v>10049</v>
      </c>
      <c r="C9454" s="141" t="s">
        <v>448</v>
      </c>
      <c r="D9454" s="141" t="s">
        <v>5686</v>
      </c>
      <c r="E9454" s="140">
        <v>14.39</v>
      </c>
      <c r="F9454" s="142" t="s">
        <v>5502</v>
      </c>
      <c r="G9454" s="138"/>
    </row>
    <row r="9455" ht="15.75" customHeight="1" spans="1:7">
      <c r="A9455" s="140">
        <v>96664</v>
      </c>
      <c r="B9455" s="141" t="s">
        <v>10050</v>
      </c>
      <c r="C9455" s="141" t="s">
        <v>448</v>
      </c>
      <c r="D9455" s="141" t="s">
        <v>5686</v>
      </c>
      <c r="E9455" s="140">
        <v>15.83</v>
      </c>
      <c r="F9455" s="142" t="s">
        <v>5502</v>
      </c>
      <c r="G9455" s="138"/>
    </row>
    <row r="9456" ht="15.75" customHeight="1" spans="1:7">
      <c r="A9456" s="140">
        <v>96665</v>
      </c>
      <c r="B9456" s="141" t="s">
        <v>10051</v>
      </c>
      <c r="C9456" s="141" t="s">
        <v>448</v>
      </c>
      <c r="D9456" s="141" t="s">
        <v>5686</v>
      </c>
      <c r="E9456" s="140">
        <v>10.42</v>
      </c>
      <c r="F9456" s="142" t="s">
        <v>5502</v>
      </c>
      <c r="G9456" s="138"/>
    </row>
    <row r="9457" ht="15.75" customHeight="1" spans="1:7">
      <c r="A9457" s="140">
        <v>96666</v>
      </c>
      <c r="B9457" s="141" t="s">
        <v>10052</v>
      </c>
      <c r="C9457" s="141" t="s">
        <v>448</v>
      </c>
      <c r="D9457" s="141" t="s">
        <v>5686</v>
      </c>
      <c r="E9457" s="140">
        <v>15.09</v>
      </c>
      <c r="F9457" s="142" t="s">
        <v>5502</v>
      </c>
      <c r="G9457" s="138"/>
    </row>
    <row r="9458" ht="15.75" customHeight="1" spans="1:7">
      <c r="A9458" s="140">
        <v>96667</v>
      </c>
      <c r="B9458" s="141" t="s">
        <v>10053</v>
      </c>
      <c r="C9458" s="141" t="s">
        <v>448</v>
      </c>
      <c r="D9458" s="141" t="s">
        <v>5686</v>
      </c>
      <c r="E9458" s="140">
        <v>21.4</v>
      </c>
      <c r="F9458" s="142" t="s">
        <v>5502</v>
      </c>
      <c r="G9458" s="138"/>
    </row>
    <row r="9459" ht="15.75" customHeight="1" spans="1:7">
      <c r="A9459" s="140">
        <v>96684</v>
      </c>
      <c r="B9459" s="141" t="s">
        <v>10054</v>
      </c>
      <c r="C9459" s="141" t="s">
        <v>448</v>
      </c>
      <c r="D9459" s="141" t="s">
        <v>5686</v>
      </c>
      <c r="E9459" s="140">
        <v>10.26</v>
      </c>
      <c r="F9459" s="142" t="s">
        <v>5502</v>
      </c>
      <c r="G9459" s="138"/>
    </row>
    <row r="9460" ht="15.75" customHeight="1" spans="1:7">
      <c r="A9460" s="140">
        <v>96685</v>
      </c>
      <c r="B9460" s="141" t="s">
        <v>10055</v>
      </c>
      <c r="C9460" s="141" t="s">
        <v>448</v>
      </c>
      <c r="D9460" s="141" t="s">
        <v>5686</v>
      </c>
      <c r="E9460" s="140">
        <v>10.62</v>
      </c>
      <c r="F9460" s="142" t="s">
        <v>5502</v>
      </c>
      <c r="G9460" s="138"/>
    </row>
    <row r="9461" ht="15.75" customHeight="1" spans="1:7">
      <c r="A9461" s="140">
        <v>96686</v>
      </c>
      <c r="B9461" s="141" t="s">
        <v>10056</v>
      </c>
      <c r="C9461" s="141" t="s">
        <v>448</v>
      </c>
      <c r="D9461" s="141" t="s">
        <v>5686</v>
      </c>
      <c r="E9461" s="140">
        <v>13.23</v>
      </c>
      <c r="F9461" s="142" t="s">
        <v>5502</v>
      </c>
      <c r="G9461" s="138"/>
    </row>
    <row r="9462" ht="15.75" customHeight="1" spans="1:7">
      <c r="A9462" s="140">
        <v>96687</v>
      </c>
      <c r="B9462" s="141" t="s">
        <v>10057</v>
      </c>
      <c r="C9462" s="141" t="s">
        <v>448</v>
      </c>
      <c r="D9462" s="141" t="s">
        <v>5686</v>
      </c>
      <c r="E9462" s="140">
        <v>16.28</v>
      </c>
      <c r="F9462" s="142" t="s">
        <v>5502</v>
      </c>
      <c r="G9462" s="138"/>
    </row>
    <row r="9463" ht="15.75" customHeight="1" spans="1:7">
      <c r="A9463" s="140">
        <v>96688</v>
      </c>
      <c r="B9463" s="141" t="s">
        <v>10058</v>
      </c>
      <c r="C9463" s="141" t="s">
        <v>448</v>
      </c>
      <c r="D9463" s="141" t="s">
        <v>5686</v>
      </c>
      <c r="E9463" s="140">
        <v>19.67</v>
      </c>
      <c r="F9463" s="142" t="s">
        <v>5502</v>
      </c>
      <c r="G9463" s="138"/>
    </row>
    <row r="9464" ht="15.75" customHeight="1" spans="1:7">
      <c r="A9464" s="140">
        <v>96689</v>
      </c>
      <c r="B9464" s="141" t="s">
        <v>10059</v>
      </c>
      <c r="C9464" s="141" t="s">
        <v>448</v>
      </c>
      <c r="D9464" s="141" t="s">
        <v>5686</v>
      </c>
      <c r="E9464" s="140">
        <v>24.63</v>
      </c>
      <c r="F9464" s="142" t="s">
        <v>5502</v>
      </c>
      <c r="G9464" s="138"/>
    </row>
    <row r="9465" ht="15.75" customHeight="1" spans="1:7">
      <c r="A9465" s="140">
        <v>96690</v>
      </c>
      <c r="B9465" s="141" t="s">
        <v>10060</v>
      </c>
      <c r="C9465" s="141" t="s">
        <v>448</v>
      </c>
      <c r="D9465" s="141" t="s">
        <v>5686</v>
      </c>
      <c r="E9465" s="140">
        <v>27.44</v>
      </c>
      <c r="F9465" s="142" t="s">
        <v>5502</v>
      </c>
      <c r="G9465" s="138"/>
    </row>
    <row r="9466" ht="15.75" customHeight="1" spans="1:7">
      <c r="A9466" s="140">
        <v>96691</v>
      </c>
      <c r="B9466" s="141" t="s">
        <v>10061</v>
      </c>
      <c r="C9466" s="141" t="s">
        <v>448</v>
      </c>
      <c r="D9466" s="141" t="s">
        <v>5686</v>
      </c>
      <c r="E9466" s="140">
        <v>35.29</v>
      </c>
      <c r="F9466" s="142" t="s">
        <v>5502</v>
      </c>
      <c r="G9466" s="138"/>
    </row>
    <row r="9467" ht="15.75" customHeight="1" spans="1:7">
      <c r="A9467" s="140">
        <v>96692</v>
      </c>
      <c r="B9467" s="141" t="s">
        <v>10062</v>
      </c>
      <c r="C9467" s="141" t="s">
        <v>448</v>
      </c>
      <c r="D9467" s="141" t="s">
        <v>5686</v>
      </c>
      <c r="E9467" s="140">
        <v>38.95</v>
      </c>
      <c r="F9467" s="142" t="s">
        <v>5502</v>
      </c>
      <c r="G9467" s="138"/>
    </row>
    <row r="9468" ht="15.75" customHeight="1" spans="1:7">
      <c r="A9468" s="140">
        <v>96693</v>
      </c>
      <c r="B9468" s="141" t="s">
        <v>10063</v>
      </c>
      <c r="C9468" s="141" t="s">
        <v>448</v>
      </c>
      <c r="D9468" s="141" t="s">
        <v>5686</v>
      </c>
      <c r="E9468" s="140">
        <v>52.97</v>
      </c>
      <c r="F9468" s="142" t="s">
        <v>5502</v>
      </c>
      <c r="G9468" s="138"/>
    </row>
    <row r="9469" ht="15.75" customHeight="1" spans="1:7">
      <c r="A9469" s="140">
        <v>96694</v>
      </c>
      <c r="B9469" s="141" t="s">
        <v>10064</v>
      </c>
      <c r="C9469" s="141" t="s">
        <v>448</v>
      </c>
      <c r="D9469" s="141" t="s">
        <v>5686</v>
      </c>
      <c r="E9469" s="140">
        <v>83.03</v>
      </c>
      <c r="F9469" s="142" t="s">
        <v>5502</v>
      </c>
      <c r="G9469" s="138"/>
    </row>
    <row r="9470" ht="15.75" customHeight="1" spans="1:7">
      <c r="A9470" s="140">
        <v>96695</v>
      </c>
      <c r="B9470" s="141" t="s">
        <v>10065</v>
      </c>
      <c r="C9470" s="141" t="s">
        <v>448</v>
      </c>
      <c r="D9470" s="141" t="s">
        <v>5686</v>
      </c>
      <c r="E9470" s="140">
        <v>91.58</v>
      </c>
      <c r="F9470" s="142" t="s">
        <v>5502</v>
      </c>
      <c r="G9470" s="138"/>
    </row>
    <row r="9471" ht="15.75" customHeight="1" spans="1:7">
      <c r="A9471" s="140">
        <v>96696</v>
      </c>
      <c r="B9471" s="141" t="s">
        <v>10066</v>
      </c>
      <c r="C9471" s="141" t="s">
        <v>448</v>
      </c>
      <c r="D9471" s="141" t="s">
        <v>5686</v>
      </c>
      <c r="E9471" s="140">
        <v>103.71</v>
      </c>
      <c r="F9471" s="142" t="s">
        <v>5502</v>
      </c>
      <c r="G9471" s="138"/>
    </row>
    <row r="9472" ht="15.75" customHeight="1" spans="1:7">
      <c r="A9472" s="140">
        <v>96697</v>
      </c>
      <c r="B9472" s="141" t="s">
        <v>10067</v>
      </c>
      <c r="C9472" s="141" t="s">
        <v>448</v>
      </c>
      <c r="D9472" s="141" t="s">
        <v>5686</v>
      </c>
      <c r="E9472" s="140">
        <v>308.12</v>
      </c>
      <c r="F9472" s="142" t="s">
        <v>5502</v>
      </c>
      <c r="G9472" s="138"/>
    </row>
    <row r="9473" ht="15.75" customHeight="1" spans="1:7">
      <c r="A9473" s="140">
        <v>96698</v>
      </c>
      <c r="B9473" s="141" t="s">
        <v>10068</v>
      </c>
      <c r="C9473" s="141" t="s">
        <v>448</v>
      </c>
      <c r="D9473" s="141" t="s">
        <v>5686</v>
      </c>
      <c r="E9473" s="140">
        <v>7.28</v>
      </c>
      <c r="F9473" s="142" t="s">
        <v>5502</v>
      </c>
      <c r="G9473" s="138"/>
    </row>
    <row r="9474" ht="15.75" customHeight="1" spans="1:7">
      <c r="A9474" s="140">
        <v>96699</v>
      </c>
      <c r="B9474" s="141" t="s">
        <v>10069</v>
      </c>
      <c r="C9474" s="141" t="s">
        <v>448</v>
      </c>
      <c r="D9474" s="141" t="s">
        <v>5686</v>
      </c>
      <c r="E9474" s="140">
        <v>23.09</v>
      </c>
      <c r="F9474" s="142" t="s">
        <v>5502</v>
      </c>
      <c r="G9474" s="138"/>
    </row>
    <row r="9475" ht="15.75" customHeight="1" spans="1:7">
      <c r="A9475" s="140">
        <v>96700</v>
      </c>
      <c r="B9475" s="141" t="s">
        <v>10070</v>
      </c>
      <c r="C9475" s="141" t="s">
        <v>448</v>
      </c>
      <c r="D9475" s="141" t="s">
        <v>5686</v>
      </c>
      <c r="E9475" s="140">
        <v>15.25</v>
      </c>
      <c r="F9475" s="142" t="s">
        <v>5502</v>
      </c>
      <c r="G9475" s="138"/>
    </row>
    <row r="9476" ht="15.75" customHeight="1" spans="1:7">
      <c r="A9476" s="140">
        <v>96701</v>
      </c>
      <c r="B9476" s="141" t="s">
        <v>10071</v>
      </c>
      <c r="C9476" s="141" t="s">
        <v>448</v>
      </c>
      <c r="D9476" s="141" t="s">
        <v>5686</v>
      </c>
      <c r="E9476" s="140">
        <v>10.03</v>
      </c>
      <c r="F9476" s="142" t="s">
        <v>5502</v>
      </c>
      <c r="G9476" s="138"/>
    </row>
    <row r="9477" ht="15.75" customHeight="1" spans="1:7">
      <c r="A9477" s="140">
        <v>96702</v>
      </c>
      <c r="B9477" s="141" t="s">
        <v>10072</v>
      </c>
      <c r="C9477" s="141" t="s">
        <v>448</v>
      </c>
      <c r="D9477" s="141" t="s">
        <v>5686</v>
      </c>
      <c r="E9477" s="140">
        <v>10.42</v>
      </c>
      <c r="F9477" s="142" t="s">
        <v>5502</v>
      </c>
      <c r="G9477" s="138"/>
    </row>
    <row r="9478" ht="15.75" customHeight="1" spans="1:7">
      <c r="A9478" s="140">
        <v>96703</v>
      </c>
      <c r="B9478" s="141" t="s">
        <v>10073</v>
      </c>
      <c r="C9478" s="141" t="s">
        <v>448</v>
      </c>
      <c r="D9478" s="141" t="s">
        <v>5686</v>
      </c>
      <c r="E9478" s="140">
        <v>17.97</v>
      </c>
      <c r="F9478" s="142" t="s">
        <v>5502</v>
      </c>
      <c r="G9478" s="138"/>
    </row>
    <row r="9479" ht="15.75" customHeight="1" spans="1:7">
      <c r="A9479" s="140">
        <v>96704</v>
      </c>
      <c r="B9479" s="141" t="s">
        <v>10074</v>
      </c>
      <c r="C9479" s="141" t="s">
        <v>448</v>
      </c>
      <c r="D9479" s="141" t="s">
        <v>5686</v>
      </c>
      <c r="E9479" s="140">
        <v>18.37</v>
      </c>
      <c r="F9479" s="142" t="s">
        <v>5502</v>
      </c>
      <c r="G9479" s="138"/>
    </row>
    <row r="9480" ht="15.75" customHeight="1" spans="1:7">
      <c r="A9480" s="140">
        <v>96705</v>
      </c>
      <c r="B9480" s="141" t="s">
        <v>10075</v>
      </c>
      <c r="C9480" s="141" t="s">
        <v>448</v>
      </c>
      <c r="D9480" s="141" t="s">
        <v>5686</v>
      </c>
      <c r="E9480" s="140">
        <v>21.8</v>
      </c>
      <c r="F9480" s="142" t="s">
        <v>5502</v>
      </c>
      <c r="G9480" s="138"/>
    </row>
    <row r="9481" ht="15.75" customHeight="1" spans="1:7">
      <c r="A9481" s="140">
        <v>96706</v>
      </c>
      <c r="B9481" s="141" t="s">
        <v>10076</v>
      </c>
      <c r="C9481" s="141" t="s">
        <v>448</v>
      </c>
      <c r="D9481" s="141" t="s">
        <v>5686</v>
      </c>
      <c r="E9481" s="140">
        <v>32.36</v>
      </c>
      <c r="F9481" s="142" t="s">
        <v>5502</v>
      </c>
      <c r="G9481" s="138"/>
    </row>
    <row r="9482" ht="15.75" customHeight="1" spans="1:7">
      <c r="A9482" s="140">
        <v>96707</v>
      </c>
      <c r="B9482" s="141" t="s">
        <v>10077</v>
      </c>
      <c r="C9482" s="141" t="s">
        <v>448</v>
      </c>
      <c r="D9482" s="141" t="s">
        <v>5686</v>
      </c>
      <c r="E9482" s="140">
        <v>52.17</v>
      </c>
      <c r="F9482" s="142" t="s">
        <v>5502</v>
      </c>
      <c r="G9482" s="138"/>
    </row>
    <row r="9483" ht="15.75" customHeight="1" spans="1:7">
      <c r="A9483" s="140">
        <v>96708</v>
      </c>
      <c r="B9483" s="141" t="s">
        <v>10078</v>
      </c>
      <c r="C9483" s="141" t="s">
        <v>448</v>
      </c>
      <c r="D9483" s="141" t="s">
        <v>5686</v>
      </c>
      <c r="E9483" s="140">
        <v>79.21</v>
      </c>
      <c r="F9483" s="142" t="s">
        <v>5502</v>
      </c>
      <c r="G9483" s="138"/>
    </row>
    <row r="9484" ht="15.75" customHeight="1" spans="1:7">
      <c r="A9484" s="140">
        <v>96709</v>
      </c>
      <c r="B9484" s="141" t="s">
        <v>10079</v>
      </c>
      <c r="C9484" s="141" t="s">
        <v>448</v>
      </c>
      <c r="D9484" s="141" t="s">
        <v>5686</v>
      </c>
      <c r="E9484" s="140">
        <v>101.12</v>
      </c>
      <c r="F9484" s="142" t="s">
        <v>5502</v>
      </c>
      <c r="G9484" s="138"/>
    </row>
    <row r="9485" ht="15.75" customHeight="1" spans="1:7">
      <c r="A9485" s="140">
        <v>96710</v>
      </c>
      <c r="B9485" s="141" t="s">
        <v>10080</v>
      </c>
      <c r="C9485" s="141" t="s">
        <v>448</v>
      </c>
      <c r="D9485" s="141" t="s">
        <v>5686</v>
      </c>
      <c r="E9485" s="140">
        <v>13.43</v>
      </c>
      <c r="F9485" s="142" t="s">
        <v>5502</v>
      </c>
      <c r="G9485" s="138"/>
    </row>
    <row r="9486" ht="15.75" customHeight="1" spans="1:7">
      <c r="A9486" s="140">
        <v>96711</v>
      </c>
      <c r="B9486" s="141" t="s">
        <v>10081</v>
      </c>
      <c r="C9486" s="141" t="s">
        <v>448</v>
      </c>
      <c r="D9486" s="141" t="s">
        <v>5686</v>
      </c>
      <c r="E9486" s="140">
        <v>20.03</v>
      </c>
      <c r="F9486" s="142" t="s">
        <v>5502</v>
      </c>
      <c r="G9486" s="138"/>
    </row>
    <row r="9487" ht="15.75" customHeight="1" spans="1:7">
      <c r="A9487" s="140">
        <v>96712</v>
      </c>
      <c r="B9487" s="141" t="s">
        <v>10082</v>
      </c>
      <c r="C9487" s="141" t="s">
        <v>448</v>
      </c>
      <c r="D9487" s="141" t="s">
        <v>5686</v>
      </c>
      <c r="E9487" s="140">
        <v>28.54</v>
      </c>
      <c r="F9487" s="142" t="s">
        <v>5502</v>
      </c>
      <c r="G9487" s="138"/>
    </row>
    <row r="9488" ht="15.75" customHeight="1" spans="1:7">
      <c r="A9488" s="140">
        <v>96713</v>
      </c>
      <c r="B9488" s="141" t="s">
        <v>10083</v>
      </c>
      <c r="C9488" s="141" t="s">
        <v>448</v>
      </c>
      <c r="D9488" s="141" t="s">
        <v>5686</v>
      </c>
      <c r="E9488" s="140">
        <v>43.88</v>
      </c>
      <c r="F9488" s="142" t="s">
        <v>5502</v>
      </c>
      <c r="G9488" s="138"/>
    </row>
    <row r="9489" ht="15.75" customHeight="1" spans="1:7">
      <c r="A9489" s="140">
        <v>96714</v>
      </c>
      <c r="B9489" s="141" t="s">
        <v>10084</v>
      </c>
      <c r="C9489" s="141" t="s">
        <v>448</v>
      </c>
      <c r="D9489" s="141" t="s">
        <v>5686</v>
      </c>
      <c r="E9489" s="140">
        <v>62.52</v>
      </c>
      <c r="F9489" s="142" t="s">
        <v>5502</v>
      </c>
      <c r="G9489" s="138"/>
    </row>
    <row r="9490" ht="15.75" customHeight="1" spans="1:7">
      <c r="A9490" s="140">
        <v>96715</v>
      </c>
      <c r="B9490" s="141" t="s">
        <v>10085</v>
      </c>
      <c r="C9490" s="141" t="s">
        <v>448</v>
      </c>
      <c r="D9490" s="141" t="s">
        <v>5686</v>
      </c>
      <c r="E9490" s="140">
        <v>111.67</v>
      </c>
      <c r="F9490" s="142" t="s">
        <v>5502</v>
      </c>
      <c r="G9490" s="138"/>
    </row>
    <row r="9491" ht="15.75" customHeight="1" spans="1:7">
      <c r="A9491" s="140">
        <v>96716</v>
      </c>
      <c r="B9491" s="141" t="s">
        <v>10086</v>
      </c>
      <c r="C9491" s="141" t="s">
        <v>448</v>
      </c>
      <c r="D9491" s="141" t="s">
        <v>5686</v>
      </c>
      <c r="E9491" s="140">
        <v>145.53</v>
      </c>
      <c r="F9491" s="142" t="s">
        <v>5502</v>
      </c>
      <c r="G9491" s="138"/>
    </row>
    <row r="9492" ht="15.75" customHeight="1" spans="1:7">
      <c r="A9492" s="140">
        <v>96717</v>
      </c>
      <c r="B9492" s="141" t="s">
        <v>10087</v>
      </c>
      <c r="C9492" s="141" t="s">
        <v>448</v>
      </c>
      <c r="D9492" s="141" t="s">
        <v>5686</v>
      </c>
      <c r="E9492" s="140">
        <v>280.04</v>
      </c>
      <c r="F9492" s="142" t="s">
        <v>5502</v>
      </c>
      <c r="G9492" s="138"/>
    </row>
    <row r="9493" ht="15.75" customHeight="1" spans="1:7">
      <c r="A9493" s="140">
        <v>96736</v>
      </c>
      <c r="B9493" s="141" t="s">
        <v>10088</v>
      </c>
      <c r="C9493" s="141" t="s">
        <v>448</v>
      </c>
      <c r="D9493" s="141" t="s">
        <v>5686</v>
      </c>
      <c r="E9493" s="140">
        <v>6.08</v>
      </c>
      <c r="F9493" s="142" t="s">
        <v>5502</v>
      </c>
      <c r="G9493" s="138"/>
    </row>
    <row r="9494" ht="15.75" customHeight="1" spans="1:7">
      <c r="A9494" s="140">
        <v>96737</v>
      </c>
      <c r="B9494" s="141" t="s">
        <v>10089</v>
      </c>
      <c r="C9494" s="141" t="s">
        <v>448</v>
      </c>
      <c r="D9494" s="141" t="s">
        <v>5686</v>
      </c>
      <c r="E9494" s="140">
        <v>5.89</v>
      </c>
      <c r="F9494" s="142" t="s">
        <v>5502</v>
      </c>
      <c r="G9494" s="138"/>
    </row>
    <row r="9495" ht="15.75" customHeight="1" spans="1:7">
      <c r="A9495" s="140">
        <v>96738</v>
      </c>
      <c r="B9495" s="141" t="s">
        <v>10090</v>
      </c>
      <c r="C9495" s="141" t="s">
        <v>448</v>
      </c>
      <c r="D9495" s="141" t="s">
        <v>5686</v>
      </c>
      <c r="E9495" s="140">
        <v>21.7</v>
      </c>
      <c r="F9495" s="142" t="s">
        <v>5502</v>
      </c>
      <c r="G9495" s="138"/>
    </row>
    <row r="9496" ht="15.75" customHeight="1" spans="1:7">
      <c r="A9496" s="140">
        <v>96739</v>
      </c>
      <c r="B9496" s="141" t="s">
        <v>10091</v>
      </c>
      <c r="C9496" s="141" t="s">
        <v>448</v>
      </c>
      <c r="D9496" s="141" t="s">
        <v>5686</v>
      </c>
      <c r="E9496" s="140">
        <v>8.56</v>
      </c>
      <c r="F9496" s="142" t="s">
        <v>5502</v>
      </c>
      <c r="G9496" s="138"/>
    </row>
    <row r="9497" ht="15.75" customHeight="1" spans="1:7">
      <c r="A9497" s="140">
        <v>96740</v>
      </c>
      <c r="B9497" s="141" t="s">
        <v>10092</v>
      </c>
      <c r="C9497" s="141" t="s">
        <v>448</v>
      </c>
      <c r="D9497" s="141" t="s">
        <v>5686</v>
      </c>
      <c r="E9497" s="140">
        <v>30.45</v>
      </c>
      <c r="F9497" s="142" t="s">
        <v>5502</v>
      </c>
      <c r="G9497" s="138"/>
    </row>
    <row r="9498" ht="15.75" customHeight="1" spans="1:7">
      <c r="A9498" s="140">
        <v>96741</v>
      </c>
      <c r="B9498" s="141" t="s">
        <v>10093</v>
      </c>
      <c r="C9498" s="141" t="s">
        <v>448</v>
      </c>
      <c r="D9498" s="141" t="s">
        <v>5686</v>
      </c>
      <c r="E9498" s="140">
        <v>15.17</v>
      </c>
      <c r="F9498" s="142" t="s">
        <v>5502</v>
      </c>
      <c r="G9498" s="138"/>
    </row>
    <row r="9499" ht="15.75" customHeight="1" spans="1:7">
      <c r="A9499" s="140">
        <v>96742</v>
      </c>
      <c r="B9499" s="141" t="s">
        <v>10094</v>
      </c>
      <c r="C9499" s="141" t="s">
        <v>448</v>
      </c>
      <c r="D9499" s="141" t="s">
        <v>5686</v>
      </c>
      <c r="E9499" s="140">
        <v>19.98</v>
      </c>
      <c r="F9499" s="142" t="s">
        <v>5502</v>
      </c>
      <c r="G9499" s="138"/>
    </row>
    <row r="9500" ht="15.75" customHeight="1" spans="1:7">
      <c r="A9500" s="140">
        <v>96743</v>
      </c>
      <c r="B9500" s="141" t="s">
        <v>10095</v>
      </c>
      <c r="C9500" s="141" t="s">
        <v>448</v>
      </c>
      <c r="D9500" s="141" t="s">
        <v>5686</v>
      </c>
      <c r="E9500" s="140">
        <v>28.39</v>
      </c>
      <c r="F9500" s="142" t="s">
        <v>5502</v>
      </c>
      <c r="G9500" s="138"/>
    </row>
    <row r="9501" ht="15.75" customHeight="1" spans="1:7">
      <c r="A9501" s="140">
        <v>96744</v>
      </c>
      <c r="B9501" s="141" t="s">
        <v>10096</v>
      </c>
      <c r="C9501" s="141" t="s">
        <v>448</v>
      </c>
      <c r="D9501" s="141" t="s">
        <v>5686</v>
      </c>
      <c r="E9501" s="140">
        <v>51.08</v>
      </c>
      <c r="F9501" s="142" t="s">
        <v>5502</v>
      </c>
      <c r="G9501" s="138"/>
    </row>
    <row r="9502" ht="15.75" customHeight="1" spans="1:7">
      <c r="A9502" s="140">
        <v>96745</v>
      </c>
      <c r="B9502" s="141" t="s">
        <v>10097</v>
      </c>
      <c r="C9502" s="141" t="s">
        <v>448</v>
      </c>
      <c r="D9502" s="141" t="s">
        <v>5686</v>
      </c>
      <c r="E9502" s="140">
        <v>75.62</v>
      </c>
      <c r="F9502" s="142" t="s">
        <v>5502</v>
      </c>
      <c r="G9502" s="138"/>
    </row>
    <row r="9503" ht="15.75" customHeight="1" spans="1:7">
      <c r="A9503" s="140">
        <v>96746</v>
      </c>
      <c r="B9503" s="141" t="s">
        <v>10098</v>
      </c>
      <c r="C9503" s="141" t="s">
        <v>448</v>
      </c>
      <c r="D9503" s="141" t="s">
        <v>5686</v>
      </c>
      <c r="E9503" s="140">
        <v>101.3</v>
      </c>
      <c r="F9503" s="142" t="s">
        <v>5502</v>
      </c>
      <c r="G9503" s="138"/>
    </row>
    <row r="9504" ht="15.75" customHeight="1" spans="1:7">
      <c r="A9504" s="140">
        <v>96747</v>
      </c>
      <c r="B9504" s="141" t="s">
        <v>10099</v>
      </c>
      <c r="C9504" s="141" t="s">
        <v>448</v>
      </c>
      <c r="D9504" s="141" t="s">
        <v>5686</v>
      </c>
      <c r="E9504" s="140">
        <v>7.57</v>
      </c>
      <c r="F9504" s="142" t="s">
        <v>5502</v>
      </c>
      <c r="G9504" s="138"/>
    </row>
    <row r="9505" ht="15.75" customHeight="1" spans="1:7">
      <c r="A9505" s="140">
        <v>96748</v>
      </c>
      <c r="B9505" s="141" t="s">
        <v>10100</v>
      </c>
      <c r="C9505" s="141" t="s">
        <v>448</v>
      </c>
      <c r="D9505" s="141" t="s">
        <v>5686</v>
      </c>
      <c r="E9505" s="140">
        <v>8.17</v>
      </c>
      <c r="F9505" s="142" t="s">
        <v>5502</v>
      </c>
      <c r="G9505" s="138"/>
    </row>
    <row r="9506" ht="15.75" customHeight="1" spans="1:7">
      <c r="A9506" s="140">
        <v>96749</v>
      </c>
      <c r="B9506" s="141" t="s">
        <v>10101</v>
      </c>
      <c r="C9506" s="141" t="s">
        <v>448</v>
      </c>
      <c r="D9506" s="141" t="s">
        <v>5686</v>
      </c>
      <c r="E9506" s="140">
        <v>11.02</v>
      </c>
      <c r="F9506" s="142" t="s">
        <v>5502</v>
      </c>
      <c r="G9506" s="138"/>
    </row>
    <row r="9507" ht="15.75" customHeight="1" spans="1:7">
      <c r="A9507" s="140">
        <v>96750</v>
      </c>
      <c r="B9507" s="141" t="s">
        <v>10102</v>
      </c>
      <c r="C9507" s="141" t="s">
        <v>448</v>
      </c>
      <c r="D9507" s="141" t="s">
        <v>5686</v>
      </c>
      <c r="E9507" s="140">
        <v>15.48</v>
      </c>
      <c r="F9507" s="142" t="s">
        <v>5502</v>
      </c>
      <c r="G9507" s="138"/>
    </row>
    <row r="9508" ht="15.75" customHeight="1" spans="1:7">
      <c r="A9508" s="140">
        <v>96751</v>
      </c>
      <c r="B9508" s="141" t="s">
        <v>10103</v>
      </c>
      <c r="C9508" s="141" t="s">
        <v>448</v>
      </c>
      <c r="D9508" s="141" t="s">
        <v>5686</v>
      </c>
      <c r="E9508" s="140">
        <v>24.66</v>
      </c>
      <c r="F9508" s="142" t="s">
        <v>5502</v>
      </c>
      <c r="G9508" s="138"/>
    </row>
    <row r="9509" ht="15.75" customHeight="1" spans="1:7">
      <c r="A9509" s="140">
        <v>96752</v>
      </c>
      <c r="B9509" s="141" t="s">
        <v>10104</v>
      </c>
      <c r="C9509" s="141" t="s">
        <v>448</v>
      </c>
      <c r="D9509" s="141" t="s">
        <v>5686</v>
      </c>
      <c r="E9509" s="140">
        <v>32.93</v>
      </c>
      <c r="F9509" s="142" t="s">
        <v>5502</v>
      </c>
      <c r="G9509" s="138"/>
    </row>
    <row r="9510" ht="15.75" customHeight="1" spans="1:7">
      <c r="A9510" s="140">
        <v>96753</v>
      </c>
      <c r="B9510" s="141" t="s">
        <v>10105</v>
      </c>
      <c r="C9510" s="141" t="s">
        <v>448</v>
      </c>
      <c r="D9510" s="141" t="s">
        <v>5686</v>
      </c>
      <c r="E9510" s="140">
        <v>81.36</v>
      </c>
      <c r="F9510" s="142" t="s">
        <v>5502</v>
      </c>
      <c r="G9510" s="138"/>
    </row>
    <row r="9511" ht="15.75" customHeight="1" spans="1:7">
      <c r="A9511" s="140">
        <v>96754</v>
      </c>
      <c r="B9511" s="141" t="s">
        <v>10106</v>
      </c>
      <c r="C9511" s="141" t="s">
        <v>448</v>
      </c>
      <c r="D9511" s="141" t="s">
        <v>5686</v>
      </c>
      <c r="E9511" s="140">
        <v>98.29</v>
      </c>
      <c r="F9511" s="142" t="s">
        <v>5502</v>
      </c>
      <c r="G9511" s="138"/>
    </row>
    <row r="9512" ht="15.75" customHeight="1" spans="1:7">
      <c r="A9512" s="140">
        <v>96755</v>
      </c>
      <c r="B9512" s="141" t="s">
        <v>10107</v>
      </c>
      <c r="C9512" s="141" t="s">
        <v>448</v>
      </c>
      <c r="D9512" s="141" t="s">
        <v>5686</v>
      </c>
      <c r="E9512" s="140">
        <v>308.38</v>
      </c>
      <c r="F9512" s="142" t="s">
        <v>5502</v>
      </c>
      <c r="G9512" s="138"/>
    </row>
    <row r="9513" ht="15.75" customHeight="1" spans="1:7">
      <c r="A9513" s="140">
        <v>96756</v>
      </c>
      <c r="B9513" s="141" t="s">
        <v>10108</v>
      </c>
      <c r="C9513" s="141" t="s">
        <v>448</v>
      </c>
      <c r="D9513" s="141" t="s">
        <v>5686</v>
      </c>
      <c r="E9513" s="140">
        <v>18.95</v>
      </c>
      <c r="F9513" s="142" t="s">
        <v>5502</v>
      </c>
      <c r="G9513" s="138"/>
    </row>
    <row r="9514" ht="15.75" customHeight="1" spans="1:7">
      <c r="A9514" s="140">
        <v>96757</v>
      </c>
      <c r="B9514" s="141" t="s">
        <v>10109</v>
      </c>
      <c r="C9514" s="141" t="s">
        <v>448</v>
      </c>
      <c r="D9514" s="141" t="s">
        <v>5686</v>
      </c>
      <c r="E9514" s="140">
        <v>22.73</v>
      </c>
      <c r="F9514" s="142" t="s">
        <v>5502</v>
      </c>
      <c r="G9514" s="138"/>
    </row>
    <row r="9515" ht="15.75" customHeight="1" spans="1:7">
      <c r="A9515" s="140">
        <v>96758</v>
      </c>
      <c r="B9515" s="141" t="s">
        <v>10110</v>
      </c>
      <c r="C9515" s="141" t="s">
        <v>448</v>
      </c>
      <c r="D9515" s="141" t="s">
        <v>5686</v>
      </c>
      <c r="E9515" s="140">
        <v>17.09</v>
      </c>
      <c r="F9515" s="142" t="s">
        <v>5502</v>
      </c>
      <c r="G9515" s="138"/>
    </row>
    <row r="9516" ht="15.75" customHeight="1" spans="1:7">
      <c r="A9516" s="140">
        <v>96759</v>
      </c>
      <c r="B9516" s="141" t="s">
        <v>10111</v>
      </c>
      <c r="C9516" s="141" t="s">
        <v>448</v>
      </c>
      <c r="D9516" s="141" t="s">
        <v>5686</v>
      </c>
      <c r="E9516" s="140">
        <v>22.95</v>
      </c>
      <c r="F9516" s="142" t="s">
        <v>5502</v>
      </c>
      <c r="G9516" s="138"/>
    </row>
    <row r="9517" ht="15.75" customHeight="1" spans="1:7">
      <c r="A9517" s="140">
        <v>96760</v>
      </c>
      <c r="B9517" s="141" t="s">
        <v>10112</v>
      </c>
      <c r="C9517" s="141" t="s">
        <v>448</v>
      </c>
      <c r="D9517" s="141" t="s">
        <v>5686</v>
      </c>
      <c r="E9517" s="140">
        <v>40.19</v>
      </c>
      <c r="F9517" s="142" t="s">
        <v>5502</v>
      </c>
      <c r="G9517" s="138"/>
    </row>
    <row r="9518" ht="15.75" customHeight="1" spans="1:7">
      <c r="A9518" s="140">
        <v>96761</v>
      </c>
      <c r="B9518" s="141" t="s">
        <v>10113</v>
      </c>
      <c r="C9518" s="141" t="s">
        <v>448</v>
      </c>
      <c r="D9518" s="141" t="s">
        <v>5686</v>
      </c>
      <c r="E9518" s="140">
        <v>54.51</v>
      </c>
      <c r="F9518" s="142" t="s">
        <v>5502</v>
      </c>
      <c r="G9518" s="138"/>
    </row>
    <row r="9519" ht="15.75" customHeight="1" spans="1:7">
      <c r="A9519" s="140">
        <v>96762</v>
      </c>
      <c r="B9519" s="141" t="s">
        <v>10114</v>
      </c>
      <c r="C9519" s="141" t="s">
        <v>448</v>
      </c>
      <c r="D9519" s="141" t="s">
        <v>5686</v>
      </c>
      <c r="E9519" s="140">
        <v>109.43</v>
      </c>
      <c r="F9519" s="142" t="s">
        <v>5502</v>
      </c>
      <c r="G9519" s="138"/>
    </row>
    <row r="9520" ht="15.75" customHeight="1" spans="1:7">
      <c r="A9520" s="140">
        <v>96763</v>
      </c>
      <c r="B9520" s="141" t="s">
        <v>10115</v>
      </c>
      <c r="C9520" s="141" t="s">
        <v>448</v>
      </c>
      <c r="D9520" s="141" t="s">
        <v>5686</v>
      </c>
      <c r="E9520" s="140">
        <v>138.29</v>
      </c>
      <c r="F9520" s="142" t="s">
        <v>5502</v>
      </c>
      <c r="G9520" s="138"/>
    </row>
    <row r="9521" ht="15.75" customHeight="1" spans="1:7">
      <c r="A9521" s="140">
        <v>96764</v>
      </c>
      <c r="B9521" s="141" t="s">
        <v>10116</v>
      </c>
      <c r="C9521" s="141" t="s">
        <v>448</v>
      </c>
      <c r="D9521" s="141" t="s">
        <v>5686</v>
      </c>
      <c r="E9521" s="140">
        <v>280.39</v>
      </c>
      <c r="F9521" s="142" t="s">
        <v>5502</v>
      </c>
      <c r="G9521" s="138"/>
    </row>
    <row r="9522" ht="15.75" customHeight="1" spans="1:7">
      <c r="A9522" s="140">
        <v>96802</v>
      </c>
      <c r="B9522" s="141" t="s">
        <v>10117</v>
      </c>
      <c r="C9522" s="141" t="s">
        <v>448</v>
      </c>
      <c r="D9522" s="141" t="s">
        <v>5686</v>
      </c>
      <c r="E9522" s="140">
        <v>369.24</v>
      </c>
      <c r="F9522" s="142" t="s">
        <v>5502</v>
      </c>
      <c r="G9522" s="138"/>
    </row>
    <row r="9523" ht="15.75" customHeight="1" spans="1:7">
      <c r="A9523" s="140">
        <v>96803</v>
      </c>
      <c r="B9523" s="141" t="s">
        <v>10118</v>
      </c>
      <c r="C9523" s="141" t="s">
        <v>448</v>
      </c>
      <c r="D9523" s="141" t="s">
        <v>5686</v>
      </c>
      <c r="E9523" s="140">
        <v>66.79</v>
      </c>
      <c r="F9523" s="142" t="s">
        <v>5502</v>
      </c>
      <c r="G9523" s="138"/>
    </row>
    <row r="9524" ht="15.75" customHeight="1" spans="1:7">
      <c r="A9524" s="140">
        <v>96804</v>
      </c>
      <c r="B9524" s="141" t="s">
        <v>10119</v>
      </c>
      <c r="C9524" s="141" t="s">
        <v>448</v>
      </c>
      <c r="D9524" s="141" t="s">
        <v>5686</v>
      </c>
      <c r="E9524" s="140">
        <v>107.09</v>
      </c>
      <c r="F9524" s="142" t="s">
        <v>5502</v>
      </c>
      <c r="G9524" s="138"/>
    </row>
    <row r="9525" ht="15.75" customHeight="1" spans="1:7">
      <c r="A9525" s="140">
        <v>96805</v>
      </c>
      <c r="B9525" s="141" t="s">
        <v>10120</v>
      </c>
      <c r="C9525" s="141" t="s">
        <v>448</v>
      </c>
      <c r="D9525" s="141" t="s">
        <v>5686</v>
      </c>
      <c r="E9525" s="140">
        <v>190.25</v>
      </c>
      <c r="F9525" s="142" t="s">
        <v>5502</v>
      </c>
      <c r="G9525" s="138"/>
    </row>
    <row r="9526" ht="15.75" customHeight="1" spans="1:7">
      <c r="A9526" s="140">
        <v>96806</v>
      </c>
      <c r="B9526" s="141" t="s">
        <v>10121</v>
      </c>
      <c r="C9526" s="141" t="s">
        <v>448</v>
      </c>
      <c r="D9526" s="141" t="s">
        <v>5686</v>
      </c>
      <c r="E9526" s="140">
        <v>72.76</v>
      </c>
      <c r="F9526" s="142" t="s">
        <v>5502</v>
      </c>
      <c r="G9526" s="138"/>
    </row>
    <row r="9527" ht="15.75" customHeight="1" spans="1:7">
      <c r="A9527" s="140">
        <v>96807</v>
      </c>
      <c r="B9527" s="141" t="s">
        <v>10122</v>
      </c>
      <c r="C9527" s="141" t="s">
        <v>448</v>
      </c>
      <c r="D9527" s="141" t="s">
        <v>5686</v>
      </c>
      <c r="E9527" s="140">
        <v>116.54</v>
      </c>
      <c r="F9527" s="142" t="s">
        <v>5502</v>
      </c>
      <c r="G9527" s="138"/>
    </row>
    <row r="9528" ht="15.75" customHeight="1" spans="1:7">
      <c r="A9528" s="140">
        <v>96808</v>
      </c>
      <c r="B9528" s="141" t="s">
        <v>10123</v>
      </c>
      <c r="C9528" s="141" t="s">
        <v>448</v>
      </c>
      <c r="D9528" s="141" t="s">
        <v>5686</v>
      </c>
      <c r="E9528" s="140">
        <v>14.75</v>
      </c>
      <c r="F9528" s="142" t="s">
        <v>5502</v>
      </c>
      <c r="G9528" s="138"/>
    </row>
    <row r="9529" ht="15.75" customHeight="1" spans="1:7">
      <c r="A9529" s="140">
        <v>96809</v>
      </c>
      <c r="B9529" s="141" t="s">
        <v>10124</v>
      </c>
      <c r="C9529" s="141" t="s">
        <v>448</v>
      </c>
      <c r="D9529" s="141" t="s">
        <v>5686</v>
      </c>
      <c r="E9529" s="140">
        <v>16.31</v>
      </c>
      <c r="F9529" s="142" t="s">
        <v>5502</v>
      </c>
      <c r="G9529" s="138"/>
    </row>
    <row r="9530" ht="15.75" customHeight="1" spans="1:7">
      <c r="A9530" s="140">
        <v>96810</v>
      </c>
      <c r="B9530" s="141" t="s">
        <v>10125</v>
      </c>
      <c r="C9530" s="141" t="s">
        <v>448</v>
      </c>
      <c r="D9530" s="141" t="s">
        <v>5686</v>
      </c>
      <c r="E9530" s="140">
        <v>17.71</v>
      </c>
      <c r="F9530" s="142" t="s">
        <v>5502</v>
      </c>
      <c r="G9530" s="138"/>
    </row>
    <row r="9531" ht="15.75" customHeight="1" spans="1:7">
      <c r="A9531" s="140">
        <v>96811</v>
      </c>
      <c r="B9531" s="141" t="s">
        <v>10126</v>
      </c>
      <c r="C9531" s="141" t="s">
        <v>448</v>
      </c>
      <c r="D9531" s="141" t="s">
        <v>5686</v>
      </c>
      <c r="E9531" s="140">
        <v>18.67</v>
      </c>
      <c r="F9531" s="142" t="s">
        <v>5502</v>
      </c>
      <c r="G9531" s="138"/>
    </row>
    <row r="9532" ht="15.75" customHeight="1" spans="1:7">
      <c r="A9532" s="140">
        <v>96812</v>
      </c>
      <c r="B9532" s="141" t="s">
        <v>10127</v>
      </c>
      <c r="C9532" s="141" t="s">
        <v>448</v>
      </c>
      <c r="D9532" s="141" t="s">
        <v>5686</v>
      </c>
      <c r="E9532" s="140">
        <v>17.01</v>
      </c>
      <c r="F9532" s="142" t="s">
        <v>5502</v>
      </c>
      <c r="G9532" s="138"/>
    </row>
    <row r="9533" ht="15.75" customHeight="1" spans="1:7">
      <c r="A9533" s="140">
        <v>96813</v>
      </c>
      <c r="B9533" s="141" t="s">
        <v>10128</v>
      </c>
      <c r="C9533" s="141" t="s">
        <v>448</v>
      </c>
      <c r="D9533" s="141" t="s">
        <v>5686</v>
      </c>
      <c r="E9533" s="140">
        <v>19.39</v>
      </c>
      <c r="F9533" s="142" t="s">
        <v>5502</v>
      </c>
      <c r="G9533" s="138"/>
    </row>
    <row r="9534" ht="15.75" customHeight="1" spans="1:7">
      <c r="A9534" s="140">
        <v>96814</v>
      </c>
      <c r="B9534" s="141" t="s">
        <v>10129</v>
      </c>
      <c r="C9534" s="141" t="s">
        <v>448</v>
      </c>
      <c r="D9534" s="141" t="s">
        <v>5686</v>
      </c>
      <c r="E9534" s="140">
        <v>13.96</v>
      </c>
      <c r="F9534" s="142" t="s">
        <v>5502</v>
      </c>
      <c r="G9534" s="138"/>
    </row>
    <row r="9535" ht="15.75" customHeight="1" spans="1:7">
      <c r="A9535" s="140">
        <v>96815</v>
      </c>
      <c r="B9535" s="141" t="s">
        <v>10130</v>
      </c>
      <c r="C9535" s="141" t="s">
        <v>448</v>
      </c>
      <c r="D9535" s="141" t="s">
        <v>5686</v>
      </c>
      <c r="E9535" s="140">
        <v>29.11</v>
      </c>
      <c r="F9535" s="142" t="s">
        <v>5502</v>
      </c>
      <c r="G9535" s="138"/>
    </row>
    <row r="9536" ht="15.75" customHeight="1" spans="1:7">
      <c r="A9536" s="140">
        <v>96816</v>
      </c>
      <c r="B9536" s="141" t="s">
        <v>10131</v>
      </c>
      <c r="C9536" s="141" t="s">
        <v>448</v>
      </c>
      <c r="D9536" s="141" t="s">
        <v>5686</v>
      </c>
      <c r="E9536" s="140">
        <v>21.92</v>
      </c>
      <c r="F9536" s="142" t="s">
        <v>5502</v>
      </c>
      <c r="G9536" s="138"/>
    </row>
    <row r="9537" ht="15.75" customHeight="1" spans="1:7">
      <c r="A9537" s="140">
        <v>96817</v>
      </c>
      <c r="B9537" s="141" t="s">
        <v>10132</v>
      </c>
      <c r="C9537" s="141" t="s">
        <v>448</v>
      </c>
      <c r="D9537" s="141" t="s">
        <v>5686</v>
      </c>
      <c r="E9537" s="140">
        <v>29.35</v>
      </c>
      <c r="F9537" s="142" t="s">
        <v>5502</v>
      </c>
      <c r="G9537" s="138"/>
    </row>
    <row r="9538" ht="15.75" customHeight="1" spans="1:7">
      <c r="A9538" s="140">
        <v>96818</v>
      </c>
      <c r="B9538" s="141" t="s">
        <v>10133</v>
      </c>
      <c r="C9538" s="141" t="s">
        <v>448</v>
      </c>
      <c r="D9538" s="141" t="s">
        <v>5686</v>
      </c>
      <c r="E9538" s="140">
        <v>18.84</v>
      </c>
      <c r="F9538" s="142" t="s">
        <v>5502</v>
      </c>
      <c r="G9538" s="138"/>
    </row>
    <row r="9539" ht="15.75" customHeight="1" spans="1:7">
      <c r="A9539" s="140">
        <v>96819</v>
      </c>
      <c r="B9539" s="141" t="s">
        <v>10134</v>
      </c>
      <c r="C9539" s="141" t="s">
        <v>448</v>
      </c>
      <c r="D9539" s="141" t="s">
        <v>5686</v>
      </c>
      <c r="E9539" s="140">
        <v>20.19</v>
      </c>
      <c r="F9539" s="142" t="s">
        <v>5502</v>
      </c>
      <c r="G9539" s="138"/>
    </row>
    <row r="9540" ht="15.75" customHeight="1" spans="1:7">
      <c r="A9540" s="140">
        <v>96820</v>
      </c>
      <c r="B9540" s="141" t="s">
        <v>10135</v>
      </c>
      <c r="C9540" s="141" t="s">
        <v>448</v>
      </c>
      <c r="D9540" s="141" t="s">
        <v>5686</v>
      </c>
      <c r="E9540" s="140">
        <v>35</v>
      </c>
      <c r="F9540" s="142" t="s">
        <v>5502</v>
      </c>
      <c r="G9540" s="138"/>
    </row>
    <row r="9541" ht="15.75" customHeight="1" spans="1:7">
      <c r="A9541" s="140">
        <v>96821</v>
      </c>
      <c r="B9541" s="141" t="s">
        <v>10136</v>
      </c>
      <c r="C9541" s="141" t="s">
        <v>448</v>
      </c>
      <c r="D9541" s="141" t="s">
        <v>5686</v>
      </c>
      <c r="E9541" s="140">
        <v>32.68</v>
      </c>
      <c r="F9541" s="142" t="s">
        <v>5502</v>
      </c>
      <c r="G9541" s="138"/>
    </row>
    <row r="9542" ht="15.75" customHeight="1" spans="1:7">
      <c r="A9542" s="140">
        <v>96822</v>
      </c>
      <c r="B9542" s="141" t="s">
        <v>10137</v>
      </c>
      <c r="C9542" s="141" t="s">
        <v>448</v>
      </c>
      <c r="D9542" s="141" t="s">
        <v>5686</v>
      </c>
      <c r="E9542" s="140">
        <v>26.55</v>
      </c>
      <c r="F9542" s="142" t="s">
        <v>5502</v>
      </c>
      <c r="G9542" s="138"/>
    </row>
    <row r="9543" ht="15.75" customHeight="1" spans="1:7">
      <c r="A9543" s="140">
        <v>96823</v>
      </c>
      <c r="B9543" s="141" t="s">
        <v>10138</v>
      </c>
      <c r="C9543" s="141" t="s">
        <v>448</v>
      </c>
      <c r="D9543" s="141" t="s">
        <v>5686</v>
      </c>
      <c r="E9543" s="140">
        <v>9.83</v>
      </c>
      <c r="F9543" s="142" t="s">
        <v>5502</v>
      </c>
      <c r="G9543" s="138"/>
    </row>
    <row r="9544" ht="15.75" customHeight="1" spans="1:7">
      <c r="A9544" s="140">
        <v>96824</v>
      </c>
      <c r="B9544" s="141" t="s">
        <v>10139</v>
      </c>
      <c r="C9544" s="141" t="s">
        <v>448</v>
      </c>
      <c r="D9544" s="141" t="s">
        <v>5686</v>
      </c>
      <c r="E9544" s="140">
        <v>15.31</v>
      </c>
      <c r="F9544" s="142" t="s">
        <v>5502</v>
      </c>
      <c r="G9544" s="138"/>
    </row>
    <row r="9545" ht="15.75" customHeight="1" spans="1:7">
      <c r="A9545" s="140">
        <v>96826</v>
      </c>
      <c r="B9545" s="141" t="s">
        <v>10140</v>
      </c>
      <c r="C9545" s="141" t="s">
        <v>448</v>
      </c>
      <c r="D9545" s="141" t="s">
        <v>5686</v>
      </c>
      <c r="E9545" s="140">
        <v>11.39</v>
      </c>
      <c r="F9545" s="142" t="s">
        <v>5502</v>
      </c>
      <c r="G9545" s="138"/>
    </row>
    <row r="9546" ht="15.75" customHeight="1" spans="1:7">
      <c r="A9546" s="140">
        <v>96827</v>
      </c>
      <c r="B9546" s="141" t="s">
        <v>10141</v>
      </c>
      <c r="C9546" s="141" t="s">
        <v>448</v>
      </c>
      <c r="D9546" s="141" t="s">
        <v>5686</v>
      </c>
      <c r="E9546" s="140">
        <v>16.69</v>
      </c>
      <c r="F9546" s="142" t="s">
        <v>5502</v>
      </c>
      <c r="G9546" s="138"/>
    </row>
    <row r="9547" ht="15.75" customHeight="1" spans="1:7">
      <c r="A9547" s="140">
        <v>96828</v>
      </c>
      <c r="B9547" s="141" t="s">
        <v>10142</v>
      </c>
      <c r="C9547" s="141" t="s">
        <v>448</v>
      </c>
      <c r="D9547" s="141" t="s">
        <v>5686</v>
      </c>
      <c r="E9547" s="140">
        <v>20.63</v>
      </c>
      <c r="F9547" s="142" t="s">
        <v>5502</v>
      </c>
      <c r="G9547" s="138"/>
    </row>
    <row r="9548" ht="15.75" customHeight="1" spans="1:7">
      <c r="A9548" s="140">
        <v>96829</v>
      </c>
      <c r="B9548" s="141" t="s">
        <v>10143</v>
      </c>
      <c r="C9548" s="141" t="s">
        <v>448</v>
      </c>
      <c r="D9548" s="141" t="s">
        <v>5686</v>
      </c>
      <c r="E9548" s="140">
        <v>16.07</v>
      </c>
      <c r="F9548" s="142" t="s">
        <v>5502</v>
      </c>
      <c r="G9548" s="138"/>
    </row>
    <row r="9549" ht="15.75" customHeight="1" spans="1:7">
      <c r="A9549" s="140">
        <v>96830</v>
      </c>
      <c r="B9549" s="141" t="s">
        <v>10144</v>
      </c>
      <c r="C9549" s="141" t="s">
        <v>448</v>
      </c>
      <c r="D9549" s="141" t="s">
        <v>5686</v>
      </c>
      <c r="E9549" s="140">
        <v>18.04</v>
      </c>
      <c r="F9549" s="142" t="s">
        <v>5502</v>
      </c>
      <c r="G9549" s="138"/>
    </row>
    <row r="9550" ht="15.75" customHeight="1" spans="1:7">
      <c r="A9550" s="140">
        <v>96832</v>
      </c>
      <c r="B9550" s="141" t="s">
        <v>10145</v>
      </c>
      <c r="C9550" s="141" t="s">
        <v>448</v>
      </c>
      <c r="D9550" s="141" t="s">
        <v>5686</v>
      </c>
      <c r="E9550" s="140">
        <v>25.99</v>
      </c>
      <c r="F9550" s="142" t="s">
        <v>5502</v>
      </c>
      <c r="G9550" s="138"/>
    </row>
    <row r="9551" ht="15.75" customHeight="1" spans="1:7">
      <c r="A9551" s="140">
        <v>96833</v>
      </c>
      <c r="B9551" s="141" t="s">
        <v>10146</v>
      </c>
      <c r="C9551" s="141" t="s">
        <v>448</v>
      </c>
      <c r="D9551" s="141" t="s">
        <v>5686</v>
      </c>
      <c r="E9551" s="140">
        <v>20.54</v>
      </c>
      <c r="F9551" s="142" t="s">
        <v>5502</v>
      </c>
      <c r="G9551" s="138"/>
    </row>
    <row r="9552" ht="15.75" customHeight="1" spans="1:7">
      <c r="A9552" s="140">
        <v>96834</v>
      </c>
      <c r="B9552" s="141" t="s">
        <v>10147</v>
      </c>
      <c r="C9552" s="141" t="s">
        <v>448</v>
      </c>
      <c r="D9552" s="141" t="s">
        <v>5686</v>
      </c>
      <c r="E9552" s="140">
        <v>24.46</v>
      </c>
      <c r="F9552" s="142" t="s">
        <v>5502</v>
      </c>
      <c r="G9552" s="138"/>
    </row>
    <row r="9553" ht="15.75" customHeight="1" spans="1:7">
      <c r="A9553" s="140">
        <v>96836</v>
      </c>
      <c r="B9553" s="141" t="s">
        <v>10148</v>
      </c>
      <c r="C9553" s="141" t="s">
        <v>448</v>
      </c>
      <c r="D9553" s="141" t="s">
        <v>5686</v>
      </c>
      <c r="E9553" s="140">
        <v>29.41</v>
      </c>
      <c r="F9553" s="142" t="s">
        <v>5502</v>
      </c>
      <c r="G9553" s="138"/>
    </row>
    <row r="9554" ht="15.75" customHeight="1" spans="1:7">
      <c r="A9554" s="140">
        <v>96837</v>
      </c>
      <c r="B9554" s="141" t="s">
        <v>10149</v>
      </c>
      <c r="C9554" s="141" t="s">
        <v>448</v>
      </c>
      <c r="D9554" s="141" t="s">
        <v>5686</v>
      </c>
      <c r="E9554" s="140">
        <v>18.18</v>
      </c>
      <c r="F9554" s="142" t="s">
        <v>5502</v>
      </c>
      <c r="G9554" s="138"/>
    </row>
    <row r="9555" ht="15.75" customHeight="1" spans="1:7">
      <c r="A9555" s="140">
        <v>96838</v>
      </c>
      <c r="B9555" s="141" t="s">
        <v>10150</v>
      </c>
      <c r="C9555" s="141" t="s">
        <v>448</v>
      </c>
      <c r="D9555" s="141" t="s">
        <v>5686</v>
      </c>
      <c r="E9555" s="140">
        <v>21.84</v>
      </c>
      <c r="F9555" s="142" t="s">
        <v>5502</v>
      </c>
      <c r="G9555" s="138"/>
    </row>
    <row r="9556" ht="15.75" customHeight="1" spans="1:7">
      <c r="A9556" s="140">
        <v>96839</v>
      </c>
      <c r="B9556" s="141" t="s">
        <v>10151</v>
      </c>
      <c r="C9556" s="141" t="s">
        <v>448</v>
      </c>
      <c r="D9556" s="141" t="s">
        <v>5686</v>
      </c>
      <c r="E9556" s="140">
        <v>22.6</v>
      </c>
      <c r="F9556" s="142" t="s">
        <v>5502</v>
      </c>
      <c r="G9556" s="138"/>
    </row>
    <row r="9557" ht="15.75" customHeight="1" spans="1:7">
      <c r="A9557" s="140">
        <v>96840</v>
      </c>
      <c r="B9557" s="141" t="s">
        <v>10152</v>
      </c>
      <c r="C9557" s="141" t="s">
        <v>448</v>
      </c>
      <c r="D9557" s="141" t="s">
        <v>5686</v>
      </c>
      <c r="E9557" s="140">
        <v>21.96</v>
      </c>
      <c r="F9557" s="142" t="s">
        <v>5502</v>
      </c>
      <c r="G9557" s="138"/>
    </row>
    <row r="9558" ht="15.75" customHeight="1" spans="1:7">
      <c r="A9558" s="140">
        <v>96841</v>
      </c>
      <c r="B9558" s="141" t="s">
        <v>10153</v>
      </c>
      <c r="C9558" s="141" t="s">
        <v>448</v>
      </c>
      <c r="D9558" s="141" t="s">
        <v>5686</v>
      </c>
      <c r="E9558" s="140">
        <v>24.27</v>
      </c>
      <c r="F9558" s="142" t="s">
        <v>5502</v>
      </c>
      <c r="G9558" s="138"/>
    </row>
    <row r="9559" ht="15.75" customHeight="1" spans="1:7">
      <c r="A9559" s="140">
        <v>96842</v>
      </c>
      <c r="B9559" s="141" t="s">
        <v>10154</v>
      </c>
      <c r="C9559" s="141" t="s">
        <v>448</v>
      </c>
      <c r="D9559" s="141" t="s">
        <v>5686</v>
      </c>
      <c r="E9559" s="140">
        <v>27.81</v>
      </c>
      <c r="F9559" s="142" t="s">
        <v>5502</v>
      </c>
      <c r="G9559" s="138"/>
    </row>
    <row r="9560" ht="15.75" customHeight="1" spans="1:7">
      <c r="A9560" s="140">
        <v>96843</v>
      </c>
      <c r="B9560" s="141" t="s">
        <v>10155</v>
      </c>
      <c r="C9560" s="141" t="s">
        <v>448</v>
      </c>
      <c r="D9560" s="141" t="s">
        <v>5686</v>
      </c>
      <c r="E9560" s="140">
        <v>25.29</v>
      </c>
      <c r="F9560" s="142" t="s">
        <v>5502</v>
      </c>
      <c r="G9560" s="138"/>
    </row>
    <row r="9561" ht="15.75" customHeight="1" spans="1:7">
      <c r="A9561" s="140">
        <v>96844</v>
      </c>
      <c r="B9561" s="141" t="s">
        <v>10156</v>
      </c>
      <c r="C9561" s="141" t="s">
        <v>448</v>
      </c>
      <c r="D9561" s="141" t="s">
        <v>5686</v>
      </c>
      <c r="E9561" s="140">
        <v>29.14</v>
      </c>
      <c r="F9561" s="142" t="s">
        <v>5502</v>
      </c>
      <c r="G9561" s="138"/>
    </row>
    <row r="9562" ht="15.75" customHeight="1" spans="1:7">
      <c r="A9562" s="140">
        <v>96845</v>
      </c>
      <c r="B9562" s="141" t="s">
        <v>10157</v>
      </c>
      <c r="C9562" s="141" t="s">
        <v>448</v>
      </c>
      <c r="D9562" s="141" t="s">
        <v>5686</v>
      </c>
      <c r="E9562" s="140">
        <v>34.71</v>
      </c>
      <c r="F9562" s="142" t="s">
        <v>5502</v>
      </c>
      <c r="G9562" s="138"/>
    </row>
    <row r="9563" ht="15.75" customHeight="1" spans="1:7">
      <c r="A9563" s="140">
        <v>96846</v>
      </c>
      <c r="B9563" s="141" t="s">
        <v>10158</v>
      </c>
      <c r="C9563" s="141" t="s">
        <v>448</v>
      </c>
      <c r="D9563" s="141" t="s">
        <v>5686</v>
      </c>
      <c r="E9563" s="140">
        <v>32.48</v>
      </c>
      <c r="F9563" s="142" t="s">
        <v>5502</v>
      </c>
      <c r="G9563" s="138"/>
    </row>
    <row r="9564" ht="15.75" customHeight="1" spans="1:7">
      <c r="A9564" s="140">
        <v>96847</v>
      </c>
      <c r="B9564" s="141" t="s">
        <v>10159</v>
      </c>
      <c r="C9564" s="141" t="s">
        <v>448</v>
      </c>
      <c r="D9564" s="141" t="s">
        <v>5686</v>
      </c>
      <c r="E9564" s="140">
        <v>32.03</v>
      </c>
      <c r="F9564" s="142" t="s">
        <v>5502</v>
      </c>
      <c r="G9564" s="138"/>
    </row>
    <row r="9565" ht="15.75" customHeight="1" spans="1:7">
      <c r="A9565" s="140">
        <v>96848</v>
      </c>
      <c r="B9565" s="141" t="s">
        <v>10160</v>
      </c>
      <c r="C9565" s="141" t="s">
        <v>448</v>
      </c>
      <c r="D9565" s="141" t="s">
        <v>5686</v>
      </c>
      <c r="E9565" s="140">
        <v>46.11</v>
      </c>
      <c r="F9565" s="142" t="s">
        <v>5502</v>
      </c>
      <c r="G9565" s="138"/>
    </row>
    <row r="9566" ht="15.75" customHeight="1" spans="1:7">
      <c r="A9566" s="140">
        <v>96849</v>
      </c>
      <c r="B9566" s="141" t="s">
        <v>10161</v>
      </c>
      <c r="C9566" s="141" t="s">
        <v>448</v>
      </c>
      <c r="D9566" s="141" t="s">
        <v>5686</v>
      </c>
      <c r="E9566" s="140">
        <v>14.52</v>
      </c>
      <c r="F9566" s="142" t="s">
        <v>5502</v>
      </c>
      <c r="G9566" s="138"/>
    </row>
    <row r="9567" ht="15.75" customHeight="1" spans="1:7">
      <c r="A9567" s="140">
        <v>96850</v>
      </c>
      <c r="B9567" s="141" t="s">
        <v>10162</v>
      </c>
      <c r="C9567" s="141" t="s">
        <v>448</v>
      </c>
      <c r="D9567" s="141" t="s">
        <v>5686</v>
      </c>
      <c r="E9567" s="140">
        <v>20.38</v>
      </c>
      <c r="F9567" s="142" t="s">
        <v>5502</v>
      </c>
      <c r="G9567" s="138"/>
    </row>
    <row r="9568" ht="15.75" customHeight="1" spans="1:7">
      <c r="A9568" s="140">
        <v>96852</v>
      </c>
      <c r="B9568" s="141" t="s">
        <v>10163</v>
      </c>
      <c r="C9568" s="141" t="s">
        <v>448</v>
      </c>
      <c r="D9568" s="141" t="s">
        <v>5686</v>
      </c>
      <c r="E9568" s="140">
        <v>18.51</v>
      </c>
      <c r="F9568" s="142" t="s">
        <v>5502</v>
      </c>
      <c r="G9568" s="138"/>
    </row>
    <row r="9569" ht="15.75" customHeight="1" spans="1:7">
      <c r="A9569" s="140">
        <v>96853</v>
      </c>
      <c r="B9569" s="141" t="s">
        <v>10164</v>
      </c>
      <c r="C9569" s="141" t="s">
        <v>448</v>
      </c>
      <c r="D9569" s="141" t="s">
        <v>5686</v>
      </c>
      <c r="E9569" s="140">
        <v>21.91</v>
      </c>
      <c r="F9569" s="142" t="s">
        <v>5502</v>
      </c>
      <c r="G9569" s="138"/>
    </row>
    <row r="9570" ht="15.75" customHeight="1" spans="1:7">
      <c r="A9570" s="140">
        <v>96854</v>
      </c>
      <c r="B9570" s="141" t="s">
        <v>10165</v>
      </c>
      <c r="C9570" s="141" t="s">
        <v>448</v>
      </c>
      <c r="D9570" s="141" t="s">
        <v>5686</v>
      </c>
      <c r="E9570" s="140">
        <v>27.04</v>
      </c>
      <c r="F9570" s="142" t="s">
        <v>5502</v>
      </c>
      <c r="G9570" s="138"/>
    </row>
    <row r="9571" ht="15.75" customHeight="1" spans="1:7">
      <c r="A9571" s="140">
        <v>96855</v>
      </c>
      <c r="B9571" s="141" t="s">
        <v>10166</v>
      </c>
      <c r="C9571" s="141" t="s">
        <v>448</v>
      </c>
      <c r="D9571" s="141" t="s">
        <v>5686</v>
      </c>
      <c r="E9571" s="140">
        <v>29.14</v>
      </c>
      <c r="F9571" s="142" t="s">
        <v>5502</v>
      </c>
      <c r="G9571" s="138"/>
    </row>
    <row r="9572" ht="15.75" customHeight="1" spans="1:7">
      <c r="A9572" s="140">
        <v>96856</v>
      </c>
      <c r="B9572" s="141" t="s">
        <v>10167</v>
      </c>
      <c r="C9572" s="141" t="s">
        <v>448</v>
      </c>
      <c r="D9572" s="141" t="s">
        <v>5686</v>
      </c>
      <c r="E9572" s="140">
        <v>31.09</v>
      </c>
      <c r="F9572" s="142" t="s">
        <v>5502</v>
      </c>
      <c r="G9572" s="138"/>
    </row>
    <row r="9573" ht="15.75" customHeight="1" spans="1:7">
      <c r="A9573" s="140">
        <v>96860</v>
      </c>
      <c r="B9573" s="141" t="s">
        <v>10168</v>
      </c>
      <c r="C9573" s="141" t="s">
        <v>448</v>
      </c>
      <c r="D9573" s="141" t="s">
        <v>5686</v>
      </c>
      <c r="E9573" s="140">
        <v>26.03</v>
      </c>
      <c r="F9573" s="142" t="s">
        <v>5502</v>
      </c>
      <c r="G9573" s="138"/>
    </row>
    <row r="9574" ht="15.75" customHeight="1" spans="1:7">
      <c r="A9574" s="140">
        <v>96861</v>
      </c>
      <c r="B9574" s="141" t="s">
        <v>10169</v>
      </c>
      <c r="C9574" s="141" t="s">
        <v>448</v>
      </c>
      <c r="D9574" s="141" t="s">
        <v>5686</v>
      </c>
      <c r="E9574" s="140">
        <v>32.92</v>
      </c>
      <c r="F9574" s="142" t="s">
        <v>5502</v>
      </c>
      <c r="G9574" s="138"/>
    </row>
    <row r="9575" ht="15.75" customHeight="1" spans="1:7">
      <c r="A9575" s="140">
        <v>96862</v>
      </c>
      <c r="B9575" s="141" t="s">
        <v>10170</v>
      </c>
      <c r="C9575" s="141" t="s">
        <v>448</v>
      </c>
      <c r="D9575" s="141" t="s">
        <v>5686</v>
      </c>
      <c r="E9575" s="140">
        <v>32.03</v>
      </c>
      <c r="F9575" s="142" t="s">
        <v>5502</v>
      </c>
      <c r="G9575" s="138"/>
    </row>
    <row r="9576" ht="15.75" customHeight="1" spans="1:7">
      <c r="A9576" s="140">
        <v>96863</v>
      </c>
      <c r="B9576" s="141" t="s">
        <v>10171</v>
      </c>
      <c r="C9576" s="141" t="s">
        <v>448</v>
      </c>
      <c r="D9576" s="141" t="s">
        <v>5686</v>
      </c>
      <c r="E9576" s="140">
        <v>33.7</v>
      </c>
      <c r="F9576" s="142" t="s">
        <v>5502</v>
      </c>
      <c r="G9576" s="138"/>
    </row>
    <row r="9577" ht="15.75" customHeight="1" spans="1:7">
      <c r="A9577" s="140">
        <v>96864</v>
      </c>
      <c r="B9577" s="141" t="s">
        <v>10172</v>
      </c>
      <c r="C9577" s="141" t="s">
        <v>448</v>
      </c>
      <c r="D9577" s="141" t="s">
        <v>5686</v>
      </c>
      <c r="E9577" s="140">
        <v>45.37</v>
      </c>
      <c r="F9577" s="142" t="s">
        <v>5502</v>
      </c>
      <c r="G9577" s="138"/>
    </row>
    <row r="9578" ht="15.75" customHeight="1" spans="1:7">
      <c r="A9578" s="140">
        <v>96865</v>
      </c>
      <c r="B9578" s="141" t="s">
        <v>10173</v>
      </c>
      <c r="C9578" s="141" t="s">
        <v>448</v>
      </c>
      <c r="D9578" s="141" t="s">
        <v>5686</v>
      </c>
      <c r="E9578" s="140">
        <v>39.76</v>
      </c>
      <c r="F9578" s="142" t="s">
        <v>5502</v>
      </c>
      <c r="G9578" s="138"/>
    </row>
    <row r="9579" ht="15.75" customHeight="1" spans="1:7">
      <c r="A9579" s="140">
        <v>96866</v>
      </c>
      <c r="B9579" s="141" t="s">
        <v>10174</v>
      </c>
      <c r="C9579" s="141" t="s">
        <v>448</v>
      </c>
      <c r="D9579" s="141" t="s">
        <v>5686</v>
      </c>
      <c r="E9579" s="140">
        <v>59.06</v>
      </c>
      <c r="F9579" s="142" t="s">
        <v>5502</v>
      </c>
      <c r="G9579" s="138"/>
    </row>
    <row r="9580" ht="15.75" customHeight="1" spans="1:7">
      <c r="A9580" s="140">
        <v>96868</v>
      </c>
      <c r="B9580" s="141" t="s">
        <v>10175</v>
      </c>
      <c r="C9580" s="141" t="s">
        <v>448</v>
      </c>
      <c r="D9580" s="141" t="s">
        <v>5686</v>
      </c>
      <c r="E9580" s="140">
        <v>16.98</v>
      </c>
      <c r="F9580" s="142" t="s">
        <v>5502</v>
      </c>
      <c r="G9580" s="138"/>
    </row>
    <row r="9581" ht="15.75" customHeight="1" spans="1:7">
      <c r="A9581" s="140">
        <v>96869</v>
      </c>
      <c r="B9581" s="141" t="s">
        <v>10176</v>
      </c>
      <c r="C9581" s="141" t="s">
        <v>448</v>
      </c>
      <c r="D9581" s="141" t="s">
        <v>5686</v>
      </c>
      <c r="E9581" s="140">
        <v>26.13</v>
      </c>
      <c r="F9581" s="142" t="s">
        <v>5502</v>
      </c>
      <c r="G9581" s="138"/>
    </row>
    <row r="9582" ht="15.75" customHeight="1" spans="1:7">
      <c r="A9582" s="140">
        <v>96870</v>
      </c>
      <c r="B9582" s="141" t="s">
        <v>10177</v>
      </c>
      <c r="C9582" s="141" t="s">
        <v>448</v>
      </c>
      <c r="D9582" s="141" t="s">
        <v>5686</v>
      </c>
      <c r="E9582" s="140">
        <v>39.36</v>
      </c>
      <c r="F9582" s="142" t="s">
        <v>5502</v>
      </c>
      <c r="G9582" s="138"/>
    </row>
    <row r="9583" ht="15.75" customHeight="1" spans="1:7">
      <c r="A9583" s="140">
        <v>96871</v>
      </c>
      <c r="B9583" s="141" t="s">
        <v>10178</v>
      </c>
      <c r="C9583" s="141" t="s">
        <v>448</v>
      </c>
      <c r="D9583" s="141" t="s">
        <v>5686</v>
      </c>
      <c r="E9583" s="140">
        <v>44.95</v>
      </c>
      <c r="F9583" s="142" t="s">
        <v>5502</v>
      </c>
      <c r="G9583" s="138"/>
    </row>
    <row r="9584" ht="15.75" customHeight="1" spans="1:7">
      <c r="A9584" s="140">
        <v>96872</v>
      </c>
      <c r="B9584" s="141" t="s">
        <v>10179</v>
      </c>
      <c r="C9584" s="141" t="s">
        <v>448</v>
      </c>
      <c r="D9584" s="141" t="s">
        <v>5686</v>
      </c>
      <c r="E9584" s="140">
        <v>41.53</v>
      </c>
      <c r="F9584" s="142" t="s">
        <v>5502</v>
      </c>
      <c r="G9584" s="138"/>
    </row>
    <row r="9585" ht="15.75" customHeight="1" spans="1:7">
      <c r="A9585" s="140">
        <v>96873</v>
      </c>
      <c r="B9585" s="141" t="s">
        <v>10180</v>
      </c>
      <c r="C9585" s="141" t="s">
        <v>448</v>
      </c>
      <c r="D9585" s="141" t="s">
        <v>5686</v>
      </c>
      <c r="E9585" s="140">
        <v>55.45</v>
      </c>
      <c r="F9585" s="142" t="s">
        <v>5502</v>
      </c>
      <c r="G9585" s="138"/>
    </row>
    <row r="9586" ht="15.75" customHeight="1" spans="1:7">
      <c r="A9586" s="140">
        <v>96874</v>
      </c>
      <c r="B9586" s="141" t="s">
        <v>10181</v>
      </c>
      <c r="C9586" s="141" t="s">
        <v>448</v>
      </c>
      <c r="D9586" s="141" t="s">
        <v>5686</v>
      </c>
      <c r="E9586" s="140">
        <v>50.54</v>
      </c>
      <c r="F9586" s="142" t="s">
        <v>5502</v>
      </c>
      <c r="G9586" s="138"/>
    </row>
    <row r="9587" ht="15.75" customHeight="1" spans="1:7">
      <c r="A9587" s="140">
        <v>96875</v>
      </c>
      <c r="B9587" s="141" t="s">
        <v>10182</v>
      </c>
      <c r="C9587" s="141" t="s">
        <v>448</v>
      </c>
      <c r="D9587" s="141" t="s">
        <v>5686</v>
      </c>
      <c r="E9587" s="140">
        <v>66.45</v>
      </c>
      <c r="F9587" s="142" t="s">
        <v>5502</v>
      </c>
      <c r="G9587" s="138"/>
    </row>
    <row r="9588" ht="15.75" customHeight="1" spans="1:7">
      <c r="A9588" s="140">
        <v>96876</v>
      </c>
      <c r="B9588" s="141" t="s">
        <v>10183</v>
      </c>
      <c r="C9588" s="141" t="s">
        <v>448</v>
      </c>
      <c r="D9588" s="141" t="s">
        <v>5686</v>
      </c>
      <c r="E9588" s="140">
        <v>158.65</v>
      </c>
      <c r="F9588" s="142" t="s">
        <v>5502</v>
      </c>
      <c r="G9588" s="138"/>
    </row>
    <row r="9589" ht="15.75" customHeight="1" spans="1:7">
      <c r="A9589" s="140">
        <v>96878</v>
      </c>
      <c r="B9589" s="141" t="s">
        <v>10184</v>
      </c>
      <c r="C9589" s="141" t="s">
        <v>448</v>
      </c>
      <c r="D9589" s="141" t="s">
        <v>5686</v>
      </c>
      <c r="E9589" s="140">
        <v>177.75</v>
      </c>
      <c r="F9589" s="142" t="s">
        <v>5502</v>
      </c>
      <c r="G9589" s="138"/>
    </row>
    <row r="9590" ht="15.75" customHeight="1" spans="1:7">
      <c r="A9590" s="140">
        <v>96879</v>
      </c>
      <c r="B9590" s="141" t="s">
        <v>10185</v>
      </c>
      <c r="C9590" s="141" t="s">
        <v>448</v>
      </c>
      <c r="D9590" s="141" t="s">
        <v>5686</v>
      </c>
      <c r="E9590" s="140">
        <v>172.31</v>
      </c>
      <c r="F9590" s="142" t="s">
        <v>5502</v>
      </c>
      <c r="G9590" s="138"/>
    </row>
    <row r="9591" ht="15.75" customHeight="1" spans="1:7">
      <c r="A9591" s="140">
        <v>96881</v>
      </c>
      <c r="B9591" s="141" t="s">
        <v>10186</v>
      </c>
      <c r="C9591" s="141" t="s">
        <v>448</v>
      </c>
      <c r="D9591" s="141" t="s">
        <v>5686</v>
      </c>
      <c r="E9591" s="140">
        <v>203.83</v>
      </c>
      <c r="F9591" s="142" t="s">
        <v>5502</v>
      </c>
      <c r="G9591" s="138"/>
    </row>
    <row r="9592" ht="15.75" customHeight="1" spans="1:7">
      <c r="A9592" s="140">
        <v>97425</v>
      </c>
      <c r="B9592" s="141" t="s">
        <v>10187</v>
      </c>
      <c r="C9592" s="141" t="s">
        <v>448</v>
      </c>
      <c r="D9592" s="141" t="s">
        <v>5686</v>
      </c>
      <c r="E9592" s="140">
        <v>32.63</v>
      </c>
      <c r="F9592" s="142" t="s">
        <v>5502</v>
      </c>
      <c r="G9592" s="138"/>
    </row>
    <row r="9593" ht="15.75" customHeight="1" spans="1:7">
      <c r="A9593" s="140">
        <v>97426</v>
      </c>
      <c r="B9593" s="141" t="s">
        <v>10188</v>
      </c>
      <c r="C9593" s="141" t="s">
        <v>448</v>
      </c>
      <c r="D9593" s="141" t="s">
        <v>5686</v>
      </c>
      <c r="E9593" s="140">
        <v>40.14</v>
      </c>
      <c r="F9593" s="142" t="s">
        <v>5502</v>
      </c>
      <c r="G9593" s="138"/>
    </row>
    <row r="9594" ht="15.75" customHeight="1" spans="1:7">
      <c r="A9594" s="140">
        <v>97427</v>
      </c>
      <c r="B9594" s="141" t="s">
        <v>10189</v>
      </c>
      <c r="C9594" s="141" t="s">
        <v>448</v>
      </c>
      <c r="D9594" s="141" t="s">
        <v>5686</v>
      </c>
      <c r="E9594" s="140">
        <v>45.82</v>
      </c>
      <c r="F9594" s="142" t="s">
        <v>5502</v>
      </c>
      <c r="G9594" s="138"/>
    </row>
    <row r="9595" ht="15.75" customHeight="1" spans="1:7">
      <c r="A9595" s="140">
        <v>97428</v>
      </c>
      <c r="B9595" s="141" t="s">
        <v>10190</v>
      </c>
      <c r="C9595" s="141" t="s">
        <v>448</v>
      </c>
      <c r="D9595" s="141" t="s">
        <v>5686</v>
      </c>
      <c r="E9595" s="140">
        <v>59</v>
      </c>
      <c r="F9595" s="142" t="s">
        <v>5502</v>
      </c>
      <c r="G9595" s="138"/>
    </row>
    <row r="9596" ht="15.75" customHeight="1" spans="1:7">
      <c r="A9596" s="140">
        <v>97429</v>
      </c>
      <c r="B9596" s="141" t="s">
        <v>10191</v>
      </c>
      <c r="C9596" s="141" t="s">
        <v>448</v>
      </c>
      <c r="D9596" s="141" t="s">
        <v>5686</v>
      </c>
      <c r="E9596" s="140">
        <v>71.13</v>
      </c>
      <c r="F9596" s="142" t="s">
        <v>5502</v>
      </c>
      <c r="G9596" s="138"/>
    </row>
    <row r="9597" ht="15.75" customHeight="1" spans="1:7">
      <c r="A9597" s="140">
        <v>97430</v>
      </c>
      <c r="B9597" s="141" t="s">
        <v>10192</v>
      </c>
      <c r="C9597" s="141" t="s">
        <v>448</v>
      </c>
      <c r="D9597" s="141" t="s">
        <v>5686</v>
      </c>
      <c r="E9597" s="140">
        <v>37.92</v>
      </c>
      <c r="F9597" s="142" t="s">
        <v>5502</v>
      </c>
      <c r="G9597" s="138"/>
    </row>
    <row r="9598" ht="15.75" customHeight="1" spans="1:7">
      <c r="A9598" s="140">
        <v>97431</v>
      </c>
      <c r="B9598" s="141" t="s">
        <v>10193</v>
      </c>
      <c r="C9598" s="141" t="s">
        <v>448</v>
      </c>
      <c r="D9598" s="141" t="s">
        <v>5686</v>
      </c>
      <c r="E9598" s="140">
        <v>42.29</v>
      </c>
      <c r="F9598" s="142" t="s">
        <v>5502</v>
      </c>
      <c r="G9598" s="138"/>
    </row>
    <row r="9599" ht="15.75" customHeight="1" spans="1:7">
      <c r="A9599" s="140">
        <v>97432</v>
      </c>
      <c r="B9599" s="141" t="s">
        <v>10194</v>
      </c>
      <c r="C9599" s="141" t="s">
        <v>448</v>
      </c>
      <c r="D9599" s="141" t="s">
        <v>5686</v>
      </c>
      <c r="E9599" s="140">
        <v>47.72</v>
      </c>
      <c r="F9599" s="142" t="s">
        <v>5502</v>
      </c>
      <c r="G9599" s="138"/>
    </row>
    <row r="9600" ht="15.75" customHeight="1" spans="1:7">
      <c r="A9600" s="140">
        <v>97433</v>
      </c>
      <c r="B9600" s="141" t="s">
        <v>10195</v>
      </c>
      <c r="C9600" s="141" t="s">
        <v>448</v>
      </c>
      <c r="D9600" s="141" t="s">
        <v>5686</v>
      </c>
      <c r="E9600" s="140">
        <v>86.6</v>
      </c>
      <c r="F9600" s="142" t="s">
        <v>5502</v>
      </c>
      <c r="G9600" s="138"/>
    </row>
    <row r="9601" ht="15.75" customHeight="1" spans="1:7">
      <c r="A9601" s="140">
        <v>97434</v>
      </c>
      <c r="B9601" s="141" t="s">
        <v>10196</v>
      </c>
      <c r="C9601" s="141" t="s">
        <v>448</v>
      </c>
      <c r="D9601" s="141" t="s">
        <v>5686</v>
      </c>
      <c r="E9601" s="140">
        <v>88.23</v>
      </c>
      <c r="F9601" s="142" t="s">
        <v>5502</v>
      </c>
      <c r="G9601" s="138"/>
    </row>
    <row r="9602" ht="15.75" customHeight="1" spans="1:7">
      <c r="A9602" s="140">
        <v>97435</v>
      </c>
      <c r="B9602" s="141" t="s">
        <v>10197</v>
      </c>
      <c r="C9602" s="141" t="s">
        <v>448</v>
      </c>
      <c r="D9602" s="141" t="s">
        <v>5686</v>
      </c>
      <c r="E9602" s="140">
        <v>101.29</v>
      </c>
      <c r="F9602" s="142" t="s">
        <v>5502</v>
      </c>
      <c r="G9602" s="138"/>
    </row>
    <row r="9603" ht="15.75" customHeight="1" spans="1:7">
      <c r="A9603" s="140">
        <v>97436</v>
      </c>
      <c r="B9603" s="141" t="s">
        <v>10198</v>
      </c>
      <c r="C9603" s="141" t="s">
        <v>448</v>
      </c>
      <c r="D9603" s="141" t="s">
        <v>5686</v>
      </c>
      <c r="E9603" s="140">
        <v>104.41</v>
      </c>
      <c r="F9603" s="142" t="s">
        <v>5502</v>
      </c>
      <c r="G9603" s="138"/>
    </row>
    <row r="9604" ht="15.75" customHeight="1" spans="1:7">
      <c r="A9604" s="140">
        <v>97437</v>
      </c>
      <c r="B9604" s="141" t="s">
        <v>10199</v>
      </c>
      <c r="C9604" s="141" t="s">
        <v>448</v>
      </c>
      <c r="D9604" s="141" t="s">
        <v>5686</v>
      </c>
      <c r="E9604" s="140">
        <v>115.94</v>
      </c>
      <c r="F9604" s="142" t="s">
        <v>5502</v>
      </c>
      <c r="G9604" s="138"/>
    </row>
    <row r="9605" ht="15.75" customHeight="1" spans="1:7">
      <c r="A9605" s="140">
        <v>97438</v>
      </c>
      <c r="B9605" s="141" t="s">
        <v>10200</v>
      </c>
      <c r="C9605" s="141" t="s">
        <v>448</v>
      </c>
      <c r="D9605" s="141" t="s">
        <v>5686</v>
      </c>
      <c r="E9605" s="140">
        <v>119.29</v>
      </c>
      <c r="F9605" s="142" t="s">
        <v>5502</v>
      </c>
      <c r="G9605" s="138"/>
    </row>
    <row r="9606" ht="15.75" customHeight="1" spans="1:7">
      <c r="A9606" s="140">
        <v>97439</v>
      </c>
      <c r="B9606" s="141" t="s">
        <v>10201</v>
      </c>
      <c r="C9606" s="141" t="s">
        <v>448</v>
      </c>
      <c r="D9606" s="141" t="s">
        <v>5686</v>
      </c>
      <c r="E9606" s="140">
        <v>131.06</v>
      </c>
      <c r="F9606" s="142" t="s">
        <v>5502</v>
      </c>
      <c r="G9606" s="138"/>
    </row>
    <row r="9607" ht="15.75" customHeight="1" spans="1:7">
      <c r="A9607" s="140">
        <v>97440</v>
      </c>
      <c r="B9607" s="141" t="s">
        <v>10202</v>
      </c>
      <c r="C9607" s="141" t="s">
        <v>448</v>
      </c>
      <c r="D9607" s="141" t="s">
        <v>5686</v>
      </c>
      <c r="E9607" s="140">
        <v>157.11</v>
      </c>
      <c r="F9607" s="142" t="s">
        <v>5502</v>
      </c>
      <c r="G9607" s="138"/>
    </row>
    <row r="9608" ht="15.75" customHeight="1" spans="1:7">
      <c r="A9608" s="140">
        <v>97442</v>
      </c>
      <c r="B9608" s="141" t="s">
        <v>10203</v>
      </c>
      <c r="C9608" s="141" t="s">
        <v>448</v>
      </c>
      <c r="D9608" s="141" t="s">
        <v>5686</v>
      </c>
      <c r="E9608" s="140">
        <v>173.59</v>
      </c>
      <c r="F9608" s="142" t="s">
        <v>5502</v>
      </c>
      <c r="G9608" s="138"/>
    </row>
    <row r="9609" ht="15.75" customHeight="1" spans="1:7">
      <c r="A9609" s="140">
        <v>97443</v>
      </c>
      <c r="B9609" s="141" t="s">
        <v>10204</v>
      </c>
      <c r="C9609" s="141" t="s">
        <v>448</v>
      </c>
      <c r="D9609" s="141" t="s">
        <v>5686</v>
      </c>
      <c r="E9609" s="140">
        <v>109.53</v>
      </c>
      <c r="F9609" s="142" t="s">
        <v>5502</v>
      </c>
      <c r="G9609" s="138"/>
    </row>
    <row r="9610" ht="15.75" customHeight="1" spans="1:7">
      <c r="A9610" s="140">
        <v>97444</v>
      </c>
      <c r="B9610" s="141" t="s">
        <v>10205</v>
      </c>
      <c r="C9610" s="141" t="s">
        <v>448</v>
      </c>
      <c r="D9610" s="141" t="s">
        <v>5686</v>
      </c>
      <c r="E9610" s="140">
        <v>129.92</v>
      </c>
      <c r="F9610" s="142" t="s">
        <v>5502</v>
      </c>
      <c r="G9610" s="138"/>
    </row>
    <row r="9611" ht="15.75" customHeight="1" spans="1:7">
      <c r="A9611" s="140">
        <v>97446</v>
      </c>
      <c r="B9611" s="141" t="s">
        <v>10206</v>
      </c>
      <c r="C9611" s="141" t="s">
        <v>448</v>
      </c>
      <c r="D9611" s="141" t="s">
        <v>5686</v>
      </c>
      <c r="E9611" s="140">
        <v>228.02</v>
      </c>
      <c r="F9611" s="142" t="s">
        <v>5502</v>
      </c>
      <c r="G9611" s="138"/>
    </row>
    <row r="9612" ht="15.75" customHeight="1" spans="1:7">
      <c r="A9612" s="140">
        <v>97447</v>
      </c>
      <c r="B9612" s="141" t="s">
        <v>10207</v>
      </c>
      <c r="C9612" s="141" t="s">
        <v>448</v>
      </c>
      <c r="D9612" s="141" t="s">
        <v>5686</v>
      </c>
      <c r="E9612" s="140">
        <v>228.02</v>
      </c>
      <c r="F9612" s="142" t="s">
        <v>5502</v>
      </c>
      <c r="G9612" s="138"/>
    </row>
    <row r="9613" ht="15.75" customHeight="1" spans="1:7">
      <c r="A9613" s="140">
        <v>97449</v>
      </c>
      <c r="B9613" s="141" t="s">
        <v>10208</v>
      </c>
      <c r="C9613" s="141" t="s">
        <v>448</v>
      </c>
      <c r="D9613" s="141" t="s">
        <v>5686</v>
      </c>
      <c r="E9613" s="140">
        <v>242.5</v>
      </c>
      <c r="F9613" s="142" t="s">
        <v>5502</v>
      </c>
      <c r="G9613" s="138"/>
    </row>
    <row r="9614" ht="15.75" customHeight="1" spans="1:7">
      <c r="A9614" s="140">
        <v>97450</v>
      </c>
      <c r="B9614" s="141" t="s">
        <v>10209</v>
      </c>
      <c r="C9614" s="141" t="s">
        <v>448</v>
      </c>
      <c r="D9614" s="141" t="s">
        <v>5686</v>
      </c>
      <c r="E9614" s="140">
        <v>298.02</v>
      </c>
      <c r="F9614" s="142" t="s">
        <v>5502</v>
      </c>
      <c r="G9614" s="138"/>
    </row>
    <row r="9615" ht="15.75" customHeight="1" spans="1:7">
      <c r="A9615" s="140">
        <v>97452</v>
      </c>
      <c r="B9615" s="141" t="s">
        <v>10210</v>
      </c>
      <c r="C9615" s="141" t="s">
        <v>448</v>
      </c>
      <c r="D9615" s="141" t="s">
        <v>5686</v>
      </c>
      <c r="E9615" s="140">
        <v>181.18</v>
      </c>
      <c r="F9615" s="142" t="s">
        <v>5502</v>
      </c>
      <c r="G9615" s="138"/>
    </row>
    <row r="9616" ht="15.75" customHeight="1" spans="1:7">
      <c r="A9616" s="140">
        <v>97453</v>
      </c>
      <c r="B9616" s="141" t="s">
        <v>10211</v>
      </c>
      <c r="C9616" s="141" t="s">
        <v>448</v>
      </c>
      <c r="D9616" s="141" t="s">
        <v>5686</v>
      </c>
      <c r="E9616" s="140">
        <v>192.82</v>
      </c>
      <c r="F9616" s="142" t="s">
        <v>5502</v>
      </c>
      <c r="G9616" s="138"/>
    </row>
    <row r="9617" ht="15.75" customHeight="1" spans="1:7">
      <c r="A9617" s="140">
        <v>97454</v>
      </c>
      <c r="B9617" s="141" t="s">
        <v>10212</v>
      </c>
      <c r="C9617" s="141" t="s">
        <v>448</v>
      </c>
      <c r="D9617" s="141" t="s">
        <v>5686</v>
      </c>
      <c r="E9617" s="140">
        <v>312.94</v>
      </c>
      <c r="F9617" s="142" t="s">
        <v>5502</v>
      </c>
      <c r="G9617" s="138"/>
    </row>
    <row r="9618" ht="15.75" customHeight="1" spans="1:7">
      <c r="A9618" s="140">
        <v>97455</v>
      </c>
      <c r="B9618" s="141" t="s">
        <v>10213</v>
      </c>
      <c r="C9618" s="141" t="s">
        <v>448</v>
      </c>
      <c r="D9618" s="141" t="s">
        <v>5686</v>
      </c>
      <c r="E9618" s="140">
        <v>331.55</v>
      </c>
      <c r="F9618" s="142" t="s">
        <v>5502</v>
      </c>
      <c r="G9618" s="138"/>
    </row>
    <row r="9619" ht="15.75" customHeight="1" spans="1:7">
      <c r="A9619" s="140">
        <v>97456</v>
      </c>
      <c r="B9619" s="141" t="s">
        <v>10214</v>
      </c>
      <c r="C9619" s="141" t="s">
        <v>448</v>
      </c>
      <c r="D9619" s="141" t="s">
        <v>5686</v>
      </c>
      <c r="E9619" s="140">
        <v>719.33</v>
      </c>
      <c r="F9619" s="142" t="s">
        <v>5502</v>
      </c>
      <c r="G9619" s="138"/>
    </row>
    <row r="9620" ht="15.75" customHeight="1" spans="1:7">
      <c r="A9620" s="140">
        <v>97457</v>
      </c>
      <c r="B9620" s="141" t="s">
        <v>10215</v>
      </c>
      <c r="C9620" s="141" t="s">
        <v>448</v>
      </c>
      <c r="D9620" s="141" t="s">
        <v>5686</v>
      </c>
      <c r="E9620" s="140">
        <v>635.84</v>
      </c>
      <c r="F9620" s="142" t="s">
        <v>5502</v>
      </c>
      <c r="G9620" s="138"/>
    </row>
    <row r="9621" ht="15.75" customHeight="1" spans="1:7">
      <c r="A9621" s="140">
        <v>97458</v>
      </c>
      <c r="B9621" s="141" t="s">
        <v>10216</v>
      </c>
      <c r="C9621" s="141" t="s">
        <v>448</v>
      </c>
      <c r="D9621" s="141" t="s">
        <v>5686</v>
      </c>
      <c r="E9621" s="140">
        <v>288.27</v>
      </c>
      <c r="F9621" s="142" t="s">
        <v>5502</v>
      </c>
      <c r="G9621" s="138"/>
    </row>
    <row r="9622" ht="15.75" customHeight="1" spans="1:7">
      <c r="A9622" s="140">
        <v>97459</v>
      </c>
      <c r="B9622" s="141" t="s">
        <v>10217</v>
      </c>
      <c r="C9622" s="141" t="s">
        <v>448</v>
      </c>
      <c r="D9622" s="141" t="s">
        <v>5686</v>
      </c>
      <c r="E9622" s="140">
        <v>500.75</v>
      </c>
      <c r="F9622" s="142" t="s">
        <v>5502</v>
      </c>
      <c r="G9622" s="138"/>
    </row>
    <row r="9623" ht="15.75" customHeight="1" spans="1:7">
      <c r="A9623" s="140">
        <v>97460</v>
      </c>
      <c r="B9623" s="141" t="s">
        <v>10218</v>
      </c>
      <c r="C9623" s="141" t="s">
        <v>448</v>
      </c>
      <c r="D9623" s="141" t="s">
        <v>5686</v>
      </c>
      <c r="E9623" s="140">
        <v>774.79</v>
      </c>
      <c r="F9623" s="142" t="s">
        <v>5502</v>
      </c>
      <c r="G9623" s="138"/>
    </row>
    <row r="9624" ht="15.75" customHeight="1" spans="1:7">
      <c r="A9624" s="140">
        <v>97461</v>
      </c>
      <c r="B9624" s="141" t="s">
        <v>10219</v>
      </c>
      <c r="C9624" s="141" t="s">
        <v>448</v>
      </c>
      <c r="D9624" s="141" t="s">
        <v>5686</v>
      </c>
      <c r="E9624" s="140">
        <v>34.6</v>
      </c>
      <c r="F9624" s="142" t="s">
        <v>5502</v>
      </c>
      <c r="G9624" s="138"/>
    </row>
    <row r="9625" ht="15.75" customHeight="1" spans="1:7">
      <c r="A9625" s="140">
        <v>97462</v>
      </c>
      <c r="B9625" s="141" t="s">
        <v>10220</v>
      </c>
      <c r="C9625" s="141" t="s">
        <v>448</v>
      </c>
      <c r="D9625" s="141" t="s">
        <v>5686</v>
      </c>
      <c r="E9625" s="140">
        <v>28.63</v>
      </c>
      <c r="F9625" s="142" t="s">
        <v>5502</v>
      </c>
      <c r="G9625" s="138"/>
    </row>
    <row r="9626" ht="15.75" customHeight="1" spans="1:7">
      <c r="A9626" s="140">
        <v>97464</v>
      </c>
      <c r="B9626" s="141" t="s">
        <v>10221</v>
      </c>
      <c r="C9626" s="141" t="s">
        <v>448</v>
      </c>
      <c r="D9626" s="141" t="s">
        <v>5686</v>
      </c>
      <c r="E9626" s="140">
        <v>50.06</v>
      </c>
      <c r="F9626" s="142" t="s">
        <v>5502</v>
      </c>
      <c r="G9626" s="138"/>
    </row>
    <row r="9627" ht="15.75" customHeight="1" spans="1:7">
      <c r="A9627" s="140">
        <v>97465</v>
      </c>
      <c r="B9627" s="141" t="s">
        <v>10222</v>
      </c>
      <c r="C9627" s="141" t="s">
        <v>448</v>
      </c>
      <c r="D9627" s="141" t="s">
        <v>5686</v>
      </c>
      <c r="E9627" s="140">
        <v>60.13</v>
      </c>
      <c r="F9627" s="142" t="s">
        <v>5502</v>
      </c>
      <c r="G9627" s="138"/>
    </row>
    <row r="9628" ht="15.75" customHeight="1" spans="1:7">
      <c r="A9628" s="140">
        <v>97467</v>
      </c>
      <c r="B9628" s="141" t="s">
        <v>10223</v>
      </c>
      <c r="C9628" s="141" t="s">
        <v>448</v>
      </c>
      <c r="D9628" s="141" t="s">
        <v>5686</v>
      </c>
      <c r="E9628" s="140">
        <v>63.57</v>
      </c>
      <c r="F9628" s="142" t="s">
        <v>5502</v>
      </c>
      <c r="G9628" s="138"/>
    </row>
    <row r="9629" ht="15.75" customHeight="1" spans="1:7">
      <c r="A9629" s="140">
        <v>97468</v>
      </c>
      <c r="B9629" s="141" t="s">
        <v>10224</v>
      </c>
      <c r="C9629" s="141" t="s">
        <v>448</v>
      </c>
      <c r="D9629" s="141" t="s">
        <v>5686</v>
      </c>
      <c r="E9629" s="140">
        <v>76.47</v>
      </c>
      <c r="F9629" s="142" t="s">
        <v>5502</v>
      </c>
      <c r="G9629" s="138"/>
    </row>
    <row r="9630" ht="15.75" customHeight="1" spans="1:7">
      <c r="A9630" s="140">
        <v>97470</v>
      </c>
      <c r="B9630" s="141" t="s">
        <v>10225</v>
      </c>
      <c r="C9630" s="141" t="s">
        <v>448</v>
      </c>
      <c r="D9630" s="141" t="s">
        <v>5686</v>
      </c>
      <c r="E9630" s="140">
        <v>94.46</v>
      </c>
      <c r="F9630" s="142" t="s">
        <v>5502</v>
      </c>
      <c r="G9630" s="138"/>
    </row>
    <row r="9631" ht="15.75" customHeight="1" spans="1:7">
      <c r="A9631" s="140">
        <v>97471</v>
      </c>
      <c r="B9631" s="141" t="s">
        <v>10226</v>
      </c>
      <c r="C9631" s="141" t="s">
        <v>448</v>
      </c>
      <c r="D9631" s="141" t="s">
        <v>5686</v>
      </c>
      <c r="E9631" s="140">
        <v>114.85</v>
      </c>
      <c r="F9631" s="142" t="s">
        <v>5502</v>
      </c>
      <c r="G9631" s="138"/>
    </row>
    <row r="9632" ht="15.75" customHeight="1" spans="1:7">
      <c r="A9632" s="140">
        <v>97474</v>
      </c>
      <c r="B9632" s="141" t="s">
        <v>10227</v>
      </c>
      <c r="C9632" s="141" t="s">
        <v>448</v>
      </c>
      <c r="D9632" s="141" t="s">
        <v>5686</v>
      </c>
      <c r="E9632" s="140">
        <v>174.3</v>
      </c>
      <c r="F9632" s="142" t="s">
        <v>5502</v>
      </c>
      <c r="G9632" s="138"/>
    </row>
    <row r="9633" ht="15.75" customHeight="1" spans="1:7">
      <c r="A9633" s="140">
        <v>97475</v>
      </c>
      <c r="B9633" s="141" t="s">
        <v>10228</v>
      </c>
      <c r="C9633" s="141" t="s">
        <v>448</v>
      </c>
      <c r="D9633" s="141" t="s">
        <v>5686</v>
      </c>
      <c r="E9633" s="140">
        <v>215.51</v>
      </c>
      <c r="F9633" s="142" t="s">
        <v>5502</v>
      </c>
      <c r="G9633" s="138"/>
    </row>
    <row r="9634" ht="15.75" customHeight="1" spans="1:7">
      <c r="A9634" s="140">
        <v>97477</v>
      </c>
      <c r="B9634" s="141" t="s">
        <v>10229</v>
      </c>
      <c r="C9634" s="141" t="s">
        <v>448</v>
      </c>
      <c r="D9634" s="141" t="s">
        <v>5686</v>
      </c>
      <c r="E9634" s="140">
        <v>232.56</v>
      </c>
      <c r="F9634" s="142" t="s">
        <v>5502</v>
      </c>
      <c r="G9634" s="138"/>
    </row>
    <row r="9635" ht="15.75" customHeight="1" spans="1:7">
      <c r="A9635" s="140">
        <v>97478</v>
      </c>
      <c r="B9635" s="141" t="s">
        <v>10230</v>
      </c>
      <c r="C9635" s="141" t="s">
        <v>448</v>
      </c>
      <c r="D9635" s="141" t="s">
        <v>5686</v>
      </c>
      <c r="E9635" s="140">
        <v>288.08</v>
      </c>
      <c r="F9635" s="142" t="s">
        <v>5502</v>
      </c>
      <c r="G9635" s="138"/>
    </row>
    <row r="9636" ht="15.75" customHeight="1" spans="1:7">
      <c r="A9636" s="140">
        <v>97479</v>
      </c>
      <c r="B9636" s="141" t="s">
        <v>10231</v>
      </c>
      <c r="C9636" s="141" t="s">
        <v>448</v>
      </c>
      <c r="D9636" s="141" t="s">
        <v>5686</v>
      </c>
      <c r="E9636" s="140">
        <v>56.04</v>
      </c>
      <c r="F9636" s="142" t="s">
        <v>5502</v>
      </c>
      <c r="G9636" s="138"/>
    </row>
    <row r="9637" ht="15.75" customHeight="1" spans="1:7">
      <c r="A9637" s="140">
        <v>97480</v>
      </c>
      <c r="B9637" s="141" t="s">
        <v>10232</v>
      </c>
      <c r="C9637" s="141" t="s">
        <v>448</v>
      </c>
      <c r="D9637" s="141" t="s">
        <v>5686</v>
      </c>
      <c r="E9637" s="140">
        <v>56.04</v>
      </c>
      <c r="F9637" s="142" t="s">
        <v>5502</v>
      </c>
      <c r="G9637" s="138"/>
    </row>
    <row r="9638" ht="15.75" customHeight="1" spans="1:7">
      <c r="A9638" s="140">
        <v>97481</v>
      </c>
      <c r="B9638" s="141" t="s">
        <v>10233</v>
      </c>
      <c r="C9638" s="141" t="s">
        <v>448</v>
      </c>
      <c r="D9638" s="141" t="s">
        <v>5686</v>
      </c>
      <c r="E9638" s="140">
        <v>81.58</v>
      </c>
      <c r="F9638" s="142" t="s">
        <v>5502</v>
      </c>
      <c r="G9638" s="138"/>
    </row>
    <row r="9639" ht="15.75" customHeight="1" spans="1:7">
      <c r="A9639" s="140">
        <v>97482</v>
      </c>
      <c r="B9639" s="141" t="s">
        <v>10234</v>
      </c>
      <c r="C9639" s="141" t="s">
        <v>448</v>
      </c>
      <c r="D9639" s="141" t="s">
        <v>5686</v>
      </c>
      <c r="E9639" s="140">
        <v>81.58</v>
      </c>
      <c r="F9639" s="142" t="s">
        <v>5502</v>
      </c>
      <c r="G9639" s="138"/>
    </row>
    <row r="9640" ht="15.75" customHeight="1" spans="1:7">
      <c r="A9640" s="140">
        <v>97483</v>
      </c>
      <c r="B9640" s="141" t="s">
        <v>10235</v>
      </c>
      <c r="C9640" s="141" t="s">
        <v>448</v>
      </c>
      <c r="D9640" s="141" t="s">
        <v>5686</v>
      </c>
      <c r="E9640" s="140">
        <v>114.7</v>
      </c>
      <c r="F9640" s="142" t="s">
        <v>5502</v>
      </c>
      <c r="G9640" s="138"/>
    </row>
    <row r="9641" ht="15.75" customHeight="1" spans="1:7">
      <c r="A9641" s="140">
        <v>97484</v>
      </c>
      <c r="B9641" s="141" t="s">
        <v>10236</v>
      </c>
      <c r="C9641" s="141" t="s">
        <v>448</v>
      </c>
      <c r="D9641" s="141" t="s">
        <v>5686</v>
      </c>
      <c r="E9641" s="140">
        <v>114.7</v>
      </c>
      <c r="F9641" s="142" t="s">
        <v>5502</v>
      </c>
      <c r="G9641" s="138"/>
    </row>
    <row r="9642" ht="15.75" customHeight="1" spans="1:7">
      <c r="A9642" s="140">
        <v>97485</v>
      </c>
      <c r="B9642" s="141" t="s">
        <v>10237</v>
      </c>
      <c r="C9642" s="141" t="s">
        <v>448</v>
      </c>
      <c r="D9642" s="141" t="s">
        <v>5686</v>
      </c>
      <c r="E9642" s="140">
        <v>158.6</v>
      </c>
      <c r="F9642" s="142" t="s">
        <v>5502</v>
      </c>
      <c r="G9642" s="138"/>
    </row>
    <row r="9643" ht="15.75" customHeight="1" spans="1:7">
      <c r="A9643" s="140">
        <v>97486</v>
      </c>
      <c r="B9643" s="141" t="s">
        <v>10238</v>
      </c>
      <c r="C9643" s="141" t="s">
        <v>448</v>
      </c>
      <c r="D9643" s="141" t="s">
        <v>5686</v>
      </c>
      <c r="E9643" s="140">
        <v>170.24</v>
      </c>
      <c r="F9643" s="142" t="s">
        <v>5502</v>
      </c>
      <c r="G9643" s="138"/>
    </row>
    <row r="9644" ht="15.75" customHeight="1" spans="1:7">
      <c r="A9644" s="140">
        <v>97487</v>
      </c>
      <c r="B9644" s="141" t="s">
        <v>10239</v>
      </c>
      <c r="C9644" s="141" t="s">
        <v>448</v>
      </c>
      <c r="D9644" s="141" t="s">
        <v>5686</v>
      </c>
      <c r="E9644" s="140">
        <v>294.22</v>
      </c>
      <c r="F9644" s="142" t="s">
        <v>5502</v>
      </c>
      <c r="G9644" s="138"/>
    </row>
    <row r="9645" ht="15.75" customHeight="1" spans="1:7">
      <c r="A9645" s="140">
        <v>97488</v>
      </c>
      <c r="B9645" s="141" t="s">
        <v>10240</v>
      </c>
      <c r="C9645" s="141" t="s">
        <v>448</v>
      </c>
      <c r="D9645" s="141" t="s">
        <v>5686</v>
      </c>
      <c r="E9645" s="140">
        <v>312.83</v>
      </c>
      <c r="F9645" s="142" t="s">
        <v>5502</v>
      </c>
      <c r="G9645" s="138"/>
    </row>
    <row r="9646" ht="15.75" customHeight="1" spans="1:7">
      <c r="A9646" s="140">
        <v>97489</v>
      </c>
      <c r="B9646" s="141" t="s">
        <v>10241</v>
      </c>
      <c r="C9646" s="141" t="s">
        <v>448</v>
      </c>
      <c r="D9646" s="141" t="s">
        <v>5686</v>
      </c>
      <c r="E9646" s="140">
        <v>704.39</v>
      </c>
      <c r="F9646" s="142" t="s">
        <v>5502</v>
      </c>
      <c r="G9646" s="138"/>
    </row>
    <row r="9647" ht="15.75" customHeight="1" spans="1:7">
      <c r="A9647" s="140">
        <v>97490</v>
      </c>
      <c r="B9647" s="141" t="s">
        <v>10242</v>
      </c>
      <c r="C9647" s="141" t="s">
        <v>448</v>
      </c>
      <c r="D9647" s="141" t="s">
        <v>5686</v>
      </c>
      <c r="E9647" s="140">
        <v>620.9</v>
      </c>
      <c r="F9647" s="142" t="s">
        <v>5502</v>
      </c>
      <c r="G9647" s="138"/>
    </row>
    <row r="9648" ht="15.75" customHeight="1" spans="1:7">
      <c r="A9648" s="140">
        <v>97491</v>
      </c>
      <c r="B9648" s="141" t="s">
        <v>10243</v>
      </c>
      <c r="C9648" s="141" t="s">
        <v>448</v>
      </c>
      <c r="D9648" s="141" t="s">
        <v>5686</v>
      </c>
      <c r="E9648" s="140">
        <v>87.03</v>
      </c>
      <c r="F9648" s="142" t="s">
        <v>5502</v>
      </c>
      <c r="G9648" s="138"/>
    </row>
    <row r="9649" ht="15.75" customHeight="1" spans="1:7">
      <c r="A9649" s="140">
        <v>97492</v>
      </c>
      <c r="B9649" s="141" t="s">
        <v>10244</v>
      </c>
      <c r="C9649" s="141" t="s">
        <v>448</v>
      </c>
      <c r="D9649" s="141" t="s">
        <v>5686</v>
      </c>
      <c r="E9649" s="140">
        <v>128.2</v>
      </c>
      <c r="F9649" s="142" t="s">
        <v>5502</v>
      </c>
      <c r="G9649" s="138"/>
    </row>
    <row r="9650" ht="15.75" customHeight="1" spans="1:7">
      <c r="A9650" s="140">
        <v>97493</v>
      </c>
      <c r="B9650" s="141" t="s">
        <v>10245</v>
      </c>
      <c r="C9650" s="141" t="s">
        <v>448</v>
      </c>
      <c r="D9650" s="141" t="s">
        <v>5686</v>
      </c>
      <c r="E9650" s="140">
        <v>165.49</v>
      </c>
      <c r="F9650" s="142" t="s">
        <v>5502</v>
      </c>
      <c r="G9650" s="138"/>
    </row>
    <row r="9651" ht="15.75" customHeight="1" spans="1:7">
      <c r="A9651" s="140">
        <v>97494</v>
      </c>
      <c r="B9651" s="141" t="s">
        <v>10246</v>
      </c>
      <c r="C9651" s="141" t="s">
        <v>448</v>
      </c>
      <c r="D9651" s="141" t="s">
        <v>5686</v>
      </c>
      <c r="E9651" s="140">
        <v>258.11</v>
      </c>
      <c r="F9651" s="142" t="s">
        <v>5502</v>
      </c>
      <c r="G9651" s="138"/>
    </row>
    <row r="9652" ht="15.75" customHeight="1" spans="1:7">
      <c r="A9652" s="140">
        <v>97495</v>
      </c>
      <c r="B9652" s="141" t="s">
        <v>10247</v>
      </c>
      <c r="C9652" s="141" t="s">
        <v>448</v>
      </c>
      <c r="D9652" s="141" t="s">
        <v>5686</v>
      </c>
      <c r="E9652" s="140">
        <v>475.73</v>
      </c>
      <c r="F9652" s="142" t="s">
        <v>5502</v>
      </c>
      <c r="G9652" s="138"/>
    </row>
    <row r="9653" ht="15.75" customHeight="1" spans="1:7">
      <c r="A9653" s="140">
        <v>97496</v>
      </c>
      <c r="B9653" s="141" t="s">
        <v>10248</v>
      </c>
      <c r="C9653" s="141" t="s">
        <v>448</v>
      </c>
      <c r="D9653" s="141" t="s">
        <v>5686</v>
      </c>
      <c r="E9653" s="140">
        <v>754.92</v>
      </c>
      <c r="F9653" s="142" t="s">
        <v>5502</v>
      </c>
      <c r="G9653" s="138"/>
    </row>
    <row r="9654" ht="15.75" customHeight="1" spans="1:7">
      <c r="A9654" s="140">
        <v>97499</v>
      </c>
      <c r="B9654" s="141" t="s">
        <v>10249</v>
      </c>
      <c r="C9654" s="141" t="s">
        <v>448</v>
      </c>
      <c r="D9654" s="141" t="s">
        <v>5686</v>
      </c>
      <c r="E9654" s="140">
        <v>32.15</v>
      </c>
      <c r="F9654" s="142" t="s">
        <v>5502</v>
      </c>
      <c r="G9654" s="138"/>
    </row>
    <row r="9655" ht="15.75" customHeight="1" spans="1:7">
      <c r="A9655" s="140">
        <v>97500</v>
      </c>
      <c r="B9655" s="141" t="s">
        <v>10250</v>
      </c>
      <c r="C9655" s="141" t="s">
        <v>448</v>
      </c>
      <c r="D9655" s="141" t="s">
        <v>5686</v>
      </c>
      <c r="E9655" s="140">
        <v>26.18</v>
      </c>
      <c r="F9655" s="142" t="s">
        <v>5502</v>
      </c>
      <c r="G9655" s="138"/>
    </row>
    <row r="9656" ht="15.75" customHeight="1" spans="1:7">
      <c r="A9656" s="140">
        <v>97502</v>
      </c>
      <c r="B9656" s="141" t="s">
        <v>10251</v>
      </c>
      <c r="C9656" s="141" t="s">
        <v>448</v>
      </c>
      <c r="D9656" s="141" t="s">
        <v>5686</v>
      </c>
      <c r="E9656" s="140">
        <v>45.53</v>
      </c>
      <c r="F9656" s="142" t="s">
        <v>5502</v>
      </c>
      <c r="G9656" s="138"/>
    </row>
    <row r="9657" ht="15.75" customHeight="1" spans="1:7">
      <c r="A9657" s="140">
        <v>97503</v>
      </c>
      <c r="B9657" s="141" t="s">
        <v>10252</v>
      </c>
      <c r="C9657" s="141" t="s">
        <v>448</v>
      </c>
      <c r="D9657" s="141" t="s">
        <v>5686</v>
      </c>
      <c r="E9657" s="140">
        <v>55.83</v>
      </c>
      <c r="F9657" s="142" t="s">
        <v>5502</v>
      </c>
      <c r="G9657" s="138"/>
    </row>
    <row r="9658" ht="15.75" customHeight="1" spans="1:7">
      <c r="A9658" s="140">
        <v>97505</v>
      </c>
      <c r="B9658" s="141" t="s">
        <v>10253</v>
      </c>
      <c r="C9658" s="141" t="s">
        <v>448</v>
      </c>
      <c r="D9658" s="141" t="s">
        <v>5686</v>
      </c>
      <c r="E9658" s="140">
        <v>57.21</v>
      </c>
      <c r="F9658" s="142" t="s">
        <v>5502</v>
      </c>
      <c r="G9658" s="138"/>
    </row>
    <row r="9659" ht="15.75" customHeight="1" spans="1:7">
      <c r="A9659" s="140">
        <v>97506</v>
      </c>
      <c r="B9659" s="141" t="s">
        <v>10254</v>
      </c>
      <c r="C9659" s="141" t="s">
        <v>448</v>
      </c>
      <c r="D9659" s="141" t="s">
        <v>5686</v>
      </c>
      <c r="E9659" s="140">
        <v>70.11</v>
      </c>
      <c r="F9659" s="142" t="s">
        <v>5502</v>
      </c>
      <c r="G9659" s="138"/>
    </row>
    <row r="9660" ht="15.75" customHeight="1" spans="1:7">
      <c r="A9660" s="140">
        <v>97508</v>
      </c>
      <c r="B9660" s="141" t="s">
        <v>10255</v>
      </c>
      <c r="C9660" s="141" t="s">
        <v>448</v>
      </c>
      <c r="D9660" s="141" t="s">
        <v>5686</v>
      </c>
      <c r="E9660" s="140">
        <v>85.43</v>
      </c>
      <c r="F9660" s="142" t="s">
        <v>5502</v>
      </c>
      <c r="G9660" s="138"/>
    </row>
    <row r="9661" ht="15.75" customHeight="1" spans="1:7">
      <c r="A9661" s="140">
        <v>97509</v>
      </c>
      <c r="B9661" s="141" t="s">
        <v>10256</v>
      </c>
      <c r="C9661" s="141" t="s">
        <v>448</v>
      </c>
      <c r="D9661" s="141" t="s">
        <v>5686</v>
      </c>
      <c r="E9661" s="140">
        <v>105.82</v>
      </c>
      <c r="F9661" s="142" t="s">
        <v>5502</v>
      </c>
      <c r="G9661" s="138"/>
    </row>
    <row r="9662" ht="15.75" customHeight="1" spans="1:7">
      <c r="A9662" s="140">
        <v>97511</v>
      </c>
      <c r="B9662" s="141" t="s">
        <v>10257</v>
      </c>
      <c r="C9662" s="141" t="s">
        <v>448</v>
      </c>
      <c r="D9662" s="141" t="s">
        <v>5686</v>
      </c>
      <c r="E9662" s="140">
        <v>161.36</v>
      </c>
      <c r="F9662" s="142" t="s">
        <v>5502</v>
      </c>
      <c r="G9662" s="138"/>
    </row>
    <row r="9663" ht="15.75" customHeight="1" spans="1:7">
      <c r="A9663" s="140">
        <v>97512</v>
      </c>
      <c r="B9663" s="141" t="s">
        <v>10258</v>
      </c>
      <c r="C9663" s="141" t="s">
        <v>448</v>
      </c>
      <c r="D9663" s="141" t="s">
        <v>5686</v>
      </c>
      <c r="E9663" s="140">
        <v>202.57</v>
      </c>
      <c r="F9663" s="142" t="s">
        <v>5502</v>
      </c>
      <c r="G9663" s="138"/>
    </row>
    <row r="9664" ht="15.75" customHeight="1" spans="1:7">
      <c r="A9664" s="140">
        <v>97514</v>
      </c>
      <c r="B9664" s="141" t="s">
        <v>10259</v>
      </c>
      <c r="C9664" s="141" t="s">
        <v>448</v>
      </c>
      <c r="D9664" s="141" t="s">
        <v>5686</v>
      </c>
      <c r="E9664" s="140">
        <v>215.54</v>
      </c>
      <c r="F9664" s="142" t="s">
        <v>5502</v>
      </c>
      <c r="G9664" s="138"/>
    </row>
    <row r="9665" ht="15.75" customHeight="1" spans="1:7">
      <c r="A9665" s="140">
        <v>97515</v>
      </c>
      <c r="B9665" s="141" t="s">
        <v>10260</v>
      </c>
      <c r="C9665" s="141" t="s">
        <v>448</v>
      </c>
      <c r="D9665" s="141" t="s">
        <v>5686</v>
      </c>
      <c r="E9665" s="140">
        <v>271.06</v>
      </c>
      <c r="F9665" s="142" t="s">
        <v>5502</v>
      </c>
      <c r="G9665" s="138"/>
    </row>
    <row r="9666" ht="15.75" customHeight="1" spans="1:7">
      <c r="A9666" s="140">
        <v>97517</v>
      </c>
      <c r="B9666" s="141" t="s">
        <v>10261</v>
      </c>
      <c r="C9666" s="141" t="s">
        <v>448</v>
      </c>
      <c r="D9666" s="141" t="s">
        <v>5686</v>
      </c>
      <c r="E9666" s="140">
        <v>52.39</v>
      </c>
      <c r="F9666" s="142" t="s">
        <v>5502</v>
      </c>
      <c r="G9666" s="138"/>
    </row>
    <row r="9667" ht="15.75" customHeight="1" spans="1:7">
      <c r="A9667" s="140">
        <v>97518</v>
      </c>
      <c r="B9667" s="141" t="s">
        <v>10262</v>
      </c>
      <c r="C9667" s="141" t="s">
        <v>448</v>
      </c>
      <c r="D9667" s="141" t="s">
        <v>5686</v>
      </c>
      <c r="E9667" s="140">
        <v>52.39</v>
      </c>
      <c r="F9667" s="142" t="s">
        <v>5502</v>
      </c>
      <c r="G9667" s="138"/>
    </row>
    <row r="9668" ht="15.75" customHeight="1" spans="1:7">
      <c r="A9668" s="140">
        <v>97519</v>
      </c>
      <c r="B9668" s="141" t="s">
        <v>10263</v>
      </c>
      <c r="C9668" s="141" t="s">
        <v>448</v>
      </c>
      <c r="D9668" s="141" t="s">
        <v>5686</v>
      </c>
      <c r="E9668" s="140">
        <v>75.14</v>
      </c>
      <c r="F9668" s="142" t="s">
        <v>5502</v>
      </c>
      <c r="G9668" s="138"/>
    </row>
    <row r="9669" ht="15.75" customHeight="1" spans="1:7">
      <c r="A9669" s="140">
        <v>97520</v>
      </c>
      <c r="B9669" s="141" t="s">
        <v>10264</v>
      </c>
      <c r="C9669" s="141" t="s">
        <v>448</v>
      </c>
      <c r="D9669" s="141" t="s">
        <v>5686</v>
      </c>
      <c r="E9669" s="140">
        <v>75.14</v>
      </c>
      <c r="F9669" s="142" t="s">
        <v>5502</v>
      </c>
      <c r="G9669" s="138"/>
    </row>
    <row r="9670" ht="15.75" customHeight="1" spans="1:7">
      <c r="A9670" s="140">
        <v>97521</v>
      </c>
      <c r="B9670" s="141" t="s">
        <v>10265</v>
      </c>
      <c r="C9670" s="141" t="s">
        <v>448</v>
      </c>
      <c r="D9670" s="141" t="s">
        <v>5686</v>
      </c>
      <c r="E9670" s="140">
        <v>105.12</v>
      </c>
      <c r="F9670" s="142" t="s">
        <v>5502</v>
      </c>
      <c r="G9670" s="138"/>
    </row>
    <row r="9671" ht="15.75" customHeight="1" spans="1:7">
      <c r="A9671" s="140">
        <v>97522</v>
      </c>
      <c r="B9671" s="141" t="s">
        <v>10266</v>
      </c>
      <c r="C9671" s="141" t="s">
        <v>448</v>
      </c>
      <c r="D9671" s="141" t="s">
        <v>5686</v>
      </c>
      <c r="E9671" s="140">
        <v>105.12</v>
      </c>
      <c r="F9671" s="142" t="s">
        <v>5502</v>
      </c>
      <c r="G9671" s="138"/>
    </row>
    <row r="9672" ht="15.75" customHeight="1" spans="1:7">
      <c r="A9672" s="140">
        <v>97523</v>
      </c>
      <c r="B9672" s="141" t="s">
        <v>10267</v>
      </c>
      <c r="C9672" s="141" t="s">
        <v>448</v>
      </c>
      <c r="D9672" s="141" t="s">
        <v>5686</v>
      </c>
      <c r="E9672" s="140">
        <v>145.07</v>
      </c>
      <c r="F9672" s="142" t="s">
        <v>5502</v>
      </c>
      <c r="G9672" s="138"/>
    </row>
    <row r="9673" ht="15.75" customHeight="1" spans="1:7">
      <c r="A9673" s="140">
        <v>97524</v>
      </c>
      <c r="B9673" s="141" t="s">
        <v>10268</v>
      </c>
      <c r="C9673" s="141" t="s">
        <v>448</v>
      </c>
      <c r="D9673" s="141" t="s">
        <v>5686</v>
      </c>
      <c r="E9673" s="140">
        <v>156.71</v>
      </c>
      <c r="F9673" s="142" t="s">
        <v>5502</v>
      </c>
      <c r="G9673" s="138"/>
    </row>
    <row r="9674" ht="15.75" customHeight="1" spans="1:7">
      <c r="A9674" s="140">
        <v>97525</v>
      </c>
      <c r="B9674" s="141" t="s">
        <v>10269</v>
      </c>
      <c r="C9674" s="141" t="s">
        <v>448</v>
      </c>
      <c r="D9674" s="141" t="s">
        <v>5686</v>
      </c>
      <c r="E9674" s="140">
        <v>274.7</v>
      </c>
      <c r="F9674" s="142" t="s">
        <v>5502</v>
      </c>
      <c r="G9674" s="138"/>
    </row>
    <row r="9675" ht="15.75" customHeight="1" spans="1:7">
      <c r="A9675" s="140">
        <v>97526</v>
      </c>
      <c r="B9675" s="141" t="s">
        <v>10270</v>
      </c>
      <c r="C9675" s="141" t="s">
        <v>448</v>
      </c>
      <c r="D9675" s="141" t="s">
        <v>5686</v>
      </c>
      <c r="E9675" s="140">
        <v>293.31</v>
      </c>
      <c r="F9675" s="142" t="s">
        <v>5502</v>
      </c>
      <c r="G9675" s="138"/>
    </row>
    <row r="9676" ht="15.75" customHeight="1" spans="1:7">
      <c r="A9676" s="140">
        <v>97527</v>
      </c>
      <c r="B9676" s="141" t="s">
        <v>10271</v>
      </c>
      <c r="C9676" s="141" t="s">
        <v>448</v>
      </c>
      <c r="D9676" s="141" t="s">
        <v>5686</v>
      </c>
      <c r="E9676" s="140">
        <v>678.93</v>
      </c>
      <c r="F9676" s="142" t="s">
        <v>5502</v>
      </c>
      <c r="G9676" s="138"/>
    </row>
    <row r="9677" ht="15.75" customHeight="1" spans="1:7">
      <c r="A9677" s="140">
        <v>97528</v>
      </c>
      <c r="B9677" s="141" t="s">
        <v>10272</v>
      </c>
      <c r="C9677" s="141" t="s">
        <v>448</v>
      </c>
      <c r="D9677" s="141" t="s">
        <v>5686</v>
      </c>
      <c r="E9677" s="140">
        <v>595.44</v>
      </c>
      <c r="F9677" s="142" t="s">
        <v>5502</v>
      </c>
      <c r="G9677" s="138"/>
    </row>
    <row r="9678" ht="15.75" customHeight="1" spans="1:7">
      <c r="A9678" s="140">
        <v>97529</v>
      </c>
      <c r="B9678" s="141" t="s">
        <v>10273</v>
      </c>
      <c r="C9678" s="141" t="s">
        <v>448</v>
      </c>
      <c r="D9678" s="141" t="s">
        <v>5686</v>
      </c>
      <c r="E9678" s="140">
        <v>82.24</v>
      </c>
      <c r="F9678" s="142" t="s">
        <v>5502</v>
      </c>
      <c r="G9678" s="138"/>
    </row>
    <row r="9679" ht="15.75" customHeight="1" spans="1:7">
      <c r="A9679" s="140">
        <v>97530</v>
      </c>
      <c r="B9679" s="141" t="s">
        <v>10274</v>
      </c>
      <c r="C9679" s="141" t="s">
        <v>448</v>
      </c>
      <c r="D9679" s="141" t="s">
        <v>5686</v>
      </c>
      <c r="E9679" s="140">
        <v>119.61</v>
      </c>
      <c r="F9679" s="142" t="s">
        <v>5502</v>
      </c>
      <c r="G9679" s="138"/>
    </row>
    <row r="9680" ht="15.75" customHeight="1" spans="1:7">
      <c r="A9680" s="140">
        <v>97531</v>
      </c>
      <c r="B9680" s="141" t="s">
        <v>10275</v>
      </c>
      <c r="C9680" s="141" t="s">
        <v>448</v>
      </c>
      <c r="D9680" s="141" t="s">
        <v>5686</v>
      </c>
      <c r="E9680" s="140">
        <v>152.7</v>
      </c>
      <c r="F9680" s="142" t="s">
        <v>5502</v>
      </c>
      <c r="G9680" s="138"/>
    </row>
    <row r="9681" ht="15.75" customHeight="1" spans="1:7">
      <c r="A9681" s="140">
        <v>97532</v>
      </c>
      <c r="B9681" s="141" t="s">
        <v>10276</v>
      </c>
      <c r="C9681" s="141" t="s">
        <v>448</v>
      </c>
      <c r="D9681" s="141" t="s">
        <v>5686</v>
      </c>
      <c r="E9681" s="140">
        <v>240.07</v>
      </c>
      <c r="F9681" s="142" t="s">
        <v>5502</v>
      </c>
      <c r="G9681" s="138"/>
    </row>
    <row r="9682" ht="15.75" customHeight="1" spans="1:7">
      <c r="A9682" s="140">
        <v>97533</v>
      </c>
      <c r="B9682" s="141" t="s">
        <v>10277</v>
      </c>
      <c r="C9682" s="141" t="s">
        <v>448</v>
      </c>
      <c r="D9682" s="141" t="s">
        <v>5686</v>
      </c>
      <c r="E9682" s="140">
        <v>453.57</v>
      </c>
      <c r="F9682" s="142" t="s">
        <v>5502</v>
      </c>
      <c r="G9682" s="138"/>
    </row>
    <row r="9683" ht="15.75" customHeight="1" spans="1:7">
      <c r="A9683" s="140">
        <v>97534</v>
      </c>
      <c r="B9683" s="141" t="s">
        <v>10278</v>
      </c>
      <c r="C9683" s="141" t="s">
        <v>448</v>
      </c>
      <c r="D9683" s="141" t="s">
        <v>5686</v>
      </c>
      <c r="E9683" s="140">
        <v>720.95</v>
      </c>
      <c r="F9683" s="142" t="s">
        <v>5502</v>
      </c>
      <c r="G9683" s="138"/>
    </row>
    <row r="9684" ht="15.75" customHeight="1" spans="1:7">
      <c r="A9684" s="140">
        <v>97537</v>
      </c>
      <c r="B9684" s="141" t="s">
        <v>10279</v>
      </c>
      <c r="C9684" s="141" t="s">
        <v>448</v>
      </c>
      <c r="D9684" s="141" t="s">
        <v>5686</v>
      </c>
      <c r="E9684" s="140">
        <v>23.92</v>
      </c>
      <c r="F9684" s="142" t="s">
        <v>5502</v>
      </c>
      <c r="G9684" s="138"/>
    </row>
    <row r="9685" ht="15.75" customHeight="1" spans="1:7">
      <c r="A9685" s="140">
        <v>97540</v>
      </c>
      <c r="B9685" s="141" t="s">
        <v>10280</v>
      </c>
      <c r="C9685" s="141" t="s">
        <v>448</v>
      </c>
      <c r="D9685" s="141" t="s">
        <v>5686</v>
      </c>
      <c r="E9685" s="140">
        <v>31.76</v>
      </c>
      <c r="F9685" s="142" t="s">
        <v>5502</v>
      </c>
      <c r="G9685" s="138"/>
    </row>
    <row r="9686" ht="15.75" customHeight="1" spans="1:7">
      <c r="A9686" s="140">
        <v>97541</v>
      </c>
      <c r="B9686" s="141" t="s">
        <v>10281</v>
      </c>
      <c r="C9686" s="141" t="s">
        <v>448</v>
      </c>
      <c r="D9686" s="141" t="s">
        <v>5686</v>
      </c>
      <c r="E9686" s="140">
        <v>26.8</v>
      </c>
      <c r="F9686" s="142" t="s">
        <v>5502</v>
      </c>
      <c r="G9686" s="138"/>
    </row>
    <row r="9687" ht="15.75" customHeight="1" spans="1:7">
      <c r="A9687" s="140">
        <v>97543</v>
      </c>
      <c r="B9687" s="141" t="s">
        <v>10282</v>
      </c>
      <c r="C9687" s="141" t="s">
        <v>448</v>
      </c>
      <c r="D9687" s="141" t="s">
        <v>5686</v>
      </c>
      <c r="E9687" s="140">
        <v>51.11</v>
      </c>
      <c r="F9687" s="142" t="s">
        <v>5502</v>
      </c>
      <c r="G9687" s="138"/>
    </row>
    <row r="9688" ht="15.75" customHeight="1" spans="1:7">
      <c r="A9688" s="140">
        <v>97544</v>
      </c>
      <c r="B9688" s="141" t="s">
        <v>10283</v>
      </c>
      <c r="C9688" s="141" t="s">
        <v>448</v>
      </c>
      <c r="D9688" s="141" t="s">
        <v>5686</v>
      </c>
      <c r="E9688" s="140">
        <v>45.14</v>
      </c>
      <c r="F9688" s="142" t="s">
        <v>5502</v>
      </c>
      <c r="G9688" s="138"/>
    </row>
    <row r="9689" ht="15.75" customHeight="1" spans="1:7">
      <c r="A9689" s="140">
        <v>97546</v>
      </c>
      <c r="B9689" s="141" t="s">
        <v>10284</v>
      </c>
      <c r="C9689" s="141" t="s">
        <v>448</v>
      </c>
      <c r="D9689" s="141" t="s">
        <v>5686</v>
      </c>
      <c r="E9689" s="140">
        <v>33.39</v>
      </c>
      <c r="F9689" s="142" t="s">
        <v>5502</v>
      </c>
      <c r="G9689" s="138"/>
    </row>
    <row r="9690" ht="15.75" customHeight="1" spans="1:7">
      <c r="A9690" s="140">
        <v>97547</v>
      </c>
      <c r="B9690" s="141" t="s">
        <v>10285</v>
      </c>
      <c r="C9690" s="141" t="s">
        <v>448</v>
      </c>
      <c r="D9690" s="141" t="s">
        <v>5686</v>
      </c>
      <c r="E9690" s="140">
        <v>33.39</v>
      </c>
      <c r="F9690" s="142" t="s">
        <v>5502</v>
      </c>
      <c r="G9690" s="138"/>
    </row>
    <row r="9691" ht="15.75" customHeight="1" spans="1:7">
      <c r="A9691" s="140">
        <v>97548</v>
      </c>
      <c r="B9691" s="141" t="s">
        <v>10286</v>
      </c>
      <c r="C9691" s="141" t="s">
        <v>448</v>
      </c>
      <c r="D9691" s="141" t="s">
        <v>5686</v>
      </c>
      <c r="E9691" s="140">
        <v>49.15</v>
      </c>
      <c r="F9691" s="142" t="s">
        <v>5502</v>
      </c>
      <c r="G9691" s="138"/>
    </row>
    <row r="9692" ht="15.75" customHeight="1" spans="1:7">
      <c r="A9692" s="140">
        <v>97549</v>
      </c>
      <c r="B9692" s="141" t="s">
        <v>10287</v>
      </c>
      <c r="C9692" s="141" t="s">
        <v>448</v>
      </c>
      <c r="D9692" s="141" t="s">
        <v>5686</v>
      </c>
      <c r="E9692" s="140">
        <v>49.15</v>
      </c>
      <c r="F9692" s="142" t="s">
        <v>5502</v>
      </c>
      <c r="G9692" s="138"/>
    </row>
    <row r="9693" ht="15.75" customHeight="1" spans="1:7">
      <c r="A9693" s="140">
        <v>97550</v>
      </c>
      <c r="B9693" s="141" t="s">
        <v>10288</v>
      </c>
      <c r="C9693" s="141" t="s">
        <v>448</v>
      </c>
      <c r="D9693" s="141" t="s">
        <v>5686</v>
      </c>
      <c r="E9693" s="140">
        <v>80.85</v>
      </c>
      <c r="F9693" s="142" t="s">
        <v>5502</v>
      </c>
      <c r="G9693" s="138"/>
    </row>
    <row r="9694" ht="15.75" customHeight="1" spans="1:7">
      <c r="A9694" s="140">
        <v>97551</v>
      </c>
      <c r="B9694" s="141" t="s">
        <v>10289</v>
      </c>
      <c r="C9694" s="141" t="s">
        <v>448</v>
      </c>
      <c r="D9694" s="141" t="s">
        <v>5686</v>
      </c>
      <c r="E9694" s="140">
        <v>80.85</v>
      </c>
      <c r="F9694" s="142" t="s">
        <v>5502</v>
      </c>
      <c r="G9694" s="138"/>
    </row>
    <row r="9695" ht="15.75" customHeight="1" spans="1:7">
      <c r="A9695" s="140">
        <v>97552</v>
      </c>
      <c r="B9695" s="141" t="s">
        <v>10290</v>
      </c>
      <c r="C9695" s="141" t="s">
        <v>448</v>
      </c>
      <c r="D9695" s="141" t="s">
        <v>5686</v>
      </c>
      <c r="E9695" s="140">
        <v>48.82</v>
      </c>
      <c r="F9695" s="142" t="s">
        <v>5502</v>
      </c>
      <c r="G9695" s="138"/>
    </row>
    <row r="9696" ht="15.75" customHeight="1" spans="1:7">
      <c r="A9696" s="140">
        <v>97553</v>
      </c>
      <c r="B9696" s="141" t="s">
        <v>10291</v>
      </c>
      <c r="C9696" s="141" t="s">
        <v>448</v>
      </c>
      <c r="D9696" s="141" t="s">
        <v>5686</v>
      </c>
      <c r="E9696" s="140">
        <v>69.84</v>
      </c>
      <c r="F9696" s="142" t="s">
        <v>5502</v>
      </c>
      <c r="G9696" s="138"/>
    </row>
    <row r="9697" ht="15.75" customHeight="1" spans="1:7">
      <c r="A9697" s="140">
        <v>97554</v>
      </c>
      <c r="B9697" s="141" t="s">
        <v>10292</v>
      </c>
      <c r="C9697" s="141" t="s">
        <v>448</v>
      </c>
      <c r="D9697" s="141" t="s">
        <v>5686</v>
      </c>
      <c r="E9697" s="140">
        <v>120.21</v>
      </c>
      <c r="F9697" s="142" t="s">
        <v>5502</v>
      </c>
      <c r="G9697" s="138"/>
    </row>
    <row r="9698" ht="15.75" customHeight="1" spans="1:7">
      <c r="A9698" s="140">
        <v>98602</v>
      </c>
      <c r="B9698" s="141" t="s">
        <v>10293</v>
      </c>
      <c r="C9698" s="141" t="s">
        <v>448</v>
      </c>
      <c r="D9698" s="141" t="s">
        <v>5686</v>
      </c>
      <c r="E9698" s="140">
        <v>17.12</v>
      </c>
      <c r="F9698" s="142" t="s">
        <v>5502</v>
      </c>
      <c r="G9698" s="138"/>
    </row>
    <row r="9699" ht="15.75" customHeight="1" spans="1:7">
      <c r="A9699" s="140">
        <v>103805</v>
      </c>
      <c r="B9699" s="141" t="s">
        <v>10294</v>
      </c>
      <c r="C9699" s="141" t="s">
        <v>448</v>
      </c>
      <c r="D9699" s="141" t="s">
        <v>5686</v>
      </c>
      <c r="E9699" s="140">
        <v>16.87</v>
      </c>
      <c r="F9699" s="142" t="s">
        <v>5502</v>
      </c>
      <c r="G9699" s="138"/>
    </row>
    <row r="9700" ht="15.75" customHeight="1" spans="1:7">
      <c r="A9700" s="140">
        <v>103806</v>
      </c>
      <c r="B9700" s="141" t="s">
        <v>10295</v>
      </c>
      <c r="C9700" s="141" t="s">
        <v>448</v>
      </c>
      <c r="D9700" s="141" t="s">
        <v>5686</v>
      </c>
      <c r="E9700" s="140">
        <v>16.84</v>
      </c>
      <c r="F9700" s="142" t="s">
        <v>5502</v>
      </c>
      <c r="G9700" s="138"/>
    </row>
    <row r="9701" ht="15.75" customHeight="1" spans="1:7">
      <c r="A9701" s="140">
        <v>103807</v>
      </c>
      <c r="B9701" s="141" t="s">
        <v>10296</v>
      </c>
      <c r="C9701" s="141" t="s">
        <v>448</v>
      </c>
      <c r="D9701" s="141" t="s">
        <v>5686</v>
      </c>
      <c r="E9701" s="140">
        <v>20.75</v>
      </c>
      <c r="F9701" s="142" t="s">
        <v>5502</v>
      </c>
      <c r="G9701" s="138"/>
    </row>
    <row r="9702" ht="15.75" customHeight="1" spans="1:7">
      <c r="A9702" s="140">
        <v>103808</v>
      </c>
      <c r="B9702" s="141" t="s">
        <v>10297</v>
      </c>
      <c r="C9702" s="141" t="s">
        <v>448</v>
      </c>
      <c r="D9702" s="141" t="s">
        <v>5686</v>
      </c>
      <c r="E9702" s="140">
        <v>31.62</v>
      </c>
      <c r="F9702" s="142" t="s">
        <v>5502</v>
      </c>
      <c r="G9702" s="138"/>
    </row>
    <row r="9703" ht="15.75" customHeight="1" spans="1:7">
      <c r="A9703" s="140">
        <v>103809</v>
      </c>
      <c r="B9703" s="141" t="s">
        <v>10298</v>
      </c>
      <c r="C9703" s="141" t="s">
        <v>448</v>
      </c>
      <c r="D9703" s="141" t="s">
        <v>5686</v>
      </c>
      <c r="E9703" s="140">
        <v>31.35</v>
      </c>
      <c r="F9703" s="142" t="s">
        <v>5502</v>
      </c>
      <c r="G9703" s="138"/>
    </row>
    <row r="9704" ht="15.75" customHeight="1" spans="1:7">
      <c r="A9704" s="140">
        <v>103810</v>
      </c>
      <c r="B9704" s="141" t="s">
        <v>10299</v>
      </c>
      <c r="C9704" s="141" t="s">
        <v>448</v>
      </c>
      <c r="D9704" s="141" t="s">
        <v>5686</v>
      </c>
      <c r="E9704" s="140">
        <v>31.97</v>
      </c>
      <c r="F9704" s="142" t="s">
        <v>5502</v>
      </c>
      <c r="G9704" s="138"/>
    </row>
    <row r="9705" ht="15.75" customHeight="1" spans="1:7">
      <c r="A9705" s="140">
        <v>103811</v>
      </c>
      <c r="B9705" s="141" t="s">
        <v>10300</v>
      </c>
      <c r="C9705" s="141" t="s">
        <v>448</v>
      </c>
      <c r="D9705" s="141" t="s">
        <v>5686</v>
      </c>
      <c r="E9705" s="140">
        <v>35.29</v>
      </c>
      <c r="F9705" s="142" t="s">
        <v>5502</v>
      </c>
      <c r="G9705" s="138"/>
    </row>
    <row r="9706" ht="15.75" customHeight="1" spans="1:7">
      <c r="A9706" s="140">
        <v>103812</v>
      </c>
      <c r="B9706" s="141" t="s">
        <v>10301</v>
      </c>
      <c r="C9706" s="141" t="s">
        <v>448</v>
      </c>
      <c r="D9706" s="141" t="s">
        <v>5686</v>
      </c>
      <c r="E9706" s="140">
        <v>46.87</v>
      </c>
      <c r="F9706" s="142" t="s">
        <v>5502</v>
      </c>
      <c r="G9706" s="138"/>
    </row>
    <row r="9707" ht="15.75" customHeight="1" spans="1:7">
      <c r="A9707" s="140">
        <v>103813</v>
      </c>
      <c r="B9707" s="141" t="s">
        <v>10302</v>
      </c>
      <c r="C9707" s="141" t="s">
        <v>448</v>
      </c>
      <c r="D9707" s="141" t="s">
        <v>5686</v>
      </c>
      <c r="E9707" s="140">
        <v>45.18</v>
      </c>
      <c r="F9707" s="142" t="s">
        <v>5502</v>
      </c>
      <c r="G9707" s="138"/>
    </row>
    <row r="9708" ht="15.75" customHeight="1" spans="1:7">
      <c r="A9708" s="140">
        <v>103814</v>
      </c>
      <c r="B9708" s="141" t="s">
        <v>10303</v>
      </c>
      <c r="C9708" s="141" t="s">
        <v>448</v>
      </c>
      <c r="D9708" s="141" t="s">
        <v>5686</v>
      </c>
      <c r="E9708" s="140">
        <v>11.03</v>
      </c>
      <c r="F9708" s="142" t="s">
        <v>5502</v>
      </c>
      <c r="G9708" s="138"/>
    </row>
    <row r="9709" ht="15.75" customHeight="1" spans="1:7">
      <c r="A9709" s="140">
        <v>103815</v>
      </c>
      <c r="B9709" s="141" t="s">
        <v>10304</v>
      </c>
      <c r="C9709" s="141" t="s">
        <v>448</v>
      </c>
      <c r="D9709" s="141" t="s">
        <v>5686</v>
      </c>
      <c r="E9709" s="140">
        <v>11.06</v>
      </c>
      <c r="F9709" s="142" t="s">
        <v>5502</v>
      </c>
      <c r="G9709" s="138"/>
    </row>
    <row r="9710" ht="15.75" customHeight="1" spans="1:7">
      <c r="A9710" s="140">
        <v>103816</v>
      </c>
      <c r="B9710" s="141" t="s">
        <v>10305</v>
      </c>
      <c r="C9710" s="141" t="s">
        <v>448</v>
      </c>
      <c r="D9710" s="141" t="s">
        <v>5686</v>
      </c>
      <c r="E9710" s="140">
        <v>25.65</v>
      </c>
      <c r="F9710" s="142" t="s">
        <v>5502</v>
      </c>
      <c r="G9710" s="138"/>
    </row>
    <row r="9711" ht="15.75" customHeight="1" spans="1:7">
      <c r="A9711" s="140">
        <v>103817</v>
      </c>
      <c r="B9711" s="141" t="s">
        <v>10306</v>
      </c>
      <c r="C9711" s="141" t="s">
        <v>448</v>
      </c>
      <c r="D9711" s="141" t="s">
        <v>5686</v>
      </c>
      <c r="E9711" s="140">
        <v>431.35</v>
      </c>
      <c r="F9711" s="142" t="s">
        <v>5502</v>
      </c>
      <c r="G9711" s="138"/>
    </row>
    <row r="9712" ht="15.75" customHeight="1" spans="1:7">
      <c r="A9712" s="140">
        <v>103818</v>
      </c>
      <c r="B9712" s="141" t="s">
        <v>10307</v>
      </c>
      <c r="C9712" s="141" t="s">
        <v>448</v>
      </c>
      <c r="D9712" s="141" t="s">
        <v>5686</v>
      </c>
      <c r="E9712" s="140">
        <v>19</v>
      </c>
      <c r="F9712" s="142" t="s">
        <v>5502</v>
      </c>
      <c r="G9712" s="138"/>
    </row>
    <row r="9713" ht="15.75" customHeight="1" spans="1:7">
      <c r="A9713" s="140">
        <v>103819</v>
      </c>
      <c r="B9713" s="141" t="s">
        <v>10308</v>
      </c>
      <c r="C9713" s="141" t="s">
        <v>448</v>
      </c>
      <c r="D9713" s="141" t="s">
        <v>5686</v>
      </c>
      <c r="E9713" s="140">
        <v>19.5</v>
      </c>
      <c r="F9713" s="142" t="s">
        <v>5502</v>
      </c>
      <c r="G9713" s="138"/>
    </row>
    <row r="9714" ht="15.75" customHeight="1" spans="1:7">
      <c r="A9714" s="140">
        <v>103820</v>
      </c>
      <c r="B9714" s="141" t="s">
        <v>10309</v>
      </c>
      <c r="C9714" s="141" t="s">
        <v>448</v>
      </c>
      <c r="D9714" s="141" t="s">
        <v>5686</v>
      </c>
      <c r="E9714" s="140">
        <v>20.76</v>
      </c>
      <c r="F9714" s="142" t="s">
        <v>5502</v>
      </c>
      <c r="G9714" s="138"/>
    </row>
    <row r="9715" ht="15.75" customHeight="1" spans="1:7">
      <c r="A9715" s="140">
        <v>103821</v>
      </c>
      <c r="B9715" s="141" t="s">
        <v>10310</v>
      </c>
      <c r="C9715" s="141" t="s">
        <v>448</v>
      </c>
      <c r="D9715" s="141" t="s">
        <v>5686</v>
      </c>
      <c r="E9715" s="140">
        <v>504.97</v>
      </c>
      <c r="F9715" s="142" t="s">
        <v>5502</v>
      </c>
      <c r="G9715" s="138"/>
    </row>
    <row r="9716" ht="15.75" customHeight="1" spans="1:7">
      <c r="A9716" s="140">
        <v>103822</v>
      </c>
      <c r="B9716" s="141" t="s">
        <v>10311</v>
      </c>
      <c r="C9716" s="141" t="s">
        <v>448</v>
      </c>
      <c r="D9716" s="141" t="s">
        <v>5686</v>
      </c>
      <c r="E9716" s="140">
        <v>52.83</v>
      </c>
      <c r="F9716" s="142" t="s">
        <v>5502</v>
      </c>
      <c r="G9716" s="138"/>
    </row>
    <row r="9717" ht="15.75" customHeight="1" spans="1:7">
      <c r="A9717" s="140">
        <v>103823</v>
      </c>
      <c r="B9717" s="141" t="s">
        <v>10312</v>
      </c>
      <c r="C9717" s="141" t="s">
        <v>448</v>
      </c>
      <c r="D9717" s="141" t="s">
        <v>5686</v>
      </c>
      <c r="E9717" s="140">
        <v>16.91</v>
      </c>
      <c r="F9717" s="142" t="s">
        <v>5502</v>
      </c>
      <c r="G9717" s="138"/>
    </row>
    <row r="9718" ht="15.75" customHeight="1" spans="1:7">
      <c r="A9718" s="140">
        <v>103824</v>
      </c>
      <c r="B9718" s="141" t="s">
        <v>10313</v>
      </c>
      <c r="C9718" s="141" t="s">
        <v>448</v>
      </c>
      <c r="D9718" s="141" t="s">
        <v>5686</v>
      </c>
      <c r="E9718" s="140">
        <v>22.17</v>
      </c>
      <c r="F9718" s="142" t="s">
        <v>5502</v>
      </c>
      <c r="G9718" s="138"/>
    </row>
    <row r="9719" ht="15.75" customHeight="1" spans="1:7">
      <c r="A9719" s="140">
        <v>103825</v>
      </c>
      <c r="B9719" s="141" t="s">
        <v>10314</v>
      </c>
      <c r="C9719" s="141" t="s">
        <v>448</v>
      </c>
      <c r="D9719" s="141" t="s">
        <v>5686</v>
      </c>
      <c r="E9719" s="140">
        <v>26.28</v>
      </c>
      <c r="F9719" s="142" t="s">
        <v>5502</v>
      </c>
      <c r="G9719" s="138"/>
    </row>
    <row r="9720" ht="15.75" customHeight="1" spans="1:7">
      <c r="A9720" s="140">
        <v>103826</v>
      </c>
      <c r="B9720" s="141" t="s">
        <v>10315</v>
      </c>
      <c r="C9720" s="141" t="s">
        <v>448</v>
      </c>
      <c r="D9720" s="141" t="s">
        <v>5686</v>
      </c>
      <c r="E9720" s="140">
        <v>29.38</v>
      </c>
      <c r="F9720" s="142" t="s">
        <v>5502</v>
      </c>
      <c r="G9720" s="138"/>
    </row>
    <row r="9721" ht="15.75" customHeight="1" spans="1:7">
      <c r="A9721" s="140">
        <v>103827</v>
      </c>
      <c r="B9721" s="141" t="s">
        <v>10316</v>
      </c>
      <c r="C9721" s="141" t="s">
        <v>448</v>
      </c>
      <c r="D9721" s="141" t="s">
        <v>5686</v>
      </c>
      <c r="E9721" s="140">
        <v>29.38</v>
      </c>
      <c r="F9721" s="142" t="s">
        <v>5502</v>
      </c>
      <c r="G9721" s="138"/>
    </row>
    <row r="9722" ht="15.75" customHeight="1" spans="1:7">
      <c r="A9722" s="140">
        <v>103828</v>
      </c>
      <c r="B9722" s="141" t="s">
        <v>10317</v>
      </c>
      <c r="C9722" s="141" t="s">
        <v>448</v>
      </c>
      <c r="D9722" s="141" t="s">
        <v>5686</v>
      </c>
      <c r="E9722" s="140">
        <v>88.34</v>
      </c>
      <c r="F9722" s="142" t="s">
        <v>5502</v>
      </c>
      <c r="G9722" s="138"/>
    </row>
    <row r="9723" ht="15.75" customHeight="1" spans="1:7">
      <c r="A9723" s="140">
        <v>103829</v>
      </c>
      <c r="B9723" s="141" t="s">
        <v>10318</v>
      </c>
      <c r="C9723" s="141" t="s">
        <v>448</v>
      </c>
      <c r="D9723" s="141" t="s">
        <v>5686</v>
      </c>
      <c r="E9723" s="140">
        <v>557.84</v>
      </c>
      <c r="F9723" s="142" t="s">
        <v>5502</v>
      </c>
      <c r="G9723" s="138"/>
    </row>
    <row r="9724" ht="15.75" customHeight="1" spans="1:7">
      <c r="A9724" s="140">
        <v>103830</v>
      </c>
      <c r="B9724" s="141" t="s">
        <v>10319</v>
      </c>
      <c r="C9724" s="141" t="s">
        <v>448</v>
      </c>
      <c r="D9724" s="141" t="s">
        <v>5686</v>
      </c>
      <c r="E9724" s="140">
        <v>34.5</v>
      </c>
      <c r="F9724" s="142" t="s">
        <v>5502</v>
      </c>
      <c r="G9724" s="138"/>
    </row>
    <row r="9725" ht="15.75" customHeight="1" spans="1:7">
      <c r="A9725" s="140">
        <v>103831</v>
      </c>
      <c r="B9725" s="141" t="s">
        <v>10320</v>
      </c>
      <c r="C9725" s="141" t="s">
        <v>448</v>
      </c>
      <c r="D9725" s="141" t="s">
        <v>5686</v>
      </c>
      <c r="E9725" s="140">
        <v>25.25</v>
      </c>
      <c r="F9725" s="142" t="s">
        <v>5502</v>
      </c>
      <c r="G9725" s="138"/>
    </row>
    <row r="9726" ht="15.75" customHeight="1" spans="1:7">
      <c r="A9726" s="140">
        <v>103832</v>
      </c>
      <c r="B9726" s="141" t="s">
        <v>10321</v>
      </c>
      <c r="C9726" s="141" t="s">
        <v>448</v>
      </c>
      <c r="D9726" s="141" t="s">
        <v>5686</v>
      </c>
      <c r="E9726" s="140">
        <v>22.81</v>
      </c>
      <c r="F9726" s="142" t="s">
        <v>5502</v>
      </c>
      <c r="G9726" s="138"/>
    </row>
    <row r="9727" ht="15.75" customHeight="1" spans="1:7">
      <c r="A9727" s="140">
        <v>103833</v>
      </c>
      <c r="B9727" s="141" t="s">
        <v>10322</v>
      </c>
      <c r="C9727" s="141" t="s">
        <v>448</v>
      </c>
      <c r="D9727" s="141" t="s">
        <v>5686</v>
      </c>
      <c r="E9727" s="140">
        <v>41.9</v>
      </c>
      <c r="F9727" s="142" t="s">
        <v>5502</v>
      </c>
      <c r="G9727" s="138"/>
    </row>
    <row r="9728" ht="15.75" customHeight="1" spans="1:7">
      <c r="A9728" s="140">
        <v>103834</v>
      </c>
      <c r="B9728" s="141" t="s">
        <v>10323</v>
      </c>
      <c r="C9728" s="141" t="s">
        <v>448</v>
      </c>
      <c r="D9728" s="141" t="s">
        <v>5686</v>
      </c>
      <c r="E9728" s="140">
        <v>60.92</v>
      </c>
      <c r="F9728" s="142" t="s">
        <v>5502</v>
      </c>
      <c r="G9728" s="138"/>
    </row>
    <row r="9729" ht="15.75" customHeight="1" spans="1:7">
      <c r="A9729" s="140">
        <v>103838</v>
      </c>
      <c r="B9729" s="141" t="s">
        <v>10324</v>
      </c>
      <c r="C9729" s="141" t="s">
        <v>448</v>
      </c>
      <c r="D9729" s="141" t="s">
        <v>5686</v>
      </c>
      <c r="E9729" s="140">
        <v>16.21</v>
      </c>
      <c r="F9729" s="142" t="s">
        <v>5502</v>
      </c>
      <c r="G9729" s="138"/>
    </row>
    <row r="9730" ht="15.75" customHeight="1" spans="1:7">
      <c r="A9730" s="140">
        <v>103839</v>
      </c>
      <c r="B9730" s="141" t="s">
        <v>10325</v>
      </c>
      <c r="C9730" s="141" t="s">
        <v>448</v>
      </c>
      <c r="D9730" s="141" t="s">
        <v>5686</v>
      </c>
      <c r="E9730" s="140">
        <v>16.18</v>
      </c>
      <c r="F9730" s="142" t="s">
        <v>5502</v>
      </c>
      <c r="G9730" s="138"/>
    </row>
    <row r="9731" ht="15.75" customHeight="1" spans="1:7">
      <c r="A9731" s="140">
        <v>103840</v>
      </c>
      <c r="B9731" s="141" t="s">
        <v>10326</v>
      </c>
      <c r="C9731" s="141" t="s">
        <v>448</v>
      </c>
      <c r="D9731" s="141" t="s">
        <v>5686</v>
      </c>
      <c r="E9731" s="140">
        <v>20.42</v>
      </c>
      <c r="F9731" s="142" t="s">
        <v>5502</v>
      </c>
      <c r="G9731" s="138"/>
    </row>
    <row r="9732" ht="15.75" customHeight="1" spans="1:7">
      <c r="A9732" s="140">
        <v>103841</v>
      </c>
      <c r="B9732" s="141" t="s">
        <v>10327</v>
      </c>
      <c r="C9732" s="141" t="s">
        <v>448</v>
      </c>
      <c r="D9732" s="141" t="s">
        <v>5686</v>
      </c>
      <c r="E9732" s="140">
        <v>26.47</v>
      </c>
      <c r="F9732" s="142" t="s">
        <v>5502</v>
      </c>
      <c r="G9732" s="138"/>
    </row>
    <row r="9733" ht="15.75" customHeight="1" spans="1:7">
      <c r="A9733" s="140">
        <v>103842</v>
      </c>
      <c r="B9733" s="141" t="s">
        <v>10328</v>
      </c>
      <c r="C9733" s="141" t="s">
        <v>448</v>
      </c>
      <c r="D9733" s="141" t="s">
        <v>5686</v>
      </c>
      <c r="E9733" s="140">
        <v>26.2</v>
      </c>
      <c r="F9733" s="142" t="s">
        <v>5502</v>
      </c>
      <c r="G9733" s="138"/>
    </row>
    <row r="9734" ht="15.75" customHeight="1" spans="1:7">
      <c r="A9734" s="140">
        <v>103843</v>
      </c>
      <c r="B9734" s="141" t="s">
        <v>10329</v>
      </c>
      <c r="C9734" s="141" t="s">
        <v>448</v>
      </c>
      <c r="D9734" s="141" t="s">
        <v>5686</v>
      </c>
      <c r="E9734" s="140">
        <v>29.4</v>
      </c>
      <c r="F9734" s="142" t="s">
        <v>5502</v>
      </c>
      <c r="G9734" s="138"/>
    </row>
    <row r="9735" ht="15.75" customHeight="1" spans="1:7">
      <c r="A9735" s="140">
        <v>103844</v>
      </c>
      <c r="B9735" s="141" t="s">
        <v>10330</v>
      </c>
      <c r="C9735" s="141" t="s">
        <v>448</v>
      </c>
      <c r="D9735" s="141" t="s">
        <v>5686</v>
      </c>
      <c r="E9735" s="140">
        <v>32.71</v>
      </c>
      <c r="F9735" s="142" t="s">
        <v>5502</v>
      </c>
      <c r="G9735" s="138"/>
    </row>
    <row r="9736" ht="15.75" customHeight="1" spans="1:7">
      <c r="A9736" s="140">
        <v>103845</v>
      </c>
      <c r="B9736" s="141" t="s">
        <v>10331</v>
      </c>
      <c r="C9736" s="141" t="s">
        <v>448</v>
      </c>
      <c r="D9736" s="141" t="s">
        <v>5686</v>
      </c>
      <c r="E9736" s="140">
        <v>37.88</v>
      </c>
      <c r="F9736" s="142" t="s">
        <v>5502</v>
      </c>
      <c r="G9736" s="138"/>
    </row>
    <row r="9737" ht="15.75" customHeight="1" spans="1:7">
      <c r="A9737" s="140">
        <v>103846</v>
      </c>
      <c r="B9737" s="141" t="s">
        <v>10332</v>
      </c>
      <c r="C9737" s="141" t="s">
        <v>448</v>
      </c>
      <c r="D9737" s="141" t="s">
        <v>5686</v>
      </c>
      <c r="E9737" s="140">
        <v>36.19</v>
      </c>
      <c r="F9737" s="142" t="s">
        <v>5502</v>
      </c>
      <c r="G9737" s="138"/>
    </row>
    <row r="9738" ht="15.75" customHeight="1" spans="1:7">
      <c r="A9738" s="140">
        <v>103847</v>
      </c>
      <c r="B9738" s="141" t="s">
        <v>10333</v>
      </c>
      <c r="C9738" s="141" t="s">
        <v>448</v>
      </c>
      <c r="D9738" s="141" t="s">
        <v>5686</v>
      </c>
      <c r="E9738" s="140">
        <v>10.59</v>
      </c>
      <c r="F9738" s="142" t="s">
        <v>5502</v>
      </c>
      <c r="G9738" s="138"/>
    </row>
    <row r="9739" ht="15.75" customHeight="1" spans="1:7">
      <c r="A9739" s="140">
        <v>103848</v>
      </c>
      <c r="B9739" s="141" t="s">
        <v>10334</v>
      </c>
      <c r="C9739" s="141" t="s">
        <v>448</v>
      </c>
      <c r="D9739" s="141" t="s">
        <v>5686</v>
      </c>
      <c r="E9739" s="140">
        <v>10.62</v>
      </c>
      <c r="F9739" s="142" t="s">
        <v>5502</v>
      </c>
      <c r="G9739" s="138"/>
    </row>
    <row r="9740" ht="15.75" customHeight="1" spans="1:7">
      <c r="A9740" s="140">
        <v>103849</v>
      </c>
      <c r="B9740" s="141" t="s">
        <v>10335</v>
      </c>
      <c r="C9740" s="141" t="s">
        <v>448</v>
      </c>
      <c r="D9740" s="141" t="s">
        <v>5686</v>
      </c>
      <c r="E9740" s="140">
        <v>25.21</v>
      </c>
      <c r="F9740" s="142" t="s">
        <v>5502</v>
      </c>
      <c r="G9740" s="138"/>
    </row>
    <row r="9741" ht="15.75" customHeight="1" spans="1:7">
      <c r="A9741" s="140">
        <v>103850</v>
      </c>
      <c r="B9741" s="141" t="s">
        <v>10336</v>
      </c>
      <c r="C9741" s="141" t="s">
        <v>448</v>
      </c>
      <c r="D9741" s="141" t="s">
        <v>5686</v>
      </c>
      <c r="E9741" s="140">
        <v>430.91</v>
      </c>
      <c r="F9741" s="142" t="s">
        <v>5502</v>
      </c>
      <c r="G9741" s="138"/>
    </row>
    <row r="9742" ht="15.75" customHeight="1" spans="1:7">
      <c r="A9742" s="140">
        <v>103851</v>
      </c>
      <c r="B9742" s="141" t="s">
        <v>10337</v>
      </c>
      <c r="C9742" s="141" t="s">
        <v>448</v>
      </c>
      <c r="D9742" s="141" t="s">
        <v>5686</v>
      </c>
      <c r="E9742" s="140">
        <v>18.79</v>
      </c>
      <c r="F9742" s="142" t="s">
        <v>5502</v>
      </c>
      <c r="G9742" s="138"/>
    </row>
    <row r="9743" ht="15.75" customHeight="1" spans="1:7">
      <c r="A9743" s="140">
        <v>103852</v>
      </c>
      <c r="B9743" s="141" t="s">
        <v>10338</v>
      </c>
      <c r="C9743" s="141" t="s">
        <v>448</v>
      </c>
      <c r="D9743" s="141" t="s">
        <v>5686</v>
      </c>
      <c r="E9743" s="140">
        <v>16.04</v>
      </c>
      <c r="F9743" s="142" t="s">
        <v>5502</v>
      </c>
      <c r="G9743" s="138"/>
    </row>
    <row r="9744" ht="15.75" customHeight="1" spans="1:7">
      <c r="A9744" s="140">
        <v>103853</v>
      </c>
      <c r="B9744" s="141" t="s">
        <v>10339</v>
      </c>
      <c r="C9744" s="141" t="s">
        <v>448</v>
      </c>
      <c r="D9744" s="141" t="s">
        <v>5686</v>
      </c>
      <c r="E9744" s="140">
        <v>17.3</v>
      </c>
      <c r="F9744" s="142" t="s">
        <v>5502</v>
      </c>
      <c r="G9744" s="138"/>
    </row>
    <row r="9745" ht="15.75" customHeight="1" spans="1:7">
      <c r="A9745" s="140">
        <v>103854</v>
      </c>
      <c r="B9745" s="141" t="s">
        <v>10340</v>
      </c>
      <c r="C9745" s="141" t="s">
        <v>448</v>
      </c>
      <c r="D9745" s="141" t="s">
        <v>5686</v>
      </c>
      <c r="E9745" s="140">
        <v>501.51</v>
      </c>
      <c r="F9745" s="142" t="s">
        <v>5502</v>
      </c>
      <c r="G9745" s="138"/>
    </row>
    <row r="9746" ht="15.75" customHeight="1" spans="1:7">
      <c r="A9746" s="140">
        <v>103855</v>
      </c>
      <c r="B9746" s="141" t="s">
        <v>10341</v>
      </c>
      <c r="C9746" s="141" t="s">
        <v>448</v>
      </c>
      <c r="D9746" s="141" t="s">
        <v>5686</v>
      </c>
      <c r="E9746" s="140">
        <v>49.37</v>
      </c>
      <c r="F9746" s="142" t="s">
        <v>5502</v>
      </c>
      <c r="G9746" s="138"/>
    </row>
    <row r="9747" ht="15.75" customHeight="1" spans="1:7">
      <c r="A9747" s="140">
        <v>103856</v>
      </c>
      <c r="B9747" s="141" t="s">
        <v>10342</v>
      </c>
      <c r="C9747" s="141" t="s">
        <v>448</v>
      </c>
      <c r="D9747" s="141" t="s">
        <v>5686</v>
      </c>
      <c r="E9747" s="140">
        <v>15.08</v>
      </c>
      <c r="F9747" s="142" t="s">
        <v>5502</v>
      </c>
      <c r="G9747" s="138"/>
    </row>
    <row r="9748" ht="15.75" customHeight="1" spans="1:7">
      <c r="A9748" s="140">
        <v>103857</v>
      </c>
      <c r="B9748" s="141" t="s">
        <v>10343</v>
      </c>
      <c r="C9748" s="141" t="s">
        <v>448</v>
      </c>
      <c r="D9748" s="141" t="s">
        <v>5686</v>
      </c>
      <c r="E9748" s="140">
        <v>20.44</v>
      </c>
      <c r="F9748" s="142" t="s">
        <v>5502</v>
      </c>
      <c r="G9748" s="138"/>
    </row>
    <row r="9749" ht="15.75" customHeight="1" spans="1:7">
      <c r="A9749" s="140">
        <v>103858</v>
      </c>
      <c r="B9749" s="141" t="s">
        <v>10344</v>
      </c>
      <c r="C9749" s="141" t="s">
        <v>448</v>
      </c>
      <c r="D9749" s="141" t="s">
        <v>5686</v>
      </c>
      <c r="E9749" s="140">
        <v>24.55</v>
      </c>
      <c r="F9749" s="142" t="s">
        <v>5502</v>
      </c>
      <c r="G9749" s="138"/>
    </row>
    <row r="9750" ht="15.75" customHeight="1" spans="1:7">
      <c r="A9750" s="140">
        <v>103859</v>
      </c>
      <c r="B9750" s="141" t="s">
        <v>10345</v>
      </c>
      <c r="C9750" s="141" t="s">
        <v>448</v>
      </c>
      <c r="D9750" s="141" t="s">
        <v>5686</v>
      </c>
      <c r="E9750" s="140">
        <v>23.79</v>
      </c>
      <c r="F9750" s="142" t="s">
        <v>5502</v>
      </c>
      <c r="G9750" s="138"/>
    </row>
    <row r="9751" ht="15.75" customHeight="1" spans="1:7">
      <c r="A9751" s="140">
        <v>103860</v>
      </c>
      <c r="B9751" s="141" t="s">
        <v>10346</v>
      </c>
      <c r="C9751" s="141" t="s">
        <v>448</v>
      </c>
      <c r="D9751" s="141" t="s">
        <v>5686</v>
      </c>
      <c r="E9751" s="140">
        <v>23.79</v>
      </c>
      <c r="F9751" s="142" t="s">
        <v>5502</v>
      </c>
      <c r="G9751" s="138"/>
    </row>
    <row r="9752" ht="15.75" customHeight="1" spans="1:7">
      <c r="A9752" s="140">
        <v>103861</v>
      </c>
      <c r="B9752" s="141" t="s">
        <v>10347</v>
      </c>
      <c r="C9752" s="141" t="s">
        <v>448</v>
      </c>
      <c r="D9752" s="141" t="s">
        <v>5686</v>
      </c>
      <c r="E9752" s="140">
        <v>82.75</v>
      </c>
      <c r="F9752" s="142" t="s">
        <v>5502</v>
      </c>
      <c r="G9752" s="138"/>
    </row>
    <row r="9753" ht="15.75" customHeight="1" spans="1:7">
      <c r="A9753" s="140">
        <v>103862</v>
      </c>
      <c r="B9753" s="141" t="s">
        <v>10348</v>
      </c>
      <c r="C9753" s="141" t="s">
        <v>448</v>
      </c>
      <c r="D9753" s="141" t="s">
        <v>5686</v>
      </c>
      <c r="E9753" s="140">
        <v>552.25</v>
      </c>
      <c r="F9753" s="142" t="s">
        <v>5502</v>
      </c>
      <c r="G9753" s="138"/>
    </row>
    <row r="9754" ht="15.75" customHeight="1" spans="1:7">
      <c r="A9754" s="140">
        <v>103863</v>
      </c>
      <c r="B9754" s="141" t="s">
        <v>10349</v>
      </c>
      <c r="C9754" s="141" t="s">
        <v>448</v>
      </c>
      <c r="D9754" s="141" t="s">
        <v>5686</v>
      </c>
      <c r="E9754" s="140">
        <v>31.7</v>
      </c>
      <c r="F9754" s="142" t="s">
        <v>5502</v>
      </c>
      <c r="G9754" s="138"/>
    </row>
    <row r="9755" ht="15.75" customHeight="1" spans="1:7">
      <c r="A9755" s="140">
        <v>103864</v>
      </c>
      <c r="B9755" s="141" t="s">
        <v>10350</v>
      </c>
      <c r="C9755" s="141" t="s">
        <v>448</v>
      </c>
      <c r="D9755" s="141" t="s">
        <v>5686</v>
      </c>
      <c r="E9755" s="140">
        <v>20.64</v>
      </c>
      <c r="F9755" s="142" t="s">
        <v>5502</v>
      </c>
      <c r="G9755" s="138"/>
    </row>
    <row r="9756" ht="15.75" customHeight="1" spans="1:7">
      <c r="A9756" s="140">
        <v>103865</v>
      </c>
      <c r="B9756" s="141" t="s">
        <v>10351</v>
      </c>
      <c r="C9756" s="141" t="s">
        <v>448</v>
      </c>
      <c r="D9756" s="141" t="s">
        <v>5686</v>
      </c>
      <c r="E9756" s="140">
        <v>21.92</v>
      </c>
      <c r="F9756" s="142" t="s">
        <v>5502</v>
      </c>
      <c r="G9756" s="138"/>
    </row>
    <row r="9757" ht="15.75" customHeight="1" spans="1:7">
      <c r="A9757" s="140">
        <v>103866</v>
      </c>
      <c r="B9757" s="141" t="s">
        <v>10352</v>
      </c>
      <c r="C9757" s="141" t="s">
        <v>448</v>
      </c>
      <c r="D9757" s="141" t="s">
        <v>5686</v>
      </c>
      <c r="E9757" s="140">
        <v>35.03</v>
      </c>
      <c r="F9757" s="142" t="s">
        <v>5502</v>
      </c>
      <c r="G9757" s="138"/>
    </row>
    <row r="9758" ht="15.75" customHeight="1" spans="1:7">
      <c r="A9758" s="140">
        <v>103867</v>
      </c>
      <c r="B9758" s="141" t="s">
        <v>10353</v>
      </c>
      <c r="C9758" s="141" t="s">
        <v>448</v>
      </c>
      <c r="D9758" s="141" t="s">
        <v>5686</v>
      </c>
      <c r="E9758" s="140">
        <v>48.91</v>
      </c>
      <c r="F9758" s="142" t="s">
        <v>5502</v>
      </c>
      <c r="G9758" s="138"/>
    </row>
    <row r="9759" ht="15.75" customHeight="1" spans="1:7">
      <c r="A9759" s="140">
        <v>103874</v>
      </c>
      <c r="B9759" s="141" t="s">
        <v>10354</v>
      </c>
      <c r="C9759" s="141" t="s">
        <v>448</v>
      </c>
      <c r="D9759" s="141" t="s">
        <v>5686</v>
      </c>
      <c r="E9759" s="140">
        <v>16.92</v>
      </c>
      <c r="F9759" s="142" t="s">
        <v>5502</v>
      </c>
      <c r="G9759" s="138"/>
    </row>
    <row r="9760" ht="15.75" customHeight="1" spans="1:7">
      <c r="A9760" s="140">
        <v>103875</v>
      </c>
      <c r="B9760" s="141" t="s">
        <v>10355</v>
      </c>
      <c r="C9760" s="141" t="s">
        <v>448</v>
      </c>
      <c r="D9760" s="141" t="s">
        <v>5686</v>
      </c>
      <c r="E9760" s="140">
        <v>16.89</v>
      </c>
      <c r="F9760" s="142" t="s">
        <v>5502</v>
      </c>
      <c r="G9760" s="138"/>
    </row>
    <row r="9761" ht="15.75" customHeight="1" spans="1:7">
      <c r="A9761" s="140">
        <v>103876</v>
      </c>
      <c r="B9761" s="141" t="s">
        <v>10356</v>
      </c>
      <c r="C9761" s="141" t="s">
        <v>448</v>
      </c>
      <c r="D9761" s="141" t="s">
        <v>5686</v>
      </c>
      <c r="E9761" s="140">
        <v>20.77</v>
      </c>
      <c r="F9761" s="142" t="s">
        <v>5502</v>
      </c>
      <c r="G9761" s="138"/>
    </row>
    <row r="9762" ht="15.75" customHeight="1" spans="1:7">
      <c r="A9762" s="140">
        <v>103877</v>
      </c>
      <c r="B9762" s="141" t="s">
        <v>10357</v>
      </c>
      <c r="C9762" s="141" t="s">
        <v>448</v>
      </c>
      <c r="D9762" s="141" t="s">
        <v>5686</v>
      </c>
      <c r="E9762" s="140">
        <v>25.71</v>
      </c>
      <c r="F9762" s="142" t="s">
        <v>5502</v>
      </c>
      <c r="G9762" s="138"/>
    </row>
    <row r="9763" ht="15.75" customHeight="1" spans="1:7">
      <c r="A9763" s="140">
        <v>103878</v>
      </c>
      <c r="B9763" s="141" t="s">
        <v>10358</v>
      </c>
      <c r="C9763" s="141" t="s">
        <v>448</v>
      </c>
      <c r="D9763" s="141" t="s">
        <v>5686</v>
      </c>
      <c r="E9763" s="140">
        <v>25.44</v>
      </c>
      <c r="F9763" s="142" t="s">
        <v>5502</v>
      </c>
      <c r="G9763" s="138"/>
    </row>
    <row r="9764" ht="15.75" customHeight="1" spans="1:7">
      <c r="A9764" s="140">
        <v>103879</v>
      </c>
      <c r="B9764" s="141" t="s">
        <v>10359</v>
      </c>
      <c r="C9764" s="141" t="s">
        <v>448</v>
      </c>
      <c r="D9764" s="141" t="s">
        <v>5686</v>
      </c>
      <c r="E9764" s="140">
        <v>29.02</v>
      </c>
      <c r="F9764" s="142" t="s">
        <v>5502</v>
      </c>
      <c r="G9764" s="138"/>
    </row>
    <row r="9765" ht="15.75" customHeight="1" spans="1:7">
      <c r="A9765" s="140">
        <v>103880</v>
      </c>
      <c r="B9765" s="141" t="s">
        <v>10360</v>
      </c>
      <c r="C9765" s="141" t="s">
        <v>448</v>
      </c>
      <c r="D9765" s="141" t="s">
        <v>5686</v>
      </c>
      <c r="E9765" s="140">
        <v>32.32</v>
      </c>
      <c r="F9765" s="142" t="s">
        <v>5502</v>
      </c>
      <c r="G9765" s="138"/>
    </row>
    <row r="9766" ht="15.75" customHeight="1" spans="1:7">
      <c r="A9766" s="140">
        <v>103881</v>
      </c>
      <c r="B9766" s="141" t="s">
        <v>10361</v>
      </c>
      <c r="C9766" s="141" t="s">
        <v>448</v>
      </c>
      <c r="D9766" s="141" t="s">
        <v>5686</v>
      </c>
      <c r="E9766" s="140">
        <v>35.86</v>
      </c>
      <c r="F9766" s="142" t="s">
        <v>5502</v>
      </c>
      <c r="G9766" s="138"/>
    </row>
    <row r="9767" ht="15.75" customHeight="1" spans="1:7">
      <c r="A9767" s="140">
        <v>103882</v>
      </c>
      <c r="B9767" s="141" t="s">
        <v>10362</v>
      </c>
      <c r="C9767" s="141" t="s">
        <v>448</v>
      </c>
      <c r="D9767" s="141" t="s">
        <v>5686</v>
      </c>
      <c r="E9767" s="140">
        <v>34.17</v>
      </c>
      <c r="F9767" s="142" t="s">
        <v>5502</v>
      </c>
      <c r="G9767" s="138"/>
    </row>
    <row r="9768" ht="15.75" customHeight="1" spans="1:7">
      <c r="A9768" s="140">
        <v>103883</v>
      </c>
      <c r="B9768" s="141" t="s">
        <v>10363</v>
      </c>
      <c r="C9768" s="141" t="s">
        <v>448</v>
      </c>
      <c r="D9768" s="141" t="s">
        <v>5686</v>
      </c>
      <c r="E9768" s="140">
        <v>11.04</v>
      </c>
      <c r="F9768" s="142" t="s">
        <v>5502</v>
      </c>
      <c r="G9768" s="138"/>
    </row>
    <row r="9769" ht="15.75" customHeight="1" spans="1:7">
      <c r="A9769" s="140">
        <v>103884</v>
      </c>
      <c r="B9769" s="141" t="s">
        <v>10364</v>
      </c>
      <c r="C9769" s="141" t="s">
        <v>448</v>
      </c>
      <c r="D9769" s="141" t="s">
        <v>5686</v>
      </c>
      <c r="E9769" s="140">
        <v>11.07</v>
      </c>
      <c r="F9769" s="142" t="s">
        <v>5502</v>
      </c>
      <c r="G9769" s="138"/>
    </row>
    <row r="9770" ht="15.75" customHeight="1" spans="1:7">
      <c r="A9770" s="140">
        <v>103885</v>
      </c>
      <c r="B9770" s="141" t="s">
        <v>10365</v>
      </c>
      <c r="C9770" s="141" t="s">
        <v>448</v>
      </c>
      <c r="D9770" s="141" t="s">
        <v>5686</v>
      </c>
      <c r="E9770" s="140">
        <v>25.66</v>
      </c>
      <c r="F9770" s="142" t="s">
        <v>5502</v>
      </c>
      <c r="G9770" s="138"/>
    </row>
    <row r="9771" ht="15.75" customHeight="1" spans="1:7">
      <c r="A9771" s="140">
        <v>103886</v>
      </c>
      <c r="B9771" s="141" t="s">
        <v>10366</v>
      </c>
      <c r="C9771" s="141" t="s">
        <v>448</v>
      </c>
      <c r="D9771" s="141" t="s">
        <v>5686</v>
      </c>
      <c r="E9771" s="140">
        <v>431.36</v>
      </c>
      <c r="F9771" s="142" t="s">
        <v>5502</v>
      </c>
      <c r="G9771" s="138"/>
    </row>
    <row r="9772" ht="15.75" customHeight="1" spans="1:7">
      <c r="A9772" s="140">
        <v>103887</v>
      </c>
      <c r="B9772" s="141" t="s">
        <v>10367</v>
      </c>
      <c r="C9772" s="141" t="s">
        <v>448</v>
      </c>
      <c r="D9772" s="141" t="s">
        <v>5686</v>
      </c>
      <c r="E9772" s="140">
        <v>19.01</v>
      </c>
      <c r="F9772" s="142" t="s">
        <v>5502</v>
      </c>
      <c r="G9772" s="138"/>
    </row>
    <row r="9773" ht="15.75" customHeight="1" spans="1:7">
      <c r="A9773" s="140">
        <v>103888</v>
      </c>
      <c r="B9773" s="141" t="s">
        <v>10368</v>
      </c>
      <c r="C9773" s="141" t="s">
        <v>448</v>
      </c>
      <c r="D9773" s="141" t="s">
        <v>5686</v>
      </c>
      <c r="E9773" s="140">
        <v>15.5</v>
      </c>
      <c r="F9773" s="142" t="s">
        <v>5502</v>
      </c>
      <c r="G9773" s="138"/>
    </row>
    <row r="9774" ht="15.75" customHeight="1" spans="1:7">
      <c r="A9774" s="140">
        <v>103889</v>
      </c>
      <c r="B9774" s="141" t="s">
        <v>10369</v>
      </c>
      <c r="C9774" s="141" t="s">
        <v>448</v>
      </c>
      <c r="D9774" s="141" t="s">
        <v>5686</v>
      </c>
      <c r="E9774" s="140">
        <v>16.76</v>
      </c>
      <c r="F9774" s="142" t="s">
        <v>5502</v>
      </c>
      <c r="G9774" s="138"/>
    </row>
    <row r="9775" ht="15.75" customHeight="1" spans="1:7">
      <c r="A9775" s="140">
        <v>103890</v>
      </c>
      <c r="B9775" s="141" t="s">
        <v>10370</v>
      </c>
      <c r="C9775" s="141" t="s">
        <v>448</v>
      </c>
      <c r="D9775" s="141" t="s">
        <v>5686</v>
      </c>
      <c r="E9775" s="140">
        <v>500.97</v>
      </c>
      <c r="F9775" s="142" t="s">
        <v>5502</v>
      </c>
      <c r="G9775" s="138"/>
    </row>
    <row r="9776" ht="15.75" customHeight="1" spans="1:7">
      <c r="A9776" s="140">
        <v>103891</v>
      </c>
      <c r="B9776" s="141" t="s">
        <v>10371</v>
      </c>
      <c r="C9776" s="141" t="s">
        <v>448</v>
      </c>
      <c r="D9776" s="141" t="s">
        <v>5686</v>
      </c>
      <c r="E9776" s="140">
        <v>48.83</v>
      </c>
      <c r="F9776" s="142" t="s">
        <v>5502</v>
      </c>
      <c r="G9776" s="138"/>
    </row>
    <row r="9777" ht="15.75" customHeight="1" spans="1:7">
      <c r="A9777" s="140">
        <v>103892</v>
      </c>
      <c r="B9777" s="141" t="s">
        <v>10372</v>
      </c>
      <c r="C9777" s="141" t="s">
        <v>448</v>
      </c>
      <c r="D9777" s="141" t="s">
        <v>5686</v>
      </c>
      <c r="E9777" s="140">
        <v>15.07</v>
      </c>
      <c r="F9777" s="142" t="s">
        <v>5502</v>
      </c>
      <c r="G9777" s="138"/>
    </row>
    <row r="9778" ht="15.75" customHeight="1" spans="1:7">
      <c r="A9778" s="140">
        <v>103893</v>
      </c>
      <c r="B9778" s="141" t="s">
        <v>10373</v>
      </c>
      <c r="C9778" s="141" t="s">
        <v>448</v>
      </c>
      <c r="D9778" s="141" t="s">
        <v>5686</v>
      </c>
      <c r="E9778" s="140">
        <v>20.17</v>
      </c>
      <c r="F9778" s="142" t="s">
        <v>5502</v>
      </c>
      <c r="G9778" s="138"/>
    </row>
    <row r="9779" ht="15.75" customHeight="1" spans="1:7">
      <c r="A9779" s="140">
        <v>103894</v>
      </c>
      <c r="B9779" s="141" t="s">
        <v>10374</v>
      </c>
      <c r="C9779" s="141" t="s">
        <v>448</v>
      </c>
      <c r="D9779" s="141" t="s">
        <v>5686</v>
      </c>
      <c r="E9779" s="140">
        <v>24.28</v>
      </c>
      <c r="F9779" s="142" t="s">
        <v>5502</v>
      </c>
      <c r="G9779" s="138"/>
    </row>
    <row r="9780" ht="15.75" customHeight="1" spans="1:7">
      <c r="A9780" s="140">
        <v>103895</v>
      </c>
      <c r="B9780" s="141" t="s">
        <v>10375</v>
      </c>
      <c r="C9780" s="141" t="s">
        <v>448</v>
      </c>
      <c r="D9780" s="141" t="s">
        <v>5686</v>
      </c>
      <c r="E9780" s="140">
        <v>22.4</v>
      </c>
      <c r="F9780" s="142" t="s">
        <v>5502</v>
      </c>
      <c r="G9780" s="138"/>
    </row>
    <row r="9781" ht="15.75" customHeight="1" spans="1:7">
      <c r="A9781" s="140">
        <v>103896</v>
      </c>
      <c r="B9781" s="141" t="s">
        <v>10376</v>
      </c>
      <c r="C9781" s="141" t="s">
        <v>448</v>
      </c>
      <c r="D9781" s="141" t="s">
        <v>5686</v>
      </c>
      <c r="E9781" s="140">
        <v>22.4</v>
      </c>
      <c r="F9781" s="142" t="s">
        <v>5502</v>
      </c>
      <c r="G9781" s="138"/>
    </row>
    <row r="9782" ht="15.75" customHeight="1" spans="1:7">
      <c r="A9782" s="140">
        <v>103897</v>
      </c>
      <c r="B9782" s="141" t="s">
        <v>10377</v>
      </c>
      <c r="C9782" s="141" t="s">
        <v>448</v>
      </c>
      <c r="D9782" s="141" t="s">
        <v>5686</v>
      </c>
      <c r="E9782" s="140">
        <v>81.36</v>
      </c>
      <c r="F9782" s="142" t="s">
        <v>5502</v>
      </c>
      <c r="G9782" s="138"/>
    </row>
    <row r="9783" ht="15.75" customHeight="1" spans="1:7">
      <c r="A9783" s="140">
        <v>103898</v>
      </c>
      <c r="B9783" s="141" t="s">
        <v>10378</v>
      </c>
      <c r="C9783" s="141" t="s">
        <v>448</v>
      </c>
      <c r="D9783" s="141" t="s">
        <v>5686</v>
      </c>
      <c r="E9783" s="140">
        <v>550.86</v>
      </c>
      <c r="F9783" s="142" t="s">
        <v>5502</v>
      </c>
      <c r="G9783" s="138"/>
    </row>
    <row r="9784" ht="15.75" customHeight="1" spans="1:7">
      <c r="A9784" s="140">
        <v>103899</v>
      </c>
      <c r="B9784" s="141" t="s">
        <v>10379</v>
      </c>
      <c r="C9784" s="141" t="s">
        <v>448</v>
      </c>
      <c r="D9784" s="141" t="s">
        <v>5686</v>
      </c>
      <c r="E9784" s="140">
        <v>31.01</v>
      </c>
      <c r="F9784" s="142" t="s">
        <v>5502</v>
      </c>
      <c r="G9784" s="138"/>
    </row>
    <row r="9785" ht="15.75" customHeight="1" spans="1:7">
      <c r="A9785" s="140">
        <v>103900</v>
      </c>
      <c r="B9785" s="141" t="s">
        <v>10380</v>
      </c>
      <c r="C9785" s="141" t="s">
        <v>448</v>
      </c>
      <c r="D9785" s="141" t="s">
        <v>5686</v>
      </c>
      <c r="E9785" s="140">
        <v>19.53</v>
      </c>
      <c r="F9785" s="142" t="s">
        <v>5502</v>
      </c>
      <c r="G9785" s="138"/>
    </row>
    <row r="9786" ht="15.75" customHeight="1" spans="1:7">
      <c r="A9786" s="140">
        <v>103901</v>
      </c>
      <c r="B9786" s="141" t="s">
        <v>10381</v>
      </c>
      <c r="C9786" s="141" t="s">
        <v>448</v>
      </c>
      <c r="D9786" s="141" t="s">
        <v>5686</v>
      </c>
      <c r="E9786" s="140">
        <v>22.86</v>
      </c>
      <c r="F9786" s="142" t="s">
        <v>5502</v>
      </c>
      <c r="G9786" s="138"/>
    </row>
    <row r="9787" ht="15.75" customHeight="1" spans="1:7">
      <c r="A9787" s="140">
        <v>103902</v>
      </c>
      <c r="B9787" s="141" t="s">
        <v>10382</v>
      </c>
      <c r="C9787" s="141" t="s">
        <v>448</v>
      </c>
      <c r="D9787" s="141" t="s">
        <v>5686</v>
      </c>
      <c r="E9787" s="140">
        <v>33.99</v>
      </c>
      <c r="F9787" s="142" t="s">
        <v>5502</v>
      </c>
      <c r="G9787" s="138"/>
    </row>
    <row r="9788" ht="15.75" customHeight="1" spans="1:7">
      <c r="A9788" s="140">
        <v>103903</v>
      </c>
      <c r="B9788" s="141" t="s">
        <v>10383</v>
      </c>
      <c r="C9788" s="141" t="s">
        <v>448</v>
      </c>
      <c r="D9788" s="141" t="s">
        <v>5686</v>
      </c>
      <c r="E9788" s="140">
        <v>46.2</v>
      </c>
      <c r="F9788" s="142" t="s">
        <v>5502</v>
      </c>
      <c r="G9788" s="138"/>
    </row>
    <row r="9789" ht="15.75" customHeight="1" spans="1:7">
      <c r="A9789" s="140">
        <v>103947</v>
      </c>
      <c r="B9789" s="141" t="s">
        <v>10384</v>
      </c>
      <c r="C9789" s="141" t="s">
        <v>448</v>
      </c>
      <c r="D9789" s="141" t="s">
        <v>5501</v>
      </c>
      <c r="E9789" s="140">
        <v>5.72</v>
      </c>
      <c r="F9789" s="142" t="s">
        <v>5502</v>
      </c>
      <c r="G9789" s="138"/>
    </row>
    <row r="9790" ht="15.75" customHeight="1" spans="1:7">
      <c r="A9790" s="140">
        <v>103948</v>
      </c>
      <c r="B9790" s="141" t="s">
        <v>10385</v>
      </c>
      <c r="C9790" s="141" t="s">
        <v>448</v>
      </c>
      <c r="D9790" s="141" t="s">
        <v>5501</v>
      </c>
      <c r="E9790" s="140">
        <v>7.14</v>
      </c>
      <c r="F9790" s="142" t="s">
        <v>5502</v>
      </c>
      <c r="G9790" s="138"/>
    </row>
    <row r="9791" ht="15.75" customHeight="1" spans="1:7">
      <c r="A9791" s="140">
        <v>103949</v>
      </c>
      <c r="B9791" s="141" t="s">
        <v>10386</v>
      </c>
      <c r="C9791" s="141" t="s">
        <v>448</v>
      </c>
      <c r="D9791" s="141" t="s">
        <v>5501</v>
      </c>
      <c r="E9791" s="140">
        <v>8.54</v>
      </c>
      <c r="F9791" s="142" t="s">
        <v>5502</v>
      </c>
      <c r="G9791" s="138"/>
    </row>
    <row r="9792" ht="15.75" customHeight="1" spans="1:7">
      <c r="A9792" s="140">
        <v>103950</v>
      </c>
      <c r="B9792" s="141" t="s">
        <v>10387</v>
      </c>
      <c r="C9792" s="141" t="s">
        <v>448</v>
      </c>
      <c r="D9792" s="141" t="s">
        <v>5501</v>
      </c>
      <c r="E9792" s="140">
        <v>9.98</v>
      </c>
      <c r="F9792" s="142" t="s">
        <v>5502</v>
      </c>
      <c r="G9792" s="138"/>
    </row>
    <row r="9793" ht="15.75" customHeight="1" spans="1:7">
      <c r="A9793" s="140">
        <v>103951</v>
      </c>
      <c r="B9793" s="141" t="s">
        <v>10388</v>
      </c>
      <c r="C9793" s="141" t="s">
        <v>448</v>
      </c>
      <c r="D9793" s="141" t="s">
        <v>5501</v>
      </c>
      <c r="E9793" s="140">
        <v>13.86</v>
      </c>
      <c r="F9793" s="142" t="s">
        <v>5502</v>
      </c>
      <c r="G9793" s="138"/>
    </row>
    <row r="9794" ht="15.75" customHeight="1" spans="1:7">
      <c r="A9794" s="140">
        <v>103952</v>
      </c>
      <c r="B9794" s="141" t="s">
        <v>10389</v>
      </c>
      <c r="C9794" s="141" t="s">
        <v>448</v>
      </c>
      <c r="D9794" s="141" t="s">
        <v>5501</v>
      </c>
      <c r="E9794" s="140">
        <v>5.25</v>
      </c>
      <c r="F9794" s="142" t="s">
        <v>5502</v>
      </c>
      <c r="G9794" s="138"/>
    </row>
    <row r="9795" ht="15.75" customHeight="1" spans="1:7">
      <c r="A9795" s="140">
        <v>103953</v>
      </c>
      <c r="B9795" s="141" t="s">
        <v>10390</v>
      </c>
      <c r="C9795" s="141" t="s">
        <v>448</v>
      </c>
      <c r="D9795" s="141" t="s">
        <v>5501</v>
      </c>
      <c r="E9795" s="140">
        <v>6.6</v>
      </c>
      <c r="F9795" s="142" t="s">
        <v>5502</v>
      </c>
      <c r="G9795" s="138"/>
    </row>
    <row r="9796" ht="15.75" customHeight="1" spans="1:7">
      <c r="A9796" s="140">
        <v>103954</v>
      </c>
      <c r="B9796" s="141" t="s">
        <v>10391</v>
      </c>
      <c r="C9796" s="141" t="s">
        <v>448</v>
      </c>
      <c r="D9796" s="141" t="s">
        <v>5501</v>
      </c>
      <c r="E9796" s="140">
        <v>8.01</v>
      </c>
      <c r="F9796" s="142" t="s">
        <v>5502</v>
      </c>
      <c r="G9796" s="138"/>
    </row>
    <row r="9797" ht="15.75" customHeight="1" spans="1:7">
      <c r="A9797" s="140">
        <v>103955</v>
      </c>
      <c r="B9797" s="141" t="s">
        <v>10392</v>
      </c>
      <c r="C9797" s="141" t="s">
        <v>448</v>
      </c>
      <c r="D9797" s="141" t="s">
        <v>5501</v>
      </c>
      <c r="E9797" s="140">
        <v>9.29</v>
      </c>
      <c r="F9797" s="142" t="s">
        <v>5502</v>
      </c>
      <c r="G9797" s="138"/>
    </row>
    <row r="9798" ht="15.75" customHeight="1" spans="1:7">
      <c r="A9798" s="140">
        <v>103956</v>
      </c>
      <c r="B9798" s="141" t="s">
        <v>10393</v>
      </c>
      <c r="C9798" s="141" t="s">
        <v>448</v>
      </c>
      <c r="D9798" s="141" t="s">
        <v>5501</v>
      </c>
      <c r="E9798" s="140">
        <v>13.05</v>
      </c>
      <c r="F9798" s="142" t="s">
        <v>5502</v>
      </c>
      <c r="G9798" s="138"/>
    </row>
    <row r="9799" ht="15.75" customHeight="1" spans="1:7">
      <c r="A9799" s="140">
        <v>103957</v>
      </c>
      <c r="B9799" s="141" t="s">
        <v>10394</v>
      </c>
      <c r="C9799" s="141" t="s">
        <v>448</v>
      </c>
      <c r="D9799" s="141" t="s">
        <v>5501</v>
      </c>
      <c r="E9799" s="140">
        <v>4.42</v>
      </c>
      <c r="F9799" s="142" t="s">
        <v>5502</v>
      </c>
      <c r="G9799" s="138"/>
    </row>
    <row r="9800" ht="15.75" customHeight="1" spans="1:7">
      <c r="A9800" s="140">
        <v>103958</v>
      </c>
      <c r="B9800" s="141" t="s">
        <v>10395</v>
      </c>
      <c r="C9800" s="141" t="s">
        <v>448</v>
      </c>
      <c r="D9800" s="141" t="s">
        <v>5501</v>
      </c>
      <c r="E9800" s="140">
        <v>9.13</v>
      </c>
      <c r="F9800" s="142" t="s">
        <v>5502</v>
      </c>
      <c r="G9800" s="138"/>
    </row>
    <row r="9801" ht="15.75" customHeight="1" spans="1:7">
      <c r="A9801" s="140">
        <v>103959</v>
      </c>
      <c r="B9801" s="141" t="s">
        <v>10396</v>
      </c>
      <c r="C9801" s="141" t="s">
        <v>448</v>
      </c>
      <c r="D9801" s="141" t="s">
        <v>5501</v>
      </c>
      <c r="E9801" s="140">
        <v>13.77</v>
      </c>
      <c r="F9801" s="142" t="s">
        <v>5502</v>
      </c>
      <c r="G9801" s="138"/>
    </row>
    <row r="9802" ht="15.75" customHeight="1" spans="1:7">
      <c r="A9802" s="140">
        <v>103962</v>
      </c>
      <c r="B9802" s="141" t="s">
        <v>10397</v>
      </c>
      <c r="C9802" s="141" t="s">
        <v>448</v>
      </c>
      <c r="D9802" s="141" t="s">
        <v>5501</v>
      </c>
      <c r="E9802" s="140">
        <v>5.92</v>
      </c>
      <c r="F9802" s="142" t="s">
        <v>5502</v>
      </c>
      <c r="G9802" s="138"/>
    </row>
    <row r="9803" ht="15.75" customHeight="1" spans="1:7">
      <c r="A9803" s="140">
        <v>103964</v>
      </c>
      <c r="B9803" s="141" t="s">
        <v>10398</v>
      </c>
      <c r="C9803" s="141" t="s">
        <v>448</v>
      </c>
      <c r="D9803" s="141" t="s">
        <v>5501</v>
      </c>
      <c r="E9803" s="140">
        <v>7.52</v>
      </c>
      <c r="F9803" s="142" t="s">
        <v>5502</v>
      </c>
      <c r="G9803" s="138"/>
    </row>
    <row r="9804" ht="15.75" customHeight="1" spans="1:7">
      <c r="A9804" s="140">
        <v>103966</v>
      </c>
      <c r="B9804" s="141" t="s">
        <v>10399</v>
      </c>
      <c r="C9804" s="141" t="s">
        <v>448</v>
      </c>
      <c r="D9804" s="141" t="s">
        <v>5501</v>
      </c>
      <c r="E9804" s="140">
        <v>8.88</v>
      </c>
      <c r="F9804" s="142" t="s">
        <v>5502</v>
      </c>
      <c r="G9804" s="138"/>
    </row>
    <row r="9805" ht="15.75" customHeight="1" spans="1:7">
      <c r="A9805" s="140">
        <v>103967</v>
      </c>
      <c r="B9805" s="141" t="s">
        <v>10400</v>
      </c>
      <c r="C9805" s="141" t="s">
        <v>448</v>
      </c>
      <c r="D9805" s="141" t="s">
        <v>5501</v>
      </c>
      <c r="E9805" s="140">
        <v>10.73</v>
      </c>
      <c r="F9805" s="142" t="s">
        <v>5502</v>
      </c>
      <c r="G9805" s="138"/>
    </row>
    <row r="9806" ht="15.75" customHeight="1" spans="1:7">
      <c r="A9806" s="140">
        <v>103968</v>
      </c>
      <c r="B9806" s="141" t="s">
        <v>10401</v>
      </c>
      <c r="C9806" s="141" t="s">
        <v>448</v>
      </c>
      <c r="D9806" s="141" t="s">
        <v>5501</v>
      </c>
      <c r="E9806" s="140">
        <v>15.52</v>
      </c>
      <c r="F9806" s="142" t="s">
        <v>5502</v>
      </c>
      <c r="G9806" s="138"/>
    </row>
    <row r="9807" ht="15.75" customHeight="1" spans="1:7">
      <c r="A9807" s="140">
        <v>103969</v>
      </c>
      <c r="B9807" s="141" t="s">
        <v>10402</v>
      </c>
      <c r="C9807" s="141" t="s">
        <v>448</v>
      </c>
      <c r="D9807" s="141" t="s">
        <v>5501</v>
      </c>
      <c r="E9807" s="140">
        <v>18.39</v>
      </c>
      <c r="F9807" s="142" t="s">
        <v>5502</v>
      </c>
      <c r="G9807" s="138"/>
    </row>
    <row r="9808" ht="15.75" customHeight="1" spans="1:7">
      <c r="A9808" s="140">
        <v>103971</v>
      </c>
      <c r="B9808" s="141" t="s">
        <v>10403</v>
      </c>
      <c r="C9808" s="141" t="s">
        <v>448</v>
      </c>
      <c r="D9808" s="141" t="s">
        <v>5501</v>
      </c>
      <c r="E9808" s="140">
        <v>23.4</v>
      </c>
      <c r="F9808" s="142" t="s">
        <v>5502</v>
      </c>
      <c r="G9808" s="138"/>
    </row>
    <row r="9809" ht="15.75" customHeight="1" spans="1:7">
      <c r="A9809" s="140">
        <v>103972</v>
      </c>
      <c r="B9809" s="141" t="s">
        <v>10404</v>
      </c>
      <c r="C9809" s="141" t="s">
        <v>448</v>
      </c>
      <c r="D9809" s="141" t="s">
        <v>5501</v>
      </c>
      <c r="E9809" s="140">
        <v>27.07</v>
      </c>
      <c r="F9809" s="142" t="s">
        <v>5502</v>
      </c>
      <c r="G9809" s="138"/>
    </row>
    <row r="9810" ht="15.75" customHeight="1" spans="1:7">
      <c r="A9810" s="140">
        <v>103974</v>
      </c>
      <c r="B9810" s="141" t="s">
        <v>10405</v>
      </c>
      <c r="C9810" s="141" t="s">
        <v>448</v>
      </c>
      <c r="D9810" s="141" t="s">
        <v>5501</v>
      </c>
      <c r="E9810" s="140">
        <v>9.8</v>
      </c>
      <c r="F9810" s="142" t="s">
        <v>5502</v>
      </c>
      <c r="G9810" s="138"/>
    </row>
    <row r="9811" ht="15.75" customHeight="1" spans="1:7">
      <c r="A9811" s="140">
        <v>103975</v>
      </c>
      <c r="B9811" s="141" t="s">
        <v>10406</v>
      </c>
      <c r="C9811" s="141" t="s">
        <v>448</v>
      </c>
      <c r="D9811" s="141" t="s">
        <v>5501</v>
      </c>
      <c r="E9811" s="140">
        <v>16.45</v>
      </c>
      <c r="F9811" s="142" t="s">
        <v>5502</v>
      </c>
      <c r="G9811" s="138"/>
    </row>
    <row r="9812" ht="15.75" customHeight="1" spans="1:7">
      <c r="A9812" s="140">
        <v>103976</v>
      </c>
      <c r="B9812" s="141" t="s">
        <v>10407</v>
      </c>
      <c r="C9812" s="141" t="s">
        <v>448</v>
      </c>
      <c r="D9812" s="141" t="s">
        <v>5501</v>
      </c>
      <c r="E9812" s="140">
        <v>23.93</v>
      </c>
      <c r="F9812" s="142" t="s">
        <v>5502</v>
      </c>
      <c r="G9812" s="138"/>
    </row>
    <row r="9813" ht="15.75" customHeight="1" spans="1:7">
      <c r="A9813" s="140">
        <v>103977</v>
      </c>
      <c r="B9813" s="141" t="s">
        <v>10408</v>
      </c>
      <c r="C9813" s="141" t="s">
        <v>448</v>
      </c>
      <c r="D9813" s="141" t="s">
        <v>5501</v>
      </c>
      <c r="E9813" s="140">
        <v>6.4</v>
      </c>
      <c r="F9813" s="142" t="s">
        <v>5502</v>
      </c>
      <c r="G9813" s="138"/>
    </row>
    <row r="9814" ht="15.75" customHeight="1" spans="1:7">
      <c r="A9814" s="140">
        <v>103980</v>
      </c>
      <c r="B9814" s="141" t="s">
        <v>10409</v>
      </c>
      <c r="C9814" s="141" t="s">
        <v>448</v>
      </c>
      <c r="D9814" s="141" t="s">
        <v>5501</v>
      </c>
      <c r="E9814" s="140">
        <v>16.24</v>
      </c>
      <c r="F9814" s="142" t="s">
        <v>5502</v>
      </c>
      <c r="G9814" s="138"/>
    </row>
    <row r="9815" ht="15.75" customHeight="1" spans="1:7">
      <c r="A9815" s="140">
        <v>103981</v>
      </c>
      <c r="B9815" s="141" t="s">
        <v>10410</v>
      </c>
      <c r="C9815" s="141" t="s">
        <v>448</v>
      </c>
      <c r="D9815" s="141" t="s">
        <v>5501</v>
      </c>
      <c r="E9815" s="140">
        <v>16.3</v>
      </c>
      <c r="F9815" s="142" t="s">
        <v>5502</v>
      </c>
      <c r="G9815" s="138"/>
    </row>
    <row r="9816" ht="15.75" customHeight="1" spans="1:7">
      <c r="A9816" s="140">
        <v>103982</v>
      </c>
      <c r="B9816" s="141" t="s">
        <v>10411</v>
      </c>
      <c r="C9816" s="141" t="s">
        <v>448</v>
      </c>
      <c r="D9816" s="141" t="s">
        <v>5501</v>
      </c>
      <c r="E9816" s="140">
        <v>22.32</v>
      </c>
      <c r="F9816" s="142" t="s">
        <v>5502</v>
      </c>
      <c r="G9816" s="138"/>
    </row>
    <row r="9817" ht="15.75" customHeight="1" spans="1:7">
      <c r="A9817" s="140">
        <v>103983</v>
      </c>
      <c r="B9817" s="141" t="s">
        <v>10412</v>
      </c>
      <c r="C9817" s="141" t="s">
        <v>448</v>
      </c>
      <c r="D9817" s="141" t="s">
        <v>5501</v>
      </c>
      <c r="E9817" s="140">
        <v>15.76</v>
      </c>
      <c r="F9817" s="142" t="s">
        <v>5502</v>
      </c>
      <c r="G9817" s="138"/>
    </row>
    <row r="9818" ht="15.75" customHeight="1" spans="1:7">
      <c r="A9818" s="140">
        <v>103984</v>
      </c>
      <c r="B9818" s="141" t="s">
        <v>10413</v>
      </c>
      <c r="C9818" s="141" t="s">
        <v>448</v>
      </c>
      <c r="D9818" s="141" t="s">
        <v>5501</v>
      </c>
      <c r="E9818" s="140">
        <v>17.84</v>
      </c>
      <c r="F9818" s="142" t="s">
        <v>5502</v>
      </c>
      <c r="G9818" s="138"/>
    </row>
    <row r="9819" ht="15.75" customHeight="1" spans="1:7">
      <c r="A9819" s="140">
        <v>103985</v>
      </c>
      <c r="B9819" s="141" t="s">
        <v>10414</v>
      </c>
      <c r="C9819" s="141" t="s">
        <v>448</v>
      </c>
      <c r="D9819" s="141" t="s">
        <v>5501</v>
      </c>
      <c r="E9819" s="140">
        <v>20.31</v>
      </c>
      <c r="F9819" s="142" t="s">
        <v>5502</v>
      </c>
      <c r="G9819" s="138"/>
    </row>
    <row r="9820" ht="15.75" customHeight="1" spans="1:7">
      <c r="A9820" s="140">
        <v>103986</v>
      </c>
      <c r="B9820" s="141" t="s">
        <v>10415</v>
      </c>
      <c r="C9820" s="141" t="s">
        <v>448</v>
      </c>
      <c r="D9820" s="141" t="s">
        <v>5501</v>
      </c>
      <c r="E9820" s="140">
        <v>25.84</v>
      </c>
      <c r="F9820" s="142" t="s">
        <v>5502</v>
      </c>
      <c r="G9820" s="138"/>
    </row>
    <row r="9821" ht="15.75" customHeight="1" spans="1:7">
      <c r="A9821" s="140">
        <v>103987</v>
      </c>
      <c r="B9821" s="141" t="s">
        <v>10416</v>
      </c>
      <c r="C9821" s="141" t="s">
        <v>448</v>
      </c>
      <c r="D9821" s="141" t="s">
        <v>5501</v>
      </c>
      <c r="E9821" s="140">
        <v>22.09</v>
      </c>
      <c r="F9821" s="142" t="s">
        <v>5502</v>
      </c>
      <c r="G9821" s="138"/>
    </row>
    <row r="9822" ht="15.75" customHeight="1" spans="1:7">
      <c r="A9822" s="140">
        <v>103988</v>
      </c>
      <c r="B9822" s="141" t="s">
        <v>10417</v>
      </c>
      <c r="C9822" s="141" t="s">
        <v>448</v>
      </c>
      <c r="D9822" s="141" t="s">
        <v>5501</v>
      </c>
      <c r="E9822" s="140">
        <v>11.7</v>
      </c>
      <c r="F9822" s="142" t="s">
        <v>5502</v>
      </c>
      <c r="G9822" s="138"/>
    </row>
    <row r="9823" ht="15.75" customHeight="1" spans="1:7">
      <c r="A9823" s="140">
        <v>103990</v>
      </c>
      <c r="B9823" s="141" t="s">
        <v>10418</v>
      </c>
      <c r="C9823" s="141" t="s">
        <v>448</v>
      </c>
      <c r="D9823" s="141" t="s">
        <v>5501</v>
      </c>
      <c r="E9823" s="140">
        <v>33.21</v>
      </c>
      <c r="F9823" s="142" t="s">
        <v>5502</v>
      </c>
      <c r="G9823" s="138"/>
    </row>
    <row r="9824" ht="15.75" customHeight="1" spans="1:7">
      <c r="A9824" s="140">
        <v>103991</v>
      </c>
      <c r="B9824" s="141" t="s">
        <v>10419</v>
      </c>
      <c r="C9824" s="141" t="s">
        <v>448</v>
      </c>
      <c r="D9824" s="141" t="s">
        <v>5501</v>
      </c>
      <c r="E9824" s="140">
        <v>17.12</v>
      </c>
      <c r="F9824" s="142" t="s">
        <v>5502</v>
      </c>
      <c r="G9824" s="138"/>
    </row>
    <row r="9825" ht="15.75" customHeight="1" spans="1:7">
      <c r="A9825" s="140">
        <v>103992</v>
      </c>
      <c r="B9825" s="141" t="s">
        <v>10420</v>
      </c>
      <c r="C9825" s="141" t="s">
        <v>448</v>
      </c>
      <c r="D9825" s="141" t="s">
        <v>5501</v>
      </c>
      <c r="E9825" s="140">
        <v>10.53</v>
      </c>
      <c r="F9825" s="142" t="s">
        <v>5502</v>
      </c>
      <c r="G9825" s="138"/>
    </row>
    <row r="9826" ht="15.75" customHeight="1" spans="1:7">
      <c r="A9826" s="140">
        <v>103993</v>
      </c>
      <c r="B9826" s="141" t="s">
        <v>10421</v>
      </c>
      <c r="C9826" s="141" t="s">
        <v>448</v>
      </c>
      <c r="D9826" s="141" t="s">
        <v>5501</v>
      </c>
      <c r="E9826" s="140">
        <v>8.94</v>
      </c>
      <c r="F9826" s="142" t="s">
        <v>5502</v>
      </c>
      <c r="G9826" s="138"/>
    </row>
    <row r="9827" ht="15.75" customHeight="1" spans="1:7">
      <c r="A9827" s="140">
        <v>103994</v>
      </c>
      <c r="B9827" s="141" t="s">
        <v>10422</v>
      </c>
      <c r="C9827" s="141" t="s">
        <v>448</v>
      </c>
      <c r="D9827" s="141" t="s">
        <v>5501</v>
      </c>
      <c r="E9827" s="140">
        <v>13.09</v>
      </c>
      <c r="F9827" s="142" t="s">
        <v>5502</v>
      </c>
      <c r="G9827" s="138"/>
    </row>
    <row r="9828" ht="15.75" customHeight="1" spans="1:7">
      <c r="A9828" s="140">
        <v>103995</v>
      </c>
      <c r="B9828" s="141" t="s">
        <v>10423</v>
      </c>
      <c r="C9828" s="141" t="s">
        <v>448</v>
      </c>
      <c r="D9828" s="141" t="s">
        <v>5501</v>
      </c>
      <c r="E9828" s="140">
        <v>13.75</v>
      </c>
      <c r="F9828" s="142" t="s">
        <v>5502</v>
      </c>
      <c r="G9828" s="138"/>
    </row>
    <row r="9829" ht="15.75" customHeight="1" spans="1:7">
      <c r="A9829" s="140">
        <v>103996</v>
      </c>
      <c r="B9829" s="141" t="s">
        <v>10424</v>
      </c>
      <c r="C9829" s="141" t="s">
        <v>448</v>
      </c>
      <c r="D9829" s="141" t="s">
        <v>5501</v>
      </c>
      <c r="E9829" s="140">
        <v>37.81</v>
      </c>
      <c r="F9829" s="142" t="s">
        <v>5502</v>
      </c>
      <c r="G9829" s="138"/>
    </row>
    <row r="9830" ht="15.75" customHeight="1" spans="1:7">
      <c r="A9830" s="140">
        <v>103997</v>
      </c>
      <c r="B9830" s="141" t="s">
        <v>10425</v>
      </c>
      <c r="C9830" s="141" t="s">
        <v>448</v>
      </c>
      <c r="D9830" s="141" t="s">
        <v>5501</v>
      </c>
      <c r="E9830" s="140">
        <v>36.89</v>
      </c>
      <c r="F9830" s="142" t="s">
        <v>5502</v>
      </c>
      <c r="G9830" s="138"/>
    </row>
    <row r="9831" ht="15.75" customHeight="1" spans="1:7">
      <c r="A9831" s="140">
        <v>103998</v>
      </c>
      <c r="B9831" s="141" t="s">
        <v>10426</v>
      </c>
      <c r="C9831" s="141" t="s">
        <v>448</v>
      </c>
      <c r="D9831" s="141" t="s">
        <v>5501</v>
      </c>
      <c r="E9831" s="140">
        <v>13.44</v>
      </c>
      <c r="F9831" s="142" t="s">
        <v>5502</v>
      </c>
      <c r="G9831" s="138"/>
    </row>
    <row r="9832" ht="15.75" customHeight="1" spans="1:7">
      <c r="A9832" s="140">
        <v>103999</v>
      </c>
      <c r="B9832" s="141" t="s">
        <v>10427</v>
      </c>
      <c r="C9832" s="141" t="s">
        <v>448</v>
      </c>
      <c r="D9832" s="141" t="s">
        <v>5501</v>
      </c>
      <c r="E9832" s="140">
        <v>11.47</v>
      </c>
      <c r="F9832" s="142" t="s">
        <v>5502</v>
      </c>
      <c r="G9832" s="138"/>
    </row>
    <row r="9833" ht="15.75" customHeight="1" spans="1:7">
      <c r="A9833" s="140">
        <v>104000</v>
      </c>
      <c r="B9833" s="141" t="s">
        <v>10428</v>
      </c>
      <c r="C9833" s="141" t="s">
        <v>448</v>
      </c>
      <c r="D9833" s="141" t="s">
        <v>5501</v>
      </c>
      <c r="E9833" s="140">
        <v>26.32</v>
      </c>
      <c r="F9833" s="142" t="s">
        <v>5502</v>
      </c>
      <c r="G9833" s="138"/>
    </row>
    <row r="9834" ht="15.75" customHeight="1" spans="1:7">
      <c r="A9834" s="140">
        <v>104001</v>
      </c>
      <c r="B9834" s="141" t="s">
        <v>10429</v>
      </c>
      <c r="C9834" s="141" t="s">
        <v>448</v>
      </c>
      <c r="D9834" s="141" t="s">
        <v>5501</v>
      </c>
      <c r="E9834" s="140">
        <v>12.59</v>
      </c>
      <c r="F9834" s="142" t="s">
        <v>5502</v>
      </c>
      <c r="G9834" s="138"/>
    </row>
    <row r="9835" ht="15.75" customHeight="1" spans="1:7">
      <c r="A9835" s="140">
        <v>104002</v>
      </c>
      <c r="B9835" s="141" t="s">
        <v>10430</v>
      </c>
      <c r="C9835" s="141" t="s">
        <v>448</v>
      </c>
      <c r="D9835" s="141" t="s">
        <v>5501</v>
      </c>
      <c r="E9835" s="140">
        <v>16.19</v>
      </c>
      <c r="F9835" s="142" t="s">
        <v>5502</v>
      </c>
      <c r="G9835" s="138"/>
    </row>
    <row r="9836" ht="15.75" customHeight="1" spans="1:7">
      <c r="A9836" s="140">
        <v>104003</v>
      </c>
      <c r="B9836" s="141" t="s">
        <v>10431</v>
      </c>
      <c r="C9836" s="141" t="s">
        <v>448</v>
      </c>
      <c r="D9836" s="141" t="s">
        <v>5501</v>
      </c>
      <c r="E9836" s="140">
        <v>13.5</v>
      </c>
      <c r="F9836" s="142" t="s">
        <v>5502</v>
      </c>
      <c r="G9836" s="138"/>
    </row>
    <row r="9837" ht="15.75" customHeight="1" spans="1:7">
      <c r="A9837" s="140">
        <v>104004</v>
      </c>
      <c r="B9837" s="141" t="s">
        <v>10432</v>
      </c>
      <c r="C9837" s="141" t="s">
        <v>448</v>
      </c>
      <c r="D9837" s="141" t="s">
        <v>5501</v>
      </c>
      <c r="E9837" s="140">
        <v>27.18</v>
      </c>
      <c r="F9837" s="142" t="s">
        <v>5502</v>
      </c>
      <c r="G9837" s="138"/>
    </row>
    <row r="9838" ht="15.75" customHeight="1" spans="1:7">
      <c r="A9838" s="140">
        <v>104005</v>
      </c>
      <c r="B9838" s="141" t="s">
        <v>10433</v>
      </c>
      <c r="C9838" s="141" t="s">
        <v>448</v>
      </c>
      <c r="D9838" s="141" t="s">
        <v>5501</v>
      </c>
      <c r="E9838" s="140">
        <v>33.85</v>
      </c>
      <c r="F9838" s="142" t="s">
        <v>5502</v>
      </c>
      <c r="G9838" s="138"/>
    </row>
    <row r="9839" ht="15.75" customHeight="1" spans="1:7">
      <c r="A9839" s="140">
        <v>104006</v>
      </c>
      <c r="B9839" s="141" t="s">
        <v>10434</v>
      </c>
      <c r="C9839" s="141" t="s">
        <v>448</v>
      </c>
      <c r="D9839" s="141" t="s">
        <v>5501</v>
      </c>
      <c r="E9839" s="140">
        <v>23.21</v>
      </c>
      <c r="F9839" s="142" t="s">
        <v>5502</v>
      </c>
      <c r="G9839" s="138"/>
    </row>
    <row r="9840" ht="15.75" customHeight="1" spans="1:7">
      <c r="A9840" s="140">
        <v>104007</v>
      </c>
      <c r="B9840" s="141" t="s">
        <v>10435</v>
      </c>
      <c r="C9840" s="141" t="s">
        <v>448</v>
      </c>
      <c r="D9840" s="141" t="s">
        <v>5501</v>
      </c>
      <c r="E9840" s="140">
        <v>20.28</v>
      </c>
      <c r="F9840" s="142" t="s">
        <v>5502</v>
      </c>
      <c r="G9840" s="138"/>
    </row>
    <row r="9841" ht="15.75" customHeight="1" spans="1:7">
      <c r="A9841" s="140">
        <v>104008</v>
      </c>
      <c r="B9841" s="141" t="s">
        <v>10436</v>
      </c>
      <c r="C9841" s="141" t="s">
        <v>448</v>
      </c>
      <c r="D9841" s="141" t="s">
        <v>5501</v>
      </c>
      <c r="E9841" s="140">
        <v>29.41</v>
      </c>
      <c r="F9841" s="142" t="s">
        <v>5502</v>
      </c>
      <c r="G9841" s="138"/>
    </row>
    <row r="9842" ht="15.75" customHeight="1" spans="1:7">
      <c r="A9842" s="140">
        <v>104009</v>
      </c>
      <c r="B9842" s="141" t="s">
        <v>10437</v>
      </c>
      <c r="C9842" s="141" t="s">
        <v>448</v>
      </c>
      <c r="D9842" s="141" t="s">
        <v>5501</v>
      </c>
      <c r="E9842" s="140">
        <v>12.07</v>
      </c>
      <c r="F9842" s="142" t="s">
        <v>5502</v>
      </c>
      <c r="G9842" s="138"/>
    </row>
    <row r="9843" ht="15.75" customHeight="1" spans="1:7">
      <c r="A9843" s="140">
        <v>104011</v>
      </c>
      <c r="B9843" s="141" t="s">
        <v>10438</v>
      </c>
      <c r="C9843" s="141" t="s">
        <v>448</v>
      </c>
      <c r="D9843" s="141" t="s">
        <v>5501</v>
      </c>
      <c r="E9843" s="140">
        <v>23.28</v>
      </c>
      <c r="F9843" s="142" t="s">
        <v>5502</v>
      </c>
      <c r="G9843" s="138"/>
    </row>
    <row r="9844" ht="15.75" customHeight="1" spans="1:7">
      <c r="A9844" s="140">
        <v>104012</v>
      </c>
      <c r="B9844" s="141" t="s">
        <v>10439</v>
      </c>
      <c r="C9844" s="141" t="s">
        <v>448</v>
      </c>
      <c r="D9844" s="141" t="s">
        <v>5501</v>
      </c>
      <c r="E9844" s="140">
        <v>21.58</v>
      </c>
      <c r="F9844" s="142" t="s">
        <v>5502</v>
      </c>
      <c r="G9844" s="138"/>
    </row>
    <row r="9845" ht="15.75" customHeight="1" spans="1:7">
      <c r="A9845" s="140">
        <v>104014</v>
      </c>
      <c r="B9845" s="141" t="s">
        <v>10440</v>
      </c>
      <c r="C9845" s="141" t="s">
        <v>448</v>
      </c>
      <c r="D9845" s="141" t="s">
        <v>5501</v>
      </c>
      <c r="E9845" s="140">
        <v>9.89</v>
      </c>
      <c r="F9845" s="142" t="s">
        <v>5502</v>
      </c>
      <c r="G9845" s="138"/>
    </row>
    <row r="9846" ht="15.75" customHeight="1" spans="1:7">
      <c r="A9846" s="140">
        <v>104015</v>
      </c>
      <c r="B9846" s="141" t="s">
        <v>10441</v>
      </c>
      <c r="C9846" s="141" t="s">
        <v>448</v>
      </c>
      <c r="D9846" s="141" t="s">
        <v>5501</v>
      </c>
      <c r="E9846" s="140">
        <v>14.35</v>
      </c>
      <c r="F9846" s="142" t="s">
        <v>5502</v>
      </c>
      <c r="G9846" s="138"/>
    </row>
    <row r="9847" ht="15.75" customHeight="1" spans="1:7">
      <c r="A9847" s="140">
        <v>104016</v>
      </c>
      <c r="B9847" s="141" t="s">
        <v>10442</v>
      </c>
      <c r="C9847" s="141" t="s">
        <v>448</v>
      </c>
      <c r="D9847" s="141" t="s">
        <v>5501</v>
      </c>
      <c r="E9847" s="140">
        <v>19.14</v>
      </c>
      <c r="F9847" s="142" t="s">
        <v>5502</v>
      </c>
      <c r="G9847" s="138"/>
    </row>
    <row r="9848" ht="15.75" customHeight="1" spans="1:7">
      <c r="A9848" s="140">
        <v>104017</v>
      </c>
      <c r="B9848" s="141" t="s">
        <v>10443</v>
      </c>
      <c r="C9848" s="141" t="s">
        <v>448</v>
      </c>
      <c r="D9848" s="141" t="s">
        <v>5501</v>
      </c>
      <c r="E9848" s="140">
        <v>37.03</v>
      </c>
      <c r="F9848" s="142" t="s">
        <v>5502</v>
      </c>
      <c r="G9848" s="138"/>
    </row>
    <row r="9849" ht="15.75" customHeight="1" spans="1:7">
      <c r="A9849" s="140">
        <v>104018</v>
      </c>
      <c r="B9849" s="141" t="s">
        <v>10444</v>
      </c>
      <c r="C9849" s="141" t="s">
        <v>448</v>
      </c>
      <c r="D9849" s="141" t="s">
        <v>5501</v>
      </c>
      <c r="E9849" s="140">
        <v>18.17</v>
      </c>
      <c r="F9849" s="142" t="s">
        <v>5502</v>
      </c>
      <c r="G9849" s="138"/>
    </row>
    <row r="9850" ht="15.75" customHeight="1" spans="1:7">
      <c r="A9850" s="140">
        <v>104019</v>
      </c>
      <c r="B9850" s="141" t="s">
        <v>10445</v>
      </c>
      <c r="C9850" s="141" t="s">
        <v>448</v>
      </c>
      <c r="D9850" s="141" t="s">
        <v>5501</v>
      </c>
      <c r="E9850" s="140">
        <v>35.9</v>
      </c>
      <c r="F9850" s="142" t="s">
        <v>5502</v>
      </c>
      <c r="G9850" s="138"/>
    </row>
    <row r="9851" ht="15.75" customHeight="1" spans="1:7">
      <c r="A9851" s="140">
        <v>104020</v>
      </c>
      <c r="B9851" s="141" t="s">
        <v>10446</v>
      </c>
      <c r="C9851" s="141" t="s">
        <v>448</v>
      </c>
      <c r="D9851" s="141" t="s">
        <v>5501</v>
      </c>
      <c r="E9851" s="140">
        <v>44.18</v>
      </c>
      <c r="F9851" s="142" t="s">
        <v>5502</v>
      </c>
      <c r="G9851" s="138"/>
    </row>
    <row r="9852" ht="15.75" customHeight="1" spans="1:7">
      <c r="A9852" s="140">
        <v>104022</v>
      </c>
      <c r="B9852" s="141" t="s">
        <v>10447</v>
      </c>
      <c r="C9852" s="141" t="s">
        <v>448</v>
      </c>
      <c r="D9852" s="141" t="s">
        <v>5501</v>
      </c>
      <c r="E9852" s="140">
        <v>55.47</v>
      </c>
      <c r="F9852" s="142" t="s">
        <v>5502</v>
      </c>
      <c r="G9852" s="138"/>
    </row>
    <row r="9853" ht="15.75" customHeight="1" spans="1:7">
      <c r="A9853" s="140">
        <v>104023</v>
      </c>
      <c r="B9853" s="141" t="s">
        <v>10448</v>
      </c>
      <c r="C9853" s="141" t="s">
        <v>448</v>
      </c>
      <c r="D9853" s="141" t="s">
        <v>5501</v>
      </c>
      <c r="E9853" s="140">
        <v>33.17</v>
      </c>
      <c r="F9853" s="142" t="s">
        <v>5502</v>
      </c>
      <c r="G9853" s="138"/>
    </row>
    <row r="9854" ht="15.75" customHeight="1" spans="1:7">
      <c r="A9854" s="140">
        <v>104024</v>
      </c>
      <c r="B9854" s="141" t="s">
        <v>10449</v>
      </c>
      <c r="C9854" s="141" t="s">
        <v>448</v>
      </c>
      <c r="D9854" s="141" t="s">
        <v>5501</v>
      </c>
      <c r="E9854" s="140">
        <v>32.86</v>
      </c>
      <c r="F9854" s="142" t="s">
        <v>5502</v>
      </c>
      <c r="G9854" s="138"/>
    </row>
    <row r="9855" ht="15.75" customHeight="1" spans="1:7">
      <c r="A9855" s="140">
        <v>104025</v>
      </c>
      <c r="B9855" s="141" t="s">
        <v>10450</v>
      </c>
      <c r="C9855" s="141" t="s">
        <v>448</v>
      </c>
      <c r="D9855" s="141" t="s">
        <v>5501</v>
      </c>
      <c r="E9855" s="140">
        <v>23.22</v>
      </c>
      <c r="F9855" s="142" t="s">
        <v>5502</v>
      </c>
      <c r="G9855" s="138"/>
    </row>
    <row r="9856" ht="15.75" customHeight="1" spans="1:7">
      <c r="A9856" s="140">
        <v>104026</v>
      </c>
      <c r="B9856" s="141" t="s">
        <v>10451</v>
      </c>
      <c r="C9856" s="141" t="s">
        <v>448</v>
      </c>
      <c r="D9856" s="141" t="s">
        <v>5501</v>
      </c>
      <c r="E9856" s="140">
        <v>33.23</v>
      </c>
      <c r="F9856" s="142" t="s">
        <v>5502</v>
      </c>
      <c r="G9856" s="138"/>
    </row>
    <row r="9857" ht="15.75" customHeight="1" spans="1:7">
      <c r="A9857" s="140">
        <v>104027</v>
      </c>
      <c r="B9857" s="141" t="s">
        <v>10452</v>
      </c>
      <c r="C9857" s="141" t="s">
        <v>448</v>
      </c>
      <c r="D9857" s="141" t="s">
        <v>5501</v>
      </c>
      <c r="E9857" s="140">
        <v>49.57</v>
      </c>
      <c r="F9857" s="142" t="s">
        <v>5502</v>
      </c>
      <c r="G9857" s="138"/>
    </row>
    <row r="9858" ht="15.75" customHeight="1" spans="1:7">
      <c r="A9858" s="140">
        <v>104028</v>
      </c>
      <c r="B9858" s="141" t="s">
        <v>10453</v>
      </c>
      <c r="C9858" s="141" t="s">
        <v>448</v>
      </c>
      <c r="D9858" s="141" t="s">
        <v>5501</v>
      </c>
      <c r="E9858" s="140">
        <v>99.45</v>
      </c>
      <c r="F9858" s="142" t="s">
        <v>5502</v>
      </c>
      <c r="G9858" s="138"/>
    </row>
    <row r="9859" ht="15.75" customHeight="1" spans="1:7">
      <c r="A9859" s="140">
        <v>104029</v>
      </c>
      <c r="B9859" s="141" t="s">
        <v>10454</v>
      </c>
      <c r="C9859" s="141" t="s">
        <v>448</v>
      </c>
      <c r="D9859" s="141" t="s">
        <v>5501</v>
      </c>
      <c r="E9859" s="140">
        <v>52.49</v>
      </c>
      <c r="F9859" s="142" t="s">
        <v>5502</v>
      </c>
      <c r="G9859" s="138"/>
    </row>
    <row r="9860" ht="15.75" customHeight="1" spans="1:7">
      <c r="A9860" s="140">
        <v>104030</v>
      </c>
      <c r="B9860" s="141" t="s">
        <v>10455</v>
      </c>
      <c r="C9860" s="141" t="s">
        <v>448</v>
      </c>
      <c r="D9860" s="141" t="s">
        <v>5501</v>
      </c>
      <c r="E9860" s="140">
        <v>49.32</v>
      </c>
      <c r="F9860" s="142" t="s">
        <v>5502</v>
      </c>
      <c r="G9860" s="138"/>
    </row>
    <row r="9861" ht="15.75" customHeight="1" spans="1:7">
      <c r="A9861" s="140">
        <v>104159</v>
      </c>
      <c r="B9861" s="141" t="s">
        <v>10456</v>
      </c>
      <c r="C9861" s="141" t="s">
        <v>448</v>
      </c>
      <c r="D9861" s="141" t="s">
        <v>5501</v>
      </c>
      <c r="E9861" s="140">
        <v>35.63</v>
      </c>
      <c r="F9861" s="142" t="s">
        <v>5502</v>
      </c>
      <c r="G9861" s="138"/>
    </row>
    <row r="9862" ht="15.75" customHeight="1" spans="1:7">
      <c r="A9862" s="140">
        <v>104167</v>
      </c>
      <c r="B9862" s="141" t="s">
        <v>10457</v>
      </c>
      <c r="C9862" s="141" t="s">
        <v>448</v>
      </c>
      <c r="D9862" s="141" t="s">
        <v>5501</v>
      </c>
      <c r="E9862" s="140">
        <v>111.08</v>
      </c>
      <c r="F9862" s="142" t="s">
        <v>5502</v>
      </c>
      <c r="G9862" s="138"/>
    </row>
    <row r="9863" ht="15.75" customHeight="1" spans="1:7">
      <c r="A9863" s="140">
        <v>104168</v>
      </c>
      <c r="B9863" s="141" t="s">
        <v>10458</v>
      </c>
      <c r="C9863" s="141" t="s">
        <v>448</v>
      </c>
      <c r="D9863" s="141" t="s">
        <v>5501</v>
      </c>
      <c r="E9863" s="140">
        <v>108.53</v>
      </c>
      <c r="F9863" s="142" t="s">
        <v>5502</v>
      </c>
      <c r="G9863" s="138"/>
    </row>
    <row r="9864" ht="15.75" customHeight="1" spans="1:7">
      <c r="A9864" s="140">
        <v>104169</v>
      </c>
      <c r="B9864" s="141" t="s">
        <v>10459</v>
      </c>
      <c r="C9864" s="141" t="s">
        <v>448</v>
      </c>
      <c r="D9864" s="141" t="s">
        <v>5501</v>
      </c>
      <c r="E9864" s="140">
        <v>130.95</v>
      </c>
      <c r="F9864" s="142" t="s">
        <v>5502</v>
      </c>
      <c r="G9864" s="138"/>
    </row>
    <row r="9865" ht="15.75" customHeight="1" spans="1:7">
      <c r="A9865" s="140">
        <v>104170</v>
      </c>
      <c r="B9865" s="141" t="s">
        <v>10460</v>
      </c>
      <c r="C9865" s="141" t="s">
        <v>448</v>
      </c>
      <c r="D9865" s="141" t="s">
        <v>5501</v>
      </c>
      <c r="E9865" s="140">
        <v>63.02</v>
      </c>
      <c r="F9865" s="142" t="s">
        <v>5502</v>
      </c>
      <c r="G9865" s="138"/>
    </row>
    <row r="9866" ht="15.75" customHeight="1" spans="1:7">
      <c r="A9866" s="140">
        <v>104171</v>
      </c>
      <c r="B9866" s="141" t="s">
        <v>10461</v>
      </c>
      <c r="C9866" s="141" t="s">
        <v>448</v>
      </c>
      <c r="D9866" s="141" t="s">
        <v>5501</v>
      </c>
      <c r="E9866" s="140">
        <v>80.82</v>
      </c>
      <c r="F9866" s="142" t="s">
        <v>5502</v>
      </c>
      <c r="G9866" s="138"/>
    </row>
    <row r="9867" ht="15.75" customHeight="1" spans="1:7">
      <c r="A9867" s="140">
        <v>104172</v>
      </c>
      <c r="B9867" s="141" t="s">
        <v>10462</v>
      </c>
      <c r="C9867" s="141" t="s">
        <v>448</v>
      </c>
      <c r="D9867" s="141" t="s">
        <v>5501</v>
      </c>
      <c r="E9867" s="140">
        <v>231.07</v>
      </c>
      <c r="F9867" s="142" t="s">
        <v>5502</v>
      </c>
      <c r="G9867" s="138"/>
    </row>
    <row r="9868" ht="15.75" customHeight="1" spans="1:7">
      <c r="A9868" s="140">
        <v>104173</v>
      </c>
      <c r="B9868" s="141" t="s">
        <v>10463</v>
      </c>
      <c r="C9868" s="141" t="s">
        <v>448</v>
      </c>
      <c r="D9868" s="141" t="s">
        <v>5501</v>
      </c>
      <c r="E9868" s="140">
        <v>76.17</v>
      </c>
      <c r="F9868" s="142" t="s">
        <v>5502</v>
      </c>
      <c r="G9868" s="138"/>
    </row>
    <row r="9869" ht="15.75" customHeight="1" spans="1:7">
      <c r="A9869" s="140">
        <v>104174</v>
      </c>
      <c r="B9869" s="141" t="s">
        <v>10464</v>
      </c>
      <c r="C9869" s="141" t="s">
        <v>448</v>
      </c>
      <c r="D9869" s="141" t="s">
        <v>5501</v>
      </c>
      <c r="E9869" s="140">
        <v>165.82</v>
      </c>
      <c r="F9869" s="142" t="s">
        <v>5502</v>
      </c>
      <c r="G9869" s="138"/>
    </row>
    <row r="9870" ht="15.75" customHeight="1" spans="1:7">
      <c r="A9870" s="140">
        <v>104175</v>
      </c>
      <c r="B9870" s="141" t="s">
        <v>10465</v>
      </c>
      <c r="C9870" s="141" t="s">
        <v>448</v>
      </c>
      <c r="D9870" s="141" t="s">
        <v>5501</v>
      </c>
      <c r="E9870" s="140">
        <v>127.51</v>
      </c>
      <c r="F9870" s="142" t="s">
        <v>5502</v>
      </c>
      <c r="G9870" s="138"/>
    </row>
    <row r="9871" ht="15.75" customHeight="1" spans="1:7">
      <c r="A9871" s="140">
        <v>104176</v>
      </c>
      <c r="B9871" s="141" t="s">
        <v>10466</v>
      </c>
      <c r="C9871" s="141" t="s">
        <v>448</v>
      </c>
      <c r="D9871" s="141" t="s">
        <v>5501</v>
      </c>
      <c r="E9871" s="140">
        <v>219.3</v>
      </c>
      <c r="F9871" s="142" t="s">
        <v>5502</v>
      </c>
      <c r="G9871" s="138"/>
    </row>
    <row r="9872" ht="15.75" customHeight="1" spans="1:7">
      <c r="A9872" s="140">
        <v>104177</v>
      </c>
      <c r="B9872" s="141" t="s">
        <v>10467</v>
      </c>
      <c r="C9872" s="141" t="s">
        <v>448</v>
      </c>
      <c r="D9872" s="141" t="s">
        <v>5501</v>
      </c>
      <c r="E9872" s="140">
        <v>164.95</v>
      </c>
      <c r="F9872" s="142" t="s">
        <v>5502</v>
      </c>
      <c r="G9872" s="138"/>
    </row>
    <row r="9873" ht="15.75" customHeight="1" spans="1:7">
      <c r="A9873" s="140">
        <v>104178</v>
      </c>
      <c r="B9873" s="141" t="s">
        <v>10468</v>
      </c>
      <c r="C9873" s="141" t="s">
        <v>448</v>
      </c>
      <c r="D9873" s="141" t="s">
        <v>5501</v>
      </c>
      <c r="E9873" s="140">
        <v>19.43</v>
      </c>
      <c r="F9873" s="142" t="s">
        <v>5502</v>
      </c>
      <c r="G9873" s="138"/>
    </row>
    <row r="9874" ht="15.75" customHeight="1" spans="1:7">
      <c r="A9874" s="140">
        <v>104179</v>
      </c>
      <c r="B9874" s="141" t="s">
        <v>10469</v>
      </c>
      <c r="C9874" s="141" t="s">
        <v>448</v>
      </c>
      <c r="D9874" s="141" t="s">
        <v>5501</v>
      </c>
      <c r="E9874" s="140">
        <v>72.73</v>
      </c>
      <c r="F9874" s="142" t="s">
        <v>5502</v>
      </c>
      <c r="G9874" s="138"/>
    </row>
    <row r="9875" ht="15.75" customHeight="1" spans="1:7">
      <c r="A9875" s="140">
        <v>104191</v>
      </c>
      <c r="B9875" s="141" t="s">
        <v>10470</v>
      </c>
      <c r="C9875" s="141" t="s">
        <v>448</v>
      </c>
      <c r="D9875" s="141" t="s">
        <v>5686</v>
      </c>
      <c r="E9875" s="140">
        <v>9.38</v>
      </c>
      <c r="F9875" s="142" t="s">
        <v>5502</v>
      </c>
      <c r="G9875" s="138"/>
    </row>
    <row r="9876" ht="15.75" customHeight="1" spans="1:7">
      <c r="A9876" s="140">
        <v>104192</v>
      </c>
      <c r="B9876" s="141" t="s">
        <v>10471</v>
      </c>
      <c r="C9876" s="141" t="s">
        <v>448</v>
      </c>
      <c r="D9876" s="141" t="s">
        <v>5686</v>
      </c>
      <c r="E9876" s="140">
        <v>26.23</v>
      </c>
      <c r="F9876" s="142" t="s">
        <v>5502</v>
      </c>
      <c r="G9876" s="138"/>
    </row>
    <row r="9877" ht="15.75" customHeight="1" spans="1:7">
      <c r="A9877" s="140">
        <v>104193</v>
      </c>
      <c r="B9877" s="141" t="s">
        <v>10472</v>
      </c>
      <c r="C9877" s="141" t="s">
        <v>448</v>
      </c>
      <c r="D9877" s="141" t="s">
        <v>5686</v>
      </c>
      <c r="E9877" s="140">
        <v>152.18</v>
      </c>
      <c r="F9877" s="142" t="s">
        <v>5502</v>
      </c>
      <c r="G9877" s="138"/>
    </row>
    <row r="9878" ht="15.75" customHeight="1" spans="1:7">
      <c r="A9878" s="140">
        <v>104196</v>
      </c>
      <c r="B9878" s="141" t="s">
        <v>10473</v>
      </c>
      <c r="C9878" s="141" t="s">
        <v>448</v>
      </c>
      <c r="D9878" s="141" t="s">
        <v>5686</v>
      </c>
      <c r="E9878" s="140">
        <v>14.45</v>
      </c>
      <c r="F9878" s="142" t="s">
        <v>5502</v>
      </c>
      <c r="G9878" s="138"/>
    </row>
    <row r="9879" ht="15.75" customHeight="1" spans="1:7">
      <c r="A9879" s="140">
        <v>104197</v>
      </c>
      <c r="B9879" s="141" t="s">
        <v>10474</v>
      </c>
      <c r="C9879" s="141" t="s">
        <v>448</v>
      </c>
      <c r="D9879" s="141" t="s">
        <v>5686</v>
      </c>
      <c r="E9879" s="140">
        <v>27.13</v>
      </c>
      <c r="F9879" s="142" t="s">
        <v>5502</v>
      </c>
      <c r="G9879" s="138"/>
    </row>
    <row r="9880" ht="15.75" customHeight="1" spans="1:7">
      <c r="A9880" s="140">
        <v>104198</v>
      </c>
      <c r="B9880" s="141" t="s">
        <v>10475</v>
      </c>
      <c r="C9880" s="141" t="s">
        <v>448</v>
      </c>
      <c r="D9880" s="141" t="s">
        <v>5686</v>
      </c>
      <c r="E9880" s="140">
        <v>6.95</v>
      </c>
      <c r="F9880" s="142" t="s">
        <v>5502</v>
      </c>
      <c r="G9880" s="138"/>
    </row>
    <row r="9881" ht="15.75" customHeight="1" spans="1:7">
      <c r="A9881" s="140">
        <v>104199</v>
      </c>
      <c r="B9881" s="141" t="s">
        <v>10476</v>
      </c>
      <c r="C9881" s="141" t="s">
        <v>448</v>
      </c>
      <c r="D9881" s="141" t="s">
        <v>5686</v>
      </c>
      <c r="E9881" s="140">
        <v>6.73</v>
      </c>
      <c r="F9881" s="142" t="s">
        <v>5502</v>
      </c>
      <c r="G9881" s="138"/>
    </row>
    <row r="9882" ht="15.75" customHeight="1" spans="1:7">
      <c r="A9882" s="140">
        <v>104200</v>
      </c>
      <c r="B9882" s="141" t="s">
        <v>10477</v>
      </c>
      <c r="C9882" s="141" t="s">
        <v>448</v>
      </c>
      <c r="D9882" s="141" t="s">
        <v>5686</v>
      </c>
      <c r="E9882" s="140">
        <v>5.52</v>
      </c>
      <c r="F9882" s="142" t="s">
        <v>5502</v>
      </c>
      <c r="G9882" s="138"/>
    </row>
    <row r="9883" ht="15.75" customHeight="1" spans="1:7">
      <c r="A9883" s="140">
        <v>104201</v>
      </c>
      <c r="B9883" s="141" t="s">
        <v>10478</v>
      </c>
      <c r="C9883" s="141" t="s">
        <v>448</v>
      </c>
      <c r="D9883" s="141" t="s">
        <v>5686</v>
      </c>
      <c r="E9883" s="140">
        <v>17.84</v>
      </c>
      <c r="F9883" s="142" t="s">
        <v>5502</v>
      </c>
      <c r="G9883" s="138"/>
    </row>
    <row r="9884" ht="15.75" customHeight="1" spans="1:7">
      <c r="A9884" s="140">
        <v>104202</v>
      </c>
      <c r="B9884" s="141" t="s">
        <v>10479</v>
      </c>
      <c r="C9884" s="141" t="s">
        <v>448</v>
      </c>
      <c r="D9884" s="141" t="s">
        <v>5686</v>
      </c>
      <c r="E9884" s="140">
        <v>10</v>
      </c>
      <c r="F9884" s="142" t="s">
        <v>5502</v>
      </c>
      <c r="G9884" s="138"/>
    </row>
    <row r="9885" ht="15.75" customHeight="1" spans="1:7">
      <c r="A9885" s="140">
        <v>104317</v>
      </c>
      <c r="B9885" s="141" t="s">
        <v>10480</v>
      </c>
      <c r="C9885" s="141" t="s">
        <v>448</v>
      </c>
      <c r="D9885" s="141" t="s">
        <v>5501</v>
      </c>
      <c r="E9885" s="140">
        <v>6.08</v>
      </c>
      <c r="F9885" s="142" t="s">
        <v>5502</v>
      </c>
      <c r="G9885" s="138"/>
    </row>
    <row r="9886" ht="15.75" customHeight="1" spans="1:7">
      <c r="A9886" s="140">
        <v>104318</v>
      </c>
      <c r="B9886" s="141" t="s">
        <v>10481</v>
      </c>
      <c r="C9886" s="141" t="s">
        <v>448</v>
      </c>
      <c r="D9886" s="141" t="s">
        <v>5501</v>
      </c>
      <c r="E9886" s="140">
        <v>6.61</v>
      </c>
      <c r="F9886" s="142" t="s">
        <v>5502</v>
      </c>
      <c r="G9886" s="138"/>
    </row>
    <row r="9887" ht="15.75" customHeight="1" spans="1:7">
      <c r="A9887" s="140">
        <v>104319</v>
      </c>
      <c r="B9887" s="141" t="s">
        <v>10482</v>
      </c>
      <c r="C9887" s="141" t="s">
        <v>448</v>
      </c>
      <c r="D9887" s="141" t="s">
        <v>5501</v>
      </c>
      <c r="E9887" s="140">
        <v>9.01</v>
      </c>
      <c r="F9887" s="142" t="s">
        <v>5502</v>
      </c>
      <c r="G9887" s="138"/>
    </row>
    <row r="9888" ht="15.75" customHeight="1" spans="1:7">
      <c r="A9888" s="140">
        <v>104320</v>
      </c>
      <c r="B9888" s="141" t="s">
        <v>10483</v>
      </c>
      <c r="C9888" s="141" t="s">
        <v>448</v>
      </c>
      <c r="D9888" s="141" t="s">
        <v>5501</v>
      </c>
      <c r="E9888" s="140">
        <v>10.72</v>
      </c>
      <c r="F9888" s="142" t="s">
        <v>5502</v>
      </c>
      <c r="G9888" s="138"/>
    </row>
    <row r="9889" ht="15.75" customHeight="1" spans="1:7">
      <c r="A9889" s="140">
        <v>104321</v>
      </c>
      <c r="B9889" s="141" t="s">
        <v>10484</v>
      </c>
      <c r="C9889" s="141" t="s">
        <v>448</v>
      </c>
      <c r="D9889" s="141" t="s">
        <v>5501</v>
      </c>
      <c r="E9889" s="140">
        <v>4.67</v>
      </c>
      <c r="F9889" s="142" t="s">
        <v>5502</v>
      </c>
      <c r="G9889" s="138"/>
    </row>
    <row r="9890" ht="15.75" customHeight="1" spans="1:7">
      <c r="A9890" s="140">
        <v>104322</v>
      </c>
      <c r="B9890" s="141" t="s">
        <v>10485</v>
      </c>
      <c r="C9890" s="141" t="s">
        <v>448</v>
      </c>
      <c r="D9890" s="141" t="s">
        <v>5501</v>
      </c>
      <c r="E9890" s="140">
        <v>6.81</v>
      </c>
      <c r="F9890" s="142" t="s">
        <v>5502</v>
      </c>
      <c r="G9890" s="138"/>
    </row>
    <row r="9891" ht="15.75" customHeight="1" spans="1:7">
      <c r="A9891" s="140">
        <v>104323</v>
      </c>
      <c r="B9891" s="141" t="s">
        <v>10486</v>
      </c>
      <c r="C9891" s="141" t="s">
        <v>448</v>
      </c>
      <c r="D9891" s="141" t="s">
        <v>5501</v>
      </c>
      <c r="E9891" s="140">
        <v>8.49</v>
      </c>
      <c r="F9891" s="142" t="s">
        <v>5502</v>
      </c>
      <c r="G9891" s="138"/>
    </row>
    <row r="9892" ht="15.75" customHeight="1" spans="1:7">
      <c r="A9892" s="140">
        <v>104324</v>
      </c>
      <c r="B9892" s="141" t="s">
        <v>10487</v>
      </c>
      <c r="C9892" s="141" t="s">
        <v>448</v>
      </c>
      <c r="D9892" s="141" t="s">
        <v>5501</v>
      </c>
      <c r="E9892" s="140">
        <v>12.78</v>
      </c>
      <c r="F9892" s="142" t="s">
        <v>5502</v>
      </c>
      <c r="G9892" s="138"/>
    </row>
    <row r="9893" ht="15.75" customHeight="1" spans="1:7">
      <c r="A9893" s="140">
        <v>104341</v>
      </c>
      <c r="B9893" s="141" t="s">
        <v>10488</v>
      </c>
      <c r="C9893" s="141" t="s">
        <v>448</v>
      </c>
      <c r="D9893" s="141" t="s">
        <v>5501</v>
      </c>
      <c r="E9893" s="140">
        <v>10.12</v>
      </c>
      <c r="F9893" s="142" t="s">
        <v>5502</v>
      </c>
      <c r="G9893" s="138"/>
    </row>
    <row r="9894" ht="15.75" customHeight="1" spans="1:7">
      <c r="A9894" s="140">
        <v>104343</v>
      </c>
      <c r="B9894" s="141" t="s">
        <v>10489</v>
      </c>
      <c r="C9894" s="141" t="s">
        <v>448</v>
      </c>
      <c r="D9894" s="141" t="s">
        <v>5501</v>
      </c>
      <c r="E9894" s="140">
        <v>31.79</v>
      </c>
      <c r="F9894" s="142" t="s">
        <v>5502</v>
      </c>
      <c r="G9894" s="138"/>
    </row>
    <row r="9895" ht="15.75" customHeight="1" spans="1:7">
      <c r="A9895" s="140">
        <v>104344</v>
      </c>
      <c r="B9895" s="141" t="s">
        <v>10490</v>
      </c>
      <c r="C9895" s="141" t="s">
        <v>448</v>
      </c>
      <c r="D9895" s="141" t="s">
        <v>5501</v>
      </c>
      <c r="E9895" s="140">
        <v>37.94</v>
      </c>
      <c r="F9895" s="142" t="s">
        <v>5502</v>
      </c>
      <c r="G9895" s="138"/>
    </row>
    <row r="9896" ht="15.75" customHeight="1" spans="1:7">
      <c r="A9896" s="140">
        <v>104345</v>
      </c>
      <c r="B9896" s="141" t="s">
        <v>10491</v>
      </c>
      <c r="C9896" s="141" t="s">
        <v>448</v>
      </c>
      <c r="D9896" s="141" t="s">
        <v>5501</v>
      </c>
      <c r="E9896" s="140">
        <v>39.62</v>
      </c>
      <c r="F9896" s="142" t="s">
        <v>5502</v>
      </c>
      <c r="G9896" s="138"/>
    </row>
    <row r="9897" ht="15.75" customHeight="1" spans="1:7">
      <c r="A9897" s="140">
        <v>104346</v>
      </c>
      <c r="B9897" s="141" t="s">
        <v>10492</v>
      </c>
      <c r="C9897" s="141" t="s">
        <v>448</v>
      </c>
      <c r="D9897" s="141" t="s">
        <v>5501</v>
      </c>
      <c r="E9897" s="140">
        <v>41.9</v>
      </c>
      <c r="F9897" s="142" t="s">
        <v>5502</v>
      </c>
      <c r="G9897" s="138"/>
    </row>
    <row r="9898" ht="15.75" customHeight="1" spans="1:7">
      <c r="A9898" s="140">
        <v>104347</v>
      </c>
      <c r="B9898" s="141" t="s">
        <v>10493</v>
      </c>
      <c r="C9898" s="141" t="s">
        <v>448</v>
      </c>
      <c r="D9898" s="141" t="s">
        <v>5501</v>
      </c>
      <c r="E9898" s="140">
        <v>44.07</v>
      </c>
      <c r="F9898" s="142" t="s">
        <v>5502</v>
      </c>
      <c r="G9898" s="138"/>
    </row>
    <row r="9899" ht="15.75" customHeight="1" spans="1:7">
      <c r="A9899" s="140">
        <v>104348</v>
      </c>
      <c r="B9899" s="141" t="s">
        <v>10494</v>
      </c>
      <c r="C9899" s="141" t="s">
        <v>448</v>
      </c>
      <c r="D9899" s="141" t="s">
        <v>5501</v>
      </c>
      <c r="E9899" s="140">
        <v>9.07</v>
      </c>
      <c r="F9899" s="142" t="s">
        <v>5502</v>
      </c>
      <c r="G9899" s="138"/>
    </row>
    <row r="9900" ht="15.75" customHeight="1" spans="1:7">
      <c r="A9900" s="140">
        <v>104350</v>
      </c>
      <c r="B9900" s="141" t="s">
        <v>10495</v>
      </c>
      <c r="C9900" s="141" t="s">
        <v>448</v>
      </c>
      <c r="D9900" s="141" t="s">
        <v>5501</v>
      </c>
      <c r="E9900" s="140">
        <v>28.11</v>
      </c>
      <c r="F9900" s="142" t="s">
        <v>5502</v>
      </c>
      <c r="G9900" s="138"/>
    </row>
    <row r="9901" ht="15.75" customHeight="1" spans="1:7">
      <c r="A9901" s="140">
        <v>104351</v>
      </c>
      <c r="B9901" s="141" t="s">
        <v>10496</v>
      </c>
      <c r="C9901" s="141" t="s">
        <v>448</v>
      </c>
      <c r="D9901" s="141" t="s">
        <v>5501</v>
      </c>
      <c r="E9901" s="140">
        <v>18.88</v>
      </c>
      <c r="F9901" s="142" t="s">
        <v>5502</v>
      </c>
      <c r="G9901" s="138"/>
    </row>
    <row r="9902" ht="15.75" customHeight="1" spans="1:7">
      <c r="A9902" s="140">
        <v>104352</v>
      </c>
      <c r="B9902" s="141" t="s">
        <v>10497</v>
      </c>
      <c r="C9902" s="141" t="s">
        <v>448</v>
      </c>
      <c r="D9902" s="141" t="s">
        <v>5501</v>
      </c>
      <c r="E9902" s="140">
        <v>36.85</v>
      </c>
      <c r="F9902" s="142" t="s">
        <v>5502</v>
      </c>
      <c r="G9902" s="138"/>
    </row>
    <row r="9903" ht="15.75" customHeight="1" spans="1:7">
      <c r="A9903" s="140">
        <v>104353</v>
      </c>
      <c r="B9903" s="141" t="s">
        <v>10498</v>
      </c>
      <c r="C9903" s="141" t="s">
        <v>448</v>
      </c>
      <c r="D9903" s="141" t="s">
        <v>5501</v>
      </c>
      <c r="E9903" s="140">
        <v>38.53</v>
      </c>
      <c r="F9903" s="142" t="s">
        <v>5502</v>
      </c>
      <c r="G9903" s="138"/>
    </row>
    <row r="9904" ht="15.75" customHeight="1" spans="1:7">
      <c r="A9904" s="140">
        <v>104354</v>
      </c>
      <c r="B9904" s="141" t="s">
        <v>10499</v>
      </c>
      <c r="C9904" s="141" t="s">
        <v>448</v>
      </c>
      <c r="D9904" s="141" t="s">
        <v>5501</v>
      </c>
      <c r="E9904" s="140">
        <v>42.09</v>
      </c>
      <c r="F9904" s="142" t="s">
        <v>5502</v>
      </c>
      <c r="G9904" s="138"/>
    </row>
    <row r="9905" ht="15.75" customHeight="1" spans="1:7">
      <c r="A9905" s="140">
        <v>104355</v>
      </c>
      <c r="B9905" s="141" t="s">
        <v>10500</v>
      </c>
      <c r="C9905" s="141" t="s">
        <v>448</v>
      </c>
      <c r="D9905" s="141" t="s">
        <v>5501</v>
      </c>
      <c r="E9905" s="140">
        <v>44.26</v>
      </c>
      <c r="F9905" s="142" t="s">
        <v>5502</v>
      </c>
      <c r="G9905" s="138"/>
    </row>
    <row r="9906" ht="15.75" customHeight="1" spans="1:7">
      <c r="A9906" s="140">
        <v>104356</v>
      </c>
      <c r="B9906" s="141" t="s">
        <v>10501</v>
      </c>
      <c r="C9906" s="141" t="s">
        <v>448</v>
      </c>
      <c r="D9906" s="141" t="s">
        <v>5501</v>
      </c>
      <c r="E9906" s="140">
        <v>25.13</v>
      </c>
      <c r="F9906" s="142" t="s">
        <v>5502</v>
      </c>
      <c r="G9906" s="138"/>
    </row>
    <row r="9907" ht="15.75" customHeight="1" spans="1:7">
      <c r="A9907" s="140">
        <v>104357</v>
      </c>
      <c r="B9907" s="141" t="s">
        <v>10502</v>
      </c>
      <c r="C9907" s="141" t="s">
        <v>448</v>
      </c>
      <c r="D9907" s="141" t="s">
        <v>5501</v>
      </c>
      <c r="E9907" s="140">
        <v>17.39</v>
      </c>
      <c r="F9907" s="142" t="s">
        <v>5502</v>
      </c>
      <c r="G9907" s="138"/>
    </row>
    <row r="9908" ht="15.75" customHeight="1" spans="1:7">
      <c r="A9908" s="140">
        <v>104576</v>
      </c>
      <c r="B9908" s="141" t="s">
        <v>10503</v>
      </c>
      <c r="C9908" s="141" t="s">
        <v>448</v>
      </c>
      <c r="D9908" s="141" t="s">
        <v>5686</v>
      </c>
      <c r="E9908" s="140">
        <v>13.96</v>
      </c>
      <c r="F9908" s="142" t="s">
        <v>5502</v>
      </c>
      <c r="G9908" s="138"/>
    </row>
    <row r="9909" ht="15.75" customHeight="1" spans="1:7">
      <c r="A9909" s="140">
        <v>104577</v>
      </c>
      <c r="B9909" s="141" t="s">
        <v>10504</v>
      </c>
      <c r="C9909" s="141" t="s">
        <v>448</v>
      </c>
      <c r="D9909" s="141" t="s">
        <v>5686</v>
      </c>
      <c r="E9909" s="140">
        <v>18.84</v>
      </c>
      <c r="F9909" s="142" t="s">
        <v>5502</v>
      </c>
      <c r="G9909" s="138"/>
    </row>
    <row r="9910" ht="15.75" customHeight="1" spans="1:7">
      <c r="A9910" s="140">
        <v>104578</v>
      </c>
      <c r="B9910" s="141" t="s">
        <v>10505</v>
      </c>
      <c r="C9910" s="141" t="s">
        <v>448</v>
      </c>
      <c r="D9910" s="141" t="s">
        <v>5686</v>
      </c>
      <c r="E9910" s="140">
        <v>20.19</v>
      </c>
      <c r="F9910" s="142" t="s">
        <v>5502</v>
      </c>
      <c r="G9910" s="138"/>
    </row>
    <row r="9911" ht="15.75" customHeight="1" spans="1:7">
      <c r="A9911" s="140">
        <v>104579</v>
      </c>
      <c r="B9911" s="141" t="s">
        <v>10506</v>
      </c>
      <c r="C9911" s="141" t="s">
        <v>448</v>
      </c>
      <c r="D9911" s="141" t="s">
        <v>5686</v>
      </c>
      <c r="E9911" s="140">
        <v>26.55</v>
      </c>
      <c r="F9911" s="142" t="s">
        <v>5502</v>
      </c>
      <c r="G9911" s="138"/>
    </row>
    <row r="9912" ht="15.75" customHeight="1" spans="1:7">
      <c r="A9912" s="140">
        <v>104581</v>
      </c>
      <c r="B9912" s="141" t="s">
        <v>10507</v>
      </c>
      <c r="C9912" s="141" t="s">
        <v>448</v>
      </c>
      <c r="D9912" s="141" t="s">
        <v>5686</v>
      </c>
      <c r="E9912" s="140">
        <v>12.75</v>
      </c>
      <c r="F9912" s="142" t="s">
        <v>5502</v>
      </c>
      <c r="G9912" s="138"/>
    </row>
    <row r="9913" ht="15.75" customHeight="1" spans="1:7">
      <c r="A9913" s="140">
        <v>104582</v>
      </c>
      <c r="B9913" s="141" t="s">
        <v>10508</v>
      </c>
      <c r="C9913" s="141" t="s">
        <v>448</v>
      </c>
      <c r="D9913" s="141" t="s">
        <v>5686</v>
      </c>
      <c r="E9913" s="140">
        <v>16.29</v>
      </c>
      <c r="F9913" s="142" t="s">
        <v>5502</v>
      </c>
      <c r="G9913" s="138"/>
    </row>
    <row r="9914" ht="15.75" customHeight="1" spans="1:7">
      <c r="A9914" s="140">
        <v>104583</v>
      </c>
      <c r="B9914" s="141" t="s">
        <v>10509</v>
      </c>
      <c r="C9914" s="141" t="s">
        <v>448</v>
      </c>
      <c r="D9914" s="141" t="s">
        <v>5686</v>
      </c>
      <c r="E9914" s="140">
        <v>26.27</v>
      </c>
      <c r="F9914" s="142" t="s">
        <v>5502</v>
      </c>
      <c r="G9914" s="138"/>
    </row>
    <row r="9915" ht="15.75" customHeight="1" spans="1:7">
      <c r="A9915" s="140">
        <v>104584</v>
      </c>
      <c r="B9915" s="141" t="s">
        <v>10510</v>
      </c>
      <c r="C9915" s="141" t="s">
        <v>448</v>
      </c>
      <c r="D9915" s="141" t="s">
        <v>5686</v>
      </c>
      <c r="E9915" s="140">
        <v>31.5</v>
      </c>
      <c r="F9915" s="142" t="s">
        <v>5502</v>
      </c>
      <c r="G9915" s="138"/>
    </row>
    <row r="9916" ht="15.75" customHeight="1" spans="1:7">
      <c r="A9916" s="140">
        <v>97895</v>
      </c>
      <c r="B9916" s="141" t="s">
        <v>10511</v>
      </c>
      <c r="C9916" s="141" t="s">
        <v>448</v>
      </c>
      <c r="D9916" s="141" t="s">
        <v>5686</v>
      </c>
      <c r="E9916" s="140">
        <v>145.46</v>
      </c>
      <c r="F9916" s="142" t="s">
        <v>5502</v>
      </c>
      <c r="G9916" s="138"/>
    </row>
    <row r="9917" ht="15.75" customHeight="1" spans="1:7">
      <c r="A9917" s="140">
        <v>97896</v>
      </c>
      <c r="B9917" s="141" t="s">
        <v>10512</v>
      </c>
      <c r="C9917" s="141" t="s">
        <v>448</v>
      </c>
      <c r="D9917" s="141" t="s">
        <v>5686</v>
      </c>
      <c r="E9917" s="140">
        <v>270.77</v>
      </c>
      <c r="F9917" s="142" t="s">
        <v>5502</v>
      </c>
      <c r="G9917" s="138"/>
    </row>
    <row r="9918" ht="15.75" customHeight="1" spans="1:7">
      <c r="A9918" s="140">
        <v>97897</v>
      </c>
      <c r="B9918" s="141" t="s">
        <v>10513</v>
      </c>
      <c r="C9918" s="141" t="s">
        <v>448</v>
      </c>
      <c r="D9918" s="141" t="s">
        <v>5686</v>
      </c>
      <c r="E9918" s="140">
        <v>353.69</v>
      </c>
      <c r="F9918" s="142" t="s">
        <v>5502</v>
      </c>
      <c r="G9918" s="138"/>
    </row>
    <row r="9919" ht="15.75" customHeight="1" spans="1:7">
      <c r="A9919" s="140">
        <v>97898</v>
      </c>
      <c r="B9919" s="141" t="s">
        <v>10514</v>
      </c>
      <c r="C9919" s="141" t="s">
        <v>448</v>
      </c>
      <c r="D9919" s="141" t="s">
        <v>5686</v>
      </c>
      <c r="E9919" s="140">
        <v>703.49</v>
      </c>
      <c r="F9919" s="142" t="s">
        <v>5502</v>
      </c>
      <c r="G9919" s="138"/>
    </row>
    <row r="9920" ht="15.75" customHeight="1" spans="1:7">
      <c r="A9920" s="140">
        <v>97900</v>
      </c>
      <c r="B9920" s="141" t="s">
        <v>10515</v>
      </c>
      <c r="C9920" s="141" t="s">
        <v>448</v>
      </c>
      <c r="D9920" s="141" t="s">
        <v>5686</v>
      </c>
      <c r="E9920" s="140">
        <v>170.83</v>
      </c>
      <c r="F9920" s="142" t="s">
        <v>5502</v>
      </c>
      <c r="G9920" s="138"/>
    </row>
    <row r="9921" ht="15.75" customHeight="1" spans="1:7">
      <c r="A9921" s="140">
        <v>97901</v>
      </c>
      <c r="B9921" s="141" t="s">
        <v>10516</v>
      </c>
      <c r="C9921" s="141" t="s">
        <v>448</v>
      </c>
      <c r="D9921" s="141" t="s">
        <v>5686</v>
      </c>
      <c r="E9921" s="140">
        <v>267.3</v>
      </c>
      <c r="F9921" s="142" t="s">
        <v>5502</v>
      </c>
      <c r="G9921" s="138"/>
    </row>
    <row r="9922" ht="15.75" customHeight="1" spans="1:7">
      <c r="A9922" s="140">
        <v>97902</v>
      </c>
      <c r="B9922" s="141" t="s">
        <v>10517</v>
      </c>
      <c r="C9922" s="141" t="s">
        <v>448</v>
      </c>
      <c r="D9922" s="141" t="s">
        <v>5686</v>
      </c>
      <c r="E9922" s="140">
        <v>517.03</v>
      </c>
      <c r="F9922" s="142" t="s">
        <v>5502</v>
      </c>
      <c r="G9922" s="138"/>
    </row>
    <row r="9923" ht="15.75" customHeight="1" spans="1:7">
      <c r="A9923" s="140">
        <v>97903</v>
      </c>
      <c r="B9923" s="141" t="s">
        <v>10518</v>
      </c>
      <c r="C9923" s="141" t="s">
        <v>448</v>
      </c>
      <c r="D9923" s="141" t="s">
        <v>5686</v>
      </c>
      <c r="E9923" s="140">
        <v>722.42</v>
      </c>
      <c r="F9923" s="142" t="s">
        <v>5502</v>
      </c>
      <c r="G9923" s="138"/>
    </row>
    <row r="9924" ht="15.75" customHeight="1" spans="1:7">
      <c r="A9924" s="140">
        <v>97904</v>
      </c>
      <c r="B9924" s="141" t="s">
        <v>10519</v>
      </c>
      <c r="C9924" s="141" t="s">
        <v>448</v>
      </c>
      <c r="D9924" s="141" t="s">
        <v>5686</v>
      </c>
      <c r="E9924" s="140">
        <v>858.87</v>
      </c>
      <c r="F9924" s="142" t="s">
        <v>5502</v>
      </c>
      <c r="G9924" s="138"/>
    </row>
    <row r="9925" ht="15.75" customHeight="1" spans="1:7">
      <c r="A9925" s="140">
        <v>97905</v>
      </c>
      <c r="B9925" s="141" t="s">
        <v>10520</v>
      </c>
      <c r="C9925" s="141" t="s">
        <v>448</v>
      </c>
      <c r="D9925" s="141" t="s">
        <v>5686</v>
      </c>
      <c r="E9925" s="140">
        <v>228.56</v>
      </c>
      <c r="F9925" s="142" t="s">
        <v>5502</v>
      </c>
      <c r="G9925" s="138"/>
    </row>
    <row r="9926" ht="15.75" customHeight="1" spans="1:7">
      <c r="A9926" s="140">
        <v>97906</v>
      </c>
      <c r="B9926" s="141" t="s">
        <v>10521</v>
      </c>
      <c r="C9926" s="141" t="s">
        <v>448</v>
      </c>
      <c r="D9926" s="141" t="s">
        <v>5686</v>
      </c>
      <c r="E9926" s="140">
        <v>424.92</v>
      </c>
      <c r="F9926" s="142" t="s">
        <v>5502</v>
      </c>
      <c r="G9926" s="138"/>
    </row>
    <row r="9927" ht="15.75" customHeight="1" spans="1:7">
      <c r="A9927" s="140">
        <v>97907</v>
      </c>
      <c r="B9927" s="141" t="s">
        <v>10522</v>
      </c>
      <c r="C9927" s="141" t="s">
        <v>448</v>
      </c>
      <c r="D9927" s="141" t="s">
        <v>5686</v>
      </c>
      <c r="E9927" s="140">
        <v>604.87</v>
      </c>
      <c r="F9927" s="142" t="s">
        <v>5502</v>
      </c>
      <c r="G9927" s="138"/>
    </row>
    <row r="9928" ht="15.75" customHeight="1" spans="1:7">
      <c r="A9928" s="140">
        <v>97908</v>
      </c>
      <c r="B9928" s="141" t="s">
        <v>10523</v>
      </c>
      <c r="C9928" s="141" t="s">
        <v>448</v>
      </c>
      <c r="D9928" s="141" t="s">
        <v>5686</v>
      </c>
      <c r="E9928" s="140">
        <v>719.79</v>
      </c>
      <c r="F9928" s="142" t="s">
        <v>5502</v>
      </c>
      <c r="G9928" s="138"/>
    </row>
    <row r="9929" ht="15.75" customHeight="1" spans="1:7">
      <c r="A9929" s="140">
        <v>98102</v>
      </c>
      <c r="B9929" s="141" t="s">
        <v>10524</v>
      </c>
      <c r="C9929" s="141" t="s">
        <v>448</v>
      </c>
      <c r="D9929" s="141" t="s">
        <v>5686</v>
      </c>
      <c r="E9929" s="140">
        <v>139.79</v>
      </c>
      <c r="F9929" s="142" t="s">
        <v>5502</v>
      </c>
      <c r="G9929" s="138"/>
    </row>
    <row r="9930" ht="15.75" customHeight="1" spans="1:7">
      <c r="A9930" s="140">
        <v>98104</v>
      </c>
      <c r="B9930" s="141" t="s">
        <v>10525</v>
      </c>
      <c r="C9930" s="141" t="s">
        <v>448</v>
      </c>
      <c r="D9930" s="141" t="s">
        <v>5686</v>
      </c>
      <c r="E9930" s="140">
        <v>330.54</v>
      </c>
      <c r="F9930" s="142" t="s">
        <v>5502</v>
      </c>
      <c r="G9930" s="138"/>
    </row>
    <row r="9931" ht="15.75" customHeight="1" spans="1:7">
      <c r="A9931" s="140">
        <v>98105</v>
      </c>
      <c r="B9931" s="141" t="s">
        <v>10526</v>
      </c>
      <c r="C9931" s="141" t="s">
        <v>448</v>
      </c>
      <c r="D9931" s="141" t="s">
        <v>5686</v>
      </c>
      <c r="E9931" s="140">
        <v>578.15</v>
      </c>
      <c r="F9931" s="142" t="s">
        <v>5502</v>
      </c>
      <c r="G9931" s="138"/>
    </row>
    <row r="9932" ht="15.75" customHeight="1" spans="1:7">
      <c r="A9932" s="140">
        <v>98106</v>
      </c>
      <c r="B9932" s="141" t="s">
        <v>10527</v>
      </c>
      <c r="C9932" s="141" t="s">
        <v>448</v>
      </c>
      <c r="D9932" s="141" t="s">
        <v>5686</v>
      </c>
      <c r="E9932" s="140">
        <v>951.53</v>
      </c>
      <c r="F9932" s="142" t="s">
        <v>5502</v>
      </c>
      <c r="G9932" s="138"/>
    </row>
    <row r="9933" ht="15.75" customHeight="1" spans="1:7">
      <c r="A9933" s="140">
        <v>98107</v>
      </c>
      <c r="B9933" s="141" t="s">
        <v>10528</v>
      </c>
      <c r="C9933" s="141" t="s">
        <v>448</v>
      </c>
      <c r="D9933" s="141" t="s">
        <v>5686</v>
      </c>
      <c r="E9933" s="140">
        <v>259.44</v>
      </c>
      <c r="F9933" s="142" t="s">
        <v>5502</v>
      </c>
      <c r="G9933" s="138"/>
    </row>
    <row r="9934" ht="15.75" customHeight="1" spans="1:7">
      <c r="A9934" s="140">
        <v>98108</v>
      </c>
      <c r="B9934" s="141" t="s">
        <v>10529</v>
      </c>
      <c r="C9934" s="141" t="s">
        <v>448</v>
      </c>
      <c r="D9934" s="141" t="s">
        <v>5686</v>
      </c>
      <c r="E9934" s="140">
        <v>463.25</v>
      </c>
      <c r="F9934" s="142" t="s">
        <v>5502</v>
      </c>
      <c r="G9934" s="138"/>
    </row>
    <row r="9935" ht="15.75" customHeight="1" spans="1:7">
      <c r="A9935" s="140">
        <v>99250</v>
      </c>
      <c r="B9935" s="141" t="s">
        <v>10530</v>
      </c>
      <c r="C9935" s="141" t="s">
        <v>448</v>
      </c>
      <c r="D9935" s="141" t="s">
        <v>5686</v>
      </c>
      <c r="E9935" s="140">
        <v>165.74</v>
      </c>
      <c r="F9935" s="142" t="s">
        <v>5502</v>
      </c>
      <c r="G9935" s="138"/>
    </row>
    <row r="9936" ht="15.75" customHeight="1" spans="1:7">
      <c r="A9936" s="140">
        <v>99251</v>
      </c>
      <c r="B9936" s="141" t="s">
        <v>10531</v>
      </c>
      <c r="C9936" s="141" t="s">
        <v>448</v>
      </c>
      <c r="D9936" s="141" t="s">
        <v>5686</v>
      </c>
      <c r="E9936" s="140">
        <v>258.57</v>
      </c>
      <c r="F9936" s="142" t="s">
        <v>5502</v>
      </c>
      <c r="G9936" s="138"/>
    </row>
    <row r="9937" ht="15.75" customHeight="1" spans="1:7">
      <c r="A9937" s="140">
        <v>99253</v>
      </c>
      <c r="B9937" s="141" t="s">
        <v>10532</v>
      </c>
      <c r="C9937" s="141" t="s">
        <v>448</v>
      </c>
      <c r="D9937" s="141" t="s">
        <v>5686</v>
      </c>
      <c r="E9937" s="140">
        <v>497.43</v>
      </c>
      <c r="F9937" s="142" t="s">
        <v>5502</v>
      </c>
      <c r="G9937" s="138"/>
    </row>
    <row r="9938" ht="15.75" customHeight="1" spans="1:7">
      <c r="A9938" s="140">
        <v>99255</v>
      </c>
      <c r="B9938" s="141" t="s">
        <v>10533</v>
      </c>
      <c r="C9938" s="141" t="s">
        <v>448</v>
      </c>
      <c r="D9938" s="141" t="s">
        <v>5686</v>
      </c>
      <c r="E9938" s="140">
        <v>695.54</v>
      </c>
      <c r="F9938" s="142" t="s">
        <v>5502</v>
      </c>
      <c r="G9938" s="138"/>
    </row>
    <row r="9939" ht="15.75" customHeight="1" spans="1:7">
      <c r="A9939" s="140">
        <v>99257</v>
      </c>
      <c r="B9939" s="141" t="s">
        <v>10534</v>
      </c>
      <c r="C9939" s="141" t="s">
        <v>448</v>
      </c>
      <c r="D9939" s="141" t="s">
        <v>5686</v>
      </c>
      <c r="E9939" s="140">
        <v>824.11</v>
      </c>
      <c r="F9939" s="142" t="s">
        <v>5502</v>
      </c>
      <c r="G9939" s="138"/>
    </row>
    <row r="9940" ht="15.75" customHeight="1" spans="1:7">
      <c r="A9940" s="140">
        <v>99258</v>
      </c>
      <c r="B9940" s="141" t="s">
        <v>10535</v>
      </c>
      <c r="C9940" s="141" t="s">
        <v>448</v>
      </c>
      <c r="D9940" s="141" t="s">
        <v>5686</v>
      </c>
      <c r="E9940" s="140">
        <v>223.02</v>
      </c>
      <c r="F9940" s="142" t="s">
        <v>5502</v>
      </c>
      <c r="G9940" s="138"/>
    </row>
    <row r="9941" ht="15.75" customHeight="1" spans="1:7">
      <c r="A9941" s="140">
        <v>99260</v>
      </c>
      <c r="B9941" s="141" t="s">
        <v>10536</v>
      </c>
      <c r="C9941" s="141" t="s">
        <v>448</v>
      </c>
      <c r="D9941" s="141" t="s">
        <v>5686</v>
      </c>
      <c r="E9941" s="140">
        <v>412.57</v>
      </c>
      <c r="F9941" s="142" t="s">
        <v>5502</v>
      </c>
      <c r="G9941" s="138"/>
    </row>
    <row r="9942" ht="15.75" customHeight="1" spans="1:7">
      <c r="A9942" s="140">
        <v>99262</v>
      </c>
      <c r="B9942" s="141" t="s">
        <v>10537</v>
      </c>
      <c r="C9942" s="141" t="s">
        <v>448</v>
      </c>
      <c r="D9942" s="141" t="s">
        <v>5686</v>
      </c>
      <c r="E9942" s="140">
        <v>587.26</v>
      </c>
      <c r="F9942" s="142" t="s">
        <v>5502</v>
      </c>
      <c r="G9942" s="138"/>
    </row>
    <row r="9943" ht="15.75" customHeight="1" spans="1:7">
      <c r="A9943" s="140">
        <v>99264</v>
      </c>
      <c r="B9943" s="141" t="s">
        <v>10538</v>
      </c>
      <c r="C9943" s="141" t="s">
        <v>448</v>
      </c>
      <c r="D9943" s="141" t="s">
        <v>5686</v>
      </c>
      <c r="E9943" s="140">
        <v>695.99</v>
      </c>
      <c r="F9943" s="142" t="s">
        <v>5502</v>
      </c>
      <c r="G9943" s="138"/>
    </row>
    <row r="9944" ht="15.75" customHeight="1" spans="1:7">
      <c r="A9944" s="140">
        <v>102587</v>
      </c>
      <c r="B9944" s="141" t="s">
        <v>10539</v>
      </c>
      <c r="C9944" s="141" t="s">
        <v>448</v>
      </c>
      <c r="D9944" s="141" t="s">
        <v>5501</v>
      </c>
      <c r="E9944" s="140">
        <v>3.16</v>
      </c>
      <c r="F9944" s="142" t="s">
        <v>5502</v>
      </c>
      <c r="G9944" s="138"/>
    </row>
    <row r="9945" ht="15.75" customHeight="1" spans="1:7">
      <c r="A9945" s="140">
        <v>102588</v>
      </c>
      <c r="B9945" s="141" t="s">
        <v>10540</v>
      </c>
      <c r="C9945" s="141" t="s">
        <v>448</v>
      </c>
      <c r="D9945" s="141" t="s">
        <v>5501</v>
      </c>
      <c r="E9945" s="140">
        <v>4.57</v>
      </c>
      <c r="F9945" s="142" t="s">
        <v>5502</v>
      </c>
      <c r="G9945" s="138"/>
    </row>
    <row r="9946" ht="15.75" customHeight="1" spans="1:7">
      <c r="A9946" s="140">
        <v>102589</v>
      </c>
      <c r="B9946" s="141" t="s">
        <v>10541</v>
      </c>
      <c r="C9946" s="141" t="s">
        <v>448</v>
      </c>
      <c r="D9946" s="141" t="s">
        <v>5501</v>
      </c>
      <c r="E9946" s="140">
        <v>3.52</v>
      </c>
      <c r="F9946" s="142" t="s">
        <v>5502</v>
      </c>
      <c r="G9946" s="138"/>
    </row>
    <row r="9947" ht="15.75" customHeight="1" spans="1:7">
      <c r="A9947" s="140">
        <v>102590</v>
      </c>
      <c r="B9947" s="141" t="s">
        <v>10542</v>
      </c>
      <c r="C9947" s="141" t="s">
        <v>448</v>
      </c>
      <c r="D9947" s="141" t="s">
        <v>5501</v>
      </c>
      <c r="E9947" s="140">
        <v>4.93</v>
      </c>
      <c r="F9947" s="142" t="s">
        <v>5502</v>
      </c>
      <c r="G9947" s="138"/>
    </row>
    <row r="9948" ht="15.75" customHeight="1" spans="1:7">
      <c r="A9948" s="140">
        <v>102591</v>
      </c>
      <c r="B9948" s="141" t="s">
        <v>10543</v>
      </c>
      <c r="C9948" s="141" t="s">
        <v>448</v>
      </c>
      <c r="D9948" s="141" t="s">
        <v>5501</v>
      </c>
      <c r="E9948" s="140">
        <v>3.87</v>
      </c>
      <c r="F9948" s="142" t="s">
        <v>5502</v>
      </c>
      <c r="G9948" s="138"/>
    </row>
    <row r="9949" ht="15.75" customHeight="1" spans="1:7">
      <c r="A9949" s="140">
        <v>102592</v>
      </c>
      <c r="B9949" s="141" t="s">
        <v>10544</v>
      </c>
      <c r="C9949" s="141" t="s">
        <v>448</v>
      </c>
      <c r="D9949" s="141" t="s">
        <v>5501</v>
      </c>
      <c r="E9949" s="140">
        <v>5.28</v>
      </c>
      <c r="F9949" s="142" t="s">
        <v>5502</v>
      </c>
      <c r="G9949" s="138"/>
    </row>
    <row r="9950" ht="15.75" customHeight="1" spans="1:7">
      <c r="A9950" s="140">
        <v>102593</v>
      </c>
      <c r="B9950" s="141" t="s">
        <v>10545</v>
      </c>
      <c r="C9950" s="141" t="s">
        <v>448</v>
      </c>
      <c r="D9950" s="141" t="s">
        <v>5501</v>
      </c>
      <c r="E9950" s="140">
        <v>4.37</v>
      </c>
      <c r="F9950" s="142" t="s">
        <v>5502</v>
      </c>
      <c r="G9950" s="138"/>
    </row>
    <row r="9951" ht="15.75" customHeight="1" spans="1:7">
      <c r="A9951" s="140">
        <v>102594</v>
      </c>
      <c r="B9951" s="141" t="s">
        <v>10546</v>
      </c>
      <c r="C9951" s="141" t="s">
        <v>448</v>
      </c>
      <c r="D9951" s="141" t="s">
        <v>5501</v>
      </c>
      <c r="E9951" s="140">
        <v>5.79</v>
      </c>
      <c r="F9951" s="142" t="s">
        <v>5502</v>
      </c>
      <c r="G9951" s="138"/>
    </row>
    <row r="9952" ht="15.75" customHeight="1" spans="1:7">
      <c r="A9952" s="140">
        <v>102595</v>
      </c>
      <c r="B9952" s="141" t="s">
        <v>10547</v>
      </c>
      <c r="C9952" s="141" t="s">
        <v>448</v>
      </c>
      <c r="D9952" s="141" t="s">
        <v>5501</v>
      </c>
      <c r="E9952" s="140">
        <v>4.94</v>
      </c>
      <c r="F9952" s="142" t="s">
        <v>5502</v>
      </c>
      <c r="G9952" s="138"/>
    </row>
    <row r="9953" ht="15.75" customHeight="1" spans="1:7">
      <c r="A9953" s="140">
        <v>102596</v>
      </c>
      <c r="B9953" s="141" t="s">
        <v>10548</v>
      </c>
      <c r="C9953" s="141" t="s">
        <v>448</v>
      </c>
      <c r="D9953" s="141" t="s">
        <v>5501</v>
      </c>
      <c r="E9953" s="140">
        <v>6.36</v>
      </c>
      <c r="F9953" s="142" t="s">
        <v>5502</v>
      </c>
      <c r="G9953" s="138"/>
    </row>
    <row r="9954" ht="15.75" customHeight="1" spans="1:7">
      <c r="A9954" s="140">
        <v>102597</v>
      </c>
      <c r="B9954" s="141" t="s">
        <v>10549</v>
      </c>
      <c r="C9954" s="141" t="s">
        <v>448</v>
      </c>
      <c r="D9954" s="141" t="s">
        <v>5501</v>
      </c>
      <c r="E9954" s="140">
        <v>5.65</v>
      </c>
      <c r="F9954" s="142" t="s">
        <v>5502</v>
      </c>
      <c r="G9954" s="138"/>
    </row>
    <row r="9955" ht="15.75" customHeight="1" spans="1:7">
      <c r="A9955" s="140">
        <v>102598</v>
      </c>
      <c r="B9955" s="141" t="s">
        <v>10550</v>
      </c>
      <c r="C9955" s="141" t="s">
        <v>448</v>
      </c>
      <c r="D9955" s="141" t="s">
        <v>5501</v>
      </c>
      <c r="E9955" s="140">
        <v>7.07</v>
      </c>
      <c r="F9955" s="142" t="s">
        <v>5502</v>
      </c>
      <c r="G9955" s="138"/>
    </row>
    <row r="9956" ht="15.75" customHeight="1" spans="1:7">
      <c r="A9956" s="140">
        <v>102599</v>
      </c>
      <c r="B9956" s="141" t="s">
        <v>10551</v>
      </c>
      <c r="C9956" s="141" t="s">
        <v>448</v>
      </c>
      <c r="D9956" s="141" t="s">
        <v>5501</v>
      </c>
      <c r="E9956" s="140">
        <v>6.37</v>
      </c>
      <c r="F9956" s="142" t="s">
        <v>5502</v>
      </c>
      <c r="G9956" s="138"/>
    </row>
    <row r="9957" ht="15.75" customHeight="1" spans="1:7">
      <c r="A9957" s="140">
        <v>102600</v>
      </c>
      <c r="B9957" s="141" t="s">
        <v>10552</v>
      </c>
      <c r="C9957" s="141" t="s">
        <v>448</v>
      </c>
      <c r="D9957" s="141" t="s">
        <v>5501</v>
      </c>
      <c r="E9957" s="140">
        <v>7.79</v>
      </c>
      <c r="F9957" s="142" t="s">
        <v>5502</v>
      </c>
      <c r="G9957" s="138"/>
    </row>
    <row r="9958" ht="15.75" customHeight="1" spans="1:7">
      <c r="A9958" s="140">
        <v>102601</v>
      </c>
      <c r="B9958" s="141" t="s">
        <v>10553</v>
      </c>
      <c r="C9958" s="141" t="s">
        <v>448</v>
      </c>
      <c r="D9958" s="141" t="s">
        <v>5501</v>
      </c>
      <c r="E9958" s="140">
        <v>7.44</v>
      </c>
      <c r="F9958" s="142" t="s">
        <v>5502</v>
      </c>
      <c r="G9958" s="138"/>
    </row>
    <row r="9959" ht="15.75" customHeight="1" spans="1:7">
      <c r="A9959" s="140">
        <v>102602</v>
      </c>
      <c r="B9959" s="141" t="s">
        <v>10554</v>
      </c>
      <c r="C9959" s="141" t="s">
        <v>448</v>
      </c>
      <c r="D9959" s="141" t="s">
        <v>5501</v>
      </c>
      <c r="E9959" s="140">
        <v>8.86</v>
      </c>
      <c r="F9959" s="142" t="s">
        <v>5502</v>
      </c>
      <c r="G9959" s="138"/>
    </row>
    <row r="9960" ht="15.75" customHeight="1" spans="1:7">
      <c r="A9960" s="140">
        <v>102603</v>
      </c>
      <c r="B9960" s="141" t="s">
        <v>10555</v>
      </c>
      <c r="C9960" s="141" t="s">
        <v>448</v>
      </c>
      <c r="D9960" s="141" t="s">
        <v>5501</v>
      </c>
      <c r="E9960" s="140">
        <v>9.23</v>
      </c>
      <c r="F9960" s="142" t="s">
        <v>5502</v>
      </c>
      <c r="G9960" s="138"/>
    </row>
    <row r="9961" ht="15.75" customHeight="1" spans="1:7">
      <c r="A9961" s="140">
        <v>102604</v>
      </c>
      <c r="B9961" s="141" t="s">
        <v>10556</v>
      </c>
      <c r="C9961" s="141" t="s">
        <v>448</v>
      </c>
      <c r="D9961" s="141" t="s">
        <v>5501</v>
      </c>
      <c r="E9961" s="140">
        <v>10.64</v>
      </c>
      <c r="F9961" s="142" t="s">
        <v>5502</v>
      </c>
      <c r="G9961" s="138"/>
    </row>
    <row r="9962" ht="15.75" customHeight="1" spans="1:7">
      <c r="A9962" s="140">
        <v>102605</v>
      </c>
      <c r="B9962" s="141" t="s">
        <v>10557</v>
      </c>
      <c r="C9962" s="141" t="s">
        <v>448</v>
      </c>
      <c r="D9962" s="141" t="s">
        <v>5501</v>
      </c>
      <c r="E9962" s="140">
        <v>239.99</v>
      </c>
      <c r="F9962" s="142" t="s">
        <v>5502</v>
      </c>
      <c r="G9962" s="138"/>
    </row>
    <row r="9963" ht="15.75" customHeight="1" spans="1:7">
      <c r="A9963" s="140">
        <v>102606</v>
      </c>
      <c r="B9963" s="141" t="s">
        <v>10558</v>
      </c>
      <c r="C9963" s="141" t="s">
        <v>448</v>
      </c>
      <c r="D9963" s="141" t="s">
        <v>5501</v>
      </c>
      <c r="E9963" s="140">
        <v>369.75</v>
      </c>
      <c r="F9963" s="142" t="s">
        <v>5502</v>
      </c>
      <c r="G9963" s="138"/>
    </row>
    <row r="9964" ht="15.75" customHeight="1" spans="1:7">
      <c r="A9964" s="140">
        <v>102607</v>
      </c>
      <c r="B9964" s="141" t="s">
        <v>10559</v>
      </c>
      <c r="C9964" s="141" t="s">
        <v>448</v>
      </c>
      <c r="D9964" s="141" t="s">
        <v>5501</v>
      </c>
      <c r="E9964" s="140">
        <v>395.83</v>
      </c>
      <c r="F9964" s="142" t="s">
        <v>5502</v>
      </c>
      <c r="G9964" s="138"/>
    </row>
    <row r="9965" ht="15.75" customHeight="1" spans="1:7">
      <c r="A9965" s="140">
        <v>102608</v>
      </c>
      <c r="B9965" s="141" t="s">
        <v>10560</v>
      </c>
      <c r="C9965" s="141" t="s">
        <v>448</v>
      </c>
      <c r="D9965" s="141" t="s">
        <v>5501</v>
      </c>
      <c r="E9965" s="140">
        <v>906.96</v>
      </c>
      <c r="F9965" s="142" t="s">
        <v>5502</v>
      </c>
      <c r="G9965" s="138"/>
    </row>
    <row r="9966" ht="15.75" customHeight="1" spans="1:7">
      <c r="A9966" s="140">
        <v>102609</v>
      </c>
      <c r="B9966" s="141" t="s">
        <v>10561</v>
      </c>
      <c r="C9966" s="141" t="s">
        <v>448</v>
      </c>
      <c r="D9966" s="141" t="s">
        <v>5501</v>
      </c>
      <c r="E9966" s="140">
        <v>1030.66</v>
      </c>
      <c r="F9966" s="142" t="s">
        <v>5502</v>
      </c>
      <c r="G9966" s="138"/>
    </row>
    <row r="9967" ht="15.75" customHeight="1" spans="1:7">
      <c r="A9967" s="140">
        <v>102610</v>
      </c>
      <c r="B9967" s="141" t="s">
        <v>10562</v>
      </c>
      <c r="C9967" s="141" t="s">
        <v>448</v>
      </c>
      <c r="D9967" s="141" t="s">
        <v>5501</v>
      </c>
      <c r="E9967" s="140">
        <v>1771.1</v>
      </c>
      <c r="F9967" s="142" t="s">
        <v>5502</v>
      </c>
      <c r="G9967" s="138"/>
    </row>
    <row r="9968" ht="15.75" customHeight="1" spans="1:7">
      <c r="A9968" s="140">
        <v>102611</v>
      </c>
      <c r="B9968" s="141" t="s">
        <v>10563</v>
      </c>
      <c r="C9968" s="141" t="s">
        <v>448</v>
      </c>
      <c r="D9968" s="141" t="s">
        <v>5501</v>
      </c>
      <c r="E9968" s="140">
        <v>398.62</v>
      </c>
      <c r="F9968" s="142" t="s">
        <v>5502</v>
      </c>
      <c r="G9968" s="138"/>
    </row>
    <row r="9969" ht="15.75" customHeight="1" spans="1:7">
      <c r="A9969" s="140">
        <v>102612</v>
      </c>
      <c r="B9969" s="141" t="s">
        <v>10564</v>
      </c>
      <c r="C9969" s="141" t="s">
        <v>448</v>
      </c>
      <c r="D9969" s="141" t="s">
        <v>5501</v>
      </c>
      <c r="E9969" s="140">
        <v>572.2</v>
      </c>
      <c r="F9969" s="142" t="s">
        <v>5502</v>
      </c>
      <c r="G9969" s="138"/>
    </row>
    <row r="9970" ht="15.75" customHeight="1" spans="1:7">
      <c r="A9970" s="140">
        <v>102613</v>
      </c>
      <c r="B9970" s="141" t="s">
        <v>10565</v>
      </c>
      <c r="C9970" s="141" t="s">
        <v>448</v>
      </c>
      <c r="D9970" s="141" t="s">
        <v>5501</v>
      </c>
      <c r="E9970" s="140">
        <v>554.73</v>
      </c>
      <c r="F9970" s="142" t="s">
        <v>5502</v>
      </c>
      <c r="G9970" s="138"/>
    </row>
    <row r="9971" ht="15.75" customHeight="1" spans="1:7">
      <c r="A9971" s="140">
        <v>102614</v>
      </c>
      <c r="B9971" s="141" t="s">
        <v>10566</v>
      </c>
      <c r="C9971" s="141" t="s">
        <v>448</v>
      </c>
      <c r="D9971" s="141" t="s">
        <v>5501</v>
      </c>
      <c r="E9971" s="140">
        <v>852.88</v>
      </c>
      <c r="F9971" s="142" t="s">
        <v>5502</v>
      </c>
      <c r="G9971" s="138"/>
    </row>
    <row r="9972" ht="15.75" customHeight="1" spans="1:7">
      <c r="A9972" s="140">
        <v>102615</v>
      </c>
      <c r="B9972" s="141" t="s">
        <v>10567</v>
      </c>
      <c r="C9972" s="141" t="s">
        <v>448</v>
      </c>
      <c r="D9972" s="141" t="s">
        <v>5501</v>
      </c>
      <c r="E9972" s="140">
        <v>1070.37</v>
      </c>
      <c r="F9972" s="142" t="s">
        <v>5502</v>
      </c>
      <c r="G9972" s="138"/>
    </row>
    <row r="9973" ht="15.75" customHeight="1" spans="1:7">
      <c r="A9973" s="140">
        <v>102616</v>
      </c>
      <c r="B9973" s="141" t="s">
        <v>10568</v>
      </c>
      <c r="C9973" s="141" t="s">
        <v>448</v>
      </c>
      <c r="D9973" s="141" t="s">
        <v>5501</v>
      </c>
      <c r="E9973" s="140">
        <v>1584.39</v>
      </c>
      <c r="F9973" s="142" t="s">
        <v>5502</v>
      </c>
      <c r="G9973" s="138"/>
    </row>
    <row r="9974" ht="15.75" customHeight="1" spans="1:7">
      <c r="A9974" s="140">
        <v>102617</v>
      </c>
      <c r="B9974" s="141" t="s">
        <v>10569</v>
      </c>
      <c r="C9974" s="141" t="s">
        <v>448</v>
      </c>
      <c r="D9974" s="141" t="s">
        <v>5686</v>
      </c>
      <c r="E9974" s="140">
        <v>3024.07</v>
      </c>
      <c r="F9974" s="142" t="s">
        <v>5502</v>
      </c>
      <c r="G9974" s="138"/>
    </row>
    <row r="9975" ht="15.75" customHeight="1" spans="1:7">
      <c r="A9975" s="140">
        <v>102618</v>
      </c>
      <c r="B9975" s="141" t="s">
        <v>10570</v>
      </c>
      <c r="C9975" s="141" t="s">
        <v>448</v>
      </c>
      <c r="D9975" s="141" t="s">
        <v>5686</v>
      </c>
      <c r="E9975" s="140">
        <v>3618.08</v>
      </c>
      <c r="F9975" s="142" t="s">
        <v>5502</v>
      </c>
      <c r="G9975" s="138"/>
    </row>
    <row r="9976" ht="15.75" customHeight="1" spans="1:7">
      <c r="A9976" s="140">
        <v>102619</v>
      </c>
      <c r="B9976" s="141" t="s">
        <v>10571</v>
      </c>
      <c r="C9976" s="141" t="s">
        <v>448</v>
      </c>
      <c r="D9976" s="141" t="s">
        <v>5686</v>
      </c>
      <c r="E9976" s="140">
        <v>4823.22</v>
      </c>
      <c r="F9976" s="142" t="s">
        <v>5502</v>
      </c>
      <c r="G9976" s="138"/>
    </row>
    <row r="9977" ht="15.75" customHeight="1" spans="1:7">
      <c r="A9977" s="140">
        <v>102620</v>
      </c>
      <c r="B9977" s="141" t="s">
        <v>10572</v>
      </c>
      <c r="C9977" s="141" t="s">
        <v>448</v>
      </c>
      <c r="D9977" s="141" t="s">
        <v>5686</v>
      </c>
      <c r="E9977" s="140">
        <v>6962.61</v>
      </c>
      <c r="F9977" s="142" t="s">
        <v>5502</v>
      </c>
      <c r="G9977" s="138"/>
    </row>
    <row r="9978" ht="15.75" customHeight="1" spans="1:7">
      <c r="A9978" s="140">
        <v>102621</v>
      </c>
      <c r="B9978" s="141" t="s">
        <v>10573</v>
      </c>
      <c r="C9978" s="141" t="s">
        <v>448</v>
      </c>
      <c r="D9978" s="141" t="s">
        <v>5686</v>
      </c>
      <c r="E9978" s="140">
        <v>10649.33</v>
      </c>
      <c r="F9978" s="142" t="s">
        <v>5502</v>
      </c>
      <c r="G9978" s="138"/>
    </row>
    <row r="9979" ht="15.75" customHeight="1" spans="1:7">
      <c r="A9979" s="140">
        <v>102622</v>
      </c>
      <c r="B9979" s="141" t="s">
        <v>10574</v>
      </c>
      <c r="C9979" s="141" t="s">
        <v>448</v>
      </c>
      <c r="D9979" s="141" t="s">
        <v>5501</v>
      </c>
      <c r="E9979" s="140">
        <v>555.56</v>
      </c>
      <c r="F9979" s="142" t="s">
        <v>5502</v>
      </c>
      <c r="G9979" s="138"/>
    </row>
    <row r="9980" ht="15.75" customHeight="1" spans="1:7">
      <c r="A9980" s="140">
        <v>102623</v>
      </c>
      <c r="B9980" s="141" t="s">
        <v>10575</v>
      </c>
      <c r="C9980" s="141" t="s">
        <v>448</v>
      </c>
      <c r="D9980" s="141" t="s">
        <v>5501</v>
      </c>
      <c r="E9980" s="140">
        <v>767.15</v>
      </c>
      <c r="F9980" s="142" t="s">
        <v>5502</v>
      </c>
      <c r="G9980" s="138"/>
    </row>
    <row r="9981" ht="15.75" customHeight="1" spans="1:7">
      <c r="A9981" s="140">
        <v>89482</v>
      </c>
      <c r="B9981" s="141" t="s">
        <v>10576</v>
      </c>
      <c r="C9981" s="141" t="s">
        <v>448</v>
      </c>
      <c r="D9981" s="141" t="s">
        <v>5501</v>
      </c>
      <c r="E9981" s="140">
        <v>33.89</v>
      </c>
      <c r="F9981" s="142" t="s">
        <v>5502</v>
      </c>
      <c r="G9981" s="138"/>
    </row>
    <row r="9982" ht="15.75" customHeight="1" spans="1:7">
      <c r="A9982" s="140">
        <v>89491</v>
      </c>
      <c r="B9982" s="141" t="s">
        <v>10577</v>
      </c>
      <c r="C9982" s="141" t="s">
        <v>448</v>
      </c>
      <c r="D9982" s="141" t="s">
        <v>5501</v>
      </c>
      <c r="E9982" s="140">
        <v>86.06</v>
      </c>
      <c r="F9982" s="142" t="s">
        <v>5502</v>
      </c>
      <c r="G9982" s="138"/>
    </row>
    <row r="9983" ht="15.75" customHeight="1" spans="1:7">
      <c r="A9983" s="140">
        <v>89495</v>
      </c>
      <c r="B9983" s="141" t="s">
        <v>10578</v>
      </c>
      <c r="C9983" s="141" t="s">
        <v>448</v>
      </c>
      <c r="D9983" s="141" t="s">
        <v>5501</v>
      </c>
      <c r="E9983" s="140">
        <v>15.63</v>
      </c>
      <c r="F9983" s="142" t="s">
        <v>5502</v>
      </c>
      <c r="G9983" s="138"/>
    </row>
    <row r="9984" ht="15.75" customHeight="1" spans="1:7">
      <c r="A9984" s="140">
        <v>89707</v>
      </c>
      <c r="B9984" s="141" t="s">
        <v>10579</v>
      </c>
      <c r="C9984" s="141" t="s">
        <v>448</v>
      </c>
      <c r="D9984" s="141" t="s">
        <v>5501</v>
      </c>
      <c r="E9984" s="140">
        <v>42.11</v>
      </c>
      <c r="F9984" s="142" t="s">
        <v>5502</v>
      </c>
      <c r="G9984" s="138"/>
    </row>
    <row r="9985" ht="15.75" customHeight="1" spans="1:7">
      <c r="A9985" s="140">
        <v>89708</v>
      </c>
      <c r="B9985" s="141" t="s">
        <v>10580</v>
      </c>
      <c r="C9985" s="141" t="s">
        <v>448</v>
      </c>
      <c r="D9985" s="141" t="s">
        <v>5501</v>
      </c>
      <c r="E9985" s="140">
        <v>88.13</v>
      </c>
      <c r="F9985" s="142" t="s">
        <v>5502</v>
      </c>
      <c r="G9985" s="138"/>
    </row>
    <row r="9986" ht="15.75" customHeight="1" spans="1:7">
      <c r="A9986" s="140">
        <v>89709</v>
      </c>
      <c r="B9986" s="141" t="s">
        <v>10581</v>
      </c>
      <c r="C9986" s="141" t="s">
        <v>448</v>
      </c>
      <c r="D9986" s="141" t="s">
        <v>5501</v>
      </c>
      <c r="E9986" s="140">
        <v>18.1</v>
      </c>
      <c r="F9986" s="142" t="s">
        <v>5502</v>
      </c>
      <c r="G9986" s="138"/>
    </row>
    <row r="9987" ht="15.75" customHeight="1" spans="1:7">
      <c r="A9987" s="140">
        <v>89710</v>
      </c>
      <c r="B9987" s="141" t="s">
        <v>10582</v>
      </c>
      <c r="C9987" s="141" t="s">
        <v>448</v>
      </c>
      <c r="D9987" s="141" t="s">
        <v>5501</v>
      </c>
      <c r="E9987" s="140">
        <v>16</v>
      </c>
      <c r="F9987" s="142" t="s">
        <v>5502</v>
      </c>
      <c r="G9987" s="138"/>
    </row>
    <row r="9988" ht="15.75" customHeight="1" spans="1:7">
      <c r="A9988" s="140">
        <v>104326</v>
      </c>
      <c r="B9988" s="141" t="s">
        <v>10583</v>
      </c>
      <c r="C9988" s="141" t="s">
        <v>448</v>
      </c>
      <c r="D9988" s="141" t="s">
        <v>5501</v>
      </c>
      <c r="E9988" s="140">
        <v>17.3</v>
      </c>
      <c r="F9988" s="142" t="s">
        <v>5502</v>
      </c>
      <c r="G9988" s="138"/>
    </row>
    <row r="9989" ht="15.75" customHeight="1" spans="1:7">
      <c r="A9989" s="140">
        <v>104327</v>
      </c>
      <c r="B9989" s="141" t="s">
        <v>10584</v>
      </c>
      <c r="C9989" s="141" t="s">
        <v>448</v>
      </c>
      <c r="D9989" s="141" t="s">
        <v>5501</v>
      </c>
      <c r="E9989" s="140">
        <v>16.53</v>
      </c>
      <c r="F9989" s="142" t="s">
        <v>5502</v>
      </c>
      <c r="G9989" s="138"/>
    </row>
    <row r="9990" ht="15.75" customHeight="1" spans="1:7">
      <c r="A9990" s="140">
        <v>104328</v>
      </c>
      <c r="B9990" s="141" t="s">
        <v>10585</v>
      </c>
      <c r="C9990" s="141" t="s">
        <v>448</v>
      </c>
      <c r="D9990" s="141" t="s">
        <v>5501</v>
      </c>
      <c r="E9990" s="140">
        <v>60.19</v>
      </c>
      <c r="F9990" s="142" t="s">
        <v>5502</v>
      </c>
      <c r="G9990" s="138"/>
    </row>
    <row r="9991" ht="15.75" customHeight="1" spans="1:7">
      <c r="A9991" s="140">
        <v>104329</v>
      </c>
      <c r="B9991" s="141" t="s">
        <v>10586</v>
      </c>
      <c r="C9991" s="141" t="s">
        <v>448</v>
      </c>
      <c r="D9991" s="141" t="s">
        <v>5501</v>
      </c>
      <c r="E9991" s="140">
        <v>67.68</v>
      </c>
      <c r="F9991" s="142" t="s">
        <v>5502</v>
      </c>
      <c r="G9991" s="138"/>
    </row>
    <row r="9992" ht="15.75" customHeight="1" spans="1:7">
      <c r="A9992" s="140">
        <v>86872</v>
      </c>
      <c r="B9992" s="141" t="s">
        <v>10587</v>
      </c>
      <c r="C9992" s="141" t="s">
        <v>448</v>
      </c>
      <c r="D9992" s="141" t="s">
        <v>5501</v>
      </c>
      <c r="E9992" s="140">
        <v>717.53</v>
      </c>
      <c r="F9992" s="142" t="s">
        <v>5502</v>
      </c>
      <c r="G9992" s="138"/>
    </row>
    <row r="9993" ht="15.75" customHeight="1" spans="1:7">
      <c r="A9993" s="140">
        <v>86874</v>
      </c>
      <c r="B9993" s="141" t="s">
        <v>10588</v>
      </c>
      <c r="C9993" s="141" t="s">
        <v>448</v>
      </c>
      <c r="D9993" s="141" t="s">
        <v>5501</v>
      </c>
      <c r="E9993" s="140">
        <v>499.46</v>
      </c>
      <c r="F9993" s="142" t="s">
        <v>5502</v>
      </c>
      <c r="G9993" s="138"/>
    </row>
    <row r="9994" ht="15.75" customHeight="1" spans="1:7">
      <c r="A9994" s="140">
        <v>86875</v>
      </c>
      <c r="B9994" s="141" t="s">
        <v>10589</v>
      </c>
      <c r="C9994" s="141" t="s">
        <v>448</v>
      </c>
      <c r="D9994" s="141" t="s">
        <v>5501</v>
      </c>
      <c r="E9994" s="140">
        <v>551.18</v>
      </c>
      <c r="F9994" s="142" t="s">
        <v>5502</v>
      </c>
      <c r="G9994" s="138"/>
    </row>
    <row r="9995" ht="15.75" customHeight="1" spans="1:7">
      <c r="A9995" s="140">
        <v>86876</v>
      </c>
      <c r="B9995" s="141" t="s">
        <v>10590</v>
      </c>
      <c r="C9995" s="141" t="s">
        <v>448</v>
      </c>
      <c r="D9995" s="141" t="s">
        <v>5501</v>
      </c>
      <c r="E9995" s="140">
        <v>321.1</v>
      </c>
      <c r="F9995" s="142" t="s">
        <v>5502</v>
      </c>
      <c r="G9995" s="138"/>
    </row>
    <row r="9996" ht="15.75" customHeight="1" spans="1:7">
      <c r="A9996" s="140">
        <v>86877</v>
      </c>
      <c r="B9996" s="141" t="s">
        <v>10591</v>
      </c>
      <c r="C9996" s="141" t="s">
        <v>448</v>
      </c>
      <c r="D9996" s="141" t="s">
        <v>5501</v>
      </c>
      <c r="E9996" s="140">
        <v>93.32</v>
      </c>
      <c r="F9996" s="142" t="s">
        <v>5502</v>
      </c>
      <c r="G9996" s="138"/>
    </row>
    <row r="9997" ht="15.75" customHeight="1" spans="1:7">
      <c r="A9997" s="140">
        <v>86878</v>
      </c>
      <c r="B9997" s="141" t="s">
        <v>10592</v>
      </c>
      <c r="C9997" s="141" t="s">
        <v>448</v>
      </c>
      <c r="D9997" s="141" t="s">
        <v>5501</v>
      </c>
      <c r="E9997" s="140">
        <v>100.83</v>
      </c>
      <c r="F9997" s="142" t="s">
        <v>5502</v>
      </c>
      <c r="G9997" s="138"/>
    </row>
    <row r="9998" ht="15.75" customHeight="1" spans="1:7">
      <c r="A9998" s="140">
        <v>86879</v>
      </c>
      <c r="B9998" s="141" t="s">
        <v>10593</v>
      </c>
      <c r="C9998" s="141" t="s">
        <v>448</v>
      </c>
      <c r="D9998" s="141" t="s">
        <v>5501</v>
      </c>
      <c r="E9998" s="140">
        <v>9.92</v>
      </c>
      <c r="F9998" s="142" t="s">
        <v>5502</v>
      </c>
      <c r="G9998" s="138"/>
    </row>
    <row r="9999" ht="15.75" customHeight="1" spans="1:7">
      <c r="A9999" s="140">
        <v>86880</v>
      </c>
      <c r="B9999" s="141" t="s">
        <v>10594</v>
      </c>
      <c r="C9999" s="141" t="s">
        <v>448</v>
      </c>
      <c r="D9999" s="141" t="s">
        <v>5501</v>
      </c>
      <c r="E9999" s="140">
        <v>28.5</v>
      </c>
      <c r="F9999" s="142" t="s">
        <v>5502</v>
      </c>
      <c r="G9999" s="138"/>
    </row>
    <row r="10000" ht="15.75" customHeight="1" spans="1:7">
      <c r="A10000" s="140">
        <v>86881</v>
      </c>
      <c r="B10000" s="141" t="s">
        <v>10595</v>
      </c>
      <c r="C10000" s="141" t="s">
        <v>448</v>
      </c>
      <c r="D10000" s="141" t="s">
        <v>5853</v>
      </c>
      <c r="E10000" s="140">
        <v>287.59</v>
      </c>
      <c r="F10000" s="142" t="s">
        <v>5502</v>
      </c>
      <c r="G10000" s="138"/>
    </row>
    <row r="10001" ht="15.75" customHeight="1" spans="1:7">
      <c r="A10001" s="140">
        <v>86882</v>
      </c>
      <c r="B10001" s="141" t="s">
        <v>10596</v>
      </c>
      <c r="C10001" s="141" t="s">
        <v>448</v>
      </c>
      <c r="D10001" s="141" t="s">
        <v>5501</v>
      </c>
      <c r="E10001" s="140">
        <v>23.94</v>
      </c>
      <c r="F10001" s="142" t="s">
        <v>5502</v>
      </c>
      <c r="G10001" s="138"/>
    </row>
    <row r="10002" ht="15.75" customHeight="1" spans="1:7">
      <c r="A10002" s="140">
        <v>86883</v>
      </c>
      <c r="B10002" s="141" t="s">
        <v>10597</v>
      </c>
      <c r="C10002" s="141" t="s">
        <v>448</v>
      </c>
      <c r="D10002" s="141" t="s">
        <v>5853</v>
      </c>
      <c r="E10002" s="140">
        <v>12.91</v>
      </c>
      <c r="F10002" s="142" t="s">
        <v>5502</v>
      </c>
      <c r="G10002" s="138"/>
    </row>
    <row r="10003" ht="15.75" customHeight="1" spans="1:7">
      <c r="A10003" s="140">
        <v>86884</v>
      </c>
      <c r="B10003" s="141" t="s">
        <v>10598</v>
      </c>
      <c r="C10003" s="141" t="s">
        <v>448</v>
      </c>
      <c r="D10003" s="141" t="s">
        <v>5501</v>
      </c>
      <c r="E10003" s="140">
        <v>10.96</v>
      </c>
      <c r="F10003" s="142" t="s">
        <v>5502</v>
      </c>
      <c r="G10003" s="138"/>
    </row>
    <row r="10004" ht="15.75" customHeight="1" spans="1:7">
      <c r="A10004" s="140">
        <v>86885</v>
      </c>
      <c r="B10004" s="141" t="s">
        <v>10599</v>
      </c>
      <c r="C10004" s="141" t="s">
        <v>448</v>
      </c>
      <c r="D10004" s="141" t="s">
        <v>5501</v>
      </c>
      <c r="E10004" s="140">
        <v>12.57</v>
      </c>
      <c r="F10004" s="142" t="s">
        <v>5502</v>
      </c>
      <c r="G10004" s="138"/>
    </row>
    <row r="10005" ht="15.75" customHeight="1" spans="1:7">
      <c r="A10005" s="140">
        <v>86886</v>
      </c>
      <c r="B10005" s="141" t="s">
        <v>10600</v>
      </c>
      <c r="C10005" s="141" t="s">
        <v>448</v>
      </c>
      <c r="D10005" s="141" t="s">
        <v>5501</v>
      </c>
      <c r="E10005" s="140">
        <v>68.77</v>
      </c>
      <c r="F10005" s="142" t="s">
        <v>5502</v>
      </c>
      <c r="G10005" s="138"/>
    </row>
    <row r="10006" ht="15.75" customHeight="1" spans="1:7">
      <c r="A10006" s="140">
        <v>86887</v>
      </c>
      <c r="B10006" s="141" t="s">
        <v>10601</v>
      </c>
      <c r="C10006" s="141" t="s">
        <v>448</v>
      </c>
      <c r="D10006" s="141" t="s">
        <v>5501</v>
      </c>
      <c r="E10006" s="140">
        <v>74.82</v>
      </c>
      <c r="F10006" s="142" t="s">
        <v>5502</v>
      </c>
      <c r="G10006" s="138"/>
    </row>
    <row r="10007" ht="15.75" customHeight="1" spans="1:7">
      <c r="A10007" s="140">
        <v>86888</v>
      </c>
      <c r="B10007" s="141" t="s">
        <v>10602</v>
      </c>
      <c r="C10007" s="141" t="s">
        <v>448</v>
      </c>
      <c r="D10007" s="141" t="s">
        <v>5501</v>
      </c>
      <c r="E10007" s="140">
        <v>472.64</v>
      </c>
      <c r="F10007" s="142" t="s">
        <v>5502</v>
      </c>
      <c r="G10007" s="138"/>
    </row>
    <row r="10008" ht="15.75" customHeight="1" spans="1:7">
      <c r="A10008" s="140">
        <v>86889</v>
      </c>
      <c r="B10008" s="141" t="s">
        <v>10603</v>
      </c>
      <c r="C10008" s="141" t="s">
        <v>448</v>
      </c>
      <c r="D10008" s="141" t="s">
        <v>5686</v>
      </c>
      <c r="E10008" s="140">
        <v>817.65</v>
      </c>
      <c r="F10008" s="142" t="s">
        <v>5502</v>
      </c>
      <c r="G10008" s="138"/>
    </row>
    <row r="10009" ht="15.75" customHeight="1" spans="1:7">
      <c r="A10009" s="140">
        <v>86893</v>
      </c>
      <c r="B10009" s="141" t="s">
        <v>10604</v>
      </c>
      <c r="C10009" s="141" t="s">
        <v>448</v>
      </c>
      <c r="D10009" s="141" t="s">
        <v>5686</v>
      </c>
      <c r="E10009" s="140">
        <v>678.99</v>
      </c>
      <c r="F10009" s="142" t="s">
        <v>5502</v>
      </c>
      <c r="G10009" s="138"/>
    </row>
    <row r="10010" ht="15.75" customHeight="1" spans="1:7">
      <c r="A10010" s="140">
        <v>86894</v>
      </c>
      <c r="B10010" s="141" t="s">
        <v>10605</v>
      </c>
      <c r="C10010" s="141" t="s">
        <v>448</v>
      </c>
      <c r="D10010" s="141" t="s">
        <v>5686</v>
      </c>
      <c r="E10010" s="140">
        <v>283.7</v>
      </c>
      <c r="F10010" s="142" t="s">
        <v>5502</v>
      </c>
      <c r="G10010" s="138"/>
    </row>
    <row r="10011" ht="15.75" customHeight="1" spans="1:7">
      <c r="A10011" s="140">
        <v>86895</v>
      </c>
      <c r="B10011" s="141" t="s">
        <v>10606</v>
      </c>
      <c r="C10011" s="141" t="s">
        <v>448</v>
      </c>
      <c r="D10011" s="141" t="s">
        <v>5686</v>
      </c>
      <c r="E10011" s="140">
        <v>386.84</v>
      </c>
      <c r="F10011" s="142" t="s">
        <v>5502</v>
      </c>
      <c r="G10011" s="138"/>
    </row>
    <row r="10012" ht="15.75" customHeight="1" spans="1:7">
      <c r="A10012" s="140">
        <v>86899</v>
      </c>
      <c r="B10012" s="141" t="s">
        <v>10607</v>
      </c>
      <c r="C10012" s="141" t="s">
        <v>448</v>
      </c>
      <c r="D10012" s="141" t="s">
        <v>5686</v>
      </c>
      <c r="E10012" s="140">
        <v>334.82</v>
      </c>
      <c r="F10012" s="142" t="s">
        <v>5502</v>
      </c>
      <c r="G10012" s="138"/>
    </row>
    <row r="10013" ht="15.75" customHeight="1" spans="1:7">
      <c r="A10013" s="140">
        <v>86900</v>
      </c>
      <c r="B10013" s="141" t="s">
        <v>10608</v>
      </c>
      <c r="C10013" s="141" t="s">
        <v>448</v>
      </c>
      <c r="D10013" s="141" t="s">
        <v>5501</v>
      </c>
      <c r="E10013" s="140">
        <v>197.41</v>
      </c>
      <c r="F10013" s="142" t="s">
        <v>5502</v>
      </c>
      <c r="G10013" s="138"/>
    </row>
    <row r="10014" ht="15.75" customHeight="1" spans="1:7">
      <c r="A10014" s="140">
        <v>86901</v>
      </c>
      <c r="B10014" s="141" t="s">
        <v>10609</v>
      </c>
      <c r="C10014" s="141" t="s">
        <v>448</v>
      </c>
      <c r="D10014" s="141" t="s">
        <v>5501</v>
      </c>
      <c r="E10014" s="140">
        <v>144.75</v>
      </c>
      <c r="F10014" s="142" t="s">
        <v>5502</v>
      </c>
      <c r="G10014" s="138"/>
    </row>
    <row r="10015" ht="15.75" customHeight="1" spans="1:7">
      <c r="A10015" s="140">
        <v>86902</v>
      </c>
      <c r="B10015" s="141" t="s">
        <v>10610</v>
      </c>
      <c r="C10015" s="141" t="s">
        <v>448</v>
      </c>
      <c r="D10015" s="141" t="s">
        <v>5501</v>
      </c>
      <c r="E10015" s="140">
        <v>347</v>
      </c>
      <c r="F10015" s="142" t="s">
        <v>5502</v>
      </c>
      <c r="G10015" s="138"/>
    </row>
    <row r="10016" ht="15.75" customHeight="1" spans="1:7">
      <c r="A10016" s="140">
        <v>86903</v>
      </c>
      <c r="B10016" s="141" t="s">
        <v>10611</v>
      </c>
      <c r="C10016" s="141" t="s">
        <v>448</v>
      </c>
      <c r="D10016" s="141" t="s">
        <v>5501</v>
      </c>
      <c r="E10016" s="140">
        <v>385</v>
      </c>
      <c r="F10016" s="142" t="s">
        <v>5502</v>
      </c>
      <c r="G10016" s="138"/>
    </row>
    <row r="10017" ht="15.75" customHeight="1" spans="1:7">
      <c r="A10017" s="140">
        <v>86904</v>
      </c>
      <c r="B10017" s="141" t="s">
        <v>10612</v>
      </c>
      <c r="C10017" s="141" t="s">
        <v>448</v>
      </c>
      <c r="D10017" s="141" t="s">
        <v>5501</v>
      </c>
      <c r="E10017" s="140">
        <v>154.87</v>
      </c>
      <c r="F10017" s="142" t="s">
        <v>5502</v>
      </c>
      <c r="G10017" s="138"/>
    </row>
    <row r="10018" ht="15.75" customHeight="1" spans="1:7">
      <c r="A10018" s="140">
        <v>86905</v>
      </c>
      <c r="B10018" s="141" t="s">
        <v>10613</v>
      </c>
      <c r="C10018" s="141" t="s">
        <v>448</v>
      </c>
      <c r="D10018" s="141" t="s">
        <v>5501</v>
      </c>
      <c r="E10018" s="140">
        <v>377.5</v>
      </c>
      <c r="F10018" s="142" t="s">
        <v>5502</v>
      </c>
      <c r="G10018" s="138"/>
    </row>
    <row r="10019" ht="15.75" customHeight="1" spans="1:7">
      <c r="A10019" s="140">
        <v>86906</v>
      </c>
      <c r="B10019" s="141" t="s">
        <v>10614</v>
      </c>
      <c r="C10019" s="141" t="s">
        <v>448</v>
      </c>
      <c r="D10019" s="141" t="s">
        <v>5853</v>
      </c>
      <c r="E10019" s="140">
        <v>69.84</v>
      </c>
      <c r="F10019" s="142" t="s">
        <v>5502</v>
      </c>
      <c r="G10019" s="138"/>
    </row>
    <row r="10020" ht="15.75" customHeight="1" spans="1:7">
      <c r="A10020" s="140">
        <v>86908</v>
      </c>
      <c r="B10020" s="141" t="s">
        <v>10615</v>
      </c>
      <c r="C10020" s="141" t="s">
        <v>448</v>
      </c>
      <c r="D10020" s="141" t="s">
        <v>5501</v>
      </c>
      <c r="E10020" s="140">
        <v>451.75</v>
      </c>
      <c r="F10020" s="142" t="s">
        <v>5502</v>
      </c>
      <c r="G10020" s="138"/>
    </row>
    <row r="10021" ht="15.75" customHeight="1" spans="1:7">
      <c r="A10021" s="140">
        <v>86909</v>
      </c>
      <c r="B10021" s="141" t="s">
        <v>10616</v>
      </c>
      <c r="C10021" s="141" t="s">
        <v>448</v>
      </c>
      <c r="D10021" s="141" t="s">
        <v>5501</v>
      </c>
      <c r="E10021" s="140">
        <v>121.28</v>
      </c>
      <c r="F10021" s="142" t="s">
        <v>5502</v>
      </c>
      <c r="G10021" s="138"/>
    </row>
    <row r="10022" ht="15.75" customHeight="1" spans="1:7">
      <c r="A10022" s="140">
        <v>86910</v>
      </c>
      <c r="B10022" s="141" t="s">
        <v>10617</v>
      </c>
      <c r="C10022" s="141" t="s">
        <v>448</v>
      </c>
      <c r="D10022" s="141" t="s">
        <v>5501</v>
      </c>
      <c r="E10022" s="140">
        <v>119.36</v>
      </c>
      <c r="F10022" s="142" t="s">
        <v>5502</v>
      </c>
      <c r="G10022" s="138"/>
    </row>
    <row r="10023" ht="15.75" customHeight="1" spans="1:7">
      <c r="A10023" s="140">
        <v>86911</v>
      </c>
      <c r="B10023" s="141" t="s">
        <v>10618</v>
      </c>
      <c r="C10023" s="141" t="s">
        <v>448</v>
      </c>
      <c r="D10023" s="141" t="s">
        <v>5501</v>
      </c>
      <c r="E10023" s="140">
        <v>81.73</v>
      </c>
      <c r="F10023" s="142" t="s">
        <v>5502</v>
      </c>
      <c r="G10023" s="138"/>
    </row>
    <row r="10024" ht="15.75" customHeight="1" spans="1:7">
      <c r="A10024" s="140">
        <v>86913</v>
      </c>
      <c r="B10024" s="141" t="s">
        <v>10619</v>
      </c>
      <c r="C10024" s="141" t="s">
        <v>448</v>
      </c>
      <c r="D10024" s="141" t="s">
        <v>5501</v>
      </c>
      <c r="E10024" s="140">
        <v>51.25</v>
      </c>
      <c r="F10024" s="142" t="s">
        <v>5502</v>
      </c>
      <c r="G10024" s="138"/>
    </row>
    <row r="10025" ht="15.75" customHeight="1" spans="1:7">
      <c r="A10025" s="140">
        <v>86914</v>
      </c>
      <c r="B10025" s="141" t="s">
        <v>10620</v>
      </c>
      <c r="C10025" s="141" t="s">
        <v>448</v>
      </c>
      <c r="D10025" s="141" t="s">
        <v>5501</v>
      </c>
      <c r="E10025" s="140">
        <v>91.79</v>
      </c>
      <c r="F10025" s="142" t="s">
        <v>5502</v>
      </c>
      <c r="G10025" s="138"/>
    </row>
    <row r="10026" ht="15.75" customHeight="1" spans="1:7">
      <c r="A10026" s="140">
        <v>86915</v>
      </c>
      <c r="B10026" s="141" t="s">
        <v>10621</v>
      </c>
      <c r="C10026" s="141" t="s">
        <v>448</v>
      </c>
      <c r="D10026" s="141" t="s">
        <v>5501</v>
      </c>
      <c r="E10026" s="140">
        <v>133.61</v>
      </c>
      <c r="F10026" s="142" t="s">
        <v>5502</v>
      </c>
      <c r="G10026" s="138"/>
    </row>
    <row r="10027" ht="15.75" customHeight="1" spans="1:7">
      <c r="A10027" s="140">
        <v>86916</v>
      </c>
      <c r="B10027" s="141" t="s">
        <v>10622</v>
      </c>
      <c r="C10027" s="141" t="s">
        <v>448</v>
      </c>
      <c r="D10027" s="141" t="s">
        <v>5501</v>
      </c>
      <c r="E10027" s="140">
        <v>24.35</v>
      </c>
      <c r="F10027" s="142" t="s">
        <v>5502</v>
      </c>
      <c r="G10027" s="138"/>
    </row>
    <row r="10028" ht="15.75" customHeight="1" spans="1:7">
      <c r="A10028" s="140">
        <v>86919</v>
      </c>
      <c r="B10028" s="141" t="s">
        <v>10623</v>
      </c>
      <c r="C10028" s="141" t="s">
        <v>448</v>
      </c>
      <c r="D10028" s="141" t="s">
        <v>5501</v>
      </c>
      <c r="E10028" s="140">
        <v>915.55</v>
      </c>
      <c r="F10028" s="142" t="s">
        <v>5502</v>
      </c>
      <c r="G10028" s="138"/>
    </row>
    <row r="10029" ht="15.75" customHeight="1" spans="1:7">
      <c r="A10029" s="140">
        <v>86920</v>
      </c>
      <c r="B10029" s="141" t="s">
        <v>10624</v>
      </c>
      <c r="C10029" s="141" t="s">
        <v>448</v>
      </c>
      <c r="D10029" s="141" t="s">
        <v>5501</v>
      </c>
      <c r="E10029" s="140">
        <v>791.61</v>
      </c>
      <c r="F10029" s="142" t="s">
        <v>5502</v>
      </c>
      <c r="G10029" s="138"/>
    </row>
    <row r="10030" ht="15.75" customHeight="1" spans="1:7">
      <c r="A10030" s="140">
        <v>86921</v>
      </c>
      <c r="B10030" s="141" t="s">
        <v>10625</v>
      </c>
      <c r="C10030" s="141" t="s">
        <v>448</v>
      </c>
      <c r="D10030" s="141" t="s">
        <v>5501</v>
      </c>
      <c r="E10030" s="140">
        <v>764.71</v>
      </c>
      <c r="F10030" s="142" t="s">
        <v>5502</v>
      </c>
      <c r="G10030" s="138"/>
    </row>
    <row r="10031" ht="15.75" customHeight="1" spans="1:7">
      <c r="A10031" s="140">
        <v>86922</v>
      </c>
      <c r="B10031" s="141" t="s">
        <v>10626</v>
      </c>
      <c r="C10031" s="141" t="s">
        <v>448</v>
      </c>
      <c r="D10031" s="141" t="s">
        <v>5501</v>
      </c>
      <c r="E10031" s="140">
        <v>972.16</v>
      </c>
      <c r="F10031" s="142" t="s">
        <v>5502</v>
      </c>
      <c r="G10031" s="138"/>
    </row>
    <row r="10032" ht="15.75" customHeight="1" spans="1:7">
      <c r="A10032" s="140">
        <v>86923</v>
      </c>
      <c r="B10032" s="141" t="s">
        <v>10627</v>
      </c>
      <c r="C10032" s="141" t="s">
        <v>448</v>
      </c>
      <c r="D10032" s="141" t="s">
        <v>5501</v>
      </c>
      <c r="E10032" s="140">
        <v>584.57</v>
      </c>
      <c r="F10032" s="142" t="s">
        <v>5502</v>
      </c>
      <c r="G10032" s="138"/>
    </row>
    <row r="10033" ht="15.75" customHeight="1" spans="1:7">
      <c r="A10033" s="140">
        <v>86924</v>
      </c>
      <c r="B10033" s="141" t="s">
        <v>10628</v>
      </c>
      <c r="C10033" s="141" t="s">
        <v>448</v>
      </c>
      <c r="D10033" s="141" t="s">
        <v>5501</v>
      </c>
      <c r="E10033" s="140">
        <v>557.67</v>
      </c>
      <c r="F10033" s="142" t="s">
        <v>5502</v>
      </c>
      <c r="G10033" s="138"/>
    </row>
    <row r="10034" ht="15.75" customHeight="1" spans="1:7">
      <c r="A10034" s="140">
        <v>86925</v>
      </c>
      <c r="B10034" s="141" t="s">
        <v>10629</v>
      </c>
      <c r="C10034" s="141" t="s">
        <v>448</v>
      </c>
      <c r="D10034" s="141" t="s">
        <v>5501</v>
      </c>
      <c r="E10034" s="140">
        <v>625.26</v>
      </c>
      <c r="F10034" s="142" t="s">
        <v>5502</v>
      </c>
      <c r="G10034" s="138"/>
    </row>
    <row r="10035" ht="15.75" customHeight="1" spans="1:7">
      <c r="A10035" s="140">
        <v>86926</v>
      </c>
      <c r="B10035" s="141" t="s">
        <v>10630</v>
      </c>
      <c r="C10035" s="141" t="s">
        <v>448</v>
      </c>
      <c r="D10035" s="141" t="s">
        <v>5501</v>
      </c>
      <c r="E10035" s="140">
        <v>598.36</v>
      </c>
      <c r="F10035" s="142" t="s">
        <v>5502</v>
      </c>
      <c r="G10035" s="138"/>
    </row>
    <row r="10036" ht="15.75" customHeight="1" spans="1:7">
      <c r="A10036" s="140">
        <v>86927</v>
      </c>
      <c r="B10036" s="141" t="s">
        <v>10631</v>
      </c>
      <c r="C10036" s="141" t="s">
        <v>448</v>
      </c>
      <c r="D10036" s="141" t="s">
        <v>5501</v>
      </c>
      <c r="E10036" s="140">
        <v>406.21</v>
      </c>
      <c r="F10036" s="142" t="s">
        <v>5502</v>
      </c>
      <c r="G10036" s="138"/>
    </row>
    <row r="10037" ht="15.75" customHeight="1" spans="1:7">
      <c r="A10037" s="140">
        <v>86928</v>
      </c>
      <c r="B10037" s="141" t="s">
        <v>10632</v>
      </c>
      <c r="C10037" s="141" t="s">
        <v>448</v>
      </c>
      <c r="D10037" s="141" t="s">
        <v>5501</v>
      </c>
      <c r="E10037" s="140">
        <v>379.31</v>
      </c>
      <c r="F10037" s="142" t="s">
        <v>5502</v>
      </c>
      <c r="G10037" s="138"/>
    </row>
    <row r="10038" ht="15.75" customHeight="1" spans="1:7">
      <c r="A10038" s="140">
        <v>86929</v>
      </c>
      <c r="B10038" s="141" t="s">
        <v>10633</v>
      </c>
      <c r="C10038" s="141" t="s">
        <v>448</v>
      </c>
      <c r="D10038" s="141" t="s">
        <v>5501</v>
      </c>
      <c r="E10038" s="140">
        <v>395.18</v>
      </c>
      <c r="F10038" s="142" t="s">
        <v>5502</v>
      </c>
      <c r="G10038" s="138"/>
    </row>
    <row r="10039" ht="15.75" customHeight="1" spans="1:7">
      <c r="A10039" s="140">
        <v>86930</v>
      </c>
      <c r="B10039" s="141" t="s">
        <v>10634</v>
      </c>
      <c r="C10039" s="141" t="s">
        <v>448</v>
      </c>
      <c r="D10039" s="141" t="s">
        <v>5501</v>
      </c>
      <c r="E10039" s="140">
        <v>368.28</v>
      </c>
      <c r="F10039" s="142" t="s">
        <v>5502</v>
      </c>
      <c r="G10039" s="138"/>
    </row>
    <row r="10040" ht="15.75" customHeight="1" spans="1:7">
      <c r="A10040" s="140">
        <v>86931</v>
      </c>
      <c r="B10040" s="141" t="s">
        <v>10635</v>
      </c>
      <c r="C10040" s="141" t="s">
        <v>448</v>
      </c>
      <c r="D10040" s="141" t="s">
        <v>5501</v>
      </c>
      <c r="E10040" s="140">
        <v>485.21</v>
      </c>
      <c r="F10040" s="142" t="s">
        <v>5502</v>
      </c>
      <c r="G10040" s="138"/>
    </row>
    <row r="10041" ht="15.75" customHeight="1" spans="1:7">
      <c r="A10041" s="140">
        <v>86932</v>
      </c>
      <c r="B10041" s="141" t="s">
        <v>10636</v>
      </c>
      <c r="C10041" s="141" t="s">
        <v>448</v>
      </c>
      <c r="D10041" s="141" t="s">
        <v>5501</v>
      </c>
      <c r="E10041" s="140">
        <v>547.46</v>
      </c>
      <c r="F10041" s="142" t="s">
        <v>5502</v>
      </c>
      <c r="G10041" s="138"/>
    </row>
    <row r="10042" ht="15.75" customHeight="1" spans="1:7">
      <c r="A10042" s="140">
        <v>86933</v>
      </c>
      <c r="B10042" s="141" t="s">
        <v>10637</v>
      </c>
      <c r="C10042" s="141" t="s">
        <v>448</v>
      </c>
      <c r="D10042" s="141" t="s">
        <v>5686</v>
      </c>
      <c r="E10042" s="140">
        <v>417.87</v>
      </c>
      <c r="F10042" s="142" t="s">
        <v>5502</v>
      </c>
      <c r="G10042" s="138"/>
    </row>
    <row r="10043" ht="15.75" customHeight="1" spans="1:7">
      <c r="A10043" s="140">
        <v>86934</v>
      </c>
      <c r="B10043" s="141" t="s">
        <v>10638</v>
      </c>
      <c r="C10043" s="141" t="s">
        <v>448</v>
      </c>
      <c r="D10043" s="141" t="s">
        <v>5686</v>
      </c>
      <c r="E10043" s="140">
        <v>406.84</v>
      </c>
      <c r="F10043" s="142" t="s">
        <v>5502</v>
      </c>
      <c r="G10043" s="138"/>
    </row>
    <row r="10044" ht="15.75" customHeight="1" spans="1:7">
      <c r="A10044" s="140">
        <v>86935</v>
      </c>
      <c r="B10044" s="141" t="s">
        <v>10639</v>
      </c>
      <c r="C10044" s="141" t="s">
        <v>448</v>
      </c>
      <c r="D10044" s="141" t="s">
        <v>5501</v>
      </c>
      <c r="E10044" s="140">
        <v>311.15</v>
      </c>
      <c r="F10044" s="142" t="s">
        <v>5502</v>
      </c>
      <c r="G10044" s="138"/>
    </row>
    <row r="10045" ht="15.75" customHeight="1" spans="1:7">
      <c r="A10045" s="140">
        <v>86936</v>
      </c>
      <c r="B10045" s="141" t="s">
        <v>10640</v>
      </c>
      <c r="C10045" s="141" t="s">
        <v>448</v>
      </c>
      <c r="D10045" s="141" t="s">
        <v>5501</v>
      </c>
      <c r="E10045" s="140">
        <v>585.83</v>
      </c>
      <c r="F10045" s="142" t="s">
        <v>5502</v>
      </c>
      <c r="G10045" s="138"/>
    </row>
    <row r="10046" ht="15.75" customHeight="1" spans="1:7">
      <c r="A10046" s="140">
        <v>86937</v>
      </c>
      <c r="B10046" s="141" t="s">
        <v>10641</v>
      </c>
      <c r="C10046" s="141" t="s">
        <v>448</v>
      </c>
      <c r="D10046" s="141" t="s">
        <v>5501</v>
      </c>
      <c r="E10046" s="140">
        <v>250.98</v>
      </c>
      <c r="F10046" s="142" t="s">
        <v>5502</v>
      </c>
      <c r="G10046" s="138"/>
    </row>
    <row r="10047" ht="15.75" customHeight="1" spans="1:7">
      <c r="A10047" s="140">
        <v>86938</v>
      </c>
      <c r="B10047" s="141" t="s">
        <v>10642</v>
      </c>
      <c r="C10047" s="141" t="s">
        <v>448</v>
      </c>
      <c r="D10047" s="141" t="s">
        <v>5501</v>
      </c>
      <c r="E10047" s="140">
        <v>525.66</v>
      </c>
      <c r="F10047" s="142" t="s">
        <v>5502</v>
      </c>
      <c r="G10047" s="138"/>
    </row>
    <row r="10048" ht="15.75" customHeight="1" spans="1:7">
      <c r="A10048" s="140">
        <v>86939</v>
      </c>
      <c r="B10048" s="141" t="s">
        <v>10643</v>
      </c>
      <c r="C10048" s="141" t="s">
        <v>448</v>
      </c>
      <c r="D10048" s="141" t="s">
        <v>5501</v>
      </c>
      <c r="E10048" s="140">
        <v>450.63</v>
      </c>
      <c r="F10048" s="142" t="s">
        <v>5502</v>
      </c>
      <c r="G10048" s="138"/>
    </row>
    <row r="10049" ht="15.75" customHeight="1" spans="1:7">
      <c r="A10049" s="140">
        <v>86940</v>
      </c>
      <c r="B10049" s="141" t="s">
        <v>10644</v>
      </c>
      <c r="C10049" s="141" t="s">
        <v>448</v>
      </c>
      <c r="D10049" s="141" t="s">
        <v>5501</v>
      </c>
      <c r="E10049" s="140">
        <v>1293.05</v>
      </c>
      <c r="F10049" s="142" t="s">
        <v>5502</v>
      </c>
      <c r="G10049" s="138"/>
    </row>
    <row r="10050" ht="15.75" customHeight="1" spans="1:7">
      <c r="A10050" s="140">
        <v>86941</v>
      </c>
      <c r="B10050" s="141" t="s">
        <v>10645</v>
      </c>
      <c r="C10050" s="141" t="s">
        <v>448</v>
      </c>
      <c r="D10050" s="141" t="s">
        <v>5501</v>
      </c>
      <c r="E10050" s="140">
        <v>974.34</v>
      </c>
      <c r="F10050" s="142" t="s">
        <v>5502</v>
      </c>
      <c r="G10050" s="138"/>
    </row>
    <row r="10051" ht="15.75" customHeight="1" spans="1:7">
      <c r="A10051" s="140">
        <v>86942</v>
      </c>
      <c r="B10051" s="141" t="s">
        <v>10646</v>
      </c>
      <c r="C10051" s="141" t="s">
        <v>448</v>
      </c>
      <c r="D10051" s="141" t="s">
        <v>5501</v>
      </c>
      <c r="E10051" s="140">
        <v>269.53</v>
      </c>
      <c r="F10051" s="142" t="s">
        <v>5502</v>
      </c>
      <c r="G10051" s="138"/>
    </row>
    <row r="10052" ht="15.75" customHeight="1" spans="1:7">
      <c r="A10052" s="140">
        <v>86943</v>
      </c>
      <c r="B10052" s="141" t="s">
        <v>10647</v>
      </c>
      <c r="C10052" s="141" t="s">
        <v>448</v>
      </c>
      <c r="D10052" s="141" t="s">
        <v>5501</v>
      </c>
      <c r="E10052" s="140">
        <v>258.5</v>
      </c>
      <c r="F10052" s="142" t="s">
        <v>5502</v>
      </c>
      <c r="G10052" s="138"/>
    </row>
    <row r="10053" ht="15.75" customHeight="1" spans="1:7">
      <c r="A10053" s="140">
        <v>86947</v>
      </c>
      <c r="B10053" s="141" t="s">
        <v>10648</v>
      </c>
      <c r="C10053" s="141" t="s">
        <v>448</v>
      </c>
      <c r="D10053" s="141" t="s">
        <v>5686</v>
      </c>
      <c r="E10053" s="140">
        <v>1387.62</v>
      </c>
      <c r="F10053" s="142" t="s">
        <v>5502</v>
      </c>
      <c r="G10053" s="138"/>
    </row>
    <row r="10054" ht="15.75" customHeight="1" spans="1:7">
      <c r="A10054" s="140">
        <v>93396</v>
      </c>
      <c r="B10054" s="141" t="s">
        <v>10649</v>
      </c>
      <c r="C10054" s="141" t="s">
        <v>448</v>
      </c>
      <c r="D10054" s="141" t="s">
        <v>5686</v>
      </c>
      <c r="E10054" s="140">
        <v>718.62</v>
      </c>
      <c r="F10054" s="142" t="s">
        <v>5502</v>
      </c>
      <c r="G10054" s="138"/>
    </row>
    <row r="10055" ht="15.75" customHeight="1" spans="1:7">
      <c r="A10055" s="140">
        <v>93441</v>
      </c>
      <c r="B10055" s="141" t="s">
        <v>10650</v>
      </c>
      <c r="C10055" s="141" t="s">
        <v>448</v>
      </c>
      <c r="D10055" s="141" t="s">
        <v>5686</v>
      </c>
      <c r="E10055" s="140">
        <v>1221.49</v>
      </c>
      <c r="F10055" s="142" t="s">
        <v>5502</v>
      </c>
      <c r="G10055" s="138"/>
    </row>
    <row r="10056" ht="15.75" customHeight="1" spans="1:7">
      <c r="A10056" s="140">
        <v>93442</v>
      </c>
      <c r="B10056" s="141" t="s">
        <v>10651</v>
      </c>
      <c r="C10056" s="141" t="s">
        <v>448</v>
      </c>
      <c r="D10056" s="141" t="s">
        <v>5686</v>
      </c>
      <c r="E10056" s="140">
        <v>1397.06</v>
      </c>
      <c r="F10056" s="142" t="s">
        <v>5502</v>
      </c>
      <c r="G10056" s="138"/>
    </row>
    <row r="10057" ht="15.75" customHeight="1" spans="1:7">
      <c r="A10057" s="140">
        <v>95469</v>
      </c>
      <c r="B10057" s="141" t="s">
        <v>10652</v>
      </c>
      <c r="C10057" s="141" t="s">
        <v>448</v>
      </c>
      <c r="D10057" s="141" t="s">
        <v>5501</v>
      </c>
      <c r="E10057" s="140">
        <v>298.89</v>
      </c>
      <c r="F10057" s="142" t="s">
        <v>5502</v>
      </c>
      <c r="G10057" s="138"/>
    </row>
    <row r="10058" ht="15.75" customHeight="1" spans="1:7">
      <c r="A10058" s="140">
        <v>95470</v>
      </c>
      <c r="B10058" s="141" t="s">
        <v>10653</v>
      </c>
      <c r="C10058" s="141" t="s">
        <v>448</v>
      </c>
      <c r="D10058" s="141" t="s">
        <v>5501</v>
      </c>
      <c r="E10058" s="140">
        <v>306.06</v>
      </c>
      <c r="F10058" s="142" t="s">
        <v>5502</v>
      </c>
      <c r="G10058" s="138"/>
    </row>
    <row r="10059" ht="15.75" customHeight="1" spans="1:7">
      <c r="A10059" s="140">
        <v>95471</v>
      </c>
      <c r="B10059" s="141" t="s">
        <v>10654</v>
      </c>
      <c r="C10059" s="141" t="s">
        <v>448</v>
      </c>
      <c r="D10059" s="141" t="s">
        <v>5501</v>
      </c>
      <c r="E10059" s="140">
        <v>726.63</v>
      </c>
      <c r="F10059" s="142" t="s">
        <v>5502</v>
      </c>
      <c r="G10059" s="138"/>
    </row>
    <row r="10060" ht="15.75" customHeight="1" spans="1:7">
      <c r="A10060" s="140">
        <v>95472</v>
      </c>
      <c r="B10060" s="141" t="s">
        <v>10655</v>
      </c>
      <c r="C10060" s="141" t="s">
        <v>448</v>
      </c>
      <c r="D10060" s="141" t="s">
        <v>5501</v>
      </c>
      <c r="E10060" s="140">
        <v>733.8</v>
      </c>
      <c r="F10060" s="142" t="s">
        <v>5502</v>
      </c>
      <c r="G10060" s="138"/>
    </row>
    <row r="10061" ht="15.75" customHeight="1" spans="1:7">
      <c r="A10061" s="140">
        <v>95542</v>
      </c>
      <c r="B10061" s="141" t="s">
        <v>10656</v>
      </c>
      <c r="C10061" s="141" t="s">
        <v>448</v>
      </c>
      <c r="D10061" s="141" t="s">
        <v>5501</v>
      </c>
      <c r="E10061" s="140">
        <v>72.04</v>
      </c>
      <c r="F10061" s="142" t="s">
        <v>5502</v>
      </c>
      <c r="G10061" s="138"/>
    </row>
    <row r="10062" ht="15.75" customHeight="1" spans="1:7">
      <c r="A10062" s="140">
        <v>95543</v>
      </c>
      <c r="B10062" s="141" t="s">
        <v>10657</v>
      </c>
      <c r="C10062" s="141" t="s">
        <v>448</v>
      </c>
      <c r="D10062" s="141" t="s">
        <v>5501</v>
      </c>
      <c r="E10062" s="140">
        <v>116.54</v>
      </c>
      <c r="F10062" s="142" t="s">
        <v>5502</v>
      </c>
      <c r="G10062" s="138"/>
    </row>
    <row r="10063" ht="15.75" customHeight="1" spans="1:7">
      <c r="A10063" s="140">
        <v>95544</v>
      </c>
      <c r="B10063" s="141" t="s">
        <v>10658</v>
      </c>
      <c r="C10063" s="141" t="s">
        <v>448</v>
      </c>
      <c r="D10063" s="141" t="s">
        <v>5501</v>
      </c>
      <c r="E10063" s="140">
        <v>91.27</v>
      </c>
      <c r="F10063" s="142" t="s">
        <v>5502</v>
      </c>
      <c r="G10063" s="138"/>
    </row>
    <row r="10064" ht="15.75" customHeight="1" spans="1:7">
      <c r="A10064" s="140">
        <v>95545</v>
      </c>
      <c r="B10064" s="141" t="s">
        <v>10659</v>
      </c>
      <c r="C10064" s="141" t="s">
        <v>448</v>
      </c>
      <c r="D10064" s="141" t="s">
        <v>5853</v>
      </c>
      <c r="E10064" s="140">
        <v>89.22</v>
      </c>
      <c r="F10064" s="142" t="s">
        <v>5502</v>
      </c>
      <c r="G10064" s="138"/>
    </row>
    <row r="10065" ht="15.75" customHeight="1" spans="1:7">
      <c r="A10065" s="140">
        <v>95546</v>
      </c>
      <c r="B10065" s="141" t="s">
        <v>10660</v>
      </c>
      <c r="C10065" s="141" t="s">
        <v>448</v>
      </c>
      <c r="D10065" s="141" t="s">
        <v>5501</v>
      </c>
      <c r="E10065" s="140">
        <v>268.3</v>
      </c>
      <c r="F10065" s="142" t="s">
        <v>5502</v>
      </c>
      <c r="G10065" s="138"/>
    </row>
    <row r="10066" ht="15.75" customHeight="1" spans="1:7">
      <c r="A10066" s="140">
        <v>95547</v>
      </c>
      <c r="B10066" s="141" t="s">
        <v>10661</v>
      </c>
      <c r="C10066" s="141" t="s">
        <v>448</v>
      </c>
      <c r="D10066" s="141" t="s">
        <v>5853</v>
      </c>
      <c r="E10066" s="140">
        <v>99.72</v>
      </c>
      <c r="F10066" s="142" t="s">
        <v>5502</v>
      </c>
      <c r="G10066" s="138"/>
    </row>
    <row r="10067" ht="15.75" customHeight="1" spans="1:7">
      <c r="A10067" s="140">
        <v>100848</v>
      </c>
      <c r="B10067" s="141" t="s">
        <v>10662</v>
      </c>
      <c r="C10067" s="141" t="s">
        <v>448</v>
      </c>
      <c r="D10067" s="141" t="s">
        <v>5501</v>
      </c>
      <c r="E10067" s="140">
        <v>529.64</v>
      </c>
      <c r="F10067" s="142" t="s">
        <v>5502</v>
      </c>
      <c r="G10067" s="138"/>
    </row>
    <row r="10068" ht="15.75" customHeight="1" spans="1:7">
      <c r="A10068" s="140">
        <v>100849</v>
      </c>
      <c r="B10068" s="141" t="s">
        <v>10663</v>
      </c>
      <c r="C10068" s="141" t="s">
        <v>448</v>
      </c>
      <c r="D10068" s="141" t="s">
        <v>5853</v>
      </c>
      <c r="E10068" s="140">
        <v>32.27</v>
      </c>
      <c r="F10068" s="142" t="s">
        <v>5502</v>
      </c>
      <c r="G10068" s="138"/>
    </row>
    <row r="10069" ht="15.75" customHeight="1" spans="1:7">
      <c r="A10069" s="140">
        <v>100851</v>
      </c>
      <c r="B10069" s="141" t="s">
        <v>10664</v>
      </c>
      <c r="C10069" s="141" t="s">
        <v>448</v>
      </c>
      <c r="D10069" s="141" t="s">
        <v>5501</v>
      </c>
      <c r="E10069" s="140">
        <v>63.29</v>
      </c>
      <c r="F10069" s="142" t="s">
        <v>5502</v>
      </c>
      <c r="G10069" s="138"/>
    </row>
    <row r="10070" ht="15.75" customHeight="1" spans="1:7">
      <c r="A10070" s="140">
        <v>100852</v>
      </c>
      <c r="B10070" s="141" t="s">
        <v>10665</v>
      </c>
      <c r="C10070" s="141" t="s">
        <v>448</v>
      </c>
      <c r="D10070" s="141" t="s">
        <v>5501</v>
      </c>
      <c r="E10070" s="140">
        <v>216.57</v>
      </c>
      <c r="F10070" s="142" t="s">
        <v>5502</v>
      </c>
      <c r="G10070" s="138"/>
    </row>
    <row r="10071" ht="15.75" customHeight="1" spans="1:7">
      <c r="A10071" s="140">
        <v>100853</v>
      </c>
      <c r="B10071" s="141" t="s">
        <v>10666</v>
      </c>
      <c r="C10071" s="141" t="s">
        <v>448</v>
      </c>
      <c r="D10071" s="141" t="s">
        <v>5501</v>
      </c>
      <c r="E10071" s="140">
        <v>320.87</v>
      </c>
      <c r="F10071" s="142" t="s">
        <v>5502</v>
      </c>
      <c r="G10071" s="138"/>
    </row>
    <row r="10072" ht="15.75" customHeight="1" spans="1:7">
      <c r="A10072" s="140">
        <v>100854</v>
      </c>
      <c r="B10072" s="141" t="s">
        <v>10667</v>
      </c>
      <c r="C10072" s="141" t="s">
        <v>448</v>
      </c>
      <c r="D10072" s="141" t="s">
        <v>5501</v>
      </c>
      <c r="E10072" s="140">
        <v>1671.06</v>
      </c>
      <c r="F10072" s="142" t="s">
        <v>5502</v>
      </c>
      <c r="G10072" s="138"/>
    </row>
    <row r="10073" ht="15.75" customHeight="1" spans="1:7">
      <c r="A10073" s="140">
        <v>100856</v>
      </c>
      <c r="B10073" s="141" t="s">
        <v>10668</v>
      </c>
      <c r="C10073" s="141" t="s">
        <v>448</v>
      </c>
      <c r="D10073" s="141" t="s">
        <v>5501</v>
      </c>
      <c r="E10073" s="140">
        <v>35.48</v>
      </c>
      <c r="F10073" s="142" t="s">
        <v>5502</v>
      </c>
      <c r="G10073" s="138"/>
    </row>
    <row r="10074" ht="15.75" customHeight="1" spans="1:7">
      <c r="A10074" s="140">
        <v>100857</v>
      </c>
      <c r="B10074" s="141" t="s">
        <v>10669</v>
      </c>
      <c r="C10074" s="141" t="s">
        <v>448</v>
      </c>
      <c r="D10074" s="141" t="s">
        <v>5501</v>
      </c>
      <c r="E10074" s="140">
        <v>489.88</v>
      </c>
      <c r="F10074" s="142" t="s">
        <v>5502</v>
      </c>
      <c r="G10074" s="138"/>
    </row>
    <row r="10075" ht="15.75" customHeight="1" spans="1:7">
      <c r="A10075" s="140">
        <v>100858</v>
      </c>
      <c r="B10075" s="141" t="s">
        <v>10670</v>
      </c>
      <c r="C10075" s="141" t="s">
        <v>448</v>
      </c>
      <c r="D10075" s="141" t="s">
        <v>5501</v>
      </c>
      <c r="E10075" s="140">
        <v>700.93</v>
      </c>
      <c r="F10075" s="142" t="s">
        <v>5502</v>
      </c>
      <c r="G10075" s="138"/>
    </row>
    <row r="10076" ht="15.75" customHeight="1" spans="1:7">
      <c r="A10076" s="140">
        <v>100859</v>
      </c>
      <c r="B10076" s="141" t="s">
        <v>10671</v>
      </c>
      <c r="C10076" s="141" t="s">
        <v>448</v>
      </c>
      <c r="D10076" s="141" t="s">
        <v>5501</v>
      </c>
      <c r="E10076" s="140">
        <v>940.27</v>
      </c>
      <c r="F10076" s="142" t="s">
        <v>5502</v>
      </c>
      <c r="G10076" s="138"/>
    </row>
    <row r="10077" ht="15.75" customHeight="1" spans="1:7">
      <c r="A10077" s="140">
        <v>100860</v>
      </c>
      <c r="B10077" s="141" t="s">
        <v>10672</v>
      </c>
      <c r="C10077" s="141" t="s">
        <v>448</v>
      </c>
      <c r="D10077" s="141" t="s">
        <v>5853</v>
      </c>
      <c r="E10077" s="140">
        <v>106.89</v>
      </c>
      <c r="F10077" s="142" t="s">
        <v>5502</v>
      </c>
      <c r="G10077" s="138"/>
    </row>
    <row r="10078" ht="15.75" customHeight="1" spans="1:7">
      <c r="A10078" s="140">
        <v>100861</v>
      </c>
      <c r="B10078" s="141" t="s">
        <v>10673</v>
      </c>
      <c r="C10078" s="141" t="s">
        <v>448</v>
      </c>
      <c r="D10078" s="141" t="s">
        <v>5686</v>
      </c>
      <c r="E10078" s="140">
        <v>34.53</v>
      </c>
      <c r="F10078" s="142" t="s">
        <v>5502</v>
      </c>
      <c r="G10078" s="138"/>
    </row>
    <row r="10079" ht="15.75" customHeight="1" spans="1:7">
      <c r="A10079" s="140">
        <v>100862</v>
      </c>
      <c r="B10079" s="141" t="s">
        <v>10674</v>
      </c>
      <c r="C10079" s="141" t="s">
        <v>448</v>
      </c>
      <c r="D10079" s="141" t="s">
        <v>5686</v>
      </c>
      <c r="E10079" s="140">
        <v>37.94</v>
      </c>
      <c r="F10079" s="142" t="s">
        <v>5502</v>
      </c>
      <c r="G10079" s="138"/>
    </row>
    <row r="10080" ht="15.75" customHeight="1" spans="1:7">
      <c r="A10080" s="140">
        <v>100863</v>
      </c>
      <c r="B10080" s="141" t="s">
        <v>10675</v>
      </c>
      <c r="C10080" s="141" t="s">
        <v>448</v>
      </c>
      <c r="D10080" s="141" t="s">
        <v>5501</v>
      </c>
      <c r="E10080" s="140">
        <v>690.79</v>
      </c>
      <c r="F10080" s="142" t="s">
        <v>5502</v>
      </c>
      <c r="G10080" s="138"/>
    </row>
    <row r="10081" ht="15.75" customHeight="1" spans="1:7">
      <c r="A10081" s="140">
        <v>100864</v>
      </c>
      <c r="B10081" s="141" t="s">
        <v>10676</v>
      </c>
      <c r="C10081" s="141" t="s">
        <v>448</v>
      </c>
      <c r="D10081" s="141" t="s">
        <v>5501</v>
      </c>
      <c r="E10081" s="140">
        <v>751.65</v>
      </c>
      <c r="F10081" s="142" t="s">
        <v>5502</v>
      </c>
      <c r="G10081" s="138"/>
    </row>
    <row r="10082" ht="15.75" customHeight="1" spans="1:7">
      <c r="A10082" s="140">
        <v>100865</v>
      </c>
      <c r="B10082" s="141" t="s">
        <v>10677</v>
      </c>
      <c r="C10082" s="141" t="s">
        <v>448</v>
      </c>
      <c r="D10082" s="141" t="s">
        <v>5501</v>
      </c>
      <c r="E10082" s="140">
        <v>635.63</v>
      </c>
      <c r="F10082" s="142" t="s">
        <v>5502</v>
      </c>
      <c r="G10082" s="138"/>
    </row>
    <row r="10083" ht="15.75" customHeight="1" spans="1:7">
      <c r="A10083" s="140">
        <v>100866</v>
      </c>
      <c r="B10083" s="141" t="s">
        <v>10678</v>
      </c>
      <c r="C10083" s="141" t="s">
        <v>448</v>
      </c>
      <c r="D10083" s="141" t="s">
        <v>5501</v>
      </c>
      <c r="E10083" s="140">
        <v>367.19</v>
      </c>
      <c r="F10083" s="142" t="s">
        <v>5502</v>
      </c>
      <c r="G10083" s="138"/>
    </row>
    <row r="10084" ht="15.75" customHeight="1" spans="1:7">
      <c r="A10084" s="140">
        <v>100867</v>
      </c>
      <c r="B10084" s="141" t="s">
        <v>10679</v>
      </c>
      <c r="C10084" s="141" t="s">
        <v>448</v>
      </c>
      <c r="D10084" s="141" t="s">
        <v>5501</v>
      </c>
      <c r="E10084" s="140">
        <v>387.26</v>
      </c>
      <c r="F10084" s="142" t="s">
        <v>5502</v>
      </c>
      <c r="G10084" s="138"/>
    </row>
    <row r="10085" ht="15.75" customHeight="1" spans="1:7">
      <c r="A10085" s="140">
        <v>100868</v>
      </c>
      <c r="B10085" s="141" t="s">
        <v>10680</v>
      </c>
      <c r="C10085" s="141" t="s">
        <v>448</v>
      </c>
      <c r="D10085" s="141" t="s">
        <v>5501</v>
      </c>
      <c r="E10085" s="140">
        <v>400.61</v>
      </c>
      <c r="F10085" s="142" t="s">
        <v>5502</v>
      </c>
      <c r="G10085" s="138"/>
    </row>
    <row r="10086" ht="15.75" customHeight="1" spans="1:7">
      <c r="A10086" s="140">
        <v>100869</v>
      </c>
      <c r="B10086" s="141" t="s">
        <v>10681</v>
      </c>
      <c r="C10086" s="141" t="s">
        <v>448</v>
      </c>
      <c r="D10086" s="141" t="s">
        <v>5501</v>
      </c>
      <c r="E10086" s="140">
        <v>410.85</v>
      </c>
      <c r="F10086" s="142" t="s">
        <v>5502</v>
      </c>
      <c r="G10086" s="138"/>
    </row>
    <row r="10087" ht="15.75" customHeight="1" spans="1:7">
      <c r="A10087" s="140">
        <v>100870</v>
      </c>
      <c r="B10087" s="141" t="s">
        <v>10682</v>
      </c>
      <c r="C10087" s="141" t="s">
        <v>448</v>
      </c>
      <c r="D10087" s="141" t="s">
        <v>5686</v>
      </c>
      <c r="E10087" s="140">
        <v>341.71</v>
      </c>
      <c r="F10087" s="142" t="s">
        <v>5502</v>
      </c>
      <c r="G10087" s="138"/>
    </row>
    <row r="10088" ht="15.75" customHeight="1" spans="1:7">
      <c r="A10088" s="140">
        <v>100871</v>
      </c>
      <c r="B10088" s="141" t="s">
        <v>10683</v>
      </c>
      <c r="C10088" s="141" t="s">
        <v>448</v>
      </c>
      <c r="D10088" s="141" t="s">
        <v>5686</v>
      </c>
      <c r="E10088" s="140">
        <v>364.59</v>
      </c>
      <c r="F10088" s="142" t="s">
        <v>5502</v>
      </c>
      <c r="G10088" s="138"/>
    </row>
    <row r="10089" ht="15.75" customHeight="1" spans="1:7">
      <c r="A10089" s="140">
        <v>100872</v>
      </c>
      <c r="B10089" s="141" t="s">
        <v>10684</v>
      </c>
      <c r="C10089" s="141" t="s">
        <v>448</v>
      </c>
      <c r="D10089" s="141" t="s">
        <v>5686</v>
      </c>
      <c r="E10089" s="140">
        <v>379.2</v>
      </c>
      <c r="F10089" s="142" t="s">
        <v>5502</v>
      </c>
      <c r="G10089" s="138"/>
    </row>
    <row r="10090" ht="15.75" customHeight="1" spans="1:7">
      <c r="A10090" s="140">
        <v>100873</v>
      </c>
      <c r="B10090" s="141" t="s">
        <v>10685</v>
      </c>
      <c r="C10090" s="141" t="s">
        <v>448</v>
      </c>
      <c r="D10090" s="141" t="s">
        <v>5686</v>
      </c>
      <c r="E10090" s="140">
        <v>388.32</v>
      </c>
      <c r="F10090" s="142" t="s">
        <v>5502</v>
      </c>
      <c r="G10090" s="138"/>
    </row>
    <row r="10091" ht="15.75" customHeight="1" spans="1:7">
      <c r="A10091" s="140">
        <v>100874</v>
      </c>
      <c r="B10091" s="141" t="s">
        <v>10686</v>
      </c>
      <c r="C10091" s="141" t="s">
        <v>448</v>
      </c>
      <c r="D10091" s="141" t="s">
        <v>5501</v>
      </c>
      <c r="E10091" s="140">
        <v>367.19</v>
      </c>
      <c r="F10091" s="142" t="s">
        <v>5502</v>
      </c>
      <c r="G10091" s="138"/>
    </row>
    <row r="10092" ht="15.75" customHeight="1" spans="1:7">
      <c r="A10092" s="140">
        <v>100875</v>
      </c>
      <c r="B10092" s="141" t="s">
        <v>10687</v>
      </c>
      <c r="C10092" s="141" t="s">
        <v>448</v>
      </c>
      <c r="D10092" s="141" t="s">
        <v>5501</v>
      </c>
      <c r="E10092" s="140">
        <v>1178.24</v>
      </c>
      <c r="F10092" s="142" t="s">
        <v>5502</v>
      </c>
      <c r="G10092" s="138"/>
    </row>
    <row r="10093" ht="15.75" customHeight="1" spans="1:7">
      <c r="A10093" s="140">
        <v>100878</v>
      </c>
      <c r="B10093" s="141" t="s">
        <v>10688</v>
      </c>
      <c r="C10093" s="141" t="s">
        <v>448</v>
      </c>
      <c r="D10093" s="141" t="s">
        <v>5501</v>
      </c>
      <c r="E10093" s="140">
        <v>625.52</v>
      </c>
      <c r="F10093" s="142" t="s">
        <v>5502</v>
      </c>
      <c r="G10093" s="138"/>
    </row>
    <row r="10094" ht="15.75" customHeight="1" spans="1:7">
      <c r="A10094" s="140">
        <v>98052</v>
      </c>
      <c r="B10094" s="141" t="s">
        <v>10689</v>
      </c>
      <c r="C10094" s="141" t="s">
        <v>448</v>
      </c>
      <c r="D10094" s="141" t="s">
        <v>5686</v>
      </c>
      <c r="E10094" s="140">
        <v>1687.85</v>
      </c>
      <c r="F10094" s="142" t="s">
        <v>5502</v>
      </c>
      <c r="G10094" s="138"/>
    </row>
    <row r="10095" ht="15.75" customHeight="1" spans="1:7">
      <c r="A10095" s="140">
        <v>98053</v>
      </c>
      <c r="B10095" s="141" t="s">
        <v>10690</v>
      </c>
      <c r="C10095" s="141" t="s">
        <v>448</v>
      </c>
      <c r="D10095" s="141" t="s">
        <v>5686</v>
      </c>
      <c r="E10095" s="140">
        <v>2318.3</v>
      </c>
      <c r="F10095" s="142" t="s">
        <v>5502</v>
      </c>
      <c r="G10095" s="138"/>
    </row>
    <row r="10096" ht="15.75" customHeight="1" spans="1:7">
      <c r="A10096" s="140">
        <v>98054</v>
      </c>
      <c r="B10096" s="141" t="s">
        <v>10691</v>
      </c>
      <c r="C10096" s="141" t="s">
        <v>448</v>
      </c>
      <c r="D10096" s="141" t="s">
        <v>5686</v>
      </c>
      <c r="E10096" s="140">
        <v>3747.04</v>
      </c>
      <c r="F10096" s="142" t="s">
        <v>5502</v>
      </c>
      <c r="G10096" s="138"/>
    </row>
    <row r="10097" ht="15.75" customHeight="1" spans="1:7">
      <c r="A10097" s="140">
        <v>98055</v>
      </c>
      <c r="B10097" s="141" t="s">
        <v>10692</v>
      </c>
      <c r="C10097" s="141" t="s">
        <v>448</v>
      </c>
      <c r="D10097" s="141" t="s">
        <v>5686</v>
      </c>
      <c r="E10097" s="140">
        <v>5106.92</v>
      </c>
      <c r="F10097" s="142" t="s">
        <v>5502</v>
      </c>
      <c r="G10097" s="138"/>
    </row>
    <row r="10098" ht="15.75" customHeight="1" spans="1:7">
      <c r="A10098" s="140">
        <v>98056</v>
      </c>
      <c r="B10098" s="141" t="s">
        <v>10693</v>
      </c>
      <c r="C10098" s="141" t="s">
        <v>448</v>
      </c>
      <c r="D10098" s="141" t="s">
        <v>5686</v>
      </c>
      <c r="E10098" s="140">
        <v>5934.98</v>
      </c>
      <c r="F10098" s="142" t="s">
        <v>5502</v>
      </c>
      <c r="G10098" s="138"/>
    </row>
    <row r="10099" ht="15.75" customHeight="1" spans="1:7">
      <c r="A10099" s="140">
        <v>98057</v>
      </c>
      <c r="B10099" s="141" t="s">
        <v>10694</v>
      </c>
      <c r="C10099" s="141" t="s">
        <v>448</v>
      </c>
      <c r="D10099" s="141" t="s">
        <v>5686</v>
      </c>
      <c r="E10099" s="140">
        <v>7088.68</v>
      </c>
      <c r="F10099" s="142" t="s">
        <v>5502</v>
      </c>
      <c r="G10099" s="138"/>
    </row>
    <row r="10100" ht="15.75" customHeight="1" spans="1:7">
      <c r="A10100" s="140">
        <v>98058</v>
      </c>
      <c r="B10100" s="141" t="s">
        <v>10695</v>
      </c>
      <c r="C10100" s="141" t="s">
        <v>448</v>
      </c>
      <c r="D10100" s="141" t="s">
        <v>5686</v>
      </c>
      <c r="E10100" s="140">
        <v>1501.29</v>
      </c>
      <c r="F10100" s="142" t="s">
        <v>5502</v>
      </c>
      <c r="G10100" s="138"/>
    </row>
    <row r="10101" ht="15.75" customHeight="1" spans="1:7">
      <c r="A10101" s="140">
        <v>98059</v>
      </c>
      <c r="B10101" s="141" t="s">
        <v>10696</v>
      </c>
      <c r="C10101" s="141" t="s">
        <v>448</v>
      </c>
      <c r="D10101" s="141" t="s">
        <v>5686</v>
      </c>
      <c r="E10101" s="140">
        <v>3255.82</v>
      </c>
      <c r="F10101" s="142" t="s">
        <v>5502</v>
      </c>
      <c r="G10101" s="138"/>
    </row>
    <row r="10102" ht="15.75" customHeight="1" spans="1:7">
      <c r="A10102" s="140">
        <v>98060</v>
      </c>
      <c r="B10102" s="141" t="s">
        <v>10697</v>
      </c>
      <c r="C10102" s="141" t="s">
        <v>448</v>
      </c>
      <c r="D10102" s="141" t="s">
        <v>5686</v>
      </c>
      <c r="E10102" s="140">
        <v>4587.65</v>
      </c>
      <c r="F10102" s="142" t="s">
        <v>5502</v>
      </c>
      <c r="G10102" s="138"/>
    </row>
    <row r="10103" ht="15.75" customHeight="1" spans="1:7">
      <c r="A10103" s="140">
        <v>98061</v>
      </c>
      <c r="B10103" s="141" t="s">
        <v>10698</v>
      </c>
      <c r="C10103" s="141" t="s">
        <v>448</v>
      </c>
      <c r="D10103" s="141" t="s">
        <v>5686</v>
      </c>
      <c r="E10103" s="140">
        <v>6411.21</v>
      </c>
      <c r="F10103" s="142" t="s">
        <v>5502</v>
      </c>
      <c r="G10103" s="138"/>
    </row>
    <row r="10104" ht="15.75" customHeight="1" spans="1:7">
      <c r="A10104" s="140">
        <v>98062</v>
      </c>
      <c r="B10104" s="141" t="s">
        <v>10699</v>
      </c>
      <c r="C10104" s="141" t="s">
        <v>448</v>
      </c>
      <c r="D10104" s="141" t="s">
        <v>5686</v>
      </c>
      <c r="E10104" s="140">
        <v>2521.98</v>
      </c>
      <c r="F10104" s="142" t="s">
        <v>5502</v>
      </c>
      <c r="G10104" s="138"/>
    </row>
    <row r="10105" ht="15.75" customHeight="1" spans="1:7">
      <c r="A10105" s="140">
        <v>98063</v>
      </c>
      <c r="B10105" s="141" t="s">
        <v>10700</v>
      </c>
      <c r="C10105" s="141" t="s">
        <v>448</v>
      </c>
      <c r="D10105" s="141" t="s">
        <v>5686</v>
      </c>
      <c r="E10105" s="140">
        <v>3852.73</v>
      </c>
      <c r="F10105" s="142" t="s">
        <v>5502</v>
      </c>
      <c r="G10105" s="138"/>
    </row>
    <row r="10106" ht="15.75" customHeight="1" spans="1:7">
      <c r="A10106" s="140">
        <v>98064</v>
      </c>
      <c r="B10106" s="141" t="s">
        <v>10701</v>
      </c>
      <c r="C10106" s="141" t="s">
        <v>448</v>
      </c>
      <c r="D10106" s="141" t="s">
        <v>5686</v>
      </c>
      <c r="E10106" s="140">
        <v>4430.82</v>
      </c>
      <c r="F10106" s="142" t="s">
        <v>5502</v>
      </c>
      <c r="G10106" s="138"/>
    </row>
    <row r="10107" ht="15.75" customHeight="1" spans="1:7">
      <c r="A10107" s="140">
        <v>98065</v>
      </c>
      <c r="B10107" s="141" t="s">
        <v>10702</v>
      </c>
      <c r="C10107" s="141" t="s">
        <v>448</v>
      </c>
      <c r="D10107" s="141" t="s">
        <v>5686</v>
      </c>
      <c r="E10107" s="140">
        <v>6147.87</v>
      </c>
      <c r="F10107" s="142" t="s">
        <v>5502</v>
      </c>
      <c r="G10107" s="138"/>
    </row>
    <row r="10108" ht="15.75" customHeight="1" spans="1:7">
      <c r="A10108" s="140">
        <v>98066</v>
      </c>
      <c r="B10108" s="141" t="s">
        <v>10703</v>
      </c>
      <c r="C10108" s="141" t="s">
        <v>448</v>
      </c>
      <c r="D10108" s="141" t="s">
        <v>5686</v>
      </c>
      <c r="E10108" s="140">
        <v>4180</v>
      </c>
      <c r="F10108" s="142" t="s">
        <v>5502</v>
      </c>
      <c r="G10108" s="138"/>
    </row>
    <row r="10109" ht="15.75" customHeight="1" spans="1:7">
      <c r="A10109" s="140">
        <v>98067</v>
      </c>
      <c r="B10109" s="141" t="s">
        <v>10704</v>
      </c>
      <c r="C10109" s="141" t="s">
        <v>448</v>
      </c>
      <c r="D10109" s="141" t="s">
        <v>5686</v>
      </c>
      <c r="E10109" s="140">
        <v>5559.63</v>
      </c>
      <c r="F10109" s="142" t="s">
        <v>5502</v>
      </c>
      <c r="G10109" s="138"/>
    </row>
    <row r="10110" ht="15.75" customHeight="1" spans="1:7">
      <c r="A10110" s="140">
        <v>98068</v>
      </c>
      <c r="B10110" s="141" t="s">
        <v>10705</v>
      </c>
      <c r="C10110" s="141" t="s">
        <v>448</v>
      </c>
      <c r="D10110" s="141" t="s">
        <v>5686</v>
      </c>
      <c r="E10110" s="140">
        <v>7847.4</v>
      </c>
      <c r="F10110" s="142" t="s">
        <v>5502</v>
      </c>
      <c r="G10110" s="138"/>
    </row>
    <row r="10111" ht="15.75" customHeight="1" spans="1:7">
      <c r="A10111" s="140">
        <v>98069</v>
      </c>
      <c r="B10111" s="141" t="s">
        <v>10706</v>
      </c>
      <c r="C10111" s="141" t="s">
        <v>448</v>
      </c>
      <c r="D10111" s="141" t="s">
        <v>5686</v>
      </c>
      <c r="E10111" s="140">
        <v>10596.53</v>
      </c>
      <c r="F10111" s="142" t="s">
        <v>5502</v>
      </c>
      <c r="G10111" s="138"/>
    </row>
    <row r="10112" ht="15.75" customHeight="1" spans="1:7">
      <c r="A10112" s="140">
        <v>98070</v>
      </c>
      <c r="B10112" s="141" t="s">
        <v>10707</v>
      </c>
      <c r="C10112" s="141" t="s">
        <v>448</v>
      </c>
      <c r="D10112" s="141" t="s">
        <v>5686</v>
      </c>
      <c r="E10112" s="140">
        <v>12062.54</v>
      </c>
      <c r="F10112" s="142" t="s">
        <v>5502</v>
      </c>
      <c r="G10112" s="138"/>
    </row>
    <row r="10113" ht="15.75" customHeight="1" spans="1:7">
      <c r="A10113" s="140">
        <v>98071</v>
      </c>
      <c r="B10113" s="141" t="s">
        <v>10708</v>
      </c>
      <c r="C10113" s="141" t="s">
        <v>448</v>
      </c>
      <c r="D10113" s="141" t="s">
        <v>5686</v>
      </c>
      <c r="E10113" s="140">
        <v>13064.67</v>
      </c>
      <c r="F10113" s="142" t="s">
        <v>5502</v>
      </c>
      <c r="G10113" s="138"/>
    </row>
    <row r="10114" ht="15.75" customHeight="1" spans="1:7">
      <c r="A10114" s="140">
        <v>98072</v>
      </c>
      <c r="B10114" s="141" t="s">
        <v>10709</v>
      </c>
      <c r="C10114" s="141" t="s">
        <v>448</v>
      </c>
      <c r="D10114" s="141" t="s">
        <v>5686</v>
      </c>
      <c r="E10114" s="140">
        <v>3550.45</v>
      </c>
      <c r="F10114" s="142" t="s">
        <v>5502</v>
      </c>
      <c r="G10114" s="138"/>
    </row>
    <row r="10115" ht="15.75" customHeight="1" spans="1:7">
      <c r="A10115" s="140">
        <v>98073</v>
      </c>
      <c r="B10115" s="141" t="s">
        <v>10710</v>
      </c>
      <c r="C10115" s="141" t="s">
        <v>448</v>
      </c>
      <c r="D10115" s="141" t="s">
        <v>5686</v>
      </c>
      <c r="E10115" s="140">
        <v>5617.22</v>
      </c>
      <c r="F10115" s="142" t="s">
        <v>5502</v>
      </c>
      <c r="G10115" s="138"/>
    </row>
    <row r="10116" ht="15.75" customHeight="1" spans="1:7">
      <c r="A10116" s="140">
        <v>98074</v>
      </c>
      <c r="B10116" s="141" t="s">
        <v>10711</v>
      </c>
      <c r="C10116" s="141" t="s">
        <v>448</v>
      </c>
      <c r="D10116" s="141" t="s">
        <v>5686</v>
      </c>
      <c r="E10116" s="140">
        <v>8811.28</v>
      </c>
      <c r="F10116" s="142" t="s">
        <v>5502</v>
      </c>
      <c r="G10116" s="138"/>
    </row>
    <row r="10117" ht="15.75" customHeight="1" spans="1:7">
      <c r="A10117" s="140">
        <v>98075</v>
      </c>
      <c r="B10117" s="141" t="s">
        <v>10712</v>
      </c>
      <c r="C10117" s="141" t="s">
        <v>448</v>
      </c>
      <c r="D10117" s="141" t="s">
        <v>5686</v>
      </c>
      <c r="E10117" s="140">
        <v>11503.1</v>
      </c>
      <c r="F10117" s="142" t="s">
        <v>5502</v>
      </c>
      <c r="G10117" s="138"/>
    </row>
    <row r="10118" ht="15.75" customHeight="1" spans="1:7">
      <c r="A10118" s="140">
        <v>98076</v>
      </c>
      <c r="B10118" s="141" t="s">
        <v>10713</v>
      </c>
      <c r="C10118" s="141" t="s">
        <v>448</v>
      </c>
      <c r="D10118" s="141" t="s">
        <v>5686</v>
      </c>
      <c r="E10118" s="140">
        <v>13313.77</v>
      </c>
      <c r="F10118" s="142" t="s">
        <v>5502</v>
      </c>
      <c r="G10118" s="138"/>
    </row>
    <row r="10119" ht="15.75" customHeight="1" spans="1:7">
      <c r="A10119" s="140">
        <v>98077</v>
      </c>
      <c r="B10119" s="141" t="s">
        <v>10714</v>
      </c>
      <c r="C10119" s="141" t="s">
        <v>448</v>
      </c>
      <c r="D10119" s="141" t="s">
        <v>5686</v>
      </c>
      <c r="E10119" s="140">
        <v>15706.3</v>
      </c>
      <c r="F10119" s="142" t="s">
        <v>5502</v>
      </c>
      <c r="G10119" s="138"/>
    </row>
    <row r="10120" ht="15.75" customHeight="1" spans="1:7">
      <c r="A10120" s="140">
        <v>98078</v>
      </c>
      <c r="B10120" s="141" t="s">
        <v>10715</v>
      </c>
      <c r="C10120" s="141" t="s">
        <v>448</v>
      </c>
      <c r="D10120" s="141" t="s">
        <v>5686</v>
      </c>
      <c r="E10120" s="140">
        <v>3672.51</v>
      </c>
      <c r="F10120" s="142" t="s">
        <v>5502</v>
      </c>
      <c r="G10120" s="138"/>
    </row>
    <row r="10121" ht="15.75" customHeight="1" spans="1:7">
      <c r="A10121" s="140">
        <v>98079</v>
      </c>
      <c r="B10121" s="141" t="s">
        <v>10716</v>
      </c>
      <c r="C10121" s="141" t="s">
        <v>448</v>
      </c>
      <c r="D10121" s="141" t="s">
        <v>5686</v>
      </c>
      <c r="E10121" s="140">
        <v>6471.09</v>
      </c>
      <c r="F10121" s="142" t="s">
        <v>5502</v>
      </c>
      <c r="G10121" s="138"/>
    </row>
    <row r="10122" ht="15.75" customHeight="1" spans="1:7">
      <c r="A10122" s="140">
        <v>98080</v>
      </c>
      <c r="B10122" s="141" t="s">
        <v>10717</v>
      </c>
      <c r="C10122" s="141" t="s">
        <v>448</v>
      </c>
      <c r="D10122" s="141" t="s">
        <v>5686</v>
      </c>
      <c r="E10122" s="140">
        <v>8379.92</v>
      </c>
      <c r="F10122" s="142" t="s">
        <v>5502</v>
      </c>
      <c r="G10122" s="138"/>
    </row>
    <row r="10123" ht="15.75" customHeight="1" spans="1:7">
      <c r="A10123" s="140">
        <v>98081</v>
      </c>
      <c r="B10123" s="141" t="s">
        <v>10718</v>
      </c>
      <c r="C10123" s="141" t="s">
        <v>448</v>
      </c>
      <c r="D10123" s="141" t="s">
        <v>5686</v>
      </c>
      <c r="E10123" s="140">
        <v>12460.21</v>
      </c>
      <c r="F10123" s="142" t="s">
        <v>5502</v>
      </c>
      <c r="G10123" s="138"/>
    </row>
    <row r="10124" ht="15.75" customHeight="1" spans="1:7">
      <c r="A10124" s="140">
        <v>98082</v>
      </c>
      <c r="B10124" s="141" t="s">
        <v>10719</v>
      </c>
      <c r="C10124" s="141" t="s">
        <v>448</v>
      </c>
      <c r="D10124" s="141" t="s">
        <v>5686</v>
      </c>
      <c r="E10124" s="140">
        <v>3517.68</v>
      </c>
      <c r="F10124" s="142" t="s">
        <v>5502</v>
      </c>
      <c r="G10124" s="138"/>
    </row>
    <row r="10125" ht="15.75" customHeight="1" spans="1:7">
      <c r="A10125" s="140">
        <v>98083</v>
      </c>
      <c r="B10125" s="141" t="s">
        <v>10720</v>
      </c>
      <c r="C10125" s="141" t="s">
        <v>448</v>
      </c>
      <c r="D10125" s="141" t="s">
        <v>5686</v>
      </c>
      <c r="E10125" s="140">
        <v>4632.19</v>
      </c>
      <c r="F10125" s="142" t="s">
        <v>5502</v>
      </c>
      <c r="G10125" s="138"/>
    </row>
    <row r="10126" ht="15.75" customHeight="1" spans="1:7">
      <c r="A10126" s="140">
        <v>98084</v>
      </c>
      <c r="B10126" s="141" t="s">
        <v>10721</v>
      </c>
      <c r="C10126" s="141" t="s">
        <v>448</v>
      </c>
      <c r="D10126" s="141" t="s">
        <v>5686</v>
      </c>
      <c r="E10126" s="140">
        <v>6487.87</v>
      </c>
      <c r="F10126" s="142" t="s">
        <v>5502</v>
      </c>
      <c r="G10126" s="138"/>
    </row>
    <row r="10127" ht="15.75" customHeight="1" spans="1:7">
      <c r="A10127" s="140">
        <v>98085</v>
      </c>
      <c r="B10127" s="141" t="s">
        <v>10722</v>
      </c>
      <c r="C10127" s="141" t="s">
        <v>448</v>
      </c>
      <c r="D10127" s="141" t="s">
        <v>5686</v>
      </c>
      <c r="E10127" s="140">
        <v>8803.6</v>
      </c>
      <c r="F10127" s="142" t="s">
        <v>5502</v>
      </c>
      <c r="G10127" s="138"/>
    </row>
    <row r="10128" ht="15.75" customHeight="1" spans="1:7">
      <c r="A10128" s="140">
        <v>98086</v>
      </c>
      <c r="B10128" s="141" t="s">
        <v>10723</v>
      </c>
      <c r="C10128" s="141" t="s">
        <v>448</v>
      </c>
      <c r="D10128" s="141" t="s">
        <v>5686</v>
      </c>
      <c r="E10128" s="140">
        <v>9923.21</v>
      </c>
      <c r="F10128" s="142" t="s">
        <v>5502</v>
      </c>
      <c r="G10128" s="138"/>
    </row>
    <row r="10129" ht="15.75" customHeight="1" spans="1:7">
      <c r="A10129" s="140">
        <v>98087</v>
      </c>
      <c r="B10129" s="141" t="s">
        <v>10724</v>
      </c>
      <c r="C10129" s="141" t="s">
        <v>448</v>
      </c>
      <c r="D10129" s="141" t="s">
        <v>5686</v>
      </c>
      <c r="E10129" s="140">
        <v>10563.52</v>
      </c>
      <c r="F10129" s="142" t="s">
        <v>5502</v>
      </c>
      <c r="G10129" s="138"/>
    </row>
    <row r="10130" ht="15.75" customHeight="1" spans="1:7">
      <c r="A10130" s="140">
        <v>98088</v>
      </c>
      <c r="B10130" s="141" t="s">
        <v>10725</v>
      </c>
      <c r="C10130" s="141" t="s">
        <v>448</v>
      </c>
      <c r="D10130" s="141" t="s">
        <v>5686</v>
      </c>
      <c r="E10130" s="140">
        <v>3050.07</v>
      </c>
      <c r="F10130" s="142" t="s">
        <v>5502</v>
      </c>
      <c r="G10130" s="138"/>
    </row>
    <row r="10131" ht="15.75" customHeight="1" spans="1:7">
      <c r="A10131" s="140">
        <v>98089</v>
      </c>
      <c r="B10131" s="141" t="s">
        <v>10726</v>
      </c>
      <c r="C10131" s="141" t="s">
        <v>448</v>
      </c>
      <c r="D10131" s="141" t="s">
        <v>5686</v>
      </c>
      <c r="E10131" s="140">
        <v>4835.33</v>
      </c>
      <c r="F10131" s="142" t="s">
        <v>5502</v>
      </c>
      <c r="G10131" s="138"/>
    </row>
    <row r="10132" ht="15.75" customHeight="1" spans="1:7">
      <c r="A10132" s="140">
        <v>98090</v>
      </c>
      <c r="B10132" s="141" t="s">
        <v>10727</v>
      </c>
      <c r="C10132" s="141" t="s">
        <v>448</v>
      </c>
      <c r="D10132" s="141" t="s">
        <v>5686</v>
      </c>
      <c r="E10132" s="140">
        <v>7617.82</v>
      </c>
      <c r="F10132" s="142" t="s">
        <v>5502</v>
      </c>
      <c r="G10132" s="138"/>
    </row>
    <row r="10133" ht="15.75" customHeight="1" spans="1:7">
      <c r="A10133" s="140">
        <v>98091</v>
      </c>
      <c r="B10133" s="141" t="s">
        <v>10728</v>
      </c>
      <c r="C10133" s="141" t="s">
        <v>448</v>
      </c>
      <c r="D10133" s="141" t="s">
        <v>5686</v>
      </c>
      <c r="E10133" s="140">
        <v>9962.84</v>
      </c>
      <c r="F10133" s="142" t="s">
        <v>5502</v>
      </c>
      <c r="G10133" s="138"/>
    </row>
    <row r="10134" ht="15.75" customHeight="1" spans="1:7">
      <c r="A10134" s="140">
        <v>98092</v>
      </c>
      <c r="B10134" s="141" t="s">
        <v>10729</v>
      </c>
      <c r="C10134" s="141" t="s">
        <v>448</v>
      </c>
      <c r="D10134" s="141" t="s">
        <v>5686</v>
      </c>
      <c r="E10134" s="140">
        <v>11586.35</v>
      </c>
      <c r="F10134" s="142" t="s">
        <v>5502</v>
      </c>
      <c r="G10134" s="138"/>
    </row>
    <row r="10135" ht="15.75" customHeight="1" spans="1:7">
      <c r="A10135" s="140">
        <v>98093</v>
      </c>
      <c r="B10135" s="141" t="s">
        <v>10730</v>
      </c>
      <c r="C10135" s="141" t="s">
        <v>448</v>
      </c>
      <c r="D10135" s="141" t="s">
        <v>5686</v>
      </c>
      <c r="E10135" s="140">
        <v>13685.27</v>
      </c>
      <c r="F10135" s="142" t="s">
        <v>5502</v>
      </c>
      <c r="G10135" s="138"/>
    </row>
    <row r="10136" ht="15.75" customHeight="1" spans="1:7">
      <c r="A10136" s="140">
        <v>98094</v>
      </c>
      <c r="B10136" s="141" t="s">
        <v>10731</v>
      </c>
      <c r="C10136" s="141" t="s">
        <v>448</v>
      </c>
      <c r="D10136" s="141" t="s">
        <v>5686</v>
      </c>
      <c r="E10136" s="140">
        <v>2517.36</v>
      </c>
      <c r="F10136" s="142" t="s">
        <v>5502</v>
      </c>
      <c r="G10136" s="138"/>
    </row>
    <row r="10137" ht="15.75" customHeight="1" spans="1:7">
      <c r="A10137" s="140">
        <v>98099</v>
      </c>
      <c r="B10137" s="141" t="s">
        <v>10732</v>
      </c>
      <c r="C10137" s="141" t="s">
        <v>448</v>
      </c>
      <c r="D10137" s="141" t="s">
        <v>5686</v>
      </c>
      <c r="E10137" s="140">
        <v>4300.07</v>
      </c>
      <c r="F10137" s="142" t="s">
        <v>5502</v>
      </c>
      <c r="G10137" s="138"/>
    </row>
    <row r="10138" ht="15.75" customHeight="1" spans="1:7">
      <c r="A10138" s="140">
        <v>98100</v>
      </c>
      <c r="B10138" s="141" t="s">
        <v>10733</v>
      </c>
      <c r="C10138" s="141" t="s">
        <v>448</v>
      </c>
      <c r="D10138" s="141" t="s">
        <v>5686</v>
      </c>
      <c r="E10138" s="140">
        <v>5644.44</v>
      </c>
      <c r="F10138" s="142" t="s">
        <v>5502</v>
      </c>
      <c r="G10138" s="138"/>
    </row>
    <row r="10139" ht="15.75" customHeight="1" spans="1:7">
      <c r="A10139" s="140">
        <v>98101</v>
      </c>
      <c r="B10139" s="141" t="s">
        <v>10734</v>
      </c>
      <c r="C10139" s="141" t="s">
        <v>448</v>
      </c>
      <c r="D10139" s="141" t="s">
        <v>5686</v>
      </c>
      <c r="E10139" s="140">
        <v>8347.1</v>
      </c>
      <c r="F10139" s="142" t="s">
        <v>5502</v>
      </c>
      <c r="G10139" s="138"/>
    </row>
    <row r="10140" ht="15.75" customHeight="1" spans="1:7">
      <c r="A10140" s="140">
        <v>98109</v>
      </c>
      <c r="B10140" s="141" t="s">
        <v>10735</v>
      </c>
      <c r="C10140" s="141" t="s">
        <v>448</v>
      </c>
      <c r="D10140" s="141" t="s">
        <v>5686</v>
      </c>
      <c r="E10140" s="140">
        <v>752.07</v>
      </c>
      <c r="F10140" s="142" t="s">
        <v>5502</v>
      </c>
      <c r="G10140" s="138"/>
    </row>
    <row r="10141" ht="15.75" customHeight="1" spans="1:7">
      <c r="A10141" s="140">
        <v>98110</v>
      </c>
      <c r="B10141" s="141" t="s">
        <v>10736</v>
      </c>
      <c r="C10141" s="141" t="s">
        <v>448</v>
      </c>
      <c r="D10141" s="141" t="s">
        <v>5686</v>
      </c>
      <c r="E10141" s="140">
        <v>322.98</v>
      </c>
      <c r="F10141" s="142" t="s">
        <v>5502</v>
      </c>
      <c r="G10141" s="138"/>
    </row>
    <row r="10142" ht="15.75" customHeight="1" spans="1:7">
      <c r="A10142" s="140">
        <v>98111</v>
      </c>
      <c r="B10142" s="141" t="s">
        <v>10737</v>
      </c>
      <c r="C10142" s="141" t="s">
        <v>448</v>
      </c>
      <c r="D10142" s="141" t="s">
        <v>5686</v>
      </c>
      <c r="E10142" s="140">
        <v>44.67</v>
      </c>
      <c r="F10142" s="142" t="s">
        <v>5502</v>
      </c>
      <c r="G10142" s="138"/>
    </row>
    <row r="10143" ht="15.75" customHeight="1" spans="1:7">
      <c r="A10143" s="140">
        <v>98112</v>
      </c>
      <c r="B10143" s="141" t="s">
        <v>10738</v>
      </c>
      <c r="C10143" s="141" t="s">
        <v>448</v>
      </c>
      <c r="D10143" s="141" t="s">
        <v>5686</v>
      </c>
      <c r="E10143" s="140">
        <v>80.65</v>
      </c>
      <c r="F10143" s="142" t="s">
        <v>5502</v>
      </c>
      <c r="G10143" s="138"/>
    </row>
    <row r="10144" ht="15.75" customHeight="1" spans="1:7">
      <c r="A10144" s="140">
        <v>98114</v>
      </c>
      <c r="B10144" s="141" t="s">
        <v>10739</v>
      </c>
      <c r="C10144" s="141" t="s">
        <v>448</v>
      </c>
      <c r="D10144" s="141" t="s">
        <v>5686</v>
      </c>
      <c r="E10144" s="140">
        <v>704.45</v>
      </c>
      <c r="F10144" s="142" t="s">
        <v>5502</v>
      </c>
      <c r="G10144" s="138"/>
    </row>
    <row r="10145" ht="15.75" customHeight="1" spans="1:7">
      <c r="A10145" s="140">
        <v>98115</v>
      </c>
      <c r="B10145" s="141" t="s">
        <v>477</v>
      </c>
      <c r="C10145" s="141" t="s">
        <v>448</v>
      </c>
      <c r="D10145" s="141" t="s">
        <v>5686</v>
      </c>
      <c r="E10145" s="140">
        <v>93.78</v>
      </c>
      <c r="F10145" s="142" t="s">
        <v>5502</v>
      </c>
      <c r="G10145" s="138"/>
    </row>
    <row r="10146" ht="15.75" customHeight="1" spans="1:7">
      <c r="A10146" s="140">
        <v>89349</v>
      </c>
      <c r="B10146" s="141" t="s">
        <v>10740</v>
      </c>
      <c r="C10146" s="141" t="s">
        <v>448</v>
      </c>
      <c r="D10146" s="141" t="s">
        <v>5501</v>
      </c>
      <c r="E10146" s="140">
        <v>26.74</v>
      </c>
      <c r="F10146" s="142" t="s">
        <v>5502</v>
      </c>
      <c r="G10146" s="138"/>
    </row>
    <row r="10147" ht="15.75" customHeight="1" spans="1:7">
      <c r="A10147" s="140">
        <v>89351</v>
      </c>
      <c r="B10147" s="141" t="s">
        <v>10741</v>
      </c>
      <c r="C10147" s="141" t="s">
        <v>448</v>
      </c>
      <c r="D10147" s="141" t="s">
        <v>5501</v>
      </c>
      <c r="E10147" s="140">
        <v>33.04</v>
      </c>
      <c r="F10147" s="142" t="s">
        <v>5502</v>
      </c>
      <c r="G10147" s="138"/>
    </row>
    <row r="10148" ht="15.75" customHeight="1" spans="1:7">
      <c r="A10148" s="140">
        <v>89352</v>
      </c>
      <c r="B10148" s="141" t="s">
        <v>10742</v>
      </c>
      <c r="C10148" s="141" t="s">
        <v>448</v>
      </c>
      <c r="D10148" s="141" t="s">
        <v>5501</v>
      </c>
      <c r="E10148" s="140">
        <v>36.36</v>
      </c>
      <c r="F10148" s="142" t="s">
        <v>5502</v>
      </c>
      <c r="G10148" s="138"/>
    </row>
    <row r="10149" ht="15.75" customHeight="1" spans="1:7">
      <c r="A10149" s="140">
        <v>89353</v>
      </c>
      <c r="B10149" s="141" t="s">
        <v>10743</v>
      </c>
      <c r="C10149" s="141" t="s">
        <v>448</v>
      </c>
      <c r="D10149" s="141" t="s">
        <v>5501</v>
      </c>
      <c r="E10149" s="140">
        <v>39.93</v>
      </c>
      <c r="F10149" s="142" t="s">
        <v>5502</v>
      </c>
      <c r="G10149" s="138"/>
    </row>
    <row r="10150" ht="15.75" customHeight="1" spans="1:7">
      <c r="A10150" s="140">
        <v>89354</v>
      </c>
      <c r="B10150" s="141" t="s">
        <v>10744</v>
      </c>
      <c r="C10150" s="141" t="s">
        <v>448</v>
      </c>
      <c r="D10150" s="141" t="s">
        <v>5501</v>
      </c>
      <c r="E10150" s="140">
        <v>507.44</v>
      </c>
      <c r="F10150" s="142" t="s">
        <v>5502</v>
      </c>
      <c r="G10150" s="138"/>
    </row>
    <row r="10151" ht="15.75" customHeight="1" spans="1:7">
      <c r="A10151" s="140">
        <v>89984</v>
      </c>
      <c r="B10151" s="141" t="s">
        <v>10745</v>
      </c>
      <c r="C10151" s="141" t="s">
        <v>448</v>
      </c>
      <c r="D10151" s="141" t="s">
        <v>5501</v>
      </c>
      <c r="E10151" s="140">
        <v>85.88</v>
      </c>
      <c r="F10151" s="142" t="s">
        <v>5502</v>
      </c>
      <c r="G10151" s="138"/>
    </row>
    <row r="10152" ht="15.75" customHeight="1" spans="1:7">
      <c r="A10152" s="140">
        <v>89985</v>
      </c>
      <c r="B10152" s="141" t="s">
        <v>10746</v>
      </c>
      <c r="C10152" s="141" t="s">
        <v>448</v>
      </c>
      <c r="D10152" s="141" t="s">
        <v>5501</v>
      </c>
      <c r="E10152" s="140">
        <v>90.25</v>
      </c>
      <c r="F10152" s="142" t="s">
        <v>5502</v>
      </c>
      <c r="G10152" s="138"/>
    </row>
    <row r="10153" ht="15.75" customHeight="1" spans="1:7">
      <c r="A10153" s="140">
        <v>89986</v>
      </c>
      <c r="B10153" s="141" t="s">
        <v>10747</v>
      </c>
      <c r="C10153" s="141" t="s">
        <v>448</v>
      </c>
      <c r="D10153" s="141" t="s">
        <v>5501</v>
      </c>
      <c r="E10153" s="140">
        <v>83.67</v>
      </c>
      <c r="F10153" s="142" t="s">
        <v>5502</v>
      </c>
      <c r="G10153" s="138"/>
    </row>
    <row r="10154" ht="15.75" customHeight="1" spans="1:7">
      <c r="A10154" s="140">
        <v>89987</v>
      </c>
      <c r="B10154" s="141" t="s">
        <v>10748</v>
      </c>
      <c r="C10154" s="141" t="s">
        <v>448</v>
      </c>
      <c r="D10154" s="141" t="s">
        <v>5501</v>
      </c>
      <c r="E10154" s="140">
        <v>95.08</v>
      </c>
      <c r="F10154" s="142" t="s">
        <v>5502</v>
      </c>
      <c r="G10154" s="138"/>
    </row>
    <row r="10155" ht="15.75" customHeight="1" spans="1:7">
      <c r="A10155" s="140">
        <v>90371</v>
      </c>
      <c r="B10155" s="141" t="s">
        <v>10749</v>
      </c>
      <c r="C10155" s="141" t="s">
        <v>448</v>
      </c>
      <c r="D10155" s="141" t="s">
        <v>5501</v>
      </c>
      <c r="E10155" s="140">
        <v>29.58</v>
      </c>
      <c r="F10155" s="142" t="s">
        <v>5502</v>
      </c>
      <c r="G10155" s="138"/>
    </row>
    <row r="10156" ht="15.75" customHeight="1" spans="1:7">
      <c r="A10156" s="140">
        <v>94489</v>
      </c>
      <c r="B10156" s="141" t="s">
        <v>10750</v>
      </c>
      <c r="C10156" s="141" t="s">
        <v>448</v>
      </c>
      <c r="D10156" s="141" t="s">
        <v>5501</v>
      </c>
      <c r="E10156" s="140">
        <v>29.78</v>
      </c>
      <c r="F10156" s="142" t="s">
        <v>5502</v>
      </c>
      <c r="G10156" s="138"/>
    </row>
    <row r="10157" ht="15.75" customHeight="1" spans="1:7">
      <c r="A10157" s="140">
        <v>94490</v>
      </c>
      <c r="B10157" s="141" t="s">
        <v>10751</v>
      </c>
      <c r="C10157" s="141" t="s">
        <v>448</v>
      </c>
      <c r="D10157" s="141" t="s">
        <v>5501</v>
      </c>
      <c r="E10157" s="140">
        <v>44.36</v>
      </c>
      <c r="F10157" s="142" t="s">
        <v>5502</v>
      </c>
      <c r="G10157" s="138"/>
    </row>
    <row r="10158" ht="15.75" customHeight="1" spans="1:7">
      <c r="A10158" s="140">
        <v>94491</v>
      </c>
      <c r="B10158" s="141" t="s">
        <v>10752</v>
      </c>
      <c r="C10158" s="141" t="s">
        <v>448</v>
      </c>
      <c r="D10158" s="141" t="s">
        <v>5501</v>
      </c>
      <c r="E10158" s="140">
        <v>60.34</v>
      </c>
      <c r="F10158" s="142" t="s">
        <v>5502</v>
      </c>
      <c r="G10158" s="138"/>
    </row>
    <row r="10159" ht="15.75" customHeight="1" spans="1:7">
      <c r="A10159" s="140">
        <v>94492</v>
      </c>
      <c r="B10159" s="141" t="s">
        <v>10753</v>
      </c>
      <c r="C10159" s="141" t="s">
        <v>448</v>
      </c>
      <c r="D10159" s="141" t="s">
        <v>5501</v>
      </c>
      <c r="E10159" s="140">
        <v>62.06</v>
      </c>
      <c r="F10159" s="142" t="s">
        <v>5502</v>
      </c>
      <c r="G10159" s="138"/>
    </row>
    <row r="10160" ht="15.75" customHeight="1" spans="1:7">
      <c r="A10160" s="140">
        <v>94493</v>
      </c>
      <c r="B10160" s="141" t="s">
        <v>10754</v>
      </c>
      <c r="C10160" s="141" t="s">
        <v>448</v>
      </c>
      <c r="D10160" s="141" t="s">
        <v>5501</v>
      </c>
      <c r="E10160" s="140">
        <v>113.58</v>
      </c>
      <c r="F10160" s="142" t="s">
        <v>5502</v>
      </c>
      <c r="G10160" s="138"/>
    </row>
    <row r="10161" ht="15.75" customHeight="1" spans="1:7">
      <c r="A10161" s="140">
        <v>94495</v>
      </c>
      <c r="B10161" s="141" t="s">
        <v>10755</v>
      </c>
      <c r="C10161" s="141" t="s">
        <v>448</v>
      </c>
      <c r="D10161" s="141" t="s">
        <v>5501</v>
      </c>
      <c r="E10161" s="140">
        <v>61.82</v>
      </c>
      <c r="F10161" s="142" t="s">
        <v>5502</v>
      </c>
      <c r="G10161" s="138"/>
    </row>
    <row r="10162" ht="15.75" customHeight="1" spans="1:7">
      <c r="A10162" s="140">
        <v>94496</v>
      </c>
      <c r="B10162" s="141" t="s">
        <v>10756</v>
      </c>
      <c r="C10162" s="141" t="s">
        <v>448</v>
      </c>
      <c r="D10162" s="141" t="s">
        <v>5501</v>
      </c>
      <c r="E10162" s="140">
        <v>84.26</v>
      </c>
      <c r="F10162" s="142" t="s">
        <v>5502</v>
      </c>
      <c r="G10162" s="138"/>
    </row>
    <row r="10163" ht="15.75" customHeight="1" spans="1:7">
      <c r="A10163" s="140">
        <v>94497</v>
      </c>
      <c r="B10163" s="141" t="s">
        <v>10757</v>
      </c>
      <c r="C10163" s="141" t="s">
        <v>448</v>
      </c>
      <c r="D10163" s="141" t="s">
        <v>5501</v>
      </c>
      <c r="E10163" s="140">
        <v>106.72</v>
      </c>
      <c r="F10163" s="142" t="s">
        <v>5502</v>
      </c>
      <c r="G10163" s="138"/>
    </row>
    <row r="10164" ht="15.75" customHeight="1" spans="1:7">
      <c r="A10164" s="140">
        <v>94498</v>
      </c>
      <c r="B10164" s="141" t="s">
        <v>10758</v>
      </c>
      <c r="C10164" s="141" t="s">
        <v>448</v>
      </c>
      <c r="D10164" s="141" t="s">
        <v>5501</v>
      </c>
      <c r="E10164" s="140">
        <v>147.38</v>
      </c>
      <c r="F10164" s="142" t="s">
        <v>5502</v>
      </c>
      <c r="G10164" s="138"/>
    </row>
    <row r="10165" ht="15.75" customHeight="1" spans="1:7">
      <c r="A10165" s="140">
        <v>94499</v>
      </c>
      <c r="B10165" s="141" t="s">
        <v>10759</v>
      </c>
      <c r="C10165" s="141" t="s">
        <v>448</v>
      </c>
      <c r="D10165" s="141" t="s">
        <v>5501</v>
      </c>
      <c r="E10165" s="140">
        <v>294.13</v>
      </c>
      <c r="F10165" s="142" t="s">
        <v>5502</v>
      </c>
      <c r="G10165" s="138"/>
    </row>
    <row r="10166" ht="15.75" customHeight="1" spans="1:7">
      <c r="A10166" s="140">
        <v>94500</v>
      </c>
      <c r="B10166" s="141" t="s">
        <v>10760</v>
      </c>
      <c r="C10166" s="141" t="s">
        <v>448</v>
      </c>
      <c r="D10166" s="141" t="s">
        <v>5501</v>
      </c>
      <c r="E10166" s="140">
        <v>356.95</v>
      </c>
      <c r="F10166" s="142" t="s">
        <v>5502</v>
      </c>
      <c r="G10166" s="138"/>
    </row>
    <row r="10167" ht="15.75" customHeight="1" spans="1:7">
      <c r="A10167" s="140">
        <v>94501</v>
      </c>
      <c r="B10167" s="141" t="s">
        <v>10761</v>
      </c>
      <c r="C10167" s="141" t="s">
        <v>448</v>
      </c>
      <c r="D10167" s="141" t="s">
        <v>5501</v>
      </c>
      <c r="E10167" s="140">
        <v>722.41</v>
      </c>
      <c r="F10167" s="142" t="s">
        <v>5502</v>
      </c>
      <c r="G10167" s="138"/>
    </row>
    <row r="10168" ht="15.75" customHeight="1" spans="1:7">
      <c r="A10168" s="140">
        <v>94792</v>
      </c>
      <c r="B10168" s="141" t="s">
        <v>10762</v>
      </c>
      <c r="C10168" s="141" t="s">
        <v>448</v>
      </c>
      <c r="D10168" s="141" t="s">
        <v>5501</v>
      </c>
      <c r="E10168" s="140">
        <v>115.88</v>
      </c>
      <c r="F10168" s="142" t="s">
        <v>5502</v>
      </c>
      <c r="G10168" s="138"/>
    </row>
    <row r="10169" ht="15.75" customHeight="1" spans="1:7">
      <c r="A10169" s="140">
        <v>94793</v>
      </c>
      <c r="B10169" s="141" t="s">
        <v>10763</v>
      </c>
      <c r="C10169" s="141" t="s">
        <v>448</v>
      </c>
      <c r="D10169" s="141" t="s">
        <v>5501</v>
      </c>
      <c r="E10169" s="140">
        <v>158.95</v>
      </c>
      <c r="F10169" s="142" t="s">
        <v>5502</v>
      </c>
      <c r="G10169" s="138"/>
    </row>
    <row r="10170" ht="15.75" customHeight="1" spans="1:7">
      <c r="A10170" s="140">
        <v>94794</v>
      </c>
      <c r="B10170" s="141" t="s">
        <v>10764</v>
      </c>
      <c r="C10170" s="141" t="s">
        <v>448</v>
      </c>
      <c r="D10170" s="141" t="s">
        <v>5501</v>
      </c>
      <c r="E10170" s="140">
        <v>168.4</v>
      </c>
      <c r="F10170" s="142" t="s">
        <v>5502</v>
      </c>
      <c r="G10170" s="138"/>
    </row>
    <row r="10171" ht="15.75" customHeight="1" spans="1:7">
      <c r="A10171" s="140">
        <v>94795</v>
      </c>
      <c r="B10171" s="141" t="s">
        <v>10765</v>
      </c>
      <c r="C10171" s="141" t="s">
        <v>448</v>
      </c>
      <c r="D10171" s="141" t="s">
        <v>5501</v>
      </c>
      <c r="E10171" s="140">
        <v>26.13</v>
      </c>
      <c r="F10171" s="142" t="s">
        <v>5502</v>
      </c>
      <c r="G10171" s="138"/>
    </row>
    <row r="10172" ht="15.75" customHeight="1" spans="1:7">
      <c r="A10172" s="140">
        <v>94796</v>
      </c>
      <c r="B10172" s="141" t="s">
        <v>10766</v>
      </c>
      <c r="C10172" s="141" t="s">
        <v>448</v>
      </c>
      <c r="D10172" s="141" t="s">
        <v>5501</v>
      </c>
      <c r="E10172" s="140">
        <v>30.79</v>
      </c>
      <c r="F10172" s="142" t="s">
        <v>5502</v>
      </c>
      <c r="G10172" s="138"/>
    </row>
    <row r="10173" ht="15.75" customHeight="1" spans="1:7">
      <c r="A10173" s="140">
        <v>94797</v>
      </c>
      <c r="B10173" s="141" t="s">
        <v>10767</v>
      </c>
      <c r="C10173" s="141" t="s">
        <v>448</v>
      </c>
      <c r="D10173" s="141" t="s">
        <v>5501</v>
      </c>
      <c r="E10173" s="140">
        <v>61.42</v>
      </c>
      <c r="F10173" s="142" t="s">
        <v>5502</v>
      </c>
      <c r="G10173" s="138"/>
    </row>
    <row r="10174" ht="15.75" customHeight="1" spans="1:7">
      <c r="A10174" s="140">
        <v>94798</v>
      </c>
      <c r="B10174" s="141" t="s">
        <v>10768</v>
      </c>
      <c r="C10174" s="141" t="s">
        <v>448</v>
      </c>
      <c r="D10174" s="141" t="s">
        <v>5501</v>
      </c>
      <c r="E10174" s="140">
        <v>100.61</v>
      </c>
      <c r="F10174" s="142" t="s">
        <v>5502</v>
      </c>
      <c r="G10174" s="138"/>
    </row>
    <row r="10175" ht="15.75" customHeight="1" spans="1:7">
      <c r="A10175" s="140">
        <v>94799</v>
      </c>
      <c r="B10175" s="141" t="s">
        <v>10769</v>
      </c>
      <c r="C10175" s="141" t="s">
        <v>448</v>
      </c>
      <c r="D10175" s="141" t="s">
        <v>5501</v>
      </c>
      <c r="E10175" s="140">
        <v>123.95</v>
      </c>
      <c r="F10175" s="142" t="s">
        <v>5502</v>
      </c>
      <c r="G10175" s="138"/>
    </row>
    <row r="10176" ht="15.75" customHeight="1" spans="1:7">
      <c r="A10176" s="140">
        <v>94800</v>
      </c>
      <c r="B10176" s="141" t="s">
        <v>10770</v>
      </c>
      <c r="C10176" s="141" t="s">
        <v>448</v>
      </c>
      <c r="D10176" s="141" t="s">
        <v>5501</v>
      </c>
      <c r="E10176" s="140">
        <v>159.19</v>
      </c>
      <c r="F10176" s="142" t="s">
        <v>5502</v>
      </c>
      <c r="G10176" s="138"/>
    </row>
    <row r="10177" ht="15.75" customHeight="1" spans="1:7">
      <c r="A10177" s="140">
        <v>95248</v>
      </c>
      <c r="B10177" s="141" t="s">
        <v>10771</v>
      </c>
      <c r="C10177" s="141" t="s">
        <v>448</v>
      </c>
      <c r="D10177" s="141" t="s">
        <v>5501</v>
      </c>
      <c r="E10177" s="140">
        <v>52.83</v>
      </c>
      <c r="F10177" s="142" t="s">
        <v>5502</v>
      </c>
      <c r="G10177" s="138"/>
    </row>
    <row r="10178" ht="15.75" customHeight="1" spans="1:7">
      <c r="A10178" s="140">
        <v>95249</v>
      </c>
      <c r="B10178" s="141" t="s">
        <v>10772</v>
      </c>
      <c r="C10178" s="141" t="s">
        <v>448</v>
      </c>
      <c r="D10178" s="141" t="s">
        <v>5501</v>
      </c>
      <c r="E10178" s="140">
        <v>62.23</v>
      </c>
      <c r="F10178" s="142" t="s">
        <v>5502</v>
      </c>
      <c r="G10178" s="138"/>
    </row>
    <row r="10179" ht="15.75" customHeight="1" spans="1:7">
      <c r="A10179" s="140">
        <v>95250</v>
      </c>
      <c r="B10179" s="141" t="s">
        <v>10773</v>
      </c>
      <c r="C10179" s="141" t="s">
        <v>448</v>
      </c>
      <c r="D10179" s="141" t="s">
        <v>5501</v>
      </c>
      <c r="E10179" s="140">
        <v>83.97</v>
      </c>
      <c r="F10179" s="142" t="s">
        <v>5502</v>
      </c>
      <c r="G10179" s="138"/>
    </row>
    <row r="10180" ht="15.75" customHeight="1" spans="1:7">
      <c r="A10180" s="140">
        <v>95251</v>
      </c>
      <c r="B10180" s="141" t="s">
        <v>10774</v>
      </c>
      <c r="C10180" s="141" t="s">
        <v>448</v>
      </c>
      <c r="D10180" s="141" t="s">
        <v>5501</v>
      </c>
      <c r="E10180" s="140">
        <v>124.29</v>
      </c>
      <c r="F10180" s="142" t="s">
        <v>5502</v>
      </c>
      <c r="G10180" s="138"/>
    </row>
    <row r="10181" ht="15.75" customHeight="1" spans="1:7">
      <c r="A10181" s="140">
        <v>95252</v>
      </c>
      <c r="B10181" s="141" t="s">
        <v>10775</v>
      </c>
      <c r="C10181" s="141" t="s">
        <v>448</v>
      </c>
      <c r="D10181" s="141" t="s">
        <v>5501</v>
      </c>
      <c r="E10181" s="140">
        <v>150.65</v>
      </c>
      <c r="F10181" s="142" t="s">
        <v>5502</v>
      </c>
      <c r="G10181" s="138"/>
    </row>
    <row r="10182" ht="15.75" customHeight="1" spans="1:7">
      <c r="A10182" s="140">
        <v>95253</v>
      </c>
      <c r="B10182" s="141" t="s">
        <v>10776</v>
      </c>
      <c r="C10182" s="141" t="s">
        <v>448</v>
      </c>
      <c r="D10182" s="141" t="s">
        <v>5501</v>
      </c>
      <c r="E10182" s="140">
        <v>229.23</v>
      </c>
      <c r="F10182" s="142" t="s">
        <v>5502</v>
      </c>
      <c r="G10182" s="138"/>
    </row>
    <row r="10183" ht="15.75" customHeight="1" spans="1:7">
      <c r="A10183" s="140">
        <v>99619</v>
      </c>
      <c r="B10183" s="141" t="s">
        <v>10777</v>
      </c>
      <c r="C10183" s="141" t="s">
        <v>448</v>
      </c>
      <c r="D10183" s="141" t="s">
        <v>5501</v>
      </c>
      <c r="E10183" s="140">
        <v>125.7</v>
      </c>
      <c r="F10183" s="142" t="s">
        <v>5502</v>
      </c>
      <c r="G10183" s="138"/>
    </row>
    <row r="10184" ht="15.75" customHeight="1" spans="1:7">
      <c r="A10184" s="140">
        <v>99620</v>
      </c>
      <c r="B10184" s="141" t="s">
        <v>10778</v>
      </c>
      <c r="C10184" s="141" t="s">
        <v>448</v>
      </c>
      <c r="D10184" s="141" t="s">
        <v>5501</v>
      </c>
      <c r="E10184" s="140">
        <v>170.76</v>
      </c>
      <c r="F10184" s="142" t="s">
        <v>5502</v>
      </c>
      <c r="G10184" s="138"/>
    </row>
    <row r="10185" ht="15.75" customHeight="1" spans="1:7">
      <c r="A10185" s="140">
        <v>99621</v>
      </c>
      <c r="B10185" s="141" t="s">
        <v>10779</v>
      </c>
      <c r="C10185" s="141" t="s">
        <v>448</v>
      </c>
      <c r="D10185" s="141" t="s">
        <v>5501</v>
      </c>
      <c r="E10185" s="140">
        <v>254.72</v>
      </c>
      <c r="F10185" s="142" t="s">
        <v>5502</v>
      </c>
      <c r="G10185" s="138"/>
    </row>
    <row r="10186" ht="15.75" customHeight="1" spans="1:7">
      <c r="A10186" s="140">
        <v>99622</v>
      </c>
      <c r="B10186" s="141" t="s">
        <v>10780</v>
      </c>
      <c r="C10186" s="141" t="s">
        <v>448</v>
      </c>
      <c r="D10186" s="141" t="s">
        <v>5501</v>
      </c>
      <c r="E10186" s="140">
        <v>286.37</v>
      </c>
      <c r="F10186" s="142" t="s">
        <v>5502</v>
      </c>
      <c r="G10186" s="138"/>
    </row>
    <row r="10187" ht="15.75" customHeight="1" spans="1:7">
      <c r="A10187" s="140">
        <v>99623</v>
      </c>
      <c r="B10187" s="141" t="s">
        <v>10781</v>
      </c>
      <c r="C10187" s="141" t="s">
        <v>448</v>
      </c>
      <c r="D10187" s="141" t="s">
        <v>5501</v>
      </c>
      <c r="E10187" s="140">
        <v>399.84</v>
      </c>
      <c r="F10187" s="142" t="s">
        <v>5502</v>
      </c>
      <c r="G10187" s="138"/>
    </row>
    <row r="10188" ht="15.75" customHeight="1" spans="1:7">
      <c r="A10188" s="140">
        <v>99624</v>
      </c>
      <c r="B10188" s="141" t="s">
        <v>10782</v>
      </c>
      <c r="C10188" s="141" t="s">
        <v>448</v>
      </c>
      <c r="D10188" s="141" t="s">
        <v>5501</v>
      </c>
      <c r="E10188" s="140">
        <v>570.33</v>
      </c>
      <c r="F10188" s="142" t="s">
        <v>5502</v>
      </c>
      <c r="G10188" s="138"/>
    </row>
    <row r="10189" ht="15.75" customHeight="1" spans="1:7">
      <c r="A10189" s="140">
        <v>99625</v>
      </c>
      <c r="B10189" s="141" t="s">
        <v>10783</v>
      </c>
      <c r="C10189" s="141" t="s">
        <v>448</v>
      </c>
      <c r="D10189" s="141" t="s">
        <v>5501</v>
      </c>
      <c r="E10189" s="140">
        <v>785.03</v>
      </c>
      <c r="F10189" s="142" t="s">
        <v>5502</v>
      </c>
      <c r="G10189" s="138"/>
    </row>
    <row r="10190" ht="15.75" customHeight="1" spans="1:7">
      <c r="A10190" s="140">
        <v>99626</v>
      </c>
      <c r="B10190" s="141" t="s">
        <v>10784</v>
      </c>
      <c r="C10190" s="141" t="s">
        <v>448</v>
      </c>
      <c r="D10190" s="141" t="s">
        <v>5501</v>
      </c>
      <c r="E10190" s="140">
        <v>1210.2</v>
      </c>
      <c r="F10190" s="142" t="s">
        <v>5502</v>
      </c>
      <c r="G10190" s="138"/>
    </row>
    <row r="10191" ht="15.75" customHeight="1" spans="1:7">
      <c r="A10191" s="140">
        <v>99627</v>
      </c>
      <c r="B10191" s="141" t="s">
        <v>10785</v>
      </c>
      <c r="C10191" s="141" t="s">
        <v>448</v>
      </c>
      <c r="D10191" s="141" t="s">
        <v>5501</v>
      </c>
      <c r="E10191" s="140">
        <v>75.79</v>
      </c>
      <c r="F10191" s="142" t="s">
        <v>5502</v>
      </c>
      <c r="G10191" s="138"/>
    </row>
    <row r="10192" ht="15.75" customHeight="1" spans="1:7">
      <c r="A10192" s="140">
        <v>99628</v>
      </c>
      <c r="B10192" s="141" t="s">
        <v>10786</v>
      </c>
      <c r="C10192" s="141" t="s">
        <v>448</v>
      </c>
      <c r="D10192" s="141" t="s">
        <v>5501</v>
      </c>
      <c r="E10192" s="140">
        <v>82.42</v>
      </c>
      <c r="F10192" s="142" t="s">
        <v>5502</v>
      </c>
      <c r="G10192" s="138"/>
    </row>
    <row r="10193" ht="15.75" customHeight="1" spans="1:7">
      <c r="A10193" s="140">
        <v>99629</v>
      </c>
      <c r="B10193" s="141" t="s">
        <v>10787</v>
      </c>
      <c r="C10193" s="141" t="s">
        <v>448</v>
      </c>
      <c r="D10193" s="141" t="s">
        <v>5501</v>
      </c>
      <c r="E10193" s="140">
        <v>91.32</v>
      </c>
      <c r="F10193" s="142" t="s">
        <v>5502</v>
      </c>
      <c r="G10193" s="138"/>
    </row>
    <row r="10194" ht="15.75" customHeight="1" spans="1:7">
      <c r="A10194" s="140">
        <v>99630</v>
      </c>
      <c r="B10194" s="141" t="s">
        <v>10788</v>
      </c>
      <c r="C10194" s="141" t="s">
        <v>448</v>
      </c>
      <c r="D10194" s="141" t="s">
        <v>5501</v>
      </c>
      <c r="E10194" s="140">
        <v>136.06</v>
      </c>
      <c r="F10194" s="142" t="s">
        <v>5502</v>
      </c>
      <c r="G10194" s="138"/>
    </row>
    <row r="10195" ht="15.75" customHeight="1" spans="1:7">
      <c r="A10195" s="140">
        <v>99631</v>
      </c>
      <c r="B10195" s="141" t="s">
        <v>10789</v>
      </c>
      <c r="C10195" s="141" t="s">
        <v>448</v>
      </c>
      <c r="D10195" s="141" t="s">
        <v>5501</v>
      </c>
      <c r="E10195" s="140">
        <v>158.13</v>
      </c>
      <c r="F10195" s="142" t="s">
        <v>5502</v>
      </c>
      <c r="G10195" s="138"/>
    </row>
    <row r="10196" ht="15.75" customHeight="1" spans="1:7">
      <c r="A10196" s="140">
        <v>99632</v>
      </c>
      <c r="B10196" s="141" t="s">
        <v>10790</v>
      </c>
      <c r="C10196" s="141" t="s">
        <v>448</v>
      </c>
      <c r="D10196" s="141" t="s">
        <v>5501</v>
      </c>
      <c r="E10196" s="140">
        <v>228.37</v>
      </c>
      <c r="F10196" s="142" t="s">
        <v>5502</v>
      </c>
      <c r="G10196" s="138"/>
    </row>
    <row r="10197" ht="15.75" customHeight="1" spans="1:7">
      <c r="A10197" s="140">
        <v>99633</v>
      </c>
      <c r="B10197" s="141" t="s">
        <v>10791</v>
      </c>
      <c r="C10197" s="141" t="s">
        <v>448</v>
      </c>
      <c r="D10197" s="141" t="s">
        <v>5501</v>
      </c>
      <c r="E10197" s="140">
        <v>491.66</v>
      </c>
      <c r="F10197" s="142" t="s">
        <v>5502</v>
      </c>
      <c r="G10197" s="138"/>
    </row>
    <row r="10198" ht="15.75" customHeight="1" spans="1:7">
      <c r="A10198" s="140">
        <v>99634</v>
      </c>
      <c r="B10198" s="141" t="s">
        <v>10792</v>
      </c>
      <c r="C10198" s="141" t="s">
        <v>448</v>
      </c>
      <c r="D10198" s="141" t="s">
        <v>5501</v>
      </c>
      <c r="E10198" s="140">
        <v>841.07</v>
      </c>
      <c r="F10198" s="142" t="s">
        <v>5502</v>
      </c>
      <c r="G10198" s="138"/>
    </row>
    <row r="10199" ht="15.75" customHeight="1" spans="1:7">
      <c r="A10199" s="140">
        <v>99635</v>
      </c>
      <c r="B10199" s="141" t="s">
        <v>10793</v>
      </c>
      <c r="C10199" s="141" t="s">
        <v>448</v>
      </c>
      <c r="D10199" s="141" t="s">
        <v>5501</v>
      </c>
      <c r="E10199" s="140">
        <v>367.12</v>
      </c>
      <c r="F10199" s="142" t="s">
        <v>5502</v>
      </c>
      <c r="G10199" s="138"/>
    </row>
    <row r="10200" ht="15.75" customHeight="1" spans="1:7">
      <c r="A10200" s="140">
        <v>103008</v>
      </c>
      <c r="B10200" s="141" t="s">
        <v>10794</v>
      </c>
      <c r="C10200" s="141" t="s">
        <v>448</v>
      </c>
      <c r="D10200" s="141" t="s">
        <v>5501</v>
      </c>
      <c r="E10200" s="140">
        <v>102.86</v>
      </c>
      <c r="F10200" s="142" t="s">
        <v>5502</v>
      </c>
      <c r="G10200" s="138"/>
    </row>
    <row r="10201" ht="15.75" customHeight="1" spans="1:7">
      <c r="A10201" s="140">
        <v>103009</v>
      </c>
      <c r="B10201" s="141" t="s">
        <v>10795</v>
      </c>
      <c r="C10201" s="141" t="s">
        <v>448</v>
      </c>
      <c r="D10201" s="141" t="s">
        <v>5501</v>
      </c>
      <c r="E10201" s="140">
        <v>361.79</v>
      </c>
      <c r="F10201" s="142" t="s">
        <v>5502</v>
      </c>
      <c r="G10201" s="138"/>
    </row>
    <row r="10202" ht="15.75" customHeight="1" spans="1:7">
      <c r="A10202" s="140">
        <v>103010</v>
      </c>
      <c r="B10202" s="141" t="s">
        <v>10796</v>
      </c>
      <c r="C10202" s="141" t="s">
        <v>448</v>
      </c>
      <c r="D10202" s="141" t="s">
        <v>5501</v>
      </c>
      <c r="E10202" s="140">
        <v>78</v>
      </c>
      <c r="F10202" s="142" t="s">
        <v>5502</v>
      </c>
      <c r="G10202" s="138"/>
    </row>
    <row r="10203" ht="15.75" customHeight="1" spans="1:7">
      <c r="A10203" s="140">
        <v>103011</v>
      </c>
      <c r="B10203" s="141" t="s">
        <v>10797</v>
      </c>
      <c r="C10203" s="141" t="s">
        <v>448</v>
      </c>
      <c r="D10203" s="141" t="s">
        <v>5501</v>
      </c>
      <c r="E10203" s="140">
        <v>86.85</v>
      </c>
      <c r="F10203" s="142" t="s">
        <v>5502</v>
      </c>
      <c r="G10203" s="138"/>
    </row>
    <row r="10204" ht="15.75" customHeight="1" spans="1:7">
      <c r="A10204" s="140">
        <v>103012</v>
      </c>
      <c r="B10204" s="141" t="s">
        <v>10798</v>
      </c>
      <c r="C10204" s="141" t="s">
        <v>448</v>
      </c>
      <c r="D10204" s="141" t="s">
        <v>5501</v>
      </c>
      <c r="E10204" s="140">
        <v>137.11</v>
      </c>
      <c r="F10204" s="142" t="s">
        <v>5502</v>
      </c>
      <c r="G10204" s="138"/>
    </row>
    <row r="10205" ht="15.75" customHeight="1" spans="1:7">
      <c r="A10205" s="140">
        <v>103013</v>
      </c>
      <c r="B10205" s="141" t="s">
        <v>10799</v>
      </c>
      <c r="C10205" s="141" t="s">
        <v>448</v>
      </c>
      <c r="D10205" s="141" t="s">
        <v>5501</v>
      </c>
      <c r="E10205" s="140">
        <v>147.4</v>
      </c>
      <c r="F10205" s="142" t="s">
        <v>5502</v>
      </c>
      <c r="G10205" s="138"/>
    </row>
    <row r="10206" ht="15.75" customHeight="1" spans="1:7">
      <c r="A10206" s="140">
        <v>103014</v>
      </c>
      <c r="B10206" s="141" t="s">
        <v>10800</v>
      </c>
      <c r="C10206" s="141" t="s">
        <v>448</v>
      </c>
      <c r="D10206" s="141" t="s">
        <v>5501</v>
      </c>
      <c r="E10206" s="140">
        <v>221.9</v>
      </c>
      <c r="F10206" s="142" t="s">
        <v>5502</v>
      </c>
      <c r="G10206" s="138"/>
    </row>
    <row r="10207" ht="15.75" customHeight="1" spans="1:7">
      <c r="A10207" s="140">
        <v>103015</v>
      </c>
      <c r="B10207" s="141" t="s">
        <v>10801</v>
      </c>
      <c r="C10207" s="141" t="s">
        <v>448</v>
      </c>
      <c r="D10207" s="141" t="s">
        <v>5501</v>
      </c>
      <c r="E10207" s="140">
        <v>393.04</v>
      </c>
      <c r="F10207" s="142" t="s">
        <v>5502</v>
      </c>
      <c r="G10207" s="138"/>
    </row>
    <row r="10208" ht="15.75" customHeight="1" spans="1:7">
      <c r="A10208" s="140">
        <v>103016</v>
      </c>
      <c r="B10208" s="141" t="s">
        <v>10802</v>
      </c>
      <c r="C10208" s="141" t="s">
        <v>448</v>
      </c>
      <c r="D10208" s="141" t="s">
        <v>5501</v>
      </c>
      <c r="E10208" s="140">
        <v>537.57</v>
      </c>
      <c r="F10208" s="142" t="s">
        <v>5502</v>
      </c>
      <c r="G10208" s="138"/>
    </row>
    <row r="10209" ht="15.75" customHeight="1" spans="1:7">
      <c r="A10209" s="140">
        <v>103017</v>
      </c>
      <c r="B10209" s="141" t="s">
        <v>10803</v>
      </c>
      <c r="C10209" s="141" t="s">
        <v>448</v>
      </c>
      <c r="D10209" s="141" t="s">
        <v>5501</v>
      </c>
      <c r="E10209" s="140">
        <v>939.64</v>
      </c>
      <c r="F10209" s="142" t="s">
        <v>5502</v>
      </c>
      <c r="G10209" s="138"/>
    </row>
    <row r="10210" ht="15.75" customHeight="1" spans="1:7">
      <c r="A10210" s="140">
        <v>103018</v>
      </c>
      <c r="B10210" s="141" t="s">
        <v>10804</v>
      </c>
      <c r="C10210" s="141" t="s">
        <v>448</v>
      </c>
      <c r="D10210" s="141" t="s">
        <v>5501</v>
      </c>
      <c r="E10210" s="140">
        <v>299.82</v>
      </c>
      <c r="F10210" s="142" t="s">
        <v>5502</v>
      </c>
      <c r="G10210" s="138"/>
    </row>
    <row r="10211" ht="15.75" customHeight="1" spans="1:7">
      <c r="A10211" s="140">
        <v>103019</v>
      </c>
      <c r="B10211" s="141" t="s">
        <v>10805</v>
      </c>
      <c r="C10211" s="141" t="s">
        <v>448</v>
      </c>
      <c r="D10211" s="141" t="s">
        <v>5501</v>
      </c>
      <c r="E10211" s="140">
        <v>268.44</v>
      </c>
      <c r="F10211" s="142" t="s">
        <v>5502</v>
      </c>
      <c r="G10211" s="138"/>
    </row>
    <row r="10212" ht="15.75" customHeight="1" spans="1:7">
      <c r="A10212" s="140">
        <v>103029</v>
      </c>
      <c r="B10212" s="141" t="s">
        <v>10806</v>
      </c>
      <c r="C10212" s="141" t="s">
        <v>448</v>
      </c>
      <c r="D10212" s="141" t="s">
        <v>5501</v>
      </c>
      <c r="E10212" s="140">
        <v>45.68</v>
      </c>
      <c r="F10212" s="142" t="s">
        <v>5502</v>
      </c>
      <c r="G10212" s="138"/>
    </row>
    <row r="10213" ht="15.75" customHeight="1" spans="1:7">
      <c r="A10213" s="140">
        <v>103036</v>
      </c>
      <c r="B10213" s="141" t="s">
        <v>10807</v>
      </c>
      <c r="C10213" s="141" t="s">
        <v>448</v>
      </c>
      <c r="D10213" s="141" t="s">
        <v>5501</v>
      </c>
      <c r="E10213" s="140">
        <v>23.77</v>
      </c>
      <c r="F10213" s="142" t="s">
        <v>5502</v>
      </c>
      <c r="G10213" s="138"/>
    </row>
    <row r="10214" ht="15.75" customHeight="1" spans="1:7">
      <c r="A10214" s="140">
        <v>103037</v>
      </c>
      <c r="B10214" s="141" t="s">
        <v>10808</v>
      </c>
      <c r="C10214" s="141" t="s">
        <v>448</v>
      </c>
      <c r="D10214" s="141" t="s">
        <v>5501</v>
      </c>
      <c r="E10214" s="140">
        <v>46.78</v>
      </c>
      <c r="F10214" s="142" t="s">
        <v>5502</v>
      </c>
      <c r="G10214" s="138"/>
    </row>
    <row r="10215" ht="15.75" customHeight="1" spans="1:7">
      <c r="A10215" s="140">
        <v>103038</v>
      </c>
      <c r="B10215" s="141" t="s">
        <v>10809</v>
      </c>
      <c r="C10215" s="141" t="s">
        <v>448</v>
      </c>
      <c r="D10215" s="141" t="s">
        <v>5501</v>
      </c>
      <c r="E10215" s="140">
        <v>62.66</v>
      </c>
      <c r="F10215" s="142" t="s">
        <v>5502</v>
      </c>
      <c r="G10215" s="138"/>
    </row>
    <row r="10216" ht="15.75" customHeight="1" spans="1:7">
      <c r="A10216" s="140">
        <v>103039</v>
      </c>
      <c r="B10216" s="141" t="s">
        <v>10810</v>
      </c>
      <c r="C10216" s="141" t="s">
        <v>448</v>
      </c>
      <c r="D10216" s="141" t="s">
        <v>5501</v>
      </c>
      <c r="E10216" s="140">
        <v>68.13</v>
      </c>
      <c r="F10216" s="142" t="s">
        <v>5502</v>
      </c>
      <c r="G10216" s="138"/>
    </row>
    <row r="10217" ht="15.75" customHeight="1" spans="1:7">
      <c r="A10217" s="140">
        <v>103040</v>
      </c>
      <c r="B10217" s="141" t="s">
        <v>10811</v>
      </c>
      <c r="C10217" s="141" t="s">
        <v>448</v>
      </c>
      <c r="D10217" s="141" t="s">
        <v>5501</v>
      </c>
      <c r="E10217" s="140">
        <v>101.33</v>
      </c>
      <c r="F10217" s="142" t="s">
        <v>5502</v>
      </c>
      <c r="G10217" s="138"/>
    </row>
    <row r="10218" ht="15.75" customHeight="1" spans="1:7">
      <c r="A10218" s="140">
        <v>103041</v>
      </c>
      <c r="B10218" s="141" t="s">
        <v>10812</v>
      </c>
      <c r="C10218" s="141" t="s">
        <v>448</v>
      </c>
      <c r="D10218" s="141" t="s">
        <v>5501</v>
      </c>
      <c r="E10218" s="140">
        <v>19.79</v>
      </c>
      <c r="F10218" s="142" t="s">
        <v>5502</v>
      </c>
      <c r="G10218" s="138"/>
    </row>
    <row r="10219" ht="15.75" customHeight="1" spans="1:7">
      <c r="A10219" s="140">
        <v>103042</v>
      </c>
      <c r="B10219" s="141" t="s">
        <v>10813</v>
      </c>
      <c r="C10219" s="141" t="s">
        <v>448</v>
      </c>
      <c r="D10219" s="141" t="s">
        <v>5501</v>
      </c>
      <c r="E10219" s="140">
        <v>24.43</v>
      </c>
      <c r="F10219" s="142" t="s">
        <v>5502</v>
      </c>
      <c r="G10219" s="138"/>
    </row>
    <row r="10220" ht="15.75" customHeight="1" spans="1:7">
      <c r="A10220" s="140">
        <v>103043</v>
      </c>
      <c r="B10220" s="141" t="s">
        <v>10814</v>
      </c>
      <c r="C10220" s="141" t="s">
        <v>448</v>
      </c>
      <c r="D10220" s="141" t="s">
        <v>5501</v>
      </c>
      <c r="E10220" s="140">
        <v>22.87</v>
      </c>
      <c r="F10220" s="142" t="s">
        <v>5502</v>
      </c>
      <c r="G10220" s="138"/>
    </row>
    <row r="10221" ht="15.75" customHeight="1" spans="1:7">
      <c r="A10221" s="140">
        <v>103044</v>
      </c>
      <c r="B10221" s="141" t="s">
        <v>10815</v>
      </c>
      <c r="C10221" s="141" t="s">
        <v>448</v>
      </c>
      <c r="D10221" s="141" t="s">
        <v>5501</v>
      </c>
      <c r="E10221" s="140">
        <v>30.84</v>
      </c>
      <c r="F10221" s="142" t="s">
        <v>5502</v>
      </c>
      <c r="G10221" s="138"/>
    </row>
    <row r="10222" ht="15.75" customHeight="1" spans="1:7">
      <c r="A10222" s="140">
        <v>103045</v>
      </c>
      <c r="B10222" s="141" t="s">
        <v>10816</v>
      </c>
      <c r="C10222" s="141" t="s">
        <v>448</v>
      </c>
      <c r="D10222" s="141" t="s">
        <v>5501</v>
      </c>
      <c r="E10222" s="140">
        <v>9.67</v>
      </c>
      <c r="F10222" s="142" t="s">
        <v>5502</v>
      </c>
      <c r="G10222" s="138"/>
    </row>
    <row r="10223" ht="15.75" customHeight="1" spans="1:7">
      <c r="A10223" s="140">
        <v>103046</v>
      </c>
      <c r="B10223" s="141" t="s">
        <v>10817</v>
      </c>
      <c r="C10223" s="141" t="s">
        <v>448</v>
      </c>
      <c r="D10223" s="141" t="s">
        <v>5501</v>
      </c>
      <c r="E10223" s="140">
        <v>23.14</v>
      </c>
      <c r="F10223" s="142" t="s">
        <v>5502</v>
      </c>
      <c r="G10223" s="138"/>
    </row>
    <row r="10224" ht="15.75" customHeight="1" spans="1:7">
      <c r="A10224" s="140">
        <v>103047</v>
      </c>
      <c r="B10224" s="141" t="s">
        <v>10818</v>
      </c>
      <c r="C10224" s="141" t="s">
        <v>448</v>
      </c>
      <c r="D10224" s="141" t="s">
        <v>5501</v>
      </c>
      <c r="E10224" s="140">
        <v>24.18</v>
      </c>
      <c r="F10224" s="142" t="s">
        <v>5502</v>
      </c>
      <c r="G10224" s="138"/>
    </row>
    <row r="10225" ht="15.75" customHeight="1" spans="1:7">
      <c r="A10225" s="140">
        <v>103048</v>
      </c>
      <c r="B10225" s="141" t="s">
        <v>10819</v>
      </c>
      <c r="C10225" s="141" t="s">
        <v>448</v>
      </c>
      <c r="D10225" s="141" t="s">
        <v>5501</v>
      </c>
      <c r="E10225" s="140">
        <v>18.06</v>
      </c>
      <c r="F10225" s="142" t="s">
        <v>5502</v>
      </c>
      <c r="G10225" s="138"/>
    </row>
    <row r="10226" ht="15.75" customHeight="1" spans="1:7">
      <c r="A10226" s="140">
        <v>103049</v>
      </c>
      <c r="B10226" s="141" t="s">
        <v>10820</v>
      </c>
      <c r="C10226" s="141" t="s">
        <v>448</v>
      </c>
      <c r="D10226" s="141" t="s">
        <v>5501</v>
      </c>
      <c r="E10226" s="140">
        <v>19.59</v>
      </c>
      <c r="F10226" s="142" t="s">
        <v>5502</v>
      </c>
      <c r="G10226" s="138"/>
    </row>
    <row r="10227" ht="15.75" customHeight="1" spans="1:7">
      <c r="A10227" s="140">
        <v>103050</v>
      </c>
      <c r="B10227" s="141" t="s">
        <v>10821</v>
      </c>
      <c r="C10227" s="141" t="s">
        <v>448</v>
      </c>
      <c r="D10227" s="141" t="s">
        <v>5501</v>
      </c>
      <c r="E10227" s="140">
        <v>22.74</v>
      </c>
      <c r="F10227" s="142" t="s">
        <v>5502</v>
      </c>
      <c r="G10227" s="138"/>
    </row>
    <row r="10228" ht="15.75" customHeight="1" spans="1:7">
      <c r="A10228" s="140">
        <v>103051</v>
      </c>
      <c r="B10228" s="141" t="s">
        <v>10822</v>
      </c>
      <c r="C10228" s="141" t="s">
        <v>448</v>
      </c>
      <c r="D10228" s="141" t="s">
        <v>5501</v>
      </c>
      <c r="E10228" s="140">
        <v>27.43</v>
      </c>
      <c r="F10228" s="142" t="s">
        <v>5502</v>
      </c>
      <c r="G10228" s="138"/>
    </row>
    <row r="10229" ht="15.75" customHeight="1" spans="1:7">
      <c r="A10229" s="140">
        <v>103052</v>
      </c>
      <c r="B10229" s="141" t="s">
        <v>10823</v>
      </c>
      <c r="C10229" s="141" t="s">
        <v>448</v>
      </c>
      <c r="D10229" s="141" t="s">
        <v>5501</v>
      </c>
      <c r="E10229" s="140">
        <v>37.08</v>
      </c>
      <c r="F10229" s="142" t="s">
        <v>5502</v>
      </c>
      <c r="G10229" s="138"/>
    </row>
    <row r="10230" ht="15.75" customHeight="1" spans="1:7">
      <c r="A10230" s="140">
        <v>95634</v>
      </c>
      <c r="B10230" s="141" t="s">
        <v>10824</v>
      </c>
      <c r="C10230" s="141" t="s">
        <v>448</v>
      </c>
      <c r="D10230" s="141" t="s">
        <v>5501</v>
      </c>
      <c r="E10230" s="140">
        <v>197.3</v>
      </c>
      <c r="F10230" s="142" t="s">
        <v>5502</v>
      </c>
      <c r="G10230" s="138"/>
    </row>
    <row r="10231" ht="15.75" customHeight="1" spans="1:7">
      <c r="A10231" s="140">
        <v>95635</v>
      </c>
      <c r="B10231" s="141" t="s">
        <v>10825</v>
      </c>
      <c r="C10231" s="141" t="s">
        <v>448</v>
      </c>
      <c r="D10231" s="141" t="s">
        <v>5501</v>
      </c>
      <c r="E10231" s="140">
        <v>206.84</v>
      </c>
      <c r="F10231" s="142" t="s">
        <v>5502</v>
      </c>
      <c r="G10231" s="138"/>
    </row>
    <row r="10232" ht="15.75" customHeight="1" spans="1:7">
      <c r="A10232" s="140">
        <v>95636</v>
      </c>
      <c r="B10232" s="141" t="s">
        <v>10826</v>
      </c>
      <c r="C10232" s="141" t="s">
        <v>448</v>
      </c>
      <c r="D10232" s="141" t="s">
        <v>5686</v>
      </c>
      <c r="E10232" s="140">
        <v>381.36</v>
      </c>
      <c r="F10232" s="142" t="s">
        <v>5502</v>
      </c>
      <c r="G10232" s="138"/>
    </row>
    <row r="10233" ht="15.75" customHeight="1" spans="1:7">
      <c r="A10233" s="140">
        <v>95637</v>
      </c>
      <c r="B10233" s="141" t="s">
        <v>10827</v>
      </c>
      <c r="C10233" s="141" t="s">
        <v>448</v>
      </c>
      <c r="D10233" s="141" t="s">
        <v>5686</v>
      </c>
      <c r="E10233" s="140">
        <v>511.26</v>
      </c>
      <c r="F10233" s="142" t="s">
        <v>5502</v>
      </c>
      <c r="G10233" s="138"/>
    </row>
    <row r="10234" ht="15.75" customHeight="1" spans="1:7">
      <c r="A10234" s="140">
        <v>95638</v>
      </c>
      <c r="B10234" s="141" t="s">
        <v>10828</v>
      </c>
      <c r="C10234" s="141" t="s">
        <v>448</v>
      </c>
      <c r="D10234" s="141" t="s">
        <v>5686</v>
      </c>
      <c r="E10234" s="140">
        <v>634.62</v>
      </c>
      <c r="F10234" s="142" t="s">
        <v>5502</v>
      </c>
      <c r="G10234" s="138"/>
    </row>
    <row r="10235" ht="15.75" customHeight="1" spans="1:7">
      <c r="A10235" s="140">
        <v>95639</v>
      </c>
      <c r="B10235" s="141" t="s">
        <v>10829</v>
      </c>
      <c r="C10235" s="141" t="s">
        <v>448</v>
      </c>
      <c r="D10235" s="141" t="s">
        <v>5686</v>
      </c>
      <c r="E10235" s="140">
        <v>879.77</v>
      </c>
      <c r="F10235" s="142" t="s">
        <v>5502</v>
      </c>
      <c r="G10235" s="138"/>
    </row>
    <row r="10236" ht="15.75" customHeight="1" spans="1:7">
      <c r="A10236" s="140">
        <v>95641</v>
      </c>
      <c r="B10236" s="141" t="s">
        <v>10830</v>
      </c>
      <c r="C10236" s="141" t="s">
        <v>448</v>
      </c>
      <c r="D10236" s="141" t="s">
        <v>5501</v>
      </c>
      <c r="E10236" s="140">
        <v>283.58</v>
      </c>
      <c r="F10236" s="142" t="s">
        <v>5502</v>
      </c>
      <c r="G10236" s="138"/>
    </row>
    <row r="10237" ht="15.75" customHeight="1" spans="1:7">
      <c r="A10237" s="140">
        <v>95642</v>
      </c>
      <c r="B10237" s="141" t="s">
        <v>10831</v>
      </c>
      <c r="C10237" s="141" t="s">
        <v>448</v>
      </c>
      <c r="D10237" s="141" t="s">
        <v>5501</v>
      </c>
      <c r="E10237" s="140">
        <v>419.64</v>
      </c>
      <c r="F10237" s="142" t="s">
        <v>5502</v>
      </c>
      <c r="G10237" s="138"/>
    </row>
    <row r="10238" ht="15.75" customHeight="1" spans="1:7">
      <c r="A10238" s="140">
        <v>95643</v>
      </c>
      <c r="B10238" s="141" t="s">
        <v>10832</v>
      </c>
      <c r="C10238" s="141" t="s">
        <v>448</v>
      </c>
      <c r="D10238" s="141" t="s">
        <v>5501</v>
      </c>
      <c r="E10238" s="140">
        <v>549.01</v>
      </c>
      <c r="F10238" s="142" t="s">
        <v>5502</v>
      </c>
      <c r="G10238" s="138"/>
    </row>
    <row r="10239" ht="15.75" customHeight="1" spans="1:7">
      <c r="A10239" s="140">
        <v>95644</v>
      </c>
      <c r="B10239" s="141" t="s">
        <v>10833</v>
      </c>
      <c r="C10239" s="141" t="s">
        <v>448</v>
      </c>
      <c r="D10239" s="141" t="s">
        <v>5501</v>
      </c>
      <c r="E10239" s="140">
        <v>209.54</v>
      </c>
      <c r="F10239" s="142" t="s">
        <v>5502</v>
      </c>
      <c r="G10239" s="138"/>
    </row>
    <row r="10240" ht="15.75" customHeight="1" spans="1:7">
      <c r="A10240" s="140">
        <v>95645</v>
      </c>
      <c r="B10240" s="141" t="s">
        <v>10834</v>
      </c>
      <c r="C10240" s="141" t="s">
        <v>448</v>
      </c>
      <c r="D10240" s="141" t="s">
        <v>5501</v>
      </c>
      <c r="E10240" s="140">
        <v>383.99</v>
      </c>
      <c r="F10240" s="142" t="s">
        <v>5502</v>
      </c>
      <c r="G10240" s="138"/>
    </row>
    <row r="10241" ht="15.75" customHeight="1" spans="1:7">
      <c r="A10241" s="140">
        <v>95646</v>
      </c>
      <c r="B10241" s="141" t="s">
        <v>10835</v>
      </c>
      <c r="C10241" s="141" t="s">
        <v>448</v>
      </c>
      <c r="D10241" s="141" t="s">
        <v>5501</v>
      </c>
      <c r="E10241" s="140">
        <v>572.67</v>
      </c>
      <c r="F10241" s="142" t="s">
        <v>5502</v>
      </c>
      <c r="G10241" s="138"/>
    </row>
    <row r="10242" ht="15.75" customHeight="1" spans="1:7">
      <c r="A10242" s="140">
        <v>95647</v>
      </c>
      <c r="B10242" s="141" t="s">
        <v>10836</v>
      </c>
      <c r="C10242" s="141" t="s">
        <v>448</v>
      </c>
      <c r="D10242" s="141" t="s">
        <v>5501</v>
      </c>
      <c r="E10242" s="140">
        <v>751.13</v>
      </c>
      <c r="F10242" s="142" t="s">
        <v>5502</v>
      </c>
      <c r="G10242" s="138"/>
    </row>
    <row r="10243" ht="15.75" customHeight="1" spans="1:7">
      <c r="A10243" s="140">
        <v>95648</v>
      </c>
      <c r="B10243" s="141" t="s">
        <v>10837</v>
      </c>
      <c r="C10243" s="141" t="s">
        <v>448</v>
      </c>
      <c r="D10243" s="141" t="s">
        <v>5501</v>
      </c>
      <c r="E10243" s="140">
        <v>472.45</v>
      </c>
      <c r="F10243" s="142" t="s">
        <v>5502</v>
      </c>
      <c r="G10243" s="138"/>
    </row>
    <row r="10244" ht="15.75" customHeight="1" spans="1:7">
      <c r="A10244" s="140">
        <v>95649</v>
      </c>
      <c r="B10244" s="141" t="s">
        <v>10838</v>
      </c>
      <c r="C10244" s="141" t="s">
        <v>448</v>
      </c>
      <c r="D10244" s="141" t="s">
        <v>5501</v>
      </c>
      <c r="E10244" s="140">
        <v>821.23</v>
      </c>
      <c r="F10244" s="142" t="s">
        <v>5502</v>
      </c>
      <c r="G10244" s="138"/>
    </row>
    <row r="10245" ht="15.75" customHeight="1" spans="1:7">
      <c r="A10245" s="140">
        <v>95650</v>
      </c>
      <c r="B10245" s="141" t="s">
        <v>10839</v>
      </c>
      <c r="C10245" s="141" t="s">
        <v>448</v>
      </c>
      <c r="D10245" s="141" t="s">
        <v>5501</v>
      </c>
      <c r="E10245" s="140">
        <v>1201.47</v>
      </c>
      <c r="F10245" s="142" t="s">
        <v>5502</v>
      </c>
      <c r="G10245" s="138"/>
    </row>
    <row r="10246" ht="15.75" customHeight="1" spans="1:7">
      <c r="A10246" s="140">
        <v>95651</v>
      </c>
      <c r="B10246" s="141" t="s">
        <v>10840</v>
      </c>
      <c r="C10246" s="141" t="s">
        <v>448</v>
      </c>
      <c r="D10246" s="141" t="s">
        <v>5501</v>
      </c>
      <c r="E10246" s="140">
        <v>1562.89</v>
      </c>
      <c r="F10246" s="142" t="s">
        <v>5502</v>
      </c>
      <c r="G10246" s="138"/>
    </row>
    <row r="10247" ht="15.75" customHeight="1" spans="1:7">
      <c r="A10247" s="140">
        <v>95652</v>
      </c>
      <c r="B10247" s="141" t="s">
        <v>10841</v>
      </c>
      <c r="C10247" s="141" t="s">
        <v>448</v>
      </c>
      <c r="D10247" s="141" t="s">
        <v>5501</v>
      </c>
      <c r="E10247" s="140">
        <v>584.19</v>
      </c>
      <c r="F10247" s="142" t="s">
        <v>5502</v>
      </c>
      <c r="G10247" s="138"/>
    </row>
    <row r="10248" ht="15.75" customHeight="1" spans="1:7">
      <c r="A10248" s="140">
        <v>95653</v>
      </c>
      <c r="B10248" s="141" t="s">
        <v>10842</v>
      </c>
      <c r="C10248" s="141" t="s">
        <v>448</v>
      </c>
      <c r="D10248" s="141" t="s">
        <v>5501</v>
      </c>
      <c r="E10248" s="140">
        <v>1043.26</v>
      </c>
      <c r="F10248" s="142" t="s">
        <v>5502</v>
      </c>
      <c r="G10248" s="138"/>
    </row>
    <row r="10249" ht="15.75" customHeight="1" spans="1:7">
      <c r="A10249" s="140">
        <v>95654</v>
      </c>
      <c r="B10249" s="141" t="s">
        <v>10843</v>
      </c>
      <c r="C10249" s="141" t="s">
        <v>448</v>
      </c>
      <c r="D10249" s="141" t="s">
        <v>5501</v>
      </c>
      <c r="E10249" s="140">
        <v>1538.08</v>
      </c>
      <c r="F10249" s="142" t="s">
        <v>5502</v>
      </c>
      <c r="G10249" s="138"/>
    </row>
    <row r="10250" ht="15.75" customHeight="1" spans="1:7">
      <c r="A10250" s="140">
        <v>95655</v>
      </c>
      <c r="B10250" s="141" t="s">
        <v>10844</v>
      </c>
      <c r="C10250" s="141" t="s">
        <v>448</v>
      </c>
      <c r="D10250" s="141" t="s">
        <v>5501</v>
      </c>
      <c r="E10250" s="140">
        <v>2008.84</v>
      </c>
      <c r="F10250" s="142" t="s">
        <v>5502</v>
      </c>
      <c r="G10250" s="138"/>
    </row>
    <row r="10251" ht="15.75" customHeight="1" spans="1:7">
      <c r="A10251" s="140">
        <v>95657</v>
      </c>
      <c r="B10251" s="141" t="s">
        <v>10845</v>
      </c>
      <c r="C10251" s="141" t="s">
        <v>448</v>
      </c>
      <c r="D10251" s="141" t="s">
        <v>5686</v>
      </c>
      <c r="E10251" s="140">
        <v>286.75</v>
      </c>
      <c r="F10251" s="142" t="s">
        <v>5502</v>
      </c>
      <c r="G10251" s="138"/>
    </row>
    <row r="10252" ht="15.75" customHeight="1" spans="1:7">
      <c r="A10252" s="140">
        <v>95658</v>
      </c>
      <c r="B10252" s="141" t="s">
        <v>10846</v>
      </c>
      <c r="C10252" s="141" t="s">
        <v>448</v>
      </c>
      <c r="D10252" s="141" t="s">
        <v>5686</v>
      </c>
      <c r="E10252" s="140">
        <v>522.86</v>
      </c>
      <c r="F10252" s="142" t="s">
        <v>5502</v>
      </c>
      <c r="G10252" s="138"/>
    </row>
    <row r="10253" ht="15.75" customHeight="1" spans="1:7">
      <c r="A10253" s="140">
        <v>95659</v>
      </c>
      <c r="B10253" s="141" t="s">
        <v>10847</v>
      </c>
      <c r="C10253" s="141" t="s">
        <v>448</v>
      </c>
      <c r="D10253" s="141" t="s">
        <v>5686</v>
      </c>
      <c r="E10253" s="140">
        <v>778.25</v>
      </c>
      <c r="F10253" s="142" t="s">
        <v>5502</v>
      </c>
      <c r="G10253" s="138"/>
    </row>
    <row r="10254" ht="15.75" customHeight="1" spans="1:7">
      <c r="A10254" s="140">
        <v>95660</v>
      </c>
      <c r="B10254" s="141" t="s">
        <v>10848</v>
      </c>
      <c r="C10254" s="141" t="s">
        <v>448</v>
      </c>
      <c r="D10254" s="141" t="s">
        <v>5686</v>
      </c>
      <c r="E10254" s="140">
        <v>1020.42</v>
      </c>
      <c r="F10254" s="142" t="s">
        <v>5502</v>
      </c>
      <c r="G10254" s="138"/>
    </row>
    <row r="10255" ht="15.75" customHeight="1" spans="1:7">
      <c r="A10255" s="140">
        <v>95661</v>
      </c>
      <c r="B10255" s="141" t="s">
        <v>10849</v>
      </c>
      <c r="C10255" s="141" t="s">
        <v>448</v>
      </c>
      <c r="D10255" s="141" t="s">
        <v>5686</v>
      </c>
      <c r="E10255" s="140">
        <v>357.22</v>
      </c>
      <c r="F10255" s="142" t="s">
        <v>5502</v>
      </c>
      <c r="G10255" s="138"/>
    </row>
    <row r="10256" ht="15.75" customHeight="1" spans="1:7">
      <c r="A10256" s="140">
        <v>95662</v>
      </c>
      <c r="B10256" s="141" t="s">
        <v>10850</v>
      </c>
      <c r="C10256" s="141" t="s">
        <v>448</v>
      </c>
      <c r="D10256" s="141" t="s">
        <v>5686</v>
      </c>
      <c r="E10256" s="140">
        <v>662.47</v>
      </c>
      <c r="F10256" s="142" t="s">
        <v>5502</v>
      </c>
      <c r="G10256" s="138"/>
    </row>
    <row r="10257" ht="15.75" customHeight="1" spans="1:7">
      <c r="A10257" s="140">
        <v>95663</v>
      </c>
      <c r="B10257" s="141" t="s">
        <v>10851</v>
      </c>
      <c r="C10257" s="141" t="s">
        <v>448</v>
      </c>
      <c r="D10257" s="141" t="s">
        <v>5686</v>
      </c>
      <c r="E10257" s="140">
        <v>990.92</v>
      </c>
      <c r="F10257" s="142" t="s">
        <v>5502</v>
      </c>
      <c r="G10257" s="138"/>
    </row>
    <row r="10258" ht="15.75" customHeight="1" spans="1:7">
      <c r="A10258" s="140">
        <v>95664</v>
      </c>
      <c r="B10258" s="141" t="s">
        <v>10852</v>
      </c>
      <c r="C10258" s="141" t="s">
        <v>448</v>
      </c>
      <c r="D10258" s="141" t="s">
        <v>5686</v>
      </c>
      <c r="E10258" s="140">
        <v>1301.36</v>
      </c>
      <c r="F10258" s="142" t="s">
        <v>5502</v>
      </c>
      <c r="G10258" s="138"/>
    </row>
    <row r="10259" ht="15.75" customHeight="1" spans="1:7">
      <c r="A10259" s="140">
        <v>95665</v>
      </c>
      <c r="B10259" s="141" t="s">
        <v>10853</v>
      </c>
      <c r="C10259" s="141" t="s">
        <v>448</v>
      </c>
      <c r="D10259" s="141" t="s">
        <v>5686</v>
      </c>
      <c r="E10259" s="140">
        <v>317.37</v>
      </c>
      <c r="F10259" s="142" t="s">
        <v>5502</v>
      </c>
      <c r="G10259" s="138"/>
    </row>
    <row r="10260" ht="15.75" customHeight="1" spans="1:7">
      <c r="A10260" s="140">
        <v>95666</v>
      </c>
      <c r="B10260" s="141" t="s">
        <v>10854</v>
      </c>
      <c r="C10260" s="141" t="s">
        <v>448</v>
      </c>
      <c r="D10260" s="141" t="s">
        <v>5686</v>
      </c>
      <c r="E10260" s="140">
        <v>562.45</v>
      </c>
      <c r="F10260" s="142" t="s">
        <v>5502</v>
      </c>
      <c r="G10260" s="138"/>
    </row>
    <row r="10261" ht="15.75" customHeight="1" spans="1:7">
      <c r="A10261" s="140">
        <v>95667</v>
      </c>
      <c r="B10261" s="141" t="s">
        <v>10855</v>
      </c>
      <c r="C10261" s="141" t="s">
        <v>448</v>
      </c>
      <c r="D10261" s="141" t="s">
        <v>5686</v>
      </c>
      <c r="E10261" s="140">
        <v>832.98</v>
      </c>
      <c r="F10261" s="142" t="s">
        <v>5502</v>
      </c>
      <c r="G10261" s="138"/>
    </row>
    <row r="10262" ht="15.75" customHeight="1" spans="1:7">
      <c r="A10262" s="140">
        <v>95668</v>
      </c>
      <c r="B10262" s="141" t="s">
        <v>10856</v>
      </c>
      <c r="C10262" s="141" t="s">
        <v>448</v>
      </c>
      <c r="D10262" s="141" t="s">
        <v>5686</v>
      </c>
      <c r="E10262" s="140">
        <v>1088.48</v>
      </c>
      <c r="F10262" s="142" t="s">
        <v>5502</v>
      </c>
      <c r="G10262" s="138"/>
    </row>
    <row r="10263" ht="15.75" customHeight="1" spans="1:7">
      <c r="A10263" s="140">
        <v>95669</v>
      </c>
      <c r="B10263" s="141" t="s">
        <v>10857</v>
      </c>
      <c r="C10263" s="141" t="s">
        <v>448</v>
      </c>
      <c r="D10263" s="141" t="s">
        <v>5686</v>
      </c>
      <c r="E10263" s="140">
        <v>384.19</v>
      </c>
      <c r="F10263" s="142" t="s">
        <v>5502</v>
      </c>
      <c r="G10263" s="138"/>
    </row>
    <row r="10264" ht="15.75" customHeight="1" spans="1:7">
      <c r="A10264" s="140">
        <v>95670</v>
      </c>
      <c r="B10264" s="141" t="s">
        <v>10858</v>
      </c>
      <c r="C10264" s="141" t="s">
        <v>448</v>
      </c>
      <c r="D10264" s="141" t="s">
        <v>5686</v>
      </c>
      <c r="E10264" s="140">
        <v>694.92</v>
      </c>
      <c r="F10264" s="142" t="s">
        <v>5502</v>
      </c>
      <c r="G10264" s="138"/>
    </row>
    <row r="10265" ht="15.75" customHeight="1" spans="1:7">
      <c r="A10265" s="140">
        <v>95671</v>
      </c>
      <c r="B10265" s="141" t="s">
        <v>10859</v>
      </c>
      <c r="C10265" s="141" t="s">
        <v>448</v>
      </c>
      <c r="D10265" s="141" t="s">
        <v>5686</v>
      </c>
      <c r="E10265" s="140">
        <v>1034.46</v>
      </c>
      <c r="F10265" s="142" t="s">
        <v>5502</v>
      </c>
      <c r="G10265" s="138"/>
    </row>
    <row r="10266" ht="15.75" customHeight="1" spans="1:7">
      <c r="A10266" s="140">
        <v>95672</v>
      </c>
      <c r="B10266" s="141" t="s">
        <v>10860</v>
      </c>
      <c r="C10266" s="141" t="s">
        <v>448</v>
      </c>
      <c r="D10266" s="141" t="s">
        <v>5686</v>
      </c>
      <c r="E10266" s="140">
        <v>1354.92</v>
      </c>
      <c r="F10266" s="142" t="s">
        <v>5502</v>
      </c>
      <c r="G10266" s="138"/>
    </row>
    <row r="10267" ht="15.75" customHeight="1" spans="1:7">
      <c r="A10267" s="140">
        <v>95673</v>
      </c>
      <c r="B10267" s="141" t="s">
        <v>10861</v>
      </c>
      <c r="C10267" s="141" t="s">
        <v>448</v>
      </c>
      <c r="D10267" s="141" t="s">
        <v>5686</v>
      </c>
      <c r="E10267" s="140">
        <v>113.75</v>
      </c>
      <c r="F10267" s="142" t="s">
        <v>5502</v>
      </c>
      <c r="G10267" s="138"/>
    </row>
    <row r="10268" ht="15.75" customHeight="1" spans="1:7">
      <c r="A10268" s="140">
        <v>95674</v>
      </c>
      <c r="B10268" s="141" t="s">
        <v>10862</v>
      </c>
      <c r="C10268" s="141" t="s">
        <v>448</v>
      </c>
      <c r="D10268" s="141" t="s">
        <v>5686</v>
      </c>
      <c r="E10268" s="140">
        <v>120.66</v>
      </c>
      <c r="F10268" s="142" t="s">
        <v>5502</v>
      </c>
      <c r="G10268" s="138"/>
    </row>
    <row r="10269" ht="15.75" customHeight="1" spans="1:7">
      <c r="A10269" s="140">
        <v>95675</v>
      </c>
      <c r="B10269" s="141" t="s">
        <v>10863</v>
      </c>
      <c r="C10269" s="141" t="s">
        <v>448</v>
      </c>
      <c r="D10269" s="141" t="s">
        <v>5686</v>
      </c>
      <c r="E10269" s="140">
        <v>148.88</v>
      </c>
      <c r="F10269" s="142" t="s">
        <v>5502</v>
      </c>
      <c r="G10269" s="138"/>
    </row>
    <row r="10270" ht="15.75" customHeight="1" spans="1:7">
      <c r="A10270" s="140">
        <v>95676</v>
      </c>
      <c r="B10270" s="141" t="s">
        <v>10864</v>
      </c>
      <c r="C10270" s="141" t="s">
        <v>448</v>
      </c>
      <c r="D10270" s="141" t="s">
        <v>5501</v>
      </c>
      <c r="E10270" s="140">
        <v>104.18</v>
      </c>
      <c r="F10270" s="142" t="s">
        <v>5502</v>
      </c>
      <c r="G10270" s="138"/>
    </row>
    <row r="10271" ht="15.75" customHeight="1" spans="1:7">
      <c r="A10271" s="140">
        <v>97741</v>
      </c>
      <c r="B10271" s="141" t="s">
        <v>10865</v>
      </c>
      <c r="C10271" s="141" t="s">
        <v>448</v>
      </c>
      <c r="D10271" s="141" t="s">
        <v>5501</v>
      </c>
      <c r="E10271" s="140">
        <v>158.84</v>
      </c>
      <c r="F10271" s="142" t="s">
        <v>5502</v>
      </c>
      <c r="G10271" s="138"/>
    </row>
    <row r="10272" ht="15.75" customHeight="1" spans="1:7">
      <c r="A10272" s="140">
        <v>104992</v>
      </c>
      <c r="B10272" s="141" t="s">
        <v>10866</v>
      </c>
      <c r="C10272" s="141" t="s">
        <v>448</v>
      </c>
      <c r="D10272" s="141" t="s">
        <v>5686</v>
      </c>
      <c r="E10272" s="140">
        <v>1187.51</v>
      </c>
      <c r="F10272" s="142" t="s">
        <v>5502</v>
      </c>
      <c r="G10272" s="138"/>
    </row>
    <row r="10273" ht="15.75" customHeight="1" spans="1:7">
      <c r="A10273" s="140">
        <v>104997</v>
      </c>
      <c r="B10273" s="141" t="s">
        <v>10867</v>
      </c>
      <c r="C10273" s="141" t="s">
        <v>448</v>
      </c>
      <c r="D10273" s="141" t="s">
        <v>5686</v>
      </c>
      <c r="E10273" s="140">
        <v>389.33</v>
      </c>
      <c r="F10273" s="142" t="s">
        <v>5502</v>
      </c>
      <c r="G10273" s="138"/>
    </row>
    <row r="10274" ht="15.75" customHeight="1" spans="1:7">
      <c r="A10274" s="140">
        <v>104998</v>
      </c>
      <c r="B10274" s="141" t="s">
        <v>10868</v>
      </c>
      <c r="C10274" s="141" t="s">
        <v>448</v>
      </c>
      <c r="D10274" s="141" t="s">
        <v>5686</v>
      </c>
      <c r="E10274" s="140">
        <v>520.79</v>
      </c>
      <c r="F10274" s="142" t="s">
        <v>5502</v>
      </c>
      <c r="G10274" s="138"/>
    </row>
    <row r="10275" ht="15.75" customHeight="1" spans="1:7">
      <c r="A10275" s="140">
        <v>105135</v>
      </c>
      <c r="B10275" s="141" t="s">
        <v>10869</v>
      </c>
      <c r="C10275" s="141" t="s">
        <v>448</v>
      </c>
      <c r="D10275" s="141" t="s">
        <v>5686</v>
      </c>
      <c r="E10275" s="140">
        <v>850.68</v>
      </c>
      <c r="F10275" s="142" t="s">
        <v>5502</v>
      </c>
      <c r="G10275" s="138"/>
    </row>
    <row r="10276" ht="15.75" customHeight="1" spans="1:7">
      <c r="A10276" s="140">
        <v>90436</v>
      </c>
      <c r="B10276" s="141" t="s">
        <v>10870</v>
      </c>
      <c r="C10276" s="141" t="s">
        <v>448</v>
      </c>
      <c r="D10276" s="141" t="s">
        <v>5501</v>
      </c>
      <c r="E10276" s="140">
        <v>13.32</v>
      </c>
      <c r="F10276" s="142" t="s">
        <v>5502</v>
      </c>
      <c r="G10276" s="138"/>
    </row>
    <row r="10277" ht="15.75" customHeight="1" spans="1:7">
      <c r="A10277" s="140">
        <v>90437</v>
      </c>
      <c r="B10277" s="141" t="s">
        <v>10871</v>
      </c>
      <c r="C10277" s="141" t="s">
        <v>448</v>
      </c>
      <c r="D10277" s="141" t="s">
        <v>5501</v>
      </c>
      <c r="E10277" s="140">
        <v>35.5</v>
      </c>
      <c r="F10277" s="142" t="s">
        <v>5502</v>
      </c>
      <c r="G10277" s="138"/>
    </row>
    <row r="10278" ht="15.75" customHeight="1" spans="1:7">
      <c r="A10278" s="140">
        <v>90438</v>
      </c>
      <c r="B10278" s="141" t="s">
        <v>10872</v>
      </c>
      <c r="C10278" s="141" t="s">
        <v>448</v>
      </c>
      <c r="D10278" s="141" t="s">
        <v>5501</v>
      </c>
      <c r="E10278" s="140">
        <v>51.85</v>
      </c>
      <c r="F10278" s="142" t="s">
        <v>5502</v>
      </c>
      <c r="G10278" s="138"/>
    </row>
    <row r="10279" ht="15.75" customHeight="1" spans="1:7">
      <c r="A10279" s="140">
        <v>90439</v>
      </c>
      <c r="B10279" s="141" t="s">
        <v>10873</v>
      </c>
      <c r="C10279" s="141" t="s">
        <v>448</v>
      </c>
      <c r="D10279" s="141" t="s">
        <v>5501</v>
      </c>
      <c r="E10279" s="140">
        <v>10.33</v>
      </c>
      <c r="F10279" s="142" t="s">
        <v>5502</v>
      </c>
      <c r="G10279" s="138"/>
    </row>
    <row r="10280" ht="15.75" customHeight="1" spans="1:7">
      <c r="A10280" s="140">
        <v>90440</v>
      </c>
      <c r="B10280" s="141" t="s">
        <v>10874</v>
      </c>
      <c r="C10280" s="141" t="s">
        <v>448</v>
      </c>
      <c r="D10280" s="141" t="s">
        <v>5501</v>
      </c>
      <c r="E10280" s="140">
        <v>27.56</v>
      </c>
      <c r="F10280" s="142" t="s">
        <v>5502</v>
      </c>
      <c r="G10280" s="138"/>
    </row>
    <row r="10281" ht="15.75" customHeight="1" spans="1:7">
      <c r="A10281" s="140">
        <v>90441</v>
      </c>
      <c r="B10281" s="141" t="s">
        <v>10875</v>
      </c>
      <c r="C10281" s="141" t="s">
        <v>448</v>
      </c>
      <c r="D10281" s="141" t="s">
        <v>5501</v>
      </c>
      <c r="E10281" s="140">
        <v>40.26</v>
      </c>
      <c r="F10281" s="142" t="s">
        <v>5502</v>
      </c>
      <c r="G10281" s="138"/>
    </row>
    <row r="10282" ht="15.75" customHeight="1" spans="1:7">
      <c r="A10282" s="140">
        <v>90443</v>
      </c>
      <c r="B10282" s="141" t="s">
        <v>10876</v>
      </c>
      <c r="C10282" s="141" t="s">
        <v>178</v>
      </c>
      <c r="D10282" s="141" t="s">
        <v>5501</v>
      </c>
      <c r="E10282" s="140">
        <v>7.14</v>
      </c>
      <c r="F10282" s="142" t="s">
        <v>5502</v>
      </c>
      <c r="G10282" s="138"/>
    </row>
    <row r="10283" ht="15.75" customHeight="1" spans="1:7">
      <c r="A10283" s="140">
        <v>90444</v>
      </c>
      <c r="B10283" s="141" t="s">
        <v>10877</v>
      </c>
      <c r="C10283" s="141" t="s">
        <v>178</v>
      </c>
      <c r="D10283" s="141" t="s">
        <v>5501</v>
      </c>
      <c r="E10283" s="140">
        <v>14.53</v>
      </c>
      <c r="F10283" s="142" t="s">
        <v>5502</v>
      </c>
      <c r="G10283" s="138"/>
    </row>
    <row r="10284" ht="15.75" customHeight="1" spans="1:7">
      <c r="A10284" s="140">
        <v>90445</v>
      </c>
      <c r="B10284" s="141" t="s">
        <v>10878</v>
      </c>
      <c r="C10284" s="141" t="s">
        <v>178</v>
      </c>
      <c r="D10284" s="141" t="s">
        <v>5501</v>
      </c>
      <c r="E10284" s="140">
        <v>19.25</v>
      </c>
      <c r="F10284" s="142" t="s">
        <v>5502</v>
      </c>
      <c r="G10284" s="138"/>
    </row>
    <row r="10285" ht="15.75" customHeight="1" spans="1:7">
      <c r="A10285" s="140">
        <v>90446</v>
      </c>
      <c r="B10285" s="141" t="s">
        <v>10879</v>
      </c>
      <c r="C10285" s="141" t="s">
        <v>178</v>
      </c>
      <c r="D10285" s="141" t="s">
        <v>5501</v>
      </c>
      <c r="E10285" s="140">
        <v>25.57</v>
      </c>
      <c r="F10285" s="142" t="s">
        <v>5502</v>
      </c>
      <c r="G10285" s="138"/>
    </row>
    <row r="10286" ht="15.75" customHeight="1" spans="1:7">
      <c r="A10286" s="140">
        <v>90447</v>
      </c>
      <c r="B10286" s="141" t="s">
        <v>10880</v>
      </c>
      <c r="C10286" s="141" t="s">
        <v>178</v>
      </c>
      <c r="D10286" s="141" t="s">
        <v>5501</v>
      </c>
      <c r="E10286" s="140">
        <v>7.48</v>
      </c>
      <c r="F10286" s="142" t="s">
        <v>5502</v>
      </c>
      <c r="G10286" s="138"/>
    </row>
    <row r="10287" ht="15.75" customHeight="1" spans="1:7">
      <c r="A10287" s="140">
        <v>90451</v>
      </c>
      <c r="B10287" s="141" t="s">
        <v>10881</v>
      </c>
      <c r="C10287" s="141" t="s">
        <v>448</v>
      </c>
      <c r="D10287" s="141" t="s">
        <v>5686</v>
      </c>
      <c r="E10287" s="140">
        <v>6.37</v>
      </c>
      <c r="F10287" s="142" t="s">
        <v>5502</v>
      </c>
      <c r="G10287" s="138"/>
    </row>
    <row r="10288" ht="15.75" customHeight="1" spans="1:7">
      <c r="A10288" s="140">
        <v>90452</v>
      </c>
      <c r="B10288" s="141" t="s">
        <v>10882</v>
      </c>
      <c r="C10288" s="141" t="s">
        <v>448</v>
      </c>
      <c r="D10288" s="141" t="s">
        <v>5686</v>
      </c>
      <c r="E10288" s="140">
        <v>27.43</v>
      </c>
      <c r="F10288" s="142" t="s">
        <v>5502</v>
      </c>
      <c r="G10288" s="138"/>
    </row>
    <row r="10289" ht="15.75" customHeight="1" spans="1:7">
      <c r="A10289" s="140">
        <v>90453</v>
      </c>
      <c r="B10289" s="141" t="s">
        <v>10883</v>
      </c>
      <c r="C10289" s="141" t="s">
        <v>448</v>
      </c>
      <c r="D10289" s="141" t="s">
        <v>5501</v>
      </c>
      <c r="E10289" s="140">
        <v>3.5</v>
      </c>
      <c r="F10289" s="142" t="s">
        <v>5502</v>
      </c>
      <c r="G10289" s="138"/>
    </row>
    <row r="10290" ht="15.75" customHeight="1" spans="1:7">
      <c r="A10290" s="140">
        <v>90454</v>
      </c>
      <c r="B10290" s="141" t="s">
        <v>10884</v>
      </c>
      <c r="C10290" s="141" t="s">
        <v>448</v>
      </c>
      <c r="D10290" s="141" t="s">
        <v>5501</v>
      </c>
      <c r="E10290" s="140">
        <v>5.54</v>
      </c>
      <c r="F10290" s="142" t="s">
        <v>5502</v>
      </c>
      <c r="G10290" s="138"/>
    </row>
    <row r="10291" ht="15.75" customHeight="1" spans="1:7">
      <c r="A10291" s="140">
        <v>90455</v>
      </c>
      <c r="B10291" s="141" t="s">
        <v>10885</v>
      </c>
      <c r="C10291" s="141" t="s">
        <v>448</v>
      </c>
      <c r="D10291" s="141" t="s">
        <v>5501</v>
      </c>
      <c r="E10291" s="140">
        <v>7.1</v>
      </c>
      <c r="F10291" s="142" t="s">
        <v>5502</v>
      </c>
      <c r="G10291" s="138"/>
    </row>
    <row r="10292" ht="15.75" customHeight="1" spans="1:7">
      <c r="A10292" s="140">
        <v>90456</v>
      </c>
      <c r="B10292" s="141" t="s">
        <v>10886</v>
      </c>
      <c r="C10292" s="141" t="s">
        <v>448</v>
      </c>
      <c r="D10292" s="141" t="s">
        <v>5501</v>
      </c>
      <c r="E10292" s="140">
        <v>4.95</v>
      </c>
      <c r="F10292" s="142" t="s">
        <v>5502</v>
      </c>
      <c r="G10292" s="138"/>
    </row>
    <row r="10293" ht="15.75" customHeight="1" spans="1:7">
      <c r="A10293" s="140">
        <v>90457</v>
      </c>
      <c r="B10293" s="141" t="s">
        <v>10887</v>
      </c>
      <c r="C10293" s="141" t="s">
        <v>448</v>
      </c>
      <c r="D10293" s="141" t="s">
        <v>5501</v>
      </c>
      <c r="E10293" s="140">
        <v>11.31</v>
      </c>
      <c r="F10293" s="142" t="s">
        <v>5502</v>
      </c>
      <c r="G10293" s="138"/>
    </row>
    <row r="10294" ht="15.75" customHeight="1" spans="1:7">
      <c r="A10294" s="140">
        <v>90458</v>
      </c>
      <c r="B10294" s="141" t="s">
        <v>10888</v>
      </c>
      <c r="C10294" s="141" t="s">
        <v>448</v>
      </c>
      <c r="D10294" s="141" t="s">
        <v>5501</v>
      </c>
      <c r="E10294" s="140">
        <v>32.28</v>
      </c>
      <c r="F10294" s="142" t="s">
        <v>5502</v>
      </c>
      <c r="G10294" s="138"/>
    </row>
    <row r="10295" ht="15.75" customHeight="1" spans="1:7">
      <c r="A10295" s="140">
        <v>90459</v>
      </c>
      <c r="B10295" s="141" t="s">
        <v>10889</v>
      </c>
      <c r="C10295" s="141" t="s">
        <v>448</v>
      </c>
      <c r="D10295" s="141" t="s">
        <v>5501</v>
      </c>
      <c r="E10295" s="140">
        <v>43.67</v>
      </c>
      <c r="F10295" s="142" t="s">
        <v>5502</v>
      </c>
      <c r="G10295" s="138"/>
    </row>
    <row r="10296" ht="15.75" customHeight="1" spans="1:7">
      <c r="A10296" s="140">
        <v>90460</v>
      </c>
      <c r="B10296" s="141" t="s">
        <v>10890</v>
      </c>
      <c r="C10296" s="141" t="s">
        <v>178</v>
      </c>
      <c r="D10296" s="141" t="s">
        <v>5686</v>
      </c>
      <c r="E10296" s="140">
        <v>26.87</v>
      </c>
      <c r="F10296" s="142" t="s">
        <v>5502</v>
      </c>
      <c r="G10296" s="138"/>
    </row>
    <row r="10297" ht="15.75" customHeight="1" spans="1:7">
      <c r="A10297" s="140">
        <v>90461</v>
      </c>
      <c r="B10297" s="141" t="s">
        <v>10891</v>
      </c>
      <c r="C10297" s="141" t="s">
        <v>178</v>
      </c>
      <c r="D10297" s="141" t="s">
        <v>5686</v>
      </c>
      <c r="E10297" s="140">
        <v>19.06</v>
      </c>
      <c r="F10297" s="142" t="s">
        <v>5502</v>
      </c>
      <c r="G10297" s="138"/>
    </row>
    <row r="10298" ht="15.75" customHeight="1" spans="1:7">
      <c r="A10298" s="140">
        <v>90462</v>
      </c>
      <c r="B10298" s="141" t="s">
        <v>10892</v>
      </c>
      <c r="C10298" s="141" t="s">
        <v>178</v>
      </c>
      <c r="D10298" s="141" t="s">
        <v>5686</v>
      </c>
      <c r="E10298" s="140">
        <v>4.83</v>
      </c>
      <c r="F10298" s="142" t="s">
        <v>5502</v>
      </c>
      <c r="G10298" s="138"/>
    </row>
    <row r="10299" ht="15.75" customHeight="1" spans="1:7">
      <c r="A10299" s="140">
        <v>90463</v>
      </c>
      <c r="B10299" s="141" t="s">
        <v>10893</v>
      </c>
      <c r="C10299" s="141" t="s">
        <v>178</v>
      </c>
      <c r="D10299" s="141" t="s">
        <v>5686</v>
      </c>
      <c r="E10299" s="140">
        <v>3.92</v>
      </c>
      <c r="F10299" s="142" t="s">
        <v>5502</v>
      </c>
      <c r="G10299" s="138"/>
    </row>
    <row r="10300" ht="15.75" customHeight="1" spans="1:7">
      <c r="A10300" s="140">
        <v>90466</v>
      </c>
      <c r="B10300" s="141" t="s">
        <v>10894</v>
      </c>
      <c r="C10300" s="141" t="s">
        <v>178</v>
      </c>
      <c r="D10300" s="141" t="s">
        <v>5501</v>
      </c>
      <c r="E10300" s="140">
        <v>13.97</v>
      </c>
      <c r="F10300" s="142" t="s">
        <v>5502</v>
      </c>
      <c r="G10300" s="138"/>
    </row>
    <row r="10301" ht="15.75" customHeight="1" spans="1:7">
      <c r="A10301" s="140">
        <v>90467</v>
      </c>
      <c r="B10301" s="141" t="s">
        <v>10895</v>
      </c>
      <c r="C10301" s="141" t="s">
        <v>178</v>
      </c>
      <c r="D10301" s="141" t="s">
        <v>5501</v>
      </c>
      <c r="E10301" s="140">
        <v>21.02</v>
      </c>
      <c r="F10301" s="142" t="s">
        <v>5502</v>
      </c>
      <c r="G10301" s="138"/>
    </row>
    <row r="10302" ht="15.75" customHeight="1" spans="1:7">
      <c r="A10302" s="140">
        <v>90468</v>
      </c>
      <c r="B10302" s="141" t="s">
        <v>10896</v>
      </c>
      <c r="C10302" s="141" t="s">
        <v>178</v>
      </c>
      <c r="D10302" s="141" t="s">
        <v>5501</v>
      </c>
      <c r="E10302" s="140">
        <v>7</v>
      </c>
      <c r="F10302" s="142" t="s">
        <v>5502</v>
      </c>
      <c r="G10302" s="138"/>
    </row>
    <row r="10303" ht="15.75" customHeight="1" spans="1:7">
      <c r="A10303" s="140">
        <v>90469</v>
      </c>
      <c r="B10303" s="141" t="s">
        <v>10897</v>
      </c>
      <c r="C10303" s="141" t="s">
        <v>178</v>
      </c>
      <c r="D10303" s="141" t="s">
        <v>5501</v>
      </c>
      <c r="E10303" s="140">
        <v>10.64</v>
      </c>
      <c r="F10303" s="142" t="s">
        <v>5502</v>
      </c>
      <c r="G10303" s="138"/>
    </row>
    <row r="10304" ht="15.75" customHeight="1" spans="1:7">
      <c r="A10304" s="140">
        <v>90470</v>
      </c>
      <c r="B10304" s="141" t="s">
        <v>10898</v>
      </c>
      <c r="C10304" s="141" t="s">
        <v>178</v>
      </c>
      <c r="D10304" s="141" t="s">
        <v>5501</v>
      </c>
      <c r="E10304" s="140">
        <v>14.16</v>
      </c>
      <c r="F10304" s="142" t="s">
        <v>5502</v>
      </c>
      <c r="G10304" s="138"/>
    </row>
    <row r="10305" ht="15.75" customHeight="1" spans="1:7">
      <c r="A10305" s="140">
        <v>91166</v>
      </c>
      <c r="B10305" s="141" t="s">
        <v>10899</v>
      </c>
      <c r="C10305" s="141" t="s">
        <v>178</v>
      </c>
      <c r="D10305" s="141" t="s">
        <v>5501</v>
      </c>
      <c r="E10305" s="140">
        <v>4.49</v>
      </c>
      <c r="F10305" s="142" t="s">
        <v>5502</v>
      </c>
      <c r="G10305" s="138"/>
    </row>
    <row r="10306" ht="15.75" customHeight="1" spans="1:7">
      <c r="A10306" s="140">
        <v>91167</v>
      </c>
      <c r="B10306" s="141" t="s">
        <v>10900</v>
      </c>
      <c r="C10306" s="141" t="s">
        <v>178</v>
      </c>
      <c r="D10306" s="141" t="s">
        <v>5501</v>
      </c>
      <c r="E10306" s="140">
        <v>10.69</v>
      </c>
      <c r="F10306" s="142" t="s">
        <v>5502</v>
      </c>
      <c r="G10306" s="138"/>
    </row>
    <row r="10307" ht="15.75" customHeight="1" spans="1:7">
      <c r="A10307" s="140">
        <v>91170</v>
      </c>
      <c r="B10307" s="141" t="s">
        <v>10901</v>
      </c>
      <c r="C10307" s="141" t="s">
        <v>178</v>
      </c>
      <c r="D10307" s="141" t="s">
        <v>5501</v>
      </c>
      <c r="E10307" s="140">
        <v>10.69</v>
      </c>
      <c r="F10307" s="142" t="s">
        <v>5502</v>
      </c>
      <c r="G10307" s="138"/>
    </row>
    <row r="10308" ht="15.75" customHeight="1" spans="1:7">
      <c r="A10308" s="140">
        <v>91171</v>
      </c>
      <c r="B10308" s="141" t="s">
        <v>10902</v>
      </c>
      <c r="C10308" s="141" t="s">
        <v>178</v>
      </c>
      <c r="D10308" s="141" t="s">
        <v>5501</v>
      </c>
      <c r="E10308" s="140">
        <v>17.83</v>
      </c>
      <c r="F10308" s="142" t="s">
        <v>5502</v>
      </c>
      <c r="G10308" s="138"/>
    </row>
    <row r="10309" ht="15.75" customHeight="1" spans="1:7">
      <c r="A10309" s="140">
        <v>91172</v>
      </c>
      <c r="B10309" s="141" t="s">
        <v>10903</v>
      </c>
      <c r="C10309" s="141" t="s">
        <v>178</v>
      </c>
      <c r="D10309" s="141" t="s">
        <v>5501</v>
      </c>
      <c r="E10309" s="140">
        <v>20.62</v>
      </c>
      <c r="F10309" s="142" t="s">
        <v>5502</v>
      </c>
      <c r="G10309" s="138"/>
    </row>
    <row r="10310" ht="15.75" customHeight="1" spans="1:7">
      <c r="A10310" s="140">
        <v>91173</v>
      </c>
      <c r="B10310" s="141" t="s">
        <v>10904</v>
      </c>
      <c r="C10310" s="141" t="s">
        <v>178</v>
      </c>
      <c r="D10310" s="141" t="s">
        <v>5501</v>
      </c>
      <c r="E10310" s="140">
        <v>3.98</v>
      </c>
      <c r="F10310" s="142" t="s">
        <v>5502</v>
      </c>
      <c r="G10310" s="138"/>
    </row>
    <row r="10311" ht="15.75" customHeight="1" spans="1:7">
      <c r="A10311" s="140">
        <v>91174</v>
      </c>
      <c r="B10311" s="141" t="s">
        <v>10905</v>
      </c>
      <c r="C10311" s="141" t="s">
        <v>178</v>
      </c>
      <c r="D10311" s="141" t="s">
        <v>5501</v>
      </c>
      <c r="E10311" s="140">
        <v>7.12</v>
      </c>
      <c r="F10311" s="142" t="s">
        <v>5502</v>
      </c>
      <c r="G10311" s="138"/>
    </row>
    <row r="10312" ht="15.75" customHeight="1" spans="1:7">
      <c r="A10312" s="140">
        <v>91175</v>
      </c>
      <c r="B10312" s="141" t="s">
        <v>10906</v>
      </c>
      <c r="C10312" s="141" t="s">
        <v>178</v>
      </c>
      <c r="D10312" s="141" t="s">
        <v>5501</v>
      </c>
      <c r="E10312" s="140">
        <v>11.13</v>
      </c>
      <c r="F10312" s="142" t="s">
        <v>5502</v>
      </c>
      <c r="G10312" s="138"/>
    </row>
    <row r="10313" ht="15.75" customHeight="1" spans="1:7">
      <c r="A10313" s="140">
        <v>91176</v>
      </c>
      <c r="B10313" s="141" t="s">
        <v>10907</v>
      </c>
      <c r="C10313" s="141" t="s">
        <v>178</v>
      </c>
      <c r="D10313" s="141" t="s">
        <v>5501</v>
      </c>
      <c r="E10313" s="140">
        <v>18.88</v>
      </c>
      <c r="F10313" s="142" t="s">
        <v>5502</v>
      </c>
      <c r="G10313" s="138"/>
    </row>
    <row r="10314" ht="15.75" customHeight="1" spans="1:7">
      <c r="A10314" s="140">
        <v>91179</v>
      </c>
      <c r="B10314" s="141" t="s">
        <v>10908</v>
      </c>
      <c r="C10314" s="141" t="s">
        <v>178</v>
      </c>
      <c r="D10314" s="141" t="s">
        <v>5501</v>
      </c>
      <c r="E10314" s="140">
        <v>18.88</v>
      </c>
      <c r="F10314" s="142" t="s">
        <v>5502</v>
      </c>
      <c r="G10314" s="138"/>
    </row>
    <row r="10315" ht="15.75" customHeight="1" spans="1:7">
      <c r="A10315" s="140">
        <v>91180</v>
      </c>
      <c r="B10315" s="141" t="s">
        <v>10909</v>
      </c>
      <c r="C10315" s="141" t="s">
        <v>178</v>
      </c>
      <c r="D10315" s="141" t="s">
        <v>5501</v>
      </c>
      <c r="E10315" s="140">
        <v>25.11</v>
      </c>
      <c r="F10315" s="142" t="s">
        <v>5502</v>
      </c>
      <c r="G10315" s="138"/>
    </row>
    <row r="10316" ht="15.75" customHeight="1" spans="1:7">
      <c r="A10316" s="140">
        <v>91181</v>
      </c>
      <c r="B10316" s="141" t="s">
        <v>10910</v>
      </c>
      <c r="C10316" s="141" t="s">
        <v>178</v>
      </c>
      <c r="D10316" s="141" t="s">
        <v>5501</v>
      </c>
      <c r="E10316" s="140">
        <v>26.2</v>
      </c>
      <c r="F10316" s="142" t="s">
        <v>5502</v>
      </c>
      <c r="G10316" s="138"/>
    </row>
    <row r="10317" ht="15.75" customHeight="1" spans="1:7">
      <c r="A10317" s="140">
        <v>91182</v>
      </c>
      <c r="B10317" s="141" t="s">
        <v>10911</v>
      </c>
      <c r="C10317" s="141" t="s">
        <v>178</v>
      </c>
      <c r="D10317" s="141" t="s">
        <v>5686</v>
      </c>
      <c r="E10317" s="140">
        <v>23.73</v>
      </c>
      <c r="F10317" s="142" t="s">
        <v>5502</v>
      </c>
      <c r="G10317" s="138"/>
    </row>
    <row r="10318" ht="15.75" customHeight="1" spans="1:7">
      <c r="A10318" s="140">
        <v>91185</v>
      </c>
      <c r="B10318" s="141" t="s">
        <v>10912</v>
      </c>
      <c r="C10318" s="141" t="s">
        <v>178</v>
      </c>
      <c r="D10318" s="141" t="s">
        <v>5686</v>
      </c>
      <c r="E10318" s="140">
        <v>23.73</v>
      </c>
      <c r="F10318" s="142" t="s">
        <v>5502</v>
      </c>
      <c r="G10318" s="138"/>
    </row>
    <row r="10319" ht="15.75" customHeight="1" spans="1:7">
      <c r="A10319" s="140">
        <v>91186</v>
      </c>
      <c r="B10319" s="141" t="s">
        <v>10913</v>
      </c>
      <c r="C10319" s="141" t="s">
        <v>178</v>
      </c>
      <c r="D10319" s="141" t="s">
        <v>5686</v>
      </c>
      <c r="E10319" s="140">
        <v>25.88</v>
      </c>
      <c r="F10319" s="142" t="s">
        <v>5502</v>
      </c>
      <c r="G10319" s="138"/>
    </row>
    <row r="10320" ht="15.75" customHeight="1" spans="1:7">
      <c r="A10320" s="140">
        <v>91187</v>
      </c>
      <c r="B10320" s="141" t="s">
        <v>10914</v>
      </c>
      <c r="C10320" s="141" t="s">
        <v>178</v>
      </c>
      <c r="D10320" s="141" t="s">
        <v>5686</v>
      </c>
      <c r="E10320" s="140">
        <v>23.03</v>
      </c>
      <c r="F10320" s="142" t="s">
        <v>5502</v>
      </c>
      <c r="G10320" s="138"/>
    </row>
    <row r="10321" ht="15.75" customHeight="1" spans="1:7">
      <c r="A10321" s="140">
        <v>91188</v>
      </c>
      <c r="B10321" s="141" t="s">
        <v>10915</v>
      </c>
      <c r="C10321" s="141" t="s">
        <v>448</v>
      </c>
      <c r="D10321" s="141" t="s">
        <v>5686</v>
      </c>
      <c r="E10321" s="140">
        <v>12.15</v>
      </c>
      <c r="F10321" s="142" t="s">
        <v>5502</v>
      </c>
      <c r="G10321" s="138"/>
    </row>
    <row r="10322" ht="15.75" customHeight="1" spans="1:7">
      <c r="A10322" s="140">
        <v>91189</v>
      </c>
      <c r="B10322" s="141" t="s">
        <v>10916</v>
      </c>
      <c r="C10322" s="141" t="s">
        <v>448</v>
      </c>
      <c r="D10322" s="141" t="s">
        <v>5686</v>
      </c>
      <c r="E10322" s="140">
        <v>68.35</v>
      </c>
      <c r="F10322" s="142" t="s">
        <v>5502</v>
      </c>
      <c r="G10322" s="138"/>
    </row>
    <row r="10323" ht="15.75" customHeight="1" spans="1:7">
      <c r="A10323" s="140">
        <v>91190</v>
      </c>
      <c r="B10323" s="141" t="s">
        <v>10917</v>
      </c>
      <c r="C10323" s="141" t="s">
        <v>448</v>
      </c>
      <c r="D10323" s="141" t="s">
        <v>5501</v>
      </c>
      <c r="E10323" s="140">
        <v>9.7</v>
      </c>
      <c r="F10323" s="142" t="s">
        <v>5502</v>
      </c>
      <c r="G10323" s="138"/>
    </row>
    <row r="10324" ht="15.75" customHeight="1" spans="1:7">
      <c r="A10324" s="140">
        <v>91191</v>
      </c>
      <c r="B10324" s="141" t="s">
        <v>10918</v>
      </c>
      <c r="C10324" s="141" t="s">
        <v>448</v>
      </c>
      <c r="D10324" s="141" t="s">
        <v>5501</v>
      </c>
      <c r="E10324" s="140">
        <v>13.57</v>
      </c>
      <c r="F10324" s="142" t="s">
        <v>5502</v>
      </c>
      <c r="G10324" s="138"/>
    </row>
    <row r="10325" ht="15.75" customHeight="1" spans="1:7">
      <c r="A10325" s="140">
        <v>91192</v>
      </c>
      <c r="B10325" s="141" t="s">
        <v>10919</v>
      </c>
      <c r="C10325" s="141" t="s">
        <v>448</v>
      </c>
      <c r="D10325" s="141" t="s">
        <v>5501</v>
      </c>
      <c r="E10325" s="140">
        <v>20.48</v>
      </c>
      <c r="F10325" s="142" t="s">
        <v>5502</v>
      </c>
      <c r="G10325" s="138"/>
    </row>
    <row r="10326" ht="15.75" customHeight="1" spans="1:7">
      <c r="A10326" s="140">
        <v>91222</v>
      </c>
      <c r="B10326" s="141" t="s">
        <v>10920</v>
      </c>
      <c r="C10326" s="141" t="s">
        <v>178</v>
      </c>
      <c r="D10326" s="141" t="s">
        <v>5501</v>
      </c>
      <c r="E10326" s="140">
        <v>7.95</v>
      </c>
      <c r="F10326" s="142" t="s">
        <v>5502</v>
      </c>
      <c r="G10326" s="138"/>
    </row>
    <row r="10327" ht="15.75" customHeight="1" spans="1:7">
      <c r="A10327" s="140">
        <v>94480</v>
      </c>
      <c r="B10327" s="141" t="s">
        <v>10921</v>
      </c>
      <c r="C10327" s="141" t="s">
        <v>448</v>
      </c>
      <c r="D10327" s="141" t="s">
        <v>5686</v>
      </c>
      <c r="E10327" s="140">
        <v>2896.23</v>
      </c>
      <c r="F10327" s="142" t="s">
        <v>5502</v>
      </c>
      <c r="G10327" s="138"/>
    </row>
    <row r="10328" ht="15.75" customHeight="1" spans="1:7">
      <c r="A10328" s="140">
        <v>94481</v>
      </c>
      <c r="B10328" s="141" t="s">
        <v>10922</v>
      </c>
      <c r="C10328" s="141" t="s">
        <v>448</v>
      </c>
      <c r="D10328" s="141" t="s">
        <v>5686</v>
      </c>
      <c r="E10328" s="140">
        <v>2006.8</v>
      </c>
      <c r="F10328" s="142" t="s">
        <v>5502</v>
      </c>
      <c r="G10328" s="138"/>
    </row>
    <row r="10329" ht="15.75" customHeight="1" spans="1:7">
      <c r="A10329" s="140">
        <v>94482</v>
      </c>
      <c r="B10329" s="141" t="s">
        <v>10923</v>
      </c>
      <c r="C10329" s="141" t="s">
        <v>448</v>
      </c>
      <c r="D10329" s="141" t="s">
        <v>5686</v>
      </c>
      <c r="E10329" s="140">
        <v>1570.5</v>
      </c>
      <c r="F10329" s="142" t="s">
        <v>5502</v>
      </c>
      <c r="G10329" s="138"/>
    </row>
    <row r="10330" ht="15.75" customHeight="1" spans="1:7">
      <c r="A10330" s="140">
        <v>94483</v>
      </c>
      <c r="B10330" s="141" t="s">
        <v>10924</v>
      </c>
      <c r="C10330" s="141" t="s">
        <v>448</v>
      </c>
      <c r="D10330" s="141" t="s">
        <v>5686</v>
      </c>
      <c r="E10330" s="140">
        <v>1313.59</v>
      </c>
      <c r="F10330" s="142" t="s">
        <v>5502</v>
      </c>
      <c r="G10330" s="138"/>
    </row>
    <row r="10331" ht="15.75" customHeight="1" spans="1:7">
      <c r="A10331" s="140">
        <v>95541</v>
      </c>
      <c r="B10331" s="141" t="s">
        <v>10925</v>
      </c>
      <c r="C10331" s="141" t="s">
        <v>448</v>
      </c>
      <c r="D10331" s="141" t="s">
        <v>5501</v>
      </c>
      <c r="E10331" s="140">
        <v>21.23</v>
      </c>
      <c r="F10331" s="142" t="s">
        <v>5502</v>
      </c>
      <c r="G10331" s="138"/>
    </row>
    <row r="10332" ht="15.75" customHeight="1" spans="1:7">
      <c r="A10332" s="140">
        <v>96559</v>
      </c>
      <c r="B10332" s="141" t="s">
        <v>10926</v>
      </c>
      <c r="C10332" s="141" t="s">
        <v>175</v>
      </c>
      <c r="D10332" s="141" t="s">
        <v>5686</v>
      </c>
      <c r="E10332" s="140">
        <v>36.98</v>
      </c>
      <c r="F10332" s="142" t="s">
        <v>5502</v>
      </c>
      <c r="G10332" s="138"/>
    </row>
    <row r="10333" ht="15.75" customHeight="1" spans="1:7">
      <c r="A10333" s="140">
        <v>96560</v>
      </c>
      <c r="B10333" s="141" t="s">
        <v>10927</v>
      </c>
      <c r="C10333" s="141" t="s">
        <v>175</v>
      </c>
      <c r="D10333" s="141" t="s">
        <v>5686</v>
      </c>
      <c r="E10333" s="140">
        <v>33.19</v>
      </c>
      <c r="F10333" s="142" t="s">
        <v>5502</v>
      </c>
      <c r="G10333" s="138"/>
    </row>
    <row r="10334" ht="15.75" customHeight="1" spans="1:7">
      <c r="A10334" s="140">
        <v>96562</v>
      </c>
      <c r="B10334" s="141" t="s">
        <v>10928</v>
      </c>
      <c r="C10334" s="141" t="s">
        <v>178</v>
      </c>
      <c r="D10334" s="141" t="s">
        <v>5686</v>
      </c>
      <c r="E10334" s="140">
        <v>51.61</v>
      </c>
      <c r="F10334" s="142" t="s">
        <v>5502</v>
      </c>
      <c r="G10334" s="138"/>
    </row>
    <row r="10335" ht="15.75" customHeight="1" spans="1:7">
      <c r="A10335" s="140">
        <v>96563</v>
      </c>
      <c r="B10335" s="141" t="s">
        <v>10929</v>
      </c>
      <c r="C10335" s="141" t="s">
        <v>178</v>
      </c>
      <c r="D10335" s="141" t="s">
        <v>5686</v>
      </c>
      <c r="E10335" s="140">
        <v>57.61</v>
      </c>
      <c r="F10335" s="142" t="s">
        <v>5502</v>
      </c>
      <c r="G10335" s="138"/>
    </row>
    <row r="10336" ht="15.75" customHeight="1" spans="1:7">
      <c r="A10336" s="140">
        <v>100128</v>
      </c>
      <c r="B10336" s="141" t="s">
        <v>10930</v>
      </c>
      <c r="C10336" s="141" t="s">
        <v>448</v>
      </c>
      <c r="D10336" s="141" t="s">
        <v>5686</v>
      </c>
      <c r="E10336" s="140">
        <v>1278.53</v>
      </c>
      <c r="F10336" s="142" t="s">
        <v>5502</v>
      </c>
      <c r="G10336" s="138"/>
    </row>
    <row r="10337" ht="15.75" customHeight="1" spans="1:7">
      <c r="A10337" s="140">
        <v>101802</v>
      </c>
      <c r="B10337" s="141" t="s">
        <v>10931</v>
      </c>
      <c r="C10337" s="141" t="s">
        <v>448</v>
      </c>
      <c r="D10337" s="141" t="s">
        <v>5686</v>
      </c>
      <c r="E10337" s="140">
        <v>1636.58</v>
      </c>
      <c r="F10337" s="142" t="s">
        <v>5502</v>
      </c>
      <c r="G10337" s="138"/>
    </row>
    <row r="10338" ht="15.75" customHeight="1" spans="1:7">
      <c r="A10338" s="140">
        <v>101803</v>
      </c>
      <c r="B10338" s="141" t="s">
        <v>10932</v>
      </c>
      <c r="C10338" s="141" t="s">
        <v>448</v>
      </c>
      <c r="D10338" s="141" t="s">
        <v>5686</v>
      </c>
      <c r="E10338" s="140">
        <v>1040.22</v>
      </c>
      <c r="F10338" s="142" t="s">
        <v>5502</v>
      </c>
      <c r="G10338" s="138"/>
    </row>
    <row r="10339" ht="15.75" customHeight="1" spans="1:7">
      <c r="A10339" s="140">
        <v>101804</v>
      </c>
      <c r="B10339" s="141" t="s">
        <v>10933</v>
      </c>
      <c r="C10339" s="141" t="s">
        <v>448</v>
      </c>
      <c r="D10339" s="141" t="s">
        <v>5686</v>
      </c>
      <c r="E10339" s="140">
        <v>1316.28</v>
      </c>
      <c r="F10339" s="142" t="s">
        <v>5502</v>
      </c>
      <c r="G10339" s="138"/>
    </row>
    <row r="10340" ht="15.75" customHeight="1" spans="1:7">
      <c r="A10340" s="140">
        <v>101805</v>
      </c>
      <c r="B10340" s="141" t="s">
        <v>10934</v>
      </c>
      <c r="C10340" s="141" t="s">
        <v>448</v>
      </c>
      <c r="D10340" s="141" t="s">
        <v>5686</v>
      </c>
      <c r="E10340" s="140">
        <v>1676.97</v>
      </c>
      <c r="F10340" s="142" t="s">
        <v>5502</v>
      </c>
      <c r="G10340" s="138"/>
    </row>
    <row r="10341" ht="15.75" customHeight="1" spans="1:7">
      <c r="A10341" s="140">
        <v>102111</v>
      </c>
      <c r="B10341" s="141" t="s">
        <v>10935</v>
      </c>
      <c r="C10341" s="141" t="s">
        <v>448</v>
      </c>
      <c r="D10341" s="141" t="s">
        <v>5686</v>
      </c>
      <c r="E10341" s="140">
        <v>848.98</v>
      </c>
      <c r="F10341" s="142" t="s">
        <v>5502</v>
      </c>
      <c r="G10341" s="138"/>
    </row>
    <row r="10342" ht="15.75" customHeight="1" spans="1:7">
      <c r="A10342" s="140">
        <v>102112</v>
      </c>
      <c r="B10342" s="141" t="s">
        <v>10936</v>
      </c>
      <c r="C10342" s="141" t="s">
        <v>448</v>
      </c>
      <c r="D10342" s="141" t="s">
        <v>5686</v>
      </c>
      <c r="E10342" s="140">
        <v>131.26</v>
      </c>
      <c r="F10342" s="142" t="s">
        <v>5502</v>
      </c>
      <c r="G10342" s="138"/>
    </row>
    <row r="10343" ht="15.75" customHeight="1" spans="1:7">
      <c r="A10343" s="140">
        <v>102113</v>
      </c>
      <c r="B10343" s="141" t="s">
        <v>10937</v>
      </c>
      <c r="C10343" s="141" t="s">
        <v>448</v>
      </c>
      <c r="D10343" s="141" t="s">
        <v>5686</v>
      </c>
      <c r="E10343" s="140">
        <v>1344.38</v>
      </c>
      <c r="F10343" s="142" t="s">
        <v>5502</v>
      </c>
      <c r="G10343" s="138"/>
    </row>
    <row r="10344" ht="15.75" customHeight="1" spans="1:7">
      <c r="A10344" s="140">
        <v>102114</v>
      </c>
      <c r="B10344" s="141" t="s">
        <v>10938</v>
      </c>
      <c r="C10344" s="141" t="s">
        <v>448</v>
      </c>
      <c r="D10344" s="141" t="s">
        <v>5686</v>
      </c>
      <c r="E10344" s="140">
        <v>134.54</v>
      </c>
      <c r="F10344" s="142" t="s">
        <v>5502</v>
      </c>
      <c r="G10344" s="138"/>
    </row>
    <row r="10345" ht="15.75" customHeight="1" spans="1:7">
      <c r="A10345" s="140">
        <v>102115</v>
      </c>
      <c r="B10345" s="141" t="s">
        <v>10939</v>
      </c>
      <c r="C10345" s="141" t="s">
        <v>448</v>
      </c>
      <c r="D10345" s="141" t="s">
        <v>5686</v>
      </c>
      <c r="E10345" s="140">
        <v>2339.97</v>
      </c>
      <c r="F10345" s="142" t="s">
        <v>5502</v>
      </c>
      <c r="G10345" s="138"/>
    </row>
    <row r="10346" ht="15.75" customHeight="1" spans="1:7">
      <c r="A10346" s="140">
        <v>102116</v>
      </c>
      <c r="B10346" s="141" t="s">
        <v>10940</v>
      </c>
      <c r="C10346" s="141" t="s">
        <v>448</v>
      </c>
      <c r="D10346" s="141" t="s">
        <v>5686</v>
      </c>
      <c r="E10346" s="140">
        <v>1435.43</v>
      </c>
      <c r="F10346" s="142" t="s">
        <v>5502</v>
      </c>
      <c r="G10346" s="138"/>
    </row>
    <row r="10347" ht="15.75" customHeight="1" spans="1:7">
      <c r="A10347" s="140">
        <v>102117</v>
      </c>
      <c r="B10347" s="141" t="s">
        <v>10941</v>
      </c>
      <c r="C10347" s="141" t="s">
        <v>448</v>
      </c>
      <c r="D10347" s="141" t="s">
        <v>5686</v>
      </c>
      <c r="E10347" s="140">
        <v>138.49</v>
      </c>
      <c r="F10347" s="142" t="s">
        <v>5502</v>
      </c>
      <c r="G10347" s="138"/>
    </row>
    <row r="10348" ht="15.75" customHeight="1" spans="1:7">
      <c r="A10348" s="140">
        <v>102118</v>
      </c>
      <c r="B10348" s="141" t="s">
        <v>10942</v>
      </c>
      <c r="C10348" s="141" t="s">
        <v>448</v>
      </c>
      <c r="D10348" s="141" t="s">
        <v>5686</v>
      </c>
      <c r="E10348" s="140">
        <v>1951.55</v>
      </c>
      <c r="F10348" s="142" t="s">
        <v>5502</v>
      </c>
      <c r="G10348" s="138"/>
    </row>
    <row r="10349" ht="15.75" customHeight="1" spans="1:7">
      <c r="A10349" s="140">
        <v>102119</v>
      </c>
      <c r="B10349" s="141" t="s">
        <v>10943</v>
      </c>
      <c r="C10349" s="141" t="s">
        <v>448</v>
      </c>
      <c r="D10349" s="141" t="s">
        <v>5686</v>
      </c>
      <c r="E10349" s="140">
        <v>141.91</v>
      </c>
      <c r="F10349" s="142" t="s">
        <v>5502</v>
      </c>
      <c r="G10349" s="138"/>
    </row>
    <row r="10350" ht="15.75" customHeight="1" spans="1:7">
      <c r="A10350" s="140">
        <v>102121</v>
      </c>
      <c r="B10350" s="141" t="s">
        <v>10944</v>
      </c>
      <c r="C10350" s="141" t="s">
        <v>448</v>
      </c>
      <c r="D10350" s="141" t="s">
        <v>5686</v>
      </c>
      <c r="E10350" s="140">
        <v>177.57</v>
      </c>
      <c r="F10350" s="142" t="s">
        <v>5502</v>
      </c>
      <c r="G10350" s="138"/>
    </row>
    <row r="10351" ht="15.75" customHeight="1" spans="1:7">
      <c r="A10351" s="140">
        <v>102122</v>
      </c>
      <c r="B10351" s="141" t="s">
        <v>10945</v>
      </c>
      <c r="C10351" s="141" t="s">
        <v>448</v>
      </c>
      <c r="D10351" s="141" t="s">
        <v>5686</v>
      </c>
      <c r="E10351" s="140">
        <v>6570.08</v>
      </c>
      <c r="F10351" s="142" t="s">
        <v>5502</v>
      </c>
      <c r="G10351" s="138"/>
    </row>
    <row r="10352" ht="15.75" customHeight="1" spans="1:7">
      <c r="A10352" s="140">
        <v>102123</v>
      </c>
      <c r="B10352" s="141" t="s">
        <v>10946</v>
      </c>
      <c r="C10352" s="141" t="s">
        <v>448</v>
      </c>
      <c r="D10352" s="141" t="s">
        <v>5686</v>
      </c>
      <c r="E10352" s="140">
        <v>187.73</v>
      </c>
      <c r="F10352" s="142" t="s">
        <v>5502</v>
      </c>
      <c r="G10352" s="138"/>
    </row>
    <row r="10353" ht="15.75" customHeight="1" spans="1:7">
      <c r="A10353" s="140">
        <v>102136</v>
      </c>
      <c r="B10353" s="141" t="s">
        <v>10947</v>
      </c>
      <c r="C10353" s="141" t="s">
        <v>448</v>
      </c>
      <c r="D10353" s="141" t="s">
        <v>5501</v>
      </c>
      <c r="E10353" s="140">
        <v>67.92</v>
      </c>
      <c r="F10353" s="142" t="s">
        <v>5502</v>
      </c>
      <c r="G10353" s="138"/>
    </row>
    <row r="10354" ht="15.75" customHeight="1" spans="1:7">
      <c r="A10354" s="140">
        <v>102137</v>
      </c>
      <c r="B10354" s="141" t="s">
        <v>10948</v>
      </c>
      <c r="C10354" s="141" t="s">
        <v>448</v>
      </c>
      <c r="D10354" s="141" t="s">
        <v>5501</v>
      </c>
      <c r="E10354" s="140">
        <v>89.48</v>
      </c>
      <c r="F10354" s="142" t="s">
        <v>5502</v>
      </c>
      <c r="G10354" s="138"/>
    </row>
    <row r="10355" ht="15.75" customHeight="1" spans="1:7">
      <c r="A10355" s="140">
        <v>102138</v>
      </c>
      <c r="B10355" s="141" t="s">
        <v>10949</v>
      </c>
      <c r="C10355" s="141" t="s">
        <v>448</v>
      </c>
      <c r="D10355" s="141" t="s">
        <v>5686</v>
      </c>
      <c r="E10355" s="140">
        <v>204.27</v>
      </c>
      <c r="F10355" s="142" t="s">
        <v>5502</v>
      </c>
      <c r="G10355" s="138"/>
    </row>
    <row r="10356" ht="15.75" customHeight="1" spans="1:7">
      <c r="A10356" s="140">
        <v>103517</v>
      </c>
      <c r="B10356" s="141" t="s">
        <v>10950</v>
      </c>
      <c r="C10356" s="141" t="s">
        <v>448</v>
      </c>
      <c r="D10356" s="141" t="s">
        <v>5686</v>
      </c>
      <c r="E10356" s="140">
        <v>3582.26</v>
      </c>
      <c r="F10356" s="142" t="s">
        <v>5502</v>
      </c>
      <c r="G10356" s="138"/>
    </row>
    <row r="10357" ht="15.75" customHeight="1" spans="1:7">
      <c r="A10357" s="140">
        <v>103519</v>
      </c>
      <c r="B10357" s="141" t="s">
        <v>10951</v>
      </c>
      <c r="C10357" s="141" t="s">
        <v>448</v>
      </c>
      <c r="D10357" s="141" t="s">
        <v>5686</v>
      </c>
      <c r="E10357" s="140">
        <v>11.2</v>
      </c>
      <c r="F10357" s="142" t="s">
        <v>5502</v>
      </c>
      <c r="G10357" s="138"/>
    </row>
    <row r="10358" ht="15.75" customHeight="1" spans="1:7">
      <c r="A10358" s="140">
        <v>103520</v>
      </c>
      <c r="B10358" s="141" t="s">
        <v>10952</v>
      </c>
      <c r="C10358" s="141" t="s">
        <v>448</v>
      </c>
      <c r="D10358" s="141" t="s">
        <v>5686</v>
      </c>
      <c r="E10358" s="140">
        <v>5927.19</v>
      </c>
      <c r="F10358" s="142" t="s">
        <v>5502</v>
      </c>
      <c r="G10358" s="138"/>
    </row>
    <row r="10359" ht="15.75" customHeight="1" spans="1:7">
      <c r="A10359" s="140">
        <v>103521</v>
      </c>
      <c r="B10359" s="141" t="s">
        <v>10953</v>
      </c>
      <c r="C10359" s="141" t="s">
        <v>448</v>
      </c>
      <c r="D10359" s="141" t="s">
        <v>5686</v>
      </c>
      <c r="E10359" s="140">
        <v>7869.63</v>
      </c>
      <c r="F10359" s="142" t="s">
        <v>5502</v>
      </c>
      <c r="G10359" s="138"/>
    </row>
    <row r="10360" ht="15.75" customHeight="1" spans="1:7">
      <c r="A10360" s="140">
        <v>103522</v>
      </c>
      <c r="B10360" s="141" t="s">
        <v>10954</v>
      </c>
      <c r="C10360" s="141" t="s">
        <v>448</v>
      </c>
      <c r="D10360" s="141" t="s">
        <v>5686</v>
      </c>
      <c r="E10360" s="140">
        <v>7960</v>
      </c>
      <c r="F10360" s="142" t="s">
        <v>5502</v>
      </c>
      <c r="G10360" s="138"/>
    </row>
    <row r="10361" ht="15.75" customHeight="1" spans="1:7">
      <c r="A10361" s="140">
        <v>103523</v>
      </c>
      <c r="B10361" s="141" t="s">
        <v>10955</v>
      </c>
      <c r="C10361" s="141" t="s">
        <v>448</v>
      </c>
      <c r="D10361" s="141" t="s">
        <v>5686</v>
      </c>
      <c r="E10361" s="140">
        <v>11966.58</v>
      </c>
      <c r="F10361" s="142" t="s">
        <v>5502</v>
      </c>
      <c r="G10361" s="138"/>
    </row>
    <row r="10362" ht="15.75" customHeight="1" spans="1:7">
      <c r="A10362" s="140">
        <v>104660</v>
      </c>
      <c r="B10362" s="141" t="s">
        <v>10956</v>
      </c>
      <c r="C10362" s="141" t="s">
        <v>448</v>
      </c>
      <c r="D10362" s="141" t="s">
        <v>5686</v>
      </c>
      <c r="E10362" s="140">
        <v>1272.52</v>
      </c>
      <c r="F10362" s="142" t="s">
        <v>5502</v>
      </c>
      <c r="G10362" s="138"/>
    </row>
    <row r="10363" ht="15.75" customHeight="1" spans="1:7">
      <c r="A10363" s="140">
        <v>104661</v>
      </c>
      <c r="B10363" s="141" t="s">
        <v>10957</v>
      </c>
      <c r="C10363" s="141" t="s">
        <v>448</v>
      </c>
      <c r="D10363" s="141" t="s">
        <v>5686</v>
      </c>
      <c r="E10363" s="140">
        <v>559.97</v>
      </c>
      <c r="F10363" s="142" t="s">
        <v>5502</v>
      </c>
      <c r="G10363" s="138"/>
    </row>
    <row r="10364" ht="15.75" customHeight="1" spans="1:7">
      <c r="A10364" s="140">
        <v>104662</v>
      </c>
      <c r="B10364" s="141" t="s">
        <v>10958</v>
      </c>
      <c r="C10364" s="141" t="s">
        <v>448</v>
      </c>
      <c r="D10364" s="141" t="s">
        <v>5686</v>
      </c>
      <c r="E10364" s="140">
        <v>391.99</v>
      </c>
      <c r="F10364" s="142" t="s">
        <v>5502</v>
      </c>
      <c r="G10364" s="138"/>
    </row>
    <row r="10365" ht="15.75" customHeight="1" spans="1:7">
      <c r="A10365" s="140">
        <v>104663</v>
      </c>
      <c r="B10365" s="141" t="s">
        <v>10959</v>
      </c>
      <c r="C10365" s="141" t="s">
        <v>448</v>
      </c>
      <c r="D10365" s="141" t="s">
        <v>5686</v>
      </c>
      <c r="E10365" s="140">
        <v>503.59</v>
      </c>
      <c r="F10365" s="142" t="s">
        <v>5502</v>
      </c>
      <c r="G10365" s="138"/>
    </row>
    <row r="10366" ht="15.75" customHeight="1" spans="1:7">
      <c r="A10366" s="140">
        <v>104664</v>
      </c>
      <c r="B10366" s="141" t="s">
        <v>10960</v>
      </c>
      <c r="C10366" s="141" t="s">
        <v>448</v>
      </c>
      <c r="D10366" s="141" t="s">
        <v>5686</v>
      </c>
      <c r="E10366" s="140">
        <v>155.03</v>
      </c>
      <c r="F10366" s="142" t="s">
        <v>5502</v>
      </c>
      <c r="G10366" s="138"/>
    </row>
    <row r="10367" ht="15.75" customHeight="1" spans="1:7">
      <c r="A10367" s="140">
        <v>104665</v>
      </c>
      <c r="B10367" s="141" t="s">
        <v>10961</v>
      </c>
      <c r="C10367" s="141" t="s">
        <v>448</v>
      </c>
      <c r="D10367" s="141" t="s">
        <v>5686</v>
      </c>
      <c r="E10367" s="140">
        <v>642.63</v>
      </c>
      <c r="F10367" s="142" t="s">
        <v>5502</v>
      </c>
      <c r="G10367" s="138"/>
    </row>
    <row r="10368" ht="15.75" customHeight="1" spans="1:7">
      <c r="A10368" s="140">
        <v>104666</v>
      </c>
      <c r="B10368" s="141" t="s">
        <v>10962</v>
      </c>
      <c r="C10368" s="141" t="s">
        <v>448</v>
      </c>
      <c r="D10368" s="141" t="s">
        <v>5686</v>
      </c>
      <c r="E10368" s="140">
        <v>301.71</v>
      </c>
      <c r="F10368" s="142" t="s">
        <v>5502</v>
      </c>
      <c r="G10368" s="138"/>
    </row>
    <row r="10369" ht="15.75" customHeight="1" spans="1:7">
      <c r="A10369" s="140">
        <v>104671</v>
      </c>
      <c r="B10369" s="141" t="s">
        <v>10963</v>
      </c>
      <c r="C10369" s="141" t="s">
        <v>448</v>
      </c>
      <c r="D10369" s="141" t="s">
        <v>5686</v>
      </c>
      <c r="E10369" s="140">
        <v>1102.93</v>
      </c>
      <c r="F10369" s="142" t="s">
        <v>5502</v>
      </c>
      <c r="G10369" s="138"/>
    </row>
    <row r="10370" ht="15.75" customHeight="1" spans="1:7">
      <c r="A10370" s="140">
        <v>104672</v>
      </c>
      <c r="B10370" s="141" t="s">
        <v>10964</v>
      </c>
      <c r="C10370" s="141" t="s">
        <v>448</v>
      </c>
      <c r="D10370" s="141" t="s">
        <v>5686</v>
      </c>
      <c r="E10370" s="140">
        <v>399.5</v>
      </c>
      <c r="F10370" s="142" t="s">
        <v>5502</v>
      </c>
      <c r="G10370" s="138"/>
    </row>
    <row r="10371" ht="15.75" customHeight="1" spans="1:7">
      <c r="A10371" s="140">
        <v>104673</v>
      </c>
      <c r="B10371" s="141" t="s">
        <v>10965</v>
      </c>
      <c r="C10371" s="141" t="s">
        <v>448</v>
      </c>
      <c r="D10371" s="141" t="s">
        <v>5686</v>
      </c>
      <c r="E10371" s="140">
        <v>680.04</v>
      </c>
      <c r="F10371" s="142" t="s">
        <v>5502</v>
      </c>
      <c r="G10371" s="138"/>
    </row>
    <row r="10372" ht="15.75" customHeight="1" spans="1:7">
      <c r="A10372" s="140">
        <v>104676</v>
      </c>
      <c r="B10372" s="141" t="s">
        <v>10966</v>
      </c>
      <c r="C10372" s="141" t="s">
        <v>448</v>
      </c>
      <c r="D10372" s="141" t="s">
        <v>5686</v>
      </c>
      <c r="E10372" s="140">
        <v>359.85</v>
      </c>
      <c r="F10372" s="142" t="s">
        <v>5502</v>
      </c>
      <c r="G10372" s="138"/>
    </row>
    <row r="10373" ht="15.75" customHeight="1" spans="1:7">
      <c r="A10373" s="140">
        <v>104677</v>
      </c>
      <c r="B10373" s="141" t="s">
        <v>10967</v>
      </c>
      <c r="C10373" s="141" t="s">
        <v>448</v>
      </c>
      <c r="D10373" s="141" t="s">
        <v>5686</v>
      </c>
      <c r="E10373" s="140">
        <v>597.28</v>
      </c>
      <c r="F10373" s="142" t="s">
        <v>5502</v>
      </c>
      <c r="G10373" s="138"/>
    </row>
    <row r="10374" ht="15.75" customHeight="1" spans="1:7">
      <c r="A10374" s="140">
        <v>104678</v>
      </c>
      <c r="B10374" s="141" t="s">
        <v>10968</v>
      </c>
      <c r="C10374" s="141" t="s">
        <v>448</v>
      </c>
      <c r="D10374" s="141" t="s">
        <v>5686</v>
      </c>
      <c r="E10374" s="140">
        <v>142.26</v>
      </c>
      <c r="F10374" s="142" t="s">
        <v>5502</v>
      </c>
      <c r="G10374" s="138"/>
    </row>
    <row r="10375" ht="15.75" customHeight="1" spans="1:7">
      <c r="A10375" s="140">
        <v>104679</v>
      </c>
      <c r="B10375" s="141" t="s">
        <v>10969</v>
      </c>
      <c r="C10375" s="141" t="s">
        <v>448</v>
      </c>
      <c r="D10375" s="141" t="s">
        <v>5686</v>
      </c>
      <c r="E10375" s="140">
        <v>151.09</v>
      </c>
      <c r="F10375" s="142" t="s">
        <v>5502</v>
      </c>
      <c r="G10375" s="138"/>
    </row>
    <row r="10376" ht="15.75" customHeight="1" spans="1:7">
      <c r="A10376" s="140">
        <v>104767</v>
      </c>
      <c r="B10376" s="141" t="s">
        <v>10970</v>
      </c>
      <c r="C10376" s="141" t="s">
        <v>448</v>
      </c>
      <c r="D10376" s="141" t="s">
        <v>5501</v>
      </c>
      <c r="E10376" s="140">
        <v>0.55</v>
      </c>
      <c r="F10376" s="142" t="s">
        <v>5502</v>
      </c>
      <c r="G10376" s="138"/>
    </row>
    <row r="10377" ht="15.75" customHeight="1" spans="1:7">
      <c r="A10377" s="140">
        <v>104769</v>
      </c>
      <c r="B10377" s="141" t="s">
        <v>10971</v>
      </c>
      <c r="C10377" s="141" t="s">
        <v>448</v>
      </c>
      <c r="D10377" s="141" t="s">
        <v>5501</v>
      </c>
      <c r="E10377" s="140">
        <v>1.5</v>
      </c>
      <c r="F10377" s="142" t="s">
        <v>5502</v>
      </c>
      <c r="G10377" s="138"/>
    </row>
    <row r="10378" ht="15.75" customHeight="1" spans="1:7">
      <c r="A10378" s="140">
        <v>104771</v>
      </c>
      <c r="B10378" s="141" t="s">
        <v>10972</v>
      </c>
      <c r="C10378" s="141" t="s">
        <v>448</v>
      </c>
      <c r="D10378" s="141" t="s">
        <v>5501</v>
      </c>
      <c r="E10378" s="140">
        <v>2.19</v>
      </c>
      <c r="F10378" s="142" t="s">
        <v>5502</v>
      </c>
      <c r="G10378" s="138"/>
    </row>
    <row r="10379" ht="15.75" customHeight="1" spans="1:7">
      <c r="A10379" s="140">
        <v>104773</v>
      </c>
      <c r="B10379" s="141" t="s">
        <v>10973</v>
      </c>
      <c r="C10379" s="141" t="s">
        <v>448</v>
      </c>
      <c r="D10379" s="141" t="s">
        <v>5501</v>
      </c>
      <c r="E10379" s="140">
        <v>1.96</v>
      </c>
      <c r="F10379" s="142" t="s">
        <v>5502</v>
      </c>
      <c r="G10379" s="138"/>
    </row>
    <row r="10380" ht="15.75" customHeight="1" spans="1:7">
      <c r="A10380" s="140">
        <v>104775</v>
      </c>
      <c r="B10380" s="141" t="s">
        <v>10974</v>
      </c>
      <c r="C10380" s="141" t="s">
        <v>448</v>
      </c>
      <c r="D10380" s="141" t="s">
        <v>5501</v>
      </c>
      <c r="E10380" s="140">
        <v>5.23</v>
      </c>
      <c r="F10380" s="142" t="s">
        <v>5502</v>
      </c>
      <c r="G10380" s="138"/>
    </row>
    <row r="10381" ht="15.75" customHeight="1" spans="1:7">
      <c r="A10381" s="140">
        <v>104777</v>
      </c>
      <c r="B10381" s="141" t="s">
        <v>10975</v>
      </c>
      <c r="C10381" s="141" t="s">
        <v>448</v>
      </c>
      <c r="D10381" s="141" t="s">
        <v>5501</v>
      </c>
      <c r="E10381" s="140">
        <v>7.65</v>
      </c>
      <c r="F10381" s="142" t="s">
        <v>5502</v>
      </c>
      <c r="G10381" s="138"/>
    </row>
    <row r="10382" ht="15.75" customHeight="1" spans="1:7">
      <c r="A10382" s="140">
        <v>104779</v>
      </c>
      <c r="B10382" s="141" t="s">
        <v>10976</v>
      </c>
      <c r="C10382" s="141" t="s">
        <v>178</v>
      </c>
      <c r="D10382" s="141" t="s">
        <v>5501</v>
      </c>
      <c r="E10382" s="140">
        <v>6.52</v>
      </c>
      <c r="F10382" s="142" t="s">
        <v>5502</v>
      </c>
      <c r="G10382" s="138"/>
    </row>
    <row r="10383" ht="15.75" customHeight="1" spans="1:7">
      <c r="A10383" s="140">
        <v>104781</v>
      </c>
      <c r="B10383" s="141" t="s">
        <v>10977</v>
      </c>
      <c r="C10383" s="141" t="s">
        <v>178</v>
      </c>
      <c r="D10383" s="141" t="s">
        <v>5501</v>
      </c>
      <c r="E10383" s="140">
        <v>7.54</v>
      </c>
      <c r="F10383" s="142" t="s">
        <v>5502</v>
      </c>
      <c r="G10383" s="138"/>
    </row>
    <row r="10384" ht="15.75" customHeight="1" spans="1:7">
      <c r="A10384" s="140">
        <v>104782</v>
      </c>
      <c r="B10384" s="141" t="s">
        <v>10978</v>
      </c>
      <c r="C10384" s="141" t="s">
        <v>448</v>
      </c>
      <c r="D10384" s="141" t="s">
        <v>5501</v>
      </c>
      <c r="E10384" s="140">
        <v>62.13</v>
      </c>
      <c r="F10384" s="142" t="s">
        <v>5502</v>
      </c>
      <c r="G10384" s="138"/>
    </row>
    <row r="10385" ht="15.75" customHeight="1" spans="1:7">
      <c r="A10385" s="140">
        <v>104783</v>
      </c>
      <c r="B10385" s="141" t="s">
        <v>10979</v>
      </c>
      <c r="C10385" s="141" t="s">
        <v>448</v>
      </c>
      <c r="D10385" s="141" t="s">
        <v>5501</v>
      </c>
      <c r="E10385" s="140">
        <v>4.39</v>
      </c>
      <c r="F10385" s="142" t="s">
        <v>5502</v>
      </c>
      <c r="G10385" s="138"/>
    </row>
    <row r="10386" ht="15.75" customHeight="1" spans="1:7">
      <c r="A10386" s="140">
        <v>104784</v>
      </c>
      <c r="B10386" s="141" t="s">
        <v>10980</v>
      </c>
      <c r="C10386" s="141" t="s">
        <v>448</v>
      </c>
      <c r="D10386" s="141" t="s">
        <v>5501</v>
      </c>
      <c r="E10386" s="140">
        <v>11.88</v>
      </c>
      <c r="F10386" s="142" t="s">
        <v>5502</v>
      </c>
      <c r="G10386" s="138"/>
    </row>
    <row r="10387" ht="15.75" customHeight="1" spans="1:7">
      <c r="A10387" s="140">
        <v>104786</v>
      </c>
      <c r="B10387" s="141" t="s">
        <v>10981</v>
      </c>
      <c r="C10387" s="141" t="s">
        <v>178</v>
      </c>
      <c r="D10387" s="141" t="s">
        <v>5501</v>
      </c>
      <c r="E10387" s="140">
        <v>6.87</v>
      </c>
      <c r="F10387" s="142" t="s">
        <v>5502</v>
      </c>
      <c r="G10387" s="138"/>
    </row>
    <row r="10388" ht="15.75" customHeight="1" spans="1:7">
      <c r="A10388" s="140">
        <v>104787</v>
      </c>
      <c r="B10388" s="141" t="s">
        <v>10982</v>
      </c>
      <c r="C10388" s="141" t="s">
        <v>178</v>
      </c>
      <c r="D10388" s="141" t="s">
        <v>5501</v>
      </c>
      <c r="E10388" s="140">
        <v>9.12</v>
      </c>
      <c r="F10388" s="142" t="s">
        <v>5502</v>
      </c>
      <c r="G10388" s="138"/>
    </row>
    <row r="10389" ht="15.75" customHeight="1" spans="1:7">
      <c r="A10389" s="140">
        <v>104788</v>
      </c>
      <c r="B10389" s="141" t="s">
        <v>10983</v>
      </c>
      <c r="C10389" s="141" t="s">
        <v>178</v>
      </c>
      <c r="D10389" s="141" t="s">
        <v>5501</v>
      </c>
      <c r="E10389" s="140">
        <v>12.11</v>
      </c>
      <c r="F10389" s="142" t="s">
        <v>5502</v>
      </c>
      <c r="G10389" s="138"/>
    </row>
    <row r="10390" ht="15.75" customHeight="1" spans="1:7">
      <c r="A10390" s="140">
        <v>104031</v>
      </c>
      <c r="B10390" s="141" t="s">
        <v>10984</v>
      </c>
      <c r="C10390" s="141" t="s">
        <v>448</v>
      </c>
      <c r="D10390" s="141" t="s">
        <v>5686</v>
      </c>
      <c r="E10390" s="140">
        <v>17.9</v>
      </c>
      <c r="F10390" s="142" t="s">
        <v>5502</v>
      </c>
      <c r="G10390" s="138"/>
    </row>
    <row r="10391" ht="15.75" customHeight="1" spans="1:7">
      <c r="A10391" s="140">
        <v>104032</v>
      </c>
      <c r="B10391" s="141" t="s">
        <v>10985</v>
      </c>
      <c r="C10391" s="141" t="s">
        <v>448</v>
      </c>
      <c r="D10391" s="141" t="s">
        <v>5686</v>
      </c>
      <c r="E10391" s="140">
        <v>22.44</v>
      </c>
      <c r="F10391" s="142" t="s">
        <v>5502</v>
      </c>
      <c r="G10391" s="138"/>
    </row>
    <row r="10392" ht="15.75" customHeight="1" spans="1:7">
      <c r="A10392" s="140">
        <v>104033</v>
      </c>
      <c r="B10392" s="141" t="s">
        <v>10986</v>
      </c>
      <c r="C10392" s="141" t="s">
        <v>448</v>
      </c>
      <c r="D10392" s="141" t="s">
        <v>5686</v>
      </c>
      <c r="E10392" s="140">
        <v>20.5</v>
      </c>
      <c r="F10392" s="142" t="s">
        <v>5502</v>
      </c>
      <c r="G10392" s="138"/>
    </row>
    <row r="10393" ht="15.75" customHeight="1" spans="1:7">
      <c r="A10393" s="140">
        <v>104034</v>
      </c>
      <c r="B10393" s="141" t="s">
        <v>10987</v>
      </c>
      <c r="C10393" s="141" t="s">
        <v>448</v>
      </c>
      <c r="D10393" s="141" t="s">
        <v>5686</v>
      </c>
      <c r="E10393" s="140">
        <v>26.64</v>
      </c>
      <c r="F10393" s="142" t="s">
        <v>5502</v>
      </c>
      <c r="G10393" s="138"/>
    </row>
    <row r="10394" ht="15.75" customHeight="1" spans="1:7">
      <c r="A10394" s="140">
        <v>104035</v>
      </c>
      <c r="B10394" s="141" t="s">
        <v>10988</v>
      </c>
      <c r="C10394" s="141" t="s">
        <v>448</v>
      </c>
      <c r="D10394" s="141" t="s">
        <v>5686</v>
      </c>
      <c r="E10394" s="140">
        <v>36.24</v>
      </c>
      <c r="F10394" s="142" t="s">
        <v>5502</v>
      </c>
      <c r="G10394" s="138"/>
    </row>
    <row r="10395" ht="15.75" customHeight="1" spans="1:7">
      <c r="A10395" s="140">
        <v>104036</v>
      </c>
      <c r="B10395" s="141" t="s">
        <v>10989</v>
      </c>
      <c r="C10395" s="141" t="s">
        <v>448</v>
      </c>
      <c r="D10395" s="141" t="s">
        <v>5686</v>
      </c>
      <c r="E10395" s="140">
        <v>37.39</v>
      </c>
      <c r="F10395" s="142" t="s">
        <v>5502</v>
      </c>
      <c r="G10395" s="138"/>
    </row>
    <row r="10396" ht="15.75" customHeight="1" spans="1:7">
      <c r="A10396" s="140">
        <v>104039</v>
      </c>
      <c r="B10396" s="141" t="s">
        <v>10990</v>
      </c>
      <c r="C10396" s="141" t="s">
        <v>448</v>
      </c>
      <c r="D10396" s="141" t="s">
        <v>5686</v>
      </c>
      <c r="E10396" s="140">
        <v>70.91</v>
      </c>
      <c r="F10396" s="142" t="s">
        <v>5502</v>
      </c>
      <c r="G10396" s="138"/>
    </row>
    <row r="10397" ht="15.75" customHeight="1" spans="1:7">
      <c r="A10397" s="140">
        <v>104043</v>
      </c>
      <c r="B10397" s="141" t="s">
        <v>10991</v>
      </c>
      <c r="C10397" s="141" t="s">
        <v>448</v>
      </c>
      <c r="D10397" s="141" t="s">
        <v>5686</v>
      </c>
      <c r="E10397" s="140">
        <v>8.07</v>
      </c>
      <c r="F10397" s="142" t="s">
        <v>5502</v>
      </c>
      <c r="G10397" s="138"/>
    </row>
    <row r="10398" ht="15.75" customHeight="1" spans="1:7">
      <c r="A10398" s="140">
        <v>104044</v>
      </c>
      <c r="B10398" s="141" t="s">
        <v>10992</v>
      </c>
      <c r="C10398" s="141" t="s">
        <v>448</v>
      </c>
      <c r="D10398" s="141" t="s">
        <v>5686</v>
      </c>
      <c r="E10398" s="140">
        <v>8.55</v>
      </c>
      <c r="F10398" s="142" t="s">
        <v>5502</v>
      </c>
      <c r="G10398" s="138"/>
    </row>
    <row r="10399" ht="15.75" customHeight="1" spans="1:7">
      <c r="A10399" s="140">
        <v>104045</v>
      </c>
      <c r="B10399" s="141" t="s">
        <v>10993</v>
      </c>
      <c r="C10399" s="141" t="s">
        <v>448</v>
      </c>
      <c r="D10399" s="141" t="s">
        <v>5686</v>
      </c>
      <c r="E10399" s="140">
        <v>13.52</v>
      </c>
      <c r="F10399" s="142" t="s">
        <v>5502</v>
      </c>
      <c r="G10399" s="138"/>
    </row>
    <row r="10400" ht="15.75" customHeight="1" spans="1:7">
      <c r="A10400" s="140">
        <v>104046</v>
      </c>
      <c r="B10400" s="141" t="s">
        <v>10994</v>
      </c>
      <c r="C10400" s="141" t="s">
        <v>448</v>
      </c>
      <c r="D10400" s="141" t="s">
        <v>5686</v>
      </c>
      <c r="E10400" s="140">
        <v>7.7</v>
      </c>
      <c r="F10400" s="142" t="s">
        <v>5502</v>
      </c>
      <c r="G10400" s="138"/>
    </row>
    <row r="10401" ht="15.75" customHeight="1" spans="1:7">
      <c r="A10401" s="140">
        <v>104047</v>
      </c>
      <c r="B10401" s="141" t="s">
        <v>10995</v>
      </c>
      <c r="C10401" s="141" t="s">
        <v>448</v>
      </c>
      <c r="D10401" s="141" t="s">
        <v>5686</v>
      </c>
      <c r="E10401" s="140">
        <v>8.92</v>
      </c>
      <c r="F10401" s="142" t="s">
        <v>5502</v>
      </c>
      <c r="G10401" s="138"/>
    </row>
    <row r="10402" ht="15.75" customHeight="1" spans="1:7">
      <c r="A10402" s="140">
        <v>104048</v>
      </c>
      <c r="B10402" s="141" t="s">
        <v>10996</v>
      </c>
      <c r="C10402" s="141" t="s">
        <v>448</v>
      </c>
      <c r="D10402" s="141" t="s">
        <v>5686</v>
      </c>
      <c r="E10402" s="140">
        <v>13.19</v>
      </c>
      <c r="F10402" s="142" t="s">
        <v>5502</v>
      </c>
      <c r="G10402" s="138"/>
    </row>
    <row r="10403" ht="15.75" customHeight="1" spans="1:7">
      <c r="A10403" s="140">
        <v>104049</v>
      </c>
      <c r="B10403" s="141" t="s">
        <v>10997</v>
      </c>
      <c r="C10403" s="141" t="s">
        <v>448</v>
      </c>
      <c r="D10403" s="141" t="s">
        <v>5501</v>
      </c>
      <c r="E10403" s="140">
        <v>5.4</v>
      </c>
      <c r="F10403" s="142" t="s">
        <v>5502</v>
      </c>
      <c r="G10403" s="138"/>
    </row>
    <row r="10404" ht="15.75" customHeight="1" spans="1:7">
      <c r="A10404" s="140">
        <v>104050</v>
      </c>
      <c r="B10404" s="141" t="s">
        <v>10998</v>
      </c>
      <c r="C10404" s="141" t="s">
        <v>448</v>
      </c>
      <c r="D10404" s="141" t="s">
        <v>5501</v>
      </c>
      <c r="E10404" s="140">
        <v>8.13</v>
      </c>
      <c r="F10404" s="142" t="s">
        <v>5502</v>
      </c>
      <c r="G10404" s="138"/>
    </row>
    <row r="10405" ht="15.75" customHeight="1" spans="1:7">
      <c r="A10405" s="140">
        <v>104051</v>
      </c>
      <c r="B10405" s="141" t="s">
        <v>10999</v>
      </c>
      <c r="C10405" s="141" t="s">
        <v>448</v>
      </c>
      <c r="D10405" s="141" t="s">
        <v>5686</v>
      </c>
      <c r="E10405" s="140">
        <v>7.2</v>
      </c>
      <c r="F10405" s="142" t="s">
        <v>5502</v>
      </c>
      <c r="G10405" s="138"/>
    </row>
    <row r="10406" ht="15.75" customHeight="1" spans="1:7">
      <c r="A10406" s="140">
        <v>104052</v>
      </c>
      <c r="B10406" s="141" t="s">
        <v>11000</v>
      </c>
      <c r="C10406" s="141" t="s">
        <v>448</v>
      </c>
      <c r="D10406" s="141" t="s">
        <v>5686</v>
      </c>
      <c r="E10406" s="140">
        <v>10.08</v>
      </c>
      <c r="F10406" s="142" t="s">
        <v>5502</v>
      </c>
      <c r="G10406" s="138"/>
    </row>
    <row r="10407" ht="15.75" customHeight="1" spans="1:7">
      <c r="A10407" s="140">
        <v>104053</v>
      </c>
      <c r="B10407" s="141" t="s">
        <v>11001</v>
      </c>
      <c r="C10407" s="141" t="s">
        <v>448</v>
      </c>
      <c r="D10407" s="141" t="s">
        <v>5686</v>
      </c>
      <c r="E10407" s="140">
        <v>8.41</v>
      </c>
      <c r="F10407" s="142" t="s">
        <v>5502</v>
      </c>
      <c r="G10407" s="138"/>
    </row>
    <row r="10408" ht="15.75" customHeight="1" spans="1:7">
      <c r="A10408" s="140">
        <v>104054</v>
      </c>
      <c r="B10408" s="141" t="s">
        <v>11002</v>
      </c>
      <c r="C10408" s="141" t="s">
        <v>448</v>
      </c>
      <c r="D10408" s="141" t="s">
        <v>5686</v>
      </c>
      <c r="E10408" s="140">
        <v>16.77</v>
      </c>
      <c r="F10408" s="142" t="s">
        <v>5502</v>
      </c>
      <c r="G10408" s="138"/>
    </row>
    <row r="10409" ht="15.75" customHeight="1" spans="1:7">
      <c r="A10409" s="140">
        <v>104055</v>
      </c>
      <c r="B10409" s="141" t="s">
        <v>11003</v>
      </c>
      <c r="C10409" s="141" t="s">
        <v>448</v>
      </c>
      <c r="D10409" s="141" t="s">
        <v>5501</v>
      </c>
      <c r="E10409" s="140">
        <v>15.69</v>
      </c>
      <c r="F10409" s="142" t="s">
        <v>5502</v>
      </c>
      <c r="G10409" s="138"/>
    </row>
    <row r="10410" ht="15.75" customHeight="1" spans="1:7">
      <c r="A10410" s="140">
        <v>104056</v>
      </c>
      <c r="B10410" s="141" t="s">
        <v>11004</v>
      </c>
      <c r="C10410" s="141" t="s">
        <v>448</v>
      </c>
      <c r="D10410" s="141" t="s">
        <v>5501</v>
      </c>
      <c r="E10410" s="140">
        <v>23.65</v>
      </c>
      <c r="F10410" s="142" t="s">
        <v>5502</v>
      </c>
      <c r="G10410" s="138"/>
    </row>
    <row r="10411" ht="15.75" customHeight="1" spans="1:7">
      <c r="A10411" s="140">
        <v>104058</v>
      </c>
      <c r="B10411" s="141" t="s">
        <v>11005</v>
      </c>
      <c r="C10411" s="141" t="s">
        <v>448</v>
      </c>
      <c r="D10411" s="141" t="s">
        <v>5501</v>
      </c>
      <c r="E10411" s="140">
        <v>6.02</v>
      </c>
      <c r="F10411" s="142" t="s">
        <v>5502</v>
      </c>
      <c r="G10411" s="138"/>
    </row>
    <row r="10412" ht="15.75" customHeight="1" spans="1:7">
      <c r="A10412" s="140">
        <v>104059</v>
      </c>
      <c r="B10412" s="141" t="s">
        <v>11006</v>
      </c>
      <c r="C10412" s="141" t="s">
        <v>448</v>
      </c>
      <c r="D10412" s="141" t="s">
        <v>5501</v>
      </c>
      <c r="E10412" s="140">
        <v>10.22</v>
      </c>
      <c r="F10412" s="142" t="s">
        <v>5502</v>
      </c>
      <c r="G10412" s="138"/>
    </row>
    <row r="10413" ht="15.75" customHeight="1" spans="1:7">
      <c r="A10413" s="140">
        <v>104060</v>
      </c>
      <c r="B10413" s="141" t="s">
        <v>11007</v>
      </c>
      <c r="C10413" s="141" t="s">
        <v>178</v>
      </c>
      <c r="D10413" s="141" t="s">
        <v>5686</v>
      </c>
      <c r="E10413" s="140">
        <v>8.53</v>
      </c>
      <c r="F10413" s="142" t="s">
        <v>5502</v>
      </c>
      <c r="G10413" s="138"/>
    </row>
    <row r="10414" ht="15.75" customHeight="1" spans="1:7">
      <c r="A10414" s="140">
        <v>104061</v>
      </c>
      <c r="B10414" s="141" t="s">
        <v>11008</v>
      </c>
      <c r="C10414" s="141" t="s">
        <v>178</v>
      </c>
      <c r="D10414" s="141" t="s">
        <v>5686</v>
      </c>
      <c r="E10414" s="140">
        <v>15.34</v>
      </c>
      <c r="F10414" s="142" t="s">
        <v>5502</v>
      </c>
      <c r="G10414" s="138"/>
    </row>
    <row r="10415" ht="15.75" customHeight="1" spans="1:7">
      <c r="A10415" s="140">
        <v>104062</v>
      </c>
      <c r="B10415" s="141" t="s">
        <v>11009</v>
      </c>
      <c r="C10415" s="141" t="s">
        <v>448</v>
      </c>
      <c r="D10415" s="141" t="s">
        <v>5501</v>
      </c>
      <c r="E10415" s="140">
        <v>60.76</v>
      </c>
      <c r="F10415" s="142" t="s">
        <v>5502</v>
      </c>
      <c r="G10415" s="138"/>
    </row>
    <row r="10416" ht="15.75" customHeight="1" spans="1:7">
      <c r="A10416" s="140">
        <v>104063</v>
      </c>
      <c r="B10416" s="141" t="s">
        <v>11010</v>
      </c>
      <c r="C10416" s="141" t="s">
        <v>448</v>
      </c>
      <c r="D10416" s="141" t="s">
        <v>5501</v>
      </c>
      <c r="E10416" s="140">
        <v>57.9</v>
      </c>
      <c r="F10416" s="142" t="s">
        <v>5502</v>
      </c>
      <c r="G10416" s="138"/>
    </row>
    <row r="10417" ht="15.75" customHeight="1" spans="1:7">
      <c r="A10417" s="140">
        <v>104064</v>
      </c>
      <c r="B10417" s="141" t="s">
        <v>11011</v>
      </c>
      <c r="C10417" s="141" t="s">
        <v>448</v>
      </c>
      <c r="D10417" s="141" t="s">
        <v>5501</v>
      </c>
      <c r="E10417" s="140">
        <v>147.53</v>
      </c>
      <c r="F10417" s="142" t="s">
        <v>5502</v>
      </c>
      <c r="G10417" s="138"/>
    </row>
    <row r="10418" ht="15.75" customHeight="1" spans="1:7">
      <c r="A10418" s="140">
        <v>104065</v>
      </c>
      <c r="B10418" s="141" t="s">
        <v>11012</v>
      </c>
      <c r="C10418" s="141" t="s">
        <v>448</v>
      </c>
      <c r="D10418" s="141" t="s">
        <v>5501</v>
      </c>
      <c r="E10418" s="140">
        <v>125.97</v>
      </c>
      <c r="F10418" s="142" t="s">
        <v>5502</v>
      </c>
      <c r="G10418" s="138"/>
    </row>
    <row r="10419" ht="15.75" customHeight="1" spans="1:7">
      <c r="A10419" s="140">
        <v>104072</v>
      </c>
      <c r="B10419" s="141" t="s">
        <v>11013</v>
      </c>
      <c r="C10419" s="141" t="s">
        <v>448</v>
      </c>
      <c r="D10419" s="141" t="s">
        <v>5501</v>
      </c>
      <c r="E10419" s="140">
        <v>246.09</v>
      </c>
      <c r="F10419" s="142" t="s">
        <v>5502</v>
      </c>
      <c r="G10419" s="138"/>
    </row>
    <row r="10420" ht="15.75" customHeight="1" spans="1:7">
      <c r="A10420" s="140">
        <v>104076</v>
      </c>
      <c r="B10420" s="141" t="s">
        <v>11014</v>
      </c>
      <c r="C10420" s="141" t="s">
        <v>448</v>
      </c>
      <c r="D10420" s="141" t="s">
        <v>5501</v>
      </c>
      <c r="E10420" s="140">
        <v>38.41</v>
      </c>
      <c r="F10420" s="142" t="s">
        <v>5502</v>
      </c>
      <c r="G10420" s="138"/>
    </row>
    <row r="10421" ht="15.75" customHeight="1" spans="1:7">
      <c r="A10421" s="140">
        <v>104082</v>
      </c>
      <c r="B10421" s="141" t="s">
        <v>11015</v>
      </c>
      <c r="C10421" s="141" t="s">
        <v>448</v>
      </c>
      <c r="D10421" s="141" t="s">
        <v>5501</v>
      </c>
      <c r="E10421" s="140">
        <v>26.14</v>
      </c>
      <c r="F10421" s="142" t="s">
        <v>5502</v>
      </c>
      <c r="G10421" s="138"/>
    </row>
    <row r="10422" ht="15.75" customHeight="1" spans="1:7">
      <c r="A10422" s="140">
        <v>104083</v>
      </c>
      <c r="B10422" s="141" t="s">
        <v>11016</v>
      </c>
      <c r="C10422" s="141" t="s">
        <v>448</v>
      </c>
      <c r="D10422" s="141" t="s">
        <v>5501</v>
      </c>
      <c r="E10422" s="140">
        <v>63.72</v>
      </c>
      <c r="F10422" s="142" t="s">
        <v>5502</v>
      </c>
      <c r="G10422" s="138"/>
    </row>
    <row r="10423" ht="15.75" customHeight="1" spans="1:7">
      <c r="A10423" s="140">
        <v>104084</v>
      </c>
      <c r="B10423" s="141" t="s">
        <v>11017</v>
      </c>
      <c r="C10423" s="141" t="s">
        <v>448</v>
      </c>
      <c r="D10423" s="141" t="s">
        <v>5501</v>
      </c>
      <c r="E10423" s="140">
        <v>71.85</v>
      </c>
      <c r="F10423" s="142" t="s">
        <v>5502</v>
      </c>
      <c r="G10423" s="138"/>
    </row>
    <row r="10424" ht="15.75" customHeight="1" spans="1:7">
      <c r="A10424" s="140">
        <v>104085</v>
      </c>
      <c r="B10424" s="141" t="s">
        <v>11018</v>
      </c>
      <c r="C10424" s="141" t="s">
        <v>178</v>
      </c>
      <c r="D10424" s="141" t="s">
        <v>5501</v>
      </c>
      <c r="E10424" s="140">
        <v>44.84</v>
      </c>
      <c r="F10424" s="142" t="s">
        <v>5502</v>
      </c>
      <c r="G10424" s="138"/>
    </row>
    <row r="10425" ht="15.75" customHeight="1" spans="1:7">
      <c r="A10425" s="140">
        <v>104086</v>
      </c>
      <c r="B10425" s="141" t="s">
        <v>11019</v>
      </c>
      <c r="C10425" s="141" t="s">
        <v>178</v>
      </c>
      <c r="D10425" s="141" t="s">
        <v>5501</v>
      </c>
      <c r="E10425" s="140">
        <v>79.24</v>
      </c>
      <c r="F10425" s="142" t="s">
        <v>5502</v>
      </c>
      <c r="G10425" s="138"/>
    </row>
    <row r="10426" ht="15.75" customHeight="1" spans="1:7">
      <c r="A10426" s="140">
        <v>104947</v>
      </c>
      <c r="B10426" s="141" t="s">
        <v>11020</v>
      </c>
      <c r="C10426" s="141" t="s">
        <v>171</v>
      </c>
      <c r="D10426" s="141" t="s">
        <v>5501</v>
      </c>
      <c r="E10426" s="140">
        <v>12.6</v>
      </c>
      <c r="F10426" s="142" t="s">
        <v>5502</v>
      </c>
      <c r="G10426" s="138"/>
    </row>
    <row r="10427" ht="15.75" customHeight="1" spans="1:7">
      <c r="A10427" s="140">
        <v>104948</v>
      </c>
      <c r="B10427" s="141" t="s">
        <v>11021</v>
      </c>
      <c r="C10427" s="141" t="s">
        <v>171</v>
      </c>
      <c r="D10427" s="141" t="s">
        <v>5853</v>
      </c>
      <c r="E10427" s="140">
        <v>5.3</v>
      </c>
      <c r="F10427" s="142" t="s">
        <v>5502</v>
      </c>
      <c r="G10427" s="138"/>
    </row>
    <row r="10428" ht="15.75" customHeight="1" spans="1:7">
      <c r="A10428" s="140">
        <v>96520</v>
      </c>
      <c r="B10428" s="141" t="s">
        <v>11022</v>
      </c>
      <c r="C10428" s="141" t="s">
        <v>171</v>
      </c>
      <c r="D10428" s="141" t="s">
        <v>5501</v>
      </c>
      <c r="E10428" s="140">
        <v>91.28</v>
      </c>
      <c r="F10428" s="142" t="s">
        <v>5502</v>
      </c>
      <c r="G10428" s="138"/>
    </row>
    <row r="10429" ht="15.75" customHeight="1" spans="1:7">
      <c r="A10429" s="140">
        <v>96521</v>
      </c>
      <c r="B10429" s="141" t="s">
        <v>11023</v>
      </c>
      <c r="C10429" s="141" t="s">
        <v>171</v>
      </c>
      <c r="D10429" s="141" t="s">
        <v>5501</v>
      </c>
      <c r="E10429" s="140">
        <v>43.4</v>
      </c>
      <c r="F10429" s="142" t="s">
        <v>5502</v>
      </c>
      <c r="G10429" s="138"/>
    </row>
    <row r="10430" ht="15.75" customHeight="1" spans="1:7">
      <c r="A10430" s="140">
        <v>96522</v>
      </c>
      <c r="B10430" s="141" t="s">
        <v>11024</v>
      </c>
      <c r="C10430" s="141" t="s">
        <v>171</v>
      </c>
      <c r="D10430" s="141" t="s">
        <v>5853</v>
      </c>
      <c r="E10430" s="140">
        <v>132.9</v>
      </c>
      <c r="F10430" s="142" t="s">
        <v>5502</v>
      </c>
      <c r="G10430" s="138"/>
    </row>
    <row r="10431" ht="15.75" customHeight="1" spans="1:7">
      <c r="A10431" s="140">
        <v>96523</v>
      </c>
      <c r="B10431" s="141" t="s">
        <v>11025</v>
      </c>
      <c r="C10431" s="141" t="s">
        <v>171</v>
      </c>
      <c r="D10431" s="141" t="s">
        <v>5853</v>
      </c>
      <c r="E10431" s="140">
        <v>87.98</v>
      </c>
      <c r="F10431" s="142" t="s">
        <v>5502</v>
      </c>
      <c r="G10431" s="138"/>
    </row>
    <row r="10432" ht="15.75" customHeight="1" spans="1:7">
      <c r="A10432" s="140">
        <v>96524</v>
      </c>
      <c r="B10432" s="141" t="s">
        <v>11026</v>
      </c>
      <c r="C10432" s="141" t="s">
        <v>171</v>
      </c>
      <c r="D10432" s="141" t="s">
        <v>5686</v>
      </c>
      <c r="E10432" s="140">
        <v>149.69</v>
      </c>
      <c r="F10432" s="142" t="s">
        <v>5502</v>
      </c>
      <c r="G10432" s="138"/>
    </row>
    <row r="10433" ht="15.75" customHeight="1" spans="1:7">
      <c r="A10433" s="140">
        <v>96525</v>
      </c>
      <c r="B10433" s="141" t="s">
        <v>11027</v>
      </c>
      <c r="C10433" s="141" t="s">
        <v>171</v>
      </c>
      <c r="D10433" s="141" t="s">
        <v>5686</v>
      </c>
      <c r="E10433" s="140">
        <v>57.61</v>
      </c>
      <c r="F10433" s="142" t="s">
        <v>5502</v>
      </c>
      <c r="G10433" s="138"/>
    </row>
    <row r="10434" ht="15.75" customHeight="1" spans="1:7">
      <c r="A10434" s="140">
        <v>96526</v>
      </c>
      <c r="B10434" s="141" t="s">
        <v>11028</v>
      </c>
      <c r="C10434" s="141" t="s">
        <v>171</v>
      </c>
      <c r="D10434" s="141" t="s">
        <v>5853</v>
      </c>
      <c r="E10434" s="140">
        <v>189.98</v>
      </c>
      <c r="F10434" s="142" t="s">
        <v>5502</v>
      </c>
      <c r="G10434" s="138"/>
    </row>
    <row r="10435" ht="15.75" customHeight="1" spans="1:7">
      <c r="A10435" s="140">
        <v>96527</v>
      </c>
      <c r="B10435" s="141" t="s">
        <v>11029</v>
      </c>
      <c r="C10435" s="141" t="s">
        <v>171</v>
      </c>
      <c r="D10435" s="141" t="s">
        <v>5853</v>
      </c>
      <c r="E10435" s="140">
        <v>96.84</v>
      </c>
      <c r="F10435" s="142" t="s">
        <v>5502</v>
      </c>
      <c r="G10435" s="138"/>
    </row>
    <row r="10436" ht="15.75" customHeight="1" spans="1:7">
      <c r="A10436" s="140">
        <v>96528</v>
      </c>
      <c r="B10436" s="141" t="s">
        <v>11030</v>
      </c>
      <c r="C10436" s="141" t="s">
        <v>175</v>
      </c>
      <c r="D10436" s="141" t="s">
        <v>5501</v>
      </c>
      <c r="E10436" s="140">
        <v>171.31</v>
      </c>
      <c r="F10436" s="142" t="s">
        <v>5502</v>
      </c>
      <c r="G10436" s="138"/>
    </row>
    <row r="10437" ht="15.75" customHeight="1" spans="1:7">
      <c r="A10437" s="140">
        <v>101114</v>
      </c>
      <c r="B10437" s="141" t="s">
        <v>11031</v>
      </c>
      <c r="C10437" s="141" t="s">
        <v>171</v>
      </c>
      <c r="D10437" s="141" t="s">
        <v>5686</v>
      </c>
      <c r="E10437" s="140">
        <v>4.26</v>
      </c>
      <c r="F10437" s="142" t="s">
        <v>5502</v>
      </c>
      <c r="G10437" s="138"/>
    </row>
    <row r="10438" ht="15.75" customHeight="1" spans="1:7">
      <c r="A10438" s="140">
        <v>101115</v>
      </c>
      <c r="B10438" s="141" t="s">
        <v>11032</v>
      </c>
      <c r="C10438" s="141" t="s">
        <v>171</v>
      </c>
      <c r="D10438" s="141" t="s">
        <v>5686</v>
      </c>
      <c r="E10438" s="140">
        <v>3.57</v>
      </c>
      <c r="F10438" s="142" t="s">
        <v>5502</v>
      </c>
      <c r="G10438" s="138"/>
    </row>
    <row r="10439" ht="15.75" customHeight="1" spans="1:7">
      <c r="A10439" s="140">
        <v>101116</v>
      </c>
      <c r="B10439" s="141" t="s">
        <v>457</v>
      </c>
      <c r="C10439" s="141" t="s">
        <v>171</v>
      </c>
      <c r="D10439" s="141" t="s">
        <v>5686</v>
      </c>
      <c r="E10439" s="140">
        <v>2.22</v>
      </c>
      <c r="F10439" s="142" t="s">
        <v>5502</v>
      </c>
      <c r="G10439" s="138"/>
    </row>
    <row r="10440" ht="15.75" customHeight="1" spans="1:7">
      <c r="A10440" s="140">
        <v>101117</v>
      </c>
      <c r="B10440" s="141" t="s">
        <v>11033</v>
      </c>
      <c r="C10440" s="141" t="s">
        <v>171</v>
      </c>
      <c r="D10440" s="141" t="s">
        <v>5686</v>
      </c>
      <c r="E10440" s="140">
        <v>3.09</v>
      </c>
      <c r="F10440" s="142" t="s">
        <v>5502</v>
      </c>
      <c r="G10440" s="138"/>
    </row>
    <row r="10441" ht="15.75" customHeight="1" spans="1:7">
      <c r="A10441" s="140">
        <v>101118</v>
      </c>
      <c r="B10441" s="141" t="s">
        <v>11034</v>
      </c>
      <c r="C10441" s="141" t="s">
        <v>171</v>
      </c>
      <c r="D10441" s="141" t="s">
        <v>5686</v>
      </c>
      <c r="E10441" s="140">
        <v>3.67</v>
      </c>
      <c r="F10441" s="142" t="s">
        <v>5502</v>
      </c>
      <c r="G10441" s="138"/>
    </row>
    <row r="10442" ht="15.75" customHeight="1" spans="1:7">
      <c r="A10442" s="140">
        <v>101119</v>
      </c>
      <c r="B10442" s="141" t="s">
        <v>11035</v>
      </c>
      <c r="C10442" s="141" t="s">
        <v>171</v>
      </c>
      <c r="D10442" s="141" t="s">
        <v>5686</v>
      </c>
      <c r="E10442" s="140">
        <v>8.14</v>
      </c>
      <c r="F10442" s="142" t="s">
        <v>5502</v>
      </c>
      <c r="G10442" s="138"/>
    </row>
    <row r="10443" ht="15.75" customHeight="1" spans="1:7">
      <c r="A10443" s="140">
        <v>101120</v>
      </c>
      <c r="B10443" s="141" t="s">
        <v>11036</v>
      </c>
      <c r="C10443" s="141" t="s">
        <v>171</v>
      </c>
      <c r="D10443" s="141" t="s">
        <v>5686</v>
      </c>
      <c r="E10443" s="140">
        <v>6.84</v>
      </c>
      <c r="F10443" s="142" t="s">
        <v>5502</v>
      </c>
      <c r="G10443" s="138"/>
    </row>
    <row r="10444" ht="15.75" customHeight="1" spans="1:7">
      <c r="A10444" s="140">
        <v>101121</v>
      </c>
      <c r="B10444" s="141" t="s">
        <v>11037</v>
      </c>
      <c r="C10444" s="141" t="s">
        <v>171</v>
      </c>
      <c r="D10444" s="141" t="s">
        <v>5686</v>
      </c>
      <c r="E10444" s="140">
        <v>4.27</v>
      </c>
      <c r="F10444" s="142" t="s">
        <v>5502</v>
      </c>
      <c r="G10444" s="138"/>
    </row>
    <row r="10445" ht="15.75" customHeight="1" spans="1:7">
      <c r="A10445" s="140">
        <v>101122</v>
      </c>
      <c r="B10445" s="141" t="s">
        <v>11038</v>
      </c>
      <c r="C10445" s="141" t="s">
        <v>171</v>
      </c>
      <c r="D10445" s="141" t="s">
        <v>5686</v>
      </c>
      <c r="E10445" s="140">
        <v>5.91</v>
      </c>
      <c r="F10445" s="142" t="s">
        <v>5502</v>
      </c>
      <c r="G10445" s="138"/>
    </row>
    <row r="10446" ht="15.75" customHeight="1" spans="1:7">
      <c r="A10446" s="140">
        <v>101123</v>
      </c>
      <c r="B10446" s="141" t="s">
        <v>11039</v>
      </c>
      <c r="C10446" s="141" t="s">
        <v>171</v>
      </c>
      <c r="D10446" s="141" t="s">
        <v>5686</v>
      </c>
      <c r="E10446" s="140">
        <v>7.02</v>
      </c>
      <c r="F10446" s="142" t="s">
        <v>5502</v>
      </c>
      <c r="G10446" s="138"/>
    </row>
    <row r="10447" ht="15.75" customHeight="1" spans="1:7">
      <c r="A10447" s="140">
        <v>101124</v>
      </c>
      <c r="B10447" s="141" t="s">
        <v>11040</v>
      </c>
      <c r="C10447" s="141" t="s">
        <v>171</v>
      </c>
      <c r="D10447" s="141" t="s">
        <v>5686</v>
      </c>
      <c r="E10447" s="140">
        <v>15.04</v>
      </c>
      <c r="F10447" s="142" t="s">
        <v>5502</v>
      </c>
      <c r="G10447" s="138"/>
    </row>
    <row r="10448" ht="15.75" customHeight="1" spans="1:7">
      <c r="A10448" s="140">
        <v>101125</v>
      </c>
      <c r="B10448" s="141" t="s">
        <v>11041</v>
      </c>
      <c r="C10448" s="141" t="s">
        <v>171</v>
      </c>
      <c r="D10448" s="141" t="s">
        <v>5686</v>
      </c>
      <c r="E10448" s="140">
        <v>14.35</v>
      </c>
      <c r="F10448" s="142" t="s">
        <v>5502</v>
      </c>
      <c r="G10448" s="138"/>
    </row>
    <row r="10449" ht="15.75" customHeight="1" spans="1:7">
      <c r="A10449" s="140">
        <v>101126</v>
      </c>
      <c r="B10449" s="141" t="s">
        <v>11042</v>
      </c>
      <c r="C10449" s="141" t="s">
        <v>171</v>
      </c>
      <c r="D10449" s="141" t="s">
        <v>5686</v>
      </c>
      <c r="E10449" s="140">
        <v>13</v>
      </c>
      <c r="F10449" s="142" t="s">
        <v>5502</v>
      </c>
      <c r="G10449" s="138"/>
    </row>
    <row r="10450" ht="15.75" customHeight="1" spans="1:7">
      <c r="A10450" s="140">
        <v>101127</v>
      </c>
      <c r="B10450" s="141" t="s">
        <v>11043</v>
      </c>
      <c r="C10450" s="141" t="s">
        <v>171</v>
      </c>
      <c r="D10450" s="141" t="s">
        <v>5686</v>
      </c>
      <c r="E10450" s="140">
        <v>13.87</v>
      </c>
      <c r="F10450" s="142" t="s">
        <v>5502</v>
      </c>
      <c r="G10450" s="138"/>
    </row>
    <row r="10451" ht="15.75" customHeight="1" spans="1:7">
      <c r="A10451" s="140">
        <v>101128</v>
      </c>
      <c r="B10451" s="141" t="s">
        <v>11044</v>
      </c>
      <c r="C10451" s="141" t="s">
        <v>171</v>
      </c>
      <c r="D10451" s="141" t="s">
        <v>5686</v>
      </c>
      <c r="E10451" s="140">
        <v>14.45</v>
      </c>
      <c r="F10451" s="142" t="s">
        <v>5502</v>
      </c>
      <c r="G10451" s="138"/>
    </row>
    <row r="10452" ht="15.75" customHeight="1" spans="1:7">
      <c r="A10452" s="140">
        <v>101129</v>
      </c>
      <c r="B10452" s="141" t="s">
        <v>11045</v>
      </c>
      <c r="C10452" s="141" t="s">
        <v>171</v>
      </c>
      <c r="D10452" s="141" t="s">
        <v>5686</v>
      </c>
      <c r="E10452" s="140">
        <v>19.35</v>
      </c>
      <c r="F10452" s="142" t="s">
        <v>5502</v>
      </c>
      <c r="G10452" s="138"/>
    </row>
    <row r="10453" ht="15.75" customHeight="1" spans="1:7">
      <c r="A10453" s="140">
        <v>101130</v>
      </c>
      <c r="B10453" s="141" t="s">
        <v>11046</v>
      </c>
      <c r="C10453" s="141" t="s">
        <v>171</v>
      </c>
      <c r="D10453" s="141" t="s">
        <v>5686</v>
      </c>
      <c r="E10453" s="140">
        <v>18.05</v>
      </c>
      <c r="F10453" s="142" t="s">
        <v>5502</v>
      </c>
      <c r="G10453" s="138"/>
    </row>
    <row r="10454" ht="15.75" customHeight="1" spans="1:7">
      <c r="A10454" s="140">
        <v>101131</v>
      </c>
      <c r="B10454" s="141" t="s">
        <v>11047</v>
      </c>
      <c r="C10454" s="141" t="s">
        <v>171</v>
      </c>
      <c r="D10454" s="141" t="s">
        <v>5686</v>
      </c>
      <c r="E10454" s="140">
        <v>15.48</v>
      </c>
      <c r="F10454" s="142" t="s">
        <v>5502</v>
      </c>
      <c r="G10454" s="138"/>
    </row>
    <row r="10455" ht="15.75" customHeight="1" spans="1:7">
      <c r="A10455" s="140">
        <v>101132</v>
      </c>
      <c r="B10455" s="141" t="s">
        <v>11048</v>
      </c>
      <c r="C10455" s="141" t="s">
        <v>171</v>
      </c>
      <c r="D10455" s="141" t="s">
        <v>5686</v>
      </c>
      <c r="E10455" s="140">
        <v>17.12</v>
      </c>
      <c r="F10455" s="142" t="s">
        <v>5502</v>
      </c>
      <c r="G10455" s="138"/>
    </row>
    <row r="10456" ht="15.75" customHeight="1" spans="1:7">
      <c r="A10456" s="140">
        <v>101133</v>
      </c>
      <c r="B10456" s="141" t="s">
        <v>11049</v>
      </c>
      <c r="C10456" s="141" t="s">
        <v>171</v>
      </c>
      <c r="D10456" s="141" t="s">
        <v>5686</v>
      </c>
      <c r="E10456" s="140">
        <v>18.23</v>
      </c>
      <c r="F10456" s="142" t="s">
        <v>5502</v>
      </c>
      <c r="G10456" s="138"/>
    </row>
    <row r="10457" ht="15.75" customHeight="1" spans="1:7">
      <c r="A10457" s="140">
        <v>101134</v>
      </c>
      <c r="B10457" s="141" t="s">
        <v>11050</v>
      </c>
      <c r="C10457" s="141" t="s">
        <v>171</v>
      </c>
      <c r="D10457" s="141" t="s">
        <v>5686</v>
      </c>
      <c r="E10457" s="140">
        <v>15.71</v>
      </c>
      <c r="F10457" s="142" t="s">
        <v>5502</v>
      </c>
      <c r="G10457" s="138"/>
    </row>
    <row r="10458" ht="15.75" customHeight="1" spans="1:7">
      <c r="A10458" s="140">
        <v>101135</v>
      </c>
      <c r="B10458" s="141" t="s">
        <v>11051</v>
      </c>
      <c r="C10458" s="141" t="s">
        <v>171</v>
      </c>
      <c r="D10458" s="141" t="s">
        <v>5686</v>
      </c>
      <c r="E10458" s="140">
        <v>15.02</v>
      </c>
      <c r="F10458" s="142" t="s">
        <v>5502</v>
      </c>
      <c r="G10458" s="138"/>
    </row>
    <row r="10459" ht="15.75" customHeight="1" spans="1:7">
      <c r="A10459" s="140">
        <v>101136</v>
      </c>
      <c r="B10459" s="141" t="s">
        <v>11052</v>
      </c>
      <c r="C10459" s="141" t="s">
        <v>171</v>
      </c>
      <c r="D10459" s="141" t="s">
        <v>5686</v>
      </c>
      <c r="E10459" s="140">
        <v>13.67</v>
      </c>
      <c r="F10459" s="142" t="s">
        <v>5502</v>
      </c>
      <c r="G10459" s="138"/>
    </row>
    <row r="10460" ht="15.75" customHeight="1" spans="1:7">
      <c r="A10460" s="140">
        <v>101137</v>
      </c>
      <c r="B10460" s="141" t="s">
        <v>11053</v>
      </c>
      <c r="C10460" s="141" t="s">
        <v>171</v>
      </c>
      <c r="D10460" s="141" t="s">
        <v>5686</v>
      </c>
      <c r="E10460" s="140">
        <v>14.54</v>
      </c>
      <c r="F10460" s="142" t="s">
        <v>5502</v>
      </c>
      <c r="G10460" s="138"/>
    </row>
    <row r="10461" ht="15.75" customHeight="1" spans="1:7">
      <c r="A10461" s="140">
        <v>101138</v>
      </c>
      <c r="B10461" s="141" t="s">
        <v>11054</v>
      </c>
      <c r="C10461" s="141" t="s">
        <v>171</v>
      </c>
      <c r="D10461" s="141" t="s">
        <v>5686</v>
      </c>
      <c r="E10461" s="140">
        <v>15.12</v>
      </c>
      <c r="F10461" s="142" t="s">
        <v>5502</v>
      </c>
      <c r="G10461" s="138"/>
    </row>
    <row r="10462" ht="15.75" customHeight="1" spans="1:7">
      <c r="A10462" s="140">
        <v>101139</v>
      </c>
      <c r="B10462" s="141" t="s">
        <v>11055</v>
      </c>
      <c r="C10462" s="141" t="s">
        <v>171</v>
      </c>
      <c r="D10462" s="141" t="s">
        <v>5686</v>
      </c>
      <c r="E10462" s="140">
        <v>20.04</v>
      </c>
      <c r="F10462" s="142" t="s">
        <v>5502</v>
      </c>
      <c r="G10462" s="138"/>
    </row>
    <row r="10463" ht="15.75" customHeight="1" spans="1:7">
      <c r="A10463" s="140">
        <v>101140</v>
      </c>
      <c r="B10463" s="141" t="s">
        <v>11056</v>
      </c>
      <c r="C10463" s="141" t="s">
        <v>171</v>
      </c>
      <c r="D10463" s="141" t="s">
        <v>5686</v>
      </c>
      <c r="E10463" s="140">
        <v>18.74</v>
      </c>
      <c r="F10463" s="142" t="s">
        <v>5502</v>
      </c>
      <c r="G10463" s="138"/>
    </row>
    <row r="10464" ht="15.75" customHeight="1" spans="1:7">
      <c r="A10464" s="140">
        <v>101141</v>
      </c>
      <c r="B10464" s="141" t="s">
        <v>11057</v>
      </c>
      <c r="C10464" s="141" t="s">
        <v>171</v>
      </c>
      <c r="D10464" s="141" t="s">
        <v>5686</v>
      </c>
      <c r="E10464" s="140">
        <v>16.17</v>
      </c>
      <c r="F10464" s="142" t="s">
        <v>5502</v>
      </c>
      <c r="G10464" s="138"/>
    </row>
    <row r="10465" ht="15.75" customHeight="1" spans="1:7">
      <c r="A10465" s="140">
        <v>101142</v>
      </c>
      <c r="B10465" s="141" t="s">
        <v>11058</v>
      </c>
      <c r="C10465" s="141" t="s">
        <v>171</v>
      </c>
      <c r="D10465" s="141" t="s">
        <v>5686</v>
      </c>
      <c r="E10465" s="140">
        <v>17.81</v>
      </c>
      <c r="F10465" s="142" t="s">
        <v>5502</v>
      </c>
      <c r="G10465" s="138"/>
    </row>
    <row r="10466" ht="15.75" customHeight="1" spans="1:7">
      <c r="A10466" s="140">
        <v>101143</v>
      </c>
      <c r="B10466" s="141" t="s">
        <v>11059</v>
      </c>
      <c r="C10466" s="141" t="s">
        <v>171</v>
      </c>
      <c r="D10466" s="141" t="s">
        <v>5686</v>
      </c>
      <c r="E10466" s="140">
        <v>18.92</v>
      </c>
      <c r="F10466" s="142" t="s">
        <v>5502</v>
      </c>
      <c r="G10466" s="138"/>
    </row>
    <row r="10467" ht="15.75" customHeight="1" spans="1:7">
      <c r="A10467" s="140">
        <v>101144</v>
      </c>
      <c r="B10467" s="141" t="s">
        <v>11060</v>
      </c>
      <c r="C10467" s="141" t="s">
        <v>171</v>
      </c>
      <c r="D10467" s="141" t="s">
        <v>5686</v>
      </c>
      <c r="E10467" s="140">
        <v>15.38</v>
      </c>
      <c r="F10467" s="142" t="s">
        <v>5502</v>
      </c>
      <c r="G10467" s="138"/>
    </row>
    <row r="10468" ht="15.75" customHeight="1" spans="1:7">
      <c r="A10468" s="140">
        <v>101145</v>
      </c>
      <c r="B10468" s="141" t="s">
        <v>11061</v>
      </c>
      <c r="C10468" s="141" t="s">
        <v>171</v>
      </c>
      <c r="D10468" s="141" t="s">
        <v>5686</v>
      </c>
      <c r="E10468" s="140">
        <v>14.69</v>
      </c>
      <c r="F10468" s="142" t="s">
        <v>5502</v>
      </c>
      <c r="G10468" s="138"/>
    </row>
    <row r="10469" ht="15.75" customHeight="1" spans="1:7">
      <c r="A10469" s="140">
        <v>101146</v>
      </c>
      <c r="B10469" s="141" t="s">
        <v>11062</v>
      </c>
      <c r="C10469" s="141" t="s">
        <v>171</v>
      </c>
      <c r="D10469" s="141" t="s">
        <v>5686</v>
      </c>
      <c r="E10469" s="140">
        <v>13.34</v>
      </c>
      <c r="F10469" s="142" t="s">
        <v>5502</v>
      </c>
      <c r="G10469" s="138"/>
    </row>
    <row r="10470" ht="15.75" customHeight="1" spans="1:7">
      <c r="A10470" s="140">
        <v>101147</v>
      </c>
      <c r="B10470" s="141" t="s">
        <v>11063</v>
      </c>
      <c r="C10470" s="141" t="s">
        <v>171</v>
      </c>
      <c r="D10470" s="141" t="s">
        <v>5686</v>
      </c>
      <c r="E10470" s="140">
        <v>14.21</v>
      </c>
      <c r="F10470" s="142" t="s">
        <v>5502</v>
      </c>
      <c r="G10470" s="138"/>
    </row>
    <row r="10471" ht="15.75" customHeight="1" spans="1:7">
      <c r="A10471" s="140">
        <v>101148</v>
      </c>
      <c r="B10471" s="141" t="s">
        <v>11064</v>
      </c>
      <c r="C10471" s="141" t="s">
        <v>171</v>
      </c>
      <c r="D10471" s="141" t="s">
        <v>5686</v>
      </c>
      <c r="E10471" s="140">
        <v>14.79</v>
      </c>
      <c r="F10471" s="142" t="s">
        <v>5502</v>
      </c>
      <c r="G10471" s="138"/>
    </row>
    <row r="10472" ht="15.75" customHeight="1" spans="1:7">
      <c r="A10472" s="140">
        <v>101149</v>
      </c>
      <c r="B10472" s="141" t="s">
        <v>11065</v>
      </c>
      <c r="C10472" s="141" t="s">
        <v>171</v>
      </c>
      <c r="D10472" s="141" t="s">
        <v>5686</v>
      </c>
      <c r="E10472" s="140">
        <v>19.7</v>
      </c>
      <c r="F10472" s="142" t="s">
        <v>5502</v>
      </c>
      <c r="G10472" s="138"/>
    </row>
    <row r="10473" ht="15.75" customHeight="1" spans="1:7">
      <c r="A10473" s="140">
        <v>101150</v>
      </c>
      <c r="B10473" s="141" t="s">
        <v>11066</v>
      </c>
      <c r="C10473" s="141" t="s">
        <v>171</v>
      </c>
      <c r="D10473" s="141" t="s">
        <v>5686</v>
      </c>
      <c r="E10473" s="140">
        <v>18.4</v>
      </c>
      <c r="F10473" s="142" t="s">
        <v>5502</v>
      </c>
      <c r="G10473" s="138"/>
    </row>
    <row r="10474" ht="15.75" customHeight="1" spans="1:7">
      <c r="A10474" s="140">
        <v>101151</v>
      </c>
      <c r="B10474" s="141" t="s">
        <v>11067</v>
      </c>
      <c r="C10474" s="141" t="s">
        <v>171</v>
      </c>
      <c r="D10474" s="141" t="s">
        <v>5686</v>
      </c>
      <c r="E10474" s="140">
        <v>15.83</v>
      </c>
      <c r="F10474" s="142" t="s">
        <v>5502</v>
      </c>
      <c r="G10474" s="138"/>
    </row>
    <row r="10475" ht="15.75" customHeight="1" spans="1:7">
      <c r="A10475" s="140">
        <v>101152</v>
      </c>
      <c r="B10475" s="141" t="s">
        <v>11068</v>
      </c>
      <c r="C10475" s="141" t="s">
        <v>171</v>
      </c>
      <c r="D10475" s="141" t="s">
        <v>5686</v>
      </c>
      <c r="E10475" s="140">
        <v>17.47</v>
      </c>
      <c r="F10475" s="142" t="s">
        <v>5502</v>
      </c>
      <c r="G10475" s="138"/>
    </row>
    <row r="10476" ht="15.75" customHeight="1" spans="1:7">
      <c r="A10476" s="140">
        <v>101153</v>
      </c>
      <c r="B10476" s="141" t="s">
        <v>11069</v>
      </c>
      <c r="C10476" s="141" t="s">
        <v>171</v>
      </c>
      <c r="D10476" s="141" t="s">
        <v>5686</v>
      </c>
      <c r="E10476" s="140">
        <v>18.58</v>
      </c>
      <c r="F10476" s="142" t="s">
        <v>5502</v>
      </c>
      <c r="G10476" s="138"/>
    </row>
    <row r="10477" ht="15.75" customHeight="1" spans="1:7">
      <c r="A10477" s="140">
        <v>101206</v>
      </c>
      <c r="B10477" s="141" t="s">
        <v>11070</v>
      </c>
      <c r="C10477" s="141" t="s">
        <v>171</v>
      </c>
      <c r="D10477" s="141" t="s">
        <v>5686</v>
      </c>
      <c r="E10477" s="140">
        <v>12.34</v>
      </c>
      <c r="F10477" s="142" t="s">
        <v>5502</v>
      </c>
      <c r="G10477" s="138"/>
    </row>
    <row r="10478" ht="15.75" customHeight="1" spans="1:7">
      <c r="A10478" s="140">
        <v>101207</v>
      </c>
      <c r="B10478" s="141" t="s">
        <v>11071</v>
      </c>
      <c r="C10478" s="141" t="s">
        <v>171</v>
      </c>
      <c r="D10478" s="141" t="s">
        <v>5686</v>
      </c>
      <c r="E10478" s="140">
        <v>10.7</v>
      </c>
      <c r="F10478" s="142" t="s">
        <v>5502</v>
      </c>
      <c r="G10478" s="138"/>
    </row>
    <row r="10479" ht="15.75" customHeight="1" spans="1:7">
      <c r="A10479" s="140">
        <v>101208</v>
      </c>
      <c r="B10479" s="141" t="s">
        <v>11072</v>
      </c>
      <c r="C10479" s="141" t="s">
        <v>171</v>
      </c>
      <c r="D10479" s="141" t="s">
        <v>5686</v>
      </c>
      <c r="E10479" s="140">
        <v>10.41</v>
      </c>
      <c r="F10479" s="142" t="s">
        <v>5502</v>
      </c>
      <c r="G10479" s="138"/>
    </row>
    <row r="10480" ht="15.75" customHeight="1" spans="1:7">
      <c r="A10480" s="140">
        <v>101209</v>
      </c>
      <c r="B10480" s="141" t="s">
        <v>11073</v>
      </c>
      <c r="C10480" s="141" t="s">
        <v>171</v>
      </c>
      <c r="D10480" s="141" t="s">
        <v>5686</v>
      </c>
      <c r="E10480" s="140">
        <v>9.67</v>
      </c>
      <c r="F10480" s="142" t="s">
        <v>5502</v>
      </c>
      <c r="G10480" s="138"/>
    </row>
    <row r="10481" ht="15.75" customHeight="1" spans="1:7">
      <c r="A10481" s="140">
        <v>101210</v>
      </c>
      <c r="B10481" s="141" t="s">
        <v>11074</v>
      </c>
      <c r="C10481" s="141" t="s">
        <v>171</v>
      </c>
      <c r="D10481" s="141" t="s">
        <v>5686</v>
      </c>
      <c r="E10481" s="140">
        <v>17.21</v>
      </c>
      <c r="F10481" s="142" t="s">
        <v>5502</v>
      </c>
      <c r="G10481" s="138"/>
    </row>
    <row r="10482" ht="15.75" customHeight="1" spans="1:7">
      <c r="A10482" s="140">
        <v>101211</v>
      </c>
      <c r="B10482" s="141" t="s">
        <v>11075</v>
      </c>
      <c r="C10482" s="141" t="s">
        <v>171</v>
      </c>
      <c r="D10482" s="141" t="s">
        <v>5686</v>
      </c>
      <c r="E10482" s="140">
        <v>18.47</v>
      </c>
      <c r="F10482" s="142" t="s">
        <v>5502</v>
      </c>
      <c r="G10482" s="138"/>
    </row>
    <row r="10483" ht="15.75" customHeight="1" spans="1:7">
      <c r="A10483" s="140">
        <v>101212</v>
      </c>
      <c r="B10483" s="141" t="s">
        <v>11076</v>
      </c>
      <c r="C10483" s="141" t="s">
        <v>171</v>
      </c>
      <c r="D10483" s="141" t="s">
        <v>5686</v>
      </c>
      <c r="E10483" s="140">
        <v>21.51</v>
      </c>
      <c r="F10483" s="142" t="s">
        <v>5502</v>
      </c>
      <c r="G10483" s="138"/>
    </row>
    <row r="10484" ht="15.75" customHeight="1" spans="1:7">
      <c r="A10484" s="140">
        <v>101213</v>
      </c>
      <c r="B10484" s="141" t="s">
        <v>11077</v>
      </c>
      <c r="C10484" s="141" t="s">
        <v>171</v>
      </c>
      <c r="D10484" s="141" t="s">
        <v>5686</v>
      </c>
      <c r="E10484" s="140">
        <v>24.01</v>
      </c>
      <c r="F10484" s="142" t="s">
        <v>5502</v>
      </c>
      <c r="G10484" s="138"/>
    </row>
    <row r="10485" ht="15.75" customHeight="1" spans="1:7">
      <c r="A10485" s="140">
        <v>101214</v>
      </c>
      <c r="B10485" s="141" t="s">
        <v>11078</v>
      </c>
      <c r="C10485" s="141" t="s">
        <v>171</v>
      </c>
      <c r="D10485" s="141" t="s">
        <v>5686</v>
      </c>
      <c r="E10485" s="140">
        <v>29.02</v>
      </c>
      <c r="F10485" s="142" t="s">
        <v>5502</v>
      </c>
      <c r="G10485" s="138"/>
    </row>
    <row r="10486" ht="15.75" customHeight="1" spans="1:7">
      <c r="A10486" s="140">
        <v>101215</v>
      </c>
      <c r="B10486" s="141" t="s">
        <v>11079</v>
      </c>
      <c r="C10486" s="141" t="s">
        <v>171</v>
      </c>
      <c r="D10486" s="141" t="s">
        <v>5686</v>
      </c>
      <c r="E10486" s="140">
        <v>16.52</v>
      </c>
      <c r="F10486" s="142" t="s">
        <v>5502</v>
      </c>
      <c r="G10486" s="138"/>
    </row>
    <row r="10487" ht="15.75" customHeight="1" spans="1:7">
      <c r="A10487" s="140">
        <v>101216</v>
      </c>
      <c r="B10487" s="141" t="s">
        <v>11080</v>
      </c>
      <c r="C10487" s="141" t="s">
        <v>171</v>
      </c>
      <c r="D10487" s="141" t="s">
        <v>5686</v>
      </c>
      <c r="E10487" s="140">
        <v>17.33</v>
      </c>
      <c r="F10487" s="142" t="s">
        <v>5502</v>
      </c>
      <c r="G10487" s="138"/>
    </row>
    <row r="10488" ht="15.75" customHeight="1" spans="1:7">
      <c r="A10488" s="140">
        <v>101217</v>
      </c>
      <c r="B10488" s="141" t="s">
        <v>11081</v>
      </c>
      <c r="C10488" s="141" t="s">
        <v>171</v>
      </c>
      <c r="D10488" s="141" t="s">
        <v>5686</v>
      </c>
      <c r="E10488" s="140">
        <v>20.14</v>
      </c>
      <c r="F10488" s="142" t="s">
        <v>5502</v>
      </c>
      <c r="G10488" s="138"/>
    </row>
    <row r="10489" ht="15.75" customHeight="1" spans="1:7">
      <c r="A10489" s="140">
        <v>101218</v>
      </c>
      <c r="B10489" s="141" t="s">
        <v>11082</v>
      </c>
      <c r="C10489" s="141" t="s">
        <v>171</v>
      </c>
      <c r="D10489" s="141" t="s">
        <v>5686</v>
      </c>
      <c r="E10489" s="140">
        <v>21.34</v>
      </c>
      <c r="F10489" s="142" t="s">
        <v>5502</v>
      </c>
      <c r="G10489" s="138"/>
    </row>
    <row r="10490" ht="15.75" customHeight="1" spans="1:7">
      <c r="A10490" s="140">
        <v>101219</v>
      </c>
      <c r="B10490" s="141" t="s">
        <v>11083</v>
      </c>
      <c r="C10490" s="141" t="s">
        <v>171</v>
      </c>
      <c r="D10490" s="141" t="s">
        <v>5686</v>
      </c>
      <c r="E10490" s="140">
        <v>25.84</v>
      </c>
      <c r="F10490" s="142" t="s">
        <v>5502</v>
      </c>
      <c r="G10490" s="138"/>
    </row>
    <row r="10491" ht="15.75" customHeight="1" spans="1:7">
      <c r="A10491" s="140">
        <v>101220</v>
      </c>
      <c r="B10491" s="141" t="s">
        <v>11084</v>
      </c>
      <c r="C10491" s="141" t="s">
        <v>171</v>
      </c>
      <c r="D10491" s="141" t="s">
        <v>5686</v>
      </c>
      <c r="E10491" s="140">
        <v>16.19</v>
      </c>
      <c r="F10491" s="142" t="s">
        <v>5502</v>
      </c>
      <c r="G10491" s="138"/>
    </row>
    <row r="10492" ht="15.75" customHeight="1" spans="1:7">
      <c r="A10492" s="140">
        <v>101221</v>
      </c>
      <c r="B10492" s="141" t="s">
        <v>11085</v>
      </c>
      <c r="C10492" s="141" t="s">
        <v>171</v>
      </c>
      <c r="D10492" s="141" t="s">
        <v>5686</v>
      </c>
      <c r="E10492" s="140">
        <v>17.12</v>
      </c>
      <c r="F10492" s="142" t="s">
        <v>5502</v>
      </c>
      <c r="G10492" s="138"/>
    </row>
    <row r="10493" ht="15.75" customHeight="1" spans="1:7">
      <c r="A10493" s="140">
        <v>101222</v>
      </c>
      <c r="B10493" s="141" t="s">
        <v>11086</v>
      </c>
      <c r="C10493" s="141" t="s">
        <v>171</v>
      </c>
      <c r="D10493" s="141" t="s">
        <v>5686</v>
      </c>
      <c r="E10493" s="140">
        <v>19.88</v>
      </c>
      <c r="F10493" s="142" t="s">
        <v>5502</v>
      </c>
      <c r="G10493" s="138"/>
    </row>
    <row r="10494" ht="15.75" customHeight="1" spans="1:7">
      <c r="A10494" s="140">
        <v>101223</v>
      </c>
      <c r="B10494" s="141" t="s">
        <v>11087</v>
      </c>
      <c r="C10494" s="141" t="s">
        <v>171</v>
      </c>
      <c r="D10494" s="141" t="s">
        <v>5686</v>
      </c>
      <c r="E10494" s="140">
        <v>22.11</v>
      </c>
      <c r="F10494" s="142" t="s">
        <v>5502</v>
      </c>
      <c r="G10494" s="138"/>
    </row>
    <row r="10495" ht="15.75" customHeight="1" spans="1:7">
      <c r="A10495" s="140">
        <v>101224</v>
      </c>
      <c r="B10495" s="141" t="s">
        <v>11088</v>
      </c>
      <c r="C10495" s="141" t="s">
        <v>171</v>
      </c>
      <c r="D10495" s="141" t="s">
        <v>5686</v>
      </c>
      <c r="E10495" s="140">
        <v>27.7</v>
      </c>
      <c r="F10495" s="142" t="s">
        <v>5502</v>
      </c>
      <c r="G10495" s="138"/>
    </row>
    <row r="10496" ht="15.75" customHeight="1" spans="1:7">
      <c r="A10496" s="140">
        <v>101225</v>
      </c>
      <c r="B10496" s="141" t="s">
        <v>11089</v>
      </c>
      <c r="C10496" s="141" t="s">
        <v>171</v>
      </c>
      <c r="D10496" s="141" t="s">
        <v>5686</v>
      </c>
      <c r="E10496" s="140">
        <v>14.87</v>
      </c>
      <c r="F10496" s="142" t="s">
        <v>5502</v>
      </c>
      <c r="G10496" s="138"/>
    </row>
    <row r="10497" ht="15.75" customHeight="1" spans="1:7">
      <c r="A10497" s="140">
        <v>101226</v>
      </c>
      <c r="B10497" s="141" t="s">
        <v>11090</v>
      </c>
      <c r="C10497" s="141" t="s">
        <v>171</v>
      </c>
      <c r="D10497" s="141" t="s">
        <v>5686</v>
      </c>
      <c r="E10497" s="140">
        <v>15.68</v>
      </c>
      <c r="F10497" s="142" t="s">
        <v>5502</v>
      </c>
      <c r="G10497" s="138"/>
    </row>
    <row r="10498" ht="15.75" customHeight="1" spans="1:7">
      <c r="A10498" s="140">
        <v>101227</v>
      </c>
      <c r="B10498" s="141" t="s">
        <v>11091</v>
      </c>
      <c r="C10498" s="141" t="s">
        <v>171</v>
      </c>
      <c r="D10498" s="141" t="s">
        <v>5686</v>
      </c>
      <c r="E10498" s="140">
        <v>18.16</v>
      </c>
      <c r="F10498" s="142" t="s">
        <v>5502</v>
      </c>
      <c r="G10498" s="138"/>
    </row>
    <row r="10499" ht="15.75" customHeight="1" spans="1:7">
      <c r="A10499" s="140">
        <v>101228</v>
      </c>
      <c r="B10499" s="141" t="s">
        <v>11092</v>
      </c>
      <c r="C10499" s="141" t="s">
        <v>171</v>
      </c>
      <c r="D10499" s="141" t="s">
        <v>5686</v>
      </c>
      <c r="E10499" s="140">
        <v>19.38</v>
      </c>
      <c r="F10499" s="142" t="s">
        <v>5502</v>
      </c>
      <c r="G10499" s="138"/>
    </row>
    <row r="10500" ht="15.75" customHeight="1" spans="1:7">
      <c r="A10500" s="140">
        <v>101229</v>
      </c>
      <c r="B10500" s="141" t="s">
        <v>11093</v>
      </c>
      <c r="C10500" s="141" t="s">
        <v>171</v>
      </c>
      <c r="D10500" s="141" t="s">
        <v>5686</v>
      </c>
      <c r="E10500" s="140">
        <v>24.41</v>
      </c>
      <c r="F10500" s="142" t="s">
        <v>5502</v>
      </c>
      <c r="G10500" s="138"/>
    </row>
    <row r="10501" ht="15.75" customHeight="1" spans="1:7">
      <c r="A10501" s="140">
        <v>101230</v>
      </c>
      <c r="B10501" s="141" t="s">
        <v>11094</v>
      </c>
      <c r="C10501" s="141" t="s">
        <v>171</v>
      </c>
      <c r="D10501" s="141" t="s">
        <v>5686</v>
      </c>
      <c r="E10501" s="140">
        <v>10.86</v>
      </c>
      <c r="F10501" s="142" t="s">
        <v>5502</v>
      </c>
      <c r="G10501" s="138"/>
    </row>
    <row r="10502" ht="15.75" customHeight="1" spans="1:7">
      <c r="A10502" s="140">
        <v>101231</v>
      </c>
      <c r="B10502" s="141" t="s">
        <v>11095</v>
      </c>
      <c r="C10502" s="141" t="s">
        <v>171</v>
      </c>
      <c r="D10502" s="141" t="s">
        <v>5686</v>
      </c>
      <c r="E10502" s="140">
        <v>10.34</v>
      </c>
      <c r="F10502" s="142" t="s">
        <v>5502</v>
      </c>
      <c r="G10502" s="138"/>
    </row>
    <row r="10503" ht="15.75" customHeight="1" spans="1:7">
      <c r="A10503" s="140">
        <v>101232</v>
      </c>
      <c r="B10503" s="141" t="s">
        <v>11096</v>
      </c>
      <c r="C10503" s="141" t="s">
        <v>171</v>
      </c>
      <c r="D10503" s="141" t="s">
        <v>5686</v>
      </c>
      <c r="E10503" s="140">
        <v>9.31</v>
      </c>
      <c r="F10503" s="142" t="s">
        <v>5502</v>
      </c>
      <c r="G10503" s="138"/>
    </row>
    <row r="10504" ht="15.75" customHeight="1" spans="1:7">
      <c r="A10504" s="140">
        <v>101233</v>
      </c>
      <c r="B10504" s="141" t="s">
        <v>11097</v>
      </c>
      <c r="C10504" s="141" t="s">
        <v>171</v>
      </c>
      <c r="D10504" s="141" t="s">
        <v>5686</v>
      </c>
      <c r="E10504" s="140">
        <v>8.58</v>
      </c>
      <c r="F10504" s="142" t="s">
        <v>5502</v>
      </c>
      <c r="G10504" s="138"/>
    </row>
    <row r="10505" ht="15.75" customHeight="1" spans="1:7">
      <c r="A10505" s="140">
        <v>101234</v>
      </c>
      <c r="B10505" s="141" t="s">
        <v>11098</v>
      </c>
      <c r="C10505" s="141" t="s">
        <v>171</v>
      </c>
      <c r="D10505" s="141" t="s">
        <v>5686</v>
      </c>
      <c r="E10505" s="140">
        <v>16.84</v>
      </c>
      <c r="F10505" s="142" t="s">
        <v>5502</v>
      </c>
      <c r="G10505" s="138"/>
    </row>
    <row r="10506" ht="15.75" customHeight="1" spans="1:7">
      <c r="A10506" s="140">
        <v>101235</v>
      </c>
      <c r="B10506" s="141" t="s">
        <v>11099</v>
      </c>
      <c r="C10506" s="141" t="s">
        <v>171</v>
      </c>
      <c r="D10506" s="141" t="s">
        <v>5686</v>
      </c>
      <c r="E10506" s="140">
        <v>17.74</v>
      </c>
      <c r="F10506" s="142" t="s">
        <v>5502</v>
      </c>
      <c r="G10506" s="138"/>
    </row>
    <row r="10507" ht="15.75" customHeight="1" spans="1:7">
      <c r="A10507" s="140">
        <v>101236</v>
      </c>
      <c r="B10507" s="141" t="s">
        <v>11100</v>
      </c>
      <c r="C10507" s="141" t="s">
        <v>171</v>
      </c>
      <c r="D10507" s="141" t="s">
        <v>5686</v>
      </c>
      <c r="E10507" s="140">
        <v>20.64</v>
      </c>
      <c r="F10507" s="142" t="s">
        <v>5502</v>
      </c>
      <c r="G10507" s="138"/>
    </row>
    <row r="10508" ht="15.75" customHeight="1" spans="1:7">
      <c r="A10508" s="140">
        <v>101237</v>
      </c>
      <c r="B10508" s="141" t="s">
        <v>11101</v>
      </c>
      <c r="C10508" s="141" t="s">
        <v>171</v>
      </c>
      <c r="D10508" s="141" t="s">
        <v>5686</v>
      </c>
      <c r="E10508" s="140">
        <v>22</v>
      </c>
      <c r="F10508" s="142" t="s">
        <v>5502</v>
      </c>
      <c r="G10508" s="138"/>
    </row>
    <row r="10509" ht="15.75" customHeight="1" spans="1:7">
      <c r="A10509" s="140">
        <v>101238</v>
      </c>
      <c r="B10509" s="141" t="s">
        <v>11102</v>
      </c>
      <c r="C10509" s="141" t="s">
        <v>171</v>
      </c>
      <c r="D10509" s="141" t="s">
        <v>5686</v>
      </c>
      <c r="E10509" s="140">
        <v>27.78</v>
      </c>
      <c r="F10509" s="142" t="s">
        <v>5502</v>
      </c>
      <c r="G10509" s="138"/>
    </row>
    <row r="10510" ht="15.75" customHeight="1" spans="1:7">
      <c r="A10510" s="140">
        <v>101239</v>
      </c>
      <c r="B10510" s="141" t="s">
        <v>11103</v>
      </c>
      <c r="C10510" s="141" t="s">
        <v>171</v>
      </c>
      <c r="D10510" s="141" t="s">
        <v>5686</v>
      </c>
      <c r="E10510" s="140">
        <v>14.83</v>
      </c>
      <c r="F10510" s="142" t="s">
        <v>5502</v>
      </c>
      <c r="G10510" s="138"/>
    </row>
    <row r="10511" ht="15.75" customHeight="1" spans="1:7">
      <c r="A10511" s="140">
        <v>101240</v>
      </c>
      <c r="B10511" s="141" t="s">
        <v>11104</v>
      </c>
      <c r="C10511" s="141" t="s">
        <v>171</v>
      </c>
      <c r="D10511" s="141" t="s">
        <v>5686</v>
      </c>
      <c r="E10511" s="140">
        <v>15.65</v>
      </c>
      <c r="F10511" s="142" t="s">
        <v>5502</v>
      </c>
      <c r="G10511" s="138"/>
    </row>
    <row r="10512" ht="15.75" customHeight="1" spans="1:7">
      <c r="A10512" s="140">
        <v>101241</v>
      </c>
      <c r="B10512" s="141" t="s">
        <v>11105</v>
      </c>
      <c r="C10512" s="141" t="s">
        <v>171</v>
      </c>
      <c r="D10512" s="141" t="s">
        <v>5686</v>
      </c>
      <c r="E10512" s="140">
        <v>18.26</v>
      </c>
      <c r="F10512" s="142" t="s">
        <v>5502</v>
      </c>
      <c r="G10512" s="138"/>
    </row>
    <row r="10513" ht="15.75" customHeight="1" spans="1:7">
      <c r="A10513" s="140">
        <v>101242</v>
      </c>
      <c r="B10513" s="141" t="s">
        <v>11106</v>
      </c>
      <c r="C10513" s="141" t="s">
        <v>171</v>
      </c>
      <c r="D10513" s="141" t="s">
        <v>5686</v>
      </c>
      <c r="E10513" s="140">
        <v>20.38</v>
      </c>
      <c r="F10513" s="142" t="s">
        <v>5502</v>
      </c>
      <c r="G10513" s="138"/>
    </row>
    <row r="10514" ht="15.75" customHeight="1" spans="1:7">
      <c r="A10514" s="140">
        <v>101243</v>
      </c>
      <c r="B10514" s="141" t="s">
        <v>11107</v>
      </c>
      <c r="C10514" s="141" t="s">
        <v>171</v>
      </c>
      <c r="D10514" s="141" t="s">
        <v>5686</v>
      </c>
      <c r="E10514" s="140">
        <v>24.71</v>
      </c>
      <c r="F10514" s="142" t="s">
        <v>5502</v>
      </c>
      <c r="G10514" s="138"/>
    </row>
    <row r="10515" ht="15.75" customHeight="1" spans="1:7">
      <c r="A10515" s="140">
        <v>101244</v>
      </c>
      <c r="B10515" s="141" t="s">
        <v>11108</v>
      </c>
      <c r="C10515" s="141" t="s">
        <v>171</v>
      </c>
      <c r="D10515" s="141" t="s">
        <v>5686</v>
      </c>
      <c r="E10515" s="140">
        <v>15.56</v>
      </c>
      <c r="F10515" s="142" t="s">
        <v>5502</v>
      </c>
      <c r="G10515" s="138"/>
    </row>
    <row r="10516" ht="15.75" customHeight="1" spans="1:7">
      <c r="A10516" s="140">
        <v>101245</v>
      </c>
      <c r="B10516" s="141" t="s">
        <v>11109</v>
      </c>
      <c r="C10516" s="141" t="s">
        <v>171</v>
      </c>
      <c r="D10516" s="141" t="s">
        <v>5686</v>
      </c>
      <c r="E10516" s="140">
        <v>16.47</v>
      </c>
      <c r="F10516" s="142" t="s">
        <v>5502</v>
      </c>
      <c r="G10516" s="138"/>
    </row>
    <row r="10517" ht="15.75" customHeight="1" spans="1:7">
      <c r="A10517" s="140">
        <v>101246</v>
      </c>
      <c r="B10517" s="141" t="s">
        <v>11110</v>
      </c>
      <c r="C10517" s="141" t="s">
        <v>171</v>
      </c>
      <c r="D10517" s="141" t="s">
        <v>5686</v>
      </c>
      <c r="E10517" s="140">
        <v>19.12</v>
      </c>
      <c r="F10517" s="142" t="s">
        <v>5502</v>
      </c>
      <c r="G10517" s="138"/>
    </row>
    <row r="10518" ht="15.75" customHeight="1" spans="1:7">
      <c r="A10518" s="140">
        <v>101247</v>
      </c>
      <c r="B10518" s="141" t="s">
        <v>11111</v>
      </c>
      <c r="C10518" s="141" t="s">
        <v>171</v>
      </c>
      <c r="D10518" s="141" t="s">
        <v>5686</v>
      </c>
      <c r="E10518" s="140">
        <v>21.21</v>
      </c>
      <c r="F10518" s="142" t="s">
        <v>5502</v>
      </c>
      <c r="G10518" s="138"/>
    </row>
    <row r="10519" ht="15.75" customHeight="1" spans="1:7">
      <c r="A10519" s="140">
        <v>101248</v>
      </c>
      <c r="B10519" s="141" t="s">
        <v>11112</v>
      </c>
      <c r="C10519" s="141" t="s">
        <v>171</v>
      </c>
      <c r="D10519" s="141" t="s">
        <v>5686</v>
      </c>
      <c r="E10519" s="140">
        <v>26.53</v>
      </c>
      <c r="F10519" s="142" t="s">
        <v>5502</v>
      </c>
      <c r="G10519" s="138"/>
    </row>
    <row r="10520" ht="15.75" customHeight="1" spans="1:7">
      <c r="A10520" s="140">
        <v>101249</v>
      </c>
      <c r="B10520" s="141" t="s">
        <v>11113</v>
      </c>
      <c r="C10520" s="141" t="s">
        <v>171</v>
      </c>
      <c r="D10520" s="141" t="s">
        <v>5686</v>
      </c>
      <c r="E10520" s="140">
        <v>13.55</v>
      </c>
      <c r="F10520" s="142" t="s">
        <v>5502</v>
      </c>
      <c r="G10520" s="138"/>
    </row>
    <row r="10521" ht="15.75" customHeight="1" spans="1:7">
      <c r="A10521" s="140">
        <v>101250</v>
      </c>
      <c r="B10521" s="141" t="s">
        <v>11114</v>
      </c>
      <c r="C10521" s="141" t="s">
        <v>171</v>
      </c>
      <c r="D10521" s="141" t="s">
        <v>5686</v>
      </c>
      <c r="E10521" s="140">
        <v>15.02</v>
      </c>
      <c r="F10521" s="142" t="s">
        <v>5502</v>
      </c>
      <c r="G10521" s="138"/>
    </row>
    <row r="10522" ht="15.75" customHeight="1" spans="1:7">
      <c r="A10522" s="140">
        <v>101251</v>
      </c>
      <c r="B10522" s="141" t="s">
        <v>11115</v>
      </c>
      <c r="C10522" s="141" t="s">
        <v>171</v>
      </c>
      <c r="D10522" s="141" t="s">
        <v>5686</v>
      </c>
      <c r="E10522" s="140">
        <v>17.14</v>
      </c>
      <c r="F10522" s="142" t="s">
        <v>5502</v>
      </c>
      <c r="G10522" s="138"/>
    </row>
    <row r="10523" ht="15.75" customHeight="1" spans="1:7">
      <c r="A10523" s="140">
        <v>101252</v>
      </c>
      <c r="B10523" s="141" t="s">
        <v>11116</v>
      </c>
      <c r="C10523" s="141" t="s">
        <v>171</v>
      </c>
      <c r="D10523" s="141" t="s">
        <v>5686</v>
      </c>
      <c r="E10523" s="140">
        <v>18.56</v>
      </c>
      <c r="F10523" s="142" t="s">
        <v>5502</v>
      </c>
      <c r="G10523" s="138"/>
    </row>
    <row r="10524" ht="15.75" customHeight="1" spans="1:7">
      <c r="A10524" s="140">
        <v>101253</v>
      </c>
      <c r="B10524" s="141" t="s">
        <v>11117</v>
      </c>
      <c r="C10524" s="141" t="s">
        <v>171</v>
      </c>
      <c r="D10524" s="141" t="s">
        <v>5686</v>
      </c>
      <c r="E10524" s="140">
        <v>23.36</v>
      </c>
      <c r="F10524" s="142" t="s">
        <v>5502</v>
      </c>
      <c r="G10524" s="138"/>
    </row>
    <row r="10525" ht="15.75" customHeight="1" spans="1:7">
      <c r="A10525" s="140">
        <v>101254</v>
      </c>
      <c r="B10525" s="141" t="s">
        <v>11118</v>
      </c>
      <c r="C10525" s="141" t="s">
        <v>171</v>
      </c>
      <c r="D10525" s="141" t="s">
        <v>5686</v>
      </c>
      <c r="E10525" s="140">
        <v>12.89</v>
      </c>
      <c r="F10525" s="142" t="s">
        <v>5502</v>
      </c>
      <c r="G10525" s="138"/>
    </row>
    <row r="10526" ht="15.75" customHeight="1" spans="1:7">
      <c r="A10526" s="140">
        <v>101255</v>
      </c>
      <c r="B10526" s="141" t="s">
        <v>11119</v>
      </c>
      <c r="C10526" s="141" t="s">
        <v>171</v>
      </c>
      <c r="D10526" s="141" t="s">
        <v>5686</v>
      </c>
      <c r="E10526" s="140">
        <v>11.38</v>
      </c>
      <c r="F10526" s="142" t="s">
        <v>5502</v>
      </c>
      <c r="G10526" s="138"/>
    </row>
    <row r="10527" ht="15.75" customHeight="1" spans="1:7">
      <c r="A10527" s="140">
        <v>101256</v>
      </c>
      <c r="B10527" s="141" t="s">
        <v>11120</v>
      </c>
      <c r="C10527" s="141" t="s">
        <v>171</v>
      </c>
      <c r="D10527" s="141" t="s">
        <v>5686</v>
      </c>
      <c r="E10527" s="140">
        <v>19.86</v>
      </c>
      <c r="F10527" s="142" t="s">
        <v>5502</v>
      </c>
      <c r="G10527" s="138"/>
    </row>
    <row r="10528" ht="15.75" customHeight="1" spans="1:7">
      <c r="A10528" s="140">
        <v>101257</v>
      </c>
      <c r="B10528" s="141" t="s">
        <v>11121</v>
      </c>
      <c r="C10528" s="141" t="s">
        <v>171</v>
      </c>
      <c r="D10528" s="141" t="s">
        <v>5686</v>
      </c>
      <c r="E10528" s="140">
        <v>20.94</v>
      </c>
      <c r="F10528" s="142" t="s">
        <v>5502</v>
      </c>
      <c r="G10528" s="138"/>
    </row>
    <row r="10529" ht="15.75" customHeight="1" spans="1:7">
      <c r="A10529" s="140">
        <v>101258</v>
      </c>
      <c r="B10529" s="141" t="s">
        <v>11122</v>
      </c>
      <c r="C10529" s="141" t="s">
        <v>171</v>
      </c>
      <c r="D10529" s="141" t="s">
        <v>5686</v>
      </c>
      <c r="E10529" s="140">
        <v>24.28</v>
      </c>
      <c r="F10529" s="142" t="s">
        <v>5502</v>
      </c>
      <c r="G10529" s="138"/>
    </row>
    <row r="10530" ht="15.75" customHeight="1" spans="1:7">
      <c r="A10530" s="140">
        <v>101259</v>
      </c>
      <c r="B10530" s="141" t="s">
        <v>11123</v>
      </c>
      <c r="C10530" s="141" t="s">
        <v>171</v>
      </c>
      <c r="D10530" s="141" t="s">
        <v>5686</v>
      </c>
      <c r="E10530" s="140">
        <v>26.96</v>
      </c>
      <c r="F10530" s="142" t="s">
        <v>5502</v>
      </c>
      <c r="G10530" s="138"/>
    </row>
    <row r="10531" ht="15.75" customHeight="1" spans="1:7">
      <c r="A10531" s="140">
        <v>101260</v>
      </c>
      <c r="B10531" s="141" t="s">
        <v>11124</v>
      </c>
      <c r="C10531" s="141" t="s">
        <v>171</v>
      </c>
      <c r="D10531" s="141" t="s">
        <v>5686</v>
      </c>
      <c r="E10531" s="140">
        <v>33.69</v>
      </c>
      <c r="F10531" s="142" t="s">
        <v>5502</v>
      </c>
      <c r="G10531" s="138"/>
    </row>
    <row r="10532" ht="15.75" customHeight="1" spans="1:7">
      <c r="A10532" s="140">
        <v>101261</v>
      </c>
      <c r="B10532" s="141" t="s">
        <v>11125</v>
      </c>
      <c r="C10532" s="141" t="s">
        <v>171</v>
      </c>
      <c r="D10532" s="141" t="s">
        <v>5686</v>
      </c>
      <c r="E10532" s="140">
        <v>18.78</v>
      </c>
      <c r="F10532" s="142" t="s">
        <v>5502</v>
      </c>
      <c r="G10532" s="138"/>
    </row>
    <row r="10533" ht="15.75" customHeight="1" spans="1:7">
      <c r="A10533" s="140">
        <v>101262</v>
      </c>
      <c r="B10533" s="141" t="s">
        <v>11126</v>
      </c>
      <c r="C10533" s="141" t="s">
        <v>171</v>
      </c>
      <c r="D10533" s="141" t="s">
        <v>5686</v>
      </c>
      <c r="E10533" s="140">
        <v>19.83</v>
      </c>
      <c r="F10533" s="142" t="s">
        <v>5502</v>
      </c>
      <c r="G10533" s="138"/>
    </row>
    <row r="10534" ht="15.75" customHeight="1" spans="1:7">
      <c r="A10534" s="140">
        <v>101263</v>
      </c>
      <c r="B10534" s="141" t="s">
        <v>11127</v>
      </c>
      <c r="C10534" s="141" t="s">
        <v>171</v>
      </c>
      <c r="D10534" s="141" t="s">
        <v>5686</v>
      </c>
      <c r="E10534" s="140">
        <v>22.93</v>
      </c>
      <c r="F10534" s="142" t="s">
        <v>5502</v>
      </c>
      <c r="G10534" s="138"/>
    </row>
    <row r="10535" ht="15.75" customHeight="1" spans="1:7">
      <c r="A10535" s="140">
        <v>101264</v>
      </c>
      <c r="B10535" s="141" t="s">
        <v>11128</v>
      </c>
      <c r="C10535" s="141" t="s">
        <v>171</v>
      </c>
      <c r="D10535" s="141" t="s">
        <v>5686</v>
      </c>
      <c r="E10535" s="140">
        <v>25.42</v>
      </c>
      <c r="F10535" s="142" t="s">
        <v>5502</v>
      </c>
      <c r="G10535" s="138"/>
    </row>
    <row r="10536" ht="15.75" customHeight="1" spans="1:7">
      <c r="A10536" s="140">
        <v>101265</v>
      </c>
      <c r="B10536" s="141" t="s">
        <v>11129</v>
      </c>
      <c r="C10536" s="141" t="s">
        <v>171</v>
      </c>
      <c r="D10536" s="141" t="s">
        <v>5686</v>
      </c>
      <c r="E10536" s="140">
        <v>31.66</v>
      </c>
      <c r="F10536" s="142" t="s">
        <v>5502</v>
      </c>
      <c r="G10536" s="138"/>
    </row>
    <row r="10537" ht="15.75" customHeight="1" spans="1:7">
      <c r="A10537" s="140">
        <v>101266</v>
      </c>
      <c r="B10537" s="141" t="s">
        <v>11130</v>
      </c>
      <c r="C10537" s="141" t="s">
        <v>171</v>
      </c>
      <c r="D10537" s="141" t="s">
        <v>5686</v>
      </c>
      <c r="E10537" s="140">
        <v>11.45</v>
      </c>
      <c r="F10537" s="142" t="s">
        <v>5502</v>
      </c>
      <c r="G10537" s="138"/>
    </row>
    <row r="10538" ht="15.75" customHeight="1" spans="1:7">
      <c r="A10538" s="140">
        <v>101267</v>
      </c>
      <c r="B10538" s="141" t="s">
        <v>11131</v>
      </c>
      <c r="C10538" s="141" t="s">
        <v>171</v>
      </c>
      <c r="D10538" s="141" t="s">
        <v>5686</v>
      </c>
      <c r="E10538" s="140">
        <v>11</v>
      </c>
      <c r="F10538" s="142" t="s">
        <v>5502</v>
      </c>
      <c r="G10538" s="138"/>
    </row>
    <row r="10539" ht="15.75" customHeight="1" spans="1:7">
      <c r="A10539" s="140">
        <v>101268</v>
      </c>
      <c r="B10539" s="141" t="s">
        <v>11132</v>
      </c>
      <c r="C10539" s="141" t="s">
        <v>171</v>
      </c>
      <c r="D10539" s="141" t="s">
        <v>5686</v>
      </c>
      <c r="E10539" s="140">
        <v>18.05</v>
      </c>
      <c r="F10539" s="142" t="s">
        <v>5502</v>
      </c>
      <c r="G10539" s="138"/>
    </row>
    <row r="10540" ht="15.75" customHeight="1" spans="1:7">
      <c r="A10540" s="140">
        <v>101269</v>
      </c>
      <c r="B10540" s="141" t="s">
        <v>11133</v>
      </c>
      <c r="C10540" s="141" t="s">
        <v>171</v>
      </c>
      <c r="D10540" s="141" t="s">
        <v>5686</v>
      </c>
      <c r="E10540" s="140">
        <v>20.08</v>
      </c>
      <c r="F10540" s="142" t="s">
        <v>5502</v>
      </c>
      <c r="G10540" s="138"/>
    </row>
    <row r="10541" ht="15.75" customHeight="1" spans="1:7">
      <c r="A10541" s="140">
        <v>101270</v>
      </c>
      <c r="B10541" s="141" t="s">
        <v>11134</v>
      </c>
      <c r="C10541" s="141" t="s">
        <v>171</v>
      </c>
      <c r="D10541" s="141" t="s">
        <v>5686</v>
      </c>
      <c r="E10541" s="140">
        <v>23.25</v>
      </c>
      <c r="F10541" s="142" t="s">
        <v>5502</v>
      </c>
      <c r="G10541" s="138"/>
    </row>
    <row r="10542" ht="15.75" customHeight="1" spans="1:7">
      <c r="A10542" s="140">
        <v>101271</v>
      </c>
      <c r="B10542" s="141" t="s">
        <v>11135</v>
      </c>
      <c r="C10542" s="141" t="s">
        <v>171</v>
      </c>
      <c r="D10542" s="141" t="s">
        <v>5686</v>
      </c>
      <c r="E10542" s="140">
        <v>25.78</v>
      </c>
      <c r="F10542" s="142" t="s">
        <v>5502</v>
      </c>
      <c r="G10542" s="138"/>
    </row>
    <row r="10543" ht="15.75" customHeight="1" spans="1:7">
      <c r="A10543" s="140">
        <v>101272</v>
      </c>
      <c r="B10543" s="141" t="s">
        <v>11136</v>
      </c>
      <c r="C10543" s="141" t="s">
        <v>171</v>
      </c>
      <c r="D10543" s="141" t="s">
        <v>5686</v>
      </c>
      <c r="E10543" s="140">
        <v>32.16</v>
      </c>
      <c r="F10543" s="142" t="s">
        <v>5502</v>
      </c>
      <c r="G10543" s="138"/>
    </row>
    <row r="10544" ht="15.75" customHeight="1" spans="1:7">
      <c r="A10544" s="140">
        <v>101273</v>
      </c>
      <c r="B10544" s="141" t="s">
        <v>11137</v>
      </c>
      <c r="C10544" s="141" t="s">
        <v>171</v>
      </c>
      <c r="D10544" s="141" t="s">
        <v>5686</v>
      </c>
      <c r="E10544" s="140">
        <v>17.23</v>
      </c>
      <c r="F10544" s="142" t="s">
        <v>5502</v>
      </c>
      <c r="G10544" s="138"/>
    </row>
    <row r="10545" ht="15.75" customHeight="1" spans="1:7">
      <c r="A10545" s="140">
        <v>101274</v>
      </c>
      <c r="B10545" s="141" t="s">
        <v>11138</v>
      </c>
      <c r="C10545" s="141" t="s">
        <v>171</v>
      </c>
      <c r="D10545" s="141" t="s">
        <v>5686</v>
      </c>
      <c r="E10545" s="140">
        <v>19.04</v>
      </c>
      <c r="F10545" s="142" t="s">
        <v>5502</v>
      </c>
      <c r="G10545" s="138"/>
    </row>
    <row r="10546" ht="15.75" customHeight="1" spans="1:7">
      <c r="A10546" s="140">
        <v>101275</v>
      </c>
      <c r="B10546" s="141" t="s">
        <v>11139</v>
      </c>
      <c r="C10546" s="141" t="s">
        <v>171</v>
      </c>
      <c r="D10546" s="141" t="s">
        <v>5686</v>
      </c>
      <c r="E10546" s="140">
        <v>22.05</v>
      </c>
      <c r="F10546" s="142" t="s">
        <v>5502</v>
      </c>
      <c r="G10546" s="138"/>
    </row>
    <row r="10547" ht="15.75" customHeight="1" spans="1:7">
      <c r="A10547" s="140">
        <v>101276</v>
      </c>
      <c r="B10547" s="141" t="s">
        <v>11140</v>
      </c>
      <c r="C10547" s="141" t="s">
        <v>171</v>
      </c>
      <c r="D10547" s="141" t="s">
        <v>5686</v>
      </c>
      <c r="E10547" s="140">
        <v>24.36</v>
      </c>
      <c r="F10547" s="142" t="s">
        <v>5502</v>
      </c>
      <c r="G10547" s="138"/>
    </row>
    <row r="10548" ht="15.75" customHeight="1" spans="1:7">
      <c r="A10548" s="140">
        <v>101277</v>
      </c>
      <c r="B10548" s="141" t="s">
        <v>11141</v>
      </c>
      <c r="C10548" s="141" t="s">
        <v>171</v>
      </c>
      <c r="D10548" s="141" t="s">
        <v>5686</v>
      </c>
      <c r="E10548" s="140">
        <v>31.12</v>
      </c>
      <c r="F10548" s="142" t="s">
        <v>5502</v>
      </c>
      <c r="G10548" s="138"/>
    </row>
    <row r="10549" ht="15.75" customHeight="1" spans="1:7">
      <c r="A10549" s="140">
        <v>102354</v>
      </c>
      <c r="B10549" s="141" t="s">
        <v>11142</v>
      </c>
      <c r="C10549" s="141" t="s">
        <v>171</v>
      </c>
      <c r="D10549" s="141" t="s">
        <v>5686</v>
      </c>
      <c r="E10549" s="140">
        <v>164.51</v>
      </c>
      <c r="F10549" s="142" t="s">
        <v>5502</v>
      </c>
      <c r="G10549" s="138"/>
    </row>
    <row r="10550" ht="15.75" customHeight="1" spans="1:7">
      <c r="A10550" s="140">
        <v>102355</v>
      </c>
      <c r="B10550" s="141" t="s">
        <v>11143</v>
      </c>
      <c r="C10550" s="141" t="s">
        <v>171</v>
      </c>
      <c r="D10550" s="141" t="s">
        <v>5686</v>
      </c>
      <c r="E10550" s="140">
        <v>194.95</v>
      </c>
      <c r="F10550" s="142" t="s">
        <v>5502</v>
      </c>
      <c r="G10550" s="138"/>
    </row>
    <row r="10551" ht="15.75" customHeight="1" spans="1:7">
      <c r="A10551" s="140">
        <v>102360</v>
      </c>
      <c r="B10551" s="141" t="s">
        <v>11144</v>
      </c>
      <c r="C10551" s="141" t="s">
        <v>171</v>
      </c>
      <c r="D10551" s="141" t="s">
        <v>5853</v>
      </c>
      <c r="E10551" s="140">
        <v>25.97</v>
      </c>
      <c r="F10551" s="142" t="s">
        <v>5502</v>
      </c>
      <c r="G10551" s="138"/>
    </row>
    <row r="10552" ht="15.75" customHeight="1" spans="1:7">
      <c r="A10552" s="140">
        <v>102361</v>
      </c>
      <c r="B10552" s="141" t="s">
        <v>11145</v>
      </c>
      <c r="C10552" s="141" t="s">
        <v>171</v>
      </c>
      <c r="D10552" s="141" t="s">
        <v>5501</v>
      </c>
      <c r="E10552" s="140">
        <v>41.52</v>
      </c>
      <c r="F10552" s="142" t="s">
        <v>5502</v>
      </c>
      <c r="G10552" s="138"/>
    </row>
    <row r="10553" ht="15.75" customHeight="1" spans="1:7">
      <c r="A10553" s="140">
        <v>90082</v>
      </c>
      <c r="B10553" s="141" t="s">
        <v>11146</v>
      </c>
      <c r="C10553" s="141" t="s">
        <v>171</v>
      </c>
      <c r="D10553" s="141" t="s">
        <v>5853</v>
      </c>
      <c r="E10553" s="140">
        <v>11.72</v>
      </c>
      <c r="F10553" s="142" t="s">
        <v>5502</v>
      </c>
      <c r="G10553" s="138"/>
    </row>
    <row r="10554" ht="15.75" customHeight="1" spans="1:7">
      <c r="A10554" s="140">
        <v>90084</v>
      </c>
      <c r="B10554" s="141" t="s">
        <v>465</v>
      </c>
      <c r="C10554" s="141" t="s">
        <v>171</v>
      </c>
      <c r="D10554" s="141" t="s">
        <v>5853</v>
      </c>
      <c r="E10554" s="140">
        <v>11.35</v>
      </c>
      <c r="F10554" s="142" t="s">
        <v>5502</v>
      </c>
      <c r="G10554" s="138"/>
    </row>
    <row r="10555" ht="15.75" customHeight="1" spans="1:7">
      <c r="A10555" s="140">
        <v>90086</v>
      </c>
      <c r="B10555" s="141" t="s">
        <v>11147</v>
      </c>
      <c r="C10555" s="141" t="s">
        <v>171</v>
      </c>
      <c r="D10555" s="141" t="s">
        <v>5853</v>
      </c>
      <c r="E10555" s="140">
        <v>10.73</v>
      </c>
      <c r="F10555" s="142" t="s">
        <v>5502</v>
      </c>
      <c r="G10555" s="138"/>
    </row>
    <row r="10556" ht="15.75" customHeight="1" spans="1:7">
      <c r="A10556" s="140">
        <v>90087</v>
      </c>
      <c r="B10556" s="141" t="s">
        <v>11148</v>
      </c>
      <c r="C10556" s="141" t="s">
        <v>171</v>
      </c>
      <c r="D10556" s="141" t="s">
        <v>5501</v>
      </c>
      <c r="E10556" s="140">
        <v>9.75</v>
      </c>
      <c r="F10556" s="142" t="s">
        <v>5502</v>
      </c>
      <c r="G10556" s="138"/>
    </row>
    <row r="10557" ht="15.75" customHeight="1" spans="1:7">
      <c r="A10557" s="140">
        <v>90090</v>
      </c>
      <c r="B10557" s="141" t="s">
        <v>11149</v>
      </c>
      <c r="C10557" s="141" t="s">
        <v>171</v>
      </c>
      <c r="D10557" s="141" t="s">
        <v>5501</v>
      </c>
      <c r="E10557" s="140">
        <v>9.54</v>
      </c>
      <c r="F10557" s="142" t="s">
        <v>5502</v>
      </c>
      <c r="G10557" s="138"/>
    </row>
    <row r="10558" ht="15.75" customHeight="1" spans="1:7">
      <c r="A10558" s="140">
        <v>90091</v>
      </c>
      <c r="B10558" s="141" t="s">
        <v>11150</v>
      </c>
      <c r="C10558" s="141" t="s">
        <v>171</v>
      </c>
      <c r="D10558" s="141" t="s">
        <v>5853</v>
      </c>
      <c r="E10558" s="140">
        <v>6.34</v>
      </c>
      <c r="F10558" s="142" t="s">
        <v>5502</v>
      </c>
      <c r="G10558" s="138"/>
    </row>
    <row r="10559" ht="15.75" customHeight="1" spans="1:7">
      <c r="A10559" s="140">
        <v>90092</v>
      </c>
      <c r="B10559" s="141" t="s">
        <v>11151</v>
      </c>
      <c r="C10559" s="141" t="s">
        <v>171</v>
      </c>
      <c r="D10559" s="141" t="s">
        <v>5853</v>
      </c>
      <c r="E10559" s="140">
        <v>6.25</v>
      </c>
      <c r="F10559" s="142" t="s">
        <v>5502</v>
      </c>
      <c r="G10559" s="138"/>
    </row>
    <row r="10560" ht="15.75" customHeight="1" spans="1:7">
      <c r="A10560" s="140">
        <v>90094</v>
      </c>
      <c r="B10560" s="141" t="s">
        <v>11152</v>
      </c>
      <c r="C10560" s="141" t="s">
        <v>171</v>
      </c>
      <c r="D10560" s="141" t="s">
        <v>5853</v>
      </c>
      <c r="E10560" s="140">
        <v>5.92</v>
      </c>
      <c r="F10560" s="142" t="s">
        <v>5502</v>
      </c>
      <c r="G10560" s="138"/>
    </row>
    <row r="10561" ht="15.75" customHeight="1" spans="1:7">
      <c r="A10561" s="140">
        <v>90095</v>
      </c>
      <c r="B10561" s="141" t="s">
        <v>11153</v>
      </c>
      <c r="C10561" s="141" t="s">
        <v>171</v>
      </c>
      <c r="D10561" s="141" t="s">
        <v>5501</v>
      </c>
      <c r="E10561" s="140">
        <v>5.37</v>
      </c>
      <c r="F10561" s="142" t="s">
        <v>5502</v>
      </c>
      <c r="G10561" s="138"/>
    </row>
    <row r="10562" ht="15.75" customHeight="1" spans="1:7">
      <c r="A10562" s="140">
        <v>90098</v>
      </c>
      <c r="B10562" s="141" t="s">
        <v>11154</v>
      </c>
      <c r="C10562" s="141" t="s">
        <v>171</v>
      </c>
      <c r="D10562" s="141" t="s">
        <v>5501</v>
      </c>
      <c r="E10562" s="140">
        <v>5.28</v>
      </c>
      <c r="F10562" s="142" t="s">
        <v>5502</v>
      </c>
      <c r="G10562" s="138"/>
    </row>
    <row r="10563" ht="15.75" customHeight="1" spans="1:7">
      <c r="A10563" s="140">
        <v>90099</v>
      </c>
      <c r="B10563" s="141" t="s">
        <v>11155</v>
      </c>
      <c r="C10563" s="141" t="s">
        <v>171</v>
      </c>
      <c r="D10563" s="141" t="s">
        <v>5501</v>
      </c>
      <c r="E10563" s="140">
        <v>17.07</v>
      </c>
      <c r="F10563" s="142" t="s">
        <v>5502</v>
      </c>
      <c r="G10563" s="138"/>
    </row>
    <row r="10564" ht="15.75" customHeight="1" spans="1:7">
      <c r="A10564" s="140">
        <v>90100</v>
      </c>
      <c r="B10564" s="141" t="s">
        <v>11156</v>
      </c>
      <c r="C10564" s="141" t="s">
        <v>171</v>
      </c>
      <c r="D10564" s="141" t="s">
        <v>5501</v>
      </c>
      <c r="E10564" s="140">
        <v>14.49</v>
      </c>
      <c r="F10564" s="142" t="s">
        <v>5502</v>
      </c>
      <c r="G10564" s="138"/>
    </row>
    <row r="10565" ht="15.75" customHeight="1" spans="1:7">
      <c r="A10565" s="140">
        <v>90101</v>
      </c>
      <c r="B10565" s="141" t="s">
        <v>11157</v>
      </c>
      <c r="C10565" s="141" t="s">
        <v>171</v>
      </c>
      <c r="D10565" s="141" t="s">
        <v>5501</v>
      </c>
      <c r="E10565" s="140">
        <v>14.32</v>
      </c>
      <c r="F10565" s="142" t="s">
        <v>5502</v>
      </c>
      <c r="G10565" s="138"/>
    </row>
    <row r="10566" ht="15.75" customHeight="1" spans="1:7">
      <c r="A10566" s="140">
        <v>90102</v>
      </c>
      <c r="B10566" s="141" t="s">
        <v>11158</v>
      </c>
      <c r="C10566" s="141" t="s">
        <v>171</v>
      </c>
      <c r="D10566" s="141" t="s">
        <v>5501</v>
      </c>
      <c r="E10566" s="140">
        <v>13.03</v>
      </c>
      <c r="F10566" s="142" t="s">
        <v>5502</v>
      </c>
      <c r="G10566" s="138"/>
    </row>
    <row r="10567" ht="15.75" customHeight="1" spans="1:7">
      <c r="A10567" s="140">
        <v>90105</v>
      </c>
      <c r="B10567" s="141" t="s">
        <v>11159</v>
      </c>
      <c r="C10567" s="141" t="s">
        <v>171</v>
      </c>
      <c r="D10567" s="141" t="s">
        <v>5501</v>
      </c>
      <c r="E10567" s="140">
        <v>9.41</v>
      </c>
      <c r="F10567" s="142" t="s">
        <v>5502</v>
      </c>
      <c r="G10567" s="138"/>
    </row>
    <row r="10568" ht="15.75" customHeight="1" spans="1:7">
      <c r="A10568" s="140">
        <v>90106</v>
      </c>
      <c r="B10568" s="141" t="s">
        <v>11160</v>
      </c>
      <c r="C10568" s="141" t="s">
        <v>171</v>
      </c>
      <c r="D10568" s="141" t="s">
        <v>5501</v>
      </c>
      <c r="E10568" s="140">
        <v>8</v>
      </c>
      <c r="F10568" s="142" t="s">
        <v>5502</v>
      </c>
      <c r="G10568" s="138"/>
    </row>
    <row r="10569" ht="15.75" customHeight="1" spans="1:7">
      <c r="A10569" s="140">
        <v>90107</v>
      </c>
      <c r="B10569" s="141" t="s">
        <v>11161</v>
      </c>
      <c r="C10569" s="141" t="s">
        <v>171</v>
      </c>
      <c r="D10569" s="141" t="s">
        <v>5501</v>
      </c>
      <c r="E10569" s="140">
        <v>7.9</v>
      </c>
      <c r="F10569" s="142" t="s">
        <v>5502</v>
      </c>
      <c r="G10569" s="138"/>
    </row>
    <row r="10570" ht="15.75" customHeight="1" spans="1:7">
      <c r="A10570" s="140">
        <v>90108</v>
      </c>
      <c r="B10570" s="141" t="s">
        <v>11162</v>
      </c>
      <c r="C10570" s="141" t="s">
        <v>171</v>
      </c>
      <c r="D10570" s="141" t="s">
        <v>5501</v>
      </c>
      <c r="E10570" s="140">
        <v>7.19</v>
      </c>
      <c r="F10570" s="142" t="s">
        <v>5502</v>
      </c>
      <c r="G10570" s="138"/>
    </row>
    <row r="10571" ht="15.75" customHeight="1" spans="1:7">
      <c r="A10571" s="140">
        <v>93358</v>
      </c>
      <c r="B10571" s="141" t="s">
        <v>464</v>
      </c>
      <c r="C10571" s="141" t="s">
        <v>171</v>
      </c>
      <c r="D10571" s="141" t="s">
        <v>5853</v>
      </c>
      <c r="E10571" s="140">
        <v>80.22</v>
      </c>
      <c r="F10571" s="142" t="s">
        <v>5502</v>
      </c>
      <c r="G10571" s="138"/>
    </row>
    <row r="10572" ht="15.75" customHeight="1" spans="1:7">
      <c r="A10572" s="140">
        <v>102276</v>
      </c>
      <c r="B10572" s="141" t="s">
        <v>11163</v>
      </c>
      <c r="C10572" s="141" t="s">
        <v>171</v>
      </c>
      <c r="D10572" s="141" t="s">
        <v>5853</v>
      </c>
      <c r="E10572" s="140">
        <v>13.19</v>
      </c>
      <c r="F10572" s="142" t="s">
        <v>5502</v>
      </c>
      <c r="G10572" s="138"/>
    </row>
    <row r="10573" ht="15.75" customHeight="1" spans="1:7">
      <c r="A10573" s="140">
        <v>102277</v>
      </c>
      <c r="B10573" s="141" t="s">
        <v>11164</v>
      </c>
      <c r="C10573" s="141" t="s">
        <v>171</v>
      </c>
      <c r="D10573" s="141" t="s">
        <v>5853</v>
      </c>
      <c r="E10573" s="140">
        <v>10.41</v>
      </c>
      <c r="F10573" s="142" t="s">
        <v>5502</v>
      </c>
      <c r="G10573" s="138"/>
    </row>
    <row r="10574" ht="15.75" customHeight="1" spans="1:7">
      <c r="A10574" s="140">
        <v>102278</v>
      </c>
      <c r="B10574" s="141" t="s">
        <v>11165</v>
      </c>
      <c r="C10574" s="141" t="s">
        <v>171</v>
      </c>
      <c r="D10574" s="141" t="s">
        <v>5501</v>
      </c>
      <c r="E10574" s="140">
        <v>10.17</v>
      </c>
      <c r="F10574" s="142" t="s">
        <v>5502</v>
      </c>
      <c r="G10574" s="138"/>
    </row>
    <row r="10575" ht="15.75" customHeight="1" spans="1:7">
      <c r="A10575" s="140">
        <v>102279</v>
      </c>
      <c r="B10575" s="141" t="s">
        <v>11166</v>
      </c>
      <c r="C10575" s="141" t="s">
        <v>171</v>
      </c>
      <c r="D10575" s="141" t="s">
        <v>5853</v>
      </c>
      <c r="E10575" s="140">
        <v>7.27</v>
      </c>
      <c r="F10575" s="142" t="s">
        <v>5502</v>
      </c>
      <c r="G10575" s="138"/>
    </row>
    <row r="10576" ht="15.75" customHeight="1" spans="1:7">
      <c r="A10576" s="140">
        <v>102280</v>
      </c>
      <c r="B10576" s="141" t="s">
        <v>11167</v>
      </c>
      <c r="C10576" s="141" t="s">
        <v>171</v>
      </c>
      <c r="D10576" s="141" t="s">
        <v>5853</v>
      </c>
      <c r="E10576" s="140">
        <v>5.74</v>
      </c>
      <c r="F10576" s="142" t="s">
        <v>5502</v>
      </c>
      <c r="G10576" s="138"/>
    </row>
    <row r="10577" ht="15.75" customHeight="1" spans="1:7">
      <c r="A10577" s="140">
        <v>102281</v>
      </c>
      <c r="B10577" s="141" t="s">
        <v>11168</v>
      </c>
      <c r="C10577" s="141" t="s">
        <v>171</v>
      </c>
      <c r="D10577" s="141" t="s">
        <v>5501</v>
      </c>
      <c r="E10577" s="140">
        <v>5.61</v>
      </c>
      <c r="F10577" s="142" t="s">
        <v>5502</v>
      </c>
      <c r="G10577" s="138"/>
    </row>
    <row r="10578" ht="15.75" customHeight="1" spans="1:7">
      <c r="A10578" s="140">
        <v>102282</v>
      </c>
      <c r="B10578" s="141" t="s">
        <v>11169</v>
      </c>
      <c r="C10578" s="141" t="s">
        <v>171</v>
      </c>
      <c r="D10578" s="141" t="s">
        <v>5853</v>
      </c>
      <c r="E10578" s="140">
        <v>14.65</v>
      </c>
      <c r="F10578" s="142" t="s">
        <v>5502</v>
      </c>
      <c r="G10578" s="138"/>
    </row>
    <row r="10579" ht="15.75" customHeight="1" spans="1:7">
      <c r="A10579" s="140">
        <v>102283</v>
      </c>
      <c r="B10579" s="141" t="s">
        <v>11170</v>
      </c>
      <c r="C10579" s="141" t="s">
        <v>171</v>
      </c>
      <c r="D10579" s="141" t="s">
        <v>5853</v>
      </c>
      <c r="E10579" s="140">
        <v>13.01</v>
      </c>
      <c r="F10579" s="142" t="s">
        <v>5502</v>
      </c>
      <c r="G10579" s="138"/>
    </row>
    <row r="10580" ht="15.75" customHeight="1" spans="1:7">
      <c r="A10580" s="140">
        <v>102284</v>
      </c>
      <c r="B10580" s="141" t="s">
        <v>11171</v>
      </c>
      <c r="C10580" s="141" t="s">
        <v>171</v>
      </c>
      <c r="D10580" s="141" t="s">
        <v>5853</v>
      </c>
      <c r="E10580" s="140">
        <v>12.59</v>
      </c>
      <c r="F10580" s="142" t="s">
        <v>5502</v>
      </c>
      <c r="G10580" s="138"/>
    </row>
    <row r="10581" ht="15.75" customHeight="1" spans="1:7">
      <c r="A10581" s="140">
        <v>102285</v>
      </c>
      <c r="B10581" s="141" t="s">
        <v>11172</v>
      </c>
      <c r="C10581" s="141" t="s">
        <v>171</v>
      </c>
      <c r="D10581" s="141" t="s">
        <v>5853</v>
      </c>
      <c r="E10581" s="140">
        <v>11.91</v>
      </c>
      <c r="F10581" s="142" t="s">
        <v>5502</v>
      </c>
      <c r="G10581" s="138"/>
    </row>
    <row r="10582" ht="15.75" customHeight="1" spans="1:7">
      <c r="A10582" s="140">
        <v>102286</v>
      </c>
      <c r="B10582" s="141" t="s">
        <v>11173</v>
      </c>
      <c r="C10582" s="141" t="s">
        <v>171</v>
      </c>
      <c r="D10582" s="141" t="s">
        <v>5853</v>
      </c>
      <c r="E10582" s="140">
        <v>11.58</v>
      </c>
      <c r="F10582" s="142" t="s">
        <v>5502</v>
      </c>
      <c r="G10582" s="138"/>
    </row>
    <row r="10583" ht="15.75" customHeight="1" spans="1:7">
      <c r="A10583" s="140">
        <v>102287</v>
      </c>
      <c r="B10583" s="141" t="s">
        <v>11174</v>
      </c>
      <c r="C10583" s="141" t="s">
        <v>171</v>
      </c>
      <c r="D10583" s="141" t="s">
        <v>5501</v>
      </c>
      <c r="E10583" s="140">
        <v>11.31</v>
      </c>
      <c r="F10583" s="142" t="s">
        <v>5502</v>
      </c>
      <c r="G10583" s="138"/>
    </row>
    <row r="10584" ht="15.75" customHeight="1" spans="1:7">
      <c r="A10584" s="140">
        <v>102288</v>
      </c>
      <c r="B10584" s="141" t="s">
        <v>11175</v>
      </c>
      <c r="C10584" s="141" t="s">
        <v>171</v>
      </c>
      <c r="D10584" s="141" t="s">
        <v>5501</v>
      </c>
      <c r="E10584" s="140">
        <v>10.85</v>
      </c>
      <c r="F10584" s="142" t="s">
        <v>5502</v>
      </c>
      <c r="G10584" s="138"/>
    </row>
    <row r="10585" ht="15.75" customHeight="1" spans="1:7">
      <c r="A10585" s="140">
        <v>102289</v>
      </c>
      <c r="B10585" s="141" t="s">
        <v>11176</v>
      </c>
      <c r="C10585" s="141" t="s">
        <v>171</v>
      </c>
      <c r="D10585" s="141" t="s">
        <v>5501</v>
      </c>
      <c r="E10585" s="140">
        <v>10.6</v>
      </c>
      <c r="F10585" s="142" t="s">
        <v>5502</v>
      </c>
      <c r="G10585" s="138"/>
    </row>
    <row r="10586" ht="15.75" customHeight="1" spans="1:7">
      <c r="A10586" s="140">
        <v>102290</v>
      </c>
      <c r="B10586" s="141" t="s">
        <v>11177</v>
      </c>
      <c r="C10586" s="141" t="s">
        <v>171</v>
      </c>
      <c r="D10586" s="141" t="s">
        <v>5853</v>
      </c>
      <c r="E10586" s="140">
        <v>8.08</v>
      </c>
      <c r="F10586" s="142" t="s">
        <v>5502</v>
      </c>
      <c r="G10586" s="138"/>
    </row>
    <row r="10587" ht="15.75" customHeight="1" spans="1:7">
      <c r="A10587" s="140">
        <v>102291</v>
      </c>
      <c r="B10587" s="141" t="s">
        <v>11178</v>
      </c>
      <c r="C10587" s="141" t="s">
        <v>171</v>
      </c>
      <c r="D10587" s="141" t="s">
        <v>5853</v>
      </c>
      <c r="E10587" s="140">
        <v>7.17</v>
      </c>
      <c r="F10587" s="142" t="s">
        <v>5502</v>
      </c>
      <c r="G10587" s="138"/>
    </row>
    <row r="10588" ht="15.75" customHeight="1" spans="1:7">
      <c r="A10588" s="140">
        <v>102292</v>
      </c>
      <c r="B10588" s="141" t="s">
        <v>11179</v>
      </c>
      <c r="C10588" s="141" t="s">
        <v>171</v>
      </c>
      <c r="D10588" s="141" t="s">
        <v>5853</v>
      </c>
      <c r="E10588" s="140">
        <v>6.95</v>
      </c>
      <c r="F10588" s="142" t="s">
        <v>5502</v>
      </c>
      <c r="G10588" s="138"/>
    </row>
    <row r="10589" ht="15.75" customHeight="1" spans="1:7">
      <c r="A10589" s="140">
        <v>102293</v>
      </c>
      <c r="B10589" s="141" t="s">
        <v>11180</v>
      </c>
      <c r="C10589" s="141" t="s">
        <v>171</v>
      </c>
      <c r="D10589" s="141" t="s">
        <v>5853</v>
      </c>
      <c r="E10589" s="140">
        <v>6.58</v>
      </c>
      <c r="F10589" s="142" t="s">
        <v>5502</v>
      </c>
      <c r="G10589" s="138"/>
    </row>
    <row r="10590" ht="15.75" customHeight="1" spans="1:7">
      <c r="A10590" s="140">
        <v>102294</v>
      </c>
      <c r="B10590" s="141" t="s">
        <v>11181</v>
      </c>
      <c r="C10590" s="141" t="s">
        <v>171</v>
      </c>
      <c r="D10590" s="141" t="s">
        <v>5853</v>
      </c>
      <c r="E10590" s="140">
        <v>6.39</v>
      </c>
      <c r="F10590" s="142" t="s">
        <v>5502</v>
      </c>
      <c r="G10590" s="138"/>
    </row>
    <row r="10591" ht="15.75" customHeight="1" spans="1:7">
      <c r="A10591" s="140">
        <v>102295</v>
      </c>
      <c r="B10591" s="141" t="s">
        <v>11182</v>
      </c>
      <c r="C10591" s="141" t="s">
        <v>171</v>
      </c>
      <c r="D10591" s="141" t="s">
        <v>5501</v>
      </c>
      <c r="E10591" s="140">
        <v>6.23</v>
      </c>
      <c r="F10591" s="142" t="s">
        <v>5502</v>
      </c>
      <c r="G10591" s="138"/>
    </row>
    <row r="10592" ht="15.75" customHeight="1" spans="1:7">
      <c r="A10592" s="140">
        <v>102296</v>
      </c>
      <c r="B10592" s="141" t="s">
        <v>11183</v>
      </c>
      <c r="C10592" s="141" t="s">
        <v>171</v>
      </c>
      <c r="D10592" s="141" t="s">
        <v>5501</v>
      </c>
      <c r="E10592" s="140">
        <v>5.97</v>
      </c>
      <c r="F10592" s="142" t="s">
        <v>5502</v>
      </c>
      <c r="G10592" s="138"/>
    </row>
    <row r="10593" ht="15.75" customHeight="1" spans="1:7">
      <c r="A10593" s="140">
        <v>102297</v>
      </c>
      <c r="B10593" s="141" t="s">
        <v>11184</v>
      </c>
      <c r="C10593" s="141" t="s">
        <v>171</v>
      </c>
      <c r="D10593" s="141" t="s">
        <v>5501</v>
      </c>
      <c r="E10593" s="140">
        <v>5.85</v>
      </c>
      <c r="F10593" s="142" t="s">
        <v>5502</v>
      </c>
      <c r="G10593" s="138"/>
    </row>
    <row r="10594" ht="15.75" customHeight="1" spans="1:7">
      <c r="A10594" s="140">
        <v>102298</v>
      </c>
      <c r="B10594" s="141" t="s">
        <v>11185</v>
      </c>
      <c r="C10594" s="141" t="s">
        <v>171</v>
      </c>
      <c r="D10594" s="141" t="s">
        <v>5501</v>
      </c>
      <c r="E10594" s="140">
        <v>18.96</v>
      </c>
      <c r="F10594" s="142" t="s">
        <v>5502</v>
      </c>
      <c r="G10594" s="138"/>
    </row>
    <row r="10595" ht="15.75" customHeight="1" spans="1:7">
      <c r="A10595" s="140">
        <v>102299</v>
      </c>
      <c r="B10595" s="141" t="s">
        <v>11186</v>
      </c>
      <c r="C10595" s="141" t="s">
        <v>171</v>
      </c>
      <c r="D10595" s="141" t="s">
        <v>5501</v>
      </c>
      <c r="E10595" s="140">
        <v>16.11</v>
      </c>
      <c r="F10595" s="142" t="s">
        <v>5502</v>
      </c>
      <c r="G10595" s="138"/>
    </row>
    <row r="10596" ht="15.75" customHeight="1" spans="1:7">
      <c r="A10596" s="140">
        <v>102300</v>
      </c>
      <c r="B10596" s="141" t="s">
        <v>11187</v>
      </c>
      <c r="C10596" s="141" t="s">
        <v>171</v>
      </c>
      <c r="D10596" s="141" t="s">
        <v>5501</v>
      </c>
      <c r="E10596" s="140">
        <v>15.92</v>
      </c>
      <c r="F10596" s="142" t="s">
        <v>5502</v>
      </c>
      <c r="G10596" s="138"/>
    </row>
    <row r="10597" ht="15.75" customHeight="1" spans="1:7">
      <c r="A10597" s="140">
        <v>102301</v>
      </c>
      <c r="B10597" s="141" t="s">
        <v>11188</v>
      </c>
      <c r="C10597" s="141" t="s">
        <v>171</v>
      </c>
      <c r="D10597" s="141" t="s">
        <v>5501</v>
      </c>
      <c r="E10597" s="140">
        <v>14.47</v>
      </c>
      <c r="F10597" s="142" t="s">
        <v>5502</v>
      </c>
      <c r="G10597" s="138"/>
    </row>
    <row r="10598" ht="15.75" customHeight="1" spans="1:7">
      <c r="A10598" s="140">
        <v>102302</v>
      </c>
      <c r="B10598" s="141" t="s">
        <v>11189</v>
      </c>
      <c r="C10598" s="141" t="s">
        <v>171</v>
      </c>
      <c r="D10598" s="141" t="s">
        <v>5501</v>
      </c>
      <c r="E10598" s="140">
        <v>10.46</v>
      </c>
      <c r="F10598" s="142" t="s">
        <v>5502</v>
      </c>
      <c r="G10598" s="138"/>
    </row>
    <row r="10599" ht="15.75" customHeight="1" spans="1:7">
      <c r="A10599" s="140">
        <v>102303</v>
      </c>
      <c r="B10599" s="141" t="s">
        <v>11190</v>
      </c>
      <c r="C10599" s="141" t="s">
        <v>171</v>
      </c>
      <c r="D10599" s="141" t="s">
        <v>5501</v>
      </c>
      <c r="E10599" s="140">
        <v>8.88</v>
      </c>
      <c r="F10599" s="142" t="s">
        <v>5502</v>
      </c>
      <c r="G10599" s="138"/>
    </row>
    <row r="10600" ht="15.75" customHeight="1" spans="1:7">
      <c r="A10600" s="140">
        <v>102304</v>
      </c>
      <c r="B10600" s="141" t="s">
        <v>11191</v>
      </c>
      <c r="C10600" s="141" t="s">
        <v>171</v>
      </c>
      <c r="D10600" s="141" t="s">
        <v>5501</v>
      </c>
      <c r="E10600" s="140">
        <v>8.77</v>
      </c>
      <c r="F10600" s="142" t="s">
        <v>5502</v>
      </c>
      <c r="G10600" s="138"/>
    </row>
    <row r="10601" ht="15.75" customHeight="1" spans="1:7">
      <c r="A10601" s="140">
        <v>102305</v>
      </c>
      <c r="B10601" s="141" t="s">
        <v>11192</v>
      </c>
      <c r="C10601" s="141" t="s">
        <v>171</v>
      </c>
      <c r="D10601" s="141" t="s">
        <v>5501</v>
      </c>
      <c r="E10601" s="140">
        <v>7.98</v>
      </c>
      <c r="F10601" s="142" t="s">
        <v>5502</v>
      </c>
      <c r="G10601" s="138"/>
    </row>
    <row r="10602" ht="15.75" customHeight="1" spans="1:7">
      <c r="A10602" s="140">
        <v>102306</v>
      </c>
      <c r="B10602" s="141" t="s">
        <v>11193</v>
      </c>
      <c r="C10602" s="141" t="s">
        <v>171</v>
      </c>
      <c r="D10602" s="141" t="s">
        <v>5853</v>
      </c>
      <c r="E10602" s="140">
        <v>16.49</v>
      </c>
      <c r="F10602" s="142" t="s">
        <v>5502</v>
      </c>
      <c r="G10602" s="138"/>
    </row>
    <row r="10603" ht="15.75" customHeight="1" spans="1:7">
      <c r="A10603" s="140">
        <v>102307</v>
      </c>
      <c r="B10603" s="141" t="s">
        <v>11194</v>
      </c>
      <c r="C10603" s="141" t="s">
        <v>171</v>
      </c>
      <c r="D10603" s="141" t="s">
        <v>5853</v>
      </c>
      <c r="E10603" s="140">
        <v>14.65</v>
      </c>
      <c r="F10603" s="142" t="s">
        <v>5502</v>
      </c>
      <c r="G10603" s="138"/>
    </row>
    <row r="10604" ht="15.75" customHeight="1" spans="1:7">
      <c r="A10604" s="140">
        <v>102308</v>
      </c>
      <c r="B10604" s="141" t="s">
        <v>11195</v>
      </c>
      <c r="C10604" s="141" t="s">
        <v>171</v>
      </c>
      <c r="D10604" s="141" t="s">
        <v>5853</v>
      </c>
      <c r="E10604" s="140">
        <v>14.18</v>
      </c>
      <c r="F10604" s="142" t="s">
        <v>5502</v>
      </c>
      <c r="G10604" s="138"/>
    </row>
    <row r="10605" ht="15.75" customHeight="1" spans="1:7">
      <c r="A10605" s="140">
        <v>102309</v>
      </c>
      <c r="B10605" s="141" t="s">
        <v>11196</v>
      </c>
      <c r="C10605" s="141" t="s">
        <v>171</v>
      </c>
      <c r="D10605" s="141" t="s">
        <v>5853</v>
      </c>
      <c r="E10605" s="140">
        <v>13.43</v>
      </c>
      <c r="F10605" s="142" t="s">
        <v>5502</v>
      </c>
      <c r="G10605" s="138"/>
    </row>
    <row r="10606" ht="15.75" customHeight="1" spans="1:7">
      <c r="A10606" s="140">
        <v>102310</v>
      </c>
      <c r="B10606" s="141" t="s">
        <v>11197</v>
      </c>
      <c r="C10606" s="141" t="s">
        <v>171</v>
      </c>
      <c r="D10606" s="141" t="s">
        <v>5853</v>
      </c>
      <c r="E10606" s="140">
        <v>13.04</v>
      </c>
      <c r="F10606" s="142" t="s">
        <v>5502</v>
      </c>
      <c r="G10606" s="138"/>
    </row>
    <row r="10607" ht="15.75" customHeight="1" spans="1:7">
      <c r="A10607" s="140">
        <v>102311</v>
      </c>
      <c r="B10607" s="141" t="s">
        <v>11198</v>
      </c>
      <c r="C10607" s="141" t="s">
        <v>171</v>
      </c>
      <c r="D10607" s="141" t="s">
        <v>5501</v>
      </c>
      <c r="E10607" s="140">
        <v>12.7</v>
      </c>
      <c r="F10607" s="142" t="s">
        <v>5502</v>
      </c>
      <c r="G10607" s="138"/>
    </row>
    <row r="10608" ht="15.75" customHeight="1" spans="1:7">
      <c r="A10608" s="140">
        <v>102312</v>
      </c>
      <c r="B10608" s="141" t="s">
        <v>11199</v>
      </c>
      <c r="C10608" s="141" t="s">
        <v>171</v>
      </c>
      <c r="D10608" s="141" t="s">
        <v>5501</v>
      </c>
      <c r="E10608" s="140">
        <v>12.2</v>
      </c>
      <c r="F10608" s="142" t="s">
        <v>5502</v>
      </c>
      <c r="G10608" s="138"/>
    </row>
    <row r="10609" ht="15.75" customHeight="1" spans="1:7">
      <c r="A10609" s="140">
        <v>102313</v>
      </c>
      <c r="B10609" s="141" t="s">
        <v>11200</v>
      </c>
      <c r="C10609" s="141" t="s">
        <v>171</v>
      </c>
      <c r="D10609" s="141" t="s">
        <v>5501</v>
      </c>
      <c r="E10609" s="140">
        <v>11.93</v>
      </c>
      <c r="F10609" s="142" t="s">
        <v>5502</v>
      </c>
      <c r="G10609" s="138"/>
    </row>
    <row r="10610" ht="15.75" customHeight="1" spans="1:7">
      <c r="A10610" s="140">
        <v>102314</v>
      </c>
      <c r="B10610" s="141" t="s">
        <v>11201</v>
      </c>
      <c r="C10610" s="141" t="s">
        <v>171</v>
      </c>
      <c r="D10610" s="141" t="s">
        <v>5853</v>
      </c>
      <c r="E10610" s="140">
        <v>9.1</v>
      </c>
      <c r="F10610" s="142" t="s">
        <v>5502</v>
      </c>
      <c r="G10610" s="138"/>
    </row>
    <row r="10611" ht="15.75" customHeight="1" spans="1:7">
      <c r="A10611" s="140">
        <v>102315</v>
      </c>
      <c r="B10611" s="141" t="s">
        <v>11202</v>
      </c>
      <c r="C10611" s="141" t="s">
        <v>171</v>
      </c>
      <c r="D10611" s="141" t="s">
        <v>5853</v>
      </c>
      <c r="E10611" s="140">
        <v>8.07</v>
      </c>
      <c r="F10611" s="142" t="s">
        <v>5502</v>
      </c>
      <c r="G10611" s="138"/>
    </row>
    <row r="10612" ht="15.75" customHeight="1" spans="1:7">
      <c r="A10612" s="140">
        <v>102316</v>
      </c>
      <c r="B10612" s="141" t="s">
        <v>11203</v>
      </c>
      <c r="C10612" s="141" t="s">
        <v>171</v>
      </c>
      <c r="D10612" s="141" t="s">
        <v>5853</v>
      </c>
      <c r="E10612" s="140">
        <v>7.83</v>
      </c>
      <c r="F10612" s="142" t="s">
        <v>5502</v>
      </c>
      <c r="G10612" s="138"/>
    </row>
    <row r="10613" ht="15.75" customHeight="1" spans="1:7">
      <c r="A10613" s="140">
        <v>102317</v>
      </c>
      <c r="B10613" s="141" t="s">
        <v>11204</v>
      </c>
      <c r="C10613" s="141" t="s">
        <v>171</v>
      </c>
      <c r="D10613" s="141" t="s">
        <v>5853</v>
      </c>
      <c r="E10613" s="140">
        <v>7.39</v>
      </c>
      <c r="F10613" s="142" t="s">
        <v>5502</v>
      </c>
      <c r="G10613" s="138"/>
    </row>
    <row r="10614" ht="15.75" customHeight="1" spans="1:7">
      <c r="A10614" s="140">
        <v>102318</v>
      </c>
      <c r="B10614" s="141" t="s">
        <v>11205</v>
      </c>
      <c r="C10614" s="141" t="s">
        <v>171</v>
      </c>
      <c r="D10614" s="141" t="s">
        <v>5853</v>
      </c>
      <c r="E10614" s="140">
        <v>7.19</v>
      </c>
      <c r="F10614" s="142" t="s">
        <v>5502</v>
      </c>
      <c r="G10614" s="138"/>
    </row>
    <row r="10615" ht="15.75" customHeight="1" spans="1:7">
      <c r="A10615" s="140">
        <v>102319</v>
      </c>
      <c r="B10615" s="141" t="s">
        <v>11206</v>
      </c>
      <c r="C10615" s="141" t="s">
        <v>171</v>
      </c>
      <c r="D10615" s="141" t="s">
        <v>5501</v>
      </c>
      <c r="E10615" s="140">
        <v>7</v>
      </c>
      <c r="F10615" s="142" t="s">
        <v>5502</v>
      </c>
      <c r="G10615" s="138"/>
    </row>
    <row r="10616" ht="15.75" customHeight="1" spans="1:7">
      <c r="A10616" s="140">
        <v>102320</v>
      </c>
      <c r="B10616" s="141" t="s">
        <v>11207</v>
      </c>
      <c r="C10616" s="141" t="s">
        <v>171</v>
      </c>
      <c r="D10616" s="141" t="s">
        <v>5501</v>
      </c>
      <c r="E10616" s="140">
        <v>6.72</v>
      </c>
      <c r="F10616" s="142" t="s">
        <v>5502</v>
      </c>
      <c r="G10616" s="138"/>
    </row>
    <row r="10617" ht="15.75" customHeight="1" spans="1:7">
      <c r="A10617" s="140">
        <v>102321</v>
      </c>
      <c r="B10617" s="141" t="s">
        <v>11208</v>
      </c>
      <c r="C10617" s="141" t="s">
        <v>171</v>
      </c>
      <c r="D10617" s="141" t="s">
        <v>5501</v>
      </c>
      <c r="E10617" s="140">
        <v>6.6</v>
      </c>
      <c r="F10617" s="142" t="s">
        <v>5502</v>
      </c>
      <c r="G10617" s="138"/>
    </row>
    <row r="10618" ht="15.75" customHeight="1" spans="1:7">
      <c r="A10618" s="140">
        <v>102322</v>
      </c>
      <c r="B10618" s="141" t="s">
        <v>11209</v>
      </c>
      <c r="C10618" s="141" t="s">
        <v>171</v>
      </c>
      <c r="D10618" s="141" t="s">
        <v>5501</v>
      </c>
      <c r="E10618" s="140">
        <v>21.34</v>
      </c>
      <c r="F10618" s="142" t="s">
        <v>5502</v>
      </c>
      <c r="G10618" s="138"/>
    </row>
    <row r="10619" ht="15.75" customHeight="1" spans="1:7">
      <c r="A10619" s="140">
        <v>102323</v>
      </c>
      <c r="B10619" s="141" t="s">
        <v>11210</v>
      </c>
      <c r="C10619" s="141" t="s">
        <v>171</v>
      </c>
      <c r="D10619" s="141" t="s">
        <v>5501</v>
      </c>
      <c r="E10619" s="140">
        <v>18.12</v>
      </c>
      <c r="F10619" s="142" t="s">
        <v>5502</v>
      </c>
      <c r="G10619" s="138"/>
    </row>
    <row r="10620" ht="15.75" customHeight="1" spans="1:7">
      <c r="A10620" s="140">
        <v>102324</v>
      </c>
      <c r="B10620" s="141" t="s">
        <v>11211</v>
      </c>
      <c r="C10620" s="141" t="s">
        <v>171</v>
      </c>
      <c r="D10620" s="141" t="s">
        <v>5501</v>
      </c>
      <c r="E10620" s="140">
        <v>17.91</v>
      </c>
      <c r="F10620" s="142" t="s">
        <v>5502</v>
      </c>
      <c r="G10620" s="138"/>
    </row>
    <row r="10621" ht="15.75" customHeight="1" spans="1:7">
      <c r="A10621" s="140">
        <v>102325</v>
      </c>
      <c r="B10621" s="141" t="s">
        <v>11212</v>
      </c>
      <c r="C10621" s="141" t="s">
        <v>171</v>
      </c>
      <c r="D10621" s="141" t="s">
        <v>5501</v>
      </c>
      <c r="E10621" s="140">
        <v>16.3</v>
      </c>
      <c r="F10621" s="142" t="s">
        <v>5502</v>
      </c>
      <c r="G10621" s="138"/>
    </row>
    <row r="10622" ht="15.75" customHeight="1" spans="1:7">
      <c r="A10622" s="140">
        <v>102326</v>
      </c>
      <c r="B10622" s="141" t="s">
        <v>11213</v>
      </c>
      <c r="C10622" s="141" t="s">
        <v>171</v>
      </c>
      <c r="D10622" s="141" t="s">
        <v>5501</v>
      </c>
      <c r="E10622" s="140">
        <v>11.78</v>
      </c>
      <c r="F10622" s="142" t="s">
        <v>5502</v>
      </c>
      <c r="G10622" s="138"/>
    </row>
    <row r="10623" ht="15.75" customHeight="1" spans="1:7">
      <c r="A10623" s="140">
        <v>102327</v>
      </c>
      <c r="B10623" s="141" t="s">
        <v>11214</v>
      </c>
      <c r="C10623" s="141" t="s">
        <v>171</v>
      </c>
      <c r="D10623" s="141" t="s">
        <v>5501</v>
      </c>
      <c r="E10623" s="140">
        <v>10.01</v>
      </c>
      <c r="F10623" s="142" t="s">
        <v>5502</v>
      </c>
      <c r="G10623" s="138"/>
    </row>
    <row r="10624" ht="15.75" customHeight="1" spans="1:7">
      <c r="A10624" s="140">
        <v>102328</v>
      </c>
      <c r="B10624" s="141" t="s">
        <v>11215</v>
      </c>
      <c r="C10624" s="141" t="s">
        <v>171</v>
      </c>
      <c r="D10624" s="141" t="s">
        <v>5501</v>
      </c>
      <c r="E10624" s="140">
        <v>9.87</v>
      </c>
      <c r="F10624" s="142" t="s">
        <v>5502</v>
      </c>
      <c r="G10624" s="138"/>
    </row>
    <row r="10625" ht="15.75" customHeight="1" spans="1:7">
      <c r="A10625" s="140">
        <v>102329</v>
      </c>
      <c r="B10625" s="141" t="s">
        <v>11216</v>
      </c>
      <c r="C10625" s="141" t="s">
        <v>171</v>
      </c>
      <c r="D10625" s="141" t="s">
        <v>5501</v>
      </c>
      <c r="E10625" s="140">
        <v>8.99</v>
      </c>
      <c r="F10625" s="142" t="s">
        <v>5502</v>
      </c>
      <c r="G10625" s="138"/>
    </row>
    <row r="10626" ht="15.75" customHeight="1" spans="1:7">
      <c r="A10626" s="140">
        <v>94304</v>
      </c>
      <c r="B10626" s="141" t="s">
        <v>11217</v>
      </c>
      <c r="C10626" s="141" t="s">
        <v>171</v>
      </c>
      <c r="D10626" s="141" t="s">
        <v>5686</v>
      </c>
      <c r="E10626" s="140">
        <v>74.85</v>
      </c>
      <c r="F10626" s="142" t="s">
        <v>5502</v>
      </c>
      <c r="G10626" s="138"/>
    </row>
    <row r="10627" ht="15.75" customHeight="1" spans="1:7">
      <c r="A10627" s="140">
        <v>94306</v>
      </c>
      <c r="B10627" s="141" t="s">
        <v>11218</v>
      </c>
      <c r="C10627" s="141" t="s">
        <v>171</v>
      </c>
      <c r="D10627" s="141" t="s">
        <v>5686</v>
      </c>
      <c r="E10627" s="140">
        <v>68.13</v>
      </c>
      <c r="F10627" s="142" t="s">
        <v>5502</v>
      </c>
      <c r="G10627" s="138"/>
    </row>
    <row r="10628" ht="15.75" customHeight="1" spans="1:7">
      <c r="A10628" s="140">
        <v>94310</v>
      </c>
      <c r="B10628" s="141" t="s">
        <v>11219</v>
      </c>
      <c r="C10628" s="141" t="s">
        <v>171</v>
      </c>
      <c r="D10628" s="141" t="s">
        <v>5686</v>
      </c>
      <c r="E10628" s="140">
        <v>65.1</v>
      </c>
      <c r="F10628" s="142" t="s">
        <v>5502</v>
      </c>
      <c r="G10628" s="138"/>
    </row>
    <row r="10629" ht="15.75" customHeight="1" spans="1:7">
      <c r="A10629" s="140">
        <v>94316</v>
      </c>
      <c r="B10629" s="141" t="s">
        <v>11220</v>
      </c>
      <c r="C10629" s="141" t="s">
        <v>171</v>
      </c>
      <c r="D10629" s="141" t="s">
        <v>5686</v>
      </c>
      <c r="E10629" s="140">
        <v>70.08</v>
      </c>
      <c r="F10629" s="142" t="s">
        <v>5502</v>
      </c>
      <c r="G10629" s="138"/>
    </row>
    <row r="10630" ht="15.75" customHeight="1" spans="1:7">
      <c r="A10630" s="140">
        <v>94318</v>
      </c>
      <c r="B10630" s="141" t="s">
        <v>11221</v>
      </c>
      <c r="C10630" s="141" t="s">
        <v>171</v>
      </c>
      <c r="D10630" s="141" t="s">
        <v>5686</v>
      </c>
      <c r="E10630" s="140">
        <v>64.04</v>
      </c>
      <c r="F10630" s="142" t="s">
        <v>5502</v>
      </c>
      <c r="G10630" s="138"/>
    </row>
    <row r="10631" ht="15.75" customHeight="1" spans="1:7">
      <c r="A10631" s="140">
        <v>94319</v>
      </c>
      <c r="B10631" s="141" t="s">
        <v>11222</v>
      </c>
      <c r="C10631" s="141" t="s">
        <v>171</v>
      </c>
      <c r="D10631" s="141" t="s">
        <v>5686</v>
      </c>
      <c r="E10631" s="140">
        <v>76.27</v>
      </c>
      <c r="F10631" s="142" t="s">
        <v>5502</v>
      </c>
      <c r="G10631" s="138"/>
    </row>
    <row r="10632" ht="15.75" customHeight="1" spans="1:7">
      <c r="A10632" s="140">
        <v>94327</v>
      </c>
      <c r="B10632" s="141" t="s">
        <v>11223</v>
      </c>
      <c r="C10632" s="141" t="s">
        <v>171</v>
      </c>
      <c r="D10632" s="141" t="s">
        <v>5686</v>
      </c>
      <c r="E10632" s="140">
        <v>107.13</v>
      </c>
      <c r="F10632" s="142" t="s">
        <v>5502</v>
      </c>
      <c r="G10632" s="138"/>
    </row>
    <row r="10633" ht="15.75" customHeight="1" spans="1:7">
      <c r="A10633" s="140">
        <v>94329</v>
      </c>
      <c r="B10633" s="141" t="s">
        <v>443</v>
      </c>
      <c r="C10633" s="141" t="s">
        <v>171</v>
      </c>
      <c r="D10633" s="141" t="s">
        <v>5686</v>
      </c>
      <c r="E10633" s="140">
        <v>100.41</v>
      </c>
      <c r="F10633" s="142" t="s">
        <v>5502</v>
      </c>
      <c r="G10633" s="138"/>
    </row>
    <row r="10634" ht="15.75" customHeight="1" spans="1:7">
      <c r="A10634" s="140">
        <v>94333</v>
      </c>
      <c r="B10634" s="141" t="s">
        <v>11224</v>
      </c>
      <c r="C10634" s="141" t="s">
        <v>171</v>
      </c>
      <c r="D10634" s="141" t="s">
        <v>5686</v>
      </c>
      <c r="E10634" s="140">
        <v>97.38</v>
      </c>
      <c r="F10634" s="142" t="s">
        <v>5502</v>
      </c>
      <c r="G10634" s="138"/>
    </row>
    <row r="10635" ht="15.75" customHeight="1" spans="1:7">
      <c r="A10635" s="140">
        <v>94339</v>
      </c>
      <c r="B10635" s="141" t="s">
        <v>11225</v>
      </c>
      <c r="C10635" s="141" t="s">
        <v>171</v>
      </c>
      <c r="D10635" s="141" t="s">
        <v>5686</v>
      </c>
      <c r="E10635" s="140">
        <v>102.36</v>
      </c>
      <c r="F10635" s="142" t="s">
        <v>5502</v>
      </c>
      <c r="G10635" s="138"/>
    </row>
    <row r="10636" ht="15.75" customHeight="1" spans="1:7">
      <c r="A10636" s="140">
        <v>94341</v>
      </c>
      <c r="B10636" s="141" t="s">
        <v>11226</v>
      </c>
      <c r="C10636" s="141" t="s">
        <v>171</v>
      </c>
      <c r="D10636" s="141" t="s">
        <v>5686</v>
      </c>
      <c r="E10636" s="140">
        <v>96.32</v>
      </c>
      <c r="F10636" s="142" t="s">
        <v>5502</v>
      </c>
      <c r="G10636" s="138"/>
    </row>
    <row r="10637" ht="15.75" customHeight="1" spans="1:7">
      <c r="A10637" s="140">
        <v>94342</v>
      </c>
      <c r="B10637" s="141" t="s">
        <v>11227</v>
      </c>
      <c r="C10637" s="141" t="s">
        <v>171</v>
      </c>
      <c r="D10637" s="141" t="s">
        <v>5686</v>
      </c>
      <c r="E10637" s="140">
        <v>108.55</v>
      </c>
      <c r="F10637" s="142" t="s">
        <v>5502</v>
      </c>
      <c r="G10637" s="138"/>
    </row>
    <row r="10638" ht="15.75" customHeight="1" spans="1:7">
      <c r="A10638" s="140">
        <v>96385</v>
      </c>
      <c r="B10638" s="141" t="s">
        <v>11228</v>
      </c>
      <c r="C10638" s="141" t="s">
        <v>171</v>
      </c>
      <c r="D10638" s="141" t="s">
        <v>5686</v>
      </c>
      <c r="E10638" s="140">
        <v>12.1</v>
      </c>
      <c r="F10638" s="142" t="s">
        <v>5502</v>
      </c>
      <c r="G10638" s="138"/>
    </row>
    <row r="10639" ht="15.75" customHeight="1" spans="1:7">
      <c r="A10639" s="140">
        <v>96386</v>
      </c>
      <c r="B10639" s="141" t="s">
        <v>11229</v>
      </c>
      <c r="C10639" s="141" t="s">
        <v>171</v>
      </c>
      <c r="D10639" s="141" t="s">
        <v>5686</v>
      </c>
      <c r="E10639" s="140">
        <v>9.1</v>
      </c>
      <c r="F10639" s="142" t="s">
        <v>5502</v>
      </c>
      <c r="G10639" s="138"/>
    </row>
    <row r="10640" ht="15.75" customHeight="1" spans="1:7">
      <c r="A10640" s="140">
        <v>93367</v>
      </c>
      <c r="B10640" s="141" t="s">
        <v>11230</v>
      </c>
      <c r="C10640" s="141" t="s">
        <v>171</v>
      </c>
      <c r="D10640" s="141" t="s">
        <v>5686</v>
      </c>
      <c r="E10640" s="140">
        <v>24.15</v>
      </c>
      <c r="F10640" s="142" t="s">
        <v>5502</v>
      </c>
      <c r="G10640" s="138"/>
    </row>
    <row r="10641" ht="15.75" customHeight="1" spans="1:7">
      <c r="A10641" s="140">
        <v>93368</v>
      </c>
      <c r="B10641" s="141" t="s">
        <v>466</v>
      </c>
      <c r="C10641" s="141" t="s">
        <v>171</v>
      </c>
      <c r="D10641" s="141" t="s">
        <v>5686</v>
      </c>
      <c r="E10641" s="140">
        <v>21.16</v>
      </c>
      <c r="F10641" s="142" t="s">
        <v>5502</v>
      </c>
      <c r="G10641" s="138"/>
    </row>
    <row r="10642" ht="15.75" customHeight="1" spans="1:7">
      <c r="A10642" s="140">
        <v>93369</v>
      </c>
      <c r="B10642" s="141" t="s">
        <v>11231</v>
      </c>
      <c r="C10642" s="141" t="s">
        <v>171</v>
      </c>
      <c r="D10642" s="141" t="s">
        <v>5686</v>
      </c>
      <c r="E10642" s="140">
        <v>17.43</v>
      </c>
      <c r="F10642" s="142" t="s">
        <v>5502</v>
      </c>
      <c r="G10642" s="138"/>
    </row>
    <row r="10643" ht="15.75" customHeight="1" spans="1:7">
      <c r="A10643" s="140">
        <v>93372</v>
      </c>
      <c r="B10643" s="141" t="s">
        <v>11232</v>
      </c>
      <c r="C10643" s="141" t="s">
        <v>171</v>
      </c>
      <c r="D10643" s="141" t="s">
        <v>5686</v>
      </c>
      <c r="E10643" s="140">
        <v>16.77</v>
      </c>
      <c r="F10643" s="142" t="s">
        <v>5502</v>
      </c>
      <c r="G10643" s="138"/>
    </row>
    <row r="10644" ht="15.75" customHeight="1" spans="1:7">
      <c r="A10644" s="140">
        <v>93373</v>
      </c>
      <c r="B10644" s="141" t="s">
        <v>11233</v>
      </c>
      <c r="C10644" s="141" t="s">
        <v>171</v>
      </c>
      <c r="D10644" s="141" t="s">
        <v>5686</v>
      </c>
      <c r="E10644" s="140">
        <v>14.4</v>
      </c>
      <c r="F10644" s="142" t="s">
        <v>5502</v>
      </c>
      <c r="G10644" s="138"/>
    </row>
    <row r="10645" ht="15.75" customHeight="1" spans="1:7">
      <c r="A10645" s="140">
        <v>93378</v>
      </c>
      <c r="B10645" s="141" t="s">
        <v>11234</v>
      </c>
      <c r="C10645" s="141" t="s">
        <v>171</v>
      </c>
      <c r="D10645" s="141" t="s">
        <v>5686</v>
      </c>
      <c r="E10645" s="140">
        <v>25.24</v>
      </c>
      <c r="F10645" s="142" t="s">
        <v>5502</v>
      </c>
      <c r="G10645" s="138"/>
    </row>
    <row r="10646" ht="15.75" customHeight="1" spans="1:7">
      <c r="A10646" s="140">
        <v>93379</v>
      </c>
      <c r="B10646" s="141" t="s">
        <v>11235</v>
      </c>
      <c r="C10646" s="141" t="s">
        <v>171</v>
      </c>
      <c r="D10646" s="141" t="s">
        <v>5686</v>
      </c>
      <c r="E10646" s="140">
        <v>19.38</v>
      </c>
      <c r="F10646" s="142" t="s">
        <v>5502</v>
      </c>
      <c r="G10646" s="138"/>
    </row>
    <row r="10647" ht="15.75" customHeight="1" spans="1:7">
      <c r="A10647" s="140">
        <v>93380</v>
      </c>
      <c r="B10647" s="141" t="s">
        <v>11236</v>
      </c>
      <c r="C10647" s="141" t="s">
        <v>171</v>
      </c>
      <c r="D10647" s="141" t="s">
        <v>5686</v>
      </c>
      <c r="E10647" s="140">
        <v>16.49</v>
      </c>
      <c r="F10647" s="142" t="s">
        <v>5502</v>
      </c>
      <c r="G10647" s="138"/>
    </row>
    <row r="10648" ht="15.75" customHeight="1" spans="1:7">
      <c r="A10648" s="140">
        <v>93381</v>
      </c>
      <c r="B10648" s="141" t="s">
        <v>11237</v>
      </c>
      <c r="C10648" s="141" t="s">
        <v>171</v>
      </c>
      <c r="D10648" s="141" t="s">
        <v>5686</v>
      </c>
      <c r="E10648" s="140">
        <v>13.34</v>
      </c>
      <c r="F10648" s="142" t="s">
        <v>5502</v>
      </c>
      <c r="G10648" s="138"/>
    </row>
    <row r="10649" ht="15.75" customHeight="1" spans="1:7">
      <c r="A10649" s="140">
        <v>93382</v>
      </c>
      <c r="B10649" s="141" t="s">
        <v>470</v>
      </c>
      <c r="C10649" s="141" t="s">
        <v>171</v>
      </c>
      <c r="D10649" s="141" t="s">
        <v>5686</v>
      </c>
      <c r="E10649" s="140">
        <v>25.57</v>
      </c>
      <c r="F10649" s="142" t="s">
        <v>5502</v>
      </c>
      <c r="G10649" s="138"/>
    </row>
    <row r="10650" ht="15.75" customHeight="1" spans="1:7">
      <c r="A10650" s="140">
        <v>104728</v>
      </c>
      <c r="B10650" s="141" t="s">
        <v>11238</v>
      </c>
      <c r="C10650" s="141" t="s">
        <v>171</v>
      </c>
      <c r="D10650" s="141" t="s">
        <v>5686</v>
      </c>
      <c r="E10650" s="140">
        <v>19.73</v>
      </c>
      <c r="F10650" s="142" t="s">
        <v>5502</v>
      </c>
      <c r="G10650" s="138"/>
    </row>
    <row r="10651" ht="15.75" customHeight="1" spans="1:7">
      <c r="A10651" s="140">
        <v>104729</v>
      </c>
      <c r="B10651" s="141" t="s">
        <v>11239</v>
      </c>
      <c r="C10651" s="141" t="s">
        <v>171</v>
      </c>
      <c r="D10651" s="141" t="s">
        <v>5686</v>
      </c>
      <c r="E10651" s="140">
        <v>16.8</v>
      </c>
      <c r="F10651" s="142" t="s">
        <v>5502</v>
      </c>
      <c r="G10651" s="138"/>
    </row>
    <row r="10652" ht="15.75" customHeight="1" spans="1:7">
      <c r="A10652" s="140">
        <v>104730</v>
      </c>
      <c r="B10652" s="141" t="s">
        <v>11240</v>
      </c>
      <c r="C10652" s="141" t="s">
        <v>171</v>
      </c>
      <c r="D10652" s="141" t="s">
        <v>5686</v>
      </c>
      <c r="E10652" s="140">
        <v>13.09</v>
      </c>
      <c r="F10652" s="142" t="s">
        <v>5502</v>
      </c>
      <c r="G10652" s="138"/>
    </row>
    <row r="10653" ht="15.75" customHeight="1" spans="1:7">
      <c r="A10653" s="140">
        <v>104731</v>
      </c>
      <c r="B10653" s="141" t="s">
        <v>11241</v>
      </c>
      <c r="C10653" s="141" t="s">
        <v>171</v>
      </c>
      <c r="D10653" s="141" t="s">
        <v>5686</v>
      </c>
      <c r="E10653" s="140">
        <v>12.43</v>
      </c>
      <c r="F10653" s="142" t="s">
        <v>5502</v>
      </c>
      <c r="G10653" s="138"/>
    </row>
    <row r="10654" ht="15.75" customHeight="1" spans="1:7">
      <c r="A10654" s="140">
        <v>104732</v>
      </c>
      <c r="B10654" s="141" t="s">
        <v>11242</v>
      </c>
      <c r="C10654" s="141" t="s">
        <v>171</v>
      </c>
      <c r="D10654" s="141" t="s">
        <v>5686</v>
      </c>
      <c r="E10654" s="140">
        <v>10.08</v>
      </c>
      <c r="F10654" s="142" t="s">
        <v>5502</v>
      </c>
      <c r="G10654" s="138"/>
    </row>
    <row r="10655" ht="15.75" customHeight="1" spans="1:7">
      <c r="A10655" s="140">
        <v>104733</v>
      </c>
      <c r="B10655" s="141" t="s">
        <v>11243</v>
      </c>
      <c r="C10655" s="141" t="s">
        <v>171</v>
      </c>
      <c r="D10655" s="141" t="s">
        <v>5686</v>
      </c>
      <c r="E10655" s="140">
        <v>20.17</v>
      </c>
      <c r="F10655" s="142" t="s">
        <v>5502</v>
      </c>
      <c r="G10655" s="138"/>
    </row>
    <row r="10656" ht="15.75" customHeight="1" spans="1:7">
      <c r="A10656" s="140">
        <v>104734</v>
      </c>
      <c r="B10656" s="141" t="s">
        <v>11244</v>
      </c>
      <c r="C10656" s="141" t="s">
        <v>171</v>
      </c>
      <c r="D10656" s="141" t="s">
        <v>5686</v>
      </c>
      <c r="E10656" s="140">
        <v>14.66</v>
      </c>
      <c r="F10656" s="142" t="s">
        <v>5502</v>
      </c>
      <c r="G10656" s="138"/>
    </row>
    <row r="10657" ht="15.75" customHeight="1" spans="1:7">
      <c r="A10657" s="140">
        <v>104735</v>
      </c>
      <c r="B10657" s="141" t="s">
        <v>11245</v>
      </c>
      <c r="C10657" s="141" t="s">
        <v>171</v>
      </c>
      <c r="D10657" s="141" t="s">
        <v>5686</v>
      </c>
      <c r="E10657" s="140">
        <v>11.98</v>
      </c>
      <c r="F10657" s="142" t="s">
        <v>5502</v>
      </c>
      <c r="G10657" s="138"/>
    </row>
    <row r="10658" ht="15.75" customHeight="1" spans="1:7">
      <c r="A10658" s="140">
        <v>104736</v>
      </c>
      <c r="B10658" s="141" t="s">
        <v>11246</v>
      </c>
      <c r="C10658" s="141" t="s">
        <v>171</v>
      </c>
      <c r="D10658" s="141" t="s">
        <v>5686</v>
      </c>
      <c r="E10658" s="140">
        <v>8.98</v>
      </c>
      <c r="F10658" s="142" t="s">
        <v>5502</v>
      </c>
      <c r="G10658" s="138"/>
    </row>
    <row r="10659" ht="15.75" customHeight="1" spans="1:7">
      <c r="A10659" s="140">
        <v>104737</v>
      </c>
      <c r="B10659" s="141" t="s">
        <v>11247</v>
      </c>
      <c r="C10659" s="141" t="s">
        <v>171</v>
      </c>
      <c r="D10659" s="141" t="s">
        <v>5686</v>
      </c>
      <c r="E10659" s="140">
        <v>20.5</v>
      </c>
      <c r="F10659" s="142" t="s">
        <v>5502</v>
      </c>
      <c r="G10659" s="138"/>
    </row>
    <row r="10660" ht="15.75" customHeight="1" spans="1:7">
      <c r="A10660" s="140">
        <v>104738</v>
      </c>
      <c r="B10660" s="141" t="s">
        <v>11248</v>
      </c>
      <c r="C10660" s="141" t="s">
        <v>171</v>
      </c>
      <c r="D10660" s="141" t="s">
        <v>5686</v>
      </c>
      <c r="E10660" s="140">
        <v>79.64</v>
      </c>
      <c r="F10660" s="142" t="s">
        <v>5502</v>
      </c>
      <c r="G10660" s="138"/>
    </row>
    <row r="10661" ht="15.75" customHeight="1" spans="1:7">
      <c r="A10661" s="140">
        <v>104739</v>
      </c>
      <c r="B10661" s="141" t="s">
        <v>11249</v>
      </c>
      <c r="C10661" s="141" t="s">
        <v>171</v>
      </c>
      <c r="D10661" s="141" t="s">
        <v>5686</v>
      </c>
      <c r="E10661" s="140">
        <v>111.92</v>
      </c>
      <c r="F10661" s="142" t="s">
        <v>5502</v>
      </c>
      <c r="G10661" s="138"/>
    </row>
    <row r="10662" ht="15.75" customHeight="1" spans="1:7">
      <c r="A10662" s="140">
        <v>104740</v>
      </c>
      <c r="B10662" s="141" t="s">
        <v>11250</v>
      </c>
      <c r="C10662" s="141" t="s">
        <v>171</v>
      </c>
      <c r="D10662" s="141" t="s">
        <v>5686</v>
      </c>
      <c r="E10662" s="140">
        <v>28.94</v>
      </c>
      <c r="F10662" s="142" t="s">
        <v>5502</v>
      </c>
      <c r="G10662" s="138"/>
    </row>
    <row r="10663" ht="15.75" customHeight="1" spans="1:7">
      <c r="A10663" s="140">
        <v>104741</v>
      </c>
      <c r="B10663" s="141" t="s">
        <v>11251</v>
      </c>
      <c r="C10663" s="141" t="s">
        <v>171</v>
      </c>
      <c r="D10663" s="141" t="s">
        <v>5686</v>
      </c>
      <c r="E10663" s="140">
        <v>23.87</v>
      </c>
      <c r="F10663" s="142" t="s">
        <v>5502</v>
      </c>
      <c r="G10663" s="138"/>
    </row>
    <row r="10664" ht="15.75" customHeight="1" spans="1:7">
      <c r="A10664" s="140">
        <v>104742</v>
      </c>
      <c r="B10664" s="141" t="s">
        <v>11252</v>
      </c>
      <c r="C10664" s="141" t="s">
        <v>175</v>
      </c>
      <c r="D10664" s="141" t="s">
        <v>5686</v>
      </c>
      <c r="E10664" s="140">
        <v>8.86</v>
      </c>
      <c r="F10664" s="142" t="s">
        <v>5502</v>
      </c>
      <c r="G10664" s="138"/>
    </row>
    <row r="10665" ht="15.75" customHeight="1" spans="1:7">
      <c r="A10665" s="140">
        <v>97916</v>
      </c>
      <c r="B10665" s="141" t="s">
        <v>11253</v>
      </c>
      <c r="C10665" s="141" t="s">
        <v>11254</v>
      </c>
      <c r="D10665" s="141" t="s">
        <v>5686</v>
      </c>
      <c r="E10665" s="140">
        <v>2.47</v>
      </c>
      <c r="F10665" s="142" t="s">
        <v>5502</v>
      </c>
      <c r="G10665" s="138"/>
    </row>
    <row r="10666" ht="15.75" customHeight="1" spans="1:7">
      <c r="A10666" s="140">
        <v>97917</v>
      </c>
      <c r="B10666" s="141" t="s">
        <v>11255</v>
      </c>
      <c r="C10666" s="141" t="s">
        <v>11254</v>
      </c>
      <c r="D10666" s="141" t="s">
        <v>5686</v>
      </c>
      <c r="E10666" s="140">
        <v>2.14</v>
      </c>
      <c r="F10666" s="142" t="s">
        <v>5502</v>
      </c>
      <c r="G10666" s="138"/>
    </row>
    <row r="10667" ht="15.75" customHeight="1" spans="1:7">
      <c r="A10667" s="140">
        <v>97918</v>
      </c>
      <c r="B10667" s="141" t="s">
        <v>11256</v>
      </c>
      <c r="C10667" s="141" t="s">
        <v>11254</v>
      </c>
      <c r="D10667" s="141" t="s">
        <v>5686</v>
      </c>
      <c r="E10667" s="140">
        <v>1.97</v>
      </c>
      <c r="F10667" s="142" t="s">
        <v>5502</v>
      </c>
      <c r="G10667" s="138"/>
    </row>
    <row r="10668" ht="15.75" customHeight="1" spans="1:7">
      <c r="A10668" s="140">
        <v>97919</v>
      </c>
      <c r="B10668" s="141" t="s">
        <v>11257</v>
      </c>
      <c r="C10668" s="141" t="s">
        <v>11254</v>
      </c>
      <c r="D10668" s="141" t="s">
        <v>5686</v>
      </c>
      <c r="E10668" s="140">
        <v>0.77</v>
      </c>
      <c r="F10668" s="142" t="s">
        <v>5502</v>
      </c>
      <c r="G10668" s="138"/>
    </row>
    <row r="10669" ht="15.75" customHeight="1" spans="1:7">
      <c r="A10669" s="140">
        <v>101616</v>
      </c>
      <c r="B10669" s="141" t="s">
        <v>11258</v>
      </c>
      <c r="C10669" s="141" t="s">
        <v>175</v>
      </c>
      <c r="D10669" s="141" t="s">
        <v>5686</v>
      </c>
      <c r="E10669" s="140">
        <v>5.95</v>
      </c>
      <c r="F10669" s="142" t="s">
        <v>5502</v>
      </c>
      <c r="G10669" s="138"/>
    </row>
    <row r="10670" ht="15.75" customHeight="1" spans="1:7">
      <c r="A10670" s="140">
        <v>101617</v>
      </c>
      <c r="B10670" s="141" t="s">
        <v>11259</v>
      </c>
      <c r="C10670" s="141" t="s">
        <v>175</v>
      </c>
      <c r="D10670" s="141" t="s">
        <v>5686</v>
      </c>
      <c r="E10670" s="140">
        <v>2.94</v>
      </c>
      <c r="F10670" s="142" t="s">
        <v>5502</v>
      </c>
      <c r="G10670" s="138"/>
    </row>
    <row r="10671" ht="15.75" customHeight="1" spans="1:7">
      <c r="A10671" s="140">
        <v>101618</v>
      </c>
      <c r="B10671" s="141" t="s">
        <v>468</v>
      </c>
      <c r="C10671" s="141" t="s">
        <v>171</v>
      </c>
      <c r="D10671" s="141" t="s">
        <v>5686</v>
      </c>
      <c r="E10671" s="140">
        <v>249.52</v>
      </c>
      <c r="F10671" s="142" t="s">
        <v>5502</v>
      </c>
      <c r="G10671" s="138"/>
    </row>
    <row r="10672" ht="15.75" customHeight="1" spans="1:7">
      <c r="A10672" s="140">
        <v>101619</v>
      </c>
      <c r="B10672" s="141" t="s">
        <v>11260</v>
      </c>
      <c r="C10672" s="141" t="s">
        <v>171</v>
      </c>
      <c r="D10672" s="141" t="s">
        <v>5686</v>
      </c>
      <c r="E10672" s="140">
        <v>277.13</v>
      </c>
      <c r="F10672" s="142" t="s">
        <v>5502</v>
      </c>
      <c r="G10672" s="138"/>
    </row>
    <row r="10673" ht="15.75" customHeight="1" spans="1:7">
      <c r="A10673" s="140">
        <v>101620</v>
      </c>
      <c r="B10673" s="141" t="s">
        <v>11261</v>
      </c>
      <c r="C10673" s="141" t="s">
        <v>171</v>
      </c>
      <c r="D10673" s="141" t="s">
        <v>5686</v>
      </c>
      <c r="E10673" s="140">
        <v>225.23</v>
      </c>
      <c r="F10673" s="142" t="s">
        <v>5502</v>
      </c>
      <c r="G10673" s="138"/>
    </row>
    <row r="10674" ht="15.75" customHeight="1" spans="1:7">
      <c r="A10674" s="140">
        <v>101621</v>
      </c>
      <c r="B10674" s="141" t="s">
        <v>11262</v>
      </c>
      <c r="C10674" s="141" t="s">
        <v>171</v>
      </c>
      <c r="D10674" s="141" t="s">
        <v>5686</v>
      </c>
      <c r="E10674" s="140">
        <v>252.83</v>
      </c>
      <c r="F10674" s="142" t="s">
        <v>5502</v>
      </c>
      <c r="G10674" s="138"/>
    </row>
    <row r="10675" ht="15.75" customHeight="1" spans="1:7">
      <c r="A10675" s="140">
        <v>101622</v>
      </c>
      <c r="B10675" s="141" t="s">
        <v>11263</v>
      </c>
      <c r="C10675" s="141" t="s">
        <v>171</v>
      </c>
      <c r="D10675" s="141" t="s">
        <v>5686</v>
      </c>
      <c r="E10675" s="140">
        <v>232.24</v>
      </c>
      <c r="F10675" s="142" t="s">
        <v>5502</v>
      </c>
      <c r="G10675" s="138"/>
    </row>
    <row r="10676" ht="15.75" customHeight="1" spans="1:7">
      <c r="A10676" s="140">
        <v>101623</v>
      </c>
      <c r="B10676" s="141" t="s">
        <v>11264</v>
      </c>
      <c r="C10676" s="141" t="s">
        <v>171</v>
      </c>
      <c r="D10676" s="141" t="s">
        <v>5686</v>
      </c>
      <c r="E10676" s="140">
        <v>255.82</v>
      </c>
      <c r="F10676" s="142" t="s">
        <v>5502</v>
      </c>
      <c r="G10676" s="138"/>
    </row>
    <row r="10677" ht="15.75" customHeight="1" spans="1:7">
      <c r="A10677" s="140">
        <v>101624</v>
      </c>
      <c r="B10677" s="141" t="s">
        <v>11265</v>
      </c>
      <c r="C10677" s="141" t="s">
        <v>171</v>
      </c>
      <c r="D10677" s="141" t="s">
        <v>5686</v>
      </c>
      <c r="E10677" s="140">
        <v>208.25</v>
      </c>
      <c r="F10677" s="142" t="s">
        <v>5502</v>
      </c>
      <c r="G10677" s="138"/>
    </row>
    <row r="10678" ht="15.75" customHeight="1" spans="1:7">
      <c r="A10678" s="140">
        <v>101625</v>
      </c>
      <c r="B10678" s="141" t="s">
        <v>11266</v>
      </c>
      <c r="C10678" s="141" t="s">
        <v>171</v>
      </c>
      <c r="D10678" s="141" t="s">
        <v>5686</v>
      </c>
      <c r="E10678" s="140">
        <v>190.62</v>
      </c>
      <c r="F10678" s="142" t="s">
        <v>5502</v>
      </c>
      <c r="G10678" s="138"/>
    </row>
    <row r="10679" ht="15.75" customHeight="1" spans="1:7">
      <c r="A10679" s="140">
        <v>101159</v>
      </c>
      <c r="B10679" s="141" t="s">
        <v>11267</v>
      </c>
      <c r="C10679" s="141" t="s">
        <v>175</v>
      </c>
      <c r="D10679" s="141" t="s">
        <v>5501</v>
      </c>
      <c r="E10679" s="140">
        <v>119.29</v>
      </c>
      <c r="F10679" s="142" t="s">
        <v>5502</v>
      </c>
      <c r="G10679" s="138"/>
    </row>
    <row r="10680" ht="15.75" customHeight="1" spans="1:7">
      <c r="A10680" s="140">
        <v>103322</v>
      </c>
      <c r="B10680" s="141" t="s">
        <v>11268</v>
      </c>
      <c r="C10680" s="141" t="s">
        <v>175</v>
      </c>
      <c r="D10680" s="141" t="s">
        <v>5686</v>
      </c>
      <c r="E10680" s="140">
        <v>46.64</v>
      </c>
      <c r="F10680" s="142" t="s">
        <v>5502</v>
      </c>
      <c r="G10680" s="138"/>
    </row>
    <row r="10681" ht="15.75" customHeight="1" spans="1:7">
      <c r="A10681" s="140">
        <v>103323</v>
      </c>
      <c r="B10681" s="141" t="s">
        <v>11269</v>
      </c>
      <c r="C10681" s="141" t="s">
        <v>175</v>
      </c>
      <c r="D10681" s="141" t="s">
        <v>5686</v>
      </c>
      <c r="E10681" s="140">
        <v>47.53</v>
      </c>
      <c r="F10681" s="142" t="s">
        <v>5502</v>
      </c>
      <c r="G10681" s="138"/>
    </row>
    <row r="10682" ht="15.75" customHeight="1" spans="1:7">
      <c r="A10682" s="140">
        <v>103324</v>
      </c>
      <c r="B10682" s="141" t="s">
        <v>11270</v>
      </c>
      <c r="C10682" s="141" t="s">
        <v>175</v>
      </c>
      <c r="D10682" s="141" t="s">
        <v>5686</v>
      </c>
      <c r="E10682" s="140">
        <v>62.71</v>
      </c>
      <c r="F10682" s="142" t="s">
        <v>5502</v>
      </c>
      <c r="G10682" s="138"/>
    </row>
    <row r="10683" ht="15.75" customHeight="1" spans="1:7">
      <c r="A10683" s="140">
        <v>103325</v>
      </c>
      <c r="B10683" s="141" t="s">
        <v>11271</v>
      </c>
      <c r="C10683" s="141" t="s">
        <v>175</v>
      </c>
      <c r="D10683" s="141" t="s">
        <v>5686</v>
      </c>
      <c r="E10683" s="140">
        <v>63.73</v>
      </c>
      <c r="F10683" s="142" t="s">
        <v>5502</v>
      </c>
      <c r="G10683" s="138"/>
    </row>
    <row r="10684" ht="15.75" customHeight="1" spans="1:7">
      <c r="A10684" s="140">
        <v>103326</v>
      </c>
      <c r="B10684" s="141" t="s">
        <v>11272</v>
      </c>
      <c r="C10684" s="141" t="s">
        <v>175</v>
      </c>
      <c r="D10684" s="141" t="s">
        <v>5686</v>
      </c>
      <c r="E10684" s="140">
        <v>75.08</v>
      </c>
      <c r="F10684" s="142" t="s">
        <v>5502</v>
      </c>
      <c r="G10684" s="138"/>
    </row>
    <row r="10685" ht="15.75" customHeight="1" spans="1:7">
      <c r="A10685" s="140">
        <v>103327</v>
      </c>
      <c r="B10685" s="141" t="s">
        <v>11273</v>
      </c>
      <c r="C10685" s="141" t="s">
        <v>175</v>
      </c>
      <c r="D10685" s="141" t="s">
        <v>5686</v>
      </c>
      <c r="E10685" s="140">
        <v>76.27</v>
      </c>
      <c r="F10685" s="142" t="s">
        <v>5502</v>
      </c>
      <c r="G10685" s="138"/>
    </row>
    <row r="10686" ht="15.75" customHeight="1" spans="1:7">
      <c r="A10686" s="140">
        <v>103328</v>
      </c>
      <c r="B10686" s="141" t="s">
        <v>11274</v>
      </c>
      <c r="C10686" s="141" t="s">
        <v>175</v>
      </c>
      <c r="D10686" s="141" t="s">
        <v>5686</v>
      </c>
      <c r="E10686" s="140">
        <v>78.69</v>
      </c>
      <c r="F10686" s="142" t="s">
        <v>5502</v>
      </c>
      <c r="G10686" s="138"/>
    </row>
    <row r="10687" ht="15.75" customHeight="1" spans="1:7">
      <c r="A10687" s="140">
        <v>103329</v>
      </c>
      <c r="B10687" s="141" t="s">
        <v>11275</v>
      </c>
      <c r="C10687" s="141" t="s">
        <v>175</v>
      </c>
      <c r="D10687" s="141" t="s">
        <v>5686</v>
      </c>
      <c r="E10687" s="140">
        <v>79.48</v>
      </c>
      <c r="F10687" s="142" t="s">
        <v>5502</v>
      </c>
      <c r="G10687" s="138"/>
    </row>
    <row r="10688" ht="15.75" customHeight="1" spans="1:7">
      <c r="A10688" s="140">
        <v>103330</v>
      </c>
      <c r="B10688" s="141" t="s">
        <v>11276</v>
      </c>
      <c r="C10688" s="141" t="s">
        <v>175</v>
      </c>
      <c r="D10688" s="141" t="s">
        <v>5686</v>
      </c>
      <c r="E10688" s="140">
        <v>69.85</v>
      </c>
      <c r="F10688" s="142" t="s">
        <v>5502</v>
      </c>
      <c r="G10688" s="138"/>
    </row>
    <row r="10689" ht="15.75" customHeight="1" spans="1:7">
      <c r="A10689" s="140">
        <v>103331</v>
      </c>
      <c r="B10689" s="141" t="s">
        <v>11277</v>
      </c>
      <c r="C10689" s="141" t="s">
        <v>175</v>
      </c>
      <c r="D10689" s="141" t="s">
        <v>5686</v>
      </c>
      <c r="E10689" s="140">
        <v>70.69</v>
      </c>
      <c r="F10689" s="142" t="s">
        <v>5502</v>
      </c>
      <c r="G10689" s="138"/>
    </row>
    <row r="10690" ht="15.75" customHeight="1" spans="1:7">
      <c r="A10690" s="140">
        <v>103332</v>
      </c>
      <c r="B10690" s="141" t="s">
        <v>11278</v>
      </c>
      <c r="C10690" s="141" t="s">
        <v>175</v>
      </c>
      <c r="D10690" s="141" t="s">
        <v>5686</v>
      </c>
      <c r="E10690" s="140">
        <v>103.89</v>
      </c>
      <c r="F10690" s="142" t="s">
        <v>5502</v>
      </c>
      <c r="G10690" s="138"/>
    </row>
    <row r="10691" ht="15.75" customHeight="1" spans="1:7">
      <c r="A10691" s="140">
        <v>103333</v>
      </c>
      <c r="B10691" s="141" t="s">
        <v>11279</v>
      </c>
      <c r="C10691" s="141" t="s">
        <v>175</v>
      </c>
      <c r="D10691" s="141" t="s">
        <v>5686</v>
      </c>
      <c r="E10691" s="140">
        <v>104.8</v>
      </c>
      <c r="F10691" s="142" t="s">
        <v>5502</v>
      </c>
      <c r="G10691" s="138"/>
    </row>
    <row r="10692" ht="15.75" customHeight="1" spans="1:7">
      <c r="A10692" s="140">
        <v>103334</v>
      </c>
      <c r="B10692" s="141" t="s">
        <v>11280</v>
      </c>
      <c r="C10692" s="141" t="s">
        <v>175</v>
      </c>
      <c r="D10692" s="141" t="s">
        <v>5686</v>
      </c>
      <c r="E10692" s="140">
        <v>123.96</v>
      </c>
      <c r="F10692" s="142" t="s">
        <v>5502</v>
      </c>
      <c r="G10692" s="138"/>
    </row>
    <row r="10693" ht="15.75" customHeight="1" spans="1:7">
      <c r="A10693" s="140">
        <v>103335</v>
      </c>
      <c r="B10693" s="141" t="s">
        <v>11281</v>
      </c>
      <c r="C10693" s="141" t="s">
        <v>175</v>
      </c>
      <c r="D10693" s="141" t="s">
        <v>5686</v>
      </c>
      <c r="E10693" s="140">
        <v>125.54</v>
      </c>
      <c r="F10693" s="142" t="s">
        <v>5502</v>
      </c>
      <c r="G10693" s="138"/>
    </row>
    <row r="10694" ht="15.75" customHeight="1" spans="1:7">
      <c r="A10694" s="140">
        <v>103350</v>
      </c>
      <c r="B10694" s="141" t="s">
        <v>11282</v>
      </c>
      <c r="C10694" s="141" t="s">
        <v>175</v>
      </c>
      <c r="D10694" s="141" t="s">
        <v>5686</v>
      </c>
      <c r="E10694" s="140">
        <v>151.87</v>
      </c>
      <c r="F10694" s="142" t="s">
        <v>5502</v>
      </c>
      <c r="G10694" s="138"/>
    </row>
    <row r="10695" ht="15.75" customHeight="1" spans="1:7">
      <c r="A10695" s="140">
        <v>103351</v>
      </c>
      <c r="B10695" s="141" t="s">
        <v>11283</v>
      </c>
      <c r="C10695" s="141" t="s">
        <v>175</v>
      </c>
      <c r="D10695" s="141" t="s">
        <v>5686</v>
      </c>
      <c r="E10695" s="140">
        <v>153.02</v>
      </c>
      <c r="F10695" s="142" t="s">
        <v>5502</v>
      </c>
      <c r="G10695" s="138"/>
    </row>
    <row r="10696" ht="15.75" customHeight="1" spans="1:7">
      <c r="A10696" s="140">
        <v>103356</v>
      </c>
      <c r="B10696" s="141" t="s">
        <v>11284</v>
      </c>
      <c r="C10696" s="141" t="s">
        <v>175</v>
      </c>
      <c r="D10696" s="141" t="s">
        <v>5686</v>
      </c>
      <c r="E10696" s="140">
        <v>46.72</v>
      </c>
      <c r="F10696" s="142" t="s">
        <v>5502</v>
      </c>
      <c r="G10696" s="138"/>
    </row>
    <row r="10697" ht="15.75" customHeight="1" spans="1:7">
      <c r="A10697" s="140">
        <v>103357</v>
      </c>
      <c r="B10697" s="141" t="s">
        <v>11285</v>
      </c>
      <c r="C10697" s="141" t="s">
        <v>175</v>
      </c>
      <c r="D10697" s="141" t="s">
        <v>5686</v>
      </c>
      <c r="E10697" s="140">
        <v>47.38</v>
      </c>
      <c r="F10697" s="142" t="s">
        <v>5502</v>
      </c>
      <c r="G10697" s="138"/>
    </row>
    <row r="10698" ht="15.75" customHeight="1" spans="1:7">
      <c r="A10698" s="140">
        <v>89282</v>
      </c>
      <c r="B10698" s="141" t="s">
        <v>11286</v>
      </c>
      <c r="C10698" s="141" t="s">
        <v>175</v>
      </c>
      <c r="D10698" s="141" t="s">
        <v>5501</v>
      </c>
      <c r="E10698" s="140">
        <v>56.05</v>
      </c>
      <c r="F10698" s="142" t="s">
        <v>5502</v>
      </c>
      <c r="G10698" s="138"/>
    </row>
    <row r="10699" ht="15.75" customHeight="1" spans="1:7">
      <c r="A10699" s="140">
        <v>89283</v>
      </c>
      <c r="B10699" s="141" t="s">
        <v>11287</v>
      </c>
      <c r="C10699" s="141" t="s">
        <v>175</v>
      </c>
      <c r="D10699" s="141" t="s">
        <v>5501</v>
      </c>
      <c r="E10699" s="140">
        <v>57.02</v>
      </c>
      <c r="F10699" s="142" t="s">
        <v>5502</v>
      </c>
      <c r="G10699" s="138"/>
    </row>
    <row r="10700" ht="15.75" customHeight="1" spans="1:7">
      <c r="A10700" s="140">
        <v>89290</v>
      </c>
      <c r="B10700" s="141" t="s">
        <v>11288</v>
      </c>
      <c r="C10700" s="141" t="s">
        <v>175</v>
      </c>
      <c r="D10700" s="141" t="s">
        <v>5501</v>
      </c>
      <c r="E10700" s="140">
        <v>64.77</v>
      </c>
      <c r="F10700" s="142" t="s">
        <v>5502</v>
      </c>
      <c r="G10700" s="138"/>
    </row>
    <row r="10701" ht="15.75" customHeight="1" spans="1:7">
      <c r="A10701" s="140">
        <v>89291</v>
      </c>
      <c r="B10701" s="141" t="s">
        <v>11289</v>
      </c>
      <c r="C10701" s="141" t="s">
        <v>175</v>
      </c>
      <c r="D10701" s="141" t="s">
        <v>5501</v>
      </c>
      <c r="E10701" s="140">
        <v>65.85</v>
      </c>
      <c r="F10701" s="142" t="s">
        <v>5502</v>
      </c>
      <c r="G10701" s="138"/>
    </row>
    <row r="10702" ht="15.75" customHeight="1" spans="1:7">
      <c r="A10702" s="140">
        <v>89298</v>
      </c>
      <c r="B10702" s="141" t="s">
        <v>11290</v>
      </c>
      <c r="C10702" s="141" t="s">
        <v>175</v>
      </c>
      <c r="D10702" s="141" t="s">
        <v>5501</v>
      </c>
      <c r="E10702" s="140">
        <v>66.93</v>
      </c>
      <c r="F10702" s="142" t="s">
        <v>5502</v>
      </c>
      <c r="G10702" s="138"/>
    </row>
    <row r="10703" ht="15.75" customHeight="1" spans="1:7">
      <c r="A10703" s="140">
        <v>89299</v>
      </c>
      <c r="B10703" s="141" t="s">
        <v>11291</v>
      </c>
      <c r="C10703" s="141" t="s">
        <v>175</v>
      </c>
      <c r="D10703" s="141" t="s">
        <v>5501</v>
      </c>
      <c r="E10703" s="140">
        <v>68.22</v>
      </c>
      <c r="F10703" s="142" t="s">
        <v>5502</v>
      </c>
      <c r="G10703" s="138"/>
    </row>
    <row r="10704" ht="15.75" customHeight="1" spans="1:7">
      <c r="A10704" s="140">
        <v>89306</v>
      </c>
      <c r="B10704" s="141" t="s">
        <v>11292</v>
      </c>
      <c r="C10704" s="141" t="s">
        <v>175</v>
      </c>
      <c r="D10704" s="141" t="s">
        <v>5501</v>
      </c>
      <c r="E10704" s="140">
        <v>80.05</v>
      </c>
      <c r="F10704" s="142" t="s">
        <v>5502</v>
      </c>
      <c r="G10704" s="138"/>
    </row>
    <row r="10705" ht="15.75" customHeight="1" spans="1:7">
      <c r="A10705" s="140">
        <v>89307</v>
      </c>
      <c r="B10705" s="141" t="s">
        <v>11293</v>
      </c>
      <c r="C10705" s="141" t="s">
        <v>175</v>
      </c>
      <c r="D10705" s="141" t="s">
        <v>5501</v>
      </c>
      <c r="E10705" s="140">
        <v>81.5</v>
      </c>
      <c r="F10705" s="142" t="s">
        <v>5502</v>
      </c>
      <c r="G10705" s="138"/>
    </row>
    <row r="10706" ht="15.75" customHeight="1" spans="1:7">
      <c r="A10706" s="140">
        <v>101157</v>
      </c>
      <c r="B10706" s="141" t="s">
        <v>11294</v>
      </c>
      <c r="C10706" s="141" t="s">
        <v>175</v>
      </c>
      <c r="D10706" s="141" t="s">
        <v>5501</v>
      </c>
      <c r="E10706" s="140">
        <v>55.32</v>
      </c>
      <c r="F10706" s="142" t="s">
        <v>5502</v>
      </c>
      <c r="G10706" s="138"/>
    </row>
    <row r="10707" ht="15.75" customHeight="1" spans="1:7">
      <c r="A10707" s="140">
        <v>101158</v>
      </c>
      <c r="B10707" s="141" t="s">
        <v>11295</v>
      </c>
      <c r="C10707" s="141" t="s">
        <v>175</v>
      </c>
      <c r="D10707" s="141" t="s">
        <v>5501</v>
      </c>
      <c r="E10707" s="140">
        <v>72.13</v>
      </c>
      <c r="F10707" s="142" t="s">
        <v>5502</v>
      </c>
      <c r="G10707" s="138"/>
    </row>
    <row r="10708" ht="15.75" customHeight="1" spans="1:7">
      <c r="A10708" s="140">
        <v>101162</v>
      </c>
      <c r="B10708" s="141" t="s">
        <v>11296</v>
      </c>
      <c r="C10708" s="141" t="s">
        <v>175</v>
      </c>
      <c r="D10708" s="141" t="s">
        <v>5501</v>
      </c>
      <c r="E10708" s="140">
        <v>128.39</v>
      </c>
      <c r="F10708" s="142" t="s">
        <v>5502</v>
      </c>
      <c r="G10708" s="138"/>
    </row>
    <row r="10709" ht="15.75" customHeight="1" spans="1:7">
      <c r="A10709" s="140">
        <v>103316</v>
      </c>
      <c r="B10709" s="141" t="s">
        <v>11297</v>
      </c>
      <c r="C10709" s="141" t="s">
        <v>175</v>
      </c>
      <c r="D10709" s="141" t="s">
        <v>5686</v>
      </c>
      <c r="E10709" s="140">
        <v>71.7</v>
      </c>
      <c r="F10709" s="142" t="s">
        <v>5502</v>
      </c>
      <c r="G10709" s="138"/>
    </row>
    <row r="10710" ht="15.75" customHeight="1" spans="1:7">
      <c r="A10710" s="140">
        <v>103317</v>
      </c>
      <c r="B10710" s="141" t="s">
        <v>11298</v>
      </c>
      <c r="C10710" s="141" t="s">
        <v>175</v>
      </c>
      <c r="D10710" s="141" t="s">
        <v>5686</v>
      </c>
      <c r="E10710" s="140">
        <v>72.45</v>
      </c>
      <c r="F10710" s="142" t="s">
        <v>5502</v>
      </c>
      <c r="G10710" s="138"/>
    </row>
    <row r="10711" ht="15.75" customHeight="1" spans="1:7">
      <c r="A10711" s="140">
        <v>103318</v>
      </c>
      <c r="B10711" s="141" t="s">
        <v>11299</v>
      </c>
      <c r="C10711" s="141" t="s">
        <v>175</v>
      </c>
      <c r="D10711" s="141" t="s">
        <v>5686</v>
      </c>
      <c r="E10711" s="140">
        <v>92.74</v>
      </c>
      <c r="F10711" s="142" t="s">
        <v>5502</v>
      </c>
      <c r="G10711" s="138"/>
    </row>
    <row r="10712" ht="15.75" customHeight="1" spans="1:7">
      <c r="A10712" s="140">
        <v>103319</v>
      </c>
      <c r="B10712" s="141" t="s">
        <v>11300</v>
      </c>
      <c r="C10712" s="141" t="s">
        <v>175</v>
      </c>
      <c r="D10712" s="141" t="s">
        <v>5686</v>
      </c>
      <c r="E10712" s="140">
        <v>93.62</v>
      </c>
      <c r="F10712" s="142" t="s">
        <v>5502</v>
      </c>
      <c r="G10712" s="138"/>
    </row>
    <row r="10713" ht="15.75" customHeight="1" spans="1:7">
      <c r="A10713" s="140">
        <v>103320</v>
      </c>
      <c r="B10713" s="141" t="s">
        <v>11301</v>
      </c>
      <c r="C10713" s="141" t="s">
        <v>175</v>
      </c>
      <c r="D10713" s="141" t="s">
        <v>5686</v>
      </c>
      <c r="E10713" s="140">
        <v>111.77</v>
      </c>
      <c r="F10713" s="142" t="s">
        <v>5502</v>
      </c>
      <c r="G10713" s="138"/>
    </row>
    <row r="10714" ht="15.75" customHeight="1" spans="1:7">
      <c r="A10714" s="140">
        <v>103321</v>
      </c>
      <c r="B10714" s="141" t="s">
        <v>11302</v>
      </c>
      <c r="C10714" s="141" t="s">
        <v>175</v>
      </c>
      <c r="D10714" s="141" t="s">
        <v>5686</v>
      </c>
      <c r="E10714" s="140">
        <v>112.87</v>
      </c>
      <c r="F10714" s="142" t="s">
        <v>5502</v>
      </c>
      <c r="G10714" s="138"/>
    </row>
    <row r="10715" ht="15.75" customHeight="1" spans="1:7">
      <c r="A10715" s="140">
        <v>103336</v>
      </c>
      <c r="B10715" s="141" t="s">
        <v>11303</v>
      </c>
      <c r="C10715" s="141" t="s">
        <v>175</v>
      </c>
      <c r="D10715" s="141" t="s">
        <v>5686</v>
      </c>
      <c r="E10715" s="140">
        <v>80.21</v>
      </c>
      <c r="F10715" s="142" t="s">
        <v>5502</v>
      </c>
      <c r="G10715" s="138"/>
    </row>
    <row r="10716" ht="15.75" customHeight="1" spans="1:7">
      <c r="A10716" s="140">
        <v>103337</v>
      </c>
      <c r="B10716" s="141" t="s">
        <v>11304</v>
      </c>
      <c r="C10716" s="141" t="s">
        <v>175</v>
      </c>
      <c r="D10716" s="141" t="s">
        <v>5686</v>
      </c>
      <c r="E10716" s="140">
        <v>80.96</v>
      </c>
      <c r="F10716" s="142" t="s">
        <v>5502</v>
      </c>
      <c r="G10716" s="138"/>
    </row>
    <row r="10717" ht="15.75" customHeight="1" spans="1:7">
      <c r="A10717" s="140">
        <v>103338</v>
      </c>
      <c r="B10717" s="141" t="s">
        <v>11305</v>
      </c>
      <c r="C10717" s="141" t="s">
        <v>175</v>
      </c>
      <c r="D10717" s="141" t="s">
        <v>5686</v>
      </c>
      <c r="E10717" s="140">
        <v>105.32</v>
      </c>
      <c r="F10717" s="142" t="s">
        <v>5502</v>
      </c>
      <c r="G10717" s="138"/>
    </row>
    <row r="10718" ht="15.75" customHeight="1" spans="1:7">
      <c r="A10718" s="140">
        <v>103339</v>
      </c>
      <c r="B10718" s="141" t="s">
        <v>11306</v>
      </c>
      <c r="C10718" s="141" t="s">
        <v>175</v>
      </c>
      <c r="D10718" s="141" t="s">
        <v>5686</v>
      </c>
      <c r="E10718" s="140">
        <v>106.2</v>
      </c>
      <c r="F10718" s="142" t="s">
        <v>5502</v>
      </c>
      <c r="G10718" s="138"/>
    </row>
    <row r="10719" ht="15.75" customHeight="1" spans="1:7">
      <c r="A10719" s="140">
        <v>103340</v>
      </c>
      <c r="B10719" s="141" t="s">
        <v>11307</v>
      </c>
      <c r="C10719" s="141" t="s">
        <v>175</v>
      </c>
      <c r="D10719" s="141" t="s">
        <v>5686</v>
      </c>
      <c r="E10719" s="140">
        <v>127.69</v>
      </c>
      <c r="F10719" s="142" t="s">
        <v>5502</v>
      </c>
      <c r="G10719" s="138"/>
    </row>
    <row r="10720" ht="15.75" customHeight="1" spans="1:7">
      <c r="A10720" s="140">
        <v>103341</v>
      </c>
      <c r="B10720" s="141" t="s">
        <v>11308</v>
      </c>
      <c r="C10720" s="141" t="s">
        <v>175</v>
      </c>
      <c r="D10720" s="141" t="s">
        <v>5686</v>
      </c>
      <c r="E10720" s="140">
        <v>128.79</v>
      </c>
      <c r="F10720" s="142" t="s">
        <v>5502</v>
      </c>
      <c r="G10720" s="138"/>
    </row>
    <row r="10721" ht="15.75" customHeight="1" spans="1:7">
      <c r="A10721" s="140">
        <v>103342</v>
      </c>
      <c r="B10721" s="141" t="s">
        <v>11309</v>
      </c>
      <c r="C10721" s="141" t="s">
        <v>175</v>
      </c>
      <c r="D10721" s="141" t="s">
        <v>5686</v>
      </c>
      <c r="E10721" s="140">
        <v>108.27</v>
      </c>
      <c r="F10721" s="142" t="s">
        <v>5502</v>
      </c>
      <c r="G10721" s="138"/>
    </row>
    <row r="10722" ht="15.75" customHeight="1" spans="1:7">
      <c r="A10722" s="140">
        <v>103343</v>
      </c>
      <c r="B10722" s="141" t="s">
        <v>11310</v>
      </c>
      <c r="C10722" s="141" t="s">
        <v>175</v>
      </c>
      <c r="D10722" s="141" t="s">
        <v>5686</v>
      </c>
      <c r="E10722" s="140">
        <v>109.24</v>
      </c>
      <c r="F10722" s="142" t="s">
        <v>5502</v>
      </c>
      <c r="G10722" s="138"/>
    </row>
    <row r="10723" ht="15.75" customHeight="1" spans="1:7">
      <c r="A10723" s="140">
        <v>89453</v>
      </c>
      <c r="B10723" s="141" t="s">
        <v>11311</v>
      </c>
      <c r="C10723" s="141" t="s">
        <v>175</v>
      </c>
      <c r="D10723" s="141" t="s">
        <v>5501</v>
      </c>
      <c r="E10723" s="140">
        <v>82.45</v>
      </c>
      <c r="F10723" s="142" t="s">
        <v>5502</v>
      </c>
      <c r="G10723" s="138"/>
    </row>
    <row r="10724" ht="15.75" customHeight="1" spans="1:7">
      <c r="A10724" s="140">
        <v>89455</v>
      </c>
      <c r="B10724" s="141" t="s">
        <v>11312</v>
      </c>
      <c r="C10724" s="141" t="s">
        <v>175</v>
      </c>
      <c r="D10724" s="141" t="s">
        <v>5501</v>
      </c>
      <c r="E10724" s="140">
        <v>99.41</v>
      </c>
      <c r="F10724" s="142" t="s">
        <v>5502</v>
      </c>
      <c r="G10724" s="138"/>
    </row>
    <row r="10725" ht="15.75" customHeight="1" spans="1:7">
      <c r="A10725" s="140">
        <v>89462</v>
      </c>
      <c r="B10725" s="141" t="s">
        <v>11313</v>
      </c>
      <c r="C10725" s="141" t="s">
        <v>175</v>
      </c>
      <c r="D10725" s="141" t="s">
        <v>5501</v>
      </c>
      <c r="E10725" s="140">
        <v>108.04</v>
      </c>
      <c r="F10725" s="142" t="s">
        <v>5502</v>
      </c>
      <c r="G10725" s="138"/>
    </row>
    <row r="10726" ht="15.75" customHeight="1" spans="1:7">
      <c r="A10726" s="140">
        <v>89464</v>
      </c>
      <c r="B10726" s="141" t="s">
        <v>11314</v>
      </c>
      <c r="C10726" s="141" t="s">
        <v>175</v>
      </c>
      <c r="D10726" s="141" t="s">
        <v>5501</v>
      </c>
      <c r="E10726" s="140">
        <v>126.75</v>
      </c>
      <c r="F10726" s="142" t="s">
        <v>5502</v>
      </c>
      <c r="G10726" s="138"/>
    </row>
    <row r="10727" ht="15.75" customHeight="1" spans="1:7">
      <c r="A10727" s="140">
        <v>89470</v>
      </c>
      <c r="B10727" s="141" t="s">
        <v>11315</v>
      </c>
      <c r="C10727" s="141" t="s">
        <v>175</v>
      </c>
      <c r="D10727" s="141" t="s">
        <v>5501</v>
      </c>
      <c r="E10727" s="140">
        <v>93.68</v>
      </c>
      <c r="F10727" s="142" t="s">
        <v>5502</v>
      </c>
      <c r="G10727" s="138"/>
    </row>
    <row r="10728" ht="15.75" customHeight="1" spans="1:7">
      <c r="A10728" s="140">
        <v>89472</v>
      </c>
      <c r="B10728" s="141" t="s">
        <v>11316</v>
      </c>
      <c r="C10728" s="141" t="s">
        <v>175</v>
      </c>
      <c r="D10728" s="141" t="s">
        <v>5501</v>
      </c>
      <c r="E10728" s="140">
        <v>111.38</v>
      </c>
      <c r="F10728" s="142" t="s">
        <v>5502</v>
      </c>
      <c r="G10728" s="138"/>
    </row>
    <row r="10729" ht="15.75" customHeight="1" spans="1:7">
      <c r="A10729" s="140">
        <v>89478</v>
      </c>
      <c r="B10729" s="141" t="s">
        <v>11317</v>
      </c>
      <c r="C10729" s="141" t="s">
        <v>175</v>
      </c>
      <c r="D10729" s="141" t="s">
        <v>5501</v>
      </c>
      <c r="E10729" s="140">
        <v>126.12</v>
      </c>
      <c r="F10729" s="142" t="s">
        <v>5502</v>
      </c>
      <c r="G10729" s="138"/>
    </row>
    <row r="10730" ht="15.75" customHeight="1" spans="1:7">
      <c r="A10730" s="140">
        <v>89480</v>
      </c>
      <c r="B10730" s="141" t="s">
        <v>11318</v>
      </c>
      <c r="C10730" s="141" t="s">
        <v>175</v>
      </c>
      <c r="D10730" s="141" t="s">
        <v>5501</v>
      </c>
      <c r="E10730" s="140">
        <v>145.54</v>
      </c>
      <c r="F10730" s="142" t="s">
        <v>5502</v>
      </c>
      <c r="G10730" s="138"/>
    </row>
    <row r="10731" ht="15.75" customHeight="1" spans="1:7">
      <c r="A10731" s="140">
        <v>101161</v>
      </c>
      <c r="B10731" s="141" t="s">
        <v>11319</v>
      </c>
      <c r="C10731" s="141" t="s">
        <v>175</v>
      </c>
      <c r="D10731" s="141" t="s">
        <v>5501</v>
      </c>
      <c r="E10731" s="140">
        <v>210.8</v>
      </c>
      <c r="F10731" s="142" t="s">
        <v>5502</v>
      </c>
      <c r="G10731" s="138"/>
    </row>
    <row r="10732" ht="15.75" customHeight="1" spans="1:7">
      <c r="A10732" s="140">
        <v>101163</v>
      </c>
      <c r="B10732" s="141" t="s">
        <v>11320</v>
      </c>
      <c r="C10732" s="141" t="s">
        <v>175</v>
      </c>
      <c r="D10732" s="141" t="s">
        <v>5686</v>
      </c>
      <c r="E10732" s="140">
        <v>580.87</v>
      </c>
      <c r="F10732" s="142" t="s">
        <v>5502</v>
      </c>
      <c r="G10732" s="138"/>
    </row>
    <row r="10733" ht="15.75" customHeight="1" spans="1:7">
      <c r="A10733" s="140">
        <v>101164</v>
      </c>
      <c r="B10733" s="141" t="s">
        <v>11321</v>
      </c>
      <c r="C10733" s="141" t="s">
        <v>175</v>
      </c>
      <c r="D10733" s="141" t="s">
        <v>5686</v>
      </c>
      <c r="E10733" s="140">
        <v>590.68</v>
      </c>
      <c r="F10733" s="142" t="s">
        <v>5502</v>
      </c>
      <c r="G10733" s="138"/>
    </row>
    <row r="10734" ht="15.75" customHeight="1" spans="1:7">
      <c r="A10734" s="140">
        <v>96358</v>
      </c>
      <c r="B10734" s="141" t="s">
        <v>11322</v>
      </c>
      <c r="C10734" s="141" t="s">
        <v>175</v>
      </c>
      <c r="D10734" s="141" t="s">
        <v>5686</v>
      </c>
      <c r="E10734" s="140">
        <v>85.19</v>
      </c>
      <c r="F10734" s="142" t="s">
        <v>5502</v>
      </c>
      <c r="G10734" s="138"/>
    </row>
    <row r="10735" ht="15.75" customHeight="1" spans="1:7">
      <c r="A10735" s="140">
        <v>96359</v>
      </c>
      <c r="B10735" s="141" t="s">
        <v>11323</v>
      </c>
      <c r="C10735" s="141" t="s">
        <v>175</v>
      </c>
      <c r="D10735" s="141" t="s">
        <v>5686</v>
      </c>
      <c r="E10735" s="140">
        <v>95.72</v>
      </c>
      <c r="F10735" s="142" t="s">
        <v>5502</v>
      </c>
      <c r="G10735" s="138"/>
    </row>
    <row r="10736" ht="15.75" customHeight="1" spans="1:7">
      <c r="A10736" s="140">
        <v>96360</v>
      </c>
      <c r="B10736" s="141" t="s">
        <v>11324</v>
      </c>
      <c r="C10736" s="141" t="s">
        <v>175</v>
      </c>
      <c r="D10736" s="141" t="s">
        <v>5686</v>
      </c>
      <c r="E10736" s="140">
        <v>110.94</v>
      </c>
      <c r="F10736" s="142" t="s">
        <v>5502</v>
      </c>
      <c r="G10736" s="138"/>
    </row>
    <row r="10737" ht="15.75" customHeight="1" spans="1:7">
      <c r="A10737" s="140">
        <v>96361</v>
      </c>
      <c r="B10737" s="141" t="s">
        <v>11325</v>
      </c>
      <c r="C10737" s="141" t="s">
        <v>175</v>
      </c>
      <c r="D10737" s="141" t="s">
        <v>5686</v>
      </c>
      <c r="E10737" s="140">
        <v>130.79</v>
      </c>
      <c r="F10737" s="142" t="s">
        <v>5502</v>
      </c>
      <c r="G10737" s="138"/>
    </row>
    <row r="10738" ht="15.75" customHeight="1" spans="1:7">
      <c r="A10738" s="140">
        <v>96362</v>
      </c>
      <c r="B10738" s="141" t="s">
        <v>11326</v>
      </c>
      <c r="C10738" s="141" t="s">
        <v>175</v>
      </c>
      <c r="D10738" s="141" t="s">
        <v>5686</v>
      </c>
      <c r="E10738" s="140">
        <v>110.65</v>
      </c>
      <c r="F10738" s="142" t="s">
        <v>5502</v>
      </c>
      <c r="G10738" s="138"/>
    </row>
    <row r="10739" ht="15.75" customHeight="1" spans="1:7">
      <c r="A10739" s="140">
        <v>96363</v>
      </c>
      <c r="B10739" s="141" t="s">
        <v>11327</v>
      </c>
      <c r="C10739" s="141" t="s">
        <v>175</v>
      </c>
      <c r="D10739" s="141" t="s">
        <v>5686</v>
      </c>
      <c r="E10739" s="140">
        <v>121.8</v>
      </c>
      <c r="F10739" s="142" t="s">
        <v>5502</v>
      </c>
      <c r="G10739" s="138"/>
    </row>
    <row r="10740" ht="15.75" customHeight="1" spans="1:7">
      <c r="A10740" s="140">
        <v>96364</v>
      </c>
      <c r="B10740" s="141" t="s">
        <v>11328</v>
      </c>
      <c r="C10740" s="141" t="s">
        <v>175</v>
      </c>
      <c r="D10740" s="141" t="s">
        <v>5686</v>
      </c>
      <c r="E10740" s="140">
        <v>136.4</v>
      </c>
      <c r="F10740" s="142" t="s">
        <v>5502</v>
      </c>
      <c r="G10740" s="138"/>
    </row>
    <row r="10741" ht="15.75" customHeight="1" spans="1:7">
      <c r="A10741" s="140">
        <v>96365</v>
      </c>
      <c r="B10741" s="141" t="s">
        <v>11329</v>
      </c>
      <c r="C10741" s="141" t="s">
        <v>175</v>
      </c>
      <c r="D10741" s="141" t="s">
        <v>5686</v>
      </c>
      <c r="E10741" s="140">
        <v>156.89</v>
      </c>
      <c r="F10741" s="142" t="s">
        <v>5502</v>
      </c>
      <c r="G10741" s="138"/>
    </row>
    <row r="10742" ht="15.75" customHeight="1" spans="1:7">
      <c r="A10742" s="140">
        <v>96366</v>
      </c>
      <c r="B10742" s="141" t="s">
        <v>11330</v>
      </c>
      <c r="C10742" s="141" t="s">
        <v>175</v>
      </c>
      <c r="D10742" s="141" t="s">
        <v>5686</v>
      </c>
      <c r="E10742" s="140">
        <v>136.11</v>
      </c>
      <c r="F10742" s="142" t="s">
        <v>5502</v>
      </c>
      <c r="G10742" s="138"/>
    </row>
    <row r="10743" ht="15.75" customHeight="1" spans="1:7">
      <c r="A10743" s="140">
        <v>96367</v>
      </c>
      <c r="B10743" s="141" t="s">
        <v>11331</v>
      </c>
      <c r="C10743" s="141" t="s">
        <v>175</v>
      </c>
      <c r="D10743" s="141" t="s">
        <v>5686</v>
      </c>
      <c r="E10743" s="140">
        <v>147.88</v>
      </c>
      <c r="F10743" s="142" t="s">
        <v>5502</v>
      </c>
      <c r="G10743" s="138"/>
    </row>
    <row r="10744" ht="15.75" customHeight="1" spans="1:7">
      <c r="A10744" s="140">
        <v>96368</v>
      </c>
      <c r="B10744" s="141" t="s">
        <v>11332</v>
      </c>
      <c r="C10744" s="141" t="s">
        <v>175</v>
      </c>
      <c r="D10744" s="141" t="s">
        <v>5686</v>
      </c>
      <c r="E10744" s="140">
        <v>161.88</v>
      </c>
      <c r="F10744" s="142" t="s">
        <v>5502</v>
      </c>
      <c r="G10744" s="138"/>
    </row>
    <row r="10745" ht="15.75" customHeight="1" spans="1:7">
      <c r="A10745" s="140">
        <v>96369</v>
      </c>
      <c r="B10745" s="141" t="s">
        <v>11333</v>
      </c>
      <c r="C10745" s="141" t="s">
        <v>175</v>
      </c>
      <c r="D10745" s="141" t="s">
        <v>5686</v>
      </c>
      <c r="E10745" s="140">
        <v>182.97</v>
      </c>
      <c r="F10745" s="142" t="s">
        <v>5502</v>
      </c>
      <c r="G10745" s="138"/>
    </row>
    <row r="10746" ht="15.75" customHeight="1" spans="1:7">
      <c r="A10746" s="140">
        <v>96370</v>
      </c>
      <c r="B10746" s="141" t="s">
        <v>11334</v>
      </c>
      <c r="C10746" s="141" t="s">
        <v>175</v>
      </c>
      <c r="D10746" s="141" t="s">
        <v>5686</v>
      </c>
      <c r="E10746" s="140">
        <v>56.78</v>
      </c>
      <c r="F10746" s="142" t="s">
        <v>5502</v>
      </c>
      <c r="G10746" s="138"/>
    </row>
    <row r="10747" ht="15.75" customHeight="1" spans="1:7">
      <c r="A10747" s="140">
        <v>96371</v>
      </c>
      <c r="B10747" s="141" t="s">
        <v>11335</v>
      </c>
      <c r="C10747" s="141" t="s">
        <v>175</v>
      </c>
      <c r="D10747" s="141" t="s">
        <v>5686</v>
      </c>
      <c r="E10747" s="140">
        <v>66.66</v>
      </c>
      <c r="F10747" s="142" t="s">
        <v>5502</v>
      </c>
      <c r="G10747" s="138"/>
    </row>
    <row r="10748" ht="15.75" customHeight="1" spans="1:7">
      <c r="A10748" s="140">
        <v>96373</v>
      </c>
      <c r="B10748" s="141" t="s">
        <v>11336</v>
      </c>
      <c r="C10748" s="141" t="s">
        <v>178</v>
      </c>
      <c r="D10748" s="141" t="s">
        <v>5501</v>
      </c>
      <c r="E10748" s="140">
        <v>11.81</v>
      </c>
      <c r="F10748" s="142" t="s">
        <v>5502</v>
      </c>
      <c r="G10748" s="138"/>
    </row>
    <row r="10749" ht="15.75" customHeight="1" spans="1:7">
      <c r="A10749" s="140">
        <v>96374</v>
      </c>
      <c r="B10749" s="141" t="s">
        <v>11337</v>
      </c>
      <c r="C10749" s="141" t="s">
        <v>178</v>
      </c>
      <c r="D10749" s="141" t="s">
        <v>5501</v>
      </c>
      <c r="E10749" s="140">
        <v>33.59</v>
      </c>
      <c r="F10749" s="142" t="s">
        <v>5502</v>
      </c>
      <c r="G10749" s="138"/>
    </row>
    <row r="10750" ht="15.75" customHeight="1" spans="1:7">
      <c r="A10750" s="140">
        <v>102235</v>
      </c>
      <c r="B10750" s="141" t="s">
        <v>11338</v>
      </c>
      <c r="C10750" s="141" t="s">
        <v>175</v>
      </c>
      <c r="D10750" s="141" t="s">
        <v>5686</v>
      </c>
      <c r="E10750" s="140">
        <v>472.8</v>
      </c>
      <c r="F10750" s="142" t="s">
        <v>5502</v>
      </c>
      <c r="G10750" s="138"/>
    </row>
    <row r="10751" ht="15.75" customHeight="1" spans="1:7">
      <c r="A10751" s="140">
        <v>102253</v>
      </c>
      <c r="B10751" s="141" t="s">
        <v>11339</v>
      </c>
      <c r="C10751" s="141" t="s">
        <v>175</v>
      </c>
      <c r="D10751" s="141" t="s">
        <v>5501</v>
      </c>
      <c r="E10751" s="140">
        <v>916.37</v>
      </c>
      <c r="F10751" s="142" t="s">
        <v>5502</v>
      </c>
      <c r="G10751" s="138"/>
    </row>
    <row r="10752" ht="15.75" customHeight="1" spans="1:7">
      <c r="A10752" s="140">
        <v>102254</v>
      </c>
      <c r="B10752" s="141" t="s">
        <v>11340</v>
      </c>
      <c r="C10752" s="141" t="s">
        <v>175</v>
      </c>
      <c r="D10752" s="141" t="s">
        <v>5501</v>
      </c>
      <c r="E10752" s="140">
        <v>846.12</v>
      </c>
      <c r="F10752" s="142" t="s">
        <v>5502</v>
      </c>
      <c r="G10752" s="138"/>
    </row>
    <row r="10753" ht="15.75" customHeight="1" spans="1:7">
      <c r="A10753" s="140">
        <v>102255</v>
      </c>
      <c r="B10753" s="141" t="s">
        <v>11341</v>
      </c>
      <c r="C10753" s="141" t="s">
        <v>175</v>
      </c>
      <c r="D10753" s="141" t="s">
        <v>5501</v>
      </c>
      <c r="E10753" s="140">
        <v>940.58</v>
      </c>
      <c r="F10753" s="142" t="s">
        <v>5502</v>
      </c>
      <c r="G10753" s="138"/>
    </row>
    <row r="10754" ht="15.75" customHeight="1" spans="1:7">
      <c r="A10754" s="140">
        <v>102256</v>
      </c>
      <c r="B10754" s="141" t="s">
        <v>11342</v>
      </c>
      <c r="C10754" s="141" t="s">
        <v>175</v>
      </c>
      <c r="D10754" s="141" t="s">
        <v>5501</v>
      </c>
      <c r="E10754" s="140">
        <v>873.68</v>
      </c>
      <c r="F10754" s="142" t="s">
        <v>5502</v>
      </c>
      <c r="G10754" s="138"/>
    </row>
    <row r="10755" ht="15.75" customHeight="1" spans="1:7">
      <c r="A10755" s="140">
        <v>102257</v>
      </c>
      <c r="B10755" s="141" t="s">
        <v>11343</v>
      </c>
      <c r="C10755" s="141" t="s">
        <v>175</v>
      </c>
      <c r="D10755" s="141" t="s">
        <v>5686</v>
      </c>
      <c r="E10755" s="140">
        <v>374.45</v>
      </c>
      <c r="F10755" s="142" t="s">
        <v>5502</v>
      </c>
      <c r="G10755" s="138"/>
    </row>
    <row r="10756" ht="15.75" customHeight="1" spans="1:7">
      <c r="A10756" s="140">
        <v>102258</v>
      </c>
      <c r="B10756" s="141" t="s">
        <v>11344</v>
      </c>
      <c r="C10756" s="141" t="s">
        <v>175</v>
      </c>
      <c r="D10756" s="141" t="s">
        <v>5686</v>
      </c>
      <c r="E10756" s="140">
        <v>416.57</v>
      </c>
      <c r="F10756" s="142" t="s">
        <v>5502</v>
      </c>
      <c r="G10756" s="138"/>
    </row>
    <row r="10757" ht="15.75" customHeight="1" spans="1:7">
      <c r="A10757" s="140">
        <v>104718</v>
      </c>
      <c r="B10757" s="141" t="s">
        <v>11345</v>
      </c>
      <c r="C10757" s="141" t="s">
        <v>175</v>
      </c>
      <c r="D10757" s="141" t="s">
        <v>5686</v>
      </c>
      <c r="E10757" s="140">
        <v>114.89</v>
      </c>
      <c r="F10757" s="142" t="s">
        <v>5502</v>
      </c>
      <c r="G10757" s="138"/>
    </row>
    <row r="10758" ht="15.75" customHeight="1" spans="1:7">
      <c r="A10758" s="140">
        <v>104719</v>
      </c>
      <c r="B10758" s="141" t="s">
        <v>11346</v>
      </c>
      <c r="C10758" s="141" t="s">
        <v>175</v>
      </c>
      <c r="D10758" s="141" t="s">
        <v>5686</v>
      </c>
      <c r="E10758" s="140">
        <v>165.88</v>
      </c>
      <c r="F10758" s="142" t="s">
        <v>5502</v>
      </c>
      <c r="G10758" s="138"/>
    </row>
    <row r="10759" ht="15.75" customHeight="1" spans="1:7">
      <c r="A10759" s="140">
        <v>104720</v>
      </c>
      <c r="B10759" s="141" t="s">
        <v>11347</v>
      </c>
      <c r="C10759" s="141" t="s">
        <v>175</v>
      </c>
      <c r="D10759" s="141" t="s">
        <v>5686</v>
      </c>
      <c r="E10759" s="140">
        <v>142.22</v>
      </c>
      <c r="F10759" s="142" t="s">
        <v>5502</v>
      </c>
      <c r="G10759" s="138"/>
    </row>
    <row r="10760" ht="15.75" customHeight="1" spans="1:7">
      <c r="A10760" s="140">
        <v>104721</v>
      </c>
      <c r="B10760" s="141" t="s">
        <v>11348</v>
      </c>
      <c r="C10760" s="141" t="s">
        <v>175</v>
      </c>
      <c r="D10760" s="141" t="s">
        <v>5686</v>
      </c>
      <c r="E10760" s="140">
        <v>193.21</v>
      </c>
      <c r="F10760" s="142" t="s">
        <v>5502</v>
      </c>
      <c r="G10760" s="138"/>
    </row>
    <row r="10761" ht="15.75" customHeight="1" spans="1:7">
      <c r="A10761" s="140">
        <v>104722</v>
      </c>
      <c r="B10761" s="141" t="s">
        <v>11349</v>
      </c>
      <c r="C10761" s="141" t="s">
        <v>175</v>
      </c>
      <c r="D10761" s="141" t="s">
        <v>5686</v>
      </c>
      <c r="E10761" s="140">
        <v>169.54</v>
      </c>
      <c r="F10761" s="142" t="s">
        <v>5502</v>
      </c>
      <c r="G10761" s="138"/>
    </row>
    <row r="10762" ht="15.75" customHeight="1" spans="1:7">
      <c r="A10762" s="140">
        <v>104723</v>
      </c>
      <c r="B10762" s="141" t="s">
        <v>11350</v>
      </c>
      <c r="C10762" s="141" t="s">
        <v>175</v>
      </c>
      <c r="D10762" s="141" t="s">
        <v>5686</v>
      </c>
      <c r="E10762" s="140">
        <v>220.53</v>
      </c>
      <c r="F10762" s="142" t="s">
        <v>5502</v>
      </c>
      <c r="G10762" s="138"/>
    </row>
    <row r="10763" ht="15.75" customHeight="1" spans="1:7">
      <c r="A10763" s="140">
        <v>104724</v>
      </c>
      <c r="B10763" s="141" t="s">
        <v>11351</v>
      </c>
      <c r="C10763" s="141" t="s">
        <v>175</v>
      </c>
      <c r="D10763" s="141" t="s">
        <v>5686</v>
      </c>
      <c r="E10763" s="140">
        <v>84.59</v>
      </c>
      <c r="F10763" s="142" t="s">
        <v>5502</v>
      </c>
      <c r="G10763" s="138"/>
    </row>
    <row r="10764" ht="15.75" customHeight="1" spans="1:7">
      <c r="A10764" s="140">
        <v>101154</v>
      </c>
      <c r="B10764" s="141" t="s">
        <v>11352</v>
      </c>
      <c r="C10764" s="141" t="s">
        <v>175</v>
      </c>
      <c r="D10764" s="141" t="s">
        <v>5686</v>
      </c>
      <c r="E10764" s="140">
        <v>129.87</v>
      </c>
      <c r="F10764" s="142" t="s">
        <v>5502</v>
      </c>
      <c r="G10764" s="138"/>
    </row>
    <row r="10765" ht="15.75" customHeight="1" spans="1:7">
      <c r="A10765" s="140">
        <v>101155</v>
      </c>
      <c r="B10765" s="141" t="s">
        <v>11353</v>
      </c>
      <c r="C10765" s="141" t="s">
        <v>175</v>
      </c>
      <c r="D10765" s="141" t="s">
        <v>5686</v>
      </c>
      <c r="E10765" s="140">
        <v>182.16</v>
      </c>
      <c r="F10765" s="142" t="s">
        <v>5502</v>
      </c>
      <c r="G10765" s="138"/>
    </row>
    <row r="10766" ht="15.75" customHeight="1" spans="1:7">
      <c r="A10766" s="140">
        <v>101156</v>
      </c>
      <c r="B10766" s="141" t="s">
        <v>11354</v>
      </c>
      <c r="C10766" s="141" t="s">
        <v>175</v>
      </c>
      <c r="D10766" s="141" t="s">
        <v>5686</v>
      </c>
      <c r="E10766" s="140">
        <v>267.27</v>
      </c>
      <c r="F10766" s="142" t="s">
        <v>5502</v>
      </c>
      <c r="G10766" s="138"/>
    </row>
    <row r="10767" ht="15.75" customHeight="1" spans="1:7">
      <c r="A10767" s="140">
        <v>101814</v>
      </c>
      <c r="B10767" s="141" t="s">
        <v>11355</v>
      </c>
      <c r="C10767" s="141" t="s">
        <v>175</v>
      </c>
      <c r="D10767" s="141" t="s">
        <v>5686</v>
      </c>
      <c r="E10767" s="140">
        <v>46.74</v>
      </c>
      <c r="F10767" s="142" t="s">
        <v>5502</v>
      </c>
      <c r="G10767" s="138"/>
    </row>
    <row r="10768" ht="15.75" customHeight="1" spans="1:7">
      <c r="A10768" s="140">
        <v>101816</v>
      </c>
      <c r="B10768" s="141" t="s">
        <v>11356</v>
      </c>
      <c r="C10768" s="141" t="s">
        <v>175</v>
      </c>
      <c r="D10768" s="141" t="s">
        <v>5686</v>
      </c>
      <c r="E10768" s="140">
        <v>71.4</v>
      </c>
      <c r="F10768" s="142" t="s">
        <v>5502</v>
      </c>
      <c r="G10768" s="138"/>
    </row>
    <row r="10769" ht="15.75" customHeight="1" spans="1:7">
      <c r="A10769" s="140">
        <v>101817</v>
      </c>
      <c r="B10769" s="141" t="s">
        <v>11357</v>
      </c>
      <c r="C10769" s="141" t="s">
        <v>175</v>
      </c>
      <c r="D10769" s="141" t="s">
        <v>5686</v>
      </c>
      <c r="E10769" s="140">
        <v>50.6</v>
      </c>
      <c r="F10769" s="142" t="s">
        <v>5502</v>
      </c>
      <c r="G10769" s="138"/>
    </row>
    <row r="10770" ht="15.75" customHeight="1" spans="1:7">
      <c r="A10770" s="140">
        <v>101819</v>
      </c>
      <c r="B10770" s="141" t="s">
        <v>11358</v>
      </c>
      <c r="C10770" s="141" t="s">
        <v>175</v>
      </c>
      <c r="D10770" s="141" t="s">
        <v>5686</v>
      </c>
      <c r="E10770" s="140">
        <v>64.26</v>
      </c>
      <c r="F10770" s="142" t="s">
        <v>5502</v>
      </c>
      <c r="G10770" s="138"/>
    </row>
    <row r="10771" ht="15.75" customHeight="1" spans="1:7">
      <c r="A10771" s="140">
        <v>101820</v>
      </c>
      <c r="B10771" s="141" t="s">
        <v>11359</v>
      </c>
      <c r="C10771" s="141" t="s">
        <v>175</v>
      </c>
      <c r="D10771" s="141" t="s">
        <v>5686</v>
      </c>
      <c r="E10771" s="140">
        <v>42.41</v>
      </c>
      <c r="F10771" s="142" t="s">
        <v>5502</v>
      </c>
      <c r="G10771" s="138"/>
    </row>
    <row r="10772" ht="15.75" customHeight="1" spans="1:7">
      <c r="A10772" s="140">
        <v>101822</v>
      </c>
      <c r="B10772" s="141" t="s">
        <v>11360</v>
      </c>
      <c r="C10772" s="141" t="s">
        <v>171</v>
      </c>
      <c r="D10772" s="141" t="s">
        <v>5686</v>
      </c>
      <c r="E10772" s="140">
        <v>121.57</v>
      </c>
      <c r="F10772" s="142" t="s">
        <v>5502</v>
      </c>
      <c r="G10772" s="138"/>
    </row>
    <row r="10773" ht="15.75" customHeight="1" spans="1:7">
      <c r="A10773" s="140">
        <v>101823</v>
      </c>
      <c r="B10773" s="141" t="s">
        <v>11361</v>
      </c>
      <c r="C10773" s="141" t="s">
        <v>171</v>
      </c>
      <c r="D10773" s="141" t="s">
        <v>5686</v>
      </c>
      <c r="E10773" s="140">
        <v>155.29</v>
      </c>
      <c r="F10773" s="142" t="s">
        <v>5502</v>
      </c>
      <c r="G10773" s="138"/>
    </row>
    <row r="10774" ht="15.75" customHeight="1" spans="1:7">
      <c r="A10774" s="140">
        <v>101824</v>
      </c>
      <c r="B10774" s="141" t="s">
        <v>11362</v>
      </c>
      <c r="C10774" s="141" t="s">
        <v>171</v>
      </c>
      <c r="D10774" s="141" t="s">
        <v>5686</v>
      </c>
      <c r="E10774" s="140">
        <v>186.68</v>
      </c>
      <c r="F10774" s="142" t="s">
        <v>5502</v>
      </c>
      <c r="G10774" s="138"/>
    </row>
    <row r="10775" ht="15.75" customHeight="1" spans="1:7">
      <c r="A10775" s="140">
        <v>101825</v>
      </c>
      <c r="B10775" s="141" t="s">
        <v>11363</v>
      </c>
      <c r="C10775" s="141" t="s">
        <v>171</v>
      </c>
      <c r="D10775" s="141" t="s">
        <v>5686</v>
      </c>
      <c r="E10775" s="140">
        <v>217.23</v>
      </c>
      <c r="F10775" s="142" t="s">
        <v>5502</v>
      </c>
      <c r="G10775" s="138"/>
    </row>
    <row r="10776" ht="15.75" customHeight="1" spans="1:7">
      <c r="A10776" s="140">
        <v>101826</v>
      </c>
      <c r="B10776" s="141" t="s">
        <v>11364</v>
      </c>
      <c r="C10776" s="141" t="s">
        <v>171</v>
      </c>
      <c r="D10776" s="141" t="s">
        <v>5686</v>
      </c>
      <c r="E10776" s="140">
        <v>247.38</v>
      </c>
      <c r="F10776" s="142" t="s">
        <v>5502</v>
      </c>
      <c r="G10776" s="138"/>
    </row>
    <row r="10777" ht="15.75" customHeight="1" spans="1:7">
      <c r="A10777" s="140">
        <v>101827</v>
      </c>
      <c r="B10777" s="141" t="s">
        <v>11365</v>
      </c>
      <c r="C10777" s="141" t="s">
        <v>171</v>
      </c>
      <c r="D10777" s="141" t="s">
        <v>5686</v>
      </c>
      <c r="E10777" s="140">
        <v>207.78</v>
      </c>
      <c r="F10777" s="142" t="s">
        <v>5502</v>
      </c>
      <c r="G10777" s="138"/>
    </row>
    <row r="10778" ht="15.75" customHeight="1" spans="1:7">
      <c r="A10778" s="140">
        <v>101828</v>
      </c>
      <c r="B10778" s="141" t="s">
        <v>11366</v>
      </c>
      <c r="C10778" s="141" t="s">
        <v>171</v>
      </c>
      <c r="D10778" s="141" t="s">
        <v>5686</v>
      </c>
      <c r="E10778" s="140">
        <v>193.42</v>
      </c>
      <c r="F10778" s="142" t="s">
        <v>5502</v>
      </c>
      <c r="G10778" s="138"/>
    </row>
    <row r="10779" ht="15.75" customHeight="1" spans="1:7">
      <c r="A10779" s="140">
        <v>101829</v>
      </c>
      <c r="B10779" s="141" t="s">
        <v>11367</v>
      </c>
      <c r="C10779" s="141" t="s">
        <v>171</v>
      </c>
      <c r="D10779" s="141" t="s">
        <v>5686</v>
      </c>
      <c r="E10779" s="140">
        <v>269.44</v>
      </c>
      <c r="F10779" s="142" t="s">
        <v>5502</v>
      </c>
      <c r="G10779" s="138"/>
    </row>
    <row r="10780" ht="15.75" customHeight="1" spans="1:7">
      <c r="A10780" s="140">
        <v>101830</v>
      </c>
      <c r="B10780" s="141" t="s">
        <v>11368</v>
      </c>
      <c r="C10780" s="141" t="s">
        <v>171</v>
      </c>
      <c r="D10780" s="141" t="s">
        <v>5686</v>
      </c>
      <c r="E10780" s="140">
        <v>298.27</v>
      </c>
      <c r="F10780" s="142" t="s">
        <v>5502</v>
      </c>
      <c r="G10780" s="138"/>
    </row>
    <row r="10781" ht="15.75" customHeight="1" spans="1:7">
      <c r="A10781" s="140">
        <v>101831</v>
      </c>
      <c r="B10781" s="141" t="s">
        <v>11369</v>
      </c>
      <c r="C10781" s="141" t="s">
        <v>171</v>
      </c>
      <c r="D10781" s="141" t="s">
        <v>5686</v>
      </c>
      <c r="E10781" s="140">
        <v>326.7</v>
      </c>
      <c r="F10781" s="142" t="s">
        <v>5502</v>
      </c>
      <c r="G10781" s="138"/>
    </row>
    <row r="10782" ht="15.75" customHeight="1" spans="1:7">
      <c r="A10782" s="140">
        <v>101832</v>
      </c>
      <c r="B10782" s="141" t="s">
        <v>11370</v>
      </c>
      <c r="C10782" s="141" t="s">
        <v>171</v>
      </c>
      <c r="D10782" s="141" t="s">
        <v>5686</v>
      </c>
      <c r="E10782" s="140">
        <v>255.65</v>
      </c>
      <c r="F10782" s="142" t="s">
        <v>5502</v>
      </c>
      <c r="G10782" s="138"/>
    </row>
    <row r="10783" ht="15.75" customHeight="1" spans="1:7">
      <c r="A10783" s="140">
        <v>101833</v>
      </c>
      <c r="B10783" s="141" t="s">
        <v>11371</v>
      </c>
      <c r="C10783" s="141" t="s">
        <v>171</v>
      </c>
      <c r="D10783" s="141" t="s">
        <v>5686</v>
      </c>
      <c r="E10783" s="140">
        <v>284.76</v>
      </c>
      <c r="F10783" s="142" t="s">
        <v>5502</v>
      </c>
      <c r="G10783" s="138"/>
    </row>
    <row r="10784" ht="15.75" customHeight="1" spans="1:7">
      <c r="A10784" s="140">
        <v>101834</v>
      </c>
      <c r="B10784" s="141" t="s">
        <v>11372</v>
      </c>
      <c r="C10784" s="141" t="s">
        <v>171</v>
      </c>
      <c r="D10784" s="141" t="s">
        <v>5686</v>
      </c>
      <c r="E10784" s="140">
        <v>313.48</v>
      </c>
      <c r="F10784" s="142" t="s">
        <v>5502</v>
      </c>
      <c r="G10784" s="138"/>
    </row>
    <row r="10785" ht="15.75" customHeight="1" spans="1:7">
      <c r="A10785" s="140">
        <v>101835</v>
      </c>
      <c r="B10785" s="141" t="s">
        <v>11373</v>
      </c>
      <c r="C10785" s="141" t="s">
        <v>171</v>
      </c>
      <c r="D10785" s="141" t="s">
        <v>5686</v>
      </c>
      <c r="E10785" s="140">
        <v>287.27</v>
      </c>
      <c r="F10785" s="142" t="s">
        <v>5502</v>
      </c>
      <c r="G10785" s="138"/>
    </row>
    <row r="10786" ht="15.75" customHeight="1" spans="1:7">
      <c r="A10786" s="140">
        <v>101836</v>
      </c>
      <c r="B10786" s="141" t="s">
        <v>11374</v>
      </c>
      <c r="C10786" s="141" t="s">
        <v>171</v>
      </c>
      <c r="D10786" s="141" t="s">
        <v>5686</v>
      </c>
      <c r="E10786" s="140">
        <v>29.05</v>
      </c>
      <c r="F10786" s="142" t="s">
        <v>5502</v>
      </c>
      <c r="G10786" s="138"/>
    </row>
    <row r="10787" ht="15.75" customHeight="1" spans="1:7">
      <c r="A10787" s="140">
        <v>101837</v>
      </c>
      <c r="B10787" s="141" t="s">
        <v>11375</v>
      </c>
      <c r="C10787" s="141" t="s">
        <v>171</v>
      </c>
      <c r="D10787" s="141" t="s">
        <v>5686</v>
      </c>
      <c r="E10787" s="140">
        <v>62.77</v>
      </c>
      <c r="F10787" s="142" t="s">
        <v>5502</v>
      </c>
      <c r="G10787" s="138"/>
    </row>
    <row r="10788" ht="15.75" customHeight="1" spans="1:7">
      <c r="A10788" s="140">
        <v>101838</v>
      </c>
      <c r="B10788" s="141" t="s">
        <v>11376</v>
      </c>
      <c r="C10788" s="141" t="s">
        <v>171</v>
      </c>
      <c r="D10788" s="141" t="s">
        <v>5686</v>
      </c>
      <c r="E10788" s="140">
        <v>94.16</v>
      </c>
      <c r="F10788" s="142" t="s">
        <v>5502</v>
      </c>
      <c r="G10788" s="138"/>
    </row>
    <row r="10789" ht="15.75" customHeight="1" spans="1:7">
      <c r="A10789" s="140">
        <v>101839</v>
      </c>
      <c r="B10789" s="141" t="s">
        <v>11377</v>
      </c>
      <c r="C10789" s="141" t="s">
        <v>171</v>
      </c>
      <c r="D10789" s="141" t="s">
        <v>5686</v>
      </c>
      <c r="E10789" s="140">
        <v>124.7</v>
      </c>
      <c r="F10789" s="142" t="s">
        <v>5502</v>
      </c>
      <c r="G10789" s="138"/>
    </row>
    <row r="10790" ht="15.75" customHeight="1" spans="1:7">
      <c r="A10790" s="140">
        <v>101840</v>
      </c>
      <c r="B10790" s="141" t="s">
        <v>11378</v>
      </c>
      <c r="C10790" s="141" t="s">
        <v>171</v>
      </c>
      <c r="D10790" s="141" t="s">
        <v>5686</v>
      </c>
      <c r="E10790" s="140">
        <v>210.41</v>
      </c>
      <c r="F10790" s="142" t="s">
        <v>5502</v>
      </c>
      <c r="G10790" s="138"/>
    </row>
    <row r="10791" ht="15.75" customHeight="1" spans="1:7">
      <c r="A10791" s="140">
        <v>101841</v>
      </c>
      <c r="B10791" s="141" t="s">
        <v>11379</v>
      </c>
      <c r="C10791" s="141" t="s">
        <v>171</v>
      </c>
      <c r="D10791" s="141" t="s">
        <v>5686</v>
      </c>
      <c r="E10791" s="140">
        <v>115.26</v>
      </c>
      <c r="F10791" s="142" t="s">
        <v>5502</v>
      </c>
      <c r="G10791" s="138"/>
    </row>
    <row r="10792" ht="15.75" customHeight="1" spans="1:7">
      <c r="A10792" s="140">
        <v>101842</v>
      </c>
      <c r="B10792" s="141" t="s">
        <v>11380</v>
      </c>
      <c r="C10792" s="141" t="s">
        <v>171</v>
      </c>
      <c r="D10792" s="141" t="s">
        <v>5686</v>
      </c>
      <c r="E10792" s="140">
        <v>100.9</v>
      </c>
      <c r="F10792" s="142" t="s">
        <v>5502</v>
      </c>
      <c r="G10792" s="138"/>
    </row>
    <row r="10793" ht="15.75" customHeight="1" spans="1:7">
      <c r="A10793" s="140">
        <v>101843</v>
      </c>
      <c r="B10793" s="141" t="s">
        <v>11381</v>
      </c>
      <c r="C10793" s="141" t="s">
        <v>171</v>
      </c>
      <c r="D10793" s="141" t="s">
        <v>5686</v>
      </c>
      <c r="E10793" s="140">
        <v>176.92</v>
      </c>
      <c r="F10793" s="142" t="s">
        <v>5502</v>
      </c>
      <c r="G10793" s="138"/>
    </row>
    <row r="10794" ht="15.75" customHeight="1" spans="1:7">
      <c r="A10794" s="140">
        <v>101844</v>
      </c>
      <c r="B10794" s="141" t="s">
        <v>11382</v>
      </c>
      <c r="C10794" s="141" t="s">
        <v>171</v>
      </c>
      <c r="D10794" s="141" t="s">
        <v>5686</v>
      </c>
      <c r="E10794" s="140">
        <v>205.75</v>
      </c>
      <c r="F10794" s="142" t="s">
        <v>5502</v>
      </c>
      <c r="G10794" s="138"/>
    </row>
    <row r="10795" ht="15.75" customHeight="1" spans="1:7">
      <c r="A10795" s="140">
        <v>101845</v>
      </c>
      <c r="B10795" s="141" t="s">
        <v>11383</v>
      </c>
      <c r="C10795" s="141" t="s">
        <v>171</v>
      </c>
      <c r="D10795" s="141" t="s">
        <v>5686</v>
      </c>
      <c r="E10795" s="140">
        <v>234.18</v>
      </c>
      <c r="F10795" s="142" t="s">
        <v>5502</v>
      </c>
      <c r="G10795" s="138"/>
    </row>
    <row r="10796" ht="15.75" customHeight="1" spans="1:7">
      <c r="A10796" s="140">
        <v>101846</v>
      </c>
      <c r="B10796" s="141" t="s">
        <v>11384</v>
      </c>
      <c r="C10796" s="141" t="s">
        <v>171</v>
      </c>
      <c r="D10796" s="141" t="s">
        <v>5686</v>
      </c>
      <c r="E10796" s="140">
        <v>163.13</v>
      </c>
      <c r="F10796" s="142" t="s">
        <v>5502</v>
      </c>
      <c r="G10796" s="138"/>
    </row>
    <row r="10797" ht="15.75" customHeight="1" spans="1:7">
      <c r="A10797" s="140">
        <v>101847</v>
      </c>
      <c r="B10797" s="141" t="s">
        <v>11385</v>
      </c>
      <c r="C10797" s="141" t="s">
        <v>171</v>
      </c>
      <c r="D10797" s="141" t="s">
        <v>5686</v>
      </c>
      <c r="E10797" s="140">
        <v>192.24</v>
      </c>
      <c r="F10797" s="142" t="s">
        <v>5502</v>
      </c>
      <c r="G10797" s="138"/>
    </row>
    <row r="10798" ht="15.75" customHeight="1" spans="1:7">
      <c r="A10798" s="140">
        <v>101848</v>
      </c>
      <c r="B10798" s="141" t="s">
        <v>11386</v>
      </c>
      <c r="C10798" s="141" t="s">
        <v>171</v>
      </c>
      <c r="D10798" s="141" t="s">
        <v>5686</v>
      </c>
      <c r="E10798" s="140">
        <v>220.96</v>
      </c>
      <c r="F10798" s="142" t="s">
        <v>5502</v>
      </c>
      <c r="G10798" s="138"/>
    </row>
    <row r="10799" ht="15.75" customHeight="1" spans="1:7">
      <c r="A10799" s="140">
        <v>101849</v>
      </c>
      <c r="B10799" s="141" t="s">
        <v>11387</v>
      </c>
      <c r="C10799" s="141" t="s">
        <v>171</v>
      </c>
      <c r="D10799" s="141" t="s">
        <v>5686</v>
      </c>
      <c r="E10799" s="140">
        <v>194.75</v>
      </c>
      <c r="F10799" s="142" t="s">
        <v>5502</v>
      </c>
      <c r="G10799" s="138"/>
    </row>
    <row r="10800" ht="15.75" customHeight="1" spans="1:7">
      <c r="A10800" s="140">
        <v>101850</v>
      </c>
      <c r="B10800" s="141" t="s">
        <v>11388</v>
      </c>
      <c r="C10800" s="141" t="s">
        <v>175</v>
      </c>
      <c r="D10800" s="141" t="s">
        <v>5686</v>
      </c>
      <c r="E10800" s="140">
        <v>63.48</v>
      </c>
      <c r="F10800" s="142" t="s">
        <v>5502</v>
      </c>
      <c r="G10800" s="138"/>
    </row>
    <row r="10801" ht="15.75" customHeight="1" spans="1:7">
      <c r="A10801" s="140">
        <v>101852</v>
      </c>
      <c r="B10801" s="141" t="s">
        <v>11389</v>
      </c>
      <c r="C10801" s="141" t="s">
        <v>175</v>
      </c>
      <c r="D10801" s="141" t="s">
        <v>5686</v>
      </c>
      <c r="E10801" s="140">
        <v>77.98</v>
      </c>
      <c r="F10801" s="142" t="s">
        <v>5502</v>
      </c>
      <c r="G10801" s="138"/>
    </row>
    <row r="10802" ht="15.75" customHeight="1" spans="1:7">
      <c r="A10802" s="140">
        <v>101853</v>
      </c>
      <c r="B10802" s="141" t="s">
        <v>11390</v>
      </c>
      <c r="C10802" s="141" t="s">
        <v>175</v>
      </c>
      <c r="D10802" s="141" t="s">
        <v>5686</v>
      </c>
      <c r="E10802" s="140">
        <v>57.07</v>
      </c>
      <c r="F10802" s="142" t="s">
        <v>5502</v>
      </c>
      <c r="G10802" s="138"/>
    </row>
    <row r="10803" ht="15.75" customHeight="1" spans="1:7">
      <c r="A10803" s="140">
        <v>101855</v>
      </c>
      <c r="B10803" s="141" t="s">
        <v>11391</v>
      </c>
      <c r="C10803" s="141" t="s">
        <v>175</v>
      </c>
      <c r="D10803" s="141" t="s">
        <v>5686</v>
      </c>
      <c r="E10803" s="140">
        <v>82.47</v>
      </c>
      <c r="F10803" s="142" t="s">
        <v>5502</v>
      </c>
      <c r="G10803" s="138"/>
    </row>
    <row r="10804" ht="15.75" customHeight="1" spans="1:7">
      <c r="A10804" s="140">
        <v>101856</v>
      </c>
      <c r="B10804" s="141" t="s">
        <v>11392</v>
      </c>
      <c r="C10804" s="141" t="s">
        <v>175</v>
      </c>
      <c r="D10804" s="141" t="s">
        <v>5686</v>
      </c>
      <c r="E10804" s="140">
        <v>28</v>
      </c>
      <c r="F10804" s="142" t="s">
        <v>5502</v>
      </c>
      <c r="G10804" s="138"/>
    </row>
    <row r="10805" ht="15.75" customHeight="1" spans="1:7">
      <c r="A10805" s="140">
        <v>101857</v>
      </c>
      <c r="B10805" s="141" t="s">
        <v>11393</v>
      </c>
      <c r="C10805" s="141" t="s">
        <v>175</v>
      </c>
      <c r="D10805" s="141" t="s">
        <v>5686</v>
      </c>
      <c r="E10805" s="140">
        <v>34.38</v>
      </c>
      <c r="F10805" s="142" t="s">
        <v>5502</v>
      </c>
      <c r="G10805" s="138"/>
    </row>
    <row r="10806" ht="15.75" customHeight="1" spans="1:7">
      <c r="A10806" s="140">
        <v>101858</v>
      </c>
      <c r="B10806" s="141" t="s">
        <v>11394</v>
      </c>
      <c r="C10806" s="141" t="s">
        <v>175</v>
      </c>
      <c r="D10806" s="141" t="s">
        <v>5686</v>
      </c>
      <c r="E10806" s="140">
        <v>28.54</v>
      </c>
      <c r="F10806" s="142" t="s">
        <v>5502</v>
      </c>
      <c r="G10806" s="138"/>
    </row>
    <row r="10807" ht="15.75" customHeight="1" spans="1:7">
      <c r="A10807" s="140">
        <v>101859</v>
      </c>
      <c r="B10807" s="141" t="s">
        <v>11395</v>
      </c>
      <c r="C10807" s="141" t="s">
        <v>175</v>
      </c>
      <c r="D10807" s="141" t="s">
        <v>5686</v>
      </c>
      <c r="E10807" s="140">
        <v>31.27</v>
      </c>
      <c r="F10807" s="142" t="s">
        <v>5502</v>
      </c>
      <c r="G10807" s="138"/>
    </row>
    <row r="10808" ht="15.75" customHeight="1" spans="1:7">
      <c r="A10808" s="140">
        <v>101860</v>
      </c>
      <c r="B10808" s="141" t="s">
        <v>11396</v>
      </c>
      <c r="C10808" s="141" t="s">
        <v>175</v>
      </c>
      <c r="D10808" s="141" t="s">
        <v>5686</v>
      </c>
      <c r="E10808" s="140">
        <v>35.58</v>
      </c>
      <c r="F10808" s="142" t="s">
        <v>5502</v>
      </c>
      <c r="G10808" s="138"/>
    </row>
    <row r="10809" ht="15.75" customHeight="1" spans="1:7">
      <c r="A10809" s="140">
        <v>101861</v>
      </c>
      <c r="B10809" s="141" t="s">
        <v>11397</v>
      </c>
      <c r="C10809" s="141" t="s">
        <v>175</v>
      </c>
      <c r="D10809" s="141" t="s">
        <v>5686</v>
      </c>
      <c r="E10809" s="140">
        <v>33.44</v>
      </c>
      <c r="F10809" s="142" t="s">
        <v>5502</v>
      </c>
      <c r="G10809" s="138"/>
    </row>
    <row r="10810" ht="15.75" customHeight="1" spans="1:7">
      <c r="A10810" s="140">
        <v>101862</v>
      </c>
      <c r="B10810" s="141" t="s">
        <v>11398</v>
      </c>
      <c r="C10810" s="141" t="s">
        <v>175</v>
      </c>
      <c r="D10810" s="141" t="s">
        <v>5686</v>
      </c>
      <c r="E10810" s="140">
        <v>36.23</v>
      </c>
      <c r="F10810" s="142" t="s">
        <v>5502</v>
      </c>
      <c r="G10810" s="138"/>
    </row>
    <row r="10811" ht="15.75" customHeight="1" spans="1:7">
      <c r="A10811" s="140">
        <v>101863</v>
      </c>
      <c r="B10811" s="141" t="s">
        <v>11399</v>
      </c>
      <c r="C10811" s="141" t="s">
        <v>175</v>
      </c>
      <c r="D10811" s="141" t="s">
        <v>5686</v>
      </c>
      <c r="E10811" s="140">
        <v>28.92</v>
      </c>
      <c r="F10811" s="142" t="s">
        <v>5502</v>
      </c>
      <c r="G10811" s="138"/>
    </row>
    <row r="10812" ht="15.75" customHeight="1" spans="1:7">
      <c r="A10812" s="140">
        <v>101864</v>
      </c>
      <c r="B10812" s="141" t="s">
        <v>11400</v>
      </c>
      <c r="C10812" s="141" t="s">
        <v>175</v>
      </c>
      <c r="D10812" s="141" t="s">
        <v>5686</v>
      </c>
      <c r="E10812" s="140">
        <v>33.23</v>
      </c>
      <c r="F10812" s="142" t="s">
        <v>5502</v>
      </c>
      <c r="G10812" s="138"/>
    </row>
    <row r="10813" ht="15.75" customHeight="1" spans="1:7">
      <c r="A10813" s="140">
        <v>101865</v>
      </c>
      <c r="B10813" s="141" t="s">
        <v>11401</v>
      </c>
      <c r="C10813" s="141" t="s">
        <v>175</v>
      </c>
      <c r="D10813" s="141" t="s">
        <v>5686</v>
      </c>
      <c r="E10813" s="140">
        <v>37.53</v>
      </c>
      <c r="F10813" s="142" t="s">
        <v>5502</v>
      </c>
      <c r="G10813" s="138"/>
    </row>
    <row r="10814" ht="15.75" customHeight="1" spans="1:7">
      <c r="A10814" s="140">
        <v>101866</v>
      </c>
      <c r="B10814" s="141" t="s">
        <v>11402</v>
      </c>
      <c r="C10814" s="141" t="s">
        <v>175</v>
      </c>
      <c r="D10814" s="141" t="s">
        <v>5686</v>
      </c>
      <c r="E10814" s="140">
        <v>33.65</v>
      </c>
      <c r="F10814" s="142" t="s">
        <v>5502</v>
      </c>
      <c r="G10814" s="138"/>
    </row>
    <row r="10815" ht="15.75" customHeight="1" spans="1:7">
      <c r="A10815" s="140">
        <v>101867</v>
      </c>
      <c r="B10815" s="141" t="s">
        <v>11403</v>
      </c>
      <c r="C10815" s="141" t="s">
        <v>175</v>
      </c>
      <c r="D10815" s="141" t="s">
        <v>5686</v>
      </c>
      <c r="E10815" s="140">
        <v>37.95</v>
      </c>
      <c r="F10815" s="142" t="s">
        <v>5502</v>
      </c>
      <c r="G10815" s="138"/>
    </row>
    <row r="10816" ht="15.75" customHeight="1" spans="1:7">
      <c r="A10816" s="140">
        <v>101868</v>
      </c>
      <c r="B10816" s="141" t="s">
        <v>11404</v>
      </c>
      <c r="C10816" s="141" t="s">
        <v>175</v>
      </c>
      <c r="D10816" s="141" t="s">
        <v>5686</v>
      </c>
      <c r="E10816" s="140">
        <v>30.65</v>
      </c>
      <c r="F10816" s="142" t="s">
        <v>5502</v>
      </c>
      <c r="G10816" s="138"/>
    </row>
    <row r="10817" ht="15.75" customHeight="1" spans="1:7">
      <c r="A10817" s="140">
        <v>101869</v>
      </c>
      <c r="B10817" s="141" t="s">
        <v>11405</v>
      </c>
      <c r="C10817" s="141" t="s">
        <v>175</v>
      </c>
      <c r="D10817" s="141" t="s">
        <v>5686</v>
      </c>
      <c r="E10817" s="140">
        <v>34.96</v>
      </c>
      <c r="F10817" s="142" t="s">
        <v>5502</v>
      </c>
      <c r="G10817" s="138"/>
    </row>
    <row r="10818" ht="15.75" customHeight="1" spans="1:7">
      <c r="A10818" s="140">
        <v>101870</v>
      </c>
      <c r="B10818" s="141" t="s">
        <v>11406</v>
      </c>
      <c r="C10818" s="141" t="s">
        <v>175</v>
      </c>
      <c r="D10818" s="141" t="s">
        <v>5686</v>
      </c>
      <c r="E10818" s="140">
        <v>39.25</v>
      </c>
      <c r="F10818" s="142" t="s">
        <v>5502</v>
      </c>
      <c r="G10818" s="138"/>
    </row>
    <row r="10819" ht="15.75" customHeight="1" spans="1:7">
      <c r="A10819" s="140">
        <v>102098</v>
      </c>
      <c r="B10819" s="141" t="s">
        <v>11407</v>
      </c>
      <c r="C10819" s="141" t="s">
        <v>171</v>
      </c>
      <c r="D10819" s="141" t="s">
        <v>5686</v>
      </c>
      <c r="E10819" s="140">
        <v>2451.3</v>
      </c>
      <c r="F10819" s="142" t="s">
        <v>5502</v>
      </c>
      <c r="G10819" s="138"/>
    </row>
    <row r="10820" ht="15.75" customHeight="1" spans="1:7">
      <c r="A10820" s="140">
        <v>102988</v>
      </c>
      <c r="B10820" s="141" t="s">
        <v>11408</v>
      </c>
      <c r="C10820" s="141" t="s">
        <v>175</v>
      </c>
      <c r="D10820" s="141" t="s">
        <v>5686</v>
      </c>
      <c r="E10820" s="140">
        <v>55.47</v>
      </c>
      <c r="F10820" s="142" t="s">
        <v>5502</v>
      </c>
      <c r="G10820" s="138"/>
    </row>
    <row r="10821" ht="15.75" customHeight="1" spans="1:7">
      <c r="A10821" s="140">
        <v>100576</v>
      </c>
      <c r="B10821" s="141" t="s">
        <v>446</v>
      </c>
      <c r="C10821" s="141" t="s">
        <v>175</v>
      </c>
      <c r="D10821" s="141" t="s">
        <v>5686</v>
      </c>
      <c r="E10821" s="140">
        <v>2.65</v>
      </c>
      <c r="F10821" s="142" t="s">
        <v>5502</v>
      </c>
      <c r="G10821" s="138"/>
    </row>
    <row r="10822" ht="15.75" customHeight="1" spans="1:7">
      <c r="A10822" s="140">
        <v>100577</v>
      </c>
      <c r="B10822" s="141" t="s">
        <v>11409</v>
      </c>
      <c r="C10822" s="141" t="s">
        <v>175</v>
      </c>
      <c r="D10822" s="141" t="s">
        <v>5686</v>
      </c>
      <c r="E10822" s="140">
        <v>1.28</v>
      </c>
      <c r="F10822" s="142" t="s">
        <v>5502</v>
      </c>
      <c r="G10822" s="138"/>
    </row>
    <row r="10823" ht="15.75" customHeight="1" spans="1:7">
      <c r="A10823" s="140">
        <v>96388</v>
      </c>
      <c r="B10823" s="141" t="s">
        <v>11410</v>
      </c>
      <c r="C10823" s="141" t="s">
        <v>171</v>
      </c>
      <c r="D10823" s="141" t="s">
        <v>5686</v>
      </c>
      <c r="E10823" s="140">
        <v>12.95</v>
      </c>
      <c r="F10823" s="142" t="s">
        <v>5502</v>
      </c>
      <c r="G10823" s="138"/>
    </row>
    <row r="10824" ht="15.75" customHeight="1" spans="1:7">
      <c r="A10824" s="140">
        <v>96389</v>
      </c>
      <c r="B10824" s="141" t="s">
        <v>11411</v>
      </c>
      <c r="C10824" s="141" t="s">
        <v>171</v>
      </c>
      <c r="D10824" s="141" t="s">
        <v>5686</v>
      </c>
      <c r="E10824" s="140">
        <v>51.49</v>
      </c>
      <c r="F10824" s="142" t="s">
        <v>5502</v>
      </c>
      <c r="G10824" s="138"/>
    </row>
    <row r="10825" ht="15.75" customHeight="1" spans="1:7">
      <c r="A10825" s="140">
        <v>96390</v>
      </c>
      <c r="B10825" s="141" t="s">
        <v>11412</v>
      </c>
      <c r="C10825" s="141" t="s">
        <v>171</v>
      </c>
      <c r="D10825" s="141" t="s">
        <v>5686</v>
      </c>
      <c r="E10825" s="140">
        <v>81.04</v>
      </c>
      <c r="F10825" s="142" t="s">
        <v>5502</v>
      </c>
      <c r="G10825" s="138"/>
    </row>
    <row r="10826" ht="15.75" customHeight="1" spans="1:7">
      <c r="A10826" s="140">
        <v>96391</v>
      </c>
      <c r="B10826" s="141" t="s">
        <v>11413</v>
      </c>
      <c r="C10826" s="141" t="s">
        <v>171</v>
      </c>
      <c r="D10826" s="141" t="s">
        <v>5686</v>
      </c>
      <c r="E10826" s="140">
        <v>112.46</v>
      </c>
      <c r="F10826" s="142" t="s">
        <v>5502</v>
      </c>
      <c r="G10826" s="138"/>
    </row>
    <row r="10827" ht="15.75" customHeight="1" spans="1:7">
      <c r="A10827" s="140">
        <v>96392</v>
      </c>
      <c r="B10827" s="141" t="s">
        <v>11414</v>
      </c>
      <c r="C10827" s="141" t="s">
        <v>171</v>
      </c>
      <c r="D10827" s="141" t="s">
        <v>5686</v>
      </c>
      <c r="E10827" s="140">
        <v>142.61</v>
      </c>
      <c r="F10827" s="142" t="s">
        <v>5502</v>
      </c>
      <c r="G10827" s="138"/>
    </row>
    <row r="10828" ht="15.75" customHeight="1" spans="1:7">
      <c r="A10828" s="140">
        <v>96396</v>
      </c>
      <c r="B10828" s="141" t="s">
        <v>11415</v>
      </c>
      <c r="C10828" s="141" t="s">
        <v>171</v>
      </c>
      <c r="D10828" s="141" t="s">
        <v>5686</v>
      </c>
      <c r="E10828" s="140">
        <v>180.14</v>
      </c>
      <c r="F10828" s="142" t="s">
        <v>5502</v>
      </c>
      <c r="G10828" s="138"/>
    </row>
    <row r="10829" ht="15.75" customHeight="1" spans="1:7">
      <c r="A10829" s="140">
        <v>96397</v>
      </c>
      <c r="B10829" s="141" t="s">
        <v>11416</v>
      </c>
      <c r="C10829" s="141" t="s">
        <v>171</v>
      </c>
      <c r="D10829" s="141" t="s">
        <v>5686</v>
      </c>
      <c r="E10829" s="140">
        <v>240.32</v>
      </c>
      <c r="F10829" s="142" t="s">
        <v>5502</v>
      </c>
      <c r="G10829" s="138"/>
    </row>
    <row r="10830" ht="15.75" customHeight="1" spans="1:7">
      <c r="A10830" s="140">
        <v>96398</v>
      </c>
      <c r="B10830" s="141" t="s">
        <v>11417</v>
      </c>
      <c r="C10830" s="141" t="s">
        <v>171</v>
      </c>
      <c r="D10830" s="141" t="s">
        <v>5686</v>
      </c>
      <c r="E10830" s="140">
        <v>319.67</v>
      </c>
      <c r="F10830" s="142" t="s">
        <v>5502</v>
      </c>
      <c r="G10830" s="138"/>
    </row>
    <row r="10831" ht="15.75" customHeight="1" spans="1:7">
      <c r="A10831" s="140">
        <v>96399</v>
      </c>
      <c r="B10831" s="141" t="s">
        <v>11418</v>
      </c>
      <c r="C10831" s="141" t="s">
        <v>171</v>
      </c>
      <c r="D10831" s="141" t="s">
        <v>5686</v>
      </c>
      <c r="E10831" s="140">
        <v>124.1</v>
      </c>
      <c r="F10831" s="142" t="s">
        <v>5502</v>
      </c>
      <c r="G10831" s="138"/>
    </row>
    <row r="10832" ht="15.75" customHeight="1" spans="1:7">
      <c r="A10832" s="140">
        <v>96400</v>
      </c>
      <c r="B10832" s="141" t="s">
        <v>11419</v>
      </c>
      <c r="C10832" s="141" t="s">
        <v>171</v>
      </c>
      <c r="D10832" s="141" t="s">
        <v>5686</v>
      </c>
      <c r="E10832" s="140">
        <v>161.67</v>
      </c>
      <c r="F10832" s="142" t="s">
        <v>5502</v>
      </c>
      <c r="G10832" s="138"/>
    </row>
    <row r="10833" ht="15.75" customHeight="1" spans="1:7">
      <c r="A10833" s="140">
        <v>100564</v>
      </c>
      <c r="B10833" s="141" t="s">
        <v>11420</v>
      </c>
      <c r="C10833" s="141" t="s">
        <v>171</v>
      </c>
      <c r="D10833" s="141" t="s">
        <v>5686</v>
      </c>
      <c r="E10833" s="140">
        <v>110.48</v>
      </c>
      <c r="F10833" s="142" t="s">
        <v>5502</v>
      </c>
      <c r="G10833" s="138"/>
    </row>
    <row r="10834" ht="15.75" customHeight="1" spans="1:7">
      <c r="A10834" s="140">
        <v>100565</v>
      </c>
      <c r="B10834" s="141" t="s">
        <v>11421</v>
      </c>
      <c r="C10834" s="141" t="s">
        <v>171</v>
      </c>
      <c r="D10834" s="141" t="s">
        <v>5686</v>
      </c>
      <c r="E10834" s="140">
        <v>96.17</v>
      </c>
      <c r="F10834" s="142" t="s">
        <v>5502</v>
      </c>
      <c r="G10834" s="138"/>
    </row>
    <row r="10835" ht="15.75" customHeight="1" spans="1:7">
      <c r="A10835" s="140">
        <v>100566</v>
      </c>
      <c r="B10835" s="141" t="s">
        <v>11422</v>
      </c>
      <c r="C10835" s="141" t="s">
        <v>171</v>
      </c>
      <c r="D10835" s="141" t="s">
        <v>5686</v>
      </c>
      <c r="E10835" s="140">
        <v>172.14</v>
      </c>
      <c r="F10835" s="142" t="s">
        <v>5502</v>
      </c>
      <c r="G10835" s="138"/>
    </row>
    <row r="10836" ht="15.75" customHeight="1" spans="1:7">
      <c r="A10836" s="140">
        <v>100567</v>
      </c>
      <c r="B10836" s="141" t="s">
        <v>11423</v>
      </c>
      <c r="C10836" s="141" t="s">
        <v>171</v>
      </c>
      <c r="D10836" s="141" t="s">
        <v>5686</v>
      </c>
      <c r="E10836" s="140">
        <v>201.02</v>
      </c>
      <c r="F10836" s="142" t="s">
        <v>5502</v>
      </c>
      <c r="G10836" s="138"/>
    </row>
    <row r="10837" ht="15.75" customHeight="1" spans="1:7">
      <c r="A10837" s="140">
        <v>100568</v>
      </c>
      <c r="B10837" s="141" t="s">
        <v>11424</v>
      </c>
      <c r="C10837" s="141" t="s">
        <v>171</v>
      </c>
      <c r="D10837" s="141" t="s">
        <v>5686</v>
      </c>
      <c r="E10837" s="140">
        <v>229.4</v>
      </c>
      <c r="F10837" s="142" t="s">
        <v>5502</v>
      </c>
      <c r="G10837" s="138"/>
    </row>
    <row r="10838" ht="15.75" customHeight="1" spans="1:7">
      <c r="A10838" s="140">
        <v>100569</v>
      </c>
      <c r="B10838" s="141" t="s">
        <v>11425</v>
      </c>
      <c r="C10838" s="141" t="s">
        <v>171</v>
      </c>
      <c r="D10838" s="141" t="s">
        <v>5686</v>
      </c>
      <c r="E10838" s="140">
        <v>158.35</v>
      </c>
      <c r="F10838" s="142" t="s">
        <v>5502</v>
      </c>
      <c r="G10838" s="138"/>
    </row>
    <row r="10839" ht="15.75" customHeight="1" spans="1:7">
      <c r="A10839" s="140">
        <v>100570</v>
      </c>
      <c r="B10839" s="141" t="s">
        <v>11426</v>
      </c>
      <c r="C10839" s="141" t="s">
        <v>171</v>
      </c>
      <c r="D10839" s="141" t="s">
        <v>5686</v>
      </c>
      <c r="E10839" s="140">
        <v>189.92</v>
      </c>
      <c r="F10839" s="142" t="s">
        <v>5502</v>
      </c>
      <c r="G10839" s="138"/>
    </row>
    <row r="10840" ht="15.75" customHeight="1" spans="1:7">
      <c r="A10840" s="140">
        <v>100571</v>
      </c>
      <c r="B10840" s="141" t="s">
        <v>11427</v>
      </c>
      <c r="C10840" s="141" t="s">
        <v>171</v>
      </c>
      <c r="D10840" s="141" t="s">
        <v>5686</v>
      </c>
      <c r="E10840" s="140">
        <v>216.23</v>
      </c>
      <c r="F10840" s="142" t="s">
        <v>5502</v>
      </c>
      <c r="G10840" s="138"/>
    </row>
    <row r="10841" ht="15.75" customHeight="1" spans="1:7">
      <c r="A10841" s="140">
        <v>100572</v>
      </c>
      <c r="B10841" s="141" t="s">
        <v>11428</v>
      </c>
      <c r="C10841" s="141" t="s">
        <v>171</v>
      </c>
      <c r="D10841" s="141" t="s">
        <v>5686</v>
      </c>
      <c r="E10841" s="140">
        <v>115.64</v>
      </c>
      <c r="F10841" s="142" t="s">
        <v>5502</v>
      </c>
      <c r="G10841" s="138"/>
    </row>
    <row r="10842" ht="15.75" customHeight="1" spans="1:7">
      <c r="A10842" s="140">
        <v>100573</v>
      </c>
      <c r="B10842" s="141" t="s">
        <v>11429</v>
      </c>
      <c r="C10842" s="141" t="s">
        <v>171</v>
      </c>
      <c r="D10842" s="141" t="s">
        <v>5686</v>
      </c>
      <c r="E10842" s="140">
        <v>101.33</v>
      </c>
      <c r="F10842" s="142" t="s">
        <v>5502</v>
      </c>
      <c r="G10842" s="138"/>
    </row>
    <row r="10843" ht="15.75" customHeight="1" spans="1:7">
      <c r="A10843" s="140">
        <v>100574</v>
      </c>
      <c r="B10843" s="141" t="s">
        <v>476</v>
      </c>
      <c r="C10843" s="141" t="s">
        <v>171</v>
      </c>
      <c r="D10843" s="141" t="s">
        <v>5686</v>
      </c>
      <c r="E10843" s="140">
        <v>1.44</v>
      </c>
      <c r="F10843" s="142" t="s">
        <v>5502</v>
      </c>
      <c r="G10843" s="138"/>
    </row>
    <row r="10844" ht="15.75" customHeight="1" spans="1:7">
      <c r="A10844" s="140">
        <v>100575</v>
      </c>
      <c r="B10844" s="141" t="s">
        <v>11430</v>
      </c>
      <c r="C10844" s="141" t="s">
        <v>175</v>
      </c>
      <c r="D10844" s="141" t="s">
        <v>5501</v>
      </c>
      <c r="E10844" s="140">
        <v>0.14</v>
      </c>
      <c r="F10844" s="142" t="s">
        <v>5502</v>
      </c>
      <c r="G10844" s="138"/>
    </row>
    <row r="10845" ht="15.75" customHeight="1" spans="1:7">
      <c r="A10845" s="140">
        <v>101767</v>
      </c>
      <c r="B10845" s="141" t="s">
        <v>11431</v>
      </c>
      <c r="C10845" s="141" t="s">
        <v>171</v>
      </c>
      <c r="D10845" s="141" t="s">
        <v>5686</v>
      </c>
      <c r="E10845" s="140">
        <v>29.43</v>
      </c>
      <c r="F10845" s="142" t="s">
        <v>5502</v>
      </c>
      <c r="G10845" s="138"/>
    </row>
    <row r="10846" ht="15.75" customHeight="1" spans="1:7">
      <c r="A10846" s="140">
        <v>101768</v>
      </c>
      <c r="B10846" s="141" t="s">
        <v>11432</v>
      </c>
      <c r="C10846" s="141" t="s">
        <v>171</v>
      </c>
      <c r="D10846" s="141" t="s">
        <v>5686</v>
      </c>
      <c r="E10846" s="140">
        <v>25.71</v>
      </c>
      <c r="F10846" s="142" t="s">
        <v>5502</v>
      </c>
      <c r="G10846" s="138"/>
    </row>
    <row r="10847" ht="15.75" customHeight="1" spans="1:7">
      <c r="A10847" s="140">
        <v>92391</v>
      </c>
      <c r="B10847" s="141" t="s">
        <v>11433</v>
      </c>
      <c r="C10847" s="141" t="s">
        <v>175</v>
      </c>
      <c r="D10847" s="141" t="s">
        <v>5686</v>
      </c>
      <c r="E10847" s="140">
        <v>60.21</v>
      </c>
      <c r="F10847" s="142" t="s">
        <v>5502</v>
      </c>
      <c r="G10847" s="138"/>
    </row>
    <row r="10848" ht="15.75" customHeight="1" spans="1:7">
      <c r="A10848" s="140">
        <v>92392</v>
      </c>
      <c r="B10848" s="141" t="s">
        <v>11434</v>
      </c>
      <c r="C10848" s="141" t="s">
        <v>175</v>
      </c>
      <c r="D10848" s="141" t="s">
        <v>5686</v>
      </c>
      <c r="E10848" s="140">
        <v>121.84</v>
      </c>
      <c r="F10848" s="142" t="s">
        <v>5502</v>
      </c>
      <c r="G10848" s="138"/>
    </row>
    <row r="10849" ht="15.75" customHeight="1" spans="1:7">
      <c r="A10849" s="140">
        <v>92393</v>
      </c>
      <c r="B10849" s="141" t="s">
        <v>11435</v>
      </c>
      <c r="C10849" s="141" t="s">
        <v>175</v>
      </c>
      <c r="D10849" s="141" t="s">
        <v>5686</v>
      </c>
      <c r="E10849" s="140">
        <v>59.6</v>
      </c>
      <c r="F10849" s="142" t="s">
        <v>5502</v>
      </c>
      <c r="G10849" s="138"/>
    </row>
    <row r="10850" ht="15.75" customHeight="1" spans="1:7">
      <c r="A10850" s="140">
        <v>92394</v>
      </c>
      <c r="B10850" s="141" t="s">
        <v>11436</v>
      </c>
      <c r="C10850" s="141" t="s">
        <v>175</v>
      </c>
      <c r="D10850" s="141" t="s">
        <v>5686</v>
      </c>
      <c r="E10850" s="140">
        <v>73.74</v>
      </c>
      <c r="F10850" s="142" t="s">
        <v>5502</v>
      </c>
      <c r="G10850" s="138"/>
    </row>
    <row r="10851" ht="15.75" customHeight="1" spans="1:7">
      <c r="A10851" s="140">
        <v>92395</v>
      </c>
      <c r="B10851" s="141" t="s">
        <v>11437</v>
      </c>
      <c r="C10851" s="141" t="s">
        <v>175</v>
      </c>
      <c r="D10851" s="141" t="s">
        <v>5686</v>
      </c>
      <c r="E10851" s="140">
        <v>88.29</v>
      </c>
      <c r="F10851" s="142" t="s">
        <v>5502</v>
      </c>
      <c r="G10851" s="138"/>
    </row>
    <row r="10852" ht="15.75" customHeight="1" spans="1:7">
      <c r="A10852" s="140">
        <v>92396</v>
      </c>
      <c r="B10852" s="141" t="s">
        <v>440</v>
      </c>
      <c r="C10852" s="141" t="s">
        <v>175</v>
      </c>
      <c r="D10852" s="141" t="s">
        <v>5686</v>
      </c>
      <c r="E10852" s="140">
        <v>72.7</v>
      </c>
      <c r="F10852" s="142" t="s">
        <v>5502</v>
      </c>
      <c r="G10852" s="138"/>
    </row>
    <row r="10853" ht="15.75" customHeight="1" spans="1:7">
      <c r="A10853" s="140">
        <v>92397</v>
      </c>
      <c r="B10853" s="141" t="s">
        <v>11438</v>
      </c>
      <c r="C10853" s="141" t="s">
        <v>175</v>
      </c>
      <c r="D10853" s="141" t="s">
        <v>5686</v>
      </c>
      <c r="E10853" s="140">
        <v>63.19</v>
      </c>
      <c r="F10853" s="142" t="s">
        <v>5502</v>
      </c>
      <c r="G10853" s="138"/>
    </row>
    <row r="10854" ht="15.75" customHeight="1" spans="1:7">
      <c r="A10854" s="140">
        <v>92398</v>
      </c>
      <c r="B10854" s="141" t="s">
        <v>436</v>
      </c>
      <c r="C10854" s="141" t="s">
        <v>175</v>
      </c>
      <c r="D10854" s="141" t="s">
        <v>5686</v>
      </c>
      <c r="E10854" s="140">
        <v>78.2</v>
      </c>
      <c r="F10854" s="142" t="s">
        <v>5502</v>
      </c>
      <c r="G10854" s="138"/>
    </row>
    <row r="10855" ht="15.75" customHeight="1" spans="1:7">
      <c r="A10855" s="140">
        <v>92400</v>
      </c>
      <c r="B10855" s="141" t="s">
        <v>11439</v>
      </c>
      <c r="C10855" s="141" t="s">
        <v>175</v>
      </c>
      <c r="D10855" s="141" t="s">
        <v>5686</v>
      </c>
      <c r="E10855" s="140">
        <v>91.49</v>
      </c>
      <c r="F10855" s="142" t="s">
        <v>5502</v>
      </c>
      <c r="G10855" s="138"/>
    </row>
    <row r="10856" ht="15.75" customHeight="1" spans="1:7">
      <c r="A10856" s="140">
        <v>92402</v>
      </c>
      <c r="B10856" s="141" t="s">
        <v>11440</v>
      </c>
      <c r="C10856" s="141" t="s">
        <v>175</v>
      </c>
      <c r="D10856" s="141" t="s">
        <v>5686</v>
      </c>
      <c r="E10856" s="140">
        <v>70.65</v>
      </c>
      <c r="F10856" s="142" t="s">
        <v>5502</v>
      </c>
      <c r="G10856" s="138"/>
    </row>
    <row r="10857" ht="15.75" customHeight="1" spans="1:7">
      <c r="A10857" s="140">
        <v>92403</v>
      </c>
      <c r="B10857" s="141" t="s">
        <v>11441</v>
      </c>
      <c r="C10857" s="141" t="s">
        <v>175</v>
      </c>
      <c r="D10857" s="141" t="s">
        <v>5686</v>
      </c>
      <c r="E10857" s="140">
        <v>60.86</v>
      </c>
      <c r="F10857" s="142" t="s">
        <v>5502</v>
      </c>
      <c r="G10857" s="138"/>
    </row>
    <row r="10858" ht="15.75" customHeight="1" spans="1:7">
      <c r="A10858" s="140">
        <v>92404</v>
      </c>
      <c r="B10858" s="141" t="s">
        <v>11442</v>
      </c>
      <c r="C10858" s="141" t="s">
        <v>175</v>
      </c>
      <c r="D10858" s="141" t="s">
        <v>5686</v>
      </c>
      <c r="E10858" s="140">
        <v>75.87</v>
      </c>
      <c r="F10858" s="142" t="s">
        <v>5502</v>
      </c>
      <c r="G10858" s="138"/>
    </row>
    <row r="10859" ht="15.75" customHeight="1" spans="1:7">
      <c r="A10859" s="140">
        <v>92406</v>
      </c>
      <c r="B10859" s="141" t="s">
        <v>11443</v>
      </c>
      <c r="C10859" s="141" t="s">
        <v>175</v>
      </c>
      <c r="D10859" s="141" t="s">
        <v>5686</v>
      </c>
      <c r="E10859" s="140">
        <v>90.68</v>
      </c>
      <c r="F10859" s="142" t="s">
        <v>5502</v>
      </c>
      <c r="G10859" s="138"/>
    </row>
    <row r="10860" ht="15.75" customHeight="1" spans="1:7">
      <c r="A10860" s="140">
        <v>93679</v>
      </c>
      <c r="B10860" s="141" t="s">
        <v>11444</v>
      </c>
      <c r="C10860" s="141" t="s">
        <v>175</v>
      </c>
      <c r="D10860" s="141" t="s">
        <v>5686</v>
      </c>
      <c r="E10860" s="140">
        <v>80.2</v>
      </c>
      <c r="F10860" s="142" t="s">
        <v>5502</v>
      </c>
      <c r="G10860" s="138"/>
    </row>
    <row r="10861" ht="15.75" customHeight="1" spans="1:7">
      <c r="A10861" s="140">
        <v>93680</v>
      </c>
      <c r="B10861" s="141" t="s">
        <v>11445</v>
      </c>
      <c r="C10861" s="141" t="s">
        <v>175</v>
      </c>
      <c r="D10861" s="141" t="s">
        <v>5686</v>
      </c>
      <c r="E10861" s="140">
        <v>70.5</v>
      </c>
      <c r="F10861" s="142" t="s">
        <v>5502</v>
      </c>
      <c r="G10861" s="138"/>
    </row>
    <row r="10862" ht="15.75" customHeight="1" spans="1:7">
      <c r="A10862" s="140">
        <v>93681</v>
      </c>
      <c r="B10862" s="141" t="s">
        <v>11446</v>
      </c>
      <c r="C10862" s="141" t="s">
        <v>175</v>
      </c>
      <c r="D10862" s="141" t="s">
        <v>5686</v>
      </c>
      <c r="E10862" s="140">
        <v>84.05</v>
      </c>
      <c r="F10862" s="142" t="s">
        <v>5502</v>
      </c>
      <c r="G10862" s="138"/>
    </row>
    <row r="10863" ht="15.75" customHeight="1" spans="1:7">
      <c r="A10863" s="140">
        <v>97104</v>
      </c>
      <c r="B10863" s="141" t="s">
        <v>11447</v>
      </c>
      <c r="C10863" s="141" t="s">
        <v>175</v>
      </c>
      <c r="D10863" s="141" t="s">
        <v>5686</v>
      </c>
      <c r="E10863" s="140">
        <v>125.14</v>
      </c>
      <c r="F10863" s="142" t="s">
        <v>5502</v>
      </c>
      <c r="G10863" s="138"/>
    </row>
    <row r="10864" ht="15.75" customHeight="1" spans="1:7">
      <c r="A10864" s="140">
        <v>97105</v>
      </c>
      <c r="B10864" s="141" t="s">
        <v>11448</v>
      </c>
      <c r="C10864" s="141" t="s">
        <v>175</v>
      </c>
      <c r="D10864" s="141" t="s">
        <v>5686</v>
      </c>
      <c r="E10864" s="140">
        <v>141.17</v>
      </c>
      <c r="F10864" s="142" t="s">
        <v>5502</v>
      </c>
      <c r="G10864" s="138"/>
    </row>
    <row r="10865" ht="15.75" customHeight="1" spans="1:7">
      <c r="A10865" s="140">
        <v>97106</v>
      </c>
      <c r="B10865" s="141" t="s">
        <v>11449</v>
      </c>
      <c r="C10865" s="141" t="s">
        <v>175</v>
      </c>
      <c r="D10865" s="141" t="s">
        <v>5686</v>
      </c>
      <c r="E10865" s="140">
        <v>156.34</v>
      </c>
      <c r="F10865" s="142" t="s">
        <v>5502</v>
      </c>
      <c r="G10865" s="138"/>
    </row>
    <row r="10866" ht="15.75" customHeight="1" spans="1:7">
      <c r="A10866" s="140">
        <v>97107</v>
      </c>
      <c r="B10866" s="141" t="s">
        <v>11450</v>
      </c>
      <c r="C10866" s="141" t="s">
        <v>175</v>
      </c>
      <c r="D10866" s="141" t="s">
        <v>5686</v>
      </c>
      <c r="E10866" s="140">
        <v>179.01</v>
      </c>
      <c r="F10866" s="142" t="s">
        <v>5502</v>
      </c>
      <c r="G10866" s="138"/>
    </row>
    <row r="10867" ht="15.75" customHeight="1" spans="1:7">
      <c r="A10867" s="140">
        <v>97108</v>
      </c>
      <c r="B10867" s="141" t="s">
        <v>11451</v>
      </c>
      <c r="C10867" s="141" t="s">
        <v>175</v>
      </c>
      <c r="D10867" s="141" t="s">
        <v>5686</v>
      </c>
      <c r="E10867" s="140">
        <v>205.7</v>
      </c>
      <c r="F10867" s="142" t="s">
        <v>5502</v>
      </c>
      <c r="G10867" s="138"/>
    </row>
    <row r="10868" ht="15.75" customHeight="1" spans="1:7">
      <c r="A10868" s="140">
        <v>97109</v>
      </c>
      <c r="B10868" s="141" t="s">
        <v>11452</v>
      </c>
      <c r="C10868" s="141" t="s">
        <v>175</v>
      </c>
      <c r="D10868" s="141" t="s">
        <v>5686</v>
      </c>
      <c r="E10868" s="140">
        <v>227.61</v>
      </c>
      <c r="F10868" s="142" t="s">
        <v>5502</v>
      </c>
      <c r="G10868" s="138"/>
    </row>
    <row r="10869" ht="15.75" customHeight="1" spans="1:7">
      <c r="A10869" s="140">
        <v>97111</v>
      </c>
      <c r="B10869" s="141" t="s">
        <v>11453</v>
      </c>
      <c r="C10869" s="141" t="s">
        <v>175</v>
      </c>
      <c r="D10869" s="141" t="s">
        <v>5686</v>
      </c>
      <c r="E10869" s="140">
        <v>236.41</v>
      </c>
      <c r="F10869" s="142" t="s">
        <v>5502</v>
      </c>
      <c r="G10869" s="138"/>
    </row>
    <row r="10870" ht="15.75" customHeight="1" spans="1:7">
      <c r="A10870" s="140">
        <v>97112</v>
      </c>
      <c r="B10870" s="141" t="s">
        <v>11454</v>
      </c>
      <c r="C10870" s="141" t="s">
        <v>175</v>
      </c>
      <c r="D10870" s="141" t="s">
        <v>5686</v>
      </c>
      <c r="E10870" s="140">
        <v>207.65</v>
      </c>
      <c r="F10870" s="142" t="s">
        <v>5502</v>
      </c>
      <c r="G10870" s="138"/>
    </row>
    <row r="10871" ht="15.75" customHeight="1" spans="1:7">
      <c r="A10871" s="140">
        <v>97113</v>
      </c>
      <c r="B10871" s="141" t="s">
        <v>11455</v>
      </c>
      <c r="C10871" s="141" t="s">
        <v>175</v>
      </c>
      <c r="D10871" s="141" t="s">
        <v>5501</v>
      </c>
      <c r="E10871" s="140">
        <v>2.18</v>
      </c>
      <c r="F10871" s="142" t="s">
        <v>5502</v>
      </c>
      <c r="G10871" s="138"/>
    </row>
    <row r="10872" ht="15.75" customHeight="1" spans="1:7">
      <c r="A10872" s="140">
        <v>97114</v>
      </c>
      <c r="B10872" s="141" t="s">
        <v>11456</v>
      </c>
      <c r="C10872" s="141" t="s">
        <v>178</v>
      </c>
      <c r="D10872" s="141" t="s">
        <v>5501</v>
      </c>
      <c r="E10872" s="140">
        <v>0.35</v>
      </c>
      <c r="F10872" s="142" t="s">
        <v>5502</v>
      </c>
      <c r="G10872" s="138"/>
    </row>
    <row r="10873" ht="15.75" customHeight="1" spans="1:7">
      <c r="A10873" s="140">
        <v>97115</v>
      </c>
      <c r="B10873" s="141" t="s">
        <v>11457</v>
      </c>
      <c r="C10873" s="141" t="s">
        <v>6935</v>
      </c>
      <c r="D10873" s="141" t="s">
        <v>5501</v>
      </c>
      <c r="E10873" s="140">
        <v>57.27</v>
      </c>
      <c r="F10873" s="142" t="s">
        <v>5502</v>
      </c>
      <c r="G10873" s="138"/>
    </row>
    <row r="10874" ht="15.75" customHeight="1" spans="1:7">
      <c r="A10874" s="140">
        <v>97116</v>
      </c>
      <c r="B10874" s="141" t="s">
        <v>11458</v>
      </c>
      <c r="C10874" s="141" t="s">
        <v>6935</v>
      </c>
      <c r="D10874" s="141" t="s">
        <v>5501</v>
      </c>
      <c r="E10874" s="140">
        <v>23.08</v>
      </c>
      <c r="F10874" s="142" t="s">
        <v>5502</v>
      </c>
      <c r="G10874" s="138"/>
    </row>
    <row r="10875" ht="15.75" customHeight="1" spans="1:7">
      <c r="A10875" s="140">
        <v>97117</v>
      </c>
      <c r="B10875" s="141" t="s">
        <v>11459</v>
      </c>
      <c r="C10875" s="141" t="s">
        <v>6935</v>
      </c>
      <c r="D10875" s="141" t="s">
        <v>5501</v>
      </c>
      <c r="E10875" s="140">
        <v>20.99</v>
      </c>
      <c r="F10875" s="142" t="s">
        <v>5502</v>
      </c>
      <c r="G10875" s="138"/>
    </row>
    <row r="10876" ht="15.75" customHeight="1" spans="1:7">
      <c r="A10876" s="140">
        <v>97118</v>
      </c>
      <c r="B10876" s="141" t="s">
        <v>11460</v>
      </c>
      <c r="C10876" s="141" t="s">
        <v>6935</v>
      </c>
      <c r="D10876" s="141" t="s">
        <v>5501</v>
      </c>
      <c r="E10876" s="140">
        <v>17.85</v>
      </c>
      <c r="F10876" s="142" t="s">
        <v>5502</v>
      </c>
      <c r="G10876" s="138"/>
    </row>
    <row r="10877" ht="15.75" customHeight="1" spans="1:7">
      <c r="A10877" s="140">
        <v>97119</v>
      </c>
      <c r="B10877" s="141" t="s">
        <v>11461</v>
      </c>
      <c r="C10877" s="141" t="s">
        <v>6935</v>
      </c>
      <c r="D10877" s="141" t="s">
        <v>5501</v>
      </c>
      <c r="E10877" s="140">
        <v>16.52</v>
      </c>
      <c r="F10877" s="142" t="s">
        <v>5502</v>
      </c>
      <c r="G10877" s="138"/>
    </row>
    <row r="10878" ht="15.75" customHeight="1" spans="1:7">
      <c r="A10878" s="140">
        <v>97120</v>
      </c>
      <c r="B10878" s="141" t="s">
        <v>11462</v>
      </c>
      <c r="C10878" s="141" t="s">
        <v>6935</v>
      </c>
      <c r="D10878" s="141" t="s">
        <v>5501</v>
      </c>
      <c r="E10878" s="140">
        <v>10.92</v>
      </c>
      <c r="F10878" s="142" t="s">
        <v>5502</v>
      </c>
      <c r="G10878" s="138"/>
    </row>
    <row r="10879" ht="15.75" customHeight="1" spans="1:7">
      <c r="A10879" s="140">
        <v>101167</v>
      </c>
      <c r="B10879" s="141" t="s">
        <v>11463</v>
      </c>
      <c r="C10879" s="141" t="s">
        <v>175</v>
      </c>
      <c r="D10879" s="141" t="s">
        <v>5686</v>
      </c>
      <c r="E10879" s="140">
        <v>71.49</v>
      </c>
      <c r="F10879" s="142" t="s">
        <v>5502</v>
      </c>
      <c r="G10879" s="138"/>
    </row>
    <row r="10880" ht="15.75" customHeight="1" spans="1:7">
      <c r="A10880" s="140">
        <v>101169</v>
      </c>
      <c r="B10880" s="141" t="s">
        <v>11464</v>
      </c>
      <c r="C10880" s="141" t="s">
        <v>175</v>
      </c>
      <c r="D10880" s="141" t="s">
        <v>5686</v>
      </c>
      <c r="E10880" s="140">
        <v>86.03</v>
      </c>
      <c r="F10880" s="142" t="s">
        <v>5502</v>
      </c>
      <c r="G10880" s="138"/>
    </row>
    <row r="10881" ht="15.75" customHeight="1" spans="1:7">
      <c r="A10881" s="140">
        <v>101170</v>
      </c>
      <c r="B10881" s="141" t="s">
        <v>11465</v>
      </c>
      <c r="C10881" s="141" t="s">
        <v>175</v>
      </c>
      <c r="D10881" s="141" t="s">
        <v>5686</v>
      </c>
      <c r="E10881" s="140">
        <v>50.25</v>
      </c>
      <c r="F10881" s="142" t="s">
        <v>5502</v>
      </c>
      <c r="G10881" s="138"/>
    </row>
    <row r="10882" ht="15.75" customHeight="1" spans="1:7">
      <c r="A10882" s="140">
        <v>101172</v>
      </c>
      <c r="B10882" s="141" t="s">
        <v>11466</v>
      </c>
      <c r="C10882" s="141" t="s">
        <v>175</v>
      </c>
      <c r="D10882" s="141" t="s">
        <v>5686</v>
      </c>
      <c r="E10882" s="140">
        <v>75.79</v>
      </c>
      <c r="F10882" s="142" t="s">
        <v>5502</v>
      </c>
      <c r="G10882" s="138"/>
    </row>
    <row r="10883" ht="15.75" customHeight="1" spans="1:7">
      <c r="A10883" s="140">
        <v>103904</v>
      </c>
      <c r="B10883" s="141" t="s">
        <v>11467</v>
      </c>
      <c r="C10883" s="141" t="s">
        <v>175</v>
      </c>
      <c r="D10883" s="141" t="s">
        <v>5686</v>
      </c>
      <c r="E10883" s="140">
        <v>121.75</v>
      </c>
      <c r="F10883" s="142" t="s">
        <v>5502</v>
      </c>
      <c r="G10883" s="138"/>
    </row>
    <row r="10884" ht="15.75" customHeight="1" spans="1:7">
      <c r="A10884" s="140">
        <v>103905</v>
      </c>
      <c r="B10884" s="141" t="s">
        <v>11468</v>
      </c>
      <c r="C10884" s="141" t="s">
        <v>175</v>
      </c>
      <c r="D10884" s="141" t="s">
        <v>5686</v>
      </c>
      <c r="E10884" s="140">
        <v>128.43</v>
      </c>
      <c r="F10884" s="142" t="s">
        <v>5502</v>
      </c>
      <c r="G10884" s="138"/>
    </row>
    <row r="10885" ht="15.75" customHeight="1" spans="1:7">
      <c r="A10885" s="140">
        <v>103906</v>
      </c>
      <c r="B10885" s="141" t="s">
        <v>11469</v>
      </c>
      <c r="C10885" s="141" t="s">
        <v>175</v>
      </c>
      <c r="D10885" s="141" t="s">
        <v>5686</v>
      </c>
      <c r="E10885" s="140">
        <v>156.57</v>
      </c>
      <c r="F10885" s="142" t="s">
        <v>5502</v>
      </c>
      <c r="G10885" s="138"/>
    </row>
    <row r="10886" ht="15.75" customHeight="1" spans="1:7">
      <c r="A10886" s="140">
        <v>103907</v>
      </c>
      <c r="B10886" s="141" t="s">
        <v>11470</v>
      </c>
      <c r="C10886" s="141" t="s">
        <v>175</v>
      </c>
      <c r="D10886" s="141" t="s">
        <v>5686</v>
      </c>
      <c r="E10886" s="140">
        <v>135.14</v>
      </c>
      <c r="F10886" s="142" t="s">
        <v>5502</v>
      </c>
      <c r="G10886" s="138"/>
    </row>
    <row r="10887" ht="15.75" customHeight="1" spans="1:7">
      <c r="A10887" s="140">
        <v>103908</v>
      </c>
      <c r="B10887" s="141" t="s">
        <v>11471</v>
      </c>
      <c r="C10887" s="141" t="s">
        <v>175</v>
      </c>
      <c r="D10887" s="141" t="s">
        <v>5686</v>
      </c>
      <c r="E10887" s="140">
        <v>151.83</v>
      </c>
      <c r="F10887" s="142" t="s">
        <v>5502</v>
      </c>
      <c r="G10887" s="138"/>
    </row>
    <row r="10888" ht="15.75" customHeight="1" spans="1:7">
      <c r="A10888" s="140">
        <v>103909</v>
      </c>
      <c r="B10888" s="141" t="s">
        <v>11472</v>
      </c>
      <c r="C10888" s="141" t="s">
        <v>175</v>
      </c>
      <c r="D10888" s="141" t="s">
        <v>5686</v>
      </c>
      <c r="E10888" s="140">
        <v>173.93</v>
      </c>
      <c r="F10888" s="142" t="s">
        <v>5502</v>
      </c>
      <c r="G10888" s="138"/>
    </row>
    <row r="10889" ht="15.75" customHeight="1" spans="1:7">
      <c r="A10889" s="140">
        <v>103911</v>
      </c>
      <c r="B10889" s="141" t="s">
        <v>11473</v>
      </c>
      <c r="C10889" s="141" t="s">
        <v>175</v>
      </c>
      <c r="D10889" s="141" t="s">
        <v>5686</v>
      </c>
      <c r="E10889" s="140">
        <v>200.05</v>
      </c>
      <c r="F10889" s="142" t="s">
        <v>5502</v>
      </c>
      <c r="G10889" s="138"/>
    </row>
    <row r="10890" ht="15.75" customHeight="1" spans="1:7">
      <c r="A10890" s="140">
        <v>103912</v>
      </c>
      <c r="B10890" s="141" t="s">
        <v>11474</v>
      </c>
      <c r="C10890" s="141" t="s">
        <v>175</v>
      </c>
      <c r="D10890" s="141" t="s">
        <v>5686</v>
      </c>
      <c r="E10890" s="140">
        <v>221.4</v>
      </c>
      <c r="F10890" s="142" t="s">
        <v>5502</v>
      </c>
      <c r="G10890" s="138"/>
    </row>
    <row r="10891" ht="15.75" customHeight="1" spans="1:7">
      <c r="A10891" s="140">
        <v>103913</v>
      </c>
      <c r="B10891" s="141" t="s">
        <v>11475</v>
      </c>
      <c r="C10891" s="141" t="s">
        <v>175</v>
      </c>
      <c r="D10891" s="141" t="s">
        <v>5686</v>
      </c>
      <c r="E10891" s="140">
        <v>114.86</v>
      </c>
      <c r="F10891" s="142" t="s">
        <v>5502</v>
      </c>
      <c r="G10891" s="138"/>
    </row>
    <row r="10892" ht="15.75" customHeight="1" spans="1:7">
      <c r="A10892" s="140">
        <v>103914</v>
      </c>
      <c r="B10892" s="141" t="s">
        <v>11476</v>
      </c>
      <c r="C10892" s="141" t="s">
        <v>175</v>
      </c>
      <c r="D10892" s="141" t="s">
        <v>5686</v>
      </c>
      <c r="E10892" s="140">
        <v>134.52</v>
      </c>
      <c r="F10892" s="142" t="s">
        <v>5502</v>
      </c>
      <c r="G10892" s="138"/>
    </row>
    <row r="10893" ht="15.75" customHeight="1" spans="1:7">
      <c r="A10893" s="140">
        <v>103915</v>
      </c>
      <c r="B10893" s="141" t="s">
        <v>11477</v>
      </c>
      <c r="C10893" s="141" t="s">
        <v>175</v>
      </c>
      <c r="D10893" s="141" t="s">
        <v>5686</v>
      </c>
      <c r="E10893" s="140">
        <v>146.51</v>
      </c>
      <c r="F10893" s="142" t="s">
        <v>5502</v>
      </c>
      <c r="G10893" s="138"/>
    </row>
    <row r="10894" ht="15.75" customHeight="1" spans="1:7">
      <c r="A10894" s="140">
        <v>103916</v>
      </c>
      <c r="B10894" s="141" t="s">
        <v>11478</v>
      </c>
      <c r="C10894" s="141" t="s">
        <v>175</v>
      </c>
      <c r="D10894" s="141" t="s">
        <v>5686</v>
      </c>
      <c r="E10894" s="140">
        <v>168.7</v>
      </c>
      <c r="F10894" s="142" t="s">
        <v>5502</v>
      </c>
      <c r="G10894" s="138"/>
    </row>
    <row r="10895" ht="15.75" customHeight="1" spans="1:7">
      <c r="A10895" s="140">
        <v>103917</v>
      </c>
      <c r="B10895" s="141" t="s">
        <v>11479</v>
      </c>
      <c r="C10895" s="141" t="s">
        <v>175</v>
      </c>
      <c r="D10895" s="141" t="s">
        <v>5686</v>
      </c>
      <c r="E10895" s="140">
        <v>193.47</v>
      </c>
      <c r="F10895" s="142" t="s">
        <v>5502</v>
      </c>
      <c r="G10895" s="138"/>
    </row>
    <row r="10896" ht="15.75" customHeight="1" spans="1:7">
      <c r="A10896" s="140">
        <v>103918</v>
      </c>
      <c r="B10896" s="141" t="s">
        <v>11480</v>
      </c>
      <c r="C10896" s="141" t="s">
        <v>175</v>
      </c>
      <c r="D10896" s="141" t="s">
        <v>5686</v>
      </c>
      <c r="E10896" s="140">
        <v>204.44</v>
      </c>
      <c r="F10896" s="142" t="s">
        <v>5502</v>
      </c>
      <c r="G10896" s="138"/>
    </row>
    <row r="10897" ht="15.75" customHeight="1" spans="1:7">
      <c r="A10897" s="140">
        <v>104432</v>
      </c>
      <c r="B10897" s="141" t="s">
        <v>11481</v>
      </c>
      <c r="C10897" s="141" t="s">
        <v>175</v>
      </c>
      <c r="D10897" s="141" t="s">
        <v>5686</v>
      </c>
      <c r="E10897" s="140">
        <v>76.73</v>
      </c>
      <c r="F10897" s="142" t="s">
        <v>5502</v>
      </c>
      <c r="G10897" s="138"/>
    </row>
    <row r="10898" ht="15.75" customHeight="1" spans="1:7">
      <c r="A10898" s="140">
        <v>104433</v>
      </c>
      <c r="B10898" s="141" t="s">
        <v>11482</v>
      </c>
      <c r="C10898" s="141" t="s">
        <v>175</v>
      </c>
      <c r="D10898" s="141" t="s">
        <v>5686</v>
      </c>
      <c r="E10898" s="140">
        <v>66.09</v>
      </c>
      <c r="F10898" s="142" t="s">
        <v>5502</v>
      </c>
      <c r="G10898" s="138"/>
    </row>
    <row r="10899" ht="15.75" customHeight="1" spans="1:7">
      <c r="A10899" s="140">
        <v>103689</v>
      </c>
      <c r="B10899" s="141" t="s">
        <v>462</v>
      </c>
      <c r="C10899" s="141" t="s">
        <v>175</v>
      </c>
      <c r="D10899" s="141" t="s">
        <v>5686</v>
      </c>
      <c r="E10899" s="140">
        <v>310.03</v>
      </c>
      <c r="F10899" s="142" t="s">
        <v>5502</v>
      </c>
      <c r="G10899" s="138"/>
    </row>
    <row r="10900" ht="15.75" customHeight="1" spans="1:7">
      <c r="A10900" s="140">
        <v>103694</v>
      </c>
      <c r="B10900" s="141" t="s">
        <v>11483</v>
      </c>
      <c r="C10900" s="141" t="s">
        <v>448</v>
      </c>
      <c r="D10900" s="141" t="s">
        <v>5501</v>
      </c>
      <c r="E10900" s="140">
        <v>104.93</v>
      </c>
      <c r="F10900" s="142" t="s">
        <v>5502</v>
      </c>
      <c r="G10900" s="138"/>
    </row>
    <row r="10901" ht="15.75" customHeight="1" spans="1:7">
      <c r="A10901" s="140">
        <v>103695</v>
      </c>
      <c r="B10901" s="141" t="s">
        <v>11484</v>
      </c>
      <c r="C10901" s="141" t="s">
        <v>448</v>
      </c>
      <c r="D10901" s="141" t="s">
        <v>5501</v>
      </c>
      <c r="E10901" s="140">
        <v>93.94</v>
      </c>
      <c r="F10901" s="142" t="s">
        <v>5502</v>
      </c>
      <c r="G10901" s="138"/>
    </row>
    <row r="10902" ht="15.75" customHeight="1" spans="1:7">
      <c r="A10902" s="140">
        <v>103696</v>
      </c>
      <c r="B10902" s="141" t="s">
        <v>11485</v>
      </c>
      <c r="C10902" s="141" t="s">
        <v>448</v>
      </c>
      <c r="D10902" s="141" t="s">
        <v>5501</v>
      </c>
      <c r="E10902" s="140">
        <v>130.84</v>
      </c>
      <c r="F10902" s="142" t="s">
        <v>5502</v>
      </c>
      <c r="G10902" s="138"/>
    </row>
    <row r="10903" ht="15.75" customHeight="1" spans="1:7">
      <c r="A10903" s="140">
        <v>103697</v>
      </c>
      <c r="B10903" s="141" t="s">
        <v>11486</v>
      </c>
      <c r="C10903" s="141" t="s">
        <v>448</v>
      </c>
      <c r="D10903" s="141" t="s">
        <v>5501</v>
      </c>
      <c r="E10903" s="140">
        <v>119.85</v>
      </c>
      <c r="F10903" s="142" t="s">
        <v>5502</v>
      </c>
      <c r="G10903" s="138"/>
    </row>
    <row r="10904" ht="15.75" customHeight="1" spans="1:7">
      <c r="A10904" s="140">
        <v>95995</v>
      </c>
      <c r="B10904" s="141" t="s">
        <v>11487</v>
      </c>
      <c r="C10904" s="141" t="s">
        <v>171</v>
      </c>
      <c r="D10904" s="141" t="s">
        <v>5686</v>
      </c>
      <c r="E10904" s="140">
        <v>1986.33</v>
      </c>
      <c r="F10904" s="142" t="s">
        <v>5502</v>
      </c>
      <c r="G10904" s="138"/>
    </row>
    <row r="10905" ht="15.75" customHeight="1" spans="1:7">
      <c r="A10905" s="140">
        <v>95996</v>
      </c>
      <c r="B10905" s="141" t="s">
        <v>11488</v>
      </c>
      <c r="C10905" s="141" t="s">
        <v>171</v>
      </c>
      <c r="D10905" s="141" t="s">
        <v>5686</v>
      </c>
      <c r="E10905" s="140">
        <v>1722.27</v>
      </c>
      <c r="F10905" s="142" t="s">
        <v>5502</v>
      </c>
      <c r="G10905" s="138"/>
    </row>
    <row r="10906" ht="15.75" customHeight="1" spans="1:7">
      <c r="A10906" s="140">
        <v>96001</v>
      </c>
      <c r="B10906" s="141" t="s">
        <v>11489</v>
      </c>
      <c r="C10906" s="141" t="s">
        <v>175</v>
      </c>
      <c r="D10906" s="141" t="s">
        <v>5686</v>
      </c>
      <c r="E10906" s="140">
        <v>7.03</v>
      </c>
      <c r="F10906" s="142" t="s">
        <v>5502</v>
      </c>
      <c r="G10906" s="138"/>
    </row>
    <row r="10907" ht="15.75" customHeight="1" spans="1:7">
      <c r="A10907" s="140">
        <v>96393</v>
      </c>
      <c r="B10907" s="141" t="s">
        <v>11490</v>
      </c>
      <c r="C10907" s="141" t="s">
        <v>171</v>
      </c>
      <c r="D10907" s="141" t="s">
        <v>5686</v>
      </c>
      <c r="E10907" s="140">
        <v>165.7</v>
      </c>
      <c r="F10907" s="142" t="s">
        <v>5502</v>
      </c>
      <c r="G10907" s="138"/>
    </row>
    <row r="10908" ht="15.75" customHeight="1" spans="1:7">
      <c r="A10908" s="140">
        <v>96394</v>
      </c>
      <c r="B10908" s="141" t="s">
        <v>11491</v>
      </c>
      <c r="C10908" s="141" t="s">
        <v>171</v>
      </c>
      <c r="D10908" s="141" t="s">
        <v>5686</v>
      </c>
      <c r="E10908" s="140">
        <v>223.9</v>
      </c>
      <c r="F10908" s="142" t="s">
        <v>5502</v>
      </c>
      <c r="G10908" s="138"/>
    </row>
    <row r="10909" ht="15.75" customHeight="1" spans="1:7">
      <c r="A10909" s="140">
        <v>96395</v>
      </c>
      <c r="B10909" s="141" t="s">
        <v>11492</v>
      </c>
      <c r="C10909" s="141" t="s">
        <v>171</v>
      </c>
      <c r="D10909" s="141" t="s">
        <v>5686</v>
      </c>
      <c r="E10909" s="140">
        <v>305.23</v>
      </c>
      <c r="F10909" s="142" t="s">
        <v>5502</v>
      </c>
      <c r="G10909" s="138"/>
    </row>
    <row r="10910" ht="15.75" customHeight="1" spans="1:7">
      <c r="A10910" s="140">
        <v>88411</v>
      </c>
      <c r="B10910" s="141" t="s">
        <v>11493</v>
      </c>
      <c r="C10910" s="141" t="s">
        <v>175</v>
      </c>
      <c r="D10910" s="141" t="s">
        <v>5853</v>
      </c>
      <c r="E10910" s="140">
        <v>5.1</v>
      </c>
      <c r="F10910" s="142" t="s">
        <v>5502</v>
      </c>
      <c r="G10910" s="138"/>
    </row>
    <row r="10911" ht="15.75" customHeight="1" spans="1:7">
      <c r="A10911" s="140">
        <v>88412</v>
      </c>
      <c r="B10911" s="141" t="s">
        <v>11494</v>
      </c>
      <c r="C10911" s="141" t="s">
        <v>175</v>
      </c>
      <c r="D10911" s="141" t="s">
        <v>5853</v>
      </c>
      <c r="E10911" s="140">
        <v>4.25</v>
      </c>
      <c r="F10911" s="142" t="s">
        <v>5502</v>
      </c>
      <c r="G10911" s="138"/>
    </row>
    <row r="10912" ht="15.75" customHeight="1" spans="1:7">
      <c r="A10912" s="140">
        <v>88413</v>
      </c>
      <c r="B10912" s="141" t="s">
        <v>11495</v>
      </c>
      <c r="C10912" s="141" t="s">
        <v>175</v>
      </c>
      <c r="D10912" s="141" t="s">
        <v>5853</v>
      </c>
      <c r="E10912" s="140">
        <v>6.05</v>
      </c>
      <c r="F10912" s="142" t="s">
        <v>5502</v>
      </c>
      <c r="G10912" s="138"/>
    </row>
    <row r="10913" ht="15.75" customHeight="1" spans="1:7">
      <c r="A10913" s="140">
        <v>88414</v>
      </c>
      <c r="B10913" s="141" t="s">
        <v>11496</v>
      </c>
      <c r="C10913" s="141" t="s">
        <v>175</v>
      </c>
      <c r="D10913" s="141" t="s">
        <v>5853</v>
      </c>
      <c r="E10913" s="140">
        <v>7.21</v>
      </c>
      <c r="F10913" s="142" t="s">
        <v>5502</v>
      </c>
      <c r="G10913" s="138"/>
    </row>
    <row r="10914" ht="15.75" customHeight="1" spans="1:7">
      <c r="A10914" s="140">
        <v>88415</v>
      </c>
      <c r="B10914" s="141" t="s">
        <v>11497</v>
      </c>
      <c r="C10914" s="141" t="s">
        <v>175</v>
      </c>
      <c r="D10914" s="141" t="s">
        <v>5853</v>
      </c>
      <c r="E10914" s="140">
        <v>5.13</v>
      </c>
      <c r="F10914" s="142" t="s">
        <v>5502</v>
      </c>
      <c r="G10914" s="138"/>
    </row>
    <row r="10915" ht="15.75" customHeight="1" spans="1:7">
      <c r="A10915" s="140">
        <v>88416</v>
      </c>
      <c r="B10915" s="141" t="s">
        <v>11498</v>
      </c>
      <c r="C10915" s="141" t="s">
        <v>175</v>
      </c>
      <c r="D10915" s="141" t="s">
        <v>5501</v>
      </c>
      <c r="E10915" s="140">
        <v>22.81</v>
      </c>
      <c r="F10915" s="142" t="s">
        <v>5502</v>
      </c>
      <c r="G10915" s="138"/>
    </row>
    <row r="10916" ht="15.75" customHeight="1" spans="1:7">
      <c r="A10916" s="140">
        <v>88417</v>
      </c>
      <c r="B10916" s="141" t="s">
        <v>11499</v>
      </c>
      <c r="C10916" s="141" t="s">
        <v>175</v>
      </c>
      <c r="D10916" s="141" t="s">
        <v>5501</v>
      </c>
      <c r="E10916" s="140">
        <v>19.67</v>
      </c>
      <c r="F10916" s="142" t="s">
        <v>5502</v>
      </c>
      <c r="G10916" s="138"/>
    </row>
    <row r="10917" ht="15.75" customHeight="1" spans="1:7">
      <c r="A10917" s="140">
        <v>88420</v>
      </c>
      <c r="B10917" s="141" t="s">
        <v>11500</v>
      </c>
      <c r="C10917" s="141" t="s">
        <v>175</v>
      </c>
      <c r="D10917" s="141" t="s">
        <v>5501</v>
      </c>
      <c r="E10917" s="140">
        <v>25.33</v>
      </c>
      <c r="F10917" s="142" t="s">
        <v>5502</v>
      </c>
      <c r="G10917" s="138"/>
    </row>
    <row r="10918" ht="15.75" customHeight="1" spans="1:7">
      <c r="A10918" s="140">
        <v>88421</v>
      </c>
      <c r="B10918" s="141" t="s">
        <v>11501</v>
      </c>
      <c r="C10918" s="141" t="s">
        <v>175</v>
      </c>
      <c r="D10918" s="141" t="s">
        <v>5501</v>
      </c>
      <c r="E10918" s="140">
        <v>30.65</v>
      </c>
      <c r="F10918" s="142" t="s">
        <v>5502</v>
      </c>
      <c r="G10918" s="138"/>
    </row>
    <row r="10919" ht="15.75" customHeight="1" spans="1:7">
      <c r="A10919" s="140">
        <v>88423</v>
      </c>
      <c r="B10919" s="141" t="s">
        <v>11502</v>
      </c>
      <c r="C10919" s="141" t="s">
        <v>175</v>
      </c>
      <c r="D10919" s="141" t="s">
        <v>5501</v>
      </c>
      <c r="E10919" s="140">
        <v>22.68</v>
      </c>
      <c r="F10919" s="142" t="s">
        <v>5502</v>
      </c>
      <c r="G10919" s="138"/>
    </row>
    <row r="10920" ht="15.75" customHeight="1" spans="1:7">
      <c r="A10920" s="140">
        <v>88424</v>
      </c>
      <c r="B10920" s="141" t="s">
        <v>11503</v>
      </c>
      <c r="C10920" s="141" t="s">
        <v>175</v>
      </c>
      <c r="D10920" s="141" t="s">
        <v>5501</v>
      </c>
      <c r="E10920" s="140">
        <v>26.02</v>
      </c>
      <c r="F10920" s="142" t="s">
        <v>5502</v>
      </c>
      <c r="G10920" s="138"/>
    </row>
    <row r="10921" ht="15.75" customHeight="1" spans="1:7">
      <c r="A10921" s="140">
        <v>88426</v>
      </c>
      <c r="B10921" s="141" t="s">
        <v>11504</v>
      </c>
      <c r="C10921" s="141" t="s">
        <v>175</v>
      </c>
      <c r="D10921" s="141" t="s">
        <v>5501</v>
      </c>
      <c r="E10921" s="140">
        <v>21.39</v>
      </c>
      <c r="F10921" s="142" t="s">
        <v>5502</v>
      </c>
      <c r="G10921" s="138"/>
    </row>
    <row r="10922" ht="15.75" customHeight="1" spans="1:7">
      <c r="A10922" s="140">
        <v>88428</v>
      </c>
      <c r="B10922" s="141" t="s">
        <v>11505</v>
      </c>
      <c r="C10922" s="141" t="s">
        <v>175</v>
      </c>
      <c r="D10922" s="141" t="s">
        <v>5501</v>
      </c>
      <c r="E10922" s="140">
        <v>31.48</v>
      </c>
      <c r="F10922" s="142" t="s">
        <v>5502</v>
      </c>
      <c r="G10922" s="138"/>
    </row>
    <row r="10923" ht="15.75" customHeight="1" spans="1:7">
      <c r="A10923" s="140">
        <v>88429</v>
      </c>
      <c r="B10923" s="141" t="s">
        <v>11506</v>
      </c>
      <c r="C10923" s="141" t="s">
        <v>175</v>
      </c>
      <c r="D10923" s="141" t="s">
        <v>5501</v>
      </c>
      <c r="E10923" s="140">
        <v>37.8</v>
      </c>
      <c r="F10923" s="142" t="s">
        <v>5502</v>
      </c>
      <c r="G10923" s="138"/>
    </row>
    <row r="10924" ht="15.75" customHeight="1" spans="1:7">
      <c r="A10924" s="140">
        <v>88431</v>
      </c>
      <c r="B10924" s="141" t="s">
        <v>11507</v>
      </c>
      <c r="C10924" s="141" t="s">
        <v>175</v>
      </c>
      <c r="D10924" s="141" t="s">
        <v>5501</v>
      </c>
      <c r="E10924" s="140">
        <v>26.3</v>
      </c>
      <c r="F10924" s="142" t="s">
        <v>5502</v>
      </c>
      <c r="G10924" s="138"/>
    </row>
    <row r="10925" ht="15.75" customHeight="1" spans="1:7">
      <c r="A10925" s="140">
        <v>88432</v>
      </c>
      <c r="B10925" s="141" t="s">
        <v>11508</v>
      </c>
      <c r="C10925" s="141" t="s">
        <v>175</v>
      </c>
      <c r="D10925" s="141" t="s">
        <v>5501</v>
      </c>
      <c r="E10925" s="140">
        <v>32</v>
      </c>
      <c r="F10925" s="142" t="s">
        <v>5502</v>
      </c>
      <c r="G10925" s="138"/>
    </row>
    <row r="10926" ht="15.75" customHeight="1" spans="1:7">
      <c r="A10926" s="140">
        <v>88484</v>
      </c>
      <c r="B10926" s="141" t="s">
        <v>11509</v>
      </c>
      <c r="C10926" s="141" t="s">
        <v>175</v>
      </c>
      <c r="D10926" s="141" t="s">
        <v>5853</v>
      </c>
      <c r="E10926" s="140">
        <v>5.05</v>
      </c>
      <c r="F10926" s="142" t="s">
        <v>5502</v>
      </c>
      <c r="G10926" s="138"/>
    </row>
    <row r="10927" ht="15.75" customHeight="1" spans="1:7">
      <c r="A10927" s="140">
        <v>88485</v>
      </c>
      <c r="B10927" s="141" t="s">
        <v>11510</v>
      </c>
      <c r="C10927" s="141" t="s">
        <v>175</v>
      </c>
      <c r="D10927" s="141" t="s">
        <v>5853</v>
      </c>
      <c r="E10927" s="140">
        <v>4.18</v>
      </c>
      <c r="F10927" s="142" t="s">
        <v>5502</v>
      </c>
      <c r="G10927" s="138"/>
    </row>
    <row r="10928" ht="15.75" customHeight="1" spans="1:7">
      <c r="A10928" s="140">
        <v>88488</v>
      </c>
      <c r="B10928" s="141" t="s">
        <v>11511</v>
      </c>
      <c r="C10928" s="141" t="s">
        <v>175</v>
      </c>
      <c r="D10928" s="141" t="s">
        <v>5853</v>
      </c>
      <c r="E10928" s="140">
        <v>15.3</v>
      </c>
      <c r="F10928" s="142" t="s">
        <v>5502</v>
      </c>
      <c r="G10928" s="138"/>
    </row>
    <row r="10929" ht="15.75" customHeight="1" spans="1:7">
      <c r="A10929" s="140">
        <v>88489</v>
      </c>
      <c r="B10929" s="141" t="s">
        <v>11512</v>
      </c>
      <c r="C10929" s="141" t="s">
        <v>175</v>
      </c>
      <c r="D10929" s="141" t="s">
        <v>5853</v>
      </c>
      <c r="E10929" s="140">
        <v>13.15</v>
      </c>
      <c r="F10929" s="142" t="s">
        <v>5502</v>
      </c>
      <c r="G10929" s="138"/>
    </row>
    <row r="10930" ht="15.75" customHeight="1" spans="1:7">
      <c r="A10930" s="140">
        <v>88494</v>
      </c>
      <c r="B10930" s="141" t="s">
        <v>11513</v>
      </c>
      <c r="C10930" s="141" t="s">
        <v>175</v>
      </c>
      <c r="D10930" s="141" t="s">
        <v>5501</v>
      </c>
      <c r="E10930" s="140">
        <v>18.72</v>
      </c>
      <c r="F10930" s="142" t="s">
        <v>5502</v>
      </c>
      <c r="G10930" s="138"/>
    </row>
    <row r="10931" ht="15.75" customHeight="1" spans="1:7">
      <c r="A10931" s="140">
        <v>88495</v>
      </c>
      <c r="B10931" s="141" t="s">
        <v>11514</v>
      </c>
      <c r="C10931" s="141" t="s">
        <v>175</v>
      </c>
      <c r="D10931" s="141" t="s">
        <v>5501</v>
      </c>
      <c r="E10931" s="140">
        <v>9.97</v>
      </c>
      <c r="F10931" s="142" t="s">
        <v>5502</v>
      </c>
      <c r="G10931" s="138"/>
    </row>
    <row r="10932" ht="15.75" customHeight="1" spans="1:7">
      <c r="A10932" s="140">
        <v>88496</v>
      </c>
      <c r="B10932" s="141" t="s">
        <v>11515</v>
      </c>
      <c r="C10932" s="141" t="s">
        <v>175</v>
      </c>
      <c r="D10932" s="141" t="s">
        <v>5501</v>
      </c>
      <c r="E10932" s="140">
        <v>28.11</v>
      </c>
      <c r="F10932" s="142" t="s">
        <v>5502</v>
      </c>
      <c r="G10932" s="138"/>
    </row>
    <row r="10933" ht="15.75" customHeight="1" spans="1:7">
      <c r="A10933" s="140">
        <v>88497</v>
      </c>
      <c r="B10933" s="141" t="s">
        <v>11516</v>
      </c>
      <c r="C10933" s="141" t="s">
        <v>175</v>
      </c>
      <c r="D10933" s="141" t="s">
        <v>5501</v>
      </c>
      <c r="E10933" s="140">
        <v>15.26</v>
      </c>
      <c r="F10933" s="142" t="s">
        <v>5502</v>
      </c>
      <c r="G10933" s="138"/>
    </row>
    <row r="10934" ht="15.75" customHeight="1" spans="1:7">
      <c r="A10934" s="140">
        <v>95305</v>
      </c>
      <c r="B10934" s="141" t="s">
        <v>11517</v>
      </c>
      <c r="C10934" s="141" t="s">
        <v>175</v>
      </c>
      <c r="D10934" s="141" t="s">
        <v>5501</v>
      </c>
      <c r="E10934" s="140">
        <v>14.04</v>
      </c>
      <c r="F10934" s="142" t="s">
        <v>5502</v>
      </c>
      <c r="G10934" s="138"/>
    </row>
    <row r="10935" ht="15.75" customHeight="1" spans="1:7">
      <c r="A10935" s="140">
        <v>95306</v>
      </c>
      <c r="B10935" s="141" t="s">
        <v>11518</v>
      </c>
      <c r="C10935" s="141" t="s">
        <v>175</v>
      </c>
      <c r="D10935" s="141" t="s">
        <v>5501</v>
      </c>
      <c r="E10935" s="140">
        <v>16.07</v>
      </c>
      <c r="F10935" s="142" t="s">
        <v>5502</v>
      </c>
      <c r="G10935" s="138"/>
    </row>
    <row r="10936" ht="15.75" customHeight="1" spans="1:7">
      <c r="A10936" s="140">
        <v>95622</v>
      </c>
      <c r="B10936" s="141" t="s">
        <v>11519</v>
      </c>
      <c r="C10936" s="141" t="s">
        <v>175</v>
      </c>
      <c r="D10936" s="141" t="s">
        <v>5853</v>
      </c>
      <c r="E10936" s="140">
        <v>14.84</v>
      </c>
      <c r="F10936" s="142" t="s">
        <v>5502</v>
      </c>
      <c r="G10936" s="138"/>
    </row>
    <row r="10937" ht="15.75" customHeight="1" spans="1:7">
      <c r="A10937" s="140">
        <v>95623</v>
      </c>
      <c r="B10937" s="141" t="s">
        <v>11520</v>
      </c>
      <c r="C10937" s="141" t="s">
        <v>175</v>
      </c>
      <c r="D10937" s="141" t="s">
        <v>5853</v>
      </c>
      <c r="E10937" s="140">
        <v>10.74</v>
      </c>
      <c r="F10937" s="142" t="s">
        <v>5502</v>
      </c>
      <c r="G10937" s="138"/>
    </row>
    <row r="10938" ht="15.75" customHeight="1" spans="1:7">
      <c r="A10938" s="140">
        <v>95624</v>
      </c>
      <c r="B10938" s="141" t="s">
        <v>11521</v>
      </c>
      <c r="C10938" s="141" t="s">
        <v>175</v>
      </c>
      <c r="D10938" s="141" t="s">
        <v>5853</v>
      </c>
      <c r="E10938" s="140">
        <v>21.57</v>
      </c>
      <c r="F10938" s="142" t="s">
        <v>5502</v>
      </c>
      <c r="G10938" s="138"/>
    </row>
    <row r="10939" ht="15.75" customHeight="1" spans="1:7">
      <c r="A10939" s="140">
        <v>95625</v>
      </c>
      <c r="B10939" s="141" t="s">
        <v>11522</v>
      </c>
      <c r="C10939" s="141" t="s">
        <v>175</v>
      </c>
      <c r="D10939" s="141" t="s">
        <v>5853</v>
      </c>
      <c r="E10939" s="140">
        <v>25.57</v>
      </c>
      <c r="F10939" s="142" t="s">
        <v>5502</v>
      </c>
      <c r="G10939" s="138"/>
    </row>
    <row r="10940" ht="15.75" customHeight="1" spans="1:7">
      <c r="A10940" s="140">
        <v>95626</v>
      </c>
      <c r="B10940" s="141" t="s">
        <v>11523</v>
      </c>
      <c r="C10940" s="141" t="s">
        <v>175</v>
      </c>
      <c r="D10940" s="141" t="s">
        <v>5853</v>
      </c>
      <c r="E10940" s="140">
        <v>15.57</v>
      </c>
      <c r="F10940" s="142" t="s">
        <v>5502</v>
      </c>
      <c r="G10940" s="138"/>
    </row>
    <row r="10941" ht="15.75" customHeight="1" spans="1:7">
      <c r="A10941" s="140">
        <v>96126</v>
      </c>
      <c r="B10941" s="141" t="s">
        <v>11524</v>
      </c>
      <c r="C10941" s="141" t="s">
        <v>175</v>
      </c>
      <c r="D10941" s="141" t="s">
        <v>5501</v>
      </c>
      <c r="E10941" s="140">
        <v>14.82</v>
      </c>
      <c r="F10941" s="142" t="s">
        <v>5502</v>
      </c>
      <c r="G10941" s="138"/>
    </row>
    <row r="10942" ht="15.75" customHeight="1" spans="1:7">
      <c r="A10942" s="140">
        <v>96127</v>
      </c>
      <c r="B10942" s="141" t="s">
        <v>11525</v>
      </c>
      <c r="C10942" s="141" t="s">
        <v>175</v>
      </c>
      <c r="D10942" s="141" t="s">
        <v>5501</v>
      </c>
      <c r="E10942" s="140">
        <v>9.15</v>
      </c>
      <c r="F10942" s="142" t="s">
        <v>5502</v>
      </c>
      <c r="G10942" s="138"/>
    </row>
    <row r="10943" ht="15.75" customHeight="1" spans="1:7">
      <c r="A10943" s="140">
        <v>96128</v>
      </c>
      <c r="B10943" s="141" t="s">
        <v>11526</v>
      </c>
      <c r="C10943" s="141" t="s">
        <v>175</v>
      </c>
      <c r="D10943" s="141" t="s">
        <v>5501</v>
      </c>
      <c r="E10943" s="140">
        <v>25.47</v>
      </c>
      <c r="F10943" s="142" t="s">
        <v>5502</v>
      </c>
      <c r="G10943" s="138"/>
    </row>
    <row r="10944" ht="15.75" customHeight="1" spans="1:7">
      <c r="A10944" s="140">
        <v>96129</v>
      </c>
      <c r="B10944" s="141" t="s">
        <v>11527</v>
      </c>
      <c r="C10944" s="141" t="s">
        <v>175</v>
      </c>
      <c r="D10944" s="141" t="s">
        <v>5501</v>
      </c>
      <c r="E10944" s="140">
        <v>29.87</v>
      </c>
      <c r="F10944" s="142" t="s">
        <v>5502</v>
      </c>
      <c r="G10944" s="138"/>
    </row>
    <row r="10945" ht="15.75" customHeight="1" spans="1:7">
      <c r="A10945" s="140">
        <v>96130</v>
      </c>
      <c r="B10945" s="141" t="s">
        <v>11528</v>
      </c>
      <c r="C10945" s="141" t="s">
        <v>175</v>
      </c>
      <c r="D10945" s="141" t="s">
        <v>5501</v>
      </c>
      <c r="E10945" s="140">
        <v>16.19</v>
      </c>
      <c r="F10945" s="142" t="s">
        <v>5502</v>
      </c>
      <c r="G10945" s="138"/>
    </row>
    <row r="10946" ht="15.75" customHeight="1" spans="1:7">
      <c r="A10946" s="140">
        <v>96131</v>
      </c>
      <c r="B10946" s="141" t="s">
        <v>11529</v>
      </c>
      <c r="C10946" s="141" t="s">
        <v>175</v>
      </c>
      <c r="D10946" s="141" t="s">
        <v>5501</v>
      </c>
      <c r="E10946" s="140">
        <v>22.97</v>
      </c>
      <c r="F10946" s="142" t="s">
        <v>5502</v>
      </c>
      <c r="G10946" s="138"/>
    </row>
    <row r="10947" ht="15.75" customHeight="1" spans="1:7">
      <c r="A10947" s="140">
        <v>96132</v>
      </c>
      <c r="B10947" s="141" t="s">
        <v>11530</v>
      </c>
      <c r="C10947" s="141" t="s">
        <v>175</v>
      </c>
      <c r="D10947" s="141" t="s">
        <v>5501</v>
      </c>
      <c r="E10947" s="140">
        <v>14.56</v>
      </c>
      <c r="F10947" s="142" t="s">
        <v>5502</v>
      </c>
      <c r="G10947" s="138"/>
    </row>
    <row r="10948" ht="15.75" customHeight="1" spans="1:7">
      <c r="A10948" s="140">
        <v>96133</v>
      </c>
      <c r="B10948" s="141" t="s">
        <v>11531</v>
      </c>
      <c r="C10948" s="141" t="s">
        <v>175</v>
      </c>
      <c r="D10948" s="141" t="s">
        <v>5501</v>
      </c>
      <c r="E10948" s="140">
        <v>38.52</v>
      </c>
      <c r="F10948" s="142" t="s">
        <v>5502</v>
      </c>
      <c r="G10948" s="138"/>
    </row>
    <row r="10949" ht="15.75" customHeight="1" spans="1:7">
      <c r="A10949" s="140">
        <v>96134</v>
      </c>
      <c r="B10949" s="141" t="s">
        <v>11532</v>
      </c>
      <c r="C10949" s="141" t="s">
        <v>175</v>
      </c>
      <c r="D10949" s="141" t="s">
        <v>5501</v>
      </c>
      <c r="E10949" s="140">
        <v>45.24</v>
      </c>
      <c r="F10949" s="142" t="s">
        <v>5502</v>
      </c>
      <c r="G10949" s="138"/>
    </row>
    <row r="10950" ht="15.75" customHeight="1" spans="1:7">
      <c r="A10950" s="140">
        <v>96135</v>
      </c>
      <c r="B10950" s="141" t="s">
        <v>11533</v>
      </c>
      <c r="C10950" s="141" t="s">
        <v>175</v>
      </c>
      <c r="D10950" s="141" t="s">
        <v>5501</v>
      </c>
      <c r="E10950" s="140">
        <v>24.93</v>
      </c>
      <c r="F10950" s="142" t="s">
        <v>5502</v>
      </c>
      <c r="G10950" s="138"/>
    </row>
    <row r="10951" ht="15.75" customHeight="1" spans="1:7">
      <c r="A10951" s="140">
        <v>104639</v>
      </c>
      <c r="B10951" s="141" t="s">
        <v>11534</v>
      </c>
      <c r="C10951" s="141" t="s">
        <v>175</v>
      </c>
      <c r="D10951" s="141" t="s">
        <v>5501</v>
      </c>
      <c r="E10951" s="140">
        <v>11.38</v>
      </c>
      <c r="F10951" s="142" t="s">
        <v>5502</v>
      </c>
      <c r="G10951" s="138"/>
    </row>
    <row r="10952" ht="15.75" customHeight="1" spans="1:7">
      <c r="A10952" s="140">
        <v>104640</v>
      </c>
      <c r="B10952" s="141" t="s">
        <v>11535</v>
      </c>
      <c r="C10952" s="141" t="s">
        <v>175</v>
      </c>
      <c r="D10952" s="141" t="s">
        <v>5501</v>
      </c>
      <c r="E10952" s="140">
        <v>12.83</v>
      </c>
      <c r="F10952" s="142" t="s">
        <v>5502</v>
      </c>
      <c r="G10952" s="138"/>
    </row>
    <row r="10953" ht="15.75" customHeight="1" spans="1:7">
      <c r="A10953" s="140">
        <v>104641</v>
      </c>
      <c r="B10953" s="141" t="s">
        <v>11536</v>
      </c>
      <c r="C10953" s="141" t="s">
        <v>175</v>
      </c>
      <c r="D10953" s="141" t="s">
        <v>5501</v>
      </c>
      <c r="E10953" s="140">
        <v>9.23</v>
      </c>
      <c r="F10953" s="142" t="s">
        <v>5502</v>
      </c>
      <c r="G10953" s="138"/>
    </row>
    <row r="10954" ht="15.75" customHeight="1" spans="1:7">
      <c r="A10954" s="140">
        <v>104642</v>
      </c>
      <c r="B10954" s="141" t="s">
        <v>11537</v>
      </c>
      <c r="C10954" s="141" t="s">
        <v>175</v>
      </c>
      <c r="D10954" s="141" t="s">
        <v>5501</v>
      </c>
      <c r="E10954" s="140">
        <v>10.68</v>
      </c>
      <c r="F10954" s="142" t="s">
        <v>5502</v>
      </c>
      <c r="G10954" s="138"/>
    </row>
    <row r="10955" ht="15.75" customHeight="1" spans="1:7">
      <c r="A10955" s="140">
        <v>102193</v>
      </c>
      <c r="B10955" s="141" t="s">
        <v>11538</v>
      </c>
      <c r="C10955" s="141" t="s">
        <v>175</v>
      </c>
      <c r="D10955" s="141" t="s">
        <v>5501</v>
      </c>
      <c r="E10955" s="140">
        <v>1.75</v>
      </c>
      <c r="F10955" s="142" t="s">
        <v>5502</v>
      </c>
      <c r="G10955" s="138"/>
    </row>
    <row r="10956" ht="15.75" customHeight="1" spans="1:7">
      <c r="A10956" s="140">
        <v>102194</v>
      </c>
      <c r="B10956" s="141" t="s">
        <v>11539</v>
      </c>
      <c r="C10956" s="141" t="s">
        <v>175</v>
      </c>
      <c r="D10956" s="141" t="s">
        <v>5501</v>
      </c>
      <c r="E10956" s="140">
        <v>7.4</v>
      </c>
      <c r="F10956" s="142" t="s">
        <v>5502</v>
      </c>
      <c r="G10956" s="138"/>
    </row>
    <row r="10957" ht="15.75" customHeight="1" spans="1:7">
      <c r="A10957" s="140">
        <v>102197</v>
      </c>
      <c r="B10957" s="141" t="s">
        <v>11540</v>
      </c>
      <c r="C10957" s="141" t="s">
        <v>175</v>
      </c>
      <c r="D10957" s="141" t="s">
        <v>5501</v>
      </c>
      <c r="E10957" s="140">
        <v>19.82</v>
      </c>
      <c r="F10957" s="142" t="s">
        <v>5502</v>
      </c>
      <c r="G10957" s="138"/>
    </row>
    <row r="10958" ht="15.75" customHeight="1" spans="1:7">
      <c r="A10958" s="140">
        <v>102200</v>
      </c>
      <c r="B10958" s="141" t="s">
        <v>11541</v>
      </c>
      <c r="C10958" s="141" t="s">
        <v>175</v>
      </c>
      <c r="D10958" s="141" t="s">
        <v>5501</v>
      </c>
      <c r="E10958" s="140">
        <v>16.38</v>
      </c>
      <c r="F10958" s="142" t="s">
        <v>5502</v>
      </c>
      <c r="G10958" s="138"/>
    </row>
    <row r="10959" ht="15.75" customHeight="1" spans="1:7">
      <c r="A10959" s="140">
        <v>102201</v>
      </c>
      <c r="B10959" s="141" t="s">
        <v>11542</v>
      </c>
      <c r="C10959" s="141" t="s">
        <v>175</v>
      </c>
      <c r="D10959" s="141" t="s">
        <v>5501</v>
      </c>
      <c r="E10959" s="140">
        <v>16</v>
      </c>
      <c r="F10959" s="142" t="s">
        <v>5502</v>
      </c>
      <c r="G10959" s="138"/>
    </row>
    <row r="10960" ht="15.75" customHeight="1" spans="1:7">
      <c r="A10960" s="140">
        <v>102202</v>
      </c>
      <c r="B10960" s="141" t="s">
        <v>11543</v>
      </c>
      <c r="C10960" s="141" t="s">
        <v>175</v>
      </c>
      <c r="D10960" s="141" t="s">
        <v>5501</v>
      </c>
      <c r="E10960" s="140">
        <v>35.5</v>
      </c>
      <c r="F10960" s="142" t="s">
        <v>5502</v>
      </c>
      <c r="G10960" s="138"/>
    </row>
    <row r="10961" ht="15.75" customHeight="1" spans="1:7">
      <c r="A10961" s="140">
        <v>102203</v>
      </c>
      <c r="B10961" s="141" t="s">
        <v>11544</v>
      </c>
      <c r="C10961" s="141" t="s">
        <v>175</v>
      </c>
      <c r="D10961" s="141" t="s">
        <v>5501</v>
      </c>
      <c r="E10961" s="140">
        <v>10.01</v>
      </c>
      <c r="F10961" s="142" t="s">
        <v>5502</v>
      </c>
      <c r="G10961" s="138"/>
    </row>
    <row r="10962" ht="15.75" customHeight="1" spans="1:7">
      <c r="A10962" s="140">
        <v>102204</v>
      </c>
      <c r="B10962" s="141" t="s">
        <v>11545</v>
      </c>
      <c r="C10962" s="141" t="s">
        <v>175</v>
      </c>
      <c r="D10962" s="141" t="s">
        <v>5501</v>
      </c>
      <c r="E10962" s="140">
        <v>10.35</v>
      </c>
      <c r="F10962" s="142" t="s">
        <v>5502</v>
      </c>
      <c r="G10962" s="138"/>
    </row>
    <row r="10963" ht="15.75" customHeight="1" spans="1:7">
      <c r="A10963" s="140">
        <v>102205</v>
      </c>
      <c r="B10963" s="141" t="s">
        <v>11546</v>
      </c>
      <c r="C10963" s="141" t="s">
        <v>175</v>
      </c>
      <c r="D10963" s="141" t="s">
        <v>5853</v>
      </c>
      <c r="E10963" s="140">
        <v>9.24</v>
      </c>
      <c r="F10963" s="142" t="s">
        <v>5502</v>
      </c>
      <c r="G10963" s="138"/>
    </row>
    <row r="10964" ht="15.75" customHeight="1" spans="1:7">
      <c r="A10964" s="140">
        <v>102207</v>
      </c>
      <c r="B10964" s="141" t="s">
        <v>11547</v>
      </c>
      <c r="C10964" s="141" t="s">
        <v>175</v>
      </c>
      <c r="D10964" s="141" t="s">
        <v>5501</v>
      </c>
      <c r="E10964" s="140">
        <v>8.65</v>
      </c>
      <c r="F10964" s="142" t="s">
        <v>5502</v>
      </c>
      <c r="G10964" s="138"/>
    </row>
    <row r="10965" ht="15.75" customHeight="1" spans="1:7">
      <c r="A10965" s="140">
        <v>102208</v>
      </c>
      <c r="B10965" s="141" t="s">
        <v>11548</v>
      </c>
      <c r="C10965" s="141" t="s">
        <v>175</v>
      </c>
      <c r="D10965" s="141" t="s">
        <v>5501</v>
      </c>
      <c r="E10965" s="140">
        <v>8.17</v>
      </c>
      <c r="F10965" s="142" t="s">
        <v>5502</v>
      </c>
      <c r="G10965" s="138"/>
    </row>
    <row r="10966" ht="15.75" customHeight="1" spans="1:7">
      <c r="A10966" s="140">
        <v>102209</v>
      </c>
      <c r="B10966" s="141" t="s">
        <v>11549</v>
      </c>
      <c r="C10966" s="141" t="s">
        <v>175</v>
      </c>
      <c r="D10966" s="141" t="s">
        <v>5501</v>
      </c>
      <c r="E10966" s="140">
        <v>8.47</v>
      </c>
      <c r="F10966" s="142" t="s">
        <v>5502</v>
      </c>
      <c r="G10966" s="138"/>
    </row>
    <row r="10967" ht="15.75" customHeight="1" spans="1:7">
      <c r="A10967" s="140">
        <v>102210</v>
      </c>
      <c r="B10967" s="141" t="s">
        <v>11550</v>
      </c>
      <c r="C10967" s="141" t="s">
        <v>175</v>
      </c>
      <c r="D10967" s="141" t="s">
        <v>5853</v>
      </c>
      <c r="E10967" s="140">
        <v>8.02</v>
      </c>
      <c r="F10967" s="142" t="s">
        <v>5502</v>
      </c>
      <c r="G10967" s="138"/>
    </row>
    <row r="10968" ht="15.75" customHeight="1" spans="1:7">
      <c r="A10968" s="140">
        <v>102213</v>
      </c>
      <c r="B10968" s="141" t="s">
        <v>11551</v>
      </c>
      <c r="C10968" s="141" t="s">
        <v>175</v>
      </c>
      <c r="D10968" s="141" t="s">
        <v>5501</v>
      </c>
      <c r="E10968" s="140">
        <v>20.05</v>
      </c>
      <c r="F10968" s="142" t="s">
        <v>5502</v>
      </c>
      <c r="G10968" s="138"/>
    </row>
    <row r="10969" ht="15.75" customHeight="1" spans="1:7">
      <c r="A10969" s="140">
        <v>102214</v>
      </c>
      <c r="B10969" s="141" t="s">
        <v>11552</v>
      </c>
      <c r="C10969" s="141" t="s">
        <v>175</v>
      </c>
      <c r="D10969" s="141" t="s">
        <v>5501</v>
      </c>
      <c r="E10969" s="140">
        <v>20.73</v>
      </c>
      <c r="F10969" s="142" t="s">
        <v>5502</v>
      </c>
      <c r="G10969" s="138"/>
    </row>
    <row r="10970" ht="15.75" customHeight="1" spans="1:7">
      <c r="A10970" s="140">
        <v>102215</v>
      </c>
      <c r="B10970" s="141" t="s">
        <v>11553</v>
      </c>
      <c r="C10970" s="141" t="s">
        <v>175</v>
      </c>
      <c r="D10970" s="141" t="s">
        <v>5853</v>
      </c>
      <c r="E10970" s="140">
        <v>18.5</v>
      </c>
      <c r="F10970" s="142" t="s">
        <v>5502</v>
      </c>
      <c r="G10970" s="138"/>
    </row>
    <row r="10971" ht="15.75" customHeight="1" spans="1:7">
      <c r="A10971" s="140">
        <v>102217</v>
      </c>
      <c r="B10971" s="141" t="s">
        <v>11554</v>
      </c>
      <c r="C10971" s="141" t="s">
        <v>175</v>
      </c>
      <c r="D10971" s="141" t="s">
        <v>5501</v>
      </c>
      <c r="E10971" s="140">
        <v>17.32</v>
      </c>
      <c r="F10971" s="142" t="s">
        <v>5502</v>
      </c>
      <c r="G10971" s="138"/>
    </row>
    <row r="10972" ht="15.75" customHeight="1" spans="1:7">
      <c r="A10972" s="140">
        <v>102218</v>
      </c>
      <c r="B10972" s="141" t="s">
        <v>11555</v>
      </c>
      <c r="C10972" s="141" t="s">
        <v>175</v>
      </c>
      <c r="D10972" s="141" t="s">
        <v>5501</v>
      </c>
      <c r="E10972" s="140">
        <v>16.35</v>
      </c>
      <c r="F10972" s="142" t="s">
        <v>5502</v>
      </c>
      <c r="G10972" s="138"/>
    </row>
    <row r="10973" ht="15.75" customHeight="1" spans="1:7">
      <c r="A10973" s="140">
        <v>102219</v>
      </c>
      <c r="B10973" s="141" t="s">
        <v>11556</v>
      </c>
      <c r="C10973" s="141" t="s">
        <v>175</v>
      </c>
      <c r="D10973" s="141" t="s">
        <v>5501</v>
      </c>
      <c r="E10973" s="140">
        <v>16.95</v>
      </c>
      <c r="F10973" s="142" t="s">
        <v>5502</v>
      </c>
      <c r="G10973" s="138"/>
    </row>
    <row r="10974" ht="15.75" customHeight="1" spans="1:7">
      <c r="A10974" s="140">
        <v>102220</v>
      </c>
      <c r="B10974" s="141" t="s">
        <v>11557</v>
      </c>
      <c r="C10974" s="141" t="s">
        <v>175</v>
      </c>
      <c r="D10974" s="141" t="s">
        <v>5853</v>
      </c>
      <c r="E10974" s="140">
        <v>16.05</v>
      </c>
      <c r="F10974" s="142" t="s">
        <v>5502</v>
      </c>
      <c r="G10974" s="138"/>
    </row>
    <row r="10975" ht="15.75" customHeight="1" spans="1:7">
      <c r="A10975" s="140">
        <v>102223</v>
      </c>
      <c r="B10975" s="141" t="s">
        <v>11558</v>
      </c>
      <c r="C10975" s="141" t="s">
        <v>175</v>
      </c>
      <c r="D10975" s="141" t="s">
        <v>5501</v>
      </c>
      <c r="E10975" s="140">
        <v>30.07</v>
      </c>
      <c r="F10975" s="142" t="s">
        <v>5502</v>
      </c>
      <c r="G10975" s="138"/>
    </row>
    <row r="10976" ht="15.75" customHeight="1" spans="1:7">
      <c r="A10976" s="140">
        <v>102224</v>
      </c>
      <c r="B10976" s="141" t="s">
        <v>11559</v>
      </c>
      <c r="C10976" s="141" t="s">
        <v>175</v>
      </c>
      <c r="D10976" s="141" t="s">
        <v>5501</v>
      </c>
      <c r="E10976" s="140">
        <v>31.09</v>
      </c>
      <c r="F10976" s="142" t="s">
        <v>5502</v>
      </c>
      <c r="G10976" s="138"/>
    </row>
    <row r="10977" ht="15.75" customHeight="1" spans="1:7">
      <c r="A10977" s="140">
        <v>102225</v>
      </c>
      <c r="B10977" s="141" t="s">
        <v>11560</v>
      </c>
      <c r="C10977" s="141" t="s">
        <v>175</v>
      </c>
      <c r="D10977" s="141" t="s">
        <v>5853</v>
      </c>
      <c r="E10977" s="140">
        <v>27.75</v>
      </c>
      <c r="F10977" s="142" t="s">
        <v>5502</v>
      </c>
      <c r="G10977" s="138"/>
    </row>
    <row r="10978" ht="15.75" customHeight="1" spans="1:7">
      <c r="A10978" s="140">
        <v>102227</v>
      </c>
      <c r="B10978" s="141" t="s">
        <v>11561</v>
      </c>
      <c r="C10978" s="141" t="s">
        <v>175</v>
      </c>
      <c r="D10978" s="141" t="s">
        <v>5501</v>
      </c>
      <c r="E10978" s="140">
        <v>25.99</v>
      </c>
      <c r="F10978" s="142" t="s">
        <v>5502</v>
      </c>
      <c r="G10978" s="138"/>
    </row>
    <row r="10979" ht="15.75" customHeight="1" spans="1:7">
      <c r="A10979" s="140">
        <v>102228</v>
      </c>
      <c r="B10979" s="141" t="s">
        <v>11562</v>
      </c>
      <c r="C10979" s="141" t="s">
        <v>175</v>
      </c>
      <c r="D10979" s="141" t="s">
        <v>5501</v>
      </c>
      <c r="E10979" s="140">
        <v>24.56</v>
      </c>
      <c r="F10979" s="142" t="s">
        <v>5502</v>
      </c>
      <c r="G10979" s="138"/>
    </row>
    <row r="10980" ht="15.75" customHeight="1" spans="1:7">
      <c r="A10980" s="140">
        <v>102229</v>
      </c>
      <c r="B10980" s="141" t="s">
        <v>11563</v>
      </c>
      <c r="C10980" s="141" t="s">
        <v>175</v>
      </c>
      <c r="D10980" s="141" t="s">
        <v>5501</v>
      </c>
      <c r="E10980" s="140">
        <v>25.43</v>
      </c>
      <c r="F10980" s="142" t="s">
        <v>5502</v>
      </c>
      <c r="G10980" s="138"/>
    </row>
    <row r="10981" ht="15.75" customHeight="1" spans="1:7">
      <c r="A10981" s="140">
        <v>102230</v>
      </c>
      <c r="B10981" s="141" t="s">
        <v>11564</v>
      </c>
      <c r="C10981" s="141" t="s">
        <v>175</v>
      </c>
      <c r="D10981" s="141" t="s">
        <v>5853</v>
      </c>
      <c r="E10981" s="140">
        <v>24.08</v>
      </c>
      <c r="F10981" s="142" t="s">
        <v>5502</v>
      </c>
      <c r="G10981" s="138"/>
    </row>
    <row r="10982" ht="15.75" customHeight="1" spans="1:7">
      <c r="A10982" s="140">
        <v>102233</v>
      </c>
      <c r="B10982" s="141" t="s">
        <v>11565</v>
      </c>
      <c r="C10982" s="141" t="s">
        <v>175</v>
      </c>
      <c r="D10982" s="141" t="s">
        <v>5501</v>
      </c>
      <c r="E10982" s="140">
        <v>10.98</v>
      </c>
      <c r="F10982" s="142" t="s">
        <v>5502</v>
      </c>
      <c r="G10982" s="138"/>
    </row>
    <row r="10983" ht="15.75" customHeight="1" spans="1:7">
      <c r="A10983" s="140">
        <v>102234</v>
      </c>
      <c r="B10983" s="141" t="s">
        <v>11566</v>
      </c>
      <c r="C10983" s="141" t="s">
        <v>175</v>
      </c>
      <c r="D10983" s="141" t="s">
        <v>5501</v>
      </c>
      <c r="E10983" s="140">
        <v>21.97</v>
      </c>
      <c r="F10983" s="142" t="s">
        <v>5502</v>
      </c>
      <c r="G10983" s="138"/>
    </row>
    <row r="10984" ht="15.75" customHeight="1" spans="1:7">
      <c r="A10984" s="140">
        <v>100716</v>
      </c>
      <c r="B10984" s="141" t="s">
        <v>11567</v>
      </c>
      <c r="C10984" s="141" t="s">
        <v>175</v>
      </c>
      <c r="D10984" s="141" t="s">
        <v>5686</v>
      </c>
      <c r="E10984" s="140">
        <v>27.18</v>
      </c>
      <c r="F10984" s="142" t="s">
        <v>5502</v>
      </c>
      <c r="G10984" s="138"/>
    </row>
    <row r="10985" ht="15.75" customHeight="1" spans="1:7">
      <c r="A10985" s="140">
        <v>100717</v>
      </c>
      <c r="B10985" s="141" t="s">
        <v>11568</v>
      </c>
      <c r="C10985" s="141" t="s">
        <v>175</v>
      </c>
      <c r="D10985" s="141" t="s">
        <v>5501</v>
      </c>
      <c r="E10985" s="140">
        <v>8.73</v>
      </c>
      <c r="F10985" s="142" t="s">
        <v>5502</v>
      </c>
      <c r="G10985" s="138"/>
    </row>
    <row r="10986" ht="15.75" customHeight="1" spans="1:7">
      <c r="A10986" s="140">
        <v>100718</v>
      </c>
      <c r="B10986" s="141" t="s">
        <v>11569</v>
      </c>
      <c r="C10986" s="141" t="s">
        <v>178</v>
      </c>
      <c r="D10986" s="141" t="s">
        <v>5501</v>
      </c>
      <c r="E10986" s="140">
        <v>1.3</v>
      </c>
      <c r="F10986" s="142" t="s">
        <v>5502</v>
      </c>
      <c r="G10986" s="138"/>
    </row>
    <row r="10987" ht="15.75" customHeight="1" spans="1:7">
      <c r="A10987" s="140">
        <v>100719</v>
      </c>
      <c r="B10987" s="141" t="s">
        <v>11570</v>
      </c>
      <c r="C10987" s="141" t="s">
        <v>175</v>
      </c>
      <c r="D10987" s="141" t="s">
        <v>5501</v>
      </c>
      <c r="E10987" s="140">
        <v>12.39</v>
      </c>
      <c r="F10987" s="142" t="s">
        <v>5502</v>
      </c>
      <c r="G10987" s="138"/>
    </row>
    <row r="10988" ht="15.75" customHeight="1" spans="1:7">
      <c r="A10988" s="140">
        <v>100720</v>
      </c>
      <c r="B10988" s="141" t="s">
        <v>11571</v>
      </c>
      <c r="C10988" s="141" t="s">
        <v>175</v>
      </c>
      <c r="D10988" s="141" t="s">
        <v>5501</v>
      </c>
      <c r="E10988" s="140">
        <v>11.07</v>
      </c>
      <c r="F10988" s="142" t="s">
        <v>5502</v>
      </c>
      <c r="G10988" s="138"/>
    </row>
    <row r="10989" ht="15.75" customHeight="1" spans="1:7">
      <c r="A10989" s="140">
        <v>100721</v>
      </c>
      <c r="B10989" s="141" t="s">
        <v>11572</v>
      </c>
      <c r="C10989" s="141" t="s">
        <v>175</v>
      </c>
      <c r="D10989" s="141" t="s">
        <v>5501</v>
      </c>
      <c r="E10989" s="140">
        <v>25.76</v>
      </c>
      <c r="F10989" s="142" t="s">
        <v>5502</v>
      </c>
      <c r="G10989" s="138"/>
    </row>
    <row r="10990" ht="15.75" customHeight="1" spans="1:7">
      <c r="A10990" s="140">
        <v>100722</v>
      </c>
      <c r="B10990" s="141" t="s">
        <v>11573</v>
      </c>
      <c r="C10990" s="141" t="s">
        <v>175</v>
      </c>
      <c r="D10990" s="141" t="s">
        <v>5501</v>
      </c>
      <c r="E10990" s="140">
        <v>23.72</v>
      </c>
      <c r="F10990" s="142" t="s">
        <v>5502</v>
      </c>
      <c r="G10990" s="138"/>
    </row>
    <row r="10991" ht="15.75" customHeight="1" spans="1:7">
      <c r="A10991" s="140">
        <v>100723</v>
      </c>
      <c r="B10991" s="141" t="s">
        <v>11574</v>
      </c>
      <c r="C10991" s="141" t="s">
        <v>175</v>
      </c>
      <c r="D10991" s="141" t="s">
        <v>5501</v>
      </c>
      <c r="E10991" s="140">
        <v>13.31</v>
      </c>
      <c r="F10991" s="142" t="s">
        <v>5502</v>
      </c>
      <c r="G10991" s="138"/>
    </row>
    <row r="10992" ht="15.75" customHeight="1" spans="1:7">
      <c r="A10992" s="140">
        <v>100724</v>
      </c>
      <c r="B10992" s="141" t="s">
        <v>11575</v>
      </c>
      <c r="C10992" s="141" t="s">
        <v>175</v>
      </c>
      <c r="D10992" s="141" t="s">
        <v>5501</v>
      </c>
      <c r="E10992" s="140">
        <v>14.77</v>
      </c>
      <c r="F10992" s="142" t="s">
        <v>5502</v>
      </c>
      <c r="G10992" s="138"/>
    </row>
    <row r="10993" ht="15.75" customHeight="1" spans="1:7">
      <c r="A10993" s="140">
        <v>100725</v>
      </c>
      <c r="B10993" s="141" t="s">
        <v>11576</v>
      </c>
      <c r="C10993" s="141" t="s">
        <v>175</v>
      </c>
      <c r="D10993" s="141" t="s">
        <v>5501</v>
      </c>
      <c r="E10993" s="140">
        <v>26.06</v>
      </c>
      <c r="F10993" s="142" t="s">
        <v>5502</v>
      </c>
      <c r="G10993" s="138"/>
    </row>
    <row r="10994" ht="15.75" customHeight="1" spans="1:7">
      <c r="A10994" s="140">
        <v>100726</v>
      </c>
      <c r="B10994" s="141" t="s">
        <v>11577</v>
      </c>
      <c r="C10994" s="141" t="s">
        <v>175</v>
      </c>
      <c r="D10994" s="141" t="s">
        <v>5501</v>
      </c>
      <c r="E10994" s="140">
        <v>27.31</v>
      </c>
      <c r="F10994" s="142" t="s">
        <v>5502</v>
      </c>
      <c r="G10994" s="138"/>
    </row>
    <row r="10995" ht="15.75" customHeight="1" spans="1:7">
      <c r="A10995" s="140">
        <v>100727</v>
      </c>
      <c r="B10995" s="141" t="s">
        <v>11578</v>
      </c>
      <c r="C10995" s="141" t="s">
        <v>175</v>
      </c>
      <c r="D10995" s="141" t="s">
        <v>5501</v>
      </c>
      <c r="E10995" s="140">
        <v>30.32</v>
      </c>
      <c r="F10995" s="142" t="s">
        <v>5502</v>
      </c>
      <c r="G10995" s="138"/>
    </row>
    <row r="10996" ht="15.75" customHeight="1" spans="1:7">
      <c r="A10996" s="140">
        <v>100728</v>
      </c>
      <c r="B10996" s="141" t="s">
        <v>11579</v>
      </c>
      <c r="C10996" s="141" t="s">
        <v>175</v>
      </c>
      <c r="D10996" s="141" t="s">
        <v>5501</v>
      </c>
      <c r="E10996" s="140">
        <v>26.26</v>
      </c>
      <c r="F10996" s="142" t="s">
        <v>5502</v>
      </c>
      <c r="G10996" s="138"/>
    </row>
    <row r="10997" ht="15.75" customHeight="1" spans="1:7">
      <c r="A10997" s="140">
        <v>100729</v>
      </c>
      <c r="B10997" s="141" t="s">
        <v>11580</v>
      </c>
      <c r="C10997" s="141" t="s">
        <v>175</v>
      </c>
      <c r="D10997" s="141" t="s">
        <v>5501</v>
      </c>
      <c r="E10997" s="140">
        <v>23.16</v>
      </c>
      <c r="F10997" s="142" t="s">
        <v>5502</v>
      </c>
      <c r="G10997" s="138"/>
    </row>
    <row r="10998" ht="15.75" customHeight="1" spans="1:7">
      <c r="A10998" s="140">
        <v>100730</v>
      </c>
      <c r="B10998" s="141" t="s">
        <v>11581</v>
      </c>
      <c r="C10998" s="141" t="s">
        <v>175</v>
      </c>
      <c r="D10998" s="141" t="s">
        <v>5501</v>
      </c>
      <c r="E10998" s="140">
        <v>25.96</v>
      </c>
      <c r="F10998" s="142" t="s">
        <v>5502</v>
      </c>
      <c r="G10998" s="138"/>
    </row>
    <row r="10999" ht="15.75" customHeight="1" spans="1:7">
      <c r="A10999" s="140">
        <v>100733</v>
      </c>
      <c r="B10999" s="141" t="s">
        <v>11582</v>
      </c>
      <c r="C10999" s="141" t="s">
        <v>175</v>
      </c>
      <c r="D10999" s="141" t="s">
        <v>5501</v>
      </c>
      <c r="E10999" s="140">
        <v>12.49</v>
      </c>
      <c r="F10999" s="142" t="s">
        <v>5502</v>
      </c>
      <c r="G10999" s="138"/>
    </row>
    <row r="11000" ht="15.75" customHeight="1" spans="1:7">
      <c r="A11000" s="140">
        <v>100734</v>
      </c>
      <c r="B11000" s="141" t="s">
        <v>11583</v>
      </c>
      <c r="C11000" s="141" t="s">
        <v>175</v>
      </c>
      <c r="D11000" s="141" t="s">
        <v>5501</v>
      </c>
      <c r="E11000" s="140">
        <v>15.47</v>
      </c>
      <c r="F11000" s="142" t="s">
        <v>5502</v>
      </c>
      <c r="G11000" s="138"/>
    </row>
    <row r="11001" ht="15.75" customHeight="1" spans="1:7">
      <c r="A11001" s="140">
        <v>100735</v>
      </c>
      <c r="B11001" s="141" t="s">
        <v>11584</v>
      </c>
      <c r="C11001" s="141" t="s">
        <v>175</v>
      </c>
      <c r="D11001" s="141" t="s">
        <v>5501</v>
      </c>
      <c r="E11001" s="140">
        <v>10.82</v>
      </c>
      <c r="F11001" s="142" t="s">
        <v>5502</v>
      </c>
      <c r="G11001" s="138"/>
    </row>
    <row r="11002" ht="15.75" customHeight="1" spans="1:7">
      <c r="A11002" s="140">
        <v>100736</v>
      </c>
      <c r="B11002" s="141" t="s">
        <v>11585</v>
      </c>
      <c r="C11002" s="141" t="s">
        <v>175</v>
      </c>
      <c r="D11002" s="141" t="s">
        <v>5501</v>
      </c>
      <c r="E11002" s="140">
        <v>14.08</v>
      </c>
      <c r="F11002" s="142" t="s">
        <v>5502</v>
      </c>
      <c r="G11002" s="138"/>
    </row>
    <row r="11003" ht="15.75" customHeight="1" spans="1:7">
      <c r="A11003" s="140">
        <v>100739</v>
      </c>
      <c r="B11003" s="141" t="s">
        <v>11586</v>
      </c>
      <c r="C11003" s="141" t="s">
        <v>175</v>
      </c>
      <c r="D11003" s="141" t="s">
        <v>5501</v>
      </c>
      <c r="E11003" s="140">
        <v>12.2</v>
      </c>
      <c r="F11003" s="142" t="s">
        <v>5502</v>
      </c>
      <c r="G11003" s="138"/>
    </row>
    <row r="11004" ht="15.75" customHeight="1" spans="1:7">
      <c r="A11004" s="140">
        <v>100740</v>
      </c>
      <c r="B11004" s="141" t="s">
        <v>11587</v>
      </c>
      <c r="C11004" s="141" t="s">
        <v>175</v>
      </c>
      <c r="D11004" s="141" t="s">
        <v>5501</v>
      </c>
      <c r="E11004" s="140">
        <v>11.72</v>
      </c>
      <c r="F11004" s="142" t="s">
        <v>5502</v>
      </c>
      <c r="G11004" s="138"/>
    </row>
    <row r="11005" ht="15.75" customHeight="1" spans="1:7">
      <c r="A11005" s="140">
        <v>100741</v>
      </c>
      <c r="B11005" s="141" t="s">
        <v>11588</v>
      </c>
      <c r="C11005" s="141" t="s">
        <v>175</v>
      </c>
      <c r="D11005" s="141" t="s">
        <v>5501</v>
      </c>
      <c r="E11005" s="140">
        <v>25.33</v>
      </c>
      <c r="F11005" s="142" t="s">
        <v>5502</v>
      </c>
      <c r="G11005" s="138"/>
    </row>
    <row r="11006" ht="15.75" customHeight="1" spans="1:7">
      <c r="A11006" s="140">
        <v>100742</v>
      </c>
      <c r="B11006" s="141" t="s">
        <v>11589</v>
      </c>
      <c r="C11006" s="141" t="s">
        <v>175</v>
      </c>
      <c r="D11006" s="141" t="s">
        <v>5501</v>
      </c>
      <c r="E11006" s="140">
        <v>24.34</v>
      </c>
      <c r="F11006" s="142" t="s">
        <v>5502</v>
      </c>
      <c r="G11006" s="138"/>
    </row>
    <row r="11007" ht="15.75" customHeight="1" spans="1:7">
      <c r="A11007" s="140">
        <v>100743</v>
      </c>
      <c r="B11007" s="141" t="s">
        <v>11590</v>
      </c>
      <c r="C11007" s="141" t="s">
        <v>175</v>
      </c>
      <c r="D11007" s="141" t="s">
        <v>5853</v>
      </c>
      <c r="E11007" s="140">
        <v>11.92</v>
      </c>
      <c r="F11007" s="142" t="s">
        <v>5502</v>
      </c>
      <c r="G11007" s="138"/>
    </row>
    <row r="11008" ht="15.75" customHeight="1" spans="1:7">
      <c r="A11008" s="140">
        <v>100744</v>
      </c>
      <c r="B11008" s="141" t="s">
        <v>11591</v>
      </c>
      <c r="C11008" s="141" t="s">
        <v>175</v>
      </c>
      <c r="D11008" s="141" t="s">
        <v>5853</v>
      </c>
      <c r="E11008" s="140">
        <v>11.55</v>
      </c>
      <c r="F11008" s="142" t="s">
        <v>5502</v>
      </c>
      <c r="G11008" s="138"/>
    </row>
    <row r="11009" ht="15.75" customHeight="1" spans="1:7">
      <c r="A11009" s="140">
        <v>100745</v>
      </c>
      <c r="B11009" s="141" t="s">
        <v>11592</v>
      </c>
      <c r="C11009" s="141" t="s">
        <v>175</v>
      </c>
      <c r="D11009" s="141" t="s">
        <v>5853</v>
      </c>
      <c r="E11009" s="140">
        <v>25.04</v>
      </c>
      <c r="F11009" s="142" t="s">
        <v>5502</v>
      </c>
      <c r="G11009" s="138"/>
    </row>
    <row r="11010" ht="15.75" customHeight="1" spans="1:7">
      <c r="A11010" s="140">
        <v>100746</v>
      </c>
      <c r="B11010" s="141" t="s">
        <v>11593</v>
      </c>
      <c r="C11010" s="141" t="s">
        <v>175</v>
      </c>
      <c r="D11010" s="141" t="s">
        <v>5853</v>
      </c>
      <c r="E11010" s="140">
        <v>24.16</v>
      </c>
      <c r="F11010" s="142" t="s">
        <v>5502</v>
      </c>
      <c r="G11010" s="138"/>
    </row>
    <row r="11011" ht="15.75" customHeight="1" spans="1:7">
      <c r="A11011" s="140">
        <v>100747</v>
      </c>
      <c r="B11011" s="141" t="s">
        <v>11594</v>
      </c>
      <c r="C11011" s="141" t="s">
        <v>175</v>
      </c>
      <c r="D11011" s="141" t="s">
        <v>5501</v>
      </c>
      <c r="E11011" s="140">
        <v>12.04</v>
      </c>
      <c r="F11011" s="142" t="s">
        <v>5502</v>
      </c>
      <c r="G11011" s="138"/>
    </row>
    <row r="11012" ht="15.75" customHeight="1" spans="1:7">
      <c r="A11012" s="140">
        <v>100748</v>
      </c>
      <c r="B11012" s="141" t="s">
        <v>11595</v>
      </c>
      <c r="C11012" s="141" t="s">
        <v>175</v>
      </c>
      <c r="D11012" s="141" t="s">
        <v>5501</v>
      </c>
      <c r="E11012" s="140">
        <v>11.62</v>
      </c>
      <c r="F11012" s="142" t="s">
        <v>5502</v>
      </c>
      <c r="G11012" s="138"/>
    </row>
    <row r="11013" ht="15.75" customHeight="1" spans="1:7">
      <c r="A11013" s="140">
        <v>100749</v>
      </c>
      <c r="B11013" s="141" t="s">
        <v>11596</v>
      </c>
      <c r="C11013" s="141" t="s">
        <v>175</v>
      </c>
      <c r="D11013" s="141" t="s">
        <v>5501</v>
      </c>
      <c r="E11013" s="140">
        <v>25.16</v>
      </c>
      <c r="F11013" s="142" t="s">
        <v>5502</v>
      </c>
      <c r="G11013" s="138"/>
    </row>
    <row r="11014" ht="15.75" customHeight="1" spans="1:7">
      <c r="A11014" s="140">
        <v>100750</v>
      </c>
      <c r="B11014" s="141" t="s">
        <v>11597</v>
      </c>
      <c r="C11014" s="141" t="s">
        <v>175</v>
      </c>
      <c r="D11014" s="141" t="s">
        <v>5501</v>
      </c>
      <c r="E11014" s="140">
        <v>24.24</v>
      </c>
      <c r="F11014" s="142" t="s">
        <v>5502</v>
      </c>
      <c r="G11014" s="138"/>
    </row>
    <row r="11015" ht="15.75" customHeight="1" spans="1:7">
      <c r="A11015" s="140">
        <v>100751</v>
      </c>
      <c r="B11015" s="141" t="s">
        <v>11598</v>
      </c>
      <c r="C11015" s="141" t="s">
        <v>175</v>
      </c>
      <c r="D11015" s="141" t="s">
        <v>5501</v>
      </c>
      <c r="E11015" s="140">
        <v>46.31</v>
      </c>
      <c r="F11015" s="142" t="s">
        <v>5502</v>
      </c>
      <c r="G11015" s="138"/>
    </row>
    <row r="11016" ht="15.75" customHeight="1" spans="1:7">
      <c r="A11016" s="140">
        <v>100752</v>
      </c>
      <c r="B11016" s="141" t="s">
        <v>11599</v>
      </c>
      <c r="C11016" s="141" t="s">
        <v>175</v>
      </c>
      <c r="D11016" s="141" t="s">
        <v>5501</v>
      </c>
      <c r="E11016" s="140">
        <v>51.92</v>
      </c>
      <c r="F11016" s="142" t="s">
        <v>5502</v>
      </c>
      <c r="G11016" s="138"/>
    </row>
    <row r="11017" ht="15.75" customHeight="1" spans="1:7">
      <c r="A11017" s="140">
        <v>100753</v>
      </c>
      <c r="B11017" s="141" t="s">
        <v>11600</v>
      </c>
      <c r="C11017" s="141" t="s">
        <v>175</v>
      </c>
      <c r="D11017" s="141" t="s">
        <v>5501</v>
      </c>
      <c r="E11017" s="140">
        <v>21.66</v>
      </c>
      <c r="F11017" s="142" t="s">
        <v>5502</v>
      </c>
      <c r="G11017" s="138"/>
    </row>
    <row r="11018" ht="15.75" customHeight="1" spans="1:7">
      <c r="A11018" s="140">
        <v>100754</v>
      </c>
      <c r="B11018" s="141" t="s">
        <v>11601</v>
      </c>
      <c r="C11018" s="141" t="s">
        <v>175</v>
      </c>
      <c r="D11018" s="141" t="s">
        <v>5501</v>
      </c>
      <c r="E11018" s="140">
        <v>28.17</v>
      </c>
      <c r="F11018" s="142" t="s">
        <v>5502</v>
      </c>
      <c r="G11018" s="138"/>
    </row>
    <row r="11019" ht="15.75" customHeight="1" spans="1:7">
      <c r="A11019" s="140">
        <v>100757</v>
      </c>
      <c r="B11019" s="141" t="s">
        <v>11602</v>
      </c>
      <c r="C11019" s="141" t="s">
        <v>175</v>
      </c>
      <c r="D11019" s="141" t="s">
        <v>5501</v>
      </c>
      <c r="E11019" s="140">
        <v>50.68</v>
      </c>
      <c r="F11019" s="142" t="s">
        <v>5502</v>
      </c>
      <c r="G11019" s="138"/>
    </row>
    <row r="11020" ht="15.75" customHeight="1" spans="1:7">
      <c r="A11020" s="140">
        <v>100758</v>
      </c>
      <c r="B11020" s="141" t="s">
        <v>11603</v>
      </c>
      <c r="C11020" s="141" t="s">
        <v>175</v>
      </c>
      <c r="D11020" s="141" t="s">
        <v>5501</v>
      </c>
      <c r="E11020" s="140">
        <v>48.72</v>
      </c>
      <c r="F11020" s="142" t="s">
        <v>5502</v>
      </c>
      <c r="G11020" s="138"/>
    </row>
    <row r="11021" ht="15.75" customHeight="1" spans="1:7">
      <c r="A11021" s="140">
        <v>100759</v>
      </c>
      <c r="B11021" s="141" t="s">
        <v>11604</v>
      </c>
      <c r="C11021" s="141" t="s">
        <v>175</v>
      </c>
      <c r="D11021" s="141" t="s">
        <v>5853</v>
      </c>
      <c r="E11021" s="140">
        <v>50.09</v>
      </c>
      <c r="F11021" s="142" t="s">
        <v>5502</v>
      </c>
      <c r="G11021" s="138"/>
    </row>
    <row r="11022" ht="15.75" customHeight="1" spans="1:7">
      <c r="A11022" s="140">
        <v>100760</v>
      </c>
      <c r="B11022" s="141" t="s">
        <v>11605</v>
      </c>
      <c r="C11022" s="141" t="s">
        <v>175</v>
      </c>
      <c r="D11022" s="141" t="s">
        <v>5853</v>
      </c>
      <c r="E11022" s="140">
        <v>48.36</v>
      </c>
      <c r="F11022" s="142" t="s">
        <v>5502</v>
      </c>
      <c r="G11022" s="138"/>
    </row>
    <row r="11023" ht="15.75" customHeight="1" spans="1:7">
      <c r="A11023" s="140">
        <v>100761</v>
      </c>
      <c r="B11023" s="141" t="s">
        <v>11606</v>
      </c>
      <c r="C11023" s="141" t="s">
        <v>175</v>
      </c>
      <c r="D11023" s="141" t="s">
        <v>5501</v>
      </c>
      <c r="E11023" s="140">
        <v>50.34</v>
      </c>
      <c r="F11023" s="142" t="s">
        <v>5502</v>
      </c>
      <c r="G11023" s="138"/>
    </row>
    <row r="11024" ht="15.75" customHeight="1" spans="1:7">
      <c r="A11024" s="140">
        <v>100762</v>
      </c>
      <c r="B11024" s="141" t="s">
        <v>11607</v>
      </c>
      <c r="C11024" s="141" t="s">
        <v>175</v>
      </c>
      <c r="D11024" s="141" t="s">
        <v>5501</v>
      </c>
      <c r="E11024" s="140">
        <v>48.51</v>
      </c>
      <c r="F11024" s="142" t="s">
        <v>5502</v>
      </c>
      <c r="G11024" s="138"/>
    </row>
    <row r="11025" ht="15.75" customHeight="1" spans="1:7">
      <c r="A11025" s="140">
        <v>102488</v>
      </c>
      <c r="B11025" s="141" t="s">
        <v>11608</v>
      </c>
      <c r="C11025" s="141" t="s">
        <v>175</v>
      </c>
      <c r="D11025" s="141" t="s">
        <v>5686</v>
      </c>
      <c r="E11025" s="140">
        <v>3.32</v>
      </c>
      <c r="F11025" s="142" t="s">
        <v>5502</v>
      </c>
      <c r="G11025" s="138"/>
    </row>
    <row r="11026" ht="15.75" customHeight="1" spans="1:7">
      <c r="A11026" s="140">
        <v>102489</v>
      </c>
      <c r="B11026" s="141" t="s">
        <v>11609</v>
      </c>
      <c r="C11026" s="141" t="s">
        <v>175</v>
      </c>
      <c r="D11026" s="141" t="s">
        <v>5501</v>
      </c>
      <c r="E11026" s="140">
        <v>28.56</v>
      </c>
      <c r="F11026" s="142" t="s">
        <v>5502</v>
      </c>
      <c r="G11026" s="138"/>
    </row>
    <row r="11027" ht="15.75" customHeight="1" spans="1:7">
      <c r="A11027" s="140">
        <v>102491</v>
      </c>
      <c r="B11027" s="141" t="s">
        <v>11610</v>
      </c>
      <c r="C11027" s="141" t="s">
        <v>175</v>
      </c>
      <c r="D11027" s="141" t="s">
        <v>5501</v>
      </c>
      <c r="E11027" s="140">
        <v>21.29</v>
      </c>
      <c r="F11027" s="142" t="s">
        <v>5502</v>
      </c>
      <c r="G11027" s="138"/>
    </row>
    <row r="11028" ht="15.75" customHeight="1" spans="1:7">
      <c r="A11028" s="140">
        <v>102492</v>
      </c>
      <c r="B11028" s="141" t="s">
        <v>11611</v>
      </c>
      <c r="C11028" s="141" t="s">
        <v>175</v>
      </c>
      <c r="D11028" s="141" t="s">
        <v>5501</v>
      </c>
      <c r="E11028" s="140">
        <v>26.86</v>
      </c>
      <c r="F11028" s="142" t="s">
        <v>5502</v>
      </c>
      <c r="G11028" s="138"/>
    </row>
    <row r="11029" ht="15.75" customHeight="1" spans="1:7">
      <c r="A11029" s="140">
        <v>102494</v>
      </c>
      <c r="B11029" s="141" t="s">
        <v>11612</v>
      </c>
      <c r="C11029" s="141" t="s">
        <v>175</v>
      </c>
      <c r="D11029" s="141" t="s">
        <v>5501</v>
      </c>
      <c r="E11029" s="140">
        <v>70.21</v>
      </c>
      <c r="F11029" s="142" t="s">
        <v>5502</v>
      </c>
      <c r="G11029" s="138"/>
    </row>
    <row r="11030" ht="15.75" customHeight="1" spans="1:7">
      <c r="A11030" s="140">
        <v>102496</v>
      </c>
      <c r="B11030" s="141" t="s">
        <v>11613</v>
      </c>
      <c r="C11030" s="141" t="s">
        <v>178</v>
      </c>
      <c r="D11030" s="141" t="s">
        <v>5501</v>
      </c>
      <c r="E11030" s="140">
        <v>14.15</v>
      </c>
      <c r="F11030" s="142" t="s">
        <v>5502</v>
      </c>
      <c r="G11030" s="138"/>
    </row>
    <row r="11031" ht="15.75" customHeight="1" spans="1:7">
      <c r="A11031" s="140">
        <v>102497</v>
      </c>
      <c r="B11031" s="141" t="s">
        <v>11614</v>
      </c>
      <c r="C11031" s="141" t="s">
        <v>178</v>
      </c>
      <c r="D11031" s="141" t="s">
        <v>5501</v>
      </c>
      <c r="E11031" s="140">
        <v>4.77</v>
      </c>
      <c r="F11031" s="142" t="s">
        <v>5502</v>
      </c>
      <c r="G11031" s="138"/>
    </row>
    <row r="11032" ht="15.75" customHeight="1" spans="1:7">
      <c r="A11032" s="140">
        <v>102498</v>
      </c>
      <c r="B11032" s="141" t="s">
        <v>475</v>
      </c>
      <c r="C11032" s="141" t="s">
        <v>178</v>
      </c>
      <c r="D11032" s="141" t="s">
        <v>5501</v>
      </c>
      <c r="E11032" s="140">
        <v>1.57</v>
      </c>
      <c r="F11032" s="142" t="s">
        <v>5502</v>
      </c>
      <c r="G11032" s="138"/>
    </row>
    <row r="11033" ht="15.75" customHeight="1" spans="1:7">
      <c r="A11033" s="140">
        <v>102499</v>
      </c>
      <c r="B11033" s="141" t="s">
        <v>11615</v>
      </c>
      <c r="C11033" s="141" t="s">
        <v>175</v>
      </c>
      <c r="D11033" s="141" t="s">
        <v>5501</v>
      </c>
      <c r="E11033" s="140">
        <v>3.98</v>
      </c>
      <c r="F11033" s="142" t="s">
        <v>5502</v>
      </c>
      <c r="G11033" s="138"/>
    </row>
    <row r="11034" ht="15.75" customHeight="1" spans="1:7">
      <c r="A11034" s="140">
        <v>102500</v>
      </c>
      <c r="B11034" s="141" t="s">
        <v>11616</v>
      </c>
      <c r="C11034" s="141" t="s">
        <v>178</v>
      </c>
      <c r="D11034" s="141" t="s">
        <v>5501</v>
      </c>
      <c r="E11034" s="140">
        <v>4.27</v>
      </c>
      <c r="F11034" s="142" t="s">
        <v>5502</v>
      </c>
      <c r="G11034" s="138"/>
    </row>
    <row r="11035" ht="15.75" customHeight="1" spans="1:7">
      <c r="A11035" s="140">
        <v>102501</v>
      </c>
      <c r="B11035" s="141" t="s">
        <v>11617</v>
      </c>
      <c r="C11035" s="141" t="s">
        <v>175</v>
      </c>
      <c r="D11035" s="141" t="s">
        <v>5501</v>
      </c>
      <c r="E11035" s="140">
        <v>25</v>
      </c>
      <c r="F11035" s="142" t="s">
        <v>5502</v>
      </c>
      <c r="G11035" s="138"/>
    </row>
    <row r="11036" ht="15.75" customHeight="1" spans="1:7">
      <c r="A11036" s="140">
        <v>102504</v>
      </c>
      <c r="B11036" s="141" t="s">
        <v>11618</v>
      </c>
      <c r="C11036" s="141" t="s">
        <v>178</v>
      </c>
      <c r="D11036" s="141" t="s">
        <v>5501</v>
      </c>
      <c r="E11036" s="140">
        <v>9.31</v>
      </c>
      <c r="F11036" s="142" t="s">
        <v>5502</v>
      </c>
      <c r="G11036" s="138"/>
    </row>
    <row r="11037" ht="15.75" customHeight="1" spans="1:7">
      <c r="A11037" s="140">
        <v>102505</v>
      </c>
      <c r="B11037" s="141" t="s">
        <v>11619</v>
      </c>
      <c r="C11037" s="141" t="s">
        <v>178</v>
      </c>
      <c r="D11037" s="141" t="s">
        <v>5501</v>
      </c>
      <c r="E11037" s="140">
        <v>9.86</v>
      </c>
      <c r="F11037" s="142" t="s">
        <v>5502</v>
      </c>
      <c r="G11037" s="138"/>
    </row>
    <row r="11038" ht="15.75" customHeight="1" spans="1:7">
      <c r="A11038" s="140">
        <v>102506</v>
      </c>
      <c r="B11038" s="141" t="s">
        <v>11620</v>
      </c>
      <c r="C11038" s="141" t="s">
        <v>178</v>
      </c>
      <c r="D11038" s="141" t="s">
        <v>5501</v>
      </c>
      <c r="E11038" s="140">
        <v>10.47</v>
      </c>
      <c r="F11038" s="142" t="s">
        <v>5502</v>
      </c>
      <c r="G11038" s="138"/>
    </row>
    <row r="11039" ht="15.75" customHeight="1" spans="1:7">
      <c r="A11039" s="140">
        <v>102507</v>
      </c>
      <c r="B11039" s="141" t="s">
        <v>11621</v>
      </c>
      <c r="C11039" s="141" t="s">
        <v>178</v>
      </c>
      <c r="D11039" s="141" t="s">
        <v>5501</v>
      </c>
      <c r="E11039" s="140">
        <v>6.58</v>
      </c>
      <c r="F11039" s="142" t="s">
        <v>5502</v>
      </c>
      <c r="G11039" s="138"/>
    </row>
    <row r="11040" ht="15.75" customHeight="1" spans="1:7">
      <c r="A11040" s="140">
        <v>102508</v>
      </c>
      <c r="B11040" s="141" t="s">
        <v>11622</v>
      </c>
      <c r="C11040" s="141" t="s">
        <v>175</v>
      </c>
      <c r="D11040" s="141" t="s">
        <v>5501</v>
      </c>
      <c r="E11040" s="140">
        <v>48.66</v>
      </c>
      <c r="F11040" s="142" t="s">
        <v>5502</v>
      </c>
      <c r="G11040" s="138"/>
    </row>
    <row r="11041" ht="15.75" customHeight="1" spans="1:7">
      <c r="A11041" s="140">
        <v>102509</v>
      </c>
      <c r="B11041" s="141" t="s">
        <v>11623</v>
      </c>
      <c r="C11041" s="141" t="s">
        <v>175</v>
      </c>
      <c r="D11041" s="141" t="s">
        <v>5501</v>
      </c>
      <c r="E11041" s="140">
        <v>25.17</v>
      </c>
      <c r="F11041" s="142" t="s">
        <v>5502</v>
      </c>
      <c r="G11041" s="138"/>
    </row>
    <row r="11042" ht="15.75" customHeight="1" spans="1:7">
      <c r="A11042" s="140">
        <v>102512</v>
      </c>
      <c r="B11042" s="141" t="s">
        <v>11624</v>
      </c>
      <c r="C11042" s="141" t="s">
        <v>178</v>
      </c>
      <c r="D11042" s="141" t="s">
        <v>5686</v>
      </c>
      <c r="E11042" s="140">
        <v>5.74</v>
      </c>
      <c r="F11042" s="142" t="s">
        <v>5502</v>
      </c>
      <c r="G11042" s="138"/>
    </row>
    <row r="11043" ht="15.75" customHeight="1" spans="1:7">
      <c r="A11043" s="140">
        <v>102513</v>
      </c>
      <c r="B11043" s="141" t="s">
        <v>11625</v>
      </c>
      <c r="C11043" s="141" t="s">
        <v>175</v>
      </c>
      <c r="D11043" s="141" t="s">
        <v>5501</v>
      </c>
      <c r="E11043" s="140">
        <v>45.77</v>
      </c>
      <c r="F11043" s="142" t="s">
        <v>5502</v>
      </c>
      <c r="G11043" s="138"/>
    </row>
    <row r="11044" ht="15.75" customHeight="1" spans="1:7">
      <c r="A11044" s="140">
        <v>102520</v>
      </c>
      <c r="B11044" s="141" t="s">
        <v>11626</v>
      </c>
      <c r="C11044" s="141" t="s">
        <v>175</v>
      </c>
      <c r="D11044" s="141" t="s">
        <v>5501</v>
      </c>
      <c r="E11044" s="140">
        <v>79.05</v>
      </c>
      <c r="F11044" s="142" t="s">
        <v>5502</v>
      </c>
      <c r="G11044" s="138"/>
    </row>
    <row r="11045" ht="15.75" customHeight="1" spans="1:7">
      <c r="A11045" s="140">
        <v>101749</v>
      </c>
      <c r="B11045" s="141" t="s">
        <v>11627</v>
      </c>
      <c r="C11045" s="141" t="s">
        <v>175</v>
      </c>
      <c r="D11045" s="141" t="s">
        <v>5686</v>
      </c>
      <c r="E11045" s="140">
        <v>53.44</v>
      </c>
      <c r="F11045" s="142" t="s">
        <v>5502</v>
      </c>
      <c r="G11045" s="138"/>
    </row>
    <row r="11046" ht="15.75" customHeight="1" spans="1:7">
      <c r="A11046" s="140">
        <v>101750</v>
      </c>
      <c r="B11046" s="141" t="s">
        <v>11628</v>
      </c>
      <c r="C11046" s="141" t="s">
        <v>175</v>
      </c>
      <c r="D11046" s="141" t="s">
        <v>5686</v>
      </c>
      <c r="E11046" s="140">
        <v>51.1</v>
      </c>
      <c r="F11046" s="142" t="s">
        <v>5502</v>
      </c>
      <c r="G11046" s="138"/>
    </row>
    <row r="11047" ht="15.75" customHeight="1" spans="1:7">
      <c r="A11047" s="140">
        <v>101729</v>
      </c>
      <c r="B11047" s="141" t="s">
        <v>11629</v>
      </c>
      <c r="C11047" s="141" t="s">
        <v>175</v>
      </c>
      <c r="D11047" s="141" t="s">
        <v>5686</v>
      </c>
      <c r="E11047" s="140">
        <v>237.44</v>
      </c>
      <c r="F11047" s="142" t="s">
        <v>5502</v>
      </c>
      <c r="G11047" s="138"/>
    </row>
    <row r="11048" ht="15.75" customHeight="1" spans="1:7">
      <c r="A11048" s="140">
        <v>101746</v>
      </c>
      <c r="B11048" s="141" t="s">
        <v>11630</v>
      </c>
      <c r="C11048" s="141" t="s">
        <v>175</v>
      </c>
      <c r="D11048" s="141" t="s">
        <v>5686</v>
      </c>
      <c r="E11048" s="140">
        <v>365.55</v>
      </c>
      <c r="F11048" s="142" t="s">
        <v>5502</v>
      </c>
      <c r="G11048" s="138"/>
    </row>
    <row r="11049" ht="15.75" customHeight="1" spans="1:7">
      <c r="A11049" s="140">
        <v>101751</v>
      </c>
      <c r="B11049" s="141" t="s">
        <v>11631</v>
      </c>
      <c r="C11049" s="141" t="s">
        <v>175</v>
      </c>
      <c r="D11049" s="141" t="s">
        <v>5686</v>
      </c>
      <c r="E11049" s="140">
        <v>243.45</v>
      </c>
      <c r="F11049" s="142" t="s">
        <v>5502</v>
      </c>
      <c r="G11049" s="138"/>
    </row>
    <row r="11050" ht="15.75" customHeight="1" spans="1:7">
      <c r="A11050" s="140">
        <v>87246</v>
      </c>
      <c r="B11050" s="141" t="s">
        <v>11632</v>
      </c>
      <c r="C11050" s="141" t="s">
        <v>175</v>
      </c>
      <c r="D11050" s="141" t="s">
        <v>5501</v>
      </c>
      <c r="E11050" s="140">
        <v>70.61</v>
      </c>
      <c r="F11050" s="142" t="s">
        <v>5502</v>
      </c>
      <c r="G11050" s="138"/>
    </row>
    <row r="11051" ht="15.75" customHeight="1" spans="1:7">
      <c r="A11051" s="140">
        <v>87247</v>
      </c>
      <c r="B11051" s="141" t="s">
        <v>11633</v>
      </c>
      <c r="C11051" s="141" t="s">
        <v>175</v>
      </c>
      <c r="D11051" s="141" t="s">
        <v>5501</v>
      </c>
      <c r="E11051" s="140">
        <v>64.11</v>
      </c>
      <c r="F11051" s="142" t="s">
        <v>5502</v>
      </c>
      <c r="G11051" s="138"/>
    </row>
    <row r="11052" ht="15.75" customHeight="1" spans="1:7">
      <c r="A11052" s="140">
        <v>87248</v>
      </c>
      <c r="B11052" s="141" t="s">
        <v>11634</v>
      </c>
      <c r="C11052" s="141" t="s">
        <v>175</v>
      </c>
      <c r="D11052" s="141" t="s">
        <v>5501</v>
      </c>
      <c r="E11052" s="140">
        <v>57.41</v>
      </c>
      <c r="F11052" s="142" t="s">
        <v>5502</v>
      </c>
      <c r="G11052" s="138"/>
    </row>
    <row r="11053" ht="15.75" customHeight="1" spans="1:7">
      <c r="A11053" s="140">
        <v>87249</v>
      </c>
      <c r="B11053" s="141" t="s">
        <v>11635</v>
      </c>
      <c r="C11053" s="141" t="s">
        <v>175</v>
      </c>
      <c r="D11053" s="141" t="s">
        <v>5501</v>
      </c>
      <c r="E11053" s="140">
        <v>75.08</v>
      </c>
      <c r="F11053" s="142" t="s">
        <v>5502</v>
      </c>
      <c r="G11053" s="138"/>
    </row>
    <row r="11054" ht="15.75" customHeight="1" spans="1:7">
      <c r="A11054" s="140">
        <v>87250</v>
      </c>
      <c r="B11054" s="141" t="s">
        <v>11636</v>
      </c>
      <c r="C11054" s="141" t="s">
        <v>175</v>
      </c>
      <c r="D11054" s="141" t="s">
        <v>5501</v>
      </c>
      <c r="E11054" s="140">
        <v>65.3</v>
      </c>
      <c r="F11054" s="142" t="s">
        <v>5502</v>
      </c>
      <c r="G11054" s="138"/>
    </row>
    <row r="11055" ht="15.75" customHeight="1" spans="1:7">
      <c r="A11055" s="140">
        <v>87251</v>
      </c>
      <c r="B11055" s="141" t="s">
        <v>11637</v>
      </c>
      <c r="C11055" s="141" t="s">
        <v>175</v>
      </c>
      <c r="D11055" s="141" t="s">
        <v>5501</v>
      </c>
      <c r="E11055" s="140">
        <v>57.58</v>
      </c>
      <c r="F11055" s="142" t="s">
        <v>5502</v>
      </c>
      <c r="G11055" s="138"/>
    </row>
    <row r="11056" ht="15.75" customHeight="1" spans="1:7">
      <c r="A11056" s="140">
        <v>87255</v>
      </c>
      <c r="B11056" s="141" t="s">
        <v>11638</v>
      </c>
      <c r="C11056" s="141" t="s">
        <v>175</v>
      </c>
      <c r="D11056" s="141" t="s">
        <v>5501</v>
      </c>
      <c r="E11056" s="140">
        <v>120.93</v>
      </c>
      <c r="F11056" s="142" t="s">
        <v>5502</v>
      </c>
      <c r="G11056" s="138"/>
    </row>
    <row r="11057" ht="15.75" customHeight="1" spans="1:7">
      <c r="A11057" s="140">
        <v>87256</v>
      </c>
      <c r="B11057" s="141" t="s">
        <v>11639</v>
      </c>
      <c r="C11057" s="141" t="s">
        <v>175</v>
      </c>
      <c r="D11057" s="141" t="s">
        <v>5501</v>
      </c>
      <c r="E11057" s="140">
        <v>108.77</v>
      </c>
      <c r="F11057" s="142" t="s">
        <v>5502</v>
      </c>
      <c r="G11057" s="138"/>
    </row>
    <row r="11058" ht="15.75" customHeight="1" spans="1:7">
      <c r="A11058" s="140">
        <v>87257</v>
      </c>
      <c r="B11058" s="141" t="s">
        <v>11640</v>
      </c>
      <c r="C11058" s="141" t="s">
        <v>175</v>
      </c>
      <c r="D11058" s="141" t="s">
        <v>5501</v>
      </c>
      <c r="E11058" s="140">
        <v>99.49</v>
      </c>
      <c r="F11058" s="142" t="s">
        <v>5502</v>
      </c>
      <c r="G11058" s="138"/>
    </row>
    <row r="11059" ht="15.75" customHeight="1" spans="1:7">
      <c r="A11059" s="140">
        <v>87258</v>
      </c>
      <c r="B11059" s="141" t="s">
        <v>11641</v>
      </c>
      <c r="C11059" s="141" t="s">
        <v>175</v>
      </c>
      <c r="D11059" s="141" t="s">
        <v>5501</v>
      </c>
      <c r="E11059" s="140">
        <v>169.55</v>
      </c>
      <c r="F11059" s="142" t="s">
        <v>5502</v>
      </c>
      <c r="G11059" s="138"/>
    </row>
    <row r="11060" ht="15.75" customHeight="1" spans="1:7">
      <c r="A11060" s="140">
        <v>87259</v>
      </c>
      <c r="B11060" s="141" t="s">
        <v>11642</v>
      </c>
      <c r="C11060" s="141" t="s">
        <v>175</v>
      </c>
      <c r="D11060" s="141" t="s">
        <v>5501</v>
      </c>
      <c r="E11060" s="140">
        <v>157.15</v>
      </c>
      <c r="F11060" s="142" t="s">
        <v>5502</v>
      </c>
      <c r="G11060" s="138"/>
    </row>
    <row r="11061" ht="15.75" customHeight="1" spans="1:7">
      <c r="A11061" s="140">
        <v>87260</v>
      </c>
      <c r="B11061" s="141" t="s">
        <v>11643</v>
      </c>
      <c r="C11061" s="141" t="s">
        <v>175</v>
      </c>
      <c r="D11061" s="141" t="s">
        <v>5501</v>
      </c>
      <c r="E11061" s="140">
        <v>148.68</v>
      </c>
      <c r="F11061" s="142" t="s">
        <v>5502</v>
      </c>
      <c r="G11061" s="138"/>
    </row>
    <row r="11062" ht="15.75" customHeight="1" spans="1:7">
      <c r="A11062" s="140">
        <v>87261</v>
      </c>
      <c r="B11062" s="141" t="s">
        <v>11644</v>
      </c>
      <c r="C11062" s="141" t="s">
        <v>175</v>
      </c>
      <c r="D11062" s="141" t="s">
        <v>5501</v>
      </c>
      <c r="E11062" s="140">
        <v>193.84</v>
      </c>
      <c r="F11062" s="142" t="s">
        <v>5502</v>
      </c>
      <c r="G11062" s="138"/>
    </row>
    <row r="11063" ht="15.75" customHeight="1" spans="1:7">
      <c r="A11063" s="140">
        <v>87262</v>
      </c>
      <c r="B11063" s="141" t="s">
        <v>11645</v>
      </c>
      <c r="C11063" s="141" t="s">
        <v>175</v>
      </c>
      <c r="D11063" s="141" t="s">
        <v>5501</v>
      </c>
      <c r="E11063" s="140">
        <v>179.68</v>
      </c>
      <c r="F11063" s="142" t="s">
        <v>5502</v>
      </c>
      <c r="G11063" s="138"/>
    </row>
    <row r="11064" ht="15.75" customHeight="1" spans="1:7">
      <c r="A11064" s="140">
        <v>87263</v>
      </c>
      <c r="B11064" s="141" t="s">
        <v>11646</v>
      </c>
      <c r="C11064" s="141" t="s">
        <v>175</v>
      </c>
      <c r="D11064" s="141" t="s">
        <v>5501</v>
      </c>
      <c r="E11064" s="140">
        <v>169.65</v>
      </c>
      <c r="F11064" s="142" t="s">
        <v>5502</v>
      </c>
      <c r="G11064" s="138"/>
    </row>
    <row r="11065" ht="15.75" customHeight="1" spans="1:7">
      <c r="A11065" s="140">
        <v>93389</v>
      </c>
      <c r="B11065" s="141" t="s">
        <v>11647</v>
      </c>
      <c r="C11065" s="141" t="s">
        <v>175</v>
      </c>
      <c r="D11065" s="141" t="s">
        <v>5501</v>
      </c>
      <c r="E11065" s="140">
        <v>63.84</v>
      </c>
      <c r="F11065" s="142" t="s">
        <v>5502</v>
      </c>
      <c r="G11065" s="138"/>
    </row>
    <row r="11066" ht="15.75" customHeight="1" spans="1:7">
      <c r="A11066" s="140">
        <v>93390</v>
      </c>
      <c r="B11066" s="141" t="s">
        <v>11648</v>
      </c>
      <c r="C11066" s="141" t="s">
        <v>175</v>
      </c>
      <c r="D11066" s="141" t="s">
        <v>5501</v>
      </c>
      <c r="E11066" s="140">
        <v>57.45</v>
      </c>
      <c r="F11066" s="142" t="s">
        <v>5502</v>
      </c>
      <c r="G11066" s="138"/>
    </row>
    <row r="11067" ht="15.75" customHeight="1" spans="1:7">
      <c r="A11067" s="140">
        <v>93391</v>
      </c>
      <c r="B11067" s="141" t="s">
        <v>11649</v>
      </c>
      <c r="C11067" s="141" t="s">
        <v>175</v>
      </c>
      <c r="D11067" s="141" t="s">
        <v>5501</v>
      </c>
      <c r="E11067" s="140">
        <v>50.77</v>
      </c>
      <c r="F11067" s="142" t="s">
        <v>5502</v>
      </c>
      <c r="G11067" s="138"/>
    </row>
    <row r="11068" ht="15.75" customHeight="1" spans="1:7">
      <c r="A11068" s="140">
        <v>104593</v>
      </c>
      <c r="B11068" s="141" t="s">
        <v>11650</v>
      </c>
      <c r="C11068" s="141" t="s">
        <v>175</v>
      </c>
      <c r="D11068" s="141" t="s">
        <v>5501</v>
      </c>
      <c r="E11068" s="140">
        <v>124.82</v>
      </c>
      <c r="F11068" s="142" t="s">
        <v>5502</v>
      </c>
      <c r="G11068" s="138"/>
    </row>
    <row r="11069" ht="15.75" customHeight="1" spans="1:7">
      <c r="A11069" s="140">
        <v>104594</v>
      </c>
      <c r="B11069" s="141" t="s">
        <v>11651</v>
      </c>
      <c r="C11069" s="141" t="s">
        <v>175</v>
      </c>
      <c r="D11069" s="141" t="s">
        <v>5501</v>
      </c>
      <c r="E11069" s="140">
        <v>111.12</v>
      </c>
      <c r="F11069" s="142" t="s">
        <v>5502</v>
      </c>
      <c r="G11069" s="138"/>
    </row>
    <row r="11070" ht="15.75" customHeight="1" spans="1:7">
      <c r="A11070" s="140">
        <v>104595</v>
      </c>
      <c r="B11070" s="141" t="s">
        <v>11652</v>
      </c>
      <c r="C11070" s="141" t="s">
        <v>175</v>
      </c>
      <c r="D11070" s="141" t="s">
        <v>5501</v>
      </c>
      <c r="E11070" s="140">
        <v>100</v>
      </c>
      <c r="F11070" s="142" t="s">
        <v>5502</v>
      </c>
      <c r="G11070" s="138"/>
    </row>
    <row r="11071" ht="15.75" customHeight="1" spans="1:7">
      <c r="A11071" s="140">
        <v>104596</v>
      </c>
      <c r="B11071" s="141" t="s">
        <v>11653</v>
      </c>
      <c r="C11071" s="141" t="s">
        <v>175</v>
      </c>
      <c r="D11071" s="141" t="s">
        <v>5501</v>
      </c>
      <c r="E11071" s="140">
        <v>198.67</v>
      </c>
      <c r="F11071" s="142" t="s">
        <v>5502</v>
      </c>
      <c r="G11071" s="138"/>
    </row>
    <row r="11072" ht="15.75" customHeight="1" spans="1:7">
      <c r="A11072" s="140">
        <v>104597</v>
      </c>
      <c r="B11072" s="141" t="s">
        <v>11654</v>
      </c>
      <c r="C11072" s="141" t="s">
        <v>175</v>
      </c>
      <c r="D11072" s="141" t="s">
        <v>5501</v>
      </c>
      <c r="E11072" s="140">
        <v>182.61</v>
      </c>
      <c r="F11072" s="142" t="s">
        <v>5502</v>
      </c>
      <c r="G11072" s="138"/>
    </row>
    <row r="11073" ht="15.75" customHeight="1" spans="1:7">
      <c r="A11073" s="140">
        <v>104598</v>
      </c>
      <c r="B11073" s="141" t="s">
        <v>11655</v>
      </c>
      <c r="C11073" s="141" t="s">
        <v>175</v>
      </c>
      <c r="D11073" s="141" t="s">
        <v>5501</v>
      </c>
      <c r="E11073" s="140">
        <v>170.32</v>
      </c>
      <c r="F11073" s="142" t="s">
        <v>5502</v>
      </c>
      <c r="G11073" s="138"/>
    </row>
    <row r="11074" ht="15.75" customHeight="1" spans="1:7">
      <c r="A11074" s="140">
        <v>104599</v>
      </c>
      <c r="B11074" s="141" t="s">
        <v>11656</v>
      </c>
      <c r="C11074" s="141" t="s">
        <v>175</v>
      </c>
      <c r="D11074" s="141" t="s">
        <v>5501</v>
      </c>
      <c r="E11074" s="140">
        <v>83.07</v>
      </c>
      <c r="F11074" s="142" t="s">
        <v>5502</v>
      </c>
      <c r="G11074" s="138"/>
    </row>
    <row r="11075" ht="15.75" customHeight="1" spans="1:7">
      <c r="A11075" s="140">
        <v>104600</v>
      </c>
      <c r="B11075" s="141" t="s">
        <v>11657</v>
      </c>
      <c r="C11075" s="141" t="s">
        <v>175</v>
      </c>
      <c r="D11075" s="141" t="s">
        <v>5501</v>
      </c>
      <c r="E11075" s="140">
        <v>75.75</v>
      </c>
      <c r="F11075" s="142" t="s">
        <v>5502</v>
      </c>
      <c r="G11075" s="138"/>
    </row>
    <row r="11076" ht="15.75" customHeight="1" spans="1:7">
      <c r="A11076" s="140">
        <v>104601</v>
      </c>
      <c r="B11076" s="141" t="s">
        <v>11658</v>
      </c>
      <c r="C11076" s="141" t="s">
        <v>175</v>
      </c>
      <c r="D11076" s="141" t="s">
        <v>5501</v>
      </c>
      <c r="E11076" s="140">
        <v>68.81</v>
      </c>
      <c r="F11076" s="142" t="s">
        <v>5502</v>
      </c>
      <c r="G11076" s="138"/>
    </row>
    <row r="11077" ht="15.75" customHeight="1" spans="1:7">
      <c r="A11077" s="140">
        <v>104602</v>
      </c>
      <c r="B11077" s="141" t="s">
        <v>11659</v>
      </c>
      <c r="C11077" s="141" t="s">
        <v>175</v>
      </c>
      <c r="D11077" s="141" t="s">
        <v>5501</v>
      </c>
      <c r="E11077" s="140">
        <v>61.95</v>
      </c>
      <c r="F11077" s="142" t="s">
        <v>5502</v>
      </c>
      <c r="G11077" s="138"/>
    </row>
    <row r="11078" ht="15.75" customHeight="1" spans="1:7">
      <c r="A11078" s="140">
        <v>104603</v>
      </c>
      <c r="B11078" s="141" t="s">
        <v>11660</v>
      </c>
      <c r="C11078" s="141" t="s">
        <v>175</v>
      </c>
      <c r="D11078" s="141" t="s">
        <v>5501</v>
      </c>
      <c r="E11078" s="140">
        <v>59.74</v>
      </c>
      <c r="F11078" s="142" t="s">
        <v>5502</v>
      </c>
      <c r="G11078" s="138"/>
    </row>
    <row r="11079" ht="15.75" customHeight="1" spans="1:7">
      <c r="A11079" s="140">
        <v>104604</v>
      </c>
      <c r="B11079" s="141" t="s">
        <v>11661</v>
      </c>
      <c r="C11079" s="141" t="s">
        <v>175</v>
      </c>
      <c r="D11079" s="141" t="s">
        <v>5501</v>
      </c>
      <c r="E11079" s="140">
        <v>53.01</v>
      </c>
      <c r="F11079" s="142" t="s">
        <v>5502</v>
      </c>
      <c r="G11079" s="138"/>
    </row>
    <row r="11080" ht="15.75" customHeight="1" spans="1:7">
      <c r="A11080" s="140">
        <v>104605</v>
      </c>
      <c r="B11080" s="141" t="s">
        <v>11662</v>
      </c>
      <c r="C11080" s="141" t="s">
        <v>175</v>
      </c>
      <c r="D11080" s="141" t="s">
        <v>5501</v>
      </c>
      <c r="E11080" s="140">
        <v>101.43</v>
      </c>
      <c r="F11080" s="142" t="s">
        <v>5502</v>
      </c>
      <c r="G11080" s="138"/>
    </row>
    <row r="11081" ht="15.75" customHeight="1" spans="1:7">
      <c r="A11081" s="140">
        <v>104606</v>
      </c>
      <c r="B11081" s="141" t="s">
        <v>11663</v>
      </c>
      <c r="C11081" s="141" t="s">
        <v>175</v>
      </c>
      <c r="D11081" s="141" t="s">
        <v>5501</v>
      </c>
      <c r="E11081" s="140">
        <v>72.78</v>
      </c>
      <c r="F11081" s="142" t="s">
        <v>5502</v>
      </c>
      <c r="G11081" s="138"/>
    </row>
    <row r="11082" ht="15.75" customHeight="1" spans="1:7">
      <c r="A11082" s="140">
        <v>104607</v>
      </c>
      <c r="B11082" s="141" t="s">
        <v>11664</v>
      </c>
      <c r="C11082" s="141" t="s">
        <v>175</v>
      </c>
      <c r="D11082" s="141" t="s">
        <v>5501</v>
      </c>
      <c r="E11082" s="140">
        <v>60.91</v>
      </c>
      <c r="F11082" s="142" t="s">
        <v>5502</v>
      </c>
      <c r="G11082" s="138"/>
    </row>
    <row r="11083" ht="15.75" customHeight="1" spans="1:7">
      <c r="A11083" s="140">
        <v>104608</v>
      </c>
      <c r="B11083" s="141" t="s">
        <v>11665</v>
      </c>
      <c r="C11083" s="141" t="s">
        <v>175</v>
      </c>
      <c r="D11083" s="141" t="s">
        <v>5501</v>
      </c>
      <c r="E11083" s="140">
        <v>207.07</v>
      </c>
      <c r="F11083" s="142" t="s">
        <v>5502</v>
      </c>
      <c r="G11083" s="138"/>
    </row>
    <row r="11084" ht="15.75" customHeight="1" spans="1:7">
      <c r="A11084" s="140">
        <v>104609</v>
      </c>
      <c r="B11084" s="141" t="s">
        <v>11666</v>
      </c>
      <c r="C11084" s="141" t="s">
        <v>175</v>
      </c>
      <c r="D11084" s="141" t="s">
        <v>5501</v>
      </c>
      <c r="E11084" s="140">
        <v>167.76</v>
      </c>
      <c r="F11084" s="142" t="s">
        <v>5502</v>
      </c>
      <c r="G11084" s="138"/>
    </row>
    <row r="11085" ht="15.75" customHeight="1" spans="1:7">
      <c r="A11085" s="140">
        <v>104610</v>
      </c>
      <c r="B11085" s="141" t="s">
        <v>11667</v>
      </c>
      <c r="C11085" s="141" t="s">
        <v>175</v>
      </c>
      <c r="D11085" s="141" t="s">
        <v>5501</v>
      </c>
      <c r="E11085" s="140">
        <v>153.41</v>
      </c>
      <c r="F11085" s="142" t="s">
        <v>5502</v>
      </c>
      <c r="G11085" s="138"/>
    </row>
    <row r="11086" ht="15.75" customHeight="1" spans="1:7">
      <c r="A11086" s="140">
        <v>98671</v>
      </c>
      <c r="B11086" s="141" t="s">
        <v>11668</v>
      </c>
      <c r="C11086" s="141" t="s">
        <v>175</v>
      </c>
      <c r="D11086" s="141" t="s">
        <v>5501</v>
      </c>
      <c r="E11086" s="140">
        <v>461.46</v>
      </c>
      <c r="F11086" s="142" t="s">
        <v>5502</v>
      </c>
      <c r="G11086" s="138"/>
    </row>
    <row r="11087" ht="15.75" customHeight="1" spans="1:7">
      <c r="A11087" s="140">
        <v>98672</v>
      </c>
      <c r="B11087" s="141" t="s">
        <v>11669</v>
      </c>
      <c r="C11087" s="141" t="s">
        <v>175</v>
      </c>
      <c r="D11087" s="141" t="s">
        <v>5501</v>
      </c>
      <c r="E11087" s="140">
        <v>589.51</v>
      </c>
      <c r="F11087" s="142" t="s">
        <v>5502</v>
      </c>
      <c r="G11087" s="138"/>
    </row>
    <row r="11088" ht="15.75" customHeight="1" spans="1:7">
      <c r="A11088" s="140">
        <v>98678</v>
      </c>
      <c r="B11088" s="141" t="s">
        <v>11670</v>
      </c>
      <c r="C11088" s="141" t="s">
        <v>175</v>
      </c>
      <c r="D11088" s="141" t="s">
        <v>5501</v>
      </c>
      <c r="E11088" s="140">
        <v>397.78</v>
      </c>
      <c r="F11088" s="142" t="s">
        <v>5502</v>
      </c>
      <c r="G11088" s="138"/>
    </row>
    <row r="11089" ht="15.75" customHeight="1" spans="1:7">
      <c r="A11089" s="140">
        <v>98679</v>
      </c>
      <c r="B11089" s="141" t="s">
        <v>11671</v>
      </c>
      <c r="C11089" s="141" t="s">
        <v>175</v>
      </c>
      <c r="D11089" s="141" t="s">
        <v>5686</v>
      </c>
      <c r="E11089" s="140">
        <v>36.18</v>
      </c>
      <c r="F11089" s="142" t="s">
        <v>5502</v>
      </c>
      <c r="G11089" s="138"/>
    </row>
    <row r="11090" ht="15.75" customHeight="1" spans="1:7">
      <c r="A11090" s="140">
        <v>98680</v>
      </c>
      <c r="B11090" s="141" t="s">
        <v>11672</v>
      </c>
      <c r="C11090" s="141" t="s">
        <v>175</v>
      </c>
      <c r="D11090" s="141" t="s">
        <v>5686</v>
      </c>
      <c r="E11090" s="140">
        <v>45.68</v>
      </c>
      <c r="F11090" s="142" t="s">
        <v>5502</v>
      </c>
      <c r="G11090" s="138"/>
    </row>
    <row r="11091" ht="15.75" customHeight="1" spans="1:7">
      <c r="A11091" s="140">
        <v>98681</v>
      </c>
      <c r="B11091" s="141" t="s">
        <v>11673</v>
      </c>
      <c r="C11091" s="141" t="s">
        <v>175</v>
      </c>
      <c r="D11091" s="141" t="s">
        <v>5686</v>
      </c>
      <c r="E11091" s="140">
        <v>33.84</v>
      </c>
      <c r="F11091" s="142" t="s">
        <v>5502</v>
      </c>
      <c r="G11091" s="138"/>
    </row>
    <row r="11092" ht="15.75" customHeight="1" spans="1:7">
      <c r="A11092" s="140">
        <v>98682</v>
      </c>
      <c r="B11092" s="141" t="s">
        <v>11674</v>
      </c>
      <c r="C11092" s="141" t="s">
        <v>175</v>
      </c>
      <c r="D11092" s="141" t="s">
        <v>5686</v>
      </c>
      <c r="E11092" s="140">
        <v>43.33</v>
      </c>
      <c r="F11092" s="142" t="s">
        <v>5502</v>
      </c>
      <c r="G11092" s="138"/>
    </row>
    <row r="11093" ht="15.75" customHeight="1" spans="1:7">
      <c r="A11093" s="140">
        <v>98685</v>
      </c>
      <c r="B11093" s="141" t="s">
        <v>11675</v>
      </c>
      <c r="C11093" s="141" t="s">
        <v>178</v>
      </c>
      <c r="D11093" s="141" t="s">
        <v>5501</v>
      </c>
      <c r="E11093" s="140">
        <v>83.36</v>
      </c>
      <c r="F11093" s="142" t="s">
        <v>5502</v>
      </c>
      <c r="G11093" s="138"/>
    </row>
    <row r="11094" ht="15.75" customHeight="1" spans="1:7">
      <c r="A11094" s="140">
        <v>98686</v>
      </c>
      <c r="B11094" s="141" t="s">
        <v>11676</v>
      </c>
      <c r="C11094" s="141" t="s">
        <v>178</v>
      </c>
      <c r="D11094" s="141" t="s">
        <v>5686</v>
      </c>
      <c r="E11094" s="140">
        <v>41.22</v>
      </c>
      <c r="F11094" s="142" t="s">
        <v>5502</v>
      </c>
      <c r="G11094" s="138"/>
    </row>
    <row r="11095" ht="15.75" customHeight="1" spans="1:7">
      <c r="A11095" s="140">
        <v>98688</v>
      </c>
      <c r="B11095" s="141" t="s">
        <v>11677</v>
      </c>
      <c r="C11095" s="141" t="s">
        <v>178</v>
      </c>
      <c r="D11095" s="141" t="s">
        <v>5686</v>
      </c>
      <c r="E11095" s="140">
        <v>68.67</v>
      </c>
      <c r="F11095" s="142" t="s">
        <v>5502</v>
      </c>
      <c r="G11095" s="138"/>
    </row>
    <row r="11096" ht="15.75" customHeight="1" spans="1:7">
      <c r="A11096" s="140">
        <v>98689</v>
      </c>
      <c r="B11096" s="141" t="s">
        <v>11678</v>
      </c>
      <c r="C11096" s="141" t="s">
        <v>178</v>
      </c>
      <c r="D11096" s="141" t="s">
        <v>5501</v>
      </c>
      <c r="E11096" s="140">
        <v>117.86</v>
      </c>
      <c r="F11096" s="142" t="s">
        <v>5502</v>
      </c>
      <c r="G11096" s="138"/>
    </row>
    <row r="11097" ht="15.75" customHeight="1" spans="1:7">
      <c r="A11097" s="140">
        <v>101090</v>
      </c>
      <c r="B11097" s="141" t="s">
        <v>11679</v>
      </c>
      <c r="C11097" s="141" t="s">
        <v>175</v>
      </c>
      <c r="D11097" s="141" t="s">
        <v>5686</v>
      </c>
      <c r="E11097" s="140">
        <v>211.64</v>
      </c>
      <c r="F11097" s="142" t="s">
        <v>5502</v>
      </c>
      <c r="G11097" s="138"/>
    </row>
    <row r="11098" ht="15.75" customHeight="1" spans="1:7">
      <c r="A11098" s="140">
        <v>101091</v>
      </c>
      <c r="B11098" s="141" t="s">
        <v>11680</v>
      </c>
      <c r="C11098" s="141" t="s">
        <v>175</v>
      </c>
      <c r="D11098" s="141" t="s">
        <v>5686</v>
      </c>
      <c r="E11098" s="140">
        <v>149.5</v>
      </c>
      <c r="F11098" s="142" t="s">
        <v>5502</v>
      </c>
      <c r="G11098" s="138"/>
    </row>
    <row r="11099" ht="15.75" customHeight="1" spans="1:7">
      <c r="A11099" s="140">
        <v>101725</v>
      </c>
      <c r="B11099" s="141" t="s">
        <v>11681</v>
      </c>
      <c r="C11099" s="141" t="s">
        <v>175</v>
      </c>
      <c r="D11099" s="141" t="s">
        <v>5686</v>
      </c>
      <c r="E11099" s="140">
        <v>274.14</v>
      </c>
      <c r="F11099" s="142" t="s">
        <v>5502</v>
      </c>
      <c r="G11099" s="138"/>
    </row>
    <row r="11100" ht="15.75" customHeight="1" spans="1:7">
      <c r="A11100" s="140">
        <v>101726</v>
      </c>
      <c r="B11100" s="141" t="s">
        <v>11682</v>
      </c>
      <c r="C11100" s="141" t="s">
        <v>175</v>
      </c>
      <c r="D11100" s="141" t="s">
        <v>5686</v>
      </c>
      <c r="E11100" s="140">
        <v>189.24</v>
      </c>
      <c r="F11100" s="142" t="s">
        <v>5502</v>
      </c>
      <c r="G11100" s="138"/>
    </row>
    <row r="11101" ht="15.75" customHeight="1" spans="1:7">
      <c r="A11101" s="140">
        <v>101731</v>
      </c>
      <c r="B11101" s="141" t="s">
        <v>11683</v>
      </c>
      <c r="C11101" s="141" t="s">
        <v>175</v>
      </c>
      <c r="D11101" s="141" t="s">
        <v>5686</v>
      </c>
      <c r="E11101" s="140">
        <v>311.07</v>
      </c>
      <c r="F11101" s="142" t="s">
        <v>5502</v>
      </c>
      <c r="G11101" s="138"/>
    </row>
    <row r="11102" ht="15.75" customHeight="1" spans="1:7">
      <c r="A11102" s="140">
        <v>101732</v>
      </c>
      <c r="B11102" s="141" t="s">
        <v>11684</v>
      </c>
      <c r="C11102" s="141" t="s">
        <v>175</v>
      </c>
      <c r="D11102" s="141" t="s">
        <v>5686</v>
      </c>
      <c r="E11102" s="140">
        <v>94.67</v>
      </c>
      <c r="F11102" s="142" t="s">
        <v>5502</v>
      </c>
      <c r="G11102" s="138"/>
    </row>
    <row r="11103" ht="15.75" customHeight="1" spans="1:7">
      <c r="A11103" s="140">
        <v>101094</v>
      </c>
      <c r="B11103" s="141" t="s">
        <v>437</v>
      </c>
      <c r="C11103" s="141" t="s">
        <v>178</v>
      </c>
      <c r="D11103" s="141" t="s">
        <v>5501</v>
      </c>
      <c r="E11103" s="140">
        <v>209.5</v>
      </c>
      <c r="F11103" s="142" t="s">
        <v>5502</v>
      </c>
      <c r="G11103" s="138"/>
    </row>
    <row r="11104" ht="15.75" customHeight="1" spans="1:7">
      <c r="A11104" s="140">
        <v>101727</v>
      </c>
      <c r="B11104" s="141" t="s">
        <v>11685</v>
      </c>
      <c r="C11104" s="141" t="s">
        <v>175</v>
      </c>
      <c r="D11104" s="141" t="s">
        <v>5501</v>
      </c>
      <c r="E11104" s="140">
        <v>250.83</v>
      </c>
      <c r="F11104" s="142" t="s">
        <v>5502</v>
      </c>
      <c r="G11104" s="138"/>
    </row>
    <row r="11105" ht="15.75" customHeight="1" spans="1:7">
      <c r="A11105" s="140">
        <v>101733</v>
      </c>
      <c r="B11105" s="141" t="s">
        <v>11686</v>
      </c>
      <c r="C11105" s="141" t="s">
        <v>175</v>
      </c>
      <c r="D11105" s="141" t="s">
        <v>5501</v>
      </c>
      <c r="E11105" s="140">
        <v>334.35</v>
      </c>
      <c r="F11105" s="142" t="s">
        <v>5502</v>
      </c>
      <c r="G11105" s="138"/>
    </row>
    <row r="11106" ht="15.75" customHeight="1" spans="1:7">
      <c r="A11106" s="140">
        <v>101734</v>
      </c>
      <c r="B11106" s="141" t="s">
        <v>11687</v>
      </c>
      <c r="C11106" s="141" t="s">
        <v>175</v>
      </c>
      <c r="D11106" s="141" t="s">
        <v>5501</v>
      </c>
      <c r="E11106" s="140">
        <v>513.07</v>
      </c>
      <c r="F11106" s="142" t="s">
        <v>5502</v>
      </c>
      <c r="G11106" s="138"/>
    </row>
    <row r="11107" ht="15.75" customHeight="1" spans="1:7">
      <c r="A11107" s="140">
        <v>101735</v>
      </c>
      <c r="B11107" s="141" t="s">
        <v>11688</v>
      </c>
      <c r="C11107" s="141" t="s">
        <v>175</v>
      </c>
      <c r="D11107" s="141" t="s">
        <v>5501</v>
      </c>
      <c r="E11107" s="140">
        <v>526.03</v>
      </c>
      <c r="F11107" s="142" t="s">
        <v>5502</v>
      </c>
      <c r="G11107" s="138"/>
    </row>
    <row r="11108" ht="15.75" customHeight="1" spans="1:7">
      <c r="A11108" s="140">
        <v>101736</v>
      </c>
      <c r="B11108" s="141" t="s">
        <v>11689</v>
      </c>
      <c r="C11108" s="141" t="s">
        <v>175</v>
      </c>
      <c r="D11108" s="141" t="s">
        <v>5501</v>
      </c>
      <c r="E11108" s="140">
        <v>126.22</v>
      </c>
      <c r="F11108" s="142" t="s">
        <v>5502</v>
      </c>
      <c r="G11108" s="138"/>
    </row>
    <row r="11109" ht="15.75" customHeight="1" spans="1:7">
      <c r="A11109" s="140">
        <v>101737</v>
      </c>
      <c r="B11109" s="141" t="s">
        <v>11690</v>
      </c>
      <c r="C11109" s="141" t="s">
        <v>175</v>
      </c>
      <c r="D11109" s="141" t="s">
        <v>5501</v>
      </c>
      <c r="E11109" s="140">
        <v>151.87</v>
      </c>
      <c r="F11109" s="142" t="s">
        <v>5502</v>
      </c>
      <c r="G11109" s="138"/>
    </row>
    <row r="11110" ht="15.75" customHeight="1" spans="1:7">
      <c r="A11110" s="140">
        <v>101748</v>
      </c>
      <c r="B11110" s="141" t="s">
        <v>11691</v>
      </c>
      <c r="C11110" s="141" t="s">
        <v>175</v>
      </c>
      <c r="D11110" s="141" t="s">
        <v>5686</v>
      </c>
      <c r="E11110" s="140">
        <v>3.35</v>
      </c>
      <c r="F11110" s="142" t="s">
        <v>5502</v>
      </c>
      <c r="G11110" s="138"/>
    </row>
    <row r="11111" ht="15.75" customHeight="1" spans="1:7">
      <c r="A11111" s="140">
        <v>104162</v>
      </c>
      <c r="B11111" s="141" t="s">
        <v>11692</v>
      </c>
      <c r="C11111" s="141" t="s">
        <v>175</v>
      </c>
      <c r="D11111" s="141" t="s">
        <v>5686</v>
      </c>
      <c r="E11111" s="140">
        <v>91.37</v>
      </c>
      <c r="F11111" s="142" t="s">
        <v>5502</v>
      </c>
      <c r="G11111" s="138"/>
    </row>
    <row r="11112" ht="15.75" customHeight="1" spans="1:7">
      <c r="A11112" s="140">
        <v>101092</v>
      </c>
      <c r="B11112" s="141" t="s">
        <v>11693</v>
      </c>
      <c r="C11112" s="141" t="s">
        <v>175</v>
      </c>
      <c r="D11112" s="141" t="s">
        <v>5501</v>
      </c>
      <c r="E11112" s="140">
        <v>471.65</v>
      </c>
      <c r="F11112" s="142" t="s">
        <v>5502</v>
      </c>
      <c r="G11112" s="138"/>
    </row>
    <row r="11113" ht="15.75" customHeight="1" spans="1:7">
      <c r="A11113" s="140">
        <v>101093</v>
      </c>
      <c r="B11113" s="141" t="s">
        <v>11694</v>
      </c>
      <c r="C11113" s="141" t="s">
        <v>175</v>
      </c>
      <c r="D11113" s="141" t="s">
        <v>5501</v>
      </c>
      <c r="E11113" s="140">
        <v>599.7</v>
      </c>
      <c r="F11113" s="142" t="s">
        <v>5502</v>
      </c>
      <c r="G11113" s="138"/>
    </row>
    <row r="11114" ht="15.75" customHeight="1" spans="1:7">
      <c r="A11114" s="140">
        <v>98695</v>
      </c>
      <c r="B11114" s="141" t="s">
        <v>11695</v>
      </c>
      <c r="C11114" s="141" t="s">
        <v>178</v>
      </c>
      <c r="D11114" s="141" t="s">
        <v>5501</v>
      </c>
      <c r="E11114" s="140">
        <v>103.01</v>
      </c>
      <c r="F11114" s="142" t="s">
        <v>5502</v>
      </c>
      <c r="G11114" s="138"/>
    </row>
    <row r="11115" ht="15.75" customHeight="1" spans="1:7">
      <c r="A11115" s="140">
        <v>98697</v>
      </c>
      <c r="B11115" s="141" t="s">
        <v>11696</v>
      </c>
      <c r="C11115" s="141" t="s">
        <v>178</v>
      </c>
      <c r="D11115" s="141" t="s">
        <v>5501</v>
      </c>
      <c r="E11115" s="140">
        <v>68.48</v>
      </c>
      <c r="F11115" s="142" t="s">
        <v>5502</v>
      </c>
      <c r="G11115" s="138"/>
    </row>
    <row r="11116" ht="15.75" customHeight="1" spans="1:7">
      <c r="A11116" s="140">
        <v>101738</v>
      </c>
      <c r="B11116" s="141" t="s">
        <v>11697</v>
      </c>
      <c r="C11116" s="141" t="s">
        <v>178</v>
      </c>
      <c r="D11116" s="141" t="s">
        <v>5686</v>
      </c>
      <c r="E11116" s="140">
        <v>32.69</v>
      </c>
      <c r="F11116" s="142" t="s">
        <v>5502</v>
      </c>
      <c r="G11116" s="138"/>
    </row>
    <row r="11117" ht="15.75" customHeight="1" spans="1:7">
      <c r="A11117" s="140">
        <v>101739</v>
      </c>
      <c r="B11117" s="141" t="s">
        <v>11698</v>
      </c>
      <c r="C11117" s="141" t="s">
        <v>178</v>
      </c>
      <c r="D11117" s="141" t="s">
        <v>5686</v>
      </c>
      <c r="E11117" s="140">
        <v>35.82</v>
      </c>
      <c r="F11117" s="142" t="s">
        <v>5502</v>
      </c>
      <c r="G11117" s="138"/>
    </row>
    <row r="11118" ht="15.75" customHeight="1" spans="1:7">
      <c r="A11118" s="140">
        <v>88648</v>
      </c>
      <c r="B11118" s="141" t="s">
        <v>11699</v>
      </c>
      <c r="C11118" s="141" t="s">
        <v>178</v>
      </c>
      <c r="D11118" s="141" t="s">
        <v>5501</v>
      </c>
      <c r="E11118" s="140">
        <v>8</v>
      </c>
      <c r="F11118" s="142" t="s">
        <v>5502</v>
      </c>
      <c r="G11118" s="138"/>
    </row>
    <row r="11119" ht="15.75" customHeight="1" spans="1:7">
      <c r="A11119" s="140">
        <v>88649</v>
      </c>
      <c r="B11119" s="141" t="s">
        <v>11700</v>
      </c>
      <c r="C11119" s="141" t="s">
        <v>178</v>
      </c>
      <c r="D11119" s="141" t="s">
        <v>5501</v>
      </c>
      <c r="E11119" s="140">
        <v>9.13</v>
      </c>
      <c r="F11119" s="142" t="s">
        <v>5502</v>
      </c>
      <c r="G11119" s="138"/>
    </row>
    <row r="11120" ht="15.75" customHeight="1" spans="1:7">
      <c r="A11120" s="140">
        <v>88650</v>
      </c>
      <c r="B11120" s="141" t="s">
        <v>11701</v>
      </c>
      <c r="C11120" s="141" t="s">
        <v>178</v>
      </c>
      <c r="D11120" s="141" t="s">
        <v>5501</v>
      </c>
      <c r="E11120" s="140">
        <v>17.99</v>
      </c>
      <c r="F11120" s="142" t="s">
        <v>5502</v>
      </c>
      <c r="G11120" s="138"/>
    </row>
    <row r="11121" ht="15.75" customHeight="1" spans="1:7">
      <c r="A11121" s="140">
        <v>96467</v>
      </c>
      <c r="B11121" s="141" t="s">
        <v>11702</v>
      </c>
      <c r="C11121" s="141" t="s">
        <v>178</v>
      </c>
      <c r="D11121" s="141" t="s">
        <v>5501</v>
      </c>
      <c r="E11121" s="140">
        <v>7.23</v>
      </c>
      <c r="F11121" s="142" t="s">
        <v>5502</v>
      </c>
      <c r="G11121" s="138"/>
    </row>
    <row r="11122" ht="15.75" customHeight="1" spans="1:7">
      <c r="A11122" s="140">
        <v>101740</v>
      </c>
      <c r="B11122" s="141" t="s">
        <v>11703</v>
      </c>
      <c r="C11122" s="141" t="s">
        <v>178</v>
      </c>
      <c r="D11122" s="141" t="s">
        <v>5686</v>
      </c>
      <c r="E11122" s="140">
        <v>46.85</v>
      </c>
      <c r="F11122" s="142" t="s">
        <v>5502</v>
      </c>
      <c r="G11122" s="138"/>
    </row>
    <row r="11123" ht="15.75" customHeight="1" spans="1:7">
      <c r="A11123" s="140">
        <v>101741</v>
      </c>
      <c r="B11123" s="141" t="s">
        <v>11704</v>
      </c>
      <c r="C11123" s="141" t="s">
        <v>178</v>
      </c>
      <c r="D11123" s="141" t="s">
        <v>5501</v>
      </c>
      <c r="E11123" s="140">
        <v>22.38</v>
      </c>
      <c r="F11123" s="142" t="s">
        <v>5502</v>
      </c>
      <c r="G11123" s="138"/>
    </row>
    <row r="11124" ht="15.75" customHeight="1" spans="1:7">
      <c r="A11124" s="140">
        <v>94990</v>
      </c>
      <c r="B11124" s="141" t="s">
        <v>11705</v>
      </c>
      <c r="C11124" s="141" t="s">
        <v>171</v>
      </c>
      <c r="D11124" s="141" t="s">
        <v>5501</v>
      </c>
      <c r="E11124" s="140">
        <v>754.82</v>
      </c>
      <c r="F11124" s="142" t="s">
        <v>5502</v>
      </c>
      <c r="G11124" s="138"/>
    </row>
    <row r="11125" ht="15.75" customHeight="1" spans="1:7">
      <c r="A11125" s="140">
        <v>94991</v>
      </c>
      <c r="B11125" s="141" t="s">
        <v>11706</v>
      </c>
      <c r="C11125" s="141" t="s">
        <v>171</v>
      </c>
      <c r="D11125" s="141" t="s">
        <v>5501</v>
      </c>
      <c r="E11125" s="140">
        <v>665.16</v>
      </c>
      <c r="F11125" s="142" t="s">
        <v>5502</v>
      </c>
      <c r="G11125" s="138"/>
    </row>
    <row r="11126" ht="15.75" customHeight="1" spans="1:7">
      <c r="A11126" s="140">
        <v>94992</v>
      </c>
      <c r="B11126" s="141" t="s">
        <v>11707</v>
      </c>
      <c r="C11126" s="141" t="s">
        <v>175</v>
      </c>
      <c r="D11126" s="141" t="s">
        <v>5501</v>
      </c>
      <c r="E11126" s="140">
        <v>76.73</v>
      </c>
      <c r="F11126" s="142" t="s">
        <v>5502</v>
      </c>
      <c r="G11126" s="138"/>
    </row>
    <row r="11127" ht="15.75" customHeight="1" spans="1:7">
      <c r="A11127" s="140">
        <v>94993</v>
      </c>
      <c r="B11127" s="141" t="s">
        <v>11708</v>
      </c>
      <c r="C11127" s="141" t="s">
        <v>175</v>
      </c>
      <c r="D11127" s="141" t="s">
        <v>5501</v>
      </c>
      <c r="E11127" s="140">
        <v>71.35</v>
      </c>
      <c r="F11127" s="142" t="s">
        <v>5502</v>
      </c>
      <c r="G11127" s="138"/>
    </row>
    <row r="11128" ht="15.75" customHeight="1" spans="1:7">
      <c r="A11128" s="140">
        <v>94994</v>
      </c>
      <c r="B11128" s="141" t="s">
        <v>11709</v>
      </c>
      <c r="C11128" s="141" t="s">
        <v>175</v>
      </c>
      <c r="D11128" s="141" t="s">
        <v>5501</v>
      </c>
      <c r="E11128" s="140">
        <v>92.15</v>
      </c>
      <c r="F11128" s="142" t="s">
        <v>5502</v>
      </c>
      <c r="G11128" s="138"/>
    </row>
    <row r="11129" ht="15.75" customHeight="1" spans="1:7">
      <c r="A11129" s="140">
        <v>94995</v>
      </c>
      <c r="B11129" s="141" t="s">
        <v>11710</v>
      </c>
      <c r="C11129" s="141" t="s">
        <v>175</v>
      </c>
      <c r="D11129" s="141" t="s">
        <v>5501</v>
      </c>
      <c r="E11129" s="140">
        <v>84.97</v>
      </c>
      <c r="F11129" s="142" t="s">
        <v>5502</v>
      </c>
      <c r="G11129" s="138"/>
    </row>
    <row r="11130" ht="15.75" customHeight="1" spans="1:7">
      <c r="A11130" s="140">
        <v>101747</v>
      </c>
      <c r="B11130" s="141" t="s">
        <v>11711</v>
      </c>
      <c r="C11130" s="141" t="s">
        <v>175</v>
      </c>
      <c r="D11130" s="141" t="s">
        <v>5686</v>
      </c>
      <c r="E11130" s="140">
        <v>80.31</v>
      </c>
      <c r="F11130" s="142" t="s">
        <v>5502</v>
      </c>
      <c r="G11130" s="138"/>
    </row>
    <row r="11131" ht="15.75" customHeight="1" spans="1:7">
      <c r="A11131" s="140">
        <v>104626</v>
      </c>
      <c r="B11131" s="141" t="s">
        <v>11712</v>
      </c>
      <c r="C11131" s="141" t="s">
        <v>171</v>
      </c>
      <c r="D11131" s="141" t="s">
        <v>5501</v>
      </c>
      <c r="E11131" s="140">
        <v>680.78</v>
      </c>
      <c r="F11131" s="142" t="s">
        <v>5502</v>
      </c>
      <c r="G11131" s="138"/>
    </row>
    <row r="11132" ht="15.75" customHeight="1" spans="1:7">
      <c r="A11132" s="140">
        <v>104658</v>
      </c>
      <c r="B11132" s="141" t="s">
        <v>11713</v>
      </c>
      <c r="C11132" s="141" t="s">
        <v>175</v>
      </c>
      <c r="D11132" s="141" t="s">
        <v>5501</v>
      </c>
      <c r="E11132" s="140">
        <v>177.64</v>
      </c>
      <c r="F11132" s="142" t="s">
        <v>5502</v>
      </c>
      <c r="G11132" s="138"/>
    </row>
    <row r="11133" ht="15.75" customHeight="1" spans="1:7">
      <c r="A11133" s="140">
        <v>87620</v>
      </c>
      <c r="B11133" s="141" t="s">
        <v>11714</v>
      </c>
      <c r="C11133" s="141" t="s">
        <v>175</v>
      </c>
      <c r="D11133" s="141" t="s">
        <v>5501</v>
      </c>
      <c r="E11133" s="140">
        <v>30.66</v>
      </c>
      <c r="F11133" s="142" t="s">
        <v>5502</v>
      </c>
      <c r="G11133" s="138"/>
    </row>
    <row r="11134" ht="15.75" customHeight="1" spans="1:7">
      <c r="A11134" s="140">
        <v>87622</v>
      </c>
      <c r="B11134" s="141" t="s">
        <v>11715</v>
      </c>
      <c r="C11134" s="141" t="s">
        <v>175</v>
      </c>
      <c r="D11134" s="141" t="s">
        <v>5501</v>
      </c>
      <c r="E11134" s="140">
        <v>33.11</v>
      </c>
      <c r="F11134" s="142" t="s">
        <v>5502</v>
      </c>
      <c r="G11134" s="138"/>
    </row>
    <row r="11135" ht="15.75" customHeight="1" spans="1:7">
      <c r="A11135" s="140">
        <v>87623</v>
      </c>
      <c r="B11135" s="141" t="s">
        <v>11716</v>
      </c>
      <c r="C11135" s="141" t="s">
        <v>175</v>
      </c>
      <c r="D11135" s="141" t="s">
        <v>5501</v>
      </c>
      <c r="E11135" s="140">
        <v>82.8</v>
      </c>
      <c r="F11135" s="142" t="s">
        <v>5502</v>
      </c>
      <c r="G11135" s="138"/>
    </row>
    <row r="11136" ht="15.75" customHeight="1" spans="1:7">
      <c r="A11136" s="140">
        <v>87624</v>
      </c>
      <c r="B11136" s="141" t="s">
        <v>11717</v>
      </c>
      <c r="C11136" s="141" t="s">
        <v>175</v>
      </c>
      <c r="D11136" s="141" t="s">
        <v>5501</v>
      </c>
      <c r="E11136" s="140">
        <v>88.57</v>
      </c>
      <c r="F11136" s="142" t="s">
        <v>5502</v>
      </c>
      <c r="G11136" s="138"/>
    </row>
    <row r="11137" ht="15.75" customHeight="1" spans="1:7">
      <c r="A11137" s="140">
        <v>87630</v>
      </c>
      <c r="B11137" s="141" t="s">
        <v>11718</v>
      </c>
      <c r="C11137" s="141" t="s">
        <v>175</v>
      </c>
      <c r="D11137" s="141" t="s">
        <v>5501</v>
      </c>
      <c r="E11137" s="140">
        <v>39.33</v>
      </c>
      <c r="F11137" s="142" t="s">
        <v>5502</v>
      </c>
      <c r="G11137" s="138"/>
    </row>
    <row r="11138" ht="15.75" customHeight="1" spans="1:7">
      <c r="A11138" s="140">
        <v>87632</v>
      </c>
      <c r="B11138" s="141" t="s">
        <v>11719</v>
      </c>
      <c r="C11138" s="141" t="s">
        <v>175</v>
      </c>
      <c r="D11138" s="141" t="s">
        <v>5501</v>
      </c>
      <c r="E11138" s="140">
        <v>42.73</v>
      </c>
      <c r="F11138" s="142" t="s">
        <v>5502</v>
      </c>
      <c r="G11138" s="138"/>
    </row>
    <row r="11139" ht="15.75" customHeight="1" spans="1:7">
      <c r="A11139" s="140">
        <v>87633</v>
      </c>
      <c r="B11139" s="141" t="s">
        <v>11720</v>
      </c>
      <c r="C11139" s="141" t="s">
        <v>175</v>
      </c>
      <c r="D11139" s="141" t="s">
        <v>5501</v>
      </c>
      <c r="E11139" s="140">
        <v>111.82</v>
      </c>
      <c r="F11139" s="142" t="s">
        <v>5502</v>
      </c>
      <c r="G11139" s="138"/>
    </row>
    <row r="11140" ht="15.75" customHeight="1" spans="1:7">
      <c r="A11140" s="140">
        <v>87634</v>
      </c>
      <c r="B11140" s="141" t="s">
        <v>11721</v>
      </c>
      <c r="C11140" s="141" t="s">
        <v>175</v>
      </c>
      <c r="D11140" s="141" t="s">
        <v>5501</v>
      </c>
      <c r="E11140" s="140">
        <v>119.84</v>
      </c>
      <c r="F11140" s="142" t="s">
        <v>5502</v>
      </c>
      <c r="G11140" s="138"/>
    </row>
    <row r="11141" ht="15.75" customHeight="1" spans="1:7">
      <c r="A11141" s="140">
        <v>87640</v>
      </c>
      <c r="B11141" s="141" t="s">
        <v>11722</v>
      </c>
      <c r="C11141" s="141" t="s">
        <v>175</v>
      </c>
      <c r="D11141" s="141" t="s">
        <v>5501</v>
      </c>
      <c r="E11141" s="140">
        <v>46.43</v>
      </c>
      <c r="F11141" s="142" t="s">
        <v>5502</v>
      </c>
      <c r="G11141" s="138"/>
    </row>
    <row r="11142" ht="15.75" customHeight="1" spans="1:7">
      <c r="A11142" s="140">
        <v>87642</v>
      </c>
      <c r="B11142" s="141" t="s">
        <v>11723</v>
      </c>
      <c r="C11142" s="141" t="s">
        <v>175</v>
      </c>
      <c r="D11142" s="141" t="s">
        <v>5501</v>
      </c>
      <c r="E11142" s="140">
        <v>50.61</v>
      </c>
      <c r="F11142" s="142" t="s">
        <v>5502</v>
      </c>
      <c r="G11142" s="138"/>
    </row>
    <row r="11143" ht="15.75" customHeight="1" spans="1:7">
      <c r="A11143" s="140">
        <v>87643</v>
      </c>
      <c r="B11143" s="141" t="s">
        <v>11724</v>
      </c>
      <c r="C11143" s="141" t="s">
        <v>175</v>
      </c>
      <c r="D11143" s="141" t="s">
        <v>5501</v>
      </c>
      <c r="E11143" s="140">
        <v>135.57</v>
      </c>
      <c r="F11143" s="142" t="s">
        <v>5502</v>
      </c>
      <c r="G11143" s="138"/>
    </row>
    <row r="11144" ht="15.75" customHeight="1" spans="1:7">
      <c r="A11144" s="140">
        <v>87644</v>
      </c>
      <c r="B11144" s="141" t="s">
        <v>11725</v>
      </c>
      <c r="C11144" s="141" t="s">
        <v>175</v>
      </c>
      <c r="D11144" s="141" t="s">
        <v>5501</v>
      </c>
      <c r="E11144" s="140">
        <v>145.43</v>
      </c>
      <c r="F11144" s="142" t="s">
        <v>5502</v>
      </c>
      <c r="G11144" s="138"/>
    </row>
    <row r="11145" ht="15.75" customHeight="1" spans="1:7">
      <c r="A11145" s="140">
        <v>87680</v>
      </c>
      <c r="B11145" s="141" t="s">
        <v>11726</v>
      </c>
      <c r="C11145" s="141" t="s">
        <v>175</v>
      </c>
      <c r="D11145" s="141" t="s">
        <v>5501</v>
      </c>
      <c r="E11145" s="140">
        <v>41.89</v>
      </c>
      <c r="F11145" s="142" t="s">
        <v>5502</v>
      </c>
      <c r="G11145" s="138"/>
    </row>
    <row r="11146" ht="15.75" customHeight="1" spans="1:7">
      <c r="A11146" s="140">
        <v>87682</v>
      </c>
      <c r="B11146" s="141" t="s">
        <v>11727</v>
      </c>
      <c r="C11146" s="141" t="s">
        <v>175</v>
      </c>
      <c r="D11146" s="141" t="s">
        <v>5501</v>
      </c>
      <c r="E11146" s="140">
        <v>46.07</v>
      </c>
      <c r="F11146" s="142" t="s">
        <v>5502</v>
      </c>
      <c r="G11146" s="138"/>
    </row>
    <row r="11147" ht="15.75" customHeight="1" spans="1:7">
      <c r="A11147" s="140">
        <v>87683</v>
      </c>
      <c r="B11147" s="141" t="s">
        <v>11728</v>
      </c>
      <c r="C11147" s="141" t="s">
        <v>175</v>
      </c>
      <c r="D11147" s="141" t="s">
        <v>5501</v>
      </c>
      <c r="E11147" s="140">
        <v>131.03</v>
      </c>
      <c r="F11147" s="142" t="s">
        <v>5502</v>
      </c>
      <c r="G11147" s="138"/>
    </row>
    <row r="11148" ht="15.75" customHeight="1" spans="1:7">
      <c r="A11148" s="140">
        <v>87684</v>
      </c>
      <c r="B11148" s="141" t="s">
        <v>11729</v>
      </c>
      <c r="C11148" s="141" t="s">
        <v>175</v>
      </c>
      <c r="D11148" s="141" t="s">
        <v>5501</v>
      </c>
      <c r="E11148" s="140">
        <v>140.89</v>
      </c>
      <c r="F11148" s="142" t="s">
        <v>5502</v>
      </c>
      <c r="G11148" s="138"/>
    </row>
    <row r="11149" ht="15.75" customHeight="1" spans="1:7">
      <c r="A11149" s="140">
        <v>87690</v>
      </c>
      <c r="B11149" s="141" t="s">
        <v>11730</v>
      </c>
      <c r="C11149" s="141" t="s">
        <v>175</v>
      </c>
      <c r="D11149" s="141" t="s">
        <v>5501</v>
      </c>
      <c r="E11149" s="140">
        <v>48</v>
      </c>
      <c r="F11149" s="142" t="s">
        <v>5502</v>
      </c>
      <c r="G11149" s="138"/>
    </row>
    <row r="11150" ht="15.75" customHeight="1" spans="1:7">
      <c r="A11150" s="140">
        <v>87692</v>
      </c>
      <c r="B11150" s="141" t="s">
        <v>11731</v>
      </c>
      <c r="C11150" s="141" t="s">
        <v>175</v>
      </c>
      <c r="D11150" s="141" t="s">
        <v>5501</v>
      </c>
      <c r="E11150" s="140">
        <v>52.79</v>
      </c>
      <c r="F11150" s="142" t="s">
        <v>5502</v>
      </c>
      <c r="G11150" s="138"/>
    </row>
    <row r="11151" ht="15.75" customHeight="1" spans="1:7">
      <c r="A11151" s="140">
        <v>87693</v>
      </c>
      <c r="B11151" s="141" t="s">
        <v>11732</v>
      </c>
      <c r="C11151" s="141" t="s">
        <v>175</v>
      </c>
      <c r="D11151" s="141" t="s">
        <v>5501</v>
      </c>
      <c r="E11151" s="140">
        <v>150.09</v>
      </c>
      <c r="F11151" s="142" t="s">
        <v>5502</v>
      </c>
      <c r="G11151" s="138"/>
    </row>
    <row r="11152" ht="15.75" customHeight="1" spans="1:7">
      <c r="A11152" s="140">
        <v>87694</v>
      </c>
      <c r="B11152" s="141" t="s">
        <v>11733</v>
      </c>
      <c r="C11152" s="141" t="s">
        <v>175</v>
      </c>
      <c r="D11152" s="141" t="s">
        <v>5501</v>
      </c>
      <c r="E11152" s="140">
        <v>161.38</v>
      </c>
      <c r="F11152" s="142" t="s">
        <v>5502</v>
      </c>
      <c r="G11152" s="138"/>
    </row>
    <row r="11153" ht="15.75" customHeight="1" spans="1:7">
      <c r="A11153" s="140">
        <v>87700</v>
      </c>
      <c r="B11153" s="141" t="s">
        <v>11734</v>
      </c>
      <c r="C11153" s="141" t="s">
        <v>175</v>
      </c>
      <c r="D11153" s="141" t="s">
        <v>5501</v>
      </c>
      <c r="E11153" s="140">
        <v>51.88</v>
      </c>
      <c r="F11153" s="142" t="s">
        <v>5502</v>
      </c>
      <c r="G11153" s="138"/>
    </row>
    <row r="11154" ht="15.75" customHeight="1" spans="1:7">
      <c r="A11154" s="140">
        <v>87702</v>
      </c>
      <c r="B11154" s="141" t="s">
        <v>11735</v>
      </c>
      <c r="C11154" s="141" t="s">
        <v>175</v>
      </c>
      <c r="D11154" s="141" t="s">
        <v>5501</v>
      </c>
      <c r="E11154" s="140">
        <v>57.09</v>
      </c>
      <c r="F11154" s="142" t="s">
        <v>5502</v>
      </c>
      <c r="G11154" s="138"/>
    </row>
    <row r="11155" ht="15.75" customHeight="1" spans="1:7">
      <c r="A11155" s="140">
        <v>87703</v>
      </c>
      <c r="B11155" s="141" t="s">
        <v>11736</v>
      </c>
      <c r="C11155" s="141" t="s">
        <v>175</v>
      </c>
      <c r="D11155" s="141" t="s">
        <v>5501</v>
      </c>
      <c r="E11155" s="140">
        <v>163.05</v>
      </c>
      <c r="F11155" s="142" t="s">
        <v>5502</v>
      </c>
      <c r="G11155" s="138"/>
    </row>
    <row r="11156" ht="15.75" customHeight="1" spans="1:7">
      <c r="A11156" s="140">
        <v>87704</v>
      </c>
      <c r="B11156" s="141" t="s">
        <v>11737</v>
      </c>
      <c r="C11156" s="141" t="s">
        <v>175</v>
      </c>
      <c r="D11156" s="141" t="s">
        <v>5501</v>
      </c>
      <c r="E11156" s="140">
        <v>175.34</v>
      </c>
      <c r="F11156" s="142" t="s">
        <v>5502</v>
      </c>
      <c r="G11156" s="138"/>
    </row>
    <row r="11157" ht="15.75" customHeight="1" spans="1:7">
      <c r="A11157" s="140">
        <v>87735</v>
      </c>
      <c r="B11157" s="141" t="s">
        <v>11738</v>
      </c>
      <c r="C11157" s="141" t="s">
        <v>175</v>
      </c>
      <c r="D11157" s="141" t="s">
        <v>5501</v>
      </c>
      <c r="E11157" s="140">
        <v>41.89</v>
      </c>
      <c r="F11157" s="142" t="s">
        <v>5502</v>
      </c>
      <c r="G11157" s="138"/>
    </row>
    <row r="11158" ht="15.75" customHeight="1" spans="1:7">
      <c r="A11158" s="140">
        <v>87737</v>
      </c>
      <c r="B11158" s="141" t="s">
        <v>11739</v>
      </c>
      <c r="C11158" s="141" t="s">
        <v>175</v>
      </c>
      <c r="D11158" s="141" t="s">
        <v>5501</v>
      </c>
      <c r="E11158" s="140">
        <v>44.34</v>
      </c>
      <c r="F11158" s="142" t="s">
        <v>5502</v>
      </c>
      <c r="G11158" s="138"/>
    </row>
    <row r="11159" ht="15.75" customHeight="1" spans="1:7">
      <c r="A11159" s="140">
        <v>87738</v>
      </c>
      <c r="B11159" s="141" t="s">
        <v>11740</v>
      </c>
      <c r="C11159" s="141" t="s">
        <v>175</v>
      </c>
      <c r="D11159" s="141" t="s">
        <v>5501</v>
      </c>
      <c r="E11159" s="140">
        <v>94.03</v>
      </c>
      <c r="F11159" s="142" t="s">
        <v>5502</v>
      </c>
      <c r="G11159" s="138"/>
    </row>
    <row r="11160" ht="15.75" customHeight="1" spans="1:7">
      <c r="A11160" s="140">
        <v>87739</v>
      </c>
      <c r="B11160" s="141" t="s">
        <v>11741</v>
      </c>
      <c r="C11160" s="141" t="s">
        <v>175</v>
      </c>
      <c r="D11160" s="141" t="s">
        <v>5501</v>
      </c>
      <c r="E11160" s="140">
        <v>99.8</v>
      </c>
      <c r="F11160" s="142" t="s">
        <v>5502</v>
      </c>
      <c r="G11160" s="138"/>
    </row>
    <row r="11161" ht="15.75" customHeight="1" spans="1:7">
      <c r="A11161" s="140">
        <v>87745</v>
      </c>
      <c r="B11161" s="141" t="s">
        <v>11742</v>
      </c>
      <c r="C11161" s="141" t="s">
        <v>175</v>
      </c>
      <c r="D11161" s="141" t="s">
        <v>5501</v>
      </c>
      <c r="E11161" s="140">
        <v>50.56</v>
      </c>
      <c r="F11161" s="142" t="s">
        <v>5502</v>
      </c>
      <c r="G11161" s="138"/>
    </row>
    <row r="11162" ht="15.75" customHeight="1" spans="1:7">
      <c r="A11162" s="140">
        <v>87747</v>
      </c>
      <c r="B11162" s="141" t="s">
        <v>11743</v>
      </c>
      <c r="C11162" s="141" t="s">
        <v>175</v>
      </c>
      <c r="D11162" s="141" t="s">
        <v>5501</v>
      </c>
      <c r="E11162" s="140">
        <v>53.96</v>
      </c>
      <c r="F11162" s="142" t="s">
        <v>5502</v>
      </c>
      <c r="G11162" s="138"/>
    </row>
    <row r="11163" ht="15.75" customHeight="1" spans="1:7">
      <c r="A11163" s="140">
        <v>87748</v>
      </c>
      <c r="B11163" s="141" t="s">
        <v>11744</v>
      </c>
      <c r="C11163" s="141" t="s">
        <v>175</v>
      </c>
      <c r="D11163" s="141" t="s">
        <v>5501</v>
      </c>
      <c r="E11163" s="140">
        <v>123.05</v>
      </c>
      <c r="F11163" s="142" t="s">
        <v>5502</v>
      </c>
      <c r="G11163" s="138"/>
    </row>
    <row r="11164" ht="15.75" customHeight="1" spans="1:7">
      <c r="A11164" s="140">
        <v>87749</v>
      </c>
      <c r="B11164" s="141" t="s">
        <v>11745</v>
      </c>
      <c r="C11164" s="141" t="s">
        <v>175</v>
      </c>
      <c r="D11164" s="141" t="s">
        <v>5501</v>
      </c>
      <c r="E11164" s="140">
        <v>131.07</v>
      </c>
      <c r="F11164" s="142" t="s">
        <v>5502</v>
      </c>
      <c r="G11164" s="138"/>
    </row>
    <row r="11165" ht="15.75" customHeight="1" spans="1:7">
      <c r="A11165" s="140">
        <v>87755</v>
      </c>
      <c r="B11165" s="141" t="s">
        <v>11746</v>
      </c>
      <c r="C11165" s="141" t="s">
        <v>175</v>
      </c>
      <c r="D11165" s="141" t="s">
        <v>5501</v>
      </c>
      <c r="E11165" s="140">
        <v>48.19</v>
      </c>
      <c r="F11165" s="142" t="s">
        <v>5502</v>
      </c>
      <c r="G11165" s="138"/>
    </row>
    <row r="11166" ht="15.75" customHeight="1" spans="1:7">
      <c r="A11166" s="140">
        <v>87757</v>
      </c>
      <c r="B11166" s="141" t="s">
        <v>11747</v>
      </c>
      <c r="C11166" s="141" t="s">
        <v>175</v>
      </c>
      <c r="D11166" s="141" t="s">
        <v>5501</v>
      </c>
      <c r="E11166" s="140">
        <v>51.59</v>
      </c>
      <c r="F11166" s="142" t="s">
        <v>5502</v>
      </c>
      <c r="G11166" s="138"/>
    </row>
    <row r="11167" ht="15.75" customHeight="1" spans="1:7">
      <c r="A11167" s="140">
        <v>87758</v>
      </c>
      <c r="B11167" s="141" t="s">
        <v>11748</v>
      </c>
      <c r="C11167" s="141" t="s">
        <v>175</v>
      </c>
      <c r="D11167" s="141" t="s">
        <v>5501</v>
      </c>
      <c r="E11167" s="140">
        <v>120.68</v>
      </c>
      <c r="F11167" s="142" t="s">
        <v>5502</v>
      </c>
      <c r="G11167" s="138"/>
    </row>
    <row r="11168" ht="15.75" customHeight="1" spans="1:7">
      <c r="A11168" s="140">
        <v>87759</v>
      </c>
      <c r="B11168" s="141" t="s">
        <v>11749</v>
      </c>
      <c r="C11168" s="141" t="s">
        <v>175</v>
      </c>
      <c r="D11168" s="141" t="s">
        <v>5501</v>
      </c>
      <c r="E11168" s="140">
        <v>128.7</v>
      </c>
      <c r="F11168" s="142" t="s">
        <v>5502</v>
      </c>
      <c r="G11168" s="138"/>
    </row>
    <row r="11169" ht="15.75" customHeight="1" spans="1:7">
      <c r="A11169" s="140">
        <v>87765</v>
      </c>
      <c r="B11169" s="141" t="s">
        <v>11750</v>
      </c>
      <c r="C11169" s="141" t="s">
        <v>175</v>
      </c>
      <c r="D11169" s="141" t="s">
        <v>5501</v>
      </c>
      <c r="E11169" s="140">
        <v>55.34</v>
      </c>
      <c r="F11169" s="142" t="s">
        <v>5502</v>
      </c>
      <c r="G11169" s="138"/>
    </row>
    <row r="11170" ht="15.75" customHeight="1" spans="1:7">
      <c r="A11170" s="140">
        <v>87767</v>
      </c>
      <c r="B11170" s="141" t="s">
        <v>11751</v>
      </c>
      <c r="C11170" s="141" t="s">
        <v>175</v>
      </c>
      <c r="D11170" s="141" t="s">
        <v>5501</v>
      </c>
      <c r="E11170" s="140">
        <v>59.52</v>
      </c>
      <c r="F11170" s="142" t="s">
        <v>5502</v>
      </c>
      <c r="G11170" s="138"/>
    </row>
    <row r="11171" ht="15.75" customHeight="1" spans="1:7">
      <c r="A11171" s="140">
        <v>87768</v>
      </c>
      <c r="B11171" s="141" t="s">
        <v>11752</v>
      </c>
      <c r="C11171" s="141" t="s">
        <v>175</v>
      </c>
      <c r="D11171" s="141" t="s">
        <v>5501</v>
      </c>
      <c r="E11171" s="140">
        <v>144.48</v>
      </c>
      <c r="F11171" s="142" t="s">
        <v>5502</v>
      </c>
      <c r="G11171" s="138"/>
    </row>
    <row r="11172" ht="15.75" customHeight="1" spans="1:7">
      <c r="A11172" s="140">
        <v>87769</v>
      </c>
      <c r="B11172" s="141" t="s">
        <v>11753</v>
      </c>
      <c r="C11172" s="141" t="s">
        <v>175</v>
      </c>
      <c r="D11172" s="141" t="s">
        <v>5501</v>
      </c>
      <c r="E11172" s="140">
        <v>154.34</v>
      </c>
      <c r="F11172" s="142" t="s">
        <v>5502</v>
      </c>
      <c r="G11172" s="138"/>
    </row>
    <row r="11173" ht="15.75" customHeight="1" spans="1:7">
      <c r="A11173" s="140">
        <v>88470</v>
      </c>
      <c r="B11173" s="141" t="s">
        <v>11754</v>
      </c>
      <c r="C11173" s="141" t="s">
        <v>175</v>
      </c>
      <c r="D11173" s="141" t="s">
        <v>5501</v>
      </c>
      <c r="E11173" s="140">
        <v>24.07</v>
      </c>
      <c r="F11173" s="142" t="s">
        <v>5502</v>
      </c>
      <c r="G11173" s="138"/>
    </row>
    <row r="11174" ht="15.75" customHeight="1" spans="1:7">
      <c r="A11174" s="140">
        <v>88471</v>
      </c>
      <c r="B11174" s="141" t="s">
        <v>11755</v>
      </c>
      <c r="C11174" s="141" t="s">
        <v>175</v>
      </c>
      <c r="D11174" s="141" t="s">
        <v>5501</v>
      </c>
      <c r="E11174" s="140">
        <v>30.11</v>
      </c>
      <c r="F11174" s="142" t="s">
        <v>5502</v>
      </c>
      <c r="G11174" s="138"/>
    </row>
    <row r="11175" ht="15.75" customHeight="1" spans="1:7">
      <c r="A11175" s="140">
        <v>88472</v>
      </c>
      <c r="B11175" s="141" t="s">
        <v>11756</v>
      </c>
      <c r="C11175" s="141" t="s">
        <v>175</v>
      </c>
      <c r="D11175" s="141" t="s">
        <v>5501</v>
      </c>
      <c r="E11175" s="140">
        <v>34.92</v>
      </c>
      <c r="F11175" s="142" t="s">
        <v>5502</v>
      </c>
      <c r="G11175" s="138"/>
    </row>
    <row r="11176" ht="15.75" customHeight="1" spans="1:7">
      <c r="A11176" s="140">
        <v>88476</v>
      </c>
      <c r="B11176" s="141" t="s">
        <v>11757</v>
      </c>
      <c r="C11176" s="141" t="s">
        <v>175</v>
      </c>
      <c r="D11176" s="141" t="s">
        <v>5501</v>
      </c>
      <c r="E11176" s="140">
        <v>20.45</v>
      </c>
      <c r="F11176" s="142" t="s">
        <v>5502</v>
      </c>
      <c r="G11176" s="138"/>
    </row>
    <row r="11177" ht="15.75" customHeight="1" spans="1:7">
      <c r="A11177" s="140">
        <v>88477</v>
      </c>
      <c r="B11177" s="141" t="s">
        <v>11758</v>
      </c>
      <c r="C11177" s="141" t="s">
        <v>175</v>
      </c>
      <c r="D11177" s="141" t="s">
        <v>5501</v>
      </c>
      <c r="E11177" s="140">
        <v>28.03</v>
      </c>
      <c r="F11177" s="142" t="s">
        <v>5502</v>
      </c>
      <c r="G11177" s="138"/>
    </row>
    <row r="11178" ht="15.75" customHeight="1" spans="1:7">
      <c r="A11178" s="140">
        <v>88478</v>
      </c>
      <c r="B11178" s="141" t="s">
        <v>11759</v>
      </c>
      <c r="C11178" s="141" t="s">
        <v>175</v>
      </c>
      <c r="D11178" s="141" t="s">
        <v>5501</v>
      </c>
      <c r="E11178" s="140">
        <v>34.29</v>
      </c>
      <c r="F11178" s="142" t="s">
        <v>5502</v>
      </c>
      <c r="G11178" s="138"/>
    </row>
    <row r="11179" ht="15.75" customHeight="1" spans="1:7">
      <c r="A11179" s="140">
        <v>90930</v>
      </c>
      <c r="B11179" s="141" t="s">
        <v>11760</v>
      </c>
      <c r="C11179" s="141" t="s">
        <v>175</v>
      </c>
      <c r="D11179" s="141" t="s">
        <v>5501</v>
      </c>
      <c r="E11179" s="140">
        <v>83.8</v>
      </c>
      <c r="F11179" s="142" t="s">
        <v>5502</v>
      </c>
      <c r="G11179" s="138"/>
    </row>
    <row r="11180" ht="15.75" customHeight="1" spans="1:7">
      <c r="A11180" s="140">
        <v>90932</v>
      </c>
      <c r="B11180" s="141" t="s">
        <v>11761</v>
      </c>
      <c r="C11180" s="141" t="s">
        <v>175</v>
      </c>
      <c r="D11180" s="141" t="s">
        <v>5501</v>
      </c>
      <c r="E11180" s="140">
        <v>88.59</v>
      </c>
      <c r="F11180" s="142" t="s">
        <v>5502</v>
      </c>
      <c r="G11180" s="138"/>
    </row>
    <row r="11181" ht="15.75" customHeight="1" spans="1:7">
      <c r="A11181" s="140">
        <v>90933</v>
      </c>
      <c r="B11181" s="141" t="s">
        <v>11762</v>
      </c>
      <c r="C11181" s="141" t="s">
        <v>175</v>
      </c>
      <c r="D11181" s="141" t="s">
        <v>5501</v>
      </c>
      <c r="E11181" s="140">
        <v>185.89</v>
      </c>
      <c r="F11181" s="142" t="s">
        <v>5502</v>
      </c>
      <c r="G11181" s="138"/>
    </row>
    <row r="11182" ht="15.75" customHeight="1" spans="1:7">
      <c r="A11182" s="140">
        <v>90934</v>
      </c>
      <c r="B11182" s="141" t="s">
        <v>11763</v>
      </c>
      <c r="C11182" s="141" t="s">
        <v>175</v>
      </c>
      <c r="D11182" s="141" t="s">
        <v>5501</v>
      </c>
      <c r="E11182" s="140">
        <v>197.18</v>
      </c>
      <c r="F11182" s="142" t="s">
        <v>5502</v>
      </c>
      <c r="G11182" s="138"/>
    </row>
    <row r="11183" ht="15.75" customHeight="1" spans="1:7">
      <c r="A11183" s="140">
        <v>90940</v>
      </c>
      <c r="B11183" s="141" t="s">
        <v>11764</v>
      </c>
      <c r="C11183" s="141" t="s">
        <v>175</v>
      </c>
      <c r="D11183" s="141" t="s">
        <v>5501</v>
      </c>
      <c r="E11183" s="140">
        <v>88.89</v>
      </c>
      <c r="F11183" s="142" t="s">
        <v>5502</v>
      </c>
      <c r="G11183" s="138"/>
    </row>
    <row r="11184" ht="15.75" customHeight="1" spans="1:7">
      <c r="A11184" s="140">
        <v>90942</v>
      </c>
      <c r="B11184" s="141" t="s">
        <v>11765</v>
      </c>
      <c r="C11184" s="141" t="s">
        <v>175</v>
      </c>
      <c r="D11184" s="141" t="s">
        <v>5501</v>
      </c>
      <c r="E11184" s="140">
        <v>94.1</v>
      </c>
      <c r="F11184" s="142" t="s">
        <v>5502</v>
      </c>
      <c r="G11184" s="138"/>
    </row>
    <row r="11185" ht="15.75" customHeight="1" spans="1:7">
      <c r="A11185" s="140">
        <v>90943</v>
      </c>
      <c r="B11185" s="141" t="s">
        <v>11766</v>
      </c>
      <c r="C11185" s="141" t="s">
        <v>175</v>
      </c>
      <c r="D11185" s="141" t="s">
        <v>5501</v>
      </c>
      <c r="E11185" s="140">
        <v>200.06</v>
      </c>
      <c r="F11185" s="142" t="s">
        <v>5502</v>
      </c>
      <c r="G11185" s="138"/>
    </row>
    <row r="11186" ht="15.75" customHeight="1" spans="1:7">
      <c r="A11186" s="140">
        <v>90944</v>
      </c>
      <c r="B11186" s="141" t="s">
        <v>11767</v>
      </c>
      <c r="C11186" s="141" t="s">
        <v>175</v>
      </c>
      <c r="D11186" s="141" t="s">
        <v>5501</v>
      </c>
      <c r="E11186" s="140">
        <v>212.35</v>
      </c>
      <c r="F11186" s="142" t="s">
        <v>5502</v>
      </c>
      <c r="G11186" s="138"/>
    </row>
    <row r="11187" ht="15.75" customHeight="1" spans="1:7">
      <c r="A11187" s="140">
        <v>90950</v>
      </c>
      <c r="B11187" s="141" t="s">
        <v>11768</v>
      </c>
      <c r="C11187" s="141" t="s">
        <v>175</v>
      </c>
      <c r="D11187" s="141" t="s">
        <v>5501</v>
      </c>
      <c r="E11187" s="140">
        <v>98.17</v>
      </c>
      <c r="F11187" s="142" t="s">
        <v>5502</v>
      </c>
      <c r="G11187" s="138"/>
    </row>
    <row r="11188" ht="15.75" customHeight="1" spans="1:7">
      <c r="A11188" s="140">
        <v>90952</v>
      </c>
      <c r="B11188" s="141" t="s">
        <v>11769</v>
      </c>
      <c r="C11188" s="141" t="s">
        <v>175</v>
      </c>
      <c r="D11188" s="141" t="s">
        <v>5501</v>
      </c>
      <c r="E11188" s="140">
        <v>104.16</v>
      </c>
      <c r="F11188" s="142" t="s">
        <v>5502</v>
      </c>
      <c r="G11188" s="138"/>
    </row>
    <row r="11189" ht="15.75" customHeight="1" spans="1:7">
      <c r="A11189" s="140">
        <v>90953</v>
      </c>
      <c r="B11189" s="141" t="s">
        <v>11770</v>
      </c>
      <c r="C11189" s="141" t="s">
        <v>175</v>
      </c>
      <c r="D11189" s="141" t="s">
        <v>5501</v>
      </c>
      <c r="E11189" s="140">
        <v>225.99</v>
      </c>
      <c r="F11189" s="142" t="s">
        <v>5502</v>
      </c>
      <c r="G11189" s="138"/>
    </row>
    <row r="11190" ht="15.75" customHeight="1" spans="1:7">
      <c r="A11190" s="140">
        <v>90954</v>
      </c>
      <c r="B11190" s="141" t="s">
        <v>11771</v>
      </c>
      <c r="C11190" s="141" t="s">
        <v>175</v>
      </c>
      <c r="D11190" s="141" t="s">
        <v>5501</v>
      </c>
      <c r="E11190" s="140">
        <v>240.13</v>
      </c>
      <c r="F11190" s="142" t="s">
        <v>5502</v>
      </c>
      <c r="G11190" s="138"/>
    </row>
    <row r="11191" ht="15.75" customHeight="1" spans="1:7">
      <c r="A11191" s="140">
        <v>102803</v>
      </c>
      <c r="B11191" s="141" t="s">
        <v>11772</v>
      </c>
      <c r="C11191" s="141" t="s">
        <v>175</v>
      </c>
      <c r="D11191" s="141" t="s">
        <v>5853</v>
      </c>
      <c r="E11191" s="140">
        <v>2.19</v>
      </c>
      <c r="F11191" s="142" t="s">
        <v>5502</v>
      </c>
      <c r="G11191" s="138"/>
    </row>
    <row r="11192" ht="15.75" customHeight="1" spans="1:7">
      <c r="A11192" s="140">
        <v>101742</v>
      </c>
      <c r="B11192" s="141" t="s">
        <v>11773</v>
      </c>
      <c r="C11192" s="141" t="s">
        <v>178</v>
      </c>
      <c r="D11192" s="141" t="s">
        <v>5501</v>
      </c>
      <c r="E11192" s="140">
        <v>67.66</v>
      </c>
      <c r="F11192" s="142" t="s">
        <v>5502</v>
      </c>
      <c r="G11192" s="138"/>
    </row>
    <row r="11193" ht="15.75" customHeight="1" spans="1:7">
      <c r="A11193" s="140">
        <v>87878</v>
      </c>
      <c r="B11193" s="141" t="s">
        <v>11774</v>
      </c>
      <c r="C11193" s="141" t="s">
        <v>175</v>
      </c>
      <c r="D11193" s="141" t="s">
        <v>5501</v>
      </c>
      <c r="E11193" s="140">
        <v>4.58</v>
      </c>
      <c r="F11193" s="142" t="s">
        <v>5502</v>
      </c>
      <c r="G11193" s="138"/>
    </row>
    <row r="11194" ht="15.75" customHeight="1" spans="1:7">
      <c r="A11194" s="140">
        <v>87879</v>
      </c>
      <c r="B11194" s="141" t="s">
        <v>11775</v>
      </c>
      <c r="C11194" s="141" t="s">
        <v>175</v>
      </c>
      <c r="D11194" s="141" t="s">
        <v>5501</v>
      </c>
      <c r="E11194" s="140">
        <v>4.23</v>
      </c>
      <c r="F11194" s="142" t="s">
        <v>5502</v>
      </c>
      <c r="G11194" s="138"/>
    </row>
    <row r="11195" ht="15.75" customHeight="1" spans="1:7">
      <c r="A11195" s="140">
        <v>87881</v>
      </c>
      <c r="B11195" s="141" t="s">
        <v>11776</v>
      </c>
      <c r="C11195" s="141" t="s">
        <v>175</v>
      </c>
      <c r="D11195" s="141" t="s">
        <v>5501</v>
      </c>
      <c r="E11195" s="140">
        <v>6.57</v>
      </c>
      <c r="F11195" s="142" t="s">
        <v>5502</v>
      </c>
      <c r="G11195" s="138"/>
    </row>
    <row r="11196" ht="15.75" customHeight="1" spans="1:7">
      <c r="A11196" s="140">
        <v>87882</v>
      </c>
      <c r="B11196" s="141" t="s">
        <v>11777</v>
      </c>
      <c r="C11196" s="141" t="s">
        <v>175</v>
      </c>
      <c r="D11196" s="141" t="s">
        <v>5501</v>
      </c>
      <c r="E11196" s="140">
        <v>6.47</v>
      </c>
      <c r="F11196" s="142" t="s">
        <v>5502</v>
      </c>
      <c r="G11196" s="138"/>
    </row>
    <row r="11197" ht="15.75" customHeight="1" spans="1:7">
      <c r="A11197" s="140">
        <v>87884</v>
      </c>
      <c r="B11197" s="141" t="s">
        <v>11778</v>
      </c>
      <c r="C11197" s="141" t="s">
        <v>175</v>
      </c>
      <c r="D11197" s="141" t="s">
        <v>5501</v>
      </c>
      <c r="E11197" s="140">
        <v>10.88</v>
      </c>
      <c r="F11197" s="142" t="s">
        <v>5502</v>
      </c>
      <c r="G11197" s="138"/>
    </row>
    <row r="11198" ht="15.75" customHeight="1" spans="1:7">
      <c r="A11198" s="140">
        <v>87885</v>
      </c>
      <c r="B11198" s="141" t="s">
        <v>11779</v>
      </c>
      <c r="C11198" s="141" t="s">
        <v>175</v>
      </c>
      <c r="D11198" s="141" t="s">
        <v>5501</v>
      </c>
      <c r="E11198" s="140">
        <v>10.55</v>
      </c>
      <c r="F11198" s="142" t="s">
        <v>5502</v>
      </c>
      <c r="G11198" s="138"/>
    </row>
    <row r="11199" ht="15.75" customHeight="1" spans="1:7">
      <c r="A11199" s="140">
        <v>87886</v>
      </c>
      <c r="B11199" s="141" t="s">
        <v>11780</v>
      </c>
      <c r="C11199" s="141" t="s">
        <v>175</v>
      </c>
      <c r="D11199" s="141" t="s">
        <v>5501</v>
      </c>
      <c r="E11199" s="140">
        <v>18.24</v>
      </c>
      <c r="F11199" s="142" t="s">
        <v>5502</v>
      </c>
      <c r="G11199" s="138"/>
    </row>
    <row r="11200" ht="15.75" customHeight="1" spans="1:7">
      <c r="A11200" s="140">
        <v>87887</v>
      </c>
      <c r="B11200" s="141" t="s">
        <v>11781</v>
      </c>
      <c r="C11200" s="141" t="s">
        <v>175</v>
      </c>
      <c r="D11200" s="141" t="s">
        <v>5501</v>
      </c>
      <c r="E11200" s="140">
        <v>17.55</v>
      </c>
      <c r="F11200" s="142" t="s">
        <v>5502</v>
      </c>
      <c r="G11200" s="138"/>
    </row>
    <row r="11201" ht="15.75" customHeight="1" spans="1:7">
      <c r="A11201" s="140">
        <v>87888</v>
      </c>
      <c r="B11201" s="141" t="s">
        <v>11782</v>
      </c>
      <c r="C11201" s="141" t="s">
        <v>175</v>
      </c>
      <c r="D11201" s="141" t="s">
        <v>5501</v>
      </c>
      <c r="E11201" s="140">
        <v>8.07</v>
      </c>
      <c r="F11201" s="142" t="s">
        <v>5502</v>
      </c>
      <c r="G11201" s="138"/>
    </row>
    <row r="11202" ht="15.75" customHeight="1" spans="1:7">
      <c r="A11202" s="140">
        <v>87889</v>
      </c>
      <c r="B11202" s="141" t="s">
        <v>11783</v>
      </c>
      <c r="C11202" s="141" t="s">
        <v>175</v>
      </c>
      <c r="D11202" s="141" t="s">
        <v>5501</v>
      </c>
      <c r="E11202" s="140">
        <v>7.97</v>
      </c>
      <c r="F11202" s="142" t="s">
        <v>5502</v>
      </c>
      <c r="G11202" s="138"/>
    </row>
    <row r="11203" ht="15.75" customHeight="1" spans="1:7">
      <c r="A11203" s="140">
        <v>87891</v>
      </c>
      <c r="B11203" s="141" t="s">
        <v>11784</v>
      </c>
      <c r="C11203" s="141" t="s">
        <v>175</v>
      </c>
      <c r="D11203" s="141" t="s">
        <v>5501</v>
      </c>
      <c r="E11203" s="140">
        <v>12.38</v>
      </c>
      <c r="F11203" s="142" t="s">
        <v>5502</v>
      </c>
      <c r="G11203" s="138"/>
    </row>
    <row r="11204" ht="15.75" customHeight="1" spans="1:7">
      <c r="A11204" s="140">
        <v>87892</v>
      </c>
      <c r="B11204" s="141" t="s">
        <v>11785</v>
      </c>
      <c r="C11204" s="141" t="s">
        <v>175</v>
      </c>
      <c r="D11204" s="141" t="s">
        <v>5501</v>
      </c>
      <c r="E11204" s="140">
        <v>12.05</v>
      </c>
      <c r="F11204" s="142" t="s">
        <v>5502</v>
      </c>
      <c r="G11204" s="138"/>
    </row>
    <row r="11205" ht="15.75" customHeight="1" spans="1:7">
      <c r="A11205" s="140">
        <v>87893</v>
      </c>
      <c r="B11205" s="141" t="s">
        <v>11786</v>
      </c>
      <c r="C11205" s="141" t="s">
        <v>175</v>
      </c>
      <c r="D11205" s="141" t="s">
        <v>5501</v>
      </c>
      <c r="E11205" s="140">
        <v>6.82</v>
      </c>
      <c r="F11205" s="142" t="s">
        <v>5502</v>
      </c>
      <c r="G11205" s="138"/>
    </row>
    <row r="11206" ht="15.75" customHeight="1" spans="1:7">
      <c r="A11206" s="140">
        <v>87894</v>
      </c>
      <c r="B11206" s="141" t="s">
        <v>11787</v>
      </c>
      <c r="C11206" s="141" t="s">
        <v>175</v>
      </c>
      <c r="D11206" s="141" t="s">
        <v>5501</v>
      </c>
      <c r="E11206" s="140">
        <v>6.47</v>
      </c>
      <c r="F11206" s="142" t="s">
        <v>5502</v>
      </c>
      <c r="G11206" s="138"/>
    </row>
    <row r="11207" ht="15.75" customHeight="1" spans="1:7">
      <c r="A11207" s="140">
        <v>87896</v>
      </c>
      <c r="B11207" s="141" t="s">
        <v>11788</v>
      </c>
      <c r="C11207" s="141" t="s">
        <v>175</v>
      </c>
      <c r="D11207" s="141" t="s">
        <v>5686</v>
      </c>
      <c r="E11207" s="140">
        <v>5.25</v>
      </c>
      <c r="F11207" s="142" t="s">
        <v>5502</v>
      </c>
      <c r="G11207" s="138"/>
    </row>
    <row r="11208" ht="15.75" customHeight="1" spans="1:7">
      <c r="A11208" s="140">
        <v>87897</v>
      </c>
      <c r="B11208" s="141" t="s">
        <v>11789</v>
      </c>
      <c r="C11208" s="141" t="s">
        <v>175</v>
      </c>
      <c r="D11208" s="141" t="s">
        <v>5686</v>
      </c>
      <c r="E11208" s="140">
        <v>4.9</v>
      </c>
      <c r="F11208" s="142" t="s">
        <v>5502</v>
      </c>
      <c r="G11208" s="138"/>
    </row>
    <row r="11209" ht="15.75" customHeight="1" spans="1:7">
      <c r="A11209" s="140">
        <v>87899</v>
      </c>
      <c r="B11209" s="141" t="s">
        <v>11790</v>
      </c>
      <c r="C11209" s="141" t="s">
        <v>175</v>
      </c>
      <c r="D11209" s="141" t="s">
        <v>5501</v>
      </c>
      <c r="E11209" s="140">
        <v>8.74</v>
      </c>
      <c r="F11209" s="142" t="s">
        <v>5502</v>
      </c>
      <c r="G11209" s="138"/>
    </row>
    <row r="11210" ht="15.75" customHeight="1" spans="1:7">
      <c r="A11210" s="140">
        <v>87900</v>
      </c>
      <c r="B11210" s="141" t="s">
        <v>11791</v>
      </c>
      <c r="C11210" s="141" t="s">
        <v>175</v>
      </c>
      <c r="D11210" s="141" t="s">
        <v>5501</v>
      </c>
      <c r="E11210" s="140">
        <v>8.64</v>
      </c>
      <c r="F11210" s="142" t="s">
        <v>5502</v>
      </c>
      <c r="G11210" s="138"/>
    </row>
    <row r="11211" ht="15.75" customHeight="1" spans="1:7">
      <c r="A11211" s="140">
        <v>87902</v>
      </c>
      <c r="B11211" s="141" t="s">
        <v>11792</v>
      </c>
      <c r="C11211" s="141" t="s">
        <v>175</v>
      </c>
      <c r="D11211" s="141" t="s">
        <v>5501</v>
      </c>
      <c r="E11211" s="140">
        <v>13.05</v>
      </c>
      <c r="F11211" s="142" t="s">
        <v>5502</v>
      </c>
      <c r="G11211" s="138"/>
    </row>
    <row r="11212" ht="15.75" customHeight="1" spans="1:7">
      <c r="A11212" s="140">
        <v>87903</v>
      </c>
      <c r="B11212" s="141" t="s">
        <v>11793</v>
      </c>
      <c r="C11212" s="141" t="s">
        <v>175</v>
      </c>
      <c r="D11212" s="141" t="s">
        <v>5501</v>
      </c>
      <c r="E11212" s="140">
        <v>12.72</v>
      </c>
      <c r="F11212" s="142" t="s">
        <v>5502</v>
      </c>
      <c r="G11212" s="138"/>
    </row>
    <row r="11213" ht="15.75" customHeight="1" spans="1:7">
      <c r="A11213" s="140">
        <v>87904</v>
      </c>
      <c r="B11213" s="141" t="s">
        <v>11794</v>
      </c>
      <c r="C11213" s="141" t="s">
        <v>175</v>
      </c>
      <c r="D11213" s="141" t="s">
        <v>5501</v>
      </c>
      <c r="E11213" s="140">
        <v>7.88</v>
      </c>
      <c r="F11213" s="142" t="s">
        <v>5502</v>
      </c>
      <c r="G11213" s="138"/>
    </row>
    <row r="11214" ht="15.75" customHeight="1" spans="1:7">
      <c r="A11214" s="140">
        <v>87905</v>
      </c>
      <c r="B11214" s="141" t="s">
        <v>11795</v>
      </c>
      <c r="C11214" s="141" t="s">
        <v>175</v>
      </c>
      <c r="D11214" s="141" t="s">
        <v>5501</v>
      </c>
      <c r="E11214" s="140">
        <v>7.53</v>
      </c>
      <c r="F11214" s="142" t="s">
        <v>5502</v>
      </c>
      <c r="G11214" s="138"/>
    </row>
    <row r="11215" ht="15.75" customHeight="1" spans="1:7">
      <c r="A11215" s="140">
        <v>87907</v>
      </c>
      <c r="B11215" s="141" t="s">
        <v>11796</v>
      </c>
      <c r="C11215" s="141" t="s">
        <v>175</v>
      </c>
      <c r="D11215" s="141" t="s">
        <v>5686</v>
      </c>
      <c r="E11215" s="140">
        <v>6.29</v>
      </c>
      <c r="F11215" s="142" t="s">
        <v>5502</v>
      </c>
      <c r="G11215" s="138"/>
    </row>
    <row r="11216" ht="15.75" customHeight="1" spans="1:7">
      <c r="A11216" s="140">
        <v>87908</v>
      </c>
      <c r="B11216" s="141" t="s">
        <v>11797</v>
      </c>
      <c r="C11216" s="141" t="s">
        <v>175</v>
      </c>
      <c r="D11216" s="141" t="s">
        <v>5686</v>
      </c>
      <c r="E11216" s="140">
        <v>5.94</v>
      </c>
      <c r="F11216" s="142" t="s">
        <v>5502</v>
      </c>
      <c r="G11216" s="138"/>
    </row>
    <row r="11217" ht="15.75" customHeight="1" spans="1:7">
      <c r="A11217" s="140">
        <v>87910</v>
      </c>
      <c r="B11217" s="141" t="s">
        <v>11798</v>
      </c>
      <c r="C11217" s="141" t="s">
        <v>175</v>
      </c>
      <c r="D11217" s="141" t="s">
        <v>5501</v>
      </c>
      <c r="E11217" s="140">
        <v>23.28</v>
      </c>
      <c r="F11217" s="142" t="s">
        <v>5502</v>
      </c>
      <c r="G11217" s="138"/>
    </row>
    <row r="11218" ht="15.75" customHeight="1" spans="1:7">
      <c r="A11218" s="140">
        <v>87911</v>
      </c>
      <c r="B11218" s="141" t="s">
        <v>11799</v>
      </c>
      <c r="C11218" s="141" t="s">
        <v>175</v>
      </c>
      <c r="D11218" s="141" t="s">
        <v>5501</v>
      </c>
      <c r="E11218" s="140">
        <v>22.59</v>
      </c>
      <c r="F11218" s="142" t="s">
        <v>5502</v>
      </c>
      <c r="G11218" s="138"/>
    </row>
    <row r="11219" ht="15.75" customHeight="1" spans="1:7">
      <c r="A11219" s="140">
        <v>104410</v>
      </c>
      <c r="B11219" s="141" t="s">
        <v>11800</v>
      </c>
      <c r="C11219" s="141" t="s">
        <v>175</v>
      </c>
      <c r="D11219" s="141" t="s">
        <v>5686</v>
      </c>
      <c r="E11219" s="140">
        <v>4.82</v>
      </c>
      <c r="F11219" s="142" t="s">
        <v>5502</v>
      </c>
      <c r="G11219" s="138"/>
    </row>
    <row r="11220" ht="15.75" customHeight="1" spans="1:7">
      <c r="A11220" s="140">
        <v>104411</v>
      </c>
      <c r="B11220" s="141" t="s">
        <v>11801</v>
      </c>
      <c r="C11220" s="141" t="s">
        <v>175</v>
      </c>
      <c r="D11220" s="141" t="s">
        <v>5686</v>
      </c>
      <c r="E11220" s="140">
        <v>4.82</v>
      </c>
      <c r="F11220" s="142" t="s">
        <v>5502</v>
      </c>
      <c r="G11220" s="138"/>
    </row>
    <row r="11221" ht="15.75" customHeight="1" spans="1:7">
      <c r="A11221" s="140">
        <v>87411</v>
      </c>
      <c r="B11221" s="141" t="s">
        <v>11802</v>
      </c>
      <c r="C11221" s="141" t="s">
        <v>175</v>
      </c>
      <c r="D11221" s="141" t="s">
        <v>5501</v>
      </c>
      <c r="E11221" s="140">
        <v>14.79</v>
      </c>
      <c r="F11221" s="142" t="s">
        <v>5502</v>
      </c>
      <c r="G11221" s="138"/>
    </row>
    <row r="11222" ht="15.75" customHeight="1" spans="1:7">
      <c r="A11222" s="140">
        <v>87412</v>
      </c>
      <c r="B11222" s="141" t="s">
        <v>11803</v>
      </c>
      <c r="C11222" s="141" t="s">
        <v>175</v>
      </c>
      <c r="D11222" s="141" t="s">
        <v>5501</v>
      </c>
      <c r="E11222" s="140">
        <v>22.37</v>
      </c>
      <c r="F11222" s="142" t="s">
        <v>5502</v>
      </c>
      <c r="G11222" s="138"/>
    </row>
    <row r="11223" ht="15.75" customHeight="1" spans="1:7">
      <c r="A11223" s="140">
        <v>87413</v>
      </c>
      <c r="B11223" s="141" t="s">
        <v>11804</v>
      </c>
      <c r="C11223" s="141" t="s">
        <v>175</v>
      </c>
      <c r="D11223" s="141" t="s">
        <v>5501</v>
      </c>
      <c r="E11223" s="140">
        <v>26.74</v>
      </c>
      <c r="F11223" s="142" t="s">
        <v>5502</v>
      </c>
      <c r="G11223" s="138"/>
    </row>
    <row r="11224" ht="15.75" customHeight="1" spans="1:7">
      <c r="A11224" s="140">
        <v>87414</v>
      </c>
      <c r="B11224" s="141" t="s">
        <v>11805</v>
      </c>
      <c r="C11224" s="141" t="s">
        <v>175</v>
      </c>
      <c r="D11224" s="141" t="s">
        <v>5501</v>
      </c>
      <c r="E11224" s="140">
        <v>23.46</v>
      </c>
      <c r="F11224" s="142" t="s">
        <v>5502</v>
      </c>
      <c r="G11224" s="138"/>
    </row>
    <row r="11225" ht="15.75" customHeight="1" spans="1:7">
      <c r="A11225" s="140">
        <v>87415</v>
      </c>
      <c r="B11225" s="141" t="s">
        <v>11806</v>
      </c>
      <c r="C11225" s="141" t="s">
        <v>175</v>
      </c>
      <c r="D11225" s="141" t="s">
        <v>5501</v>
      </c>
      <c r="E11225" s="140">
        <v>31.05</v>
      </c>
      <c r="F11225" s="142" t="s">
        <v>5502</v>
      </c>
      <c r="G11225" s="138"/>
    </row>
    <row r="11226" ht="15.75" customHeight="1" spans="1:7">
      <c r="A11226" s="140">
        <v>87416</v>
      </c>
      <c r="B11226" s="141" t="s">
        <v>11807</v>
      </c>
      <c r="C11226" s="141" t="s">
        <v>175</v>
      </c>
      <c r="D11226" s="141" t="s">
        <v>5501</v>
      </c>
      <c r="E11226" s="140">
        <v>35.42</v>
      </c>
      <c r="F11226" s="142" t="s">
        <v>5502</v>
      </c>
      <c r="G11226" s="138"/>
    </row>
    <row r="11227" ht="15.75" customHeight="1" spans="1:7">
      <c r="A11227" s="140">
        <v>87418</v>
      </c>
      <c r="B11227" s="141" t="s">
        <v>11808</v>
      </c>
      <c r="C11227" s="141" t="s">
        <v>175</v>
      </c>
      <c r="D11227" s="141" t="s">
        <v>5501</v>
      </c>
      <c r="E11227" s="140">
        <v>17.19</v>
      </c>
      <c r="F11227" s="142" t="s">
        <v>5502</v>
      </c>
      <c r="G11227" s="138"/>
    </row>
    <row r="11228" ht="15.75" customHeight="1" spans="1:7">
      <c r="A11228" s="140">
        <v>87421</v>
      </c>
      <c r="B11228" s="141" t="s">
        <v>11809</v>
      </c>
      <c r="C11228" s="141" t="s">
        <v>175</v>
      </c>
      <c r="D11228" s="141" t="s">
        <v>5501</v>
      </c>
      <c r="E11228" s="140">
        <v>26.22</v>
      </c>
      <c r="F11228" s="142" t="s">
        <v>5502</v>
      </c>
      <c r="G11228" s="138"/>
    </row>
    <row r="11229" ht="15.75" customHeight="1" spans="1:7">
      <c r="A11229" s="140">
        <v>87424</v>
      </c>
      <c r="B11229" s="141" t="s">
        <v>11810</v>
      </c>
      <c r="C11229" s="141" t="s">
        <v>175</v>
      </c>
      <c r="D11229" s="141" t="s">
        <v>5501</v>
      </c>
      <c r="E11229" s="140">
        <v>34.69</v>
      </c>
      <c r="F11229" s="142" t="s">
        <v>5502</v>
      </c>
      <c r="G11229" s="138"/>
    </row>
    <row r="11230" ht="15.75" customHeight="1" spans="1:7">
      <c r="A11230" s="140">
        <v>87427</v>
      </c>
      <c r="B11230" s="141" t="s">
        <v>11811</v>
      </c>
      <c r="C11230" s="141" t="s">
        <v>175</v>
      </c>
      <c r="D11230" s="141" t="s">
        <v>5501</v>
      </c>
      <c r="E11230" s="140">
        <v>40.97</v>
      </c>
      <c r="F11230" s="142" t="s">
        <v>5502</v>
      </c>
      <c r="G11230" s="138"/>
    </row>
    <row r="11231" ht="15.75" customHeight="1" spans="1:7">
      <c r="A11231" s="140">
        <v>87430</v>
      </c>
      <c r="B11231" s="141" t="s">
        <v>11812</v>
      </c>
      <c r="C11231" s="141" t="s">
        <v>175</v>
      </c>
      <c r="D11231" s="141" t="s">
        <v>5501</v>
      </c>
      <c r="E11231" s="140">
        <v>17.59</v>
      </c>
      <c r="F11231" s="142" t="s">
        <v>5502</v>
      </c>
      <c r="G11231" s="138"/>
    </row>
    <row r="11232" ht="15.75" customHeight="1" spans="1:7">
      <c r="A11232" s="140">
        <v>87433</v>
      </c>
      <c r="B11232" s="141" t="s">
        <v>11813</v>
      </c>
      <c r="C11232" s="141" t="s">
        <v>175</v>
      </c>
      <c r="D11232" s="141" t="s">
        <v>5501</v>
      </c>
      <c r="E11232" s="140">
        <v>25.51</v>
      </c>
      <c r="F11232" s="142" t="s">
        <v>5502</v>
      </c>
      <c r="G11232" s="138"/>
    </row>
    <row r="11233" ht="15.75" customHeight="1" spans="1:7">
      <c r="A11233" s="140">
        <v>87436</v>
      </c>
      <c r="B11233" s="141" t="s">
        <v>11814</v>
      </c>
      <c r="C11233" s="141" t="s">
        <v>175</v>
      </c>
      <c r="D11233" s="141" t="s">
        <v>5501</v>
      </c>
      <c r="E11233" s="140">
        <v>28.96</v>
      </c>
      <c r="F11233" s="142" t="s">
        <v>5502</v>
      </c>
      <c r="G11233" s="138"/>
    </row>
    <row r="11234" ht="15.75" customHeight="1" spans="1:7">
      <c r="A11234" s="140">
        <v>87439</v>
      </c>
      <c r="B11234" s="141" t="s">
        <v>11815</v>
      </c>
      <c r="C11234" s="141" t="s">
        <v>175</v>
      </c>
      <c r="D11234" s="141" t="s">
        <v>5501</v>
      </c>
      <c r="E11234" s="140">
        <v>35.5</v>
      </c>
      <c r="F11234" s="142" t="s">
        <v>5502</v>
      </c>
      <c r="G11234" s="138"/>
    </row>
    <row r="11235" ht="15.75" customHeight="1" spans="1:7">
      <c r="A11235" s="140">
        <v>87527</v>
      </c>
      <c r="B11235" s="141" t="s">
        <v>11816</v>
      </c>
      <c r="C11235" s="141" t="s">
        <v>175</v>
      </c>
      <c r="D11235" s="141" t="s">
        <v>5501</v>
      </c>
      <c r="E11235" s="140">
        <v>39.88</v>
      </c>
      <c r="F11235" s="142" t="s">
        <v>5502</v>
      </c>
      <c r="G11235" s="138"/>
    </row>
    <row r="11236" ht="15.75" customHeight="1" spans="1:7">
      <c r="A11236" s="140">
        <v>87528</v>
      </c>
      <c r="B11236" s="141" t="s">
        <v>11817</v>
      </c>
      <c r="C11236" s="141" t="s">
        <v>175</v>
      </c>
      <c r="D11236" s="141" t="s">
        <v>5501</v>
      </c>
      <c r="E11236" s="140">
        <v>42.5</v>
      </c>
      <c r="F11236" s="142" t="s">
        <v>5502</v>
      </c>
      <c r="G11236" s="138"/>
    </row>
    <row r="11237" ht="15.75" customHeight="1" spans="1:7">
      <c r="A11237" s="140">
        <v>87529</v>
      </c>
      <c r="B11237" s="141" t="s">
        <v>11818</v>
      </c>
      <c r="C11237" s="141" t="s">
        <v>175</v>
      </c>
      <c r="D11237" s="141" t="s">
        <v>5501</v>
      </c>
      <c r="E11237" s="140">
        <v>37.07</v>
      </c>
      <c r="F11237" s="142" t="s">
        <v>5502</v>
      </c>
      <c r="G11237" s="138"/>
    </row>
    <row r="11238" ht="15.75" customHeight="1" spans="1:7">
      <c r="A11238" s="140">
        <v>87530</v>
      </c>
      <c r="B11238" s="141" t="s">
        <v>11819</v>
      </c>
      <c r="C11238" s="141" t="s">
        <v>175</v>
      </c>
      <c r="D11238" s="141" t="s">
        <v>5501</v>
      </c>
      <c r="E11238" s="140">
        <v>39.69</v>
      </c>
      <c r="F11238" s="142" t="s">
        <v>5502</v>
      </c>
      <c r="G11238" s="138"/>
    </row>
    <row r="11239" ht="15.75" customHeight="1" spans="1:7">
      <c r="A11239" s="140">
        <v>87531</v>
      </c>
      <c r="B11239" s="141" t="s">
        <v>11820</v>
      </c>
      <c r="C11239" s="141" t="s">
        <v>175</v>
      </c>
      <c r="D11239" s="141" t="s">
        <v>5501</v>
      </c>
      <c r="E11239" s="140">
        <v>35.92</v>
      </c>
      <c r="F11239" s="142" t="s">
        <v>5502</v>
      </c>
      <c r="G11239" s="138"/>
    </row>
    <row r="11240" ht="15.75" customHeight="1" spans="1:7">
      <c r="A11240" s="140">
        <v>87532</v>
      </c>
      <c r="B11240" s="141" t="s">
        <v>11821</v>
      </c>
      <c r="C11240" s="141" t="s">
        <v>175</v>
      </c>
      <c r="D11240" s="141" t="s">
        <v>5501</v>
      </c>
      <c r="E11240" s="140">
        <v>38.54</v>
      </c>
      <c r="F11240" s="142" t="s">
        <v>5502</v>
      </c>
      <c r="G11240" s="138"/>
    </row>
    <row r="11241" ht="15.75" customHeight="1" spans="1:7">
      <c r="A11241" s="140">
        <v>87535</v>
      </c>
      <c r="B11241" s="141" t="s">
        <v>11822</v>
      </c>
      <c r="C11241" s="141" t="s">
        <v>175</v>
      </c>
      <c r="D11241" s="141" t="s">
        <v>5501</v>
      </c>
      <c r="E11241" s="140">
        <v>33.57</v>
      </c>
      <c r="F11241" s="142" t="s">
        <v>5502</v>
      </c>
      <c r="G11241" s="138"/>
    </row>
    <row r="11242" ht="15.75" customHeight="1" spans="1:7">
      <c r="A11242" s="140">
        <v>87536</v>
      </c>
      <c r="B11242" s="141" t="s">
        <v>11823</v>
      </c>
      <c r="C11242" s="141" t="s">
        <v>175</v>
      </c>
      <c r="D11242" s="141" t="s">
        <v>5501</v>
      </c>
      <c r="E11242" s="140">
        <v>36.19</v>
      </c>
      <c r="F11242" s="142" t="s">
        <v>5502</v>
      </c>
      <c r="G11242" s="138"/>
    </row>
    <row r="11243" ht="15.75" customHeight="1" spans="1:7">
      <c r="A11243" s="140">
        <v>87537</v>
      </c>
      <c r="B11243" s="141" t="s">
        <v>11824</v>
      </c>
      <c r="C11243" s="141" t="s">
        <v>175</v>
      </c>
      <c r="D11243" s="141" t="s">
        <v>5501</v>
      </c>
      <c r="E11243" s="140">
        <v>91.48</v>
      </c>
      <c r="F11243" s="142" t="s">
        <v>5502</v>
      </c>
      <c r="G11243" s="138"/>
    </row>
    <row r="11244" ht="15.75" customHeight="1" spans="1:7">
      <c r="A11244" s="140">
        <v>87538</v>
      </c>
      <c r="B11244" s="141" t="s">
        <v>11825</v>
      </c>
      <c r="C11244" s="141" t="s">
        <v>175</v>
      </c>
      <c r="D11244" s="141" t="s">
        <v>5501</v>
      </c>
      <c r="E11244" s="140">
        <v>88.4</v>
      </c>
      <c r="F11244" s="142" t="s">
        <v>5502</v>
      </c>
      <c r="G11244" s="138"/>
    </row>
    <row r="11245" ht="15.75" customHeight="1" spans="1:7">
      <c r="A11245" s="140">
        <v>87539</v>
      </c>
      <c r="B11245" s="141" t="s">
        <v>11826</v>
      </c>
      <c r="C11245" s="141" t="s">
        <v>175</v>
      </c>
      <c r="D11245" s="141" t="s">
        <v>5501</v>
      </c>
      <c r="E11245" s="140">
        <v>72.69</v>
      </c>
      <c r="F11245" s="142" t="s">
        <v>5502</v>
      </c>
      <c r="G11245" s="138"/>
    </row>
    <row r="11246" ht="15.75" customHeight="1" spans="1:7">
      <c r="A11246" s="140">
        <v>87541</v>
      </c>
      <c r="B11246" s="141" t="s">
        <v>11827</v>
      </c>
      <c r="C11246" s="141" t="s">
        <v>175</v>
      </c>
      <c r="D11246" s="141" t="s">
        <v>5501</v>
      </c>
      <c r="E11246" s="140">
        <v>84.21</v>
      </c>
      <c r="F11246" s="142" t="s">
        <v>5502</v>
      </c>
      <c r="G11246" s="138"/>
    </row>
    <row r="11247" ht="15.75" customHeight="1" spans="1:7">
      <c r="A11247" s="140">
        <v>87543</v>
      </c>
      <c r="B11247" s="141" t="s">
        <v>11828</v>
      </c>
      <c r="C11247" s="141" t="s">
        <v>175</v>
      </c>
      <c r="D11247" s="141" t="s">
        <v>5501</v>
      </c>
      <c r="E11247" s="140">
        <v>27.21</v>
      </c>
      <c r="F11247" s="142" t="s">
        <v>5502</v>
      </c>
      <c r="G11247" s="138"/>
    </row>
    <row r="11248" ht="15.75" customHeight="1" spans="1:7">
      <c r="A11248" s="140">
        <v>87545</v>
      </c>
      <c r="B11248" s="141" t="s">
        <v>11829</v>
      </c>
      <c r="C11248" s="141" t="s">
        <v>175</v>
      </c>
      <c r="D11248" s="141" t="s">
        <v>5501</v>
      </c>
      <c r="E11248" s="140">
        <v>29.22</v>
      </c>
      <c r="F11248" s="142" t="s">
        <v>5502</v>
      </c>
      <c r="G11248" s="138"/>
    </row>
    <row r="11249" ht="15.75" customHeight="1" spans="1:7">
      <c r="A11249" s="140">
        <v>87546</v>
      </c>
      <c r="B11249" s="141" t="s">
        <v>11830</v>
      </c>
      <c r="C11249" s="141" t="s">
        <v>175</v>
      </c>
      <c r="D11249" s="141" t="s">
        <v>5501</v>
      </c>
      <c r="E11249" s="140">
        <v>30.9</v>
      </c>
      <c r="F11249" s="142" t="s">
        <v>5502</v>
      </c>
      <c r="G11249" s="138"/>
    </row>
    <row r="11250" ht="15.75" customHeight="1" spans="1:7">
      <c r="A11250" s="140">
        <v>87547</v>
      </c>
      <c r="B11250" s="141" t="s">
        <v>11831</v>
      </c>
      <c r="C11250" s="141" t="s">
        <v>175</v>
      </c>
      <c r="D11250" s="141" t="s">
        <v>5501</v>
      </c>
      <c r="E11250" s="140">
        <v>26.4</v>
      </c>
      <c r="F11250" s="142" t="s">
        <v>5502</v>
      </c>
      <c r="G11250" s="138"/>
    </row>
    <row r="11251" ht="15.75" customHeight="1" spans="1:7">
      <c r="A11251" s="140">
        <v>87548</v>
      </c>
      <c r="B11251" s="141" t="s">
        <v>11832</v>
      </c>
      <c r="C11251" s="141" t="s">
        <v>175</v>
      </c>
      <c r="D11251" s="141" t="s">
        <v>5501</v>
      </c>
      <c r="E11251" s="140">
        <v>28.08</v>
      </c>
      <c r="F11251" s="142" t="s">
        <v>5502</v>
      </c>
      <c r="G11251" s="138"/>
    </row>
    <row r="11252" ht="15.75" customHeight="1" spans="1:7">
      <c r="A11252" s="140">
        <v>87549</v>
      </c>
      <c r="B11252" s="141" t="s">
        <v>11833</v>
      </c>
      <c r="C11252" s="141" t="s">
        <v>175</v>
      </c>
      <c r="D11252" s="141" t="s">
        <v>5501</v>
      </c>
      <c r="E11252" s="140">
        <v>25.25</v>
      </c>
      <c r="F11252" s="142" t="s">
        <v>5502</v>
      </c>
      <c r="G11252" s="138"/>
    </row>
    <row r="11253" ht="15.75" customHeight="1" spans="1:7">
      <c r="A11253" s="140">
        <v>87550</v>
      </c>
      <c r="B11253" s="141" t="s">
        <v>11834</v>
      </c>
      <c r="C11253" s="141" t="s">
        <v>175</v>
      </c>
      <c r="D11253" s="141" t="s">
        <v>5501</v>
      </c>
      <c r="E11253" s="140">
        <v>26.93</v>
      </c>
      <c r="F11253" s="142" t="s">
        <v>5502</v>
      </c>
      <c r="G11253" s="138"/>
    </row>
    <row r="11254" ht="15.75" customHeight="1" spans="1:7">
      <c r="A11254" s="140">
        <v>87553</v>
      </c>
      <c r="B11254" s="141" t="s">
        <v>11835</v>
      </c>
      <c r="C11254" s="141" t="s">
        <v>175</v>
      </c>
      <c r="D11254" s="141" t="s">
        <v>5501</v>
      </c>
      <c r="E11254" s="140">
        <v>22.9</v>
      </c>
      <c r="F11254" s="142" t="s">
        <v>5502</v>
      </c>
      <c r="G11254" s="138"/>
    </row>
    <row r="11255" ht="15.75" customHeight="1" spans="1:7">
      <c r="A11255" s="140">
        <v>87554</v>
      </c>
      <c r="B11255" s="141" t="s">
        <v>11836</v>
      </c>
      <c r="C11255" s="141" t="s">
        <v>175</v>
      </c>
      <c r="D11255" s="141" t="s">
        <v>5501</v>
      </c>
      <c r="E11255" s="140">
        <v>24.58</v>
      </c>
      <c r="F11255" s="142" t="s">
        <v>5502</v>
      </c>
      <c r="G11255" s="138"/>
    </row>
    <row r="11256" ht="15.75" customHeight="1" spans="1:7">
      <c r="A11256" s="140">
        <v>87555</v>
      </c>
      <c r="B11256" s="141" t="s">
        <v>11837</v>
      </c>
      <c r="C11256" s="141" t="s">
        <v>175</v>
      </c>
      <c r="D11256" s="141" t="s">
        <v>5501</v>
      </c>
      <c r="E11256" s="140">
        <v>55.01</v>
      </c>
      <c r="F11256" s="142" t="s">
        <v>5502</v>
      </c>
      <c r="G11256" s="138"/>
    </row>
    <row r="11257" ht="15.75" customHeight="1" spans="1:7">
      <c r="A11257" s="140">
        <v>87556</v>
      </c>
      <c r="B11257" s="141" t="s">
        <v>11838</v>
      </c>
      <c r="C11257" s="141" t="s">
        <v>175</v>
      </c>
      <c r="D11257" s="141" t="s">
        <v>5501</v>
      </c>
      <c r="E11257" s="140">
        <v>51.95</v>
      </c>
      <c r="F11257" s="142" t="s">
        <v>5502</v>
      </c>
      <c r="G11257" s="138"/>
    </row>
    <row r="11258" ht="15.75" customHeight="1" spans="1:7">
      <c r="A11258" s="140">
        <v>87557</v>
      </c>
      <c r="B11258" s="141" t="s">
        <v>11839</v>
      </c>
      <c r="C11258" s="141" t="s">
        <v>175</v>
      </c>
      <c r="D11258" s="141" t="s">
        <v>5501</v>
      </c>
      <c r="E11258" s="140">
        <v>47.73</v>
      </c>
      <c r="F11258" s="142" t="s">
        <v>5502</v>
      </c>
      <c r="G11258" s="138"/>
    </row>
    <row r="11259" ht="15.75" customHeight="1" spans="1:7">
      <c r="A11259" s="140">
        <v>87559</v>
      </c>
      <c r="B11259" s="141" t="s">
        <v>11840</v>
      </c>
      <c r="C11259" s="141" t="s">
        <v>175</v>
      </c>
      <c r="D11259" s="141" t="s">
        <v>5501</v>
      </c>
      <c r="E11259" s="140">
        <v>47.74</v>
      </c>
      <c r="F11259" s="142" t="s">
        <v>5502</v>
      </c>
      <c r="G11259" s="138"/>
    </row>
    <row r="11260" ht="15.75" customHeight="1" spans="1:7">
      <c r="A11260" s="140">
        <v>87561</v>
      </c>
      <c r="B11260" s="141" t="s">
        <v>11841</v>
      </c>
      <c r="C11260" s="141" t="s">
        <v>175</v>
      </c>
      <c r="D11260" s="141" t="s">
        <v>5501</v>
      </c>
      <c r="E11260" s="140">
        <v>47.21</v>
      </c>
      <c r="F11260" s="142" t="s">
        <v>5502</v>
      </c>
      <c r="G11260" s="138"/>
    </row>
    <row r="11261" ht="15.75" customHeight="1" spans="1:7">
      <c r="A11261" s="140">
        <v>87775</v>
      </c>
      <c r="B11261" s="141" t="s">
        <v>11842</v>
      </c>
      <c r="C11261" s="141" t="s">
        <v>175</v>
      </c>
      <c r="D11261" s="141" t="s">
        <v>5501</v>
      </c>
      <c r="E11261" s="140">
        <v>54.32</v>
      </c>
      <c r="F11261" s="142" t="s">
        <v>5502</v>
      </c>
      <c r="G11261" s="138"/>
    </row>
    <row r="11262" ht="15.75" customHeight="1" spans="1:7">
      <c r="A11262" s="140">
        <v>87777</v>
      </c>
      <c r="B11262" s="141" t="s">
        <v>11843</v>
      </c>
      <c r="C11262" s="141" t="s">
        <v>175</v>
      </c>
      <c r="D11262" s="141" t="s">
        <v>5501</v>
      </c>
      <c r="E11262" s="140">
        <v>57.03</v>
      </c>
      <c r="F11262" s="142" t="s">
        <v>5502</v>
      </c>
      <c r="G11262" s="138"/>
    </row>
    <row r="11263" ht="15.75" customHeight="1" spans="1:7">
      <c r="A11263" s="140">
        <v>87778</v>
      </c>
      <c r="B11263" s="141" t="s">
        <v>11844</v>
      </c>
      <c r="C11263" s="141" t="s">
        <v>175</v>
      </c>
      <c r="D11263" s="141" t="s">
        <v>5501</v>
      </c>
      <c r="E11263" s="140">
        <v>94.35</v>
      </c>
      <c r="F11263" s="142" t="s">
        <v>5502</v>
      </c>
      <c r="G11263" s="138"/>
    </row>
    <row r="11264" ht="15.75" customHeight="1" spans="1:7">
      <c r="A11264" s="140">
        <v>87779</v>
      </c>
      <c r="B11264" s="141" t="s">
        <v>11845</v>
      </c>
      <c r="C11264" s="141" t="s">
        <v>175</v>
      </c>
      <c r="D11264" s="141" t="s">
        <v>5501</v>
      </c>
      <c r="E11264" s="140">
        <v>70.14</v>
      </c>
      <c r="F11264" s="142" t="s">
        <v>5502</v>
      </c>
      <c r="G11264" s="138"/>
    </row>
    <row r="11265" ht="15.75" customHeight="1" spans="1:7">
      <c r="A11265" s="140">
        <v>87781</v>
      </c>
      <c r="B11265" s="141" t="s">
        <v>11846</v>
      </c>
      <c r="C11265" s="141" t="s">
        <v>175</v>
      </c>
      <c r="D11265" s="141" t="s">
        <v>5501</v>
      </c>
      <c r="E11265" s="140">
        <v>73.78</v>
      </c>
      <c r="F11265" s="142" t="s">
        <v>5502</v>
      </c>
      <c r="G11265" s="138"/>
    </row>
    <row r="11266" ht="15.75" customHeight="1" spans="1:7">
      <c r="A11266" s="140">
        <v>87783</v>
      </c>
      <c r="B11266" s="141" t="s">
        <v>11847</v>
      </c>
      <c r="C11266" s="141" t="s">
        <v>175</v>
      </c>
      <c r="D11266" s="141" t="s">
        <v>5501</v>
      </c>
      <c r="E11266" s="140">
        <v>124.05</v>
      </c>
      <c r="F11266" s="142" t="s">
        <v>5502</v>
      </c>
      <c r="G11266" s="138"/>
    </row>
    <row r="11267" ht="15.75" customHeight="1" spans="1:7">
      <c r="A11267" s="140">
        <v>87784</v>
      </c>
      <c r="B11267" s="141" t="s">
        <v>11848</v>
      </c>
      <c r="C11267" s="141" t="s">
        <v>175</v>
      </c>
      <c r="D11267" s="141" t="s">
        <v>5501</v>
      </c>
      <c r="E11267" s="140">
        <v>77.28</v>
      </c>
      <c r="F11267" s="142" t="s">
        <v>5502</v>
      </c>
      <c r="G11267" s="138"/>
    </row>
    <row r="11268" ht="15.75" customHeight="1" spans="1:7">
      <c r="A11268" s="140">
        <v>87786</v>
      </c>
      <c r="B11268" s="141" t="s">
        <v>11849</v>
      </c>
      <c r="C11268" s="141" t="s">
        <v>175</v>
      </c>
      <c r="D11268" s="141" t="s">
        <v>5501</v>
      </c>
      <c r="E11268" s="140">
        <v>81.83</v>
      </c>
      <c r="F11268" s="142" t="s">
        <v>5502</v>
      </c>
      <c r="G11268" s="138"/>
    </row>
    <row r="11269" ht="15.75" customHeight="1" spans="1:7">
      <c r="A11269" s="140">
        <v>87787</v>
      </c>
      <c r="B11269" s="141" t="s">
        <v>11850</v>
      </c>
      <c r="C11269" s="141" t="s">
        <v>175</v>
      </c>
      <c r="D11269" s="141" t="s">
        <v>5501</v>
      </c>
      <c r="E11269" s="140">
        <v>145.79</v>
      </c>
      <c r="F11269" s="142" t="s">
        <v>5502</v>
      </c>
      <c r="G11269" s="138"/>
    </row>
    <row r="11270" ht="15.75" customHeight="1" spans="1:7">
      <c r="A11270" s="140">
        <v>87788</v>
      </c>
      <c r="B11270" s="141" t="s">
        <v>11851</v>
      </c>
      <c r="C11270" s="141" t="s">
        <v>175</v>
      </c>
      <c r="D11270" s="141" t="s">
        <v>5501</v>
      </c>
      <c r="E11270" s="140">
        <v>90.69</v>
      </c>
      <c r="F11270" s="142" t="s">
        <v>5502</v>
      </c>
      <c r="G11270" s="138"/>
    </row>
    <row r="11271" ht="15.75" customHeight="1" spans="1:7">
      <c r="A11271" s="140">
        <v>87790</v>
      </c>
      <c r="B11271" s="141" t="s">
        <v>11852</v>
      </c>
      <c r="C11271" s="141" t="s">
        <v>175</v>
      </c>
      <c r="D11271" s="141" t="s">
        <v>5501</v>
      </c>
      <c r="E11271" s="140">
        <v>95.7</v>
      </c>
      <c r="F11271" s="142" t="s">
        <v>5502</v>
      </c>
      <c r="G11271" s="138"/>
    </row>
    <row r="11272" ht="15.75" customHeight="1" spans="1:7">
      <c r="A11272" s="140">
        <v>87791</v>
      </c>
      <c r="B11272" s="141" t="s">
        <v>11853</v>
      </c>
      <c r="C11272" s="141" t="s">
        <v>175</v>
      </c>
      <c r="D11272" s="141" t="s">
        <v>5501</v>
      </c>
      <c r="E11272" s="140">
        <v>160.63</v>
      </c>
      <c r="F11272" s="142" t="s">
        <v>5502</v>
      </c>
      <c r="G11272" s="138"/>
    </row>
    <row r="11273" ht="15.75" customHeight="1" spans="1:7">
      <c r="A11273" s="140">
        <v>87792</v>
      </c>
      <c r="B11273" s="141" t="s">
        <v>11854</v>
      </c>
      <c r="C11273" s="141" t="s">
        <v>175</v>
      </c>
      <c r="D11273" s="141" t="s">
        <v>5501</v>
      </c>
      <c r="E11273" s="140">
        <v>40.9</v>
      </c>
      <c r="F11273" s="142" t="s">
        <v>5502</v>
      </c>
      <c r="G11273" s="138"/>
    </row>
    <row r="11274" ht="15.75" customHeight="1" spans="1:7">
      <c r="A11274" s="140">
        <v>87794</v>
      </c>
      <c r="B11274" s="141" t="s">
        <v>11855</v>
      </c>
      <c r="C11274" s="141" t="s">
        <v>175</v>
      </c>
      <c r="D11274" s="141" t="s">
        <v>5501</v>
      </c>
      <c r="E11274" s="140">
        <v>43.43</v>
      </c>
      <c r="F11274" s="142" t="s">
        <v>5502</v>
      </c>
      <c r="G11274" s="138"/>
    </row>
    <row r="11275" ht="15.75" customHeight="1" spans="1:7">
      <c r="A11275" s="140">
        <v>87795</v>
      </c>
      <c r="B11275" s="141" t="s">
        <v>11856</v>
      </c>
      <c r="C11275" s="141" t="s">
        <v>175</v>
      </c>
      <c r="D11275" s="141" t="s">
        <v>5501</v>
      </c>
      <c r="E11275" s="140">
        <v>79.21</v>
      </c>
      <c r="F11275" s="142" t="s">
        <v>5502</v>
      </c>
      <c r="G11275" s="138"/>
    </row>
    <row r="11276" ht="15.75" customHeight="1" spans="1:7">
      <c r="A11276" s="140">
        <v>87797</v>
      </c>
      <c r="B11276" s="141" t="s">
        <v>11857</v>
      </c>
      <c r="C11276" s="141" t="s">
        <v>175</v>
      </c>
      <c r="D11276" s="141" t="s">
        <v>5501</v>
      </c>
      <c r="E11276" s="140">
        <v>56.3</v>
      </c>
      <c r="F11276" s="142" t="s">
        <v>5502</v>
      </c>
      <c r="G11276" s="138"/>
    </row>
    <row r="11277" ht="15.75" customHeight="1" spans="1:7">
      <c r="A11277" s="140">
        <v>87799</v>
      </c>
      <c r="B11277" s="141" t="s">
        <v>11858</v>
      </c>
      <c r="C11277" s="141" t="s">
        <v>175</v>
      </c>
      <c r="D11277" s="141" t="s">
        <v>5501</v>
      </c>
      <c r="E11277" s="140">
        <v>59.69</v>
      </c>
      <c r="F11277" s="142" t="s">
        <v>5502</v>
      </c>
      <c r="G11277" s="138"/>
    </row>
    <row r="11278" ht="15.75" customHeight="1" spans="1:7">
      <c r="A11278" s="140">
        <v>87800</v>
      </c>
      <c r="B11278" s="141" t="s">
        <v>11859</v>
      </c>
      <c r="C11278" s="141" t="s">
        <v>175</v>
      </c>
      <c r="D11278" s="141" t="s">
        <v>5501</v>
      </c>
      <c r="E11278" s="140">
        <v>107.44</v>
      </c>
      <c r="F11278" s="142" t="s">
        <v>5502</v>
      </c>
      <c r="G11278" s="138"/>
    </row>
    <row r="11279" ht="15.75" customHeight="1" spans="1:7">
      <c r="A11279" s="140">
        <v>87801</v>
      </c>
      <c r="B11279" s="141" t="s">
        <v>11860</v>
      </c>
      <c r="C11279" s="141" t="s">
        <v>175</v>
      </c>
      <c r="D11279" s="141" t="s">
        <v>5501</v>
      </c>
      <c r="E11279" s="140">
        <v>62.96</v>
      </c>
      <c r="F11279" s="142" t="s">
        <v>5502</v>
      </c>
      <c r="G11279" s="138"/>
    </row>
    <row r="11280" ht="15.75" customHeight="1" spans="1:7">
      <c r="A11280" s="140">
        <v>87803</v>
      </c>
      <c r="B11280" s="141" t="s">
        <v>11861</v>
      </c>
      <c r="C11280" s="141" t="s">
        <v>175</v>
      </c>
      <c r="D11280" s="141" t="s">
        <v>5501</v>
      </c>
      <c r="E11280" s="140">
        <v>67.22</v>
      </c>
      <c r="F11280" s="142" t="s">
        <v>5502</v>
      </c>
      <c r="G11280" s="138"/>
    </row>
    <row r="11281" ht="15.75" customHeight="1" spans="1:7">
      <c r="A11281" s="140">
        <v>87804</v>
      </c>
      <c r="B11281" s="141" t="s">
        <v>11862</v>
      </c>
      <c r="C11281" s="141" t="s">
        <v>175</v>
      </c>
      <c r="D11281" s="141" t="s">
        <v>5501</v>
      </c>
      <c r="E11281" s="140">
        <v>127.76</v>
      </c>
      <c r="F11281" s="142" t="s">
        <v>5502</v>
      </c>
      <c r="G11281" s="138"/>
    </row>
    <row r="11282" ht="15.75" customHeight="1" spans="1:7">
      <c r="A11282" s="140">
        <v>87805</v>
      </c>
      <c r="B11282" s="141" t="s">
        <v>11863</v>
      </c>
      <c r="C11282" s="141" t="s">
        <v>175</v>
      </c>
      <c r="D11282" s="141" t="s">
        <v>5501</v>
      </c>
      <c r="E11282" s="140">
        <v>68.82</v>
      </c>
      <c r="F11282" s="142" t="s">
        <v>5502</v>
      </c>
      <c r="G11282" s="138"/>
    </row>
    <row r="11283" ht="15.75" customHeight="1" spans="1:7">
      <c r="A11283" s="140">
        <v>87807</v>
      </c>
      <c r="B11283" s="141" t="s">
        <v>11864</v>
      </c>
      <c r="C11283" s="141" t="s">
        <v>175</v>
      </c>
      <c r="D11283" s="141" t="s">
        <v>5501</v>
      </c>
      <c r="E11283" s="140">
        <v>73.5</v>
      </c>
      <c r="F11283" s="142" t="s">
        <v>5502</v>
      </c>
      <c r="G11283" s="138"/>
    </row>
    <row r="11284" ht="15.75" customHeight="1" spans="1:7">
      <c r="A11284" s="140">
        <v>87808</v>
      </c>
      <c r="B11284" s="141" t="s">
        <v>11865</v>
      </c>
      <c r="C11284" s="141" t="s">
        <v>175</v>
      </c>
      <c r="D11284" s="141" t="s">
        <v>5501</v>
      </c>
      <c r="E11284" s="140">
        <v>137.27</v>
      </c>
      <c r="F11284" s="142" t="s">
        <v>5502</v>
      </c>
      <c r="G11284" s="138"/>
    </row>
    <row r="11285" ht="15.75" customHeight="1" spans="1:7">
      <c r="A11285" s="140">
        <v>87809</v>
      </c>
      <c r="B11285" s="141" t="s">
        <v>11866</v>
      </c>
      <c r="C11285" s="141" t="s">
        <v>175</v>
      </c>
      <c r="D11285" s="141" t="s">
        <v>5501</v>
      </c>
      <c r="E11285" s="140">
        <v>75.13</v>
      </c>
      <c r="F11285" s="142" t="s">
        <v>5502</v>
      </c>
      <c r="G11285" s="138"/>
    </row>
    <row r="11286" ht="15.75" customHeight="1" spans="1:7">
      <c r="A11286" s="140">
        <v>87811</v>
      </c>
      <c r="B11286" s="141" t="s">
        <v>11867</v>
      </c>
      <c r="C11286" s="141" t="s">
        <v>175</v>
      </c>
      <c r="D11286" s="141" t="s">
        <v>5501</v>
      </c>
      <c r="E11286" s="140">
        <v>77.66</v>
      </c>
      <c r="F11286" s="142" t="s">
        <v>5502</v>
      </c>
      <c r="G11286" s="138"/>
    </row>
    <row r="11287" ht="15.75" customHeight="1" spans="1:7">
      <c r="A11287" s="140">
        <v>87812</v>
      </c>
      <c r="B11287" s="141" t="s">
        <v>11868</v>
      </c>
      <c r="C11287" s="141" t="s">
        <v>175</v>
      </c>
      <c r="D11287" s="141" t="s">
        <v>5501</v>
      </c>
      <c r="E11287" s="140">
        <v>110.05</v>
      </c>
      <c r="F11287" s="142" t="s">
        <v>5502</v>
      </c>
      <c r="G11287" s="138"/>
    </row>
    <row r="11288" ht="15.75" customHeight="1" spans="1:7">
      <c r="A11288" s="140">
        <v>87813</v>
      </c>
      <c r="B11288" s="141" t="s">
        <v>11869</v>
      </c>
      <c r="C11288" s="141" t="s">
        <v>175</v>
      </c>
      <c r="D11288" s="141" t="s">
        <v>5501</v>
      </c>
      <c r="E11288" s="140">
        <v>90.54</v>
      </c>
      <c r="F11288" s="142" t="s">
        <v>5502</v>
      </c>
      <c r="G11288" s="138"/>
    </row>
    <row r="11289" ht="15.75" customHeight="1" spans="1:7">
      <c r="A11289" s="140">
        <v>87815</v>
      </c>
      <c r="B11289" s="141" t="s">
        <v>11870</v>
      </c>
      <c r="C11289" s="141" t="s">
        <v>175</v>
      </c>
      <c r="D11289" s="141" t="s">
        <v>5501</v>
      </c>
      <c r="E11289" s="140">
        <v>93.93</v>
      </c>
      <c r="F11289" s="142" t="s">
        <v>5502</v>
      </c>
      <c r="G11289" s="138"/>
    </row>
    <row r="11290" ht="15.75" customHeight="1" spans="1:7">
      <c r="A11290" s="140">
        <v>87816</v>
      </c>
      <c r="B11290" s="141" t="s">
        <v>11871</v>
      </c>
      <c r="C11290" s="141" t="s">
        <v>175</v>
      </c>
      <c r="D11290" s="141" t="s">
        <v>5501</v>
      </c>
      <c r="E11290" s="140">
        <v>138.33</v>
      </c>
      <c r="F11290" s="142" t="s">
        <v>5502</v>
      </c>
      <c r="G11290" s="138"/>
    </row>
    <row r="11291" ht="15.75" customHeight="1" spans="1:7">
      <c r="A11291" s="140">
        <v>87817</v>
      </c>
      <c r="B11291" s="141" t="s">
        <v>11872</v>
      </c>
      <c r="C11291" s="141" t="s">
        <v>175</v>
      </c>
      <c r="D11291" s="141" t="s">
        <v>5501</v>
      </c>
      <c r="E11291" s="140">
        <v>97.2</v>
      </c>
      <c r="F11291" s="142" t="s">
        <v>5502</v>
      </c>
      <c r="G11291" s="138"/>
    </row>
    <row r="11292" ht="15.75" customHeight="1" spans="1:7">
      <c r="A11292" s="140">
        <v>87819</v>
      </c>
      <c r="B11292" s="141" t="s">
        <v>11873</v>
      </c>
      <c r="C11292" s="141" t="s">
        <v>175</v>
      </c>
      <c r="D11292" s="141" t="s">
        <v>5501</v>
      </c>
      <c r="E11292" s="140">
        <v>101.46</v>
      </c>
      <c r="F11292" s="142" t="s">
        <v>5502</v>
      </c>
      <c r="G11292" s="138"/>
    </row>
    <row r="11293" ht="15.75" customHeight="1" spans="1:7">
      <c r="A11293" s="140">
        <v>87820</v>
      </c>
      <c r="B11293" s="141" t="s">
        <v>11874</v>
      </c>
      <c r="C11293" s="141" t="s">
        <v>175</v>
      </c>
      <c r="D11293" s="141" t="s">
        <v>5501</v>
      </c>
      <c r="E11293" s="140">
        <v>158.65</v>
      </c>
      <c r="F11293" s="142" t="s">
        <v>5502</v>
      </c>
      <c r="G11293" s="138"/>
    </row>
    <row r="11294" ht="15.75" customHeight="1" spans="1:7">
      <c r="A11294" s="140">
        <v>87821</v>
      </c>
      <c r="B11294" s="141" t="s">
        <v>11875</v>
      </c>
      <c r="C11294" s="141" t="s">
        <v>175</v>
      </c>
      <c r="D11294" s="141" t="s">
        <v>5501</v>
      </c>
      <c r="E11294" s="140">
        <v>125.1</v>
      </c>
      <c r="F11294" s="142" t="s">
        <v>5502</v>
      </c>
      <c r="G11294" s="138"/>
    </row>
    <row r="11295" ht="15.75" customHeight="1" spans="1:7">
      <c r="A11295" s="140">
        <v>87823</v>
      </c>
      <c r="B11295" s="141" t="s">
        <v>11876</v>
      </c>
      <c r="C11295" s="141" t="s">
        <v>175</v>
      </c>
      <c r="D11295" s="141" t="s">
        <v>5501</v>
      </c>
      <c r="E11295" s="140">
        <v>129.78</v>
      </c>
      <c r="F11295" s="142" t="s">
        <v>5502</v>
      </c>
      <c r="G11295" s="138"/>
    </row>
    <row r="11296" ht="15.75" customHeight="1" spans="1:7">
      <c r="A11296" s="140">
        <v>87824</v>
      </c>
      <c r="B11296" s="141" t="s">
        <v>11877</v>
      </c>
      <c r="C11296" s="141" t="s">
        <v>175</v>
      </c>
      <c r="D11296" s="141" t="s">
        <v>5501</v>
      </c>
      <c r="E11296" s="140">
        <v>182.45</v>
      </c>
      <c r="F11296" s="142" t="s">
        <v>5502</v>
      </c>
      <c r="G11296" s="138"/>
    </row>
    <row r="11297" ht="15.75" customHeight="1" spans="1:7">
      <c r="A11297" s="140">
        <v>87825</v>
      </c>
      <c r="B11297" s="141" t="s">
        <v>11878</v>
      </c>
      <c r="C11297" s="141" t="s">
        <v>175</v>
      </c>
      <c r="D11297" s="141" t="s">
        <v>5501</v>
      </c>
      <c r="E11297" s="140">
        <v>71.35</v>
      </c>
      <c r="F11297" s="142" t="s">
        <v>5502</v>
      </c>
      <c r="G11297" s="138"/>
    </row>
    <row r="11298" ht="15.75" customHeight="1" spans="1:7">
      <c r="A11298" s="140">
        <v>87827</v>
      </c>
      <c r="B11298" s="141" t="s">
        <v>11879</v>
      </c>
      <c r="C11298" s="141" t="s">
        <v>175</v>
      </c>
      <c r="D11298" s="141" t="s">
        <v>5501</v>
      </c>
      <c r="E11298" s="140">
        <v>74.45</v>
      </c>
      <c r="F11298" s="142" t="s">
        <v>5502</v>
      </c>
      <c r="G11298" s="138"/>
    </row>
    <row r="11299" ht="15.75" customHeight="1" spans="1:7">
      <c r="A11299" s="140">
        <v>87828</v>
      </c>
      <c r="B11299" s="141" t="s">
        <v>11880</v>
      </c>
      <c r="C11299" s="141" t="s">
        <v>175</v>
      </c>
      <c r="D11299" s="141" t="s">
        <v>5501</v>
      </c>
      <c r="E11299" s="140">
        <v>116.1</v>
      </c>
      <c r="F11299" s="142" t="s">
        <v>5502</v>
      </c>
      <c r="G11299" s="138"/>
    </row>
    <row r="11300" ht="15.75" customHeight="1" spans="1:7">
      <c r="A11300" s="140">
        <v>87829</v>
      </c>
      <c r="B11300" s="141" t="s">
        <v>11881</v>
      </c>
      <c r="C11300" s="141" t="s">
        <v>175</v>
      </c>
      <c r="D11300" s="141" t="s">
        <v>5501</v>
      </c>
      <c r="E11300" s="140">
        <v>86.93</v>
      </c>
      <c r="F11300" s="142" t="s">
        <v>5502</v>
      </c>
      <c r="G11300" s="138"/>
    </row>
    <row r="11301" ht="15.75" customHeight="1" spans="1:7">
      <c r="A11301" s="140">
        <v>87831</v>
      </c>
      <c r="B11301" s="141" t="s">
        <v>11882</v>
      </c>
      <c r="C11301" s="141" t="s">
        <v>175</v>
      </c>
      <c r="D11301" s="141" t="s">
        <v>5501</v>
      </c>
      <c r="E11301" s="140">
        <v>91.08</v>
      </c>
      <c r="F11301" s="142" t="s">
        <v>5502</v>
      </c>
      <c r="G11301" s="138"/>
    </row>
    <row r="11302" ht="15.75" customHeight="1" spans="1:7">
      <c r="A11302" s="140">
        <v>87832</v>
      </c>
      <c r="B11302" s="141" t="s">
        <v>11883</v>
      </c>
      <c r="C11302" s="141" t="s">
        <v>175</v>
      </c>
      <c r="D11302" s="141" t="s">
        <v>5501</v>
      </c>
      <c r="E11302" s="140">
        <v>147.66</v>
      </c>
      <c r="F11302" s="142" t="s">
        <v>5502</v>
      </c>
      <c r="G11302" s="138"/>
    </row>
    <row r="11303" ht="15.75" customHeight="1" spans="1:7">
      <c r="A11303" s="140">
        <v>87834</v>
      </c>
      <c r="B11303" s="141" t="s">
        <v>11884</v>
      </c>
      <c r="C11303" s="141" t="s">
        <v>175</v>
      </c>
      <c r="D11303" s="141" t="s">
        <v>5501</v>
      </c>
      <c r="E11303" s="140">
        <v>220.13</v>
      </c>
      <c r="F11303" s="142" t="s">
        <v>5502</v>
      </c>
      <c r="G11303" s="138"/>
    </row>
    <row r="11304" ht="15.75" customHeight="1" spans="1:7">
      <c r="A11304" s="140">
        <v>87835</v>
      </c>
      <c r="B11304" s="141" t="s">
        <v>11885</v>
      </c>
      <c r="C11304" s="141" t="s">
        <v>175</v>
      </c>
      <c r="D11304" s="141" t="s">
        <v>5501</v>
      </c>
      <c r="E11304" s="140">
        <v>152.49</v>
      </c>
      <c r="F11304" s="142" t="s">
        <v>5502</v>
      </c>
      <c r="G11304" s="138"/>
    </row>
    <row r="11305" ht="15.75" customHeight="1" spans="1:7">
      <c r="A11305" s="140">
        <v>87836</v>
      </c>
      <c r="B11305" s="141" t="s">
        <v>11886</v>
      </c>
      <c r="C11305" s="141" t="s">
        <v>175</v>
      </c>
      <c r="D11305" s="141" t="s">
        <v>5501</v>
      </c>
      <c r="E11305" s="140">
        <v>212.93</v>
      </c>
      <c r="F11305" s="142" t="s">
        <v>5502</v>
      </c>
      <c r="G11305" s="138"/>
    </row>
    <row r="11306" ht="15.75" customHeight="1" spans="1:7">
      <c r="A11306" s="140">
        <v>87837</v>
      </c>
      <c r="B11306" s="141" t="s">
        <v>11887</v>
      </c>
      <c r="C11306" s="141" t="s">
        <v>175</v>
      </c>
      <c r="D11306" s="141" t="s">
        <v>5501</v>
      </c>
      <c r="E11306" s="140">
        <v>146.02</v>
      </c>
      <c r="F11306" s="142" t="s">
        <v>5502</v>
      </c>
      <c r="G11306" s="138"/>
    </row>
    <row r="11307" ht="15.75" customHeight="1" spans="1:7">
      <c r="A11307" s="140">
        <v>87838</v>
      </c>
      <c r="B11307" s="141" t="s">
        <v>11888</v>
      </c>
      <c r="C11307" s="141" t="s">
        <v>175</v>
      </c>
      <c r="D11307" s="141" t="s">
        <v>5501</v>
      </c>
      <c r="E11307" s="140">
        <v>220.28</v>
      </c>
      <c r="F11307" s="142" t="s">
        <v>5502</v>
      </c>
      <c r="G11307" s="138"/>
    </row>
    <row r="11308" ht="15.75" customHeight="1" spans="1:7">
      <c r="A11308" s="140">
        <v>87839</v>
      </c>
      <c r="B11308" s="141" t="s">
        <v>11889</v>
      </c>
      <c r="C11308" s="141" t="s">
        <v>175</v>
      </c>
      <c r="D11308" s="141" t="s">
        <v>5501</v>
      </c>
      <c r="E11308" s="140">
        <v>157.53</v>
      </c>
      <c r="F11308" s="142" t="s">
        <v>5502</v>
      </c>
      <c r="G11308" s="138"/>
    </row>
    <row r="11309" ht="15.75" customHeight="1" spans="1:7">
      <c r="A11309" s="140">
        <v>87840</v>
      </c>
      <c r="B11309" s="141" t="s">
        <v>11890</v>
      </c>
      <c r="C11309" s="141" t="s">
        <v>175</v>
      </c>
      <c r="D11309" s="141" t="s">
        <v>5501</v>
      </c>
      <c r="E11309" s="140">
        <v>214.82</v>
      </c>
      <c r="F11309" s="142" t="s">
        <v>5502</v>
      </c>
      <c r="G11309" s="138"/>
    </row>
    <row r="11310" ht="15.75" customHeight="1" spans="1:7">
      <c r="A11310" s="140">
        <v>87841</v>
      </c>
      <c r="B11310" s="141" t="s">
        <v>11891</v>
      </c>
      <c r="C11310" s="141" t="s">
        <v>175</v>
      </c>
      <c r="D11310" s="141" t="s">
        <v>5501</v>
      </c>
      <c r="E11310" s="140">
        <v>152.34</v>
      </c>
      <c r="F11310" s="142" t="s">
        <v>5502</v>
      </c>
      <c r="G11310" s="138"/>
    </row>
    <row r="11311" ht="15.75" customHeight="1" spans="1:7">
      <c r="A11311" s="140">
        <v>87842</v>
      </c>
      <c r="B11311" s="141" t="s">
        <v>11892</v>
      </c>
      <c r="C11311" s="141" t="s">
        <v>175</v>
      </c>
      <c r="D11311" s="141" t="s">
        <v>5501</v>
      </c>
      <c r="E11311" s="140">
        <v>229.55</v>
      </c>
      <c r="F11311" s="142" t="s">
        <v>5502</v>
      </c>
      <c r="G11311" s="138"/>
    </row>
    <row r="11312" ht="15.75" customHeight="1" spans="1:7">
      <c r="A11312" s="140">
        <v>87843</v>
      </c>
      <c r="B11312" s="141" t="s">
        <v>11893</v>
      </c>
      <c r="C11312" s="141" t="s">
        <v>175</v>
      </c>
      <c r="D11312" s="141" t="s">
        <v>5501</v>
      </c>
      <c r="E11312" s="140">
        <v>168.17</v>
      </c>
      <c r="F11312" s="142" t="s">
        <v>5502</v>
      </c>
      <c r="G11312" s="138"/>
    </row>
    <row r="11313" ht="15.75" customHeight="1" spans="1:7">
      <c r="A11313" s="140">
        <v>87844</v>
      </c>
      <c r="B11313" s="141" t="s">
        <v>11894</v>
      </c>
      <c r="C11313" s="141" t="s">
        <v>175</v>
      </c>
      <c r="D11313" s="141" t="s">
        <v>5501</v>
      </c>
      <c r="E11313" s="140">
        <v>215.55</v>
      </c>
      <c r="F11313" s="142" t="s">
        <v>5502</v>
      </c>
      <c r="G11313" s="138"/>
    </row>
    <row r="11314" ht="15.75" customHeight="1" spans="1:7">
      <c r="A11314" s="140">
        <v>87845</v>
      </c>
      <c r="B11314" s="141" t="s">
        <v>11895</v>
      </c>
      <c r="C11314" s="141" t="s">
        <v>175</v>
      </c>
      <c r="D11314" s="141" t="s">
        <v>5501</v>
      </c>
      <c r="E11314" s="140">
        <v>154.93</v>
      </c>
      <c r="F11314" s="142" t="s">
        <v>5502</v>
      </c>
      <c r="G11314" s="138"/>
    </row>
    <row r="11315" ht="15.75" customHeight="1" spans="1:7">
      <c r="A11315" s="140">
        <v>87846</v>
      </c>
      <c r="B11315" s="141" t="s">
        <v>11896</v>
      </c>
      <c r="C11315" s="141" t="s">
        <v>175</v>
      </c>
      <c r="D11315" s="141" t="s">
        <v>5501</v>
      </c>
      <c r="E11315" s="140">
        <v>238.18</v>
      </c>
      <c r="F11315" s="142" t="s">
        <v>5502</v>
      </c>
      <c r="G11315" s="138"/>
    </row>
    <row r="11316" ht="15.75" customHeight="1" spans="1:7">
      <c r="A11316" s="140">
        <v>87847</v>
      </c>
      <c r="B11316" s="141" t="s">
        <v>11897</v>
      </c>
      <c r="C11316" s="141" t="s">
        <v>175</v>
      </c>
      <c r="D11316" s="141" t="s">
        <v>5501</v>
      </c>
      <c r="E11316" s="140">
        <v>170.53</v>
      </c>
      <c r="F11316" s="142" t="s">
        <v>5502</v>
      </c>
      <c r="G11316" s="138"/>
    </row>
    <row r="11317" ht="15.75" customHeight="1" spans="1:7">
      <c r="A11317" s="140">
        <v>87848</v>
      </c>
      <c r="B11317" s="141" t="s">
        <v>11898</v>
      </c>
      <c r="C11317" s="141" t="s">
        <v>175</v>
      </c>
      <c r="D11317" s="141" t="s">
        <v>5501</v>
      </c>
      <c r="E11317" s="140">
        <v>229.72</v>
      </c>
      <c r="F11317" s="142" t="s">
        <v>5502</v>
      </c>
      <c r="G11317" s="138"/>
    </row>
    <row r="11318" ht="15.75" customHeight="1" spans="1:7">
      <c r="A11318" s="140">
        <v>87849</v>
      </c>
      <c r="B11318" s="141" t="s">
        <v>11899</v>
      </c>
      <c r="C11318" s="141" t="s">
        <v>175</v>
      </c>
      <c r="D11318" s="141" t="s">
        <v>5501</v>
      </c>
      <c r="E11318" s="140">
        <v>162.81</v>
      </c>
      <c r="F11318" s="142" t="s">
        <v>5502</v>
      </c>
      <c r="G11318" s="138"/>
    </row>
    <row r="11319" ht="15.75" customHeight="1" spans="1:7">
      <c r="A11319" s="140">
        <v>87850</v>
      </c>
      <c r="B11319" s="141" t="s">
        <v>11900</v>
      </c>
      <c r="C11319" s="141" t="s">
        <v>175</v>
      </c>
      <c r="D11319" s="141" t="s">
        <v>5686</v>
      </c>
      <c r="E11319" s="140">
        <v>238.06</v>
      </c>
      <c r="F11319" s="142" t="s">
        <v>5502</v>
      </c>
      <c r="G11319" s="138"/>
    </row>
    <row r="11320" ht="15.75" customHeight="1" spans="1:7">
      <c r="A11320" s="140">
        <v>87851</v>
      </c>
      <c r="B11320" s="141" t="s">
        <v>11901</v>
      </c>
      <c r="C11320" s="141" t="s">
        <v>175</v>
      </c>
      <c r="D11320" s="141" t="s">
        <v>5686</v>
      </c>
      <c r="E11320" s="140">
        <v>175.31</v>
      </c>
      <c r="F11320" s="142" t="s">
        <v>5502</v>
      </c>
      <c r="G11320" s="138"/>
    </row>
    <row r="11321" ht="15.75" customHeight="1" spans="1:7">
      <c r="A11321" s="140">
        <v>87852</v>
      </c>
      <c r="B11321" s="141" t="s">
        <v>11902</v>
      </c>
      <c r="C11321" s="141" t="s">
        <v>175</v>
      </c>
      <c r="D11321" s="141" t="s">
        <v>5686</v>
      </c>
      <c r="E11321" s="140">
        <v>232.3</v>
      </c>
      <c r="F11321" s="142" t="s">
        <v>5502</v>
      </c>
      <c r="G11321" s="138"/>
    </row>
    <row r="11322" ht="15.75" customHeight="1" spans="1:7">
      <c r="A11322" s="140">
        <v>87853</v>
      </c>
      <c r="B11322" s="141" t="s">
        <v>11903</v>
      </c>
      <c r="C11322" s="141" t="s">
        <v>175</v>
      </c>
      <c r="D11322" s="141" t="s">
        <v>5686</v>
      </c>
      <c r="E11322" s="140">
        <v>169.82</v>
      </c>
      <c r="F11322" s="142" t="s">
        <v>5502</v>
      </c>
      <c r="G11322" s="138"/>
    </row>
    <row r="11323" ht="15.75" customHeight="1" spans="1:7">
      <c r="A11323" s="140">
        <v>87854</v>
      </c>
      <c r="B11323" s="141" t="s">
        <v>11904</v>
      </c>
      <c r="C11323" s="141" t="s">
        <v>175</v>
      </c>
      <c r="D11323" s="141" t="s">
        <v>5501</v>
      </c>
      <c r="E11323" s="140">
        <v>247.59</v>
      </c>
      <c r="F11323" s="142" t="s">
        <v>5502</v>
      </c>
      <c r="G11323" s="138"/>
    </row>
    <row r="11324" ht="15.75" customHeight="1" spans="1:7">
      <c r="A11324" s="140">
        <v>87855</v>
      </c>
      <c r="B11324" s="141" t="s">
        <v>11905</v>
      </c>
      <c r="C11324" s="141" t="s">
        <v>175</v>
      </c>
      <c r="D11324" s="141" t="s">
        <v>5501</v>
      </c>
      <c r="E11324" s="140">
        <v>186.24</v>
      </c>
      <c r="F11324" s="142" t="s">
        <v>5502</v>
      </c>
      <c r="G11324" s="138"/>
    </row>
    <row r="11325" ht="15.75" customHeight="1" spans="1:7">
      <c r="A11325" s="140">
        <v>87856</v>
      </c>
      <c r="B11325" s="141" t="s">
        <v>11906</v>
      </c>
      <c r="C11325" s="141" t="s">
        <v>175</v>
      </c>
      <c r="D11325" s="141" t="s">
        <v>5501</v>
      </c>
      <c r="E11325" s="140">
        <v>232.34</v>
      </c>
      <c r="F11325" s="142" t="s">
        <v>5502</v>
      </c>
      <c r="G11325" s="138"/>
    </row>
    <row r="11326" ht="15.75" customHeight="1" spans="1:7">
      <c r="A11326" s="140">
        <v>87857</v>
      </c>
      <c r="B11326" s="141" t="s">
        <v>11907</v>
      </c>
      <c r="C11326" s="141" t="s">
        <v>175</v>
      </c>
      <c r="D11326" s="141" t="s">
        <v>5501</v>
      </c>
      <c r="E11326" s="140">
        <v>171.7</v>
      </c>
      <c r="F11326" s="142" t="s">
        <v>5502</v>
      </c>
      <c r="G11326" s="138"/>
    </row>
    <row r="11327" ht="15.75" customHeight="1" spans="1:7">
      <c r="A11327" s="140">
        <v>87858</v>
      </c>
      <c r="B11327" s="141" t="s">
        <v>11908</v>
      </c>
      <c r="C11327" s="141" t="s">
        <v>175</v>
      </c>
      <c r="D11327" s="141" t="s">
        <v>5501</v>
      </c>
      <c r="E11327" s="140">
        <v>162.72</v>
      </c>
      <c r="F11327" s="142" t="s">
        <v>5502</v>
      </c>
      <c r="G11327" s="138"/>
    </row>
    <row r="11328" ht="15.75" customHeight="1" spans="1:7">
      <c r="A11328" s="140">
        <v>87859</v>
      </c>
      <c r="B11328" s="141" t="s">
        <v>11909</v>
      </c>
      <c r="C11328" s="141" t="s">
        <v>175</v>
      </c>
      <c r="D11328" s="141" t="s">
        <v>5501</v>
      </c>
      <c r="E11328" s="140">
        <v>186.73</v>
      </c>
      <c r="F11328" s="142" t="s">
        <v>5502</v>
      </c>
      <c r="G11328" s="138"/>
    </row>
    <row r="11329" ht="15.75" customHeight="1" spans="1:7">
      <c r="A11329" s="140">
        <v>90406</v>
      </c>
      <c r="B11329" s="141" t="s">
        <v>11910</v>
      </c>
      <c r="C11329" s="141" t="s">
        <v>175</v>
      </c>
      <c r="D11329" s="141" t="s">
        <v>5501</v>
      </c>
      <c r="E11329" s="140">
        <v>43.3</v>
      </c>
      <c r="F11329" s="142" t="s">
        <v>5502</v>
      </c>
      <c r="G11329" s="138"/>
    </row>
    <row r="11330" ht="15.75" customHeight="1" spans="1:7">
      <c r="A11330" s="140">
        <v>90407</v>
      </c>
      <c r="B11330" s="141" t="s">
        <v>11911</v>
      </c>
      <c r="C11330" s="141" t="s">
        <v>175</v>
      </c>
      <c r="D11330" s="141" t="s">
        <v>5501</v>
      </c>
      <c r="E11330" s="140">
        <v>54.27</v>
      </c>
      <c r="F11330" s="142" t="s">
        <v>5502</v>
      </c>
      <c r="G11330" s="138"/>
    </row>
    <row r="11331" ht="15.75" customHeight="1" spans="1:7">
      <c r="A11331" s="140">
        <v>90408</v>
      </c>
      <c r="B11331" s="141" t="s">
        <v>11912</v>
      </c>
      <c r="C11331" s="141" t="s">
        <v>175</v>
      </c>
      <c r="D11331" s="141" t="s">
        <v>5501</v>
      </c>
      <c r="E11331" s="140">
        <v>31.86</v>
      </c>
      <c r="F11331" s="142" t="s">
        <v>5502</v>
      </c>
      <c r="G11331" s="138"/>
    </row>
    <row r="11332" ht="15.75" customHeight="1" spans="1:7">
      <c r="A11332" s="140">
        <v>90409</v>
      </c>
      <c r="B11332" s="141" t="s">
        <v>11913</v>
      </c>
      <c r="C11332" s="141" t="s">
        <v>175</v>
      </c>
      <c r="D11332" s="141" t="s">
        <v>5501</v>
      </c>
      <c r="E11332" s="140">
        <v>37.75</v>
      </c>
      <c r="F11332" s="142" t="s">
        <v>5502</v>
      </c>
      <c r="G11332" s="138"/>
    </row>
    <row r="11333" ht="15.75" customHeight="1" spans="1:7">
      <c r="A11333" s="140">
        <v>104203</v>
      </c>
      <c r="B11333" s="141" t="s">
        <v>11914</v>
      </c>
      <c r="C11333" s="141" t="s">
        <v>175</v>
      </c>
      <c r="D11333" s="141" t="s">
        <v>5686</v>
      </c>
      <c r="E11333" s="140">
        <v>58.59</v>
      </c>
      <c r="F11333" s="142" t="s">
        <v>5502</v>
      </c>
      <c r="G11333" s="138"/>
    </row>
    <row r="11334" ht="15.75" customHeight="1" spans="1:7">
      <c r="A11334" s="140">
        <v>104204</v>
      </c>
      <c r="B11334" s="141" t="s">
        <v>11915</v>
      </c>
      <c r="C11334" s="141" t="s">
        <v>175</v>
      </c>
      <c r="D11334" s="141" t="s">
        <v>5686</v>
      </c>
      <c r="E11334" s="140">
        <v>75.89</v>
      </c>
      <c r="F11334" s="142" t="s">
        <v>5502</v>
      </c>
      <c r="G11334" s="138"/>
    </row>
    <row r="11335" ht="15.75" customHeight="1" spans="1:7">
      <c r="A11335" s="140">
        <v>104205</v>
      </c>
      <c r="B11335" s="141" t="s">
        <v>11916</v>
      </c>
      <c r="C11335" s="141" t="s">
        <v>175</v>
      </c>
      <c r="D11335" s="141" t="s">
        <v>5686</v>
      </c>
      <c r="E11335" s="140">
        <v>83.71</v>
      </c>
      <c r="F11335" s="142" t="s">
        <v>5502</v>
      </c>
      <c r="G11335" s="138"/>
    </row>
    <row r="11336" ht="15.75" customHeight="1" spans="1:7">
      <c r="A11336" s="140">
        <v>104206</v>
      </c>
      <c r="B11336" s="141" t="s">
        <v>11917</v>
      </c>
      <c r="C11336" s="141" t="s">
        <v>175</v>
      </c>
      <c r="D11336" s="141" t="s">
        <v>5686</v>
      </c>
      <c r="E11336" s="140">
        <v>92.44</v>
      </c>
      <c r="F11336" s="142" t="s">
        <v>5502</v>
      </c>
      <c r="G11336" s="138"/>
    </row>
    <row r="11337" ht="15.75" customHeight="1" spans="1:7">
      <c r="A11337" s="140">
        <v>104207</v>
      </c>
      <c r="B11337" s="141" t="s">
        <v>11918</v>
      </c>
      <c r="C11337" s="141" t="s">
        <v>175</v>
      </c>
      <c r="D11337" s="141" t="s">
        <v>5686</v>
      </c>
      <c r="E11337" s="140">
        <v>44.18</v>
      </c>
      <c r="F11337" s="142" t="s">
        <v>5502</v>
      </c>
      <c r="G11337" s="138"/>
    </row>
    <row r="11338" ht="15.75" customHeight="1" spans="1:7">
      <c r="A11338" s="140">
        <v>104208</v>
      </c>
      <c r="B11338" s="141" t="s">
        <v>11919</v>
      </c>
      <c r="C11338" s="141" t="s">
        <v>175</v>
      </c>
      <c r="D11338" s="141" t="s">
        <v>5686</v>
      </c>
      <c r="E11338" s="140">
        <v>60.96</v>
      </c>
      <c r="F11338" s="142" t="s">
        <v>5502</v>
      </c>
      <c r="G11338" s="138"/>
    </row>
    <row r="11339" ht="15.75" customHeight="1" spans="1:7">
      <c r="A11339" s="140">
        <v>104209</v>
      </c>
      <c r="B11339" s="141" t="s">
        <v>11920</v>
      </c>
      <c r="C11339" s="141" t="s">
        <v>175</v>
      </c>
      <c r="D11339" s="141" t="s">
        <v>5686</v>
      </c>
      <c r="E11339" s="140">
        <v>68.3</v>
      </c>
      <c r="F11339" s="142" t="s">
        <v>5502</v>
      </c>
      <c r="G11339" s="138"/>
    </row>
    <row r="11340" ht="15.75" customHeight="1" spans="1:7">
      <c r="A11340" s="140">
        <v>104210</v>
      </c>
      <c r="B11340" s="141" t="s">
        <v>11921</v>
      </c>
      <c r="C11340" s="141" t="s">
        <v>175</v>
      </c>
      <c r="D11340" s="141" t="s">
        <v>5686</v>
      </c>
      <c r="E11340" s="140">
        <v>71.22</v>
      </c>
      <c r="F11340" s="142" t="s">
        <v>5502</v>
      </c>
      <c r="G11340" s="138"/>
    </row>
    <row r="11341" ht="15.75" customHeight="1" spans="1:7">
      <c r="A11341" s="140">
        <v>104211</v>
      </c>
      <c r="B11341" s="141" t="s">
        <v>11922</v>
      </c>
      <c r="C11341" s="141" t="s">
        <v>175</v>
      </c>
      <c r="D11341" s="141" t="s">
        <v>5686</v>
      </c>
      <c r="E11341" s="140">
        <v>81.42</v>
      </c>
      <c r="F11341" s="142" t="s">
        <v>5502</v>
      </c>
      <c r="G11341" s="138"/>
    </row>
    <row r="11342" ht="15.75" customHeight="1" spans="1:7">
      <c r="A11342" s="140">
        <v>104212</v>
      </c>
      <c r="B11342" s="141" t="s">
        <v>11923</v>
      </c>
      <c r="C11342" s="141" t="s">
        <v>175</v>
      </c>
      <c r="D11342" s="141" t="s">
        <v>5686</v>
      </c>
      <c r="E11342" s="140">
        <v>98.26</v>
      </c>
      <c r="F11342" s="142" t="s">
        <v>5502</v>
      </c>
      <c r="G11342" s="138"/>
    </row>
    <row r="11343" ht="15.75" customHeight="1" spans="1:7">
      <c r="A11343" s="140">
        <v>104213</v>
      </c>
      <c r="B11343" s="141" t="s">
        <v>11924</v>
      </c>
      <c r="C11343" s="141" t="s">
        <v>175</v>
      </c>
      <c r="D11343" s="141" t="s">
        <v>5686</v>
      </c>
      <c r="E11343" s="140">
        <v>105.61</v>
      </c>
      <c r="F11343" s="142" t="s">
        <v>5502</v>
      </c>
      <c r="G11343" s="138"/>
    </row>
    <row r="11344" ht="15.75" customHeight="1" spans="1:7">
      <c r="A11344" s="140">
        <v>104214</v>
      </c>
      <c r="B11344" s="141" t="s">
        <v>11925</v>
      </c>
      <c r="C11344" s="141" t="s">
        <v>175</v>
      </c>
      <c r="D11344" s="141" t="s">
        <v>5686</v>
      </c>
      <c r="E11344" s="140">
        <v>125.54</v>
      </c>
      <c r="F11344" s="142" t="s">
        <v>5502</v>
      </c>
      <c r="G11344" s="138"/>
    </row>
    <row r="11345" ht="15.75" customHeight="1" spans="1:7">
      <c r="A11345" s="140">
        <v>104215</v>
      </c>
      <c r="B11345" s="141" t="s">
        <v>11926</v>
      </c>
      <c r="C11345" s="141" t="s">
        <v>175</v>
      </c>
      <c r="D11345" s="141" t="s">
        <v>5686</v>
      </c>
      <c r="E11345" s="140">
        <v>77.06</v>
      </c>
      <c r="F11345" s="142" t="s">
        <v>5502</v>
      </c>
      <c r="G11345" s="138"/>
    </row>
    <row r="11346" ht="15.75" customHeight="1" spans="1:7">
      <c r="A11346" s="140">
        <v>104216</v>
      </c>
      <c r="B11346" s="141" t="s">
        <v>11927</v>
      </c>
      <c r="C11346" s="141" t="s">
        <v>175</v>
      </c>
      <c r="D11346" s="141" t="s">
        <v>5686</v>
      </c>
      <c r="E11346" s="140">
        <v>93.94</v>
      </c>
      <c r="F11346" s="142" t="s">
        <v>5502</v>
      </c>
      <c r="G11346" s="138"/>
    </row>
    <row r="11347" ht="15.75" customHeight="1" spans="1:7">
      <c r="A11347" s="140">
        <v>104217</v>
      </c>
      <c r="B11347" s="141" t="s">
        <v>11928</v>
      </c>
      <c r="C11347" s="141" t="s">
        <v>175</v>
      </c>
      <c r="D11347" s="141" t="s">
        <v>5501</v>
      </c>
      <c r="E11347" s="140">
        <v>50.75</v>
      </c>
      <c r="F11347" s="142" t="s">
        <v>5502</v>
      </c>
      <c r="G11347" s="138"/>
    </row>
    <row r="11348" ht="15.75" customHeight="1" spans="1:7">
      <c r="A11348" s="140">
        <v>104218</v>
      </c>
      <c r="B11348" s="141" t="s">
        <v>11929</v>
      </c>
      <c r="C11348" s="141" t="s">
        <v>175</v>
      </c>
      <c r="D11348" s="141" t="s">
        <v>5501</v>
      </c>
      <c r="E11348" s="140">
        <v>53.46</v>
      </c>
      <c r="F11348" s="142" t="s">
        <v>5502</v>
      </c>
      <c r="G11348" s="138"/>
    </row>
    <row r="11349" ht="15.75" customHeight="1" spans="1:7">
      <c r="A11349" s="140">
        <v>104219</v>
      </c>
      <c r="B11349" s="141" t="s">
        <v>11930</v>
      </c>
      <c r="C11349" s="141" t="s">
        <v>175</v>
      </c>
      <c r="D11349" s="141" t="s">
        <v>5501</v>
      </c>
      <c r="E11349" s="140">
        <v>91.15</v>
      </c>
      <c r="F11349" s="142" t="s">
        <v>5502</v>
      </c>
      <c r="G11349" s="138"/>
    </row>
    <row r="11350" ht="15.75" customHeight="1" spans="1:7">
      <c r="A11350" s="140">
        <v>104220</v>
      </c>
      <c r="B11350" s="141" t="s">
        <v>11931</v>
      </c>
      <c r="C11350" s="141" t="s">
        <v>175</v>
      </c>
      <c r="D11350" s="141" t="s">
        <v>5686</v>
      </c>
      <c r="E11350" s="140">
        <v>54.78</v>
      </c>
      <c r="F11350" s="142" t="s">
        <v>5502</v>
      </c>
      <c r="G11350" s="138"/>
    </row>
    <row r="11351" ht="15.75" customHeight="1" spans="1:7">
      <c r="A11351" s="140">
        <v>104221</v>
      </c>
      <c r="B11351" s="141" t="s">
        <v>11932</v>
      </c>
      <c r="C11351" s="141" t="s">
        <v>175</v>
      </c>
      <c r="D11351" s="141" t="s">
        <v>5501</v>
      </c>
      <c r="E11351" s="140">
        <v>65.56</v>
      </c>
      <c r="F11351" s="142" t="s">
        <v>5502</v>
      </c>
      <c r="G11351" s="138"/>
    </row>
    <row r="11352" ht="15.75" customHeight="1" spans="1:7">
      <c r="A11352" s="140">
        <v>104222</v>
      </c>
      <c r="B11352" s="141" t="s">
        <v>11933</v>
      </c>
      <c r="C11352" s="141" t="s">
        <v>175</v>
      </c>
      <c r="D11352" s="141" t="s">
        <v>5501</v>
      </c>
      <c r="E11352" s="140">
        <v>69.2</v>
      </c>
      <c r="F11352" s="142" t="s">
        <v>5502</v>
      </c>
      <c r="G11352" s="138"/>
    </row>
    <row r="11353" ht="15.75" customHeight="1" spans="1:7">
      <c r="A11353" s="140">
        <v>104223</v>
      </c>
      <c r="B11353" s="141" t="s">
        <v>11934</v>
      </c>
      <c r="C11353" s="141" t="s">
        <v>175</v>
      </c>
      <c r="D11353" s="141" t="s">
        <v>5501</v>
      </c>
      <c r="E11353" s="140">
        <v>119.89</v>
      </c>
      <c r="F11353" s="142" t="s">
        <v>5502</v>
      </c>
      <c r="G11353" s="138"/>
    </row>
    <row r="11354" ht="15.75" customHeight="1" spans="1:7">
      <c r="A11354" s="140">
        <v>104224</v>
      </c>
      <c r="B11354" s="141" t="s">
        <v>11935</v>
      </c>
      <c r="C11354" s="141" t="s">
        <v>175</v>
      </c>
      <c r="D11354" s="141" t="s">
        <v>5686</v>
      </c>
      <c r="E11354" s="140">
        <v>70.93</v>
      </c>
      <c r="F11354" s="142" t="s">
        <v>5502</v>
      </c>
      <c r="G11354" s="138"/>
    </row>
    <row r="11355" ht="15.75" customHeight="1" spans="1:7">
      <c r="A11355" s="140">
        <v>104225</v>
      </c>
      <c r="B11355" s="141" t="s">
        <v>11936</v>
      </c>
      <c r="C11355" s="141" t="s">
        <v>175</v>
      </c>
      <c r="D11355" s="141" t="s">
        <v>5501</v>
      </c>
      <c r="E11355" s="140">
        <v>72.7</v>
      </c>
      <c r="F11355" s="142" t="s">
        <v>5502</v>
      </c>
      <c r="G11355" s="138"/>
    </row>
    <row r="11356" ht="15.75" customHeight="1" spans="1:7">
      <c r="A11356" s="140">
        <v>104226</v>
      </c>
      <c r="B11356" s="141" t="s">
        <v>11937</v>
      </c>
      <c r="C11356" s="141" t="s">
        <v>175</v>
      </c>
      <c r="D11356" s="141" t="s">
        <v>5501</v>
      </c>
      <c r="E11356" s="140">
        <v>77.25</v>
      </c>
      <c r="F11356" s="142" t="s">
        <v>5502</v>
      </c>
      <c r="G11356" s="138"/>
    </row>
    <row r="11357" ht="15.75" customHeight="1" spans="1:7">
      <c r="A11357" s="140">
        <v>104227</v>
      </c>
      <c r="B11357" s="141" t="s">
        <v>11938</v>
      </c>
      <c r="C11357" s="141" t="s">
        <v>175</v>
      </c>
      <c r="D11357" s="141" t="s">
        <v>5501</v>
      </c>
      <c r="E11357" s="140">
        <v>141.63</v>
      </c>
      <c r="F11357" s="142" t="s">
        <v>5502</v>
      </c>
      <c r="G11357" s="138"/>
    </row>
    <row r="11358" ht="15.75" customHeight="1" spans="1:7">
      <c r="A11358" s="140">
        <v>104228</v>
      </c>
      <c r="B11358" s="141" t="s">
        <v>11939</v>
      </c>
      <c r="C11358" s="141" t="s">
        <v>175</v>
      </c>
      <c r="D11358" s="141" t="s">
        <v>5686</v>
      </c>
      <c r="E11358" s="140">
        <v>78.76</v>
      </c>
      <c r="F11358" s="142" t="s">
        <v>5502</v>
      </c>
      <c r="G11358" s="138"/>
    </row>
    <row r="11359" ht="15.75" customHeight="1" spans="1:7">
      <c r="A11359" s="140">
        <v>104229</v>
      </c>
      <c r="B11359" s="141" t="s">
        <v>11940</v>
      </c>
      <c r="C11359" s="141" t="s">
        <v>175</v>
      </c>
      <c r="D11359" s="141" t="s">
        <v>5501</v>
      </c>
      <c r="E11359" s="140">
        <v>85.01</v>
      </c>
      <c r="F11359" s="142" t="s">
        <v>5502</v>
      </c>
      <c r="G11359" s="138"/>
    </row>
    <row r="11360" ht="15.75" customHeight="1" spans="1:7">
      <c r="A11360" s="140">
        <v>104230</v>
      </c>
      <c r="B11360" s="141" t="s">
        <v>11941</v>
      </c>
      <c r="C11360" s="141" t="s">
        <v>175</v>
      </c>
      <c r="D11360" s="141" t="s">
        <v>5501</v>
      </c>
      <c r="E11360" s="140">
        <v>90.02</v>
      </c>
      <c r="F11360" s="142" t="s">
        <v>5502</v>
      </c>
      <c r="G11360" s="138"/>
    </row>
    <row r="11361" ht="15.75" customHeight="1" spans="1:7">
      <c r="A11361" s="140">
        <v>104231</v>
      </c>
      <c r="B11361" s="141" t="s">
        <v>11942</v>
      </c>
      <c r="C11361" s="141" t="s">
        <v>175</v>
      </c>
      <c r="D11361" s="141" t="s">
        <v>5501</v>
      </c>
      <c r="E11361" s="140">
        <v>156.05</v>
      </c>
      <c r="F11361" s="142" t="s">
        <v>5502</v>
      </c>
      <c r="G11361" s="138"/>
    </row>
    <row r="11362" ht="15.75" customHeight="1" spans="1:7">
      <c r="A11362" s="140">
        <v>104232</v>
      </c>
      <c r="B11362" s="141" t="s">
        <v>11943</v>
      </c>
      <c r="C11362" s="141" t="s">
        <v>175</v>
      </c>
      <c r="D11362" s="141" t="s">
        <v>5686</v>
      </c>
      <c r="E11362" s="140">
        <v>86.98</v>
      </c>
      <c r="F11362" s="142" t="s">
        <v>5502</v>
      </c>
      <c r="G11362" s="138"/>
    </row>
    <row r="11363" ht="15.75" customHeight="1" spans="1:7">
      <c r="A11363" s="140">
        <v>104233</v>
      </c>
      <c r="B11363" s="141" t="s">
        <v>11944</v>
      </c>
      <c r="C11363" s="141" t="s">
        <v>175</v>
      </c>
      <c r="D11363" s="141" t="s">
        <v>5501</v>
      </c>
      <c r="E11363" s="140">
        <v>38.8</v>
      </c>
      <c r="F11363" s="142" t="s">
        <v>5502</v>
      </c>
      <c r="G11363" s="138"/>
    </row>
    <row r="11364" ht="15.75" customHeight="1" spans="1:7">
      <c r="A11364" s="140">
        <v>104234</v>
      </c>
      <c r="B11364" s="141" t="s">
        <v>11945</v>
      </c>
      <c r="C11364" s="141" t="s">
        <v>175</v>
      </c>
      <c r="D11364" s="141" t="s">
        <v>5501</v>
      </c>
      <c r="E11364" s="140">
        <v>41.33</v>
      </c>
      <c r="F11364" s="142" t="s">
        <v>5502</v>
      </c>
      <c r="G11364" s="138"/>
    </row>
    <row r="11365" ht="15.75" customHeight="1" spans="1:7">
      <c r="A11365" s="140">
        <v>104235</v>
      </c>
      <c r="B11365" s="141" t="s">
        <v>11946</v>
      </c>
      <c r="C11365" s="141" t="s">
        <v>175</v>
      </c>
      <c r="D11365" s="141" t="s">
        <v>5501</v>
      </c>
      <c r="E11365" s="140">
        <v>77.24</v>
      </c>
      <c r="F11365" s="142" t="s">
        <v>5502</v>
      </c>
      <c r="G11365" s="138"/>
    </row>
    <row r="11366" ht="15.75" customHeight="1" spans="1:7">
      <c r="A11366" s="140">
        <v>104236</v>
      </c>
      <c r="B11366" s="141" t="s">
        <v>11947</v>
      </c>
      <c r="C11366" s="141" t="s">
        <v>175</v>
      </c>
      <c r="D11366" s="141" t="s">
        <v>5686</v>
      </c>
      <c r="E11366" s="140">
        <v>41.83</v>
      </c>
      <c r="F11366" s="142" t="s">
        <v>5502</v>
      </c>
      <c r="G11366" s="138"/>
    </row>
    <row r="11367" ht="15.75" customHeight="1" spans="1:7">
      <c r="A11367" s="140">
        <v>104237</v>
      </c>
      <c r="B11367" s="141" t="s">
        <v>11948</v>
      </c>
      <c r="C11367" s="141" t="s">
        <v>175</v>
      </c>
      <c r="D11367" s="141" t="s">
        <v>5501</v>
      </c>
      <c r="E11367" s="140">
        <v>53.19</v>
      </c>
      <c r="F11367" s="142" t="s">
        <v>5502</v>
      </c>
      <c r="G11367" s="138"/>
    </row>
    <row r="11368" ht="15.75" customHeight="1" spans="1:7">
      <c r="A11368" s="140">
        <v>104238</v>
      </c>
      <c r="B11368" s="141" t="s">
        <v>11949</v>
      </c>
      <c r="C11368" s="141" t="s">
        <v>175</v>
      </c>
      <c r="D11368" s="141" t="s">
        <v>5501</v>
      </c>
      <c r="E11368" s="140">
        <v>56.58</v>
      </c>
      <c r="F11368" s="142" t="s">
        <v>5502</v>
      </c>
      <c r="G11368" s="138"/>
    </row>
    <row r="11369" ht="15.75" customHeight="1" spans="1:7">
      <c r="A11369" s="140">
        <v>104239</v>
      </c>
      <c r="B11369" s="141" t="s">
        <v>11950</v>
      </c>
      <c r="C11369" s="141" t="s">
        <v>175</v>
      </c>
      <c r="D11369" s="141" t="s">
        <v>5501</v>
      </c>
      <c r="E11369" s="140">
        <v>104.6</v>
      </c>
      <c r="F11369" s="142" t="s">
        <v>5502</v>
      </c>
      <c r="G11369" s="138"/>
    </row>
    <row r="11370" ht="15.75" customHeight="1" spans="1:7">
      <c r="A11370" s="140">
        <v>104240</v>
      </c>
      <c r="B11370" s="141" t="s">
        <v>11951</v>
      </c>
      <c r="C11370" s="141" t="s">
        <v>175</v>
      </c>
      <c r="D11370" s="141" t="s">
        <v>5686</v>
      </c>
      <c r="E11370" s="140">
        <v>57.57</v>
      </c>
      <c r="F11370" s="142" t="s">
        <v>5502</v>
      </c>
      <c r="G11370" s="138"/>
    </row>
    <row r="11371" ht="15.75" customHeight="1" spans="1:7">
      <c r="A11371" s="140">
        <v>104241</v>
      </c>
      <c r="B11371" s="141" t="s">
        <v>11952</v>
      </c>
      <c r="C11371" s="141" t="s">
        <v>175</v>
      </c>
      <c r="D11371" s="141" t="s">
        <v>5501</v>
      </c>
      <c r="E11371" s="140">
        <v>59.85</v>
      </c>
      <c r="F11371" s="142" t="s">
        <v>5502</v>
      </c>
      <c r="G11371" s="138"/>
    </row>
    <row r="11372" ht="15.75" customHeight="1" spans="1:7">
      <c r="A11372" s="140">
        <v>104242</v>
      </c>
      <c r="B11372" s="141" t="s">
        <v>11953</v>
      </c>
      <c r="C11372" s="141" t="s">
        <v>175</v>
      </c>
      <c r="D11372" s="141" t="s">
        <v>5501</v>
      </c>
      <c r="E11372" s="140">
        <v>64.11</v>
      </c>
      <c r="F11372" s="142" t="s">
        <v>5502</v>
      </c>
      <c r="G11372" s="138"/>
    </row>
    <row r="11373" ht="15.75" customHeight="1" spans="1:7">
      <c r="A11373" s="140">
        <v>104243</v>
      </c>
      <c r="B11373" s="141" t="s">
        <v>11954</v>
      </c>
      <c r="C11373" s="141" t="s">
        <v>175</v>
      </c>
      <c r="D11373" s="141" t="s">
        <v>5501</v>
      </c>
      <c r="E11373" s="140">
        <v>124.92</v>
      </c>
      <c r="F11373" s="142" t="s">
        <v>5502</v>
      </c>
      <c r="G11373" s="138"/>
    </row>
    <row r="11374" ht="15.75" customHeight="1" spans="1:7">
      <c r="A11374" s="140">
        <v>104244</v>
      </c>
      <c r="B11374" s="141" t="s">
        <v>11955</v>
      </c>
      <c r="C11374" s="141" t="s">
        <v>175</v>
      </c>
      <c r="D11374" s="141" t="s">
        <v>5686</v>
      </c>
      <c r="E11374" s="140">
        <v>64.92</v>
      </c>
      <c r="F11374" s="142" t="s">
        <v>5502</v>
      </c>
      <c r="G11374" s="138"/>
    </row>
    <row r="11375" ht="15.75" customHeight="1" spans="1:7">
      <c r="A11375" s="140">
        <v>104245</v>
      </c>
      <c r="B11375" s="141" t="s">
        <v>11956</v>
      </c>
      <c r="C11375" s="141" t="s">
        <v>175</v>
      </c>
      <c r="D11375" s="141" t="s">
        <v>5501</v>
      </c>
      <c r="E11375" s="140">
        <v>65.39</v>
      </c>
      <c r="F11375" s="142" t="s">
        <v>5502</v>
      </c>
      <c r="G11375" s="138"/>
    </row>
    <row r="11376" ht="15.75" customHeight="1" spans="1:7">
      <c r="A11376" s="140">
        <v>104246</v>
      </c>
      <c r="B11376" s="141" t="s">
        <v>11957</v>
      </c>
      <c r="C11376" s="141" t="s">
        <v>175</v>
      </c>
      <c r="D11376" s="141" t="s">
        <v>5501</v>
      </c>
      <c r="E11376" s="140">
        <v>70.07</v>
      </c>
      <c r="F11376" s="142" t="s">
        <v>5502</v>
      </c>
      <c r="G11376" s="138"/>
    </row>
    <row r="11377" ht="15.75" customHeight="1" spans="1:7">
      <c r="A11377" s="140">
        <v>104247</v>
      </c>
      <c r="B11377" s="141" t="s">
        <v>11958</v>
      </c>
      <c r="C11377" s="141" t="s">
        <v>175</v>
      </c>
      <c r="D11377" s="141" t="s">
        <v>5501</v>
      </c>
      <c r="E11377" s="140">
        <v>134.54</v>
      </c>
      <c r="F11377" s="142" t="s">
        <v>5502</v>
      </c>
      <c r="G11377" s="138"/>
    </row>
    <row r="11378" ht="15.75" customHeight="1" spans="1:7">
      <c r="A11378" s="140">
        <v>104248</v>
      </c>
      <c r="B11378" s="141" t="s">
        <v>11959</v>
      </c>
      <c r="C11378" s="141" t="s">
        <v>175</v>
      </c>
      <c r="D11378" s="141" t="s">
        <v>5686</v>
      </c>
      <c r="E11378" s="140">
        <v>67.96</v>
      </c>
      <c r="F11378" s="142" t="s">
        <v>5502</v>
      </c>
      <c r="G11378" s="138"/>
    </row>
    <row r="11379" ht="15.75" customHeight="1" spans="1:7">
      <c r="A11379" s="140">
        <v>104249</v>
      </c>
      <c r="B11379" s="141" t="s">
        <v>11960</v>
      </c>
      <c r="C11379" s="141" t="s">
        <v>175</v>
      </c>
      <c r="D11379" s="141" t="s">
        <v>5501</v>
      </c>
      <c r="E11379" s="140">
        <v>68.73</v>
      </c>
      <c r="F11379" s="142" t="s">
        <v>5502</v>
      </c>
      <c r="G11379" s="138"/>
    </row>
    <row r="11380" ht="15.75" customHeight="1" spans="1:7">
      <c r="A11380" s="140">
        <v>104250</v>
      </c>
      <c r="B11380" s="141" t="s">
        <v>11961</v>
      </c>
      <c r="C11380" s="141" t="s">
        <v>175</v>
      </c>
      <c r="D11380" s="141" t="s">
        <v>5501</v>
      </c>
      <c r="E11380" s="140">
        <v>71.26</v>
      </c>
      <c r="F11380" s="142" t="s">
        <v>5502</v>
      </c>
      <c r="G11380" s="138"/>
    </row>
    <row r="11381" ht="15.75" customHeight="1" spans="1:7">
      <c r="A11381" s="140">
        <v>104251</v>
      </c>
      <c r="B11381" s="141" t="s">
        <v>11962</v>
      </c>
      <c r="C11381" s="141" t="s">
        <v>175</v>
      </c>
      <c r="D11381" s="141" t="s">
        <v>5501</v>
      </c>
      <c r="E11381" s="140">
        <v>104.29</v>
      </c>
      <c r="F11381" s="142" t="s">
        <v>5502</v>
      </c>
      <c r="G11381" s="138"/>
    </row>
    <row r="11382" ht="15.75" customHeight="1" spans="1:7">
      <c r="A11382" s="140">
        <v>104252</v>
      </c>
      <c r="B11382" s="141" t="s">
        <v>11963</v>
      </c>
      <c r="C11382" s="141" t="s">
        <v>175</v>
      </c>
      <c r="D11382" s="141" t="s">
        <v>5686</v>
      </c>
      <c r="E11382" s="140">
        <v>74.56</v>
      </c>
      <c r="F11382" s="142" t="s">
        <v>5502</v>
      </c>
      <c r="G11382" s="138"/>
    </row>
    <row r="11383" ht="15.75" customHeight="1" spans="1:7">
      <c r="A11383" s="140">
        <v>104253</v>
      </c>
      <c r="B11383" s="141" t="s">
        <v>11964</v>
      </c>
      <c r="C11383" s="141" t="s">
        <v>175</v>
      </c>
      <c r="D11383" s="141" t="s">
        <v>5501</v>
      </c>
      <c r="E11383" s="140">
        <v>83.12</v>
      </c>
      <c r="F11383" s="142" t="s">
        <v>5502</v>
      </c>
      <c r="G11383" s="138"/>
    </row>
    <row r="11384" ht="15.75" customHeight="1" spans="1:7">
      <c r="A11384" s="140">
        <v>104254</v>
      </c>
      <c r="B11384" s="141" t="s">
        <v>11965</v>
      </c>
      <c r="C11384" s="141" t="s">
        <v>175</v>
      </c>
      <c r="D11384" s="141" t="s">
        <v>5501</v>
      </c>
      <c r="E11384" s="140">
        <v>86.51</v>
      </c>
      <c r="F11384" s="142" t="s">
        <v>5502</v>
      </c>
      <c r="G11384" s="138"/>
    </row>
    <row r="11385" ht="15.75" customHeight="1" spans="1:7">
      <c r="A11385" s="140">
        <v>104255</v>
      </c>
      <c r="B11385" s="141" t="s">
        <v>11966</v>
      </c>
      <c r="C11385" s="141" t="s">
        <v>175</v>
      </c>
      <c r="D11385" s="141" t="s">
        <v>5501</v>
      </c>
      <c r="E11385" s="140">
        <v>131.65</v>
      </c>
      <c r="F11385" s="142" t="s">
        <v>5502</v>
      </c>
      <c r="G11385" s="138"/>
    </row>
    <row r="11386" ht="15.75" customHeight="1" spans="1:7">
      <c r="A11386" s="140">
        <v>104256</v>
      </c>
      <c r="B11386" s="141" t="s">
        <v>11967</v>
      </c>
      <c r="C11386" s="141" t="s">
        <v>175</v>
      </c>
      <c r="D11386" s="141" t="s">
        <v>5686</v>
      </c>
      <c r="E11386" s="140">
        <v>90.31</v>
      </c>
      <c r="F11386" s="142" t="s">
        <v>5502</v>
      </c>
      <c r="G11386" s="138"/>
    </row>
    <row r="11387" ht="15.75" customHeight="1" spans="1:7">
      <c r="A11387" s="140">
        <v>104257</v>
      </c>
      <c r="B11387" s="141" t="s">
        <v>11968</v>
      </c>
      <c r="C11387" s="141" t="s">
        <v>175</v>
      </c>
      <c r="D11387" s="141" t="s">
        <v>5501</v>
      </c>
      <c r="E11387" s="140">
        <v>89.78</v>
      </c>
      <c r="F11387" s="142" t="s">
        <v>5502</v>
      </c>
      <c r="G11387" s="138"/>
    </row>
    <row r="11388" ht="15.75" customHeight="1" spans="1:7">
      <c r="A11388" s="140">
        <v>104258</v>
      </c>
      <c r="B11388" s="141" t="s">
        <v>11969</v>
      </c>
      <c r="C11388" s="141" t="s">
        <v>175</v>
      </c>
      <c r="D11388" s="141" t="s">
        <v>5501</v>
      </c>
      <c r="E11388" s="140">
        <v>94.04</v>
      </c>
      <c r="F11388" s="142" t="s">
        <v>5502</v>
      </c>
      <c r="G11388" s="138"/>
    </row>
    <row r="11389" ht="15.75" customHeight="1" spans="1:7">
      <c r="A11389" s="140">
        <v>104259</v>
      </c>
      <c r="B11389" s="141" t="s">
        <v>11970</v>
      </c>
      <c r="C11389" s="141" t="s">
        <v>175</v>
      </c>
      <c r="D11389" s="141" t="s">
        <v>5501</v>
      </c>
      <c r="E11389" s="140">
        <v>151.97</v>
      </c>
      <c r="F11389" s="142" t="s">
        <v>5502</v>
      </c>
      <c r="G11389" s="138"/>
    </row>
    <row r="11390" ht="15.75" customHeight="1" spans="1:7">
      <c r="A11390" s="140">
        <v>104260</v>
      </c>
      <c r="B11390" s="141" t="s">
        <v>11971</v>
      </c>
      <c r="C11390" s="141" t="s">
        <v>175</v>
      </c>
      <c r="D11390" s="141" t="s">
        <v>5686</v>
      </c>
      <c r="E11390" s="140">
        <v>97.65</v>
      </c>
      <c r="F11390" s="142" t="s">
        <v>5502</v>
      </c>
      <c r="G11390" s="138"/>
    </row>
    <row r="11391" ht="15.75" customHeight="1" spans="1:7">
      <c r="A11391" s="140">
        <v>104261</v>
      </c>
      <c r="B11391" s="141" t="s">
        <v>11972</v>
      </c>
      <c r="C11391" s="141" t="s">
        <v>175</v>
      </c>
      <c r="D11391" s="141" t="s">
        <v>5501</v>
      </c>
      <c r="E11391" s="140">
        <v>114.99</v>
      </c>
      <c r="F11391" s="142" t="s">
        <v>5502</v>
      </c>
      <c r="G11391" s="138"/>
    </row>
    <row r="11392" ht="15.75" customHeight="1" spans="1:7">
      <c r="A11392" s="140">
        <v>104262</v>
      </c>
      <c r="B11392" s="141" t="s">
        <v>11973</v>
      </c>
      <c r="C11392" s="141" t="s">
        <v>175</v>
      </c>
      <c r="D11392" s="141" t="s">
        <v>5501</v>
      </c>
      <c r="E11392" s="140">
        <v>119.67</v>
      </c>
      <c r="F11392" s="142" t="s">
        <v>5502</v>
      </c>
      <c r="G11392" s="138"/>
    </row>
    <row r="11393" ht="15.75" customHeight="1" spans="1:7">
      <c r="A11393" s="140">
        <v>104263</v>
      </c>
      <c r="B11393" s="141" t="s">
        <v>11974</v>
      </c>
      <c r="C11393" s="141" t="s">
        <v>175</v>
      </c>
      <c r="D11393" s="141" t="s">
        <v>5501</v>
      </c>
      <c r="E11393" s="140">
        <v>174.21</v>
      </c>
      <c r="F11393" s="142" t="s">
        <v>5502</v>
      </c>
      <c r="G11393" s="138"/>
    </row>
    <row r="11394" ht="15.75" customHeight="1" spans="1:7">
      <c r="A11394" s="140">
        <v>104264</v>
      </c>
      <c r="B11394" s="141" t="s">
        <v>11975</v>
      </c>
      <c r="C11394" s="141" t="s">
        <v>175</v>
      </c>
      <c r="D11394" s="141" t="s">
        <v>5686</v>
      </c>
      <c r="E11394" s="140">
        <v>115.73</v>
      </c>
      <c r="F11394" s="142" t="s">
        <v>5502</v>
      </c>
      <c r="G11394" s="138"/>
    </row>
    <row r="11395" ht="15.75" customHeight="1" spans="1:7">
      <c r="A11395" s="140">
        <v>104627</v>
      </c>
      <c r="B11395" s="141" t="s">
        <v>11976</v>
      </c>
      <c r="C11395" s="141" t="s">
        <v>175</v>
      </c>
      <c r="D11395" s="141" t="s">
        <v>5501</v>
      </c>
      <c r="E11395" s="140">
        <v>17.18</v>
      </c>
      <c r="F11395" s="142" t="s">
        <v>5502</v>
      </c>
      <c r="G11395" s="138"/>
    </row>
    <row r="11396" ht="15.75" customHeight="1" spans="1:7">
      <c r="A11396" s="140">
        <v>104628</v>
      </c>
      <c r="B11396" s="141" t="s">
        <v>11977</v>
      </c>
      <c r="C11396" s="141" t="s">
        <v>175</v>
      </c>
      <c r="D11396" s="141" t="s">
        <v>5501</v>
      </c>
      <c r="E11396" s="140">
        <v>27.03</v>
      </c>
      <c r="F11396" s="142" t="s">
        <v>5502</v>
      </c>
      <c r="G11396" s="138"/>
    </row>
    <row r="11397" ht="15.75" customHeight="1" spans="1:7">
      <c r="A11397" s="140">
        <v>104629</v>
      </c>
      <c r="B11397" s="141" t="s">
        <v>11978</v>
      </c>
      <c r="C11397" s="141" t="s">
        <v>175</v>
      </c>
      <c r="D11397" s="141" t="s">
        <v>5501</v>
      </c>
      <c r="E11397" s="140">
        <v>32.68</v>
      </c>
      <c r="F11397" s="142" t="s">
        <v>5502</v>
      </c>
      <c r="G11397" s="138"/>
    </row>
    <row r="11398" ht="15.75" customHeight="1" spans="1:7">
      <c r="A11398" s="140">
        <v>104630</v>
      </c>
      <c r="B11398" s="141" t="s">
        <v>11979</v>
      </c>
      <c r="C11398" s="141" t="s">
        <v>175</v>
      </c>
      <c r="D11398" s="141" t="s">
        <v>5501</v>
      </c>
      <c r="E11398" s="140">
        <v>26.9</v>
      </c>
      <c r="F11398" s="142" t="s">
        <v>5502</v>
      </c>
      <c r="G11398" s="138"/>
    </row>
    <row r="11399" ht="15.75" customHeight="1" spans="1:7">
      <c r="A11399" s="140">
        <v>104631</v>
      </c>
      <c r="B11399" s="141" t="s">
        <v>11980</v>
      </c>
      <c r="C11399" s="141" t="s">
        <v>175</v>
      </c>
      <c r="D11399" s="141" t="s">
        <v>5501</v>
      </c>
      <c r="E11399" s="140">
        <v>36.75</v>
      </c>
      <c r="F11399" s="142" t="s">
        <v>5502</v>
      </c>
      <c r="G11399" s="138"/>
    </row>
    <row r="11400" ht="15.75" customHeight="1" spans="1:7">
      <c r="A11400" s="140">
        <v>104632</v>
      </c>
      <c r="B11400" s="141" t="s">
        <v>11981</v>
      </c>
      <c r="C11400" s="141" t="s">
        <v>175</v>
      </c>
      <c r="D11400" s="141" t="s">
        <v>5501</v>
      </c>
      <c r="E11400" s="140">
        <v>42.4</v>
      </c>
      <c r="F11400" s="142" t="s">
        <v>5502</v>
      </c>
      <c r="G11400" s="138"/>
    </row>
    <row r="11401" ht="15.75" customHeight="1" spans="1:7">
      <c r="A11401" s="140">
        <v>104633</v>
      </c>
      <c r="B11401" s="141" t="s">
        <v>11982</v>
      </c>
      <c r="C11401" s="141" t="s">
        <v>175</v>
      </c>
      <c r="D11401" s="141" t="s">
        <v>5501</v>
      </c>
      <c r="E11401" s="140">
        <v>23.79</v>
      </c>
      <c r="F11401" s="142" t="s">
        <v>5502</v>
      </c>
      <c r="G11401" s="138"/>
    </row>
    <row r="11402" ht="15.75" customHeight="1" spans="1:7">
      <c r="A11402" s="140">
        <v>104634</v>
      </c>
      <c r="B11402" s="141" t="s">
        <v>11983</v>
      </c>
      <c r="C11402" s="141" t="s">
        <v>175</v>
      </c>
      <c r="D11402" s="141" t="s">
        <v>5501</v>
      </c>
      <c r="E11402" s="140">
        <v>35</v>
      </c>
      <c r="F11402" s="142" t="s">
        <v>5502</v>
      </c>
      <c r="G11402" s="138"/>
    </row>
    <row r="11403" ht="15.75" customHeight="1" spans="1:7">
      <c r="A11403" s="140">
        <v>104635</v>
      </c>
      <c r="B11403" s="141" t="s">
        <v>11984</v>
      </c>
      <c r="C11403" s="141" t="s">
        <v>175</v>
      </c>
      <c r="D11403" s="141" t="s">
        <v>5501</v>
      </c>
      <c r="E11403" s="140">
        <v>48.71</v>
      </c>
      <c r="F11403" s="142" t="s">
        <v>5502</v>
      </c>
      <c r="G11403" s="138"/>
    </row>
    <row r="11404" ht="15.75" customHeight="1" spans="1:7">
      <c r="A11404" s="140">
        <v>104636</v>
      </c>
      <c r="B11404" s="141" t="s">
        <v>11985</v>
      </c>
      <c r="C11404" s="141" t="s">
        <v>175</v>
      </c>
      <c r="D11404" s="141" t="s">
        <v>5501</v>
      </c>
      <c r="E11404" s="140">
        <v>56.51</v>
      </c>
      <c r="F11404" s="142" t="s">
        <v>5502</v>
      </c>
      <c r="G11404" s="138"/>
    </row>
    <row r="11405" ht="15.75" customHeight="1" spans="1:7">
      <c r="A11405" s="140">
        <v>104951</v>
      </c>
      <c r="B11405" s="141" t="s">
        <v>11986</v>
      </c>
      <c r="C11405" s="141" t="s">
        <v>175</v>
      </c>
      <c r="D11405" s="141" t="s">
        <v>5501</v>
      </c>
      <c r="E11405" s="140">
        <v>34.16</v>
      </c>
      <c r="F11405" s="142" t="s">
        <v>5502</v>
      </c>
      <c r="G11405" s="138"/>
    </row>
    <row r="11406" ht="15.75" customHeight="1" spans="1:7">
      <c r="A11406" s="140">
        <v>104952</v>
      </c>
      <c r="B11406" s="141" t="s">
        <v>11987</v>
      </c>
      <c r="C11406" s="141" t="s">
        <v>175</v>
      </c>
      <c r="D11406" s="141" t="s">
        <v>5501</v>
      </c>
      <c r="E11406" s="140">
        <v>36.78</v>
      </c>
      <c r="F11406" s="142" t="s">
        <v>5502</v>
      </c>
      <c r="G11406" s="138"/>
    </row>
    <row r="11407" ht="15.75" customHeight="1" spans="1:7">
      <c r="A11407" s="140">
        <v>104953</v>
      </c>
      <c r="B11407" s="141" t="s">
        <v>11988</v>
      </c>
      <c r="C11407" s="141" t="s">
        <v>175</v>
      </c>
      <c r="D11407" s="141" t="s">
        <v>5501</v>
      </c>
      <c r="E11407" s="140">
        <v>71.3</v>
      </c>
      <c r="F11407" s="142" t="s">
        <v>5502</v>
      </c>
      <c r="G11407" s="138"/>
    </row>
    <row r="11408" ht="15.75" customHeight="1" spans="1:7">
      <c r="A11408" s="140">
        <v>104954</v>
      </c>
      <c r="B11408" s="141" t="s">
        <v>11989</v>
      </c>
      <c r="C11408" s="141" t="s">
        <v>175</v>
      </c>
      <c r="D11408" s="141" t="s">
        <v>5501</v>
      </c>
      <c r="E11408" s="140">
        <v>47.15</v>
      </c>
      <c r="F11408" s="142" t="s">
        <v>5502</v>
      </c>
      <c r="G11408" s="138"/>
    </row>
    <row r="11409" ht="15.75" customHeight="1" spans="1:7">
      <c r="A11409" s="140">
        <v>104955</v>
      </c>
      <c r="B11409" s="141" t="s">
        <v>11990</v>
      </c>
      <c r="C11409" s="141" t="s">
        <v>175</v>
      </c>
      <c r="D11409" s="141" t="s">
        <v>5501</v>
      </c>
      <c r="E11409" s="140">
        <v>41.79</v>
      </c>
      <c r="F11409" s="142" t="s">
        <v>5502</v>
      </c>
      <c r="G11409" s="138"/>
    </row>
    <row r="11410" ht="15.75" customHeight="1" spans="1:7">
      <c r="A11410" s="140">
        <v>104956</v>
      </c>
      <c r="B11410" s="141" t="s">
        <v>11991</v>
      </c>
      <c r="C11410" s="141" t="s">
        <v>175</v>
      </c>
      <c r="D11410" s="141" t="s">
        <v>5501</v>
      </c>
      <c r="E11410" s="140">
        <v>44.41</v>
      </c>
      <c r="F11410" s="142" t="s">
        <v>5502</v>
      </c>
      <c r="G11410" s="138"/>
    </row>
    <row r="11411" ht="15.75" customHeight="1" spans="1:7">
      <c r="A11411" s="140">
        <v>104957</v>
      </c>
      <c r="B11411" s="141" t="s">
        <v>11992</v>
      </c>
      <c r="C11411" s="141" t="s">
        <v>175</v>
      </c>
      <c r="D11411" s="141" t="s">
        <v>5501</v>
      </c>
      <c r="E11411" s="140">
        <v>40.88</v>
      </c>
      <c r="F11411" s="142" t="s">
        <v>5502</v>
      </c>
      <c r="G11411" s="138"/>
    </row>
    <row r="11412" ht="15.75" customHeight="1" spans="1:7">
      <c r="A11412" s="140">
        <v>104958</v>
      </c>
      <c r="B11412" s="141" t="s">
        <v>11993</v>
      </c>
      <c r="C11412" s="141" t="s">
        <v>175</v>
      </c>
      <c r="D11412" s="141" t="s">
        <v>5501</v>
      </c>
      <c r="E11412" s="140">
        <v>23.49</v>
      </c>
      <c r="F11412" s="142" t="s">
        <v>5502</v>
      </c>
      <c r="G11412" s="138"/>
    </row>
    <row r="11413" ht="15.75" customHeight="1" spans="1:7">
      <c r="A11413" s="140">
        <v>104959</v>
      </c>
      <c r="B11413" s="141" t="s">
        <v>11994</v>
      </c>
      <c r="C11413" s="141" t="s">
        <v>175</v>
      </c>
      <c r="D11413" s="141" t="s">
        <v>5501</v>
      </c>
      <c r="E11413" s="140">
        <v>25.17</v>
      </c>
      <c r="F11413" s="142" t="s">
        <v>5502</v>
      </c>
      <c r="G11413" s="138"/>
    </row>
    <row r="11414" ht="15.75" customHeight="1" spans="1:7">
      <c r="A11414" s="140">
        <v>104960</v>
      </c>
      <c r="B11414" s="141" t="s">
        <v>11995</v>
      </c>
      <c r="C11414" s="141" t="s">
        <v>175</v>
      </c>
      <c r="D11414" s="141" t="s">
        <v>5501</v>
      </c>
      <c r="E11414" s="140">
        <v>46.33</v>
      </c>
      <c r="F11414" s="142" t="s">
        <v>5502</v>
      </c>
      <c r="G11414" s="138"/>
    </row>
    <row r="11415" ht="15.75" customHeight="1" spans="1:7">
      <c r="A11415" s="140">
        <v>104961</v>
      </c>
      <c r="B11415" s="141" t="s">
        <v>11996</v>
      </c>
      <c r="C11415" s="141" t="s">
        <v>175</v>
      </c>
      <c r="D11415" s="141" t="s">
        <v>5501</v>
      </c>
      <c r="E11415" s="140">
        <v>50.67</v>
      </c>
      <c r="F11415" s="142" t="s">
        <v>5502</v>
      </c>
      <c r="G11415" s="138"/>
    </row>
    <row r="11416" ht="15.75" customHeight="1" spans="1:7">
      <c r="A11416" s="140">
        <v>104962</v>
      </c>
      <c r="B11416" s="141" t="s">
        <v>11997</v>
      </c>
      <c r="C11416" s="141" t="s">
        <v>175</v>
      </c>
      <c r="D11416" s="141" t="s">
        <v>5501</v>
      </c>
      <c r="E11416" s="140">
        <v>53.29</v>
      </c>
      <c r="F11416" s="142" t="s">
        <v>5502</v>
      </c>
      <c r="G11416" s="138"/>
    </row>
    <row r="11417" ht="15.75" customHeight="1" spans="1:7">
      <c r="A11417" s="140">
        <v>104963</v>
      </c>
      <c r="B11417" s="141" t="s">
        <v>11998</v>
      </c>
      <c r="C11417" s="141" t="s">
        <v>175</v>
      </c>
      <c r="D11417" s="141" t="s">
        <v>5501</v>
      </c>
      <c r="E11417" s="140">
        <v>46.31</v>
      </c>
      <c r="F11417" s="142" t="s">
        <v>5502</v>
      </c>
      <c r="G11417" s="138"/>
    </row>
    <row r="11418" ht="15.75" customHeight="1" spans="1:7">
      <c r="A11418" s="140">
        <v>104964</v>
      </c>
      <c r="B11418" s="141" t="s">
        <v>11999</v>
      </c>
      <c r="C11418" s="141" t="s">
        <v>175</v>
      </c>
      <c r="D11418" s="141" t="s">
        <v>5501</v>
      </c>
      <c r="E11418" s="140">
        <v>48.93</v>
      </c>
      <c r="F11418" s="142" t="s">
        <v>5502</v>
      </c>
      <c r="G11418" s="138"/>
    </row>
    <row r="11419" ht="15.75" customHeight="1" spans="1:7">
      <c r="A11419" s="140">
        <v>104965</v>
      </c>
      <c r="B11419" s="141" t="s">
        <v>12000</v>
      </c>
      <c r="C11419" s="141" t="s">
        <v>175</v>
      </c>
      <c r="D11419" s="141" t="s">
        <v>5501</v>
      </c>
      <c r="E11419" s="140">
        <v>44.53</v>
      </c>
      <c r="F11419" s="142" t="s">
        <v>5502</v>
      </c>
      <c r="G11419" s="138"/>
    </row>
    <row r="11420" ht="15.75" customHeight="1" spans="1:7">
      <c r="A11420" s="140">
        <v>104966</v>
      </c>
      <c r="B11420" s="141" t="s">
        <v>12001</v>
      </c>
      <c r="C11420" s="141" t="s">
        <v>175</v>
      </c>
      <c r="D11420" s="141" t="s">
        <v>5501</v>
      </c>
      <c r="E11420" s="140">
        <v>43.5</v>
      </c>
      <c r="F11420" s="142" t="s">
        <v>5502</v>
      </c>
      <c r="G11420" s="138"/>
    </row>
    <row r="11421" ht="15.75" customHeight="1" spans="1:7">
      <c r="A11421" s="140">
        <v>104967</v>
      </c>
      <c r="B11421" s="141" t="s">
        <v>12002</v>
      </c>
      <c r="C11421" s="141" t="s">
        <v>175</v>
      </c>
      <c r="D11421" s="141" t="s">
        <v>5501</v>
      </c>
      <c r="E11421" s="140">
        <v>38.17</v>
      </c>
      <c r="F11421" s="142" t="s">
        <v>5502</v>
      </c>
      <c r="G11421" s="138"/>
    </row>
    <row r="11422" ht="15.75" customHeight="1" spans="1:7">
      <c r="A11422" s="140">
        <v>104968</v>
      </c>
      <c r="B11422" s="141" t="s">
        <v>12003</v>
      </c>
      <c r="C11422" s="141" t="s">
        <v>175</v>
      </c>
      <c r="D11422" s="141" t="s">
        <v>5501</v>
      </c>
      <c r="E11422" s="140">
        <v>39.85</v>
      </c>
      <c r="F11422" s="142" t="s">
        <v>5502</v>
      </c>
      <c r="G11422" s="138"/>
    </row>
    <row r="11423" ht="15.75" customHeight="1" spans="1:7">
      <c r="A11423" s="140">
        <v>104969</v>
      </c>
      <c r="B11423" s="141" t="s">
        <v>12004</v>
      </c>
      <c r="C11423" s="141" t="s">
        <v>175</v>
      </c>
      <c r="D11423" s="141" t="s">
        <v>5501</v>
      </c>
      <c r="E11423" s="140">
        <v>33.81</v>
      </c>
      <c r="F11423" s="142" t="s">
        <v>5502</v>
      </c>
      <c r="G11423" s="138"/>
    </row>
    <row r="11424" ht="15.75" customHeight="1" spans="1:7">
      <c r="A11424" s="140">
        <v>104970</v>
      </c>
      <c r="B11424" s="141" t="s">
        <v>12005</v>
      </c>
      <c r="C11424" s="141" t="s">
        <v>175</v>
      </c>
      <c r="D11424" s="141" t="s">
        <v>5501</v>
      </c>
      <c r="E11424" s="140">
        <v>35.49</v>
      </c>
      <c r="F11424" s="142" t="s">
        <v>5502</v>
      </c>
      <c r="G11424" s="138"/>
    </row>
    <row r="11425" ht="15.75" customHeight="1" spans="1:7">
      <c r="A11425" s="140">
        <v>104971</v>
      </c>
      <c r="B11425" s="141" t="s">
        <v>12006</v>
      </c>
      <c r="C11425" s="141" t="s">
        <v>175</v>
      </c>
      <c r="D11425" s="141" t="s">
        <v>5501</v>
      </c>
      <c r="E11425" s="140">
        <v>32.03</v>
      </c>
      <c r="F11425" s="142" t="s">
        <v>5502</v>
      </c>
      <c r="G11425" s="138"/>
    </row>
    <row r="11426" ht="15.75" customHeight="1" spans="1:7">
      <c r="A11426" s="140">
        <v>104972</v>
      </c>
      <c r="B11426" s="141" t="s">
        <v>12007</v>
      </c>
      <c r="C11426" s="141" t="s">
        <v>175</v>
      </c>
      <c r="D11426" s="141" t="s">
        <v>5501</v>
      </c>
      <c r="E11426" s="140">
        <v>33.71</v>
      </c>
      <c r="F11426" s="142" t="s">
        <v>5502</v>
      </c>
      <c r="G11426" s="138"/>
    </row>
    <row r="11427" ht="15.75" customHeight="1" spans="1:7">
      <c r="A11427" s="140">
        <v>104973</v>
      </c>
      <c r="B11427" s="141" t="s">
        <v>12008</v>
      </c>
      <c r="C11427" s="141" t="s">
        <v>175</v>
      </c>
      <c r="D11427" s="141" t="s">
        <v>5501</v>
      </c>
      <c r="E11427" s="140">
        <v>29.29</v>
      </c>
      <c r="F11427" s="142" t="s">
        <v>5502</v>
      </c>
      <c r="G11427" s="138"/>
    </row>
    <row r="11428" ht="15.75" customHeight="1" spans="1:7">
      <c r="A11428" s="140">
        <v>104974</v>
      </c>
      <c r="B11428" s="141" t="s">
        <v>12009</v>
      </c>
      <c r="C11428" s="141" t="s">
        <v>175</v>
      </c>
      <c r="D11428" s="141" t="s">
        <v>5501</v>
      </c>
      <c r="E11428" s="140">
        <v>30.97</v>
      </c>
      <c r="F11428" s="142" t="s">
        <v>5502</v>
      </c>
      <c r="G11428" s="138"/>
    </row>
    <row r="11429" ht="15.75" customHeight="1" spans="1:7">
      <c r="A11429" s="140">
        <v>104975</v>
      </c>
      <c r="B11429" s="141" t="s">
        <v>12010</v>
      </c>
      <c r="C11429" s="141" t="s">
        <v>175</v>
      </c>
      <c r="D11429" s="141" t="s">
        <v>5501</v>
      </c>
      <c r="E11429" s="140">
        <v>28.38</v>
      </c>
      <c r="F11429" s="142" t="s">
        <v>5502</v>
      </c>
      <c r="G11429" s="138"/>
    </row>
    <row r="11430" ht="15.75" customHeight="1" spans="1:7">
      <c r="A11430" s="140">
        <v>104976</v>
      </c>
      <c r="B11430" s="141" t="s">
        <v>12011</v>
      </c>
      <c r="C11430" s="141" t="s">
        <v>175</v>
      </c>
      <c r="D11430" s="141" t="s">
        <v>5501</v>
      </c>
      <c r="E11430" s="140">
        <v>30.06</v>
      </c>
      <c r="F11430" s="142" t="s">
        <v>5502</v>
      </c>
      <c r="G11430" s="138"/>
    </row>
    <row r="11431" ht="15.75" customHeight="1" spans="1:7">
      <c r="A11431" s="140">
        <v>104977</v>
      </c>
      <c r="B11431" s="141" t="s">
        <v>12012</v>
      </c>
      <c r="C11431" s="141" t="s">
        <v>175</v>
      </c>
      <c r="D11431" s="141" t="s">
        <v>5501</v>
      </c>
      <c r="E11431" s="140">
        <v>48.38</v>
      </c>
      <c r="F11431" s="142" t="s">
        <v>5502</v>
      </c>
      <c r="G11431" s="138"/>
    </row>
    <row r="11432" ht="15.75" customHeight="1" spans="1:7">
      <c r="A11432" s="140">
        <v>104978</v>
      </c>
      <c r="B11432" s="141" t="s">
        <v>12013</v>
      </c>
      <c r="C11432" s="141" t="s">
        <v>175</v>
      </c>
      <c r="D11432" s="141" t="s">
        <v>5501</v>
      </c>
      <c r="E11432" s="140">
        <v>36.04</v>
      </c>
      <c r="F11432" s="142" t="s">
        <v>5502</v>
      </c>
      <c r="G11432" s="138"/>
    </row>
    <row r="11433" ht="15.75" customHeight="1" spans="1:7">
      <c r="A11433" s="140">
        <v>87244</v>
      </c>
      <c r="B11433" s="141" t="s">
        <v>12014</v>
      </c>
      <c r="C11433" s="141" t="s">
        <v>175</v>
      </c>
      <c r="D11433" s="141" t="s">
        <v>5501</v>
      </c>
      <c r="E11433" s="140">
        <v>226.69</v>
      </c>
      <c r="F11433" s="142" t="s">
        <v>5502</v>
      </c>
      <c r="G11433" s="138"/>
    </row>
    <row r="11434" ht="15.75" customHeight="1" spans="1:7">
      <c r="A11434" s="140">
        <v>87245</v>
      </c>
      <c r="B11434" s="141" t="s">
        <v>12015</v>
      </c>
      <c r="C11434" s="141" t="s">
        <v>175</v>
      </c>
      <c r="D11434" s="141" t="s">
        <v>5501</v>
      </c>
      <c r="E11434" s="140">
        <v>269.99</v>
      </c>
      <c r="F11434" s="142" t="s">
        <v>5502</v>
      </c>
      <c r="G11434" s="138"/>
    </row>
    <row r="11435" ht="15.75" customHeight="1" spans="1:7">
      <c r="A11435" s="140">
        <v>87265</v>
      </c>
      <c r="B11435" s="141" t="s">
        <v>12016</v>
      </c>
      <c r="C11435" s="141" t="s">
        <v>175</v>
      </c>
      <c r="D11435" s="141" t="s">
        <v>5501</v>
      </c>
      <c r="E11435" s="140">
        <v>66.54</v>
      </c>
      <c r="F11435" s="142" t="s">
        <v>5502</v>
      </c>
      <c r="G11435" s="138"/>
    </row>
    <row r="11436" ht="15.75" customHeight="1" spans="1:7">
      <c r="A11436" s="140">
        <v>87267</v>
      </c>
      <c r="B11436" s="141" t="s">
        <v>12017</v>
      </c>
      <c r="C11436" s="141" t="s">
        <v>175</v>
      </c>
      <c r="D11436" s="141" t="s">
        <v>5501</v>
      </c>
      <c r="E11436" s="140">
        <v>71.29</v>
      </c>
      <c r="F11436" s="142" t="s">
        <v>5502</v>
      </c>
      <c r="G11436" s="138"/>
    </row>
    <row r="11437" ht="15.75" customHeight="1" spans="1:7">
      <c r="A11437" s="140">
        <v>87269</v>
      </c>
      <c r="B11437" s="141" t="s">
        <v>12018</v>
      </c>
      <c r="C11437" s="141" t="s">
        <v>175</v>
      </c>
      <c r="D11437" s="141" t="s">
        <v>5501</v>
      </c>
      <c r="E11437" s="140">
        <v>70.04</v>
      </c>
      <c r="F11437" s="142" t="s">
        <v>5502</v>
      </c>
      <c r="G11437" s="138"/>
    </row>
    <row r="11438" ht="15.75" customHeight="1" spans="1:7">
      <c r="A11438" s="140">
        <v>87271</v>
      </c>
      <c r="B11438" s="141" t="s">
        <v>12019</v>
      </c>
      <c r="C11438" s="141" t="s">
        <v>175</v>
      </c>
      <c r="D11438" s="141" t="s">
        <v>5501</v>
      </c>
      <c r="E11438" s="140">
        <v>74.84</v>
      </c>
      <c r="F11438" s="142" t="s">
        <v>5502</v>
      </c>
      <c r="G11438" s="138"/>
    </row>
    <row r="11439" ht="15.75" customHeight="1" spans="1:7">
      <c r="A11439" s="140">
        <v>87273</v>
      </c>
      <c r="B11439" s="141" t="s">
        <v>12020</v>
      </c>
      <c r="C11439" s="141" t="s">
        <v>175</v>
      </c>
      <c r="D11439" s="141" t="s">
        <v>5501</v>
      </c>
      <c r="E11439" s="140">
        <v>73.26</v>
      </c>
      <c r="F11439" s="142" t="s">
        <v>5502</v>
      </c>
      <c r="G11439" s="138"/>
    </row>
    <row r="11440" ht="15.75" customHeight="1" spans="1:7">
      <c r="A11440" s="140">
        <v>87275</v>
      </c>
      <c r="B11440" s="141" t="s">
        <v>12021</v>
      </c>
      <c r="C11440" s="141" t="s">
        <v>175</v>
      </c>
      <c r="D11440" s="141" t="s">
        <v>5501</v>
      </c>
      <c r="E11440" s="140">
        <v>79.69</v>
      </c>
      <c r="F11440" s="142" t="s">
        <v>5502</v>
      </c>
      <c r="G11440" s="138"/>
    </row>
    <row r="11441" ht="15.75" customHeight="1" spans="1:7">
      <c r="A11441" s="140">
        <v>88788</v>
      </c>
      <c r="B11441" s="141" t="s">
        <v>12022</v>
      </c>
      <c r="C11441" s="141" t="s">
        <v>175</v>
      </c>
      <c r="D11441" s="141" t="s">
        <v>5501</v>
      </c>
      <c r="E11441" s="140">
        <v>323.55</v>
      </c>
      <c r="F11441" s="142" t="s">
        <v>5502</v>
      </c>
      <c r="G11441" s="138"/>
    </row>
    <row r="11442" ht="15.75" customHeight="1" spans="1:7">
      <c r="A11442" s="140">
        <v>88789</v>
      </c>
      <c r="B11442" s="141" t="s">
        <v>12023</v>
      </c>
      <c r="C11442" s="141" t="s">
        <v>175</v>
      </c>
      <c r="D11442" s="141" t="s">
        <v>5501</v>
      </c>
      <c r="E11442" s="140">
        <v>387.06</v>
      </c>
      <c r="F11442" s="142" t="s">
        <v>5502</v>
      </c>
      <c r="G11442" s="138"/>
    </row>
    <row r="11443" ht="15.75" customHeight="1" spans="1:7">
      <c r="A11443" s="140">
        <v>93393</v>
      </c>
      <c r="B11443" s="141" t="s">
        <v>12024</v>
      </c>
      <c r="C11443" s="141" t="s">
        <v>175</v>
      </c>
      <c r="D11443" s="141" t="s">
        <v>5501</v>
      </c>
      <c r="E11443" s="140">
        <v>55.65</v>
      </c>
      <c r="F11443" s="142" t="s">
        <v>5502</v>
      </c>
      <c r="G11443" s="138"/>
    </row>
    <row r="11444" ht="15.75" customHeight="1" spans="1:7">
      <c r="A11444" s="140">
        <v>93395</v>
      </c>
      <c r="B11444" s="141" t="s">
        <v>12025</v>
      </c>
      <c r="C11444" s="141" t="s">
        <v>175</v>
      </c>
      <c r="D11444" s="141" t="s">
        <v>5501</v>
      </c>
      <c r="E11444" s="140">
        <v>60.33</v>
      </c>
      <c r="F11444" s="142" t="s">
        <v>5502</v>
      </c>
      <c r="G11444" s="138"/>
    </row>
    <row r="11445" ht="15.75" customHeight="1" spans="1:7">
      <c r="A11445" s="140">
        <v>99195</v>
      </c>
      <c r="B11445" s="141" t="s">
        <v>12026</v>
      </c>
      <c r="C11445" s="141" t="s">
        <v>175</v>
      </c>
      <c r="D11445" s="141" t="s">
        <v>5501</v>
      </c>
      <c r="E11445" s="140">
        <v>65.13</v>
      </c>
      <c r="F11445" s="142" t="s">
        <v>5502</v>
      </c>
      <c r="G11445" s="138"/>
    </row>
    <row r="11446" ht="15.75" customHeight="1" spans="1:7">
      <c r="A11446" s="140">
        <v>99198</v>
      </c>
      <c r="B11446" s="141" t="s">
        <v>12027</v>
      </c>
      <c r="C11446" s="141" t="s">
        <v>175</v>
      </c>
      <c r="D11446" s="141" t="s">
        <v>5501</v>
      </c>
      <c r="E11446" s="140">
        <v>69.81</v>
      </c>
      <c r="F11446" s="142" t="s">
        <v>5502</v>
      </c>
      <c r="G11446" s="138"/>
    </row>
    <row r="11447" ht="15.75" customHeight="1" spans="1:7">
      <c r="A11447" s="140">
        <v>104611</v>
      </c>
      <c r="B11447" s="141" t="s">
        <v>12028</v>
      </c>
      <c r="C11447" s="141" t="s">
        <v>175</v>
      </c>
      <c r="D11447" s="141" t="s">
        <v>5501</v>
      </c>
      <c r="E11447" s="140">
        <v>90.44</v>
      </c>
      <c r="F11447" s="142" t="s">
        <v>5502</v>
      </c>
      <c r="G11447" s="138"/>
    </row>
    <row r="11448" ht="15.75" customHeight="1" spans="1:7">
      <c r="A11448" s="140">
        <v>104612</v>
      </c>
      <c r="B11448" s="141" t="s">
        <v>12029</v>
      </c>
      <c r="C11448" s="141" t="s">
        <v>175</v>
      </c>
      <c r="D11448" s="141" t="s">
        <v>5501</v>
      </c>
      <c r="E11448" s="140">
        <v>91.01</v>
      </c>
      <c r="F11448" s="142" t="s">
        <v>5502</v>
      </c>
      <c r="G11448" s="138"/>
    </row>
    <row r="11449" ht="15.75" customHeight="1" spans="1:7">
      <c r="A11449" s="140">
        <v>104613</v>
      </c>
      <c r="B11449" s="141" t="s">
        <v>12030</v>
      </c>
      <c r="C11449" s="141" t="s">
        <v>175</v>
      </c>
      <c r="D11449" s="141" t="s">
        <v>5501</v>
      </c>
      <c r="E11449" s="140">
        <v>69.82</v>
      </c>
      <c r="F11449" s="142" t="s">
        <v>5502</v>
      </c>
      <c r="G11449" s="138"/>
    </row>
    <row r="11450" ht="15.75" customHeight="1" spans="1:7">
      <c r="A11450" s="140">
        <v>104614</v>
      </c>
      <c r="B11450" s="141" t="s">
        <v>12031</v>
      </c>
      <c r="C11450" s="141" t="s">
        <v>175</v>
      </c>
      <c r="D11450" s="141" t="s">
        <v>5501</v>
      </c>
      <c r="E11450" s="140">
        <v>76.05</v>
      </c>
      <c r="F11450" s="142" t="s">
        <v>5502</v>
      </c>
      <c r="G11450" s="138"/>
    </row>
    <row r="11451" ht="15.75" customHeight="1" spans="1:7">
      <c r="A11451" s="140">
        <v>104615</v>
      </c>
      <c r="B11451" s="141" t="s">
        <v>12032</v>
      </c>
      <c r="C11451" s="141" t="s">
        <v>175</v>
      </c>
      <c r="D11451" s="141" t="s">
        <v>5501</v>
      </c>
      <c r="E11451" s="140">
        <v>224.38</v>
      </c>
      <c r="F11451" s="142" t="s">
        <v>5502</v>
      </c>
      <c r="G11451" s="138"/>
    </row>
    <row r="11452" ht="15.75" customHeight="1" spans="1:7">
      <c r="A11452" s="140">
        <v>104616</v>
      </c>
      <c r="B11452" s="141" t="s">
        <v>12033</v>
      </c>
      <c r="C11452" s="141" t="s">
        <v>175</v>
      </c>
      <c r="D11452" s="141" t="s">
        <v>5501</v>
      </c>
      <c r="E11452" s="140">
        <v>325.64</v>
      </c>
      <c r="F11452" s="142" t="s">
        <v>5502</v>
      </c>
      <c r="G11452" s="138"/>
    </row>
    <row r="11453" ht="15.75" customHeight="1" spans="1:7">
      <c r="A11453" s="140">
        <v>104617</v>
      </c>
      <c r="B11453" s="141" t="s">
        <v>12034</v>
      </c>
      <c r="C11453" s="141" t="s">
        <v>175</v>
      </c>
      <c r="D11453" s="141" t="s">
        <v>5501</v>
      </c>
      <c r="E11453" s="140">
        <v>233.81</v>
      </c>
      <c r="F11453" s="142" t="s">
        <v>5502</v>
      </c>
      <c r="G11453" s="138"/>
    </row>
    <row r="11454" ht="15.75" customHeight="1" spans="1:7">
      <c r="A11454" s="140">
        <v>104618</v>
      </c>
      <c r="B11454" s="141" t="s">
        <v>12035</v>
      </c>
      <c r="C11454" s="141" t="s">
        <v>175</v>
      </c>
      <c r="D11454" s="141" t="s">
        <v>5501</v>
      </c>
      <c r="E11454" s="140">
        <v>335.07</v>
      </c>
      <c r="F11454" s="142" t="s">
        <v>5502</v>
      </c>
      <c r="G11454" s="138"/>
    </row>
    <row r="11455" ht="15.75" customHeight="1" spans="1:7">
      <c r="A11455" s="140">
        <v>104619</v>
      </c>
      <c r="B11455" s="141" t="s">
        <v>12036</v>
      </c>
      <c r="C11455" s="141" t="s">
        <v>178</v>
      </c>
      <c r="D11455" s="141" t="s">
        <v>5501</v>
      </c>
      <c r="E11455" s="140">
        <v>21.83</v>
      </c>
      <c r="F11455" s="142" t="s">
        <v>5502</v>
      </c>
      <c r="G11455" s="138"/>
    </row>
    <row r="11456" ht="15.75" customHeight="1" spans="1:7">
      <c r="A11456" s="140">
        <v>101965</v>
      </c>
      <c r="B11456" s="141" t="s">
        <v>12037</v>
      </c>
      <c r="C11456" s="141" t="s">
        <v>178</v>
      </c>
      <c r="D11456" s="141" t="s">
        <v>5501</v>
      </c>
      <c r="E11456" s="140">
        <v>141.85</v>
      </c>
      <c r="F11456" s="142" t="s">
        <v>5502</v>
      </c>
      <c r="G11456" s="138"/>
    </row>
    <row r="11457" ht="15.75" customHeight="1" spans="1:7">
      <c r="A11457" s="140">
        <v>101966</v>
      </c>
      <c r="B11457" s="141" t="s">
        <v>12038</v>
      </c>
      <c r="C11457" s="141" t="s">
        <v>178</v>
      </c>
      <c r="D11457" s="141" t="s">
        <v>5501</v>
      </c>
      <c r="E11457" s="140">
        <v>180.13</v>
      </c>
      <c r="F11457" s="142" t="s">
        <v>5502</v>
      </c>
      <c r="G11457" s="138"/>
    </row>
    <row r="11458" ht="15.75" customHeight="1" spans="1:7">
      <c r="A11458" s="140">
        <v>101979</v>
      </c>
      <c r="B11458" s="141" t="s">
        <v>12039</v>
      </c>
      <c r="C11458" s="141" t="s">
        <v>178</v>
      </c>
      <c r="D11458" s="141" t="s">
        <v>5501</v>
      </c>
      <c r="E11458" s="140">
        <v>41.22</v>
      </c>
      <c r="F11458" s="142" t="s">
        <v>5502</v>
      </c>
      <c r="G11458" s="138"/>
    </row>
    <row r="11459" ht="15.75" customHeight="1" spans="1:7">
      <c r="A11459" s="140">
        <v>96112</v>
      </c>
      <c r="B11459" s="141" t="s">
        <v>12040</v>
      </c>
      <c r="C11459" s="141" t="s">
        <v>175</v>
      </c>
      <c r="D11459" s="141" t="s">
        <v>5686</v>
      </c>
      <c r="E11459" s="140">
        <v>135.55</v>
      </c>
      <c r="F11459" s="142" t="s">
        <v>5502</v>
      </c>
      <c r="G11459" s="138"/>
    </row>
    <row r="11460" ht="15.75" customHeight="1" spans="1:7">
      <c r="A11460" s="140">
        <v>96122</v>
      </c>
      <c r="B11460" s="141" t="s">
        <v>12041</v>
      </c>
      <c r="C11460" s="141" t="s">
        <v>178</v>
      </c>
      <c r="D11460" s="141" t="s">
        <v>5686</v>
      </c>
      <c r="E11460" s="140">
        <v>45.21</v>
      </c>
      <c r="F11460" s="142" t="s">
        <v>5502</v>
      </c>
      <c r="G11460" s="138"/>
    </row>
    <row r="11461" ht="15.75" customHeight="1" spans="1:7">
      <c r="A11461" s="140">
        <v>104756</v>
      </c>
      <c r="B11461" s="141" t="s">
        <v>12042</v>
      </c>
      <c r="C11461" s="141" t="s">
        <v>175</v>
      </c>
      <c r="D11461" s="141" t="s">
        <v>5686</v>
      </c>
      <c r="E11461" s="140">
        <v>188.93</v>
      </c>
      <c r="F11461" s="142" t="s">
        <v>5502</v>
      </c>
      <c r="G11461" s="138"/>
    </row>
    <row r="11462" ht="15.75" customHeight="1" spans="1:7">
      <c r="A11462" s="140">
        <v>96109</v>
      </c>
      <c r="B11462" s="141" t="s">
        <v>12043</v>
      </c>
      <c r="C11462" s="141" t="s">
        <v>175</v>
      </c>
      <c r="D11462" s="141" t="s">
        <v>5501</v>
      </c>
      <c r="E11462" s="140">
        <v>47.12</v>
      </c>
      <c r="F11462" s="142" t="s">
        <v>5502</v>
      </c>
      <c r="G11462" s="138"/>
    </row>
    <row r="11463" ht="15.75" customHeight="1" spans="1:7">
      <c r="A11463" s="140">
        <v>96110</v>
      </c>
      <c r="B11463" s="141" t="s">
        <v>12044</v>
      </c>
      <c r="C11463" s="141" t="s">
        <v>175</v>
      </c>
      <c r="D11463" s="141" t="s">
        <v>5501</v>
      </c>
      <c r="E11463" s="140">
        <v>69.88</v>
      </c>
      <c r="F11463" s="142" t="s">
        <v>5502</v>
      </c>
      <c r="G11463" s="138"/>
    </row>
    <row r="11464" ht="15.75" customHeight="1" spans="1:7">
      <c r="A11464" s="140">
        <v>96113</v>
      </c>
      <c r="B11464" s="141" t="s">
        <v>12045</v>
      </c>
      <c r="C11464" s="141" t="s">
        <v>175</v>
      </c>
      <c r="D11464" s="141" t="s">
        <v>5501</v>
      </c>
      <c r="E11464" s="140">
        <v>42.49</v>
      </c>
      <c r="F11464" s="142" t="s">
        <v>5502</v>
      </c>
      <c r="G11464" s="138"/>
    </row>
    <row r="11465" ht="15.75" customHeight="1" spans="1:7">
      <c r="A11465" s="140">
        <v>96114</v>
      </c>
      <c r="B11465" s="141" t="s">
        <v>12046</v>
      </c>
      <c r="C11465" s="141" t="s">
        <v>175</v>
      </c>
      <c r="D11465" s="141" t="s">
        <v>5501</v>
      </c>
      <c r="E11465" s="140">
        <v>70.22</v>
      </c>
      <c r="F11465" s="142" t="s">
        <v>5502</v>
      </c>
      <c r="G11465" s="138"/>
    </row>
    <row r="11466" ht="15.75" customHeight="1" spans="1:7">
      <c r="A11466" s="140">
        <v>96120</v>
      </c>
      <c r="B11466" s="141" t="s">
        <v>12047</v>
      </c>
      <c r="C11466" s="141" t="s">
        <v>178</v>
      </c>
      <c r="D11466" s="141" t="s">
        <v>5501</v>
      </c>
      <c r="E11466" s="140">
        <v>2.68</v>
      </c>
      <c r="F11466" s="142" t="s">
        <v>5502</v>
      </c>
      <c r="G11466" s="138"/>
    </row>
    <row r="11467" ht="15.75" customHeight="1" spans="1:7">
      <c r="A11467" s="140">
        <v>96123</v>
      </c>
      <c r="B11467" s="141" t="s">
        <v>12048</v>
      </c>
      <c r="C11467" s="141" t="s">
        <v>178</v>
      </c>
      <c r="D11467" s="141" t="s">
        <v>5501</v>
      </c>
      <c r="E11467" s="140">
        <v>28.21</v>
      </c>
      <c r="F11467" s="142" t="s">
        <v>5502</v>
      </c>
      <c r="G11467" s="138"/>
    </row>
    <row r="11468" ht="15.75" customHeight="1" spans="1:7">
      <c r="A11468" s="140">
        <v>99054</v>
      </c>
      <c r="B11468" s="141" t="s">
        <v>12049</v>
      </c>
      <c r="C11468" s="141" t="s">
        <v>175</v>
      </c>
      <c r="D11468" s="141" t="s">
        <v>5501</v>
      </c>
      <c r="E11468" s="140">
        <v>53.94</v>
      </c>
      <c r="F11468" s="142" t="s">
        <v>5502</v>
      </c>
      <c r="G11468" s="138"/>
    </row>
    <row r="11469" ht="15.75" customHeight="1" spans="1:7">
      <c r="A11469" s="140">
        <v>96111</v>
      </c>
      <c r="B11469" s="141" t="s">
        <v>12050</v>
      </c>
      <c r="C11469" s="141" t="s">
        <v>175</v>
      </c>
      <c r="D11469" s="141" t="s">
        <v>5501</v>
      </c>
      <c r="E11469" s="140">
        <v>63.08</v>
      </c>
      <c r="F11469" s="142" t="s">
        <v>5502</v>
      </c>
      <c r="G11469" s="138"/>
    </row>
    <row r="11470" ht="15.75" customHeight="1" spans="1:7">
      <c r="A11470" s="140">
        <v>96116</v>
      </c>
      <c r="B11470" s="141" t="s">
        <v>12051</v>
      </c>
      <c r="C11470" s="141" t="s">
        <v>175</v>
      </c>
      <c r="D11470" s="141" t="s">
        <v>5501</v>
      </c>
      <c r="E11470" s="140">
        <v>65.1</v>
      </c>
      <c r="F11470" s="142" t="s">
        <v>5502</v>
      </c>
      <c r="G11470" s="138"/>
    </row>
    <row r="11471" ht="15.75" customHeight="1" spans="1:7">
      <c r="A11471" s="140">
        <v>96121</v>
      </c>
      <c r="B11471" s="141" t="s">
        <v>12052</v>
      </c>
      <c r="C11471" s="141" t="s">
        <v>178</v>
      </c>
      <c r="D11471" s="141" t="s">
        <v>5501</v>
      </c>
      <c r="E11471" s="140">
        <v>13.04</v>
      </c>
      <c r="F11471" s="142" t="s">
        <v>5502</v>
      </c>
      <c r="G11471" s="138"/>
    </row>
    <row r="11472" ht="15.75" customHeight="1" spans="1:7">
      <c r="A11472" s="140">
        <v>96485</v>
      </c>
      <c r="B11472" s="141" t="s">
        <v>12053</v>
      </c>
      <c r="C11472" s="141" t="s">
        <v>175</v>
      </c>
      <c r="D11472" s="141" t="s">
        <v>5501</v>
      </c>
      <c r="E11472" s="140">
        <v>72.79</v>
      </c>
      <c r="F11472" s="142" t="s">
        <v>5502</v>
      </c>
      <c r="G11472" s="138"/>
    </row>
    <row r="11473" ht="15.75" customHeight="1" spans="1:7">
      <c r="A11473" s="140">
        <v>96486</v>
      </c>
      <c r="B11473" s="141" t="s">
        <v>12054</v>
      </c>
      <c r="C11473" s="141" t="s">
        <v>175</v>
      </c>
      <c r="D11473" s="141" t="s">
        <v>5501</v>
      </c>
      <c r="E11473" s="140">
        <v>74.81</v>
      </c>
      <c r="F11473" s="142" t="s">
        <v>5502</v>
      </c>
      <c r="G11473" s="138"/>
    </row>
    <row r="11474" ht="15.75" customHeight="1" spans="1:7">
      <c r="A11474" s="140">
        <v>91515</v>
      </c>
      <c r="B11474" s="141" t="s">
        <v>12055</v>
      </c>
      <c r="C11474" s="141" t="s">
        <v>175</v>
      </c>
      <c r="D11474" s="141" t="s">
        <v>5501</v>
      </c>
      <c r="E11474" s="140">
        <v>5.86</v>
      </c>
      <c r="F11474" s="142" t="s">
        <v>5502</v>
      </c>
      <c r="G11474" s="138"/>
    </row>
    <row r="11475" ht="15.75" customHeight="1" spans="1:7">
      <c r="A11475" s="140">
        <v>91519</v>
      </c>
      <c r="B11475" s="141" t="s">
        <v>12056</v>
      </c>
      <c r="C11475" s="141" t="s">
        <v>175</v>
      </c>
      <c r="D11475" s="141" t="s">
        <v>5501</v>
      </c>
      <c r="E11475" s="140">
        <v>7.85</v>
      </c>
      <c r="F11475" s="142" t="s">
        <v>5502</v>
      </c>
      <c r="G11475" s="138"/>
    </row>
    <row r="11476" ht="15.75" customHeight="1" spans="1:7">
      <c r="A11476" s="140">
        <v>91520</v>
      </c>
      <c r="B11476" s="141" t="s">
        <v>12057</v>
      </c>
      <c r="C11476" s="141" t="s">
        <v>175</v>
      </c>
      <c r="D11476" s="141" t="s">
        <v>5501</v>
      </c>
      <c r="E11476" s="140">
        <v>2.2</v>
      </c>
      <c r="F11476" s="142" t="s">
        <v>5502</v>
      </c>
      <c r="G11476" s="138"/>
    </row>
    <row r="11477" ht="15.75" customHeight="1" spans="1:7">
      <c r="A11477" s="140">
        <v>91522</v>
      </c>
      <c r="B11477" s="141" t="s">
        <v>12058</v>
      </c>
      <c r="C11477" s="141" t="s">
        <v>175</v>
      </c>
      <c r="D11477" s="141" t="s">
        <v>5501</v>
      </c>
      <c r="E11477" s="140">
        <v>3.03</v>
      </c>
      <c r="F11477" s="142" t="s">
        <v>5502</v>
      </c>
      <c r="G11477" s="138"/>
    </row>
    <row r="11478" ht="15.75" customHeight="1" spans="1:7">
      <c r="A11478" s="140">
        <v>91525</v>
      </c>
      <c r="B11478" s="141" t="s">
        <v>12059</v>
      </c>
      <c r="C11478" s="141" t="s">
        <v>175</v>
      </c>
      <c r="D11478" s="141" t="s">
        <v>5501</v>
      </c>
      <c r="E11478" s="140">
        <v>7.65</v>
      </c>
      <c r="F11478" s="142" t="s">
        <v>5502</v>
      </c>
      <c r="G11478" s="138"/>
    </row>
    <row r="11479" ht="15.75" customHeight="1" spans="1:7">
      <c r="A11479" s="140">
        <v>104412</v>
      </c>
      <c r="B11479" s="141" t="s">
        <v>12060</v>
      </c>
      <c r="C11479" s="141" t="s">
        <v>175</v>
      </c>
      <c r="D11479" s="141" t="s">
        <v>5501</v>
      </c>
      <c r="E11479" s="140">
        <v>2.71</v>
      </c>
      <c r="F11479" s="142" t="s">
        <v>5502</v>
      </c>
      <c r="G11479" s="138"/>
    </row>
    <row r="11480" ht="15.75" customHeight="1" spans="1:7">
      <c r="A11480" s="140">
        <v>104413</v>
      </c>
      <c r="B11480" s="141" t="s">
        <v>12061</v>
      </c>
      <c r="C11480" s="141" t="s">
        <v>175</v>
      </c>
      <c r="D11480" s="141" t="s">
        <v>5501</v>
      </c>
      <c r="E11480" s="140">
        <v>4.76</v>
      </c>
      <c r="F11480" s="142" t="s">
        <v>5502</v>
      </c>
      <c r="G11480" s="138"/>
    </row>
    <row r="11481" ht="15.75" customHeight="1" spans="1:7">
      <c r="A11481" s="140">
        <v>104414</v>
      </c>
      <c r="B11481" s="141" t="s">
        <v>12062</v>
      </c>
      <c r="C11481" s="141" t="s">
        <v>175</v>
      </c>
      <c r="D11481" s="141" t="s">
        <v>5501</v>
      </c>
      <c r="E11481" s="140">
        <v>6.93</v>
      </c>
      <c r="F11481" s="142" t="s">
        <v>5502</v>
      </c>
      <c r="G11481" s="138"/>
    </row>
    <row r="11482" ht="15.75" customHeight="1" spans="1:7">
      <c r="A11482" s="140">
        <v>104415</v>
      </c>
      <c r="B11482" s="141" t="s">
        <v>12063</v>
      </c>
      <c r="C11482" s="141" t="s">
        <v>175</v>
      </c>
      <c r="D11482" s="141" t="s">
        <v>5501</v>
      </c>
      <c r="E11482" s="140">
        <v>11.52</v>
      </c>
      <c r="F11482" s="142" t="s">
        <v>5502</v>
      </c>
      <c r="G11482" s="138"/>
    </row>
    <row r="11483" ht="15.75" customHeight="1" spans="1:7">
      <c r="A11483" s="140">
        <v>104416</v>
      </c>
      <c r="B11483" s="141" t="s">
        <v>12064</v>
      </c>
      <c r="C11483" s="141" t="s">
        <v>175</v>
      </c>
      <c r="D11483" s="141" t="s">
        <v>5501</v>
      </c>
      <c r="E11483" s="140">
        <v>1.89</v>
      </c>
      <c r="F11483" s="142" t="s">
        <v>5502</v>
      </c>
      <c r="G11483" s="138"/>
    </row>
    <row r="11484" ht="15.75" customHeight="1" spans="1:7">
      <c r="A11484" s="140">
        <v>104417</v>
      </c>
      <c r="B11484" s="141" t="s">
        <v>12065</v>
      </c>
      <c r="C11484" s="141" t="s">
        <v>175</v>
      </c>
      <c r="D11484" s="141" t="s">
        <v>5501</v>
      </c>
      <c r="E11484" s="140">
        <v>3.93</v>
      </c>
      <c r="F11484" s="142" t="s">
        <v>5502</v>
      </c>
      <c r="G11484" s="138"/>
    </row>
    <row r="11485" ht="15.75" customHeight="1" spans="1:7">
      <c r="A11485" s="140">
        <v>104418</v>
      </c>
      <c r="B11485" s="141" t="s">
        <v>12066</v>
      </c>
      <c r="C11485" s="141" t="s">
        <v>175</v>
      </c>
      <c r="D11485" s="141" t="s">
        <v>5501</v>
      </c>
      <c r="E11485" s="140">
        <v>2.57</v>
      </c>
      <c r="F11485" s="142" t="s">
        <v>5502</v>
      </c>
      <c r="G11485" s="138"/>
    </row>
    <row r="11486" ht="15.75" customHeight="1" spans="1:7">
      <c r="A11486" s="140">
        <v>104419</v>
      </c>
      <c r="B11486" s="141" t="s">
        <v>12067</v>
      </c>
      <c r="C11486" s="141" t="s">
        <v>175</v>
      </c>
      <c r="D11486" s="141" t="s">
        <v>5501</v>
      </c>
      <c r="E11486" s="140">
        <v>10.49</v>
      </c>
      <c r="F11486" s="142" t="s">
        <v>5502</v>
      </c>
      <c r="G11486" s="138"/>
    </row>
    <row r="11487" ht="15.75" customHeight="1" spans="1:7">
      <c r="A11487" s="140">
        <v>104420</v>
      </c>
      <c r="B11487" s="141" t="s">
        <v>12068</v>
      </c>
      <c r="C11487" s="141" t="s">
        <v>175</v>
      </c>
      <c r="D11487" s="141" t="s">
        <v>5501</v>
      </c>
      <c r="E11487" s="140">
        <v>9.47</v>
      </c>
      <c r="F11487" s="142" t="s">
        <v>5502</v>
      </c>
      <c r="G11487" s="138"/>
    </row>
    <row r="11488" ht="15.75" customHeight="1" spans="1:7">
      <c r="A11488" s="140">
        <v>104421</v>
      </c>
      <c r="B11488" s="141" t="s">
        <v>12069</v>
      </c>
      <c r="C11488" s="141" t="s">
        <v>175</v>
      </c>
      <c r="D11488" s="141" t="s">
        <v>5501</v>
      </c>
      <c r="E11488" s="140">
        <v>14.43</v>
      </c>
      <c r="F11488" s="142" t="s">
        <v>5502</v>
      </c>
      <c r="G11488" s="138"/>
    </row>
    <row r="11489" ht="15.75" customHeight="1" spans="1:7">
      <c r="A11489" s="140">
        <v>104422</v>
      </c>
      <c r="B11489" s="141" t="s">
        <v>12070</v>
      </c>
      <c r="C11489" s="141" t="s">
        <v>175</v>
      </c>
      <c r="D11489" s="141" t="s">
        <v>5501</v>
      </c>
      <c r="E11489" s="140">
        <v>8.92</v>
      </c>
      <c r="F11489" s="142" t="s">
        <v>5502</v>
      </c>
      <c r="G11489" s="138"/>
    </row>
    <row r="11490" ht="15.75" customHeight="1" spans="1:7">
      <c r="A11490" s="140">
        <v>104423</v>
      </c>
      <c r="B11490" s="141" t="s">
        <v>12071</v>
      </c>
      <c r="C11490" s="141" t="s">
        <v>175</v>
      </c>
      <c r="D11490" s="141" t="s">
        <v>5501</v>
      </c>
      <c r="E11490" s="140">
        <v>22.23</v>
      </c>
      <c r="F11490" s="142" t="s">
        <v>5502</v>
      </c>
      <c r="G11490" s="138"/>
    </row>
    <row r="11491" ht="15.75" customHeight="1" spans="1:7">
      <c r="A11491" s="140">
        <v>104424</v>
      </c>
      <c r="B11491" s="141" t="s">
        <v>12072</v>
      </c>
      <c r="C11491" s="141" t="s">
        <v>175</v>
      </c>
      <c r="D11491" s="141" t="s">
        <v>5501</v>
      </c>
      <c r="E11491" s="140">
        <v>20.57</v>
      </c>
      <c r="F11491" s="142" t="s">
        <v>5502</v>
      </c>
      <c r="G11491" s="138"/>
    </row>
    <row r="11492" ht="15.75" customHeight="1" spans="1:7">
      <c r="A11492" s="140">
        <v>104425</v>
      </c>
      <c r="B11492" s="141" t="s">
        <v>12073</v>
      </c>
      <c r="C11492" s="141" t="s">
        <v>175</v>
      </c>
      <c r="D11492" s="141" t="s">
        <v>5501</v>
      </c>
      <c r="E11492" s="140">
        <v>17.82</v>
      </c>
      <c r="F11492" s="142" t="s">
        <v>5502</v>
      </c>
      <c r="G11492" s="138"/>
    </row>
    <row r="11493" ht="15.75" customHeight="1" spans="1:7">
      <c r="A11493" s="140">
        <v>87280</v>
      </c>
      <c r="B11493" s="141" t="s">
        <v>12074</v>
      </c>
      <c r="C11493" s="141" t="s">
        <v>171</v>
      </c>
      <c r="D11493" s="141" t="s">
        <v>5501</v>
      </c>
      <c r="E11493" s="140">
        <v>467.17</v>
      </c>
      <c r="F11493" s="142" t="s">
        <v>5502</v>
      </c>
      <c r="G11493" s="138"/>
    </row>
    <row r="11494" ht="15.75" customHeight="1" spans="1:7">
      <c r="A11494" s="140">
        <v>87281</v>
      </c>
      <c r="B11494" s="141" t="s">
        <v>12075</v>
      </c>
      <c r="C11494" s="141" t="s">
        <v>171</v>
      </c>
      <c r="D11494" s="141" t="s">
        <v>5501</v>
      </c>
      <c r="E11494" s="140">
        <v>451.92</v>
      </c>
      <c r="F11494" s="142" t="s">
        <v>5502</v>
      </c>
      <c r="G11494" s="138"/>
    </row>
    <row r="11495" ht="15.75" customHeight="1" spans="1:7">
      <c r="A11495" s="140">
        <v>87283</v>
      </c>
      <c r="B11495" s="141" t="s">
        <v>12076</v>
      </c>
      <c r="C11495" s="141" t="s">
        <v>171</v>
      </c>
      <c r="D11495" s="141" t="s">
        <v>5501</v>
      </c>
      <c r="E11495" s="140">
        <v>477.88</v>
      </c>
      <c r="F11495" s="142" t="s">
        <v>5502</v>
      </c>
      <c r="G11495" s="138"/>
    </row>
    <row r="11496" ht="15.75" customHeight="1" spans="1:7">
      <c r="A11496" s="140">
        <v>87284</v>
      </c>
      <c r="B11496" s="141" t="s">
        <v>12077</v>
      </c>
      <c r="C11496" s="141" t="s">
        <v>171</v>
      </c>
      <c r="D11496" s="141" t="s">
        <v>5501</v>
      </c>
      <c r="E11496" s="140">
        <v>461.61</v>
      </c>
      <c r="F11496" s="142" t="s">
        <v>5502</v>
      </c>
      <c r="G11496" s="138"/>
    </row>
    <row r="11497" ht="15.75" customHeight="1" spans="1:7">
      <c r="A11497" s="140">
        <v>87286</v>
      </c>
      <c r="B11497" s="141" t="s">
        <v>12078</v>
      </c>
      <c r="C11497" s="141" t="s">
        <v>171</v>
      </c>
      <c r="D11497" s="141" t="s">
        <v>5501</v>
      </c>
      <c r="E11497" s="140">
        <v>648.88</v>
      </c>
      <c r="F11497" s="142" t="s">
        <v>5502</v>
      </c>
      <c r="G11497" s="138"/>
    </row>
    <row r="11498" ht="15.75" customHeight="1" spans="1:7">
      <c r="A11498" s="140">
        <v>87287</v>
      </c>
      <c r="B11498" s="141" t="s">
        <v>12079</v>
      </c>
      <c r="C11498" s="141" t="s">
        <v>171</v>
      </c>
      <c r="D11498" s="141" t="s">
        <v>5501</v>
      </c>
      <c r="E11498" s="140">
        <v>618.73</v>
      </c>
      <c r="F11498" s="142" t="s">
        <v>5502</v>
      </c>
      <c r="G11498" s="138"/>
    </row>
    <row r="11499" ht="15.75" customHeight="1" spans="1:7">
      <c r="A11499" s="140">
        <v>87289</v>
      </c>
      <c r="B11499" s="141" t="s">
        <v>12080</v>
      </c>
      <c r="C11499" s="141" t="s">
        <v>171</v>
      </c>
      <c r="D11499" s="141" t="s">
        <v>5501</v>
      </c>
      <c r="E11499" s="140">
        <v>641</v>
      </c>
      <c r="F11499" s="142" t="s">
        <v>5502</v>
      </c>
      <c r="G11499" s="138"/>
    </row>
    <row r="11500" ht="15.75" customHeight="1" spans="1:7">
      <c r="A11500" s="140">
        <v>87290</v>
      </c>
      <c r="B11500" s="141" t="s">
        <v>12081</v>
      </c>
      <c r="C11500" s="141" t="s">
        <v>171</v>
      </c>
      <c r="D11500" s="141" t="s">
        <v>5501</v>
      </c>
      <c r="E11500" s="140">
        <v>622.38</v>
      </c>
      <c r="F11500" s="142" t="s">
        <v>5502</v>
      </c>
      <c r="G11500" s="138"/>
    </row>
    <row r="11501" ht="15.75" customHeight="1" spans="1:7">
      <c r="A11501" s="140">
        <v>87292</v>
      </c>
      <c r="B11501" s="141" t="s">
        <v>12082</v>
      </c>
      <c r="C11501" s="141" t="s">
        <v>171</v>
      </c>
      <c r="D11501" s="141" t="s">
        <v>5501</v>
      </c>
      <c r="E11501" s="140">
        <v>666.49</v>
      </c>
      <c r="F11501" s="142" t="s">
        <v>5502</v>
      </c>
      <c r="G11501" s="138"/>
    </row>
    <row r="11502" ht="15.75" customHeight="1" spans="1:7">
      <c r="A11502" s="140">
        <v>87294</v>
      </c>
      <c r="B11502" s="141" t="s">
        <v>12083</v>
      </c>
      <c r="C11502" s="141" t="s">
        <v>171</v>
      </c>
      <c r="D11502" s="141" t="s">
        <v>5501</v>
      </c>
      <c r="E11502" s="140">
        <v>629.27</v>
      </c>
      <c r="F11502" s="142" t="s">
        <v>5502</v>
      </c>
      <c r="G11502" s="138"/>
    </row>
    <row r="11503" ht="15.75" customHeight="1" spans="1:7">
      <c r="A11503" s="140">
        <v>87295</v>
      </c>
      <c r="B11503" s="141" t="s">
        <v>12084</v>
      </c>
      <c r="C11503" s="141" t="s">
        <v>171</v>
      </c>
      <c r="D11503" s="141" t="s">
        <v>5501</v>
      </c>
      <c r="E11503" s="140">
        <v>666.56</v>
      </c>
      <c r="F11503" s="142" t="s">
        <v>5502</v>
      </c>
      <c r="G11503" s="138"/>
    </row>
    <row r="11504" ht="15.75" customHeight="1" spans="1:7">
      <c r="A11504" s="140">
        <v>87296</v>
      </c>
      <c r="B11504" s="141" t="s">
        <v>12085</v>
      </c>
      <c r="C11504" s="141" t="s">
        <v>171</v>
      </c>
      <c r="D11504" s="141" t="s">
        <v>5501</v>
      </c>
      <c r="E11504" s="140">
        <v>624.26</v>
      </c>
      <c r="F11504" s="142" t="s">
        <v>5502</v>
      </c>
      <c r="G11504" s="138"/>
    </row>
    <row r="11505" ht="15.75" customHeight="1" spans="1:7">
      <c r="A11505" s="140">
        <v>87298</v>
      </c>
      <c r="B11505" s="141" t="s">
        <v>12086</v>
      </c>
      <c r="C11505" s="141" t="s">
        <v>171</v>
      </c>
      <c r="D11505" s="141" t="s">
        <v>5501</v>
      </c>
      <c r="E11505" s="140">
        <v>680.6</v>
      </c>
      <c r="F11505" s="142" t="s">
        <v>5502</v>
      </c>
      <c r="G11505" s="138"/>
    </row>
    <row r="11506" ht="15.75" customHeight="1" spans="1:7">
      <c r="A11506" s="140">
        <v>87299</v>
      </c>
      <c r="B11506" s="141" t="s">
        <v>12087</v>
      </c>
      <c r="C11506" s="141" t="s">
        <v>171</v>
      </c>
      <c r="D11506" s="141" t="s">
        <v>5501</v>
      </c>
      <c r="E11506" s="140">
        <v>460.53</v>
      </c>
      <c r="F11506" s="142" t="s">
        <v>5502</v>
      </c>
      <c r="G11506" s="138"/>
    </row>
    <row r="11507" ht="15.75" customHeight="1" spans="1:7">
      <c r="A11507" s="140">
        <v>87301</v>
      </c>
      <c r="B11507" s="141" t="s">
        <v>12088</v>
      </c>
      <c r="C11507" s="141" t="s">
        <v>171</v>
      </c>
      <c r="D11507" s="141" t="s">
        <v>5501</v>
      </c>
      <c r="E11507" s="140">
        <v>624.11</v>
      </c>
      <c r="F11507" s="142" t="s">
        <v>5502</v>
      </c>
      <c r="G11507" s="138"/>
    </row>
    <row r="11508" ht="15.75" customHeight="1" spans="1:7">
      <c r="A11508" s="140">
        <v>87302</v>
      </c>
      <c r="B11508" s="141" t="s">
        <v>12089</v>
      </c>
      <c r="C11508" s="141" t="s">
        <v>171</v>
      </c>
      <c r="D11508" s="141" t="s">
        <v>5501</v>
      </c>
      <c r="E11508" s="140">
        <v>605.14</v>
      </c>
      <c r="F11508" s="142" t="s">
        <v>5502</v>
      </c>
      <c r="G11508" s="138"/>
    </row>
    <row r="11509" ht="15.75" customHeight="1" spans="1:7">
      <c r="A11509" s="140">
        <v>87304</v>
      </c>
      <c r="B11509" s="141" t="s">
        <v>12090</v>
      </c>
      <c r="C11509" s="141" t="s">
        <v>171</v>
      </c>
      <c r="D11509" s="141" t="s">
        <v>5501</v>
      </c>
      <c r="E11509" s="140">
        <v>568.67</v>
      </c>
      <c r="F11509" s="142" t="s">
        <v>5502</v>
      </c>
      <c r="G11509" s="138"/>
    </row>
    <row r="11510" ht="15.75" customHeight="1" spans="1:7">
      <c r="A11510" s="140">
        <v>87305</v>
      </c>
      <c r="B11510" s="141" t="s">
        <v>12091</v>
      </c>
      <c r="C11510" s="141" t="s">
        <v>171</v>
      </c>
      <c r="D11510" s="141" t="s">
        <v>5501</v>
      </c>
      <c r="E11510" s="140">
        <v>564.69</v>
      </c>
      <c r="F11510" s="142" t="s">
        <v>5502</v>
      </c>
      <c r="G11510" s="138"/>
    </row>
    <row r="11511" ht="15.75" customHeight="1" spans="1:7">
      <c r="A11511" s="140">
        <v>87307</v>
      </c>
      <c r="B11511" s="141" t="s">
        <v>12092</v>
      </c>
      <c r="C11511" s="141" t="s">
        <v>171</v>
      </c>
      <c r="D11511" s="141" t="s">
        <v>5501</v>
      </c>
      <c r="E11511" s="140">
        <v>549.23</v>
      </c>
      <c r="F11511" s="142" t="s">
        <v>5502</v>
      </c>
      <c r="G11511" s="138"/>
    </row>
    <row r="11512" ht="15.75" customHeight="1" spans="1:7">
      <c r="A11512" s="140">
        <v>87308</v>
      </c>
      <c r="B11512" s="141" t="s">
        <v>12093</v>
      </c>
      <c r="C11512" s="141" t="s">
        <v>171</v>
      </c>
      <c r="D11512" s="141" t="s">
        <v>5501</v>
      </c>
      <c r="E11512" s="140">
        <v>530.18</v>
      </c>
      <c r="F11512" s="142" t="s">
        <v>5502</v>
      </c>
      <c r="G11512" s="138"/>
    </row>
    <row r="11513" ht="15.75" customHeight="1" spans="1:7">
      <c r="A11513" s="140">
        <v>87310</v>
      </c>
      <c r="B11513" s="141" t="s">
        <v>12094</v>
      </c>
      <c r="C11513" s="141" t="s">
        <v>171</v>
      </c>
      <c r="D11513" s="141" t="s">
        <v>5501</v>
      </c>
      <c r="E11513" s="140">
        <v>455.92</v>
      </c>
      <c r="F11513" s="142" t="s">
        <v>5502</v>
      </c>
      <c r="G11513" s="138"/>
    </row>
    <row r="11514" ht="15.75" customHeight="1" spans="1:7">
      <c r="A11514" s="140">
        <v>87311</v>
      </c>
      <c r="B11514" s="141" t="s">
        <v>12095</v>
      </c>
      <c r="C11514" s="141" t="s">
        <v>171</v>
      </c>
      <c r="D11514" s="141" t="s">
        <v>5501</v>
      </c>
      <c r="E11514" s="140">
        <v>437.62</v>
      </c>
      <c r="F11514" s="142" t="s">
        <v>5502</v>
      </c>
      <c r="G11514" s="138"/>
    </row>
    <row r="11515" ht="15.75" customHeight="1" spans="1:7">
      <c r="A11515" s="140">
        <v>87313</v>
      </c>
      <c r="B11515" s="141" t="s">
        <v>12096</v>
      </c>
      <c r="C11515" s="141" t="s">
        <v>171</v>
      </c>
      <c r="D11515" s="141" t="s">
        <v>5501</v>
      </c>
      <c r="E11515" s="140">
        <v>537.99</v>
      </c>
      <c r="F11515" s="142" t="s">
        <v>5502</v>
      </c>
      <c r="G11515" s="138"/>
    </row>
    <row r="11516" ht="15.75" customHeight="1" spans="1:7">
      <c r="A11516" s="140">
        <v>87314</v>
      </c>
      <c r="B11516" s="141" t="s">
        <v>12097</v>
      </c>
      <c r="C11516" s="141" t="s">
        <v>171</v>
      </c>
      <c r="D11516" s="141" t="s">
        <v>5501</v>
      </c>
      <c r="E11516" s="140">
        <v>521.31</v>
      </c>
      <c r="F11516" s="142" t="s">
        <v>5502</v>
      </c>
      <c r="G11516" s="138"/>
    </row>
    <row r="11517" ht="15.75" customHeight="1" spans="1:7">
      <c r="A11517" s="140">
        <v>87316</v>
      </c>
      <c r="B11517" s="141" t="s">
        <v>12098</v>
      </c>
      <c r="C11517" s="141" t="s">
        <v>171</v>
      </c>
      <c r="D11517" s="141" t="s">
        <v>5501</v>
      </c>
      <c r="E11517" s="140">
        <v>497.59</v>
      </c>
      <c r="F11517" s="142" t="s">
        <v>5502</v>
      </c>
      <c r="G11517" s="138"/>
    </row>
    <row r="11518" ht="15.75" customHeight="1" spans="1:7">
      <c r="A11518" s="140">
        <v>87317</v>
      </c>
      <c r="B11518" s="141" t="s">
        <v>12099</v>
      </c>
      <c r="C11518" s="141" t="s">
        <v>171</v>
      </c>
      <c r="D11518" s="141" t="s">
        <v>5501</v>
      </c>
      <c r="E11518" s="140">
        <v>471.82</v>
      </c>
      <c r="F11518" s="142" t="s">
        <v>5502</v>
      </c>
      <c r="G11518" s="138"/>
    </row>
    <row r="11519" ht="15.75" customHeight="1" spans="1:7">
      <c r="A11519" s="140">
        <v>87319</v>
      </c>
      <c r="B11519" s="141" t="s">
        <v>12100</v>
      </c>
      <c r="C11519" s="141" t="s">
        <v>171</v>
      </c>
      <c r="D11519" s="141" t="s">
        <v>5501</v>
      </c>
      <c r="E11519" s="140">
        <v>3433.01</v>
      </c>
      <c r="F11519" s="142" t="s">
        <v>5502</v>
      </c>
      <c r="G11519" s="138"/>
    </row>
    <row r="11520" ht="15.75" customHeight="1" spans="1:7">
      <c r="A11520" s="140">
        <v>87320</v>
      </c>
      <c r="B11520" s="141" t="s">
        <v>12101</v>
      </c>
      <c r="C11520" s="141" t="s">
        <v>171</v>
      </c>
      <c r="D11520" s="141" t="s">
        <v>5501</v>
      </c>
      <c r="E11520" s="140">
        <v>3429.98</v>
      </c>
      <c r="F11520" s="142" t="s">
        <v>5502</v>
      </c>
      <c r="G11520" s="138"/>
    </row>
    <row r="11521" ht="15.75" customHeight="1" spans="1:7">
      <c r="A11521" s="140">
        <v>87322</v>
      </c>
      <c r="B11521" s="141" t="s">
        <v>12102</v>
      </c>
      <c r="C11521" s="141" t="s">
        <v>171</v>
      </c>
      <c r="D11521" s="141" t="s">
        <v>5501</v>
      </c>
      <c r="E11521" s="140">
        <v>3534.92</v>
      </c>
      <c r="F11521" s="142" t="s">
        <v>5502</v>
      </c>
      <c r="G11521" s="138"/>
    </row>
    <row r="11522" ht="15.75" customHeight="1" spans="1:7">
      <c r="A11522" s="140">
        <v>87323</v>
      </c>
      <c r="B11522" s="141" t="s">
        <v>12103</v>
      </c>
      <c r="C11522" s="141" t="s">
        <v>171</v>
      </c>
      <c r="D11522" s="141" t="s">
        <v>5501</v>
      </c>
      <c r="E11522" s="140">
        <v>3522.66</v>
      </c>
      <c r="F11522" s="142" t="s">
        <v>5502</v>
      </c>
      <c r="G11522" s="138"/>
    </row>
    <row r="11523" ht="15.75" customHeight="1" spans="1:7">
      <c r="A11523" s="140">
        <v>87325</v>
      </c>
      <c r="B11523" s="141" t="s">
        <v>12104</v>
      </c>
      <c r="C11523" s="141" t="s">
        <v>171</v>
      </c>
      <c r="D11523" s="141" t="s">
        <v>5501</v>
      </c>
      <c r="E11523" s="140">
        <v>3460.15</v>
      </c>
      <c r="F11523" s="142" t="s">
        <v>5502</v>
      </c>
      <c r="G11523" s="138"/>
    </row>
    <row r="11524" ht="15.75" customHeight="1" spans="1:7">
      <c r="A11524" s="140">
        <v>87326</v>
      </c>
      <c r="B11524" s="141" t="s">
        <v>12105</v>
      </c>
      <c r="C11524" s="141" t="s">
        <v>171</v>
      </c>
      <c r="D11524" s="141" t="s">
        <v>5501</v>
      </c>
      <c r="E11524" s="140">
        <v>3455.69</v>
      </c>
      <c r="F11524" s="142" t="s">
        <v>5502</v>
      </c>
      <c r="G11524" s="138"/>
    </row>
    <row r="11525" ht="15.75" customHeight="1" spans="1:7">
      <c r="A11525" s="140">
        <v>87327</v>
      </c>
      <c r="B11525" s="141" t="s">
        <v>12106</v>
      </c>
      <c r="C11525" s="141" t="s">
        <v>171</v>
      </c>
      <c r="D11525" s="141" t="s">
        <v>5501</v>
      </c>
      <c r="E11525" s="140">
        <v>496.89</v>
      </c>
      <c r="F11525" s="142" t="s">
        <v>5502</v>
      </c>
      <c r="G11525" s="138"/>
    </row>
    <row r="11526" ht="15.75" customHeight="1" spans="1:7">
      <c r="A11526" s="140">
        <v>87328</v>
      </c>
      <c r="B11526" s="141" t="s">
        <v>12107</v>
      </c>
      <c r="C11526" s="141" t="s">
        <v>171</v>
      </c>
      <c r="D11526" s="141" t="s">
        <v>5501</v>
      </c>
      <c r="E11526" s="140">
        <v>417.72</v>
      </c>
      <c r="F11526" s="142" t="s">
        <v>5502</v>
      </c>
      <c r="G11526" s="138"/>
    </row>
    <row r="11527" ht="15.75" customHeight="1" spans="1:7">
      <c r="A11527" s="140">
        <v>87329</v>
      </c>
      <c r="B11527" s="141" t="s">
        <v>12108</v>
      </c>
      <c r="C11527" s="141" t="s">
        <v>171</v>
      </c>
      <c r="D11527" s="141" t="s">
        <v>5501</v>
      </c>
      <c r="E11527" s="140">
        <v>531.2</v>
      </c>
      <c r="F11527" s="142" t="s">
        <v>5502</v>
      </c>
      <c r="G11527" s="138"/>
    </row>
    <row r="11528" ht="15.75" customHeight="1" spans="1:7">
      <c r="A11528" s="140">
        <v>87330</v>
      </c>
      <c r="B11528" s="141" t="s">
        <v>12109</v>
      </c>
      <c r="C11528" s="141" t="s">
        <v>171</v>
      </c>
      <c r="D11528" s="141" t="s">
        <v>5501</v>
      </c>
      <c r="E11528" s="140">
        <v>442.13</v>
      </c>
      <c r="F11528" s="142" t="s">
        <v>5502</v>
      </c>
      <c r="G11528" s="138"/>
    </row>
    <row r="11529" ht="15.75" customHeight="1" spans="1:7">
      <c r="A11529" s="140">
        <v>87331</v>
      </c>
      <c r="B11529" s="141" t="s">
        <v>12110</v>
      </c>
      <c r="C11529" s="141" t="s">
        <v>171</v>
      </c>
      <c r="D11529" s="141" t="s">
        <v>5501</v>
      </c>
      <c r="E11529" s="140">
        <v>676.77</v>
      </c>
      <c r="F11529" s="142" t="s">
        <v>5502</v>
      </c>
      <c r="G11529" s="138"/>
    </row>
    <row r="11530" ht="15.75" customHeight="1" spans="1:7">
      <c r="A11530" s="140">
        <v>87332</v>
      </c>
      <c r="B11530" s="141" t="s">
        <v>12111</v>
      </c>
      <c r="C11530" s="141" t="s">
        <v>171</v>
      </c>
      <c r="D11530" s="141" t="s">
        <v>5501</v>
      </c>
      <c r="E11530" s="140">
        <v>594.66</v>
      </c>
      <c r="F11530" s="142" t="s">
        <v>5502</v>
      </c>
      <c r="G11530" s="138"/>
    </row>
    <row r="11531" ht="15.75" customHeight="1" spans="1:7">
      <c r="A11531" s="140">
        <v>87333</v>
      </c>
      <c r="B11531" s="141" t="s">
        <v>12112</v>
      </c>
      <c r="C11531" s="141" t="s">
        <v>171</v>
      </c>
      <c r="D11531" s="141" t="s">
        <v>5501</v>
      </c>
      <c r="E11531" s="140">
        <v>647.03</v>
      </c>
      <c r="F11531" s="142" t="s">
        <v>5502</v>
      </c>
      <c r="G11531" s="138"/>
    </row>
    <row r="11532" ht="15.75" customHeight="1" spans="1:7">
      <c r="A11532" s="140">
        <v>87334</v>
      </c>
      <c r="B11532" s="141" t="s">
        <v>12113</v>
      </c>
      <c r="C11532" s="141" t="s">
        <v>171</v>
      </c>
      <c r="D11532" s="141" t="s">
        <v>5501</v>
      </c>
      <c r="E11532" s="140">
        <v>595.43</v>
      </c>
      <c r="F11532" s="142" t="s">
        <v>5502</v>
      </c>
      <c r="G11532" s="138"/>
    </row>
    <row r="11533" ht="15.75" customHeight="1" spans="1:7">
      <c r="A11533" s="140">
        <v>87335</v>
      </c>
      <c r="B11533" s="141" t="s">
        <v>12114</v>
      </c>
      <c r="C11533" s="141" t="s">
        <v>171</v>
      </c>
      <c r="D11533" s="141" t="s">
        <v>5501</v>
      </c>
      <c r="E11533" s="140">
        <v>637.68</v>
      </c>
      <c r="F11533" s="142" t="s">
        <v>5502</v>
      </c>
      <c r="G11533" s="138"/>
    </row>
    <row r="11534" ht="15.75" customHeight="1" spans="1:7">
      <c r="A11534" s="140">
        <v>87336</v>
      </c>
      <c r="B11534" s="141" t="s">
        <v>12115</v>
      </c>
      <c r="C11534" s="141" t="s">
        <v>171</v>
      </c>
      <c r="D11534" s="141" t="s">
        <v>5501</v>
      </c>
      <c r="E11534" s="140">
        <v>626.61</v>
      </c>
      <c r="F11534" s="142" t="s">
        <v>5502</v>
      </c>
      <c r="G11534" s="138"/>
    </row>
    <row r="11535" ht="15.75" customHeight="1" spans="1:7">
      <c r="A11535" s="140">
        <v>87337</v>
      </c>
      <c r="B11535" s="141" t="s">
        <v>12116</v>
      </c>
      <c r="C11535" s="141" t="s">
        <v>171</v>
      </c>
      <c r="D11535" s="141" t="s">
        <v>5501</v>
      </c>
      <c r="E11535" s="140">
        <v>638.88</v>
      </c>
      <c r="F11535" s="142" t="s">
        <v>5502</v>
      </c>
      <c r="G11535" s="138"/>
    </row>
    <row r="11536" ht="15.75" customHeight="1" spans="1:7">
      <c r="A11536" s="140">
        <v>87338</v>
      </c>
      <c r="B11536" s="141" t="s">
        <v>12117</v>
      </c>
      <c r="C11536" s="141" t="s">
        <v>171</v>
      </c>
      <c r="D11536" s="141" t="s">
        <v>5501</v>
      </c>
      <c r="E11536" s="140">
        <v>622.97</v>
      </c>
      <c r="F11536" s="142" t="s">
        <v>5502</v>
      </c>
      <c r="G11536" s="138"/>
    </row>
    <row r="11537" ht="15.75" customHeight="1" spans="1:7">
      <c r="A11537" s="140">
        <v>87339</v>
      </c>
      <c r="B11537" s="141" t="s">
        <v>12118</v>
      </c>
      <c r="C11537" s="141" t="s">
        <v>171</v>
      </c>
      <c r="D11537" s="141" t="s">
        <v>5501</v>
      </c>
      <c r="E11537" s="140">
        <v>839.48</v>
      </c>
      <c r="F11537" s="142" t="s">
        <v>5502</v>
      </c>
      <c r="G11537" s="138"/>
    </row>
    <row r="11538" ht="15.75" customHeight="1" spans="1:7">
      <c r="A11538" s="140">
        <v>87340</v>
      </c>
      <c r="B11538" s="141" t="s">
        <v>12119</v>
      </c>
      <c r="C11538" s="141" t="s">
        <v>171</v>
      </c>
      <c r="D11538" s="141" t="s">
        <v>5501</v>
      </c>
      <c r="E11538" s="140">
        <v>681.81</v>
      </c>
      <c r="F11538" s="142" t="s">
        <v>5502</v>
      </c>
      <c r="G11538" s="138"/>
    </row>
    <row r="11539" ht="15.75" customHeight="1" spans="1:7">
      <c r="A11539" s="140">
        <v>87341</v>
      </c>
      <c r="B11539" s="141" t="s">
        <v>12120</v>
      </c>
      <c r="C11539" s="141" t="s">
        <v>171</v>
      </c>
      <c r="D11539" s="141" t="s">
        <v>5501</v>
      </c>
      <c r="E11539" s="140">
        <v>637.65</v>
      </c>
      <c r="F11539" s="142" t="s">
        <v>5502</v>
      </c>
      <c r="G11539" s="138"/>
    </row>
    <row r="11540" ht="15.75" customHeight="1" spans="1:7">
      <c r="A11540" s="140">
        <v>87342</v>
      </c>
      <c r="B11540" s="141" t="s">
        <v>12121</v>
      </c>
      <c r="C11540" s="141" t="s">
        <v>171</v>
      </c>
      <c r="D11540" s="141" t="s">
        <v>5501</v>
      </c>
      <c r="E11540" s="140">
        <v>717.33</v>
      </c>
      <c r="F11540" s="142" t="s">
        <v>5502</v>
      </c>
      <c r="G11540" s="138"/>
    </row>
    <row r="11541" ht="15.75" customHeight="1" spans="1:7">
      <c r="A11541" s="140">
        <v>87343</v>
      </c>
      <c r="B11541" s="141" t="s">
        <v>12122</v>
      </c>
      <c r="C11541" s="141" t="s">
        <v>171</v>
      </c>
      <c r="D11541" s="141" t="s">
        <v>5501</v>
      </c>
      <c r="E11541" s="140">
        <v>628.04</v>
      </c>
      <c r="F11541" s="142" t="s">
        <v>5502</v>
      </c>
      <c r="G11541" s="138"/>
    </row>
    <row r="11542" ht="15.75" customHeight="1" spans="1:7">
      <c r="A11542" s="140">
        <v>87344</v>
      </c>
      <c r="B11542" s="141" t="s">
        <v>12123</v>
      </c>
      <c r="C11542" s="141" t="s">
        <v>171</v>
      </c>
      <c r="D11542" s="141" t="s">
        <v>5501</v>
      </c>
      <c r="E11542" s="140">
        <v>573.77</v>
      </c>
      <c r="F11542" s="142" t="s">
        <v>5502</v>
      </c>
      <c r="G11542" s="138"/>
    </row>
    <row r="11543" ht="15.75" customHeight="1" spans="1:7">
      <c r="A11543" s="140">
        <v>87345</v>
      </c>
      <c r="B11543" s="141" t="s">
        <v>12124</v>
      </c>
      <c r="C11543" s="141" t="s">
        <v>171</v>
      </c>
      <c r="D11543" s="141" t="s">
        <v>5501</v>
      </c>
      <c r="E11543" s="140">
        <v>647.44</v>
      </c>
      <c r="F11543" s="142" t="s">
        <v>5502</v>
      </c>
      <c r="G11543" s="138"/>
    </row>
    <row r="11544" ht="15.75" customHeight="1" spans="1:7">
      <c r="A11544" s="140">
        <v>87346</v>
      </c>
      <c r="B11544" s="141" t="s">
        <v>12125</v>
      </c>
      <c r="C11544" s="141" t="s">
        <v>171</v>
      </c>
      <c r="D11544" s="141" t="s">
        <v>5501</v>
      </c>
      <c r="E11544" s="140">
        <v>573.59</v>
      </c>
      <c r="F11544" s="142" t="s">
        <v>5502</v>
      </c>
      <c r="G11544" s="138"/>
    </row>
    <row r="11545" ht="15.75" customHeight="1" spans="1:7">
      <c r="A11545" s="140">
        <v>87347</v>
      </c>
      <c r="B11545" s="141" t="s">
        <v>12126</v>
      </c>
      <c r="C11545" s="141" t="s">
        <v>171</v>
      </c>
      <c r="D11545" s="141" t="s">
        <v>5501</v>
      </c>
      <c r="E11545" s="140">
        <v>529.92</v>
      </c>
      <c r="F11545" s="142" t="s">
        <v>5502</v>
      </c>
      <c r="G11545" s="138"/>
    </row>
    <row r="11546" ht="15.75" customHeight="1" spans="1:7">
      <c r="A11546" s="140">
        <v>87348</v>
      </c>
      <c r="B11546" s="141" t="s">
        <v>12127</v>
      </c>
      <c r="C11546" s="141" t="s">
        <v>171</v>
      </c>
      <c r="D11546" s="141" t="s">
        <v>5501</v>
      </c>
      <c r="E11546" s="140">
        <v>594.94</v>
      </c>
      <c r="F11546" s="142" t="s">
        <v>5502</v>
      </c>
      <c r="G11546" s="138"/>
    </row>
    <row r="11547" ht="15.75" customHeight="1" spans="1:7">
      <c r="A11547" s="140">
        <v>87349</v>
      </c>
      <c r="B11547" s="141" t="s">
        <v>12128</v>
      </c>
      <c r="C11547" s="141" t="s">
        <v>171</v>
      </c>
      <c r="D11547" s="141" t="s">
        <v>5501</v>
      </c>
      <c r="E11547" s="140">
        <v>493.6</v>
      </c>
      <c r="F11547" s="142" t="s">
        <v>5502</v>
      </c>
      <c r="G11547" s="138"/>
    </row>
    <row r="11548" ht="15.75" customHeight="1" spans="1:7">
      <c r="A11548" s="140">
        <v>87350</v>
      </c>
      <c r="B11548" s="141" t="s">
        <v>12129</v>
      </c>
      <c r="C11548" s="141" t="s">
        <v>171</v>
      </c>
      <c r="D11548" s="141" t="s">
        <v>5501</v>
      </c>
      <c r="E11548" s="140">
        <v>515.14</v>
      </c>
      <c r="F11548" s="142" t="s">
        <v>5502</v>
      </c>
      <c r="G11548" s="138"/>
    </row>
    <row r="11549" ht="15.75" customHeight="1" spans="1:7">
      <c r="A11549" s="140">
        <v>87351</v>
      </c>
      <c r="B11549" s="141" t="s">
        <v>12130</v>
      </c>
      <c r="C11549" s="141" t="s">
        <v>171</v>
      </c>
      <c r="D11549" s="141" t="s">
        <v>5501</v>
      </c>
      <c r="E11549" s="140">
        <v>420.22</v>
      </c>
      <c r="F11549" s="142" t="s">
        <v>5502</v>
      </c>
      <c r="G11549" s="138"/>
    </row>
    <row r="11550" ht="15.75" customHeight="1" spans="1:7">
      <c r="A11550" s="140">
        <v>87352</v>
      </c>
      <c r="B11550" s="141" t="s">
        <v>12131</v>
      </c>
      <c r="C11550" s="141" t="s">
        <v>171</v>
      </c>
      <c r="D11550" s="141" t="s">
        <v>5501</v>
      </c>
      <c r="E11550" s="140">
        <v>642.91</v>
      </c>
      <c r="F11550" s="142" t="s">
        <v>5502</v>
      </c>
      <c r="G11550" s="138"/>
    </row>
    <row r="11551" ht="15.75" customHeight="1" spans="1:7">
      <c r="A11551" s="140">
        <v>87353</v>
      </c>
      <c r="B11551" s="141" t="s">
        <v>12132</v>
      </c>
      <c r="C11551" s="141" t="s">
        <v>171</v>
      </c>
      <c r="D11551" s="141" t="s">
        <v>5501</v>
      </c>
      <c r="E11551" s="140">
        <v>545.68</v>
      </c>
      <c r="F11551" s="142" t="s">
        <v>5502</v>
      </c>
      <c r="G11551" s="138"/>
    </row>
    <row r="11552" ht="15.75" customHeight="1" spans="1:7">
      <c r="A11552" s="140">
        <v>87354</v>
      </c>
      <c r="B11552" s="141" t="s">
        <v>12133</v>
      </c>
      <c r="C11552" s="141" t="s">
        <v>171</v>
      </c>
      <c r="D11552" s="141" t="s">
        <v>5501</v>
      </c>
      <c r="E11552" s="140">
        <v>497.29</v>
      </c>
      <c r="F11552" s="142" t="s">
        <v>5502</v>
      </c>
      <c r="G11552" s="138"/>
    </row>
    <row r="11553" ht="15.75" customHeight="1" spans="1:7">
      <c r="A11553" s="140">
        <v>87355</v>
      </c>
      <c r="B11553" s="141" t="s">
        <v>12134</v>
      </c>
      <c r="C11553" s="141" t="s">
        <v>171</v>
      </c>
      <c r="D11553" s="141" t="s">
        <v>5501</v>
      </c>
      <c r="E11553" s="140">
        <v>548.02</v>
      </c>
      <c r="F11553" s="142" t="s">
        <v>5502</v>
      </c>
      <c r="G11553" s="138"/>
    </row>
    <row r="11554" ht="15.75" customHeight="1" spans="1:7">
      <c r="A11554" s="140">
        <v>87356</v>
      </c>
      <c r="B11554" s="141" t="s">
        <v>12135</v>
      </c>
      <c r="C11554" s="141" t="s">
        <v>171</v>
      </c>
      <c r="D11554" s="141" t="s">
        <v>5501</v>
      </c>
      <c r="E11554" s="140">
        <v>482.01</v>
      </c>
      <c r="F11554" s="142" t="s">
        <v>5502</v>
      </c>
      <c r="G11554" s="138"/>
    </row>
    <row r="11555" ht="15.75" customHeight="1" spans="1:7">
      <c r="A11555" s="140">
        <v>87357</v>
      </c>
      <c r="B11555" s="141" t="s">
        <v>12136</v>
      </c>
      <c r="C11555" s="141" t="s">
        <v>171</v>
      </c>
      <c r="D11555" s="141" t="s">
        <v>5501</v>
      </c>
      <c r="E11555" s="140">
        <v>446.01</v>
      </c>
      <c r="F11555" s="142" t="s">
        <v>5502</v>
      </c>
      <c r="G11555" s="138"/>
    </row>
    <row r="11556" ht="15.75" customHeight="1" spans="1:7">
      <c r="A11556" s="140">
        <v>87358</v>
      </c>
      <c r="B11556" s="141" t="s">
        <v>12137</v>
      </c>
      <c r="C11556" s="141" t="s">
        <v>171</v>
      </c>
      <c r="D11556" s="141" t="s">
        <v>5501</v>
      </c>
      <c r="E11556" s="140">
        <v>3403.46</v>
      </c>
      <c r="F11556" s="142" t="s">
        <v>5502</v>
      </c>
      <c r="G11556" s="138"/>
    </row>
    <row r="11557" ht="15.75" customHeight="1" spans="1:7">
      <c r="A11557" s="140">
        <v>87359</v>
      </c>
      <c r="B11557" s="141" t="s">
        <v>12138</v>
      </c>
      <c r="C11557" s="141" t="s">
        <v>171</v>
      </c>
      <c r="D11557" s="141" t="s">
        <v>5501</v>
      </c>
      <c r="E11557" s="140">
        <v>3359.85</v>
      </c>
      <c r="F11557" s="142" t="s">
        <v>5502</v>
      </c>
      <c r="G11557" s="138"/>
    </row>
    <row r="11558" ht="15.75" customHeight="1" spans="1:7">
      <c r="A11558" s="140">
        <v>87360</v>
      </c>
      <c r="B11558" s="141" t="s">
        <v>12139</v>
      </c>
      <c r="C11558" s="141" t="s">
        <v>171</v>
      </c>
      <c r="D11558" s="141" t="s">
        <v>5501</v>
      </c>
      <c r="E11558" s="140">
        <v>3510.53</v>
      </c>
      <c r="F11558" s="142" t="s">
        <v>5502</v>
      </c>
      <c r="G11558" s="138"/>
    </row>
    <row r="11559" ht="15.75" customHeight="1" spans="1:7">
      <c r="A11559" s="140">
        <v>87361</v>
      </c>
      <c r="B11559" s="141" t="s">
        <v>12140</v>
      </c>
      <c r="C11559" s="141" t="s">
        <v>171</v>
      </c>
      <c r="D11559" s="141" t="s">
        <v>5501</v>
      </c>
      <c r="E11559" s="140">
        <v>3449.64</v>
      </c>
      <c r="F11559" s="142" t="s">
        <v>5502</v>
      </c>
      <c r="G11559" s="138"/>
    </row>
    <row r="11560" ht="15.75" customHeight="1" spans="1:7">
      <c r="A11560" s="140">
        <v>87362</v>
      </c>
      <c r="B11560" s="141" t="s">
        <v>12141</v>
      </c>
      <c r="C11560" s="141" t="s">
        <v>171</v>
      </c>
      <c r="D11560" s="141" t="s">
        <v>5501</v>
      </c>
      <c r="E11560" s="140">
        <v>3437.37</v>
      </c>
      <c r="F11560" s="142" t="s">
        <v>5502</v>
      </c>
      <c r="G11560" s="138"/>
    </row>
    <row r="11561" ht="15.75" customHeight="1" spans="1:7">
      <c r="A11561" s="140">
        <v>87363</v>
      </c>
      <c r="B11561" s="141" t="s">
        <v>12142</v>
      </c>
      <c r="C11561" s="141" t="s">
        <v>171</v>
      </c>
      <c r="D11561" s="141" t="s">
        <v>5501</v>
      </c>
      <c r="E11561" s="140">
        <v>3440.6</v>
      </c>
      <c r="F11561" s="142" t="s">
        <v>5502</v>
      </c>
      <c r="G11561" s="138"/>
    </row>
    <row r="11562" ht="15.75" customHeight="1" spans="1:7">
      <c r="A11562" s="140">
        <v>87364</v>
      </c>
      <c r="B11562" s="141" t="s">
        <v>12143</v>
      </c>
      <c r="C11562" s="141" t="s">
        <v>171</v>
      </c>
      <c r="D11562" s="141" t="s">
        <v>5501</v>
      </c>
      <c r="E11562" s="140">
        <v>3391.61</v>
      </c>
      <c r="F11562" s="142" t="s">
        <v>5502</v>
      </c>
      <c r="G11562" s="138"/>
    </row>
    <row r="11563" ht="15.75" customHeight="1" spans="1:7">
      <c r="A11563" s="140">
        <v>87365</v>
      </c>
      <c r="B11563" s="141" t="s">
        <v>12144</v>
      </c>
      <c r="C11563" s="141" t="s">
        <v>171</v>
      </c>
      <c r="D11563" s="141" t="s">
        <v>5501</v>
      </c>
      <c r="E11563" s="140">
        <v>545.02</v>
      </c>
      <c r="F11563" s="142" t="s">
        <v>5502</v>
      </c>
      <c r="G11563" s="138"/>
    </row>
    <row r="11564" ht="15.75" customHeight="1" spans="1:7">
      <c r="A11564" s="140">
        <v>87366</v>
      </c>
      <c r="B11564" s="141" t="s">
        <v>12145</v>
      </c>
      <c r="C11564" s="141" t="s">
        <v>171</v>
      </c>
      <c r="D11564" s="141" t="s">
        <v>5501</v>
      </c>
      <c r="E11564" s="140">
        <v>572.44</v>
      </c>
      <c r="F11564" s="142" t="s">
        <v>5502</v>
      </c>
      <c r="G11564" s="138"/>
    </row>
    <row r="11565" ht="15.75" customHeight="1" spans="1:7">
      <c r="A11565" s="140">
        <v>87367</v>
      </c>
      <c r="B11565" s="141" t="s">
        <v>12146</v>
      </c>
      <c r="C11565" s="141" t="s">
        <v>171</v>
      </c>
      <c r="D11565" s="141" t="s">
        <v>5501</v>
      </c>
      <c r="E11565" s="140">
        <v>724.28</v>
      </c>
      <c r="F11565" s="142" t="s">
        <v>5502</v>
      </c>
      <c r="G11565" s="138"/>
    </row>
    <row r="11566" ht="15.75" customHeight="1" spans="1:7">
      <c r="A11566" s="140">
        <v>87368</v>
      </c>
      <c r="B11566" s="141" t="s">
        <v>12147</v>
      </c>
      <c r="C11566" s="141" t="s">
        <v>171</v>
      </c>
      <c r="D11566" s="141" t="s">
        <v>5501</v>
      </c>
      <c r="E11566" s="140">
        <v>721.78</v>
      </c>
      <c r="F11566" s="142" t="s">
        <v>5502</v>
      </c>
      <c r="G11566" s="138"/>
    </row>
    <row r="11567" ht="15.75" customHeight="1" spans="1:7">
      <c r="A11567" s="140">
        <v>87369</v>
      </c>
      <c r="B11567" s="141" t="s">
        <v>12148</v>
      </c>
      <c r="C11567" s="141" t="s">
        <v>171</v>
      </c>
      <c r="D11567" s="141" t="s">
        <v>5501</v>
      </c>
      <c r="E11567" s="140">
        <v>752.78</v>
      </c>
      <c r="F11567" s="142" t="s">
        <v>5502</v>
      </c>
      <c r="G11567" s="138"/>
    </row>
    <row r="11568" ht="15.75" customHeight="1" spans="1:7">
      <c r="A11568" s="140">
        <v>87370</v>
      </c>
      <c r="B11568" s="141" t="s">
        <v>12149</v>
      </c>
      <c r="C11568" s="141" t="s">
        <v>171</v>
      </c>
      <c r="D11568" s="141" t="s">
        <v>5501</v>
      </c>
      <c r="E11568" s="140">
        <v>722.85</v>
      </c>
      <c r="F11568" s="142" t="s">
        <v>5502</v>
      </c>
      <c r="G11568" s="138"/>
    </row>
    <row r="11569" ht="15.75" customHeight="1" spans="1:7">
      <c r="A11569" s="140">
        <v>87371</v>
      </c>
      <c r="B11569" s="141" t="s">
        <v>12150</v>
      </c>
      <c r="C11569" s="141" t="s">
        <v>171</v>
      </c>
      <c r="D11569" s="141" t="s">
        <v>5501</v>
      </c>
      <c r="E11569" s="140">
        <v>723.12</v>
      </c>
      <c r="F11569" s="142" t="s">
        <v>5502</v>
      </c>
      <c r="G11569" s="138"/>
    </row>
    <row r="11570" ht="15.75" customHeight="1" spans="1:7">
      <c r="A11570" s="140">
        <v>87372</v>
      </c>
      <c r="B11570" s="141" t="s">
        <v>12151</v>
      </c>
      <c r="C11570" s="141" t="s">
        <v>171</v>
      </c>
      <c r="D11570" s="141" t="s">
        <v>5501</v>
      </c>
      <c r="E11570" s="140">
        <v>780.14</v>
      </c>
      <c r="F11570" s="142" t="s">
        <v>5502</v>
      </c>
      <c r="G11570" s="138"/>
    </row>
    <row r="11571" ht="15.75" customHeight="1" spans="1:7">
      <c r="A11571" s="140">
        <v>87373</v>
      </c>
      <c r="B11571" s="141" t="s">
        <v>12152</v>
      </c>
      <c r="C11571" s="141" t="s">
        <v>171</v>
      </c>
      <c r="D11571" s="141" t="s">
        <v>5501</v>
      </c>
      <c r="E11571" s="140">
        <v>703</v>
      </c>
      <c r="F11571" s="142" t="s">
        <v>5502</v>
      </c>
      <c r="G11571" s="138"/>
    </row>
    <row r="11572" ht="15.75" customHeight="1" spans="1:7">
      <c r="A11572" s="140">
        <v>87374</v>
      </c>
      <c r="B11572" s="141" t="s">
        <v>12153</v>
      </c>
      <c r="C11572" s="141" t="s">
        <v>171</v>
      </c>
      <c r="D11572" s="141" t="s">
        <v>5501</v>
      </c>
      <c r="E11572" s="140">
        <v>660.22</v>
      </c>
      <c r="F11572" s="142" t="s">
        <v>5502</v>
      </c>
      <c r="G11572" s="138"/>
    </row>
    <row r="11573" ht="15.75" customHeight="1" spans="1:7">
      <c r="A11573" s="140">
        <v>87375</v>
      </c>
      <c r="B11573" s="141" t="s">
        <v>12154</v>
      </c>
      <c r="C11573" s="141" t="s">
        <v>171</v>
      </c>
      <c r="D11573" s="141" t="s">
        <v>5501</v>
      </c>
      <c r="E11573" s="140">
        <v>633.27</v>
      </c>
      <c r="F11573" s="142" t="s">
        <v>5502</v>
      </c>
      <c r="G11573" s="138"/>
    </row>
    <row r="11574" ht="15.75" customHeight="1" spans="1:7">
      <c r="A11574" s="140">
        <v>87376</v>
      </c>
      <c r="B11574" s="141" t="s">
        <v>12155</v>
      </c>
      <c r="C11574" s="141" t="s">
        <v>171</v>
      </c>
      <c r="D11574" s="141" t="s">
        <v>5501</v>
      </c>
      <c r="E11574" s="140">
        <v>546.81</v>
      </c>
      <c r="F11574" s="142" t="s">
        <v>5502</v>
      </c>
      <c r="G11574" s="138"/>
    </row>
    <row r="11575" ht="15.75" customHeight="1" spans="1:7">
      <c r="A11575" s="140">
        <v>87377</v>
      </c>
      <c r="B11575" s="141" t="s">
        <v>12156</v>
      </c>
      <c r="C11575" s="141" t="s">
        <v>171</v>
      </c>
      <c r="D11575" s="141" t="s">
        <v>5501</v>
      </c>
      <c r="E11575" s="140">
        <v>633.11</v>
      </c>
      <c r="F11575" s="142" t="s">
        <v>5502</v>
      </c>
      <c r="G11575" s="138"/>
    </row>
    <row r="11576" ht="15.75" customHeight="1" spans="1:7">
      <c r="A11576" s="140">
        <v>87378</v>
      </c>
      <c r="B11576" s="141" t="s">
        <v>12157</v>
      </c>
      <c r="C11576" s="141" t="s">
        <v>171</v>
      </c>
      <c r="D11576" s="141" t="s">
        <v>5501</v>
      </c>
      <c r="E11576" s="140">
        <v>576.73</v>
      </c>
      <c r="F11576" s="142" t="s">
        <v>5502</v>
      </c>
      <c r="G11576" s="138"/>
    </row>
    <row r="11577" ht="15.75" customHeight="1" spans="1:7">
      <c r="A11577" s="140">
        <v>87379</v>
      </c>
      <c r="B11577" s="141" t="s">
        <v>12158</v>
      </c>
      <c r="C11577" s="141" t="s">
        <v>171</v>
      </c>
      <c r="D11577" s="141" t="s">
        <v>5501</v>
      </c>
      <c r="E11577" s="140">
        <v>3503.25</v>
      </c>
      <c r="F11577" s="142" t="s">
        <v>5502</v>
      </c>
      <c r="G11577" s="138"/>
    </row>
    <row r="11578" ht="15.75" customHeight="1" spans="1:7">
      <c r="A11578" s="140">
        <v>87380</v>
      </c>
      <c r="B11578" s="141" t="s">
        <v>12159</v>
      </c>
      <c r="C11578" s="141" t="s">
        <v>171</v>
      </c>
      <c r="D11578" s="141" t="s">
        <v>5501</v>
      </c>
      <c r="E11578" s="140">
        <v>3588.74</v>
      </c>
      <c r="F11578" s="142" t="s">
        <v>5502</v>
      </c>
      <c r="G11578" s="138"/>
    </row>
    <row r="11579" ht="15.75" customHeight="1" spans="1:7">
      <c r="A11579" s="140">
        <v>87381</v>
      </c>
      <c r="B11579" s="141" t="s">
        <v>12160</v>
      </c>
      <c r="C11579" s="141" t="s">
        <v>171</v>
      </c>
      <c r="D11579" s="141" t="s">
        <v>5501</v>
      </c>
      <c r="E11579" s="140">
        <v>3532.57</v>
      </c>
      <c r="F11579" s="142" t="s">
        <v>5502</v>
      </c>
      <c r="G11579" s="138"/>
    </row>
    <row r="11580" ht="15.75" customHeight="1" spans="1:7">
      <c r="A11580" s="140">
        <v>87382</v>
      </c>
      <c r="B11580" s="141" t="s">
        <v>12161</v>
      </c>
      <c r="C11580" s="141" t="s">
        <v>171</v>
      </c>
      <c r="D11580" s="141" t="s">
        <v>5501</v>
      </c>
      <c r="E11580" s="140">
        <v>1990.71</v>
      </c>
      <c r="F11580" s="142" t="s">
        <v>5502</v>
      </c>
      <c r="G11580" s="138"/>
    </row>
    <row r="11581" ht="15.75" customHeight="1" spans="1:7">
      <c r="A11581" s="140">
        <v>87383</v>
      </c>
      <c r="B11581" s="141" t="s">
        <v>12162</v>
      </c>
      <c r="C11581" s="141" t="s">
        <v>171</v>
      </c>
      <c r="D11581" s="141" t="s">
        <v>5501</v>
      </c>
      <c r="E11581" s="140">
        <v>1982.28</v>
      </c>
      <c r="F11581" s="142" t="s">
        <v>5502</v>
      </c>
      <c r="G11581" s="138"/>
    </row>
    <row r="11582" ht="15.75" customHeight="1" spans="1:7">
      <c r="A11582" s="140">
        <v>87384</v>
      </c>
      <c r="B11582" s="141" t="s">
        <v>12163</v>
      </c>
      <c r="C11582" s="141" t="s">
        <v>171</v>
      </c>
      <c r="D11582" s="141" t="s">
        <v>5501</v>
      </c>
      <c r="E11582" s="140">
        <v>1966.32</v>
      </c>
      <c r="F11582" s="142" t="s">
        <v>5502</v>
      </c>
      <c r="G11582" s="138"/>
    </row>
    <row r="11583" ht="15.75" customHeight="1" spans="1:7">
      <c r="A11583" s="140">
        <v>87385</v>
      </c>
      <c r="B11583" s="141" t="s">
        <v>12164</v>
      </c>
      <c r="C11583" s="141" t="s">
        <v>171</v>
      </c>
      <c r="D11583" s="141" t="s">
        <v>5501</v>
      </c>
      <c r="E11583" s="140">
        <v>2321.34</v>
      </c>
      <c r="F11583" s="142" t="s">
        <v>5502</v>
      </c>
      <c r="G11583" s="138"/>
    </row>
    <row r="11584" ht="15.75" customHeight="1" spans="1:7">
      <c r="A11584" s="140">
        <v>87386</v>
      </c>
      <c r="B11584" s="141" t="s">
        <v>12165</v>
      </c>
      <c r="C11584" s="141" t="s">
        <v>171</v>
      </c>
      <c r="D11584" s="141" t="s">
        <v>5501</v>
      </c>
      <c r="E11584" s="140">
        <v>2306.02</v>
      </c>
      <c r="F11584" s="142" t="s">
        <v>5502</v>
      </c>
      <c r="G11584" s="138"/>
    </row>
    <row r="11585" ht="15.75" customHeight="1" spans="1:7">
      <c r="A11585" s="140">
        <v>87387</v>
      </c>
      <c r="B11585" s="141" t="s">
        <v>12166</v>
      </c>
      <c r="C11585" s="141" t="s">
        <v>171</v>
      </c>
      <c r="D11585" s="141" t="s">
        <v>5501</v>
      </c>
      <c r="E11585" s="140">
        <v>2291.45</v>
      </c>
      <c r="F11585" s="142" t="s">
        <v>5502</v>
      </c>
      <c r="G11585" s="138"/>
    </row>
    <row r="11586" ht="15.75" customHeight="1" spans="1:7">
      <c r="A11586" s="140">
        <v>87388</v>
      </c>
      <c r="B11586" s="141" t="s">
        <v>12167</v>
      </c>
      <c r="C11586" s="141" t="s">
        <v>171</v>
      </c>
      <c r="D11586" s="141" t="s">
        <v>5501</v>
      </c>
      <c r="E11586" s="140">
        <v>5519.64</v>
      </c>
      <c r="F11586" s="142" t="s">
        <v>5502</v>
      </c>
      <c r="G11586" s="138"/>
    </row>
    <row r="11587" ht="15.75" customHeight="1" spans="1:7">
      <c r="A11587" s="140">
        <v>87389</v>
      </c>
      <c r="B11587" s="141" t="s">
        <v>12168</v>
      </c>
      <c r="C11587" s="141" t="s">
        <v>171</v>
      </c>
      <c r="D11587" s="141" t="s">
        <v>5501</v>
      </c>
      <c r="E11587" s="140">
        <v>5536.05</v>
      </c>
      <c r="F11587" s="142" t="s">
        <v>5502</v>
      </c>
      <c r="G11587" s="138"/>
    </row>
    <row r="11588" ht="15.75" customHeight="1" spans="1:7">
      <c r="A11588" s="140">
        <v>87390</v>
      </c>
      <c r="B11588" s="141" t="s">
        <v>12169</v>
      </c>
      <c r="C11588" s="141" t="s">
        <v>171</v>
      </c>
      <c r="D11588" s="141" t="s">
        <v>5501</v>
      </c>
      <c r="E11588" s="140">
        <v>5556.65</v>
      </c>
      <c r="F11588" s="142" t="s">
        <v>5502</v>
      </c>
      <c r="G11588" s="138"/>
    </row>
    <row r="11589" ht="15.75" customHeight="1" spans="1:7">
      <c r="A11589" s="140">
        <v>87391</v>
      </c>
      <c r="B11589" s="141" t="s">
        <v>12170</v>
      </c>
      <c r="C11589" s="141" t="s">
        <v>171</v>
      </c>
      <c r="D11589" s="141" t="s">
        <v>5501</v>
      </c>
      <c r="E11589" s="140">
        <v>6135.8</v>
      </c>
      <c r="F11589" s="142" t="s">
        <v>5502</v>
      </c>
      <c r="G11589" s="138"/>
    </row>
    <row r="11590" ht="15.75" customHeight="1" spans="1:7">
      <c r="A11590" s="140">
        <v>87393</v>
      </c>
      <c r="B11590" s="141" t="s">
        <v>12171</v>
      </c>
      <c r="C11590" s="141" t="s">
        <v>171</v>
      </c>
      <c r="D11590" s="141" t="s">
        <v>5501</v>
      </c>
      <c r="E11590" s="140">
        <v>6184.86</v>
      </c>
      <c r="F11590" s="142" t="s">
        <v>5502</v>
      </c>
      <c r="G11590" s="138"/>
    </row>
    <row r="11591" ht="15.75" customHeight="1" spans="1:7">
      <c r="A11591" s="140">
        <v>87394</v>
      </c>
      <c r="B11591" s="141" t="s">
        <v>12172</v>
      </c>
      <c r="C11591" s="141" t="s">
        <v>171</v>
      </c>
      <c r="D11591" s="141" t="s">
        <v>5501</v>
      </c>
      <c r="E11591" s="140">
        <v>6228.59</v>
      </c>
      <c r="F11591" s="142" t="s">
        <v>5502</v>
      </c>
      <c r="G11591" s="138"/>
    </row>
    <row r="11592" ht="15.75" customHeight="1" spans="1:7">
      <c r="A11592" s="140">
        <v>87395</v>
      </c>
      <c r="B11592" s="141" t="s">
        <v>12173</v>
      </c>
      <c r="C11592" s="141" t="s">
        <v>171</v>
      </c>
      <c r="D11592" s="141" t="s">
        <v>5501</v>
      </c>
      <c r="E11592" s="140">
        <v>3887.59</v>
      </c>
      <c r="F11592" s="142" t="s">
        <v>5502</v>
      </c>
      <c r="G11592" s="138"/>
    </row>
    <row r="11593" ht="15.75" customHeight="1" spans="1:7">
      <c r="A11593" s="140">
        <v>87396</v>
      </c>
      <c r="B11593" s="141" t="s">
        <v>12174</v>
      </c>
      <c r="C11593" s="141" t="s">
        <v>171</v>
      </c>
      <c r="D11593" s="141" t="s">
        <v>5501</v>
      </c>
      <c r="E11593" s="140">
        <v>3906.44</v>
      </c>
      <c r="F11593" s="142" t="s">
        <v>5502</v>
      </c>
      <c r="G11593" s="138"/>
    </row>
    <row r="11594" ht="15.75" customHeight="1" spans="1:7">
      <c r="A11594" s="140">
        <v>87397</v>
      </c>
      <c r="B11594" s="141" t="s">
        <v>12175</v>
      </c>
      <c r="C11594" s="141" t="s">
        <v>171</v>
      </c>
      <c r="D11594" s="141" t="s">
        <v>5501</v>
      </c>
      <c r="E11594" s="140">
        <v>3921.33</v>
      </c>
      <c r="F11594" s="142" t="s">
        <v>5502</v>
      </c>
      <c r="G11594" s="138"/>
    </row>
    <row r="11595" ht="15.75" customHeight="1" spans="1:7">
      <c r="A11595" s="140">
        <v>87398</v>
      </c>
      <c r="B11595" s="141" t="s">
        <v>12176</v>
      </c>
      <c r="C11595" s="141" t="s">
        <v>171</v>
      </c>
      <c r="D11595" s="141" t="s">
        <v>5501</v>
      </c>
      <c r="E11595" s="140">
        <v>2164.22</v>
      </c>
      <c r="F11595" s="142" t="s">
        <v>5502</v>
      </c>
      <c r="G11595" s="138"/>
    </row>
    <row r="11596" ht="15.75" customHeight="1" spans="1:7">
      <c r="A11596" s="140">
        <v>87399</v>
      </c>
      <c r="B11596" s="141" t="s">
        <v>12177</v>
      </c>
      <c r="C11596" s="141" t="s">
        <v>171</v>
      </c>
      <c r="D11596" s="141" t="s">
        <v>5501</v>
      </c>
      <c r="E11596" s="140">
        <v>2491.98</v>
      </c>
      <c r="F11596" s="142" t="s">
        <v>5502</v>
      </c>
      <c r="G11596" s="138"/>
    </row>
    <row r="11597" ht="15.75" customHeight="1" spans="1:7">
      <c r="A11597" s="140">
        <v>87401</v>
      </c>
      <c r="B11597" s="141" t="s">
        <v>12178</v>
      </c>
      <c r="C11597" s="141" t="s">
        <v>171</v>
      </c>
      <c r="D11597" s="141" t="s">
        <v>5501</v>
      </c>
      <c r="E11597" s="140">
        <v>6404.76</v>
      </c>
      <c r="F11597" s="142" t="s">
        <v>5502</v>
      </c>
      <c r="G11597" s="138"/>
    </row>
    <row r="11598" ht="15.75" customHeight="1" spans="1:7">
      <c r="A11598" s="140">
        <v>87402</v>
      </c>
      <c r="B11598" s="141" t="s">
        <v>12179</v>
      </c>
      <c r="C11598" s="141" t="s">
        <v>171</v>
      </c>
      <c r="D11598" s="141" t="s">
        <v>5501</v>
      </c>
      <c r="E11598" s="140">
        <v>4110.51</v>
      </c>
      <c r="F11598" s="142" t="s">
        <v>5502</v>
      </c>
      <c r="G11598" s="138"/>
    </row>
    <row r="11599" ht="15.75" customHeight="1" spans="1:7">
      <c r="A11599" s="140">
        <v>87404</v>
      </c>
      <c r="B11599" s="141" t="s">
        <v>12180</v>
      </c>
      <c r="C11599" s="141" t="s">
        <v>171</v>
      </c>
      <c r="D11599" s="141" t="s">
        <v>5501</v>
      </c>
      <c r="E11599" s="140">
        <v>5746.24</v>
      </c>
      <c r="F11599" s="142" t="s">
        <v>5502</v>
      </c>
      <c r="G11599" s="138"/>
    </row>
    <row r="11600" ht="15.75" customHeight="1" spans="1:7">
      <c r="A11600" s="140">
        <v>87405</v>
      </c>
      <c r="B11600" s="141" t="s">
        <v>12181</v>
      </c>
      <c r="C11600" s="141" t="s">
        <v>171</v>
      </c>
      <c r="D11600" s="141" t="s">
        <v>5501</v>
      </c>
      <c r="E11600" s="140">
        <v>5752.39</v>
      </c>
      <c r="F11600" s="142" t="s">
        <v>5502</v>
      </c>
      <c r="G11600" s="138"/>
    </row>
    <row r="11601" ht="15.75" customHeight="1" spans="1:7">
      <c r="A11601" s="140">
        <v>87407</v>
      </c>
      <c r="B11601" s="141" t="s">
        <v>12182</v>
      </c>
      <c r="C11601" s="141" t="s">
        <v>171</v>
      </c>
      <c r="D11601" s="141" t="s">
        <v>5501</v>
      </c>
      <c r="E11601" s="140">
        <v>2031.69</v>
      </c>
      <c r="F11601" s="142" t="s">
        <v>5502</v>
      </c>
      <c r="G11601" s="138"/>
    </row>
    <row r="11602" ht="15.75" customHeight="1" spans="1:7">
      <c r="A11602" s="140">
        <v>87408</v>
      </c>
      <c r="B11602" s="141" t="s">
        <v>12183</v>
      </c>
      <c r="C11602" s="141" t="s">
        <v>171</v>
      </c>
      <c r="D11602" s="141" t="s">
        <v>5501</v>
      </c>
      <c r="E11602" s="140">
        <v>2013.38</v>
      </c>
      <c r="F11602" s="142" t="s">
        <v>5502</v>
      </c>
      <c r="G11602" s="138"/>
    </row>
    <row r="11603" ht="15.75" customHeight="1" spans="1:7">
      <c r="A11603" s="140">
        <v>87410</v>
      </c>
      <c r="B11603" s="141" t="s">
        <v>12184</v>
      </c>
      <c r="C11603" s="141" t="s">
        <v>171</v>
      </c>
      <c r="D11603" s="141" t="s">
        <v>5501</v>
      </c>
      <c r="E11603" s="140">
        <v>806.3</v>
      </c>
      <c r="F11603" s="142" t="s">
        <v>5502</v>
      </c>
      <c r="G11603" s="138"/>
    </row>
    <row r="11604" ht="15.75" customHeight="1" spans="1:7">
      <c r="A11604" s="140">
        <v>88626</v>
      </c>
      <c r="B11604" s="141" t="s">
        <v>12185</v>
      </c>
      <c r="C11604" s="141" t="s">
        <v>171</v>
      </c>
      <c r="D11604" s="141" t="s">
        <v>5501</v>
      </c>
      <c r="E11604" s="140">
        <v>597.7</v>
      </c>
      <c r="F11604" s="142" t="s">
        <v>5502</v>
      </c>
      <c r="G11604" s="138"/>
    </row>
    <row r="11605" ht="15.75" customHeight="1" spans="1:7">
      <c r="A11605" s="140">
        <v>88627</v>
      </c>
      <c r="B11605" s="141" t="s">
        <v>12186</v>
      </c>
      <c r="C11605" s="141" t="s">
        <v>171</v>
      </c>
      <c r="D11605" s="141" t="s">
        <v>5501</v>
      </c>
      <c r="E11605" s="140">
        <v>664.01</v>
      </c>
      <c r="F11605" s="142" t="s">
        <v>5502</v>
      </c>
      <c r="G11605" s="138"/>
    </row>
    <row r="11606" ht="15.75" customHeight="1" spans="1:7">
      <c r="A11606" s="140">
        <v>88628</v>
      </c>
      <c r="B11606" s="141" t="s">
        <v>12187</v>
      </c>
      <c r="C11606" s="141" t="s">
        <v>171</v>
      </c>
      <c r="D11606" s="141" t="s">
        <v>5501</v>
      </c>
      <c r="E11606" s="140">
        <v>564.97</v>
      </c>
      <c r="F11606" s="142" t="s">
        <v>5502</v>
      </c>
      <c r="G11606" s="138"/>
    </row>
    <row r="11607" ht="15.75" customHeight="1" spans="1:7">
      <c r="A11607" s="140">
        <v>88629</v>
      </c>
      <c r="B11607" s="141" t="s">
        <v>12188</v>
      </c>
      <c r="C11607" s="141" t="s">
        <v>171</v>
      </c>
      <c r="D11607" s="141" t="s">
        <v>5501</v>
      </c>
      <c r="E11607" s="140">
        <v>639.72</v>
      </c>
      <c r="F11607" s="142" t="s">
        <v>5502</v>
      </c>
      <c r="G11607" s="138"/>
    </row>
    <row r="11608" ht="15.75" customHeight="1" spans="1:7">
      <c r="A11608" s="140">
        <v>88630</v>
      </c>
      <c r="B11608" s="141" t="s">
        <v>12189</v>
      </c>
      <c r="C11608" s="141" t="s">
        <v>171</v>
      </c>
      <c r="D11608" s="141" t="s">
        <v>5501</v>
      </c>
      <c r="E11608" s="140">
        <v>492.28</v>
      </c>
      <c r="F11608" s="142" t="s">
        <v>5502</v>
      </c>
      <c r="G11608" s="138"/>
    </row>
    <row r="11609" ht="15.75" customHeight="1" spans="1:7">
      <c r="A11609" s="140">
        <v>88631</v>
      </c>
      <c r="B11609" s="141" t="s">
        <v>12190</v>
      </c>
      <c r="C11609" s="141" t="s">
        <v>171</v>
      </c>
      <c r="D11609" s="141" t="s">
        <v>5501</v>
      </c>
      <c r="E11609" s="140">
        <v>578.21</v>
      </c>
      <c r="F11609" s="142" t="s">
        <v>5502</v>
      </c>
      <c r="G11609" s="138"/>
    </row>
    <row r="11610" ht="15.75" customHeight="1" spans="1:7">
      <c r="A11610" s="140">
        <v>88715</v>
      </c>
      <c r="B11610" s="141" t="s">
        <v>12191</v>
      </c>
      <c r="C11610" s="141" t="s">
        <v>171</v>
      </c>
      <c r="D11610" s="141" t="s">
        <v>5501</v>
      </c>
      <c r="E11610" s="140">
        <v>628.49</v>
      </c>
      <c r="F11610" s="142" t="s">
        <v>5502</v>
      </c>
      <c r="G11610" s="138"/>
    </row>
    <row r="11611" ht="15.75" customHeight="1" spans="1:7">
      <c r="A11611" s="140">
        <v>95563</v>
      </c>
      <c r="B11611" s="141" t="s">
        <v>12192</v>
      </c>
      <c r="C11611" s="141" t="s">
        <v>171</v>
      </c>
      <c r="D11611" s="141" t="s">
        <v>5501</v>
      </c>
      <c r="E11611" s="140">
        <v>808.51</v>
      </c>
      <c r="F11611" s="142" t="s">
        <v>5502</v>
      </c>
      <c r="G11611" s="138"/>
    </row>
    <row r="11612" ht="15.75" customHeight="1" spans="1:7">
      <c r="A11612" s="140">
        <v>100464</v>
      </c>
      <c r="B11612" s="141" t="s">
        <v>12193</v>
      </c>
      <c r="C11612" s="141" t="s">
        <v>171</v>
      </c>
      <c r="D11612" s="141" t="s">
        <v>5501</v>
      </c>
      <c r="E11612" s="140">
        <v>631.58</v>
      </c>
      <c r="F11612" s="142" t="s">
        <v>5502</v>
      </c>
      <c r="G11612" s="138"/>
    </row>
    <row r="11613" ht="15.75" customHeight="1" spans="1:7">
      <c r="A11613" s="140">
        <v>100465</v>
      </c>
      <c r="B11613" s="141" t="s">
        <v>12194</v>
      </c>
      <c r="C11613" s="141" t="s">
        <v>171</v>
      </c>
      <c r="D11613" s="141" t="s">
        <v>5501</v>
      </c>
      <c r="E11613" s="140">
        <v>582.61</v>
      </c>
      <c r="F11613" s="142" t="s">
        <v>5502</v>
      </c>
      <c r="G11613" s="138"/>
    </row>
    <row r="11614" ht="15.75" customHeight="1" spans="1:7">
      <c r="A11614" s="140">
        <v>100466</v>
      </c>
      <c r="B11614" s="141" t="s">
        <v>12195</v>
      </c>
      <c r="C11614" s="141" t="s">
        <v>171</v>
      </c>
      <c r="D11614" s="141" t="s">
        <v>5501</v>
      </c>
      <c r="E11614" s="140">
        <v>554.24</v>
      </c>
      <c r="F11614" s="142" t="s">
        <v>5502</v>
      </c>
      <c r="G11614" s="138"/>
    </row>
    <row r="11615" ht="15.75" customHeight="1" spans="1:7">
      <c r="A11615" s="140">
        <v>100468</v>
      </c>
      <c r="B11615" s="141" t="s">
        <v>12196</v>
      </c>
      <c r="C11615" s="141" t="s">
        <v>171</v>
      </c>
      <c r="D11615" s="141" t="s">
        <v>5501</v>
      </c>
      <c r="E11615" s="140">
        <v>705.48</v>
      </c>
      <c r="F11615" s="142" t="s">
        <v>5502</v>
      </c>
      <c r="G11615" s="138"/>
    </row>
    <row r="11616" ht="15.75" customHeight="1" spans="1:7">
      <c r="A11616" s="140">
        <v>100469</v>
      </c>
      <c r="B11616" s="141" t="s">
        <v>12197</v>
      </c>
      <c r="C11616" s="141" t="s">
        <v>171</v>
      </c>
      <c r="D11616" s="141" t="s">
        <v>5501</v>
      </c>
      <c r="E11616" s="140">
        <v>554.78</v>
      </c>
      <c r="F11616" s="142" t="s">
        <v>5502</v>
      </c>
      <c r="G11616" s="138"/>
    </row>
    <row r="11617" ht="15.75" customHeight="1" spans="1:7">
      <c r="A11617" s="140">
        <v>100470</v>
      </c>
      <c r="B11617" s="141" t="s">
        <v>12198</v>
      </c>
      <c r="C11617" s="141" t="s">
        <v>171</v>
      </c>
      <c r="D11617" s="141" t="s">
        <v>5501</v>
      </c>
      <c r="E11617" s="140">
        <v>509.64</v>
      </c>
      <c r="F11617" s="142" t="s">
        <v>5502</v>
      </c>
      <c r="G11617" s="138"/>
    </row>
    <row r="11618" ht="15.75" customHeight="1" spans="1:7">
      <c r="A11618" s="140">
        <v>100472</v>
      </c>
      <c r="B11618" s="141" t="s">
        <v>12199</v>
      </c>
      <c r="C11618" s="141" t="s">
        <v>171</v>
      </c>
      <c r="D11618" s="141" t="s">
        <v>5501</v>
      </c>
      <c r="E11618" s="140">
        <v>569.88</v>
      </c>
      <c r="F11618" s="142" t="s">
        <v>5502</v>
      </c>
      <c r="G11618" s="138"/>
    </row>
    <row r="11619" ht="15.75" customHeight="1" spans="1:7">
      <c r="A11619" s="140">
        <v>100473</v>
      </c>
      <c r="B11619" s="141" t="s">
        <v>12200</v>
      </c>
      <c r="C11619" s="141" t="s">
        <v>171</v>
      </c>
      <c r="D11619" s="141" t="s">
        <v>5501</v>
      </c>
      <c r="E11619" s="140">
        <v>507.86</v>
      </c>
      <c r="F11619" s="142" t="s">
        <v>5502</v>
      </c>
      <c r="G11619" s="138"/>
    </row>
    <row r="11620" ht="15.75" customHeight="1" spans="1:7">
      <c r="A11620" s="140">
        <v>100474</v>
      </c>
      <c r="B11620" s="141" t="s">
        <v>12201</v>
      </c>
      <c r="C11620" s="141" t="s">
        <v>171</v>
      </c>
      <c r="D11620" s="141" t="s">
        <v>5501</v>
      </c>
      <c r="E11620" s="140">
        <v>476.18</v>
      </c>
      <c r="F11620" s="142" t="s">
        <v>5502</v>
      </c>
      <c r="G11620" s="138"/>
    </row>
    <row r="11621" ht="15.75" customHeight="1" spans="1:7">
      <c r="A11621" s="140">
        <v>100475</v>
      </c>
      <c r="B11621" s="141" t="s">
        <v>12202</v>
      </c>
      <c r="C11621" s="141" t="s">
        <v>171</v>
      </c>
      <c r="D11621" s="141" t="s">
        <v>5501</v>
      </c>
      <c r="E11621" s="140">
        <v>734.52</v>
      </c>
      <c r="F11621" s="142" t="s">
        <v>5502</v>
      </c>
      <c r="G11621" s="138"/>
    </row>
    <row r="11622" ht="15.75" customHeight="1" spans="1:7">
      <c r="A11622" s="140">
        <v>100477</v>
      </c>
      <c r="B11622" s="141" t="s">
        <v>12203</v>
      </c>
      <c r="C11622" s="141" t="s">
        <v>171</v>
      </c>
      <c r="D11622" s="141" t="s">
        <v>5501</v>
      </c>
      <c r="E11622" s="140">
        <v>817</v>
      </c>
      <c r="F11622" s="142" t="s">
        <v>5502</v>
      </c>
      <c r="G11622" s="138"/>
    </row>
    <row r="11623" ht="15.75" customHeight="1" spans="1:7">
      <c r="A11623" s="140">
        <v>100478</v>
      </c>
      <c r="B11623" s="141" t="s">
        <v>12204</v>
      </c>
      <c r="C11623" s="141" t="s">
        <v>171</v>
      </c>
      <c r="D11623" s="141" t="s">
        <v>5501</v>
      </c>
      <c r="E11623" s="140">
        <v>720.46</v>
      </c>
      <c r="F11623" s="142" t="s">
        <v>5502</v>
      </c>
      <c r="G11623" s="138"/>
    </row>
    <row r="11624" ht="15.75" customHeight="1" spans="1:7">
      <c r="A11624" s="140">
        <v>100479</v>
      </c>
      <c r="B11624" s="141" t="s">
        <v>12205</v>
      </c>
      <c r="C11624" s="141" t="s">
        <v>171</v>
      </c>
      <c r="D11624" s="141" t="s">
        <v>5501</v>
      </c>
      <c r="E11624" s="140">
        <v>694.88</v>
      </c>
      <c r="F11624" s="142" t="s">
        <v>5502</v>
      </c>
      <c r="G11624" s="138"/>
    </row>
    <row r="11625" ht="15.75" customHeight="1" spans="1:7">
      <c r="A11625" s="140">
        <v>100480</v>
      </c>
      <c r="B11625" s="141" t="s">
        <v>12206</v>
      </c>
      <c r="C11625" s="141" t="s">
        <v>171</v>
      </c>
      <c r="D11625" s="141" t="s">
        <v>5501</v>
      </c>
      <c r="E11625" s="140">
        <v>805.67</v>
      </c>
      <c r="F11625" s="142" t="s">
        <v>5502</v>
      </c>
      <c r="G11625" s="138"/>
    </row>
    <row r="11626" ht="15.75" customHeight="1" spans="1:7">
      <c r="A11626" s="140">
        <v>100481</v>
      </c>
      <c r="B11626" s="141" t="s">
        <v>12207</v>
      </c>
      <c r="C11626" s="141" t="s">
        <v>171</v>
      </c>
      <c r="D11626" s="141" t="s">
        <v>5501</v>
      </c>
      <c r="E11626" s="140">
        <v>639.43</v>
      </c>
      <c r="F11626" s="142" t="s">
        <v>5502</v>
      </c>
      <c r="G11626" s="138"/>
    </row>
    <row r="11627" ht="15.75" customHeight="1" spans="1:7">
      <c r="A11627" s="140">
        <v>100483</v>
      </c>
      <c r="B11627" s="141" t="s">
        <v>12208</v>
      </c>
      <c r="C11627" s="141" t="s">
        <v>171</v>
      </c>
      <c r="D11627" s="141" t="s">
        <v>5501</v>
      </c>
      <c r="E11627" s="140">
        <v>700.88</v>
      </c>
      <c r="F11627" s="142" t="s">
        <v>5502</v>
      </c>
      <c r="G11627" s="138"/>
    </row>
    <row r="11628" ht="15.75" customHeight="1" spans="1:7">
      <c r="A11628" s="140">
        <v>100484</v>
      </c>
      <c r="B11628" s="141" t="s">
        <v>12209</v>
      </c>
      <c r="C11628" s="141" t="s">
        <v>171</v>
      </c>
      <c r="D11628" s="141" t="s">
        <v>5501</v>
      </c>
      <c r="E11628" s="140">
        <v>639.99</v>
      </c>
      <c r="F11628" s="142" t="s">
        <v>5502</v>
      </c>
      <c r="G11628" s="138"/>
    </row>
    <row r="11629" ht="15.75" customHeight="1" spans="1:7">
      <c r="A11629" s="140">
        <v>100485</v>
      </c>
      <c r="B11629" s="141" t="s">
        <v>12210</v>
      </c>
      <c r="C11629" s="141" t="s">
        <v>171</v>
      </c>
      <c r="D11629" s="141" t="s">
        <v>5501</v>
      </c>
      <c r="E11629" s="140">
        <v>609.83</v>
      </c>
      <c r="F11629" s="142" t="s">
        <v>5502</v>
      </c>
      <c r="G11629" s="138"/>
    </row>
    <row r="11630" ht="15.75" customHeight="1" spans="1:7">
      <c r="A11630" s="140">
        <v>100486</v>
      </c>
      <c r="B11630" s="141" t="s">
        <v>12211</v>
      </c>
      <c r="C11630" s="141" t="s">
        <v>171</v>
      </c>
      <c r="D11630" s="141" t="s">
        <v>5501</v>
      </c>
      <c r="E11630" s="140">
        <v>717.26</v>
      </c>
      <c r="F11630" s="142" t="s">
        <v>5502</v>
      </c>
      <c r="G11630" s="138"/>
    </row>
    <row r="11631" ht="15.75" customHeight="1" spans="1:7">
      <c r="A11631" s="140">
        <v>100487</v>
      </c>
      <c r="B11631" s="141" t="s">
        <v>12212</v>
      </c>
      <c r="C11631" s="141" t="s">
        <v>171</v>
      </c>
      <c r="D11631" s="141" t="s">
        <v>5501</v>
      </c>
      <c r="E11631" s="140">
        <v>592.22</v>
      </c>
      <c r="F11631" s="142" t="s">
        <v>5502</v>
      </c>
      <c r="G11631" s="138"/>
    </row>
    <row r="11632" ht="15.75" customHeight="1" spans="1:7">
      <c r="A11632" s="140">
        <v>100488</v>
      </c>
      <c r="B11632" s="141" t="s">
        <v>12213</v>
      </c>
      <c r="C11632" s="141" t="s">
        <v>171</v>
      </c>
      <c r="D11632" s="141" t="s">
        <v>5501</v>
      </c>
      <c r="E11632" s="140">
        <v>580.25</v>
      </c>
      <c r="F11632" s="142" t="s">
        <v>5502</v>
      </c>
      <c r="G11632" s="138"/>
    </row>
    <row r="11633" ht="15.75" customHeight="1" spans="1:7">
      <c r="A11633" s="140">
        <v>100489</v>
      </c>
      <c r="B11633" s="141" t="s">
        <v>12214</v>
      </c>
      <c r="C11633" s="141" t="s">
        <v>171</v>
      </c>
      <c r="D11633" s="141" t="s">
        <v>5501</v>
      </c>
      <c r="E11633" s="140">
        <v>556.61</v>
      </c>
      <c r="F11633" s="142" t="s">
        <v>5502</v>
      </c>
      <c r="G11633" s="138"/>
    </row>
    <row r="11634" ht="15.75" customHeight="1" spans="1:7">
      <c r="A11634" s="140">
        <v>100490</v>
      </c>
      <c r="B11634" s="141" t="s">
        <v>12215</v>
      </c>
      <c r="C11634" s="141" t="s">
        <v>171</v>
      </c>
      <c r="D11634" s="141" t="s">
        <v>5501</v>
      </c>
      <c r="E11634" s="140">
        <v>496.77</v>
      </c>
      <c r="F11634" s="142" t="s">
        <v>5502</v>
      </c>
      <c r="G11634" s="138"/>
    </row>
    <row r="11635" ht="15.75" customHeight="1" spans="1:7">
      <c r="A11635" s="140">
        <v>100491</v>
      </c>
      <c r="B11635" s="141" t="s">
        <v>12216</v>
      </c>
      <c r="C11635" s="141" t="s">
        <v>171</v>
      </c>
      <c r="D11635" s="141" t="s">
        <v>5501</v>
      </c>
      <c r="E11635" s="140">
        <v>726.64</v>
      </c>
      <c r="F11635" s="142" t="s">
        <v>5502</v>
      </c>
      <c r="G11635" s="138"/>
    </row>
    <row r="11636" ht="15.75" customHeight="1" spans="1:7">
      <c r="A11636" s="140">
        <v>100492</v>
      </c>
      <c r="B11636" s="141" t="s">
        <v>12217</v>
      </c>
      <c r="C11636" s="141" t="s">
        <v>171</v>
      </c>
      <c r="D11636" s="141" t="s">
        <v>5501</v>
      </c>
      <c r="E11636" s="140">
        <v>632.4</v>
      </c>
      <c r="F11636" s="142" t="s">
        <v>5502</v>
      </c>
      <c r="G11636" s="138"/>
    </row>
    <row r="11637" ht="15.75" customHeight="1" spans="1:7">
      <c r="A11637" s="140">
        <v>92121</v>
      </c>
      <c r="B11637" s="141" t="s">
        <v>12218</v>
      </c>
      <c r="C11637" s="141" t="s">
        <v>171</v>
      </c>
      <c r="D11637" s="141" t="s">
        <v>5501</v>
      </c>
      <c r="E11637" s="140">
        <v>29.53</v>
      </c>
      <c r="F11637" s="142" t="s">
        <v>5502</v>
      </c>
      <c r="G11637" s="138"/>
    </row>
    <row r="11638" ht="15.75" customHeight="1" spans="1:7">
      <c r="A11638" s="140">
        <v>92122</v>
      </c>
      <c r="B11638" s="141" t="s">
        <v>12219</v>
      </c>
      <c r="C11638" s="141" t="s">
        <v>171</v>
      </c>
      <c r="D11638" s="141" t="s">
        <v>5853</v>
      </c>
      <c r="E11638" s="140">
        <v>48.63</v>
      </c>
      <c r="F11638" s="142" t="s">
        <v>5502</v>
      </c>
      <c r="G11638" s="138"/>
    </row>
    <row r="11639" ht="15.75" customHeight="1" spans="1:7">
      <c r="A11639" s="140">
        <v>92123</v>
      </c>
      <c r="B11639" s="141" t="s">
        <v>12220</v>
      </c>
      <c r="C11639" s="141" t="s">
        <v>171</v>
      </c>
      <c r="D11639" s="141" t="s">
        <v>5501</v>
      </c>
      <c r="E11639" s="140">
        <v>45.11</v>
      </c>
      <c r="F11639" s="142" t="s">
        <v>5502</v>
      </c>
      <c r="G11639" s="138"/>
    </row>
    <row r="11640" ht="15.75" customHeight="1" spans="1:7">
      <c r="A11640" s="140">
        <v>100195</v>
      </c>
      <c r="B11640" s="141" t="s">
        <v>12221</v>
      </c>
      <c r="C11640" s="141" t="s">
        <v>12222</v>
      </c>
      <c r="D11640" s="141" t="s">
        <v>5853</v>
      </c>
      <c r="E11640" s="140">
        <v>0.74</v>
      </c>
      <c r="F11640" s="142" t="s">
        <v>5502</v>
      </c>
      <c r="G11640" s="138"/>
    </row>
    <row r="11641" ht="15.75" customHeight="1" spans="1:7">
      <c r="A11641" s="140">
        <v>100196</v>
      </c>
      <c r="B11641" s="141" t="s">
        <v>12223</v>
      </c>
      <c r="C11641" s="141" t="s">
        <v>12222</v>
      </c>
      <c r="D11641" s="141" t="s">
        <v>5853</v>
      </c>
      <c r="E11641" s="140">
        <v>1.24</v>
      </c>
      <c r="F11641" s="142" t="s">
        <v>5502</v>
      </c>
      <c r="G11641" s="138"/>
    </row>
    <row r="11642" ht="15.75" customHeight="1" spans="1:7">
      <c r="A11642" s="140">
        <v>100197</v>
      </c>
      <c r="B11642" s="141" t="s">
        <v>12224</v>
      </c>
      <c r="C11642" s="141" t="s">
        <v>12222</v>
      </c>
      <c r="D11642" s="141" t="s">
        <v>5853</v>
      </c>
      <c r="E11642" s="140">
        <v>1.86</v>
      </c>
      <c r="F11642" s="142" t="s">
        <v>5502</v>
      </c>
      <c r="G11642" s="138"/>
    </row>
    <row r="11643" ht="15.75" customHeight="1" spans="1:7">
      <c r="A11643" s="140">
        <v>100198</v>
      </c>
      <c r="B11643" s="141" t="s">
        <v>12225</v>
      </c>
      <c r="C11643" s="141" t="s">
        <v>12222</v>
      </c>
      <c r="D11643" s="141" t="s">
        <v>5853</v>
      </c>
      <c r="E11643" s="140">
        <v>0.25</v>
      </c>
      <c r="F11643" s="142" t="s">
        <v>5502</v>
      </c>
      <c r="G11643" s="138"/>
    </row>
    <row r="11644" ht="15.75" customHeight="1" spans="1:7">
      <c r="A11644" s="140">
        <v>100199</v>
      </c>
      <c r="B11644" s="141" t="s">
        <v>12226</v>
      </c>
      <c r="C11644" s="141" t="s">
        <v>12222</v>
      </c>
      <c r="D11644" s="141" t="s">
        <v>5853</v>
      </c>
      <c r="E11644" s="140">
        <v>0.31</v>
      </c>
      <c r="F11644" s="142" t="s">
        <v>5502</v>
      </c>
      <c r="G11644" s="138"/>
    </row>
    <row r="11645" ht="15.75" customHeight="1" spans="1:7">
      <c r="A11645" s="140">
        <v>100200</v>
      </c>
      <c r="B11645" s="141" t="s">
        <v>12227</v>
      </c>
      <c r="C11645" s="141" t="s">
        <v>12222</v>
      </c>
      <c r="D11645" s="141" t="s">
        <v>5853</v>
      </c>
      <c r="E11645" s="140">
        <v>0.38</v>
      </c>
      <c r="F11645" s="142" t="s">
        <v>5502</v>
      </c>
      <c r="G11645" s="138"/>
    </row>
    <row r="11646" ht="15.75" customHeight="1" spans="1:7">
      <c r="A11646" s="140">
        <v>100201</v>
      </c>
      <c r="B11646" s="141" t="s">
        <v>12228</v>
      </c>
      <c r="C11646" s="141" t="s">
        <v>12222</v>
      </c>
      <c r="D11646" s="141" t="s">
        <v>5853</v>
      </c>
      <c r="E11646" s="140">
        <v>0.75</v>
      </c>
      <c r="F11646" s="142" t="s">
        <v>5502</v>
      </c>
      <c r="G11646" s="138"/>
    </row>
    <row r="11647" ht="15.75" customHeight="1" spans="1:7">
      <c r="A11647" s="140">
        <v>100202</v>
      </c>
      <c r="B11647" s="141" t="s">
        <v>12229</v>
      </c>
      <c r="C11647" s="141" t="s">
        <v>12222</v>
      </c>
      <c r="D11647" s="141" t="s">
        <v>5853</v>
      </c>
      <c r="E11647" s="140">
        <v>0.88</v>
      </c>
      <c r="F11647" s="142" t="s">
        <v>5502</v>
      </c>
      <c r="G11647" s="138"/>
    </row>
    <row r="11648" ht="15.75" customHeight="1" spans="1:7">
      <c r="A11648" s="140">
        <v>100203</v>
      </c>
      <c r="B11648" s="141" t="s">
        <v>12230</v>
      </c>
      <c r="C11648" s="141" t="s">
        <v>12222</v>
      </c>
      <c r="D11648" s="141" t="s">
        <v>5853</v>
      </c>
      <c r="E11648" s="140">
        <v>1.04</v>
      </c>
      <c r="F11648" s="142" t="s">
        <v>5502</v>
      </c>
      <c r="G11648" s="138"/>
    </row>
    <row r="11649" ht="15.75" customHeight="1" spans="1:7">
      <c r="A11649" s="140">
        <v>100204</v>
      </c>
      <c r="B11649" s="141" t="s">
        <v>12231</v>
      </c>
      <c r="C11649" s="141" t="s">
        <v>12222</v>
      </c>
      <c r="D11649" s="141" t="s">
        <v>5686</v>
      </c>
      <c r="E11649" s="140">
        <v>0.12</v>
      </c>
      <c r="F11649" s="142" t="s">
        <v>5502</v>
      </c>
      <c r="G11649" s="138"/>
    </row>
    <row r="11650" ht="15.75" customHeight="1" spans="1:7">
      <c r="A11650" s="140">
        <v>100205</v>
      </c>
      <c r="B11650" s="141" t="s">
        <v>12232</v>
      </c>
      <c r="C11650" s="141" t="s">
        <v>439</v>
      </c>
      <c r="D11650" s="141" t="s">
        <v>5853</v>
      </c>
      <c r="E11650" s="140">
        <v>1385.25</v>
      </c>
      <c r="F11650" s="142" t="s">
        <v>5502</v>
      </c>
      <c r="G11650" s="138"/>
    </row>
    <row r="11651" ht="15.75" customHeight="1" spans="1:7">
      <c r="A11651" s="140">
        <v>100206</v>
      </c>
      <c r="B11651" s="141" t="s">
        <v>12233</v>
      </c>
      <c r="C11651" s="141" t="s">
        <v>439</v>
      </c>
      <c r="D11651" s="141" t="s">
        <v>5853</v>
      </c>
      <c r="E11651" s="140">
        <v>1001.3</v>
      </c>
      <c r="F11651" s="142" t="s">
        <v>5502</v>
      </c>
      <c r="G11651" s="138"/>
    </row>
    <row r="11652" ht="15.75" customHeight="1" spans="1:7">
      <c r="A11652" s="140">
        <v>100207</v>
      </c>
      <c r="B11652" s="141" t="s">
        <v>12234</v>
      </c>
      <c r="C11652" s="141" t="s">
        <v>439</v>
      </c>
      <c r="D11652" s="141" t="s">
        <v>5686</v>
      </c>
      <c r="E11652" s="140">
        <v>529.09</v>
      </c>
      <c r="F11652" s="142" t="s">
        <v>5502</v>
      </c>
      <c r="G11652" s="138"/>
    </row>
    <row r="11653" ht="15.75" customHeight="1" spans="1:7">
      <c r="A11653" s="140">
        <v>100208</v>
      </c>
      <c r="B11653" s="141" t="s">
        <v>12235</v>
      </c>
      <c r="C11653" s="141" t="s">
        <v>12236</v>
      </c>
      <c r="D11653" s="141" t="s">
        <v>5853</v>
      </c>
      <c r="E11653" s="140">
        <v>18.32</v>
      </c>
      <c r="F11653" s="142" t="s">
        <v>5502</v>
      </c>
      <c r="G11653" s="138"/>
    </row>
    <row r="11654" ht="15.75" customHeight="1" spans="1:7">
      <c r="A11654" s="140">
        <v>100209</v>
      </c>
      <c r="B11654" s="141" t="s">
        <v>12237</v>
      </c>
      <c r="C11654" s="141" t="s">
        <v>12236</v>
      </c>
      <c r="D11654" s="141" t="s">
        <v>5853</v>
      </c>
      <c r="E11654" s="140">
        <v>9.16</v>
      </c>
      <c r="F11654" s="142" t="s">
        <v>5502</v>
      </c>
      <c r="G11654" s="138"/>
    </row>
    <row r="11655" ht="15.75" customHeight="1" spans="1:7">
      <c r="A11655" s="140">
        <v>100210</v>
      </c>
      <c r="B11655" s="141" t="s">
        <v>12238</v>
      </c>
      <c r="C11655" s="141" t="s">
        <v>12236</v>
      </c>
      <c r="D11655" s="141" t="s">
        <v>5853</v>
      </c>
      <c r="E11655" s="140">
        <v>16.88</v>
      </c>
      <c r="F11655" s="142" t="s">
        <v>5502</v>
      </c>
      <c r="G11655" s="138"/>
    </row>
    <row r="11656" ht="15.75" customHeight="1" spans="1:7">
      <c r="A11656" s="140">
        <v>100211</v>
      </c>
      <c r="B11656" s="141" t="s">
        <v>12239</v>
      </c>
      <c r="C11656" s="141" t="s">
        <v>12236</v>
      </c>
      <c r="D11656" s="141" t="s">
        <v>5853</v>
      </c>
      <c r="E11656" s="140">
        <v>6.51</v>
      </c>
      <c r="F11656" s="142" t="s">
        <v>5502</v>
      </c>
      <c r="G11656" s="138"/>
    </row>
    <row r="11657" ht="15.75" customHeight="1" spans="1:7">
      <c r="A11657" s="140">
        <v>100212</v>
      </c>
      <c r="B11657" s="141" t="s">
        <v>12240</v>
      </c>
      <c r="C11657" s="141" t="s">
        <v>12236</v>
      </c>
      <c r="D11657" s="141" t="s">
        <v>5853</v>
      </c>
      <c r="E11657" s="140">
        <v>7.19</v>
      </c>
      <c r="F11657" s="142" t="s">
        <v>5502</v>
      </c>
      <c r="G11657" s="138"/>
    </row>
    <row r="11658" ht="15.75" customHeight="1" spans="1:7">
      <c r="A11658" s="140">
        <v>100213</v>
      </c>
      <c r="B11658" s="141" t="s">
        <v>12241</v>
      </c>
      <c r="C11658" s="141" t="s">
        <v>12236</v>
      </c>
      <c r="D11658" s="141" t="s">
        <v>5853</v>
      </c>
      <c r="E11658" s="140">
        <v>2.58</v>
      </c>
      <c r="F11658" s="142" t="s">
        <v>5502</v>
      </c>
      <c r="G11658" s="138"/>
    </row>
    <row r="11659" ht="15.75" customHeight="1" spans="1:7">
      <c r="A11659" s="140">
        <v>100214</v>
      </c>
      <c r="B11659" s="141" t="s">
        <v>12242</v>
      </c>
      <c r="C11659" s="141" t="s">
        <v>12236</v>
      </c>
      <c r="D11659" s="141" t="s">
        <v>5853</v>
      </c>
      <c r="E11659" s="140">
        <v>3.96</v>
      </c>
      <c r="F11659" s="142" t="s">
        <v>5502</v>
      </c>
      <c r="G11659" s="138"/>
    </row>
    <row r="11660" ht="15.75" customHeight="1" spans="1:7">
      <c r="A11660" s="140">
        <v>100215</v>
      </c>
      <c r="B11660" s="141" t="s">
        <v>12243</v>
      </c>
      <c r="C11660" s="141" t="s">
        <v>12236</v>
      </c>
      <c r="D11660" s="141" t="s">
        <v>5853</v>
      </c>
      <c r="E11660" s="140">
        <v>3.4</v>
      </c>
      <c r="F11660" s="142" t="s">
        <v>5502</v>
      </c>
      <c r="G11660" s="138"/>
    </row>
    <row r="11661" ht="15.75" customHeight="1" spans="1:7">
      <c r="A11661" s="140">
        <v>100216</v>
      </c>
      <c r="B11661" s="141" t="s">
        <v>12244</v>
      </c>
      <c r="C11661" s="141" t="s">
        <v>12236</v>
      </c>
      <c r="D11661" s="141" t="s">
        <v>5853</v>
      </c>
      <c r="E11661" s="140">
        <v>0.91</v>
      </c>
      <c r="F11661" s="142" t="s">
        <v>5502</v>
      </c>
      <c r="G11661" s="138"/>
    </row>
    <row r="11662" ht="15.75" customHeight="1" spans="1:7">
      <c r="A11662" s="140">
        <v>100217</v>
      </c>
      <c r="B11662" s="141" t="s">
        <v>12245</v>
      </c>
      <c r="C11662" s="141" t="s">
        <v>12236</v>
      </c>
      <c r="D11662" s="141" t="s">
        <v>5686</v>
      </c>
      <c r="E11662" s="140">
        <v>3.23</v>
      </c>
      <c r="F11662" s="142" t="s">
        <v>5502</v>
      </c>
      <c r="G11662" s="138"/>
    </row>
    <row r="11663" ht="15.75" customHeight="1" spans="1:7">
      <c r="A11663" s="140">
        <v>100218</v>
      </c>
      <c r="B11663" s="141" t="s">
        <v>12246</v>
      </c>
      <c r="C11663" s="141" t="s">
        <v>12236</v>
      </c>
      <c r="D11663" s="141" t="s">
        <v>5686</v>
      </c>
      <c r="E11663" s="140">
        <v>2.21</v>
      </c>
      <c r="F11663" s="142" t="s">
        <v>5502</v>
      </c>
      <c r="G11663" s="138"/>
    </row>
    <row r="11664" ht="15.75" customHeight="1" spans="1:7">
      <c r="A11664" s="140">
        <v>100219</v>
      </c>
      <c r="B11664" s="141" t="s">
        <v>12247</v>
      </c>
      <c r="C11664" s="141" t="s">
        <v>12236</v>
      </c>
      <c r="D11664" s="141" t="s">
        <v>5686</v>
      </c>
      <c r="E11664" s="140">
        <v>0.49</v>
      </c>
      <c r="F11664" s="142" t="s">
        <v>5502</v>
      </c>
      <c r="G11664" s="138"/>
    </row>
    <row r="11665" ht="15.75" customHeight="1" spans="1:7">
      <c r="A11665" s="140">
        <v>100220</v>
      </c>
      <c r="B11665" s="141" t="s">
        <v>12248</v>
      </c>
      <c r="C11665" s="141" t="s">
        <v>12249</v>
      </c>
      <c r="D11665" s="141" t="s">
        <v>5853</v>
      </c>
      <c r="E11665" s="140">
        <v>26.32</v>
      </c>
      <c r="F11665" s="142" t="s">
        <v>5502</v>
      </c>
      <c r="G11665" s="138"/>
    </row>
    <row r="11666" ht="15.75" customHeight="1" spans="1:7">
      <c r="A11666" s="140">
        <v>100221</v>
      </c>
      <c r="B11666" s="141" t="s">
        <v>12250</v>
      </c>
      <c r="C11666" s="141" t="s">
        <v>12249</v>
      </c>
      <c r="D11666" s="141" t="s">
        <v>5853</v>
      </c>
      <c r="E11666" s="140">
        <v>29.84</v>
      </c>
      <c r="F11666" s="142" t="s">
        <v>5502</v>
      </c>
      <c r="G11666" s="138"/>
    </row>
    <row r="11667" ht="15.75" customHeight="1" spans="1:7">
      <c r="A11667" s="140">
        <v>100222</v>
      </c>
      <c r="B11667" s="141" t="s">
        <v>12251</v>
      </c>
      <c r="C11667" s="141" t="s">
        <v>12249</v>
      </c>
      <c r="D11667" s="141" t="s">
        <v>5853</v>
      </c>
      <c r="E11667" s="140">
        <v>11.3</v>
      </c>
      <c r="F11667" s="142" t="s">
        <v>5502</v>
      </c>
      <c r="G11667" s="138"/>
    </row>
    <row r="11668" ht="15.75" customHeight="1" spans="1:7">
      <c r="A11668" s="140">
        <v>100223</v>
      </c>
      <c r="B11668" s="141" t="s">
        <v>12252</v>
      </c>
      <c r="C11668" s="141" t="s">
        <v>12249</v>
      </c>
      <c r="D11668" s="141" t="s">
        <v>5853</v>
      </c>
      <c r="E11668" s="140">
        <v>5.29</v>
      </c>
      <c r="F11668" s="142" t="s">
        <v>5502</v>
      </c>
      <c r="G11668" s="138"/>
    </row>
    <row r="11669" ht="15.75" customHeight="1" spans="1:7">
      <c r="A11669" s="140">
        <v>100224</v>
      </c>
      <c r="B11669" s="141" t="s">
        <v>12253</v>
      </c>
      <c r="C11669" s="141" t="s">
        <v>12249</v>
      </c>
      <c r="D11669" s="141" t="s">
        <v>5686</v>
      </c>
      <c r="E11669" s="140">
        <v>3.23</v>
      </c>
      <c r="F11669" s="142" t="s">
        <v>5502</v>
      </c>
      <c r="G11669" s="138"/>
    </row>
    <row r="11670" ht="15.75" customHeight="1" spans="1:7">
      <c r="A11670" s="140">
        <v>100225</v>
      </c>
      <c r="B11670" s="141" t="s">
        <v>12254</v>
      </c>
      <c r="C11670" s="141" t="s">
        <v>12255</v>
      </c>
      <c r="D11670" s="141" t="s">
        <v>5853</v>
      </c>
      <c r="E11670" s="140">
        <v>2.06</v>
      </c>
      <c r="F11670" s="142" t="s">
        <v>5502</v>
      </c>
      <c r="G11670" s="138"/>
    </row>
    <row r="11671" ht="15.75" customHeight="1" spans="1:7">
      <c r="A11671" s="140">
        <v>100226</v>
      </c>
      <c r="B11671" s="141" t="s">
        <v>12256</v>
      </c>
      <c r="C11671" s="141" t="s">
        <v>12255</v>
      </c>
      <c r="D11671" s="141" t="s">
        <v>5853</v>
      </c>
      <c r="E11671" s="140">
        <v>0.65</v>
      </c>
      <c r="F11671" s="142" t="s">
        <v>5502</v>
      </c>
      <c r="G11671" s="138"/>
    </row>
    <row r="11672" ht="15.75" customHeight="1" spans="1:7">
      <c r="A11672" s="140">
        <v>100227</v>
      </c>
      <c r="B11672" s="141" t="s">
        <v>12257</v>
      </c>
      <c r="C11672" s="141" t="s">
        <v>12255</v>
      </c>
      <c r="D11672" s="141" t="s">
        <v>5853</v>
      </c>
      <c r="E11672" s="140">
        <v>0.96</v>
      </c>
      <c r="F11672" s="142" t="s">
        <v>5502</v>
      </c>
      <c r="G11672" s="138"/>
    </row>
    <row r="11673" ht="15.75" customHeight="1" spans="1:7">
      <c r="A11673" s="140">
        <v>100228</v>
      </c>
      <c r="B11673" s="141" t="s">
        <v>12258</v>
      </c>
      <c r="C11673" s="141" t="s">
        <v>12255</v>
      </c>
      <c r="D11673" s="141" t="s">
        <v>5686</v>
      </c>
      <c r="E11673" s="140">
        <v>0.32</v>
      </c>
      <c r="F11673" s="142" t="s">
        <v>5502</v>
      </c>
      <c r="G11673" s="138"/>
    </row>
    <row r="11674" ht="15.75" customHeight="1" spans="1:7">
      <c r="A11674" s="140">
        <v>100229</v>
      </c>
      <c r="B11674" s="141" t="s">
        <v>12259</v>
      </c>
      <c r="C11674" s="141" t="s">
        <v>6935</v>
      </c>
      <c r="D11674" s="141" t="s">
        <v>5853</v>
      </c>
      <c r="E11674" s="140">
        <v>0.01</v>
      </c>
      <c r="F11674" s="142" t="s">
        <v>5502</v>
      </c>
      <c r="G11674" s="138"/>
    </row>
    <row r="11675" ht="15.75" customHeight="1" spans="1:7">
      <c r="A11675" s="140">
        <v>100230</v>
      </c>
      <c r="B11675" s="141" t="s">
        <v>12260</v>
      </c>
      <c r="C11675" s="141" t="s">
        <v>6935</v>
      </c>
      <c r="D11675" s="141" t="s">
        <v>5853</v>
      </c>
      <c r="E11675" s="140">
        <v>0.02</v>
      </c>
      <c r="F11675" s="142" t="s">
        <v>5502</v>
      </c>
      <c r="G11675" s="138"/>
    </row>
    <row r="11676" ht="15.75" customHeight="1" spans="1:7">
      <c r="A11676" s="140">
        <v>100231</v>
      </c>
      <c r="B11676" s="141" t="s">
        <v>12261</v>
      </c>
      <c r="C11676" s="141" t="s">
        <v>6935</v>
      </c>
      <c r="D11676" s="141" t="s">
        <v>5853</v>
      </c>
      <c r="E11676" s="140">
        <v>0.03</v>
      </c>
      <c r="F11676" s="142" t="s">
        <v>5502</v>
      </c>
      <c r="G11676" s="138"/>
    </row>
    <row r="11677" ht="15.75" customHeight="1" spans="1:7">
      <c r="A11677" s="140">
        <v>100232</v>
      </c>
      <c r="B11677" s="141" t="s">
        <v>12262</v>
      </c>
      <c r="C11677" s="141" t="s">
        <v>448</v>
      </c>
      <c r="D11677" s="141" t="s">
        <v>5853</v>
      </c>
      <c r="E11677" s="140">
        <v>0.34</v>
      </c>
      <c r="F11677" s="142" t="s">
        <v>5502</v>
      </c>
      <c r="G11677" s="138"/>
    </row>
    <row r="11678" ht="15.75" customHeight="1" spans="1:7">
      <c r="A11678" s="140">
        <v>100233</v>
      </c>
      <c r="B11678" s="141" t="s">
        <v>12263</v>
      </c>
      <c r="C11678" s="141" t="s">
        <v>448</v>
      </c>
      <c r="D11678" s="141" t="s">
        <v>5853</v>
      </c>
      <c r="E11678" s="140">
        <v>0.17</v>
      </c>
      <c r="F11678" s="142" t="s">
        <v>5502</v>
      </c>
      <c r="G11678" s="138"/>
    </row>
    <row r="11679" ht="15.75" customHeight="1" spans="1:7">
      <c r="A11679" s="140">
        <v>100234</v>
      </c>
      <c r="B11679" s="141" t="s">
        <v>12264</v>
      </c>
      <c r="C11679" s="141" t="s">
        <v>175</v>
      </c>
      <c r="D11679" s="141" t="s">
        <v>5853</v>
      </c>
      <c r="E11679" s="140">
        <v>0.52</v>
      </c>
      <c r="F11679" s="142" t="s">
        <v>5502</v>
      </c>
      <c r="G11679" s="138"/>
    </row>
    <row r="11680" ht="15.75" customHeight="1" spans="1:7">
      <c r="A11680" s="140">
        <v>100235</v>
      </c>
      <c r="B11680" s="141" t="s">
        <v>12265</v>
      </c>
      <c r="C11680" s="141" t="s">
        <v>12266</v>
      </c>
      <c r="D11680" s="141" t="s">
        <v>5853</v>
      </c>
      <c r="E11680" s="140">
        <v>0.04</v>
      </c>
      <c r="F11680" s="142" t="s">
        <v>5502</v>
      </c>
      <c r="G11680" s="138"/>
    </row>
    <row r="11681" ht="15.75" customHeight="1" spans="1:7">
      <c r="A11681" s="140">
        <v>100236</v>
      </c>
      <c r="B11681" s="141" t="s">
        <v>12267</v>
      </c>
      <c r="C11681" s="141" t="s">
        <v>12268</v>
      </c>
      <c r="D11681" s="141" t="s">
        <v>5853</v>
      </c>
      <c r="E11681" s="140">
        <v>2.62</v>
      </c>
      <c r="F11681" s="142" t="s">
        <v>5502</v>
      </c>
      <c r="G11681" s="138"/>
    </row>
    <row r="11682" ht="15.75" customHeight="1" spans="1:7">
      <c r="A11682" s="140">
        <v>100237</v>
      </c>
      <c r="B11682" s="141" t="s">
        <v>12269</v>
      </c>
      <c r="C11682" s="141" t="s">
        <v>12268</v>
      </c>
      <c r="D11682" s="141" t="s">
        <v>5853</v>
      </c>
      <c r="E11682" s="140">
        <v>3.14</v>
      </c>
      <c r="F11682" s="142" t="s">
        <v>5502</v>
      </c>
      <c r="G11682" s="138"/>
    </row>
    <row r="11683" ht="15.75" customHeight="1" spans="1:7">
      <c r="A11683" s="140">
        <v>100238</v>
      </c>
      <c r="B11683" s="141" t="s">
        <v>12270</v>
      </c>
      <c r="C11683" s="141" t="s">
        <v>12268</v>
      </c>
      <c r="D11683" s="141" t="s">
        <v>5853</v>
      </c>
      <c r="E11683" s="140">
        <v>5.03</v>
      </c>
      <c r="F11683" s="142" t="s">
        <v>5502</v>
      </c>
      <c r="G11683" s="138"/>
    </row>
    <row r="11684" ht="15.75" customHeight="1" spans="1:7">
      <c r="A11684" s="140">
        <v>100239</v>
      </c>
      <c r="B11684" s="141" t="s">
        <v>12271</v>
      </c>
      <c r="C11684" s="141" t="s">
        <v>12268</v>
      </c>
      <c r="D11684" s="141" t="s">
        <v>5853</v>
      </c>
      <c r="E11684" s="140">
        <v>6.29</v>
      </c>
      <c r="F11684" s="142" t="s">
        <v>5502</v>
      </c>
      <c r="G11684" s="138"/>
    </row>
    <row r="11685" ht="15.75" customHeight="1" spans="1:7">
      <c r="A11685" s="140">
        <v>100240</v>
      </c>
      <c r="B11685" s="141" t="s">
        <v>12272</v>
      </c>
      <c r="C11685" s="141" t="s">
        <v>12268</v>
      </c>
      <c r="D11685" s="141" t="s">
        <v>5853</v>
      </c>
      <c r="E11685" s="140">
        <v>3.77</v>
      </c>
      <c r="F11685" s="142" t="s">
        <v>5502</v>
      </c>
      <c r="G11685" s="138"/>
    </row>
    <row r="11686" ht="15.75" customHeight="1" spans="1:7">
      <c r="A11686" s="140">
        <v>100241</v>
      </c>
      <c r="B11686" s="141" t="s">
        <v>12273</v>
      </c>
      <c r="C11686" s="141" t="s">
        <v>12268</v>
      </c>
      <c r="D11686" s="141" t="s">
        <v>5853</v>
      </c>
      <c r="E11686" s="140">
        <v>6.29</v>
      </c>
      <c r="F11686" s="142" t="s">
        <v>5502</v>
      </c>
      <c r="G11686" s="138"/>
    </row>
    <row r="11687" ht="15.75" customHeight="1" spans="1:7">
      <c r="A11687" s="140">
        <v>100242</v>
      </c>
      <c r="B11687" s="141" t="s">
        <v>12274</v>
      </c>
      <c r="C11687" s="141" t="s">
        <v>12268</v>
      </c>
      <c r="D11687" s="141" t="s">
        <v>5853</v>
      </c>
      <c r="E11687" s="140">
        <v>18.61</v>
      </c>
      <c r="F11687" s="142" t="s">
        <v>5502</v>
      </c>
      <c r="G11687" s="138"/>
    </row>
    <row r="11688" ht="15.75" customHeight="1" spans="1:7">
      <c r="A11688" s="140">
        <v>100243</v>
      </c>
      <c r="B11688" s="141" t="s">
        <v>12275</v>
      </c>
      <c r="C11688" s="141" t="s">
        <v>12268</v>
      </c>
      <c r="D11688" s="141" t="s">
        <v>5853</v>
      </c>
      <c r="E11688" s="140">
        <v>3.02</v>
      </c>
      <c r="F11688" s="142" t="s">
        <v>5502</v>
      </c>
      <c r="G11688" s="138"/>
    </row>
    <row r="11689" ht="15.75" customHeight="1" spans="1:7">
      <c r="A11689" s="140">
        <v>100244</v>
      </c>
      <c r="B11689" s="141" t="s">
        <v>12276</v>
      </c>
      <c r="C11689" s="141" t="s">
        <v>12268</v>
      </c>
      <c r="D11689" s="141" t="s">
        <v>5853</v>
      </c>
      <c r="E11689" s="140">
        <v>3.77</v>
      </c>
      <c r="F11689" s="142" t="s">
        <v>5502</v>
      </c>
      <c r="G11689" s="138"/>
    </row>
    <row r="11690" ht="15.75" customHeight="1" spans="1:7">
      <c r="A11690" s="140">
        <v>100245</v>
      </c>
      <c r="B11690" s="141" t="s">
        <v>12277</v>
      </c>
      <c r="C11690" s="141" t="s">
        <v>12268</v>
      </c>
      <c r="D11690" s="141" t="s">
        <v>5853</v>
      </c>
      <c r="E11690" s="140">
        <v>7.55</v>
      </c>
      <c r="F11690" s="142" t="s">
        <v>5502</v>
      </c>
      <c r="G11690" s="138"/>
    </row>
    <row r="11691" ht="15.75" customHeight="1" spans="1:7">
      <c r="A11691" s="140">
        <v>100246</v>
      </c>
      <c r="B11691" s="141" t="s">
        <v>12278</v>
      </c>
      <c r="C11691" s="141" t="s">
        <v>12268</v>
      </c>
      <c r="D11691" s="141" t="s">
        <v>5853</v>
      </c>
      <c r="E11691" s="140">
        <v>2.51</v>
      </c>
      <c r="F11691" s="142" t="s">
        <v>5502</v>
      </c>
      <c r="G11691" s="138"/>
    </row>
    <row r="11692" ht="15.75" customHeight="1" spans="1:7">
      <c r="A11692" s="140">
        <v>100247</v>
      </c>
      <c r="B11692" s="141" t="s">
        <v>12279</v>
      </c>
      <c r="C11692" s="141" t="s">
        <v>12268</v>
      </c>
      <c r="D11692" s="141" t="s">
        <v>5853</v>
      </c>
      <c r="E11692" s="140">
        <v>3.14</v>
      </c>
      <c r="F11692" s="142" t="s">
        <v>5502</v>
      </c>
      <c r="G11692" s="138"/>
    </row>
    <row r="11693" ht="15.75" customHeight="1" spans="1:7">
      <c r="A11693" s="140">
        <v>100248</v>
      </c>
      <c r="B11693" s="141" t="s">
        <v>12280</v>
      </c>
      <c r="C11693" s="141" t="s">
        <v>12268</v>
      </c>
      <c r="D11693" s="141" t="s">
        <v>5853</v>
      </c>
      <c r="E11693" s="140">
        <v>12.4</v>
      </c>
      <c r="F11693" s="142" t="s">
        <v>5502</v>
      </c>
      <c r="G11693" s="138"/>
    </row>
    <row r="11694" ht="15.75" customHeight="1" spans="1:7">
      <c r="A11694" s="140">
        <v>100249</v>
      </c>
      <c r="B11694" s="141" t="s">
        <v>12281</v>
      </c>
      <c r="C11694" s="141" t="s">
        <v>12268</v>
      </c>
      <c r="D11694" s="141" t="s">
        <v>5853</v>
      </c>
      <c r="E11694" s="140">
        <v>2.51</v>
      </c>
      <c r="F11694" s="142" t="s">
        <v>5502</v>
      </c>
      <c r="G11694" s="138"/>
    </row>
    <row r="11695" ht="15.75" customHeight="1" spans="1:7">
      <c r="A11695" s="140">
        <v>100250</v>
      </c>
      <c r="B11695" s="141" t="s">
        <v>12282</v>
      </c>
      <c r="C11695" s="141" t="s">
        <v>12268</v>
      </c>
      <c r="D11695" s="141" t="s">
        <v>5853</v>
      </c>
      <c r="E11695" s="140">
        <v>4.19</v>
      </c>
      <c r="F11695" s="142" t="s">
        <v>5502</v>
      </c>
      <c r="G11695" s="138"/>
    </row>
    <row r="11696" ht="15.75" customHeight="1" spans="1:7">
      <c r="A11696" s="140">
        <v>100251</v>
      </c>
      <c r="B11696" s="141" t="s">
        <v>12283</v>
      </c>
      <c r="C11696" s="141" t="s">
        <v>12268</v>
      </c>
      <c r="D11696" s="141" t="s">
        <v>5853</v>
      </c>
      <c r="E11696" s="140">
        <v>12.4</v>
      </c>
      <c r="F11696" s="142" t="s">
        <v>5502</v>
      </c>
      <c r="G11696" s="138"/>
    </row>
    <row r="11697" ht="15.75" customHeight="1" spans="1:7">
      <c r="A11697" s="140">
        <v>100252</v>
      </c>
      <c r="B11697" s="141" t="s">
        <v>12284</v>
      </c>
      <c r="C11697" s="141" t="s">
        <v>12268</v>
      </c>
      <c r="D11697" s="141" t="s">
        <v>5853</v>
      </c>
      <c r="E11697" s="140">
        <v>18.61</v>
      </c>
      <c r="F11697" s="142" t="s">
        <v>5502</v>
      </c>
      <c r="G11697" s="138"/>
    </row>
    <row r="11698" ht="15.75" customHeight="1" spans="1:7">
      <c r="A11698" s="140">
        <v>100253</v>
      </c>
      <c r="B11698" s="141" t="s">
        <v>12285</v>
      </c>
      <c r="C11698" s="141" t="s">
        <v>12268</v>
      </c>
      <c r="D11698" s="141" t="s">
        <v>5853</v>
      </c>
      <c r="E11698" s="140">
        <v>24.81</v>
      </c>
      <c r="F11698" s="142" t="s">
        <v>5502</v>
      </c>
      <c r="G11698" s="138"/>
    </row>
    <row r="11699" ht="15.75" customHeight="1" spans="1:7">
      <c r="A11699" s="140">
        <v>100254</v>
      </c>
      <c r="B11699" s="141" t="s">
        <v>12286</v>
      </c>
      <c r="C11699" s="141" t="s">
        <v>12268</v>
      </c>
      <c r="D11699" s="141" t="s">
        <v>5853</v>
      </c>
      <c r="E11699" s="140">
        <v>37.22</v>
      </c>
      <c r="F11699" s="142" t="s">
        <v>5502</v>
      </c>
      <c r="G11699" s="138"/>
    </row>
    <row r="11700" ht="15.75" customHeight="1" spans="1:7">
      <c r="A11700" s="140">
        <v>100255</v>
      </c>
      <c r="B11700" s="141" t="s">
        <v>12287</v>
      </c>
      <c r="C11700" s="141" t="s">
        <v>12268</v>
      </c>
      <c r="D11700" s="141" t="s">
        <v>5853</v>
      </c>
      <c r="E11700" s="140">
        <v>12.59</v>
      </c>
      <c r="F11700" s="142" t="s">
        <v>5502</v>
      </c>
      <c r="G11700" s="138"/>
    </row>
    <row r="11701" ht="15.75" customHeight="1" spans="1:7">
      <c r="A11701" s="140">
        <v>100256</v>
      </c>
      <c r="B11701" s="141" t="s">
        <v>12288</v>
      </c>
      <c r="C11701" s="141" t="s">
        <v>12268</v>
      </c>
      <c r="D11701" s="141" t="s">
        <v>5853</v>
      </c>
      <c r="E11701" s="140">
        <v>8.39</v>
      </c>
      <c r="F11701" s="142" t="s">
        <v>5502</v>
      </c>
      <c r="G11701" s="138"/>
    </row>
    <row r="11702" ht="15.75" customHeight="1" spans="1:7">
      <c r="A11702" s="140">
        <v>100257</v>
      </c>
      <c r="B11702" s="141" t="s">
        <v>12289</v>
      </c>
      <c r="C11702" s="141" t="s">
        <v>12268</v>
      </c>
      <c r="D11702" s="141" t="s">
        <v>5853</v>
      </c>
      <c r="E11702" s="140">
        <v>5.03</v>
      </c>
      <c r="F11702" s="142" t="s">
        <v>5502</v>
      </c>
      <c r="G11702" s="138"/>
    </row>
    <row r="11703" ht="15.75" customHeight="1" spans="1:7">
      <c r="A11703" s="140">
        <v>100258</v>
      </c>
      <c r="B11703" s="141" t="s">
        <v>12290</v>
      </c>
      <c r="C11703" s="141" t="s">
        <v>12268</v>
      </c>
      <c r="D11703" s="141" t="s">
        <v>5853</v>
      </c>
      <c r="E11703" s="140">
        <v>12.59</v>
      </c>
      <c r="F11703" s="142" t="s">
        <v>5502</v>
      </c>
      <c r="G11703" s="138"/>
    </row>
    <row r="11704" ht="15.75" customHeight="1" spans="1:7">
      <c r="A11704" s="140">
        <v>100259</v>
      </c>
      <c r="B11704" s="141" t="s">
        <v>12291</v>
      </c>
      <c r="C11704" s="141" t="s">
        <v>12268</v>
      </c>
      <c r="D11704" s="141" t="s">
        <v>5853</v>
      </c>
      <c r="E11704" s="140">
        <v>24.81</v>
      </c>
      <c r="F11704" s="142" t="s">
        <v>5502</v>
      </c>
      <c r="G11704" s="138"/>
    </row>
    <row r="11705" ht="15.75" customHeight="1" spans="1:7">
      <c r="A11705" s="140">
        <v>100260</v>
      </c>
      <c r="B11705" s="141" t="s">
        <v>12292</v>
      </c>
      <c r="C11705" s="141" t="s">
        <v>12222</v>
      </c>
      <c r="D11705" s="141" t="s">
        <v>5853</v>
      </c>
      <c r="E11705" s="140">
        <v>8.17</v>
      </c>
      <c r="F11705" s="142" t="s">
        <v>5502</v>
      </c>
      <c r="G11705" s="138"/>
    </row>
    <row r="11706" ht="15.75" customHeight="1" spans="1:7">
      <c r="A11706" s="140">
        <v>100261</v>
      </c>
      <c r="B11706" s="141" t="s">
        <v>12293</v>
      </c>
      <c r="C11706" s="141" t="s">
        <v>12222</v>
      </c>
      <c r="D11706" s="141" t="s">
        <v>5853</v>
      </c>
      <c r="E11706" s="140">
        <v>5.14</v>
      </c>
      <c r="F11706" s="142" t="s">
        <v>5502</v>
      </c>
      <c r="G11706" s="138"/>
    </row>
    <row r="11707" ht="15.75" customHeight="1" spans="1:7">
      <c r="A11707" s="140">
        <v>100262</v>
      </c>
      <c r="B11707" s="141" t="s">
        <v>12294</v>
      </c>
      <c r="C11707" s="141" t="s">
        <v>12222</v>
      </c>
      <c r="D11707" s="141" t="s">
        <v>5853</v>
      </c>
      <c r="E11707" s="140">
        <v>3.18</v>
      </c>
      <c r="F11707" s="142" t="s">
        <v>5502</v>
      </c>
      <c r="G11707" s="138"/>
    </row>
    <row r="11708" ht="15.75" customHeight="1" spans="1:7">
      <c r="A11708" s="140">
        <v>100263</v>
      </c>
      <c r="B11708" s="141" t="s">
        <v>12295</v>
      </c>
      <c r="C11708" s="141" t="s">
        <v>12222</v>
      </c>
      <c r="D11708" s="141" t="s">
        <v>5853</v>
      </c>
      <c r="E11708" s="140">
        <v>2.04</v>
      </c>
      <c r="F11708" s="142" t="s">
        <v>5502</v>
      </c>
      <c r="G11708" s="138"/>
    </row>
    <row r="11709" ht="15.75" customHeight="1" spans="1:7">
      <c r="A11709" s="140">
        <v>100264</v>
      </c>
      <c r="B11709" s="141" t="s">
        <v>12296</v>
      </c>
      <c r="C11709" s="141" t="s">
        <v>12249</v>
      </c>
      <c r="D11709" s="141" t="s">
        <v>5853</v>
      </c>
      <c r="E11709" s="140">
        <v>37.16</v>
      </c>
      <c r="F11709" s="142" t="s">
        <v>5502</v>
      </c>
      <c r="G11709" s="138"/>
    </row>
    <row r="11710" ht="15.75" customHeight="1" spans="1:7">
      <c r="A11710" s="140">
        <v>100265</v>
      </c>
      <c r="B11710" s="141" t="s">
        <v>12297</v>
      </c>
      <c r="C11710" s="141" t="s">
        <v>175</v>
      </c>
      <c r="D11710" s="141" t="s">
        <v>5853</v>
      </c>
      <c r="E11710" s="140">
        <v>0.78</v>
      </c>
      <c r="F11710" s="142" t="s">
        <v>5502</v>
      </c>
      <c r="G11710" s="138"/>
    </row>
    <row r="11711" ht="15.75" customHeight="1" spans="1:7">
      <c r="A11711" s="140">
        <v>100266</v>
      </c>
      <c r="B11711" s="141" t="s">
        <v>12298</v>
      </c>
      <c r="C11711" s="141" t="s">
        <v>12236</v>
      </c>
      <c r="D11711" s="141" t="s">
        <v>5853</v>
      </c>
      <c r="E11711" s="140">
        <v>78.98</v>
      </c>
      <c r="F11711" s="142" t="s">
        <v>5502</v>
      </c>
      <c r="G11711" s="138"/>
    </row>
    <row r="11712" ht="15.75" customHeight="1" spans="1:7">
      <c r="A11712" s="140">
        <v>100267</v>
      </c>
      <c r="B11712" s="141" t="s">
        <v>12299</v>
      </c>
      <c r="C11712" s="141" t="s">
        <v>448</v>
      </c>
      <c r="D11712" s="141" t="s">
        <v>5853</v>
      </c>
      <c r="E11712" s="140">
        <v>1.56</v>
      </c>
      <c r="F11712" s="142" t="s">
        <v>5502</v>
      </c>
      <c r="G11712" s="138"/>
    </row>
    <row r="11713" ht="15.75" customHeight="1" spans="1:7">
      <c r="A11713" s="140">
        <v>100268</v>
      </c>
      <c r="B11713" s="141" t="s">
        <v>12300</v>
      </c>
      <c r="C11713" s="141" t="s">
        <v>12236</v>
      </c>
      <c r="D11713" s="141" t="s">
        <v>5853</v>
      </c>
      <c r="E11713" s="140">
        <v>78.98</v>
      </c>
      <c r="F11713" s="142" t="s">
        <v>5502</v>
      </c>
      <c r="G11713" s="138"/>
    </row>
    <row r="11714" ht="15.75" customHeight="1" spans="1:7">
      <c r="A11714" s="140">
        <v>100269</v>
      </c>
      <c r="B11714" s="141" t="s">
        <v>12301</v>
      </c>
      <c r="C11714" s="141" t="s">
        <v>448</v>
      </c>
      <c r="D11714" s="141" t="s">
        <v>5853</v>
      </c>
      <c r="E11714" s="140">
        <v>1.56</v>
      </c>
      <c r="F11714" s="142" t="s">
        <v>5502</v>
      </c>
      <c r="G11714" s="138"/>
    </row>
    <row r="11715" ht="15.75" customHeight="1" spans="1:7">
      <c r="A11715" s="140">
        <v>100270</v>
      </c>
      <c r="B11715" s="141" t="s">
        <v>12302</v>
      </c>
      <c r="C11715" s="141" t="s">
        <v>12236</v>
      </c>
      <c r="D11715" s="141" t="s">
        <v>5853</v>
      </c>
      <c r="E11715" s="140">
        <v>59.2</v>
      </c>
      <c r="F11715" s="142" t="s">
        <v>5502</v>
      </c>
      <c r="G11715" s="138"/>
    </row>
    <row r="11716" ht="15.75" customHeight="1" spans="1:7">
      <c r="A11716" s="140">
        <v>100271</v>
      </c>
      <c r="B11716" s="141" t="s">
        <v>12303</v>
      </c>
      <c r="C11716" s="141" t="s">
        <v>12249</v>
      </c>
      <c r="D11716" s="141" t="s">
        <v>5853</v>
      </c>
      <c r="E11716" s="140">
        <v>59.23</v>
      </c>
      <c r="F11716" s="142" t="s">
        <v>5502</v>
      </c>
      <c r="G11716" s="138"/>
    </row>
    <row r="11717" ht="15.75" customHeight="1" spans="1:7">
      <c r="A11717" s="140">
        <v>100272</v>
      </c>
      <c r="B11717" s="141" t="s">
        <v>12304</v>
      </c>
      <c r="C11717" s="141" t="s">
        <v>175</v>
      </c>
      <c r="D11717" s="141" t="s">
        <v>5853</v>
      </c>
      <c r="E11717" s="140">
        <v>1.17</v>
      </c>
      <c r="F11717" s="142" t="s">
        <v>5502</v>
      </c>
      <c r="G11717" s="138"/>
    </row>
    <row r="11718" ht="15.75" customHeight="1" spans="1:7">
      <c r="A11718" s="140">
        <v>100273</v>
      </c>
      <c r="B11718" s="141" t="s">
        <v>12305</v>
      </c>
      <c r="C11718" s="141" t="s">
        <v>12222</v>
      </c>
      <c r="D11718" s="141" t="s">
        <v>5853</v>
      </c>
      <c r="E11718" s="140">
        <v>3.09</v>
      </c>
      <c r="F11718" s="142" t="s">
        <v>5502</v>
      </c>
      <c r="G11718" s="138"/>
    </row>
    <row r="11719" ht="15.75" customHeight="1" spans="1:7">
      <c r="A11719" s="140">
        <v>100274</v>
      </c>
      <c r="B11719" s="141" t="s">
        <v>12306</v>
      </c>
      <c r="C11719" s="141" t="s">
        <v>12249</v>
      </c>
      <c r="D11719" s="141" t="s">
        <v>5853</v>
      </c>
      <c r="E11719" s="140">
        <v>26.34</v>
      </c>
      <c r="F11719" s="142" t="s">
        <v>5502</v>
      </c>
      <c r="G11719" s="138"/>
    </row>
    <row r="11720" ht="15.75" customHeight="1" spans="1:7">
      <c r="A11720" s="140">
        <v>100275</v>
      </c>
      <c r="B11720" s="141" t="s">
        <v>12307</v>
      </c>
      <c r="C11720" s="141" t="s">
        <v>12249</v>
      </c>
      <c r="D11720" s="141" t="s">
        <v>5853</v>
      </c>
      <c r="E11720" s="140">
        <v>17.03</v>
      </c>
      <c r="F11720" s="142" t="s">
        <v>5502</v>
      </c>
      <c r="G11720" s="138"/>
    </row>
    <row r="11721" ht="15.75" customHeight="1" spans="1:7">
      <c r="A11721" s="140">
        <v>100276</v>
      </c>
      <c r="B11721" s="141" t="s">
        <v>12308</v>
      </c>
      <c r="C11721" s="141" t="s">
        <v>12249</v>
      </c>
      <c r="D11721" s="141" t="s">
        <v>5853</v>
      </c>
      <c r="E11721" s="140">
        <v>31.07</v>
      </c>
      <c r="F11721" s="142" t="s">
        <v>5502</v>
      </c>
      <c r="G11721" s="138"/>
    </row>
    <row r="11722" ht="15.75" customHeight="1" spans="1:7">
      <c r="A11722" s="140">
        <v>100277</v>
      </c>
      <c r="B11722" s="141" t="s">
        <v>12309</v>
      </c>
      <c r="C11722" s="141" t="s">
        <v>12249</v>
      </c>
      <c r="D11722" s="141" t="s">
        <v>5686</v>
      </c>
      <c r="E11722" s="140">
        <v>2.06</v>
      </c>
      <c r="F11722" s="142" t="s">
        <v>5502</v>
      </c>
      <c r="G11722" s="138"/>
    </row>
    <row r="11723" ht="15.75" customHeight="1" spans="1:7">
      <c r="A11723" s="140">
        <v>100278</v>
      </c>
      <c r="B11723" s="141" t="s">
        <v>12310</v>
      </c>
      <c r="C11723" s="141" t="s">
        <v>12236</v>
      </c>
      <c r="D11723" s="141" t="s">
        <v>5853</v>
      </c>
      <c r="E11723" s="140">
        <v>37.78</v>
      </c>
      <c r="F11723" s="142" t="s">
        <v>5502</v>
      </c>
      <c r="G11723" s="138"/>
    </row>
    <row r="11724" ht="15.75" customHeight="1" spans="1:7">
      <c r="A11724" s="140">
        <v>100279</v>
      </c>
      <c r="B11724" s="141" t="s">
        <v>12311</v>
      </c>
      <c r="C11724" s="141" t="s">
        <v>448</v>
      </c>
      <c r="D11724" s="141" t="s">
        <v>5853</v>
      </c>
      <c r="E11724" s="140">
        <v>0.73</v>
      </c>
      <c r="F11724" s="142" t="s">
        <v>5502</v>
      </c>
      <c r="G11724" s="138"/>
    </row>
    <row r="11725" ht="15.75" customHeight="1" spans="1:7">
      <c r="A11725" s="140">
        <v>100280</v>
      </c>
      <c r="B11725" s="141" t="s">
        <v>12312</v>
      </c>
      <c r="C11725" s="141" t="s">
        <v>12236</v>
      </c>
      <c r="D11725" s="141" t="s">
        <v>5853</v>
      </c>
      <c r="E11725" s="140">
        <v>17.35</v>
      </c>
      <c r="F11725" s="142" t="s">
        <v>5502</v>
      </c>
      <c r="G11725" s="138"/>
    </row>
    <row r="11726" ht="15.75" customHeight="1" spans="1:7">
      <c r="A11726" s="140">
        <v>100281</v>
      </c>
      <c r="B11726" s="141" t="s">
        <v>12313</v>
      </c>
      <c r="C11726" s="141" t="s">
        <v>12236</v>
      </c>
      <c r="D11726" s="141" t="s">
        <v>5686</v>
      </c>
      <c r="E11726" s="140">
        <v>3.95</v>
      </c>
      <c r="F11726" s="142" t="s">
        <v>5502</v>
      </c>
      <c r="G11726" s="138"/>
    </row>
    <row r="11727" ht="15.75" customHeight="1" spans="1:7">
      <c r="A11727" s="140">
        <v>100282</v>
      </c>
      <c r="B11727" s="141" t="s">
        <v>12314</v>
      </c>
      <c r="C11727" s="141" t="s">
        <v>12249</v>
      </c>
      <c r="D11727" s="141" t="s">
        <v>5853</v>
      </c>
      <c r="E11727" s="140">
        <v>147.97</v>
      </c>
      <c r="F11727" s="142" t="s">
        <v>5502</v>
      </c>
      <c r="G11727" s="138"/>
    </row>
    <row r="11728" ht="15.75" customHeight="1" spans="1:7">
      <c r="A11728" s="140">
        <v>100283</v>
      </c>
      <c r="B11728" s="141" t="s">
        <v>12315</v>
      </c>
      <c r="C11728" s="141" t="s">
        <v>12249</v>
      </c>
      <c r="D11728" s="141" t="s">
        <v>5853</v>
      </c>
      <c r="E11728" s="140">
        <v>23.9</v>
      </c>
      <c r="F11728" s="142" t="s">
        <v>5502</v>
      </c>
      <c r="G11728" s="138"/>
    </row>
    <row r="11729" ht="15.75" customHeight="1" spans="1:7">
      <c r="A11729" s="140">
        <v>100284</v>
      </c>
      <c r="B11729" s="141" t="s">
        <v>12316</v>
      </c>
      <c r="C11729" s="141" t="s">
        <v>12249</v>
      </c>
      <c r="D11729" s="141" t="s">
        <v>5686</v>
      </c>
      <c r="E11729" s="140">
        <v>11.56</v>
      </c>
      <c r="F11729" s="142" t="s">
        <v>5502</v>
      </c>
      <c r="G11729" s="138"/>
    </row>
    <row r="11730" ht="15.75" customHeight="1" spans="1:7">
      <c r="A11730" s="140">
        <v>100285</v>
      </c>
      <c r="B11730" s="141" t="s">
        <v>12317</v>
      </c>
      <c r="C11730" s="141" t="s">
        <v>12268</v>
      </c>
      <c r="D11730" s="141" t="s">
        <v>5853</v>
      </c>
      <c r="E11730" s="140">
        <v>39.75</v>
      </c>
      <c r="F11730" s="142" t="s">
        <v>5502</v>
      </c>
      <c r="G11730" s="138"/>
    </row>
    <row r="11731" ht="15.75" customHeight="1" spans="1:7">
      <c r="A11731" s="140">
        <v>100286</v>
      </c>
      <c r="B11731" s="141" t="s">
        <v>12318</v>
      </c>
      <c r="C11731" s="141" t="s">
        <v>12268</v>
      </c>
      <c r="D11731" s="141" t="s">
        <v>5853</v>
      </c>
      <c r="E11731" s="140">
        <v>12.95</v>
      </c>
      <c r="F11731" s="142" t="s">
        <v>5502</v>
      </c>
      <c r="G11731" s="138"/>
    </row>
    <row r="11732" ht="15.75" customHeight="1" spans="1:7">
      <c r="A11732" s="140">
        <v>100287</v>
      </c>
      <c r="B11732" s="141" t="s">
        <v>12319</v>
      </c>
      <c r="C11732" s="141" t="s">
        <v>12268</v>
      </c>
      <c r="D11732" s="141" t="s">
        <v>5853</v>
      </c>
      <c r="E11732" s="140">
        <v>12.4</v>
      </c>
      <c r="F11732" s="142" t="s">
        <v>5502</v>
      </c>
      <c r="G11732" s="138"/>
    </row>
    <row r="11733" ht="15.75" customHeight="1" spans="1:7">
      <c r="A11733" s="140">
        <v>99802</v>
      </c>
      <c r="B11733" s="141" t="s">
        <v>12320</v>
      </c>
      <c r="C11733" s="141" t="s">
        <v>175</v>
      </c>
      <c r="D11733" s="141" t="s">
        <v>5853</v>
      </c>
      <c r="E11733" s="140">
        <v>0.5</v>
      </c>
      <c r="F11733" s="142" t="s">
        <v>5502</v>
      </c>
      <c r="G11733" s="138"/>
    </row>
    <row r="11734" ht="15.75" customHeight="1" spans="1:7">
      <c r="A11734" s="140">
        <v>99803</v>
      </c>
      <c r="B11734" s="141" t="s">
        <v>12321</v>
      </c>
      <c r="C11734" s="141" t="s">
        <v>175</v>
      </c>
      <c r="D11734" s="141" t="s">
        <v>5853</v>
      </c>
      <c r="E11734" s="140">
        <v>1.96</v>
      </c>
      <c r="F11734" s="142" t="s">
        <v>5502</v>
      </c>
      <c r="G11734" s="138"/>
    </row>
    <row r="11735" ht="15.75" customHeight="1" spans="1:7">
      <c r="A11735" s="140">
        <v>99804</v>
      </c>
      <c r="B11735" s="141" t="s">
        <v>12322</v>
      </c>
      <c r="C11735" s="141" t="s">
        <v>175</v>
      </c>
      <c r="D11735" s="141" t="s">
        <v>5501</v>
      </c>
      <c r="E11735" s="140">
        <v>5.13</v>
      </c>
      <c r="F11735" s="142" t="s">
        <v>5502</v>
      </c>
      <c r="G11735" s="138"/>
    </row>
    <row r="11736" ht="15.75" customHeight="1" spans="1:7">
      <c r="A11736" s="140">
        <v>99805</v>
      </c>
      <c r="B11736" s="141" t="s">
        <v>12323</v>
      </c>
      <c r="C11736" s="141" t="s">
        <v>175</v>
      </c>
      <c r="D11736" s="141" t="s">
        <v>5501</v>
      </c>
      <c r="E11736" s="140">
        <v>11.01</v>
      </c>
      <c r="F11736" s="142" t="s">
        <v>5502</v>
      </c>
      <c r="G11736" s="138"/>
    </row>
    <row r="11737" ht="15.75" customHeight="1" spans="1:7">
      <c r="A11737" s="140">
        <v>99806</v>
      </c>
      <c r="B11737" s="141" t="s">
        <v>12324</v>
      </c>
      <c r="C11737" s="141" t="s">
        <v>175</v>
      </c>
      <c r="D11737" s="141" t="s">
        <v>5853</v>
      </c>
      <c r="E11737" s="140">
        <v>0.81</v>
      </c>
      <c r="F11737" s="142" t="s">
        <v>5502</v>
      </c>
      <c r="G11737" s="138"/>
    </row>
    <row r="11738" ht="15.75" customHeight="1" spans="1:7">
      <c r="A11738" s="140">
        <v>99807</v>
      </c>
      <c r="B11738" s="141" t="s">
        <v>12325</v>
      </c>
      <c r="C11738" s="141" t="s">
        <v>175</v>
      </c>
      <c r="D11738" s="141" t="s">
        <v>5501</v>
      </c>
      <c r="E11738" s="140">
        <v>1.59</v>
      </c>
      <c r="F11738" s="142" t="s">
        <v>5502</v>
      </c>
      <c r="G11738" s="138"/>
    </row>
    <row r="11739" ht="15.75" customHeight="1" spans="1:7">
      <c r="A11739" s="140">
        <v>99808</v>
      </c>
      <c r="B11739" s="141" t="s">
        <v>12326</v>
      </c>
      <c r="C11739" s="141" t="s">
        <v>175</v>
      </c>
      <c r="D11739" s="141" t="s">
        <v>5501</v>
      </c>
      <c r="E11739" s="140">
        <v>4.12</v>
      </c>
      <c r="F11739" s="142" t="s">
        <v>5502</v>
      </c>
      <c r="G11739" s="138"/>
    </row>
    <row r="11740" ht="15.75" customHeight="1" spans="1:7">
      <c r="A11740" s="140">
        <v>99809</v>
      </c>
      <c r="B11740" s="141" t="s">
        <v>12327</v>
      </c>
      <c r="C11740" s="141" t="s">
        <v>175</v>
      </c>
      <c r="D11740" s="141" t="s">
        <v>5853</v>
      </c>
      <c r="E11740" s="140">
        <v>5.59</v>
      </c>
      <c r="F11740" s="142" t="s">
        <v>5502</v>
      </c>
      <c r="G11740" s="138"/>
    </row>
    <row r="11741" ht="15.75" customHeight="1" spans="1:7">
      <c r="A11741" s="140">
        <v>99810</v>
      </c>
      <c r="B11741" s="141" t="s">
        <v>12328</v>
      </c>
      <c r="C11741" s="141" t="s">
        <v>175</v>
      </c>
      <c r="D11741" s="141" t="s">
        <v>5501</v>
      </c>
      <c r="E11741" s="140">
        <v>7</v>
      </c>
      <c r="F11741" s="142" t="s">
        <v>5502</v>
      </c>
      <c r="G11741" s="138"/>
    </row>
    <row r="11742" ht="15.75" customHeight="1" spans="1:7">
      <c r="A11742" s="140">
        <v>99811</v>
      </c>
      <c r="B11742" s="141" t="s">
        <v>12329</v>
      </c>
      <c r="C11742" s="141" t="s">
        <v>175</v>
      </c>
      <c r="D11742" s="141" t="s">
        <v>5853</v>
      </c>
      <c r="E11742" s="140">
        <v>3.34</v>
      </c>
      <c r="F11742" s="142" t="s">
        <v>5502</v>
      </c>
      <c r="G11742" s="138"/>
    </row>
    <row r="11743" ht="15.75" customHeight="1" spans="1:7">
      <c r="A11743" s="140">
        <v>99812</v>
      </c>
      <c r="B11743" s="141" t="s">
        <v>12330</v>
      </c>
      <c r="C11743" s="141" t="s">
        <v>175</v>
      </c>
      <c r="D11743" s="141" t="s">
        <v>5853</v>
      </c>
      <c r="E11743" s="140">
        <v>1.07</v>
      </c>
      <c r="F11743" s="142" t="s">
        <v>5502</v>
      </c>
      <c r="G11743" s="138"/>
    </row>
    <row r="11744" ht="15.75" customHeight="1" spans="1:7">
      <c r="A11744" s="140">
        <v>99813</v>
      </c>
      <c r="B11744" s="141" t="s">
        <v>12331</v>
      </c>
      <c r="C11744" s="141" t="s">
        <v>175</v>
      </c>
      <c r="D11744" s="141" t="s">
        <v>5501</v>
      </c>
      <c r="E11744" s="140">
        <v>0.96</v>
      </c>
      <c r="F11744" s="142" t="s">
        <v>5502</v>
      </c>
      <c r="G11744" s="138"/>
    </row>
    <row r="11745" ht="15.75" customHeight="1" spans="1:7">
      <c r="A11745" s="140">
        <v>99814</v>
      </c>
      <c r="B11745" s="141" t="s">
        <v>12332</v>
      </c>
      <c r="C11745" s="141" t="s">
        <v>175</v>
      </c>
      <c r="D11745" s="141" t="s">
        <v>5501</v>
      </c>
      <c r="E11745" s="140">
        <v>1.83</v>
      </c>
      <c r="F11745" s="142" t="s">
        <v>5502</v>
      </c>
      <c r="G11745" s="138"/>
    </row>
    <row r="11746" ht="15.75" customHeight="1" spans="1:7">
      <c r="A11746" s="140">
        <v>99815</v>
      </c>
      <c r="B11746" s="141" t="s">
        <v>12333</v>
      </c>
      <c r="C11746" s="141" t="s">
        <v>448</v>
      </c>
      <c r="D11746" s="141" t="s">
        <v>5501</v>
      </c>
      <c r="E11746" s="140">
        <v>9.85</v>
      </c>
      <c r="F11746" s="142" t="s">
        <v>5502</v>
      </c>
      <c r="G11746" s="138"/>
    </row>
    <row r="11747" ht="15.75" customHeight="1" spans="1:7">
      <c r="A11747" s="140">
        <v>99816</v>
      </c>
      <c r="B11747" s="141" t="s">
        <v>12334</v>
      </c>
      <c r="C11747" s="141" t="s">
        <v>448</v>
      </c>
      <c r="D11747" s="141" t="s">
        <v>5501</v>
      </c>
      <c r="E11747" s="140">
        <v>10.36</v>
      </c>
      <c r="F11747" s="142" t="s">
        <v>5502</v>
      </c>
      <c r="G11747" s="138"/>
    </row>
    <row r="11748" ht="15.75" customHeight="1" spans="1:7">
      <c r="A11748" s="140">
        <v>99817</v>
      </c>
      <c r="B11748" s="141" t="s">
        <v>12335</v>
      </c>
      <c r="C11748" s="141" t="s">
        <v>448</v>
      </c>
      <c r="D11748" s="141" t="s">
        <v>5501</v>
      </c>
      <c r="E11748" s="140">
        <v>6.83</v>
      </c>
      <c r="F11748" s="142" t="s">
        <v>5502</v>
      </c>
      <c r="G11748" s="138"/>
    </row>
    <row r="11749" ht="15.75" customHeight="1" spans="1:7">
      <c r="A11749" s="140">
        <v>99818</v>
      </c>
      <c r="B11749" s="141" t="s">
        <v>12336</v>
      </c>
      <c r="C11749" s="141" t="s">
        <v>448</v>
      </c>
      <c r="D11749" s="141" t="s">
        <v>5501</v>
      </c>
      <c r="E11749" s="140">
        <v>6.83</v>
      </c>
      <c r="F11749" s="142" t="s">
        <v>5502</v>
      </c>
      <c r="G11749" s="138"/>
    </row>
    <row r="11750" ht="15.75" customHeight="1" spans="1:7">
      <c r="A11750" s="140">
        <v>99819</v>
      </c>
      <c r="B11750" s="141" t="s">
        <v>12337</v>
      </c>
      <c r="C11750" s="141" t="s">
        <v>175</v>
      </c>
      <c r="D11750" s="141" t="s">
        <v>5501</v>
      </c>
      <c r="E11750" s="140">
        <v>16.04</v>
      </c>
      <c r="F11750" s="142" t="s">
        <v>5502</v>
      </c>
      <c r="G11750" s="138"/>
    </row>
    <row r="11751" ht="15.75" customHeight="1" spans="1:7">
      <c r="A11751" s="140">
        <v>99820</v>
      </c>
      <c r="B11751" s="141" t="s">
        <v>12338</v>
      </c>
      <c r="C11751" s="141" t="s">
        <v>175</v>
      </c>
      <c r="D11751" s="141" t="s">
        <v>5501</v>
      </c>
      <c r="E11751" s="140">
        <v>2.21</v>
      </c>
      <c r="F11751" s="142" t="s">
        <v>5502</v>
      </c>
      <c r="G11751" s="138"/>
    </row>
    <row r="11752" ht="15.75" customHeight="1" spans="1:7">
      <c r="A11752" s="140">
        <v>99821</v>
      </c>
      <c r="B11752" s="141" t="s">
        <v>12339</v>
      </c>
      <c r="C11752" s="141" t="s">
        <v>175</v>
      </c>
      <c r="D11752" s="141" t="s">
        <v>5501</v>
      </c>
      <c r="E11752" s="140">
        <v>3.5</v>
      </c>
      <c r="F11752" s="142" t="s">
        <v>5502</v>
      </c>
      <c r="G11752" s="138"/>
    </row>
    <row r="11753" ht="15.75" customHeight="1" spans="1:7">
      <c r="A11753" s="140">
        <v>99822</v>
      </c>
      <c r="B11753" s="141" t="s">
        <v>12340</v>
      </c>
      <c r="C11753" s="141" t="s">
        <v>175</v>
      </c>
      <c r="D11753" s="141" t="s">
        <v>5853</v>
      </c>
      <c r="E11753" s="140">
        <v>0.95</v>
      </c>
      <c r="F11753" s="142" t="s">
        <v>5502</v>
      </c>
      <c r="G11753" s="138"/>
    </row>
    <row r="11754" ht="15.75" customHeight="1" spans="1:7">
      <c r="A11754" s="140">
        <v>99823</v>
      </c>
      <c r="B11754" s="141" t="s">
        <v>12341</v>
      </c>
      <c r="C11754" s="141" t="s">
        <v>175</v>
      </c>
      <c r="D11754" s="141" t="s">
        <v>5501</v>
      </c>
      <c r="E11754" s="140">
        <v>2.54</v>
      </c>
      <c r="F11754" s="142" t="s">
        <v>5502</v>
      </c>
      <c r="G11754" s="138"/>
    </row>
    <row r="11755" ht="15.75" customHeight="1" spans="1:7">
      <c r="A11755" s="140">
        <v>99824</v>
      </c>
      <c r="B11755" s="141" t="s">
        <v>12342</v>
      </c>
      <c r="C11755" s="141" t="s">
        <v>175</v>
      </c>
      <c r="D11755" s="141" t="s">
        <v>5501</v>
      </c>
      <c r="E11755" s="140">
        <v>2.69</v>
      </c>
      <c r="F11755" s="142" t="s">
        <v>5502</v>
      </c>
      <c r="G11755" s="138"/>
    </row>
    <row r="11756" ht="15.75" customHeight="1" spans="1:7">
      <c r="A11756" s="140">
        <v>99825</v>
      </c>
      <c r="B11756" s="141" t="s">
        <v>12343</v>
      </c>
      <c r="C11756" s="141" t="s">
        <v>175</v>
      </c>
      <c r="D11756" s="141" t="s">
        <v>5501</v>
      </c>
      <c r="E11756" s="140">
        <v>3.99</v>
      </c>
      <c r="F11756" s="142" t="s">
        <v>5502</v>
      </c>
      <c r="G11756" s="138"/>
    </row>
    <row r="11757" ht="15.75" customHeight="1" spans="1:7">
      <c r="A11757" s="140">
        <v>99826</v>
      </c>
      <c r="B11757" s="141" t="s">
        <v>12344</v>
      </c>
      <c r="C11757" s="141" t="s">
        <v>175</v>
      </c>
      <c r="D11757" s="141" t="s">
        <v>5853</v>
      </c>
      <c r="E11757" s="140">
        <v>1.46</v>
      </c>
      <c r="F11757" s="142" t="s">
        <v>5502</v>
      </c>
      <c r="G11757" s="138"/>
    </row>
    <row r="11758" ht="15.75" customHeight="1" spans="1:7">
      <c r="A11758" s="140">
        <v>97010</v>
      </c>
      <c r="B11758" s="141" t="s">
        <v>12345</v>
      </c>
      <c r="C11758" s="141" t="s">
        <v>178</v>
      </c>
      <c r="D11758" s="141" t="s">
        <v>5501</v>
      </c>
      <c r="E11758" s="140">
        <v>70.66</v>
      </c>
      <c r="F11758" s="142" t="s">
        <v>5502</v>
      </c>
      <c r="G11758" s="138"/>
    </row>
    <row r="11759" ht="15.75" customHeight="1" spans="1:7">
      <c r="A11759" s="140">
        <v>97011</v>
      </c>
      <c r="B11759" s="141" t="s">
        <v>12346</v>
      </c>
      <c r="C11759" s="141" t="s">
        <v>178</v>
      </c>
      <c r="D11759" s="141" t="s">
        <v>5501</v>
      </c>
      <c r="E11759" s="140">
        <v>53.54</v>
      </c>
      <c r="F11759" s="142" t="s">
        <v>5502</v>
      </c>
      <c r="G11759" s="138"/>
    </row>
    <row r="11760" ht="15.75" customHeight="1" spans="1:7">
      <c r="A11760" s="140">
        <v>97012</v>
      </c>
      <c r="B11760" s="141" t="s">
        <v>12347</v>
      </c>
      <c r="C11760" s="141" t="s">
        <v>178</v>
      </c>
      <c r="D11760" s="141" t="s">
        <v>5501</v>
      </c>
      <c r="E11760" s="140">
        <v>44.99</v>
      </c>
      <c r="F11760" s="142" t="s">
        <v>5502</v>
      </c>
      <c r="G11760" s="138"/>
    </row>
    <row r="11761" ht="15.75" customHeight="1" spans="1:7">
      <c r="A11761" s="140">
        <v>97013</v>
      </c>
      <c r="B11761" s="141" t="s">
        <v>12348</v>
      </c>
      <c r="C11761" s="141" t="s">
        <v>178</v>
      </c>
      <c r="D11761" s="141" t="s">
        <v>5501</v>
      </c>
      <c r="E11761" s="140">
        <v>86.35</v>
      </c>
      <c r="F11761" s="142" t="s">
        <v>5502</v>
      </c>
      <c r="G11761" s="138"/>
    </row>
    <row r="11762" ht="15.75" customHeight="1" spans="1:7">
      <c r="A11762" s="140">
        <v>97014</v>
      </c>
      <c r="B11762" s="141" t="s">
        <v>12349</v>
      </c>
      <c r="C11762" s="141" t="s">
        <v>178</v>
      </c>
      <c r="D11762" s="141" t="s">
        <v>5501</v>
      </c>
      <c r="E11762" s="140">
        <v>63.58</v>
      </c>
      <c r="F11762" s="142" t="s">
        <v>5502</v>
      </c>
      <c r="G11762" s="138"/>
    </row>
    <row r="11763" ht="15.75" customHeight="1" spans="1:7">
      <c r="A11763" s="140">
        <v>97015</v>
      </c>
      <c r="B11763" s="141" t="s">
        <v>12350</v>
      </c>
      <c r="C11763" s="141" t="s">
        <v>178</v>
      </c>
      <c r="D11763" s="141" t="s">
        <v>5501</v>
      </c>
      <c r="E11763" s="140">
        <v>52.2</v>
      </c>
      <c r="F11763" s="142" t="s">
        <v>5502</v>
      </c>
      <c r="G11763" s="138"/>
    </row>
    <row r="11764" ht="15.75" customHeight="1" spans="1:7">
      <c r="A11764" s="140">
        <v>97016</v>
      </c>
      <c r="B11764" s="141" t="s">
        <v>12351</v>
      </c>
      <c r="C11764" s="141" t="s">
        <v>178</v>
      </c>
      <c r="D11764" s="141" t="s">
        <v>5501</v>
      </c>
      <c r="E11764" s="140">
        <v>65.77</v>
      </c>
      <c r="F11764" s="142" t="s">
        <v>5502</v>
      </c>
      <c r="G11764" s="138"/>
    </row>
    <row r="11765" ht="15.75" customHeight="1" spans="1:7">
      <c r="A11765" s="140">
        <v>97017</v>
      </c>
      <c r="B11765" s="141" t="s">
        <v>12352</v>
      </c>
      <c r="C11765" s="141" t="s">
        <v>178</v>
      </c>
      <c r="D11765" s="141" t="s">
        <v>5501</v>
      </c>
      <c r="E11765" s="140">
        <v>48.45</v>
      </c>
      <c r="F11765" s="142" t="s">
        <v>5502</v>
      </c>
      <c r="G11765" s="138"/>
    </row>
    <row r="11766" ht="15.75" customHeight="1" spans="1:7">
      <c r="A11766" s="140">
        <v>97018</v>
      </c>
      <c r="B11766" s="141" t="s">
        <v>12353</v>
      </c>
      <c r="C11766" s="141" t="s">
        <v>178</v>
      </c>
      <c r="D11766" s="141" t="s">
        <v>5501</v>
      </c>
      <c r="E11766" s="140">
        <v>39.87</v>
      </c>
      <c r="F11766" s="142" t="s">
        <v>5502</v>
      </c>
      <c r="G11766" s="138"/>
    </row>
    <row r="11767" ht="15.75" customHeight="1" spans="1:7">
      <c r="A11767" s="140">
        <v>97031</v>
      </c>
      <c r="B11767" s="141" t="s">
        <v>12354</v>
      </c>
      <c r="C11767" s="141" t="s">
        <v>178</v>
      </c>
      <c r="D11767" s="141" t="s">
        <v>5501</v>
      </c>
      <c r="E11767" s="140">
        <v>102.36</v>
      </c>
      <c r="F11767" s="142" t="s">
        <v>5502</v>
      </c>
      <c r="G11767" s="138"/>
    </row>
    <row r="11768" ht="15.75" customHeight="1" spans="1:7">
      <c r="A11768" s="140">
        <v>97032</v>
      </c>
      <c r="B11768" s="141" t="s">
        <v>12355</v>
      </c>
      <c r="C11768" s="141" t="s">
        <v>178</v>
      </c>
      <c r="D11768" s="141" t="s">
        <v>5501</v>
      </c>
      <c r="E11768" s="140">
        <v>60.91</v>
      </c>
      <c r="F11768" s="142" t="s">
        <v>5502</v>
      </c>
      <c r="G11768" s="138"/>
    </row>
    <row r="11769" ht="15.75" customHeight="1" spans="1:7">
      <c r="A11769" s="140">
        <v>97033</v>
      </c>
      <c r="B11769" s="141" t="s">
        <v>12356</v>
      </c>
      <c r="C11769" s="141" t="s">
        <v>178</v>
      </c>
      <c r="D11769" s="141" t="s">
        <v>5501</v>
      </c>
      <c r="E11769" s="140">
        <v>92.31</v>
      </c>
      <c r="F11769" s="142" t="s">
        <v>5502</v>
      </c>
      <c r="G11769" s="138"/>
    </row>
    <row r="11770" ht="15.75" customHeight="1" spans="1:7">
      <c r="A11770" s="140">
        <v>97034</v>
      </c>
      <c r="B11770" s="141" t="s">
        <v>12357</v>
      </c>
      <c r="C11770" s="141" t="s">
        <v>178</v>
      </c>
      <c r="D11770" s="141" t="s">
        <v>5501</v>
      </c>
      <c r="E11770" s="140">
        <v>58.13</v>
      </c>
      <c r="F11770" s="142" t="s">
        <v>5502</v>
      </c>
      <c r="G11770" s="138"/>
    </row>
    <row r="11771" ht="15.75" customHeight="1" spans="1:7">
      <c r="A11771" s="140">
        <v>97039</v>
      </c>
      <c r="B11771" s="141" t="s">
        <v>12358</v>
      </c>
      <c r="C11771" s="141" t="s">
        <v>175</v>
      </c>
      <c r="D11771" s="141" t="s">
        <v>5501</v>
      </c>
      <c r="E11771" s="140">
        <v>80.41</v>
      </c>
      <c r="F11771" s="142" t="s">
        <v>5502</v>
      </c>
      <c r="G11771" s="138"/>
    </row>
    <row r="11772" ht="15.75" customHeight="1" spans="1:7">
      <c r="A11772" s="140">
        <v>97040</v>
      </c>
      <c r="B11772" s="141" t="s">
        <v>12359</v>
      </c>
      <c r="C11772" s="141" t="s">
        <v>175</v>
      </c>
      <c r="D11772" s="141" t="s">
        <v>5501</v>
      </c>
      <c r="E11772" s="140">
        <v>18.99</v>
      </c>
      <c r="F11772" s="142" t="s">
        <v>5502</v>
      </c>
      <c r="G11772" s="138"/>
    </row>
    <row r="11773" ht="15.75" customHeight="1" spans="1:7">
      <c r="A11773" s="140">
        <v>97041</v>
      </c>
      <c r="B11773" s="141" t="s">
        <v>12360</v>
      </c>
      <c r="C11773" s="141" t="s">
        <v>175</v>
      </c>
      <c r="D11773" s="141" t="s">
        <v>5501</v>
      </c>
      <c r="E11773" s="140">
        <v>168.46</v>
      </c>
      <c r="F11773" s="142" t="s">
        <v>5502</v>
      </c>
      <c r="G11773" s="138"/>
    </row>
    <row r="11774" ht="15.75" customHeight="1" spans="1:7">
      <c r="A11774" s="140">
        <v>97046</v>
      </c>
      <c r="B11774" s="141" t="s">
        <v>12361</v>
      </c>
      <c r="C11774" s="141" t="s">
        <v>175</v>
      </c>
      <c r="D11774" s="141" t="s">
        <v>5501</v>
      </c>
      <c r="E11774" s="140">
        <v>0.28</v>
      </c>
      <c r="F11774" s="142" t="s">
        <v>5502</v>
      </c>
      <c r="G11774" s="138"/>
    </row>
    <row r="11775" ht="15.75" customHeight="1" spans="1:7">
      <c r="A11775" s="140">
        <v>97047</v>
      </c>
      <c r="B11775" s="141" t="s">
        <v>12362</v>
      </c>
      <c r="C11775" s="141" t="s">
        <v>175</v>
      </c>
      <c r="D11775" s="141" t="s">
        <v>5501</v>
      </c>
      <c r="E11775" s="140">
        <v>0.11</v>
      </c>
      <c r="F11775" s="142" t="s">
        <v>5502</v>
      </c>
      <c r="G11775" s="138"/>
    </row>
    <row r="11776" ht="15.75" customHeight="1" spans="1:7">
      <c r="A11776" s="140">
        <v>97048</v>
      </c>
      <c r="B11776" s="141" t="s">
        <v>12363</v>
      </c>
      <c r="C11776" s="141" t="s">
        <v>175</v>
      </c>
      <c r="D11776" s="141" t="s">
        <v>5501</v>
      </c>
      <c r="E11776" s="140">
        <v>0.08</v>
      </c>
      <c r="F11776" s="142" t="s">
        <v>5502</v>
      </c>
      <c r="G11776" s="138"/>
    </row>
    <row r="11777" ht="15.75" customHeight="1" spans="1:7">
      <c r="A11777" s="140">
        <v>97054</v>
      </c>
      <c r="B11777" s="141" t="s">
        <v>12364</v>
      </c>
      <c r="C11777" s="141" t="s">
        <v>448</v>
      </c>
      <c r="D11777" s="141" t="s">
        <v>5686</v>
      </c>
      <c r="E11777" s="140">
        <v>27.74</v>
      </c>
      <c r="F11777" s="142" t="s">
        <v>5502</v>
      </c>
      <c r="G11777" s="138"/>
    </row>
    <row r="11778" ht="15.75" customHeight="1" spans="1:7">
      <c r="A11778" s="140">
        <v>97062</v>
      </c>
      <c r="B11778" s="141" t="s">
        <v>12365</v>
      </c>
      <c r="C11778" s="141" t="s">
        <v>175</v>
      </c>
      <c r="D11778" s="141" t="s">
        <v>5501</v>
      </c>
      <c r="E11778" s="140">
        <v>6.98</v>
      </c>
      <c r="F11778" s="142" t="s">
        <v>5502</v>
      </c>
      <c r="G11778" s="138"/>
    </row>
    <row r="11779" ht="15.75" customHeight="1" spans="1:7">
      <c r="A11779" s="140">
        <v>97063</v>
      </c>
      <c r="B11779" s="141" t="s">
        <v>12366</v>
      </c>
      <c r="C11779" s="141" t="s">
        <v>175</v>
      </c>
      <c r="D11779" s="141" t="s">
        <v>5501</v>
      </c>
      <c r="E11779" s="140">
        <v>86.68</v>
      </c>
      <c r="F11779" s="142" t="s">
        <v>5502</v>
      </c>
      <c r="G11779" s="138"/>
    </row>
    <row r="11780" ht="15.75" customHeight="1" spans="1:7">
      <c r="A11780" s="140">
        <v>97064</v>
      </c>
      <c r="B11780" s="141" t="s">
        <v>12367</v>
      </c>
      <c r="C11780" s="141" t="s">
        <v>178</v>
      </c>
      <c r="D11780" s="141" t="s">
        <v>5501</v>
      </c>
      <c r="E11780" s="140">
        <v>188.22</v>
      </c>
      <c r="F11780" s="142" t="s">
        <v>5502</v>
      </c>
      <c r="G11780" s="138"/>
    </row>
    <row r="11781" ht="15.75" customHeight="1" spans="1:7">
      <c r="A11781" s="140">
        <v>97065</v>
      </c>
      <c r="B11781" s="141" t="s">
        <v>12368</v>
      </c>
      <c r="C11781" s="141" t="s">
        <v>171</v>
      </c>
      <c r="D11781" s="141" t="s">
        <v>5501</v>
      </c>
      <c r="E11781" s="140">
        <v>106.1</v>
      </c>
      <c r="F11781" s="142" t="s">
        <v>5502</v>
      </c>
      <c r="G11781" s="138"/>
    </row>
    <row r="11782" ht="15.75" customHeight="1" spans="1:7">
      <c r="A11782" s="140">
        <v>97066</v>
      </c>
      <c r="B11782" s="141" t="s">
        <v>12369</v>
      </c>
      <c r="C11782" s="141" t="s">
        <v>175</v>
      </c>
      <c r="D11782" s="141" t="s">
        <v>5501</v>
      </c>
      <c r="E11782" s="140">
        <v>305.28</v>
      </c>
      <c r="F11782" s="142" t="s">
        <v>5502</v>
      </c>
      <c r="G11782" s="138"/>
    </row>
    <row r="11783" ht="15.75" customHeight="1" spans="1:7">
      <c r="A11783" s="140">
        <v>97067</v>
      </c>
      <c r="B11783" s="141" t="s">
        <v>12370</v>
      </c>
      <c r="C11783" s="141" t="s">
        <v>178</v>
      </c>
      <c r="D11783" s="141" t="s">
        <v>5501</v>
      </c>
      <c r="E11783" s="140">
        <v>830.66</v>
      </c>
      <c r="F11783" s="142" t="s">
        <v>5502</v>
      </c>
      <c r="G11783" s="138"/>
    </row>
    <row r="11784" ht="15.75" customHeight="1" spans="1:7">
      <c r="A11784" s="140">
        <v>105103</v>
      </c>
      <c r="B11784" s="141" t="s">
        <v>12371</v>
      </c>
      <c r="C11784" s="141" t="s">
        <v>178</v>
      </c>
      <c r="D11784" s="141" t="s">
        <v>5501</v>
      </c>
      <c r="E11784" s="140">
        <v>83.65</v>
      </c>
      <c r="F11784" s="142" t="s">
        <v>5502</v>
      </c>
      <c r="G11784" s="138"/>
    </row>
    <row r="11785" ht="15.75" customHeight="1" spans="1:7">
      <c r="A11785" s="140">
        <v>105104</v>
      </c>
      <c r="B11785" s="141" t="s">
        <v>12372</v>
      </c>
      <c r="C11785" s="141" t="s">
        <v>448</v>
      </c>
      <c r="D11785" s="141" t="s">
        <v>5686</v>
      </c>
      <c r="E11785" s="140">
        <v>4292.02</v>
      </c>
      <c r="F11785" s="142" t="s">
        <v>5502</v>
      </c>
      <c r="G11785" s="138"/>
    </row>
    <row r="11786" ht="15.75" customHeight="1" spans="1:7">
      <c r="A11786" s="140">
        <v>105105</v>
      </c>
      <c r="B11786" s="141" t="s">
        <v>12373</v>
      </c>
      <c r="C11786" s="141" t="s">
        <v>178</v>
      </c>
      <c r="D11786" s="141" t="s">
        <v>5501</v>
      </c>
      <c r="E11786" s="140">
        <v>58.74</v>
      </c>
      <c r="F11786" s="142" t="s">
        <v>5502</v>
      </c>
      <c r="G11786" s="138"/>
    </row>
    <row r="11787" ht="15.75" customHeight="1" spans="1:7">
      <c r="A11787" s="140">
        <v>105106</v>
      </c>
      <c r="B11787" s="141" t="s">
        <v>12374</v>
      </c>
      <c r="C11787" s="141" t="s">
        <v>448</v>
      </c>
      <c r="D11787" s="141" t="s">
        <v>5501</v>
      </c>
      <c r="E11787" s="140">
        <v>1904.33</v>
      </c>
      <c r="F11787" s="142" t="s">
        <v>5502</v>
      </c>
      <c r="G11787" s="138"/>
    </row>
    <row r="11788" ht="15.75" customHeight="1" spans="1:7">
      <c r="A11788" s="140">
        <v>105107</v>
      </c>
      <c r="B11788" s="141" t="s">
        <v>12375</v>
      </c>
      <c r="C11788" s="141" t="s">
        <v>448</v>
      </c>
      <c r="D11788" s="141" t="s">
        <v>5501</v>
      </c>
      <c r="E11788" s="140">
        <v>2811.92</v>
      </c>
      <c r="F11788" s="142" t="s">
        <v>5502</v>
      </c>
      <c r="G11788" s="138"/>
    </row>
    <row r="11789" ht="15.75" customHeight="1" spans="1:7">
      <c r="A11789" s="140">
        <v>105110</v>
      </c>
      <c r="B11789" s="141" t="s">
        <v>12376</v>
      </c>
      <c r="C11789" s="141" t="s">
        <v>178</v>
      </c>
      <c r="D11789" s="141" t="s">
        <v>5501</v>
      </c>
      <c r="E11789" s="140">
        <v>178.74</v>
      </c>
      <c r="F11789" s="142" t="s">
        <v>5502</v>
      </c>
      <c r="G11789" s="138"/>
    </row>
    <row r="11790" ht="15.75" customHeight="1" spans="1:7">
      <c r="A11790" s="140">
        <v>105111</v>
      </c>
      <c r="B11790" s="141" t="s">
        <v>12377</v>
      </c>
      <c r="C11790" s="141" t="s">
        <v>448</v>
      </c>
      <c r="D11790" s="141" t="s">
        <v>5686</v>
      </c>
      <c r="E11790" s="140">
        <v>17504.44</v>
      </c>
      <c r="F11790" s="142" t="s">
        <v>5502</v>
      </c>
      <c r="G11790" s="138"/>
    </row>
    <row r="11791" ht="15.75" customHeight="1" spans="1:7">
      <c r="A11791" s="140">
        <v>105112</v>
      </c>
      <c r="B11791" s="141" t="s">
        <v>12378</v>
      </c>
      <c r="C11791" s="141" t="s">
        <v>178</v>
      </c>
      <c r="D11791" s="141" t="s">
        <v>5501</v>
      </c>
      <c r="E11791" s="140">
        <v>149.27</v>
      </c>
      <c r="F11791" s="142" t="s">
        <v>5502</v>
      </c>
      <c r="G11791" s="138"/>
    </row>
    <row r="11792" ht="15.75" customHeight="1" spans="1:7">
      <c r="A11792" s="140">
        <v>97621</v>
      </c>
      <c r="B11792" s="141" t="s">
        <v>12379</v>
      </c>
      <c r="C11792" s="141" t="s">
        <v>171</v>
      </c>
      <c r="D11792" s="141" t="s">
        <v>5853</v>
      </c>
      <c r="E11792" s="140">
        <v>109.84</v>
      </c>
      <c r="F11792" s="142" t="s">
        <v>5502</v>
      </c>
      <c r="G11792" s="138"/>
    </row>
    <row r="11793" ht="15.75" customHeight="1" spans="1:7">
      <c r="A11793" s="140">
        <v>97622</v>
      </c>
      <c r="B11793" s="141" t="s">
        <v>12380</v>
      </c>
      <c r="C11793" s="141" t="s">
        <v>171</v>
      </c>
      <c r="D11793" s="141" t="s">
        <v>5853</v>
      </c>
      <c r="E11793" s="140">
        <v>53.53</v>
      </c>
      <c r="F11793" s="142" t="s">
        <v>5502</v>
      </c>
      <c r="G11793" s="138"/>
    </row>
    <row r="11794" ht="15.75" customHeight="1" spans="1:7">
      <c r="A11794" s="140">
        <v>97623</v>
      </c>
      <c r="B11794" s="141" t="s">
        <v>12381</v>
      </c>
      <c r="C11794" s="141" t="s">
        <v>171</v>
      </c>
      <c r="D11794" s="141" t="s">
        <v>5853</v>
      </c>
      <c r="E11794" s="140">
        <v>164</v>
      </c>
      <c r="F11794" s="142" t="s">
        <v>5502</v>
      </c>
      <c r="G11794" s="138"/>
    </row>
    <row r="11795" ht="15.75" customHeight="1" spans="1:7">
      <c r="A11795" s="140">
        <v>97624</v>
      </c>
      <c r="B11795" s="141" t="s">
        <v>12382</v>
      </c>
      <c r="C11795" s="141" t="s">
        <v>171</v>
      </c>
      <c r="D11795" s="141" t="s">
        <v>5853</v>
      </c>
      <c r="E11795" s="140">
        <v>100.66</v>
      </c>
      <c r="F11795" s="142" t="s">
        <v>5502</v>
      </c>
      <c r="G11795" s="138"/>
    </row>
    <row r="11796" ht="15.75" customHeight="1" spans="1:7">
      <c r="A11796" s="140">
        <v>97625</v>
      </c>
      <c r="B11796" s="141" t="s">
        <v>12383</v>
      </c>
      <c r="C11796" s="141" t="s">
        <v>171</v>
      </c>
      <c r="D11796" s="141" t="s">
        <v>5501</v>
      </c>
      <c r="E11796" s="140">
        <v>55.2</v>
      </c>
      <c r="F11796" s="142" t="s">
        <v>5502</v>
      </c>
      <c r="G11796" s="138"/>
    </row>
    <row r="11797" ht="15.75" customHeight="1" spans="1:7">
      <c r="A11797" s="140">
        <v>97626</v>
      </c>
      <c r="B11797" s="141" t="s">
        <v>12384</v>
      </c>
      <c r="C11797" s="141" t="s">
        <v>171</v>
      </c>
      <c r="D11797" s="141" t="s">
        <v>5853</v>
      </c>
      <c r="E11797" s="140">
        <v>538.04</v>
      </c>
      <c r="F11797" s="142" t="s">
        <v>5502</v>
      </c>
      <c r="G11797" s="138"/>
    </row>
    <row r="11798" ht="15.75" customHeight="1" spans="1:7">
      <c r="A11798" s="140">
        <v>97627</v>
      </c>
      <c r="B11798" s="141" t="s">
        <v>12385</v>
      </c>
      <c r="C11798" s="141" t="s">
        <v>171</v>
      </c>
      <c r="D11798" s="141" t="s">
        <v>5501</v>
      </c>
      <c r="E11798" s="140">
        <v>203.83</v>
      </c>
      <c r="F11798" s="142" t="s">
        <v>5502</v>
      </c>
      <c r="G11798" s="138"/>
    </row>
    <row r="11799" ht="15.75" customHeight="1" spans="1:7">
      <c r="A11799" s="140">
        <v>97628</v>
      </c>
      <c r="B11799" s="141" t="s">
        <v>12386</v>
      </c>
      <c r="C11799" s="141" t="s">
        <v>171</v>
      </c>
      <c r="D11799" s="141" t="s">
        <v>5853</v>
      </c>
      <c r="E11799" s="140">
        <v>250.58</v>
      </c>
      <c r="F11799" s="142" t="s">
        <v>5502</v>
      </c>
      <c r="G11799" s="138"/>
    </row>
    <row r="11800" ht="15.75" customHeight="1" spans="1:7">
      <c r="A11800" s="140">
        <v>97629</v>
      </c>
      <c r="B11800" s="141" t="s">
        <v>12387</v>
      </c>
      <c r="C11800" s="141" t="s">
        <v>171</v>
      </c>
      <c r="D11800" s="141" t="s">
        <v>5501</v>
      </c>
      <c r="E11800" s="140">
        <v>94.93</v>
      </c>
      <c r="F11800" s="142" t="s">
        <v>5502</v>
      </c>
      <c r="G11800" s="138"/>
    </row>
    <row r="11801" ht="15.75" customHeight="1" spans="1:7">
      <c r="A11801" s="140">
        <v>97631</v>
      </c>
      <c r="B11801" s="141" t="s">
        <v>12388</v>
      </c>
      <c r="C11801" s="141" t="s">
        <v>175</v>
      </c>
      <c r="D11801" s="141" t="s">
        <v>5853</v>
      </c>
      <c r="E11801" s="140">
        <v>10.78</v>
      </c>
      <c r="F11801" s="142" t="s">
        <v>5502</v>
      </c>
      <c r="G11801" s="138"/>
    </row>
    <row r="11802" ht="15.75" customHeight="1" spans="1:7">
      <c r="A11802" s="140">
        <v>97632</v>
      </c>
      <c r="B11802" s="141" t="s">
        <v>12389</v>
      </c>
      <c r="C11802" s="141" t="s">
        <v>178</v>
      </c>
      <c r="D11802" s="141" t="s">
        <v>5501</v>
      </c>
      <c r="E11802" s="140">
        <v>2.46</v>
      </c>
      <c r="F11802" s="142" t="s">
        <v>5502</v>
      </c>
      <c r="G11802" s="138"/>
    </row>
    <row r="11803" ht="15.75" customHeight="1" spans="1:7">
      <c r="A11803" s="140">
        <v>97633</v>
      </c>
      <c r="B11803" s="141" t="s">
        <v>12390</v>
      </c>
      <c r="C11803" s="141" t="s">
        <v>175</v>
      </c>
      <c r="D11803" s="141" t="s">
        <v>5501</v>
      </c>
      <c r="E11803" s="140">
        <v>21.51</v>
      </c>
      <c r="F11803" s="142" t="s">
        <v>5502</v>
      </c>
      <c r="G11803" s="138"/>
    </row>
    <row r="11804" ht="15.75" customHeight="1" spans="1:7">
      <c r="A11804" s="140">
        <v>97634</v>
      </c>
      <c r="B11804" s="141" t="s">
        <v>12391</v>
      </c>
      <c r="C11804" s="141" t="s">
        <v>175</v>
      </c>
      <c r="D11804" s="141" t="s">
        <v>5501</v>
      </c>
      <c r="E11804" s="140">
        <v>7.19</v>
      </c>
      <c r="F11804" s="142" t="s">
        <v>5502</v>
      </c>
      <c r="G11804" s="138"/>
    </row>
    <row r="11805" ht="15.75" customHeight="1" spans="1:7">
      <c r="A11805" s="140">
        <v>97635</v>
      </c>
      <c r="B11805" s="141" t="s">
        <v>12392</v>
      </c>
      <c r="C11805" s="141" t="s">
        <v>175</v>
      </c>
      <c r="D11805" s="141" t="s">
        <v>5501</v>
      </c>
      <c r="E11805" s="140">
        <v>16.43</v>
      </c>
      <c r="F11805" s="142" t="s">
        <v>5502</v>
      </c>
      <c r="G11805" s="138"/>
    </row>
    <row r="11806" ht="15.75" customHeight="1" spans="1:7">
      <c r="A11806" s="140">
        <v>97636</v>
      </c>
      <c r="B11806" s="141" t="s">
        <v>12393</v>
      </c>
      <c r="C11806" s="141" t="s">
        <v>175</v>
      </c>
      <c r="D11806" s="141" t="s">
        <v>5501</v>
      </c>
      <c r="E11806" s="140">
        <v>22.46</v>
      </c>
      <c r="F11806" s="142" t="s">
        <v>5502</v>
      </c>
      <c r="G11806" s="138"/>
    </row>
    <row r="11807" ht="15.75" customHeight="1" spans="1:7">
      <c r="A11807" s="140">
        <v>97637</v>
      </c>
      <c r="B11807" s="141" t="s">
        <v>12394</v>
      </c>
      <c r="C11807" s="141" t="s">
        <v>175</v>
      </c>
      <c r="D11807" s="141" t="s">
        <v>5501</v>
      </c>
      <c r="E11807" s="140">
        <v>2.86</v>
      </c>
      <c r="F11807" s="142" t="s">
        <v>5502</v>
      </c>
      <c r="G11807" s="138"/>
    </row>
    <row r="11808" ht="15.75" customHeight="1" spans="1:7">
      <c r="A11808" s="140">
        <v>97638</v>
      </c>
      <c r="B11808" s="141" t="s">
        <v>12395</v>
      </c>
      <c r="C11808" s="141" t="s">
        <v>175</v>
      </c>
      <c r="D11808" s="141" t="s">
        <v>5501</v>
      </c>
      <c r="E11808" s="140">
        <v>8.32</v>
      </c>
      <c r="F11808" s="142" t="s">
        <v>5502</v>
      </c>
      <c r="G11808" s="138"/>
    </row>
    <row r="11809" ht="15.75" customHeight="1" spans="1:7">
      <c r="A11809" s="140">
        <v>97639</v>
      </c>
      <c r="B11809" s="141" t="s">
        <v>12396</v>
      </c>
      <c r="C11809" s="141" t="s">
        <v>175</v>
      </c>
      <c r="D11809" s="141" t="s">
        <v>5853</v>
      </c>
      <c r="E11809" s="140">
        <v>19.42</v>
      </c>
      <c r="F11809" s="142" t="s">
        <v>5502</v>
      </c>
      <c r="G11809" s="138"/>
    </row>
    <row r="11810" ht="15.75" customHeight="1" spans="1:7">
      <c r="A11810" s="140">
        <v>97640</v>
      </c>
      <c r="B11810" s="141" t="s">
        <v>12397</v>
      </c>
      <c r="C11810" s="141" t="s">
        <v>175</v>
      </c>
      <c r="D11810" s="141" t="s">
        <v>5501</v>
      </c>
      <c r="E11810" s="140">
        <v>1.94</v>
      </c>
      <c r="F11810" s="142" t="s">
        <v>5502</v>
      </c>
      <c r="G11810" s="138"/>
    </row>
    <row r="11811" ht="15.75" customHeight="1" spans="1:7">
      <c r="A11811" s="140">
        <v>97641</v>
      </c>
      <c r="B11811" s="141" t="s">
        <v>12398</v>
      </c>
      <c r="C11811" s="141" t="s">
        <v>175</v>
      </c>
      <c r="D11811" s="141" t="s">
        <v>5501</v>
      </c>
      <c r="E11811" s="140">
        <v>2.76</v>
      </c>
      <c r="F11811" s="142" t="s">
        <v>5502</v>
      </c>
      <c r="G11811" s="138"/>
    </row>
    <row r="11812" ht="15.75" customHeight="1" spans="1:7">
      <c r="A11812" s="140">
        <v>97642</v>
      </c>
      <c r="B11812" s="141" t="s">
        <v>12399</v>
      </c>
      <c r="C11812" s="141" t="s">
        <v>175</v>
      </c>
      <c r="D11812" s="141" t="s">
        <v>5501</v>
      </c>
      <c r="E11812" s="140">
        <v>2.78</v>
      </c>
      <c r="F11812" s="142" t="s">
        <v>5502</v>
      </c>
      <c r="G11812" s="138"/>
    </row>
    <row r="11813" ht="15.75" customHeight="1" spans="1:7">
      <c r="A11813" s="140">
        <v>97643</v>
      </c>
      <c r="B11813" s="141" t="s">
        <v>12400</v>
      </c>
      <c r="C11813" s="141" t="s">
        <v>175</v>
      </c>
      <c r="D11813" s="141" t="s">
        <v>5853</v>
      </c>
      <c r="E11813" s="140">
        <v>23.82</v>
      </c>
      <c r="F11813" s="142" t="s">
        <v>5502</v>
      </c>
      <c r="G11813" s="138"/>
    </row>
    <row r="11814" ht="15.75" customHeight="1" spans="1:7">
      <c r="A11814" s="140">
        <v>97644</v>
      </c>
      <c r="B11814" s="141" t="s">
        <v>12401</v>
      </c>
      <c r="C11814" s="141" t="s">
        <v>175</v>
      </c>
      <c r="D11814" s="141" t="s">
        <v>5853</v>
      </c>
      <c r="E11814" s="140">
        <v>8.99</v>
      </c>
      <c r="F11814" s="142" t="s">
        <v>5502</v>
      </c>
      <c r="G11814" s="138"/>
    </row>
    <row r="11815" ht="15.75" customHeight="1" spans="1:7">
      <c r="A11815" s="140">
        <v>97645</v>
      </c>
      <c r="B11815" s="141" t="s">
        <v>12402</v>
      </c>
      <c r="C11815" s="141" t="s">
        <v>175</v>
      </c>
      <c r="D11815" s="141" t="s">
        <v>5853</v>
      </c>
      <c r="E11815" s="140">
        <v>23.23</v>
      </c>
      <c r="F11815" s="142" t="s">
        <v>5502</v>
      </c>
      <c r="G11815" s="138"/>
    </row>
    <row r="11816" ht="15.75" customHeight="1" spans="1:7">
      <c r="A11816" s="140">
        <v>97647</v>
      </c>
      <c r="B11816" s="141" t="s">
        <v>12403</v>
      </c>
      <c r="C11816" s="141" t="s">
        <v>175</v>
      </c>
      <c r="D11816" s="141" t="s">
        <v>5501</v>
      </c>
      <c r="E11816" s="140">
        <v>3.34</v>
      </c>
      <c r="F11816" s="142" t="s">
        <v>5502</v>
      </c>
      <c r="G11816" s="138"/>
    </row>
    <row r="11817" ht="15.75" customHeight="1" spans="1:7">
      <c r="A11817" s="140">
        <v>97648</v>
      </c>
      <c r="B11817" s="141" t="s">
        <v>12404</v>
      </c>
      <c r="C11817" s="141" t="s">
        <v>175</v>
      </c>
      <c r="D11817" s="141" t="s">
        <v>5501</v>
      </c>
      <c r="E11817" s="140">
        <v>1.92</v>
      </c>
      <c r="F11817" s="142" t="s">
        <v>5502</v>
      </c>
      <c r="G11817" s="138"/>
    </row>
    <row r="11818" ht="15.75" customHeight="1" spans="1:7">
      <c r="A11818" s="140">
        <v>97649</v>
      </c>
      <c r="B11818" s="141" t="s">
        <v>12405</v>
      </c>
      <c r="C11818" s="141" t="s">
        <v>175</v>
      </c>
      <c r="D11818" s="141" t="s">
        <v>5686</v>
      </c>
      <c r="E11818" s="140">
        <v>4.33</v>
      </c>
      <c r="F11818" s="142" t="s">
        <v>5502</v>
      </c>
      <c r="G11818" s="138"/>
    </row>
    <row r="11819" ht="15.75" customHeight="1" spans="1:7">
      <c r="A11819" s="140">
        <v>97650</v>
      </c>
      <c r="B11819" s="141" t="s">
        <v>12406</v>
      </c>
      <c r="C11819" s="141" t="s">
        <v>175</v>
      </c>
      <c r="D11819" s="141" t="s">
        <v>5501</v>
      </c>
      <c r="E11819" s="140">
        <v>7.22</v>
      </c>
      <c r="F11819" s="142" t="s">
        <v>5502</v>
      </c>
      <c r="G11819" s="138"/>
    </row>
    <row r="11820" ht="15.75" customHeight="1" spans="1:7">
      <c r="A11820" s="140">
        <v>97651</v>
      </c>
      <c r="B11820" s="141" t="s">
        <v>12407</v>
      </c>
      <c r="C11820" s="141" t="s">
        <v>448</v>
      </c>
      <c r="D11820" s="141" t="s">
        <v>5501</v>
      </c>
      <c r="E11820" s="140">
        <v>78.65</v>
      </c>
      <c r="F11820" s="142" t="s">
        <v>5502</v>
      </c>
      <c r="G11820" s="138"/>
    </row>
    <row r="11821" ht="15.75" customHeight="1" spans="1:7">
      <c r="A11821" s="140">
        <v>97652</v>
      </c>
      <c r="B11821" s="141" t="s">
        <v>12408</v>
      </c>
      <c r="C11821" s="141" t="s">
        <v>448</v>
      </c>
      <c r="D11821" s="141" t="s">
        <v>5501</v>
      </c>
      <c r="E11821" s="140">
        <v>178.32</v>
      </c>
      <c r="F11821" s="142" t="s">
        <v>5502</v>
      </c>
      <c r="G11821" s="138"/>
    </row>
    <row r="11822" ht="15.75" customHeight="1" spans="1:7">
      <c r="A11822" s="140">
        <v>97653</v>
      </c>
      <c r="B11822" s="141" t="s">
        <v>12409</v>
      </c>
      <c r="C11822" s="141" t="s">
        <v>448</v>
      </c>
      <c r="D11822" s="141" t="s">
        <v>5686</v>
      </c>
      <c r="E11822" s="140">
        <v>145.52</v>
      </c>
      <c r="F11822" s="142" t="s">
        <v>5502</v>
      </c>
      <c r="G11822" s="138"/>
    </row>
    <row r="11823" ht="15.75" customHeight="1" spans="1:7">
      <c r="A11823" s="140">
        <v>97654</v>
      </c>
      <c r="B11823" s="141" t="s">
        <v>12410</v>
      </c>
      <c r="C11823" s="141" t="s">
        <v>448</v>
      </c>
      <c r="D11823" s="141" t="s">
        <v>5686</v>
      </c>
      <c r="E11823" s="140">
        <v>178.14</v>
      </c>
      <c r="F11823" s="142" t="s">
        <v>5502</v>
      </c>
      <c r="G11823" s="138"/>
    </row>
    <row r="11824" ht="15.75" customHeight="1" spans="1:7">
      <c r="A11824" s="140">
        <v>97655</v>
      </c>
      <c r="B11824" s="141" t="s">
        <v>12411</v>
      </c>
      <c r="C11824" s="141" t="s">
        <v>175</v>
      </c>
      <c r="D11824" s="141" t="s">
        <v>5686</v>
      </c>
      <c r="E11824" s="140">
        <v>33.23</v>
      </c>
      <c r="F11824" s="142" t="s">
        <v>5502</v>
      </c>
      <c r="G11824" s="138"/>
    </row>
    <row r="11825" ht="15.75" customHeight="1" spans="1:7">
      <c r="A11825" s="140">
        <v>97656</v>
      </c>
      <c r="B11825" s="141" t="s">
        <v>12412</v>
      </c>
      <c r="C11825" s="141" t="s">
        <v>448</v>
      </c>
      <c r="D11825" s="141" t="s">
        <v>5686</v>
      </c>
      <c r="E11825" s="140">
        <v>304.38</v>
      </c>
      <c r="F11825" s="142" t="s">
        <v>5502</v>
      </c>
      <c r="G11825" s="138"/>
    </row>
    <row r="11826" ht="15.75" customHeight="1" spans="1:7">
      <c r="A11826" s="140">
        <v>97657</v>
      </c>
      <c r="B11826" s="141" t="s">
        <v>12413</v>
      </c>
      <c r="C11826" s="141" t="s">
        <v>448</v>
      </c>
      <c r="D11826" s="141" t="s">
        <v>5686</v>
      </c>
      <c r="E11826" s="140">
        <v>603.33</v>
      </c>
      <c r="F11826" s="142" t="s">
        <v>5502</v>
      </c>
      <c r="G11826" s="138"/>
    </row>
    <row r="11827" ht="15.75" customHeight="1" spans="1:7">
      <c r="A11827" s="140">
        <v>97658</v>
      </c>
      <c r="B11827" s="141" t="s">
        <v>12414</v>
      </c>
      <c r="C11827" s="141" t="s">
        <v>448</v>
      </c>
      <c r="D11827" s="141" t="s">
        <v>5686</v>
      </c>
      <c r="E11827" s="140">
        <v>216.98</v>
      </c>
      <c r="F11827" s="142" t="s">
        <v>5502</v>
      </c>
      <c r="G11827" s="138"/>
    </row>
    <row r="11828" ht="15.75" customHeight="1" spans="1:7">
      <c r="A11828" s="140">
        <v>97659</v>
      </c>
      <c r="B11828" s="141" t="s">
        <v>12415</v>
      </c>
      <c r="C11828" s="141" t="s">
        <v>448</v>
      </c>
      <c r="D11828" s="141" t="s">
        <v>5686</v>
      </c>
      <c r="E11828" s="140">
        <v>295.27</v>
      </c>
      <c r="F11828" s="142" t="s">
        <v>5502</v>
      </c>
      <c r="G11828" s="138"/>
    </row>
    <row r="11829" ht="15.75" customHeight="1" spans="1:7">
      <c r="A11829" s="140">
        <v>97660</v>
      </c>
      <c r="B11829" s="141" t="s">
        <v>12416</v>
      </c>
      <c r="C11829" s="141" t="s">
        <v>448</v>
      </c>
      <c r="D11829" s="141" t="s">
        <v>5853</v>
      </c>
      <c r="E11829" s="140">
        <v>0.62</v>
      </c>
      <c r="F11829" s="142" t="s">
        <v>5502</v>
      </c>
      <c r="G11829" s="138"/>
    </row>
    <row r="11830" ht="15.75" customHeight="1" spans="1:7">
      <c r="A11830" s="140">
        <v>97661</v>
      </c>
      <c r="B11830" s="141" t="s">
        <v>12417</v>
      </c>
      <c r="C11830" s="141" t="s">
        <v>178</v>
      </c>
      <c r="D11830" s="141" t="s">
        <v>5853</v>
      </c>
      <c r="E11830" s="140">
        <v>0.66</v>
      </c>
      <c r="F11830" s="142" t="s">
        <v>5502</v>
      </c>
      <c r="G11830" s="138"/>
    </row>
    <row r="11831" ht="15.75" customHeight="1" spans="1:7">
      <c r="A11831" s="140">
        <v>97662</v>
      </c>
      <c r="B11831" s="141" t="s">
        <v>12418</v>
      </c>
      <c r="C11831" s="141" t="s">
        <v>178</v>
      </c>
      <c r="D11831" s="141" t="s">
        <v>5853</v>
      </c>
      <c r="E11831" s="140">
        <v>0.47</v>
      </c>
      <c r="F11831" s="142" t="s">
        <v>5502</v>
      </c>
      <c r="G11831" s="138"/>
    </row>
    <row r="11832" ht="15.75" customHeight="1" spans="1:7">
      <c r="A11832" s="140">
        <v>97663</v>
      </c>
      <c r="B11832" s="141" t="s">
        <v>12419</v>
      </c>
      <c r="C11832" s="141" t="s">
        <v>448</v>
      </c>
      <c r="D11832" s="141" t="s">
        <v>5853</v>
      </c>
      <c r="E11832" s="140">
        <v>11.87</v>
      </c>
      <c r="F11832" s="142" t="s">
        <v>5502</v>
      </c>
      <c r="G11832" s="138"/>
    </row>
    <row r="11833" ht="15.75" customHeight="1" spans="1:7">
      <c r="A11833" s="140">
        <v>97664</v>
      </c>
      <c r="B11833" s="141" t="s">
        <v>12420</v>
      </c>
      <c r="C11833" s="141" t="s">
        <v>448</v>
      </c>
      <c r="D11833" s="141" t="s">
        <v>5853</v>
      </c>
      <c r="E11833" s="140">
        <v>1.47</v>
      </c>
      <c r="F11833" s="142" t="s">
        <v>5502</v>
      </c>
      <c r="G11833" s="138"/>
    </row>
    <row r="11834" ht="15.75" customHeight="1" spans="1:7">
      <c r="A11834" s="140">
        <v>97665</v>
      </c>
      <c r="B11834" s="141" t="s">
        <v>12421</v>
      </c>
      <c r="C11834" s="141" t="s">
        <v>448</v>
      </c>
      <c r="D11834" s="141" t="s">
        <v>5853</v>
      </c>
      <c r="E11834" s="140">
        <v>1.69</v>
      </c>
      <c r="F11834" s="142" t="s">
        <v>5502</v>
      </c>
      <c r="G11834" s="138"/>
    </row>
    <row r="11835" ht="15.75" customHeight="1" spans="1:7">
      <c r="A11835" s="140">
        <v>97666</v>
      </c>
      <c r="B11835" s="141" t="s">
        <v>12422</v>
      </c>
      <c r="C11835" s="141" t="s">
        <v>448</v>
      </c>
      <c r="D11835" s="141" t="s">
        <v>5853</v>
      </c>
      <c r="E11835" s="140">
        <v>8.65</v>
      </c>
      <c r="F11835" s="142" t="s">
        <v>5502</v>
      </c>
      <c r="G11835" s="138"/>
    </row>
    <row r="11836" ht="15.75" customHeight="1" spans="1:7">
      <c r="A11836" s="140">
        <v>104789</v>
      </c>
      <c r="B11836" s="141" t="s">
        <v>12423</v>
      </c>
      <c r="C11836" s="141" t="s">
        <v>171</v>
      </c>
      <c r="D11836" s="141" t="s">
        <v>5853</v>
      </c>
      <c r="E11836" s="140">
        <v>188.41</v>
      </c>
      <c r="F11836" s="142" t="s">
        <v>5502</v>
      </c>
      <c r="G11836" s="138"/>
    </row>
    <row r="11837" ht="15.75" customHeight="1" spans="1:7">
      <c r="A11837" s="140">
        <v>104790</v>
      </c>
      <c r="B11837" s="141" t="s">
        <v>12424</v>
      </c>
      <c r="C11837" s="141" t="s">
        <v>171</v>
      </c>
      <c r="D11837" s="141" t="s">
        <v>5686</v>
      </c>
      <c r="E11837" s="140">
        <v>116.45</v>
      </c>
      <c r="F11837" s="142" t="s">
        <v>5502</v>
      </c>
      <c r="G11837" s="138"/>
    </row>
    <row r="11838" ht="15.75" customHeight="1" spans="1:7">
      <c r="A11838" s="140">
        <v>104791</v>
      </c>
      <c r="B11838" s="141" t="s">
        <v>12425</v>
      </c>
      <c r="C11838" s="141" t="s">
        <v>175</v>
      </c>
      <c r="D11838" s="141" t="s">
        <v>5501</v>
      </c>
      <c r="E11838" s="140">
        <v>6.55</v>
      </c>
      <c r="F11838" s="142" t="s">
        <v>5502</v>
      </c>
      <c r="G11838" s="138"/>
    </row>
    <row r="11839" ht="15.75" customHeight="1" spans="1:7">
      <c r="A11839" s="140">
        <v>104792</v>
      </c>
      <c r="B11839" s="141" t="s">
        <v>12426</v>
      </c>
      <c r="C11839" s="141" t="s">
        <v>178</v>
      </c>
      <c r="D11839" s="141" t="s">
        <v>5853</v>
      </c>
      <c r="E11839" s="140">
        <v>0.36</v>
      </c>
      <c r="F11839" s="142" t="s">
        <v>5502</v>
      </c>
      <c r="G11839" s="138"/>
    </row>
    <row r="11840" ht="15.75" customHeight="1" spans="1:7">
      <c r="A11840" s="140">
        <v>104793</v>
      </c>
      <c r="B11840" s="141" t="s">
        <v>12427</v>
      </c>
      <c r="C11840" s="141" t="s">
        <v>178</v>
      </c>
      <c r="D11840" s="141" t="s">
        <v>5853</v>
      </c>
      <c r="E11840" s="140">
        <v>0.51</v>
      </c>
      <c r="F11840" s="142" t="s">
        <v>5502</v>
      </c>
      <c r="G11840" s="138"/>
    </row>
    <row r="11841" ht="15.75" customHeight="1" spans="1:7">
      <c r="A11841" s="140">
        <v>104794</v>
      </c>
      <c r="B11841" s="141" t="s">
        <v>12428</v>
      </c>
      <c r="C11841" s="141" t="s">
        <v>178</v>
      </c>
      <c r="D11841" s="141" t="s">
        <v>5853</v>
      </c>
      <c r="E11841" s="140">
        <v>0.91</v>
      </c>
      <c r="F11841" s="142" t="s">
        <v>5502</v>
      </c>
      <c r="G11841" s="138"/>
    </row>
    <row r="11842" ht="15.75" customHeight="1" spans="1:7">
      <c r="A11842" s="140">
        <v>104795</v>
      </c>
      <c r="B11842" s="141" t="s">
        <v>12429</v>
      </c>
      <c r="C11842" s="141" t="s">
        <v>178</v>
      </c>
      <c r="D11842" s="141" t="s">
        <v>5853</v>
      </c>
      <c r="E11842" s="140">
        <v>1.27</v>
      </c>
      <c r="F11842" s="142" t="s">
        <v>5502</v>
      </c>
      <c r="G11842" s="138"/>
    </row>
    <row r="11843" ht="15.75" customHeight="1" spans="1:7">
      <c r="A11843" s="140">
        <v>104796</v>
      </c>
      <c r="B11843" s="141" t="s">
        <v>12430</v>
      </c>
      <c r="C11843" s="141" t="s">
        <v>178</v>
      </c>
      <c r="D11843" s="141" t="s">
        <v>5686</v>
      </c>
      <c r="E11843" s="140">
        <v>14.16</v>
      </c>
      <c r="F11843" s="142" t="s">
        <v>5502</v>
      </c>
      <c r="G11843" s="138"/>
    </row>
    <row r="11844" ht="15.75" customHeight="1" spans="1:7">
      <c r="A11844" s="140">
        <v>104797</v>
      </c>
      <c r="B11844" s="141" t="s">
        <v>12431</v>
      </c>
      <c r="C11844" s="141" t="s">
        <v>178</v>
      </c>
      <c r="D11844" s="141" t="s">
        <v>5686</v>
      </c>
      <c r="E11844" s="140">
        <v>17.71</v>
      </c>
      <c r="F11844" s="142" t="s">
        <v>5502</v>
      </c>
      <c r="G11844" s="138"/>
    </row>
    <row r="11845" ht="15.75" customHeight="1" spans="1:7">
      <c r="A11845" s="140">
        <v>104798</v>
      </c>
      <c r="B11845" s="141" t="s">
        <v>12432</v>
      </c>
      <c r="C11845" s="141" t="s">
        <v>448</v>
      </c>
      <c r="D11845" s="141" t="s">
        <v>5501</v>
      </c>
      <c r="E11845" s="140">
        <v>13.64</v>
      </c>
      <c r="F11845" s="142" t="s">
        <v>5502</v>
      </c>
      <c r="G11845" s="138"/>
    </row>
    <row r="11846" ht="15.75" customHeight="1" spans="1:7">
      <c r="A11846" s="140">
        <v>104799</v>
      </c>
      <c r="B11846" s="141" t="s">
        <v>12433</v>
      </c>
      <c r="C11846" s="141" t="s">
        <v>175</v>
      </c>
      <c r="D11846" s="141" t="s">
        <v>5501</v>
      </c>
      <c r="E11846" s="140">
        <v>10.71</v>
      </c>
      <c r="F11846" s="142" t="s">
        <v>5502</v>
      </c>
      <c r="G11846" s="138"/>
    </row>
    <row r="11847" ht="15.75" customHeight="1" spans="1:7">
      <c r="A11847" s="140">
        <v>104800</v>
      </c>
      <c r="B11847" s="141" t="s">
        <v>12434</v>
      </c>
      <c r="C11847" s="141" t="s">
        <v>178</v>
      </c>
      <c r="D11847" s="141" t="s">
        <v>5853</v>
      </c>
      <c r="E11847" s="140">
        <v>8.76</v>
      </c>
      <c r="F11847" s="142" t="s">
        <v>5502</v>
      </c>
      <c r="G11847" s="138"/>
    </row>
    <row r="11848" ht="15.75" customHeight="1" spans="1:7">
      <c r="A11848" s="140">
        <v>104801</v>
      </c>
      <c r="B11848" s="141" t="s">
        <v>12435</v>
      </c>
      <c r="C11848" s="141" t="s">
        <v>175</v>
      </c>
      <c r="D11848" s="141" t="s">
        <v>5501</v>
      </c>
      <c r="E11848" s="140">
        <v>13.29</v>
      </c>
      <c r="F11848" s="142" t="s">
        <v>5502</v>
      </c>
      <c r="G11848" s="138"/>
    </row>
    <row r="11849" ht="15.75" customHeight="1" spans="1:7">
      <c r="A11849" s="140">
        <v>104802</v>
      </c>
      <c r="B11849" s="141" t="s">
        <v>12436</v>
      </c>
      <c r="C11849" s="141" t="s">
        <v>175</v>
      </c>
      <c r="D11849" s="141" t="s">
        <v>5501</v>
      </c>
      <c r="E11849" s="140">
        <v>8.84</v>
      </c>
      <c r="F11849" s="142" t="s">
        <v>5502</v>
      </c>
      <c r="G11849" s="138"/>
    </row>
    <row r="11850" ht="15.75" customHeight="1" spans="1:7">
      <c r="A11850" s="140">
        <v>104803</v>
      </c>
      <c r="B11850" s="141" t="s">
        <v>12437</v>
      </c>
      <c r="C11850" s="141" t="s">
        <v>178</v>
      </c>
      <c r="D11850" s="141" t="s">
        <v>5501</v>
      </c>
      <c r="E11850" s="140">
        <v>4.3</v>
      </c>
      <c r="F11850" s="142" t="s">
        <v>5502</v>
      </c>
      <c r="G11850" s="138"/>
    </row>
    <row r="11851" ht="15.75" customHeight="1" spans="1:7">
      <c r="A11851" s="140">
        <v>95967</v>
      </c>
      <c r="B11851" s="141" t="s">
        <v>12438</v>
      </c>
      <c r="C11851" s="141" t="s">
        <v>224</v>
      </c>
      <c r="D11851" s="141" t="s">
        <v>5501</v>
      </c>
      <c r="E11851" s="140">
        <v>165.84</v>
      </c>
      <c r="F11851" s="142" t="s">
        <v>5502</v>
      </c>
      <c r="G11851" s="138"/>
    </row>
    <row r="11852" ht="15.75" customHeight="1" spans="1:7">
      <c r="A11852" s="140">
        <v>99059</v>
      </c>
      <c r="B11852" s="141" t="s">
        <v>12439</v>
      </c>
      <c r="C11852" s="141" t="s">
        <v>178</v>
      </c>
      <c r="D11852" s="141" t="s">
        <v>5501</v>
      </c>
      <c r="E11852" s="140">
        <v>63.21</v>
      </c>
      <c r="F11852" s="142" t="s">
        <v>5502</v>
      </c>
      <c r="G11852" s="138"/>
    </row>
    <row r="11853" ht="15.75" customHeight="1" spans="1:7">
      <c r="A11853" s="140">
        <v>99060</v>
      </c>
      <c r="B11853" s="141" t="s">
        <v>12440</v>
      </c>
      <c r="C11853" s="141" t="s">
        <v>448</v>
      </c>
      <c r="D11853" s="141" t="s">
        <v>5501</v>
      </c>
      <c r="E11853" s="140">
        <v>185.39</v>
      </c>
      <c r="F11853" s="142" t="s">
        <v>5502</v>
      </c>
      <c r="G11853" s="138"/>
    </row>
    <row r="11854" ht="15.75" customHeight="1" spans="1:7">
      <c r="A11854" s="140">
        <v>99061</v>
      </c>
      <c r="B11854" s="141" t="s">
        <v>12441</v>
      </c>
      <c r="C11854" s="141" t="s">
        <v>448</v>
      </c>
      <c r="D11854" s="141" t="s">
        <v>5501</v>
      </c>
      <c r="E11854" s="140">
        <v>114.52</v>
      </c>
      <c r="F11854" s="142" t="s">
        <v>5502</v>
      </c>
      <c r="G11854" s="138"/>
    </row>
    <row r="11855" ht="15.75" customHeight="1" spans="1:7">
      <c r="A11855" s="140">
        <v>99062</v>
      </c>
      <c r="B11855" s="141" t="s">
        <v>12442</v>
      </c>
      <c r="C11855" s="141" t="s">
        <v>448</v>
      </c>
      <c r="D11855" s="141" t="s">
        <v>5501</v>
      </c>
      <c r="E11855" s="140">
        <v>1.85</v>
      </c>
      <c r="F11855" s="142" t="s">
        <v>5502</v>
      </c>
      <c r="G11855" s="138"/>
    </row>
    <row r="11856" ht="15.75" customHeight="1" spans="1:7">
      <c r="A11856" s="140">
        <v>99063</v>
      </c>
      <c r="B11856" s="141" t="s">
        <v>12443</v>
      </c>
      <c r="C11856" s="141" t="s">
        <v>178</v>
      </c>
      <c r="D11856" s="141" t="s">
        <v>5686</v>
      </c>
      <c r="E11856" s="140">
        <v>8.7</v>
      </c>
      <c r="F11856" s="142" t="s">
        <v>5502</v>
      </c>
      <c r="G11856" s="138"/>
    </row>
    <row r="11857" ht="15.75" customHeight="1" spans="1:7">
      <c r="A11857" s="140">
        <v>105007</v>
      </c>
      <c r="B11857" s="141" t="s">
        <v>12444</v>
      </c>
      <c r="C11857" s="141" t="s">
        <v>448</v>
      </c>
      <c r="D11857" s="141" t="s">
        <v>5501</v>
      </c>
      <c r="E11857" s="140">
        <v>34.58</v>
      </c>
      <c r="F11857" s="142" t="s">
        <v>5502</v>
      </c>
      <c r="G11857" s="138"/>
    </row>
    <row r="11858" ht="15.75" customHeight="1" spans="1:7">
      <c r="A11858" s="140">
        <v>105009</v>
      </c>
      <c r="B11858" s="141" t="s">
        <v>12445</v>
      </c>
      <c r="C11858" s="141" t="s">
        <v>178</v>
      </c>
      <c r="D11858" s="141" t="s">
        <v>5501</v>
      </c>
      <c r="E11858" s="140">
        <v>77.12</v>
      </c>
      <c r="F11858" s="142" t="s">
        <v>5502</v>
      </c>
      <c r="G11858" s="138"/>
    </row>
    <row r="11859" ht="15.75" customHeight="1" spans="1:7">
      <c r="A11859" s="140">
        <v>105011</v>
      </c>
      <c r="B11859" s="141" t="s">
        <v>12446</v>
      </c>
      <c r="C11859" s="141" t="s">
        <v>178</v>
      </c>
      <c r="D11859" s="141" t="s">
        <v>5501</v>
      </c>
      <c r="E11859" s="140">
        <v>0.5</v>
      </c>
      <c r="F11859" s="142" t="s">
        <v>5502</v>
      </c>
      <c r="G11859" s="138"/>
    </row>
    <row r="11860" ht="15.75" customHeight="1" spans="1:7">
      <c r="A11860" s="140">
        <v>93588</v>
      </c>
      <c r="B11860" s="141" t="s">
        <v>12447</v>
      </c>
      <c r="C11860" s="141" t="s">
        <v>439</v>
      </c>
      <c r="D11860" s="141" t="s">
        <v>5686</v>
      </c>
      <c r="E11860" s="140">
        <v>3.13</v>
      </c>
      <c r="F11860" s="142" t="s">
        <v>5502</v>
      </c>
      <c r="G11860" s="138"/>
    </row>
    <row r="11861" ht="15.75" customHeight="1" spans="1:7">
      <c r="A11861" s="140">
        <v>93589</v>
      </c>
      <c r="B11861" s="141" t="s">
        <v>12448</v>
      </c>
      <c r="C11861" s="141" t="s">
        <v>439</v>
      </c>
      <c r="D11861" s="141" t="s">
        <v>5686</v>
      </c>
      <c r="E11861" s="140">
        <v>2.69</v>
      </c>
      <c r="F11861" s="142" t="s">
        <v>5502</v>
      </c>
      <c r="G11861" s="138"/>
    </row>
    <row r="11862" ht="15.75" customHeight="1" spans="1:7">
      <c r="A11862" s="140">
        <v>93590</v>
      </c>
      <c r="B11862" s="141" t="s">
        <v>12449</v>
      </c>
      <c r="C11862" s="141" t="s">
        <v>439</v>
      </c>
      <c r="D11862" s="141" t="s">
        <v>5686</v>
      </c>
      <c r="E11862" s="140">
        <v>0.98</v>
      </c>
      <c r="F11862" s="142" t="s">
        <v>5502</v>
      </c>
      <c r="G11862" s="138"/>
    </row>
    <row r="11863" ht="15.75" customHeight="1" spans="1:7">
      <c r="A11863" s="140">
        <v>93591</v>
      </c>
      <c r="B11863" s="141" t="s">
        <v>12450</v>
      </c>
      <c r="C11863" s="141" t="s">
        <v>439</v>
      </c>
      <c r="D11863" s="141" t="s">
        <v>5686</v>
      </c>
      <c r="E11863" s="140">
        <v>2.64</v>
      </c>
      <c r="F11863" s="142" t="s">
        <v>5502</v>
      </c>
      <c r="G11863" s="138"/>
    </row>
    <row r="11864" ht="15.75" customHeight="1" spans="1:7">
      <c r="A11864" s="140">
        <v>93592</v>
      </c>
      <c r="B11864" s="141" t="s">
        <v>12451</v>
      </c>
      <c r="C11864" s="141" t="s">
        <v>439</v>
      </c>
      <c r="D11864" s="141" t="s">
        <v>5686</v>
      </c>
      <c r="E11864" s="140">
        <v>2.29</v>
      </c>
      <c r="F11864" s="142" t="s">
        <v>5502</v>
      </c>
      <c r="G11864" s="138"/>
    </row>
    <row r="11865" ht="15.75" customHeight="1" spans="1:7">
      <c r="A11865" s="140">
        <v>93593</v>
      </c>
      <c r="B11865" s="141" t="s">
        <v>12452</v>
      </c>
      <c r="C11865" s="141" t="s">
        <v>439</v>
      </c>
      <c r="D11865" s="141" t="s">
        <v>5686</v>
      </c>
      <c r="E11865" s="140">
        <v>0.84</v>
      </c>
      <c r="F11865" s="142" t="s">
        <v>5502</v>
      </c>
      <c r="G11865" s="138"/>
    </row>
    <row r="11866" ht="15.75" customHeight="1" spans="1:7">
      <c r="A11866" s="140">
        <v>93594</v>
      </c>
      <c r="B11866" s="141" t="s">
        <v>12453</v>
      </c>
      <c r="C11866" s="141" t="s">
        <v>11254</v>
      </c>
      <c r="D11866" s="141" t="s">
        <v>5686</v>
      </c>
      <c r="E11866" s="140">
        <v>2.08</v>
      </c>
      <c r="F11866" s="142" t="s">
        <v>5502</v>
      </c>
      <c r="G11866" s="138"/>
    </row>
    <row r="11867" ht="15.75" customHeight="1" spans="1:7">
      <c r="A11867" s="140">
        <v>93595</v>
      </c>
      <c r="B11867" s="141" t="s">
        <v>12454</v>
      </c>
      <c r="C11867" s="141" t="s">
        <v>11254</v>
      </c>
      <c r="D11867" s="141" t="s">
        <v>5686</v>
      </c>
      <c r="E11867" s="140">
        <v>1.81</v>
      </c>
      <c r="F11867" s="142" t="s">
        <v>5502</v>
      </c>
      <c r="G11867" s="138"/>
    </row>
    <row r="11868" ht="15.75" customHeight="1" spans="1:7">
      <c r="A11868" s="140">
        <v>93596</v>
      </c>
      <c r="B11868" s="141" t="s">
        <v>12455</v>
      </c>
      <c r="C11868" s="141" t="s">
        <v>11254</v>
      </c>
      <c r="D11868" s="141" t="s">
        <v>5686</v>
      </c>
      <c r="E11868" s="140">
        <v>0.65</v>
      </c>
      <c r="F11868" s="142" t="s">
        <v>5502</v>
      </c>
      <c r="G11868" s="138"/>
    </row>
    <row r="11869" ht="15.75" customHeight="1" spans="1:7">
      <c r="A11869" s="140">
        <v>93597</v>
      </c>
      <c r="B11869" s="141" t="s">
        <v>12456</v>
      </c>
      <c r="C11869" s="141" t="s">
        <v>11254</v>
      </c>
      <c r="D11869" s="141" t="s">
        <v>5686</v>
      </c>
      <c r="E11869" s="140">
        <v>1.75</v>
      </c>
      <c r="F11869" s="142" t="s">
        <v>5502</v>
      </c>
      <c r="G11869" s="138"/>
    </row>
    <row r="11870" ht="15.75" customHeight="1" spans="1:7">
      <c r="A11870" s="140">
        <v>93598</v>
      </c>
      <c r="B11870" s="141" t="s">
        <v>12457</v>
      </c>
      <c r="C11870" s="141" t="s">
        <v>11254</v>
      </c>
      <c r="D11870" s="141" t="s">
        <v>5686</v>
      </c>
      <c r="E11870" s="140">
        <v>1.52</v>
      </c>
      <c r="F11870" s="142" t="s">
        <v>5502</v>
      </c>
      <c r="G11870" s="138"/>
    </row>
    <row r="11871" ht="15.75" customHeight="1" spans="1:7">
      <c r="A11871" s="140">
        <v>93599</v>
      </c>
      <c r="B11871" s="141" t="s">
        <v>12458</v>
      </c>
      <c r="C11871" s="141" t="s">
        <v>11254</v>
      </c>
      <c r="D11871" s="141" t="s">
        <v>5686</v>
      </c>
      <c r="E11871" s="140">
        <v>0.55</v>
      </c>
      <c r="F11871" s="142" t="s">
        <v>5502</v>
      </c>
      <c r="G11871" s="138"/>
    </row>
    <row r="11872" ht="15.75" customHeight="1" spans="1:7">
      <c r="A11872" s="140">
        <v>95425</v>
      </c>
      <c r="B11872" s="141" t="s">
        <v>12459</v>
      </c>
      <c r="C11872" s="141" t="s">
        <v>439</v>
      </c>
      <c r="D11872" s="141" t="s">
        <v>5686</v>
      </c>
      <c r="E11872" s="140">
        <v>2.24</v>
      </c>
      <c r="F11872" s="142" t="s">
        <v>5502</v>
      </c>
      <c r="G11872" s="138"/>
    </row>
    <row r="11873" ht="15.75" customHeight="1" spans="1:7">
      <c r="A11873" s="140">
        <v>95426</v>
      </c>
      <c r="B11873" s="141" t="s">
        <v>12460</v>
      </c>
      <c r="C11873" s="141" t="s">
        <v>439</v>
      </c>
      <c r="D11873" s="141" t="s">
        <v>5686</v>
      </c>
      <c r="E11873" s="140">
        <v>1.94</v>
      </c>
      <c r="F11873" s="142" t="s">
        <v>5502</v>
      </c>
      <c r="G11873" s="138"/>
    </row>
    <row r="11874" ht="15.75" customHeight="1" spans="1:7">
      <c r="A11874" s="140">
        <v>95427</v>
      </c>
      <c r="B11874" s="141" t="s">
        <v>12461</v>
      </c>
      <c r="C11874" s="141" t="s">
        <v>439</v>
      </c>
      <c r="D11874" s="141" t="s">
        <v>5686</v>
      </c>
      <c r="E11874" s="140">
        <v>0.73</v>
      </c>
      <c r="F11874" s="142" t="s">
        <v>5502</v>
      </c>
      <c r="G11874" s="138"/>
    </row>
    <row r="11875" ht="15.75" customHeight="1" spans="1:7">
      <c r="A11875" s="140">
        <v>95428</v>
      </c>
      <c r="B11875" s="141" t="s">
        <v>12462</v>
      </c>
      <c r="C11875" s="141" t="s">
        <v>11254</v>
      </c>
      <c r="D11875" s="141" t="s">
        <v>5686</v>
      </c>
      <c r="E11875" s="140">
        <v>1.51</v>
      </c>
      <c r="F11875" s="142" t="s">
        <v>5502</v>
      </c>
      <c r="G11875" s="138"/>
    </row>
    <row r="11876" ht="15.75" customHeight="1" spans="1:7">
      <c r="A11876" s="140">
        <v>95429</v>
      </c>
      <c r="B11876" s="141" t="s">
        <v>12463</v>
      </c>
      <c r="C11876" s="141" t="s">
        <v>11254</v>
      </c>
      <c r="D11876" s="141" t="s">
        <v>5686</v>
      </c>
      <c r="E11876" s="140">
        <v>1.3</v>
      </c>
      <c r="F11876" s="142" t="s">
        <v>5502</v>
      </c>
      <c r="G11876" s="138"/>
    </row>
    <row r="11877" ht="15.75" customHeight="1" spans="1:7">
      <c r="A11877" s="140">
        <v>95430</v>
      </c>
      <c r="B11877" s="141" t="s">
        <v>12464</v>
      </c>
      <c r="C11877" s="141" t="s">
        <v>11254</v>
      </c>
      <c r="D11877" s="141" t="s">
        <v>5686</v>
      </c>
      <c r="E11877" s="140">
        <v>0.46</v>
      </c>
      <c r="F11877" s="142" t="s">
        <v>5502</v>
      </c>
      <c r="G11877" s="138"/>
    </row>
    <row r="11878" ht="15.75" customHeight="1" spans="1:7">
      <c r="A11878" s="140">
        <v>95875</v>
      </c>
      <c r="B11878" s="141" t="s">
        <v>449</v>
      </c>
      <c r="C11878" s="141" t="s">
        <v>439</v>
      </c>
      <c r="D11878" s="141" t="s">
        <v>5686</v>
      </c>
      <c r="E11878" s="140">
        <v>2.47</v>
      </c>
      <c r="F11878" s="142" t="s">
        <v>5502</v>
      </c>
      <c r="G11878" s="138"/>
    </row>
    <row r="11879" ht="15.75" customHeight="1" spans="1:7">
      <c r="A11879" s="140">
        <v>95876</v>
      </c>
      <c r="B11879" s="141" t="s">
        <v>12465</v>
      </c>
      <c r="C11879" s="141" t="s">
        <v>439</v>
      </c>
      <c r="D11879" s="141" t="s">
        <v>5686</v>
      </c>
      <c r="E11879" s="140">
        <v>2.08</v>
      </c>
      <c r="F11879" s="142" t="s">
        <v>5502</v>
      </c>
      <c r="G11879" s="138"/>
    </row>
    <row r="11880" ht="15.75" customHeight="1" spans="1:7">
      <c r="A11880" s="140">
        <v>95877</v>
      </c>
      <c r="B11880" s="141" t="s">
        <v>12466</v>
      </c>
      <c r="C11880" s="141" t="s">
        <v>439</v>
      </c>
      <c r="D11880" s="141" t="s">
        <v>5686</v>
      </c>
      <c r="E11880" s="140">
        <v>1.78</v>
      </c>
      <c r="F11880" s="142" t="s">
        <v>5502</v>
      </c>
      <c r="G11880" s="138"/>
    </row>
    <row r="11881" ht="15.75" customHeight="1" spans="1:7">
      <c r="A11881" s="140">
        <v>95878</v>
      </c>
      <c r="B11881" s="141" t="s">
        <v>12467</v>
      </c>
      <c r="C11881" s="141" t="s">
        <v>11254</v>
      </c>
      <c r="D11881" s="141" t="s">
        <v>5686</v>
      </c>
      <c r="E11881" s="140">
        <v>1.66</v>
      </c>
      <c r="F11881" s="142" t="s">
        <v>5502</v>
      </c>
      <c r="G11881" s="138"/>
    </row>
    <row r="11882" ht="15.75" customHeight="1" spans="1:7">
      <c r="A11882" s="140">
        <v>95879</v>
      </c>
      <c r="B11882" s="141" t="s">
        <v>12468</v>
      </c>
      <c r="C11882" s="141" t="s">
        <v>11254</v>
      </c>
      <c r="D11882" s="141" t="s">
        <v>5686</v>
      </c>
      <c r="E11882" s="140">
        <v>1.4</v>
      </c>
      <c r="F11882" s="142" t="s">
        <v>5502</v>
      </c>
      <c r="G11882" s="138"/>
    </row>
    <row r="11883" ht="15.75" customHeight="1" spans="1:7">
      <c r="A11883" s="140">
        <v>95880</v>
      </c>
      <c r="B11883" s="141" t="s">
        <v>12469</v>
      </c>
      <c r="C11883" s="141" t="s">
        <v>11254</v>
      </c>
      <c r="D11883" s="141" t="s">
        <v>5686</v>
      </c>
      <c r="E11883" s="140">
        <v>1.19</v>
      </c>
      <c r="F11883" s="142" t="s">
        <v>5502</v>
      </c>
      <c r="G11883" s="138"/>
    </row>
    <row r="11884" ht="15.75" customHeight="1" spans="1:7">
      <c r="A11884" s="140">
        <v>97912</v>
      </c>
      <c r="B11884" s="141" t="s">
        <v>12470</v>
      </c>
      <c r="C11884" s="141" t="s">
        <v>439</v>
      </c>
      <c r="D11884" s="141" t="s">
        <v>5686</v>
      </c>
      <c r="E11884" s="140">
        <v>3.72</v>
      </c>
      <c r="F11884" s="142" t="s">
        <v>5502</v>
      </c>
      <c r="G11884" s="138"/>
    </row>
    <row r="11885" ht="15.75" customHeight="1" spans="1:7">
      <c r="A11885" s="140">
        <v>97913</v>
      </c>
      <c r="B11885" s="141" t="s">
        <v>12471</v>
      </c>
      <c r="C11885" s="141" t="s">
        <v>439</v>
      </c>
      <c r="D11885" s="141" t="s">
        <v>5686</v>
      </c>
      <c r="E11885" s="140">
        <v>3.23</v>
      </c>
      <c r="F11885" s="142" t="s">
        <v>5502</v>
      </c>
      <c r="G11885" s="138"/>
    </row>
    <row r="11886" ht="15.75" customHeight="1" spans="1:7">
      <c r="A11886" s="140">
        <v>97914</v>
      </c>
      <c r="B11886" s="141" t="s">
        <v>438</v>
      </c>
      <c r="C11886" s="141" t="s">
        <v>439</v>
      </c>
      <c r="D11886" s="141" t="s">
        <v>5686</v>
      </c>
      <c r="E11886" s="140">
        <v>2.95</v>
      </c>
      <c r="F11886" s="142" t="s">
        <v>5502</v>
      </c>
      <c r="G11886" s="138"/>
    </row>
    <row r="11887" ht="15.75" customHeight="1" spans="1:7">
      <c r="A11887" s="140">
        <v>97915</v>
      </c>
      <c r="B11887" s="141" t="s">
        <v>12472</v>
      </c>
      <c r="C11887" s="141" t="s">
        <v>439</v>
      </c>
      <c r="D11887" s="141" t="s">
        <v>5686</v>
      </c>
      <c r="E11887" s="140">
        <v>1.18</v>
      </c>
      <c r="F11887" s="142" t="s">
        <v>5502</v>
      </c>
      <c r="G11887" s="138"/>
    </row>
    <row r="11888" ht="15.75" customHeight="1" spans="1:7">
      <c r="A11888" s="140">
        <v>100937</v>
      </c>
      <c r="B11888" s="141" t="s">
        <v>12473</v>
      </c>
      <c r="C11888" s="141" t="s">
        <v>439</v>
      </c>
      <c r="D11888" s="141" t="s">
        <v>5686</v>
      </c>
      <c r="E11888" s="140">
        <v>8.86</v>
      </c>
      <c r="F11888" s="142" t="s">
        <v>5502</v>
      </c>
      <c r="G11888" s="138"/>
    </row>
    <row r="11889" ht="15.75" customHeight="1" spans="1:7">
      <c r="A11889" s="140">
        <v>100938</v>
      </c>
      <c r="B11889" s="141" t="s">
        <v>12474</v>
      </c>
      <c r="C11889" s="141" t="s">
        <v>439</v>
      </c>
      <c r="D11889" s="141" t="s">
        <v>5686</v>
      </c>
      <c r="E11889" s="140">
        <v>7.46</v>
      </c>
      <c r="F11889" s="142" t="s">
        <v>5502</v>
      </c>
      <c r="G11889" s="138"/>
    </row>
    <row r="11890" ht="15.75" customHeight="1" spans="1:7">
      <c r="A11890" s="140">
        <v>100939</v>
      </c>
      <c r="B11890" s="141" t="s">
        <v>12475</v>
      </c>
      <c r="C11890" s="141" t="s">
        <v>439</v>
      </c>
      <c r="D11890" s="141" t="s">
        <v>5686</v>
      </c>
      <c r="E11890" s="140">
        <v>6.31</v>
      </c>
      <c r="F11890" s="142" t="s">
        <v>5502</v>
      </c>
      <c r="G11890" s="138"/>
    </row>
    <row r="11891" ht="15.75" customHeight="1" spans="1:7">
      <c r="A11891" s="140">
        <v>100940</v>
      </c>
      <c r="B11891" s="141" t="s">
        <v>12476</v>
      </c>
      <c r="C11891" s="141" t="s">
        <v>439</v>
      </c>
      <c r="D11891" s="141" t="s">
        <v>5686</v>
      </c>
      <c r="E11891" s="140">
        <v>5.4</v>
      </c>
      <c r="F11891" s="142" t="s">
        <v>5502</v>
      </c>
      <c r="G11891" s="138"/>
    </row>
    <row r="11892" ht="15.75" customHeight="1" spans="1:7">
      <c r="A11892" s="140">
        <v>100941</v>
      </c>
      <c r="B11892" s="141" t="s">
        <v>12477</v>
      </c>
      <c r="C11892" s="141" t="s">
        <v>11254</v>
      </c>
      <c r="D11892" s="141" t="s">
        <v>5686</v>
      </c>
      <c r="E11892" s="140">
        <v>5.9</v>
      </c>
      <c r="F11892" s="142" t="s">
        <v>5502</v>
      </c>
      <c r="G11892" s="138"/>
    </row>
    <row r="11893" ht="15.75" customHeight="1" spans="1:7">
      <c r="A11893" s="140">
        <v>100942</v>
      </c>
      <c r="B11893" s="141" t="s">
        <v>12478</v>
      </c>
      <c r="C11893" s="141" t="s">
        <v>11254</v>
      </c>
      <c r="D11893" s="141" t="s">
        <v>5686</v>
      </c>
      <c r="E11893" s="140">
        <v>4.98</v>
      </c>
      <c r="F11893" s="142" t="s">
        <v>5502</v>
      </c>
      <c r="G11893" s="138"/>
    </row>
    <row r="11894" ht="15.75" customHeight="1" spans="1:7">
      <c r="A11894" s="140">
        <v>100943</v>
      </c>
      <c r="B11894" s="141" t="s">
        <v>12479</v>
      </c>
      <c r="C11894" s="141" t="s">
        <v>11254</v>
      </c>
      <c r="D11894" s="141" t="s">
        <v>5686</v>
      </c>
      <c r="E11894" s="140">
        <v>4.19</v>
      </c>
      <c r="F11894" s="142" t="s">
        <v>5502</v>
      </c>
      <c r="G11894" s="138"/>
    </row>
    <row r="11895" ht="15.75" customHeight="1" spans="1:7">
      <c r="A11895" s="140">
        <v>100944</v>
      </c>
      <c r="B11895" s="141" t="s">
        <v>12480</v>
      </c>
      <c r="C11895" s="141" t="s">
        <v>11254</v>
      </c>
      <c r="D11895" s="141" t="s">
        <v>5686</v>
      </c>
      <c r="E11895" s="140">
        <v>3.61</v>
      </c>
      <c r="F11895" s="142" t="s">
        <v>5502</v>
      </c>
      <c r="G11895" s="138"/>
    </row>
    <row r="11896" ht="15.75" customHeight="1" spans="1:7">
      <c r="A11896" s="140">
        <v>100945</v>
      </c>
      <c r="B11896" s="141" t="s">
        <v>12481</v>
      </c>
      <c r="C11896" s="141" t="s">
        <v>11254</v>
      </c>
      <c r="D11896" s="141" t="s">
        <v>5686</v>
      </c>
      <c r="E11896" s="140">
        <v>2.81</v>
      </c>
      <c r="F11896" s="142" t="s">
        <v>5502</v>
      </c>
      <c r="G11896" s="138"/>
    </row>
    <row r="11897" ht="15.75" customHeight="1" spans="1:7">
      <c r="A11897" s="140">
        <v>100946</v>
      </c>
      <c r="B11897" s="141" t="s">
        <v>12482</v>
      </c>
      <c r="C11897" s="141" t="s">
        <v>11254</v>
      </c>
      <c r="D11897" s="141" t="s">
        <v>5686</v>
      </c>
      <c r="E11897" s="140">
        <v>2.42</v>
      </c>
      <c r="F11897" s="142" t="s">
        <v>5502</v>
      </c>
      <c r="G11897" s="138"/>
    </row>
    <row r="11898" ht="15.75" customHeight="1" spans="1:7">
      <c r="A11898" s="140">
        <v>100947</v>
      </c>
      <c r="B11898" s="141" t="s">
        <v>12483</v>
      </c>
      <c r="C11898" s="141" t="s">
        <v>11254</v>
      </c>
      <c r="D11898" s="141" t="s">
        <v>5686</v>
      </c>
      <c r="E11898" s="140">
        <v>2.23</v>
      </c>
      <c r="F11898" s="142" t="s">
        <v>5502</v>
      </c>
      <c r="G11898" s="138"/>
    </row>
    <row r="11899" ht="15.75" customHeight="1" spans="1:7">
      <c r="A11899" s="140">
        <v>100948</v>
      </c>
      <c r="B11899" s="141" t="s">
        <v>12484</v>
      </c>
      <c r="C11899" s="141" t="s">
        <v>11254</v>
      </c>
      <c r="D11899" s="141" t="s">
        <v>5686</v>
      </c>
      <c r="E11899" s="140">
        <v>0.88</v>
      </c>
      <c r="F11899" s="142" t="s">
        <v>5502</v>
      </c>
      <c r="G11899" s="138"/>
    </row>
    <row r="11900" ht="15.75" customHeight="1" spans="1:7">
      <c r="A11900" s="140">
        <v>100949</v>
      </c>
      <c r="B11900" s="141" t="s">
        <v>12485</v>
      </c>
      <c r="C11900" s="141" t="s">
        <v>11254</v>
      </c>
      <c r="D11900" s="141" t="s">
        <v>5686</v>
      </c>
      <c r="E11900" s="140">
        <v>6.68</v>
      </c>
      <c r="F11900" s="142" t="s">
        <v>5502</v>
      </c>
      <c r="G11900" s="138"/>
    </row>
    <row r="11901" ht="15.75" customHeight="1" spans="1:7">
      <c r="A11901" s="140">
        <v>100950</v>
      </c>
      <c r="B11901" s="141" t="s">
        <v>12486</v>
      </c>
      <c r="C11901" s="141" t="s">
        <v>11254</v>
      </c>
      <c r="D11901" s="141" t="s">
        <v>5686</v>
      </c>
      <c r="E11901" s="140">
        <v>3.56</v>
      </c>
      <c r="F11901" s="142" t="s">
        <v>5502</v>
      </c>
      <c r="G11901" s="138"/>
    </row>
    <row r="11902" ht="15.75" customHeight="1" spans="1:7">
      <c r="A11902" s="140">
        <v>100951</v>
      </c>
      <c r="B11902" s="141" t="s">
        <v>12487</v>
      </c>
      <c r="C11902" s="141" t="s">
        <v>11254</v>
      </c>
      <c r="D11902" s="141" t="s">
        <v>5686</v>
      </c>
      <c r="E11902" s="140">
        <v>3.08</v>
      </c>
      <c r="F11902" s="142" t="s">
        <v>5502</v>
      </c>
      <c r="G11902" s="138"/>
    </row>
    <row r="11903" ht="15.75" customHeight="1" spans="1:7">
      <c r="A11903" s="140">
        <v>100952</v>
      </c>
      <c r="B11903" s="141" t="s">
        <v>12488</v>
      </c>
      <c r="C11903" s="141" t="s">
        <v>11254</v>
      </c>
      <c r="D11903" s="141" t="s">
        <v>5686</v>
      </c>
      <c r="E11903" s="140">
        <v>2.83</v>
      </c>
      <c r="F11903" s="142" t="s">
        <v>5502</v>
      </c>
      <c r="G11903" s="138"/>
    </row>
    <row r="11904" ht="15.75" customHeight="1" spans="1:7">
      <c r="A11904" s="140">
        <v>100953</v>
      </c>
      <c r="B11904" s="141" t="s">
        <v>12489</v>
      </c>
      <c r="C11904" s="141" t="s">
        <v>11254</v>
      </c>
      <c r="D11904" s="141" t="s">
        <v>5686</v>
      </c>
      <c r="E11904" s="140">
        <v>1.12</v>
      </c>
      <c r="F11904" s="142" t="s">
        <v>5502</v>
      </c>
      <c r="G11904" s="138"/>
    </row>
    <row r="11905" ht="15.75" customHeight="1" spans="1:7">
      <c r="A11905" s="140">
        <v>100954</v>
      </c>
      <c r="B11905" s="141" t="s">
        <v>12490</v>
      </c>
      <c r="C11905" s="141" t="s">
        <v>11254</v>
      </c>
      <c r="D11905" s="141" t="s">
        <v>5686</v>
      </c>
      <c r="E11905" s="140">
        <v>8.48</v>
      </c>
      <c r="F11905" s="142" t="s">
        <v>5502</v>
      </c>
      <c r="G11905" s="138"/>
    </row>
    <row r="11906" ht="15.75" customHeight="1" spans="1:7">
      <c r="A11906" s="140">
        <v>100955</v>
      </c>
      <c r="B11906" s="141" t="s">
        <v>12491</v>
      </c>
      <c r="C11906" s="141" t="s">
        <v>439</v>
      </c>
      <c r="D11906" s="141" t="s">
        <v>5686</v>
      </c>
      <c r="E11906" s="140">
        <v>4.87</v>
      </c>
      <c r="F11906" s="142" t="s">
        <v>5502</v>
      </c>
      <c r="G11906" s="138"/>
    </row>
    <row r="11907" ht="15.75" customHeight="1" spans="1:7">
      <c r="A11907" s="140">
        <v>100956</v>
      </c>
      <c r="B11907" s="141" t="s">
        <v>12492</v>
      </c>
      <c r="C11907" s="141" t="s">
        <v>439</v>
      </c>
      <c r="D11907" s="141" t="s">
        <v>5686</v>
      </c>
      <c r="E11907" s="140">
        <v>4.23</v>
      </c>
      <c r="F11907" s="142" t="s">
        <v>5502</v>
      </c>
      <c r="G11907" s="138"/>
    </row>
    <row r="11908" ht="15.75" customHeight="1" spans="1:7">
      <c r="A11908" s="140">
        <v>100957</v>
      </c>
      <c r="B11908" s="141" t="s">
        <v>12493</v>
      </c>
      <c r="C11908" s="141" t="s">
        <v>439</v>
      </c>
      <c r="D11908" s="141" t="s">
        <v>5686</v>
      </c>
      <c r="E11908" s="140">
        <v>3.87</v>
      </c>
      <c r="F11908" s="142" t="s">
        <v>5502</v>
      </c>
      <c r="G11908" s="138"/>
    </row>
    <row r="11909" ht="15.75" customHeight="1" spans="1:7">
      <c r="A11909" s="140">
        <v>100958</v>
      </c>
      <c r="B11909" s="141" t="s">
        <v>12494</v>
      </c>
      <c r="C11909" s="141" t="s">
        <v>439</v>
      </c>
      <c r="D11909" s="141" t="s">
        <v>5686</v>
      </c>
      <c r="E11909" s="140">
        <v>1.55</v>
      </c>
      <c r="F11909" s="142" t="s">
        <v>5502</v>
      </c>
      <c r="G11909" s="138"/>
    </row>
    <row r="11910" ht="15.75" customHeight="1" spans="1:7">
      <c r="A11910" s="140">
        <v>100959</v>
      </c>
      <c r="B11910" s="141" t="s">
        <v>12495</v>
      </c>
      <c r="C11910" s="141" t="s">
        <v>439</v>
      </c>
      <c r="D11910" s="141" t="s">
        <v>5686</v>
      </c>
      <c r="E11910" s="140">
        <v>11.62</v>
      </c>
      <c r="F11910" s="142" t="s">
        <v>5502</v>
      </c>
      <c r="G11910" s="138"/>
    </row>
    <row r="11911" ht="15.75" customHeight="1" spans="1:7">
      <c r="A11911" s="140">
        <v>100960</v>
      </c>
      <c r="B11911" s="141" t="s">
        <v>12496</v>
      </c>
      <c r="C11911" s="141" t="s">
        <v>439</v>
      </c>
      <c r="D11911" s="141" t="s">
        <v>5686</v>
      </c>
      <c r="E11911" s="140">
        <v>3.65</v>
      </c>
      <c r="F11911" s="142" t="s">
        <v>5502</v>
      </c>
      <c r="G11911" s="138"/>
    </row>
    <row r="11912" ht="15.75" customHeight="1" spans="1:7">
      <c r="A11912" s="140">
        <v>100961</v>
      </c>
      <c r="B11912" s="141" t="s">
        <v>12497</v>
      </c>
      <c r="C11912" s="141" t="s">
        <v>439</v>
      </c>
      <c r="D11912" s="141" t="s">
        <v>5686</v>
      </c>
      <c r="E11912" s="140">
        <v>3.15</v>
      </c>
      <c r="F11912" s="142" t="s">
        <v>5502</v>
      </c>
      <c r="G11912" s="138"/>
    </row>
    <row r="11913" ht="15.75" customHeight="1" spans="1:7">
      <c r="A11913" s="140">
        <v>100962</v>
      </c>
      <c r="B11913" s="141" t="s">
        <v>12498</v>
      </c>
      <c r="C11913" s="141" t="s">
        <v>439</v>
      </c>
      <c r="D11913" s="141" t="s">
        <v>5686</v>
      </c>
      <c r="E11913" s="140">
        <v>2.88</v>
      </c>
      <c r="F11913" s="142" t="s">
        <v>5502</v>
      </c>
      <c r="G11913" s="138"/>
    </row>
    <row r="11914" ht="15.75" customHeight="1" spans="1:7">
      <c r="A11914" s="140">
        <v>100963</v>
      </c>
      <c r="B11914" s="141" t="s">
        <v>12499</v>
      </c>
      <c r="C11914" s="141" t="s">
        <v>439</v>
      </c>
      <c r="D11914" s="141" t="s">
        <v>5686</v>
      </c>
      <c r="E11914" s="140">
        <v>1.14</v>
      </c>
      <c r="F11914" s="142" t="s">
        <v>5502</v>
      </c>
      <c r="G11914" s="138"/>
    </row>
    <row r="11915" ht="15.75" customHeight="1" spans="1:7">
      <c r="A11915" s="140">
        <v>100964</v>
      </c>
      <c r="B11915" s="141" t="s">
        <v>12500</v>
      </c>
      <c r="C11915" s="141" t="s">
        <v>439</v>
      </c>
      <c r="D11915" s="141" t="s">
        <v>5686</v>
      </c>
      <c r="E11915" s="140">
        <v>8.75</v>
      </c>
      <c r="F11915" s="142" t="s">
        <v>5502</v>
      </c>
      <c r="G11915" s="138"/>
    </row>
    <row r="11916" ht="15.75" customHeight="1" spans="1:7">
      <c r="A11916" s="140">
        <v>100973</v>
      </c>
      <c r="B11916" s="141" t="s">
        <v>444</v>
      </c>
      <c r="C11916" s="141" t="s">
        <v>171</v>
      </c>
      <c r="D11916" s="141" t="s">
        <v>5686</v>
      </c>
      <c r="E11916" s="140">
        <v>8.92</v>
      </c>
      <c r="F11916" s="142" t="s">
        <v>5502</v>
      </c>
      <c r="G11916" s="138"/>
    </row>
    <row r="11917" ht="15.75" customHeight="1" spans="1:7">
      <c r="A11917" s="140">
        <v>100974</v>
      </c>
      <c r="B11917" s="141" t="s">
        <v>459</v>
      </c>
      <c r="C11917" s="141" t="s">
        <v>171</v>
      </c>
      <c r="D11917" s="141" t="s">
        <v>5686</v>
      </c>
      <c r="E11917" s="140">
        <v>8.63</v>
      </c>
      <c r="F11917" s="142" t="s">
        <v>5502</v>
      </c>
      <c r="G11917" s="138"/>
    </row>
    <row r="11918" ht="15.75" customHeight="1" spans="1:7">
      <c r="A11918" s="140">
        <v>100975</v>
      </c>
      <c r="B11918" s="141" t="s">
        <v>12501</v>
      </c>
      <c r="C11918" s="141" t="s">
        <v>171</v>
      </c>
      <c r="D11918" s="141" t="s">
        <v>5686</v>
      </c>
      <c r="E11918" s="140">
        <v>8.44</v>
      </c>
      <c r="F11918" s="142" t="s">
        <v>5502</v>
      </c>
      <c r="G11918" s="138"/>
    </row>
    <row r="11919" ht="15.75" customHeight="1" spans="1:7">
      <c r="A11919" s="140">
        <v>100965</v>
      </c>
      <c r="B11919" s="141" t="s">
        <v>12502</v>
      </c>
      <c r="C11919" s="141" t="s">
        <v>11254</v>
      </c>
      <c r="D11919" s="141" t="s">
        <v>5686</v>
      </c>
      <c r="E11919" s="140">
        <v>1.73</v>
      </c>
      <c r="F11919" s="142" t="s">
        <v>5502</v>
      </c>
      <c r="G11919" s="138"/>
    </row>
    <row r="11920" ht="15.75" customHeight="1" spans="1:7">
      <c r="A11920" s="140">
        <v>100966</v>
      </c>
      <c r="B11920" s="141" t="s">
        <v>12503</v>
      </c>
      <c r="C11920" s="141" t="s">
        <v>11254</v>
      </c>
      <c r="D11920" s="141" t="s">
        <v>5686</v>
      </c>
      <c r="E11920" s="140">
        <v>1.48</v>
      </c>
      <c r="F11920" s="142" t="s">
        <v>5502</v>
      </c>
      <c r="G11920" s="138"/>
    </row>
    <row r="11921" ht="15.75" customHeight="1" spans="1:7">
      <c r="A11921" s="140">
        <v>100969</v>
      </c>
      <c r="B11921" s="141" t="s">
        <v>12504</v>
      </c>
      <c r="C11921" s="141" t="s">
        <v>11254</v>
      </c>
      <c r="D11921" s="141" t="s">
        <v>5686</v>
      </c>
      <c r="E11921" s="140">
        <v>2.26</v>
      </c>
      <c r="F11921" s="142" t="s">
        <v>5502</v>
      </c>
      <c r="G11921" s="138"/>
    </row>
    <row r="11922" ht="15.75" customHeight="1" spans="1:7">
      <c r="A11922" s="140">
        <v>100970</v>
      </c>
      <c r="B11922" s="141" t="s">
        <v>12505</v>
      </c>
      <c r="C11922" s="141" t="s">
        <v>11254</v>
      </c>
      <c r="D11922" s="141" t="s">
        <v>5686</v>
      </c>
      <c r="E11922" s="140">
        <v>1.91</v>
      </c>
      <c r="F11922" s="142" t="s">
        <v>5502</v>
      </c>
      <c r="G11922" s="138"/>
    </row>
    <row r="11923" ht="15.75" customHeight="1" spans="1:7">
      <c r="A11923" s="140">
        <v>102330</v>
      </c>
      <c r="B11923" s="141" t="s">
        <v>12506</v>
      </c>
      <c r="C11923" s="141" t="s">
        <v>11254</v>
      </c>
      <c r="D11923" s="141" t="s">
        <v>5686</v>
      </c>
      <c r="E11923" s="140">
        <v>1.38</v>
      </c>
      <c r="F11923" s="142" t="s">
        <v>5502</v>
      </c>
      <c r="G11923" s="138"/>
    </row>
    <row r="11924" ht="15.75" customHeight="1" spans="1:7">
      <c r="A11924" s="140">
        <v>102331</v>
      </c>
      <c r="B11924" s="141" t="s">
        <v>12507</v>
      </c>
      <c r="C11924" s="141" t="s">
        <v>11254</v>
      </c>
      <c r="D11924" s="141" t="s">
        <v>5686</v>
      </c>
      <c r="E11924" s="140">
        <v>0.54</v>
      </c>
      <c r="F11924" s="142" t="s">
        <v>5502</v>
      </c>
      <c r="G11924" s="138"/>
    </row>
    <row r="11925" ht="15.75" customHeight="1" spans="1:7">
      <c r="A11925" s="140">
        <v>102332</v>
      </c>
      <c r="B11925" s="141" t="s">
        <v>12508</v>
      </c>
      <c r="C11925" s="141" t="s">
        <v>11254</v>
      </c>
      <c r="D11925" s="141" t="s">
        <v>5686</v>
      </c>
      <c r="E11925" s="140">
        <v>1.8</v>
      </c>
      <c r="F11925" s="142" t="s">
        <v>5502</v>
      </c>
      <c r="G11925" s="138"/>
    </row>
    <row r="11926" ht="15.75" customHeight="1" spans="1:7">
      <c r="A11926" s="140">
        <v>102333</v>
      </c>
      <c r="B11926" s="141" t="s">
        <v>12509</v>
      </c>
      <c r="C11926" s="141" t="s">
        <v>11254</v>
      </c>
      <c r="D11926" s="141" t="s">
        <v>5686</v>
      </c>
      <c r="E11926" s="140">
        <v>0.72</v>
      </c>
      <c r="F11926" s="142" t="s">
        <v>5502</v>
      </c>
      <c r="G11926" s="138"/>
    </row>
    <row r="11927" ht="15.75" customHeight="1" spans="1:7">
      <c r="A11927" s="140">
        <v>101019</v>
      </c>
      <c r="B11927" s="141" t="s">
        <v>12510</v>
      </c>
      <c r="C11927" s="141" t="s">
        <v>12511</v>
      </c>
      <c r="D11927" s="141" t="s">
        <v>5686</v>
      </c>
      <c r="E11927" s="140">
        <v>562.1</v>
      </c>
      <c r="F11927" s="142" t="s">
        <v>5502</v>
      </c>
      <c r="G11927" s="138"/>
    </row>
    <row r="11928" ht="15.75" customHeight="1" spans="1:7">
      <c r="A11928" s="140">
        <v>101479</v>
      </c>
      <c r="B11928" s="141" t="s">
        <v>12512</v>
      </c>
      <c r="C11928" s="141" t="s">
        <v>12511</v>
      </c>
      <c r="D11928" s="141" t="s">
        <v>5686</v>
      </c>
      <c r="E11928" s="140">
        <v>163.76</v>
      </c>
      <c r="F11928" s="142" t="s">
        <v>5502</v>
      </c>
      <c r="G11928" s="138"/>
    </row>
    <row r="11929" ht="15.75" customHeight="1" spans="1:7">
      <c r="A11929" s="140">
        <v>102568</v>
      </c>
      <c r="B11929" s="141" t="s">
        <v>12513</v>
      </c>
      <c r="C11929" s="141" t="s">
        <v>12511</v>
      </c>
      <c r="D11929" s="141" t="s">
        <v>5686</v>
      </c>
      <c r="E11929" s="140">
        <v>278.99</v>
      </c>
      <c r="F11929" s="142" t="s">
        <v>5502</v>
      </c>
      <c r="G11929" s="138"/>
    </row>
    <row r="11930" ht="15.75" customHeight="1" spans="1:7">
      <c r="A11930" s="140">
        <v>100976</v>
      </c>
      <c r="B11930" s="141" t="s">
        <v>12514</v>
      </c>
      <c r="C11930" s="141" t="s">
        <v>171</v>
      </c>
      <c r="D11930" s="141" t="s">
        <v>5686</v>
      </c>
      <c r="E11930" s="140">
        <v>8.28</v>
      </c>
      <c r="F11930" s="142" t="s">
        <v>5502</v>
      </c>
      <c r="G11930" s="138"/>
    </row>
    <row r="11931" ht="15.75" customHeight="1" spans="1:7">
      <c r="A11931" s="140">
        <v>100977</v>
      </c>
      <c r="B11931" s="141" t="s">
        <v>12515</v>
      </c>
      <c r="C11931" s="141" t="s">
        <v>171</v>
      </c>
      <c r="D11931" s="141" t="s">
        <v>5686</v>
      </c>
      <c r="E11931" s="140">
        <v>7.76</v>
      </c>
      <c r="F11931" s="142" t="s">
        <v>5502</v>
      </c>
      <c r="G11931" s="138"/>
    </row>
    <row r="11932" ht="15.75" customHeight="1" spans="1:7">
      <c r="A11932" s="140">
        <v>100978</v>
      </c>
      <c r="B11932" s="141" t="s">
        <v>12516</v>
      </c>
      <c r="C11932" s="141" t="s">
        <v>171</v>
      </c>
      <c r="D11932" s="141" t="s">
        <v>5686</v>
      </c>
      <c r="E11932" s="140">
        <v>7.02</v>
      </c>
      <c r="F11932" s="142" t="s">
        <v>5502</v>
      </c>
      <c r="G11932" s="138"/>
    </row>
    <row r="11933" ht="15.75" customHeight="1" spans="1:7">
      <c r="A11933" s="140">
        <v>100979</v>
      </c>
      <c r="B11933" s="141" t="s">
        <v>12517</v>
      </c>
      <c r="C11933" s="141" t="s">
        <v>171</v>
      </c>
      <c r="D11933" s="141" t="s">
        <v>5686</v>
      </c>
      <c r="E11933" s="140">
        <v>6.53</v>
      </c>
      <c r="F11933" s="142" t="s">
        <v>5502</v>
      </c>
      <c r="G11933" s="138"/>
    </row>
    <row r="11934" ht="15.75" customHeight="1" spans="1:7">
      <c r="A11934" s="140">
        <v>100980</v>
      </c>
      <c r="B11934" s="141" t="s">
        <v>12518</v>
      </c>
      <c r="C11934" s="141" t="s">
        <v>171</v>
      </c>
      <c r="D11934" s="141" t="s">
        <v>5686</v>
      </c>
      <c r="E11934" s="140">
        <v>6.19</v>
      </c>
      <c r="F11934" s="142" t="s">
        <v>5502</v>
      </c>
      <c r="G11934" s="138"/>
    </row>
    <row r="11935" ht="15.75" customHeight="1" spans="1:7">
      <c r="A11935" s="140">
        <v>100981</v>
      </c>
      <c r="B11935" s="141" t="s">
        <v>461</v>
      </c>
      <c r="C11935" s="141" t="s">
        <v>171</v>
      </c>
      <c r="D11935" s="141" t="s">
        <v>5686</v>
      </c>
      <c r="E11935" s="140">
        <v>9.47</v>
      </c>
      <c r="F11935" s="142" t="s">
        <v>5502</v>
      </c>
      <c r="G11935" s="138"/>
    </row>
    <row r="11936" ht="15.75" customHeight="1" spans="1:7">
      <c r="A11936" s="140">
        <v>100982</v>
      </c>
      <c r="B11936" s="141" t="s">
        <v>12519</v>
      </c>
      <c r="C11936" s="141" t="s">
        <v>171</v>
      </c>
      <c r="D11936" s="141" t="s">
        <v>5686</v>
      </c>
      <c r="E11936" s="140">
        <v>9.1</v>
      </c>
      <c r="F11936" s="142" t="s">
        <v>5502</v>
      </c>
      <c r="G11936" s="138"/>
    </row>
    <row r="11937" ht="15.75" customHeight="1" spans="1:7">
      <c r="A11937" s="140">
        <v>100983</v>
      </c>
      <c r="B11937" s="141" t="s">
        <v>12520</v>
      </c>
      <c r="C11937" s="141" t="s">
        <v>171</v>
      </c>
      <c r="D11937" s="141" t="s">
        <v>5686</v>
      </c>
      <c r="E11937" s="140">
        <v>8.88</v>
      </c>
      <c r="F11937" s="142" t="s">
        <v>5502</v>
      </c>
      <c r="G11937" s="138"/>
    </row>
    <row r="11938" ht="15.75" customHeight="1" spans="1:7">
      <c r="A11938" s="140">
        <v>100984</v>
      </c>
      <c r="B11938" s="141" t="s">
        <v>12521</v>
      </c>
      <c r="C11938" s="141" t="s">
        <v>171</v>
      </c>
      <c r="D11938" s="141" t="s">
        <v>5686</v>
      </c>
      <c r="E11938" s="140">
        <v>8.69</v>
      </c>
      <c r="F11938" s="142" t="s">
        <v>5502</v>
      </c>
      <c r="G11938" s="138"/>
    </row>
    <row r="11939" ht="15.75" customHeight="1" spans="1:7">
      <c r="A11939" s="140">
        <v>100985</v>
      </c>
      <c r="B11939" s="141" t="s">
        <v>12522</v>
      </c>
      <c r="C11939" s="141" t="s">
        <v>171</v>
      </c>
      <c r="D11939" s="141" t="s">
        <v>5686</v>
      </c>
      <c r="E11939" s="140">
        <v>7.46</v>
      </c>
      <c r="F11939" s="142" t="s">
        <v>5502</v>
      </c>
      <c r="G11939" s="138"/>
    </row>
    <row r="11940" ht="15.75" customHeight="1" spans="1:7">
      <c r="A11940" s="140">
        <v>100986</v>
      </c>
      <c r="B11940" s="141" t="s">
        <v>12523</v>
      </c>
      <c r="C11940" s="141" t="s">
        <v>171</v>
      </c>
      <c r="D11940" s="141" t="s">
        <v>5686</v>
      </c>
      <c r="E11940" s="140">
        <v>9.03</v>
      </c>
      <c r="F11940" s="142" t="s">
        <v>5502</v>
      </c>
      <c r="G11940" s="138"/>
    </row>
    <row r="11941" ht="15.75" customHeight="1" spans="1:7">
      <c r="A11941" s="140">
        <v>100987</v>
      </c>
      <c r="B11941" s="141" t="s">
        <v>12524</v>
      </c>
      <c r="C11941" s="141" t="s">
        <v>171</v>
      </c>
      <c r="D11941" s="141" t="s">
        <v>5686</v>
      </c>
      <c r="E11941" s="140">
        <v>10.01</v>
      </c>
      <c r="F11941" s="142" t="s">
        <v>5502</v>
      </c>
      <c r="G11941" s="138"/>
    </row>
    <row r="11942" ht="15.75" customHeight="1" spans="1:7">
      <c r="A11942" s="140">
        <v>100988</v>
      </c>
      <c r="B11942" s="141" t="s">
        <v>12525</v>
      </c>
      <c r="C11942" s="141" t="s">
        <v>171</v>
      </c>
      <c r="D11942" s="141" t="s">
        <v>5686</v>
      </c>
      <c r="E11942" s="140">
        <v>10.62</v>
      </c>
      <c r="F11942" s="142" t="s">
        <v>5502</v>
      </c>
      <c r="G11942" s="138"/>
    </row>
    <row r="11943" ht="15.75" customHeight="1" spans="1:7">
      <c r="A11943" s="140">
        <v>100989</v>
      </c>
      <c r="B11943" s="141" t="s">
        <v>12526</v>
      </c>
      <c r="C11943" s="141" t="s">
        <v>12511</v>
      </c>
      <c r="D11943" s="141" t="s">
        <v>5686</v>
      </c>
      <c r="E11943" s="140">
        <v>5.94</v>
      </c>
      <c r="F11943" s="142" t="s">
        <v>5502</v>
      </c>
      <c r="G11943" s="138"/>
    </row>
    <row r="11944" ht="15.75" customHeight="1" spans="1:7">
      <c r="A11944" s="140">
        <v>100990</v>
      </c>
      <c r="B11944" s="141" t="s">
        <v>12527</v>
      </c>
      <c r="C11944" s="141" t="s">
        <v>12511</v>
      </c>
      <c r="D11944" s="141" t="s">
        <v>5686</v>
      </c>
      <c r="E11944" s="140">
        <v>5.76</v>
      </c>
      <c r="F11944" s="142" t="s">
        <v>5502</v>
      </c>
      <c r="G11944" s="138"/>
    </row>
    <row r="11945" ht="15.75" customHeight="1" spans="1:7">
      <c r="A11945" s="140">
        <v>100991</v>
      </c>
      <c r="B11945" s="141" t="s">
        <v>12528</v>
      </c>
      <c r="C11945" s="141" t="s">
        <v>12511</v>
      </c>
      <c r="D11945" s="141" t="s">
        <v>5686</v>
      </c>
      <c r="E11945" s="140">
        <v>5.66</v>
      </c>
      <c r="F11945" s="142" t="s">
        <v>5502</v>
      </c>
      <c r="G11945" s="138"/>
    </row>
    <row r="11946" ht="15.75" customHeight="1" spans="1:7">
      <c r="A11946" s="140">
        <v>100992</v>
      </c>
      <c r="B11946" s="141" t="s">
        <v>12529</v>
      </c>
      <c r="C11946" s="141" t="s">
        <v>12511</v>
      </c>
      <c r="D11946" s="141" t="s">
        <v>5686</v>
      </c>
      <c r="E11946" s="140">
        <v>5.52</v>
      </c>
      <c r="F11946" s="142" t="s">
        <v>5502</v>
      </c>
      <c r="G11946" s="138"/>
    </row>
    <row r="11947" ht="15.75" customHeight="1" spans="1:7">
      <c r="A11947" s="140">
        <v>100993</v>
      </c>
      <c r="B11947" s="141" t="s">
        <v>12530</v>
      </c>
      <c r="C11947" s="141" t="s">
        <v>12511</v>
      </c>
      <c r="D11947" s="141" t="s">
        <v>5686</v>
      </c>
      <c r="E11947" s="140">
        <v>5.17</v>
      </c>
      <c r="F11947" s="142" t="s">
        <v>5502</v>
      </c>
      <c r="G11947" s="138"/>
    </row>
    <row r="11948" ht="15.75" customHeight="1" spans="1:7">
      <c r="A11948" s="140">
        <v>100994</v>
      </c>
      <c r="B11948" s="141" t="s">
        <v>12531</v>
      </c>
      <c r="C11948" s="141" t="s">
        <v>12511</v>
      </c>
      <c r="D11948" s="141" t="s">
        <v>5686</v>
      </c>
      <c r="E11948" s="140">
        <v>4.65</v>
      </c>
      <c r="F11948" s="142" t="s">
        <v>5502</v>
      </c>
      <c r="G11948" s="138"/>
    </row>
    <row r="11949" ht="15.75" customHeight="1" spans="1:7">
      <c r="A11949" s="140">
        <v>100995</v>
      </c>
      <c r="B11949" s="141" t="s">
        <v>12532</v>
      </c>
      <c r="C11949" s="141" t="s">
        <v>12511</v>
      </c>
      <c r="D11949" s="141" t="s">
        <v>5686</v>
      </c>
      <c r="E11949" s="140">
        <v>4.36</v>
      </c>
      <c r="F11949" s="142" t="s">
        <v>5502</v>
      </c>
      <c r="G11949" s="138"/>
    </row>
    <row r="11950" ht="15.75" customHeight="1" spans="1:7">
      <c r="A11950" s="140">
        <v>100996</v>
      </c>
      <c r="B11950" s="141" t="s">
        <v>12533</v>
      </c>
      <c r="C11950" s="141" t="s">
        <v>12511</v>
      </c>
      <c r="D11950" s="141" t="s">
        <v>5686</v>
      </c>
      <c r="E11950" s="140">
        <v>4.11</v>
      </c>
      <c r="F11950" s="142" t="s">
        <v>5502</v>
      </c>
      <c r="G11950" s="138"/>
    </row>
    <row r="11951" ht="15.75" customHeight="1" spans="1:7">
      <c r="A11951" s="140">
        <v>100997</v>
      </c>
      <c r="B11951" s="141" t="s">
        <v>12534</v>
      </c>
      <c r="C11951" s="141" t="s">
        <v>12511</v>
      </c>
      <c r="D11951" s="141" t="s">
        <v>5686</v>
      </c>
      <c r="E11951" s="140">
        <v>6.32</v>
      </c>
      <c r="F11951" s="142" t="s">
        <v>5502</v>
      </c>
      <c r="G11951" s="138"/>
    </row>
    <row r="11952" ht="15.75" customHeight="1" spans="1:7">
      <c r="A11952" s="140">
        <v>100998</v>
      </c>
      <c r="B11952" s="141" t="s">
        <v>12535</v>
      </c>
      <c r="C11952" s="141" t="s">
        <v>12511</v>
      </c>
      <c r="D11952" s="141" t="s">
        <v>5686</v>
      </c>
      <c r="E11952" s="140">
        <v>6.07</v>
      </c>
      <c r="F11952" s="142" t="s">
        <v>5502</v>
      </c>
      <c r="G11952" s="138"/>
    </row>
    <row r="11953" ht="15.75" customHeight="1" spans="1:7">
      <c r="A11953" s="140">
        <v>100999</v>
      </c>
      <c r="B11953" s="141" t="s">
        <v>12536</v>
      </c>
      <c r="C11953" s="141" t="s">
        <v>12511</v>
      </c>
      <c r="D11953" s="141" t="s">
        <v>5686</v>
      </c>
      <c r="E11953" s="140">
        <v>5.95</v>
      </c>
      <c r="F11953" s="142" t="s">
        <v>5502</v>
      </c>
      <c r="G11953" s="138"/>
    </row>
    <row r="11954" ht="15.75" customHeight="1" spans="1:7">
      <c r="A11954" s="140">
        <v>101000</v>
      </c>
      <c r="B11954" s="141" t="s">
        <v>12537</v>
      </c>
      <c r="C11954" s="141" t="s">
        <v>12511</v>
      </c>
      <c r="D11954" s="141" t="s">
        <v>5686</v>
      </c>
      <c r="E11954" s="140">
        <v>5.79</v>
      </c>
      <c r="F11954" s="142" t="s">
        <v>5502</v>
      </c>
      <c r="G11954" s="138"/>
    </row>
    <row r="11955" ht="15.75" customHeight="1" spans="1:7">
      <c r="A11955" s="140">
        <v>101001</v>
      </c>
      <c r="B11955" s="141" t="s">
        <v>12538</v>
      </c>
      <c r="C11955" s="141" t="s">
        <v>12511</v>
      </c>
      <c r="D11955" s="141" t="s">
        <v>5686</v>
      </c>
      <c r="E11955" s="140">
        <v>4.98</v>
      </c>
      <c r="F11955" s="142" t="s">
        <v>5502</v>
      </c>
      <c r="G11955" s="138"/>
    </row>
    <row r="11956" ht="15.75" customHeight="1" spans="1:7">
      <c r="A11956" s="140">
        <v>101002</v>
      </c>
      <c r="B11956" s="141" t="s">
        <v>12539</v>
      </c>
      <c r="C11956" s="141" t="s">
        <v>12511</v>
      </c>
      <c r="D11956" s="141" t="s">
        <v>5686</v>
      </c>
      <c r="E11956" s="140">
        <v>6</v>
      </c>
      <c r="F11956" s="142" t="s">
        <v>5502</v>
      </c>
      <c r="G11956" s="138"/>
    </row>
    <row r="11957" ht="15.75" customHeight="1" spans="1:7">
      <c r="A11957" s="140">
        <v>101003</v>
      </c>
      <c r="B11957" s="141" t="s">
        <v>12540</v>
      </c>
      <c r="C11957" s="141" t="s">
        <v>12511</v>
      </c>
      <c r="D11957" s="141" t="s">
        <v>5686</v>
      </c>
      <c r="E11957" s="140">
        <v>6.66</v>
      </c>
      <c r="F11957" s="142" t="s">
        <v>5502</v>
      </c>
      <c r="G11957" s="138"/>
    </row>
    <row r="11958" ht="15.75" customHeight="1" spans="1:7">
      <c r="A11958" s="140">
        <v>101004</v>
      </c>
      <c r="B11958" s="141" t="s">
        <v>12541</v>
      </c>
      <c r="C11958" s="141" t="s">
        <v>12511</v>
      </c>
      <c r="D11958" s="141" t="s">
        <v>5686</v>
      </c>
      <c r="E11958" s="140">
        <v>7.08</v>
      </c>
      <c r="F11958" s="142" t="s">
        <v>5502</v>
      </c>
      <c r="G11958" s="138"/>
    </row>
    <row r="11959" ht="15.75" customHeight="1" spans="1:7">
      <c r="A11959" s="140">
        <v>101005</v>
      </c>
      <c r="B11959" s="141" t="s">
        <v>12542</v>
      </c>
      <c r="C11959" s="141" t="s">
        <v>171</v>
      </c>
      <c r="D11959" s="141" t="s">
        <v>5686</v>
      </c>
      <c r="E11959" s="140">
        <v>18.53</v>
      </c>
      <c r="F11959" s="142" t="s">
        <v>5502</v>
      </c>
      <c r="G11959" s="138"/>
    </row>
    <row r="11960" ht="15.75" customHeight="1" spans="1:7">
      <c r="A11960" s="140">
        <v>101006</v>
      </c>
      <c r="B11960" s="141" t="s">
        <v>12543</v>
      </c>
      <c r="C11960" s="141" t="s">
        <v>171</v>
      </c>
      <c r="D11960" s="141" t="s">
        <v>5686</v>
      </c>
      <c r="E11960" s="140">
        <v>20.76</v>
      </c>
      <c r="F11960" s="142" t="s">
        <v>5502</v>
      </c>
      <c r="G11960" s="138"/>
    </row>
    <row r="11961" ht="15.75" customHeight="1" spans="1:7">
      <c r="A11961" s="140">
        <v>101007</v>
      </c>
      <c r="B11961" s="141" t="s">
        <v>12544</v>
      </c>
      <c r="C11961" s="141" t="s">
        <v>171</v>
      </c>
      <c r="D11961" s="141" t="s">
        <v>5686</v>
      </c>
      <c r="E11961" s="140">
        <v>5.38</v>
      </c>
      <c r="F11961" s="142" t="s">
        <v>5502</v>
      </c>
      <c r="G11961" s="138"/>
    </row>
    <row r="11962" ht="15.75" customHeight="1" spans="1:7">
      <c r="A11962" s="140">
        <v>101008</v>
      </c>
      <c r="B11962" s="141" t="s">
        <v>12545</v>
      </c>
      <c r="C11962" s="141" t="s">
        <v>171</v>
      </c>
      <c r="D11962" s="141" t="s">
        <v>5686</v>
      </c>
      <c r="E11962" s="140">
        <v>5.49</v>
      </c>
      <c r="F11962" s="142" t="s">
        <v>5502</v>
      </c>
      <c r="G11962" s="138"/>
    </row>
    <row r="11963" ht="15.75" customHeight="1" spans="1:7">
      <c r="A11963" s="140">
        <v>101009</v>
      </c>
      <c r="B11963" s="141" t="s">
        <v>12546</v>
      </c>
      <c r="C11963" s="141" t="s">
        <v>12511</v>
      </c>
      <c r="D11963" s="141" t="s">
        <v>5686</v>
      </c>
      <c r="E11963" s="140">
        <v>42.95</v>
      </c>
      <c r="F11963" s="142" t="s">
        <v>5502</v>
      </c>
      <c r="G11963" s="138"/>
    </row>
    <row r="11964" ht="15.75" customHeight="1" spans="1:7">
      <c r="A11964" s="140">
        <v>101010</v>
      </c>
      <c r="B11964" s="141" t="s">
        <v>12547</v>
      </c>
      <c r="C11964" s="141" t="s">
        <v>12511</v>
      </c>
      <c r="D11964" s="141" t="s">
        <v>5686</v>
      </c>
      <c r="E11964" s="140">
        <v>27.04</v>
      </c>
      <c r="F11964" s="142" t="s">
        <v>5502</v>
      </c>
      <c r="G11964" s="138"/>
    </row>
    <row r="11965" ht="15.75" customHeight="1" spans="1:7">
      <c r="A11965" s="140">
        <v>101013</v>
      </c>
      <c r="B11965" s="141" t="s">
        <v>12548</v>
      </c>
      <c r="C11965" s="141" t="s">
        <v>12511</v>
      </c>
      <c r="D11965" s="141" t="s">
        <v>5686</v>
      </c>
      <c r="E11965" s="140">
        <v>44.64</v>
      </c>
      <c r="F11965" s="142" t="s">
        <v>5502</v>
      </c>
      <c r="G11965" s="138"/>
    </row>
    <row r="11966" ht="15.75" customHeight="1" spans="1:7">
      <c r="A11966" s="140">
        <v>101014</v>
      </c>
      <c r="B11966" s="141" t="s">
        <v>12549</v>
      </c>
      <c r="C11966" s="141" t="s">
        <v>12511</v>
      </c>
      <c r="D11966" s="141" t="s">
        <v>5686</v>
      </c>
      <c r="E11966" s="140">
        <v>40.9</v>
      </c>
      <c r="F11966" s="142" t="s">
        <v>5502</v>
      </c>
      <c r="G11966" s="138"/>
    </row>
    <row r="11967" ht="15.75" customHeight="1" spans="1:7">
      <c r="A11967" s="140">
        <v>101015</v>
      </c>
      <c r="B11967" s="141" t="s">
        <v>12550</v>
      </c>
      <c r="C11967" s="141" t="s">
        <v>12511</v>
      </c>
      <c r="D11967" s="141" t="s">
        <v>5686</v>
      </c>
      <c r="E11967" s="140">
        <v>33.6</v>
      </c>
      <c r="F11967" s="142" t="s">
        <v>5502</v>
      </c>
      <c r="G11967" s="138"/>
    </row>
    <row r="11968" ht="15.75" customHeight="1" spans="1:7">
      <c r="A11968" s="140">
        <v>101016</v>
      </c>
      <c r="B11968" s="141" t="s">
        <v>12551</v>
      </c>
      <c r="C11968" s="141" t="s">
        <v>12511</v>
      </c>
      <c r="D11968" s="141" t="s">
        <v>5686</v>
      </c>
      <c r="E11968" s="140">
        <v>38.9</v>
      </c>
      <c r="F11968" s="142" t="s">
        <v>5502</v>
      </c>
      <c r="G11968" s="138"/>
    </row>
    <row r="11969" ht="15.75" customHeight="1" spans="1:7">
      <c r="A11969" s="140">
        <v>101017</v>
      </c>
      <c r="B11969" s="141" t="s">
        <v>12552</v>
      </c>
      <c r="C11969" s="141" t="s">
        <v>12511</v>
      </c>
      <c r="D11969" s="141" t="s">
        <v>5686</v>
      </c>
      <c r="E11969" s="140">
        <v>29.48</v>
      </c>
      <c r="F11969" s="142" t="s">
        <v>5502</v>
      </c>
      <c r="G11969" s="138"/>
    </row>
    <row r="11970" ht="15.75" customHeight="1" spans="1:7">
      <c r="A11970" s="140">
        <v>101018</v>
      </c>
      <c r="B11970" s="141" t="s">
        <v>12553</v>
      </c>
      <c r="C11970" s="141" t="s">
        <v>12511</v>
      </c>
      <c r="D11970" s="141" t="s">
        <v>5686</v>
      </c>
      <c r="E11970" s="140">
        <v>24.22</v>
      </c>
      <c r="F11970" s="142" t="s">
        <v>5502</v>
      </c>
      <c r="G11970" s="138"/>
    </row>
    <row r="11971" ht="15.75" customHeight="1" spans="1:7">
      <c r="A11971" s="140">
        <v>101463</v>
      </c>
      <c r="B11971" s="141" t="s">
        <v>12554</v>
      </c>
      <c r="C11971" s="141" t="s">
        <v>12511</v>
      </c>
      <c r="D11971" s="141" t="s">
        <v>5686</v>
      </c>
      <c r="E11971" s="140">
        <v>44.78</v>
      </c>
      <c r="F11971" s="142" t="s">
        <v>5502</v>
      </c>
      <c r="G11971" s="138"/>
    </row>
    <row r="11972" ht="15.75" customHeight="1" spans="1:7">
      <c r="A11972" s="140">
        <v>101464</v>
      </c>
      <c r="B11972" s="141" t="s">
        <v>12555</v>
      </c>
      <c r="C11972" s="141" t="s">
        <v>12511</v>
      </c>
      <c r="D11972" s="141" t="s">
        <v>5686</v>
      </c>
      <c r="E11972" s="140">
        <v>34.39</v>
      </c>
      <c r="F11972" s="142" t="s">
        <v>5502</v>
      </c>
      <c r="G11972" s="138"/>
    </row>
    <row r="11973" ht="15.75" customHeight="1" spans="1:7">
      <c r="A11973" s="140">
        <v>101465</v>
      </c>
      <c r="B11973" s="141" t="s">
        <v>12556</v>
      </c>
      <c r="C11973" s="141" t="s">
        <v>12511</v>
      </c>
      <c r="D11973" s="141" t="s">
        <v>5686</v>
      </c>
      <c r="E11973" s="140">
        <v>26.28</v>
      </c>
      <c r="F11973" s="142" t="s">
        <v>5502</v>
      </c>
      <c r="G11973" s="138"/>
    </row>
    <row r="11974" ht="15.75" customHeight="1" spans="1:7">
      <c r="A11974" s="140">
        <v>101466</v>
      </c>
      <c r="B11974" s="141" t="s">
        <v>12557</v>
      </c>
      <c r="C11974" s="141" t="s">
        <v>12511</v>
      </c>
      <c r="D11974" s="141" t="s">
        <v>5686</v>
      </c>
      <c r="E11974" s="140">
        <v>21.39</v>
      </c>
      <c r="F11974" s="142" t="s">
        <v>5502</v>
      </c>
      <c r="G11974" s="138"/>
    </row>
    <row r="11975" ht="15.75" customHeight="1" spans="1:7">
      <c r="A11975" s="140">
        <v>101467</v>
      </c>
      <c r="B11975" s="141" t="s">
        <v>12558</v>
      </c>
      <c r="C11975" s="141" t="s">
        <v>12511</v>
      </c>
      <c r="D11975" s="141" t="s">
        <v>5686</v>
      </c>
      <c r="E11975" s="140">
        <v>17.89</v>
      </c>
      <c r="F11975" s="142" t="s">
        <v>5502</v>
      </c>
      <c r="G11975" s="138"/>
    </row>
    <row r="11976" ht="15.75" customHeight="1" spans="1:7">
      <c r="A11976" s="140">
        <v>101468</v>
      </c>
      <c r="B11976" s="141" t="s">
        <v>12559</v>
      </c>
      <c r="C11976" s="141" t="s">
        <v>12511</v>
      </c>
      <c r="D11976" s="141" t="s">
        <v>5686</v>
      </c>
      <c r="E11976" s="140">
        <v>16.37</v>
      </c>
      <c r="F11976" s="142" t="s">
        <v>5502</v>
      </c>
      <c r="G11976" s="138"/>
    </row>
    <row r="11977" ht="15.75" customHeight="1" spans="1:7">
      <c r="A11977" s="140">
        <v>101469</v>
      </c>
      <c r="B11977" s="141" t="s">
        <v>12560</v>
      </c>
      <c r="C11977" s="141" t="s">
        <v>12511</v>
      </c>
      <c r="D11977" s="141" t="s">
        <v>5686</v>
      </c>
      <c r="E11977" s="140">
        <v>36.64</v>
      </c>
      <c r="F11977" s="142" t="s">
        <v>5502</v>
      </c>
      <c r="G11977" s="138"/>
    </row>
    <row r="11978" ht="15.75" customHeight="1" spans="1:7">
      <c r="A11978" s="140">
        <v>101470</v>
      </c>
      <c r="B11978" s="141" t="s">
        <v>12561</v>
      </c>
      <c r="C11978" s="141" t="s">
        <v>12511</v>
      </c>
      <c r="D11978" s="141" t="s">
        <v>5686</v>
      </c>
      <c r="E11978" s="140">
        <v>29.09</v>
      </c>
      <c r="F11978" s="142" t="s">
        <v>5502</v>
      </c>
      <c r="G11978" s="138"/>
    </row>
    <row r="11979" ht="15.75" customHeight="1" spans="1:7">
      <c r="A11979" s="140">
        <v>101471</v>
      </c>
      <c r="B11979" s="141" t="s">
        <v>12562</v>
      </c>
      <c r="C11979" s="141" t="s">
        <v>12511</v>
      </c>
      <c r="D11979" s="141" t="s">
        <v>5686</v>
      </c>
      <c r="E11979" s="140">
        <v>24.95</v>
      </c>
      <c r="F11979" s="142" t="s">
        <v>5502</v>
      </c>
      <c r="G11979" s="138"/>
    </row>
    <row r="11980" ht="15.75" customHeight="1" spans="1:7">
      <c r="A11980" s="140">
        <v>101472</v>
      </c>
      <c r="B11980" s="141" t="s">
        <v>12563</v>
      </c>
      <c r="C11980" s="141" t="s">
        <v>12511</v>
      </c>
      <c r="D11980" s="141" t="s">
        <v>5686</v>
      </c>
      <c r="E11980" s="140">
        <v>19.43</v>
      </c>
      <c r="F11980" s="142" t="s">
        <v>5502</v>
      </c>
      <c r="G11980" s="138"/>
    </row>
    <row r="11981" ht="15.75" customHeight="1" spans="1:7">
      <c r="A11981" s="140">
        <v>101473</v>
      </c>
      <c r="B11981" s="141" t="s">
        <v>12564</v>
      </c>
      <c r="C11981" s="141" t="s">
        <v>12511</v>
      </c>
      <c r="D11981" s="141" t="s">
        <v>5686</v>
      </c>
      <c r="E11981" s="140">
        <v>27.96</v>
      </c>
      <c r="F11981" s="142" t="s">
        <v>5502</v>
      </c>
      <c r="G11981" s="138"/>
    </row>
    <row r="11982" ht="15.75" customHeight="1" spans="1:7">
      <c r="A11982" s="140">
        <v>101474</v>
      </c>
      <c r="B11982" s="141" t="s">
        <v>12565</v>
      </c>
      <c r="C11982" s="141" t="s">
        <v>12511</v>
      </c>
      <c r="D11982" s="141" t="s">
        <v>5686</v>
      </c>
      <c r="E11982" s="140">
        <v>20.01</v>
      </c>
      <c r="F11982" s="142" t="s">
        <v>5502</v>
      </c>
      <c r="G11982" s="138"/>
    </row>
    <row r="11983" ht="15.75" customHeight="1" spans="1:7">
      <c r="A11983" s="140">
        <v>101475</v>
      </c>
      <c r="B11983" s="141" t="s">
        <v>12566</v>
      </c>
      <c r="C11983" s="141" t="s">
        <v>12511</v>
      </c>
      <c r="D11983" s="141" t="s">
        <v>5686</v>
      </c>
      <c r="E11983" s="140">
        <v>17.75</v>
      </c>
      <c r="F11983" s="142" t="s">
        <v>5502</v>
      </c>
      <c r="G11983" s="138"/>
    </row>
    <row r="11984" ht="15.75" customHeight="1" spans="1:7">
      <c r="A11984" s="140">
        <v>101476</v>
      </c>
      <c r="B11984" s="141" t="s">
        <v>12567</v>
      </c>
      <c r="C11984" s="141" t="s">
        <v>12511</v>
      </c>
      <c r="D11984" s="141" t="s">
        <v>5686</v>
      </c>
      <c r="E11984" s="140">
        <v>15.82</v>
      </c>
      <c r="F11984" s="142" t="s">
        <v>5502</v>
      </c>
      <c r="G11984" s="138"/>
    </row>
    <row r="11985" ht="15.75" customHeight="1" spans="1:7">
      <c r="A11985" s="140">
        <v>101477</v>
      </c>
      <c r="B11985" s="141" t="s">
        <v>12568</v>
      </c>
      <c r="C11985" s="141" t="s">
        <v>12511</v>
      </c>
      <c r="D11985" s="141" t="s">
        <v>5686</v>
      </c>
      <c r="E11985" s="140">
        <v>12.97</v>
      </c>
      <c r="F11985" s="142" t="s">
        <v>5502</v>
      </c>
      <c r="G11985" s="138"/>
    </row>
    <row r="11986" ht="15.75" customHeight="1" spans="1:7">
      <c r="A11986" s="140">
        <v>101478</v>
      </c>
      <c r="B11986" s="141" t="s">
        <v>12569</v>
      </c>
      <c r="C11986" s="141" t="s">
        <v>12511</v>
      </c>
      <c r="D11986" s="141" t="s">
        <v>5686</v>
      </c>
      <c r="E11986" s="140">
        <v>11.03</v>
      </c>
      <c r="F11986" s="142" t="s">
        <v>5502</v>
      </c>
      <c r="G11986" s="138"/>
    </row>
    <row r="11987" ht="15.75" customHeight="1" spans="1:7">
      <c r="A11987" s="140">
        <v>101480</v>
      </c>
      <c r="B11987" s="141" t="s">
        <v>12570</v>
      </c>
      <c r="C11987" s="141" t="s">
        <v>12511</v>
      </c>
      <c r="D11987" s="141" t="s">
        <v>5686</v>
      </c>
      <c r="E11987" s="140">
        <v>65.52</v>
      </c>
      <c r="F11987" s="142" t="s">
        <v>5502</v>
      </c>
      <c r="G11987" s="138"/>
    </row>
    <row r="11988" ht="15.75" customHeight="1" spans="1:7">
      <c r="A11988" s="140">
        <v>101481</v>
      </c>
      <c r="B11988" s="141" t="s">
        <v>12571</v>
      </c>
      <c r="C11988" s="141" t="s">
        <v>12511</v>
      </c>
      <c r="D11988" s="141" t="s">
        <v>5686</v>
      </c>
      <c r="E11988" s="140">
        <v>47.33</v>
      </c>
      <c r="F11988" s="142" t="s">
        <v>5502</v>
      </c>
      <c r="G11988" s="138"/>
    </row>
    <row r="11989" ht="15.75" customHeight="1" spans="1:7">
      <c r="A11989" s="140">
        <v>101482</v>
      </c>
      <c r="B11989" s="141" t="s">
        <v>12572</v>
      </c>
      <c r="C11989" s="141" t="s">
        <v>12511</v>
      </c>
      <c r="D11989" s="141" t="s">
        <v>5686</v>
      </c>
      <c r="E11989" s="140">
        <v>35.38</v>
      </c>
      <c r="F11989" s="142" t="s">
        <v>5502</v>
      </c>
      <c r="G11989" s="138"/>
    </row>
    <row r="11990" ht="15.75" customHeight="1" spans="1:7">
      <c r="A11990" s="140">
        <v>101483</v>
      </c>
      <c r="B11990" s="141" t="s">
        <v>12573</v>
      </c>
      <c r="C11990" s="141" t="s">
        <v>12511</v>
      </c>
      <c r="D11990" s="141" t="s">
        <v>5686</v>
      </c>
      <c r="E11990" s="140">
        <v>36.71</v>
      </c>
      <c r="F11990" s="142" t="s">
        <v>5502</v>
      </c>
      <c r="G11990" s="138"/>
    </row>
    <row r="11991" ht="15.75" customHeight="1" spans="1:7">
      <c r="A11991" s="140">
        <v>101484</v>
      </c>
      <c r="B11991" s="141" t="s">
        <v>12574</v>
      </c>
      <c r="C11991" s="141" t="s">
        <v>12511</v>
      </c>
      <c r="D11991" s="141" t="s">
        <v>5686</v>
      </c>
      <c r="E11991" s="140">
        <v>190.28</v>
      </c>
      <c r="F11991" s="142" t="s">
        <v>5502</v>
      </c>
      <c r="G11991" s="138"/>
    </row>
    <row r="11992" ht="15.75" customHeight="1" spans="1:7">
      <c r="A11992" s="140">
        <v>101485</v>
      </c>
      <c r="B11992" s="141" t="s">
        <v>12575</v>
      </c>
      <c r="C11992" s="141" t="s">
        <v>12511</v>
      </c>
      <c r="D11992" s="141" t="s">
        <v>5686</v>
      </c>
      <c r="E11992" s="140">
        <v>146.06</v>
      </c>
      <c r="F11992" s="142" t="s">
        <v>5502</v>
      </c>
      <c r="G11992" s="138"/>
    </row>
    <row r="11993" ht="15.75" customHeight="1" spans="1:7">
      <c r="A11993" s="140">
        <v>101486</v>
      </c>
      <c r="B11993" s="141" t="s">
        <v>12576</v>
      </c>
      <c r="C11993" s="141" t="s">
        <v>12511</v>
      </c>
      <c r="D11993" s="141" t="s">
        <v>5686</v>
      </c>
      <c r="E11993" s="140">
        <v>131.57</v>
      </c>
      <c r="F11993" s="142" t="s">
        <v>5502</v>
      </c>
      <c r="G11993" s="138"/>
    </row>
    <row r="11994" ht="15.75" customHeight="1" spans="1:7">
      <c r="A11994" s="140">
        <v>101487</v>
      </c>
      <c r="B11994" s="141" t="s">
        <v>12577</v>
      </c>
      <c r="C11994" s="141" t="s">
        <v>12511</v>
      </c>
      <c r="D11994" s="141" t="s">
        <v>5686</v>
      </c>
      <c r="E11994" s="140">
        <v>96.33</v>
      </c>
      <c r="F11994" s="142" t="s">
        <v>5502</v>
      </c>
      <c r="G11994" s="138"/>
    </row>
    <row r="11995" ht="15.75" customHeight="1" spans="1:7">
      <c r="A11995" s="140">
        <v>101488</v>
      </c>
      <c r="B11995" s="141" t="s">
        <v>12578</v>
      </c>
      <c r="C11995" s="141" t="s">
        <v>12511</v>
      </c>
      <c r="D11995" s="141" t="s">
        <v>5686</v>
      </c>
      <c r="E11995" s="140">
        <v>83.35</v>
      </c>
      <c r="F11995" s="142" t="s">
        <v>5502</v>
      </c>
      <c r="G11995" s="138"/>
    </row>
    <row r="11996" ht="15.75" customHeight="1" spans="1:7">
      <c r="A11996" s="140">
        <v>101188</v>
      </c>
      <c r="B11996" s="141" t="s">
        <v>12579</v>
      </c>
      <c r="C11996" s="141" t="s">
        <v>178</v>
      </c>
      <c r="D11996" s="141" t="s">
        <v>5501</v>
      </c>
      <c r="E11996" s="140">
        <v>5.67</v>
      </c>
      <c r="F11996" s="142" t="s">
        <v>5502</v>
      </c>
      <c r="G11996" s="138"/>
    </row>
    <row r="11997" ht="15.75" customHeight="1" spans="1:7">
      <c r="A11997" s="140">
        <v>101189</v>
      </c>
      <c r="B11997" s="141" t="s">
        <v>12580</v>
      </c>
      <c r="C11997" s="141" t="s">
        <v>178</v>
      </c>
      <c r="D11997" s="141" t="s">
        <v>5501</v>
      </c>
      <c r="E11997" s="140">
        <v>71.84</v>
      </c>
      <c r="F11997" s="142" t="s">
        <v>5502</v>
      </c>
      <c r="G11997" s="138"/>
    </row>
    <row r="11998" ht="15.75" customHeight="1" spans="1:7">
      <c r="A11998" s="140">
        <v>101190</v>
      </c>
      <c r="B11998" s="141" t="s">
        <v>12581</v>
      </c>
      <c r="C11998" s="141" t="s">
        <v>178</v>
      </c>
      <c r="D11998" s="141" t="s">
        <v>5501</v>
      </c>
      <c r="E11998" s="140">
        <v>71.17</v>
      </c>
      <c r="F11998" s="142" t="s">
        <v>5502</v>
      </c>
      <c r="G11998" s="138"/>
    </row>
    <row r="11999" ht="15.75" customHeight="1" spans="1:7">
      <c r="A11999" s="140">
        <v>101191</v>
      </c>
      <c r="B11999" s="141" t="s">
        <v>12582</v>
      </c>
      <c r="C11999" s="141" t="s">
        <v>178</v>
      </c>
      <c r="D11999" s="141" t="s">
        <v>5501</v>
      </c>
      <c r="E11999" s="140">
        <v>71.5</v>
      </c>
      <c r="F11999" s="142" t="s">
        <v>5502</v>
      </c>
      <c r="G11999" s="138"/>
    </row>
    <row r="12000" ht="15.75" customHeight="1" spans="1:7">
      <c r="A12000" s="140">
        <v>101192</v>
      </c>
      <c r="B12000" s="141" t="s">
        <v>12583</v>
      </c>
      <c r="C12000" s="141" t="s">
        <v>178</v>
      </c>
      <c r="D12000" s="141" t="s">
        <v>5501</v>
      </c>
      <c r="E12000" s="140">
        <v>70.4</v>
      </c>
      <c r="F12000" s="142" t="s">
        <v>5502</v>
      </c>
      <c r="G12000" s="138"/>
    </row>
    <row r="12001" ht="15.75" customHeight="1" spans="1:7">
      <c r="A12001" s="140">
        <v>101193</v>
      </c>
      <c r="B12001" s="141" t="s">
        <v>12584</v>
      </c>
      <c r="C12001" s="141" t="s">
        <v>178</v>
      </c>
      <c r="D12001" s="141" t="s">
        <v>5501</v>
      </c>
      <c r="E12001" s="140">
        <v>64.24</v>
      </c>
      <c r="F12001" s="142" t="s">
        <v>5502</v>
      </c>
      <c r="G12001" s="138"/>
    </row>
    <row r="12002" ht="15.75" customHeight="1" spans="1:7">
      <c r="A12002" s="140">
        <v>101194</v>
      </c>
      <c r="B12002" s="141" t="s">
        <v>12585</v>
      </c>
      <c r="C12002" s="141" t="s">
        <v>178</v>
      </c>
      <c r="D12002" s="141" t="s">
        <v>5501</v>
      </c>
      <c r="E12002" s="140">
        <v>64.57</v>
      </c>
      <c r="F12002" s="142" t="s">
        <v>5502</v>
      </c>
      <c r="G12002" s="138"/>
    </row>
    <row r="12003" ht="15.75" customHeight="1" spans="1:7">
      <c r="A12003" s="140">
        <v>101197</v>
      </c>
      <c r="B12003" s="141" t="s">
        <v>12586</v>
      </c>
      <c r="C12003" s="141" t="s">
        <v>178</v>
      </c>
      <c r="D12003" s="141" t="s">
        <v>5501</v>
      </c>
      <c r="E12003" s="140">
        <v>128.17</v>
      </c>
      <c r="F12003" s="142" t="s">
        <v>5502</v>
      </c>
      <c r="G12003" s="138"/>
    </row>
    <row r="12004" ht="15.75" customHeight="1" spans="1:7">
      <c r="A12004" s="140">
        <v>101198</v>
      </c>
      <c r="B12004" s="141" t="s">
        <v>12587</v>
      </c>
      <c r="C12004" s="141" t="s">
        <v>178</v>
      </c>
      <c r="D12004" s="141" t="s">
        <v>5501</v>
      </c>
      <c r="E12004" s="140">
        <v>94.06</v>
      </c>
      <c r="F12004" s="142" t="s">
        <v>5502</v>
      </c>
      <c r="G12004" s="138"/>
    </row>
    <row r="12005" ht="15.75" customHeight="1" spans="1:7">
      <c r="A12005" s="140">
        <v>101199</v>
      </c>
      <c r="B12005" s="141" t="s">
        <v>12588</v>
      </c>
      <c r="C12005" s="141" t="s">
        <v>178</v>
      </c>
      <c r="D12005" s="141" t="s">
        <v>5501</v>
      </c>
      <c r="E12005" s="140">
        <v>94.89</v>
      </c>
      <c r="F12005" s="142" t="s">
        <v>5502</v>
      </c>
      <c r="G12005" s="138"/>
    </row>
    <row r="12006" ht="15.75" customHeight="1" spans="1:7">
      <c r="A12006" s="140">
        <v>101200</v>
      </c>
      <c r="B12006" s="141" t="s">
        <v>12589</v>
      </c>
      <c r="C12006" s="141" t="s">
        <v>178</v>
      </c>
      <c r="D12006" s="141" t="s">
        <v>5501</v>
      </c>
      <c r="E12006" s="140">
        <v>57</v>
      </c>
      <c r="F12006" s="142" t="s">
        <v>5502</v>
      </c>
      <c r="G12006" s="138"/>
    </row>
    <row r="12007" ht="15.75" customHeight="1" spans="1:7">
      <c r="A12007" s="140">
        <v>101201</v>
      </c>
      <c r="B12007" s="141" t="s">
        <v>12590</v>
      </c>
      <c r="C12007" s="141" t="s">
        <v>178</v>
      </c>
      <c r="D12007" s="141" t="s">
        <v>5501</v>
      </c>
      <c r="E12007" s="140">
        <v>69.15</v>
      </c>
      <c r="F12007" s="142" t="s">
        <v>5502</v>
      </c>
      <c r="G12007" s="138"/>
    </row>
    <row r="12008" ht="15.75" customHeight="1" spans="1:7">
      <c r="A12008" s="140">
        <v>101202</v>
      </c>
      <c r="B12008" s="141" t="s">
        <v>12591</v>
      </c>
      <c r="C12008" s="141" t="s">
        <v>178</v>
      </c>
      <c r="D12008" s="141" t="s">
        <v>5501</v>
      </c>
      <c r="E12008" s="140">
        <v>40.21</v>
      </c>
      <c r="F12008" s="142" t="s">
        <v>5502</v>
      </c>
      <c r="G12008" s="138"/>
    </row>
    <row r="12009" ht="15.75" customHeight="1" spans="1:7">
      <c r="A12009" s="140">
        <v>101203</v>
      </c>
      <c r="B12009" s="141" t="s">
        <v>12592</v>
      </c>
      <c r="C12009" s="141" t="s">
        <v>178</v>
      </c>
      <c r="D12009" s="141" t="s">
        <v>5501</v>
      </c>
      <c r="E12009" s="140">
        <v>39.38</v>
      </c>
      <c r="F12009" s="142" t="s">
        <v>5502</v>
      </c>
      <c r="G12009" s="138"/>
    </row>
    <row r="12010" ht="15.75" customHeight="1" spans="1:7">
      <c r="A12010" s="140">
        <v>101204</v>
      </c>
      <c r="B12010" s="141" t="s">
        <v>12593</v>
      </c>
      <c r="C12010" s="141" t="s">
        <v>178</v>
      </c>
      <c r="D12010" s="141" t="s">
        <v>5501</v>
      </c>
      <c r="E12010" s="140">
        <v>39.71</v>
      </c>
      <c r="F12010" s="142" t="s">
        <v>5502</v>
      </c>
      <c r="G12010" s="138"/>
    </row>
    <row r="12011" ht="15.75" customHeight="1" spans="1:7">
      <c r="A12011" s="140">
        <v>101205</v>
      </c>
      <c r="B12011" s="141" t="s">
        <v>12594</v>
      </c>
      <c r="C12011" s="141" t="s">
        <v>178</v>
      </c>
      <c r="D12011" s="141" t="s">
        <v>5501</v>
      </c>
      <c r="E12011" s="140">
        <v>40.21</v>
      </c>
      <c r="F12011" s="142" t="s">
        <v>5502</v>
      </c>
      <c r="G12011" s="138"/>
    </row>
    <row r="12012" ht="15.75" customHeight="1" spans="1:7">
      <c r="A12012" s="140">
        <v>102362</v>
      </c>
      <c r="B12012" s="141" t="s">
        <v>12595</v>
      </c>
      <c r="C12012" s="141" t="s">
        <v>175</v>
      </c>
      <c r="D12012" s="141" t="s">
        <v>5501</v>
      </c>
      <c r="E12012" s="140">
        <v>156.17</v>
      </c>
      <c r="F12012" s="142" t="s">
        <v>5502</v>
      </c>
      <c r="G12012" s="138"/>
    </row>
    <row r="12013" ht="15.75" customHeight="1" spans="1:7">
      <c r="A12013" s="140">
        <v>102363</v>
      </c>
      <c r="B12013" s="141" t="s">
        <v>12596</v>
      </c>
      <c r="C12013" s="141" t="s">
        <v>175</v>
      </c>
      <c r="D12013" s="141" t="s">
        <v>5501</v>
      </c>
      <c r="E12013" s="140">
        <v>172.36</v>
      </c>
      <c r="F12013" s="142" t="s">
        <v>5502</v>
      </c>
      <c r="G12013" s="138"/>
    </row>
    <row r="12014" ht="15.75" customHeight="1" spans="1:7">
      <c r="A12014" s="140">
        <v>102364</v>
      </c>
      <c r="B12014" s="141" t="s">
        <v>12597</v>
      </c>
      <c r="C12014" s="141" t="s">
        <v>175</v>
      </c>
      <c r="D12014" s="141" t="s">
        <v>5501</v>
      </c>
      <c r="E12014" s="140">
        <v>201.68</v>
      </c>
      <c r="F12014" s="142" t="s">
        <v>5502</v>
      </c>
      <c r="G12014" s="138"/>
    </row>
    <row r="12015" ht="15.75" customHeight="1" spans="1:7">
      <c r="A12015" s="140">
        <v>98509</v>
      </c>
      <c r="B12015" s="141" t="s">
        <v>12598</v>
      </c>
      <c r="C12015" s="141" t="s">
        <v>448</v>
      </c>
      <c r="D12015" s="141" t="s">
        <v>5501</v>
      </c>
      <c r="E12015" s="140">
        <v>73.86</v>
      </c>
      <c r="F12015" s="142" t="s">
        <v>5502</v>
      </c>
      <c r="G12015" s="138"/>
    </row>
    <row r="12016" ht="15.75" customHeight="1" spans="1:7">
      <c r="A12016" s="140">
        <v>98510</v>
      </c>
      <c r="B12016" s="141" t="s">
        <v>12599</v>
      </c>
      <c r="C12016" s="141" t="s">
        <v>448</v>
      </c>
      <c r="D12016" s="141" t="s">
        <v>5501</v>
      </c>
      <c r="E12016" s="140">
        <v>103.64</v>
      </c>
      <c r="F12016" s="142" t="s">
        <v>5502</v>
      </c>
      <c r="G12016" s="138"/>
    </row>
    <row r="12017" ht="15.75" customHeight="1" spans="1:7">
      <c r="A12017" s="140">
        <v>98511</v>
      </c>
      <c r="B12017" s="141" t="s">
        <v>12600</v>
      </c>
      <c r="C12017" s="141" t="s">
        <v>448</v>
      </c>
      <c r="D12017" s="141" t="s">
        <v>5501</v>
      </c>
      <c r="E12017" s="140">
        <v>201.31</v>
      </c>
      <c r="F12017" s="142" t="s">
        <v>5502</v>
      </c>
      <c r="G12017" s="138"/>
    </row>
    <row r="12018" ht="15.75" customHeight="1" spans="1:7">
      <c r="A12018" s="140">
        <v>98516</v>
      </c>
      <c r="B12018" s="141" t="s">
        <v>12601</v>
      </c>
      <c r="C12018" s="141" t="s">
        <v>448</v>
      </c>
      <c r="D12018" s="141" t="s">
        <v>5686</v>
      </c>
      <c r="E12018" s="140">
        <v>428.77</v>
      </c>
      <c r="F12018" s="142" t="s">
        <v>5502</v>
      </c>
      <c r="G12018" s="138"/>
    </row>
    <row r="12019" ht="15.75" customHeight="1" spans="1:7">
      <c r="A12019" s="140">
        <v>98519</v>
      </c>
      <c r="B12019" s="141" t="s">
        <v>12602</v>
      </c>
      <c r="C12019" s="141" t="s">
        <v>175</v>
      </c>
      <c r="D12019" s="141" t="s">
        <v>5501</v>
      </c>
      <c r="E12019" s="140">
        <v>1.93</v>
      </c>
      <c r="F12019" s="142" t="s">
        <v>5502</v>
      </c>
      <c r="G12019" s="138"/>
    </row>
    <row r="12020" ht="15.75" customHeight="1" spans="1:7">
      <c r="A12020" s="140">
        <v>98520</v>
      </c>
      <c r="B12020" s="141" t="s">
        <v>12603</v>
      </c>
      <c r="C12020" s="141" t="s">
        <v>175</v>
      </c>
      <c r="D12020" s="141" t="s">
        <v>5686</v>
      </c>
      <c r="E12020" s="140">
        <v>4.51</v>
      </c>
      <c r="F12020" s="142" t="s">
        <v>5502</v>
      </c>
      <c r="G12020" s="138"/>
    </row>
    <row r="12021" ht="15.75" customHeight="1" spans="1:7">
      <c r="A12021" s="140">
        <v>98521</v>
      </c>
      <c r="B12021" s="141" t="s">
        <v>12604</v>
      </c>
      <c r="C12021" s="141" t="s">
        <v>175</v>
      </c>
      <c r="D12021" s="141" t="s">
        <v>5501</v>
      </c>
      <c r="E12021" s="140">
        <v>0.34</v>
      </c>
      <c r="F12021" s="142" t="s">
        <v>5502</v>
      </c>
      <c r="G12021" s="138"/>
    </row>
    <row r="12022" ht="15.75" customHeight="1" spans="1:7">
      <c r="A12022" s="140">
        <v>98522</v>
      </c>
      <c r="B12022" s="141" t="s">
        <v>12605</v>
      </c>
      <c r="C12022" s="141" t="s">
        <v>178</v>
      </c>
      <c r="D12022" s="141" t="s">
        <v>5501</v>
      </c>
      <c r="E12022" s="140">
        <v>181.27</v>
      </c>
      <c r="F12022" s="142" t="s">
        <v>5502</v>
      </c>
      <c r="G12022" s="138"/>
    </row>
    <row r="12023" ht="15.75" customHeight="1" spans="1:7">
      <c r="A12023" s="140">
        <v>98524</v>
      </c>
      <c r="B12023" s="141" t="s">
        <v>12606</v>
      </c>
      <c r="C12023" s="141" t="s">
        <v>175</v>
      </c>
      <c r="D12023" s="141" t="s">
        <v>5853</v>
      </c>
      <c r="E12023" s="140">
        <v>4.32</v>
      </c>
      <c r="F12023" s="142" t="s">
        <v>5502</v>
      </c>
      <c r="G12023" s="138"/>
    </row>
    <row r="12024" ht="15.75" customHeight="1" spans="1:7">
      <c r="A12024" s="140">
        <v>98503</v>
      </c>
      <c r="B12024" s="141" t="s">
        <v>12607</v>
      </c>
      <c r="C12024" s="141" t="s">
        <v>175</v>
      </c>
      <c r="D12024" s="141" t="s">
        <v>5501</v>
      </c>
      <c r="E12024" s="140">
        <v>25.15</v>
      </c>
      <c r="F12024" s="142" t="s">
        <v>5502</v>
      </c>
      <c r="G12024" s="138"/>
    </row>
    <row r="12025" ht="15.75" customHeight="1" spans="1:7">
      <c r="A12025" s="140">
        <v>98504</v>
      </c>
      <c r="B12025" s="141" t="s">
        <v>12608</v>
      </c>
      <c r="C12025" s="141" t="s">
        <v>175</v>
      </c>
      <c r="D12025" s="141" t="s">
        <v>5501</v>
      </c>
      <c r="E12025" s="140">
        <v>20.06</v>
      </c>
      <c r="F12025" s="142" t="s">
        <v>5502</v>
      </c>
      <c r="G12025" s="138"/>
    </row>
    <row r="12026" ht="15.75" customHeight="1" spans="1:7">
      <c r="A12026" s="140">
        <v>98505</v>
      </c>
      <c r="B12026" s="141" t="s">
        <v>12609</v>
      </c>
      <c r="C12026" s="141" t="s">
        <v>175</v>
      </c>
      <c r="D12026" s="141" t="s">
        <v>5501</v>
      </c>
      <c r="E12026" s="140">
        <v>105.38</v>
      </c>
      <c r="F12026" s="142" t="s">
        <v>5502</v>
      </c>
      <c r="G12026" s="138"/>
    </row>
    <row r="12027" ht="15.75" customHeight="1" spans="1:7">
      <c r="A12027" s="140">
        <v>103946</v>
      </c>
      <c r="B12027" s="141" t="s">
        <v>12610</v>
      </c>
      <c r="C12027" s="141" t="s">
        <v>175</v>
      </c>
      <c r="D12027" s="141" t="s">
        <v>5501</v>
      </c>
      <c r="E12027" s="140">
        <v>26.49</v>
      </c>
      <c r="F12027" s="142" t="s">
        <v>5502</v>
      </c>
      <c r="G12027" s="138"/>
    </row>
    <row r="12028" ht="15.75" customHeight="1" spans="1:7">
      <c r="A12028" s="140">
        <v>105000</v>
      </c>
      <c r="B12028" s="141" t="s">
        <v>12611</v>
      </c>
      <c r="C12028" s="141" t="s">
        <v>178</v>
      </c>
      <c r="D12028" s="141" t="s">
        <v>5686</v>
      </c>
      <c r="E12028" s="140">
        <v>1239.79</v>
      </c>
      <c r="F12028" s="142" t="s">
        <v>5502</v>
      </c>
      <c r="G12028" s="138"/>
    </row>
    <row r="12029" ht="15.75" customHeight="1" spans="1:7">
      <c r="A12029" s="140">
        <v>105001</v>
      </c>
      <c r="B12029" s="141" t="s">
        <v>12612</v>
      </c>
      <c r="C12029" s="141" t="s">
        <v>178</v>
      </c>
      <c r="D12029" s="141" t="s">
        <v>5686</v>
      </c>
      <c r="E12029" s="140">
        <v>1270</v>
      </c>
      <c r="F12029" s="142" t="s">
        <v>5502</v>
      </c>
      <c r="G12029" s="138"/>
    </row>
    <row r="12030" ht="15.75" customHeight="1" spans="1:7">
      <c r="A12030" s="140">
        <v>105002</v>
      </c>
      <c r="B12030" s="141" t="s">
        <v>12613</v>
      </c>
      <c r="C12030" s="141" t="s">
        <v>448</v>
      </c>
      <c r="D12030" s="141" t="s">
        <v>5501</v>
      </c>
      <c r="E12030" s="140">
        <v>641.08</v>
      </c>
      <c r="F12030" s="142" t="s">
        <v>5502</v>
      </c>
      <c r="G12030" s="138"/>
    </row>
    <row r="12031" ht="15.75" customHeight="1" spans="1:7">
      <c r="A12031" s="140">
        <v>105003</v>
      </c>
      <c r="B12031" s="141" t="s">
        <v>12614</v>
      </c>
      <c r="C12031" s="141" t="s">
        <v>448</v>
      </c>
      <c r="D12031" s="141" t="s">
        <v>5686</v>
      </c>
      <c r="E12031" s="140">
        <v>1094.85</v>
      </c>
      <c r="F12031" s="142" t="s">
        <v>5502</v>
      </c>
      <c r="G12031" s="138"/>
    </row>
    <row r="12032" ht="15.75" customHeight="1" spans="1:7">
      <c r="A12032" s="140">
        <v>105004</v>
      </c>
      <c r="B12032" s="141" t="s">
        <v>12615</v>
      </c>
      <c r="C12032" s="141" t="s">
        <v>175</v>
      </c>
      <c r="D12032" s="141" t="s">
        <v>5501</v>
      </c>
      <c r="E12032" s="140">
        <v>128.38</v>
      </c>
      <c r="F12032" s="142" t="s">
        <v>5502</v>
      </c>
      <c r="G12032" s="138"/>
    </row>
    <row r="12033" ht="15.75" customHeight="1" spans="1:7">
      <c r="A12033" s="140">
        <v>105005</v>
      </c>
      <c r="B12033" s="141" t="s">
        <v>12616</v>
      </c>
      <c r="C12033" s="141" t="s">
        <v>175</v>
      </c>
      <c r="D12033" s="141" t="s">
        <v>5686</v>
      </c>
      <c r="E12033" s="140">
        <v>210.53</v>
      </c>
      <c r="F12033" s="142" t="s">
        <v>5502</v>
      </c>
      <c r="G12033" s="138"/>
    </row>
    <row r="12034" ht="15.75" customHeight="1" spans="1:7">
      <c r="A12034" s="140">
        <v>103185</v>
      </c>
      <c r="B12034" s="141" t="s">
        <v>12617</v>
      </c>
      <c r="C12034" s="141" t="s">
        <v>448</v>
      </c>
      <c r="D12034" s="141" t="s">
        <v>5686</v>
      </c>
      <c r="E12034" s="140">
        <v>6144.45</v>
      </c>
      <c r="F12034" s="142" t="s">
        <v>5502</v>
      </c>
      <c r="G12034" s="138"/>
    </row>
    <row r="12035" ht="15.75" customHeight="1" spans="1:7">
      <c r="A12035" s="140">
        <v>103186</v>
      </c>
      <c r="B12035" s="141" t="s">
        <v>12618</v>
      </c>
      <c r="C12035" s="141" t="s">
        <v>448</v>
      </c>
      <c r="D12035" s="141" t="s">
        <v>5686</v>
      </c>
      <c r="E12035" s="140">
        <v>6483.11</v>
      </c>
      <c r="F12035" s="142" t="s">
        <v>5502</v>
      </c>
      <c r="G12035" s="138"/>
    </row>
    <row r="12036" ht="15.75" customHeight="1" spans="1:7">
      <c r="A12036" s="140">
        <v>103187</v>
      </c>
      <c r="B12036" s="141" t="s">
        <v>12619</v>
      </c>
      <c r="C12036" s="141" t="s">
        <v>448</v>
      </c>
      <c r="D12036" s="141" t="s">
        <v>5686</v>
      </c>
      <c r="E12036" s="140">
        <v>4870.82</v>
      </c>
      <c r="F12036" s="142" t="s">
        <v>5502</v>
      </c>
      <c r="G12036" s="138"/>
    </row>
    <row r="12037" ht="15.75" customHeight="1" spans="1:7">
      <c r="A12037" s="140">
        <v>103188</v>
      </c>
      <c r="B12037" s="141" t="s">
        <v>12620</v>
      </c>
      <c r="C12037" s="141" t="s">
        <v>448</v>
      </c>
      <c r="D12037" s="141" t="s">
        <v>5686</v>
      </c>
      <c r="E12037" s="140">
        <v>5238.18</v>
      </c>
      <c r="F12037" s="142" t="s">
        <v>5502</v>
      </c>
      <c r="G12037" s="138"/>
    </row>
    <row r="12038" ht="15.75" customHeight="1" spans="1:7">
      <c r="A12038" s="140">
        <v>103189</v>
      </c>
      <c r="B12038" s="141" t="s">
        <v>12621</v>
      </c>
      <c r="C12038" s="141" t="s">
        <v>448</v>
      </c>
      <c r="D12038" s="141" t="s">
        <v>5686</v>
      </c>
      <c r="E12038" s="140">
        <v>2624.71</v>
      </c>
      <c r="F12038" s="142" t="s">
        <v>5502</v>
      </c>
      <c r="G12038" s="138"/>
    </row>
    <row r="12039" ht="15.75" customHeight="1" spans="1:7">
      <c r="A12039" s="140">
        <v>103190</v>
      </c>
      <c r="B12039" s="141" t="s">
        <v>12622</v>
      </c>
      <c r="C12039" s="141" t="s">
        <v>448</v>
      </c>
      <c r="D12039" s="141" t="s">
        <v>5686</v>
      </c>
      <c r="E12039" s="140">
        <v>4078.02</v>
      </c>
      <c r="F12039" s="142" t="s">
        <v>5502</v>
      </c>
      <c r="G12039" s="138"/>
    </row>
    <row r="12040" ht="15.75" customHeight="1" spans="1:7">
      <c r="A12040" s="140">
        <v>103191</v>
      </c>
      <c r="B12040" s="141" t="s">
        <v>12623</v>
      </c>
      <c r="C12040" s="141" t="s">
        <v>448</v>
      </c>
      <c r="D12040" s="141" t="s">
        <v>5686</v>
      </c>
      <c r="E12040" s="140">
        <v>2376.28</v>
      </c>
      <c r="F12040" s="142" t="s">
        <v>5502</v>
      </c>
      <c r="G12040" s="138"/>
    </row>
    <row r="12041" ht="15.75" customHeight="1" spans="1:7">
      <c r="A12041" s="140">
        <v>103192</v>
      </c>
      <c r="B12041" s="141" t="s">
        <v>12624</v>
      </c>
      <c r="C12041" s="141" t="s">
        <v>448</v>
      </c>
      <c r="D12041" s="141" t="s">
        <v>5686</v>
      </c>
      <c r="E12041" s="140">
        <v>2529.92</v>
      </c>
      <c r="F12041" s="142" t="s">
        <v>5502</v>
      </c>
      <c r="G12041" s="138"/>
    </row>
    <row r="12042" ht="15.75" customHeight="1" spans="1:7">
      <c r="A12042" s="140">
        <v>103193</v>
      </c>
      <c r="B12042" s="141" t="s">
        <v>12625</v>
      </c>
      <c r="C12042" s="141" t="s">
        <v>448</v>
      </c>
      <c r="D12042" s="141" t="s">
        <v>5686</v>
      </c>
      <c r="E12042" s="140">
        <v>1948.65</v>
      </c>
      <c r="F12042" s="142" t="s">
        <v>5502</v>
      </c>
      <c r="G12042" s="138"/>
    </row>
    <row r="12043" ht="15.75" customHeight="1" spans="1:7">
      <c r="A12043" s="140">
        <v>103194</v>
      </c>
      <c r="B12043" s="141" t="s">
        <v>12626</v>
      </c>
      <c r="C12043" s="141" t="s">
        <v>448</v>
      </c>
      <c r="D12043" s="141" t="s">
        <v>5686</v>
      </c>
      <c r="E12043" s="140">
        <v>2806.62</v>
      </c>
      <c r="F12043" s="142" t="s">
        <v>5502</v>
      </c>
      <c r="G12043" s="138"/>
    </row>
    <row r="12044" ht="15.75" customHeight="1" spans="1:7">
      <c r="A12044" s="140">
        <v>103195</v>
      </c>
      <c r="B12044" s="141" t="s">
        <v>12627</v>
      </c>
      <c r="C12044" s="141" t="s">
        <v>448</v>
      </c>
      <c r="D12044" s="141" t="s">
        <v>5686</v>
      </c>
      <c r="E12044" s="140">
        <v>2189.86</v>
      </c>
      <c r="F12044" s="142" t="s">
        <v>5502</v>
      </c>
      <c r="G12044" s="138"/>
    </row>
    <row r="12045" ht="15.75" customHeight="1" spans="1:7">
      <c r="A12045" s="140">
        <v>103205</v>
      </c>
      <c r="B12045" s="141" t="s">
        <v>12628</v>
      </c>
      <c r="C12045" s="141" t="s">
        <v>448</v>
      </c>
      <c r="D12045" s="141" t="s">
        <v>5686</v>
      </c>
      <c r="E12045" s="140">
        <v>4093.74</v>
      </c>
      <c r="F12045" s="142" t="s">
        <v>5502</v>
      </c>
      <c r="G12045" s="138"/>
    </row>
    <row r="12046" ht="15.75" customHeight="1" spans="1:7">
      <c r="A12046" s="140">
        <v>103206</v>
      </c>
      <c r="B12046" s="141" t="s">
        <v>12629</v>
      </c>
      <c r="C12046" s="141" t="s">
        <v>448</v>
      </c>
      <c r="D12046" s="141" t="s">
        <v>5686</v>
      </c>
      <c r="E12046" s="140">
        <v>2391.99</v>
      </c>
      <c r="F12046" s="142" t="s">
        <v>5502</v>
      </c>
      <c r="G12046" s="138"/>
    </row>
    <row r="12047" ht="15.75" customHeight="1" spans="1:7">
      <c r="A12047" s="140">
        <v>103207</v>
      </c>
      <c r="B12047" s="141" t="s">
        <v>12630</v>
      </c>
      <c r="C12047" s="141" t="s">
        <v>448</v>
      </c>
      <c r="D12047" s="141" t="s">
        <v>5686</v>
      </c>
      <c r="E12047" s="140">
        <v>2545.63</v>
      </c>
      <c r="F12047" s="142" t="s">
        <v>5502</v>
      </c>
      <c r="G12047" s="138"/>
    </row>
    <row r="12048" ht="15.75" customHeight="1" spans="1:7">
      <c r="A12048" s="140">
        <v>103208</v>
      </c>
      <c r="B12048" s="141" t="s">
        <v>12631</v>
      </c>
      <c r="C12048" s="141" t="s">
        <v>448</v>
      </c>
      <c r="D12048" s="141" t="s">
        <v>5686</v>
      </c>
      <c r="E12048" s="140">
        <v>1964.36</v>
      </c>
      <c r="F12048" s="142" t="s">
        <v>5502</v>
      </c>
      <c r="G12048" s="138"/>
    </row>
    <row r="12049" ht="15.75" customHeight="1" spans="1:7">
      <c r="A12049" s="140">
        <v>103209</v>
      </c>
      <c r="B12049" s="141" t="s">
        <v>12632</v>
      </c>
      <c r="C12049" s="141" t="s">
        <v>448</v>
      </c>
      <c r="D12049" s="141" t="s">
        <v>5686</v>
      </c>
      <c r="E12049" s="140">
        <v>2822.33</v>
      </c>
      <c r="F12049" s="142" t="s">
        <v>5502</v>
      </c>
      <c r="G12049" s="138"/>
    </row>
    <row r="12050" ht="15.75" customHeight="1" spans="1:7">
      <c r="A12050" s="140">
        <v>103210</v>
      </c>
      <c r="B12050" s="141" t="s">
        <v>12633</v>
      </c>
      <c r="C12050" s="141" t="s">
        <v>448</v>
      </c>
      <c r="D12050" s="141" t="s">
        <v>5686</v>
      </c>
      <c r="E12050" s="140">
        <v>2295.02</v>
      </c>
      <c r="F12050" s="142" t="s">
        <v>5502</v>
      </c>
      <c r="G12050" s="138"/>
    </row>
    <row r="12051" ht="15.75" customHeight="1" spans="1:7">
      <c r="A12051" s="140">
        <v>103304</v>
      </c>
      <c r="B12051" s="141" t="s">
        <v>12634</v>
      </c>
      <c r="C12051" s="141" t="s">
        <v>448</v>
      </c>
      <c r="D12051" s="141" t="s">
        <v>5686</v>
      </c>
      <c r="E12051" s="140">
        <v>1245.63</v>
      </c>
      <c r="F12051" s="142" t="s">
        <v>5502</v>
      </c>
      <c r="G12051" s="138"/>
    </row>
    <row r="12052" ht="15.75" customHeight="1" spans="1:7">
      <c r="A12052" s="140">
        <v>103307</v>
      </c>
      <c r="B12052" s="141" t="s">
        <v>12635</v>
      </c>
      <c r="C12052" s="141" t="s">
        <v>448</v>
      </c>
      <c r="D12052" s="141" t="s">
        <v>5686</v>
      </c>
      <c r="E12052" s="140">
        <v>1333.1</v>
      </c>
      <c r="F12052" s="142" t="s">
        <v>5502</v>
      </c>
      <c r="G12052" s="138"/>
    </row>
    <row r="12053" ht="15.75" customHeight="1" spans="1:7">
      <c r="A12053" s="140">
        <v>103310</v>
      </c>
      <c r="B12053" s="141" t="s">
        <v>12636</v>
      </c>
      <c r="C12053" s="141" t="s">
        <v>448</v>
      </c>
      <c r="D12053" s="141" t="s">
        <v>5686</v>
      </c>
      <c r="E12053" s="140">
        <v>1283.81</v>
      </c>
      <c r="F12053" s="142" t="s">
        <v>5502</v>
      </c>
      <c r="G12053" s="138"/>
    </row>
    <row r="12054" ht="15.75" customHeight="1" spans="1:7">
      <c r="A12054" s="140">
        <v>103314</v>
      </c>
      <c r="B12054" s="141" t="s">
        <v>12637</v>
      </c>
      <c r="C12054" s="141" t="s">
        <v>175</v>
      </c>
      <c r="D12054" s="141" t="s">
        <v>5501</v>
      </c>
      <c r="E12054" s="140">
        <v>285.34</v>
      </c>
      <c r="F12054" s="142" t="s">
        <v>5502</v>
      </c>
      <c r="G12054" s="138"/>
    </row>
    <row r="12055" ht="15.75" customHeight="1" spans="1:7">
      <c r="A12055" s="140">
        <v>103315</v>
      </c>
      <c r="B12055" s="141" t="s">
        <v>12638</v>
      </c>
      <c r="C12055" s="141" t="s">
        <v>175</v>
      </c>
      <c r="D12055" s="141" t="s">
        <v>5501</v>
      </c>
      <c r="E12055" s="140">
        <v>276.98</v>
      </c>
      <c r="F12055" s="142" t="s">
        <v>5502</v>
      </c>
      <c r="G12055" s="138"/>
    </row>
    <row r="12056" ht="15.75" customHeight="1" spans="1:7">
      <c r="A12056" s="140">
        <v>103769</v>
      </c>
      <c r="B12056" s="141" t="s">
        <v>12639</v>
      </c>
      <c r="C12056" s="141" t="s">
        <v>448</v>
      </c>
      <c r="D12056" s="141" t="s">
        <v>5501</v>
      </c>
      <c r="E12056" s="140">
        <v>4438.62</v>
      </c>
      <c r="F12056" s="142" t="s">
        <v>5502</v>
      </c>
      <c r="G12056" s="138"/>
    </row>
    <row r="12057" ht="15.75" customHeight="1" spans="1:7">
      <c r="A12057" s="140">
        <v>98525</v>
      </c>
      <c r="B12057" s="141" t="s">
        <v>12640</v>
      </c>
      <c r="C12057" s="141" t="s">
        <v>175</v>
      </c>
      <c r="D12057" s="141" t="s">
        <v>5686</v>
      </c>
      <c r="E12057" s="140">
        <v>0.62</v>
      </c>
      <c r="F12057" s="142" t="s">
        <v>5502</v>
      </c>
      <c r="G12057" s="138"/>
    </row>
    <row r="12058" ht="15.75" customHeight="1" spans="1:7">
      <c r="A12058" s="140">
        <v>98526</v>
      </c>
      <c r="B12058" s="141" t="s">
        <v>12641</v>
      </c>
      <c r="C12058" s="141" t="s">
        <v>448</v>
      </c>
      <c r="D12058" s="141" t="s">
        <v>5501</v>
      </c>
      <c r="E12058" s="140">
        <v>134.84</v>
      </c>
      <c r="F12058" s="142" t="s">
        <v>5502</v>
      </c>
      <c r="G12058" s="138"/>
    </row>
    <row r="12059" ht="15.75" customHeight="1" spans="1:7">
      <c r="A12059" s="140">
        <v>98527</v>
      </c>
      <c r="B12059" s="141" t="s">
        <v>12642</v>
      </c>
      <c r="C12059" s="141" t="s">
        <v>448</v>
      </c>
      <c r="D12059" s="141" t="s">
        <v>5501</v>
      </c>
      <c r="E12059" s="140">
        <v>223.77</v>
      </c>
      <c r="F12059" s="142" t="s">
        <v>5502</v>
      </c>
      <c r="G12059" s="138"/>
    </row>
    <row r="12060" ht="15.75" customHeight="1" spans="1:7">
      <c r="A12060" s="140">
        <v>98528</v>
      </c>
      <c r="B12060" s="141" t="s">
        <v>12643</v>
      </c>
      <c r="C12060" s="141" t="s">
        <v>448</v>
      </c>
      <c r="D12060" s="141" t="s">
        <v>5501</v>
      </c>
      <c r="E12060" s="140">
        <v>294.93</v>
      </c>
      <c r="F12060" s="142" t="s">
        <v>5502</v>
      </c>
      <c r="G12060" s="138"/>
    </row>
    <row r="12061" ht="15.75" customHeight="1" spans="1:7">
      <c r="A12061" s="140">
        <v>98529</v>
      </c>
      <c r="B12061" s="141" t="s">
        <v>12644</v>
      </c>
      <c r="C12061" s="141" t="s">
        <v>448</v>
      </c>
      <c r="D12061" s="141" t="s">
        <v>5501</v>
      </c>
      <c r="E12061" s="140">
        <v>68.42</v>
      </c>
      <c r="F12061" s="142" t="s">
        <v>5502</v>
      </c>
      <c r="G12061" s="138"/>
    </row>
    <row r="12062" ht="15.75" customHeight="1" spans="1:7">
      <c r="A12062" s="140">
        <v>98530</v>
      </c>
      <c r="B12062" s="141" t="s">
        <v>12645</v>
      </c>
      <c r="C12062" s="141" t="s">
        <v>448</v>
      </c>
      <c r="D12062" s="141" t="s">
        <v>5501</v>
      </c>
      <c r="E12062" s="140">
        <v>134.3</v>
      </c>
      <c r="F12062" s="142" t="s">
        <v>5502</v>
      </c>
      <c r="G12062" s="138"/>
    </row>
    <row r="12063" ht="15.75" customHeight="1" spans="1:7">
      <c r="A12063" s="140">
        <v>98531</v>
      </c>
      <c r="B12063" s="141" t="s">
        <v>12646</v>
      </c>
      <c r="C12063" s="141" t="s">
        <v>448</v>
      </c>
      <c r="D12063" s="141" t="s">
        <v>5686</v>
      </c>
      <c r="E12063" s="140">
        <v>380.34</v>
      </c>
      <c r="F12063" s="142" t="s">
        <v>5502</v>
      </c>
      <c r="G12063" s="138"/>
    </row>
    <row r="12064" ht="15.75" customHeight="1" spans="1:7">
      <c r="A12064" s="140">
        <v>98532</v>
      </c>
      <c r="B12064" s="141" t="s">
        <v>12647</v>
      </c>
      <c r="C12064" s="141" t="s">
        <v>448</v>
      </c>
      <c r="D12064" s="141" t="s">
        <v>5686</v>
      </c>
      <c r="E12064" s="140">
        <v>29.63</v>
      </c>
      <c r="F12064" s="142" t="s">
        <v>5502</v>
      </c>
      <c r="G12064" s="138"/>
    </row>
    <row r="12065" ht="15.75" customHeight="1" spans="1:7">
      <c r="A12065" s="140">
        <v>98533</v>
      </c>
      <c r="B12065" s="141" t="s">
        <v>12648</v>
      </c>
      <c r="C12065" s="141" t="s">
        <v>448</v>
      </c>
      <c r="D12065" s="141" t="s">
        <v>5686</v>
      </c>
      <c r="E12065" s="140">
        <v>110.81</v>
      </c>
      <c r="F12065" s="142" t="s">
        <v>5502</v>
      </c>
      <c r="G12065" s="138"/>
    </row>
    <row r="12066" ht="15.75" customHeight="1" spans="1:7">
      <c r="A12066" s="140">
        <v>98534</v>
      </c>
      <c r="B12066" s="141" t="s">
        <v>12649</v>
      </c>
      <c r="C12066" s="141" t="s">
        <v>448</v>
      </c>
      <c r="D12066" s="141" t="s">
        <v>5686</v>
      </c>
      <c r="E12066" s="140">
        <v>306.79</v>
      </c>
      <c r="F12066" s="142" t="s">
        <v>5502</v>
      </c>
      <c r="G12066" s="138"/>
    </row>
    <row r="12067" ht="15.75" customHeight="1" spans="1:7">
      <c r="A12067" s="140">
        <v>98535</v>
      </c>
      <c r="B12067" s="141" t="s">
        <v>12650</v>
      </c>
      <c r="C12067" s="141" t="s">
        <v>448</v>
      </c>
      <c r="D12067" s="141" t="s">
        <v>5686</v>
      </c>
      <c r="E12067" s="140">
        <v>640.31</v>
      </c>
      <c r="F12067" s="142" t="s">
        <v>5502</v>
      </c>
      <c r="G12067" s="138"/>
    </row>
    <row r="12068" ht="15.75" customHeight="1" spans="1:7">
      <c r="A12068" s="140">
        <v>88238</v>
      </c>
      <c r="B12068" s="141" t="s">
        <v>12651</v>
      </c>
      <c r="C12068" s="141" t="s">
        <v>224</v>
      </c>
      <c r="D12068" s="141" t="s">
        <v>5501</v>
      </c>
      <c r="E12068" s="140">
        <v>21.17</v>
      </c>
      <c r="F12068" s="142" t="s">
        <v>12652</v>
      </c>
      <c r="G12068" s="138"/>
    </row>
    <row r="12069" ht="15.75" customHeight="1" spans="1:7">
      <c r="A12069" s="140">
        <v>88239</v>
      </c>
      <c r="B12069" s="141" t="s">
        <v>12653</v>
      </c>
      <c r="C12069" s="141" t="s">
        <v>224</v>
      </c>
      <c r="D12069" s="141" t="s">
        <v>5501</v>
      </c>
      <c r="E12069" s="140">
        <v>21.09</v>
      </c>
      <c r="F12069" s="142" t="s">
        <v>12652</v>
      </c>
      <c r="G12069" s="138"/>
    </row>
    <row r="12070" ht="15.75" customHeight="1" spans="1:7">
      <c r="A12070" s="140">
        <v>88240</v>
      </c>
      <c r="B12070" s="141" t="s">
        <v>12654</v>
      </c>
      <c r="C12070" s="141" t="s">
        <v>224</v>
      </c>
      <c r="D12070" s="141" t="s">
        <v>5501</v>
      </c>
      <c r="E12070" s="140">
        <v>19.98</v>
      </c>
      <c r="F12070" s="142" t="s">
        <v>12652</v>
      </c>
      <c r="G12070" s="138"/>
    </row>
    <row r="12071" ht="15.75" customHeight="1" spans="1:7">
      <c r="A12071" s="140">
        <v>88241</v>
      </c>
      <c r="B12071" s="141" t="s">
        <v>12655</v>
      </c>
      <c r="C12071" s="141" t="s">
        <v>224</v>
      </c>
      <c r="D12071" s="141" t="s">
        <v>5501</v>
      </c>
      <c r="E12071" s="140">
        <v>21.3</v>
      </c>
      <c r="F12071" s="142" t="s">
        <v>12652</v>
      </c>
      <c r="G12071" s="138"/>
    </row>
    <row r="12072" ht="15.75" customHeight="1" spans="1:7">
      <c r="A12072" s="140">
        <v>88242</v>
      </c>
      <c r="B12072" s="141" t="s">
        <v>12656</v>
      </c>
      <c r="C12072" s="141" t="s">
        <v>224</v>
      </c>
      <c r="D12072" s="141" t="s">
        <v>5501</v>
      </c>
      <c r="E12072" s="140">
        <v>21.23</v>
      </c>
      <c r="F12072" s="142" t="s">
        <v>12652</v>
      </c>
      <c r="G12072" s="138"/>
    </row>
    <row r="12073" ht="15.75" customHeight="1" spans="1:7">
      <c r="A12073" s="140">
        <v>88243</v>
      </c>
      <c r="B12073" s="141" t="s">
        <v>12657</v>
      </c>
      <c r="C12073" s="141" t="s">
        <v>224</v>
      </c>
      <c r="D12073" s="141" t="s">
        <v>5501</v>
      </c>
      <c r="E12073" s="140">
        <v>21.18</v>
      </c>
      <c r="F12073" s="142" t="s">
        <v>12652</v>
      </c>
      <c r="G12073" s="138"/>
    </row>
    <row r="12074" ht="15.75" customHeight="1" spans="1:7">
      <c r="A12074" s="140">
        <v>88245</v>
      </c>
      <c r="B12074" s="141" t="s">
        <v>12658</v>
      </c>
      <c r="C12074" s="141" t="s">
        <v>224</v>
      </c>
      <c r="D12074" s="141" t="s">
        <v>5501</v>
      </c>
      <c r="E12074" s="140">
        <v>25.24</v>
      </c>
      <c r="F12074" s="142" t="s">
        <v>12652</v>
      </c>
      <c r="G12074" s="138"/>
    </row>
    <row r="12075" ht="15.75" customHeight="1" spans="1:7">
      <c r="A12075" s="140">
        <v>88246</v>
      </c>
      <c r="B12075" s="141" t="s">
        <v>12659</v>
      </c>
      <c r="C12075" s="141" t="s">
        <v>224</v>
      </c>
      <c r="D12075" s="141" t="s">
        <v>5501</v>
      </c>
      <c r="E12075" s="140">
        <v>22.47</v>
      </c>
      <c r="F12075" s="142" t="s">
        <v>12652</v>
      </c>
      <c r="G12075" s="138"/>
    </row>
    <row r="12076" ht="15.75" customHeight="1" spans="1:7">
      <c r="A12076" s="140">
        <v>88247</v>
      </c>
      <c r="B12076" s="141" t="s">
        <v>12660</v>
      </c>
      <c r="C12076" s="141" t="s">
        <v>224</v>
      </c>
      <c r="D12076" s="141" t="s">
        <v>5501</v>
      </c>
      <c r="E12076" s="140">
        <v>21.63</v>
      </c>
      <c r="F12076" s="142" t="s">
        <v>12652</v>
      </c>
      <c r="G12076" s="138"/>
    </row>
    <row r="12077" ht="15.75" customHeight="1" spans="1:7">
      <c r="A12077" s="140">
        <v>88248</v>
      </c>
      <c r="B12077" s="141" t="s">
        <v>12661</v>
      </c>
      <c r="C12077" s="141" t="s">
        <v>224</v>
      </c>
      <c r="D12077" s="141" t="s">
        <v>5501</v>
      </c>
      <c r="E12077" s="140">
        <v>20.6</v>
      </c>
      <c r="F12077" s="142" t="s">
        <v>12652</v>
      </c>
      <c r="G12077" s="138"/>
    </row>
    <row r="12078" ht="15.75" customHeight="1" spans="1:7">
      <c r="A12078" s="140">
        <v>88249</v>
      </c>
      <c r="B12078" s="141" t="s">
        <v>12662</v>
      </c>
      <c r="C12078" s="141" t="s">
        <v>224</v>
      </c>
      <c r="D12078" s="141" t="s">
        <v>5501</v>
      </c>
      <c r="E12078" s="140">
        <v>20.4</v>
      </c>
      <c r="F12078" s="142" t="s">
        <v>12652</v>
      </c>
      <c r="G12078" s="138"/>
    </row>
    <row r="12079" ht="15.75" customHeight="1" spans="1:7">
      <c r="A12079" s="140">
        <v>88250</v>
      </c>
      <c r="B12079" s="141" t="s">
        <v>12663</v>
      </c>
      <c r="C12079" s="141" t="s">
        <v>224</v>
      </c>
      <c r="D12079" s="141" t="s">
        <v>5501</v>
      </c>
      <c r="E12079" s="140">
        <v>19.98</v>
      </c>
      <c r="F12079" s="142" t="s">
        <v>12652</v>
      </c>
      <c r="G12079" s="138"/>
    </row>
    <row r="12080" ht="15.75" customHeight="1" spans="1:7">
      <c r="A12080" s="140">
        <v>88251</v>
      </c>
      <c r="B12080" s="141" t="s">
        <v>12664</v>
      </c>
      <c r="C12080" s="141" t="s">
        <v>224</v>
      </c>
      <c r="D12080" s="141" t="s">
        <v>5501</v>
      </c>
      <c r="E12080" s="140">
        <v>21.17</v>
      </c>
      <c r="F12080" s="142" t="s">
        <v>12652</v>
      </c>
      <c r="G12080" s="138"/>
    </row>
    <row r="12081" ht="15.75" customHeight="1" spans="1:7">
      <c r="A12081" s="140">
        <v>88252</v>
      </c>
      <c r="B12081" s="141" t="s">
        <v>12665</v>
      </c>
      <c r="C12081" s="141" t="s">
        <v>224</v>
      </c>
      <c r="D12081" s="141" t="s">
        <v>5501</v>
      </c>
      <c r="E12081" s="140">
        <v>20.11</v>
      </c>
      <c r="F12081" s="142" t="s">
        <v>12652</v>
      </c>
      <c r="G12081" s="138"/>
    </row>
    <row r="12082" ht="15.75" customHeight="1" spans="1:7">
      <c r="A12082" s="140">
        <v>88253</v>
      </c>
      <c r="B12082" s="141" t="s">
        <v>12666</v>
      </c>
      <c r="C12082" s="141" t="s">
        <v>224</v>
      </c>
      <c r="D12082" s="141" t="s">
        <v>5501</v>
      </c>
      <c r="E12082" s="140">
        <v>15.17</v>
      </c>
      <c r="F12082" s="142" t="s">
        <v>12652</v>
      </c>
      <c r="G12082" s="138"/>
    </row>
    <row r="12083" ht="15.75" customHeight="1" spans="1:7">
      <c r="A12083" s="140">
        <v>88255</v>
      </c>
      <c r="B12083" s="141" t="s">
        <v>12667</v>
      </c>
      <c r="C12083" s="141" t="s">
        <v>224</v>
      </c>
      <c r="D12083" s="141" t="s">
        <v>5501</v>
      </c>
      <c r="E12083" s="140">
        <v>29.2</v>
      </c>
      <c r="F12083" s="142" t="s">
        <v>12652</v>
      </c>
      <c r="G12083" s="138"/>
    </row>
    <row r="12084" ht="15.75" customHeight="1" spans="1:7">
      <c r="A12084" s="140">
        <v>88256</v>
      </c>
      <c r="B12084" s="141" t="s">
        <v>12668</v>
      </c>
      <c r="C12084" s="141" t="s">
        <v>224</v>
      </c>
      <c r="D12084" s="141" t="s">
        <v>5501</v>
      </c>
      <c r="E12084" s="140">
        <v>25.31</v>
      </c>
      <c r="F12084" s="142" t="s">
        <v>12652</v>
      </c>
      <c r="G12084" s="138"/>
    </row>
    <row r="12085" ht="15.75" customHeight="1" spans="1:7">
      <c r="A12085" s="140">
        <v>88257</v>
      </c>
      <c r="B12085" s="141" t="s">
        <v>12669</v>
      </c>
      <c r="C12085" s="141" t="s">
        <v>224</v>
      </c>
      <c r="D12085" s="141" t="s">
        <v>5501</v>
      </c>
      <c r="E12085" s="140">
        <v>28.93</v>
      </c>
      <c r="F12085" s="142" t="s">
        <v>12652</v>
      </c>
      <c r="G12085" s="138"/>
    </row>
    <row r="12086" ht="15.75" customHeight="1" spans="1:7">
      <c r="A12086" s="140">
        <v>88260</v>
      </c>
      <c r="B12086" s="141" t="s">
        <v>12670</v>
      </c>
      <c r="C12086" s="141" t="s">
        <v>224</v>
      </c>
      <c r="D12086" s="141" t="s">
        <v>5501</v>
      </c>
      <c r="E12086" s="140">
        <v>25.24</v>
      </c>
      <c r="F12086" s="142" t="s">
        <v>12652</v>
      </c>
      <c r="G12086" s="138"/>
    </row>
    <row r="12087" ht="15.75" customHeight="1" spans="1:7">
      <c r="A12087" s="140">
        <v>88261</v>
      </c>
      <c r="B12087" s="141" t="s">
        <v>12671</v>
      </c>
      <c r="C12087" s="141" t="s">
        <v>224</v>
      </c>
      <c r="D12087" s="141" t="s">
        <v>5501</v>
      </c>
      <c r="E12087" s="140">
        <v>24.2</v>
      </c>
      <c r="F12087" s="142" t="s">
        <v>12652</v>
      </c>
      <c r="G12087" s="138"/>
    </row>
    <row r="12088" ht="15.75" customHeight="1" spans="1:7">
      <c r="A12088" s="140">
        <v>88262</v>
      </c>
      <c r="B12088" s="141" t="s">
        <v>12672</v>
      </c>
      <c r="C12088" s="141" t="s">
        <v>224</v>
      </c>
      <c r="D12088" s="141" t="s">
        <v>5853</v>
      </c>
      <c r="E12088" s="140">
        <v>25.1</v>
      </c>
      <c r="F12088" s="142" t="s">
        <v>12652</v>
      </c>
      <c r="G12088" s="138"/>
    </row>
    <row r="12089" ht="15.75" customHeight="1" spans="1:7">
      <c r="A12089" s="140">
        <v>88263</v>
      </c>
      <c r="B12089" s="141" t="s">
        <v>12673</v>
      </c>
      <c r="C12089" s="141" t="s">
        <v>224</v>
      </c>
      <c r="D12089" s="141" t="s">
        <v>5501</v>
      </c>
      <c r="E12089" s="140">
        <v>20.65</v>
      </c>
      <c r="F12089" s="142" t="s">
        <v>12652</v>
      </c>
      <c r="G12089" s="138"/>
    </row>
    <row r="12090" ht="15.75" customHeight="1" spans="1:7">
      <c r="A12090" s="140">
        <v>88264</v>
      </c>
      <c r="B12090" s="141" t="s">
        <v>12674</v>
      </c>
      <c r="C12090" s="141" t="s">
        <v>224</v>
      </c>
      <c r="D12090" s="141" t="s">
        <v>5853</v>
      </c>
      <c r="E12090" s="140">
        <v>25.82</v>
      </c>
      <c r="F12090" s="142" t="s">
        <v>12652</v>
      </c>
      <c r="G12090" s="138"/>
    </row>
    <row r="12091" ht="15.75" customHeight="1" spans="1:7">
      <c r="A12091" s="140">
        <v>88265</v>
      </c>
      <c r="B12091" s="141" t="s">
        <v>12675</v>
      </c>
      <c r="C12091" s="141" t="s">
        <v>224</v>
      </c>
      <c r="D12091" s="141" t="s">
        <v>5501</v>
      </c>
      <c r="E12091" s="140">
        <v>25.82</v>
      </c>
      <c r="F12091" s="142" t="s">
        <v>12652</v>
      </c>
      <c r="G12091" s="138"/>
    </row>
    <row r="12092" ht="15.75" customHeight="1" spans="1:7">
      <c r="A12092" s="140">
        <v>88266</v>
      </c>
      <c r="B12092" s="141" t="s">
        <v>12676</v>
      </c>
      <c r="C12092" s="141" t="s">
        <v>224</v>
      </c>
      <c r="D12092" s="141" t="s">
        <v>5501</v>
      </c>
      <c r="E12092" s="140">
        <v>26.94</v>
      </c>
      <c r="F12092" s="142" t="s">
        <v>12652</v>
      </c>
      <c r="G12092" s="138"/>
    </row>
    <row r="12093" ht="15.75" customHeight="1" spans="1:7">
      <c r="A12093" s="140">
        <v>88267</v>
      </c>
      <c r="B12093" s="141" t="s">
        <v>12677</v>
      </c>
      <c r="C12093" s="141" t="s">
        <v>224</v>
      </c>
      <c r="D12093" s="141" t="s">
        <v>5853</v>
      </c>
      <c r="E12093" s="140">
        <v>24.7</v>
      </c>
      <c r="F12093" s="142" t="s">
        <v>12652</v>
      </c>
      <c r="G12093" s="138"/>
    </row>
    <row r="12094" ht="15.75" customHeight="1" spans="1:7">
      <c r="A12094" s="140">
        <v>88269</v>
      </c>
      <c r="B12094" s="141" t="s">
        <v>12678</v>
      </c>
      <c r="C12094" s="141" t="s">
        <v>224</v>
      </c>
      <c r="D12094" s="141" t="s">
        <v>5501</v>
      </c>
      <c r="E12094" s="140">
        <v>25.24</v>
      </c>
      <c r="F12094" s="142" t="s">
        <v>12652</v>
      </c>
      <c r="G12094" s="138"/>
    </row>
    <row r="12095" ht="15.75" customHeight="1" spans="1:7">
      <c r="A12095" s="140">
        <v>88270</v>
      </c>
      <c r="B12095" s="141" t="s">
        <v>12679</v>
      </c>
      <c r="C12095" s="141" t="s">
        <v>224</v>
      </c>
      <c r="D12095" s="141" t="s">
        <v>5501</v>
      </c>
      <c r="E12095" s="140">
        <v>25.46</v>
      </c>
      <c r="F12095" s="142" t="s">
        <v>12652</v>
      </c>
      <c r="G12095" s="138"/>
    </row>
    <row r="12096" ht="15.75" customHeight="1" spans="1:7">
      <c r="A12096" s="140">
        <v>88272</v>
      </c>
      <c r="B12096" s="141" t="s">
        <v>12680</v>
      </c>
      <c r="C12096" s="141" t="s">
        <v>224</v>
      </c>
      <c r="D12096" s="141" t="s">
        <v>5501</v>
      </c>
      <c r="E12096" s="140">
        <v>25.83</v>
      </c>
      <c r="F12096" s="142" t="s">
        <v>12652</v>
      </c>
      <c r="G12096" s="138"/>
    </row>
    <row r="12097" ht="15.75" customHeight="1" spans="1:7">
      <c r="A12097" s="140">
        <v>88273</v>
      </c>
      <c r="B12097" s="141" t="s">
        <v>12681</v>
      </c>
      <c r="C12097" s="141" t="s">
        <v>224</v>
      </c>
      <c r="D12097" s="141" t="s">
        <v>5501</v>
      </c>
      <c r="E12097" s="140">
        <v>25.17</v>
      </c>
      <c r="F12097" s="142" t="s">
        <v>12652</v>
      </c>
      <c r="G12097" s="138"/>
    </row>
    <row r="12098" ht="15.75" customHeight="1" spans="1:7">
      <c r="A12098" s="140">
        <v>88274</v>
      </c>
      <c r="B12098" s="141" t="s">
        <v>12682</v>
      </c>
      <c r="C12098" s="141" t="s">
        <v>224</v>
      </c>
      <c r="D12098" s="141" t="s">
        <v>5501</v>
      </c>
      <c r="E12098" s="140">
        <v>25.31</v>
      </c>
      <c r="F12098" s="142" t="s">
        <v>12652</v>
      </c>
      <c r="G12098" s="138"/>
    </row>
    <row r="12099" ht="15.75" customHeight="1" spans="1:7">
      <c r="A12099" s="140">
        <v>88275</v>
      </c>
      <c r="B12099" s="141" t="s">
        <v>12683</v>
      </c>
      <c r="C12099" s="141" t="s">
        <v>224</v>
      </c>
      <c r="D12099" s="141" t="s">
        <v>5501</v>
      </c>
      <c r="E12099" s="140">
        <v>42.68</v>
      </c>
      <c r="F12099" s="142" t="s">
        <v>12652</v>
      </c>
      <c r="G12099" s="138"/>
    </row>
    <row r="12100" ht="15.75" customHeight="1" spans="1:7">
      <c r="A12100" s="140">
        <v>88277</v>
      </c>
      <c r="B12100" s="141" t="s">
        <v>12684</v>
      </c>
      <c r="C12100" s="141" t="s">
        <v>224</v>
      </c>
      <c r="D12100" s="141" t="s">
        <v>5501</v>
      </c>
      <c r="E12100" s="140">
        <v>31.89</v>
      </c>
      <c r="F12100" s="142" t="s">
        <v>12652</v>
      </c>
      <c r="G12100" s="138"/>
    </row>
    <row r="12101" ht="15.75" customHeight="1" spans="1:7">
      <c r="A12101" s="140">
        <v>88278</v>
      </c>
      <c r="B12101" s="141" t="s">
        <v>12685</v>
      </c>
      <c r="C12101" s="141" t="s">
        <v>224</v>
      </c>
      <c r="D12101" s="141" t="s">
        <v>5501</v>
      </c>
      <c r="E12101" s="140">
        <v>27.76</v>
      </c>
      <c r="F12101" s="142" t="s">
        <v>12652</v>
      </c>
      <c r="G12101" s="138"/>
    </row>
    <row r="12102" ht="15.75" customHeight="1" spans="1:7">
      <c r="A12102" s="140">
        <v>88279</v>
      </c>
      <c r="B12102" s="141" t="s">
        <v>12686</v>
      </c>
      <c r="C12102" s="141" t="s">
        <v>224</v>
      </c>
      <c r="D12102" s="141" t="s">
        <v>5501</v>
      </c>
      <c r="E12102" s="140">
        <v>30.15</v>
      </c>
      <c r="F12102" s="142" t="s">
        <v>12652</v>
      </c>
      <c r="G12102" s="138"/>
    </row>
    <row r="12103" ht="15.75" customHeight="1" spans="1:7">
      <c r="A12103" s="140">
        <v>88281</v>
      </c>
      <c r="B12103" s="141" t="s">
        <v>12687</v>
      </c>
      <c r="C12103" s="141" t="s">
        <v>224</v>
      </c>
      <c r="D12103" s="141" t="s">
        <v>5501</v>
      </c>
      <c r="E12103" s="140">
        <v>24.68</v>
      </c>
      <c r="F12103" s="142" t="s">
        <v>12652</v>
      </c>
      <c r="G12103" s="138"/>
    </row>
    <row r="12104" ht="15.75" customHeight="1" spans="1:7">
      <c r="A12104" s="140">
        <v>88282</v>
      </c>
      <c r="B12104" s="141" t="s">
        <v>12688</v>
      </c>
      <c r="C12104" s="141" t="s">
        <v>224</v>
      </c>
      <c r="D12104" s="141" t="s">
        <v>5853</v>
      </c>
      <c r="E12104" s="140">
        <v>23.9</v>
      </c>
      <c r="F12104" s="142" t="s">
        <v>12652</v>
      </c>
      <c r="G12104" s="138"/>
    </row>
    <row r="12105" ht="15.75" customHeight="1" spans="1:7">
      <c r="A12105" s="140">
        <v>88283</v>
      </c>
      <c r="B12105" s="141" t="s">
        <v>12689</v>
      </c>
      <c r="C12105" s="141" t="s">
        <v>224</v>
      </c>
      <c r="D12105" s="141" t="s">
        <v>5501</v>
      </c>
      <c r="E12105" s="140">
        <v>28.79</v>
      </c>
      <c r="F12105" s="142" t="s">
        <v>12652</v>
      </c>
      <c r="G12105" s="138"/>
    </row>
    <row r="12106" ht="15.75" customHeight="1" spans="1:7">
      <c r="A12106" s="140">
        <v>88284</v>
      </c>
      <c r="B12106" s="141" t="s">
        <v>12690</v>
      </c>
      <c r="C12106" s="141" t="s">
        <v>224</v>
      </c>
      <c r="D12106" s="141" t="s">
        <v>5501</v>
      </c>
      <c r="E12106" s="140">
        <v>20.63</v>
      </c>
      <c r="F12106" s="142" t="s">
        <v>12652</v>
      </c>
      <c r="G12106" s="138"/>
    </row>
    <row r="12107" ht="15.75" customHeight="1" spans="1:7">
      <c r="A12107" s="140">
        <v>88286</v>
      </c>
      <c r="B12107" s="141" t="s">
        <v>12691</v>
      </c>
      <c r="C12107" s="141" t="s">
        <v>224</v>
      </c>
      <c r="D12107" s="141" t="s">
        <v>5501</v>
      </c>
      <c r="E12107" s="140">
        <v>26.63</v>
      </c>
      <c r="F12107" s="142" t="s">
        <v>12652</v>
      </c>
      <c r="G12107" s="138"/>
    </row>
    <row r="12108" ht="15.75" customHeight="1" spans="1:7">
      <c r="A12108" s="140">
        <v>88288</v>
      </c>
      <c r="B12108" s="141" t="s">
        <v>12692</v>
      </c>
      <c r="C12108" s="141" t="s">
        <v>224</v>
      </c>
      <c r="D12108" s="141" t="s">
        <v>5501</v>
      </c>
      <c r="E12108" s="140">
        <v>18.24</v>
      </c>
      <c r="F12108" s="142" t="s">
        <v>12652</v>
      </c>
      <c r="G12108" s="138"/>
    </row>
    <row r="12109" ht="15.75" customHeight="1" spans="1:7">
      <c r="A12109" s="140">
        <v>88291</v>
      </c>
      <c r="B12109" s="141" t="s">
        <v>12693</v>
      </c>
      <c r="C12109" s="141" t="s">
        <v>224</v>
      </c>
      <c r="D12109" s="141" t="s">
        <v>5501</v>
      </c>
      <c r="E12109" s="140">
        <v>33.74</v>
      </c>
      <c r="F12109" s="142" t="s">
        <v>12652</v>
      </c>
      <c r="G12109" s="138"/>
    </row>
    <row r="12110" ht="15.75" customHeight="1" spans="1:7">
      <c r="A12110" s="140">
        <v>88292</v>
      </c>
      <c r="B12110" s="141" t="s">
        <v>12694</v>
      </c>
      <c r="C12110" s="141" t="s">
        <v>224</v>
      </c>
      <c r="D12110" s="141" t="s">
        <v>5501</v>
      </c>
      <c r="E12110" s="140">
        <v>26.1</v>
      </c>
      <c r="F12110" s="142" t="s">
        <v>12652</v>
      </c>
      <c r="G12110" s="138"/>
    </row>
    <row r="12111" ht="15.75" customHeight="1" spans="1:7">
      <c r="A12111" s="140">
        <v>88293</v>
      </c>
      <c r="B12111" s="141" t="s">
        <v>12695</v>
      </c>
      <c r="C12111" s="141" t="s">
        <v>224</v>
      </c>
      <c r="D12111" s="141" t="s">
        <v>5501</v>
      </c>
      <c r="E12111" s="140">
        <v>33.74</v>
      </c>
      <c r="F12111" s="142" t="s">
        <v>12652</v>
      </c>
      <c r="G12111" s="138"/>
    </row>
    <row r="12112" ht="15.75" customHeight="1" spans="1:7">
      <c r="A12112" s="140">
        <v>88294</v>
      </c>
      <c r="B12112" s="141" t="s">
        <v>12696</v>
      </c>
      <c r="C12112" s="141" t="s">
        <v>224</v>
      </c>
      <c r="D12112" s="141" t="s">
        <v>5853</v>
      </c>
      <c r="E12112" s="140">
        <v>36.41</v>
      </c>
      <c r="F12112" s="142" t="s">
        <v>12652</v>
      </c>
      <c r="G12112" s="138"/>
    </row>
    <row r="12113" ht="15.75" customHeight="1" spans="1:7">
      <c r="A12113" s="140">
        <v>88295</v>
      </c>
      <c r="B12113" s="141" t="s">
        <v>12697</v>
      </c>
      <c r="C12113" s="141" t="s">
        <v>224</v>
      </c>
      <c r="D12113" s="141" t="s">
        <v>5501</v>
      </c>
      <c r="E12113" s="140">
        <v>28.24</v>
      </c>
      <c r="F12113" s="142" t="s">
        <v>12652</v>
      </c>
      <c r="G12113" s="138"/>
    </row>
    <row r="12114" ht="15.75" customHeight="1" spans="1:7">
      <c r="A12114" s="140">
        <v>88296</v>
      </c>
      <c r="B12114" s="141" t="s">
        <v>12698</v>
      </c>
      <c r="C12114" s="141" t="s">
        <v>224</v>
      </c>
      <c r="D12114" s="141" t="s">
        <v>5501</v>
      </c>
      <c r="E12114" s="140">
        <v>42.78</v>
      </c>
      <c r="F12114" s="142" t="s">
        <v>12652</v>
      </c>
      <c r="G12114" s="138"/>
    </row>
    <row r="12115" ht="15.75" customHeight="1" spans="1:7">
      <c r="A12115" s="140">
        <v>88297</v>
      </c>
      <c r="B12115" s="141" t="s">
        <v>12699</v>
      </c>
      <c r="C12115" s="141" t="s">
        <v>224</v>
      </c>
      <c r="D12115" s="141" t="s">
        <v>5501</v>
      </c>
      <c r="E12115" s="140">
        <v>32.4</v>
      </c>
      <c r="F12115" s="142" t="s">
        <v>12652</v>
      </c>
      <c r="G12115" s="138"/>
    </row>
    <row r="12116" ht="15.75" customHeight="1" spans="1:7">
      <c r="A12116" s="140">
        <v>88298</v>
      </c>
      <c r="B12116" s="141" t="s">
        <v>12700</v>
      </c>
      <c r="C12116" s="141" t="s">
        <v>224</v>
      </c>
      <c r="D12116" s="141" t="s">
        <v>5501</v>
      </c>
      <c r="E12116" s="140">
        <v>28.01</v>
      </c>
      <c r="F12116" s="142" t="s">
        <v>12652</v>
      </c>
      <c r="G12116" s="138"/>
    </row>
    <row r="12117" ht="15.75" customHeight="1" spans="1:7">
      <c r="A12117" s="140">
        <v>88299</v>
      </c>
      <c r="B12117" s="141" t="s">
        <v>12701</v>
      </c>
      <c r="C12117" s="141" t="s">
        <v>224</v>
      </c>
      <c r="D12117" s="141" t="s">
        <v>5501</v>
      </c>
      <c r="E12117" s="140">
        <v>39.69</v>
      </c>
      <c r="F12117" s="142" t="s">
        <v>12652</v>
      </c>
      <c r="G12117" s="138"/>
    </row>
    <row r="12118" ht="15.75" customHeight="1" spans="1:7">
      <c r="A12118" s="140">
        <v>88300</v>
      </c>
      <c r="B12118" s="141" t="s">
        <v>12702</v>
      </c>
      <c r="C12118" s="141" t="s">
        <v>224</v>
      </c>
      <c r="D12118" s="141" t="s">
        <v>5501</v>
      </c>
      <c r="E12118" s="140">
        <v>39.69</v>
      </c>
      <c r="F12118" s="142" t="s">
        <v>12652</v>
      </c>
      <c r="G12118" s="138"/>
    </row>
    <row r="12119" ht="15.75" customHeight="1" spans="1:7">
      <c r="A12119" s="140">
        <v>88301</v>
      </c>
      <c r="B12119" s="141" t="s">
        <v>12703</v>
      </c>
      <c r="C12119" s="141" t="s">
        <v>224</v>
      </c>
      <c r="D12119" s="141" t="s">
        <v>5501</v>
      </c>
      <c r="E12119" s="140">
        <v>33.74</v>
      </c>
      <c r="F12119" s="142" t="s">
        <v>12652</v>
      </c>
      <c r="G12119" s="138"/>
    </row>
    <row r="12120" ht="15.75" customHeight="1" spans="1:7">
      <c r="A12120" s="140">
        <v>88302</v>
      </c>
      <c r="B12120" s="141" t="s">
        <v>12704</v>
      </c>
      <c r="C12120" s="141" t="s">
        <v>224</v>
      </c>
      <c r="D12120" s="141" t="s">
        <v>5501</v>
      </c>
      <c r="E12120" s="140">
        <v>33.74</v>
      </c>
      <c r="F12120" s="142" t="s">
        <v>12652</v>
      </c>
      <c r="G12120" s="138"/>
    </row>
    <row r="12121" ht="15.75" customHeight="1" spans="1:7">
      <c r="A12121" s="140">
        <v>88303</v>
      </c>
      <c r="B12121" s="141" t="s">
        <v>12705</v>
      </c>
      <c r="C12121" s="141" t="s">
        <v>224</v>
      </c>
      <c r="D12121" s="141" t="s">
        <v>5501</v>
      </c>
      <c r="E12121" s="140">
        <v>32.64</v>
      </c>
      <c r="F12121" s="142" t="s">
        <v>12652</v>
      </c>
      <c r="G12121" s="138"/>
    </row>
    <row r="12122" ht="15.75" customHeight="1" spans="1:7">
      <c r="A12122" s="140">
        <v>88304</v>
      </c>
      <c r="B12122" s="141" t="s">
        <v>12706</v>
      </c>
      <c r="C12122" s="141" t="s">
        <v>224</v>
      </c>
      <c r="D12122" s="141" t="s">
        <v>5501</v>
      </c>
      <c r="E12122" s="140">
        <v>39.69</v>
      </c>
      <c r="F12122" s="142" t="s">
        <v>12652</v>
      </c>
      <c r="G12122" s="138"/>
    </row>
    <row r="12123" ht="15.75" customHeight="1" spans="1:7">
      <c r="A12123" s="140">
        <v>88306</v>
      </c>
      <c r="B12123" s="141" t="s">
        <v>12707</v>
      </c>
      <c r="C12123" s="141" t="s">
        <v>224</v>
      </c>
      <c r="D12123" s="141" t="s">
        <v>5501</v>
      </c>
      <c r="E12123" s="140">
        <v>30.14</v>
      </c>
      <c r="F12123" s="142" t="s">
        <v>12652</v>
      </c>
      <c r="G12123" s="138"/>
    </row>
    <row r="12124" ht="15.75" customHeight="1" spans="1:7">
      <c r="A12124" s="140">
        <v>88307</v>
      </c>
      <c r="B12124" s="141" t="s">
        <v>12708</v>
      </c>
      <c r="C12124" s="141" t="s">
        <v>224</v>
      </c>
      <c r="D12124" s="141" t="s">
        <v>5501</v>
      </c>
      <c r="E12124" s="140">
        <v>28.05</v>
      </c>
      <c r="F12124" s="142" t="s">
        <v>12652</v>
      </c>
      <c r="G12124" s="138"/>
    </row>
    <row r="12125" ht="15.75" customHeight="1" spans="1:7">
      <c r="A12125" s="140">
        <v>88308</v>
      </c>
      <c r="B12125" s="141" t="s">
        <v>12709</v>
      </c>
      <c r="C12125" s="141" t="s">
        <v>224</v>
      </c>
      <c r="D12125" s="141" t="s">
        <v>5501</v>
      </c>
      <c r="E12125" s="140">
        <v>25.31</v>
      </c>
      <c r="F12125" s="142" t="s">
        <v>12652</v>
      </c>
      <c r="G12125" s="138"/>
    </row>
    <row r="12126" ht="15.75" customHeight="1" spans="1:7">
      <c r="A12126" s="140">
        <v>88309</v>
      </c>
      <c r="B12126" s="141" t="s">
        <v>12710</v>
      </c>
      <c r="C12126" s="141" t="s">
        <v>224</v>
      </c>
      <c r="D12126" s="141" t="s">
        <v>5853</v>
      </c>
      <c r="E12126" s="140">
        <v>25.46</v>
      </c>
      <c r="F12126" s="142" t="s">
        <v>12652</v>
      </c>
      <c r="G12126" s="138"/>
    </row>
    <row r="12127" ht="15.75" customHeight="1" spans="1:7">
      <c r="A12127" s="140">
        <v>88310</v>
      </c>
      <c r="B12127" s="141" t="s">
        <v>12711</v>
      </c>
      <c r="C12127" s="141" t="s">
        <v>224</v>
      </c>
      <c r="D12127" s="141" t="s">
        <v>5853</v>
      </c>
      <c r="E12127" s="140">
        <v>26.95</v>
      </c>
      <c r="F12127" s="142" t="s">
        <v>12652</v>
      </c>
      <c r="G12127" s="138"/>
    </row>
    <row r="12128" ht="15.75" customHeight="1" spans="1:7">
      <c r="A12128" s="140">
        <v>88311</v>
      </c>
      <c r="B12128" s="141" t="s">
        <v>12712</v>
      </c>
      <c r="C12128" s="141" t="s">
        <v>224</v>
      </c>
      <c r="D12128" s="141" t="s">
        <v>5501</v>
      </c>
      <c r="E12128" s="140">
        <v>26.34</v>
      </c>
      <c r="F12128" s="142" t="s">
        <v>12652</v>
      </c>
      <c r="G12128" s="138"/>
    </row>
    <row r="12129" ht="15.75" customHeight="1" spans="1:7">
      <c r="A12129" s="140">
        <v>88312</v>
      </c>
      <c r="B12129" s="141" t="s">
        <v>12713</v>
      </c>
      <c r="C12129" s="141" t="s">
        <v>224</v>
      </c>
      <c r="D12129" s="141" t="s">
        <v>5501</v>
      </c>
      <c r="E12129" s="140">
        <v>26.95</v>
      </c>
      <c r="F12129" s="142" t="s">
        <v>12652</v>
      </c>
      <c r="G12129" s="138"/>
    </row>
    <row r="12130" ht="15.75" customHeight="1" spans="1:7">
      <c r="A12130" s="140">
        <v>88313</v>
      </c>
      <c r="B12130" s="141" t="s">
        <v>12714</v>
      </c>
      <c r="C12130" s="141" t="s">
        <v>224</v>
      </c>
      <c r="D12130" s="141" t="s">
        <v>5501</v>
      </c>
      <c r="E12130" s="140">
        <v>22.37</v>
      </c>
      <c r="F12130" s="142" t="s">
        <v>12652</v>
      </c>
      <c r="G12130" s="138"/>
    </row>
    <row r="12131" ht="15.75" customHeight="1" spans="1:7">
      <c r="A12131" s="140">
        <v>88314</v>
      </c>
      <c r="B12131" s="141" t="s">
        <v>12715</v>
      </c>
      <c r="C12131" s="141" t="s">
        <v>224</v>
      </c>
      <c r="D12131" s="141" t="s">
        <v>5501</v>
      </c>
      <c r="E12131" s="140">
        <v>23.9</v>
      </c>
      <c r="F12131" s="142" t="s">
        <v>12652</v>
      </c>
      <c r="G12131" s="138"/>
    </row>
    <row r="12132" ht="15.75" customHeight="1" spans="1:7">
      <c r="A12132" s="140">
        <v>88315</v>
      </c>
      <c r="B12132" s="141" t="s">
        <v>12716</v>
      </c>
      <c r="C12132" s="141" t="s">
        <v>224</v>
      </c>
      <c r="D12132" s="141" t="s">
        <v>5501</v>
      </c>
      <c r="E12132" s="140">
        <v>25.24</v>
      </c>
      <c r="F12132" s="142" t="s">
        <v>12652</v>
      </c>
      <c r="G12132" s="138"/>
    </row>
    <row r="12133" ht="15.75" customHeight="1" spans="1:7">
      <c r="A12133" s="140">
        <v>88316</v>
      </c>
      <c r="B12133" s="141" t="s">
        <v>223</v>
      </c>
      <c r="C12133" s="141" t="s">
        <v>224</v>
      </c>
      <c r="D12133" s="141" t="s">
        <v>5853</v>
      </c>
      <c r="E12133" s="140">
        <v>20.28</v>
      </c>
      <c r="F12133" s="142" t="s">
        <v>12652</v>
      </c>
      <c r="G12133" s="138"/>
    </row>
    <row r="12134" ht="15.75" customHeight="1" spans="1:7">
      <c r="A12134" s="140">
        <v>88317</v>
      </c>
      <c r="B12134" s="141" t="s">
        <v>12717</v>
      </c>
      <c r="C12134" s="141" t="s">
        <v>224</v>
      </c>
      <c r="D12134" s="141" t="s">
        <v>5853</v>
      </c>
      <c r="E12134" s="140">
        <v>26.2</v>
      </c>
      <c r="F12134" s="142" t="s">
        <v>12652</v>
      </c>
      <c r="G12134" s="138"/>
    </row>
    <row r="12135" ht="15.75" customHeight="1" spans="1:7">
      <c r="A12135" s="140">
        <v>88318</v>
      </c>
      <c r="B12135" s="141" t="s">
        <v>12718</v>
      </c>
      <c r="C12135" s="141" t="s">
        <v>224</v>
      </c>
      <c r="D12135" s="141" t="s">
        <v>5501</v>
      </c>
      <c r="E12135" s="140">
        <v>29.74</v>
      </c>
      <c r="F12135" s="142" t="s">
        <v>12652</v>
      </c>
      <c r="G12135" s="138"/>
    </row>
    <row r="12136" ht="15.75" customHeight="1" spans="1:7">
      <c r="A12136" s="140">
        <v>88321</v>
      </c>
      <c r="B12136" s="141" t="s">
        <v>12719</v>
      </c>
      <c r="C12136" s="141" t="s">
        <v>224</v>
      </c>
      <c r="D12136" s="141" t="s">
        <v>5501</v>
      </c>
      <c r="E12136" s="140">
        <v>28.74</v>
      </c>
      <c r="F12136" s="142" t="s">
        <v>12652</v>
      </c>
      <c r="G12136" s="138"/>
    </row>
    <row r="12137" ht="15.75" customHeight="1" spans="1:7">
      <c r="A12137" s="140">
        <v>88322</v>
      </c>
      <c r="B12137" s="141" t="s">
        <v>12720</v>
      </c>
      <c r="C12137" s="141" t="s">
        <v>224</v>
      </c>
      <c r="D12137" s="141" t="s">
        <v>5501</v>
      </c>
      <c r="E12137" s="140">
        <v>51.34</v>
      </c>
      <c r="F12137" s="142" t="s">
        <v>12652</v>
      </c>
      <c r="G12137" s="138"/>
    </row>
    <row r="12138" ht="15.75" customHeight="1" spans="1:7">
      <c r="A12138" s="140">
        <v>88323</v>
      </c>
      <c r="B12138" s="141" t="s">
        <v>12721</v>
      </c>
      <c r="C12138" s="141" t="s">
        <v>224</v>
      </c>
      <c r="D12138" s="141" t="s">
        <v>5501</v>
      </c>
      <c r="E12138" s="140">
        <v>24.84</v>
      </c>
      <c r="F12138" s="142" t="s">
        <v>12652</v>
      </c>
      <c r="G12138" s="138"/>
    </row>
    <row r="12139" ht="15.75" customHeight="1" spans="1:7">
      <c r="A12139" s="140">
        <v>88324</v>
      </c>
      <c r="B12139" s="141" t="s">
        <v>12722</v>
      </c>
      <c r="C12139" s="141" t="s">
        <v>224</v>
      </c>
      <c r="D12139" s="141" t="s">
        <v>5501</v>
      </c>
      <c r="E12139" s="140">
        <v>32.4</v>
      </c>
      <c r="F12139" s="142" t="s">
        <v>12652</v>
      </c>
      <c r="G12139" s="138"/>
    </row>
    <row r="12140" ht="15.75" customHeight="1" spans="1:7">
      <c r="A12140" s="140">
        <v>88325</v>
      </c>
      <c r="B12140" s="141" t="s">
        <v>12723</v>
      </c>
      <c r="C12140" s="141" t="s">
        <v>224</v>
      </c>
      <c r="D12140" s="141" t="s">
        <v>5501</v>
      </c>
      <c r="E12140" s="140">
        <v>20.44</v>
      </c>
      <c r="F12140" s="142" t="s">
        <v>12652</v>
      </c>
      <c r="G12140" s="138"/>
    </row>
    <row r="12141" ht="15.75" customHeight="1" spans="1:7">
      <c r="A12141" s="140">
        <v>88377</v>
      </c>
      <c r="B12141" s="141" t="s">
        <v>12724</v>
      </c>
      <c r="C12141" s="141" t="s">
        <v>224</v>
      </c>
      <c r="D12141" s="141" t="s">
        <v>5501</v>
      </c>
      <c r="E12141" s="140">
        <v>28.01</v>
      </c>
      <c r="F12141" s="142" t="s">
        <v>12652</v>
      </c>
      <c r="G12141" s="138"/>
    </row>
    <row r="12142" ht="15.75" customHeight="1" spans="1:7">
      <c r="A12142" s="140">
        <v>88441</v>
      </c>
      <c r="B12142" s="141" t="s">
        <v>12725</v>
      </c>
      <c r="C12142" s="141" t="s">
        <v>224</v>
      </c>
      <c r="D12142" s="141" t="s">
        <v>5501</v>
      </c>
      <c r="E12142" s="140">
        <v>21.2</v>
      </c>
      <c r="F12142" s="142" t="s">
        <v>12652</v>
      </c>
      <c r="G12142" s="138"/>
    </row>
    <row r="12143" ht="15.75" customHeight="1" spans="1:7">
      <c r="A12143" s="140">
        <v>90766</v>
      </c>
      <c r="B12143" s="141" t="s">
        <v>12726</v>
      </c>
      <c r="C12143" s="141" t="s">
        <v>224</v>
      </c>
      <c r="D12143" s="141" t="s">
        <v>5853</v>
      </c>
      <c r="E12143" s="140">
        <v>22.29</v>
      </c>
      <c r="F12143" s="142" t="s">
        <v>12652</v>
      </c>
      <c r="G12143" s="138"/>
    </row>
    <row r="12144" ht="15.75" customHeight="1" spans="1:7">
      <c r="A12144" s="140">
        <v>90767</v>
      </c>
      <c r="B12144" s="141" t="s">
        <v>12727</v>
      </c>
      <c r="C12144" s="141" t="s">
        <v>224</v>
      </c>
      <c r="D12144" s="141" t="s">
        <v>5501</v>
      </c>
      <c r="E12144" s="140">
        <v>22.66</v>
      </c>
      <c r="F12144" s="142" t="s">
        <v>12652</v>
      </c>
      <c r="G12144" s="138"/>
    </row>
    <row r="12145" ht="15.75" customHeight="1" spans="1:7">
      <c r="A12145" s="140">
        <v>90768</v>
      </c>
      <c r="B12145" s="141" t="s">
        <v>12728</v>
      </c>
      <c r="C12145" s="141" t="s">
        <v>224</v>
      </c>
      <c r="D12145" s="141" t="s">
        <v>5501</v>
      </c>
      <c r="E12145" s="140">
        <v>117.75</v>
      </c>
      <c r="F12145" s="142" t="s">
        <v>12652</v>
      </c>
      <c r="G12145" s="138"/>
    </row>
    <row r="12146" ht="15.75" customHeight="1" spans="1:7">
      <c r="A12146" s="140">
        <v>90769</v>
      </c>
      <c r="B12146" s="141" t="s">
        <v>12729</v>
      </c>
      <c r="C12146" s="141" t="s">
        <v>224</v>
      </c>
      <c r="D12146" s="141" t="s">
        <v>5501</v>
      </c>
      <c r="E12146" s="140">
        <v>124.62</v>
      </c>
      <c r="F12146" s="142" t="s">
        <v>12652</v>
      </c>
      <c r="G12146" s="138"/>
    </row>
    <row r="12147" ht="15.75" customHeight="1" spans="1:7">
      <c r="A12147" s="140">
        <v>90770</v>
      </c>
      <c r="B12147" s="141" t="s">
        <v>12730</v>
      </c>
      <c r="C12147" s="141" t="s">
        <v>224</v>
      </c>
      <c r="D12147" s="141" t="s">
        <v>5501</v>
      </c>
      <c r="E12147" s="140">
        <v>130.49</v>
      </c>
      <c r="F12147" s="142" t="s">
        <v>12652</v>
      </c>
      <c r="G12147" s="138"/>
    </row>
    <row r="12148" ht="15.75" customHeight="1" spans="1:7">
      <c r="A12148" s="140">
        <v>90772</v>
      </c>
      <c r="B12148" s="141" t="s">
        <v>12731</v>
      </c>
      <c r="C12148" s="141" t="s">
        <v>224</v>
      </c>
      <c r="D12148" s="141" t="s">
        <v>5501</v>
      </c>
      <c r="E12148" s="140">
        <v>18.16</v>
      </c>
      <c r="F12148" s="142" t="s">
        <v>12652</v>
      </c>
      <c r="G12148" s="138"/>
    </row>
    <row r="12149" ht="15.75" customHeight="1" spans="1:7">
      <c r="A12149" s="140">
        <v>90775</v>
      </c>
      <c r="B12149" s="141" t="s">
        <v>12732</v>
      </c>
      <c r="C12149" s="141" t="s">
        <v>224</v>
      </c>
      <c r="D12149" s="141" t="s">
        <v>5501</v>
      </c>
      <c r="E12149" s="140">
        <v>23.77</v>
      </c>
      <c r="F12149" s="142" t="s">
        <v>12652</v>
      </c>
      <c r="G12149" s="138"/>
    </row>
    <row r="12150" ht="15.75" customHeight="1" spans="1:7">
      <c r="A12150" s="140">
        <v>90776</v>
      </c>
      <c r="B12150" s="141" t="s">
        <v>12733</v>
      </c>
      <c r="C12150" s="141" t="s">
        <v>224</v>
      </c>
      <c r="D12150" s="141" t="s">
        <v>5853</v>
      </c>
      <c r="E12150" s="140">
        <v>39.14</v>
      </c>
      <c r="F12150" s="142" t="s">
        <v>12652</v>
      </c>
      <c r="G12150" s="138"/>
    </row>
    <row r="12151" ht="15.75" customHeight="1" spans="1:7">
      <c r="A12151" s="140">
        <v>90777</v>
      </c>
      <c r="B12151" s="141" t="s">
        <v>12734</v>
      </c>
      <c r="C12151" s="141" t="s">
        <v>224</v>
      </c>
      <c r="D12151" s="141" t="s">
        <v>5853</v>
      </c>
      <c r="E12151" s="140">
        <v>120.8</v>
      </c>
      <c r="F12151" s="142" t="s">
        <v>12652</v>
      </c>
      <c r="G12151" s="138"/>
    </row>
    <row r="12152" ht="15.75" customHeight="1" spans="1:7">
      <c r="A12152" s="140">
        <v>90778</v>
      </c>
      <c r="B12152" s="141" t="s">
        <v>12735</v>
      </c>
      <c r="C12152" s="141" t="s">
        <v>224</v>
      </c>
      <c r="D12152" s="141" t="s">
        <v>5501</v>
      </c>
      <c r="E12152" s="140">
        <v>126.7</v>
      </c>
      <c r="F12152" s="142" t="s">
        <v>12652</v>
      </c>
      <c r="G12152" s="138"/>
    </row>
    <row r="12153" ht="15.75" customHeight="1" spans="1:7">
      <c r="A12153" s="140">
        <v>90779</v>
      </c>
      <c r="B12153" s="141" t="s">
        <v>12736</v>
      </c>
      <c r="C12153" s="141" t="s">
        <v>224</v>
      </c>
      <c r="D12153" s="141" t="s">
        <v>5501</v>
      </c>
      <c r="E12153" s="140">
        <v>150.85</v>
      </c>
      <c r="F12153" s="142" t="s">
        <v>12652</v>
      </c>
      <c r="G12153" s="138"/>
    </row>
    <row r="12154" ht="15.75" customHeight="1" spans="1:7">
      <c r="A12154" s="140">
        <v>90780</v>
      </c>
      <c r="B12154" s="141" t="s">
        <v>12737</v>
      </c>
      <c r="C12154" s="141" t="s">
        <v>224</v>
      </c>
      <c r="D12154" s="141" t="s">
        <v>5501</v>
      </c>
      <c r="E12154" s="140">
        <v>59.55</v>
      </c>
      <c r="F12154" s="142" t="s">
        <v>12652</v>
      </c>
      <c r="G12154" s="138"/>
    </row>
    <row r="12155" ht="15.75" customHeight="1" spans="1:7">
      <c r="A12155" s="140">
        <v>90781</v>
      </c>
      <c r="B12155" s="141" t="s">
        <v>12738</v>
      </c>
      <c r="C12155" s="141" t="s">
        <v>224</v>
      </c>
      <c r="D12155" s="141" t="s">
        <v>5853</v>
      </c>
      <c r="E12155" s="140">
        <v>31.15</v>
      </c>
      <c r="F12155" s="142" t="s">
        <v>12652</v>
      </c>
      <c r="G12155" s="138"/>
    </row>
    <row r="12156" ht="15.75" customHeight="1" spans="1:7">
      <c r="A12156" s="140">
        <v>93558</v>
      </c>
      <c r="B12156" s="141" t="s">
        <v>12739</v>
      </c>
      <c r="C12156" s="141" t="s">
        <v>12740</v>
      </c>
      <c r="D12156" s="141" t="s">
        <v>5501</v>
      </c>
      <c r="E12156" s="140">
        <v>4224.62</v>
      </c>
      <c r="F12156" s="142" t="s">
        <v>12652</v>
      </c>
      <c r="G12156" s="138"/>
    </row>
    <row r="12157" ht="15.75" customHeight="1" spans="1:7">
      <c r="A12157" s="140">
        <v>93561</v>
      </c>
      <c r="B12157" s="141" t="s">
        <v>12732</v>
      </c>
      <c r="C12157" s="141" t="s">
        <v>12740</v>
      </c>
      <c r="D12157" s="141" t="s">
        <v>5501</v>
      </c>
      <c r="E12157" s="140">
        <v>4177.63</v>
      </c>
      <c r="F12157" s="142" t="s">
        <v>12652</v>
      </c>
      <c r="G12157" s="138"/>
    </row>
    <row r="12158" ht="15.75" customHeight="1" spans="1:7">
      <c r="A12158" s="140">
        <v>93563</v>
      </c>
      <c r="B12158" s="141" t="s">
        <v>12726</v>
      </c>
      <c r="C12158" s="141" t="s">
        <v>12740</v>
      </c>
      <c r="D12158" s="141" t="s">
        <v>5501</v>
      </c>
      <c r="E12158" s="140">
        <v>3919.48</v>
      </c>
      <c r="F12158" s="142" t="s">
        <v>12652</v>
      </c>
      <c r="G12158" s="138"/>
    </row>
    <row r="12159" ht="15.75" customHeight="1" spans="1:7">
      <c r="A12159" s="140">
        <v>93564</v>
      </c>
      <c r="B12159" s="141" t="s">
        <v>12727</v>
      </c>
      <c r="C12159" s="141" t="s">
        <v>12740</v>
      </c>
      <c r="D12159" s="141" t="s">
        <v>5501</v>
      </c>
      <c r="E12159" s="140">
        <v>3967.96</v>
      </c>
      <c r="F12159" s="142" t="s">
        <v>12652</v>
      </c>
      <c r="G12159" s="138"/>
    </row>
    <row r="12160" ht="15.75" customHeight="1" spans="1:7">
      <c r="A12160" s="140">
        <v>93565</v>
      </c>
      <c r="B12160" s="141" t="s">
        <v>12734</v>
      </c>
      <c r="C12160" s="141" t="s">
        <v>12740</v>
      </c>
      <c r="D12160" s="141" t="s">
        <v>5501</v>
      </c>
      <c r="E12160" s="140">
        <v>21055.61</v>
      </c>
      <c r="F12160" s="142" t="s">
        <v>12652</v>
      </c>
      <c r="G12160" s="138"/>
    </row>
    <row r="12161" ht="15.75" customHeight="1" spans="1:7">
      <c r="A12161" s="140">
        <v>93566</v>
      </c>
      <c r="B12161" s="141" t="s">
        <v>12731</v>
      </c>
      <c r="C12161" s="141" t="s">
        <v>12740</v>
      </c>
      <c r="D12161" s="141" t="s">
        <v>5501</v>
      </c>
      <c r="E12161" s="140">
        <v>3201.94</v>
      </c>
      <c r="F12161" s="142" t="s">
        <v>12652</v>
      </c>
      <c r="G12161" s="138"/>
    </row>
    <row r="12162" ht="15.75" customHeight="1" spans="1:7">
      <c r="A12162" s="140">
        <v>93567</v>
      </c>
      <c r="B12162" s="141" t="s">
        <v>12735</v>
      </c>
      <c r="C12162" s="141" t="s">
        <v>12740</v>
      </c>
      <c r="D12162" s="141" t="s">
        <v>5501</v>
      </c>
      <c r="E12162" s="140">
        <v>22082.95</v>
      </c>
      <c r="F12162" s="142" t="s">
        <v>12652</v>
      </c>
      <c r="G12162" s="138"/>
    </row>
    <row r="12163" ht="15.75" customHeight="1" spans="1:7">
      <c r="A12163" s="140">
        <v>93568</v>
      </c>
      <c r="B12163" s="141" t="s">
        <v>12736</v>
      </c>
      <c r="C12163" s="141" t="s">
        <v>12740</v>
      </c>
      <c r="D12163" s="141" t="s">
        <v>5501</v>
      </c>
      <c r="E12163" s="140">
        <v>26287.9</v>
      </c>
      <c r="F12163" s="142" t="s">
        <v>12652</v>
      </c>
      <c r="G12163" s="138"/>
    </row>
    <row r="12164" ht="15.75" customHeight="1" spans="1:7">
      <c r="A12164" s="140">
        <v>93569</v>
      </c>
      <c r="B12164" s="141" t="s">
        <v>12741</v>
      </c>
      <c r="C12164" s="141" t="s">
        <v>12740</v>
      </c>
      <c r="D12164" s="141" t="s">
        <v>5501</v>
      </c>
      <c r="E12164" s="140">
        <v>20562.6</v>
      </c>
      <c r="F12164" s="142" t="s">
        <v>12652</v>
      </c>
      <c r="G12164" s="138"/>
    </row>
    <row r="12165" ht="15.75" customHeight="1" spans="1:7">
      <c r="A12165" s="140">
        <v>93570</v>
      </c>
      <c r="B12165" s="141" t="s">
        <v>12742</v>
      </c>
      <c r="C12165" s="141" t="s">
        <v>12740</v>
      </c>
      <c r="D12165" s="141" t="s">
        <v>5501</v>
      </c>
      <c r="E12165" s="140">
        <v>21760.66</v>
      </c>
      <c r="F12165" s="142" t="s">
        <v>12652</v>
      </c>
      <c r="G12165" s="138"/>
    </row>
    <row r="12166" ht="15.75" customHeight="1" spans="1:7">
      <c r="A12166" s="140">
        <v>93571</v>
      </c>
      <c r="B12166" s="141" t="s">
        <v>12743</v>
      </c>
      <c r="C12166" s="141" t="s">
        <v>12740</v>
      </c>
      <c r="D12166" s="141" t="s">
        <v>5501</v>
      </c>
      <c r="E12166" s="140">
        <v>22786.91</v>
      </c>
      <c r="F12166" s="142" t="s">
        <v>12652</v>
      </c>
      <c r="G12166" s="138"/>
    </row>
    <row r="12167" ht="15.75" customHeight="1" spans="1:7">
      <c r="A12167" s="140">
        <v>93572</v>
      </c>
      <c r="B12167" s="141" t="s">
        <v>12744</v>
      </c>
      <c r="C12167" s="141" t="s">
        <v>12740</v>
      </c>
      <c r="D12167" s="141" t="s">
        <v>5501</v>
      </c>
      <c r="E12167" s="140">
        <v>6840.17</v>
      </c>
      <c r="F12167" s="142" t="s">
        <v>12652</v>
      </c>
      <c r="G12167" s="138"/>
    </row>
    <row r="12168" ht="15.75" customHeight="1" spans="1:7">
      <c r="A12168" s="140">
        <v>94295</v>
      </c>
      <c r="B12168" s="141" t="s">
        <v>12737</v>
      </c>
      <c r="C12168" s="141" t="s">
        <v>12740</v>
      </c>
      <c r="D12168" s="141" t="s">
        <v>5501</v>
      </c>
      <c r="E12168" s="140">
        <v>10388.68</v>
      </c>
      <c r="F12168" s="142" t="s">
        <v>12652</v>
      </c>
      <c r="G12168" s="138"/>
    </row>
    <row r="12169" ht="15.75" customHeight="1" spans="1:7">
      <c r="A12169" s="140">
        <v>94296</v>
      </c>
      <c r="B12169" s="141" t="s">
        <v>12738</v>
      </c>
      <c r="C12169" s="141" t="s">
        <v>12740</v>
      </c>
      <c r="D12169" s="141" t="s">
        <v>5501</v>
      </c>
      <c r="E12169" s="140">
        <v>5460.35</v>
      </c>
      <c r="F12169" s="142" t="s">
        <v>12652</v>
      </c>
      <c r="G12169" s="138"/>
    </row>
    <row r="12170" ht="15.75" customHeight="1" spans="1:7">
      <c r="A12170" s="140">
        <v>95308</v>
      </c>
      <c r="B12170" s="141" t="s">
        <v>12745</v>
      </c>
      <c r="C12170" s="141" t="s">
        <v>224</v>
      </c>
      <c r="D12170" s="141" t="s">
        <v>5501</v>
      </c>
      <c r="E12170" s="140">
        <v>0.21</v>
      </c>
      <c r="F12170" s="142" t="s">
        <v>12652</v>
      </c>
      <c r="G12170" s="138"/>
    </row>
    <row r="12171" ht="15.75" customHeight="1" spans="1:7">
      <c r="A12171" s="140">
        <v>95309</v>
      </c>
      <c r="B12171" s="141" t="s">
        <v>12746</v>
      </c>
      <c r="C12171" s="141" t="s">
        <v>224</v>
      </c>
      <c r="D12171" s="141" t="s">
        <v>5501</v>
      </c>
      <c r="E12171" s="140">
        <v>0.27</v>
      </c>
      <c r="F12171" s="142" t="s">
        <v>12652</v>
      </c>
      <c r="G12171" s="138"/>
    </row>
    <row r="12172" ht="15.75" customHeight="1" spans="1:7">
      <c r="A12172" s="140">
        <v>95310</v>
      </c>
      <c r="B12172" s="141" t="s">
        <v>12747</v>
      </c>
      <c r="C12172" s="141" t="s">
        <v>224</v>
      </c>
      <c r="D12172" s="141" t="s">
        <v>5501</v>
      </c>
      <c r="E12172" s="140">
        <v>0.21</v>
      </c>
      <c r="F12172" s="142" t="s">
        <v>12652</v>
      </c>
      <c r="G12172" s="138"/>
    </row>
    <row r="12173" ht="15.75" customHeight="1" spans="1:7">
      <c r="A12173" s="140">
        <v>95311</v>
      </c>
      <c r="B12173" s="141" t="s">
        <v>12748</v>
      </c>
      <c r="C12173" s="141" t="s">
        <v>224</v>
      </c>
      <c r="D12173" s="141" t="s">
        <v>5501</v>
      </c>
      <c r="E12173" s="140">
        <v>0.21</v>
      </c>
      <c r="F12173" s="142" t="s">
        <v>12652</v>
      </c>
      <c r="G12173" s="138"/>
    </row>
    <row r="12174" ht="15.75" customHeight="1" spans="1:7">
      <c r="A12174" s="140">
        <v>95312</v>
      </c>
      <c r="B12174" s="141" t="s">
        <v>12749</v>
      </c>
      <c r="C12174" s="141" t="s">
        <v>224</v>
      </c>
      <c r="D12174" s="141" t="s">
        <v>5501</v>
      </c>
      <c r="E12174" s="140">
        <v>0.27</v>
      </c>
      <c r="F12174" s="142" t="s">
        <v>12652</v>
      </c>
      <c r="G12174" s="138"/>
    </row>
    <row r="12175" ht="15.75" customHeight="1" spans="1:7">
      <c r="A12175" s="140">
        <v>95313</v>
      </c>
      <c r="B12175" s="141" t="s">
        <v>12750</v>
      </c>
      <c r="C12175" s="141" t="s">
        <v>224</v>
      </c>
      <c r="D12175" s="141" t="s">
        <v>5501</v>
      </c>
      <c r="E12175" s="140">
        <v>0.21</v>
      </c>
      <c r="F12175" s="142" t="s">
        <v>12652</v>
      </c>
      <c r="G12175" s="138"/>
    </row>
    <row r="12176" ht="15.75" customHeight="1" spans="1:7">
      <c r="A12176" s="140">
        <v>95314</v>
      </c>
      <c r="B12176" s="141" t="s">
        <v>12751</v>
      </c>
      <c r="C12176" s="141" t="s">
        <v>224</v>
      </c>
      <c r="D12176" s="141" t="s">
        <v>5501</v>
      </c>
      <c r="E12176" s="140">
        <v>0.26</v>
      </c>
      <c r="F12176" s="142" t="s">
        <v>12652</v>
      </c>
      <c r="G12176" s="138"/>
    </row>
    <row r="12177" ht="15.75" customHeight="1" spans="1:7">
      <c r="A12177" s="140">
        <v>95315</v>
      </c>
      <c r="B12177" s="141" t="s">
        <v>12752</v>
      </c>
      <c r="C12177" s="141" t="s">
        <v>224</v>
      </c>
      <c r="D12177" s="141" t="s">
        <v>5501</v>
      </c>
      <c r="E12177" s="140">
        <v>0.31</v>
      </c>
      <c r="F12177" s="142" t="s">
        <v>12652</v>
      </c>
      <c r="G12177" s="138"/>
    </row>
    <row r="12178" ht="15.75" customHeight="1" spans="1:7">
      <c r="A12178" s="140">
        <v>95316</v>
      </c>
      <c r="B12178" s="141" t="s">
        <v>12753</v>
      </c>
      <c r="C12178" s="141" t="s">
        <v>224</v>
      </c>
      <c r="D12178" s="141" t="s">
        <v>5501</v>
      </c>
      <c r="E12178" s="140">
        <v>0.68</v>
      </c>
      <c r="F12178" s="142" t="s">
        <v>12652</v>
      </c>
      <c r="G12178" s="138"/>
    </row>
    <row r="12179" ht="15.75" customHeight="1" spans="1:7">
      <c r="A12179" s="140">
        <v>95317</v>
      </c>
      <c r="B12179" s="141" t="s">
        <v>12754</v>
      </c>
      <c r="C12179" s="141" t="s">
        <v>224</v>
      </c>
      <c r="D12179" s="141" t="s">
        <v>5501</v>
      </c>
      <c r="E12179" s="140">
        <v>0.33</v>
      </c>
      <c r="F12179" s="142" t="s">
        <v>12652</v>
      </c>
      <c r="G12179" s="138"/>
    </row>
    <row r="12180" ht="15.75" customHeight="1" spans="1:7">
      <c r="A12180" s="140">
        <v>95318</v>
      </c>
      <c r="B12180" s="141" t="s">
        <v>12755</v>
      </c>
      <c r="C12180" s="141" t="s">
        <v>224</v>
      </c>
      <c r="D12180" s="141" t="s">
        <v>5501</v>
      </c>
      <c r="E12180" s="140">
        <v>0.17</v>
      </c>
      <c r="F12180" s="142" t="s">
        <v>12652</v>
      </c>
      <c r="G12180" s="138"/>
    </row>
    <row r="12181" ht="15.75" customHeight="1" spans="1:7">
      <c r="A12181" s="140">
        <v>95319</v>
      </c>
      <c r="B12181" s="141" t="s">
        <v>12756</v>
      </c>
      <c r="C12181" s="141" t="s">
        <v>224</v>
      </c>
      <c r="D12181" s="141" t="s">
        <v>5501</v>
      </c>
      <c r="E12181" s="140">
        <v>0.21</v>
      </c>
      <c r="F12181" s="142" t="s">
        <v>12652</v>
      </c>
      <c r="G12181" s="138"/>
    </row>
    <row r="12182" ht="15.75" customHeight="1" spans="1:7">
      <c r="A12182" s="140">
        <v>95320</v>
      </c>
      <c r="B12182" s="141" t="s">
        <v>12757</v>
      </c>
      <c r="C12182" s="141" t="s">
        <v>224</v>
      </c>
      <c r="D12182" s="141" t="s">
        <v>5501</v>
      </c>
      <c r="E12182" s="140">
        <v>0.21</v>
      </c>
      <c r="F12182" s="142" t="s">
        <v>12652</v>
      </c>
      <c r="G12182" s="138"/>
    </row>
    <row r="12183" ht="15.75" customHeight="1" spans="1:7">
      <c r="A12183" s="140">
        <v>95321</v>
      </c>
      <c r="B12183" s="141" t="s">
        <v>12758</v>
      </c>
      <c r="C12183" s="141" t="s">
        <v>224</v>
      </c>
      <c r="D12183" s="141" t="s">
        <v>5501</v>
      </c>
      <c r="E12183" s="140">
        <v>0.19</v>
      </c>
      <c r="F12183" s="142" t="s">
        <v>12652</v>
      </c>
      <c r="G12183" s="138"/>
    </row>
    <row r="12184" ht="15.75" customHeight="1" spans="1:7">
      <c r="A12184" s="140">
        <v>95322</v>
      </c>
      <c r="B12184" s="141" t="s">
        <v>12759</v>
      </c>
      <c r="C12184" s="141" t="s">
        <v>224</v>
      </c>
      <c r="D12184" s="141" t="s">
        <v>5501</v>
      </c>
      <c r="E12184" s="140">
        <v>0.12</v>
      </c>
      <c r="F12184" s="142" t="s">
        <v>12652</v>
      </c>
      <c r="G12184" s="138"/>
    </row>
    <row r="12185" ht="15.75" customHeight="1" spans="1:7">
      <c r="A12185" s="140">
        <v>95323</v>
      </c>
      <c r="B12185" s="141" t="s">
        <v>12760</v>
      </c>
      <c r="C12185" s="141" t="s">
        <v>224</v>
      </c>
      <c r="D12185" s="141" t="s">
        <v>5501</v>
      </c>
      <c r="E12185" s="140">
        <v>0.25</v>
      </c>
      <c r="F12185" s="142" t="s">
        <v>12652</v>
      </c>
      <c r="G12185" s="138"/>
    </row>
    <row r="12186" ht="15.75" customHeight="1" spans="1:7">
      <c r="A12186" s="140">
        <v>95324</v>
      </c>
      <c r="B12186" s="141" t="s">
        <v>12761</v>
      </c>
      <c r="C12186" s="141" t="s">
        <v>224</v>
      </c>
      <c r="D12186" s="141" t="s">
        <v>5501</v>
      </c>
      <c r="E12186" s="140">
        <v>0.33</v>
      </c>
      <c r="F12186" s="142" t="s">
        <v>12652</v>
      </c>
      <c r="G12186" s="138"/>
    </row>
    <row r="12187" ht="15.75" customHeight="1" spans="1:7">
      <c r="A12187" s="140">
        <v>95325</v>
      </c>
      <c r="B12187" s="141" t="s">
        <v>12762</v>
      </c>
      <c r="C12187" s="141" t="s">
        <v>224</v>
      </c>
      <c r="D12187" s="141" t="s">
        <v>5501</v>
      </c>
      <c r="E12187" s="140">
        <v>0.5</v>
      </c>
      <c r="F12187" s="142" t="s">
        <v>12652</v>
      </c>
      <c r="G12187" s="138"/>
    </row>
    <row r="12188" ht="15.75" customHeight="1" spans="1:7">
      <c r="A12188" s="140">
        <v>95328</v>
      </c>
      <c r="B12188" s="141" t="s">
        <v>12763</v>
      </c>
      <c r="C12188" s="141" t="s">
        <v>224</v>
      </c>
      <c r="D12188" s="141" t="s">
        <v>5501</v>
      </c>
      <c r="E12188" s="140">
        <v>0.26</v>
      </c>
      <c r="F12188" s="142" t="s">
        <v>12652</v>
      </c>
      <c r="G12188" s="138"/>
    </row>
    <row r="12189" ht="15.75" customHeight="1" spans="1:7">
      <c r="A12189" s="140">
        <v>95329</v>
      </c>
      <c r="B12189" s="141" t="s">
        <v>12764</v>
      </c>
      <c r="C12189" s="141" t="s">
        <v>224</v>
      </c>
      <c r="D12189" s="141" t="s">
        <v>5501</v>
      </c>
      <c r="E12189" s="140">
        <v>0.32</v>
      </c>
      <c r="F12189" s="142" t="s">
        <v>12652</v>
      </c>
      <c r="G12189" s="138"/>
    </row>
    <row r="12190" ht="15.75" customHeight="1" spans="1:7">
      <c r="A12190" s="140">
        <v>95330</v>
      </c>
      <c r="B12190" s="141" t="s">
        <v>12765</v>
      </c>
      <c r="C12190" s="141" t="s">
        <v>224</v>
      </c>
      <c r="D12190" s="141" t="s">
        <v>5853</v>
      </c>
      <c r="E12190" s="140">
        <v>0.26</v>
      </c>
      <c r="F12190" s="142" t="s">
        <v>12652</v>
      </c>
      <c r="G12190" s="138"/>
    </row>
    <row r="12191" ht="15.75" customHeight="1" spans="1:7">
      <c r="A12191" s="140">
        <v>95331</v>
      </c>
      <c r="B12191" s="141" t="s">
        <v>12766</v>
      </c>
      <c r="C12191" s="141" t="s">
        <v>224</v>
      </c>
      <c r="D12191" s="141" t="s">
        <v>5501</v>
      </c>
      <c r="E12191" s="140">
        <v>0.22</v>
      </c>
      <c r="F12191" s="142" t="s">
        <v>12652</v>
      </c>
      <c r="G12191" s="138"/>
    </row>
    <row r="12192" ht="15.75" customHeight="1" spans="1:7">
      <c r="A12192" s="140">
        <v>95332</v>
      </c>
      <c r="B12192" s="141" t="s">
        <v>12767</v>
      </c>
      <c r="C12192" s="141" t="s">
        <v>224</v>
      </c>
      <c r="D12192" s="141" t="s">
        <v>5853</v>
      </c>
      <c r="E12192" s="140">
        <v>0.85</v>
      </c>
      <c r="F12192" s="142" t="s">
        <v>12652</v>
      </c>
      <c r="G12192" s="138"/>
    </row>
    <row r="12193" ht="15.75" customHeight="1" spans="1:7">
      <c r="A12193" s="140">
        <v>95333</v>
      </c>
      <c r="B12193" s="141" t="s">
        <v>12768</v>
      </c>
      <c r="C12193" s="141" t="s">
        <v>224</v>
      </c>
      <c r="D12193" s="141" t="s">
        <v>5501</v>
      </c>
      <c r="E12193" s="140">
        <v>0.85</v>
      </c>
      <c r="F12193" s="142" t="s">
        <v>12652</v>
      </c>
      <c r="G12193" s="138"/>
    </row>
    <row r="12194" ht="15.75" customHeight="1" spans="1:7">
      <c r="A12194" s="140">
        <v>95334</v>
      </c>
      <c r="B12194" s="141" t="s">
        <v>12769</v>
      </c>
      <c r="C12194" s="141" t="s">
        <v>224</v>
      </c>
      <c r="D12194" s="141" t="s">
        <v>5501</v>
      </c>
      <c r="E12194" s="140">
        <v>0.75</v>
      </c>
      <c r="F12194" s="142" t="s">
        <v>12652</v>
      </c>
      <c r="G12194" s="138"/>
    </row>
    <row r="12195" ht="15.75" customHeight="1" spans="1:7">
      <c r="A12195" s="140">
        <v>95335</v>
      </c>
      <c r="B12195" s="141" t="s">
        <v>12770</v>
      </c>
      <c r="C12195" s="141" t="s">
        <v>224</v>
      </c>
      <c r="D12195" s="141" t="s">
        <v>5853</v>
      </c>
      <c r="E12195" s="140">
        <v>0.41</v>
      </c>
      <c r="F12195" s="142" t="s">
        <v>12652</v>
      </c>
      <c r="G12195" s="138"/>
    </row>
    <row r="12196" ht="15.75" customHeight="1" spans="1:7">
      <c r="A12196" s="140">
        <v>95337</v>
      </c>
      <c r="B12196" s="141" t="s">
        <v>12771</v>
      </c>
      <c r="C12196" s="141" t="s">
        <v>224</v>
      </c>
      <c r="D12196" s="141" t="s">
        <v>5501</v>
      </c>
      <c r="E12196" s="140">
        <v>0.26</v>
      </c>
      <c r="F12196" s="142" t="s">
        <v>12652</v>
      </c>
      <c r="G12196" s="138"/>
    </row>
    <row r="12197" ht="15.75" customHeight="1" spans="1:7">
      <c r="A12197" s="140">
        <v>95338</v>
      </c>
      <c r="B12197" s="141" t="s">
        <v>12772</v>
      </c>
      <c r="C12197" s="141" t="s">
        <v>224</v>
      </c>
      <c r="D12197" s="141" t="s">
        <v>5501</v>
      </c>
      <c r="E12197" s="140">
        <v>0.48</v>
      </c>
      <c r="F12197" s="142" t="s">
        <v>12652</v>
      </c>
      <c r="G12197" s="138"/>
    </row>
    <row r="12198" ht="15.75" customHeight="1" spans="1:7">
      <c r="A12198" s="140">
        <v>95339</v>
      </c>
      <c r="B12198" s="141" t="s">
        <v>12773</v>
      </c>
      <c r="C12198" s="141" t="s">
        <v>224</v>
      </c>
      <c r="D12198" s="141" t="s">
        <v>5501</v>
      </c>
      <c r="E12198" s="140">
        <v>0.4</v>
      </c>
      <c r="F12198" s="142" t="s">
        <v>12652</v>
      </c>
      <c r="G12198" s="138"/>
    </row>
    <row r="12199" ht="15.75" customHeight="1" spans="1:7">
      <c r="A12199" s="140">
        <v>95340</v>
      </c>
      <c r="B12199" s="141" t="s">
        <v>12774</v>
      </c>
      <c r="C12199" s="141" t="s">
        <v>224</v>
      </c>
      <c r="D12199" s="141" t="s">
        <v>5501</v>
      </c>
      <c r="E12199" s="140">
        <v>0.33</v>
      </c>
      <c r="F12199" s="142" t="s">
        <v>12652</v>
      </c>
      <c r="G12199" s="138"/>
    </row>
    <row r="12200" ht="15.75" customHeight="1" spans="1:7">
      <c r="A12200" s="140">
        <v>95341</v>
      </c>
      <c r="B12200" s="141" t="s">
        <v>12775</v>
      </c>
      <c r="C12200" s="141" t="s">
        <v>224</v>
      </c>
      <c r="D12200" s="141" t="s">
        <v>5501</v>
      </c>
      <c r="E12200" s="140">
        <v>0.33</v>
      </c>
      <c r="F12200" s="142" t="s">
        <v>12652</v>
      </c>
      <c r="G12200" s="138"/>
    </row>
    <row r="12201" ht="15.75" customHeight="1" spans="1:7">
      <c r="A12201" s="140">
        <v>95342</v>
      </c>
      <c r="B12201" s="141" t="s">
        <v>12776</v>
      </c>
      <c r="C12201" s="141" t="s">
        <v>224</v>
      </c>
      <c r="D12201" s="141" t="s">
        <v>5501</v>
      </c>
      <c r="E12201" s="140">
        <v>0.36</v>
      </c>
      <c r="F12201" s="142" t="s">
        <v>12652</v>
      </c>
      <c r="G12201" s="138"/>
    </row>
    <row r="12202" ht="15.75" customHeight="1" spans="1:7">
      <c r="A12202" s="140">
        <v>95343</v>
      </c>
      <c r="B12202" s="141" t="s">
        <v>12777</v>
      </c>
      <c r="C12202" s="141" t="s">
        <v>224</v>
      </c>
      <c r="D12202" s="141" t="s">
        <v>5501</v>
      </c>
      <c r="E12202" s="140">
        <v>0.46</v>
      </c>
      <c r="F12202" s="142" t="s">
        <v>12652</v>
      </c>
      <c r="G12202" s="138"/>
    </row>
    <row r="12203" ht="15.75" customHeight="1" spans="1:7">
      <c r="A12203" s="140">
        <v>95344</v>
      </c>
      <c r="B12203" s="141" t="s">
        <v>12778</v>
      </c>
      <c r="C12203" s="141" t="s">
        <v>224</v>
      </c>
      <c r="D12203" s="141" t="s">
        <v>5501</v>
      </c>
      <c r="E12203" s="140">
        <v>0.31</v>
      </c>
      <c r="F12203" s="142" t="s">
        <v>12652</v>
      </c>
      <c r="G12203" s="138"/>
    </row>
    <row r="12204" ht="15.75" customHeight="1" spans="1:7">
      <c r="A12204" s="140">
        <v>95345</v>
      </c>
      <c r="B12204" s="141" t="s">
        <v>12779</v>
      </c>
      <c r="C12204" s="141" t="s">
        <v>224</v>
      </c>
      <c r="D12204" s="141" t="s">
        <v>5501</v>
      </c>
      <c r="E12204" s="140">
        <v>0.86</v>
      </c>
      <c r="F12204" s="142" t="s">
        <v>12652</v>
      </c>
      <c r="G12204" s="138"/>
    </row>
    <row r="12205" ht="15.75" customHeight="1" spans="1:7">
      <c r="A12205" s="140">
        <v>95346</v>
      </c>
      <c r="B12205" s="141" t="s">
        <v>12780</v>
      </c>
      <c r="C12205" s="141" t="s">
        <v>224</v>
      </c>
      <c r="D12205" s="141" t="s">
        <v>5501</v>
      </c>
      <c r="E12205" s="140">
        <v>0.12</v>
      </c>
      <c r="F12205" s="142" t="s">
        <v>12652</v>
      </c>
      <c r="G12205" s="138"/>
    </row>
    <row r="12206" ht="15.75" customHeight="1" spans="1:7">
      <c r="A12206" s="140">
        <v>95347</v>
      </c>
      <c r="B12206" s="141" t="s">
        <v>12781</v>
      </c>
      <c r="C12206" s="141" t="s">
        <v>224</v>
      </c>
      <c r="D12206" s="141" t="s">
        <v>5853</v>
      </c>
      <c r="E12206" s="140">
        <v>0.11</v>
      </c>
      <c r="F12206" s="142" t="s">
        <v>12652</v>
      </c>
      <c r="G12206" s="138"/>
    </row>
    <row r="12207" ht="15.75" customHeight="1" spans="1:7">
      <c r="A12207" s="140">
        <v>95348</v>
      </c>
      <c r="B12207" s="141" t="s">
        <v>12782</v>
      </c>
      <c r="C12207" s="141" t="s">
        <v>224</v>
      </c>
      <c r="D12207" s="141" t="s">
        <v>5501</v>
      </c>
      <c r="E12207" s="140">
        <v>0.14</v>
      </c>
      <c r="F12207" s="142" t="s">
        <v>12652</v>
      </c>
      <c r="G12207" s="138"/>
    </row>
    <row r="12208" ht="15.75" customHeight="1" spans="1:7">
      <c r="A12208" s="140">
        <v>95349</v>
      </c>
      <c r="B12208" s="141" t="s">
        <v>12783</v>
      </c>
      <c r="C12208" s="141" t="s">
        <v>224</v>
      </c>
      <c r="D12208" s="141" t="s">
        <v>5501</v>
      </c>
      <c r="E12208" s="140">
        <v>0.09</v>
      </c>
      <c r="F12208" s="142" t="s">
        <v>12652</v>
      </c>
      <c r="G12208" s="138"/>
    </row>
    <row r="12209" ht="15.75" customHeight="1" spans="1:7">
      <c r="A12209" s="140">
        <v>95351</v>
      </c>
      <c r="B12209" s="141" t="s">
        <v>12784</v>
      </c>
      <c r="C12209" s="141" t="s">
        <v>224</v>
      </c>
      <c r="D12209" s="141" t="s">
        <v>5501</v>
      </c>
      <c r="E12209" s="140">
        <v>0.42</v>
      </c>
      <c r="F12209" s="142" t="s">
        <v>12652</v>
      </c>
      <c r="G12209" s="138"/>
    </row>
    <row r="12210" ht="15.75" customHeight="1" spans="1:7">
      <c r="A12210" s="140">
        <v>95352</v>
      </c>
      <c r="B12210" s="141" t="s">
        <v>12785</v>
      </c>
      <c r="C12210" s="141" t="s">
        <v>224</v>
      </c>
      <c r="D12210" s="141" t="s">
        <v>5501</v>
      </c>
      <c r="E12210" s="140">
        <v>0.15</v>
      </c>
      <c r="F12210" s="142" t="s">
        <v>12652</v>
      </c>
      <c r="G12210" s="138"/>
    </row>
    <row r="12211" ht="15.75" customHeight="1" spans="1:7">
      <c r="A12211" s="140">
        <v>95354</v>
      </c>
      <c r="B12211" s="141" t="s">
        <v>12786</v>
      </c>
      <c r="C12211" s="141" t="s">
        <v>224</v>
      </c>
      <c r="D12211" s="141" t="s">
        <v>5501</v>
      </c>
      <c r="E12211" s="140">
        <v>0.28</v>
      </c>
      <c r="F12211" s="142" t="s">
        <v>12652</v>
      </c>
      <c r="G12211" s="138"/>
    </row>
    <row r="12212" ht="15.75" customHeight="1" spans="1:7">
      <c r="A12212" s="140">
        <v>95355</v>
      </c>
      <c r="B12212" s="141" t="s">
        <v>12787</v>
      </c>
      <c r="C12212" s="141" t="s">
        <v>224</v>
      </c>
      <c r="D12212" s="141" t="s">
        <v>5501</v>
      </c>
      <c r="E12212" s="140">
        <v>0.21</v>
      </c>
      <c r="F12212" s="142" t="s">
        <v>12652</v>
      </c>
      <c r="G12212" s="138"/>
    </row>
    <row r="12213" ht="15.75" customHeight="1" spans="1:7">
      <c r="A12213" s="140">
        <v>95356</v>
      </c>
      <c r="B12213" s="141" t="s">
        <v>12788</v>
      </c>
      <c r="C12213" s="141" t="s">
        <v>224</v>
      </c>
      <c r="D12213" s="141" t="s">
        <v>5501</v>
      </c>
      <c r="E12213" s="140">
        <v>0.28</v>
      </c>
      <c r="F12213" s="142" t="s">
        <v>12652</v>
      </c>
      <c r="G12213" s="138"/>
    </row>
    <row r="12214" ht="15.75" customHeight="1" spans="1:7">
      <c r="A12214" s="140">
        <v>95357</v>
      </c>
      <c r="B12214" s="141" t="s">
        <v>12789</v>
      </c>
      <c r="C12214" s="141" t="s">
        <v>224</v>
      </c>
      <c r="D12214" s="141" t="s">
        <v>5853</v>
      </c>
      <c r="E12214" s="140">
        <v>0.42</v>
      </c>
      <c r="F12214" s="142" t="s">
        <v>12652</v>
      </c>
      <c r="G12214" s="138"/>
    </row>
    <row r="12215" ht="15.75" customHeight="1" spans="1:7">
      <c r="A12215" s="140">
        <v>95358</v>
      </c>
      <c r="B12215" s="141" t="s">
        <v>12790</v>
      </c>
      <c r="C12215" s="141" t="s">
        <v>224</v>
      </c>
      <c r="D12215" s="141" t="s">
        <v>5501</v>
      </c>
      <c r="E12215" s="140">
        <v>0.45</v>
      </c>
      <c r="F12215" s="142" t="s">
        <v>12652</v>
      </c>
      <c r="G12215" s="138"/>
    </row>
    <row r="12216" ht="15.75" customHeight="1" spans="1:7">
      <c r="A12216" s="140">
        <v>95359</v>
      </c>
      <c r="B12216" s="141" t="s">
        <v>12791</v>
      </c>
      <c r="C12216" s="141" t="s">
        <v>224</v>
      </c>
      <c r="D12216" s="141" t="s">
        <v>5501</v>
      </c>
      <c r="E12216" s="140">
        <v>0.72</v>
      </c>
      <c r="F12216" s="142" t="s">
        <v>12652</v>
      </c>
      <c r="G12216" s="138"/>
    </row>
    <row r="12217" ht="15.75" customHeight="1" spans="1:7">
      <c r="A12217" s="140">
        <v>95360</v>
      </c>
      <c r="B12217" s="141" t="s">
        <v>12792</v>
      </c>
      <c r="C12217" s="141" t="s">
        <v>224</v>
      </c>
      <c r="D12217" s="141" t="s">
        <v>5501</v>
      </c>
      <c r="E12217" s="140">
        <v>0.37</v>
      </c>
      <c r="F12217" s="142" t="s">
        <v>12652</v>
      </c>
      <c r="G12217" s="138"/>
    </row>
    <row r="12218" ht="15.75" customHeight="1" spans="1:7">
      <c r="A12218" s="140">
        <v>95361</v>
      </c>
      <c r="B12218" s="141" t="s">
        <v>12793</v>
      </c>
      <c r="C12218" s="141" t="s">
        <v>224</v>
      </c>
      <c r="D12218" s="141" t="s">
        <v>5501</v>
      </c>
      <c r="E12218" s="140">
        <v>0.22</v>
      </c>
      <c r="F12218" s="142" t="s">
        <v>12652</v>
      </c>
      <c r="G12218" s="138"/>
    </row>
    <row r="12219" ht="15.75" customHeight="1" spans="1:7">
      <c r="A12219" s="140">
        <v>95362</v>
      </c>
      <c r="B12219" s="141" t="s">
        <v>12794</v>
      </c>
      <c r="C12219" s="141" t="s">
        <v>224</v>
      </c>
      <c r="D12219" s="141" t="s">
        <v>5501</v>
      </c>
      <c r="E12219" s="140">
        <v>0.34</v>
      </c>
      <c r="F12219" s="142" t="s">
        <v>12652</v>
      </c>
      <c r="G12219" s="138"/>
    </row>
    <row r="12220" ht="15.75" customHeight="1" spans="1:7">
      <c r="A12220" s="140">
        <v>95363</v>
      </c>
      <c r="B12220" s="141" t="s">
        <v>12795</v>
      </c>
      <c r="C12220" s="141" t="s">
        <v>224</v>
      </c>
      <c r="D12220" s="141" t="s">
        <v>5501</v>
      </c>
      <c r="E12220" s="140">
        <v>0.34</v>
      </c>
      <c r="F12220" s="142" t="s">
        <v>12652</v>
      </c>
      <c r="G12220" s="138"/>
    </row>
    <row r="12221" ht="15.75" customHeight="1" spans="1:7">
      <c r="A12221" s="140">
        <v>95364</v>
      </c>
      <c r="B12221" s="141" t="s">
        <v>12796</v>
      </c>
      <c r="C12221" s="141" t="s">
        <v>224</v>
      </c>
      <c r="D12221" s="141" t="s">
        <v>5501</v>
      </c>
      <c r="E12221" s="140">
        <v>0.28</v>
      </c>
      <c r="F12221" s="142" t="s">
        <v>12652</v>
      </c>
      <c r="G12221" s="138"/>
    </row>
    <row r="12222" ht="15.75" customHeight="1" spans="1:7">
      <c r="A12222" s="140">
        <v>95365</v>
      </c>
      <c r="B12222" s="141" t="s">
        <v>12797</v>
      </c>
      <c r="C12222" s="141" t="s">
        <v>224</v>
      </c>
      <c r="D12222" s="141" t="s">
        <v>5501</v>
      </c>
      <c r="E12222" s="140">
        <v>0.28</v>
      </c>
      <c r="F12222" s="142" t="s">
        <v>12652</v>
      </c>
      <c r="G12222" s="138"/>
    </row>
    <row r="12223" ht="15.75" customHeight="1" spans="1:7">
      <c r="A12223" s="140">
        <v>95366</v>
      </c>
      <c r="B12223" s="141" t="s">
        <v>12798</v>
      </c>
      <c r="C12223" s="141" t="s">
        <v>224</v>
      </c>
      <c r="D12223" s="141" t="s">
        <v>5501</v>
      </c>
      <c r="E12223" s="140">
        <v>0.27</v>
      </c>
      <c r="F12223" s="142" t="s">
        <v>12652</v>
      </c>
      <c r="G12223" s="138"/>
    </row>
    <row r="12224" ht="15.75" customHeight="1" spans="1:7">
      <c r="A12224" s="140">
        <v>95367</v>
      </c>
      <c r="B12224" s="141" t="s">
        <v>12799</v>
      </c>
      <c r="C12224" s="141" t="s">
        <v>224</v>
      </c>
      <c r="D12224" s="141" t="s">
        <v>5501</v>
      </c>
      <c r="E12224" s="140">
        <v>0.34</v>
      </c>
      <c r="F12224" s="142" t="s">
        <v>12652</v>
      </c>
      <c r="G12224" s="138"/>
    </row>
    <row r="12225" ht="15.75" customHeight="1" spans="1:7">
      <c r="A12225" s="140">
        <v>95368</v>
      </c>
      <c r="B12225" s="141" t="s">
        <v>12800</v>
      </c>
      <c r="C12225" s="141" t="s">
        <v>224</v>
      </c>
      <c r="D12225" s="141" t="s">
        <v>5501</v>
      </c>
      <c r="E12225" s="140">
        <v>0.34</v>
      </c>
      <c r="F12225" s="142" t="s">
        <v>12652</v>
      </c>
      <c r="G12225" s="138"/>
    </row>
    <row r="12226" ht="15.75" customHeight="1" spans="1:7">
      <c r="A12226" s="140">
        <v>95369</v>
      </c>
      <c r="B12226" s="141" t="s">
        <v>12801</v>
      </c>
      <c r="C12226" s="141" t="s">
        <v>224</v>
      </c>
      <c r="D12226" s="141" t="s">
        <v>5501</v>
      </c>
      <c r="E12226" s="140">
        <v>0.22</v>
      </c>
      <c r="F12226" s="142" t="s">
        <v>12652</v>
      </c>
      <c r="G12226" s="138"/>
    </row>
    <row r="12227" ht="15.75" customHeight="1" spans="1:7">
      <c r="A12227" s="140">
        <v>95370</v>
      </c>
      <c r="B12227" s="141" t="s">
        <v>12802</v>
      </c>
      <c r="C12227" s="141" t="s">
        <v>224</v>
      </c>
      <c r="D12227" s="141" t="s">
        <v>5501</v>
      </c>
      <c r="E12227" s="140">
        <v>0.33</v>
      </c>
      <c r="F12227" s="142" t="s">
        <v>12652</v>
      </c>
      <c r="G12227" s="138"/>
    </row>
    <row r="12228" ht="15.75" customHeight="1" spans="1:7">
      <c r="A12228" s="140">
        <v>95371</v>
      </c>
      <c r="B12228" s="141" t="s">
        <v>12803</v>
      </c>
      <c r="C12228" s="141" t="s">
        <v>224</v>
      </c>
      <c r="D12228" s="141" t="s">
        <v>5853</v>
      </c>
      <c r="E12228" s="140">
        <v>0.48</v>
      </c>
      <c r="F12228" s="142" t="s">
        <v>12652</v>
      </c>
      <c r="G12228" s="138"/>
    </row>
    <row r="12229" ht="15.75" customHeight="1" spans="1:7">
      <c r="A12229" s="140">
        <v>95372</v>
      </c>
      <c r="B12229" s="141" t="s">
        <v>12804</v>
      </c>
      <c r="C12229" s="141" t="s">
        <v>224</v>
      </c>
      <c r="D12229" s="141" t="s">
        <v>5853</v>
      </c>
      <c r="E12229" s="140">
        <v>0.33</v>
      </c>
      <c r="F12229" s="142" t="s">
        <v>12652</v>
      </c>
      <c r="G12229" s="138"/>
    </row>
    <row r="12230" ht="15.75" customHeight="1" spans="1:7">
      <c r="A12230" s="140">
        <v>95373</v>
      </c>
      <c r="B12230" s="141" t="s">
        <v>12805</v>
      </c>
      <c r="C12230" s="141" t="s">
        <v>224</v>
      </c>
      <c r="D12230" s="141" t="s">
        <v>5501</v>
      </c>
      <c r="E12230" s="140">
        <v>0.32</v>
      </c>
      <c r="F12230" s="142" t="s">
        <v>12652</v>
      </c>
      <c r="G12230" s="138"/>
    </row>
    <row r="12231" ht="15.75" customHeight="1" spans="1:7">
      <c r="A12231" s="140">
        <v>95374</v>
      </c>
      <c r="B12231" s="141" t="s">
        <v>12806</v>
      </c>
      <c r="C12231" s="141" t="s">
        <v>224</v>
      </c>
      <c r="D12231" s="141" t="s">
        <v>5501</v>
      </c>
      <c r="E12231" s="140">
        <v>0.33</v>
      </c>
      <c r="F12231" s="142" t="s">
        <v>12652</v>
      </c>
      <c r="G12231" s="138"/>
    </row>
    <row r="12232" ht="15.75" customHeight="1" spans="1:7">
      <c r="A12232" s="140">
        <v>95375</v>
      </c>
      <c r="B12232" s="141" t="s">
        <v>12807</v>
      </c>
      <c r="C12232" s="141" t="s">
        <v>224</v>
      </c>
      <c r="D12232" s="141" t="s">
        <v>5501</v>
      </c>
      <c r="E12232" s="140">
        <v>0.44</v>
      </c>
      <c r="F12232" s="142" t="s">
        <v>12652</v>
      </c>
      <c r="G12232" s="138"/>
    </row>
    <row r="12233" ht="15.75" customHeight="1" spans="1:7">
      <c r="A12233" s="140">
        <v>95376</v>
      </c>
      <c r="B12233" s="141" t="s">
        <v>12808</v>
      </c>
      <c r="C12233" s="141" t="s">
        <v>224</v>
      </c>
      <c r="D12233" s="141" t="s">
        <v>5501</v>
      </c>
      <c r="E12233" s="140">
        <v>0.11</v>
      </c>
      <c r="F12233" s="142" t="s">
        <v>12652</v>
      </c>
      <c r="G12233" s="138"/>
    </row>
    <row r="12234" ht="15.75" customHeight="1" spans="1:7">
      <c r="A12234" s="140">
        <v>95377</v>
      </c>
      <c r="B12234" s="141" t="s">
        <v>12809</v>
      </c>
      <c r="C12234" s="141" t="s">
        <v>224</v>
      </c>
      <c r="D12234" s="141" t="s">
        <v>5501</v>
      </c>
      <c r="E12234" s="140">
        <v>0.26</v>
      </c>
      <c r="F12234" s="142" t="s">
        <v>12652</v>
      </c>
      <c r="G12234" s="138"/>
    </row>
    <row r="12235" ht="15.75" customHeight="1" spans="1:7">
      <c r="A12235" s="140">
        <v>95378</v>
      </c>
      <c r="B12235" s="141" t="s">
        <v>12810</v>
      </c>
      <c r="C12235" s="141" t="s">
        <v>224</v>
      </c>
      <c r="D12235" s="141" t="s">
        <v>5853</v>
      </c>
      <c r="E12235" s="140">
        <v>0.36</v>
      </c>
      <c r="F12235" s="142" t="s">
        <v>12652</v>
      </c>
      <c r="G12235" s="138"/>
    </row>
    <row r="12236" ht="15.75" customHeight="1" spans="1:7">
      <c r="A12236" s="140">
        <v>95379</v>
      </c>
      <c r="B12236" s="141" t="s">
        <v>12811</v>
      </c>
      <c r="C12236" s="141" t="s">
        <v>224</v>
      </c>
      <c r="D12236" s="141" t="s">
        <v>5853</v>
      </c>
      <c r="E12236" s="140">
        <v>0.26</v>
      </c>
      <c r="F12236" s="142" t="s">
        <v>12652</v>
      </c>
      <c r="G12236" s="138"/>
    </row>
    <row r="12237" ht="15.75" customHeight="1" spans="1:7">
      <c r="A12237" s="140">
        <v>95380</v>
      </c>
      <c r="B12237" s="141" t="s">
        <v>12812</v>
      </c>
      <c r="C12237" s="141" t="s">
        <v>224</v>
      </c>
      <c r="D12237" s="141" t="s">
        <v>5501</v>
      </c>
      <c r="E12237" s="140">
        <v>0.31</v>
      </c>
      <c r="F12237" s="142" t="s">
        <v>12652</v>
      </c>
      <c r="G12237" s="138"/>
    </row>
    <row r="12238" ht="15.75" customHeight="1" spans="1:7">
      <c r="A12238" s="140">
        <v>95383</v>
      </c>
      <c r="B12238" s="141" t="s">
        <v>12813</v>
      </c>
      <c r="C12238" s="141" t="s">
        <v>224</v>
      </c>
      <c r="D12238" s="141" t="s">
        <v>5501</v>
      </c>
      <c r="E12238" s="140">
        <v>0.25</v>
      </c>
      <c r="F12238" s="142" t="s">
        <v>12652</v>
      </c>
      <c r="G12238" s="138"/>
    </row>
    <row r="12239" ht="15.75" customHeight="1" spans="1:7">
      <c r="A12239" s="140">
        <v>95384</v>
      </c>
      <c r="B12239" s="141" t="s">
        <v>12814</v>
      </c>
      <c r="C12239" s="141" t="s">
        <v>224</v>
      </c>
      <c r="D12239" s="141" t="s">
        <v>5501</v>
      </c>
      <c r="E12239" s="140">
        <v>0.64</v>
      </c>
      <c r="F12239" s="142" t="s">
        <v>12652</v>
      </c>
      <c r="G12239" s="138"/>
    </row>
    <row r="12240" ht="15.75" customHeight="1" spans="1:7">
      <c r="A12240" s="140">
        <v>95385</v>
      </c>
      <c r="B12240" s="141" t="s">
        <v>12815</v>
      </c>
      <c r="C12240" s="141" t="s">
        <v>224</v>
      </c>
      <c r="D12240" s="141" t="s">
        <v>5501</v>
      </c>
      <c r="E12240" s="140">
        <v>0.26</v>
      </c>
      <c r="F12240" s="142" t="s">
        <v>12652</v>
      </c>
      <c r="G12240" s="138"/>
    </row>
    <row r="12241" ht="15.75" customHeight="1" spans="1:7">
      <c r="A12241" s="140">
        <v>95386</v>
      </c>
      <c r="B12241" s="141" t="s">
        <v>12816</v>
      </c>
      <c r="C12241" s="141" t="s">
        <v>224</v>
      </c>
      <c r="D12241" s="141" t="s">
        <v>5501</v>
      </c>
      <c r="E12241" s="140">
        <v>0.37</v>
      </c>
      <c r="F12241" s="142" t="s">
        <v>12652</v>
      </c>
      <c r="G12241" s="138"/>
    </row>
    <row r="12242" ht="15.75" customHeight="1" spans="1:7">
      <c r="A12242" s="140">
        <v>95387</v>
      </c>
      <c r="B12242" s="141" t="s">
        <v>12817</v>
      </c>
      <c r="C12242" s="141" t="s">
        <v>224</v>
      </c>
      <c r="D12242" s="141" t="s">
        <v>5501</v>
      </c>
      <c r="E12242" s="140">
        <v>0.25</v>
      </c>
      <c r="F12242" s="142" t="s">
        <v>12652</v>
      </c>
      <c r="G12242" s="138"/>
    </row>
    <row r="12243" ht="15.75" customHeight="1" spans="1:7">
      <c r="A12243" s="140">
        <v>95389</v>
      </c>
      <c r="B12243" s="141" t="s">
        <v>12818</v>
      </c>
      <c r="C12243" s="141" t="s">
        <v>224</v>
      </c>
      <c r="D12243" s="141" t="s">
        <v>5501</v>
      </c>
      <c r="E12243" s="140">
        <v>0.22</v>
      </c>
      <c r="F12243" s="142" t="s">
        <v>12652</v>
      </c>
      <c r="G12243" s="138"/>
    </row>
    <row r="12244" ht="15.75" customHeight="1" spans="1:7">
      <c r="A12244" s="140">
        <v>95390</v>
      </c>
      <c r="B12244" s="141" t="s">
        <v>12819</v>
      </c>
      <c r="C12244" s="141" t="s">
        <v>224</v>
      </c>
      <c r="D12244" s="141" t="s">
        <v>5501</v>
      </c>
      <c r="E12244" s="140">
        <v>0.09</v>
      </c>
      <c r="F12244" s="142" t="s">
        <v>12652</v>
      </c>
      <c r="G12244" s="138"/>
    </row>
    <row r="12245" ht="15.75" customHeight="1" spans="1:7">
      <c r="A12245" s="140">
        <v>95392</v>
      </c>
      <c r="B12245" s="141" t="s">
        <v>12820</v>
      </c>
      <c r="C12245" s="141" t="s">
        <v>224</v>
      </c>
      <c r="D12245" s="141" t="s">
        <v>5853</v>
      </c>
      <c r="E12245" s="140">
        <v>0.11</v>
      </c>
      <c r="F12245" s="142" t="s">
        <v>12652</v>
      </c>
      <c r="G12245" s="138"/>
    </row>
    <row r="12246" ht="15.75" customHeight="1" spans="1:7">
      <c r="A12246" s="140">
        <v>95393</v>
      </c>
      <c r="B12246" s="141" t="s">
        <v>12821</v>
      </c>
      <c r="C12246" s="141" t="s">
        <v>224</v>
      </c>
      <c r="D12246" s="141" t="s">
        <v>5501</v>
      </c>
      <c r="E12246" s="140">
        <v>0.48</v>
      </c>
      <c r="F12246" s="142" t="s">
        <v>12652</v>
      </c>
      <c r="G12246" s="138"/>
    </row>
    <row r="12247" ht="15.75" customHeight="1" spans="1:7">
      <c r="A12247" s="140">
        <v>95394</v>
      </c>
      <c r="B12247" s="141" t="s">
        <v>12822</v>
      </c>
      <c r="C12247" s="141" t="s">
        <v>224</v>
      </c>
      <c r="D12247" s="141" t="s">
        <v>5501</v>
      </c>
      <c r="E12247" s="140">
        <v>1.09</v>
      </c>
      <c r="F12247" s="142" t="s">
        <v>12652</v>
      </c>
      <c r="G12247" s="138"/>
    </row>
    <row r="12248" ht="15.75" customHeight="1" spans="1:7">
      <c r="A12248" s="140">
        <v>95395</v>
      </c>
      <c r="B12248" s="141" t="s">
        <v>12823</v>
      </c>
      <c r="C12248" s="141" t="s">
        <v>224</v>
      </c>
      <c r="D12248" s="141" t="s">
        <v>5501</v>
      </c>
      <c r="E12248" s="140">
        <v>1.16</v>
      </c>
      <c r="F12248" s="142" t="s">
        <v>12652</v>
      </c>
      <c r="G12248" s="138"/>
    </row>
    <row r="12249" ht="15.75" customHeight="1" spans="1:7">
      <c r="A12249" s="140">
        <v>95396</v>
      </c>
      <c r="B12249" s="141" t="s">
        <v>12824</v>
      </c>
      <c r="C12249" s="141" t="s">
        <v>224</v>
      </c>
      <c r="D12249" s="141" t="s">
        <v>5501</v>
      </c>
      <c r="E12249" s="140">
        <v>1.21</v>
      </c>
      <c r="F12249" s="142" t="s">
        <v>12652</v>
      </c>
      <c r="G12249" s="138"/>
    </row>
    <row r="12250" ht="15.75" customHeight="1" spans="1:7">
      <c r="A12250" s="140">
        <v>95398</v>
      </c>
      <c r="B12250" s="141" t="s">
        <v>12825</v>
      </c>
      <c r="C12250" s="141" t="s">
        <v>224</v>
      </c>
      <c r="D12250" s="141" t="s">
        <v>5501</v>
      </c>
      <c r="E12250" s="140">
        <v>0.09</v>
      </c>
      <c r="F12250" s="142" t="s">
        <v>12652</v>
      </c>
      <c r="G12250" s="138"/>
    </row>
    <row r="12251" ht="15.75" customHeight="1" spans="1:7">
      <c r="A12251" s="140">
        <v>95400</v>
      </c>
      <c r="B12251" s="141" t="s">
        <v>12826</v>
      </c>
      <c r="C12251" s="141" t="s">
        <v>224</v>
      </c>
      <c r="D12251" s="141" t="s">
        <v>5501</v>
      </c>
      <c r="E12251" s="140">
        <v>0.12</v>
      </c>
      <c r="F12251" s="142" t="s">
        <v>12652</v>
      </c>
      <c r="G12251" s="138"/>
    </row>
    <row r="12252" ht="15.75" customHeight="1" spans="1:7">
      <c r="A12252" s="140">
        <v>95401</v>
      </c>
      <c r="B12252" s="141" t="s">
        <v>12827</v>
      </c>
      <c r="C12252" s="141" t="s">
        <v>224</v>
      </c>
      <c r="D12252" s="141" t="s">
        <v>5853</v>
      </c>
      <c r="E12252" s="140">
        <v>0.86</v>
      </c>
      <c r="F12252" s="142" t="s">
        <v>12652</v>
      </c>
      <c r="G12252" s="138"/>
    </row>
    <row r="12253" ht="15.75" customHeight="1" spans="1:7">
      <c r="A12253" s="140">
        <v>95402</v>
      </c>
      <c r="B12253" s="141" t="s">
        <v>12828</v>
      </c>
      <c r="C12253" s="141" t="s">
        <v>224</v>
      </c>
      <c r="D12253" s="141" t="s">
        <v>5853</v>
      </c>
      <c r="E12253" s="140">
        <v>1.98</v>
      </c>
      <c r="F12253" s="142" t="s">
        <v>12652</v>
      </c>
      <c r="G12253" s="138"/>
    </row>
    <row r="12254" ht="15.75" customHeight="1" spans="1:7">
      <c r="A12254" s="140">
        <v>95403</v>
      </c>
      <c r="B12254" s="141" t="s">
        <v>12829</v>
      </c>
      <c r="C12254" s="141" t="s">
        <v>224</v>
      </c>
      <c r="D12254" s="141" t="s">
        <v>5501</v>
      </c>
      <c r="E12254" s="140">
        <v>2.08</v>
      </c>
      <c r="F12254" s="142" t="s">
        <v>12652</v>
      </c>
      <c r="G12254" s="138"/>
    </row>
    <row r="12255" ht="15.75" customHeight="1" spans="1:7">
      <c r="A12255" s="140">
        <v>95404</v>
      </c>
      <c r="B12255" s="141" t="s">
        <v>12830</v>
      </c>
      <c r="C12255" s="141" t="s">
        <v>224</v>
      </c>
      <c r="D12255" s="141" t="s">
        <v>5501</v>
      </c>
      <c r="E12255" s="140">
        <v>2.48</v>
      </c>
      <c r="F12255" s="142" t="s">
        <v>12652</v>
      </c>
      <c r="G12255" s="138"/>
    </row>
    <row r="12256" ht="15.75" customHeight="1" spans="1:7">
      <c r="A12256" s="140">
        <v>95405</v>
      </c>
      <c r="B12256" s="141" t="s">
        <v>12831</v>
      </c>
      <c r="C12256" s="141" t="s">
        <v>224</v>
      </c>
      <c r="D12256" s="141" t="s">
        <v>5501</v>
      </c>
      <c r="E12256" s="140">
        <v>1.35</v>
      </c>
      <c r="F12256" s="142" t="s">
        <v>12652</v>
      </c>
      <c r="G12256" s="138"/>
    </row>
    <row r="12257" ht="15.75" customHeight="1" spans="1:7">
      <c r="A12257" s="140">
        <v>95406</v>
      </c>
      <c r="B12257" s="141" t="s">
        <v>12832</v>
      </c>
      <c r="C12257" s="141" t="s">
        <v>224</v>
      </c>
      <c r="D12257" s="141" t="s">
        <v>5853</v>
      </c>
      <c r="E12257" s="140">
        <v>0.27</v>
      </c>
      <c r="F12257" s="142" t="s">
        <v>12652</v>
      </c>
      <c r="G12257" s="138"/>
    </row>
    <row r="12258" ht="15.75" customHeight="1" spans="1:7">
      <c r="A12258" s="140">
        <v>95408</v>
      </c>
      <c r="B12258" s="141" t="s">
        <v>12833</v>
      </c>
      <c r="C12258" s="141" t="s">
        <v>12740</v>
      </c>
      <c r="D12258" s="141" t="s">
        <v>5501</v>
      </c>
      <c r="E12258" s="140">
        <v>15.3</v>
      </c>
      <c r="F12258" s="142" t="s">
        <v>12652</v>
      </c>
      <c r="G12258" s="138"/>
    </row>
    <row r="12259" ht="15.75" customHeight="1" spans="1:7">
      <c r="A12259" s="140">
        <v>95411</v>
      </c>
      <c r="B12259" s="141" t="s">
        <v>12834</v>
      </c>
      <c r="C12259" s="141" t="s">
        <v>12740</v>
      </c>
      <c r="D12259" s="141" t="s">
        <v>5501</v>
      </c>
      <c r="E12259" s="140">
        <v>16.48</v>
      </c>
      <c r="F12259" s="142" t="s">
        <v>12652</v>
      </c>
      <c r="G12259" s="138"/>
    </row>
    <row r="12260" ht="15.75" customHeight="1" spans="1:7">
      <c r="A12260" s="140">
        <v>95413</v>
      </c>
      <c r="B12260" s="141" t="s">
        <v>12835</v>
      </c>
      <c r="C12260" s="141" t="s">
        <v>12740</v>
      </c>
      <c r="D12260" s="141" t="s">
        <v>5501</v>
      </c>
      <c r="E12260" s="140">
        <v>15.3</v>
      </c>
      <c r="F12260" s="142" t="s">
        <v>12652</v>
      </c>
      <c r="G12260" s="138"/>
    </row>
    <row r="12261" ht="15.75" customHeight="1" spans="1:7">
      <c r="A12261" s="140">
        <v>95414</v>
      </c>
      <c r="B12261" s="141" t="s">
        <v>12836</v>
      </c>
      <c r="C12261" s="141" t="s">
        <v>12740</v>
      </c>
      <c r="D12261" s="141" t="s">
        <v>5501</v>
      </c>
      <c r="E12261" s="140">
        <v>63.78</v>
      </c>
      <c r="F12261" s="142" t="s">
        <v>12652</v>
      </c>
      <c r="G12261" s="138"/>
    </row>
    <row r="12262" ht="15.75" customHeight="1" spans="1:7">
      <c r="A12262" s="140">
        <v>95415</v>
      </c>
      <c r="B12262" s="141" t="s">
        <v>12837</v>
      </c>
      <c r="C12262" s="141" t="s">
        <v>12740</v>
      </c>
      <c r="D12262" s="141" t="s">
        <v>5501</v>
      </c>
      <c r="E12262" s="140">
        <v>259.3</v>
      </c>
      <c r="F12262" s="142" t="s">
        <v>12652</v>
      </c>
      <c r="G12262" s="138"/>
    </row>
    <row r="12263" ht="15.75" customHeight="1" spans="1:7">
      <c r="A12263" s="140">
        <v>95416</v>
      </c>
      <c r="B12263" s="141" t="s">
        <v>12838</v>
      </c>
      <c r="C12263" s="141" t="s">
        <v>12740</v>
      </c>
      <c r="D12263" s="141" t="s">
        <v>5501</v>
      </c>
      <c r="E12263" s="140">
        <v>12.17</v>
      </c>
      <c r="F12263" s="142" t="s">
        <v>12652</v>
      </c>
      <c r="G12263" s="138"/>
    </row>
    <row r="12264" ht="15.75" customHeight="1" spans="1:7">
      <c r="A12264" s="140">
        <v>95417</v>
      </c>
      <c r="B12264" s="141" t="s">
        <v>12839</v>
      </c>
      <c r="C12264" s="141" t="s">
        <v>12740</v>
      </c>
      <c r="D12264" s="141" t="s">
        <v>5501</v>
      </c>
      <c r="E12264" s="140">
        <v>272.19</v>
      </c>
      <c r="F12264" s="142" t="s">
        <v>12652</v>
      </c>
      <c r="G12264" s="138"/>
    </row>
    <row r="12265" ht="15.75" customHeight="1" spans="1:7">
      <c r="A12265" s="140">
        <v>95418</v>
      </c>
      <c r="B12265" s="141" t="s">
        <v>12840</v>
      </c>
      <c r="C12265" s="141" t="s">
        <v>12740</v>
      </c>
      <c r="D12265" s="141" t="s">
        <v>5501</v>
      </c>
      <c r="E12265" s="140">
        <v>324.97</v>
      </c>
      <c r="F12265" s="142" t="s">
        <v>12652</v>
      </c>
      <c r="G12265" s="138"/>
    </row>
    <row r="12266" ht="15.75" customHeight="1" spans="1:7">
      <c r="A12266" s="140">
        <v>95419</v>
      </c>
      <c r="B12266" s="141" t="s">
        <v>12841</v>
      </c>
      <c r="C12266" s="141" t="s">
        <v>12740</v>
      </c>
      <c r="D12266" s="141" t="s">
        <v>5501</v>
      </c>
      <c r="E12266" s="140">
        <v>143.37</v>
      </c>
      <c r="F12266" s="142" t="s">
        <v>12652</v>
      </c>
      <c r="G12266" s="138"/>
    </row>
    <row r="12267" ht="15.75" customHeight="1" spans="1:7">
      <c r="A12267" s="140">
        <v>95420</v>
      </c>
      <c r="B12267" s="141" t="s">
        <v>12842</v>
      </c>
      <c r="C12267" s="141" t="s">
        <v>12740</v>
      </c>
      <c r="D12267" s="141" t="s">
        <v>5501</v>
      </c>
      <c r="E12267" s="140">
        <v>151.89</v>
      </c>
      <c r="F12267" s="142" t="s">
        <v>12652</v>
      </c>
      <c r="G12267" s="138"/>
    </row>
    <row r="12268" ht="15.75" customHeight="1" spans="1:7">
      <c r="A12268" s="140">
        <v>95421</v>
      </c>
      <c r="B12268" s="141" t="s">
        <v>12843</v>
      </c>
      <c r="C12268" s="141" t="s">
        <v>12740</v>
      </c>
      <c r="D12268" s="141" t="s">
        <v>5501</v>
      </c>
      <c r="E12268" s="140">
        <v>159.18</v>
      </c>
      <c r="F12268" s="142" t="s">
        <v>12652</v>
      </c>
      <c r="G12268" s="138"/>
    </row>
    <row r="12269" ht="15.75" customHeight="1" spans="1:7">
      <c r="A12269" s="140">
        <v>95422</v>
      </c>
      <c r="B12269" s="141" t="s">
        <v>12844</v>
      </c>
      <c r="C12269" s="141" t="s">
        <v>12740</v>
      </c>
      <c r="D12269" s="141" t="s">
        <v>5501</v>
      </c>
      <c r="E12269" s="140">
        <v>113.57</v>
      </c>
      <c r="F12269" s="142" t="s">
        <v>12652</v>
      </c>
      <c r="G12269" s="138"/>
    </row>
    <row r="12270" ht="15.75" customHeight="1" spans="1:7">
      <c r="A12270" s="140">
        <v>95423</v>
      </c>
      <c r="B12270" s="141" t="s">
        <v>12845</v>
      </c>
      <c r="C12270" s="141" t="s">
        <v>12740</v>
      </c>
      <c r="D12270" s="141" t="s">
        <v>5501</v>
      </c>
      <c r="E12270" s="140">
        <v>177.2</v>
      </c>
      <c r="F12270" s="142" t="s">
        <v>12652</v>
      </c>
      <c r="G12270" s="138"/>
    </row>
    <row r="12271" ht="15.75" customHeight="1" spans="1:7">
      <c r="A12271" s="140">
        <v>95424</v>
      </c>
      <c r="B12271" s="141" t="s">
        <v>12846</v>
      </c>
      <c r="C12271" s="141" t="s">
        <v>12740</v>
      </c>
      <c r="D12271" s="141" t="s">
        <v>5501</v>
      </c>
      <c r="E12271" s="140">
        <v>35.99</v>
      </c>
      <c r="F12271" s="142" t="s">
        <v>12652</v>
      </c>
      <c r="G12271" s="138"/>
    </row>
    <row r="12272" ht="15.75" customHeight="1" spans="1:7">
      <c r="A12272" s="140">
        <v>100288</v>
      </c>
      <c r="B12272" s="141" t="s">
        <v>12847</v>
      </c>
      <c r="C12272" s="141" t="s">
        <v>224</v>
      </c>
      <c r="D12272" s="141" t="s">
        <v>5501</v>
      </c>
      <c r="E12272" s="140">
        <v>0.09</v>
      </c>
      <c r="F12272" s="142" t="s">
        <v>12652</v>
      </c>
      <c r="G12272" s="138"/>
    </row>
    <row r="12273" ht="15.75" customHeight="1" spans="1:7">
      <c r="A12273" s="140">
        <v>100289</v>
      </c>
      <c r="B12273" s="141" t="s">
        <v>12848</v>
      </c>
      <c r="C12273" s="141" t="s">
        <v>224</v>
      </c>
      <c r="D12273" s="141" t="s">
        <v>5501</v>
      </c>
      <c r="E12273" s="140">
        <v>20.44</v>
      </c>
      <c r="F12273" s="142" t="s">
        <v>12652</v>
      </c>
      <c r="G12273" s="138"/>
    </row>
    <row r="12274" ht="15.75" customHeight="1" spans="1:7">
      <c r="A12274" s="140">
        <v>100291</v>
      </c>
      <c r="B12274" s="141" t="s">
        <v>12849</v>
      </c>
      <c r="C12274" s="141" t="s">
        <v>224</v>
      </c>
      <c r="D12274" s="141" t="s">
        <v>5501</v>
      </c>
      <c r="E12274" s="140">
        <v>0.27</v>
      </c>
      <c r="F12274" s="142" t="s">
        <v>12652</v>
      </c>
      <c r="G12274" s="138"/>
    </row>
    <row r="12275" ht="15.75" customHeight="1" spans="1:7">
      <c r="A12275" s="140">
        <v>100293</v>
      </c>
      <c r="B12275" s="141" t="s">
        <v>12850</v>
      </c>
      <c r="C12275" s="141" t="s">
        <v>224</v>
      </c>
      <c r="D12275" s="141" t="s">
        <v>5501</v>
      </c>
      <c r="E12275" s="140">
        <v>0.25</v>
      </c>
      <c r="F12275" s="142" t="s">
        <v>12652</v>
      </c>
      <c r="G12275" s="138"/>
    </row>
    <row r="12276" ht="15.75" customHeight="1" spans="1:7">
      <c r="A12276" s="140">
        <v>100295</v>
      </c>
      <c r="B12276" s="141" t="s">
        <v>12851</v>
      </c>
      <c r="C12276" s="141" t="s">
        <v>224</v>
      </c>
      <c r="D12276" s="141" t="s">
        <v>5501</v>
      </c>
      <c r="E12276" s="140">
        <v>0.61</v>
      </c>
      <c r="F12276" s="142" t="s">
        <v>12652</v>
      </c>
      <c r="G12276" s="138"/>
    </row>
    <row r="12277" ht="15.75" customHeight="1" spans="1:7">
      <c r="A12277" s="140">
        <v>100298</v>
      </c>
      <c r="B12277" s="141" t="s">
        <v>12852</v>
      </c>
      <c r="C12277" s="141" t="s">
        <v>224</v>
      </c>
      <c r="D12277" s="141" t="s">
        <v>5501</v>
      </c>
      <c r="E12277" s="140">
        <v>0.64</v>
      </c>
      <c r="F12277" s="142" t="s">
        <v>12652</v>
      </c>
      <c r="G12277" s="138"/>
    </row>
    <row r="12278" ht="15.75" customHeight="1" spans="1:7">
      <c r="A12278" s="140">
        <v>100299</v>
      </c>
      <c r="B12278" s="141" t="s">
        <v>12853</v>
      </c>
      <c r="C12278" s="141" t="s">
        <v>224</v>
      </c>
      <c r="D12278" s="141" t="s">
        <v>5501</v>
      </c>
      <c r="E12278" s="140">
        <v>0.51</v>
      </c>
      <c r="F12278" s="142" t="s">
        <v>12652</v>
      </c>
      <c r="G12278" s="138"/>
    </row>
    <row r="12279" ht="15.75" customHeight="1" spans="1:7">
      <c r="A12279" s="140">
        <v>100301</v>
      </c>
      <c r="B12279" s="141" t="s">
        <v>12854</v>
      </c>
      <c r="C12279" s="141" t="s">
        <v>224</v>
      </c>
      <c r="D12279" s="141" t="s">
        <v>5501</v>
      </c>
      <c r="E12279" s="140">
        <v>22.87</v>
      </c>
      <c r="F12279" s="142" t="s">
        <v>12652</v>
      </c>
      <c r="G12279" s="138"/>
    </row>
    <row r="12280" ht="15.75" customHeight="1" spans="1:7">
      <c r="A12280" s="140">
        <v>100303</v>
      </c>
      <c r="B12280" s="141" t="s">
        <v>12855</v>
      </c>
      <c r="C12280" s="141" t="s">
        <v>224</v>
      </c>
      <c r="D12280" s="141" t="s">
        <v>5501</v>
      </c>
      <c r="E12280" s="140">
        <v>20.27</v>
      </c>
      <c r="F12280" s="142" t="s">
        <v>12652</v>
      </c>
      <c r="G12280" s="138"/>
    </row>
    <row r="12281" ht="15.75" customHeight="1" spans="1:7">
      <c r="A12281" s="140">
        <v>100307</v>
      </c>
      <c r="B12281" s="141" t="s">
        <v>12856</v>
      </c>
      <c r="C12281" s="141" t="s">
        <v>224</v>
      </c>
      <c r="D12281" s="141" t="s">
        <v>5501</v>
      </c>
      <c r="E12281" s="140">
        <v>22.8</v>
      </c>
      <c r="F12281" s="142" t="s">
        <v>12652</v>
      </c>
      <c r="G12281" s="138"/>
    </row>
    <row r="12282" ht="15.75" customHeight="1" spans="1:7">
      <c r="A12282" s="140">
        <v>100308</v>
      </c>
      <c r="B12282" s="141" t="s">
        <v>12857</v>
      </c>
      <c r="C12282" s="141" t="s">
        <v>224</v>
      </c>
      <c r="D12282" s="141" t="s">
        <v>5501</v>
      </c>
      <c r="E12282" s="140">
        <v>25.97</v>
      </c>
      <c r="F12282" s="142" t="s">
        <v>12652</v>
      </c>
      <c r="G12282" s="138"/>
    </row>
    <row r="12283" ht="15.75" customHeight="1" spans="1:7">
      <c r="A12283" s="140">
        <v>100309</v>
      </c>
      <c r="B12283" s="141" t="s">
        <v>12858</v>
      </c>
      <c r="C12283" s="141" t="s">
        <v>224</v>
      </c>
      <c r="D12283" s="141" t="s">
        <v>5501</v>
      </c>
      <c r="E12283" s="140">
        <v>27.83</v>
      </c>
      <c r="F12283" s="142" t="s">
        <v>12652</v>
      </c>
      <c r="G12283" s="138"/>
    </row>
    <row r="12284" ht="15.75" customHeight="1" spans="1:7">
      <c r="A12284" s="140">
        <v>100315</v>
      </c>
      <c r="B12284" s="141" t="s">
        <v>12859</v>
      </c>
      <c r="C12284" s="141" t="s">
        <v>12740</v>
      </c>
      <c r="D12284" s="141" t="s">
        <v>5501</v>
      </c>
      <c r="E12284" s="140">
        <v>68.03</v>
      </c>
      <c r="F12284" s="142" t="s">
        <v>12652</v>
      </c>
      <c r="G12284" s="138"/>
    </row>
    <row r="12285" ht="15.75" customHeight="1" spans="1:7">
      <c r="A12285" s="140">
        <v>100321</v>
      </c>
      <c r="B12285" s="141" t="s">
        <v>12858</v>
      </c>
      <c r="C12285" s="141" t="s">
        <v>12740</v>
      </c>
      <c r="D12285" s="141" t="s">
        <v>5501</v>
      </c>
      <c r="E12285" s="140">
        <v>4871.3</v>
      </c>
      <c r="F12285" s="142" t="s">
        <v>12652</v>
      </c>
      <c r="G12285" s="138"/>
    </row>
    <row r="12286" ht="15.75" customHeight="1" spans="1:7">
      <c r="A12286" s="140">
        <v>100533</v>
      </c>
      <c r="B12286" s="141" t="s">
        <v>12860</v>
      </c>
      <c r="C12286" s="141" t="s">
        <v>224</v>
      </c>
      <c r="D12286" s="141" t="s">
        <v>5501</v>
      </c>
      <c r="E12286" s="140">
        <v>25.29</v>
      </c>
      <c r="F12286" s="142" t="s">
        <v>12652</v>
      </c>
      <c r="G12286" s="138"/>
    </row>
    <row r="12287" ht="15.75" customHeight="1" spans="1:7">
      <c r="A12287" s="140">
        <v>100534</v>
      </c>
      <c r="B12287" s="141" t="s">
        <v>12860</v>
      </c>
      <c r="C12287" s="141" t="s">
        <v>12740</v>
      </c>
      <c r="D12287" s="141" t="s">
        <v>5501</v>
      </c>
      <c r="E12287" s="140">
        <v>4444.14</v>
      </c>
      <c r="F12287" s="142" t="s">
        <v>12652</v>
      </c>
      <c r="G12287" s="138"/>
    </row>
    <row r="12288" ht="15.75" customHeight="1" spans="1:7">
      <c r="A12288" s="140">
        <v>100535</v>
      </c>
      <c r="B12288" s="141" t="s">
        <v>12861</v>
      </c>
      <c r="C12288" s="141" t="s">
        <v>224</v>
      </c>
      <c r="D12288" s="141" t="s">
        <v>5501</v>
      </c>
      <c r="E12288" s="140">
        <v>0.46</v>
      </c>
      <c r="F12288" s="142" t="s">
        <v>12652</v>
      </c>
      <c r="G12288" s="138"/>
    </row>
    <row r="12289" ht="15.75" customHeight="1" spans="1:7">
      <c r="A12289" s="140">
        <v>100536</v>
      </c>
      <c r="B12289" s="141" t="s">
        <v>12862</v>
      </c>
      <c r="C12289" s="141" t="s">
        <v>12740</v>
      </c>
      <c r="D12289" s="141" t="s">
        <v>5501</v>
      </c>
      <c r="E12289" s="140">
        <v>61.52</v>
      </c>
      <c r="F12289" s="142" t="s">
        <v>12652</v>
      </c>
      <c r="G12289" s="138"/>
    </row>
    <row r="12290" ht="15.75" customHeight="1" spans="1:7">
      <c r="A12290" s="140">
        <v>101286</v>
      </c>
      <c r="B12290" s="141" t="s">
        <v>12863</v>
      </c>
      <c r="C12290" s="141" t="s">
        <v>12740</v>
      </c>
      <c r="D12290" s="141" t="s">
        <v>5501</v>
      </c>
      <c r="E12290" s="140">
        <v>27.73</v>
      </c>
      <c r="F12290" s="142" t="s">
        <v>12652</v>
      </c>
      <c r="G12290" s="138"/>
    </row>
    <row r="12291" ht="15.75" customHeight="1" spans="1:7">
      <c r="A12291" s="140">
        <v>101287</v>
      </c>
      <c r="B12291" s="141" t="s">
        <v>12864</v>
      </c>
      <c r="C12291" s="141" t="s">
        <v>12740</v>
      </c>
      <c r="D12291" s="141" t="s">
        <v>5501</v>
      </c>
      <c r="E12291" s="140">
        <v>89.68</v>
      </c>
      <c r="F12291" s="142" t="s">
        <v>12652</v>
      </c>
      <c r="G12291" s="138"/>
    </row>
    <row r="12292" ht="15.75" customHeight="1" spans="1:7">
      <c r="A12292" s="140">
        <v>101288</v>
      </c>
      <c r="B12292" s="141" t="s">
        <v>12865</v>
      </c>
      <c r="C12292" s="141" t="s">
        <v>12740</v>
      </c>
      <c r="D12292" s="141" t="s">
        <v>5501</v>
      </c>
      <c r="E12292" s="140">
        <v>27.73</v>
      </c>
      <c r="F12292" s="142" t="s">
        <v>12652</v>
      </c>
      <c r="G12292" s="138"/>
    </row>
    <row r="12293" ht="15.75" customHeight="1" spans="1:7">
      <c r="A12293" s="140">
        <v>101289</v>
      </c>
      <c r="B12293" s="141" t="s">
        <v>12866</v>
      </c>
      <c r="C12293" s="141" t="s">
        <v>12740</v>
      </c>
      <c r="D12293" s="141" t="s">
        <v>5501</v>
      </c>
      <c r="E12293" s="140">
        <v>27.98</v>
      </c>
      <c r="F12293" s="142" t="s">
        <v>12652</v>
      </c>
      <c r="G12293" s="138"/>
    </row>
    <row r="12294" ht="15.75" customHeight="1" spans="1:7">
      <c r="A12294" s="140">
        <v>101290</v>
      </c>
      <c r="B12294" s="141" t="s">
        <v>12867</v>
      </c>
      <c r="C12294" s="141" t="s">
        <v>12740</v>
      </c>
      <c r="D12294" s="141" t="s">
        <v>5501</v>
      </c>
      <c r="E12294" s="140">
        <v>35.46</v>
      </c>
      <c r="F12294" s="142" t="s">
        <v>12652</v>
      </c>
      <c r="G12294" s="138"/>
    </row>
    <row r="12295" ht="15.75" customHeight="1" spans="1:7">
      <c r="A12295" s="140">
        <v>101291</v>
      </c>
      <c r="B12295" s="141" t="s">
        <v>12868</v>
      </c>
      <c r="C12295" s="141" t="s">
        <v>12740</v>
      </c>
      <c r="D12295" s="141" t="s">
        <v>5501</v>
      </c>
      <c r="E12295" s="140">
        <v>27.73</v>
      </c>
      <c r="F12295" s="142" t="s">
        <v>12652</v>
      </c>
      <c r="G12295" s="138"/>
    </row>
    <row r="12296" ht="15.75" customHeight="1" spans="1:7">
      <c r="A12296" s="140">
        <v>101292</v>
      </c>
      <c r="B12296" s="141" t="s">
        <v>12869</v>
      </c>
      <c r="C12296" s="141" t="s">
        <v>12740</v>
      </c>
      <c r="D12296" s="141" t="s">
        <v>5501</v>
      </c>
      <c r="E12296" s="140">
        <v>27.98</v>
      </c>
      <c r="F12296" s="142" t="s">
        <v>12652</v>
      </c>
      <c r="G12296" s="138"/>
    </row>
    <row r="12297" ht="15.75" customHeight="1" spans="1:7">
      <c r="A12297" s="140">
        <v>101293</v>
      </c>
      <c r="B12297" s="141" t="s">
        <v>12870</v>
      </c>
      <c r="C12297" s="141" t="s">
        <v>12740</v>
      </c>
      <c r="D12297" s="141" t="s">
        <v>5501</v>
      </c>
      <c r="E12297" s="140">
        <v>34.72</v>
      </c>
      <c r="F12297" s="142" t="s">
        <v>12652</v>
      </c>
      <c r="G12297" s="138"/>
    </row>
    <row r="12298" ht="15.75" customHeight="1" spans="1:7">
      <c r="A12298" s="140">
        <v>101294</v>
      </c>
      <c r="B12298" s="141" t="s">
        <v>12871</v>
      </c>
      <c r="C12298" s="141" t="s">
        <v>12740</v>
      </c>
      <c r="D12298" s="141" t="s">
        <v>5501</v>
      </c>
      <c r="E12298" s="140">
        <v>40.81</v>
      </c>
      <c r="F12298" s="142" t="s">
        <v>12652</v>
      </c>
      <c r="G12298" s="138"/>
    </row>
    <row r="12299" ht="15.75" customHeight="1" spans="1:7">
      <c r="A12299" s="140">
        <v>101295</v>
      </c>
      <c r="B12299" s="141" t="s">
        <v>12872</v>
      </c>
      <c r="C12299" s="141" t="s">
        <v>12740</v>
      </c>
      <c r="D12299" s="141" t="s">
        <v>5501</v>
      </c>
      <c r="E12299" s="140">
        <v>33.37</v>
      </c>
      <c r="F12299" s="142" t="s">
        <v>12652</v>
      </c>
      <c r="G12299" s="138"/>
    </row>
    <row r="12300" ht="15.75" customHeight="1" spans="1:7">
      <c r="A12300" s="140">
        <v>101296</v>
      </c>
      <c r="B12300" s="141" t="s">
        <v>12873</v>
      </c>
      <c r="C12300" s="141" t="s">
        <v>12740</v>
      </c>
      <c r="D12300" s="141" t="s">
        <v>5501</v>
      </c>
      <c r="E12300" s="140">
        <v>43.22</v>
      </c>
      <c r="F12300" s="142" t="s">
        <v>12652</v>
      </c>
      <c r="G12300" s="138"/>
    </row>
    <row r="12301" ht="15.75" customHeight="1" spans="1:7">
      <c r="A12301" s="140">
        <v>101297</v>
      </c>
      <c r="B12301" s="141" t="s">
        <v>12874</v>
      </c>
      <c r="C12301" s="141" t="s">
        <v>12740</v>
      </c>
      <c r="D12301" s="141" t="s">
        <v>5501</v>
      </c>
      <c r="E12301" s="140">
        <v>22.57</v>
      </c>
      <c r="F12301" s="142" t="s">
        <v>12652</v>
      </c>
      <c r="G12301" s="138"/>
    </row>
    <row r="12302" ht="15.75" customHeight="1" spans="1:7">
      <c r="A12302" s="140">
        <v>101298</v>
      </c>
      <c r="B12302" s="141" t="s">
        <v>12875</v>
      </c>
      <c r="C12302" s="141" t="s">
        <v>12740</v>
      </c>
      <c r="D12302" s="141" t="s">
        <v>5501</v>
      </c>
      <c r="E12302" s="140">
        <v>27.73</v>
      </c>
      <c r="F12302" s="142" t="s">
        <v>12652</v>
      </c>
      <c r="G12302" s="138"/>
    </row>
    <row r="12303" ht="15.75" customHeight="1" spans="1:7">
      <c r="A12303" s="140">
        <v>101299</v>
      </c>
      <c r="B12303" s="141" t="s">
        <v>12876</v>
      </c>
      <c r="C12303" s="141" t="s">
        <v>12740</v>
      </c>
      <c r="D12303" s="141" t="s">
        <v>5501</v>
      </c>
      <c r="E12303" s="140">
        <v>35.46</v>
      </c>
      <c r="F12303" s="142" t="s">
        <v>12652</v>
      </c>
      <c r="G12303" s="138"/>
    </row>
    <row r="12304" ht="15.75" customHeight="1" spans="1:7">
      <c r="A12304" s="140">
        <v>101300</v>
      </c>
      <c r="B12304" s="141" t="s">
        <v>12877</v>
      </c>
      <c r="C12304" s="141" t="s">
        <v>12740</v>
      </c>
      <c r="D12304" s="141" t="s">
        <v>5501</v>
      </c>
      <c r="E12304" s="140">
        <v>26.13</v>
      </c>
      <c r="F12304" s="142" t="s">
        <v>12652</v>
      </c>
      <c r="G12304" s="138"/>
    </row>
    <row r="12305" ht="15.75" customHeight="1" spans="1:7">
      <c r="A12305" s="140">
        <v>101301</v>
      </c>
      <c r="B12305" s="141" t="s">
        <v>12878</v>
      </c>
      <c r="C12305" s="141" t="s">
        <v>12740</v>
      </c>
      <c r="D12305" s="141" t="s">
        <v>5501</v>
      </c>
      <c r="E12305" s="140">
        <v>16.19</v>
      </c>
      <c r="F12305" s="142" t="s">
        <v>12652</v>
      </c>
      <c r="G12305" s="138"/>
    </row>
    <row r="12306" ht="15.75" customHeight="1" spans="1:7">
      <c r="A12306" s="140">
        <v>101302</v>
      </c>
      <c r="B12306" s="141" t="s">
        <v>12879</v>
      </c>
      <c r="C12306" s="141" t="s">
        <v>12740</v>
      </c>
      <c r="D12306" s="141" t="s">
        <v>5501</v>
      </c>
      <c r="E12306" s="140">
        <v>33.62</v>
      </c>
      <c r="F12306" s="142" t="s">
        <v>12652</v>
      </c>
      <c r="G12306" s="138"/>
    </row>
    <row r="12307" ht="15.75" customHeight="1" spans="1:7">
      <c r="A12307" s="140">
        <v>101303</v>
      </c>
      <c r="B12307" s="141" t="s">
        <v>12880</v>
      </c>
      <c r="C12307" s="141" t="s">
        <v>12740</v>
      </c>
      <c r="D12307" s="141" t="s">
        <v>5501</v>
      </c>
      <c r="E12307" s="140">
        <v>79.95</v>
      </c>
      <c r="F12307" s="142" t="s">
        <v>12652</v>
      </c>
      <c r="G12307" s="138"/>
    </row>
    <row r="12308" ht="15.75" customHeight="1" spans="1:7">
      <c r="A12308" s="140">
        <v>101304</v>
      </c>
      <c r="B12308" s="141" t="s">
        <v>12881</v>
      </c>
      <c r="C12308" s="141" t="s">
        <v>12740</v>
      </c>
      <c r="D12308" s="141" t="s">
        <v>5501</v>
      </c>
      <c r="E12308" s="140">
        <v>44.39</v>
      </c>
      <c r="F12308" s="142" t="s">
        <v>12652</v>
      </c>
      <c r="G12308" s="138"/>
    </row>
    <row r="12309" ht="15.75" customHeight="1" spans="1:7">
      <c r="A12309" s="140">
        <v>101305</v>
      </c>
      <c r="B12309" s="141" t="s">
        <v>12882</v>
      </c>
      <c r="C12309" s="141" t="s">
        <v>12740</v>
      </c>
      <c r="D12309" s="141" t="s">
        <v>5501</v>
      </c>
      <c r="E12309" s="140">
        <v>66.69</v>
      </c>
      <c r="F12309" s="142" t="s">
        <v>12652</v>
      </c>
      <c r="G12309" s="138"/>
    </row>
    <row r="12310" ht="15.75" customHeight="1" spans="1:7">
      <c r="A12310" s="140">
        <v>101307</v>
      </c>
      <c r="B12310" s="141" t="s">
        <v>12883</v>
      </c>
      <c r="C12310" s="141" t="s">
        <v>12740</v>
      </c>
      <c r="D12310" s="141" t="s">
        <v>5501</v>
      </c>
      <c r="E12310" s="140">
        <v>34.74</v>
      </c>
      <c r="F12310" s="142" t="s">
        <v>12652</v>
      </c>
      <c r="G12310" s="138"/>
    </row>
    <row r="12311" ht="15.75" customHeight="1" spans="1:7">
      <c r="A12311" s="140">
        <v>101308</v>
      </c>
      <c r="B12311" s="141" t="s">
        <v>12884</v>
      </c>
      <c r="C12311" s="141" t="s">
        <v>12740</v>
      </c>
      <c r="D12311" s="141" t="s">
        <v>5501</v>
      </c>
      <c r="E12311" s="140">
        <v>41.09</v>
      </c>
      <c r="F12311" s="142" t="s">
        <v>12652</v>
      </c>
      <c r="G12311" s="138"/>
    </row>
    <row r="12312" ht="15.75" customHeight="1" spans="1:7">
      <c r="A12312" s="140">
        <v>101309</v>
      </c>
      <c r="B12312" s="141" t="s">
        <v>12885</v>
      </c>
      <c r="C12312" s="141" t="s">
        <v>12740</v>
      </c>
      <c r="D12312" s="141" t="s">
        <v>5501</v>
      </c>
      <c r="E12312" s="140">
        <v>35.46</v>
      </c>
      <c r="F12312" s="142" t="s">
        <v>12652</v>
      </c>
      <c r="G12312" s="138"/>
    </row>
    <row r="12313" ht="15.75" customHeight="1" spans="1:7">
      <c r="A12313" s="140">
        <v>101310</v>
      </c>
      <c r="B12313" s="141" t="s">
        <v>12886</v>
      </c>
      <c r="C12313" s="141" t="s">
        <v>12740</v>
      </c>
      <c r="D12313" s="141" t="s">
        <v>5501</v>
      </c>
      <c r="E12313" s="140">
        <v>42.29</v>
      </c>
      <c r="F12313" s="142" t="s">
        <v>12652</v>
      </c>
      <c r="G12313" s="138"/>
    </row>
    <row r="12314" ht="15.75" customHeight="1" spans="1:7">
      <c r="A12314" s="140">
        <v>101311</v>
      </c>
      <c r="B12314" s="141" t="s">
        <v>12887</v>
      </c>
      <c r="C12314" s="141" t="s">
        <v>12740</v>
      </c>
      <c r="D12314" s="141" t="s">
        <v>5501</v>
      </c>
      <c r="E12314" s="140">
        <v>34.72</v>
      </c>
      <c r="F12314" s="142" t="s">
        <v>12652</v>
      </c>
      <c r="G12314" s="138"/>
    </row>
    <row r="12315" ht="15.75" customHeight="1" spans="1:7">
      <c r="A12315" s="140">
        <v>101312</v>
      </c>
      <c r="B12315" s="141" t="s">
        <v>12888</v>
      </c>
      <c r="C12315" s="141" t="s">
        <v>12740</v>
      </c>
      <c r="D12315" s="141" t="s">
        <v>5501</v>
      </c>
      <c r="E12315" s="140">
        <v>28.92</v>
      </c>
      <c r="F12315" s="142" t="s">
        <v>12652</v>
      </c>
      <c r="G12315" s="138"/>
    </row>
    <row r="12316" ht="15.75" customHeight="1" spans="1:7">
      <c r="A12316" s="140">
        <v>101313</v>
      </c>
      <c r="B12316" s="141" t="s">
        <v>12889</v>
      </c>
      <c r="C12316" s="141" t="s">
        <v>12740</v>
      </c>
      <c r="D12316" s="141" t="s">
        <v>5501</v>
      </c>
      <c r="E12316" s="140">
        <v>112.27</v>
      </c>
      <c r="F12316" s="142" t="s">
        <v>12652</v>
      </c>
      <c r="G12316" s="138"/>
    </row>
    <row r="12317" ht="15.75" customHeight="1" spans="1:7">
      <c r="A12317" s="140">
        <v>101314</v>
      </c>
      <c r="B12317" s="141" t="s">
        <v>12890</v>
      </c>
      <c r="C12317" s="141" t="s">
        <v>12740</v>
      </c>
      <c r="D12317" s="141" t="s">
        <v>5501</v>
      </c>
      <c r="E12317" s="140">
        <v>112.27</v>
      </c>
      <c r="F12317" s="142" t="s">
        <v>12652</v>
      </c>
      <c r="G12317" s="138"/>
    </row>
    <row r="12318" ht="15.75" customHeight="1" spans="1:7">
      <c r="A12318" s="140">
        <v>101315</v>
      </c>
      <c r="B12318" s="141" t="s">
        <v>12891</v>
      </c>
      <c r="C12318" s="141" t="s">
        <v>12740</v>
      </c>
      <c r="D12318" s="141" t="s">
        <v>5501</v>
      </c>
      <c r="E12318" s="140">
        <v>98.59</v>
      </c>
      <c r="F12318" s="142" t="s">
        <v>12652</v>
      </c>
      <c r="G12318" s="138"/>
    </row>
    <row r="12319" ht="15.75" customHeight="1" spans="1:7">
      <c r="A12319" s="140">
        <v>101316</v>
      </c>
      <c r="B12319" s="141" t="s">
        <v>12892</v>
      </c>
      <c r="C12319" s="141" t="s">
        <v>12740</v>
      </c>
      <c r="D12319" s="141" t="s">
        <v>5501</v>
      </c>
      <c r="E12319" s="140">
        <v>54.1</v>
      </c>
      <c r="F12319" s="142" t="s">
        <v>12652</v>
      </c>
      <c r="G12319" s="138"/>
    </row>
    <row r="12320" ht="15.75" customHeight="1" spans="1:7">
      <c r="A12320" s="140">
        <v>101320</v>
      </c>
      <c r="B12320" s="141" t="s">
        <v>12893</v>
      </c>
      <c r="C12320" s="141" t="s">
        <v>12740</v>
      </c>
      <c r="D12320" s="141" t="s">
        <v>5501</v>
      </c>
      <c r="E12320" s="140">
        <v>30.42</v>
      </c>
      <c r="F12320" s="142" t="s">
        <v>12652</v>
      </c>
      <c r="G12320" s="138"/>
    </row>
    <row r="12321" ht="15.75" customHeight="1" spans="1:7">
      <c r="A12321" s="140">
        <v>101322</v>
      </c>
      <c r="B12321" s="141" t="s">
        <v>12894</v>
      </c>
      <c r="C12321" s="141" t="s">
        <v>12740</v>
      </c>
      <c r="D12321" s="141" t="s">
        <v>5501</v>
      </c>
      <c r="E12321" s="140">
        <v>34.72</v>
      </c>
      <c r="F12321" s="142" t="s">
        <v>12652</v>
      </c>
      <c r="G12321" s="138"/>
    </row>
    <row r="12322" ht="15.75" customHeight="1" spans="1:7">
      <c r="A12322" s="140">
        <v>101323</v>
      </c>
      <c r="B12322" s="141" t="s">
        <v>12895</v>
      </c>
      <c r="C12322" s="141" t="s">
        <v>12740</v>
      </c>
      <c r="D12322" s="141" t="s">
        <v>5501</v>
      </c>
      <c r="E12322" s="140">
        <v>63.78</v>
      </c>
      <c r="F12322" s="142" t="s">
        <v>12652</v>
      </c>
      <c r="G12322" s="138"/>
    </row>
    <row r="12323" ht="15.75" customHeight="1" spans="1:7">
      <c r="A12323" s="140">
        <v>101324</v>
      </c>
      <c r="B12323" s="141" t="s">
        <v>12896</v>
      </c>
      <c r="C12323" s="141" t="s">
        <v>12740</v>
      </c>
      <c r="D12323" s="141" t="s">
        <v>5501</v>
      </c>
      <c r="E12323" s="140">
        <v>15.89</v>
      </c>
      <c r="F12323" s="142" t="s">
        <v>12652</v>
      </c>
      <c r="G12323" s="138"/>
    </row>
    <row r="12324" ht="15.75" customHeight="1" spans="1:7">
      <c r="A12324" s="140">
        <v>101325</v>
      </c>
      <c r="B12324" s="141" t="s">
        <v>12897</v>
      </c>
      <c r="C12324" s="141" t="s">
        <v>12740</v>
      </c>
      <c r="D12324" s="141" t="s">
        <v>5501</v>
      </c>
      <c r="E12324" s="140">
        <v>61.37</v>
      </c>
      <c r="F12324" s="142" t="s">
        <v>12652</v>
      </c>
      <c r="G12324" s="138"/>
    </row>
    <row r="12325" ht="15.75" customHeight="1" spans="1:7">
      <c r="A12325" s="140">
        <v>101326</v>
      </c>
      <c r="B12325" s="141" t="s">
        <v>12898</v>
      </c>
      <c r="C12325" s="141" t="s">
        <v>12740</v>
      </c>
      <c r="D12325" s="141" t="s">
        <v>5501</v>
      </c>
      <c r="E12325" s="140">
        <v>12.34</v>
      </c>
      <c r="F12325" s="142" t="s">
        <v>12652</v>
      </c>
      <c r="G12325" s="138"/>
    </row>
    <row r="12326" ht="15.75" customHeight="1" spans="1:7">
      <c r="A12326" s="140">
        <v>101328</v>
      </c>
      <c r="B12326" s="141" t="s">
        <v>12899</v>
      </c>
      <c r="C12326" s="141" t="s">
        <v>12740</v>
      </c>
      <c r="D12326" s="141" t="s">
        <v>5501</v>
      </c>
      <c r="E12326" s="140">
        <v>19.03</v>
      </c>
      <c r="F12326" s="142" t="s">
        <v>12652</v>
      </c>
      <c r="G12326" s="138"/>
    </row>
    <row r="12327" ht="15.75" customHeight="1" spans="1:7">
      <c r="A12327" s="140">
        <v>101329</v>
      </c>
      <c r="B12327" s="141" t="s">
        <v>12900</v>
      </c>
      <c r="C12327" s="141" t="s">
        <v>12740</v>
      </c>
      <c r="D12327" s="141" t="s">
        <v>5501</v>
      </c>
      <c r="E12327" s="140">
        <v>52.74</v>
      </c>
      <c r="F12327" s="142" t="s">
        <v>12652</v>
      </c>
      <c r="G12327" s="138"/>
    </row>
    <row r="12328" ht="15.75" customHeight="1" spans="1:7">
      <c r="A12328" s="140">
        <v>101330</v>
      </c>
      <c r="B12328" s="141" t="s">
        <v>12901</v>
      </c>
      <c r="C12328" s="141" t="s">
        <v>12740</v>
      </c>
      <c r="D12328" s="141" t="s">
        <v>5501</v>
      </c>
      <c r="E12328" s="140">
        <v>44.39</v>
      </c>
      <c r="F12328" s="142" t="s">
        <v>12652</v>
      </c>
      <c r="G12328" s="138"/>
    </row>
    <row r="12329" ht="15.75" customHeight="1" spans="1:7">
      <c r="A12329" s="140">
        <v>101331</v>
      </c>
      <c r="B12329" s="141" t="s">
        <v>12902</v>
      </c>
      <c r="C12329" s="141" t="s">
        <v>12740</v>
      </c>
      <c r="D12329" s="141" t="s">
        <v>5501</v>
      </c>
      <c r="E12329" s="140">
        <v>44.39</v>
      </c>
      <c r="F12329" s="142" t="s">
        <v>12652</v>
      </c>
      <c r="G12329" s="138"/>
    </row>
    <row r="12330" ht="15.75" customHeight="1" spans="1:7">
      <c r="A12330" s="140">
        <v>101332</v>
      </c>
      <c r="B12330" s="141" t="s">
        <v>12903</v>
      </c>
      <c r="C12330" s="141" t="s">
        <v>12740</v>
      </c>
      <c r="D12330" s="141" t="s">
        <v>5501</v>
      </c>
      <c r="E12330" s="140">
        <v>12.81</v>
      </c>
      <c r="F12330" s="142" t="s">
        <v>12652</v>
      </c>
      <c r="G12330" s="138"/>
    </row>
    <row r="12331" ht="15.75" customHeight="1" spans="1:7">
      <c r="A12331" s="140">
        <v>101333</v>
      </c>
      <c r="B12331" s="141" t="s">
        <v>12904</v>
      </c>
      <c r="C12331" s="141" t="s">
        <v>12740</v>
      </c>
      <c r="D12331" s="141" t="s">
        <v>5501</v>
      </c>
      <c r="E12331" s="140">
        <v>48.21</v>
      </c>
      <c r="F12331" s="142" t="s">
        <v>12652</v>
      </c>
      <c r="G12331" s="138"/>
    </row>
    <row r="12332" ht="15.75" customHeight="1" spans="1:7">
      <c r="A12332" s="140">
        <v>101334</v>
      </c>
      <c r="B12332" s="141" t="s">
        <v>12905</v>
      </c>
      <c r="C12332" s="141" t="s">
        <v>12740</v>
      </c>
      <c r="D12332" s="141" t="s">
        <v>5501</v>
      </c>
      <c r="E12332" s="140">
        <v>84.79</v>
      </c>
      <c r="F12332" s="142" t="s">
        <v>12652</v>
      </c>
      <c r="G12332" s="138"/>
    </row>
    <row r="12333" ht="15.75" customHeight="1" spans="1:7">
      <c r="A12333" s="140">
        <v>101336</v>
      </c>
      <c r="B12333" s="141" t="s">
        <v>12906</v>
      </c>
      <c r="C12333" s="141" t="s">
        <v>12740</v>
      </c>
      <c r="D12333" s="141" t="s">
        <v>5501</v>
      </c>
      <c r="E12333" s="140">
        <v>55.23</v>
      </c>
      <c r="F12333" s="142" t="s">
        <v>12652</v>
      </c>
      <c r="G12333" s="138"/>
    </row>
    <row r="12334" ht="15.75" customHeight="1" spans="1:7">
      <c r="A12334" s="140">
        <v>101337</v>
      </c>
      <c r="B12334" s="141" t="s">
        <v>12907</v>
      </c>
      <c r="C12334" s="141" t="s">
        <v>12740</v>
      </c>
      <c r="D12334" s="141" t="s">
        <v>5501</v>
      </c>
      <c r="E12334" s="140">
        <v>19.97</v>
      </c>
      <c r="F12334" s="142" t="s">
        <v>12652</v>
      </c>
      <c r="G12334" s="138"/>
    </row>
    <row r="12335" ht="15.75" customHeight="1" spans="1:7">
      <c r="A12335" s="140">
        <v>101338</v>
      </c>
      <c r="B12335" s="141" t="s">
        <v>12908</v>
      </c>
      <c r="C12335" s="141" t="s">
        <v>12740</v>
      </c>
      <c r="D12335" s="141" t="s">
        <v>5501</v>
      </c>
      <c r="E12335" s="140">
        <v>30.09</v>
      </c>
      <c r="F12335" s="142" t="s">
        <v>12652</v>
      </c>
      <c r="G12335" s="138"/>
    </row>
    <row r="12336" ht="15.75" customHeight="1" spans="1:7">
      <c r="A12336" s="140">
        <v>101339</v>
      </c>
      <c r="B12336" s="141" t="s">
        <v>12909</v>
      </c>
      <c r="C12336" s="141" t="s">
        <v>12740</v>
      </c>
      <c r="D12336" s="141" t="s">
        <v>5501</v>
      </c>
      <c r="E12336" s="140">
        <v>37.13</v>
      </c>
      <c r="F12336" s="142" t="s">
        <v>12652</v>
      </c>
      <c r="G12336" s="138"/>
    </row>
    <row r="12337" ht="15.75" customHeight="1" spans="1:7">
      <c r="A12337" s="140">
        <v>101340</v>
      </c>
      <c r="B12337" s="141" t="s">
        <v>12910</v>
      </c>
      <c r="C12337" s="141" t="s">
        <v>12740</v>
      </c>
      <c r="D12337" s="141" t="s">
        <v>5501</v>
      </c>
      <c r="E12337" s="140">
        <v>30.02</v>
      </c>
      <c r="F12337" s="142" t="s">
        <v>12652</v>
      </c>
      <c r="G12337" s="138"/>
    </row>
    <row r="12338" ht="15.75" customHeight="1" spans="1:7">
      <c r="A12338" s="140">
        <v>101341</v>
      </c>
      <c r="B12338" s="141" t="s">
        <v>12911</v>
      </c>
      <c r="C12338" s="141" t="s">
        <v>12740</v>
      </c>
      <c r="D12338" s="141" t="s">
        <v>5501</v>
      </c>
      <c r="E12338" s="140">
        <v>27.64</v>
      </c>
      <c r="F12338" s="142" t="s">
        <v>12652</v>
      </c>
      <c r="G12338" s="138"/>
    </row>
    <row r="12339" ht="15.75" customHeight="1" spans="1:7">
      <c r="A12339" s="140">
        <v>101342</v>
      </c>
      <c r="B12339" s="141" t="s">
        <v>12912</v>
      </c>
      <c r="C12339" s="141" t="s">
        <v>12740</v>
      </c>
      <c r="D12339" s="141" t="s">
        <v>5501</v>
      </c>
      <c r="E12339" s="140">
        <v>37.13</v>
      </c>
      <c r="F12339" s="142" t="s">
        <v>12652</v>
      </c>
      <c r="G12339" s="138"/>
    </row>
    <row r="12340" ht="15.75" customHeight="1" spans="1:7">
      <c r="A12340" s="140">
        <v>101343</v>
      </c>
      <c r="B12340" s="141" t="s">
        <v>12913</v>
      </c>
      <c r="C12340" s="141" t="s">
        <v>12740</v>
      </c>
      <c r="D12340" s="141" t="s">
        <v>5501</v>
      </c>
      <c r="E12340" s="140">
        <v>55.91</v>
      </c>
      <c r="F12340" s="142" t="s">
        <v>12652</v>
      </c>
      <c r="G12340" s="138"/>
    </row>
    <row r="12341" ht="15.75" customHeight="1" spans="1:7">
      <c r="A12341" s="140">
        <v>101344</v>
      </c>
      <c r="B12341" s="141" t="s">
        <v>12914</v>
      </c>
      <c r="C12341" s="141" t="s">
        <v>12740</v>
      </c>
      <c r="D12341" s="141" t="s">
        <v>5501</v>
      </c>
      <c r="E12341" s="140">
        <v>59.12</v>
      </c>
      <c r="F12341" s="142" t="s">
        <v>12652</v>
      </c>
      <c r="G12341" s="138"/>
    </row>
    <row r="12342" ht="15.75" customHeight="1" spans="1:7">
      <c r="A12342" s="140">
        <v>101345</v>
      </c>
      <c r="B12342" s="141" t="s">
        <v>12915</v>
      </c>
      <c r="C12342" s="141" t="s">
        <v>12740</v>
      </c>
      <c r="D12342" s="141" t="s">
        <v>5501</v>
      </c>
      <c r="E12342" s="140">
        <v>94.31</v>
      </c>
      <c r="F12342" s="142" t="s">
        <v>12652</v>
      </c>
      <c r="G12342" s="138"/>
    </row>
    <row r="12343" ht="15.75" customHeight="1" spans="1:7">
      <c r="A12343" s="140">
        <v>101346</v>
      </c>
      <c r="B12343" s="141" t="s">
        <v>12916</v>
      </c>
      <c r="C12343" s="141" t="s">
        <v>12740</v>
      </c>
      <c r="D12343" s="141" t="s">
        <v>5501</v>
      </c>
      <c r="E12343" s="140">
        <v>45.2</v>
      </c>
      <c r="F12343" s="142" t="s">
        <v>12652</v>
      </c>
      <c r="G12343" s="138"/>
    </row>
    <row r="12344" ht="15.75" customHeight="1" spans="1:7">
      <c r="A12344" s="140">
        <v>101347</v>
      </c>
      <c r="B12344" s="141" t="s">
        <v>12917</v>
      </c>
      <c r="C12344" s="141" t="s">
        <v>12740</v>
      </c>
      <c r="D12344" s="141" t="s">
        <v>5501</v>
      </c>
      <c r="E12344" s="140">
        <v>49.04</v>
      </c>
      <c r="F12344" s="142" t="s">
        <v>12652</v>
      </c>
      <c r="G12344" s="138"/>
    </row>
    <row r="12345" ht="15.75" customHeight="1" spans="1:7">
      <c r="A12345" s="140">
        <v>101348</v>
      </c>
      <c r="B12345" s="141" t="s">
        <v>12918</v>
      </c>
      <c r="C12345" s="141" t="s">
        <v>12740</v>
      </c>
      <c r="D12345" s="141" t="s">
        <v>5501</v>
      </c>
      <c r="E12345" s="140">
        <v>30.02</v>
      </c>
      <c r="F12345" s="142" t="s">
        <v>12652</v>
      </c>
      <c r="G12345" s="138"/>
    </row>
    <row r="12346" ht="15.75" customHeight="1" spans="1:7">
      <c r="A12346" s="140">
        <v>101349</v>
      </c>
      <c r="B12346" s="141" t="s">
        <v>12919</v>
      </c>
      <c r="C12346" s="141" t="s">
        <v>12740</v>
      </c>
      <c r="D12346" s="141" t="s">
        <v>5501</v>
      </c>
      <c r="E12346" s="140">
        <v>44.5</v>
      </c>
      <c r="F12346" s="142" t="s">
        <v>12652</v>
      </c>
      <c r="G12346" s="138"/>
    </row>
    <row r="12347" ht="15.75" customHeight="1" spans="1:7">
      <c r="A12347" s="140">
        <v>101350</v>
      </c>
      <c r="B12347" s="141" t="s">
        <v>12920</v>
      </c>
      <c r="C12347" s="141" t="s">
        <v>12740</v>
      </c>
      <c r="D12347" s="141" t="s">
        <v>5501</v>
      </c>
      <c r="E12347" s="140">
        <v>44.5</v>
      </c>
      <c r="F12347" s="142" t="s">
        <v>12652</v>
      </c>
      <c r="G12347" s="138"/>
    </row>
    <row r="12348" ht="15.75" customHeight="1" spans="1:7">
      <c r="A12348" s="140">
        <v>101351</v>
      </c>
      <c r="B12348" s="141" t="s">
        <v>12921</v>
      </c>
      <c r="C12348" s="141" t="s">
        <v>12740</v>
      </c>
      <c r="D12348" s="141" t="s">
        <v>5501</v>
      </c>
      <c r="E12348" s="140">
        <v>37.13</v>
      </c>
      <c r="F12348" s="142" t="s">
        <v>12652</v>
      </c>
      <c r="G12348" s="138"/>
    </row>
    <row r="12349" ht="15.75" customHeight="1" spans="1:7">
      <c r="A12349" s="140">
        <v>101352</v>
      </c>
      <c r="B12349" s="141" t="s">
        <v>12922</v>
      </c>
      <c r="C12349" s="141" t="s">
        <v>12740</v>
      </c>
      <c r="D12349" s="141" t="s">
        <v>5501</v>
      </c>
      <c r="E12349" s="140">
        <v>37.13</v>
      </c>
      <c r="F12349" s="142" t="s">
        <v>12652</v>
      </c>
      <c r="G12349" s="138"/>
    </row>
    <row r="12350" ht="15.75" customHeight="1" spans="1:7">
      <c r="A12350" s="140">
        <v>101353</v>
      </c>
      <c r="B12350" s="141" t="s">
        <v>12923</v>
      </c>
      <c r="C12350" s="141" t="s">
        <v>12740</v>
      </c>
      <c r="D12350" s="141" t="s">
        <v>5501</v>
      </c>
      <c r="E12350" s="140">
        <v>35.76</v>
      </c>
      <c r="F12350" s="142" t="s">
        <v>12652</v>
      </c>
      <c r="G12350" s="138"/>
    </row>
    <row r="12351" ht="15.75" customHeight="1" spans="1:7">
      <c r="A12351" s="140">
        <v>101355</v>
      </c>
      <c r="B12351" s="141" t="s">
        <v>12924</v>
      </c>
      <c r="C12351" s="141" t="s">
        <v>12740</v>
      </c>
      <c r="D12351" s="141" t="s">
        <v>5501</v>
      </c>
      <c r="E12351" s="140">
        <v>44.5</v>
      </c>
      <c r="F12351" s="142" t="s">
        <v>12652</v>
      </c>
      <c r="G12351" s="138"/>
    </row>
    <row r="12352" ht="15.75" customHeight="1" spans="1:7">
      <c r="A12352" s="140">
        <v>101356</v>
      </c>
      <c r="B12352" s="141" t="s">
        <v>12925</v>
      </c>
      <c r="C12352" s="141" t="s">
        <v>12740</v>
      </c>
      <c r="D12352" s="141" t="s">
        <v>5501</v>
      </c>
      <c r="E12352" s="140">
        <v>44.39</v>
      </c>
      <c r="F12352" s="142" t="s">
        <v>12652</v>
      </c>
      <c r="G12352" s="138"/>
    </row>
    <row r="12353" ht="15.75" customHeight="1" spans="1:7">
      <c r="A12353" s="140">
        <v>101357</v>
      </c>
      <c r="B12353" s="141" t="s">
        <v>12926</v>
      </c>
      <c r="C12353" s="141" t="s">
        <v>12740</v>
      </c>
      <c r="D12353" s="141" t="s">
        <v>5501</v>
      </c>
      <c r="E12353" s="140">
        <v>63.78</v>
      </c>
      <c r="F12353" s="142" t="s">
        <v>12652</v>
      </c>
      <c r="G12353" s="138"/>
    </row>
    <row r="12354" ht="15.75" customHeight="1" spans="1:7">
      <c r="A12354" s="140">
        <v>101358</v>
      </c>
      <c r="B12354" s="141" t="s">
        <v>12927</v>
      </c>
      <c r="C12354" s="141" t="s">
        <v>12740</v>
      </c>
      <c r="D12354" s="141" t="s">
        <v>5501</v>
      </c>
      <c r="E12354" s="140">
        <v>44.39</v>
      </c>
      <c r="F12354" s="142" t="s">
        <v>12652</v>
      </c>
      <c r="G12354" s="138"/>
    </row>
    <row r="12355" ht="15.75" customHeight="1" spans="1:7">
      <c r="A12355" s="140">
        <v>101359</v>
      </c>
      <c r="B12355" s="141" t="s">
        <v>12928</v>
      </c>
      <c r="C12355" s="141" t="s">
        <v>12740</v>
      </c>
      <c r="D12355" s="141" t="s">
        <v>5501</v>
      </c>
      <c r="E12355" s="140">
        <v>43.11</v>
      </c>
      <c r="F12355" s="142" t="s">
        <v>12652</v>
      </c>
      <c r="G12355" s="138"/>
    </row>
    <row r="12356" ht="15.75" customHeight="1" spans="1:7">
      <c r="A12356" s="140">
        <v>101360</v>
      </c>
      <c r="B12356" s="141" t="s">
        <v>12929</v>
      </c>
      <c r="C12356" s="141" t="s">
        <v>12740</v>
      </c>
      <c r="D12356" s="141" t="s">
        <v>5501</v>
      </c>
      <c r="E12356" s="140">
        <v>44.39</v>
      </c>
      <c r="F12356" s="142" t="s">
        <v>12652</v>
      </c>
      <c r="G12356" s="138"/>
    </row>
    <row r="12357" ht="15.75" customHeight="1" spans="1:7">
      <c r="A12357" s="140">
        <v>101361</v>
      </c>
      <c r="B12357" s="141" t="s">
        <v>12930</v>
      </c>
      <c r="C12357" s="141" t="s">
        <v>12740</v>
      </c>
      <c r="D12357" s="141" t="s">
        <v>5501</v>
      </c>
      <c r="E12357" s="140">
        <v>57.9</v>
      </c>
      <c r="F12357" s="142" t="s">
        <v>12652</v>
      </c>
      <c r="G12357" s="138"/>
    </row>
    <row r="12358" ht="15.75" customHeight="1" spans="1:7">
      <c r="A12358" s="140">
        <v>101363</v>
      </c>
      <c r="B12358" s="141" t="s">
        <v>12931</v>
      </c>
      <c r="C12358" s="141" t="s">
        <v>12740</v>
      </c>
      <c r="D12358" s="141" t="s">
        <v>5501</v>
      </c>
      <c r="E12358" s="140">
        <v>34.72</v>
      </c>
      <c r="F12358" s="142" t="s">
        <v>12652</v>
      </c>
      <c r="G12358" s="138"/>
    </row>
    <row r="12359" ht="15.75" customHeight="1" spans="1:7">
      <c r="A12359" s="140">
        <v>101364</v>
      </c>
      <c r="B12359" s="141" t="s">
        <v>12932</v>
      </c>
      <c r="C12359" s="141" t="s">
        <v>12740</v>
      </c>
      <c r="D12359" s="141" t="s">
        <v>5501</v>
      </c>
      <c r="E12359" s="140">
        <v>48</v>
      </c>
      <c r="F12359" s="142" t="s">
        <v>12652</v>
      </c>
      <c r="G12359" s="138"/>
    </row>
    <row r="12360" ht="15.75" customHeight="1" spans="1:7">
      <c r="A12360" s="140">
        <v>101365</v>
      </c>
      <c r="B12360" s="141" t="s">
        <v>12933</v>
      </c>
      <c r="C12360" s="141" t="s">
        <v>12740</v>
      </c>
      <c r="D12360" s="141" t="s">
        <v>5501</v>
      </c>
      <c r="E12360" s="140">
        <v>34.72</v>
      </c>
      <c r="F12360" s="142" t="s">
        <v>12652</v>
      </c>
      <c r="G12360" s="138"/>
    </row>
    <row r="12361" ht="15.75" customHeight="1" spans="1:7">
      <c r="A12361" s="140">
        <v>101366</v>
      </c>
      <c r="B12361" s="141" t="s">
        <v>12934</v>
      </c>
      <c r="C12361" s="141" t="s">
        <v>12740</v>
      </c>
      <c r="D12361" s="141" t="s">
        <v>5501</v>
      </c>
      <c r="E12361" s="140">
        <v>40.8</v>
      </c>
      <c r="F12361" s="142" t="s">
        <v>12652</v>
      </c>
      <c r="G12361" s="138"/>
    </row>
    <row r="12362" ht="15.75" customHeight="1" spans="1:7">
      <c r="A12362" s="140">
        <v>101368</v>
      </c>
      <c r="B12362" s="141" t="s">
        <v>12935</v>
      </c>
      <c r="C12362" s="141" t="s">
        <v>12740</v>
      </c>
      <c r="D12362" s="141" t="s">
        <v>5501</v>
      </c>
      <c r="E12362" s="140">
        <v>32.92</v>
      </c>
      <c r="F12362" s="142" t="s">
        <v>12652</v>
      </c>
      <c r="G12362" s="138"/>
    </row>
    <row r="12363" ht="15.75" customHeight="1" spans="1:7">
      <c r="A12363" s="140">
        <v>101369</v>
      </c>
      <c r="B12363" s="141" t="s">
        <v>12936</v>
      </c>
      <c r="C12363" s="141" t="s">
        <v>12740</v>
      </c>
      <c r="D12363" s="141" t="s">
        <v>5501</v>
      </c>
      <c r="E12363" s="140">
        <v>84.26</v>
      </c>
      <c r="F12363" s="142" t="s">
        <v>12652</v>
      </c>
      <c r="G12363" s="138"/>
    </row>
    <row r="12364" ht="15.75" customHeight="1" spans="1:7">
      <c r="A12364" s="140">
        <v>101370</v>
      </c>
      <c r="B12364" s="141" t="s">
        <v>12937</v>
      </c>
      <c r="C12364" s="141" t="s">
        <v>12740</v>
      </c>
      <c r="D12364" s="141" t="s">
        <v>5501</v>
      </c>
      <c r="E12364" s="140">
        <v>34.3</v>
      </c>
      <c r="F12364" s="142" t="s">
        <v>12652</v>
      </c>
      <c r="G12364" s="138"/>
    </row>
    <row r="12365" ht="15.75" customHeight="1" spans="1:7">
      <c r="A12365" s="140">
        <v>101371</v>
      </c>
      <c r="B12365" s="141" t="s">
        <v>12938</v>
      </c>
      <c r="C12365" s="141" t="s">
        <v>12740</v>
      </c>
      <c r="D12365" s="141" t="s">
        <v>5501</v>
      </c>
      <c r="E12365" s="140">
        <v>33.78</v>
      </c>
      <c r="F12365" s="142" t="s">
        <v>12652</v>
      </c>
      <c r="G12365" s="138"/>
    </row>
    <row r="12366" ht="15.75" customHeight="1" spans="1:7">
      <c r="A12366" s="140">
        <v>101372</v>
      </c>
      <c r="B12366" s="141" t="s">
        <v>12939</v>
      </c>
      <c r="C12366" s="141" t="s">
        <v>12740</v>
      </c>
      <c r="D12366" s="141" t="s">
        <v>5501</v>
      </c>
      <c r="E12366" s="140">
        <v>11.85</v>
      </c>
      <c r="F12366" s="142" t="s">
        <v>12652</v>
      </c>
      <c r="G12366" s="138"/>
    </row>
    <row r="12367" ht="15.75" customHeight="1" spans="1:7">
      <c r="A12367" s="140">
        <v>101374</v>
      </c>
      <c r="B12367" s="141" t="s">
        <v>12651</v>
      </c>
      <c r="C12367" s="141" t="s">
        <v>12740</v>
      </c>
      <c r="D12367" s="141" t="s">
        <v>5501</v>
      </c>
      <c r="E12367" s="140">
        <v>3759.85</v>
      </c>
      <c r="F12367" s="142" t="s">
        <v>12652</v>
      </c>
      <c r="G12367" s="138"/>
    </row>
    <row r="12368" ht="15.75" customHeight="1" spans="1:7">
      <c r="A12368" s="140">
        <v>101375</v>
      </c>
      <c r="B12368" s="141" t="s">
        <v>12940</v>
      </c>
      <c r="C12368" s="141" t="s">
        <v>12740</v>
      </c>
      <c r="D12368" s="141" t="s">
        <v>5501</v>
      </c>
      <c r="E12368" s="140">
        <v>3819.38</v>
      </c>
      <c r="F12368" s="142" t="s">
        <v>12652</v>
      </c>
      <c r="G12368" s="138"/>
    </row>
    <row r="12369" ht="15.75" customHeight="1" spans="1:7">
      <c r="A12369" s="140">
        <v>101376</v>
      </c>
      <c r="B12369" s="141" t="s">
        <v>12941</v>
      </c>
      <c r="C12369" s="141" t="s">
        <v>12740</v>
      </c>
      <c r="D12369" s="141" t="s">
        <v>5501</v>
      </c>
      <c r="E12369" s="140">
        <v>3534.27</v>
      </c>
      <c r="F12369" s="142" t="s">
        <v>12652</v>
      </c>
      <c r="G12369" s="138"/>
    </row>
    <row r="12370" ht="15.75" customHeight="1" spans="1:7">
      <c r="A12370" s="140">
        <v>101377</v>
      </c>
      <c r="B12370" s="141" t="s">
        <v>12655</v>
      </c>
      <c r="C12370" s="141" t="s">
        <v>12740</v>
      </c>
      <c r="D12370" s="141" t="s">
        <v>5501</v>
      </c>
      <c r="E12370" s="140">
        <v>3784.81</v>
      </c>
      <c r="F12370" s="142" t="s">
        <v>12652</v>
      </c>
      <c r="G12370" s="138"/>
    </row>
    <row r="12371" ht="15.75" customHeight="1" spans="1:7">
      <c r="A12371" s="140">
        <v>101378</v>
      </c>
      <c r="B12371" s="141" t="s">
        <v>12854</v>
      </c>
      <c r="C12371" s="141" t="s">
        <v>12740</v>
      </c>
      <c r="D12371" s="141" t="s">
        <v>5501</v>
      </c>
      <c r="E12371" s="140">
        <v>4075.74</v>
      </c>
      <c r="F12371" s="142" t="s">
        <v>12652</v>
      </c>
      <c r="G12371" s="138"/>
    </row>
    <row r="12372" ht="15.75" customHeight="1" spans="1:7">
      <c r="A12372" s="140">
        <v>101379</v>
      </c>
      <c r="B12372" s="141" t="s">
        <v>12942</v>
      </c>
      <c r="C12372" s="141" t="s">
        <v>12740</v>
      </c>
      <c r="D12372" s="141" t="s">
        <v>5501</v>
      </c>
      <c r="E12372" s="140">
        <v>3759.85</v>
      </c>
      <c r="F12372" s="142" t="s">
        <v>12652</v>
      </c>
      <c r="G12372" s="138"/>
    </row>
    <row r="12373" ht="15.75" customHeight="1" spans="1:7">
      <c r="A12373" s="140">
        <v>101380</v>
      </c>
      <c r="B12373" s="141" t="s">
        <v>12657</v>
      </c>
      <c r="C12373" s="141" t="s">
        <v>12740</v>
      </c>
      <c r="D12373" s="141" t="s">
        <v>5501</v>
      </c>
      <c r="E12373" s="140">
        <v>3761.21</v>
      </c>
      <c r="F12373" s="142" t="s">
        <v>12652</v>
      </c>
      <c r="G12373" s="138"/>
    </row>
    <row r="12374" ht="15.75" customHeight="1" spans="1:7">
      <c r="A12374" s="140">
        <v>101381</v>
      </c>
      <c r="B12374" s="141" t="s">
        <v>12658</v>
      </c>
      <c r="C12374" s="141" t="s">
        <v>12740</v>
      </c>
      <c r="D12374" s="141" t="s">
        <v>5501</v>
      </c>
      <c r="E12374" s="140">
        <v>4469.62</v>
      </c>
      <c r="F12374" s="142" t="s">
        <v>12652</v>
      </c>
      <c r="G12374" s="138"/>
    </row>
    <row r="12375" ht="15.75" customHeight="1" spans="1:7">
      <c r="A12375" s="140">
        <v>101382</v>
      </c>
      <c r="B12375" s="141" t="s">
        <v>12943</v>
      </c>
      <c r="C12375" s="141" t="s">
        <v>12740</v>
      </c>
      <c r="D12375" s="141" t="s">
        <v>5501</v>
      </c>
      <c r="E12375" s="140">
        <v>3968.33</v>
      </c>
      <c r="F12375" s="142" t="s">
        <v>12652</v>
      </c>
      <c r="G12375" s="138"/>
    </row>
    <row r="12376" ht="15.75" customHeight="1" spans="1:7">
      <c r="A12376" s="140">
        <v>101383</v>
      </c>
      <c r="B12376" s="141" t="s">
        <v>12855</v>
      </c>
      <c r="C12376" s="141" t="s">
        <v>12740</v>
      </c>
      <c r="D12376" s="141" t="s">
        <v>5501</v>
      </c>
      <c r="E12376" s="140">
        <v>3601.1</v>
      </c>
      <c r="F12376" s="142" t="s">
        <v>12652</v>
      </c>
      <c r="G12376" s="138"/>
    </row>
    <row r="12377" ht="15.75" customHeight="1" spans="1:7">
      <c r="A12377" s="140">
        <v>101384</v>
      </c>
      <c r="B12377" s="141" t="s">
        <v>12661</v>
      </c>
      <c r="C12377" s="141" t="s">
        <v>12740</v>
      </c>
      <c r="D12377" s="141" t="s">
        <v>5501</v>
      </c>
      <c r="E12377" s="140">
        <v>3645.26</v>
      </c>
      <c r="F12377" s="142" t="s">
        <v>12652</v>
      </c>
      <c r="G12377" s="138"/>
    </row>
    <row r="12378" ht="15.75" customHeight="1" spans="1:7">
      <c r="A12378" s="140">
        <v>101385</v>
      </c>
      <c r="B12378" s="141" t="s">
        <v>12944</v>
      </c>
      <c r="C12378" s="141" t="s">
        <v>12740</v>
      </c>
      <c r="D12378" s="141" t="s">
        <v>5501</v>
      </c>
      <c r="E12378" s="140">
        <v>3586.92</v>
      </c>
      <c r="F12378" s="142" t="s">
        <v>12652</v>
      </c>
      <c r="G12378" s="138"/>
    </row>
    <row r="12379" ht="15.75" customHeight="1" spans="1:7">
      <c r="A12379" s="140">
        <v>101386</v>
      </c>
      <c r="B12379" s="141" t="s">
        <v>12663</v>
      </c>
      <c r="C12379" s="141" t="s">
        <v>12740</v>
      </c>
      <c r="D12379" s="141" t="s">
        <v>5501</v>
      </c>
      <c r="E12379" s="140">
        <v>3534.27</v>
      </c>
      <c r="F12379" s="142" t="s">
        <v>12652</v>
      </c>
      <c r="G12379" s="138"/>
    </row>
    <row r="12380" ht="15.75" customHeight="1" spans="1:7">
      <c r="A12380" s="140">
        <v>101387</v>
      </c>
      <c r="B12380" s="141" t="s">
        <v>12945</v>
      </c>
      <c r="C12380" s="141" t="s">
        <v>12740</v>
      </c>
      <c r="D12380" s="141" t="s">
        <v>5501</v>
      </c>
      <c r="E12380" s="140">
        <v>3767.58</v>
      </c>
      <c r="F12380" s="142" t="s">
        <v>12652</v>
      </c>
      <c r="G12380" s="138"/>
    </row>
    <row r="12381" ht="15.75" customHeight="1" spans="1:7">
      <c r="A12381" s="140">
        <v>101388</v>
      </c>
      <c r="B12381" s="141" t="s">
        <v>12665</v>
      </c>
      <c r="C12381" s="141" t="s">
        <v>12740</v>
      </c>
      <c r="D12381" s="141" t="s">
        <v>5501</v>
      </c>
      <c r="E12381" s="140">
        <v>3573.49</v>
      </c>
      <c r="F12381" s="142" t="s">
        <v>12652</v>
      </c>
      <c r="G12381" s="138"/>
    </row>
    <row r="12382" ht="15.75" customHeight="1" spans="1:7">
      <c r="A12382" s="140">
        <v>101389</v>
      </c>
      <c r="B12382" s="141" t="s">
        <v>12666</v>
      </c>
      <c r="C12382" s="141" t="s">
        <v>12740</v>
      </c>
      <c r="D12382" s="141" t="s">
        <v>5501</v>
      </c>
      <c r="E12382" s="140">
        <v>2676.07</v>
      </c>
      <c r="F12382" s="142" t="s">
        <v>12652</v>
      </c>
      <c r="G12382" s="138"/>
    </row>
    <row r="12383" ht="15.75" customHeight="1" spans="1:7">
      <c r="A12383" s="140">
        <v>101390</v>
      </c>
      <c r="B12383" s="141" t="s">
        <v>12946</v>
      </c>
      <c r="C12383" s="141" t="s">
        <v>12740</v>
      </c>
      <c r="D12383" s="141" t="s">
        <v>5501</v>
      </c>
      <c r="E12383" s="140">
        <v>5124.75</v>
      </c>
      <c r="F12383" s="142" t="s">
        <v>12652</v>
      </c>
      <c r="G12383" s="138"/>
    </row>
    <row r="12384" ht="15.75" customHeight="1" spans="1:7">
      <c r="A12384" s="140">
        <v>101391</v>
      </c>
      <c r="B12384" s="141" t="s">
        <v>12947</v>
      </c>
      <c r="C12384" s="141" t="s">
        <v>12740</v>
      </c>
      <c r="D12384" s="141" t="s">
        <v>5501</v>
      </c>
      <c r="E12384" s="140">
        <v>4479.29</v>
      </c>
      <c r="F12384" s="142" t="s">
        <v>12652</v>
      </c>
      <c r="G12384" s="138"/>
    </row>
    <row r="12385" ht="15.75" customHeight="1" spans="1:7">
      <c r="A12385" s="140">
        <v>101392</v>
      </c>
      <c r="B12385" s="141" t="s">
        <v>12948</v>
      </c>
      <c r="C12385" s="141" t="s">
        <v>12740</v>
      </c>
      <c r="D12385" s="141" t="s">
        <v>5501</v>
      </c>
      <c r="E12385" s="140">
        <v>5088.54</v>
      </c>
      <c r="F12385" s="142" t="s">
        <v>12652</v>
      </c>
      <c r="G12385" s="138"/>
    </row>
    <row r="12386" ht="15.75" customHeight="1" spans="1:7">
      <c r="A12386" s="140">
        <v>101394</v>
      </c>
      <c r="B12386" s="141" t="s">
        <v>12670</v>
      </c>
      <c r="C12386" s="141" t="s">
        <v>12740</v>
      </c>
      <c r="D12386" s="141" t="s">
        <v>5501</v>
      </c>
      <c r="E12386" s="140">
        <v>4471.9</v>
      </c>
      <c r="F12386" s="142" t="s">
        <v>12652</v>
      </c>
      <c r="G12386" s="138"/>
    </row>
    <row r="12387" ht="15.75" customHeight="1" spans="1:7">
      <c r="A12387" s="140">
        <v>101395</v>
      </c>
      <c r="B12387" s="141" t="s">
        <v>12949</v>
      </c>
      <c r="C12387" s="141" t="s">
        <v>12740</v>
      </c>
      <c r="D12387" s="141" t="s">
        <v>5501</v>
      </c>
      <c r="E12387" s="140">
        <v>3741.25</v>
      </c>
      <c r="F12387" s="142" t="s">
        <v>12652</v>
      </c>
      <c r="G12387" s="138"/>
    </row>
    <row r="12388" ht="15.75" customHeight="1" spans="1:7">
      <c r="A12388" s="140">
        <v>101396</v>
      </c>
      <c r="B12388" s="141" t="s">
        <v>12950</v>
      </c>
      <c r="C12388" s="141" t="s">
        <v>12740</v>
      </c>
      <c r="D12388" s="141" t="s">
        <v>5501</v>
      </c>
      <c r="E12388" s="140">
        <v>4285.77</v>
      </c>
      <c r="F12388" s="142" t="s">
        <v>12652</v>
      </c>
      <c r="G12388" s="138"/>
    </row>
    <row r="12389" ht="15.75" customHeight="1" spans="1:7">
      <c r="A12389" s="140">
        <v>101397</v>
      </c>
      <c r="B12389" s="141" t="s">
        <v>12672</v>
      </c>
      <c r="C12389" s="141" t="s">
        <v>12740</v>
      </c>
      <c r="D12389" s="141" t="s">
        <v>5501</v>
      </c>
      <c r="E12389" s="140">
        <v>4443.29</v>
      </c>
      <c r="F12389" s="142" t="s">
        <v>12652</v>
      </c>
      <c r="G12389" s="138"/>
    </row>
    <row r="12390" ht="15.75" customHeight="1" spans="1:7">
      <c r="A12390" s="140">
        <v>101398</v>
      </c>
      <c r="B12390" s="141" t="s">
        <v>12951</v>
      </c>
      <c r="C12390" s="141" t="s">
        <v>12740</v>
      </c>
      <c r="D12390" s="141" t="s">
        <v>5501</v>
      </c>
      <c r="E12390" s="140">
        <v>3654.59</v>
      </c>
      <c r="F12390" s="142" t="s">
        <v>12652</v>
      </c>
      <c r="G12390" s="138"/>
    </row>
    <row r="12391" ht="15.75" customHeight="1" spans="1:7">
      <c r="A12391" s="140">
        <v>101399</v>
      </c>
      <c r="B12391" s="141" t="s">
        <v>12674</v>
      </c>
      <c r="C12391" s="141" t="s">
        <v>12740</v>
      </c>
      <c r="D12391" s="141" t="s">
        <v>5501</v>
      </c>
      <c r="E12391" s="140">
        <v>4544.75</v>
      </c>
      <c r="F12391" s="142" t="s">
        <v>12652</v>
      </c>
      <c r="G12391" s="138"/>
    </row>
    <row r="12392" ht="15.75" customHeight="1" spans="1:7">
      <c r="A12392" s="140">
        <v>101400</v>
      </c>
      <c r="B12392" s="141" t="s">
        <v>12952</v>
      </c>
      <c r="C12392" s="141" t="s">
        <v>12740</v>
      </c>
      <c r="D12392" s="141" t="s">
        <v>5501</v>
      </c>
      <c r="E12392" s="140">
        <v>4544.75</v>
      </c>
      <c r="F12392" s="142" t="s">
        <v>12652</v>
      </c>
      <c r="G12392" s="138"/>
    </row>
    <row r="12393" ht="15.75" customHeight="1" spans="1:7">
      <c r="A12393" s="140">
        <v>101401</v>
      </c>
      <c r="B12393" s="141" t="s">
        <v>12676</v>
      </c>
      <c r="C12393" s="141" t="s">
        <v>12740</v>
      </c>
      <c r="D12393" s="141" t="s">
        <v>5501</v>
      </c>
      <c r="E12393" s="140">
        <v>4745.72</v>
      </c>
      <c r="F12393" s="142" t="s">
        <v>12652</v>
      </c>
      <c r="G12393" s="138"/>
    </row>
    <row r="12394" ht="15.75" customHeight="1" spans="1:7">
      <c r="A12394" s="140">
        <v>101402</v>
      </c>
      <c r="B12394" s="141" t="s">
        <v>12677</v>
      </c>
      <c r="C12394" s="141" t="s">
        <v>12740</v>
      </c>
      <c r="D12394" s="141" t="s">
        <v>5501</v>
      </c>
      <c r="E12394" s="140">
        <v>4358.92</v>
      </c>
      <c r="F12394" s="142" t="s">
        <v>12652</v>
      </c>
      <c r="G12394" s="138"/>
    </row>
    <row r="12395" ht="15.75" customHeight="1" spans="1:7">
      <c r="A12395" s="140">
        <v>101407</v>
      </c>
      <c r="B12395" s="141" t="s">
        <v>12678</v>
      </c>
      <c r="C12395" s="141" t="s">
        <v>12740</v>
      </c>
      <c r="D12395" s="141" t="s">
        <v>5501</v>
      </c>
      <c r="E12395" s="140">
        <v>4469.62</v>
      </c>
      <c r="F12395" s="142" t="s">
        <v>12652</v>
      </c>
      <c r="G12395" s="138"/>
    </row>
    <row r="12396" ht="15.75" customHeight="1" spans="1:7">
      <c r="A12396" s="140">
        <v>101408</v>
      </c>
      <c r="B12396" s="141" t="s">
        <v>12679</v>
      </c>
      <c r="C12396" s="141" t="s">
        <v>12740</v>
      </c>
      <c r="D12396" s="141" t="s">
        <v>5501</v>
      </c>
      <c r="E12396" s="140">
        <v>4498.68</v>
      </c>
      <c r="F12396" s="142" t="s">
        <v>12652</v>
      </c>
      <c r="G12396" s="138"/>
    </row>
    <row r="12397" ht="15.75" customHeight="1" spans="1:7">
      <c r="A12397" s="140">
        <v>101409</v>
      </c>
      <c r="B12397" s="141" t="s">
        <v>12953</v>
      </c>
      <c r="C12397" s="141" t="s">
        <v>12740</v>
      </c>
      <c r="D12397" s="141" t="s">
        <v>5501</v>
      </c>
      <c r="E12397" s="140">
        <v>5606.73</v>
      </c>
      <c r="F12397" s="142" t="s">
        <v>12652</v>
      </c>
      <c r="G12397" s="138"/>
    </row>
    <row r="12398" ht="15.75" customHeight="1" spans="1:7">
      <c r="A12398" s="140">
        <v>101410</v>
      </c>
      <c r="B12398" s="141" t="s">
        <v>12725</v>
      </c>
      <c r="C12398" s="141" t="s">
        <v>12740</v>
      </c>
      <c r="D12398" s="141" t="s">
        <v>5501</v>
      </c>
      <c r="E12398" s="140">
        <v>3772.74</v>
      </c>
      <c r="F12398" s="142" t="s">
        <v>12652</v>
      </c>
      <c r="G12398" s="138"/>
    </row>
    <row r="12399" ht="15.75" customHeight="1" spans="1:7">
      <c r="A12399" s="140">
        <v>101412</v>
      </c>
      <c r="B12399" s="141" t="s">
        <v>12954</v>
      </c>
      <c r="C12399" s="141" t="s">
        <v>12740</v>
      </c>
      <c r="D12399" s="141" t="s">
        <v>5501</v>
      </c>
      <c r="E12399" s="140">
        <v>4581.37</v>
      </c>
      <c r="F12399" s="142" t="s">
        <v>12652</v>
      </c>
      <c r="G12399" s="138"/>
    </row>
    <row r="12400" ht="15.75" customHeight="1" spans="1:7">
      <c r="A12400" s="140">
        <v>101413</v>
      </c>
      <c r="B12400" s="141" t="s">
        <v>12681</v>
      </c>
      <c r="C12400" s="141" t="s">
        <v>12740</v>
      </c>
      <c r="D12400" s="141" t="s">
        <v>5501</v>
      </c>
      <c r="E12400" s="140">
        <v>4452.96</v>
      </c>
      <c r="F12400" s="142" t="s">
        <v>12652</v>
      </c>
      <c r="G12400" s="138"/>
    </row>
    <row r="12401" ht="15.75" customHeight="1" spans="1:7">
      <c r="A12401" s="140">
        <v>101414</v>
      </c>
      <c r="B12401" s="141" t="s">
        <v>12955</v>
      </c>
      <c r="C12401" s="141" t="s">
        <v>12740</v>
      </c>
      <c r="D12401" s="141" t="s">
        <v>5501</v>
      </c>
      <c r="E12401" s="140">
        <v>4479.29</v>
      </c>
      <c r="F12401" s="142" t="s">
        <v>12652</v>
      </c>
      <c r="G12401" s="138"/>
    </row>
    <row r="12402" ht="15.75" customHeight="1" spans="1:7">
      <c r="A12402" s="140">
        <v>101415</v>
      </c>
      <c r="B12402" s="141" t="s">
        <v>12956</v>
      </c>
      <c r="C12402" s="141" t="s">
        <v>12740</v>
      </c>
      <c r="D12402" s="141" t="s">
        <v>5501</v>
      </c>
      <c r="E12402" s="140">
        <v>7498.07</v>
      </c>
      <c r="F12402" s="142" t="s">
        <v>12652</v>
      </c>
      <c r="G12402" s="138"/>
    </row>
    <row r="12403" ht="15.75" customHeight="1" spans="1:7">
      <c r="A12403" s="140">
        <v>101416</v>
      </c>
      <c r="B12403" s="141" t="s">
        <v>12857</v>
      </c>
      <c r="C12403" s="141" t="s">
        <v>12740</v>
      </c>
      <c r="D12403" s="141" t="s">
        <v>5501</v>
      </c>
      <c r="E12403" s="140">
        <v>4584.04</v>
      </c>
      <c r="F12403" s="142" t="s">
        <v>12652</v>
      </c>
      <c r="G12403" s="138"/>
    </row>
    <row r="12404" ht="15.75" customHeight="1" spans="1:7">
      <c r="A12404" s="140">
        <v>101417</v>
      </c>
      <c r="B12404" s="141" t="s">
        <v>12957</v>
      </c>
      <c r="C12404" s="141" t="s">
        <v>12740</v>
      </c>
      <c r="D12404" s="141" t="s">
        <v>5501</v>
      </c>
      <c r="E12404" s="140">
        <v>4026.4</v>
      </c>
      <c r="F12404" s="142" t="s">
        <v>12652</v>
      </c>
      <c r="G12404" s="138"/>
    </row>
    <row r="12405" ht="15.75" customHeight="1" spans="1:7">
      <c r="A12405" s="140">
        <v>101418</v>
      </c>
      <c r="B12405" s="141" t="s">
        <v>12958</v>
      </c>
      <c r="C12405" s="141" t="s">
        <v>12740</v>
      </c>
      <c r="D12405" s="141" t="s">
        <v>5501</v>
      </c>
      <c r="E12405" s="140">
        <v>4891.32</v>
      </c>
      <c r="F12405" s="142" t="s">
        <v>12652</v>
      </c>
      <c r="G12405" s="138"/>
    </row>
    <row r="12406" ht="15.75" customHeight="1" spans="1:7">
      <c r="A12406" s="140">
        <v>101419</v>
      </c>
      <c r="B12406" s="141" t="s">
        <v>12959</v>
      </c>
      <c r="C12406" s="141" t="s">
        <v>12740</v>
      </c>
      <c r="D12406" s="141" t="s">
        <v>5501</v>
      </c>
      <c r="E12406" s="140">
        <v>5219.09</v>
      </c>
      <c r="F12406" s="142" t="s">
        <v>12652</v>
      </c>
      <c r="G12406" s="138"/>
    </row>
    <row r="12407" ht="15.75" customHeight="1" spans="1:7">
      <c r="A12407" s="140">
        <v>101420</v>
      </c>
      <c r="B12407" s="141" t="s">
        <v>12960</v>
      </c>
      <c r="C12407" s="141" t="s">
        <v>12740</v>
      </c>
      <c r="D12407" s="141" t="s">
        <v>5501</v>
      </c>
      <c r="E12407" s="140">
        <v>4362.14</v>
      </c>
      <c r="F12407" s="142" t="s">
        <v>12652</v>
      </c>
      <c r="G12407" s="138"/>
    </row>
    <row r="12408" ht="15.75" customHeight="1" spans="1:7">
      <c r="A12408" s="140">
        <v>101421</v>
      </c>
      <c r="B12408" s="141" t="s">
        <v>12961</v>
      </c>
      <c r="C12408" s="141" t="s">
        <v>12740</v>
      </c>
      <c r="D12408" s="141" t="s">
        <v>5501</v>
      </c>
      <c r="E12408" s="140">
        <v>5080.05</v>
      </c>
      <c r="F12408" s="142" t="s">
        <v>12652</v>
      </c>
      <c r="G12408" s="138"/>
    </row>
    <row r="12409" ht="15.75" customHeight="1" spans="1:7">
      <c r="A12409" s="140">
        <v>101422</v>
      </c>
      <c r="B12409" s="141" t="s">
        <v>12962</v>
      </c>
      <c r="C12409" s="141" t="s">
        <v>12740</v>
      </c>
      <c r="D12409" s="141" t="s">
        <v>5501</v>
      </c>
      <c r="E12409" s="140">
        <v>3655.31</v>
      </c>
      <c r="F12409" s="142" t="s">
        <v>12652</v>
      </c>
      <c r="G12409" s="138"/>
    </row>
    <row r="12410" ht="15.75" customHeight="1" spans="1:7">
      <c r="A12410" s="140">
        <v>101424</v>
      </c>
      <c r="B12410" s="141" t="s">
        <v>12963</v>
      </c>
      <c r="C12410" s="141" t="s">
        <v>12740</v>
      </c>
      <c r="D12410" s="141" t="s">
        <v>5501</v>
      </c>
      <c r="E12410" s="140">
        <v>4688.53</v>
      </c>
      <c r="F12410" s="142" t="s">
        <v>12652</v>
      </c>
      <c r="G12410" s="138"/>
    </row>
    <row r="12411" ht="15.75" customHeight="1" spans="1:7">
      <c r="A12411" s="140">
        <v>101425</v>
      </c>
      <c r="B12411" s="141" t="s">
        <v>12964</v>
      </c>
      <c r="C12411" s="141" t="s">
        <v>12740</v>
      </c>
      <c r="D12411" s="141" t="s">
        <v>5501</v>
      </c>
      <c r="E12411" s="140">
        <v>3208.15</v>
      </c>
      <c r="F12411" s="142" t="s">
        <v>12652</v>
      </c>
      <c r="G12411" s="138"/>
    </row>
    <row r="12412" ht="15.75" customHeight="1" spans="1:7">
      <c r="A12412" s="140">
        <v>101426</v>
      </c>
      <c r="B12412" s="141" t="s">
        <v>12965</v>
      </c>
      <c r="C12412" s="141" t="s">
        <v>12740</v>
      </c>
      <c r="D12412" s="141" t="s">
        <v>5501</v>
      </c>
      <c r="E12412" s="140">
        <v>4948.9</v>
      </c>
      <c r="F12412" s="142" t="s">
        <v>12652</v>
      </c>
      <c r="G12412" s="138"/>
    </row>
    <row r="12413" ht="15.75" customHeight="1" spans="1:7">
      <c r="A12413" s="140">
        <v>101427</v>
      </c>
      <c r="B12413" s="141" t="s">
        <v>12693</v>
      </c>
      <c r="C12413" s="141" t="s">
        <v>12740</v>
      </c>
      <c r="D12413" s="141" t="s">
        <v>5501</v>
      </c>
      <c r="E12413" s="140">
        <v>5939.29</v>
      </c>
      <c r="F12413" s="142" t="s">
        <v>12652</v>
      </c>
      <c r="G12413" s="138"/>
    </row>
    <row r="12414" ht="15.75" customHeight="1" spans="1:7">
      <c r="A12414" s="140">
        <v>101428</v>
      </c>
      <c r="B12414" s="141" t="s">
        <v>12966</v>
      </c>
      <c r="C12414" s="141" t="s">
        <v>12740</v>
      </c>
      <c r="D12414" s="141" t="s">
        <v>5501</v>
      </c>
      <c r="E12414" s="140">
        <v>4939.68</v>
      </c>
      <c r="F12414" s="142" t="s">
        <v>12652</v>
      </c>
      <c r="G12414" s="138"/>
    </row>
    <row r="12415" ht="15.75" customHeight="1" spans="1:7">
      <c r="A12415" s="140">
        <v>101429</v>
      </c>
      <c r="B12415" s="141" t="s">
        <v>12967</v>
      </c>
      <c r="C12415" s="141" t="s">
        <v>12740</v>
      </c>
      <c r="D12415" s="141" t="s">
        <v>5501</v>
      </c>
      <c r="E12415" s="140">
        <v>4604.56</v>
      </c>
      <c r="F12415" s="142" t="s">
        <v>12652</v>
      </c>
      <c r="G12415" s="138"/>
    </row>
    <row r="12416" ht="15.75" customHeight="1" spans="1:7">
      <c r="A12416" s="140">
        <v>101430</v>
      </c>
      <c r="B12416" s="141" t="s">
        <v>12968</v>
      </c>
      <c r="C12416" s="141" t="s">
        <v>12740</v>
      </c>
      <c r="D12416" s="141" t="s">
        <v>5501</v>
      </c>
      <c r="E12416" s="140">
        <v>5939.29</v>
      </c>
      <c r="F12416" s="142" t="s">
        <v>12652</v>
      </c>
      <c r="G12416" s="138"/>
    </row>
    <row r="12417" ht="15.75" customHeight="1" spans="1:7">
      <c r="A12417" s="140">
        <v>101431</v>
      </c>
      <c r="B12417" s="141" t="s">
        <v>12696</v>
      </c>
      <c r="C12417" s="141" t="s">
        <v>12740</v>
      </c>
      <c r="D12417" s="141" t="s">
        <v>5501</v>
      </c>
      <c r="E12417" s="140">
        <v>6397.03</v>
      </c>
      <c r="F12417" s="142" t="s">
        <v>12652</v>
      </c>
      <c r="G12417" s="138"/>
    </row>
    <row r="12418" ht="15.75" customHeight="1" spans="1:7">
      <c r="A12418" s="140">
        <v>101432</v>
      </c>
      <c r="B12418" s="141" t="s">
        <v>12969</v>
      </c>
      <c r="C12418" s="141" t="s">
        <v>12740</v>
      </c>
      <c r="D12418" s="141" t="s">
        <v>5501</v>
      </c>
      <c r="E12418" s="140">
        <v>4968.78</v>
      </c>
      <c r="F12418" s="142" t="s">
        <v>12652</v>
      </c>
      <c r="G12418" s="138"/>
    </row>
    <row r="12419" ht="15.75" customHeight="1" spans="1:7">
      <c r="A12419" s="140">
        <v>101433</v>
      </c>
      <c r="B12419" s="141" t="s">
        <v>12698</v>
      </c>
      <c r="C12419" s="141" t="s">
        <v>12740</v>
      </c>
      <c r="D12419" s="141" t="s">
        <v>5501</v>
      </c>
      <c r="E12419" s="140">
        <v>7499.8</v>
      </c>
      <c r="F12419" s="142" t="s">
        <v>12652</v>
      </c>
      <c r="G12419" s="138"/>
    </row>
    <row r="12420" ht="15.75" customHeight="1" spans="1:7">
      <c r="A12420" s="140">
        <v>101434</v>
      </c>
      <c r="B12420" s="141" t="s">
        <v>12970</v>
      </c>
      <c r="C12420" s="141" t="s">
        <v>12740</v>
      </c>
      <c r="D12420" s="141" t="s">
        <v>5501</v>
      </c>
      <c r="E12420" s="140">
        <v>5309.16</v>
      </c>
      <c r="F12420" s="142" t="s">
        <v>12652</v>
      </c>
      <c r="G12420" s="138"/>
    </row>
    <row r="12421" ht="15.75" customHeight="1" spans="1:7">
      <c r="A12421" s="140">
        <v>101435</v>
      </c>
      <c r="B12421" s="141" t="s">
        <v>12971</v>
      </c>
      <c r="C12421" s="141" t="s">
        <v>12740</v>
      </c>
      <c r="D12421" s="141" t="s">
        <v>5501</v>
      </c>
      <c r="E12421" s="140">
        <v>5699.38</v>
      </c>
      <c r="F12421" s="142" t="s">
        <v>12652</v>
      </c>
      <c r="G12421" s="138"/>
    </row>
    <row r="12422" ht="15.75" customHeight="1" spans="1:7">
      <c r="A12422" s="140">
        <v>101436</v>
      </c>
      <c r="B12422" s="141" t="s">
        <v>12700</v>
      </c>
      <c r="C12422" s="141" t="s">
        <v>12740</v>
      </c>
      <c r="D12422" s="141" t="s">
        <v>5501</v>
      </c>
      <c r="E12422" s="140">
        <v>4939.68</v>
      </c>
      <c r="F12422" s="142" t="s">
        <v>12652</v>
      </c>
      <c r="G12422" s="138"/>
    </row>
    <row r="12423" ht="15.75" customHeight="1" spans="1:7">
      <c r="A12423" s="140">
        <v>101437</v>
      </c>
      <c r="B12423" s="141" t="s">
        <v>12972</v>
      </c>
      <c r="C12423" s="141" t="s">
        <v>12740</v>
      </c>
      <c r="D12423" s="141" t="s">
        <v>5501</v>
      </c>
      <c r="E12423" s="140">
        <v>6975.96</v>
      </c>
      <c r="F12423" s="142" t="s">
        <v>12652</v>
      </c>
      <c r="G12423" s="138"/>
    </row>
    <row r="12424" ht="15.75" customHeight="1" spans="1:7">
      <c r="A12424" s="140">
        <v>101438</v>
      </c>
      <c r="B12424" s="141" t="s">
        <v>12702</v>
      </c>
      <c r="C12424" s="141" t="s">
        <v>12740</v>
      </c>
      <c r="D12424" s="141" t="s">
        <v>5501</v>
      </c>
      <c r="E12424" s="140">
        <v>6975.96</v>
      </c>
      <c r="F12424" s="142" t="s">
        <v>12652</v>
      </c>
      <c r="G12424" s="138"/>
    </row>
    <row r="12425" ht="15.75" customHeight="1" spans="1:7">
      <c r="A12425" s="140">
        <v>101439</v>
      </c>
      <c r="B12425" s="141" t="s">
        <v>12703</v>
      </c>
      <c r="C12425" s="141" t="s">
        <v>12740</v>
      </c>
      <c r="D12425" s="141" t="s">
        <v>5501</v>
      </c>
      <c r="E12425" s="140">
        <v>5939.29</v>
      </c>
      <c r="F12425" s="142" t="s">
        <v>12652</v>
      </c>
      <c r="G12425" s="138"/>
    </row>
    <row r="12426" ht="15.75" customHeight="1" spans="1:7">
      <c r="A12426" s="140">
        <v>101440</v>
      </c>
      <c r="B12426" s="141" t="s">
        <v>12973</v>
      </c>
      <c r="C12426" s="141" t="s">
        <v>12740</v>
      </c>
      <c r="D12426" s="141" t="s">
        <v>5501</v>
      </c>
      <c r="E12426" s="140">
        <v>5939.29</v>
      </c>
      <c r="F12426" s="142" t="s">
        <v>12652</v>
      </c>
      <c r="G12426" s="138"/>
    </row>
    <row r="12427" ht="15.75" customHeight="1" spans="1:7">
      <c r="A12427" s="140">
        <v>101441</v>
      </c>
      <c r="B12427" s="141" t="s">
        <v>12705</v>
      </c>
      <c r="C12427" s="141" t="s">
        <v>12740</v>
      </c>
      <c r="D12427" s="141" t="s">
        <v>5501</v>
      </c>
      <c r="E12427" s="140">
        <v>5746.72</v>
      </c>
      <c r="F12427" s="142" t="s">
        <v>12652</v>
      </c>
      <c r="G12427" s="138"/>
    </row>
    <row r="12428" ht="15.75" customHeight="1" spans="1:7">
      <c r="A12428" s="140">
        <v>101443</v>
      </c>
      <c r="B12428" s="141" t="s">
        <v>12706</v>
      </c>
      <c r="C12428" s="141" t="s">
        <v>12740</v>
      </c>
      <c r="D12428" s="141" t="s">
        <v>5501</v>
      </c>
      <c r="E12428" s="140">
        <v>6975.96</v>
      </c>
      <c r="F12428" s="142" t="s">
        <v>12652</v>
      </c>
      <c r="G12428" s="138"/>
    </row>
    <row r="12429" ht="15.75" customHeight="1" spans="1:7">
      <c r="A12429" s="140">
        <v>101444</v>
      </c>
      <c r="B12429" s="141" t="s">
        <v>12709</v>
      </c>
      <c r="C12429" s="141" t="s">
        <v>12740</v>
      </c>
      <c r="D12429" s="141" t="s">
        <v>5501</v>
      </c>
      <c r="E12429" s="140">
        <v>4479.29</v>
      </c>
      <c r="F12429" s="142" t="s">
        <v>12652</v>
      </c>
      <c r="G12429" s="138"/>
    </row>
    <row r="12430" ht="15.75" customHeight="1" spans="1:7">
      <c r="A12430" s="140">
        <v>101445</v>
      </c>
      <c r="B12430" s="141" t="s">
        <v>12710</v>
      </c>
      <c r="C12430" s="141" t="s">
        <v>12740</v>
      </c>
      <c r="D12430" s="141" t="s">
        <v>5501</v>
      </c>
      <c r="E12430" s="140">
        <v>4498.68</v>
      </c>
      <c r="F12430" s="142" t="s">
        <v>12652</v>
      </c>
      <c r="G12430" s="138"/>
    </row>
    <row r="12431" ht="15.75" customHeight="1" spans="1:7">
      <c r="A12431" s="140">
        <v>101446</v>
      </c>
      <c r="B12431" s="141" t="s">
        <v>12711</v>
      </c>
      <c r="C12431" s="141" t="s">
        <v>12740</v>
      </c>
      <c r="D12431" s="141" t="s">
        <v>5501</v>
      </c>
      <c r="E12431" s="140">
        <v>4787.45</v>
      </c>
      <c r="F12431" s="142" t="s">
        <v>12652</v>
      </c>
      <c r="G12431" s="138"/>
    </row>
    <row r="12432" ht="15.75" customHeight="1" spans="1:7">
      <c r="A12432" s="140">
        <v>101447</v>
      </c>
      <c r="B12432" s="141" t="s">
        <v>12712</v>
      </c>
      <c r="C12432" s="141" t="s">
        <v>12740</v>
      </c>
      <c r="D12432" s="141" t="s">
        <v>5501</v>
      </c>
      <c r="E12432" s="140">
        <v>4685.1</v>
      </c>
      <c r="F12432" s="142" t="s">
        <v>12652</v>
      </c>
      <c r="G12432" s="138"/>
    </row>
    <row r="12433" ht="15.75" customHeight="1" spans="1:7">
      <c r="A12433" s="140">
        <v>101448</v>
      </c>
      <c r="B12433" s="141" t="s">
        <v>12713</v>
      </c>
      <c r="C12433" s="141" t="s">
        <v>12740</v>
      </c>
      <c r="D12433" s="141" t="s">
        <v>5501</v>
      </c>
      <c r="E12433" s="140">
        <v>4787.45</v>
      </c>
      <c r="F12433" s="142" t="s">
        <v>12652</v>
      </c>
      <c r="G12433" s="138"/>
    </row>
    <row r="12434" ht="15.75" customHeight="1" spans="1:7">
      <c r="A12434" s="140">
        <v>101449</v>
      </c>
      <c r="B12434" s="141" t="s">
        <v>12974</v>
      </c>
      <c r="C12434" s="141" t="s">
        <v>12740</v>
      </c>
      <c r="D12434" s="141" t="s">
        <v>5501</v>
      </c>
      <c r="E12434" s="140">
        <v>3945.41</v>
      </c>
      <c r="F12434" s="142" t="s">
        <v>12652</v>
      </c>
      <c r="G12434" s="138"/>
    </row>
    <row r="12435" ht="15.75" customHeight="1" spans="1:7">
      <c r="A12435" s="140">
        <v>101451</v>
      </c>
      <c r="B12435" s="141" t="s">
        <v>12716</v>
      </c>
      <c r="C12435" s="141" t="s">
        <v>12740</v>
      </c>
      <c r="D12435" s="141" t="s">
        <v>5501</v>
      </c>
      <c r="E12435" s="140">
        <v>4469.62</v>
      </c>
      <c r="F12435" s="142" t="s">
        <v>12652</v>
      </c>
      <c r="G12435" s="138"/>
    </row>
    <row r="12436" ht="15.75" customHeight="1" spans="1:7">
      <c r="A12436" s="140">
        <v>101452</v>
      </c>
      <c r="B12436" s="141" t="s">
        <v>12975</v>
      </c>
      <c r="C12436" s="141" t="s">
        <v>12740</v>
      </c>
      <c r="D12436" s="141" t="s">
        <v>5501</v>
      </c>
      <c r="E12436" s="140">
        <v>3595.36</v>
      </c>
      <c r="F12436" s="142" t="s">
        <v>12652</v>
      </c>
      <c r="G12436" s="138"/>
    </row>
    <row r="12437" ht="15.75" customHeight="1" spans="1:7">
      <c r="A12437" s="140">
        <v>101453</v>
      </c>
      <c r="B12437" s="141" t="s">
        <v>12717</v>
      </c>
      <c r="C12437" s="141" t="s">
        <v>12740</v>
      </c>
      <c r="D12437" s="141" t="s">
        <v>5501</v>
      </c>
      <c r="E12437" s="140">
        <v>4651.24</v>
      </c>
      <c r="F12437" s="142" t="s">
        <v>12652</v>
      </c>
      <c r="G12437" s="138"/>
    </row>
    <row r="12438" ht="15.75" customHeight="1" spans="1:7">
      <c r="A12438" s="140">
        <v>101454</v>
      </c>
      <c r="B12438" s="141" t="s">
        <v>12976</v>
      </c>
      <c r="C12438" s="141" t="s">
        <v>12740</v>
      </c>
      <c r="D12438" s="141" t="s">
        <v>5501</v>
      </c>
      <c r="E12438" s="140">
        <v>5269.06</v>
      </c>
      <c r="F12438" s="142" t="s">
        <v>12652</v>
      </c>
      <c r="G12438" s="138"/>
    </row>
    <row r="12439" ht="15.75" customHeight="1" spans="1:7">
      <c r="A12439" s="140">
        <v>101456</v>
      </c>
      <c r="B12439" s="141" t="s">
        <v>12977</v>
      </c>
      <c r="C12439" s="141" t="s">
        <v>12740</v>
      </c>
      <c r="D12439" s="141" t="s">
        <v>5501</v>
      </c>
      <c r="E12439" s="140">
        <v>5042.54</v>
      </c>
      <c r="F12439" s="142" t="s">
        <v>12652</v>
      </c>
      <c r="G12439" s="138"/>
    </row>
    <row r="12440" ht="15.75" customHeight="1" spans="1:7">
      <c r="A12440" s="140">
        <v>101457</v>
      </c>
      <c r="B12440" s="141" t="s">
        <v>12978</v>
      </c>
      <c r="C12440" s="141" t="s">
        <v>12740</v>
      </c>
      <c r="D12440" s="141" t="s">
        <v>5501</v>
      </c>
      <c r="E12440" s="140">
        <v>9277.53</v>
      </c>
      <c r="F12440" s="142" t="s">
        <v>12652</v>
      </c>
      <c r="G12440" s="138"/>
    </row>
    <row r="12441" ht="15.75" customHeight="1" spans="1:7">
      <c r="A12441" s="140">
        <v>101458</v>
      </c>
      <c r="B12441" s="141" t="s">
        <v>12979</v>
      </c>
      <c r="C12441" s="141" t="s">
        <v>12740</v>
      </c>
      <c r="D12441" s="141" t="s">
        <v>5501</v>
      </c>
      <c r="E12441" s="140">
        <v>4401.33</v>
      </c>
      <c r="F12441" s="142" t="s">
        <v>12652</v>
      </c>
      <c r="G12441" s="138"/>
    </row>
    <row r="12442" ht="15.75" customHeight="1" spans="1:7">
      <c r="A12442" s="140">
        <v>101459</v>
      </c>
      <c r="B12442" s="141" t="s">
        <v>12723</v>
      </c>
      <c r="C12442" s="141" t="s">
        <v>12740</v>
      </c>
      <c r="D12442" s="141" t="s">
        <v>5501</v>
      </c>
      <c r="E12442" s="140">
        <v>3633.35</v>
      </c>
      <c r="F12442" s="142" t="s">
        <v>12652</v>
      </c>
      <c r="G12442" s="138"/>
    </row>
    <row r="12443" ht="15.75" customHeight="1" spans="1:7">
      <c r="A12443" s="140">
        <v>101460</v>
      </c>
      <c r="B12443" s="141" t="s">
        <v>12848</v>
      </c>
      <c r="C12443" s="141" t="s">
        <v>12740</v>
      </c>
      <c r="D12443" s="141" t="s">
        <v>5501</v>
      </c>
      <c r="E12443" s="140">
        <v>3636.79</v>
      </c>
      <c r="F12443" s="142" t="s">
        <v>12652</v>
      </c>
      <c r="G12443" s="138"/>
    </row>
    <row r="12444" ht="15.75" customHeight="1" spans="1:7">
      <c r="A12444" s="143" t="s">
        <v>12980</v>
      </c>
      <c r="B12444" s="144" t="s">
        <v>12981</v>
      </c>
      <c r="C12444" s="145" t="s">
        <v>12982</v>
      </c>
      <c r="D12444" s="137"/>
      <c r="E12444" s="146">
        <v>6.5078</v>
      </c>
      <c r="F12444" s="138"/>
      <c r="G12444" s="138"/>
    </row>
    <row r="12445" ht="15.75" customHeight="1" spans="1:7">
      <c r="A12445" s="143" t="s">
        <v>12983</v>
      </c>
      <c r="B12445" s="144" t="s">
        <v>12984</v>
      </c>
      <c r="C12445" s="145" t="s">
        <v>12982</v>
      </c>
      <c r="D12445" s="137"/>
      <c r="E12445" s="146">
        <v>6.1752</v>
      </c>
      <c r="F12445" s="138"/>
      <c r="G12445" s="138"/>
    </row>
    <row r="12446" ht="15.75" customHeight="1" spans="1:7">
      <c r="A12446" s="143" t="s">
        <v>12985</v>
      </c>
      <c r="B12446" s="144" t="s">
        <v>12986</v>
      </c>
      <c r="C12446" s="145" t="s">
        <v>12987</v>
      </c>
      <c r="D12446" s="137"/>
      <c r="E12446" s="146">
        <v>137.1838</v>
      </c>
      <c r="F12446" s="138"/>
      <c r="G12446" s="138"/>
    </row>
    <row r="12447" ht="15.75" customHeight="1" spans="1:7">
      <c r="A12447" s="143" t="s">
        <v>12988</v>
      </c>
      <c r="B12447" s="144" t="s">
        <v>12989</v>
      </c>
      <c r="C12447" s="145" t="s">
        <v>12982</v>
      </c>
      <c r="D12447" s="137"/>
      <c r="E12447" s="146">
        <v>27.8751</v>
      </c>
      <c r="F12447" s="138"/>
      <c r="G12447" s="138"/>
    </row>
    <row r="12448" ht="15.75" customHeight="1" spans="1:7">
      <c r="A12448" s="143" t="s">
        <v>12990</v>
      </c>
      <c r="B12448" s="144" t="s">
        <v>12991</v>
      </c>
      <c r="C12448" s="145" t="s">
        <v>12982</v>
      </c>
      <c r="D12448" s="137"/>
      <c r="E12448" s="146">
        <v>13.7945</v>
      </c>
      <c r="F12448" s="138"/>
      <c r="G12448" s="138"/>
    </row>
    <row r="12449" ht="15.75" customHeight="1" spans="1:7">
      <c r="A12449" s="143" t="s">
        <v>12992</v>
      </c>
      <c r="B12449" s="144" t="s">
        <v>12993</v>
      </c>
      <c r="C12449" s="145" t="s">
        <v>12994</v>
      </c>
      <c r="D12449" s="137"/>
      <c r="E12449" s="146">
        <v>4.6284</v>
      </c>
      <c r="F12449" s="138"/>
      <c r="G12449" s="138"/>
    </row>
    <row r="12450" ht="15.75" customHeight="1" spans="1:7">
      <c r="A12450" s="143" t="s">
        <v>12995</v>
      </c>
      <c r="B12450" s="144" t="s">
        <v>12996</v>
      </c>
      <c r="C12450" s="145" t="s">
        <v>12982</v>
      </c>
      <c r="D12450" s="137"/>
      <c r="E12450" s="146">
        <v>9.2552</v>
      </c>
      <c r="F12450" s="138"/>
      <c r="G12450" s="138"/>
    </row>
    <row r="12451" ht="15.75" customHeight="1" spans="1:7">
      <c r="A12451" s="143" t="s">
        <v>12997</v>
      </c>
      <c r="B12451" s="144" t="s">
        <v>12998</v>
      </c>
      <c r="C12451" s="145" t="s">
        <v>12982</v>
      </c>
      <c r="D12451" s="137"/>
      <c r="E12451" s="146">
        <v>16.2715</v>
      </c>
      <c r="F12451" s="138"/>
      <c r="G12451" s="138"/>
    </row>
    <row r="12452" ht="15.75" customHeight="1" spans="1:7">
      <c r="A12452" s="143" t="s">
        <v>12999</v>
      </c>
      <c r="B12452" s="144" t="s">
        <v>13000</v>
      </c>
      <c r="C12452" s="145" t="s">
        <v>12982</v>
      </c>
      <c r="D12452" s="137"/>
      <c r="E12452" s="146">
        <v>11.0206</v>
      </c>
      <c r="F12452" s="138"/>
      <c r="G12452" s="138"/>
    </row>
    <row r="12453" ht="15.75" customHeight="1" spans="1:7">
      <c r="A12453" s="143" t="s">
        <v>13001</v>
      </c>
      <c r="B12453" s="144" t="s">
        <v>13002</v>
      </c>
      <c r="C12453" s="145" t="s">
        <v>12982</v>
      </c>
      <c r="D12453" s="137"/>
      <c r="E12453" s="146">
        <v>1.9225</v>
      </c>
      <c r="F12453" s="138"/>
      <c r="G12453" s="138"/>
    </row>
    <row r="12454" ht="15.75" customHeight="1" spans="1:7">
      <c r="A12454" s="143" t="s">
        <v>13003</v>
      </c>
      <c r="B12454" s="144" t="s">
        <v>13004</v>
      </c>
      <c r="C12454" s="145" t="s">
        <v>12982</v>
      </c>
      <c r="D12454" s="137"/>
      <c r="E12454" s="146">
        <v>6.1752</v>
      </c>
      <c r="F12454" s="138"/>
      <c r="G12454" s="138"/>
    </row>
    <row r="12455" ht="15.75" customHeight="1" spans="1:7">
      <c r="A12455" s="143" t="s">
        <v>13005</v>
      </c>
      <c r="B12455" s="144" t="s">
        <v>13006</v>
      </c>
      <c r="C12455" s="145" t="s">
        <v>12982</v>
      </c>
      <c r="D12455" s="137"/>
      <c r="E12455" s="146">
        <v>7.7019</v>
      </c>
      <c r="F12455" s="138"/>
      <c r="G12455" s="138"/>
    </row>
    <row r="12456" ht="15.75" customHeight="1" spans="1:7">
      <c r="A12456" s="143" t="s">
        <v>13007</v>
      </c>
      <c r="B12456" s="144" t="s">
        <v>13008</v>
      </c>
      <c r="C12456" s="145" t="s">
        <v>455</v>
      </c>
      <c r="D12456" s="137"/>
      <c r="E12456" s="146">
        <v>21.7734</v>
      </c>
      <c r="F12456" s="138"/>
      <c r="G12456" s="138"/>
    </row>
    <row r="12457" ht="15.75" customHeight="1" spans="1:7">
      <c r="A12457" s="143" t="s">
        <v>13009</v>
      </c>
      <c r="B12457" s="144" t="s">
        <v>13010</v>
      </c>
      <c r="C12457" s="145" t="s">
        <v>455</v>
      </c>
      <c r="D12457" s="137"/>
      <c r="E12457" s="146">
        <v>52.8539</v>
      </c>
      <c r="F12457" s="138"/>
      <c r="G12457" s="138"/>
    </row>
    <row r="12458" ht="15.75" customHeight="1" spans="1:7">
      <c r="A12458" s="143" t="s">
        <v>13011</v>
      </c>
      <c r="B12458" s="144" t="s">
        <v>13012</v>
      </c>
      <c r="C12458" s="145" t="s">
        <v>455</v>
      </c>
      <c r="D12458" s="137"/>
      <c r="E12458" s="146">
        <v>2.7909</v>
      </c>
      <c r="F12458" s="138"/>
      <c r="G12458" s="138"/>
    </row>
    <row r="12459" ht="15.75" customHeight="1" spans="1:7">
      <c r="A12459" s="143" t="s">
        <v>13013</v>
      </c>
      <c r="B12459" s="144" t="s">
        <v>13014</v>
      </c>
      <c r="C12459" s="145" t="s">
        <v>455</v>
      </c>
      <c r="D12459" s="137"/>
      <c r="E12459" s="146">
        <v>18.4584</v>
      </c>
      <c r="F12459" s="138"/>
      <c r="G12459" s="138"/>
    </row>
    <row r="12460" ht="15.75" customHeight="1" spans="1:7">
      <c r="A12460" s="143" t="s">
        <v>13015</v>
      </c>
      <c r="B12460" s="144" t="s">
        <v>13016</v>
      </c>
      <c r="C12460" s="145" t="s">
        <v>455</v>
      </c>
      <c r="D12460" s="137"/>
      <c r="E12460" s="146">
        <v>135.4746</v>
      </c>
      <c r="F12460" s="138"/>
      <c r="G12460" s="138"/>
    </row>
    <row r="12461" ht="15.75" customHeight="1" spans="1:7">
      <c r="A12461" s="143" t="s">
        <v>13017</v>
      </c>
      <c r="B12461" s="144" t="s">
        <v>13018</v>
      </c>
      <c r="C12461" s="145" t="s">
        <v>12982</v>
      </c>
      <c r="D12461" s="137"/>
      <c r="E12461" s="146">
        <v>6.8027</v>
      </c>
      <c r="F12461" s="138"/>
      <c r="G12461" s="138"/>
    </row>
    <row r="12462" ht="15.75" customHeight="1" spans="1:7">
      <c r="A12462" s="143" t="s">
        <v>13019</v>
      </c>
      <c r="B12462" s="144" t="s">
        <v>13020</v>
      </c>
      <c r="C12462" s="145" t="s">
        <v>12994</v>
      </c>
      <c r="D12462" s="137"/>
      <c r="E12462" s="146">
        <v>27.0786</v>
      </c>
      <c r="F12462" s="138"/>
      <c r="G12462" s="138"/>
    </row>
    <row r="12463" ht="15.75" customHeight="1" spans="1:7">
      <c r="A12463" s="143" t="s">
        <v>13021</v>
      </c>
      <c r="B12463" s="144" t="s">
        <v>13022</v>
      </c>
      <c r="C12463" s="145" t="s">
        <v>12982</v>
      </c>
      <c r="D12463" s="137"/>
      <c r="E12463" s="146">
        <v>54.2618</v>
      </c>
      <c r="F12463" s="138"/>
      <c r="G12463" s="138"/>
    </row>
    <row r="12464" ht="15.75" customHeight="1" spans="1:7">
      <c r="A12464" s="143" t="s">
        <v>13023</v>
      </c>
      <c r="B12464" s="144" t="s">
        <v>13024</v>
      </c>
      <c r="C12464" s="145" t="s">
        <v>12994</v>
      </c>
      <c r="D12464" s="137"/>
      <c r="E12464" s="146">
        <v>8.4376</v>
      </c>
      <c r="F12464" s="138"/>
      <c r="G12464" s="138"/>
    </row>
    <row r="12465" ht="15.75" customHeight="1" spans="1:7">
      <c r="A12465" s="143" t="s">
        <v>13025</v>
      </c>
      <c r="B12465" s="144" t="s">
        <v>13026</v>
      </c>
      <c r="C12465" s="145" t="s">
        <v>12987</v>
      </c>
      <c r="D12465" s="137"/>
      <c r="E12465" s="146">
        <v>123.1649</v>
      </c>
      <c r="F12465" s="138"/>
      <c r="G12465" s="138"/>
    </row>
    <row r="12466" ht="15.75" customHeight="1" spans="1:7">
      <c r="A12466" s="143" t="s">
        <v>13027</v>
      </c>
      <c r="B12466" s="144" t="s">
        <v>13028</v>
      </c>
      <c r="C12466" s="145" t="s">
        <v>12982</v>
      </c>
      <c r="D12466" s="137"/>
      <c r="E12466" s="146">
        <v>1.9936</v>
      </c>
      <c r="F12466" s="138"/>
      <c r="G12466" s="138"/>
    </row>
    <row r="12467" ht="15.75" customHeight="1" spans="1:7">
      <c r="A12467" s="143" t="s">
        <v>13029</v>
      </c>
      <c r="B12467" s="144" t="s">
        <v>13030</v>
      </c>
      <c r="C12467" s="145" t="s">
        <v>12982</v>
      </c>
      <c r="D12467" s="137"/>
      <c r="E12467" s="146">
        <v>6.6435</v>
      </c>
      <c r="F12467" s="138"/>
      <c r="G12467" s="138"/>
    </row>
    <row r="12468" ht="15.75" customHeight="1" spans="1:7">
      <c r="A12468" s="143" t="s">
        <v>13031</v>
      </c>
      <c r="B12468" s="144" t="s">
        <v>13032</v>
      </c>
      <c r="C12468" s="145" t="s">
        <v>12982</v>
      </c>
      <c r="D12468" s="137"/>
      <c r="E12468" s="146">
        <v>45.5848</v>
      </c>
      <c r="F12468" s="138"/>
      <c r="G12468" s="138"/>
    </row>
    <row r="12469" ht="15.75" customHeight="1" spans="1:7">
      <c r="A12469" s="143" t="s">
        <v>13033</v>
      </c>
      <c r="B12469" s="144" t="s">
        <v>13034</v>
      </c>
      <c r="C12469" s="145" t="s">
        <v>12994</v>
      </c>
      <c r="D12469" s="137"/>
      <c r="E12469" s="146">
        <v>15.2171</v>
      </c>
      <c r="F12469" s="138"/>
      <c r="G12469" s="138"/>
    </row>
    <row r="12470" ht="15.75" customHeight="1" spans="1:7">
      <c r="A12470" s="143" t="s">
        <v>13035</v>
      </c>
      <c r="B12470" s="144" t="s">
        <v>13036</v>
      </c>
      <c r="C12470" s="145" t="s">
        <v>12994</v>
      </c>
      <c r="D12470" s="137"/>
      <c r="E12470" s="146">
        <v>4.7831</v>
      </c>
      <c r="F12470" s="138"/>
      <c r="G12470" s="138"/>
    </row>
    <row r="12471" ht="15.75" customHeight="1" spans="1:7">
      <c r="A12471" s="143" t="s">
        <v>13037</v>
      </c>
      <c r="B12471" s="144" t="s">
        <v>13038</v>
      </c>
      <c r="C12471" s="145" t="s">
        <v>455</v>
      </c>
      <c r="D12471" s="137"/>
      <c r="E12471" s="146">
        <v>86777.7668</v>
      </c>
      <c r="F12471" s="138"/>
      <c r="G12471" s="138"/>
    </row>
    <row r="12472" ht="15.75" customHeight="1" spans="1:7">
      <c r="A12472" s="143" t="s">
        <v>13039</v>
      </c>
      <c r="B12472" s="144" t="s">
        <v>13040</v>
      </c>
      <c r="C12472" s="145" t="s">
        <v>455</v>
      </c>
      <c r="D12472" s="137"/>
      <c r="E12472" s="146">
        <v>62445.6582</v>
      </c>
      <c r="F12472" s="138"/>
      <c r="G12472" s="138"/>
    </row>
    <row r="12473" ht="15.75" customHeight="1" spans="1:7">
      <c r="A12473" s="143" t="s">
        <v>13041</v>
      </c>
      <c r="B12473" s="144" t="s">
        <v>13042</v>
      </c>
      <c r="C12473" s="145" t="s">
        <v>12994</v>
      </c>
      <c r="D12473" s="137"/>
      <c r="E12473" s="146">
        <v>5.075</v>
      </c>
      <c r="F12473" s="138"/>
      <c r="G12473" s="138"/>
    </row>
    <row r="12474" ht="15.75" customHeight="1" spans="1:7">
      <c r="A12474" s="143" t="s">
        <v>13043</v>
      </c>
      <c r="B12474" s="144" t="s">
        <v>13044</v>
      </c>
      <c r="C12474" s="145" t="s">
        <v>12982</v>
      </c>
      <c r="D12474" s="137"/>
      <c r="E12474" s="146">
        <v>8.9466</v>
      </c>
      <c r="F12474" s="138"/>
      <c r="G12474" s="138"/>
    </row>
    <row r="12475" ht="15.75" customHeight="1" spans="1:7">
      <c r="A12475" s="143" t="s">
        <v>13045</v>
      </c>
      <c r="B12475" s="144" t="s">
        <v>13046</v>
      </c>
      <c r="C12475" s="145" t="s">
        <v>455</v>
      </c>
      <c r="D12475" s="137"/>
      <c r="E12475" s="146">
        <v>501.6386</v>
      </c>
      <c r="F12475" s="138"/>
      <c r="G12475" s="138"/>
    </row>
    <row r="12476" ht="15.75" customHeight="1" spans="1:7">
      <c r="A12476" s="143" t="s">
        <v>13047</v>
      </c>
      <c r="B12476" s="144" t="s">
        <v>13048</v>
      </c>
      <c r="C12476" s="145" t="s">
        <v>455</v>
      </c>
      <c r="D12476" s="137"/>
      <c r="E12476" s="146">
        <v>316.6376</v>
      </c>
      <c r="F12476" s="138"/>
      <c r="G12476" s="138"/>
    </row>
    <row r="12477" ht="15.75" customHeight="1" spans="1:7">
      <c r="A12477" s="143" t="s">
        <v>120</v>
      </c>
      <c r="B12477" s="144" t="s">
        <v>454</v>
      </c>
      <c r="C12477" s="145" t="s">
        <v>455</v>
      </c>
      <c r="D12477" s="137"/>
      <c r="E12477" s="146">
        <v>104.1215</v>
      </c>
      <c r="F12477" s="138"/>
      <c r="G12477" s="138"/>
    </row>
    <row r="12478" ht="15.75" customHeight="1" spans="1:7">
      <c r="A12478" s="143" t="s">
        <v>13049</v>
      </c>
      <c r="B12478" s="144" t="s">
        <v>13050</v>
      </c>
      <c r="C12478" s="145" t="s">
        <v>455</v>
      </c>
      <c r="D12478" s="137"/>
      <c r="E12478" s="146">
        <v>144.4392</v>
      </c>
      <c r="F12478" s="138"/>
      <c r="G12478" s="138"/>
    </row>
    <row r="12479" ht="15.75" customHeight="1" spans="1:7">
      <c r="A12479" s="143" t="s">
        <v>13051</v>
      </c>
      <c r="B12479" s="144" t="s">
        <v>13052</v>
      </c>
      <c r="C12479" s="145" t="s">
        <v>455</v>
      </c>
      <c r="D12479" s="137"/>
      <c r="E12479" s="146">
        <v>178.565</v>
      </c>
      <c r="F12479" s="138"/>
      <c r="G12479" s="138"/>
    </row>
    <row r="12480" ht="15.75" customHeight="1" spans="1:7">
      <c r="A12480" s="143" t="s">
        <v>13053</v>
      </c>
      <c r="B12480" s="144" t="s">
        <v>13054</v>
      </c>
      <c r="C12480" s="145" t="s">
        <v>12982</v>
      </c>
      <c r="D12480" s="137"/>
      <c r="E12480" s="146">
        <v>98.0211</v>
      </c>
      <c r="F12480" s="138"/>
      <c r="G12480" s="138"/>
    </row>
    <row r="12481" ht="15.75" customHeight="1" spans="1:7">
      <c r="A12481" s="143" t="s">
        <v>13055</v>
      </c>
      <c r="B12481" s="144" t="s">
        <v>13056</v>
      </c>
      <c r="C12481" s="145" t="s">
        <v>455</v>
      </c>
      <c r="D12481" s="137"/>
      <c r="E12481" s="146">
        <v>202.7061</v>
      </c>
      <c r="F12481" s="138"/>
      <c r="G12481" s="138"/>
    </row>
    <row r="12482" ht="15.75" customHeight="1" spans="1:7">
      <c r="A12482" s="143" t="s">
        <v>13057</v>
      </c>
      <c r="B12482" s="144" t="s">
        <v>13058</v>
      </c>
      <c r="C12482" s="145" t="s">
        <v>13059</v>
      </c>
      <c r="D12482" s="137"/>
      <c r="E12482" s="146">
        <v>0.1214</v>
      </c>
      <c r="F12482" s="138"/>
      <c r="G12482" s="138"/>
    </row>
    <row r="12483" ht="15.75" customHeight="1" spans="1:7">
      <c r="A12483" s="143" t="s">
        <v>13060</v>
      </c>
      <c r="B12483" s="144" t="s">
        <v>13061</v>
      </c>
      <c r="C12483" s="145" t="s">
        <v>13059</v>
      </c>
      <c r="D12483" s="137"/>
      <c r="E12483" s="146">
        <v>1.9761</v>
      </c>
      <c r="F12483" s="138"/>
      <c r="G12483" s="138"/>
    </row>
    <row r="12484" ht="15.75" customHeight="1" spans="1:7">
      <c r="A12484" s="143" t="s">
        <v>13062</v>
      </c>
      <c r="B12484" s="144" t="s">
        <v>13063</v>
      </c>
      <c r="C12484" s="145" t="s">
        <v>13059</v>
      </c>
      <c r="D12484" s="137"/>
      <c r="E12484" s="146">
        <v>0.0742</v>
      </c>
      <c r="F12484" s="138"/>
      <c r="G12484" s="138"/>
    </row>
    <row r="12485" ht="15.75" customHeight="1" spans="1:7">
      <c r="A12485" s="143" t="s">
        <v>13064</v>
      </c>
      <c r="B12485" s="144" t="s">
        <v>13065</v>
      </c>
      <c r="C12485" s="145" t="s">
        <v>455</v>
      </c>
      <c r="D12485" s="137"/>
      <c r="E12485" s="146">
        <v>1271.6218</v>
      </c>
      <c r="F12485" s="138"/>
      <c r="G12485" s="138"/>
    </row>
    <row r="12486" ht="15.75" customHeight="1" spans="1:7">
      <c r="A12486" s="143" t="s">
        <v>13066</v>
      </c>
      <c r="B12486" s="144" t="s">
        <v>13067</v>
      </c>
      <c r="C12486" s="145" t="s">
        <v>455</v>
      </c>
      <c r="D12486" s="137"/>
      <c r="E12486" s="146">
        <v>7007.581</v>
      </c>
      <c r="F12486" s="138"/>
      <c r="G12486" s="138"/>
    </row>
    <row r="12487" ht="15.75" customHeight="1" spans="1:7">
      <c r="A12487" s="143" t="s">
        <v>13068</v>
      </c>
      <c r="B12487" s="144" t="s">
        <v>13069</v>
      </c>
      <c r="C12487" s="145" t="s">
        <v>455</v>
      </c>
      <c r="D12487" s="137"/>
      <c r="E12487" s="146">
        <v>117120.9469</v>
      </c>
      <c r="F12487" s="138"/>
      <c r="G12487" s="138"/>
    </row>
    <row r="12488" ht="15.75" customHeight="1" spans="1:7">
      <c r="A12488" s="143" t="s">
        <v>13070</v>
      </c>
      <c r="B12488" s="144" t="s">
        <v>13071</v>
      </c>
      <c r="C12488" s="145" t="s">
        <v>455</v>
      </c>
      <c r="D12488" s="137"/>
      <c r="E12488" s="146">
        <v>121659.4082</v>
      </c>
      <c r="F12488" s="138"/>
      <c r="G12488" s="138"/>
    </row>
    <row r="12489" ht="15.75" customHeight="1" spans="1:7">
      <c r="A12489" s="143" t="s">
        <v>13072</v>
      </c>
      <c r="B12489" s="144" t="s">
        <v>13073</v>
      </c>
      <c r="C12489" s="145" t="s">
        <v>455</v>
      </c>
      <c r="D12489" s="137"/>
      <c r="E12489" s="146">
        <v>83687.0804</v>
      </c>
      <c r="F12489" s="138"/>
      <c r="G12489" s="138"/>
    </row>
    <row r="12490" ht="15.75" customHeight="1" spans="1:7">
      <c r="A12490" s="143" t="s">
        <v>13074</v>
      </c>
      <c r="B12490" s="144" t="s">
        <v>13075</v>
      </c>
      <c r="C12490" s="145" t="s">
        <v>455</v>
      </c>
      <c r="D12490" s="137"/>
      <c r="E12490" s="146">
        <v>52439.1576</v>
      </c>
      <c r="F12490" s="138"/>
      <c r="G12490" s="138"/>
    </row>
    <row r="12491" ht="15.75" customHeight="1" spans="1:7">
      <c r="A12491" s="143" t="s">
        <v>13076</v>
      </c>
      <c r="B12491" s="144" t="s">
        <v>13077</v>
      </c>
      <c r="C12491" s="145" t="s">
        <v>455</v>
      </c>
      <c r="D12491" s="137"/>
      <c r="E12491" s="146">
        <v>65625.5428</v>
      </c>
      <c r="F12491" s="138"/>
      <c r="G12491" s="138"/>
    </row>
    <row r="12492" ht="15.75" customHeight="1" spans="1:7">
      <c r="A12492" s="143" t="s">
        <v>13078</v>
      </c>
      <c r="B12492" s="144" t="s">
        <v>13079</v>
      </c>
      <c r="C12492" s="145" t="s">
        <v>455</v>
      </c>
      <c r="D12492" s="137"/>
      <c r="E12492" s="146">
        <v>107699.7543</v>
      </c>
      <c r="F12492" s="138"/>
      <c r="G12492" s="138"/>
    </row>
    <row r="12493" ht="15.75" customHeight="1" spans="1:7">
      <c r="A12493" s="143" t="s">
        <v>13080</v>
      </c>
      <c r="B12493" s="144" t="s">
        <v>13081</v>
      </c>
      <c r="C12493" s="145" t="s">
        <v>13059</v>
      </c>
      <c r="D12493" s="137"/>
      <c r="E12493" s="146">
        <v>176.8027</v>
      </c>
      <c r="F12493" s="138"/>
      <c r="G12493" s="138"/>
    </row>
    <row r="12494" ht="15.75" customHeight="1" spans="1:7">
      <c r="A12494" s="143" t="s">
        <v>13082</v>
      </c>
      <c r="B12494" s="144" t="s">
        <v>13083</v>
      </c>
      <c r="C12494" s="145" t="s">
        <v>13059</v>
      </c>
      <c r="D12494" s="137"/>
      <c r="E12494" s="146">
        <v>23.0208</v>
      </c>
      <c r="F12494" s="138"/>
      <c r="G12494" s="138"/>
    </row>
    <row r="12495" ht="15.75" customHeight="1" spans="1:7">
      <c r="A12495" s="143" t="s">
        <v>13084</v>
      </c>
      <c r="B12495" s="144" t="s">
        <v>13085</v>
      </c>
      <c r="C12495" s="145" t="s">
        <v>13059</v>
      </c>
      <c r="D12495" s="137"/>
      <c r="E12495" s="146">
        <v>0.7744</v>
      </c>
      <c r="F12495" s="138"/>
      <c r="G12495" s="138"/>
    </row>
    <row r="12496" ht="15.75" customHeight="1" spans="1:7">
      <c r="A12496" s="143" t="s">
        <v>13086</v>
      </c>
      <c r="B12496" s="144" t="s">
        <v>13087</v>
      </c>
      <c r="C12496" s="145" t="s">
        <v>455</v>
      </c>
      <c r="D12496" s="137"/>
      <c r="E12496" s="146">
        <v>39071.1268</v>
      </c>
      <c r="F12496" s="138"/>
      <c r="G12496" s="138"/>
    </row>
    <row r="12497" ht="15.75" customHeight="1" spans="1:7">
      <c r="A12497" s="143" t="s">
        <v>13088</v>
      </c>
      <c r="B12497" s="144" t="s">
        <v>13089</v>
      </c>
      <c r="C12497" s="145" t="s">
        <v>12982</v>
      </c>
      <c r="D12497" s="137"/>
      <c r="E12497" s="146">
        <v>17.9985</v>
      </c>
      <c r="F12497" s="138"/>
      <c r="G12497" s="138"/>
    </row>
    <row r="12498" ht="15.75" customHeight="1" spans="1:7">
      <c r="A12498" s="143" t="s">
        <v>13090</v>
      </c>
      <c r="B12498" s="144" t="s">
        <v>13091</v>
      </c>
      <c r="C12498" s="145" t="s">
        <v>455</v>
      </c>
      <c r="D12498" s="137"/>
      <c r="E12498" s="146">
        <v>14.2073</v>
      </c>
      <c r="F12498" s="138"/>
      <c r="G12498" s="138"/>
    </row>
    <row r="12499" ht="15.75" customHeight="1" spans="1:7">
      <c r="A12499" s="143" t="s">
        <v>13092</v>
      </c>
      <c r="B12499" s="144" t="s">
        <v>13093</v>
      </c>
      <c r="C12499" s="145" t="s">
        <v>455</v>
      </c>
      <c r="D12499" s="137"/>
      <c r="E12499" s="146">
        <v>20.786</v>
      </c>
      <c r="F12499" s="138"/>
      <c r="G12499" s="138"/>
    </row>
    <row r="12500" ht="15.75" customHeight="1" spans="1:7">
      <c r="A12500" s="143" t="s">
        <v>13094</v>
      </c>
      <c r="B12500" s="144" t="s">
        <v>13095</v>
      </c>
      <c r="C12500" s="145" t="s">
        <v>12982</v>
      </c>
      <c r="D12500" s="137"/>
      <c r="E12500" s="146">
        <v>11.3845</v>
      </c>
      <c r="F12500" s="138"/>
      <c r="G12500" s="138"/>
    </row>
    <row r="12501" ht="15.75" customHeight="1" spans="1:7">
      <c r="A12501" s="143" t="s">
        <v>13096</v>
      </c>
      <c r="B12501" s="144" t="s">
        <v>13097</v>
      </c>
      <c r="C12501" s="145" t="s">
        <v>455</v>
      </c>
      <c r="D12501" s="137"/>
      <c r="E12501" s="146">
        <v>15.3654</v>
      </c>
      <c r="F12501" s="138"/>
      <c r="G12501" s="138"/>
    </row>
    <row r="12502" ht="15.75" customHeight="1" spans="1:7">
      <c r="A12502" s="143" t="s">
        <v>13098</v>
      </c>
      <c r="B12502" s="144" t="s">
        <v>13099</v>
      </c>
      <c r="C12502" s="145" t="s">
        <v>12987</v>
      </c>
      <c r="D12502" s="137"/>
      <c r="E12502" s="146">
        <v>137.9088</v>
      </c>
      <c r="F12502" s="138"/>
      <c r="G12502" s="138"/>
    </row>
    <row r="12503" ht="15.75" customHeight="1" spans="1:7">
      <c r="A12503" s="143" t="s">
        <v>13100</v>
      </c>
      <c r="B12503" s="144" t="s">
        <v>13101</v>
      </c>
      <c r="C12503" s="145" t="s">
        <v>12987</v>
      </c>
      <c r="D12503" s="137"/>
      <c r="E12503" s="146">
        <v>122.4766</v>
      </c>
      <c r="F12503" s="138"/>
      <c r="G12503" s="138"/>
    </row>
    <row r="12504" ht="15.75" customHeight="1" spans="1:7">
      <c r="A12504" s="143" t="s">
        <v>13102</v>
      </c>
      <c r="B12504" s="144" t="s">
        <v>13103</v>
      </c>
      <c r="C12504" s="145" t="s">
        <v>12987</v>
      </c>
      <c r="D12504" s="137"/>
      <c r="E12504" s="146">
        <v>130.4596</v>
      </c>
      <c r="F12504" s="138"/>
      <c r="G12504" s="138"/>
    </row>
    <row r="12505" ht="15.75" customHeight="1" spans="1:7">
      <c r="A12505" s="143" t="s">
        <v>13104</v>
      </c>
      <c r="B12505" s="144" t="s">
        <v>13105</v>
      </c>
      <c r="C12505" s="145" t="s">
        <v>12982</v>
      </c>
      <c r="D12505" s="137"/>
      <c r="E12505" s="146">
        <v>1.9164</v>
      </c>
      <c r="F12505" s="138"/>
      <c r="G12505" s="138"/>
    </row>
    <row r="12506" ht="15.75" customHeight="1" spans="1:7">
      <c r="A12506" s="143" t="s">
        <v>13106</v>
      </c>
      <c r="B12506" s="144" t="s">
        <v>13107</v>
      </c>
      <c r="C12506" s="145" t="s">
        <v>12982</v>
      </c>
      <c r="D12506" s="137"/>
      <c r="E12506" s="146">
        <v>1.606</v>
      </c>
      <c r="F12506" s="138"/>
      <c r="G12506" s="138"/>
    </row>
    <row r="12507" ht="15.75" customHeight="1" spans="1:7">
      <c r="A12507" s="143" t="s">
        <v>13108</v>
      </c>
      <c r="B12507" s="144" t="s">
        <v>13109</v>
      </c>
      <c r="C12507" s="145" t="s">
        <v>455</v>
      </c>
      <c r="D12507" s="137"/>
      <c r="E12507" s="146">
        <v>382.1442</v>
      </c>
      <c r="F12507" s="138"/>
      <c r="G12507" s="138"/>
    </row>
    <row r="12508" ht="15.75" customHeight="1" spans="1:7">
      <c r="A12508" s="143" t="s">
        <v>13110</v>
      </c>
      <c r="B12508" s="144" t="s">
        <v>13111</v>
      </c>
      <c r="C12508" s="145" t="s">
        <v>455</v>
      </c>
      <c r="D12508" s="137"/>
      <c r="E12508" s="146">
        <v>492.2693</v>
      </c>
      <c r="F12508" s="138"/>
      <c r="G12508" s="138"/>
    </row>
    <row r="12509" ht="15.75" customHeight="1" spans="1:7">
      <c r="A12509" s="143" t="s">
        <v>13112</v>
      </c>
      <c r="B12509" s="144" t="s">
        <v>13113</v>
      </c>
      <c r="C12509" s="145" t="s">
        <v>455</v>
      </c>
      <c r="D12509" s="137"/>
      <c r="E12509" s="146">
        <v>569.0089</v>
      </c>
      <c r="F12509" s="138"/>
      <c r="G12509" s="138"/>
    </row>
    <row r="12510" ht="15.75" customHeight="1" spans="1:7">
      <c r="A12510" s="143" t="s">
        <v>13114</v>
      </c>
      <c r="B12510" s="144" t="s">
        <v>13115</v>
      </c>
      <c r="C12510" s="145" t="s">
        <v>455</v>
      </c>
      <c r="D12510" s="137"/>
      <c r="E12510" s="146">
        <v>665.2567</v>
      </c>
      <c r="F12510" s="138"/>
      <c r="G12510" s="138"/>
    </row>
    <row r="12511" ht="15.75" customHeight="1" spans="1:7">
      <c r="A12511" s="143" t="s">
        <v>13116</v>
      </c>
      <c r="B12511" s="144" t="s">
        <v>13117</v>
      </c>
      <c r="C12511" s="145" t="s">
        <v>455</v>
      </c>
      <c r="D12511" s="137"/>
      <c r="E12511" s="146">
        <v>751.7153</v>
      </c>
      <c r="F12511" s="138"/>
      <c r="G12511" s="138"/>
    </row>
    <row r="12512" ht="15.75" customHeight="1" spans="1:7">
      <c r="A12512" s="143" t="s">
        <v>13118</v>
      </c>
      <c r="B12512" s="144" t="s">
        <v>13119</v>
      </c>
      <c r="C12512" s="145" t="s">
        <v>455</v>
      </c>
      <c r="D12512" s="137"/>
      <c r="E12512" s="146">
        <v>832.4134</v>
      </c>
      <c r="F12512" s="138"/>
      <c r="G12512" s="138"/>
    </row>
    <row r="12513" ht="15.75" customHeight="1" spans="1:7">
      <c r="A12513" s="143" t="s">
        <v>13120</v>
      </c>
      <c r="B12513" s="144" t="s">
        <v>13121</v>
      </c>
      <c r="C12513" s="145" t="s">
        <v>455</v>
      </c>
      <c r="D12513" s="137"/>
      <c r="E12513" s="146">
        <v>1053.5348</v>
      </c>
      <c r="F12513" s="138"/>
      <c r="G12513" s="138"/>
    </row>
    <row r="12514" ht="15.75" customHeight="1" spans="1:7">
      <c r="A12514" s="143" t="s">
        <v>13122</v>
      </c>
      <c r="B12514" s="144" t="s">
        <v>13123</v>
      </c>
      <c r="C12514" s="145" t="s">
        <v>455</v>
      </c>
      <c r="D12514" s="137"/>
      <c r="E12514" s="146">
        <v>1460.9354</v>
      </c>
      <c r="F12514" s="138"/>
      <c r="G12514" s="138"/>
    </row>
    <row r="12515" ht="15.75" customHeight="1" spans="1:7">
      <c r="A12515" s="143" t="s">
        <v>13124</v>
      </c>
      <c r="B12515" s="144" t="s">
        <v>13125</v>
      </c>
      <c r="C12515" s="145" t="s">
        <v>455</v>
      </c>
      <c r="D12515" s="137"/>
      <c r="E12515" s="146">
        <v>1858.3447</v>
      </c>
      <c r="F12515" s="138"/>
      <c r="G12515" s="138"/>
    </row>
    <row r="12516" ht="15.75" customHeight="1" spans="1:7">
      <c r="A12516" s="143" t="s">
        <v>13126</v>
      </c>
      <c r="B12516" s="144" t="s">
        <v>13127</v>
      </c>
      <c r="C12516" s="145" t="s">
        <v>13059</v>
      </c>
      <c r="D12516" s="137"/>
      <c r="E12516" s="146">
        <v>20.9386</v>
      </c>
      <c r="F12516" s="138"/>
      <c r="G12516" s="138"/>
    </row>
    <row r="12517" ht="15.75" customHeight="1" spans="1:7">
      <c r="A12517" s="143" t="s">
        <v>13128</v>
      </c>
      <c r="B12517" s="144" t="s">
        <v>13129</v>
      </c>
      <c r="C12517" s="145" t="s">
        <v>13130</v>
      </c>
      <c r="D12517" s="137"/>
      <c r="E12517" s="146">
        <v>560.139</v>
      </c>
      <c r="F12517" s="138"/>
      <c r="G12517" s="138"/>
    </row>
    <row r="12518" ht="15.75" customHeight="1" spans="1:7">
      <c r="A12518" s="143" t="s">
        <v>13131</v>
      </c>
      <c r="B12518" s="144" t="s">
        <v>13132</v>
      </c>
      <c r="C12518" s="145" t="s">
        <v>455</v>
      </c>
      <c r="D12518" s="137"/>
      <c r="E12518" s="146">
        <v>2404.5818</v>
      </c>
      <c r="F12518" s="138"/>
      <c r="G12518" s="138"/>
    </row>
    <row r="12519" ht="15.75" customHeight="1" spans="1:7">
      <c r="A12519" s="143" t="s">
        <v>13133</v>
      </c>
      <c r="B12519" s="144" t="s">
        <v>13134</v>
      </c>
      <c r="C12519" s="145" t="s">
        <v>455</v>
      </c>
      <c r="D12519" s="137"/>
      <c r="E12519" s="146">
        <v>2930.5437</v>
      </c>
      <c r="F12519" s="138"/>
      <c r="G12519" s="138"/>
    </row>
    <row r="12520" ht="15.75" customHeight="1" spans="1:7">
      <c r="A12520" s="143" t="s">
        <v>13135</v>
      </c>
      <c r="B12520" s="144" t="s">
        <v>13136</v>
      </c>
      <c r="C12520" s="145" t="s">
        <v>455</v>
      </c>
      <c r="D12520" s="137"/>
      <c r="E12520" s="146">
        <v>3163.2833</v>
      </c>
      <c r="F12520" s="138"/>
      <c r="G12520" s="138"/>
    </row>
    <row r="12521" ht="15.75" customHeight="1" spans="1:7">
      <c r="A12521" s="143" t="s">
        <v>13137</v>
      </c>
      <c r="B12521" s="144" t="s">
        <v>13138</v>
      </c>
      <c r="C12521" s="145" t="s">
        <v>12982</v>
      </c>
      <c r="D12521" s="137"/>
      <c r="E12521" s="146">
        <v>6.9446</v>
      </c>
      <c r="F12521" s="138"/>
      <c r="G12521" s="138"/>
    </row>
    <row r="12522" ht="15.75" customHeight="1" spans="1:7">
      <c r="A12522" s="143" t="s">
        <v>13139</v>
      </c>
      <c r="B12522" s="144" t="s">
        <v>13140</v>
      </c>
      <c r="C12522" s="145" t="s">
        <v>13141</v>
      </c>
      <c r="D12522" s="137"/>
      <c r="E12522" s="146" t="s">
        <v>13142</v>
      </c>
      <c r="F12522" s="138"/>
      <c r="G12522" s="138"/>
    </row>
    <row r="12523" ht="15.75" customHeight="1" spans="1:7">
      <c r="A12523" s="143" t="s">
        <v>13143</v>
      </c>
      <c r="B12523" s="144" t="s">
        <v>13144</v>
      </c>
      <c r="C12523" s="145" t="s">
        <v>455</v>
      </c>
      <c r="D12523" s="137"/>
      <c r="E12523" s="146">
        <v>472.348</v>
      </c>
      <c r="F12523" s="138"/>
      <c r="G12523" s="138"/>
    </row>
    <row r="12524" ht="15.75" customHeight="1" spans="1:7">
      <c r="A12524" s="143" t="s">
        <v>13145</v>
      </c>
      <c r="B12524" s="144" t="s">
        <v>13146</v>
      </c>
      <c r="C12524" s="145" t="s">
        <v>455</v>
      </c>
      <c r="D12524" s="137"/>
      <c r="E12524" s="146">
        <v>626.5899</v>
      </c>
      <c r="F12524" s="138"/>
      <c r="G12524" s="138"/>
    </row>
    <row r="12525" ht="15.75" customHeight="1" spans="1:7">
      <c r="A12525" s="143" t="s">
        <v>13147</v>
      </c>
      <c r="B12525" s="144" t="s">
        <v>13148</v>
      </c>
      <c r="C12525" s="145" t="s">
        <v>13149</v>
      </c>
      <c r="D12525" s="137"/>
      <c r="E12525" s="146">
        <v>37.6885</v>
      </c>
      <c r="F12525" s="138"/>
      <c r="G12525" s="138"/>
    </row>
    <row r="12526" ht="15.75" customHeight="1" spans="1:7">
      <c r="A12526" s="143" t="s">
        <v>13150</v>
      </c>
      <c r="B12526" s="144" t="s">
        <v>13151</v>
      </c>
      <c r="C12526" s="145" t="s">
        <v>455</v>
      </c>
      <c r="D12526" s="137"/>
      <c r="E12526" s="146">
        <v>738.1235</v>
      </c>
      <c r="F12526" s="138"/>
      <c r="G12526" s="138"/>
    </row>
    <row r="12527" ht="15.75" customHeight="1" spans="1:7">
      <c r="A12527" s="143" t="s">
        <v>13152</v>
      </c>
      <c r="B12527" s="144" t="s">
        <v>13153</v>
      </c>
      <c r="C12527" s="145" t="s">
        <v>13059</v>
      </c>
      <c r="D12527" s="137"/>
      <c r="E12527" s="146">
        <v>4.9565</v>
      </c>
      <c r="F12527" s="138"/>
      <c r="G12527" s="138"/>
    </row>
    <row r="12528" ht="15.75" customHeight="1" spans="1:7">
      <c r="A12528" s="143" t="s">
        <v>13154</v>
      </c>
      <c r="B12528" s="144" t="s">
        <v>13155</v>
      </c>
      <c r="C12528" s="145" t="s">
        <v>455</v>
      </c>
      <c r="D12528" s="137"/>
      <c r="E12528" s="146">
        <v>1138.5712</v>
      </c>
      <c r="F12528" s="138"/>
      <c r="G12528" s="138"/>
    </row>
    <row r="12529" ht="15.75" customHeight="1" spans="1:7">
      <c r="A12529" s="143" t="s">
        <v>13156</v>
      </c>
      <c r="B12529" s="144" t="s">
        <v>13157</v>
      </c>
      <c r="C12529" s="145" t="s">
        <v>455</v>
      </c>
      <c r="D12529" s="137"/>
      <c r="E12529" s="146">
        <v>1014.0186</v>
      </c>
      <c r="F12529" s="138"/>
      <c r="G12529" s="138"/>
    </row>
    <row r="12530" ht="15.75" customHeight="1" spans="1:7">
      <c r="A12530" s="143" t="s">
        <v>13158</v>
      </c>
      <c r="B12530" s="144" t="s">
        <v>13159</v>
      </c>
      <c r="C12530" s="145" t="s">
        <v>455</v>
      </c>
      <c r="D12530" s="137"/>
      <c r="E12530" s="146">
        <v>5880.8165</v>
      </c>
      <c r="F12530" s="138"/>
      <c r="G12530" s="138"/>
    </row>
    <row r="12531" ht="15.75" customHeight="1" spans="1:7">
      <c r="A12531" s="143" t="s">
        <v>13160</v>
      </c>
      <c r="B12531" s="144" t="s">
        <v>13161</v>
      </c>
      <c r="C12531" s="145" t="s">
        <v>455</v>
      </c>
      <c r="D12531" s="137"/>
      <c r="E12531" s="146">
        <v>1392.8417</v>
      </c>
      <c r="F12531" s="138"/>
      <c r="G12531" s="138"/>
    </row>
    <row r="12532" ht="15.75" customHeight="1" spans="1:7">
      <c r="A12532" s="143" t="s">
        <v>13162</v>
      </c>
      <c r="B12532" s="144" t="s">
        <v>13163</v>
      </c>
      <c r="C12532" s="145" t="s">
        <v>455</v>
      </c>
      <c r="D12532" s="137"/>
      <c r="E12532" s="146">
        <v>26164.9406</v>
      </c>
      <c r="F12532" s="138"/>
      <c r="G12532" s="138"/>
    </row>
    <row r="12533" ht="15.75" customHeight="1" spans="1:7">
      <c r="A12533" s="143" t="s">
        <v>13164</v>
      </c>
      <c r="B12533" s="144" t="s">
        <v>13165</v>
      </c>
      <c r="C12533" s="145" t="s">
        <v>13149</v>
      </c>
      <c r="D12533" s="137"/>
      <c r="E12533" s="146">
        <v>6.5</v>
      </c>
      <c r="F12533" s="138"/>
      <c r="G12533" s="138"/>
    </row>
    <row r="12534" ht="15.75" customHeight="1" spans="1:7">
      <c r="A12534" s="143" t="s">
        <v>13166</v>
      </c>
      <c r="B12534" s="144" t="s">
        <v>13167</v>
      </c>
      <c r="C12534" s="145" t="s">
        <v>455</v>
      </c>
      <c r="D12534" s="137"/>
      <c r="E12534" s="146">
        <v>16627.3282</v>
      </c>
      <c r="F12534" s="138"/>
      <c r="G12534" s="138"/>
    </row>
    <row r="12535" ht="15.75" customHeight="1" spans="1:7">
      <c r="A12535" s="143" t="s">
        <v>13168</v>
      </c>
      <c r="B12535" s="144" t="s">
        <v>13169</v>
      </c>
      <c r="C12535" s="145" t="s">
        <v>455</v>
      </c>
      <c r="D12535" s="137"/>
      <c r="E12535" s="146">
        <v>21962.8869</v>
      </c>
      <c r="F12535" s="138"/>
      <c r="G12535" s="138"/>
    </row>
    <row r="12536" ht="15.75" customHeight="1" spans="1:7">
      <c r="A12536" s="143" t="s">
        <v>13170</v>
      </c>
      <c r="B12536" s="144" t="s">
        <v>13171</v>
      </c>
      <c r="C12536" s="145" t="s">
        <v>455</v>
      </c>
      <c r="D12536" s="137"/>
      <c r="E12536" s="146">
        <v>25486.2548</v>
      </c>
      <c r="F12536" s="138"/>
      <c r="G12536" s="138"/>
    </row>
    <row r="12537" ht="15.75" customHeight="1" spans="1:7">
      <c r="A12537" s="143" t="s">
        <v>13172</v>
      </c>
      <c r="B12537" s="144" t="s">
        <v>13173</v>
      </c>
      <c r="C12537" s="145" t="s">
        <v>455</v>
      </c>
      <c r="D12537" s="137"/>
      <c r="E12537" s="146">
        <v>27868.255</v>
      </c>
      <c r="F12537" s="138"/>
      <c r="G12537" s="138"/>
    </row>
    <row r="12538" ht="15.75" customHeight="1" spans="1:7">
      <c r="A12538" s="143" t="s">
        <v>13174</v>
      </c>
      <c r="B12538" s="144" t="s">
        <v>13175</v>
      </c>
      <c r="C12538" s="145" t="s">
        <v>13059</v>
      </c>
      <c r="D12538" s="137"/>
      <c r="E12538" s="146">
        <v>323.4659</v>
      </c>
      <c r="F12538" s="138"/>
      <c r="G12538" s="138"/>
    </row>
    <row r="12539" ht="15.75" customHeight="1" spans="1:7">
      <c r="A12539" s="143" t="s">
        <v>13176</v>
      </c>
      <c r="B12539" s="144" t="s">
        <v>13177</v>
      </c>
      <c r="C12539" s="145" t="s">
        <v>13059</v>
      </c>
      <c r="D12539" s="137"/>
      <c r="E12539" s="146">
        <v>2071.1785</v>
      </c>
      <c r="F12539" s="138"/>
      <c r="G12539" s="138"/>
    </row>
    <row r="12540" ht="15.75" customHeight="1" spans="1:7">
      <c r="A12540" s="143" t="s">
        <v>13178</v>
      </c>
      <c r="B12540" s="144" t="s">
        <v>13179</v>
      </c>
      <c r="C12540" s="145" t="s">
        <v>13059</v>
      </c>
      <c r="D12540" s="137"/>
      <c r="E12540" s="146">
        <v>2600.1431</v>
      </c>
      <c r="F12540" s="138"/>
      <c r="G12540" s="138"/>
    </row>
    <row r="12541" ht="15.75" customHeight="1" spans="1:7">
      <c r="A12541" s="143" t="s">
        <v>13180</v>
      </c>
      <c r="B12541" s="144" t="s">
        <v>13181</v>
      </c>
      <c r="C12541" s="145" t="s">
        <v>13059</v>
      </c>
      <c r="D12541" s="137"/>
      <c r="E12541" s="146">
        <v>2912.2443</v>
      </c>
      <c r="F12541" s="138"/>
      <c r="G12541" s="138"/>
    </row>
    <row r="12542" ht="15.75" customHeight="1" spans="1:7">
      <c r="A12542" s="143" t="s">
        <v>13182</v>
      </c>
      <c r="B12542" s="144" t="s">
        <v>13183</v>
      </c>
      <c r="C12542" s="145" t="s">
        <v>455</v>
      </c>
      <c r="D12542" s="137"/>
      <c r="E12542" s="146">
        <v>4345.1303</v>
      </c>
      <c r="F12542" s="138"/>
      <c r="G12542" s="138"/>
    </row>
    <row r="12543" ht="15.75" customHeight="1" spans="1:7">
      <c r="A12543" s="143" t="s">
        <v>13184</v>
      </c>
      <c r="B12543" s="144" t="s">
        <v>13185</v>
      </c>
      <c r="C12543" s="145" t="s">
        <v>455</v>
      </c>
      <c r="D12543" s="137"/>
      <c r="E12543" s="146">
        <v>5973.1027</v>
      </c>
      <c r="F12543" s="138"/>
      <c r="G12543" s="138"/>
    </row>
    <row r="12544" ht="15.75" customHeight="1" spans="1:7">
      <c r="A12544" s="143" t="s">
        <v>13186</v>
      </c>
      <c r="B12544" s="144" t="s">
        <v>13187</v>
      </c>
      <c r="C12544" s="145" t="s">
        <v>455</v>
      </c>
      <c r="D12544" s="137"/>
      <c r="E12544" s="146">
        <v>6850.5526</v>
      </c>
      <c r="F12544" s="138"/>
      <c r="G12544" s="138"/>
    </row>
    <row r="12545" ht="15.75" customHeight="1" spans="1:7">
      <c r="A12545" s="143" t="s">
        <v>13188</v>
      </c>
      <c r="B12545" s="144" t="s">
        <v>13189</v>
      </c>
      <c r="C12545" s="145" t="s">
        <v>455</v>
      </c>
      <c r="D12545" s="137"/>
      <c r="E12545" s="146">
        <v>7398.6916</v>
      </c>
      <c r="F12545" s="138"/>
      <c r="G12545" s="138"/>
    </row>
    <row r="12546" ht="15.75" customHeight="1" spans="1:7">
      <c r="A12546" s="143" t="s">
        <v>13190</v>
      </c>
      <c r="B12546" s="144" t="s">
        <v>13191</v>
      </c>
      <c r="C12546" s="145" t="s">
        <v>13149</v>
      </c>
      <c r="D12546" s="137"/>
      <c r="E12546" s="146">
        <v>5.7</v>
      </c>
      <c r="F12546" s="138"/>
      <c r="G12546" s="138"/>
    </row>
    <row r="12547" ht="15.75" customHeight="1" spans="1:7">
      <c r="A12547" s="143" t="s">
        <v>13192</v>
      </c>
      <c r="B12547" s="144" t="s">
        <v>13193</v>
      </c>
      <c r="C12547" s="145" t="s">
        <v>13059</v>
      </c>
      <c r="D12547" s="137"/>
      <c r="E12547" s="146">
        <v>57.5613</v>
      </c>
      <c r="F12547" s="138"/>
      <c r="G12547" s="138"/>
    </row>
    <row r="12548" ht="15.75" customHeight="1" spans="1:7">
      <c r="A12548" s="143" t="s">
        <v>13194</v>
      </c>
      <c r="B12548" s="144" t="s">
        <v>13195</v>
      </c>
      <c r="C12548" s="145" t="s">
        <v>455</v>
      </c>
      <c r="D12548" s="137"/>
      <c r="E12548" s="146">
        <v>1831.1566</v>
      </c>
      <c r="F12548" s="138"/>
      <c r="G12548" s="138"/>
    </row>
    <row r="12549" ht="15.75" customHeight="1" spans="1:7">
      <c r="A12549" s="143" t="s">
        <v>13196</v>
      </c>
      <c r="B12549" s="144" t="s">
        <v>13197</v>
      </c>
      <c r="C12549" s="145" t="s">
        <v>13059</v>
      </c>
      <c r="D12549" s="137"/>
      <c r="E12549" s="146">
        <v>210.5239</v>
      </c>
      <c r="F12549" s="138"/>
      <c r="G12549" s="138"/>
    </row>
    <row r="12550" ht="15.75" customHeight="1" spans="1:7">
      <c r="A12550" s="143" t="s">
        <v>13198</v>
      </c>
      <c r="B12550" s="144" t="s">
        <v>13199</v>
      </c>
      <c r="C12550" s="145" t="s">
        <v>13059</v>
      </c>
      <c r="D12550" s="137"/>
      <c r="E12550" s="146">
        <v>230.2408</v>
      </c>
      <c r="F12550" s="138"/>
      <c r="G12550" s="138"/>
    </row>
    <row r="12551" ht="15.75" customHeight="1" spans="1:7">
      <c r="A12551" s="143" t="s">
        <v>13200</v>
      </c>
      <c r="B12551" s="144" t="s">
        <v>13201</v>
      </c>
      <c r="C12551" s="145" t="s">
        <v>13059</v>
      </c>
      <c r="D12551" s="137"/>
      <c r="E12551" s="146">
        <v>334.5248</v>
      </c>
      <c r="F12551" s="138"/>
      <c r="G12551" s="138"/>
    </row>
    <row r="12552" ht="15.75" customHeight="1" spans="1:7">
      <c r="A12552" s="143" t="s">
        <v>13202</v>
      </c>
      <c r="B12552" s="144" t="s">
        <v>13203</v>
      </c>
      <c r="C12552" s="145" t="s">
        <v>13059</v>
      </c>
      <c r="D12552" s="137"/>
      <c r="E12552" s="146">
        <v>503.7741</v>
      </c>
      <c r="F12552" s="138"/>
      <c r="G12552" s="138"/>
    </row>
    <row r="12553" ht="15.75" customHeight="1" spans="1:7">
      <c r="A12553" s="143" t="s">
        <v>13204</v>
      </c>
      <c r="B12553" s="144" t="s">
        <v>13205</v>
      </c>
      <c r="C12553" s="145" t="s">
        <v>13059</v>
      </c>
      <c r="D12553" s="137"/>
      <c r="E12553" s="146">
        <v>657.5349</v>
      </c>
      <c r="F12553" s="138"/>
      <c r="G12553" s="138"/>
    </row>
    <row r="12554" ht="15.75" customHeight="1" spans="1:7">
      <c r="A12554" s="143" t="s">
        <v>13206</v>
      </c>
      <c r="B12554" s="144" t="s">
        <v>13207</v>
      </c>
      <c r="C12554" s="145" t="s">
        <v>13059</v>
      </c>
      <c r="D12554" s="137"/>
      <c r="E12554" s="146">
        <v>737.4173</v>
      </c>
      <c r="F12554" s="138"/>
      <c r="G12554" s="138"/>
    </row>
    <row r="12555" ht="15.75" customHeight="1" spans="1:7">
      <c r="A12555" s="143" t="s">
        <v>13208</v>
      </c>
      <c r="B12555" s="144" t="s">
        <v>13209</v>
      </c>
      <c r="C12555" s="145" t="s">
        <v>13059</v>
      </c>
      <c r="D12555" s="137"/>
      <c r="E12555" s="146">
        <v>1028.4357</v>
      </c>
      <c r="F12555" s="138"/>
      <c r="G12555" s="138"/>
    </row>
    <row r="12556" ht="15.75" customHeight="1" spans="1:7">
      <c r="A12556" s="143" t="s">
        <v>13210</v>
      </c>
      <c r="B12556" s="144" t="s">
        <v>13211</v>
      </c>
      <c r="C12556" s="145" t="s">
        <v>455</v>
      </c>
      <c r="D12556" s="137"/>
      <c r="E12556" s="146">
        <v>2384.142</v>
      </c>
      <c r="F12556" s="138"/>
      <c r="G12556" s="138"/>
    </row>
    <row r="12557" ht="15.75" customHeight="1" spans="1:7">
      <c r="A12557" s="143" t="s">
        <v>13212</v>
      </c>
      <c r="B12557" s="144" t="s">
        <v>13213</v>
      </c>
      <c r="C12557" s="145" t="s">
        <v>13059</v>
      </c>
      <c r="D12557" s="137"/>
      <c r="E12557" s="146">
        <v>1318.9661</v>
      </c>
      <c r="F12557" s="138"/>
      <c r="G12557" s="138"/>
    </row>
    <row r="12558" ht="15.75" customHeight="1" spans="1:7">
      <c r="A12558" s="143" t="s">
        <v>13214</v>
      </c>
      <c r="B12558" s="144" t="s">
        <v>13215</v>
      </c>
      <c r="C12558" s="145" t="s">
        <v>12982</v>
      </c>
      <c r="D12558" s="137"/>
      <c r="E12558" s="146">
        <v>2.5488</v>
      </c>
      <c r="F12558" s="138"/>
      <c r="G12558" s="138"/>
    </row>
    <row r="12559" ht="15.75" customHeight="1" spans="1:7">
      <c r="A12559" s="143" t="s">
        <v>13216</v>
      </c>
      <c r="B12559" s="144" t="s">
        <v>13217</v>
      </c>
      <c r="C12559" s="145" t="s">
        <v>13059</v>
      </c>
      <c r="D12559" s="137"/>
      <c r="E12559" s="146">
        <v>1307.3016</v>
      </c>
      <c r="F12559" s="138"/>
      <c r="G12559" s="138"/>
    </row>
    <row r="12560" ht="15.75" customHeight="1" spans="1:7">
      <c r="A12560" s="143" t="s">
        <v>13218</v>
      </c>
      <c r="B12560" s="144" t="s">
        <v>13219</v>
      </c>
      <c r="C12560" s="145" t="s">
        <v>13059</v>
      </c>
      <c r="D12560" s="137"/>
      <c r="E12560" s="146">
        <v>1743.738</v>
      </c>
      <c r="F12560" s="138"/>
      <c r="G12560" s="138"/>
    </row>
    <row r="12561" ht="15.75" customHeight="1" spans="1:7">
      <c r="A12561" s="143" t="s">
        <v>13220</v>
      </c>
      <c r="B12561" s="144" t="s">
        <v>13221</v>
      </c>
      <c r="C12561" s="145" t="s">
        <v>13059</v>
      </c>
      <c r="D12561" s="137"/>
      <c r="E12561" s="146">
        <v>2049.1136</v>
      </c>
      <c r="F12561" s="138"/>
      <c r="G12561" s="138"/>
    </row>
    <row r="12562" ht="15.75" customHeight="1" spans="1:7">
      <c r="A12562" s="143" t="s">
        <v>13222</v>
      </c>
      <c r="B12562" s="144" t="s">
        <v>13223</v>
      </c>
      <c r="C12562" s="145" t="s">
        <v>455</v>
      </c>
      <c r="D12562" s="137"/>
      <c r="E12562" s="146">
        <v>3085.5172</v>
      </c>
      <c r="F12562" s="138"/>
      <c r="G12562" s="138"/>
    </row>
    <row r="12563" ht="15.75" customHeight="1" spans="1:7">
      <c r="A12563" s="143" t="s">
        <v>13224</v>
      </c>
      <c r="B12563" s="144" t="s">
        <v>13225</v>
      </c>
      <c r="C12563" s="145" t="s">
        <v>455</v>
      </c>
      <c r="D12563" s="137"/>
      <c r="E12563" s="146">
        <v>4043.3752</v>
      </c>
      <c r="F12563" s="138"/>
      <c r="G12563" s="138"/>
    </row>
    <row r="12564" ht="15.75" customHeight="1" spans="1:7">
      <c r="A12564" s="143" t="s">
        <v>13226</v>
      </c>
      <c r="B12564" s="144" t="s">
        <v>13227</v>
      </c>
      <c r="C12564" s="145" t="s">
        <v>455</v>
      </c>
      <c r="D12564" s="137"/>
      <c r="E12564" s="146">
        <v>89.7519</v>
      </c>
      <c r="F12564" s="138"/>
      <c r="G12564" s="138"/>
    </row>
    <row r="12565" ht="15.75" customHeight="1" spans="1:7">
      <c r="A12565" s="143" t="s">
        <v>13228</v>
      </c>
      <c r="B12565" s="144" t="s">
        <v>13229</v>
      </c>
      <c r="C12565" s="145" t="s">
        <v>455</v>
      </c>
      <c r="D12565" s="137"/>
      <c r="E12565" s="146">
        <v>166.9345</v>
      </c>
      <c r="F12565" s="138"/>
      <c r="G12565" s="138"/>
    </row>
    <row r="12566" ht="15.75" customHeight="1" spans="1:7">
      <c r="A12566" s="143" t="s">
        <v>13230</v>
      </c>
      <c r="B12566" s="144" t="s">
        <v>13231</v>
      </c>
      <c r="C12566" s="145" t="s">
        <v>455</v>
      </c>
      <c r="D12566" s="137"/>
      <c r="E12566" s="146">
        <v>232.4622</v>
      </c>
      <c r="F12566" s="138"/>
      <c r="G12566" s="138"/>
    </row>
    <row r="12567" ht="15.75" customHeight="1" spans="1:7">
      <c r="A12567" s="143" t="s">
        <v>13232</v>
      </c>
      <c r="B12567" s="144" t="s">
        <v>13233</v>
      </c>
      <c r="C12567" s="145" t="s">
        <v>455</v>
      </c>
      <c r="D12567" s="137"/>
      <c r="E12567" s="146">
        <v>310.5192</v>
      </c>
      <c r="F12567" s="138"/>
      <c r="G12567" s="138"/>
    </row>
    <row r="12568" ht="15.75" customHeight="1" spans="1:7">
      <c r="A12568" s="143" t="s">
        <v>13234</v>
      </c>
      <c r="B12568" s="144" t="s">
        <v>13235</v>
      </c>
      <c r="C12568" s="145" t="s">
        <v>455</v>
      </c>
      <c r="D12568" s="137"/>
      <c r="E12568" s="146">
        <v>4.3689</v>
      </c>
      <c r="F12568" s="138"/>
      <c r="G12568" s="138"/>
    </row>
    <row r="12569" ht="15.75" customHeight="1" spans="1:7">
      <c r="A12569" s="143" t="s">
        <v>13236</v>
      </c>
      <c r="B12569" s="144" t="s">
        <v>13237</v>
      </c>
      <c r="C12569" s="145" t="s">
        <v>455</v>
      </c>
      <c r="D12569" s="137"/>
      <c r="E12569" s="146">
        <v>455.7</v>
      </c>
      <c r="F12569" s="138"/>
      <c r="G12569" s="138"/>
    </row>
    <row r="12570" ht="15.75" customHeight="1" spans="1:7">
      <c r="A12570" s="143" t="s">
        <v>13238</v>
      </c>
      <c r="B12570" s="144" t="s">
        <v>13239</v>
      </c>
      <c r="C12570" s="145" t="s">
        <v>455</v>
      </c>
      <c r="D12570" s="137"/>
      <c r="E12570" s="146">
        <v>588.4136</v>
      </c>
      <c r="F12570" s="138"/>
      <c r="G12570" s="138"/>
    </row>
    <row r="12571" ht="15.75" customHeight="1" spans="1:7">
      <c r="A12571" s="143" t="s">
        <v>13240</v>
      </c>
      <c r="B12571" s="144" t="s">
        <v>13241</v>
      </c>
      <c r="C12571" s="145" t="s">
        <v>13059</v>
      </c>
      <c r="D12571" s="137"/>
      <c r="E12571" s="146">
        <v>60.9528</v>
      </c>
      <c r="F12571" s="138"/>
      <c r="G12571" s="138"/>
    </row>
    <row r="12572" ht="15.75" customHeight="1" spans="1:7">
      <c r="A12572" s="143" t="s">
        <v>13242</v>
      </c>
      <c r="B12572" s="144" t="s">
        <v>13243</v>
      </c>
      <c r="C12572" s="145" t="s">
        <v>13059</v>
      </c>
      <c r="D12572" s="137"/>
      <c r="E12572" s="146">
        <v>7.1408</v>
      </c>
      <c r="F12572" s="138"/>
      <c r="G12572" s="138"/>
    </row>
    <row r="12573" ht="15.75" customHeight="1" spans="1:7">
      <c r="A12573" s="143" t="s">
        <v>13244</v>
      </c>
      <c r="B12573" s="144" t="s">
        <v>13245</v>
      </c>
      <c r="C12573" s="145" t="s">
        <v>455</v>
      </c>
      <c r="D12573" s="137"/>
      <c r="E12573" s="146">
        <v>2.9026</v>
      </c>
      <c r="F12573" s="138"/>
      <c r="G12573" s="138"/>
    </row>
    <row r="12574" ht="15.75" customHeight="1" spans="1:7">
      <c r="A12574" s="143" t="s">
        <v>13246</v>
      </c>
      <c r="B12574" s="144" t="s">
        <v>13247</v>
      </c>
      <c r="C12574" s="145" t="s">
        <v>13059</v>
      </c>
      <c r="D12574" s="137"/>
      <c r="E12574" s="146">
        <v>12.861</v>
      </c>
      <c r="F12574" s="138"/>
      <c r="G12574" s="138"/>
    </row>
    <row r="12575" ht="15.75" customHeight="1" spans="1:7">
      <c r="A12575" s="143" t="s">
        <v>13248</v>
      </c>
      <c r="B12575" s="144" t="s">
        <v>13249</v>
      </c>
      <c r="C12575" s="145" t="s">
        <v>13059</v>
      </c>
      <c r="D12575" s="137"/>
      <c r="E12575" s="146">
        <v>32.6317</v>
      </c>
      <c r="F12575" s="138"/>
      <c r="G12575" s="138"/>
    </row>
    <row r="12576" ht="15.75" customHeight="1" spans="1:7">
      <c r="A12576" s="143" t="s">
        <v>13250</v>
      </c>
      <c r="B12576" s="144" t="s">
        <v>13251</v>
      </c>
      <c r="C12576" s="145" t="s">
        <v>13149</v>
      </c>
      <c r="D12576" s="137"/>
      <c r="E12576" s="146">
        <v>15.223</v>
      </c>
      <c r="F12576" s="138"/>
      <c r="G12576" s="138"/>
    </row>
    <row r="12577" ht="15.75" customHeight="1" spans="1:7">
      <c r="A12577" s="143" t="s">
        <v>13252</v>
      </c>
      <c r="B12577" s="144" t="s">
        <v>13253</v>
      </c>
      <c r="C12577" s="145" t="s">
        <v>455</v>
      </c>
      <c r="D12577" s="137"/>
      <c r="E12577" s="146">
        <v>0.2145</v>
      </c>
      <c r="F12577" s="138"/>
      <c r="G12577" s="138"/>
    </row>
    <row r="12578" ht="15.75" customHeight="1" spans="1:7">
      <c r="A12578" s="143" t="s">
        <v>13254</v>
      </c>
      <c r="B12578" s="144" t="s">
        <v>13255</v>
      </c>
      <c r="C12578" s="145" t="s">
        <v>455</v>
      </c>
      <c r="D12578" s="137"/>
      <c r="E12578" s="146">
        <v>69.6776</v>
      </c>
      <c r="F12578" s="138"/>
      <c r="G12578" s="138"/>
    </row>
    <row r="12579" ht="15.75" customHeight="1" spans="1:7">
      <c r="A12579" s="143" t="s">
        <v>13256</v>
      </c>
      <c r="B12579" s="144" t="s">
        <v>13257</v>
      </c>
      <c r="C12579" s="145" t="s">
        <v>455</v>
      </c>
      <c r="D12579" s="137"/>
      <c r="E12579" s="146">
        <v>100.8373</v>
      </c>
      <c r="F12579" s="138"/>
      <c r="G12579" s="138"/>
    </row>
    <row r="12580" ht="15.75" customHeight="1" spans="1:7">
      <c r="A12580" s="143" t="s">
        <v>13258</v>
      </c>
      <c r="B12580" s="144" t="s">
        <v>13259</v>
      </c>
      <c r="C12580" s="145" t="s">
        <v>455</v>
      </c>
      <c r="D12580" s="137"/>
      <c r="E12580" s="146">
        <v>218.1453</v>
      </c>
      <c r="F12580" s="138"/>
      <c r="G12580" s="138"/>
    </row>
    <row r="12581" ht="15.75" customHeight="1" spans="1:7">
      <c r="A12581" s="143" t="s">
        <v>13260</v>
      </c>
      <c r="B12581" s="144" t="s">
        <v>13261</v>
      </c>
      <c r="C12581" s="145" t="s">
        <v>455</v>
      </c>
      <c r="D12581" s="137"/>
      <c r="E12581" s="146">
        <v>284.2729</v>
      </c>
      <c r="F12581" s="138"/>
      <c r="G12581" s="138"/>
    </row>
    <row r="12582" ht="15.75" customHeight="1" spans="1:7">
      <c r="A12582" s="143" t="s">
        <v>13262</v>
      </c>
      <c r="B12582" s="144" t="s">
        <v>13263</v>
      </c>
      <c r="C12582" s="145" t="s">
        <v>455</v>
      </c>
      <c r="D12582" s="137"/>
      <c r="E12582" s="146">
        <v>375.4569</v>
      </c>
      <c r="F12582" s="138"/>
      <c r="G12582" s="138"/>
    </row>
    <row r="12583" ht="15.75" customHeight="1" spans="1:7">
      <c r="A12583" s="143" t="s">
        <v>13264</v>
      </c>
      <c r="B12583" s="144" t="s">
        <v>13265</v>
      </c>
      <c r="C12583" s="145" t="s">
        <v>12987</v>
      </c>
      <c r="D12583" s="137"/>
      <c r="E12583" s="146">
        <v>131.2965</v>
      </c>
      <c r="F12583" s="138"/>
      <c r="G12583" s="138"/>
    </row>
    <row r="12584" ht="15.75" customHeight="1" spans="1:7">
      <c r="A12584" s="143" t="s">
        <v>13266</v>
      </c>
      <c r="B12584" s="144" t="s">
        <v>13267</v>
      </c>
      <c r="C12584" s="145" t="s">
        <v>12987</v>
      </c>
      <c r="D12584" s="137"/>
      <c r="E12584" s="146">
        <v>129.1853</v>
      </c>
      <c r="F12584" s="138"/>
      <c r="G12584" s="138"/>
    </row>
    <row r="12585" ht="15.75" customHeight="1" spans="1:7">
      <c r="A12585" s="143" t="s">
        <v>13268</v>
      </c>
      <c r="B12585" s="144" t="s">
        <v>13269</v>
      </c>
      <c r="C12585" s="145" t="s">
        <v>12987</v>
      </c>
      <c r="D12585" s="137"/>
      <c r="E12585" s="146">
        <v>127.8304</v>
      </c>
      <c r="F12585" s="138"/>
      <c r="G12585" s="138"/>
    </row>
    <row r="12586" ht="15.75" customHeight="1" spans="1:7">
      <c r="A12586" s="143" t="s">
        <v>13270</v>
      </c>
      <c r="B12586" s="144" t="s">
        <v>13271</v>
      </c>
      <c r="C12586" s="145" t="s">
        <v>12987</v>
      </c>
      <c r="D12586" s="137"/>
      <c r="E12586" s="146">
        <v>12.5842</v>
      </c>
      <c r="F12586" s="138"/>
      <c r="G12586" s="138"/>
    </row>
    <row r="12587" ht="15.75" customHeight="1" spans="1:7">
      <c r="A12587" s="143" t="s">
        <v>13272</v>
      </c>
      <c r="B12587" s="144" t="s">
        <v>13273</v>
      </c>
      <c r="C12587" s="145" t="s">
        <v>455</v>
      </c>
      <c r="D12587" s="137"/>
      <c r="E12587" s="146">
        <v>0.3235</v>
      </c>
      <c r="F12587" s="138"/>
      <c r="G12587" s="138"/>
    </row>
    <row r="12588" ht="15.75" customHeight="1" spans="1:7">
      <c r="A12588" s="143" t="s">
        <v>13274</v>
      </c>
      <c r="B12588" s="144" t="s">
        <v>13275</v>
      </c>
      <c r="C12588" s="145" t="s">
        <v>455</v>
      </c>
      <c r="D12588" s="137"/>
      <c r="E12588" s="146">
        <v>321.1195</v>
      </c>
      <c r="F12588" s="138"/>
      <c r="G12588" s="138"/>
    </row>
    <row r="12589" ht="15.75" customHeight="1" spans="1:7">
      <c r="A12589" s="143" t="s">
        <v>13276</v>
      </c>
      <c r="B12589" s="144" t="s">
        <v>13277</v>
      </c>
      <c r="C12589" s="145" t="s">
        <v>455</v>
      </c>
      <c r="D12589" s="137"/>
      <c r="E12589" s="146">
        <v>872.2725</v>
      </c>
      <c r="F12589" s="138"/>
      <c r="G12589" s="138"/>
    </row>
    <row r="12590" ht="15.75" customHeight="1" spans="1:7">
      <c r="A12590" s="143" t="s">
        <v>13278</v>
      </c>
      <c r="B12590" s="144" t="s">
        <v>13279</v>
      </c>
      <c r="C12590" s="145" t="s">
        <v>455</v>
      </c>
      <c r="D12590" s="137"/>
      <c r="E12590" s="146">
        <v>674.211</v>
      </c>
      <c r="F12590" s="138"/>
      <c r="G12590" s="138"/>
    </row>
    <row r="12591" ht="15.75" customHeight="1" spans="1:7">
      <c r="A12591" s="143" t="s">
        <v>13280</v>
      </c>
      <c r="B12591" s="144" t="s">
        <v>13281</v>
      </c>
      <c r="C12591" s="145" t="s">
        <v>13282</v>
      </c>
      <c r="D12591" s="137"/>
      <c r="E12591" s="146">
        <v>1666.88</v>
      </c>
      <c r="F12591" s="138"/>
      <c r="G12591" s="138"/>
    </row>
    <row r="12592" ht="15.75" customHeight="1" spans="1:7">
      <c r="A12592" s="143" t="s">
        <v>13283</v>
      </c>
      <c r="B12592" s="144" t="s">
        <v>13284</v>
      </c>
      <c r="C12592" s="145" t="s">
        <v>12982</v>
      </c>
      <c r="D12592" s="137"/>
      <c r="E12592" s="146">
        <v>4.8748</v>
      </c>
      <c r="F12592" s="138"/>
      <c r="G12592" s="138"/>
    </row>
    <row r="12593" ht="15.75" customHeight="1" spans="1:7">
      <c r="A12593" s="143" t="s">
        <v>13285</v>
      </c>
      <c r="B12593" s="144" t="s">
        <v>13286</v>
      </c>
      <c r="C12593" s="145" t="s">
        <v>12982</v>
      </c>
      <c r="D12593" s="137"/>
      <c r="E12593" s="146">
        <v>3.6369</v>
      </c>
      <c r="F12593" s="138"/>
      <c r="G12593" s="138"/>
    </row>
    <row r="12594" ht="15.75" customHeight="1" spans="1:7">
      <c r="A12594" s="143" t="s">
        <v>13287</v>
      </c>
      <c r="B12594" s="144" t="s">
        <v>13288</v>
      </c>
      <c r="C12594" s="145" t="s">
        <v>12982</v>
      </c>
      <c r="D12594" s="137"/>
      <c r="E12594" s="146">
        <v>0.1808</v>
      </c>
      <c r="F12594" s="138"/>
      <c r="G12594" s="138"/>
    </row>
    <row r="12595" ht="15.75" customHeight="1" spans="1:7">
      <c r="A12595" s="143" t="s">
        <v>13289</v>
      </c>
      <c r="B12595" s="144" t="s">
        <v>13290</v>
      </c>
      <c r="C12595" s="145" t="s">
        <v>12982</v>
      </c>
      <c r="D12595" s="137"/>
      <c r="E12595" s="146">
        <v>33.9</v>
      </c>
      <c r="F12595" s="138"/>
      <c r="G12595" s="138"/>
    </row>
    <row r="12596" ht="15.75" customHeight="1" spans="1:7">
      <c r="A12596" s="143" t="s">
        <v>218</v>
      </c>
      <c r="B12596" s="144" t="s">
        <v>13291</v>
      </c>
      <c r="C12596" s="145" t="s">
        <v>455</v>
      </c>
      <c r="D12596" s="137"/>
      <c r="E12596" s="146">
        <v>67.5084</v>
      </c>
      <c r="F12596" s="138"/>
      <c r="G12596" s="138"/>
    </row>
    <row r="12597" ht="15.75" customHeight="1" spans="1:7">
      <c r="A12597" s="143" t="s">
        <v>13292</v>
      </c>
      <c r="B12597" s="144" t="s">
        <v>13293</v>
      </c>
      <c r="C12597" s="145" t="s">
        <v>12982</v>
      </c>
      <c r="D12597" s="137"/>
      <c r="E12597" s="146">
        <v>0.2618</v>
      </c>
      <c r="F12597" s="138"/>
      <c r="G12597" s="138"/>
    </row>
    <row r="12598" ht="15.75" customHeight="1" spans="1:7">
      <c r="A12598" s="143" t="s">
        <v>13294</v>
      </c>
      <c r="B12598" s="144" t="s">
        <v>13295</v>
      </c>
      <c r="C12598" s="145" t="s">
        <v>13149</v>
      </c>
      <c r="D12598" s="137"/>
      <c r="E12598" s="146">
        <v>213.033</v>
      </c>
      <c r="F12598" s="138"/>
      <c r="G12598" s="138"/>
    </row>
    <row r="12599" ht="15.75" customHeight="1" spans="1:7">
      <c r="A12599" s="143" t="s">
        <v>13296</v>
      </c>
      <c r="B12599" s="144" t="s">
        <v>13297</v>
      </c>
      <c r="C12599" s="145" t="s">
        <v>455</v>
      </c>
      <c r="D12599" s="137"/>
      <c r="E12599" s="146">
        <v>634.7208</v>
      </c>
      <c r="F12599" s="138"/>
      <c r="G12599" s="138"/>
    </row>
    <row r="12600" ht="15.75" customHeight="1" spans="1:7">
      <c r="A12600" s="143" t="s">
        <v>13298</v>
      </c>
      <c r="B12600" s="144" t="s">
        <v>13299</v>
      </c>
      <c r="C12600" s="145" t="s">
        <v>455</v>
      </c>
      <c r="D12600" s="137"/>
      <c r="E12600" s="146">
        <v>993.1762</v>
      </c>
      <c r="F12600" s="138"/>
      <c r="G12600" s="138"/>
    </row>
    <row r="12601" ht="15.75" customHeight="1" spans="1:7">
      <c r="A12601" s="143" t="s">
        <v>13300</v>
      </c>
      <c r="B12601" s="144" t="s">
        <v>13301</v>
      </c>
      <c r="C12601" s="145" t="s">
        <v>455</v>
      </c>
      <c r="D12601" s="137"/>
      <c r="E12601" s="146">
        <v>788.2596</v>
      </c>
      <c r="F12601" s="138"/>
      <c r="G12601" s="138"/>
    </row>
    <row r="12602" ht="15.75" customHeight="1" spans="1:7">
      <c r="A12602" s="143" t="s">
        <v>13302</v>
      </c>
      <c r="B12602" s="144" t="s">
        <v>13303</v>
      </c>
      <c r="C12602" s="145" t="s">
        <v>455</v>
      </c>
      <c r="D12602" s="137"/>
      <c r="E12602" s="146">
        <v>1103.7877</v>
      </c>
      <c r="F12602" s="138"/>
      <c r="G12602" s="138"/>
    </row>
    <row r="12603" ht="15.75" customHeight="1" spans="1:7">
      <c r="A12603" s="143" t="s">
        <v>13304</v>
      </c>
      <c r="B12603" s="144" t="s">
        <v>13305</v>
      </c>
      <c r="C12603" s="145" t="s">
        <v>12987</v>
      </c>
      <c r="D12603" s="137"/>
      <c r="E12603" s="146">
        <v>590.4775</v>
      </c>
      <c r="F12603" s="138"/>
      <c r="G12603" s="138"/>
    </row>
    <row r="12604" ht="15.75" customHeight="1" spans="1:7">
      <c r="A12604" s="143" t="s">
        <v>13306</v>
      </c>
      <c r="B12604" s="144" t="s">
        <v>13307</v>
      </c>
      <c r="C12604" s="145" t="s">
        <v>13149</v>
      </c>
      <c r="D12604" s="137"/>
      <c r="E12604" s="146">
        <v>223.9212</v>
      </c>
      <c r="F12604" s="138"/>
      <c r="G12604" s="138"/>
    </row>
    <row r="12605" ht="15.75" customHeight="1" spans="1:7">
      <c r="A12605" s="143" t="s">
        <v>13308</v>
      </c>
      <c r="B12605" s="144" t="s">
        <v>13309</v>
      </c>
      <c r="C12605" s="145" t="s">
        <v>13149</v>
      </c>
      <c r="D12605" s="137"/>
      <c r="E12605" s="146">
        <v>246.4806</v>
      </c>
      <c r="F12605" s="138"/>
      <c r="G12605" s="138"/>
    </row>
    <row r="12606" ht="15.75" customHeight="1" spans="1:7">
      <c r="A12606" s="143" t="s">
        <v>13310</v>
      </c>
      <c r="B12606" s="144" t="s">
        <v>13311</v>
      </c>
      <c r="C12606" s="145" t="s">
        <v>13312</v>
      </c>
      <c r="D12606" s="137"/>
      <c r="E12606" s="146">
        <v>1.0224</v>
      </c>
      <c r="F12606" s="138"/>
      <c r="G12606" s="138"/>
    </row>
    <row r="12607" ht="15.75" customHeight="1" spans="1:7">
      <c r="A12607" s="143" t="s">
        <v>13313</v>
      </c>
      <c r="B12607" s="144" t="s">
        <v>13314</v>
      </c>
      <c r="C12607" s="145" t="s">
        <v>13059</v>
      </c>
      <c r="D12607" s="137"/>
      <c r="E12607" s="146">
        <v>13.7366</v>
      </c>
      <c r="F12607" s="138"/>
      <c r="G12607" s="138"/>
    </row>
    <row r="12608" ht="15.75" customHeight="1" spans="1:7">
      <c r="A12608" s="143" t="s">
        <v>13315</v>
      </c>
      <c r="B12608" s="144" t="s">
        <v>13316</v>
      </c>
      <c r="C12608" s="145" t="s">
        <v>12987</v>
      </c>
      <c r="D12608" s="137"/>
      <c r="E12608" s="146">
        <v>47.4695</v>
      </c>
      <c r="F12608" s="138"/>
      <c r="G12608" s="138"/>
    </row>
    <row r="12609" ht="15.75" customHeight="1" spans="1:7">
      <c r="A12609" s="143" t="s">
        <v>13317</v>
      </c>
      <c r="B12609" s="144" t="s">
        <v>13318</v>
      </c>
      <c r="C12609" s="145" t="s">
        <v>12994</v>
      </c>
      <c r="D12609" s="137"/>
      <c r="E12609" s="146">
        <v>87.7584</v>
      </c>
      <c r="F12609" s="138"/>
      <c r="G12609" s="138"/>
    </row>
    <row r="12610" ht="15.75" customHeight="1" spans="1:7">
      <c r="A12610" s="143" t="s">
        <v>13319</v>
      </c>
      <c r="B12610" s="144" t="s">
        <v>13320</v>
      </c>
      <c r="C12610" s="145" t="s">
        <v>12994</v>
      </c>
      <c r="D12610" s="137"/>
      <c r="E12610" s="146">
        <v>33.7899</v>
      </c>
      <c r="F12610" s="138"/>
      <c r="G12610" s="138"/>
    </row>
    <row r="12611" ht="15.75" customHeight="1" spans="1:7">
      <c r="A12611" s="143" t="s">
        <v>13321</v>
      </c>
      <c r="B12611" s="144" t="s">
        <v>13322</v>
      </c>
      <c r="C12611" s="145" t="s">
        <v>13059</v>
      </c>
      <c r="D12611" s="137"/>
      <c r="E12611" s="146">
        <v>4.7098</v>
      </c>
      <c r="F12611" s="138"/>
      <c r="G12611" s="138"/>
    </row>
    <row r="12612" ht="15.75" customHeight="1" spans="1:7">
      <c r="A12612" s="143" t="s">
        <v>13323</v>
      </c>
      <c r="B12612" s="144" t="s">
        <v>13324</v>
      </c>
      <c r="C12612" s="145" t="s">
        <v>455</v>
      </c>
      <c r="D12612" s="137"/>
      <c r="E12612" s="146">
        <v>26722.7505</v>
      </c>
      <c r="F12612" s="138"/>
      <c r="G12612" s="138"/>
    </row>
    <row r="12613" ht="15.75" customHeight="1" spans="1:7">
      <c r="A12613" s="143" t="s">
        <v>13325</v>
      </c>
      <c r="B12613" s="144" t="s">
        <v>13326</v>
      </c>
      <c r="C12613" s="145" t="s">
        <v>455</v>
      </c>
      <c r="D12613" s="137"/>
      <c r="E12613" s="146">
        <v>20379.8082</v>
      </c>
      <c r="F12613" s="138"/>
      <c r="G12613" s="138"/>
    </row>
    <row r="12614" ht="15.75" customHeight="1" spans="1:7">
      <c r="A12614" s="143" t="s">
        <v>13327</v>
      </c>
      <c r="B12614" s="144" t="s">
        <v>13328</v>
      </c>
      <c r="C12614" s="145" t="s">
        <v>13059</v>
      </c>
      <c r="D12614" s="137"/>
      <c r="E12614" s="146">
        <v>134.5125</v>
      </c>
      <c r="F12614" s="138"/>
      <c r="G12614" s="138"/>
    </row>
    <row r="12615" ht="15.75" customHeight="1" spans="1:7">
      <c r="A12615" s="143" t="s">
        <v>13329</v>
      </c>
      <c r="B12615" s="144" t="s">
        <v>13330</v>
      </c>
      <c r="C12615" s="145" t="s">
        <v>455</v>
      </c>
      <c r="D12615" s="137"/>
      <c r="E12615" s="146">
        <v>3855.0062</v>
      </c>
      <c r="F12615" s="138"/>
      <c r="G12615" s="138"/>
    </row>
    <row r="12616" ht="15.75" customHeight="1" spans="1:7">
      <c r="A12616" s="143" t="s">
        <v>13331</v>
      </c>
      <c r="B12616" s="144" t="s">
        <v>13332</v>
      </c>
      <c r="C12616" s="145" t="s">
        <v>455</v>
      </c>
      <c r="D12616" s="137"/>
      <c r="E12616" s="146">
        <v>2915.5019</v>
      </c>
      <c r="F12616" s="138"/>
      <c r="G12616" s="138"/>
    </row>
    <row r="12617" ht="15.75" customHeight="1" spans="1:7">
      <c r="A12617" s="143" t="s">
        <v>13333</v>
      </c>
      <c r="B12617" s="144" t="s">
        <v>13334</v>
      </c>
      <c r="C12617" s="145" t="s">
        <v>13059</v>
      </c>
      <c r="D12617" s="137"/>
      <c r="E12617" s="146">
        <v>32.2799</v>
      </c>
      <c r="F12617" s="138"/>
      <c r="G12617" s="138"/>
    </row>
    <row r="12618" ht="15.75" customHeight="1" spans="1:7">
      <c r="A12618" s="143" t="s">
        <v>13335</v>
      </c>
      <c r="B12618" s="144" t="s">
        <v>13336</v>
      </c>
      <c r="C12618" s="145" t="s">
        <v>13059</v>
      </c>
      <c r="D12618" s="137"/>
      <c r="E12618" s="146">
        <v>17.2656</v>
      </c>
      <c r="F12618" s="138"/>
      <c r="G12618" s="138"/>
    </row>
    <row r="12619" ht="15.75" customHeight="1" spans="1:7">
      <c r="A12619" s="143" t="s">
        <v>13337</v>
      </c>
      <c r="B12619" s="144" t="s">
        <v>13338</v>
      </c>
      <c r="C12619" s="145" t="s">
        <v>13059</v>
      </c>
      <c r="D12619" s="137"/>
      <c r="E12619" s="146">
        <v>9.2597</v>
      </c>
      <c r="F12619" s="138"/>
      <c r="G12619" s="138"/>
    </row>
    <row r="12620" ht="15.75" customHeight="1" spans="1:7">
      <c r="A12620" s="143" t="s">
        <v>13339</v>
      </c>
      <c r="B12620" s="144" t="s">
        <v>13340</v>
      </c>
      <c r="C12620" s="145" t="s">
        <v>13059</v>
      </c>
      <c r="D12620" s="137"/>
      <c r="E12620" s="146">
        <v>17.1477</v>
      </c>
      <c r="F12620" s="138"/>
      <c r="G12620" s="138"/>
    </row>
    <row r="12621" ht="15.75" customHeight="1" spans="1:7">
      <c r="A12621" s="143" t="s">
        <v>13341</v>
      </c>
      <c r="B12621" s="144" t="s">
        <v>13342</v>
      </c>
      <c r="C12621" s="145" t="s">
        <v>13059</v>
      </c>
      <c r="D12621" s="137"/>
      <c r="E12621" s="146">
        <v>8.5739</v>
      </c>
      <c r="F12621" s="138"/>
      <c r="G12621" s="138"/>
    </row>
    <row r="12622" ht="15.75" customHeight="1" spans="1:7">
      <c r="A12622" s="143" t="s">
        <v>13343</v>
      </c>
      <c r="B12622" s="144" t="s">
        <v>13344</v>
      </c>
      <c r="C12622" s="145" t="s">
        <v>13059</v>
      </c>
      <c r="D12622" s="137"/>
      <c r="E12622" s="146">
        <v>5.7443</v>
      </c>
      <c r="F12622" s="138"/>
      <c r="G12622" s="138"/>
    </row>
    <row r="12623" ht="15.75" customHeight="1" spans="1:7">
      <c r="A12623" s="143" t="s">
        <v>13345</v>
      </c>
      <c r="B12623" s="144" t="s">
        <v>13346</v>
      </c>
      <c r="C12623" s="145" t="s">
        <v>13059</v>
      </c>
      <c r="D12623" s="137"/>
      <c r="E12623" s="146">
        <v>4.1175</v>
      </c>
      <c r="F12623" s="138"/>
      <c r="G12623" s="138"/>
    </row>
    <row r="12624" ht="15.75" customHeight="1" spans="1:7">
      <c r="A12624" s="143" t="s">
        <v>13347</v>
      </c>
      <c r="B12624" s="144" t="s">
        <v>13348</v>
      </c>
      <c r="C12624" s="145" t="s">
        <v>13059</v>
      </c>
      <c r="D12624" s="137"/>
      <c r="E12624" s="146">
        <v>5.6771</v>
      </c>
      <c r="F12624" s="138"/>
      <c r="G12624" s="138"/>
    </row>
    <row r="12625" ht="15.75" customHeight="1" spans="1:7">
      <c r="A12625" s="143" t="s">
        <v>13349</v>
      </c>
      <c r="B12625" s="144" t="s">
        <v>13350</v>
      </c>
      <c r="C12625" s="145" t="s">
        <v>455</v>
      </c>
      <c r="D12625" s="137"/>
      <c r="E12625" s="146">
        <v>199.8965</v>
      </c>
      <c r="F12625" s="138"/>
      <c r="G12625" s="138"/>
    </row>
    <row r="12626" ht="15.75" customHeight="1" spans="1:7">
      <c r="A12626" s="143" t="s">
        <v>13351</v>
      </c>
      <c r="B12626" s="144" t="s">
        <v>13352</v>
      </c>
      <c r="C12626" s="145" t="s">
        <v>455</v>
      </c>
      <c r="D12626" s="137"/>
      <c r="E12626" s="146">
        <v>222.6245</v>
      </c>
      <c r="F12626" s="138"/>
      <c r="G12626" s="138"/>
    </row>
    <row r="12627" ht="15.75" customHeight="1" spans="1:7">
      <c r="A12627" s="143" t="s">
        <v>13353</v>
      </c>
      <c r="B12627" s="144" t="s">
        <v>13354</v>
      </c>
      <c r="C12627" s="145" t="s">
        <v>12982</v>
      </c>
      <c r="D12627" s="137"/>
      <c r="E12627" s="146">
        <v>0.4947</v>
      </c>
      <c r="F12627" s="138"/>
      <c r="G12627" s="138"/>
    </row>
    <row r="12628" ht="15.75" customHeight="1" spans="1:7">
      <c r="A12628" s="143" t="s">
        <v>13355</v>
      </c>
      <c r="B12628" s="144" t="s">
        <v>13356</v>
      </c>
      <c r="C12628" s="145" t="s">
        <v>12982</v>
      </c>
      <c r="D12628" s="137"/>
      <c r="E12628" s="146">
        <v>0.8165</v>
      </c>
      <c r="F12628" s="138"/>
      <c r="G12628" s="138"/>
    </row>
    <row r="12629" ht="15.75" customHeight="1" spans="1:7">
      <c r="A12629" s="143" t="s">
        <v>13357</v>
      </c>
      <c r="B12629" s="144" t="s">
        <v>13358</v>
      </c>
      <c r="C12629" s="145" t="s">
        <v>455</v>
      </c>
      <c r="D12629" s="137"/>
      <c r="E12629" s="146">
        <v>330</v>
      </c>
      <c r="F12629" s="138"/>
      <c r="G12629" s="138"/>
    </row>
    <row r="12630" ht="15.75" customHeight="1" spans="1:7">
      <c r="A12630" s="143" t="s">
        <v>13359</v>
      </c>
      <c r="B12630" s="144" t="s">
        <v>13360</v>
      </c>
      <c r="C12630" s="145" t="s">
        <v>455</v>
      </c>
      <c r="D12630" s="137"/>
      <c r="E12630" s="146">
        <v>1216.4926</v>
      </c>
      <c r="F12630" s="138"/>
      <c r="G12630" s="138"/>
    </row>
    <row r="12631" ht="15.75" customHeight="1" spans="1:7">
      <c r="A12631" s="143" t="s">
        <v>13361</v>
      </c>
      <c r="B12631" s="144" t="s">
        <v>13362</v>
      </c>
      <c r="C12631" s="145" t="s">
        <v>455</v>
      </c>
      <c r="D12631" s="137"/>
      <c r="E12631" s="146">
        <v>265</v>
      </c>
      <c r="F12631" s="138"/>
      <c r="G12631" s="138"/>
    </row>
    <row r="12632" ht="15.75" customHeight="1" spans="1:7">
      <c r="A12632" s="143" t="s">
        <v>13363</v>
      </c>
      <c r="B12632" s="144" t="s">
        <v>13364</v>
      </c>
      <c r="C12632" s="145" t="s">
        <v>455</v>
      </c>
      <c r="D12632" s="137"/>
      <c r="E12632" s="146">
        <v>600.6</v>
      </c>
      <c r="F12632" s="138"/>
      <c r="G12632" s="138"/>
    </row>
    <row r="12633" ht="15.75" customHeight="1" spans="1:7">
      <c r="A12633" s="143" t="s">
        <v>13365</v>
      </c>
      <c r="B12633" s="144" t="s">
        <v>13366</v>
      </c>
      <c r="C12633" s="145" t="s">
        <v>455</v>
      </c>
      <c r="D12633" s="137"/>
      <c r="E12633" s="146">
        <v>290</v>
      </c>
      <c r="F12633" s="138"/>
      <c r="G12633" s="138"/>
    </row>
    <row r="12634" ht="15.75" customHeight="1" spans="1:7">
      <c r="A12634" s="143" t="s">
        <v>13367</v>
      </c>
      <c r="B12634" s="144" t="s">
        <v>13368</v>
      </c>
      <c r="C12634" s="145" t="s">
        <v>13059</v>
      </c>
      <c r="D12634" s="137"/>
      <c r="E12634" s="146">
        <v>297.8522</v>
      </c>
      <c r="F12634" s="138"/>
      <c r="G12634" s="138"/>
    </row>
    <row r="12635" ht="15.75" customHeight="1" spans="1:7">
      <c r="A12635" s="143" t="s">
        <v>13369</v>
      </c>
      <c r="B12635" s="144" t="s">
        <v>13370</v>
      </c>
      <c r="C12635" s="145" t="s">
        <v>13059</v>
      </c>
      <c r="D12635" s="137"/>
      <c r="E12635" s="146">
        <v>134.23</v>
      </c>
      <c r="F12635" s="138"/>
      <c r="G12635" s="138"/>
    </row>
    <row r="12636" ht="15.75" customHeight="1" spans="1:7">
      <c r="A12636" s="143" t="s">
        <v>13371</v>
      </c>
      <c r="B12636" s="144" t="s">
        <v>13372</v>
      </c>
      <c r="C12636" s="145" t="s">
        <v>12982</v>
      </c>
      <c r="D12636" s="137"/>
      <c r="E12636" s="146">
        <v>10.4346</v>
      </c>
      <c r="F12636" s="138"/>
      <c r="G12636" s="138"/>
    </row>
    <row r="12637" ht="15.75" customHeight="1" spans="1:7">
      <c r="A12637" s="143" t="s">
        <v>13373</v>
      </c>
      <c r="B12637" s="144" t="s">
        <v>13374</v>
      </c>
      <c r="C12637" s="145" t="s">
        <v>12982</v>
      </c>
      <c r="D12637" s="137"/>
      <c r="E12637" s="146">
        <v>9.953</v>
      </c>
      <c r="F12637" s="138"/>
      <c r="G12637" s="138"/>
    </row>
    <row r="12638" ht="15.75" customHeight="1" spans="1:7">
      <c r="A12638" s="143" t="s">
        <v>13375</v>
      </c>
      <c r="B12638" s="144" t="s">
        <v>13376</v>
      </c>
      <c r="C12638" s="145" t="s">
        <v>13149</v>
      </c>
      <c r="D12638" s="137"/>
      <c r="E12638" s="146">
        <v>190.6845</v>
      </c>
      <c r="F12638" s="138"/>
      <c r="G12638" s="138"/>
    </row>
    <row r="12639" ht="15.75" customHeight="1" spans="1:7">
      <c r="A12639" s="143" t="s">
        <v>13377</v>
      </c>
      <c r="B12639" s="144" t="s">
        <v>13378</v>
      </c>
      <c r="C12639" s="145" t="s">
        <v>455</v>
      </c>
      <c r="D12639" s="137"/>
      <c r="E12639" s="146">
        <v>8.4332</v>
      </c>
      <c r="F12639" s="138"/>
      <c r="G12639" s="138"/>
    </row>
    <row r="12640" ht="15.75" customHeight="1" spans="1:7">
      <c r="A12640" s="143" t="s">
        <v>13379</v>
      </c>
      <c r="B12640" s="144" t="s">
        <v>13380</v>
      </c>
      <c r="C12640" s="145" t="s">
        <v>455</v>
      </c>
      <c r="D12640" s="137"/>
      <c r="E12640" s="146">
        <v>1.0972</v>
      </c>
      <c r="F12640" s="138"/>
      <c r="G12640" s="138"/>
    </row>
    <row r="12641" ht="15.75" customHeight="1" spans="1:7">
      <c r="A12641" s="143" t="s">
        <v>13381</v>
      </c>
      <c r="B12641" s="144" t="s">
        <v>13382</v>
      </c>
      <c r="C12641" s="145" t="s">
        <v>455</v>
      </c>
      <c r="D12641" s="137"/>
      <c r="E12641" s="146">
        <v>18.1789</v>
      </c>
      <c r="F12641" s="138"/>
      <c r="G12641" s="138"/>
    </row>
    <row r="12642" ht="15.75" customHeight="1" spans="1:7">
      <c r="A12642" s="143" t="s">
        <v>13383</v>
      </c>
      <c r="B12642" s="144" t="s">
        <v>13384</v>
      </c>
      <c r="C12642" s="145" t="s">
        <v>455</v>
      </c>
      <c r="D12642" s="137"/>
      <c r="E12642" s="146">
        <v>3.6581</v>
      </c>
      <c r="F12642" s="138"/>
      <c r="G12642" s="138"/>
    </row>
    <row r="12643" ht="15.75" customHeight="1" spans="1:7">
      <c r="A12643" s="143" t="s">
        <v>13385</v>
      </c>
      <c r="B12643" s="144" t="s">
        <v>13386</v>
      </c>
      <c r="C12643" s="145" t="s">
        <v>455</v>
      </c>
      <c r="D12643" s="137"/>
      <c r="E12643" s="146">
        <v>13.163</v>
      </c>
      <c r="F12643" s="138"/>
      <c r="G12643" s="138"/>
    </row>
    <row r="12644" ht="15.75" customHeight="1" spans="1:7">
      <c r="A12644" s="143" t="s">
        <v>13387</v>
      </c>
      <c r="B12644" s="144" t="s">
        <v>13388</v>
      </c>
      <c r="C12644" s="145" t="s">
        <v>455</v>
      </c>
      <c r="D12644" s="137"/>
      <c r="E12644" s="146">
        <v>29.9867</v>
      </c>
      <c r="F12644" s="138"/>
      <c r="G12644" s="138"/>
    </row>
    <row r="12645" ht="15.75" customHeight="1" spans="1:7">
      <c r="A12645" s="143" t="s">
        <v>13389</v>
      </c>
      <c r="B12645" s="144" t="s">
        <v>13390</v>
      </c>
      <c r="C12645" s="145" t="s">
        <v>12982</v>
      </c>
      <c r="D12645" s="137"/>
      <c r="E12645" s="146">
        <v>10.8446</v>
      </c>
      <c r="F12645" s="138"/>
      <c r="G12645" s="138"/>
    </row>
    <row r="12646" ht="15.75" customHeight="1" spans="1:7">
      <c r="A12646" s="143" t="s">
        <v>13391</v>
      </c>
      <c r="B12646" s="144" t="s">
        <v>13392</v>
      </c>
      <c r="C12646" s="145" t="s">
        <v>12982</v>
      </c>
      <c r="D12646" s="137"/>
      <c r="E12646" s="146">
        <v>0.6112</v>
      </c>
      <c r="F12646" s="138"/>
      <c r="G12646" s="138"/>
    </row>
    <row r="12647" ht="15.75" customHeight="1" spans="1:7">
      <c r="A12647" s="143" t="s">
        <v>13393</v>
      </c>
      <c r="B12647" s="144" t="s">
        <v>13394</v>
      </c>
      <c r="C12647" s="145" t="s">
        <v>12982</v>
      </c>
      <c r="D12647" s="137"/>
      <c r="E12647" s="146">
        <v>11.4083</v>
      </c>
      <c r="F12647" s="138"/>
      <c r="G12647" s="138"/>
    </row>
    <row r="12648" ht="15.75" customHeight="1" spans="1:7">
      <c r="A12648" s="143" t="s">
        <v>13395</v>
      </c>
      <c r="B12648" s="144" t="s">
        <v>13396</v>
      </c>
      <c r="C12648" s="145" t="s">
        <v>12982</v>
      </c>
      <c r="D12648" s="137"/>
      <c r="E12648" s="146">
        <v>11.4083</v>
      </c>
      <c r="F12648" s="138"/>
      <c r="G12648" s="138"/>
    </row>
    <row r="12649" ht="15.75" customHeight="1" spans="1:7">
      <c r="A12649" s="143" t="s">
        <v>13397</v>
      </c>
      <c r="B12649" s="144" t="s">
        <v>13398</v>
      </c>
      <c r="C12649" s="145" t="s">
        <v>13059</v>
      </c>
      <c r="D12649" s="137"/>
      <c r="E12649" s="146">
        <v>14.3847</v>
      </c>
      <c r="F12649" s="138"/>
      <c r="G12649" s="138"/>
    </row>
    <row r="12650" ht="15.75" customHeight="1" spans="1:7">
      <c r="A12650" s="143" t="s">
        <v>13399</v>
      </c>
      <c r="B12650" s="144" t="s">
        <v>13400</v>
      </c>
      <c r="C12650" s="145" t="s">
        <v>13059</v>
      </c>
      <c r="D12650" s="137"/>
      <c r="E12650" s="146">
        <v>276.5832</v>
      </c>
      <c r="F12650" s="138"/>
      <c r="G12650" s="138"/>
    </row>
    <row r="12651" ht="15.75" customHeight="1" spans="1:7">
      <c r="A12651" s="143" t="s">
        <v>13401</v>
      </c>
      <c r="B12651" s="144" t="s">
        <v>13402</v>
      </c>
      <c r="C12651" s="145" t="s">
        <v>13149</v>
      </c>
      <c r="D12651" s="137"/>
      <c r="E12651" s="146">
        <v>41.4312</v>
      </c>
      <c r="F12651" s="138"/>
      <c r="G12651" s="138"/>
    </row>
    <row r="12652" ht="15.75" customHeight="1" spans="1:7">
      <c r="A12652" s="143" t="s">
        <v>13403</v>
      </c>
      <c r="B12652" s="144" t="s">
        <v>13404</v>
      </c>
      <c r="C12652" s="145" t="s">
        <v>13149</v>
      </c>
      <c r="D12652" s="137"/>
      <c r="E12652" s="146">
        <v>53.1683</v>
      </c>
      <c r="F12652" s="138"/>
      <c r="G12652" s="138"/>
    </row>
    <row r="12653" ht="15.75" customHeight="1" spans="1:7">
      <c r="A12653" s="143" t="s">
        <v>13405</v>
      </c>
      <c r="B12653" s="144" t="s">
        <v>13406</v>
      </c>
      <c r="C12653" s="145" t="s">
        <v>455</v>
      </c>
      <c r="D12653" s="137"/>
      <c r="E12653" s="146">
        <v>17.8662</v>
      </c>
      <c r="F12653" s="138"/>
      <c r="G12653" s="138"/>
    </row>
    <row r="12654" ht="15.75" customHeight="1" spans="1:7">
      <c r="A12654" s="143" t="s">
        <v>13407</v>
      </c>
      <c r="B12654" s="144" t="s">
        <v>13408</v>
      </c>
      <c r="C12654" s="145" t="s">
        <v>455</v>
      </c>
      <c r="D12654" s="137"/>
      <c r="E12654" s="146">
        <v>25.1756</v>
      </c>
      <c r="F12654" s="138"/>
      <c r="G12654" s="138"/>
    </row>
    <row r="12655" ht="15.75" customHeight="1" spans="1:7">
      <c r="A12655" s="143" t="s">
        <v>13409</v>
      </c>
      <c r="B12655" s="144" t="s">
        <v>13410</v>
      </c>
      <c r="C12655" s="145" t="s">
        <v>13149</v>
      </c>
      <c r="D12655" s="137"/>
      <c r="E12655" s="146">
        <v>32.1015</v>
      </c>
      <c r="F12655" s="138"/>
      <c r="G12655" s="138"/>
    </row>
    <row r="12656" ht="15.75" customHeight="1" spans="1:7">
      <c r="A12656" s="143" t="s">
        <v>13411</v>
      </c>
      <c r="B12656" s="144" t="s">
        <v>13412</v>
      </c>
      <c r="C12656" s="145" t="s">
        <v>13149</v>
      </c>
      <c r="D12656" s="137"/>
      <c r="E12656" s="146">
        <v>35.9574</v>
      </c>
      <c r="F12656" s="138"/>
      <c r="G12656" s="138"/>
    </row>
    <row r="12657" ht="15.75" customHeight="1" spans="1:7">
      <c r="A12657" s="143" t="s">
        <v>13413</v>
      </c>
      <c r="B12657" s="144" t="s">
        <v>13414</v>
      </c>
      <c r="C12657" s="145" t="s">
        <v>13149</v>
      </c>
      <c r="D12657" s="137"/>
      <c r="E12657" s="146">
        <v>44.2611</v>
      </c>
      <c r="F12657" s="138"/>
      <c r="G12657" s="138"/>
    </row>
    <row r="12658" ht="15.75" customHeight="1" spans="1:7">
      <c r="A12658" s="143" t="s">
        <v>13415</v>
      </c>
      <c r="B12658" s="144" t="s">
        <v>13416</v>
      </c>
      <c r="C12658" s="145" t="s">
        <v>13149</v>
      </c>
      <c r="D12658" s="137"/>
      <c r="E12658" s="146">
        <v>37.0719</v>
      </c>
      <c r="F12658" s="138"/>
      <c r="G12658" s="138"/>
    </row>
    <row r="12659" ht="15.75" customHeight="1" spans="1:7">
      <c r="A12659" s="143" t="s">
        <v>13417</v>
      </c>
      <c r="B12659" s="144" t="s">
        <v>13418</v>
      </c>
      <c r="C12659" s="145" t="s">
        <v>12987</v>
      </c>
      <c r="D12659" s="137"/>
      <c r="E12659" s="146" t="s">
        <v>13142</v>
      </c>
      <c r="F12659" s="138"/>
      <c r="G12659" s="138"/>
    </row>
    <row r="12660" ht="15.75" customHeight="1" spans="1:7">
      <c r="A12660" s="143" t="s">
        <v>13419</v>
      </c>
      <c r="B12660" s="144" t="s">
        <v>13420</v>
      </c>
      <c r="C12660" s="145" t="s">
        <v>12987</v>
      </c>
      <c r="D12660" s="137"/>
      <c r="E12660" s="146" t="s">
        <v>13142</v>
      </c>
      <c r="F12660" s="138"/>
      <c r="G12660" s="138"/>
    </row>
    <row r="12661" ht="15.75" customHeight="1" spans="1:7">
      <c r="A12661" s="143" t="s">
        <v>13421</v>
      </c>
      <c r="B12661" s="144" t="s">
        <v>13422</v>
      </c>
      <c r="C12661" s="145" t="s">
        <v>12987</v>
      </c>
      <c r="D12661" s="137"/>
      <c r="E12661" s="146" t="s">
        <v>13142</v>
      </c>
      <c r="F12661" s="138"/>
      <c r="G12661" s="138"/>
    </row>
    <row r="12662" ht="15.75" customHeight="1" spans="1:7">
      <c r="A12662" s="143" t="s">
        <v>13423</v>
      </c>
      <c r="B12662" s="144" t="s">
        <v>13424</v>
      </c>
      <c r="C12662" s="145" t="s">
        <v>12987</v>
      </c>
      <c r="D12662" s="137"/>
      <c r="E12662" s="146" t="s">
        <v>13142</v>
      </c>
      <c r="F12662" s="138"/>
      <c r="G12662" s="138"/>
    </row>
    <row r="12663" ht="15.75" customHeight="1" spans="1:7">
      <c r="A12663" s="143" t="s">
        <v>13425</v>
      </c>
      <c r="B12663" s="144" t="s">
        <v>13426</v>
      </c>
      <c r="C12663" s="145" t="s">
        <v>13149</v>
      </c>
      <c r="D12663" s="137"/>
      <c r="E12663" s="146">
        <v>62.4012</v>
      </c>
      <c r="F12663" s="138"/>
      <c r="G12663" s="138"/>
    </row>
    <row r="12664" ht="15.75" customHeight="1" spans="1:7">
      <c r="A12664" s="143" t="s">
        <v>13427</v>
      </c>
      <c r="B12664" s="144" t="s">
        <v>13428</v>
      </c>
      <c r="C12664" s="145" t="s">
        <v>455</v>
      </c>
      <c r="D12664" s="137"/>
      <c r="E12664" s="146">
        <v>35.178</v>
      </c>
      <c r="F12664" s="138"/>
      <c r="G12664" s="138"/>
    </row>
    <row r="12665" ht="15.75" customHeight="1" spans="1:7">
      <c r="A12665" s="143" t="s">
        <v>13429</v>
      </c>
      <c r="B12665" s="144" t="s">
        <v>13430</v>
      </c>
      <c r="C12665" s="145" t="s">
        <v>455</v>
      </c>
      <c r="D12665" s="137"/>
      <c r="E12665" s="146">
        <v>71.3865</v>
      </c>
      <c r="F12665" s="138"/>
      <c r="G12665" s="138"/>
    </row>
    <row r="12666" ht="15.75" customHeight="1" spans="1:7">
      <c r="A12666" s="143" t="s">
        <v>13431</v>
      </c>
      <c r="B12666" s="144" t="s">
        <v>13432</v>
      </c>
      <c r="C12666" s="145" t="s">
        <v>455</v>
      </c>
      <c r="D12666" s="137"/>
      <c r="E12666" s="146">
        <v>142.7739</v>
      </c>
      <c r="F12666" s="138"/>
      <c r="G12666" s="138"/>
    </row>
    <row r="12667" ht="15.75" customHeight="1" spans="1:7">
      <c r="A12667" s="143" t="s">
        <v>13433</v>
      </c>
      <c r="B12667" s="144" t="s">
        <v>13434</v>
      </c>
      <c r="C12667" s="145" t="s">
        <v>455</v>
      </c>
      <c r="D12667" s="137"/>
      <c r="E12667" s="146">
        <v>15.3521</v>
      </c>
      <c r="F12667" s="138"/>
      <c r="G12667" s="138"/>
    </row>
    <row r="12668" ht="15.75" customHeight="1" spans="1:7">
      <c r="A12668" s="143" t="s">
        <v>13435</v>
      </c>
      <c r="B12668" s="144" t="s">
        <v>13436</v>
      </c>
      <c r="C12668" s="145" t="s">
        <v>455</v>
      </c>
      <c r="D12668" s="137"/>
      <c r="E12668" s="146">
        <v>27.6229</v>
      </c>
      <c r="F12668" s="138"/>
      <c r="G12668" s="138"/>
    </row>
    <row r="12669" ht="15.75" customHeight="1" spans="1:7">
      <c r="A12669" s="143" t="s">
        <v>13437</v>
      </c>
      <c r="B12669" s="144" t="s">
        <v>13438</v>
      </c>
      <c r="C12669" s="145" t="s">
        <v>455</v>
      </c>
      <c r="D12669" s="137"/>
      <c r="E12669" s="146">
        <v>36.3066</v>
      </c>
      <c r="F12669" s="138"/>
      <c r="G12669" s="138"/>
    </row>
    <row r="12670" ht="15.75" customHeight="1" spans="1:7">
      <c r="A12670" s="143" t="s">
        <v>13439</v>
      </c>
      <c r="B12670" s="144" t="s">
        <v>13440</v>
      </c>
      <c r="C12670" s="145" t="s">
        <v>455</v>
      </c>
      <c r="D12670" s="137"/>
      <c r="E12670" s="146">
        <v>51.2335</v>
      </c>
      <c r="F12670" s="138"/>
      <c r="G12670" s="138"/>
    </row>
    <row r="12671" ht="15.75" customHeight="1" spans="1:7">
      <c r="A12671" s="143" t="s">
        <v>13441</v>
      </c>
      <c r="B12671" s="144" t="s">
        <v>13442</v>
      </c>
      <c r="C12671" s="145" t="s">
        <v>455</v>
      </c>
      <c r="D12671" s="137"/>
      <c r="E12671" s="146">
        <v>75.225</v>
      </c>
      <c r="F12671" s="138"/>
      <c r="G12671" s="138"/>
    </row>
    <row r="12672" ht="15.75" customHeight="1" spans="1:7">
      <c r="A12672" s="143" t="s">
        <v>13443</v>
      </c>
      <c r="B12672" s="144" t="s">
        <v>13444</v>
      </c>
      <c r="C12672" s="145" t="s">
        <v>455</v>
      </c>
      <c r="D12672" s="137"/>
      <c r="E12672" s="146">
        <v>4.098</v>
      </c>
      <c r="F12672" s="138"/>
      <c r="G12672" s="138"/>
    </row>
    <row r="12673" ht="15.75" customHeight="1" spans="1:7">
      <c r="A12673" s="143" t="s">
        <v>13445</v>
      </c>
      <c r="B12673" s="144" t="s">
        <v>13446</v>
      </c>
      <c r="C12673" s="145" t="s">
        <v>455</v>
      </c>
      <c r="D12673" s="137"/>
      <c r="E12673" s="146">
        <v>7.9674</v>
      </c>
      <c r="F12673" s="138"/>
      <c r="G12673" s="138"/>
    </row>
    <row r="12674" ht="15.75" customHeight="1" spans="1:7">
      <c r="A12674" s="143" t="s">
        <v>13447</v>
      </c>
      <c r="B12674" s="144" t="s">
        <v>13448</v>
      </c>
      <c r="C12674" s="145" t="s">
        <v>12982</v>
      </c>
      <c r="D12674" s="137"/>
      <c r="E12674" s="146">
        <v>10.4344</v>
      </c>
      <c r="F12674" s="138"/>
      <c r="G12674" s="138"/>
    </row>
    <row r="12675" ht="15.75" customHeight="1" spans="1:7">
      <c r="A12675" s="143" t="s">
        <v>13449</v>
      </c>
      <c r="B12675" s="144" t="s">
        <v>13450</v>
      </c>
      <c r="C12675" s="145" t="s">
        <v>455</v>
      </c>
      <c r="D12675" s="137"/>
      <c r="E12675" s="146">
        <v>505.3386</v>
      </c>
      <c r="F12675" s="138"/>
      <c r="G12675" s="138"/>
    </row>
    <row r="12676" ht="15.75" customHeight="1" spans="1:7">
      <c r="A12676" s="143" t="s">
        <v>13451</v>
      </c>
      <c r="B12676" s="144" t="s">
        <v>13452</v>
      </c>
      <c r="C12676" s="145" t="s">
        <v>13149</v>
      </c>
      <c r="D12676" s="137"/>
      <c r="E12676" s="146">
        <v>212.1899</v>
      </c>
      <c r="F12676" s="138"/>
      <c r="G12676" s="138"/>
    </row>
    <row r="12677" ht="15.75" customHeight="1" spans="1:7">
      <c r="A12677" s="143" t="s">
        <v>13453</v>
      </c>
      <c r="B12677" s="144" t="s">
        <v>13454</v>
      </c>
      <c r="C12677" s="145" t="s">
        <v>12982</v>
      </c>
      <c r="D12677" s="137"/>
      <c r="E12677" s="146">
        <v>19.7857</v>
      </c>
      <c r="F12677" s="138"/>
      <c r="G12677" s="138"/>
    </row>
    <row r="12678" ht="15.75" customHeight="1" spans="1:7">
      <c r="A12678" s="143" t="s">
        <v>13455</v>
      </c>
      <c r="B12678" s="144" t="s">
        <v>13456</v>
      </c>
      <c r="C12678" s="145" t="s">
        <v>455</v>
      </c>
      <c r="D12678" s="137"/>
      <c r="E12678" s="146">
        <v>188.569</v>
      </c>
      <c r="F12678" s="138"/>
      <c r="G12678" s="138"/>
    </row>
    <row r="12679" ht="15.75" customHeight="1" spans="1:7">
      <c r="A12679" s="143" t="s">
        <v>13457</v>
      </c>
      <c r="B12679" s="144" t="s">
        <v>13458</v>
      </c>
      <c r="C12679" s="145" t="s">
        <v>455</v>
      </c>
      <c r="D12679" s="137"/>
      <c r="E12679" s="146">
        <v>143.611</v>
      </c>
      <c r="F12679" s="138"/>
      <c r="G12679" s="138"/>
    </row>
    <row r="12680" ht="15.75" customHeight="1" spans="1:7">
      <c r="A12680" s="143" t="s">
        <v>13459</v>
      </c>
      <c r="B12680" s="144" t="s">
        <v>13460</v>
      </c>
      <c r="C12680" s="145" t="s">
        <v>455</v>
      </c>
      <c r="D12680" s="137"/>
      <c r="E12680" s="146">
        <v>460.3817</v>
      </c>
      <c r="F12680" s="138"/>
      <c r="G12680" s="138"/>
    </row>
    <row r="12681" ht="15.75" customHeight="1" spans="1:7">
      <c r="A12681" s="143" t="s">
        <v>13461</v>
      </c>
      <c r="B12681" s="144" t="s">
        <v>13462</v>
      </c>
      <c r="C12681" s="145" t="s">
        <v>455</v>
      </c>
      <c r="D12681" s="137"/>
      <c r="E12681" s="146">
        <v>88.909</v>
      </c>
      <c r="F12681" s="138"/>
      <c r="G12681" s="138"/>
    </row>
    <row r="12682" ht="15.75" customHeight="1" spans="1:7">
      <c r="A12682" s="143" t="s">
        <v>13463</v>
      </c>
      <c r="B12682" s="144" t="s">
        <v>13464</v>
      </c>
      <c r="C12682" s="145" t="s">
        <v>13059</v>
      </c>
      <c r="D12682" s="137"/>
      <c r="E12682" s="146">
        <v>129.312</v>
      </c>
      <c r="F12682" s="138"/>
      <c r="G12682" s="138"/>
    </row>
    <row r="12683" ht="15.75" customHeight="1" spans="1:7">
      <c r="A12683" s="143" t="s">
        <v>13465</v>
      </c>
      <c r="B12683" s="144" t="s">
        <v>13466</v>
      </c>
      <c r="C12683" s="145" t="s">
        <v>455</v>
      </c>
      <c r="D12683" s="137"/>
      <c r="E12683" s="146">
        <v>181.5816</v>
      </c>
      <c r="F12683" s="138"/>
      <c r="G12683" s="138"/>
    </row>
    <row r="12684" ht="15.75" customHeight="1" spans="1:7">
      <c r="A12684" s="143" t="s">
        <v>13467</v>
      </c>
      <c r="B12684" s="144" t="s">
        <v>13468</v>
      </c>
      <c r="C12684" s="145" t="s">
        <v>455</v>
      </c>
      <c r="D12684" s="137"/>
      <c r="E12684" s="146">
        <v>248.2148</v>
      </c>
      <c r="F12684" s="138"/>
      <c r="G12684" s="138"/>
    </row>
    <row r="12685" ht="15.75" customHeight="1" spans="1:7">
      <c r="A12685" s="143" t="s">
        <v>13469</v>
      </c>
      <c r="B12685" s="144" t="s">
        <v>13470</v>
      </c>
      <c r="C12685" s="145" t="s">
        <v>455</v>
      </c>
      <c r="D12685" s="137"/>
      <c r="E12685" s="146">
        <v>262.5302</v>
      </c>
      <c r="F12685" s="138"/>
      <c r="G12685" s="138"/>
    </row>
    <row r="12686" ht="15.75" customHeight="1" spans="1:7">
      <c r="A12686" s="143" t="s">
        <v>13471</v>
      </c>
      <c r="B12686" s="144" t="s">
        <v>13472</v>
      </c>
      <c r="C12686" s="145" t="s">
        <v>455</v>
      </c>
      <c r="D12686" s="137"/>
      <c r="E12686" s="146">
        <v>72.8761</v>
      </c>
      <c r="F12686" s="138"/>
      <c r="G12686" s="138"/>
    </row>
    <row r="12687" ht="15.75" customHeight="1" spans="1:7">
      <c r="A12687" s="143" t="s">
        <v>13473</v>
      </c>
      <c r="B12687" s="144" t="s">
        <v>13474</v>
      </c>
      <c r="C12687" s="145" t="s">
        <v>455</v>
      </c>
      <c r="D12687" s="137"/>
      <c r="E12687" s="146">
        <v>81.5161</v>
      </c>
      <c r="F12687" s="138"/>
      <c r="G12687" s="138"/>
    </row>
    <row r="12688" ht="15.75" customHeight="1" spans="1:7">
      <c r="A12688" s="143" t="s">
        <v>13475</v>
      </c>
      <c r="B12688" s="144" t="s">
        <v>13476</v>
      </c>
      <c r="C12688" s="145" t="s">
        <v>455</v>
      </c>
      <c r="D12688" s="137"/>
      <c r="E12688" s="146">
        <v>82.5816</v>
      </c>
      <c r="F12688" s="138"/>
      <c r="G12688" s="138"/>
    </row>
    <row r="12689" ht="15.75" customHeight="1" spans="1:7">
      <c r="A12689" s="143" t="s">
        <v>13477</v>
      </c>
      <c r="B12689" s="144" t="s">
        <v>13478</v>
      </c>
      <c r="C12689" s="145" t="s">
        <v>455</v>
      </c>
      <c r="D12689" s="137"/>
      <c r="E12689" s="146">
        <v>224.0274</v>
      </c>
      <c r="F12689" s="138"/>
      <c r="G12689" s="138"/>
    </row>
    <row r="12690" ht="15.75" customHeight="1" spans="1:7">
      <c r="A12690" s="143" t="s">
        <v>13479</v>
      </c>
      <c r="B12690" s="144" t="s">
        <v>13480</v>
      </c>
      <c r="C12690" s="145" t="s">
        <v>455</v>
      </c>
      <c r="D12690" s="137"/>
      <c r="E12690" s="146">
        <v>236.2742</v>
      </c>
      <c r="F12690" s="138"/>
      <c r="G12690" s="138"/>
    </row>
    <row r="12691" ht="15.75" customHeight="1" spans="1:7">
      <c r="A12691" s="143" t="s">
        <v>13481</v>
      </c>
      <c r="B12691" s="144" t="s">
        <v>13482</v>
      </c>
      <c r="C12691" s="145" t="s">
        <v>455</v>
      </c>
      <c r="D12691" s="137"/>
      <c r="E12691" s="146">
        <v>287.4495</v>
      </c>
      <c r="F12691" s="138"/>
      <c r="G12691" s="138"/>
    </row>
    <row r="12692" ht="15.75" customHeight="1" spans="1:7">
      <c r="A12692" s="143" t="s">
        <v>13483</v>
      </c>
      <c r="B12692" s="144" t="s">
        <v>13484</v>
      </c>
      <c r="C12692" s="145" t="s">
        <v>455</v>
      </c>
      <c r="D12692" s="137"/>
      <c r="E12692" s="146">
        <v>195.464</v>
      </c>
      <c r="F12692" s="138"/>
      <c r="G12692" s="138"/>
    </row>
    <row r="12693" ht="15.75" customHeight="1" spans="1:7">
      <c r="A12693" s="143" t="s">
        <v>13485</v>
      </c>
      <c r="B12693" s="144" t="s">
        <v>13486</v>
      </c>
      <c r="C12693" s="145" t="s">
        <v>455</v>
      </c>
      <c r="D12693" s="137"/>
      <c r="E12693" s="146">
        <v>256.1162</v>
      </c>
      <c r="F12693" s="138"/>
      <c r="G12693" s="138"/>
    </row>
    <row r="12694" ht="15.75" customHeight="1" spans="1:7">
      <c r="A12694" s="143" t="s">
        <v>13487</v>
      </c>
      <c r="B12694" s="144" t="s">
        <v>13488</v>
      </c>
      <c r="C12694" s="145" t="s">
        <v>455</v>
      </c>
      <c r="D12694" s="137"/>
      <c r="E12694" s="146">
        <v>364.4851</v>
      </c>
      <c r="F12694" s="138"/>
      <c r="G12694" s="138"/>
    </row>
    <row r="12695" ht="15.75" customHeight="1" spans="1:7">
      <c r="A12695" s="143" t="s">
        <v>13489</v>
      </c>
      <c r="B12695" s="144" t="s">
        <v>13490</v>
      </c>
      <c r="C12695" s="145" t="s">
        <v>12994</v>
      </c>
      <c r="D12695" s="137"/>
      <c r="E12695" s="146">
        <v>12.0846</v>
      </c>
      <c r="F12695" s="138"/>
      <c r="G12695" s="138"/>
    </row>
    <row r="12696" ht="15.75" customHeight="1" spans="1:7">
      <c r="A12696" s="143" t="s">
        <v>13491</v>
      </c>
      <c r="B12696" s="144" t="s">
        <v>13492</v>
      </c>
      <c r="C12696" s="145" t="s">
        <v>455</v>
      </c>
      <c r="D12696" s="137"/>
      <c r="E12696" s="146">
        <v>64.3406</v>
      </c>
      <c r="F12696" s="138"/>
      <c r="G12696" s="138"/>
    </row>
    <row r="12697" ht="15.75" customHeight="1" spans="1:7">
      <c r="A12697" s="143" t="s">
        <v>13493</v>
      </c>
      <c r="B12697" s="144" t="s">
        <v>13494</v>
      </c>
      <c r="C12697" s="145" t="s">
        <v>455</v>
      </c>
      <c r="D12697" s="137"/>
      <c r="E12697" s="146">
        <v>95.7678</v>
      </c>
      <c r="F12697" s="138"/>
      <c r="G12697" s="138"/>
    </row>
    <row r="12698" ht="15.75" customHeight="1" spans="1:7">
      <c r="A12698" s="143" t="s">
        <v>13495</v>
      </c>
      <c r="B12698" s="144" t="s">
        <v>13496</v>
      </c>
      <c r="C12698" s="145" t="s">
        <v>455</v>
      </c>
      <c r="D12698" s="137"/>
      <c r="E12698" s="146">
        <v>140.3067</v>
      </c>
      <c r="F12698" s="138"/>
      <c r="G12698" s="138"/>
    </row>
    <row r="12699" ht="15.75" customHeight="1" spans="1:7">
      <c r="A12699" s="143" t="s">
        <v>13497</v>
      </c>
      <c r="B12699" s="144" t="s">
        <v>13498</v>
      </c>
      <c r="C12699" s="145" t="s">
        <v>455</v>
      </c>
      <c r="D12699" s="137"/>
      <c r="E12699" s="146">
        <v>249.111</v>
      </c>
      <c r="F12699" s="138"/>
      <c r="G12699" s="138"/>
    </row>
    <row r="12700" ht="15.75" customHeight="1" spans="1:7">
      <c r="A12700" s="143" t="s">
        <v>13499</v>
      </c>
      <c r="B12700" s="144" t="s">
        <v>13500</v>
      </c>
      <c r="C12700" s="145" t="s">
        <v>455</v>
      </c>
      <c r="D12700" s="137"/>
      <c r="E12700" s="146">
        <v>410.2237</v>
      </c>
      <c r="F12700" s="138"/>
      <c r="G12700" s="138"/>
    </row>
    <row r="12701" ht="15.75" customHeight="1" spans="1:7">
      <c r="A12701" s="143" t="s">
        <v>13501</v>
      </c>
      <c r="B12701" s="144" t="s">
        <v>13502</v>
      </c>
      <c r="C12701" s="145" t="s">
        <v>455</v>
      </c>
      <c r="D12701" s="137"/>
      <c r="E12701" s="146">
        <v>173.3452</v>
      </c>
      <c r="F12701" s="138"/>
      <c r="G12701" s="138"/>
    </row>
    <row r="12702" ht="15.75" customHeight="1" spans="1:7">
      <c r="A12702" s="143" t="s">
        <v>13503</v>
      </c>
      <c r="B12702" s="144" t="s">
        <v>13504</v>
      </c>
      <c r="C12702" s="145" t="s">
        <v>455</v>
      </c>
      <c r="D12702" s="137"/>
      <c r="E12702" s="146">
        <v>311.4354</v>
      </c>
      <c r="F12702" s="138"/>
      <c r="G12702" s="138"/>
    </row>
    <row r="12703" ht="15.75" customHeight="1" spans="1:7">
      <c r="A12703" s="143" t="s">
        <v>13505</v>
      </c>
      <c r="B12703" s="144" t="s">
        <v>13506</v>
      </c>
      <c r="C12703" s="145" t="s">
        <v>455</v>
      </c>
      <c r="D12703" s="137"/>
      <c r="E12703" s="146">
        <v>399.8366</v>
      </c>
      <c r="F12703" s="138"/>
      <c r="G12703" s="138"/>
    </row>
    <row r="12704" ht="15.75" customHeight="1" spans="1:7">
      <c r="A12704" s="143" t="s">
        <v>13507</v>
      </c>
      <c r="B12704" s="144" t="s">
        <v>13508</v>
      </c>
      <c r="C12704" s="145" t="s">
        <v>455</v>
      </c>
      <c r="D12704" s="137"/>
      <c r="E12704" s="146">
        <v>299.9562</v>
      </c>
      <c r="F12704" s="138"/>
      <c r="G12704" s="138"/>
    </row>
    <row r="12705" ht="15.75" customHeight="1" spans="1:7">
      <c r="A12705" s="143" t="s">
        <v>13509</v>
      </c>
      <c r="B12705" s="144" t="s">
        <v>13510</v>
      </c>
      <c r="C12705" s="145" t="s">
        <v>455</v>
      </c>
      <c r="D12705" s="137"/>
      <c r="E12705" s="146">
        <v>331.2413</v>
      </c>
      <c r="F12705" s="138"/>
      <c r="G12705" s="138"/>
    </row>
    <row r="12706" ht="15.75" customHeight="1" spans="1:7">
      <c r="A12706" s="143" t="s">
        <v>13511</v>
      </c>
      <c r="B12706" s="144" t="s">
        <v>13512</v>
      </c>
      <c r="C12706" s="145" t="s">
        <v>455</v>
      </c>
      <c r="D12706" s="137"/>
      <c r="E12706" s="146">
        <v>615.3048</v>
      </c>
      <c r="F12706" s="138"/>
      <c r="G12706" s="138"/>
    </row>
    <row r="12707" ht="15.75" customHeight="1" spans="1:7">
      <c r="A12707" s="143" t="s">
        <v>13513</v>
      </c>
      <c r="B12707" s="144" t="s">
        <v>13514</v>
      </c>
      <c r="C12707" s="145" t="s">
        <v>455</v>
      </c>
      <c r="D12707" s="137"/>
      <c r="E12707" s="146">
        <v>5953.99</v>
      </c>
      <c r="F12707" s="138"/>
      <c r="G12707" s="138"/>
    </row>
    <row r="12708" ht="15.75" customHeight="1" spans="1:7">
      <c r="A12708" s="143" t="s">
        <v>13515</v>
      </c>
      <c r="B12708" s="144" t="s">
        <v>13516</v>
      </c>
      <c r="C12708" s="145" t="s">
        <v>455</v>
      </c>
      <c r="D12708" s="137"/>
      <c r="E12708" s="146">
        <v>985.2382</v>
      </c>
      <c r="F12708" s="138"/>
      <c r="G12708" s="138"/>
    </row>
    <row r="12709" ht="15.75" customHeight="1" spans="1:7">
      <c r="A12709" s="143" t="s">
        <v>13517</v>
      </c>
      <c r="B12709" s="144" t="s">
        <v>13518</v>
      </c>
      <c r="C12709" s="145" t="s">
        <v>455</v>
      </c>
      <c r="D12709" s="137"/>
      <c r="E12709" s="146">
        <v>1488.4933</v>
      </c>
      <c r="F12709" s="138"/>
      <c r="G12709" s="138"/>
    </row>
    <row r="12710" ht="15.75" customHeight="1" spans="1:7">
      <c r="A12710" s="143" t="s">
        <v>13519</v>
      </c>
      <c r="B12710" s="144" t="s">
        <v>13520</v>
      </c>
      <c r="C12710" s="145" t="s">
        <v>455</v>
      </c>
      <c r="D12710" s="137"/>
      <c r="E12710" s="146">
        <v>320.3568</v>
      </c>
      <c r="F12710" s="138"/>
      <c r="G12710" s="138"/>
    </row>
    <row r="12711" ht="15.75" customHeight="1" spans="1:7">
      <c r="A12711" s="143" t="s">
        <v>13521</v>
      </c>
      <c r="B12711" s="144" t="s">
        <v>13522</v>
      </c>
      <c r="C12711" s="145" t="s">
        <v>455</v>
      </c>
      <c r="D12711" s="137"/>
      <c r="E12711" s="146">
        <v>758.757</v>
      </c>
      <c r="F12711" s="138"/>
      <c r="G12711" s="138"/>
    </row>
    <row r="12712" ht="15.75" customHeight="1" spans="1:7">
      <c r="A12712" s="143" t="s">
        <v>13523</v>
      </c>
      <c r="B12712" s="144" t="s">
        <v>13524</v>
      </c>
      <c r="C12712" s="145" t="s">
        <v>455</v>
      </c>
      <c r="D12712" s="137"/>
      <c r="E12712" s="146">
        <v>7217.8817</v>
      </c>
      <c r="F12712" s="138"/>
      <c r="G12712" s="138"/>
    </row>
    <row r="12713" ht="15.75" customHeight="1" spans="1:7">
      <c r="A12713" s="143" t="s">
        <v>13525</v>
      </c>
      <c r="B12713" s="144" t="s">
        <v>13526</v>
      </c>
      <c r="C12713" s="145" t="s">
        <v>455</v>
      </c>
      <c r="D12713" s="137"/>
      <c r="E12713" s="146">
        <v>5881.6678</v>
      </c>
      <c r="F12713" s="138"/>
      <c r="G12713" s="138"/>
    </row>
    <row r="12714" ht="15.75" customHeight="1" spans="1:7">
      <c r="A12714" s="143" t="s">
        <v>13527</v>
      </c>
      <c r="B12714" s="144" t="s">
        <v>13528</v>
      </c>
      <c r="C12714" s="145" t="s">
        <v>12987</v>
      </c>
      <c r="D12714" s="137"/>
      <c r="E12714" s="146" t="s">
        <v>13142</v>
      </c>
      <c r="F12714" s="138"/>
      <c r="G12714" s="138"/>
    </row>
    <row r="12715" ht="15.75" customHeight="1" spans="1:7">
      <c r="A12715" s="143" t="s">
        <v>13529</v>
      </c>
      <c r="B12715" s="144" t="s">
        <v>13530</v>
      </c>
      <c r="C12715" s="145" t="s">
        <v>12982</v>
      </c>
      <c r="D12715" s="137"/>
      <c r="E12715" s="146">
        <v>6.9167</v>
      </c>
      <c r="F12715" s="138"/>
      <c r="G12715" s="138"/>
    </row>
    <row r="12716" ht="15.75" customHeight="1" spans="1:7">
      <c r="A12716" s="143" t="s">
        <v>13531</v>
      </c>
      <c r="B12716" s="144" t="s">
        <v>13532</v>
      </c>
      <c r="C12716" s="145" t="s">
        <v>455</v>
      </c>
      <c r="D12716" s="137"/>
      <c r="E12716" s="146">
        <v>161.6836</v>
      </c>
      <c r="F12716" s="138"/>
      <c r="G12716" s="138"/>
    </row>
    <row r="12717" ht="15.75" customHeight="1" spans="1:7">
      <c r="A12717" s="143" t="s">
        <v>13533</v>
      </c>
      <c r="B12717" s="144" t="s">
        <v>13534</v>
      </c>
      <c r="C12717" s="145" t="s">
        <v>455</v>
      </c>
      <c r="D12717" s="137"/>
      <c r="E12717" s="146">
        <v>109.4172</v>
      </c>
      <c r="F12717" s="138"/>
      <c r="G12717" s="138"/>
    </row>
    <row r="12718" ht="15.75" customHeight="1" spans="1:7">
      <c r="A12718" s="143" t="s">
        <v>13535</v>
      </c>
      <c r="B12718" s="144" t="s">
        <v>13536</v>
      </c>
      <c r="C12718" s="145" t="s">
        <v>455</v>
      </c>
      <c r="D12718" s="137"/>
      <c r="E12718" s="146">
        <v>1319</v>
      </c>
      <c r="F12718" s="138"/>
      <c r="G12718" s="138"/>
    </row>
    <row r="12719" ht="15.75" customHeight="1" spans="1:7">
      <c r="A12719" s="143" t="s">
        <v>13537</v>
      </c>
      <c r="B12719" s="144" t="s">
        <v>13538</v>
      </c>
      <c r="C12719" s="145" t="s">
        <v>455</v>
      </c>
      <c r="D12719" s="137"/>
      <c r="E12719" s="146">
        <v>642.6221</v>
      </c>
      <c r="F12719" s="138"/>
      <c r="G12719" s="138"/>
    </row>
    <row r="12720" ht="15.75" customHeight="1" spans="1:7">
      <c r="A12720" s="143" t="s">
        <v>13539</v>
      </c>
      <c r="B12720" s="144" t="s">
        <v>13540</v>
      </c>
      <c r="C12720" s="145" t="s">
        <v>455</v>
      </c>
      <c r="D12720" s="137"/>
      <c r="E12720" s="146">
        <v>184.42</v>
      </c>
      <c r="F12720" s="138"/>
      <c r="G12720" s="138"/>
    </row>
    <row r="12721" ht="15.75" customHeight="1" spans="1:7">
      <c r="A12721" s="143" t="s">
        <v>13541</v>
      </c>
      <c r="B12721" s="144" t="s">
        <v>13542</v>
      </c>
      <c r="C12721" s="145" t="s">
        <v>455</v>
      </c>
      <c r="D12721" s="137"/>
      <c r="E12721" s="146">
        <v>119.9588</v>
      </c>
      <c r="F12721" s="138"/>
      <c r="G12721" s="138"/>
    </row>
    <row r="12722" ht="15.75" customHeight="1" spans="1:7">
      <c r="A12722" s="143" t="s">
        <v>13543</v>
      </c>
      <c r="B12722" s="144" t="s">
        <v>13544</v>
      </c>
      <c r="C12722" s="145" t="s">
        <v>455</v>
      </c>
      <c r="D12722" s="137"/>
      <c r="E12722" s="146">
        <v>187.7114</v>
      </c>
      <c r="F12722" s="138"/>
      <c r="G12722" s="138"/>
    </row>
    <row r="12723" ht="15.75" customHeight="1" spans="1:7">
      <c r="A12723" s="143" t="s">
        <v>13545</v>
      </c>
      <c r="B12723" s="144" t="s">
        <v>13546</v>
      </c>
      <c r="C12723" s="145" t="s">
        <v>13059</v>
      </c>
      <c r="D12723" s="137"/>
      <c r="E12723" s="146">
        <v>220.9468</v>
      </c>
      <c r="F12723" s="138"/>
      <c r="G12723" s="138"/>
    </row>
    <row r="12724" ht="15.75" customHeight="1" spans="1:7">
      <c r="A12724" s="143" t="s">
        <v>13547</v>
      </c>
      <c r="B12724" s="144" t="s">
        <v>13548</v>
      </c>
      <c r="C12724" s="145" t="s">
        <v>13059</v>
      </c>
      <c r="D12724" s="137"/>
      <c r="E12724" s="146">
        <v>82.6903</v>
      </c>
      <c r="F12724" s="138"/>
      <c r="G12724" s="138"/>
    </row>
    <row r="12725" ht="15.75" customHeight="1" spans="1:7">
      <c r="A12725" s="143" t="s">
        <v>13549</v>
      </c>
      <c r="B12725" s="144" t="s">
        <v>13550</v>
      </c>
      <c r="C12725" s="145" t="s">
        <v>13059</v>
      </c>
      <c r="D12725" s="137"/>
      <c r="E12725" s="146">
        <v>102.2251</v>
      </c>
      <c r="F12725" s="138"/>
      <c r="G12725" s="138"/>
    </row>
    <row r="12726" ht="15.75" customHeight="1" spans="1:7">
      <c r="A12726" s="143" t="s">
        <v>13551</v>
      </c>
      <c r="B12726" s="144" t="s">
        <v>13552</v>
      </c>
      <c r="C12726" s="145" t="s">
        <v>13059</v>
      </c>
      <c r="D12726" s="137"/>
      <c r="E12726" s="146">
        <v>126.152</v>
      </c>
      <c r="F12726" s="138"/>
      <c r="G12726" s="138"/>
    </row>
    <row r="12727" ht="15.75" customHeight="1" spans="1:7">
      <c r="A12727" s="143" t="s">
        <v>13553</v>
      </c>
      <c r="B12727" s="144" t="s">
        <v>13554</v>
      </c>
      <c r="C12727" s="145" t="s">
        <v>13059</v>
      </c>
      <c r="D12727" s="137"/>
      <c r="E12727" s="146">
        <v>167.7821</v>
      </c>
      <c r="F12727" s="138"/>
      <c r="G12727" s="138"/>
    </row>
    <row r="12728" ht="15.75" customHeight="1" spans="1:7">
      <c r="A12728" s="143" t="s">
        <v>13555</v>
      </c>
      <c r="B12728" s="144" t="s">
        <v>13556</v>
      </c>
      <c r="C12728" s="145" t="s">
        <v>455</v>
      </c>
      <c r="D12728" s="137"/>
      <c r="E12728" s="146">
        <v>8651.671</v>
      </c>
      <c r="F12728" s="138"/>
      <c r="G12728" s="138"/>
    </row>
    <row r="12729" ht="15.75" customHeight="1" spans="1:7">
      <c r="A12729" s="143" t="s">
        <v>13557</v>
      </c>
      <c r="B12729" s="144" t="s">
        <v>13558</v>
      </c>
      <c r="C12729" s="145" t="s">
        <v>455</v>
      </c>
      <c r="D12729" s="137"/>
      <c r="E12729" s="146">
        <v>12383.1889</v>
      </c>
      <c r="F12729" s="138"/>
      <c r="G12729" s="138"/>
    </row>
    <row r="12730" ht="15.75" customHeight="1" spans="1:7">
      <c r="A12730" s="143" t="s">
        <v>13559</v>
      </c>
      <c r="B12730" s="144" t="s">
        <v>13560</v>
      </c>
      <c r="C12730" s="145" t="s">
        <v>455</v>
      </c>
      <c r="D12730" s="137"/>
      <c r="E12730" s="146">
        <v>18557.3827</v>
      </c>
      <c r="F12730" s="138"/>
      <c r="G12730" s="138"/>
    </row>
    <row r="12731" ht="15.75" customHeight="1" spans="1:7">
      <c r="A12731" s="143" t="s">
        <v>13561</v>
      </c>
      <c r="B12731" s="144" t="s">
        <v>13562</v>
      </c>
      <c r="C12731" s="145" t="s">
        <v>455</v>
      </c>
      <c r="D12731" s="137"/>
      <c r="E12731" s="146">
        <v>30951.9191</v>
      </c>
      <c r="F12731" s="138"/>
      <c r="G12731" s="138"/>
    </row>
    <row r="12732" ht="15.75" customHeight="1" spans="1:7">
      <c r="A12732" s="143" t="s">
        <v>13563</v>
      </c>
      <c r="B12732" s="144" t="s">
        <v>13564</v>
      </c>
      <c r="C12732" s="145" t="s">
        <v>13059</v>
      </c>
      <c r="D12732" s="137"/>
      <c r="E12732" s="146">
        <v>165.6368</v>
      </c>
      <c r="F12732" s="138"/>
      <c r="G12732" s="138"/>
    </row>
    <row r="12733" ht="15.75" customHeight="1" spans="1:7">
      <c r="A12733" s="143" t="s">
        <v>13565</v>
      </c>
      <c r="B12733" s="144" t="s">
        <v>13566</v>
      </c>
      <c r="C12733" s="145" t="s">
        <v>13059</v>
      </c>
      <c r="D12733" s="137"/>
      <c r="E12733" s="146">
        <v>242.323</v>
      </c>
      <c r="F12733" s="138"/>
      <c r="G12733" s="138"/>
    </row>
    <row r="12734" ht="15.75" customHeight="1" spans="1:7">
      <c r="A12734" s="143" t="s">
        <v>13567</v>
      </c>
      <c r="B12734" s="144" t="s">
        <v>13568</v>
      </c>
      <c r="C12734" s="145" t="s">
        <v>12982</v>
      </c>
      <c r="D12734" s="137"/>
      <c r="E12734" s="146">
        <v>8.9297</v>
      </c>
      <c r="F12734" s="138"/>
      <c r="G12734" s="138"/>
    </row>
    <row r="12735" ht="15.75" customHeight="1" spans="1:7">
      <c r="A12735" s="143" t="s">
        <v>13569</v>
      </c>
      <c r="B12735" s="144" t="s">
        <v>13570</v>
      </c>
      <c r="C12735" s="145" t="s">
        <v>13059</v>
      </c>
      <c r="D12735" s="137"/>
      <c r="E12735" s="146">
        <v>252.4217</v>
      </c>
      <c r="F12735" s="138"/>
      <c r="G12735" s="138"/>
    </row>
    <row r="12736" ht="15.75" customHeight="1" spans="1:7">
      <c r="A12736" s="143" t="s">
        <v>13571</v>
      </c>
      <c r="B12736" s="144" t="s">
        <v>13572</v>
      </c>
      <c r="C12736" s="145" t="s">
        <v>12994</v>
      </c>
      <c r="D12736" s="137"/>
      <c r="E12736" s="146">
        <v>265.8209</v>
      </c>
      <c r="F12736" s="138"/>
      <c r="G12736" s="138"/>
    </row>
    <row r="12737" ht="15.75" customHeight="1" spans="1:7">
      <c r="A12737" s="143" t="s">
        <v>13573</v>
      </c>
      <c r="B12737" s="144" t="s">
        <v>13574</v>
      </c>
      <c r="C12737" s="145" t="s">
        <v>12994</v>
      </c>
      <c r="D12737" s="137"/>
      <c r="E12737" s="146">
        <v>63.2321</v>
      </c>
      <c r="F12737" s="138"/>
      <c r="G12737" s="138"/>
    </row>
    <row r="12738" ht="15.75" customHeight="1" spans="1:7">
      <c r="A12738" s="143" t="s">
        <v>13575</v>
      </c>
      <c r="B12738" s="144" t="s">
        <v>13576</v>
      </c>
      <c r="C12738" s="145" t="s">
        <v>12994</v>
      </c>
      <c r="D12738" s="137"/>
      <c r="E12738" s="146">
        <v>35.0328</v>
      </c>
      <c r="F12738" s="138"/>
      <c r="G12738" s="138"/>
    </row>
    <row r="12739" ht="15.75" customHeight="1" spans="1:7">
      <c r="A12739" s="143" t="s">
        <v>13577</v>
      </c>
      <c r="B12739" s="144" t="s">
        <v>13578</v>
      </c>
      <c r="C12739" s="145" t="s">
        <v>12994</v>
      </c>
      <c r="D12739" s="137"/>
      <c r="E12739" s="146">
        <v>54.1238</v>
      </c>
      <c r="F12739" s="138"/>
      <c r="G12739" s="138"/>
    </row>
    <row r="12740" ht="15.75" customHeight="1" spans="1:7">
      <c r="A12740" s="143" t="s">
        <v>13579</v>
      </c>
      <c r="B12740" s="144" t="s">
        <v>13580</v>
      </c>
      <c r="C12740" s="145" t="s">
        <v>13059</v>
      </c>
      <c r="D12740" s="137"/>
      <c r="E12740" s="146">
        <v>334.1955</v>
      </c>
      <c r="F12740" s="138"/>
      <c r="G12740" s="138"/>
    </row>
    <row r="12741" ht="15.75" customHeight="1" spans="1:7">
      <c r="A12741" s="143" t="s">
        <v>13581</v>
      </c>
      <c r="B12741" s="144" t="s">
        <v>13582</v>
      </c>
      <c r="C12741" s="145" t="s">
        <v>12994</v>
      </c>
      <c r="D12741" s="137"/>
      <c r="E12741" s="146">
        <v>4.1318</v>
      </c>
      <c r="F12741" s="138"/>
      <c r="G12741" s="138"/>
    </row>
    <row r="12742" ht="15.75" customHeight="1" spans="1:7">
      <c r="A12742" s="143" t="s">
        <v>13583</v>
      </c>
      <c r="B12742" s="144" t="s">
        <v>13584</v>
      </c>
      <c r="C12742" s="145" t="s">
        <v>13059</v>
      </c>
      <c r="D12742" s="137"/>
      <c r="E12742" s="146">
        <v>521.5916</v>
      </c>
      <c r="F12742" s="138"/>
      <c r="G12742" s="138"/>
    </row>
    <row r="12743" ht="15.75" customHeight="1" spans="1:7">
      <c r="A12743" s="143" t="s">
        <v>13585</v>
      </c>
      <c r="B12743" s="144" t="s">
        <v>13586</v>
      </c>
      <c r="C12743" s="145" t="s">
        <v>13149</v>
      </c>
      <c r="D12743" s="137"/>
      <c r="E12743" s="146">
        <v>4.3168</v>
      </c>
      <c r="F12743" s="138"/>
      <c r="G12743" s="138"/>
    </row>
    <row r="12744" ht="15.75" customHeight="1" spans="1:7">
      <c r="A12744" s="143" t="s">
        <v>13587</v>
      </c>
      <c r="B12744" s="144" t="s">
        <v>13588</v>
      </c>
      <c r="C12744" s="145" t="s">
        <v>12982</v>
      </c>
      <c r="D12744" s="137"/>
      <c r="E12744" s="146">
        <v>12.6666</v>
      </c>
      <c r="F12744" s="138"/>
      <c r="G12744" s="138"/>
    </row>
    <row r="12745" ht="15.75" customHeight="1" spans="1:7">
      <c r="A12745" s="143" t="s">
        <v>13589</v>
      </c>
      <c r="B12745" s="144" t="s">
        <v>13590</v>
      </c>
      <c r="C12745" s="145" t="s">
        <v>13059</v>
      </c>
      <c r="D12745" s="137"/>
      <c r="E12745" s="146">
        <v>564.2144</v>
      </c>
      <c r="F12745" s="138"/>
      <c r="G12745" s="138"/>
    </row>
    <row r="12746" ht="15.75" customHeight="1" spans="1:7">
      <c r="A12746" s="143" t="s">
        <v>13591</v>
      </c>
      <c r="B12746" s="144" t="s">
        <v>13592</v>
      </c>
      <c r="C12746" s="145" t="s">
        <v>13059</v>
      </c>
      <c r="D12746" s="137"/>
      <c r="E12746" s="146">
        <v>797.7258</v>
      </c>
      <c r="F12746" s="138"/>
      <c r="G12746" s="138"/>
    </row>
    <row r="12747" ht="15.75" customHeight="1" spans="1:7">
      <c r="A12747" s="143" t="s">
        <v>13593</v>
      </c>
      <c r="B12747" s="144" t="s">
        <v>13594</v>
      </c>
      <c r="C12747" s="145" t="s">
        <v>455</v>
      </c>
      <c r="D12747" s="137"/>
      <c r="E12747" s="146">
        <v>212.3373</v>
      </c>
      <c r="F12747" s="138"/>
      <c r="G12747" s="138"/>
    </row>
    <row r="12748" ht="15.75" customHeight="1" spans="1:7">
      <c r="A12748" s="143" t="s">
        <v>13595</v>
      </c>
      <c r="B12748" s="144" t="s">
        <v>13596</v>
      </c>
      <c r="C12748" s="145" t="s">
        <v>13149</v>
      </c>
      <c r="D12748" s="137"/>
      <c r="E12748" s="146">
        <v>1.5817</v>
      </c>
      <c r="F12748" s="138"/>
      <c r="G12748" s="138"/>
    </row>
    <row r="12749" ht="15.75" customHeight="1" spans="1:7">
      <c r="A12749" s="143" t="s">
        <v>121</v>
      </c>
      <c r="B12749" s="144" t="s">
        <v>460</v>
      </c>
      <c r="C12749" s="145" t="s">
        <v>455</v>
      </c>
      <c r="D12749" s="137"/>
      <c r="E12749" s="146">
        <v>355</v>
      </c>
      <c r="F12749" s="138"/>
      <c r="G12749" s="138"/>
    </row>
    <row r="12750" ht="15.75" customHeight="1" spans="1:7">
      <c r="A12750" s="143" t="s">
        <v>13597</v>
      </c>
      <c r="B12750" s="144" t="s">
        <v>13598</v>
      </c>
      <c r="C12750" s="145" t="s">
        <v>13059</v>
      </c>
      <c r="D12750" s="137"/>
      <c r="E12750" s="146">
        <v>51.4957</v>
      </c>
      <c r="F12750" s="138"/>
      <c r="G12750" s="138"/>
    </row>
    <row r="12751" ht="15.75" customHeight="1" spans="1:7">
      <c r="A12751" s="143" t="s">
        <v>13599</v>
      </c>
      <c r="B12751" s="144" t="s">
        <v>13600</v>
      </c>
      <c r="C12751" s="145" t="s">
        <v>13141</v>
      </c>
      <c r="D12751" s="137"/>
      <c r="E12751" s="146" t="s">
        <v>13142</v>
      </c>
      <c r="F12751" s="138"/>
      <c r="G12751" s="138"/>
    </row>
    <row r="12752" ht="15.75" customHeight="1" spans="1:7">
      <c r="A12752" s="143" t="s">
        <v>13601</v>
      </c>
      <c r="B12752" s="144" t="s">
        <v>13602</v>
      </c>
      <c r="C12752" s="145" t="s">
        <v>13141</v>
      </c>
      <c r="D12752" s="137"/>
      <c r="E12752" s="146" t="s">
        <v>13142</v>
      </c>
      <c r="F12752" s="138"/>
      <c r="G12752" s="138"/>
    </row>
    <row r="12753" ht="15.75" customHeight="1" spans="1:7">
      <c r="A12753" s="143" t="s">
        <v>13603</v>
      </c>
      <c r="B12753" s="144" t="s">
        <v>13604</v>
      </c>
      <c r="C12753" s="145" t="s">
        <v>12987</v>
      </c>
      <c r="D12753" s="137"/>
      <c r="E12753" s="146">
        <v>320.7623</v>
      </c>
      <c r="F12753" s="138"/>
      <c r="G12753" s="138"/>
    </row>
    <row r="12754" ht="15.75" customHeight="1" spans="1:7">
      <c r="A12754" s="143" t="s">
        <v>13605</v>
      </c>
      <c r="B12754" s="144" t="s">
        <v>13606</v>
      </c>
      <c r="C12754" s="145" t="s">
        <v>12982</v>
      </c>
      <c r="D12754" s="137"/>
      <c r="E12754" s="146">
        <v>27.9302</v>
      </c>
      <c r="F12754" s="138"/>
      <c r="G12754" s="138"/>
    </row>
    <row r="12755" ht="15.75" customHeight="1" spans="1:7">
      <c r="A12755" s="143" t="s">
        <v>13607</v>
      </c>
      <c r="B12755" s="144" t="s">
        <v>13608</v>
      </c>
      <c r="C12755" s="145" t="s">
        <v>12982</v>
      </c>
      <c r="D12755" s="137"/>
      <c r="E12755" s="146">
        <v>31.7223</v>
      </c>
      <c r="F12755" s="138"/>
      <c r="G12755" s="138"/>
    </row>
    <row r="12756" ht="15.75" customHeight="1" spans="1:7">
      <c r="A12756" s="143" t="s">
        <v>13609</v>
      </c>
      <c r="B12756" s="144" t="s">
        <v>13610</v>
      </c>
      <c r="C12756" s="145" t="s">
        <v>455</v>
      </c>
      <c r="D12756" s="137"/>
      <c r="E12756" s="146">
        <v>58896.7904</v>
      </c>
      <c r="F12756" s="138"/>
      <c r="G12756" s="138"/>
    </row>
    <row r="12757" ht="15.75" customHeight="1" spans="1:7">
      <c r="A12757" s="143" t="s">
        <v>13611</v>
      </c>
      <c r="B12757" s="144" t="s">
        <v>13612</v>
      </c>
      <c r="C12757" s="145" t="s">
        <v>13613</v>
      </c>
      <c r="D12757" s="137"/>
      <c r="E12757" s="146">
        <v>86.9773</v>
      </c>
      <c r="F12757" s="138"/>
      <c r="G12757" s="138"/>
    </row>
    <row r="12758" ht="15.75" customHeight="1" spans="1:7">
      <c r="A12758" s="143" t="s">
        <v>13614</v>
      </c>
      <c r="B12758" s="144" t="s">
        <v>13615</v>
      </c>
      <c r="C12758" s="145" t="s">
        <v>13059</v>
      </c>
      <c r="D12758" s="137"/>
      <c r="E12758" s="146">
        <v>34.8132</v>
      </c>
      <c r="F12758" s="138"/>
      <c r="G12758" s="138"/>
    </row>
    <row r="12759" ht="15.75" customHeight="1" spans="1:7">
      <c r="A12759" s="143" t="s">
        <v>13616</v>
      </c>
      <c r="B12759" s="144" t="s">
        <v>13617</v>
      </c>
      <c r="C12759" s="145" t="s">
        <v>455</v>
      </c>
      <c r="D12759" s="137"/>
      <c r="E12759" s="146">
        <v>98620.8433</v>
      </c>
      <c r="F12759" s="138"/>
      <c r="G12759" s="138"/>
    </row>
    <row r="12760" ht="15.75" customHeight="1" spans="1:7">
      <c r="A12760" s="143" t="s">
        <v>13618</v>
      </c>
      <c r="B12760" s="144" t="s">
        <v>13619</v>
      </c>
      <c r="C12760" s="145" t="s">
        <v>12987</v>
      </c>
      <c r="D12760" s="137"/>
      <c r="E12760" s="146">
        <v>127.0567</v>
      </c>
      <c r="F12760" s="138"/>
      <c r="G12760" s="138"/>
    </row>
    <row r="12761" ht="15.75" customHeight="1" spans="1:7">
      <c r="A12761" s="143" t="s">
        <v>13620</v>
      </c>
      <c r="B12761" s="144" t="s">
        <v>13621</v>
      </c>
      <c r="C12761" s="145" t="s">
        <v>13059</v>
      </c>
      <c r="D12761" s="137"/>
      <c r="E12761" s="146">
        <v>13.8533</v>
      </c>
      <c r="F12761" s="138"/>
      <c r="G12761" s="138"/>
    </row>
    <row r="12762" ht="15.75" customHeight="1" spans="1:7">
      <c r="A12762" s="143" t="s">
        <v>13622</v>
      </c>
      <c r="B12762" s="144" t="s">
        <v>13623</v>
      </c>
      <c r="C12762" s="145" t="s">
        <v>13059</v>
      </c>
      <c r="D12762" s="137"/>
      <c r="E12762" s="146">
        <v>929.43</v>
      </c>
      <c r="F12762" s="138"/>
      <c r="G12762" s="138"/>
    </row>
    <row r="12763" ht="15.75" customHeight="1" spans="1:7">
      <c r="A12763" s="143" t="s">
        <v>13624</v>
      </c>
      <c r="B12763" s="144" t="s">
        <v>13625</v>
      </c>
      <c r="C12763" s="145" t="s">
        <v>455</v>
      </c>
      <c r="D12763" s="137"/>
      <c r="E12763" s="146">
        <v>3.8437</v>
      </c>
      <c r="F12763" s="138"/>
      <c r="G12763" s="138"/>
    </row>
    <row r="12764" ht="15.75" customHeight="1" spans="1:7">
      <c r="A12764" s="143" t="s">
        <v>13626</v>
      </c>
      <c r="B12764" s="144" t="s">
        <v>13627</v>
      </c>
      <c r="C12764" s="145" t="s">
        <v>455</v>
      </c>
      <c r="D12764" s="137"/>
      <c r="E12764" s="146">
        <v>65213.9132</v>
      </c>
      <c r="F12764" s="138"/>
      <c r="G12764" s="138"/>
    </row>
    <row r="12765" ht="15.75" customHeight="1" spans="1:7">
      <c r="A12765" s="143" t="s">
        <v>13628</v>
      </c>
      <c r="B12765" s="144" t="s">
        <v>13629</v>
      </c>
      <c r="C12765" s="145" t="s">
        <v>455</v>
      </c>
      <c r="D12765" s="137"/>
      <c r="E12765" s="146">
        <v>109457.2563</v>
      </c>
      <c r="F12765" s="138"/>
      <c r="G12765" s="138"/>
    </row>
    <row r="12766" ht="15.75" customHeight="1" spans="1:7">
      <c r="A12766" s="143" t="s">
        <v>13630</v>
      </c>
      <c r="B12766" s="144" t="s">
        <v>13631</v>
      </c>
      <c r="C12766" s="145" t="s">
        <v>455</v>
      </c>
      <c r="D12766" s="137"/>
      <c r="E12766" s="146">
        <v>110425.3423</v>
      </c>
      <c r="F12766" s="138"/>
      <c r="G12766" s="138"/>
    </row>
    <row r="12767" ht="15.75" customHeight="1" spans="1:7">
      <c r="A12767" s="143" t="s">
        <v>13632</v>
      </c>
      <c r="B12767" s="144" t="s">
        <v>13633</v>
      </c>
      <c r="C12767" s="145" t="s">
        <v>455</v>
      </c>
      <c r="D12767" s="137"/>
      <c r="E12767" s="146">
        <v>71625.9919</v>
      </c>
      <c r="F12767" s="138"/>
      <c r="G12767" s="138"/>
    </row>
    <row r="12768" ht="15.75" customHeight="1" spans="1:7">
      <c r="A12768" s="143" t="s">
        <v>13634</v>
      </c>
      <c r="B12768" s="144" t="s">
        <v>13635</v>
      </c>
      <c r="C12768" s="145" t="s">
        <v>13059</v>
      </c>
      <c r="D12768" s="137"/>
      <c r="E12768" s="146">
        <v>2.443</v>
      </c>
      <c r="F12768" s="138"/>
      <c r="G12768" s="138"/>
    </row>
    <row r="12769" ht="15.75" customHeight="1" spans="1:7">
      <c r="A12769" s="143" t="s">
        <v>13636</v>
      </c>
      <c r="B12769" s="144" t="s">
        <v>13637</v>
      </c>
      <c r="C12769" s="145" t="s">
        <v>455</v>
      </c>
      <c r="D12769" s="137"/>
      <c r="E12769" s="146">
        <v>1.11</v>
      </c>
      <c r="F12769" s="138"/>
      <c r="G12769" s="138"/>
    </row>
    <row r="12770" ht="15.75" customHeight="1" spans="1:7">
      <c r="A12770" s="143" t="s">
        <v>13638</v>
      </c>
      <c r="B12770" s="144" t="s">
        <v>13639</v>
      </c>
      <c r="C12770" s="145" t="s">
        <v>455</v>
      </c>
      <c r="D12770" s="137"/>
      <c r="E12770" s="146">
        <v>6144.8184</v>
      </c>
      <c r="F12770" s="138"/>
      <c r="G12770" s="138"/>
    </row>
    <row r="12771" ht="15.75" customHeight="1" spans="1:7">
      <c r="A12771" s="143" t="s">
        <v>13640</v>
      </c>
      <c r="B12771" s="144" t="s">
        <v>13641</v>
      </c>
      <c r="C12771" s="145" t="s">
        <v>455</v>
      </c>
      <c r="D12771" s="137"/>
      <c r="E12771" s="146">
        <v>120293.6693</v>
      </c>
      <c r="F12771" s="138"/>
      <c r="G12771" s="138"/>
    </row>
    <row r="12772" ht="15.75" customHeight="1" spans="1:7">
      <c r="A12772" s="143" t="s">
        <v>13642</v>
      </c>
      <c r="B12772" s="144" t="s">
        <v>13643</v>
      </c>
      <c r="C12772" s="145" t="s">
        <v>455</v>
      </c>
      <c r="D12772" s="137"/>
      <c r="E12772" s="146">
        <v>121230.2601</v>
      </c>
      <c r="F12772" s="138"/>
      <c r="G12772" s="138"/>
    </row>
    <row r="12773" ht="15.75" customHeight="1" spans="1:7">
      <c r="A12773" s="143" t="s">
        <v>13644</v>
      </c>
      <c r="B12773" s="144" t="s">
        <v>13645</v>
      </c>
      <c r="C12773" s="145" t="s">
        <v>455</v>
      </c>
      <c r="D12773" s="137"/>
      <c r="E12773" s="146">
        <v>10.5709</v>
      </c>
      <c r="F12773" s="138"/>
      <c r="G12773" s="138"/>
    </row>
    <row r="12774" ht="15.75" customHeight="1" spans="1:7">
      <c r="A12774" s="143" t="s">
        <v>13646</v>
      </c>
      <c r="B12774" s="144" t="s">
        <v>13647</v>
      </c>
      <c r="C12774" s="145" t="s">
        <v>13149</v>
      </c>
      <c r="D12774" s="137"/>
      <c r="E12774" s="146">
        <v>42.8724</v>
      </c>
      <c r="F12774" s="138"/>
      <c r="G12774" s="138"/>
    </row>
    <row r="12775" ht="15.75" customHeight="1" spans="1:7">
      <c r="A12775" s="143" t="s">
        <v>13648</v>
      </c>
      <c r="B12775" s="144" t="s">
        <v>13649</v>
      </c>
      <c r="C12775" s="145" t="s">
        <v>13149</v>
      </c>
      <c r="D12775" s="137"/>
      <c r="E12775" s="146">
        <v>53.3632</v>
      </c>
      <c r="F12775" s="138"/>
      <c r="G12775" s="138"/>
    </row>
    <row r="12776" ht="15.75" customHeight="1" spans="1:7">
      <c r="A12776" s="143" t="s">
        <v>13650</v>
      </c>
      <c r="B12776" s="144" t="s">
        <v>13651</v>
      </c>
      <c r="C12776" s="145" t="s">
        <v>455</v>
      </c>
      <c r="D12776" s="137"/>
      <c r="E12776" s="146">
        <v>3.0257</v>
      </c>
      <c r="F12776" s="138"/>
      <c r="G12776" s="138"/>
    </row>
    <row r="12777" ht="15.75" customHeight="1" spans="1:7">
      <c r="A12777" s="143" t="s">
        <v>13652</v>
      </c>
      <c r="B12777" s="144" t="s">
        <v>13653</v>
      </c>
      <c r="C12777" s="145" t="s">
        <v>12982</v>
      </c>
      <c r="D12777" s="137"/>
      <c r="E12777" s="146">
        <v>15.2881</v>
      </c>
      <c r="F12777" s="138"/>
      <c r="G12777" s="138"/>
    </row>
    <row r="12778" ht="15.75" customHeight="1" spans="1:7">
      <c r="A12778" s="143" t="s">
        <v>13654</v>
      </c>
      <c r="B12778" s="144" t="s">
        <v>13655</v>
      </c>
      <c r="C12778" s="145" t="s">
        <v>13656</v>
      </c>
      <c r="D12778" s="137"/>
      <c r="E12778" s="146">
        <v>0.516</v>
      </c>
      <c r="F12778" s="138"/>
      <c r="G12778" s="138"/>
    </row>
    <row r="12779" ht="15.75" customHeight="1" spans="1:7">
      <c r="A12779" s="143" t="s">
        <v>13657</v>
      </c>
      <c r="B12779" s="144" t="s">
        <v>13658</v>
      </c>
      <c r="C12779" s="145" t="s">
        <v>12982</v>
      </c>
      <c r="D12779" s="137"/>
      <c r="E12779" s="146">
        <v>13.3412</v>
      </c>
      <c r="F12779" s="138"/>
      <c r="G12779" s="138"/>
    </row>
    <row r="12780" ht="15.75" customHeight="1" spans="1:7">
      <c r="A12780" s="143" t="s">
        <v>13659</v>
      </c>
      <c r="B12780" s="144" t="s">
        <v>13660</v>
      </c>
      <c r="C12780" s="145" t="s">
        <v>13656</v>
      </c>
      <c r="D12780" s="137"/>
      <c r="E12780" s="146">
        <v>1.6693</v>
      </c>
      <c r="F12780" s="138"/>
      <c r="G12780" s="138"/>
    </row>
    <row r="12781" ht="15.75" customHeight="1" spans="1:7">
      <c r="A12781" s="143" t="s">
        <v>13661</v>
      </c>
      <c r="B12781" s="144" t="s">
        <v>13662</v>
      </c>
      <c r="C12781" s="145" t="s">
        <v>455</v>
      </c>
      <c r="D12781" s="137"/>
      <c r="E12781" s="146">
        <v>1.0973</v>
      </c>
      <c r="F12781" s="138"/>
      <c r="G12781" s="138"/>
    </row>
    <row r="12782" ht="15.75" customHeight="1" spans="1:7">
      <c r="A12782" s="143" t="s">
        <v>13663</v>
      </c>
      <c r="B12782" s="144" t="s">
        <v>13664</v>
      </c>
      <c r="C12782" s="145" t="s">
        <v>455</v>
      </c>
      <c r="D12782" s="137"/>
      <c r="E12782" s="146">
        <v>1.43</v>
      </c>
      <c r="F12782" s="138"/>
      <c r="G12782" s="138"/>
    </row>
    <row r="12783" ht="15.75" customHeight="1" spans="1:7">
      <c r="A12783" s="143" t="s">
        <v>13665</v>
      </c>
      <c r="B12783" s="144" t="s">
        <v>13666</v>
      </c>
      <c r="C12783" s="145" t="s">
        <v>455</v>
      </c>
      <c r="D12783" s="137"/>
      <c r="E12783" s="146">
        <v>1.67</v>
      </c>
      <c r="F12783" s="138"/>
      <c r="G12783" s="138"/>
    </row>
    <row r="12784" ht="15.75" customHeight="1" spans="1:7">
      <c r="A12784" s="143" t="s">
        <v>13667</v>
      </c>
      <c r="B12784" s="144" t="s">
        <v>13668</v>
      </c>
      <c r="C12784" s="145" t="s">
        <v>455</v>
      </c>
      <c r="D12784" s="137"/>
      <c r="E12784" s="146">
        <v>2.5968</v>
      </c>
      <c r="F12784" s="138"/>
      <c r="G12784" s="138"/>
    </row>
    <row r="12785" ht="15.75" customHeight="1" spans="1:7">
      <c r="A12785" s="143" t="s">
        <v>13669</v>
      </c>
      <c r="B12785" s="144" t="s">
        <v>13670</v>
      </c>
      <c r="C12785" s="145" t="s">
        <v>455</v>
      </c>
      <c r="D12785" s="137"/>
      <c r="E12785" s="146">
        <v>2.8222</v>
      </c>
      <c r="F12785" s="138"/>
      <c r="G12785" s="138"/>
    </row>
    <row r="12786" ht="15.75" customHeight="1" spans="1:7">
      <c r="A12786" s="143" t="s">
        <v>13671</v>
      </c>
      <c r="B12786" s="144" t="s">
        <v>13672</v>
      </c>
      <c r="C12786" s="145" t="s">
        <v>455</v>
      </c>
      <c r="D12786" s="137"/>
      <c r="E12786" s="146">
        <v>3.1042</v>
      </c>
      <c r="F12786" s="138"/>
      <c r="G12786" s="138"/>
    </row>
    <row r="12787" ht="15.75" customHeight="1" spans="1:7">
      <c r="A12787" s="143" t="s">
        <v>13673</v>
      </c>
      <c r="B12787" s="144" t="s">
        <v>13674</v>
      </c>
      <c r="C12787" s="145" t="s">
        <v>455</v>
      </c>
      <c r="D12787" s="137"/>
      <c r="E12787" s="146">
        <v>3.3571</v>
      </c>
      <c r="F12787" s="138"/>
      <c r="G12787" s="138"/>
    </row>
    <row r="12788" ht="15.75" customHeight="1" spans="1:7">
      <c r="A12788" s="143" t="s">
        <v>13675</v>
      </c>
      <c r="B12788" s="144" t="s">
        <v>13676</v>
      </c>
      <c r="C12788" s="145" t="s">
        <v>455</v>
      </c>
      <c r="D12788" s="137"/>
      <c r="E12788" s="146">
        <v>4.8323</v>
      </c>
      <c r="F12788" s="138"/>
      <c r="G12788" s="138"/>
    </row>
    <row r="12789" ht="15.75" customHeight="1" spans="1:7">
      <c r="A12789" s="143" t="s">
        <v>13677</v>
      </c>
      <c r="B12789" s="144" t="s">
        <v>13678</v>
      </c>
      <c r="C12789" s="145" t="s">
        <v>455</v>
      </c>
      <c r="D12789" s="137"/>
      <c r="E12789" s="146">
        <v>5.246</v>
      </c>
      <c r="F12789" s="138"/>
      <c r="G12789" s="138"/>
    </row>
    <row r="12790" ht="15.75" customHeight="1" spans="1:7">
      <c r="A12790" s="143" t="s">
        <v>13679</v>
      </c>
      <c r="B12790" s="144" t="s">
        <v>13680</v>
      </c>
      <c r="C12790" s="145" t="s">
        <v>455</v>
      </c>
      <c r="D12790" s="137"/>
      <c r="E12790" s="146">
        <v>6.6884</v>
      </c>
      <c r="F12790" s="138"/>
      <c r="G12790" s="138"/>
    </row>
    <row r="12791" ht="15.75" customHeight="1" spans="1:7">
      <c r="A12791" s="143" t="s">
        <v>13681</v>
      </c>
      <c r="B12791" s="144" t="s">
        <v>13682</v>
      </c>
      <c r="C12791" s="145" t="s">
        <v>455</v>
      </c>
      <c r="D12791" s="137"/>
      <c r="E12791" s="146">
        <v>7.2757</v>
      </c>
      <c r="F12791" s="138"/>
      <c r="G12791" s="138"/>
    </row>
    <row r="12792" ht="15.75" customHeight="1" spans="1:7">
      <c r="A12792" s="143" t="s">
        <v>13683</v>
      </c>
      <c r="B12792" s="144" t="s">
        <v>13684</v>
      </c>
      <c r="C12792" s="145" t="s">
        <v>455</v>
      </c>
      <c r="D12792" s="137"/>
      <c r="E12792" s="146">
        <v>8.5789</v>
      </c>
      <c r="F12792" s="138"/>
      <c r="G12792" s="138"/>
    </row>
    <row r="12793" ht="15.75" customHeight="1" spans="1:7">
      <c r="A12793" s="143" t="s">
        <v>13685</v>
      </c>
      <c r="B12793" s="144" t="s">
        <v>13686</v>
      </c>
      <c r="C12793" s="145" t="s">
        <v>455</v>
      </c>
      <c r="D12793" s="137"/>
      <c r="E12793" s="146">
        <v>10.1715</v>
      </c>
      <c r="F12793" s="138"/>
      <c r="G12793" s="138"/>
    </row>
    <row r="12794" ht="15.75" customHeight="1" spans="1:7">
      <c r="A12794" s="143" t="s">
        <v>13687</v>
      </c>
      <c r="B12794" s="144" t="s">
        <v>13688</v>
      </c>
      <c r="C12794" s="145" t="s">
        <v>455</v>
      </c>
      <c r="D12794" s="137"/>
      <c r="E12794" s="146">
        <v>10.5059</v>
      </c>
      <c r="F12794" s="138"/>
      <c r="G12794" s="138"/>
    </row>
    <row r="12795" ht="15.75" customHeight="1" spans="1:7">
      <c r="A12795" s="143" t="s">
        <v>13689</v>
      </c>
      <c r="B12795" s="144" t="s">
        <v>13690</v>
      </c>
      <c r="C12795" s="145" t="s">
        <v>13059</v>
      </c>
      <c r="D12795" s="137"/>
      <c r="E12795" s="146">
        <v>23.0602</v>
      </c>
      <c r="F12795" s="138"/>
      <c r="G12795" s="138"/>
    </row>
    <row r="12796" ht="15.75" customHeight="1" spans="1:7">
      <c r="A12796" s="143" t="s">
        <v>13691</v>
      </c>
      <c r="B12796" s="144" t="s">
        <v>13692</v>
      </c>
      <c r="C12796" s="145" t="s">
        <v>13059</v>
      </c>
      <c r="D12796" s="137"/>
      <c r="E12796" s="146">
        <v>70.1771</v>
      </c>
      <c r="F12796" s="138"/>
      <c r="G12796" s="138"/>
    </row>
    <row r="12797" ht="15.75" customHeight="1" spans="1:7">
      <c r="A12797" s="143" t="s">
        <v>13693</v>
      </c>
      <c r="B12797" s="144" t="s">
        <v>13694</v>
      </c>
      <c r="C12797" s="145" t="s">
        <v>12982</v>
      </c>
      <c r="D12797" s="137"/>
      <c r="E12797" s="146">
        <v>13.7958</v>
      </c>
      <c r="F12797" s="138"/>
      <c r="G12797" s="138"/>
    </row>
    <row r="12798" ht="15.75" customHeight="1" spans="1:7">
      <c r="A12798" s="143" t="s">
        <v>13695</v>
      </c>
      <c r="B12798" s="144" t="s">
        <v>13696</v>
      </c>
      <c r="C12798" s="145" t="s">
        <v>455</v>
      </c>
      <c r="D12798" s="137"/>
      <c r="E12798" s="146">
        <v>8.0185</v>
      </c>
      <c r="F12798" s="138"/>
      <c r="G12798" s="138"/>
    </row>
    <row r="12799" ht="15.75" customHeight="1" spans="1:7">
      <c r="A12799" s="143" t="s">
        <v>13697</v>
      </c>
      <c r="B12799" s="144" t="s">
        <v>13698</v>
      </c>
      <c r="C12799" s="145" t="s">
        <v>455</v>
      </c>
      <c r="D12799" s="137"/>
      <c r="E12799" s="146">
        <v>1.3978</v>
      </c>
      <c r="F12799" s="138"/>
      <c r="G12799" s="138"/>
    </row>
    <row r="12800" ht="15.75" customHeight="1" spans="1:7">
      <c r="A12800" s="143" t="s">
        <v>13699</v>
      </c>
      <c r="B12800" s="144" t="s">
        <v>13700</v>
      </c>
      <c r="C12800" s="145" t="s">
        <v>455</v>
      </c>
      <c r="D12800" s="137"/>
      <c r="E12800" s="146">
        <v>2.6571</v>
      </c>
      <c r="F12800" s="138"/>
      <c r="G12800" s="138"/>
    </row>
    <row r="12801" ht="15.75" customHeight="1" spans="1:7">
      <c r="A12801" s="143" t="s">
        <v>13701</v>
      </c>
      <c r="B12801" s="144" t="s">
        <v>13702</v>
      </c>
      <c r="C12801" s="145" t="s">
        <v>455</v>
      </c>
      <c r="D12801" s="137"/>
      <c r="E12801" s="146">
        <v>4.2833</v>
      </c>
      <c r="F12801" s="138"/>
      <c r="G12801" s="138"/>
    </row>
    <row r="12802" ht="15.75" customHeight="1" spans="1:7">
      <c r="A12802" s="143" t="s">
        <v>13703</v>
      </c>
      <c r="B12802" s="144" t="s">
        <v>13704</v>
      </c>
      <c r="C12802" s="145" t="s">
        <v>13149</v>
      </c>
      <c r="D12802" s="137"/>
      <c r="E12802" s="146">
        <v>217.0506</v>
      </c>
      <c r="F12802" s="138"/>
      <c r="G12802" s="138"/>
    </row>
    <row r="12803" ht="15.75" customHeight="1" spans="1:7">
      <c r="A12803" s="143" t="s">
        <v>13705</v>
      </c>
      <c r="B12803" s="144" t="s">
        <v>13706</v>
      </c>
      <c r="C12803" s="145" t="s">
        <v>12982</v>
      </c>
      <c r="D12803" s="137"/>
      <c r="E12803" s="146">
        <v>18.7566</v>
      </c>
      <c r="F12803" s="138"/>
      <c r="G12803" s="138"/>
    </row>
    <row r="12804" ht="15.75" customHeight="1" spans="1:7">
      <c r="A12804" s="143" t="s">
        <v>13707</v>
      </c>
      <c r="B12804" s="144" t="s">
        <v>13708</v>
      </c>
      <c r="C12804" s="145" t="s">
        <v>455</v>
      </c>
      <c r="D12804" s="137"/>
      <c r="E12804" s="146">
        <v>22.8872</v>
      </c>
      <c r="F12804" s="138"/>
      <c r="G12804" s="138"/>
    </row>
    <row r="12805" ht="15.75" customHeight="1" spans="1:7">
      <c r="A12805" s="143" t="s">
        <v>13709</v>
      </c>
      <c r="B12805" s="144" t="s">
        <v>13710</v>
      </c>
      <c r="C12805" s="145" t="s">
        <v>12994</v>
      </c>
      <c r="D12805" s="137"/>
      <c r="E12805" s="146">
        <v>20.4521</v>
      </c>
      <c r="F12805" s="138"/>
      <c r="G12805" s="138"/>
    </row>
    <row r="12806" ht="15.75" customHeight="1" spans="1:7">
      <c r="A12806" s="143" t="s">
        <v>13711</v>
      </c>
      <c r="B12806" s="144" t="s">
        <v>13712</v>
      </c>
      <c r="C12806" s="145" t="s">
        <v>12987</v>
      </c>
      <c r="D12806" s="137"/>
      <c r="E12806" s="146">
        <v>2084.5503</v>
      </c>
      <c r="F12806" s="138"/>
      <c r="G12806" s="138"/>
    </row>
    <row r="12807" ht="15.75" customHeight="1" spans="1:7">
      <c r="A12807" s="143" t="s">
        <v>13713</v>
      </c>
      <c r="B12807" s="144" t="s">
        <v>13714</v>
      </c>
      <c r="C12807" s="145" t="s">
        <v>12982</v>
      </c>
      <c r="D12807" s="137"/>
      <c r="E12807" s="146">
        <v>8.9917</v>
      </c>
      <c r="F12807" s="138"/>
      <c r="G12807" s="138"/>
    </row>
    <row r="12808" ht="15.75" customHeight="1" spans="1:7">
      <c r="A12808" s="143" t="s">
        <v>13715</v>
      </c>
      <c r="B12808" s="144" t="s">
        <v>13716</v>
      </c>
      <c r="C12808" s="145" t="s">
        <v>13149</v>
      </c>
      <c r="D12808" s="137"/>
      <c r="E12808" s="146">
        <v>22.8336</v>
      </c>
      <c r="F12808" s="138"/>
      <c r="G12808" s="138"/>
    </row>
    <row r="12809" ht="15.75" customHeight="1" spans="1:7">
      <c r="A12809" s="143" t="s">
        <v>13717</v>
      </c>
      <c r="B12809" s="144" t="s">
        <v>13718</v>
      </c>
      <c r="C12809" s="145" t="s">
        <v>13149</v>
      </c>
      <c r="D12809" s="137"/>
      <c r="E12809" s="146">
        <v>73.4712</v>
      </c>
      <c r="F12809" s="138"/>
      <c r="G12809" s="138"/>
    </row>
    <row r="12810" ht="15.75" customHeight="1" spans="1:7">
      <c r="A12810" s="143" t="s">
        <v>13719</v>
      </c>
      <c r="B12810" s="144" t="s">
        <v>13720</v>
      </c>
      <c r="C12810" s="145" t="s">
        <v>13149</v>
      </c>
      <c r="D12810" s="137"/>
      <c r="E12810" s="146">
        <v>127.0594</v>
      </c>
      <c r="F12810" s="138"/>
      <c r="G12810" s="138"/>
    </row>
    <row r="12811" ht="15.75" customHeight="1" spans="1:7">
      <c r="A12811" s="143" t="s">
        <v>13721</v>
      </c>
      <c r="B12811" s="144" t="s">
        <v>13722</v>
      </c>
      <c r="C12811" s="145" t="s">
        <v>13149</v>
      </c>
      <c r="D12811" s="137"/>
      <c r="E12811" s="146">
        <v>171.2416</v>
      </c>
      <c r="F12811" s="138"/>
      <c r="G12811" s="138"/>
    </row>
    <row r="12812" ht="15.75" customHeight="1" spans="1:7">
      <c r="A12812" s="143" t="s">
        <v>13723</v>
      </c>
      <c r="B12812" s="144" t="s">
        <v>13724</v>
      </c>
      <c r="C12812" s="145" t="s">
        <v>12982</v>
      </c>
      <c r="D12812" s="137"/>
      <c r="E12812" s="146">
        <v>3.888</v>
      </c>
      <c r="F12812" s="138"/>
      <c r="G12812" s="138"/>
    </row>
    <row r="12813" ht="15.75" customHeight="1" spans="1:7">
      <c r="A12813" s="143" t="s">
        <v>13725</v>
      </c>
      <c r="B12813" s="144" t="s">
        <v>13726</v>
      </c>
      <c r="C12813" s="145" t="s">
        <v>12982</v>
      </c>
      <c r="D12813" s="137"/>
      <c r="E12813" s="146">
        <v>33.1169</v>
      </c>
      <c r="F12813" s="138"/>
      <c r="G12813" s="138"/>
    </row>
    <row r="12814" ht="15.75" customHeight="1" spans="1:7">
      <c r="A12814" s="143" t="s">
        <v>13727</v>
      </c>
      <c r="B12814" s="144" t="s">
        <v>13728</v>
      </c>
      <c r="C12814" s="145" t="s">
        <v>455</v>
      </c>
      <c r="D12814" s="137"/>
      <c r="E12814" s="146">
        <v>5.1161</v>
      </c>
      <c r="F12814" s="138"/>
      <c r="G12814" s="138"/>
    </row>
    <row r="12815" ht="15.75" customHeight="1" spans="1:7">
      <c r="A12815" s="143" t="s">
        <v>13729</v>
      </c>
      <c r="B12815" s="144" t="s">
        <v>13730</v>
      </c>
      <c r="C12815" s="145" t="s">
        <v>455</v>
      </c>
      <c r="D12815" s="137"/>
      <c r="E12815" s="146">
        <v>0.4592</v>
      </c>
      <c r="F12815" s="138"/>
      <c r="G12815" s="138"/>
    </row>
    <row r="12816" ht="15.75" customHeight="1" spans="1:7">
      <c r="A12816" s="143" t="s">
        <v>13731</v>
      </c>
      <c r="B12816" s="144" t="s">
        <v>13732</v>
      </c>
      <c r="C12816" s="145" t="s">
        <v>12987</v>
      </c>
      <c r="D12816" s="137"/>
      <c r="E12816" s="146">
        <v>111.0465</v>
      </c>
      <c r="F12816" s="138"/>
      <c r="G12816" s="138"/>
    </row>
    <row r="12817" ht="15.75" customHeight="1" spans="1:7">
      <c r="A12817" s="143" t="s">
        <v>13733</v>
      </c>
      <c r="B12817" s="144" t="s">
        <v>13734</v>
      </c>
      <c r="C12817" s="145" t="s">
        <v>12987</v>
      </c>
      <c r="D12817" s="137"/>
      <c r="E12817" s="146">
        <v>133.537</v>
      </c>
      <c r="F12817" s="138"/>
      <c r="G12817" s="138"/>
    </row>
    <row r="12818" ht="15.75" customHeight="1" spans="1:7">
      <c r="A12818" s="143" t="s">
        <v>13735</v>
      </c>
      <c r="B12818" s="144" t="s">
        <v>13736</v>
      </c>
      <c r="C12818" s="145" t="s">
        <v>455</v>
      </c>
      <c r="D12818" s="137"/>
      <c r="E12818" s="146">
        <v>185.0534</v>
      </c>
      <c r="F12818" s="138"/>
      <c r="G12818" s="138"/>
    </row>
    <row r="12819" ht="15.75" customHeight="1" spans="1:7">
      <c r="A12819" s="143" t="s">
        <v>13737</v>
      </c>
      <c r="B12819" s="144" t="s">
        <v>13738</v>
      </c>
      <c r="C12819" s="145" t="s">
        <v>13059</v>
      </c>
      <c r="D12819" s="137"/>
      <c r="E12819" s="146" t="s">
        <v>13142</v>
      </c>
      <c r="F12819" s="138"/>
      <c r="G12819" s="138"/>
    </row>
    <row r="12820" ht="15.75" customHeight="1" spans="1:7">
      <c r="A12820" s="143" t="s">
        <v>13739</v>
      </c>
      <c r="B12820" s="144" t="s">
        <v>13740</v>
      </c>
      <c r="C12820" s="145" t="s">
        <v>12982</v>
      </c>
      <c r="D12820" s="137"/>
      <c r="E12820" s="146">
        <v>105.8226</v>
      </c>
      <c r="F12820" s="138"/>
      <c r="G12820" s="138"/>
    </row>
    <row r="12821" ht="15.75" customHeight="1" spans="1:7">
      <c r="A12821" s="143" t="s">
        <v>13741</v>
      </c>
      <c r="B12821" s="144" t="s">
        <v>13742</v>
      </c>
      <c r="C12821" s="145" t="s">
        <v>13059</v>
      </c>
      <c r="D12821" s="137"/>
      <c r="E12821" s="146">
        <v>0.7026</v>
      </c>
      <c r="F12821" s="138"/>
      <c r="G12821" s="138"/>
    </row>
    <row r="12822" ht="15.75" customHeight="1" spans="1:7">
      <c r="A12822" s="143" t="s">
        <v>13743</v>
      </c>
      <c r="B12822" s="144" t="s">
        <v>13744</v>
      </c>
      <c r="C12822" s="145" t="s">
        <v>13059</v>
      </c>
      <c r="D12822" s="137"/>
      <c r="E12822" s="146">
        <v>378.595</v>
      </c>
      <c r="F12822" s="138"/>
      <c r="G12822" s="138"/>
    </row>
    <row r="12823" ht="15.75" customHeight="1" spans="1:7">
      <c r="A12823" s="143" t="s">
        <v>13745</v>
      </c>
      <c r="B12823" s="144" t="s">
        <v>13746</v>
      </c>
      <c r="C12823" s="145" t="s">
        <v>13059</v>
      </c>
      <c r="D12823" s="137"/>
      <c r="E12823" s="146">
        <v>490.0713</v>
      </c>
      <c r="F12823" s="138"/>
      <c r="G12823" s="138"/>
    </row>
    <row r="12824" ht="15.75" customHeight="1" spans="1:7">
      <c r="A12824" s="143" t="s">
        <v>13747</v>
      </c>
      <c r="B12824" s="144" t="s">
        <v>13748</v>
      </c>
      <c r="C12824" s="145" t="s">
        <v>12987</v>
      </c>
      <c r="D12824" s="137"/>
      <c r="E12824" s="146">
        <v>98.8003</v>
      </c>
      <c r="F12824" s="138"/>
      <c r="G12824" s="138"/>
    </row>
    <row r="12825" ht="15.75" customHeight="1" spans="1:7">
      <c r="A12825" s="143" t="s">
        <v>13749</v>
      </c>
      <c r="B12825" s="144" t="s">
        <v>13750</v>
      </c>
      <c r="C12825" s="145" t="s">
        <v>13059</v>
      </c>
      <c r="D12825" s="137"/>
      <c r="E12825" s="146">
        <v>0.265</v>
      </c>
      <c r="F12825" s="138"/>
      <c r="G12825" s="138"/>
    </row>
    <row r="12826" ht="15.75" customHeight="1" spans="1:7">
      <c r="A12826" s="143" t="s">
        <v>13751</v>
      </c>
      <c r="B12826" s="144" t="s">
        <v>13752</v>
      </c>
      <c r="C12826" s="145" t="s">
        <v>13059</v>
      </c>
      <c r="D12826" s="137"/>
      <c r="E12826" s="146">
        <v>889.002</v>
      </c>
      <c r="F12826" s="138"/>
      <c r="G12826" s="138"/>
    </row>
    <row r="12827" ht="15.75" customHeight="1" spans="1:7">
      <c r="A12827" s="143" t="s">
        <v>13753</v>
      </c>
      <c r="B12827" s="144" t="s">
        <v>13754</v>
      </c>
      <c r="C12827" s="145" t="s">
        <v>12982</v>
      </c>
      <c r="D12827" s="137"/>
      <c r="E12827" s="146">
        <v>128.8929</v>
      </c>
      <c r="F12827" s="138"/>
      <c r="G12827" s="138"/>
    </row>
    <row r="12828" ht="15.75" customHeight="1" spans="1:7">
      <c r="A12828" s="143" t="s">
        <v>13755</v>
      </c>
      <c r="B12828" s="144" t="s">
        <v>13756</v>
      </c>
      <c r="C12828" s="145" t="s">
        <v>13059</v>
      </c>
      <c r="D12828" s="137"/>
      <c r="E12828" s="146">
        <v>1269.8037</v>
      </c>
      <c r="F12828" s="138"/>
      <c r="G12828" s="138"/>
    </row>
    <row r="12829" ht="15.75" customHeight="1" spans="1:7">
      <c r="A12829" s="143" t="s">
        <v>13757</v>
      </c>
      <c r="B12829" s="144" t="s">
        <v>13758</v>
      </c>
      <c r="C12829" s="145" t="s">
        <v>13059</v>
      </c>
      <c r="D12829" s="137"/>
      <c r="E12829" s="146">
        <v>1557.0646</v>
      </c>
      <c r="F12829" s="138"/>
      <c r="G12829" s="138"/>
    </row>
    <row r="12830" ht="15.75" customHeight="1" spans="1:7">
      <c r="A12830" s="143" t="s">
        <v>13759</v>
      </c>
      <c r="B12830" s="144" t="s">
        <v>13760</v>
      </c>
      <c r="C12830" s="145" t="s">
        <v>12982</v>
      </c>
      <c r="D12830" s="137"/>
      <c r="E12830" s="146">
        <v>18.9471</v>
      </c>
      <c r="F12830" s="138"/>
      <c r="G12830" s="138"/>
    </row>
    <row r="12831" ht="15.75" customHeight="1" spans="1:7">
      <c r="A12831" s="143" t="s">
        <v>13761</v>
      </c>
      <c r="B12831" s="144" t="s">
        <v>13762</v>
      </c>
      <c r="C12831" s="145" t="s">
        <v>12982</v>
      </c>
      <c r="D12831" s="137"/>
      <c r="E12831" s="146">
        <v>15.8732</v>
      </c>
      <c r="F12831" s="138"/>
      <c r="G12831" s="138"/>
    </row>
    <row r="12832" ht="15.75" customHeight="1" spans="1:7">
      <c r="A12832" s="143" t="s">
        <v>13763</v>
      </c>
      <c r="B12832" s="144" t="s">
        <v>13764</v>
      </c>
      <c r="C12832" s="145" t="s">
        <v>455</v>
      </c>
      <c r="D12832" s="137"/>
      <c r="E12832" s="146">
        <v>99620.4245</v>
      </c>
      <c r="F12832" s="138"/>
      <c r="G12832" s="138"/>
    </row>
    <row r="12833" ht="15.75" customHeight="1" spans="1:7">
      <c r="A12833" s="143" t="s">
        <v>13765</v>
      </c>
      <c r="B12833" s="144" t="s">
        <v>13766</v>
      </c>
      <c r="C12833" s="145" t="s">
        <v>455</v>
      </c>
      <c r="D12833" s="137"/>
      <c r="E12833" s="146">
        <v>547.7843</v>
      </c>
      <c r="F12833" s="138"/>
      <c r="G12833" s="138"/>
    </row>
    <row r="12834" ht="15.75" customHeight="1" spans="1:7">
      <c r="A12834" s="143" t="s">
        <v>13767</v>
      </c>
      <c r="B12834" s="144" t="s">
        <v>13768</v>
      </c>
      <c r="C12834" s="145" t="s">
        <v>455</v>
      </c>
      <c r="D12834" s="137"/>
      <c r="E12834" s="146">
        <v>366.4228</v>
      </c>
      <c r="F12834" s="138"/>
      <c r="G12834" s="138"/>
    </row>
    <row r="12835" ht="15.75" customHeight="1" spans="1:7">
      <c r="A12835" s="143" t="s">
        <v>13769</v>
      </c>
      <c r="B12835" s="144" t="s">
        <v>13770</v>
      </c>
      <c r="C12835" s="145" t="s">
        <v>455</v>
      </c>
      <c r="D12835" s="137"/>
      <c r="E12835" s="146">
        <v>374.0008</v>
      </c>
      <c r="F12835" s="138"/>
      <c r="G12835" s="138"/>
    </row>
    <row r="12836" ht="15.75" customHeight="1" spans="1:7">
      <c r="A12836" s="143" t="s">
        <v>13771</v>
      </c>
      <c r="B12836" s="144" t="s">
        <v>13772</v>
      </c>
      <c r="C12836" s="145" t="s">
        <v>455</v>
      </c>
      <c r="D12836" s="137"/>
      <c r="E12836" s="146">
        <v>452.7254</v>
      </c>
      <c r="F12836" s="138"/>
      <c r="G12836" s="138"/>
    </row>
    <row r="12837" ht="15.75" customHeight="1" spans="1:7">
      <c r="A12837" s="143" t="s">
        <v>13773</v>
      </c>
      <c r="B12837" s="144" t="s">
        <v>13774</v>
      </c>
      <c r="C12837" s="145" t="s">
        <v>13059</v>
      </c>
      <c r="D12837" s="137"/>
      <c r="E12837" s="146">
        <v>9.8132</v>
      </c>
      <c r="F12837" s="138"/>
      <c r="G12837" s="138"/>
    </row>
    <row r="12838" ht="15.75" customHeight="1" spans="1:7">
      <c r="A12838" s="143" t="s">
        <v>13775</v>
      </c>
      <c r="B12838" s="144" t="s">
        <v>13776</v>
      </c>
      <c r="C12838" s="145" t="s">
        <v>455</v>
      </c>
      <c r="D12838" s="137"/>
      <c r="E12838" s="146">
        <v>208561.2489</v>
      </c>
      <c r="F12838" s="138"/>
      <c r="G12838" s="138"/>
    </row>
    <row r="12839" ht="15.75" customHeight="1" spans="1:7">
      <c r="A12839" s="143" t="s">
        <v>13777</v>
      </c>
      <c r="B12839" s="144" t="s">
        <v>13778</v>
      </c>
      <c r="C12839" s="145" t="s">
        <v>455</v>
      </c>
      <c r="D12839" s="137"/>
      <c r="E12839" s="146">
        <v>224198.072</v>
      </c>
      <c r="F12839" s="138"/>
      <c r="G12839" s="138"/>
    </row>
    <row r="12840" ht="15.75" customHeight="1" spans="1:7">
      <c r="A12840" s="143" t="s">
        <v>13779</v>
      </c>
      <c r="B12840" s="144" t="s">
        <v>13780</v>
      </c>
      <c r="C12840" s="145" t="s">
        <v>455</v>
      </c>
      <c r="D12840" s="137"/>
      <c r="E12840" s="146">
        <v>239906.08</v>
      </c>
      <c r="F12840" s="138"/>
      <c r="G12840" s="138"/>
    </row>
    <row r="12841" ht="15.75" customHeight="1" spans="1:7">
      <c r="A12841" s="143" t="s">
        <v>13781</v>
      </c>
      <c r="B12841" s="144" t="s">
        <v>13782</v>
      </c>
      <c r="C12841" s="145" t="s">
        <v>455</v>
      </c>
      <c r="D12841" s="137"/>
      <c r="E12841" s="146">
        <v>267525.8426</v>
      </c>
      <c r="F12841" s="138"/>
      <c r="G12841" s="138"/>
    </row>
    <row r="12842" ht="15.75" customHeight="1" spans="1:7">
      <c r="A12842" s="143" t="s">
        <v>13783</v>
      </c>
      <c r="B12842" s="144" t="s">
        <v>13784</v>
      </c>
      <c r="C12842" s="145" t="s">
        <v>455</v>
      </c>
      <c r="D12842" s="137"/>
      <c r="E12842" s="146">
        <v>296088.3147</v>
      </c>
      <c r="F12842" s="138"/>
      <c r="G12842" s="138"/>
    </row>
    <row r="12843" ht="15.75" customHeight="1" spans="1:7">
      <c r="A12843" s="143" t="s">
        <v>13785</v>
      </c>
      <c r="B12843" s="144" t="s">
        <v>13786</v>
      </c>
      <c r="C12843" s="145" t="s">
        <v>455</v>
      </c>
      <c r="D12843" s="137"/>
      <c r="E12843" s="146">
        <v>300929.7579</v>
      </c>
      <c r="F12843" s="138"/>
      <c r="G12843" s="138"/>
    </row>
    <row r="12844" ht="15.75" customHeight="1" spans="1:7">
      <c r="A12844" s="143" t="s">
        <v>13787</v>
      </c>
      <c r="B12844" s="144" t="s">
        <v>13788</v>
      </c>
      <c r="C12844" s="145" t="s">
        <v>455</v>
      </c>
      <c r="D12844" s="137"/>
      <c r="E12844" s="146">
        <v>386978.0085</v>
      </c>
      <c r="F12844" s="138"/>
      <c r="G12844" s="138"/>
    </row>
    <row r="12845" ht="15.75" customHeight="1" spans="1:7">
      <c r="A12845" s="143" t="s">
        <v>13789</v>
      </c>
      <c r="B12845" s="144" t="s">
        <v>13790</v>
      </c>
      <c r="C12845" s="145" t="s">
        <v>455</v>
      </c>
      <c r="D12845" s="137"/>
      <c r="E12845" s="146">
        <v>393281.1406</v>
      </c>
      <c r="F12845" s="138"/>
      <c r="G12845" s="138"/>
    </row>
    <row r="12846" ht="15.75" customHeight="1" spans="1:7">
      <c r="A12846" s="143" t="s">
        <v>13791</v>
      </c>
      <c r="B12846" s="144" t="s">
        <v>13792</v>
      </c>
      <c r="C12846" s="145" t="s">
        <v>455</v>
      </c>
      <c r="D12846" s="137"/>
      <c r="E12846" s="146">
        <v>441042.8036</v>
      </c>
      <c r="F12846" s="138"/>
      <c r="G12846" s="138"/>
    </row>
    <row r="12847" ht="15.75" customHeight="1" spans="1:7">
      <c r="A12847" s="143" t="s">
        <v>13793</v>
      </c>
      <c r="B12847" s="144" t="s">
        <v>13794</v>
      </c>
      <c r="C12847" s="145" t="s">
        <v>455</v>
      </c>
      <c r="D12847" s="137"/>
      <c r="E12847" s="146">
        <v>483419.4764</v>
      </c>
      <c r="F12847" s="138"/>
      <c r="G12847" s="138"/>
    </row>
    <row r="12848" ht="15.75" customHeight="1" spans="1:7">
      <c r="A12848" s="143" t="s">
        <v>13795</v>
      </c>
      <c r="B12848" s="144" t="s">
        <v>13796</v>
      </c>
      <c r="C12848" s="145" t="s">
        <v>455</v>
      </c>
      <c r="D12848" s="137"/>
      <c r="E12848" s="146">
        <v>496710.3791</v>
      </c>
      <c r="F12848" s="138"/>
      <c r="G12848" s="138"/>
    </row>
    <row r="12849" ht="15.75" customHeight="1" spans="1:7">
      <c r="A12849" s="143" t="s">
        <v>13797</v>
      </c>
      <c r="B12849" s="144" t="s">
        <v>13798</v>
      </c>
      <c r="C12849" s="145" t="s">
        <v>455</v>
      </c>
      <c r="D12849" s="137"/>
      <c r="E12849" s="146">
        <v>537788.2811</v>
      </c>
      <c r="F12849" s="138"/>
      <c r="G12849" s="138"/>
    </row>
    <row r="12850" ht="15.75" customHeight="1" spans="1:7">
      <c r="A12850" s="143" t="s">
        <v>13799</v>
      </c>
      <c r="B12850" s="144" t="s">
        <v>13800</v>
      </c>
      <c r="C12850" s="145" t="s">
        <v>455</v>
      </c>
      <c r="D12850" s="137"/>
      <c r="E12850" s="146">
        <v>177823.0637</v>
      </c>
      <c r="F12850" s="138"/>
      <c r="G12850" s="138"/>
    </row>
    <row r="12851" ht="15.75" customHeight="1" spans="1:7">
      <c r="A12851" s="143" t="s">
        <v>13801</v>
      </c>
      <c r="B12851" s="144" t="s">
        <v>13802</v>
      </c>
      <c r="C12851" s="145" t="s">
        <v>455</v>
      </c>
      <c r="D12851" s="137"/>
      <c r="E12851" s="146">
        <v>182481.8345</v>
      </c>
      <c r="F12851" s="138"/>
      <c r="G12851" s="138"/>
    </row>
    <row r="12852" ht="15.75" customHeight="1" spans="1:7">
      <c r="A12852" s="143" t="s">
        <v>13803</v>
      </c>
      <c r="B12852" s="144" t="s">
        <v>13804</v>
      </c>
      <c r="C12852" s="145" t="s">
        <v>455</v>
      </c>
      <c r="D12852" s="137"/>
      <c r="E12852" s="146">
        <v>196459.8034</v>
      </c>
      <c r="F12852" s="138"/>
      <c r="G12852" s="138"/>
    </row>
    <row r="12853" ht="15.75" customHeight="1" spans="1:7">
      <c r="A12853" s="143" t="s">
        <v>13805</v>
      </c>
      <c r="B12853" s="144" t="s">
        <v>13806</v>
      </c>
      <c r="C12853" s="145" t="s">
        <v>455</v>
      </c>
      <c r="D12853" s="137"/>
      <c r="E12853" s="146">
        <v>210433.5944</v>
      </c>
      <c r="F12853" s="138"/>
      <c r="G12853" s="138"/>
    </row>
    <row r="12854" ht="15.75" customHeight="1" spans="1:7">
      <c r="A12854" s="143" t="s">
        <v>13807</v>
      </c>
      <c r="B12854" s="144" t="s">
        <v>13808</v>
      </c>
      <c r="C12854" s="145" t="s">
        <v>455</v>
      </c>
      <c r="D12854" s="137"/>
      <c r="E12854" s="146">
        <v>224434.236</v>
      </c>
      <c r="F12854" s="138"/>
      <c r="G12854" s="138"/>
    </row>
    <row r="12855" ht="15.75" customHeight="1" spans="1:7">
      <c r="A12855" s="143" t="s">
        <v>13809</v>
      </c>
      <c r="B12855" s="144" t="s">
        <v>13810</v>
      </c>
      <c r="C12855" s="145" t="s">
        <v>455</v>
      </c>
      <c r="D12855" s="137"/>
      <c r="E12855" s="146">
        <v>248745.8439</v>
      </c>
      <c r="F12855" s="138"/>
      <c r="G12855" s="138"/>
    </row>
    <row r="12856" ht="15.75" customHeight="1" spans="1:7">
      <c r="A12856" s="143" t="s">
        <v>13811</v>
      </c>
      <c r="B12856" s="144" t="s">
        <v>13812</v>
      </c>
      <c r="C12856" s="145" t="s">
        <v>455</v>
      </c>
      <c r="D12856" s="137"/>
      <c r="E12856" s="146">
        <v>273984.0234</v>
      </c>
      <c r="F12856" s="138"/>
      <c r="G12856" s="138"/>
    </row>
    <row r="12857" ht="15.75" customHeight="1" spans="1:7">
      <c r="A12857" s="143" t="s">
        <v>13813</v>
      </c>
      <c r="B12857" s="144" t="s">
        <v>13814</v>
      </c>
      <c r="C12857" s="145" t="s">
        <v>455</v>
      </c>
      <c r="D12857" s="137"/>
      <c r="E12857" s="146">
        <v>278748.623</v>
      </c>
      <c r="F12857" s="138"/>
      <c r="G12857" s="138"/>
    </row>
    <row r="12858" ht="15.75" customHeight="1" spans="1:7">
      <c r="A12858" s="143" t="s">
        <v>13815</v>
      </c>
      <c r="B12858" s="144" t="s">
        <v>13816</v>
      </c>
      <c r="C12858" s="145" t="s">
        <v>455</v>
      </c>
      <c r="D12858" s="137"/>
      <c r="E12858" s="146">
        <v>299004.949</v>
      </c>
      <c r="F12858" s="138"/>
      <c r="G12858" s="138"/>
    </row>
    <row r="12859" ht="15.75" customHeight="1" spans="1:7">
      <c r="A12859" s="143" t="s">
        <v>13817</v>
      </c>
      <c r="B12859" s="144" t="s">
        <v>13818</v>
      </c>
      <c r="C12859" s="145" t="s">
        <v>455</v>
      </c>
      <c r="D12859" s="137"/>
      <c r="E12859" s="146">
        <v>305200.5</v>
      </c>
      <c r="F12859" s="138"/>
      <c r="G12859" s="138"/>
    </row>
    <row r="12860" ht="15.75" customHeight="1" spans="1:7">
      <c r="A12860" s="143" t="s">
        <v>13819</v>
      </c>
      <c r="B12860" s="144" t="s">
        <v>13820</v>
      </c>
      <c r="C12860" s="145" t="s">
        <v>455</v>
      </c>
      <c r="D12860" s="137"/>
      <c r="E12860" s="146">
        <v>325786.9589</v>
      </c>
      <c r="F12860" s="138"/>
      <c r="G12860" s="138"/>
    </row>
    <row r="12861" ht="15.75" customHeight="1" spans="1:7">
      <c r="A12861" s="143" t="s">
        <v>13821</v>
      </c>
      <c r="B12861" s="144" t="s">
        <v>13822</v>
      </c>
      <c r="C12861" s="145" t="s">
        <v>455</v>
      </c>
      <c r="D12861" s="137"/>
      <c r="E12861" s="146">
        <v>373448.6593</v>
      </c>
      <c r="F12861" s="138"/>
      <c r="G12861" s="138"/>
    </row>
    <row r="12862" ht="15.75" customHeight="1" spans="1:7">
      <c r="A12862" s="143" t="s">
        <v>13823</v>
      </c>
      <c r="B12862" s="144" t="s">
        <v>13824</v>
      </c>
      <c r="C12862" s="145" t="s">
        <v>455</v>
      </c>
      <c r="D12862" s="137"/>
      <c r="E12862" s="146">
        <v>386520.5573</v>
      </c>
      <c r="F12862" s="138"/>
      <c r="G12862" s="138"/>
    </row>
    <row r="12863" ht="15.75" customHeight="1" spans="1:7">
      <c r="A12863" s="143" t="s">
        <v>13825</v>
      </c>
      <c r="B12863" s="144" t="s">
        <v>13826</v>
      </c>
      <c r="C12863" s="145" t="s">
        <v>455</v>
      </c>
      <c r="D12863" s="137"/>
      <c r="E12863" s="146">
        <v>416743.9289</v>
      </c>
      <c r="F12863" s="138"/>
      <c r="G12863" s="138"/>
    </row>
    <row r="12864" ht="15.75" customHeight="1" spans="1:7">
      <c r="A12864" s="143" t="s">
        <v>13827</v>
      </c>
      <c r="B12864" s="144" t="s">
        <v>13828</v>
      </c>
      <c r="C12864" s="145" t="s">
        <v>13059</v>
      </c>
      <c r="D12864" s="137"/>
      <c r="E12864" s="146">
        <v>1.8667</v>
      </c>
      <c r="F12864" s="138"/>
      <c r="G12864" s="138"/>
    </row>
    <row r="12865" ht="15.75" customHeight="1" spans="1:7">
      <c r="A12865" s="143" t="s">
        <v>13829</v>
      </c>
      <c r="B12865" s="144" t="s">
        <v>13830</v>
      </c>
      <c r="C12865" s="145" t="s">
        <v>455</v>
      </c>
      <c r="D12865" s="137"/>
      <c r="E12865" s="146">
        <v>765.0646</v>
      </c>
      <c r="F12865" s="138"/>
      <c r="G12865" s="138"/>
    </row>
    <row r="12866" ht="15.75" customHeight="1" spans="1:7">
      <c r="A12866" s="143" t="s">
        <v>13831</v>
      </c>
      <c r="B12866" s="144" t="s">
        <v>13832</v>
      </c>
      <c r="C12866" s="145" t="s">
        <v>455</v>
      </c>
      <c r="D12866" s="137"/>
      <c r="E12866" s="146">
        <v>4.8822</v>
      </c>
      <c r="F12866" s="138"/>
      <c r="G12866" s="138"/>
    </row>
    <row r="12867" ht="15.75" customHeight="1" spans="1:7">
      <c r="A12867" s="143" t="s">
        <v>13833</v>
      </c>
      <c r="B12867" s="144" t="s">
        <v>13834</v>
      </c>
      <c r="C12867" s="145" t="s">
        <v>455</v>
      </c>
      <c r="D12867" s="137"/>
      <c r="E12867" s="146">
        <v>98.0021</v>
      </c>
      <c r="F12867" s="138"/>
      <c r="G12867" s="138"/>
    </row>
    <row r="12868" ht="15.75" customHeight="1" spans="1:7">
      <c r="A12868" s="143" t="s">
        <v>13835</v>
      </c>
      <c r="B12868" s="144" t="s">
        <v>13836</v>
      </c>
      <c r="C12868" s="145" t="s">
        <v>455</v>
      </c>
      <c r="D12868" s="137"/>
      <c r="E12868" s="146">
        <v>79.622</v>
      </c>
      <c r="F12868" s="138"/>
      <c r="G12868" s="138"/>
    </row>
    <row r="12869" ht="15.75" customHeight="1" spans="1:7">
      <c r="A12869" s="143" t="s">
        <v>13837</v>
      </c>
      <c r="B12869" s="144" t="s">
        <v>13838</v>
      </c>
      <c r="C12869" s="145" t="s">
        <v>455</v>
      </c>
      <c r="D12869" s="137"/>
      <c r="E12869" s="146">
        <v>31.8153</v>
      </c>
      <c r="F12869" s="138"/>
      <c r="G12869" s="138"/>
    </row>
    <row r="12870" ht="15.75" customHeight="1" spans="1:7">
      <c r="A12870" s="143" t="s">
        <v>13839</v>
      </c>
      <c r="B12870" s="144" t="s">
        <v>13840</v>
      </c>
      <c r="C12870" s="145" t="s">
        <v>13059</v>
      </c>
      <c r="D12870" s="137"/>
      <c r="E12870" s="146">
        <v>2.858</v>
      </c>
      <c r="F12870" s="138"/>
      <c r="G12870" s="138"/>
    </row>
    <row r="12871" ht="15.75" customHeight="1" spans="1:7">
      <c r="A12871" s="143" t="s">
        <v>13841</v>
      </c>
      <c r="B12871" s="144" t="s">
        <v>13842</v>
      </c>
      <c r="C12871" s="145" t="s">
        <v>455</v>
      </c>
      <c r="D12871" s="137"/>
      <c r="E12871" s="146">
        <v>194.8337</v>
      </c>
      <c r="F12871" s="138"/>
      <c r="G12871" s="138"/>
    </row>
    <row r="12872" ht="15.75" customHeight="1" spans="1:7">
      <c r="A12872" s="143" t="s">
        <v>13843</v>
      </c>
      <c r="B12872" s="144" t="s">
        <v>13844</v>
      </c>
      <c r="C12872" s="145" t="s">
        <v>455</v>
      </c>
      <c r="D12872" s="137"/>
      <c r="E12872" s="146">
        <v>89.6609</v>
      </c>
      <c r="F12872" s="138"/>
      <c r="G12872" s="138"/>
    </row>
    <row r="12873" ht="15.75" customHeight="1" spans="1:7">
      <c r="A12873" s="143" t="s">
        <v>13845</v>
      </c>
      <c r="B12873" s="144" t="s">
        <v>13846</v>
      </c>
      <c r="C12873" s="145" t="s">
        <v>455</v>
      </c>
      <c r="D12873" s="137"/>
      <c r="E12873" s="146">
        <v>39.936</v>
      </c>
      <c r="F12873" s="138"/>
      <c r="G12873" s="138"/>
    </row>
    <row r="12874" ht="15.75" customHeight="1" spans="1:7">
      <c r="A12874" s="143" t="s">
        <v>13847</v>
      </c>
      <c r="B12874" s="144" t="s">
        <v>13848</v>
      </c>
      <c r="C12874" s="145" t="s">
        <v>13149</v>
      </c>
      <c r="D12874" s="137"/>
      <c r="E12874" s="146">
        <v>59.1691</v>
      </c>
      <c r="F12874" s="138"/>
      <c r="G12874" s="138"/>
    </row>
    <row r="12875" ht="15.75" customHeight="1" spans="1:7">
      <c r="A12875" s="143" t="s">
        <v>13849</v>
      </c>
      <c r="B12875" s="144" t="s">
        <v>13850</v>
      </c>
      <c r="C12875" s="145" t="s">
        <v>12994</v>
      </c>
      <c r="D12875" s="137"/>
      <c r="E12875" s="146">
        <v>27.6608</v>
      </c>
      <c r="F12875" s="138"/>
      <c r="G12875" s="138"/>
    </row>
    <row r="12876" ht="15.75" customHeight="1" spans="1:7">
      <c r="A12876" s="143" t="s">
        <v>13851</v>
      </c>
      <c r="B12876" s="144" t="s">
        <v>13852</v>
      </c>
      <c r="C12876" s="145" t="s">
        <v>12994</v>
      </c>
      <c r="D12876" s="137"/>
      <c r="E12876" s="146">
        <v>30.3507</v>
      </c>
      <c r="F12876" s="138"/>
      <c r="G12876" s="138"/>
    </row>
    <row r="12877" ht="15.75" customHeight="1" spans="1:7">
      <c r="A12877" s="143" t="s">
        <v>13853</v>
      </c>
      <c r="B12877" s="144" t="s">
        <v>13854</v>
      </c>
      <c r="C12877" s="145" t="s">
        <v>12982</v>
      </c>
      <c r="D12877" s="137"/>
      <c r="E12877" s="146">
        <v>11.4404</v>
      </c>
      <c r="F12877" s="138"/>
      <c r="G12877" s="138"/>
    </row>
    <row r="12878" ht="15.75" customHeight="1" spans="1:7">
      <c r="A12878" s="143" t="s">
        <v>13855</v>
      </c>
      <c r="B12878" s="144" t="s">
        <v>13856</v>
      </c>
      <c r="C12878" s="145" t="s">
        <v>13059</v>
      </c>
      <c r="D12878" s="137"/>
      <c r="E12878" s="146">
        <v>167.3062</v>
      </c>
      <c r="F12878" s="138"/>
      <c r="G12878" s="138"/>
    </row>
    <row r="12879" ht="15.75" customHeight="1" spans="1:7">
      <c r="A12879" s="143" t="s">
        <v>13857</v>
      </c>
      <c r="B12879" s="144" t="s">
        <v>13858</v>
      </c>
      <c r="C12879" s="145" t="s">
        <v>12994</v>
      </c>
      <c r="D12879" s="137"/>
      <c r="E12879" s="146">
        <v>8.5755</v>
      </c>
      <c r="F12879" s="138"/>
      <c r="G12879" s="138"/>
    </row>
    <row r="12880" ht="15.75" customHeight="1" spans="1:7">
      <c r="A12880" s="143" t="s">
        <v>13859</v>
      </c>
      <c r="B12880" s="144" t="s">
        <v>13860</v>
      </c>
      <c r="C12880" s="145" t="s">
        <v>12994</v>
      </c>
      <c r="D12880" s="137"/>
      <c r="E12880" s="146">
        <v>7.3152</v>
      </c>
      <c r="F12880" s="138"/>
      <c r="G12880" s="138"/>
    </row>
    <row r="12881" ht="15.75" customHeight="1" spans="1:7">
      <c r="A12881" s="143" t="s">
        <v>13861</v>
      </c>
      <c r="B12881" s="144" t="s">
        <v>13862</v>
      </c>
      <c r="C12881" s="145" t="s">
        <v>12982</v>
      </c>
      <c r="D12881" s="137"/>
      <c r="E12881" s="146">
        <v>10.6182</v>
      </c>
      <c r="F12881" s="138"/>
      <c r="G12881" s="138"/>
    </row>
    <row r="12882" ht="15.75" customHeight="1" spans="1:7">
      <c r="A12882" s="143" t="s">
        <v>13863</v>
      </c>
      <c r="B12882" s="144" t="s">
        <v>13864</v>
      </c>
      <c r="C12882" s="145" t="s">
        <v>12982</v>
      </c>
      <c r="D12882" s="137"/>
      <c r="E12882" s="146">
        <v>10.1048</v>
      </c>
      <c r="F12882" s="138"/>
      <c r="G12882" s="138"/>
    </row>
    <row r="12883" ht="15.75" customHeight="1" spans="1:7">
      <c r="A12883" s="143" t="s">
        <v>13865</v>
      </c>
      <c r="B12883" s="144" t="s">
        <v>13866</v>
      </c>
      <c r="C12883" s="145" t="s">
        <v>12982</v>
      </c>
      <c r="D12883" s="137"/>
      <c r="E12883" s="146">
        <v>10.1842</v>
      </c>
      <c r="F12883" s="138"/>
      <c r="G12883" s="138"/>
    </row>
    <row r="12884" ht="15.75" customHeight="1" spans="1:7">
      <c r="A12884" s="143" t="s">
        <v>13867</v>
      </c>
      <c r="B12884" s="144" t="s">
        <v>13868</v>
      </c>
      <c r="C12884" s="145" t="s">
        <v>12982</v>
      </c>
      <c r="D12884" s="137"/>
      <c r="E12884" s="146">
        <v>5.3444</v>
      </c>
      <c r="F12884" s="138"/>
      <c r="G12884" s="138"/>
    </row>
    <row r="12885" ht="15.75" customHeight="1" spans="1:7">
      <c r="A12885" s="143" t="s">
        <v>13869</v>
      </c>
      <c r="B12885" s="144" t="s">
        <v>13870</v>
      </c>
      <c r="C12885" s="145" t="s">
        <v>12987</v>
      </c>
      <c r="D12885" s="137"/>
      <c r="E12885" s="146">
        <v>121.8651</v>
      </c>
      <c r="F12885" s="138"/>
      <c r="G12885" s="138"/>
    </row>
    <row r="12886" ht="15.75" customHeight="1" spans="1:7">
      <c r="A12886" s="143" t="s">
        <v>13871</v>
      </c>
      <c r="B12886" s="144" t="s">
        <v>13872</v>
      </c>
      <c r="C12886" s="145" t="s">
        <v>12987</v>
      </c>
      <c r="D12886" s="137"/>
      <c r="E12886" s="146">
        <v>165.8691</v>
      </c>
      <c r="F12886" s="138"/>
      <c r="G12886" s="138"/>
    </row>
    <row r="12887" ht="15.75" customHeight="1" spans="1:7">
      <c r="A12887" s="143" t="s">
        <v>13873</v>
      </c>
      <c r="B12887" s="144" t="s">
        <v>13874</v>
      </c>
      <c r="C12887" s="145" t="s">
        <v>12982</v>
      </c>
      <c r="D12887" s="137"/>
      <c r="E12887" s="146">
        <v>25.8561</v>
      </c>
      <c r="F12887" s="138"/>
      <c r="G12887" s="138"/>
    </row>
    <row r="12888" ht="15.75" customHeight="1" spans="1:7">
      <c r="A12888" s="143" t="s">
        <v>13875</v>
      </c>
      <c r="B12888" s="144" t="s">
        <v>13876</v>
      </c>
      <c r="C12888" s="145" t="s">
        <v>455</v>
      </c>
      <c r="D12888" s="137"/>
      <c r="E12888" s="146">
        <v>449.4173</v>
      </c>
      <c r="F12888" s="138"/>
      <c r="G12888" s="138"/>
    </row>
    <row r="12889" ht="15.75" customHeight="1" spans="1:7">
      <c r="A12889" s="143" t="s">
        <v>13877</v>
      </c>
      <c r="B12889" s="144" t="s">
        <v>13878</v>
      </c>
      <c r="C12889" s="145" t="s">
        <v>12982</v>
      </c>
      <c r="D12889" s="137"/>
      <c r="E12889" s="146">
        <v>62.7668</v>
      </c>
      <c r="F12889" s="138"/>
      <c r="G12889" s="138"/>
    </row>
    <row r="12890" ht="15.75" customHeight="1" spans="1:7">
      <c r="A12890" s="143" t="s">
        <v>13879</v>
      </c>
      <c r="B12890" s="144" t="s">
        <v>13880</v>
      </c>
      <c r="C12890" s="145" t="s">
        <v>12982</v>
      </c>
      <c r="D12890" s="137"/>
      <c r="E12890" s="146">
        <v>24.8182</v>
      </c>
      <c r="F12890" s="138"/>
      <c r="G12890" s="138"/>
    </row>
    <row r="12891" ht="15.75" customHeight="1" spans="1:7">
      <c r="A12891" s="143" t="s">
        <v>13881</v>
      </c>
      <c r="B12891" s="144" t="s">
        <v>13882</v>
      </c>
      <c r="C12891" s="145" t="s">
        <v>12982</v>
      </c>
      <c r="D12891" s="137"/>
      <c r="E12891" s="146">
        <v>198.097</v>
      </c>
      <c r="F12891" s="138"/>
      <c r="G12891" s="138"/>
    </row>
    <row r="12892" ht="15.75" customHeight="1" spans="1:7">
      <c r="A12892" s="143" t="s">
        <v>13883</v>
      </c>
      <c r="B12892" s="144" t="s">
        <v>13884</v>
      </c>
      <c r="C12892" s="145" t="s">
        <v>455</v>
      </c>
      <c r="D12892" s="137"/>
      <c r="E12892" s="146">
        <v>421.5501</v>
      </c>
      <c r="F12892" s="138"/>
      <c r="G12892" s="138"/>
    </row>
    <row r="12893" ht="15.75" customHeight="1" spans="1:7">
      <c r="A12893" s="143" t="s">
        <v>13885</v>
      </c>
      <c r="B12893" s="144" t="s">
        <v>13886</v>
      </c>
      <c r="C12893" s="145" t="s">
        <v>12982</v>
      </c>
      <c r="D12893" s="137"/>
      <c r="E12893" s="146">
        <v>33.0195</v>
      </c>
      <c r="F12893" s="138"/>
      <c r="G12893" s="138"/>
    </row>
    <row r="12894" ht="15.75" customHeight="1" spans="1:7">
      <c r="A12894" s="143" t="s">
        <v>13887</v>
      </c>
      <c r="B12894" s="144" t="s">
        <v>13888</v>
      </c>
      <c r="C12894" s="145" t="s">
        <v>12982</v>
      </c>
      <c r="D12894" s="137"/>
      <c r="E12894" s="146">
        <v>36.4233</v>
      </c>
      <c r="F12894" s="138"/>
      <c r="G12894" s="138"/>
    </row>
    <row r="12895" ht="15.75" customHeight="1" spans="1:7">
      <c r="A12895" s="143" t="s">
        <v>13889</v>
      </c>
      <c r="B12895" s="144" t="s">
        <v>13890</v>
      </c>
      <c r="C12895" s="145" t="s">
        <v>455</v>
      </c>
      <c r="D12895" s="137"/>
      <c r="E12895" s="146">
        <v>29.3439</v>
      </c>
      <c r="F12895" s="138"/>
      <c r="G12895" s="138"/>
    </row>
    <row r="12896" ht="15.75" customHeight="1" spans="1:7">
      <c r="A12896" s="143" t="s">
        <v>13891</v>
      </c>
      <c r="B12896" s="144" t="s">
        <v>13892</v>
      </c>
      <c r="C12896" s="145" t="s">
        <v>12982</v>
      </c>
      <c r="D12896" s="137"/>
      <c r="E12896" s="146">
        <v>60.6924</v>
      </c>
      <c r="F12896" s="138"/>
      <c r="G12896" s="138"/>
    </row>
    <row r="12897" ht="15.75" customHeight="1" spans="1:7">
      <c r="A12897" s="143" t="s">
        <v>13893</v>
      </c>
      <c r="B12897" s="144" t="s">
        <v>13894</v>
      </c>
      <c r="C12897" s="145" t="s">
        <v>455</v>
      </c>
      <c r="D12897" s="137"/>
      <c r="E12897" s="146">
        <v>7.8134</v>
      </c>
      <c r="F12897" s="138"/>
      <c r="G12897" s="138"/>
    </row>
    <row r="12898" ht="15.75" customHeight="1" spans="1:7">
      <c r="A12898" s="143" t="s">
        <v>13895</v>
      </c>
      <c r="B12898" s="144" t="s">
        <v>13896</v>
      </c>
      <c r="C12898" s="145" t="s">
        <v>455</v>
      </c>
      <c r="D12898" s="137"/>
      <c r="E12898" s="146">
        <v>5.2013</v>
      </c>
      <c r="F12898" s="138"/>
      <c r="G12898" s="138"/>
    </row>
    <row r="12899" ht="15.75" customHeight="1" spans="1:7">
      <c r="A12899" s="143" t="s">
        <v>13897</v>
      </c>
      <c r="B12899" s="144" t="s">
        <v>13898</v>
      </c>
      <c r="C12899" s="145" t="s">
        <v>455</v>
      </c>
      <c r="D12899" s="137"/>
      <c r="E12899" s="146">
        <v>2942.8543</v>
      </c>
      <c r="F12899" s="138"/>
      <c r="G12899" s="138"/>
    </row>
    <row r="12900" ht="15.75" customHeight="1" spans="1:7">
      <c r="A12900" s="143" t="s">
        <v>13899</v>
      </c>
      <c r="B12900" s="144" t="s">
        <v>13900</v>
      </c>
      <c r="C12900" s="145" t="s">
        <v>455</v>
      </c>
      <c r="D12900" s="137"/>
      <c r="E12900" s="146">
        <v>485.3164</v>
      </c>
      <c r="F12900" s="138"/>
      <c r="G12900" s="138"/>
    </row>
    <row r="12901" ht="15.75" customHeight="1" spans="1:7">
      <c r="A12901" s="143" t="s">
        <v>13901</v>
      </c>
      <c r="B12901" s="144" t="s">
        <v>13902</v>
      </c>
      <c r="C12901" s="145" t="s">
        <v>455</v>
      </c>
      <c r="D12901" s="137"/>
      <c r="E12901" s="146">
        <v>35.8724</v>
      </c>
      <c r="F12901" s="138"/>
      <c r="G12901" s="138"/>
    </row>
    <row r="12902" ht="15.75" customHeight="1" spans="1:7">
      <c r="A12902" s="143" t="s">
        <v>13903</v>
      </c>
      <c r="B12902" s="144" t="s">
        <v>13904</v>
      </c>
      <c r="C12902" s="145" t="s">
        <v>455</v>
      </c>
      <c r="D12902" s="137"/>
      <c r="E12902" s="146">
        <v>414.1269</v>
      </c>
      <c r="F12902" s="138"/>
      <c r="G12902" s="138"/>
    </row>
    <row r="12903" ht="15.75" customHeight="1" spans="1:7">
      <c r="A12903" s="143" t="s">
        <v>13905</v>
      </c>
      <c r="B12903" s="144" t="s">
        <v>13906</v>
      </c>
      <c r="C12903" s="145" t="s">
        <v>13059</v>
      </c>
      <c r="D12903" s="137"/>
      <c r="E12903" s="146">
        <v>106.268</v>
      </c>
      <c r="F12903" s="138"/>
      <c r="G12903" s="138"/>
    </row>
    <row r="12904" ht="15.75" customHeight="1" spans="1:7">
      <c r="A12904" s="143" t="s">
        <v>13907</v>
      </c>
      <c r="B12904" s="144" t="s">
        <v>13908</v>
      </c>
      <c r="C12904" s="145" t="s">
        <v>13149</v>
      </c>
      <c r="D12904" s="137"/>
      <c r="E12904" s="146">
        <v>57.159</v>
      </c>
      <c r="F12904" s="138"/>
      <c r="G12904" s="138"/>
    </row>
    <row r="12905" ht="15.75" customHeight="1" spans="1:7">
      <c r="A12905" s="143" t="s">
        <v>13909</v>
      </c>
      <c r="B12905" s="144" t="s">
        <v>13910</v>
      </c>
      <c r="C12905" s="145" t="s">
        <v>455</v>
      </c>
      <c r="D12905" s="137"/>
      <c r="E12905" s="146">
        <v>616.3831</v>
      </c>
      <c r="F12905" s="138"/>
      <c r="G12905" s="138"/>
    </row>
    <row r="12906" ht="15.75" customHeight="1" spans="1:7">
      <c r="A12906" s="143" t="s">
        <v>13911</v>
      </c>
      <c r="B12906" s="144" t="s">
        <v>13912</v>
      </c>
      <c r="C12906" s="145" t="s">
        <v>455</v>
      </c>
      <c r="D12906" s="137"/>
      <c r="E12906" s="146">
        <v>295.0831</v>
      </c>
      <c r="F12906" s="138"/>
      <c r="G12906" s="138"/>
    </row>
    <row r="12907" ht="15.75" customHeight="1" spans="1:7">
      <c r="A12907" s="143" t="s">
        <v>13913</v>
      </c>
      <c r="B12907" s="144" t="s">
        <v>13914</v>
      </c>
      <c r="C12907" s="145" t="s">
        <v>13059</v>
      </c>
      <c r="D12907" s="137"/>
      <c r="E12907" s="146">
        <v>164.2455</v>
      </c>
      <c r="F12907" s="138"/>
      <c r="G12907" s="138"/>
    </row>
    <row r="12908" ht="15.75" customHeight="1" spans="1:7">
      <c r="A12908" s="143" t="s">
        <v>13915</v>
      </c>
      <c r="B12908" s="144" t="s">
        <v>13916</v>
      </c>
      <c r="C12908" s="145" t="s">
        <v>13149</v>
      </c>
      <c r="D12908" s="137"/>
      <c r="E12908" s="146">
        <v>30.4116</v>
      </c>
      <c r="F12908" s="138"/>
      <c r="G12908" s="138"/>
    </row>
    <row r="12909" ht="15.75" customHeight="1" spans="1:7">
      <c r="A12909" s="143" t="s">
        <v>13917</v>
      </c>
      <c r="B12909" s="144" t="s">
        <v>13918</v>
      </c>
      <c r="C12909" s="145" t="s">
        <v>13149</v>
      </c>
      <c r="D12909" s="137"/>
      <c r="E12909" s="146">
        <v>20.6045</v>
      </c>
      <c r="F12909" s="138"/>
      <c r="G12909" s="138"/>
    </row>
    <row r="12910" ht="15.75" customHeight="1" spans="1:7">
      <c r="A12910" s="143" t="s">
        <v>13919</v>
      </c>
      <c r="B12910" s="144" t="s">
        <v>13920</v>
      </c>
      <c r="C12910" s="145" t="s">
        <v>13149</v>
      </c>
      <c r="D12910" s="137"/>
      <c r="E12910" s="146">
        <v>26.3164</v>
      </c>
      <c r="F12910" s="138"/>
      <c r="G12910" s="138"/>
    </row>
    <row r="12911" ht="15.75" customHeight="1" spans="1:7">
      <c r="A12911" s="143" t="s">
        <v>13921</v>
      </c>
      <c r="B12911" s="144" t="s">
        <v>13922</v>
      </c>
      <c r="C12911" s="145" t="s">
        <v>13149</v>
      </c>
      <c r="D12911" s="137"/>
      <c r="E12911" s="146">
        <v>27.2208</v>
      </c>
      <c r="F12911" s="138"/>
      <c r="G12911" s="138"/>
    </row>
    <row r="12912" ht="15.75" customHeight="1" spans="1:7">
      <c r="A12912" s="143" t="s">
        <v>13923</v>
      </c>
      <c r="B12912" s="144" t="s">
        <v>13924</v>
      </c>
      <c r="C12912" s="145" t="s">
        <v>13149</v>
      </c>
      <c r="D12912" s="137"/>
      <c r="E12912" s="146">
        <v>29.1153</v>
      </c>
      <c r="F12912" s="138"/>
      <c r="G12912" s="138"/>
    </row>
    <row r="12913" ht="15.75" customHeight="1" spans="1:7">
      <c r="A12913" s="143" t="s">
        <v>13925</v>
      </c>
      <c r="B12913" s="144" t="s">
        <v>13926</v>
      </c>
      <c r="C12913" s="145" t="s">
        <v>13149</v>
      </c>
      <c r="D12913" s="137"/>
      <c r="E12913" s="146">
        <v>38.1497</v>
      </c>
      <c r="F12913" s="138"/>
      <c r="G12913" s="138"/>
    </row>
    <row r="12914" ht="15.75" customHeight="1" spans="1:7">
      <c r="A12914" s="143" t="s">
        <v>13927</v>
      </c>
      <c r="B12914" s="144" t="s">
        <v>13928</v>
      </c>
      <c r="C12914" s="145" t="s">
        <v>13149</v>
      </c>
      <c r="D12914" s="137"/>
      <c r="E12914" s="146">
        <v>56.1995</v>
      </c>
      <c r="F12914" s="138"/>
      <c r="G12914" s="138"/>
    </row>
    <row r="12915" ht="15.75" customHeight="1" spans="1:7">
      <c r="A12915" s="143" t="s">
        <v>211</v>
      </c>
      <c r="B12915" s="144" t="s">
        <v>13929</v>
      </c>
      <c r="C12915" s="145" t="s">
        <v>13149</v>
      </c>
      <c r="D12915" s="137"/>
      <c r="E12915" s="146">
        <v>74.2397</v>
      </c>
      <c r="F12915" s="138"/>
      <c r="G12915" s="138"/>
    </row>
    <row r="12916" ht="15.75" customHeight="1" spans="1:7">
      <c r="A12916" s="143" t="s">
        <v>13930</v>
      </c>
      <c r="B12916" s="144" t="s">
        <v>13931</v>
      </c>
      <c r="C12916" s="145" t="s">
        <v>13149</v>
      </c>
      <c r="D12916" s="137"/>
      <c r="E12916" s="146">
        <v>41.0621</v>
      </c>
      <c r="F12916" s="138"/>
      <c r="G12916" s="138"/>
    </row>
    <row r="12917" ht="15.75" customHeight="1" spans="1:7">
      <c r="A12917" s="143" t="s">
        <v>13932</v>
      </c>
      <c r="B12917" s="144" t="s">
        <v>13933</v>
      </c>
      <c r="C12917" s="145" t="s">
        <v>13149</v>
      </c>
      <c r="D12917" s="137"/>
      <c r="E12917" s="146">
        <v>51.5201</v>
      </c>
      <c r="F12917" s="138"/>
      <c r="G12917" s="138"/>
    </row>
    <row r="12918" ht="15.75" customHeight="1" spans="1:7">
      <c r="A12918" s="143" t="s">
        <v>13934</v>
      </c>
      <c r="B12918" s="144" t="s">
        <v>13935</v>
      </c>
      <c r="C12918" s="145" t="s">
        <v>13149</v>
      </c>
      <c r="D12918" s="137"/>
      <c r="E12918" s="146">
        <v>61.8826</v>
      </c>
      <c r="F12918" s="138"/>
      <c r="G12918" s="138"/>
    </row>
    <row r="12919" ht="15.75" customHeight="1" spans="1:7">
      <c r="A12919" s="143" t="s">
        <v>13936</v>
      </c>
      <c r="B12919" s="144" t="s">
        <v>13937</v>
      </c>
      <c r="C12919" s="145" t="s">
        <v>13149</v>
      </c>
      <c r="D12919" s="137"/>
      <c r="E12919" s="146">
        <v>73.2512</v>
      </c>
      <c r="F12919" s="138"/>
      <c r="G12919" s="138"/>
    </row>
    <row r="12920" ht="15.75" customHeight="1" spans="1:7">
      <c r="A12920" s="143" t="s">
        <v>13938</v>
      </c>
      <c r="B12920" s="144" t="s">
        <v>13939</v>
      </c>
      <c r="C12920" s="145" t="s">
        <v>13149</v>
      </c>
      <c r="D12920" s="137"/>
      <c r="E12920" s="146">
        <v>33.8469</v>
      </c>
      <c r="F12920" s="138"/>
      <c r="G12920" s="138"/>
    </row>
    <row r="12921" ht="15.75" customHeight="1" spans="1:7">
      <c r="A12921" s="143" t="s">
        <v>13940</v>
      </c>
      <c r="B12921" s="144" t="s">
        <v>13941</v>
      </c>
      <c r="C12921" s="145" t="s">
        <v>13149</v>
      </c>
      <c r="D12921" s="137"/>
      <c r="E12921" s="146">
        <v>41.9873</v>
      </c>
      <c r="F12921" s="138"/>
      <c r="G12921" s="138"/>
    </row>
    <row r="12922" ht="15.75" customHeight="1" spans="1:7">
      <c r="A12922" s="143" t="s">
        <v>13942</v>
      </c>
      <c r="B12922" s="144" t="s">
        <v>13943</v>
      </c>
      <c r="C12922" s="145" t="s">
        <v>13149</v>
      </c>
      <c r="D12922" s="137"/>
      <c r="E12922" s="146">
        <v>50.3729</v>
      </c>
      <c r="F12922" s="138"/>
      <c r="G12922" s="138"/>
    </row>
    <row r="12923" ht="15.75" customHeight="1" spans="1:7">
      <c r="A12923" s="143" t="s">
        <v>13944</v>
      </c>
      <c r="B12923" s="144" t="s">
        <v>13945</v>
      </c>
      <c r="C12923" s="145" t="s">
        <v>13149</v>
      </c>
      <c r="D12923" s="137"/>
      <c r="E12923" s="146">
        <v>59.2608</v>
      </c>
      <c r="F12923" s="138"/>
      <c r="G12923" s="138"/>
    </row>
    <row r="12924" ht="15.75" customHeight="1" spans="1:7">
      <c r="A12924" s="143" t="s">
        <v>13946</v>
      </c>
      <c r="B12924" s="144" t="s">
        <v>13947</v>
      </c>
      <c r="C12924" s="145" t="s">
        <v>13149</v>
      </c>
      <c r="D12924" s="137"/>
      <c r="E12924" s="146">
        <v>30.3058</v>
      </c>
      <c r="F12924" s="138"/>
      <c r="G12924" s="138"/>
    </row>
    <row r="12925" ht="15.75" customHeight="1" spans="1:7">
      <c r="A12925" s="143" t="s">
        <v>13948</v>
      </c>
      <c r="B12925" s="144" t="s">
        <v>13949</v>
      </c>
      <c r="C12925" s="145" t="s">
        <v>13149</v>
      </c>
      <c r="D12925" s="137"/>
      <c r="E12925" s="146">
        <v>39.5423</v>
      </c>
      <c r="F12925" s="138"/>
      <c r="G12925" s="138"/>
    </row>
    <row r="12926" ht="15.75" customHeight="1" spans="1:7">
      <c r="A12926" s="143" t="s">
        <v>13950</v>
      </c>
      <c r="B12926" s="144" t="s">
        <v>13951</v>
      </c>
      <c r="C12926" s="145" t="s">
        <v>13149</v>
      </c>
      <c r="D12926" s="137"/>
      <c r="E12926" s="146">
        <v>47.0056</v>
      </c>
      <c r="F12926" s="138"/>
      <c r="G12926" s="138"/>
    </row>
    <row r="12927" ht="15.75" customHeight="1" spans="1:7">
      <c r="A12927" s="143" t="s">
        <v>13952</v>
      </c>
      <c r="B12927" s="144" t="s">
        <v>13953</v>
      </c>
      <c r="C12927" s="145" t="s">
        <v>13149</v>
      </c>
      <c r="D12927" s="137"/>
      <c r="E12927" s="146">
        <v>55.2195</v>
      </c>
      <c r="F12927" s="138"/>
      <c r="G12927" s="138"/>
    </row>
    <row r="12928" ht="15.75" customHeight="1" spans="1:7">
      <c r="A12928" s="143" t="s">
        <v>13954</v>
      </c>
      <c r="B12928" s="144" t="s">
        <v>13955</v>
      </c>
      <c r="C12928" s="145" t="s">
        <v>13059</v>
      </c>
      <c r="D12928" s="137"/>
      <c r="E12928" s="146">
        <v>64.0845</v>
      </c>
      <c r="F12928" s="138"/>
      <c r="G12928" s="138"/>
    </row>
    <row r="12929" ht="15.75" customHeight="1" spans="1:7">
      <c r="A12929" s="143" t="s">
        <v>13956</v>
      </c>
      <c r="B12929" s="144" t="s">
        <v>13957</v>
      </c>
      <c r="C12929" s="145" t="s">
        <v>455</v>
      </c>
      <c r="D12929" s="137"/>
      <c r="E12929" s="146">
        <v>540.0003</v>
      </c>
      <c r="F12929" s="138"/>
      <c r="G12929" s="138"/>
    </row>
    <row r="12930" ht="15.75" customHeight="1" spans="1:7">
      <c r="A12930" s="143" t="s">
        <v>13958</v>
      </c>
      <c r="B12930" s="144" t="s">
        <v>13959</v>
      </c>
      <c r="C12930" s="145" t="s">
        <v>455</v>
      </c>
      <c r="D12930" s="137"/>
      <c r="E12930" s="146">
        <v>545.5391</v>
      </c>
      <c r="F12930" s="138"/>
      <c r="G12930" s="138"/>
    </row>
    <row r="12931" ht="15.75" customHeight="1" spans="1:7">
      <c r="A12931" s="143" t="s">
        <v>13960</v>
      </c>
      <c r="B12931" s="144" t="s">
        <v>13961</v>
      </c>
      <c r="C12931" s="145" t="s">
        <v>455</v>
      </c>
      <c r="D12931" s="137"/>
      <c r="E12931" s="146">
        <v>585.1423</v>
      </c>
      <c r="F12931" s="138"/>
      <c r="G12931" s="138"/>
    </row>
    <row r="12932" ht="15.75" customHeight="1" spans="1:7">
      <c r="A12932" s="143" t="s">
        <v>13962</v>
      </c>
      <c r="B12932" s="144" t="s">
        <v>13963</v>
      </c>
      <c r="C12932" s="145" t="s">
        <v>455</v>
      </c>
      <c r="D12932" s="137"/>
      <c r="E12932" s="146">
        <v>606.7171</v>
      </c>
      <c r="F12932" s="138"/>
      <c r="G12932" s="138"/>
    </row>
    <row r="12933" ht="15.75" customHeight="1" spans="1:7">
      <c r="A12933" s="143" t="s">
        <v>13964</v>
      </c>
      <c r="B12933" s="144" t="s">
        <v>13965</v>
      </c>
      <c r="C12933" s="145" t="s">
        <v>455</v>
      </c>
      <c r="D12933" s="137"/>
      <c r="E12933" s="146">
        <v>659.381</v>
      </c>
      <c r="F12933" s="138"/>
      <c r="G12933" s="138"/>
    </row>
    <row r="12934" ht="15.75" customHeight="1" spans="1:7">
      <c r="A12934" s="143" t="s">
        <v>13966</v>
      </c>
      <c r="B12934" s="144" t="s">
        <v>13967</v>
      </c>
      <c r="C12934" s="145" t="s">
        <v>455</v>
      </c>
      <c r="D12934" s="137"/>
      <c r="E12934" s="146">
        <v>960.1893</v>
      </c>
      <c r="F12934" s="138"/>
      <c r="G12934" s="138"/>
    </row>
    <row r="12935" ht="15.75" customHeight="1" spans="1:7">
      <c r="A12935" s="143" t="s">
        <v>13968</v>
      </c>
      <c r="B12935" s="144" t="s">
        <v>13969</v>
      </c>
      <c r="C12935" s="145" t="s">
        <v>455</v>
      </c>
      <c r="D12935" s="137"/>
      <c r="E12935" s="146">
        <v>1320.3707</v>
      </c>
      <c r="F12935" s="138"/>
      <c r="G12935" s="138"/>
    </row>
    <row r="12936" ht="15.75" customHeight="1" spans="1:7">
      <c r="A12936" s="143" t="s">
        <v>13970</v>
      </c>
      <c r="B12936" s="144" t="s">
        <v>13971</v>
      </c>
      <c r="C12936" s="145" t="s">
        <v>455</v>
      </c>
      <c r="D12936" s="137"/>
      <c r="E12936" s="146">
        <v>11.0883</v>
      </c>
      <c r="F12936" s="138"/>
      <c r="G12936" s="138"/>
    </row>
    <row r="12937" ht="15.75" customHeight="1" spans="1:7">
      <c r="A12937" s="143" t="s">
        <v>13972</v>
      </c>
      <c r="B12937" s="144" t="s">
        <v>13973</v>
      </c>
      <c r="C12937" s="145" t="s">
        <v>455</v>
      </c>
      <c r="D12937" s="137"/>
      <c r="E12937" s="146">
        <v>20.5095</v>
      </c>
      <c r="F12937" s="138"/>
      <c r="G12937" s="138"/>
    </row>
    <row r="12938" ht="15.75" customHeight="1" spans="1:7">
      <c r="A12938" s="143" t="s">
        <v>13974</v>
      </c>
      <c r="B12938" s="144" t="s">
        <v>13975</v>
      </c>
      <c r="C12938" s="145" t="s">
        <v>13149</v>
      </c>
      <c r="D12938" s="137"/>
      <c r="E12938" s="146">
        <v>53.1145</v>
      </c>
      <c r="F12938" s="138"/>
      <c r="G12938" s="138"/>
    </row>
    <row r="12939" ht="15.75" customHeight="1" spans="1:7">
      <c r="A12939" s="143" t="s">
        <v>13976</v>
      </c>
      <c r="B12939" s="144" t="s">
        <v>13977</v>
      </c>
      <c r="C12939" s="145" t="s">
        <v>13149</v>
      </c>
      <c r="D12939" s="137"/>
      <c r="E12939" s="146">
        <v>16.0261</v>
      </c>
      <c r="F12939" s="138"/>
      <c r="G12939" s="138"/>
    </row>
    <row r="12940" ht="15.75" customHeight="1" spans="1:7">
      <c r="A12940" s="143" t="s">
        <v>13978</v>
      </c>
      <c r="B12940" s="144" t="s">
        <v>13979</v>
      </c>
      <c r="C12940" s="145" t="s">
        <v>12987</v>
      </c>
      <c r="D12940" s="137"/>
      <c r="E12940" s="146" t="s">
        <v>13142</v>
      </c>
      <c r="F12940" s="138"/>
      <c r="G12940" s="138"/>
    </row>
    <row r="12941" ht="15.75" customHeight="1" spans="1:7">
      <c r="A12941" s="143" t="s">
        <v>13980</v>
      </c>
      <c r="B12941" s="144" t="s">
        <v>13981</v>
      </c>
      <c r="C12941" s="145" t="s">
        <v>12994</v>
      </c>
      <c r="D12941" s="137"/>
      <c r="E12941" s="146">
        <v>13.249</v>
      </c>
      <c r="F12941" s="138"/>
      <c r="G12941" s="138"/>
    </row>
    <row r="12942" ht="15.75" customHeight="1" spans="1:7">
      <c r="A12942" s="143" t="s">
        <v>13982</v>
      </c>
      <c r="B12942" s="144" t="s">
        <v>13983</v>
      </c>
      <c r="C12942" s="145" t="s">
        <v>12982</v>
      </c>
      <c r="D12942" s="137"/>
      <c r="E12942" s="146">
        <v>32.4881</v>
      </c>
      <c r="F12942" s="138"/>
      <c r="G12942" s="138"/>
    </row>
    <row r="12943" ht="15.75" customHeight="1" spans="1:7">
      <c r="A12943" s="143" t="s">
        <v>13984</v>
      </c>
      <c r="B12943" s="144" t="s">
        <v>13985</v>
      </c>
      <c r="C12943" s="145" t="s">
        <v>12982</v>
      </c>
      <c r="D12943" s="137"/>
      <c r="E12943" s="146">
        <v>12.7952</v>
      </c>
      <c r="F12943" s="138"/>
      <c r="G12943" s="138"/>
    </row>
    <row r="12944" ht="15.75" customHeight="1" spans="1:7">
      <c r="A12944" s="143" t="s">
        <v>13986</v>
      </c>
      <c r="B12944" s="144" t="s">
        <v>13987</v>
      </c>
      <c r="C12944" s="145" t="s">
        <v>13059</v>
      </c>
      <c r="D12944" s="137"/>
      <c r="E12944" s="146">
        <v>198.6205</v>
      </c>
      <c r="F12944" s="138"/>
      <c r="G12944" s="138"/>
    </row>
    <row r="12945" ht="15.75" customHeight="1" spans="1:7">
      <c r="A12945" s="143" t="s">
        <v>13988</v>
      </c>
      <c r="B12945" s="144" t="s">
        <v>13989</v>
      </c>
      <c r="C12945" s="145" t="s">
        <v>12982</v>
      </c>
      <c r="D12945" s="137"/>
      <c r="E12945" s="146">
        <v>5.5042</v>
      </c>
      <c r="F12945" s="138"/>
      <c r="G12945" s="138"/>
    </row>
    <row r="12946" ht="15.75" customHeight="1" spans="1:7">
      <c r="A12946" s="143" t="s">
        <v>13990</v>
      </c>
      <c r="B12946" s="144" t="s">
        <v>13991</v>
      </c>
      <c r="C12946" s="145" t="s">
        <v>12982</v>
      </c>
      <c r="D12946" s="137"/>
      <c r="E12946" s="146">
        <v>5.5042</v>
      </c>
      <c r="F12946" s="138"/>
      <c r="G12946" s="138"/>
    </row>
    <row r="12947" ht="15.75" customHeight="1" spans="1:7">
      <c r="A12947" s="143" t="s">
        <v>13992</v>
      </c>
      <c r="B12947" s="144" t="s">
        <v>13993</v>
      </c>
      <c r="C12947" s="145" t="s">
        <v>12982</v>
      </c>
      <c r="D12947" s="137"/>
      <c r="E12947" s="146">
        <v>5.5041</v>
      </c>
      <c r="F12947" s="138"/>
      <c r="G12947" s="138"/>
    </row>
    <row r="12948" ht="15.75" customHeight="1" spans="1:7">
      <c r="A12948" s="143" t="s">
        <v>13994</v>
      </c>
      <c r="B12948" s="144" t="s">
        <v>13995</v>
      </c>
      <c r="C12948" s="145" t="s">
        <v>12982</v>
      </c>
      <c r="D12948" s="137"/>
      <c r="E12948" s="146">
        <v>5.5041</v>
      </c>
      <c r="F12948" s="138"/>
      <c r="G12948" s="138"/>
    </row>
    <row r="12949" ht="15.75" customHeight="1" spans="1:7">
      <c r="A12949" s="143" t="s">
        <v>13996</v>
      </c>
      <c r="B12949" s="144" t="s">
        <v>13997</v>
      </c>
      <c r="C12949" s="145" t="s">
        <v>12982</v>
      </c>
      <c r="D12949" s="137"/>
      <c r="E12949" s="146">
        <v>5.5044</v>
      </c>
      <c r="F12949" s="138"/>
      <c r="G12949" s="138"/>
    </row>
    <row r="12950" ht="15.75" customHeight="1" spans="1:7">
      <c r="A12950" s="143" t="s">
        <v>13998</v>
      </c>
      <c r="B12950" s="144" t="s">
        <v>13999</v>
      </c>
      <c r="C12950" s="145" t="s">
        <v>13059</v>
      </c>
      <c r="D12950" s="137"/>
      <c r="E12950" s="146">
        <v>62.9258</v>
      </c>
      <c r="F12950" s="138"/>
      <c r="G12950" s="138"/>
    </row>
    <row r="12951" ht="15.75" customHeight="1" spans="1:7">
      <c r="A12951" s="143" t="s">
        <v>14000</v>
      </c>
      <c r="B12951" s="144" t="s">
        <v>14001</v>
      </c>
      <c r="C12951" s="145" t="s">
        <v>13059</v>
      </c>
      <c r="D12951" s="137"/>
      <c r="E12951" s="146">
        <v>10.5036</v>
      </c>
      <c r="F12951" s="138"/>
      <c r="G12951" s="138"/>
    </row>
    <row r="12952" ht="15.75" customHeight="1" spans="1:7">
      <c r="A12952" s="143" t="s">
        <v>14002</v>
      </c>
      <c r="B12952" s="144" t="s">
        <v>14003</v>
      </c>
      <c r="C12952" s="145" t="s">
        <v>13059</v>
      </c>
      <c r="D12952" s="137"/>
      <c r="E12952" s="146">
        <v>119.3681</v>
      </c>
      <c r="F12952" s="138"/>
      <c r="G12952" s="138"/>
    </row>
    <row r="12953" ht="15.75" customHeight="1" spans="1:7">
      <c r="A12953" s="143" t="s">
        <v>14004</v>
      </c>
      <c r="B12953" s="144" t="s">
        <v>14005</v>
      </c>
      <c r="C12953" s="145" t="s">
        <v>13059</v>
      </c>
      <c r="D12953" s="137"/>
      <c r="E12953" s="146">
        <v>137.2076</v>
      </c>
      <c r="F12953" s="138"/>
      <c r="G12953" s="138"/>
    </row>
    <row r="12954" ht="15.75" customHeight="1" spans="1:7">
      <c r="A12954" s="143" t="s">
        <v>14006</v>
      </c>
      <c r="B12954" s="144" t="s">
        <v>14007</v>
      </c>
      <c r="C12954" s="145" t="s">
        <v>13059</v>
      </c>
      <c r="D12954" s="137"/>
      <c r="E12954" s="146">
        <v>269.9264</v>
      </c>
      <c r="F12954" s="138"/>
      <c r="G12954" s="138"/>
    </row>
    <row r="12955" ht="15.75" customHeight="1" spans="1:7">
      <c r="A12955" s="143" t="s">
        <v>14008</v>
      </c>
      <c r="B12955" s="144" t="s">
        <v>14009</v>
      </c>
      <c r="C12955" s="145" t="s">
        <v>13059</v>
      </c>
      <c r="D12955" s="137"/>
      <c r="E12955" s="146">
        <v>556.7959</v>
      </c>
      <c r="F12955" s="138"/>
      <c r="G12955" s="138"/>
    </row>
    <row r="12956" ht="15.75" customHeight="1" spans="1:7">
      <c r="A12956" s="143" t="s">
        <v>14010</v>
      </c>
      <c r="B12956" s="144" t="s">
        <v>14011</v>
      </c>
      <c r="C12956" s="145" t="s">
        <v>455</v>
      </c>
      <c r="D12956" s="137"/>
      <c r="E12956" s="146">
        <v>20.1699</v>
      </c>
      <c r="F12956" s="138"/>
      <c r="G12956" s="138"/>
    </row>
    <row r="12957" ht="15.75" customHeight="1" spans="1:7">
      <c r="A12957" s="143" t="s">
        <v>14012</v>
      </c>
      <c r="B12957" s="144" t="s">
        <v>14013</v>
      </c>
      <c r="C12957" s="145" t="s">
        <v>455</v>
      </c>
      <c r="D12957" s="137"/>
      <c r="E12957" s="146">
        <v>47.5433</v>
      </c>
      <c r="F12957" s="138"/>
      <c r="G12957" s="138"/>
    </row>
    <row r="12958" ht="15.75" customHeight="1" spans="1:7">
      <c r="A12958" s="143" t="s">
        <v>14014</v>
      </c>
      <c r="B12958" s="144" t="s">
        <v>14015</v>
      </c>
      <c r="C12958" s="145" t="s">
        <v>455</v>
      </c>
      <c r="D12958" s="137"/>
      <c r="E12958" s="146">
        <v>283.6468</v>
      </c>
      <c r="F12958" s="138"/>
      <c r="G12958" s="138"/>
    </row>
    <row r="12959" ht="15.75" customHeight="1" spans="1:7">
      <c r="A12959" s="143" t="s">
        <v>14016</v>
      </c>
      <c r="B12959" s="144" t="s">
        <v>14017</v>
      </c>
      <c r="C12959" s="145" t="s">
        <v>455</v>
      </c>
      <c r="D12959" s="137"/>
      <c r="E12959" s="146">
        <v>3024.4572</v>
      </c>
      <c r="F12959" s="138"/>
      <c r="G12959" s="138"/>
    </row>
    <row r="12960" ht="15.75" customHeight="1" spans="1:7">
      <c r="A12960" s="143" t="s">
        <v>14018</v>
      </c>
      <c r="B12960" s="144" t="s">
        <v>14019</v>
      </c>
      <c r="C12960" s="145" t="s">
        <v>455</v>
      </c>
      <c r="D12960" s="137"/>
      <c r="E12960" s="146">
        <v>6982.0976</v>
      </c>
      <c r="F12960" s="138"/>
      <c r="G12960" s="138"/>
    </row>
    <row r="12961" ht="15.75" customHeight="1" spans="1:7">
      <c r="A12961" s="143" t="s">
        <v>14020</v>
      </c>
      <c r="B12961" s="144" t="s">
        <v>14021</v>
      </c>
      <c r="C12961" s="145" t="s">
        <v>455</v>
      </c>
      <c r="D12961" s="137"/>
      <c r="E12961" s="146">
        <v>8384.8258</v>
      </c>
      <c r="F12961" s="138"/>
      <c r="G12961" s="138"/>
    </row>
    <row r="12962" ht="15.75" customHeight="1" spans="1:7">
      <c r="A12962" s="143" t="s">
        <v>14022</v>
      </c>
      <c r="B12962" s="144" t="s">
        <v>14023</v>
      </c>
      <c r="C12962" s="145" t="s">
        <v>455</v>
      </c>
      <c r="D12962" s="137"/>
      <c r="E12962" s="146">
        <v>12472.6931</v>
      </c>
      <c r="F12962" s="138"/>
      <c r="G12962" s="138"/>
    </row>
    <row r="12963" ht="15.75" customHeight="1" spans="1:7">
      <c r="A12963" s="143" t="s">
        <v>14024</v>
      </c>
      <c r="B12963" s="144" t="s">
        <v>14025</v>
      </c>
      <c r="C12963" s="145" t="s">
        <v>455</v>
      </c>
      <c r="D12963" s="137"/>
      <c r="E12963" s="146">
        <v>7558.7802</v>
      </c>
      <c r="F12963" s="138"/>
      <c r="G12963" s="138"/>
    </row>
    <row r="12964" ht="15.75" customHeight="1" spans="1:7">
      <c r="A12964" s="143" t="s">
        <v>14026</v>
      </c>
      <c r="B12964" s="144" t="s">
        <v>14027</v>
      </c>
      <c r="C12964" s="145" t="s">
        <v>455</v>
      </c>
      <c r="D12964" s="137"/>
      <c r="E12964" s="146">
        <v>30.4345</v>
      </c>
      <c r="F12964" s="138"/>
      <c r="G12964" s="138"/>
    </row>
    <row r="12965" ht="15.75" customHeight="1" spans="1:7">
      <c r="A12965" s="143" t="s">
        <v>14028</v>
      </c>
      <c r="B12965" s="144" t="s">
        <v>14029</v>
      </c>
      <c r="C12965" s="145" t="s">
        <v>455</v>
      </c>
      <c r="D12965" s="137"/>
      <c r="E12965" s="146">
        <v>2999.7016</v>
      </c>
      <c r="F12965" s="138"/>
      <c r="G12965" s="138"/>
    </row>
    <row r="12966" ht="15.75" customHeight="1" spans="1:7">
      <c r="A12966" s="143" t="s">
        <v>14030</v>
      </c>
      <c r="B12966" s="144" t="s">
        <v>14031</v>
      </c>
      <c r="C12966" s="145" t="s">
        <v>455</v>
      </c>
      <c r="D12966" s="137"/>
      <c r="E12966" s="146">
        <v>529.2225</v>
      </c>
      <c r="F12966" s="138"/>
      <c r="G12966" s="138"/>
    </row>
    <row r="12967" ht="15.75" customHeight="1" spans="1:7">
      <c r="A12967" s="143" t="s">
        <v>14032</v>
      </c>
      <c r="B12967" s="144" t="s">
        <v>14033</v>
      </c>
      <c r="C12967" s="145" t="s">
        <v>455</v>
      </c>
      <c r="D12967" s="137"/>
      <c r="E12967" s="146">
        <v>312.1157</v>
      </c>
      <c r="F12967" s="138"/>
      <c r="G12967" s="138"/>
    </row>
    <row r="12968" ht="15.75" customHeight="1" spans="1:7">
      <c r="A12968" s="143" t="s">
        <v>14034</v>
      </c>
      <c r="B12968" s="144" t="s">
        <v>14035</v>
      </c>
      <c r="C12968" s="145" t="s">
        <v>455</v>
      </c>
      <c r="D12968" s="137"/>
      <c r="E12968" s="146">
        <v>1157.6455</v>
      </c>
      <c r="F12968" s="138"/>
      <c r="G12968" s="138"/>
    </row>
    <row r="12969" ht="15.75" customHeight="1" spans="1:7">
      <c r="A12969" s="143" t="s">
        <v>14036</v>
      </c>
      <c r="B12969" s="144" t="s">
        <v>14037</v>
      </c>
      <c r="C12969" s="145" t="s">
        <v>13059</v>
      </c>
      <c r="D12969" s="137"/>
      <c r="E12969" s="146">
        <v>8.5992</v>
      </c>
      <c r="F12969" s="138"/>
      <c r="G12969" s="138"/>
    </row>
    <row r="12970" ht="15.75" customHeight="1" spans="1:7">
      <c r="A12970" s="143" t="s">
        <v>14038</v>
      </c>
      <c r="B12970" s="144" t="s">
        <v>14039</v>
      </c>
      <c r="C12970" s="145" t="s">
        <v>13059</v>
      </c>
      <c r="D12970" s="137"/>
      <c r="E12970" s="146">
        <v>12.3674</v>
      </c>
      <c r="F12970" s="138"/>
      <c r="G12970" s="138"/>
    </row>
    <row r="12971" ht="15.75" customHeight="1" spans="1:7">
      <c r="A12971" s="143" t="s">
        <v>14040</v>
      </c>
      <c r="B12971" s="144" t="s">
        <v>14041</v>
      </c>
      <c r="C12971" s="145" t="s">
        <v>13059</v>
      </c>
      <c r="D12971" s="137"/>
      <c r="E12971" s="146">
        <v>30.3822</v>
      </c>
      <c r="F12971" s="138"/>
      <c r="G12971" s="138"/>
    </row>
    <row r="12972" ht="15.75" customHeight="1" spans="1:7">
      <c r="A12972" s="143" t="s">
        <v>14042</v>
      </c>
      <c r="B12972" s="144" t="s">
        <v>14043</v>
      </c>
      <c r="C12972" s="145" t="s">
        <v>13059</v>
      </c>
      <c r="D12972" s="137"/>
      <c r="E12972" s="146">
        <v>42.2596</v>
      </c>
      <c r="F12972" s="138"/>
      <c r="G12972" s="138"/>
    </row>
    <row r="12973" ht="15.75" customHeight="1" spans="1:7">
      <c r="A12973" s="143" t="s">
        <v>14044</v>
      </c>
      <c r="B12973" s="144" t="s">
        <v>14045</v>
      </c>
      <c r="C12973" s="145" t="s">
        <v>13059</v>
      </c>
      <c r="D12973" s="137"/>
      <c r="E12973" s="146">
        <v>13.3411</v>
      </c>
      <c r="F12973" s="138"/>
      <c r="G12973" s="138"/>
    </row>
    <row r="12974" ht="15.75" customHeight="1" spans="1:7">
      <c r="A12974" s="143" t="s">
        <v>14046</v>
      </c>
      <c r="B12974" s="144" t="s">
        <v>14047</v>
      </c>
      <c r="C12974" s="145" t="s">
        <v>13059</v>
      </c>
      <c r="D12974" s="137"/>
      <c r="E12974" s="146">
        <v>21.2859</v>
      </c>
      <c r="F12974" s="138"/>
      <c r="G12974" s="138"/>
    </row>
    <row r="12975" ht="15.75" customHeight="1" spans="1:7">
      <c r="A12975" s="143" t="s">
        <v>14048</v>
      </c>
      <c r="B12975" s="144" t="s">
        <v>14049</v>
      </c>
      <c r="C12975" s="145" t="s">
        <v>13059</v>
      </c>
      <c r="D12975" s="137"/>
      <c r="E12975" s="146">
        <v>83.9425</v>
      </c>
      <c r="F12975" s="138"/>
      <c r="G12975" s="138"/>
    </row>
    <row r="12976" ht="15.75" customHeight="1" spans="1:7">
      <c r="A12976" s="143" t="s">
        <v>14050</v>
      </c>
      <c r="B12976" s="144" t="s">
        <v>14051</v>
      </c>
      <c r="C12976" s="145" t="s">
        <v>13059</v>
      </c>
      <c r="D12976" s="137"/>
      <c r="E12976" s="146">
        <v>95.4727</v>
      </c>
      <c r="F12976" s="138"/>
      <c r="G12976" s="138"/>
    </row>
    <row r="12977" ht="15.75" customHeight="1" spans="1:7">
      <c r="A12977" s="143" t="s">
        <v>14052</v>
      </c>
      <c r="B12977" s="144" t="s">
        <v>14053</v>
      </c>
      <c r="C12977" s="145" t="s">
        <v>13059</v>
      </c>
      <c r="D12977" s="137"/>
      <c r="E12977" s="146">
        <v>134.8598</v>
      </c>
      <c r="F12977" s="138"/>
      <c r="G12977" s="138"/>
    </row>
    <row r="12978" ht="15.75" customHeight="1" spans="1:7">
      <c r="A12978" s="143" t="s">
        <v>14054</v>
      </c>
      <c r="B12978" s="144" t="s">
        <v>14055</v>
      </c>
      <c r="C12978" s="145" t="s">
        <v>455</v>
      </c>
      <c r="D12978" s="137"/>
      <c r="E12978" s="146">
        <v>507.6383</v>
      </c>
      <c r="F12978" s="138"/>
      <c r="G12978" s="138"/>
    </row>
    <row r="12979" ht="15.75" customHeight="1" spans="1:7">
      <c r="A12979" s="143" t="s">
        <v>14056</v>
      </c>
      <c r="B12979" s="144" t="s">
        <v>14057</v>
      </c>
      <c r="C12979" s="145" t="s">
        <v>13149</v>
      </c>
      <c r="D12979" s="137"/>
      <c r="E12979" s="146">
        <v>5.8758</v>
      </c>
      <c r="F12979" s="138"/>
      <c r="G12979" s="138"/>
    </row>
    <row r="12980" ht="15.75" customHeight="1" spans="1:7">
      <c r="A12980" s="143" t="s">
        <v>14058</v>
      </c>
      <c r="B12980" s="144" t="s">
        <v>14059</v>
      </c>
      <c r="C12980" s="145" t="s">
        <v>455</v>
      </c>
      <c r="D12980" s="137"/>
      <c r="E12980" s="146">
        <v>1970.8927</v>
      </c>
      <c r="F12980" s="138"/>
      <c r="G12980" s="138"/>
    </row>
    <row r="12981" ht="15.75" customHeight="1" spans="1:7">
      <c r="A12981" s="143" t="s">
        <v>14060</v>
      </c>
      <c r="B12981" s="144" t="s">
        <v>14061</v>
      </c>
      <c r="C12981" s="145" t="s">
        <v>455</v>
      </c>
      <c r="D12981" s="137"/>
      <c r="E12981" s="146">
        <v>12.5096</v>
      </c>
      <c r="F12981" s="138"/>
      <c r="G12981" s="138"/>
    </row>
    <row r="12982" ht="15.75" customHeight="1" spans="1:7">
      <c r="A12982" s="143" t="s">
        <v>14062</v>
      </c>
      <c r="B12982" s="144" t="s">
        <v>14063</v>
      </c>
      <c r="C12982" s="145" t="s">
        <v>13149</v>
      </c>
      <c r="D12982" s="137"/>
      <c r="E12982" s="146">
        <v>47.8703</v>
      </c>
      <c r="F12982" s="138"/>
      <c r="G12982" s="138"/>
    </row>
    <row r="12983" ht="15.75" customHeight="1" spans="1:7">
      <c r="A12983" s="143" t="s">
        <v>14064</v>
      </c>
      <c r="B12983" s="144" t="s">
        <v>14065</v>
      </c>
      <c r="C12983" s="145" t="s">
        <v>455</v>
      </c>
      <c r="D12983" s="137"/>
      <c r="E12983" s="146">
        <v>7472.3084</v>
      </c>
      <c r="F12983" s="138"/>
      <c r="G12983" s="138"/>
    </row>
    <row r="12984" ht="15.75" customHeight="1" spans="1:7">
      <c r="A12984" s="143" t="s">
        <v>14066</v>
      </c>
      <c r="B12984" s="144" t="s">
        <v>14067</v>
      </c>
      <c r="C12984" s="145" t="s">
        <v>12982</v>
      </c>
      <c r="D12984" s="137"/>
      <c r="E12984" s="146">
        <v>52.61</v>
      </c>
      <c r="F12984" s="138"/>
      <c r="G12984" s="138"/>
    </row>
    <row r="12985" ht="15.75" customHeight="1" spans="1:7">
      <c r="A12985" s="143" t="s">
        <v>14068</v>
      </c>
      <c r="B12985" s="144" t="s">
        <v>14069</v>
      </c>
      <c r="C12985" s="145" t="s">
        <v>13059</v>
      </c>
      <c r="D12985" s="137"/>
      <c r="E12985" s="146">
        <v>219.4128</v>
      </c>
      <c r="F12985" s="138"/>
      <c r="G12985" s="138"/>
    </row>
    <row r="12986" ht="15.75" customHeight="1" spans="1:7">
      <c r="A12986" s="143" t="s">
        <v>14070</v>
      </c>
      <c r="B12986" s="144" t="s">
        <v>14071</v>
      </c>
      <c r="C12986" s="145" t="s">
        <v>455</v>
      </c>
      <c r="D12986" s="137"/>
      <c r="E12986" s="146">
        <v>4235.3685</v>
      </c>
      <c r="F12986" s="138"/>
      <c r="G12986" s="138"/>
    </row>
    <row r="12987" ht="15.75" customHeight="1" spans="1:7">
      <c r="A12987" s="143" t="s">
        <v>14072</v>
      </c>
      <c r="B12987" s="144" t="s">
        <v>14073</v>
      </c>
      <c r="C12987" s="145" t="s">
        <v>455</v>
      </c>
      <c r="D12987" s="137"/>
      <c r="E12987" s="146">
        <v>2533.3113</v>
      </c>
      <c r="F12987" s="138"/>
      <c r="G12987" s="138"/>
    </row>
    <row r="12988" ht="15.75" customHeight="1" spans="1:7">
      <c r="A12988" s="143" t="s">
        <v>14074</v>
      </c>
      <c r="B12988" s="144" t="s">
        <v>14075</v>
      </c>
      <c r="C12988" s="145" t="s">
        <v>455</v>
      </c>
      <c r="D12988" s="137"/>
      <c r="E12988" s="146">
        <v>510.7554</v>
      </c>
      <c r="F12988" s="138"/>
      <c r="G12988" s="138"/>
    </row>
    <row r="12989" ht="15.75" customHeight="1" spans="1:7">
      <c r="A12989" s="143" t="s">
        <v>14076</v>
      </c>
      <c r="B12989" s="144" t="s">
        <v>14077</v>
      </c>
      <c r="C12989" s="145" t="s">
        <v>455</v>
      </c>
      <c r="D12989" s="137"/>
      <c r="E12989" s="146">
        <v>1444.253</v>
      </c>
      <c r="F12989" s="138"/>
      <c r="G12989" s="138"/>
    </row>
    <row r="12990" ht="15.75" customHeight="1" spans="1:7">
      <c r="A12990" s="143" t="s">
        <v>14078</v>
      </c>
      <c r="B12990" s="144" t="s">
        <v>14079</v>
      </c>
      <c r="C12990" s="145" t="s">
        <v>13059</v>
      </c>
      <c r="D12990" s="137"/>
      <c r="E12990" s="146">
        <v>145.2524</v>
      </c>
      <c r="F12990" s="138"/>
      <c r="G12990" s="138"/>
    </row>
    <row r="12991" ht="15.75" customHeight="1" spans="1:7">
      <c r="A12991" s="143" t="s">
        <v>14080</v>
      </c>
      <c r="B12991" s="144" t="s">
        <v>14081</v>
      </c>
      <c r="C12991" s="145" t="s">
        <v>455</v>
      </c>
      <c r="D12991" s="137"/>
      <c r="E12991" s="146">
        <v>1077.7543</v>
      </c>
      <c r="F12991" s="138"/>
      <c r="G12991" s="138"/>
    </row>
    <row r="12992" ht="15.75" customHeight="1" spans="1:7">
      <c r="A12992" s="143" t="s">
        <v>14082</v>
      </c>
      <c r="B12992" s="144" t="s">
        <v>14083</v>
      </c>
      <c r="C12992" s="145" t="s">
        <v>455</v>
      </c>
      <c r="D12992" s="137"/>
      <c r="E12992" s="146">
        <v>9651.9628</v>
      </c>
      <c r="F12992" s="138"/>
      <c r="G12992" s="138"/>
    </row>
    <row r="12993" ht="15.75" customHeight="1" spans="1:7">
      <c r="A12993" s="143" t="s">
        <v>14084</v>
      </c>
      <c r="B12993" s="144" t="s">
        <v>14085</v>
      </c>
      <c r="C12993" s="145" t="s">
        <v>455</v>
      </c>
      <c r="D12993" s="137"/>
      <c r="E12993" s="146">
        <v>10525.4497</v>
      </c>
      <c r="F12993" s="138"/>
      <c r="G12993" s="138"/>
    </row>
    <row r="12994" ht="15.75" customHeight="1" spans="1:7">
      <c r="A12994" s="143" t="s">
        <v>14086</v>
      </c>
      <c r="B12994" s="144" t="s">
        <v>14087</v>
      </c>
      <c r="C12994" s="145" t="s">
        <v>455</v>
      </c>
      <c r="D12994" s="137"/>
      <c r="E12994" s="146">
        <v>5.705</v>
      </c>
      <c r="F12994" s="138"/>
      <c r="G12994" s="138"/>
    </row>
    <row r="12995" ht="15.75" customHeight="1" spans="1:7">
      <c r="A12995" s="143" t="s">
        <v>14088</v>
      </c>
      <c r="B12995" s="144" t="s">
        <v>14089</v>
      </c>
      <c r="C12995" s="145" t="s">
        <v>455</v>
      </c>
      <c r="D12995" s="137"/>
      <c r="E12995" s="146">
        <v>390</v>
      </c>
      <c r="F12995" s="138"/>
      <c r="G12995" s="138"/>
    </row>
    <row r="12996" ht="15.75" customHeight="1" spans="1:7">
      <c r="A12996" s="143" t="s">
        <v>14090</v>
      </c>
      <c r="B12996" s="144" t="s">
        <v>14091</v>
      </c>
      <c r="C12996" s="145" t="s">
        <v>455</v>
      </c>
      <c r="D12996" s="137"/>
      <c r="E12996" s="146">
        <v>37.637</v>
      </c>
      <c r="F12996" s="138"/>
      <c r="G12996" s="138"/>
    </row>
    <row r="12997" ht="15.75" customHeight="1" spans="1:7">
      <c r="A12997" s="143" t="s">
        <v>14092</v>
      </c>
      <c r="B12997" s="144" t="s">
        <v>14093</v>
      </c>
      <c r="C12997" s="145" t="s">
        <v>455</v>
      </c>
      <c r="D12997" s="137"/>
      <c r="E12997" s="146">
        <v>4916.8783</v>
      </c>
      <c r="F12997" s="138"/>
      <c r="G12997" s="138"/>
    </row>
    <row r="12998" ht="15.75" customHeight="1" spans="1:7">
      <c r="A12998" s="143" t="s">
        <v>14094</v>
      </c>
      <c r="B12998" s="144" t="s">
        <v>14095</v>
      </c>
      <c r="C12998" s="145" t="s">
        <v>12982</v>
      </c>
      <c r="D12998" s="137"/>
      <c r="E12998" s="146">
        <v>0.1598</v>
      </c>
      <c r="F12998" s="138"/>
      <c r="G12998" s="138"/>
    </row>
    <row r="12999" ht="15.75" customHeight="1" spans="1:7">
      <c r="A12999" s="143" t="s">
        <v>14096</v>
      </c>
      <c r="B12999" s="144" t="s">
        <v>14097</v>
      </c>
      <c r="C12999" s="145" t="s">
        <v>12982</v>
      </c>
      <c r="D12999" s="137"/>
      <c r="E12999" s="146">
        <v>2.4836</v>
      </c>
      <c r="F12999" s="138"/>
      <c r="G12999" s="138"/>
    </row>
    <row r="13000" ht="15.75" customHeight="1" spans="1:7">
      <c r="A13000" s="143" t="s">
        <v>14098</v>
      </c>
      <c r="B13000" s="144" t="s">
        <v>14099</v>
      </c>
      <c r="C13000" s="145" t="s">
        <v>13059</v>
      </c>
      <c r="D13000" s="137"/>
      <c r="E13000" s="146">
        <v>115.9926</v>
      </c>
      <c r="F13000" s="138"/>
      <c r="G13000" s="138"/>
    </row>
    <row r="13001" ht="15.75" customHeight="1" spans="1:7">
      <c r="A13001" s="143" t="s">
        <v>14100</v>
      </c>
      <c r="B13001" s="144" t="s">
        <v>14101</v>
      </c>
      <c r="C13001" s="145" t="s">
        <v>455</v>
      </c>
      <c r="D13001" s="137"/>
      <c r="E13001" s="146">
        <v>27634.2975</v>
      </c>
      <c r="F13001" s="138"/>
      <c r="G13001" s="138"/>
    </row>
    <row r="13002" ht="15.75" customHeight="1" spans="1:7">
      <c r="A13002" s="143" t="s">
        <v>14102</v>
      </c>
      <c r="B13002" s="144" t="s">
        <v>14103</v>
      </c>
      <c r="C13002" s="145" t="s">
        <v>455</v>
      </c>
      <c r="D13002" s="137"/>
      <c r="E13002" s="146">
        <v>44726.5793</v>
      </c>
      <c r="F13002" s="138"/>
      <c r="G13002" s="138"/>
    </row>
    <row r="13003" ht="15.75" customHeight="1" spans="1:7">
      <c r="A13003" s="143" t="s">
        <v>14104</v>
      </c>
      <c r="B13003" s="144" t="s">
        <v>14105</v>
      </c>
      <c r="C13003" s="145" t="s">
        <v>455</v>
      </c>
      <c r="D13003" s="137"/>
      <c r="E13003" s="146">
        <v>53122.5939</v>
      </c>
      <c r="F13003" s="138"/>
      <c r="G13003" s="138"/>
    </row>
    <row r="13004" ht="15.75" customHeight="1" spans="1:7">
      <c r="A13004" s="143" t="s">
        <v>14106</v>
      </c>
      <c r="B13004" s="144" t="s">
        <v>14107</v>
      </c>
      <c r="C13004" s="145" t="s">
        <v>455</v>
      </c>
      <c r="D13004" s="137"/>
      <c r="E13004" s="146">
        <v>77827.1889</v>
      </c>
      <c r="F13004" s="138"/>
      <c r="G13004" s="138"/>
    </row>
    <row r="13005" ht="15.75" customHeight="1" spans="1:7">
      <c r="A13005" s="143" t="s">
        <v>14108</v>
      </c>
      <c r="B13005" s="144" t="s">
        <v>14109</v>
      </c>
      <c r="C13005" s="145" t="s">
        <v>455</v>
      </c>
      <c r="D13005" s="137"/>
      <c r="E13005" s="146">
        <v>85847.9291</v>
      </c>
      <c r="F13005" s="138"/>
      <c r="G13005" s="138"/>
    </row>
    <row r="13006" ht="15.75" customHeight="1" spans="1:7">
      <c r="A13006" s="143" t="s">
        <v>14110</v>
      </c>
      <c r="B13006" s="144" t="s">
        <v>14111</v>
      </c>
      <c r="C13006" s="145" t="s">
        <v>455</v>
      </c>
      <c r="D13006" s="137"/>
      <c r="E13006" s="146">
        <v>102192.4096</v>
      </c>
      <c r="F13006" s="138"/>
      <c r="G13006" s="138"/>
    </row>
    <row r="13007" ht="15.75" customHeight="1" spans="1:7">
      <c r="A13007" s="143" t="s">
        <v>14112</v>
      </c>
      <c r="B13007" s="144" t="s">
        <v>14113</v>
      </c>
      <c r="C13007" s="145" t="s">
        <v>455</v>
      </c>
      <c r="D13007" s="137"/>
      <c r="E13007" s="146">
        <v>126865.5196</v>
      </c>
      <c r="F13007" s="138"/>
      <c r="G13007" s="138"/>
    </row>
    <row r="13008" ht="15.75" customHeight="1" spans="1:7">
      <c r="A13008" s="143" t="s">
        <v>14114</v>
      </c>
      <c r="B13008" s="144" t="s">
        <v>14115</v>
      </c>
      <c r="C13008" s="145" t="s">
        <v>455</v>
      </c>
      <c r="D13008" s="137"/>
      <c r="E13008" s="146">
        <v>17113.1887</v>
      </c>
      <c r="F13008" s="138"/>
      <c r="G13008" s="138"/>
    </row>
    <row r="13009" ht="15.75" customHeight="1" spans="1:7">
      <c r="A13009" s="143" t="s">
        <v>14116</v>
      </c>
      <c r="B13009" s="144" t="s">
        <v>14117</v>
      </c>
      <c r="C13009" s="145" t="s">
        <v>455</v>
      </c>
      <c r="D13009" s="137"/>
      <c r="E13009" s="146">
        <v>27750.8561</v>
      </c>
      <c r="F13009" s="138"/>
      <c r="G13009" s="138"/>
    </row>
    <row r="13010" ht="15.75" customHeight="1" spans="1:7">
      <c r="A13010" s="143" t="s">
        <v>14118</v>
      </c>
      <c r="B13010" s="144" t="s">
        <v>14119</v>
      </c>
      <c r="C13010" s="145" t="s">
        <v>455</v>
      </c>
      <c r="D13010" s="137"/>
      <c r="E13010" s="146">
        <v>32993.1045</v>
      </c>
      <c r="F13010" s="138"/>
      <c r="G13010" s="138"/>
    </row>
    <row r="13011" ht="15.75" customHeight="1" spans="1:7">
      <c r="A13011" s="143" t="s">
        <v>14120</v>
      </c>
      <c r="B13011" s="144" t="s">
        <v>14121</v>
      </c>
      <c r="C13011" s="145" t="s">
        <v>455</v>
      </c>
      <c r="D13011" s="137"/>
      <c r="E13011" s="146">
        <v>48555.1248</v>
      </c>
      <c r="F13011" s="138"/>
      <c r="G13011" s="138"/>
    </row>
    <row r="13012" ht="15.75" customHeight="1" spans="1:7">
      <c r="A13012" s="143" t="s">
        <v>14122</v>
      </c>
      <c r="B13012" s="144" t="s">
        <v>14123</v>
      </c>
      <c r="C13012" s="145" t="s">
        <v>455</v>
      </c>
      <c r="D13012" s="137"/>
      <c r="E13012" s="146">
        <v>53816.8696</v>
      </c>
      <c r="F13012" s="138"/>
      <c r="G13012" s="138"/>
    </row>
    <row r="13013" ht="15.75" customHeight="1" spans="1:7">
      <c r="A13013" s="143" t="s">
        <v>14124</v>
      </c>
      <c r="B13013" s="144" t="s">
        <v>14125</v>
      </c>
      <c r="C13013" s="145" t="s">
        <v>455</v>
      </c>
      <c r="D13013" s="137"/>
      <c r="E13013" s="146">
        <v>68332.9148</v>
      </c>
      <c r="F13013" s="138"/>
      <c r="G13013" s="138"/>
    </row>
    <row r="13014" ht="15.75" customHeight="1" spans="1:7">
      <c r="A13014" s="143" t="s">
        <v>14126</v>
      </c>
      <c r="B13014" s="144" t="s">
        <v>14127</v>
      </c>
      <c r="C13014" s="145" t="s">
        <v>455</v>
      </c>
      <c r="D13014" s="137"/>
      <c r="E13014" s="146">
        <v>88030.9713</v>
      </c>
      <c r="F13014" s="138"/>
      <c r="G13014" s="138"/>
    </row>
    <row r="13015" ht="15.75" customHeight="1" spans="1:7">
      <c r="A13015" s="143" t="s">
        <v>14128</v>
      </c>
      <c r="B13015" s="144" t="s">
        <v>14129</v>
      </c>
      <c r="C13015" s="145" t="s">
        <v>455</v>
      </c>
      <c r="D13015" s="137"/>
      <c r="E13015" s="146">
        <v>9.64</v>
      </c>
      <c r="F13015" s="138"/>
      <c r="G13015" s="138"/>
    </row>
    <row r="13016" ht="15.75" customHeight="1" spans="1:7">
      <c r="A13016" s="143" t="s">
        <v>14130</v>
      </c>
      <c r="B13016" s="144" t="s">
        <v>14131</v>
      </c>
      <c r="C13016" s="145" t="s">
        <v>455</v>
      </c>
      <c r="D13016" s="137"/>
      <c r="E13016" s="146">
        <v>5914.8058</v>
      </c>
      <c r="F13016" s="138"/>
      <c r="G13016" s="138"/>
    </row>
    <row r="13017" ht="15.75" customHeight="1" spans="1:7">
      <c r="A13017" s="143" t="s">
        <v>14132</v>
      </c>
      <c r="B13017" s="144" t="s">
        <v>14133</v>
      </c>
      <c r="C13017" s="145" t="s">
        <v>12982</v>
      </c>
      <c r="D13017" s="137"/>
      <c r="E13017" s="146">
        <v>7.3923</v>
      </c>
      <c r="F13017" s="138"/>
      <c r="G13017" s="138"/>
    </row>
    <row r="13018" ht="15.75" customHeight="1" spans="1:7">
      <c r="A13018" s="143" t="s">
        <v>14134</v>
      </c>
      <c r="B13018" s="144" t="s">
        <v>14135</v>
      </c>
      <c r="C13018" s="145" t="s">
        <v>12987</v>
      </c>
      <c r="D13018" s="137"/>
      <c r="E13018" s="146">
        <v>22.1964</v>
      </c>
      <c r="F13018" s="138"/>
      <c r="G13018" s="138"/>
    </row>
    <row r="13019" ht="15.75" customHeight="1" spans="1:7">
      <c r="A13019" s="143" t="s">
        <v>14136</v>
      </c>
      <c r="B13019" s="144" t="s">
        <v>14137</v>
      </c>
      <c r="C13019" s="145" t="s">
        <v>12982</v>
      </c>
      <c r="D13019" s="137"/>
      <c r="E13019" s="146">
        <v>109.9807</v>
      </c>
      <c r="F13019" s="138"/>
      <c r="G13019" s="138"/>
    </row>
    <row r="13020" ht="15.75" customHeight="1" spans="1:7">
      <c r="A13020" s="143" t="s">
        <v>14138</v>
      </c>
      <c r="B13020" s="144" t="s">
        <v>14139</v>
      </c>
      <c r="C13020" s="145" t="s">
        <v>13059</v>
      </c>
      <c r="D13020" s="137"/>
      <c r="E13020" s="146">
        <v>3.1133</v>
      </c>
      <c r="F13020" s="138"/>
      <c r="G13020" s="138"/>
    </row>
    <row r="13021" ht="15.75" customHeight="1" spans="1:7">
      <c r="A13021" s="143" t="s">
        <v>14140</v>
      </c>
      <c r="B13021" s="144" t="s">
        <v>14141</v>
      </c>
      <c r="C13021" s="145" t="s">
        <v>13149</v>
      </c>
      <c r="D13021" s="137"/>
      <c r="E13021" s="146">
        <v>44.7359</v>
      </c>
      <c r="F13021" s="138"/>
      <c r="G13021" s="138"/>
    </row>
    <row r="13022" ht="15.75" customHeight="1" spans="1:7">
      <c r="A13022" s="143" t="s">
        <v>14142</v>
      </c>
      <c r="B13022" s="144" t="s">
        <v>14143</v>
      </c>
      <c r="C13022" s="145" t="s">
        <v>13059</v>
      </c>
      <c r="D13022" s="137"/>
      <c r="E13022" s="146">
        <v>44</v>
      </c>
      <c r="F13022" s="138"/>
      <c r="G13022" s="138"/>
    </row>
    <row r="13023" ht="15.75" customHeight="1" spans="1:7">
      <c r="A13023" s="143" t="s">
        <v>14144</v>
      </c>
      <c r="B13023" s="144" t="s">
        <v>14145</v>
      </c>
      <c r="C13023" s="145" t="s">
        <v>13059</v>
      </c>
      <c r="D13023" s="137"/>
      <c r="E13023" s="146">
        <v>28.8993</v>
      </c>
      <c r="F13023" s="138"/>
      <c r="G13023" s="138"/>
    </row>
    <row r="13024" ht="15.75" customHeight="1" spans="1:7">
      <c r="A13024" s="143" t="s">
        <v>14146</v>
      </c>
      <c r="B13024" s="144" t="s">
        <v>14147</v>
      </c>
      <c r="C13024" s="145" t="s">
        <v>455</v>
      </c>
      <c r="D13024" s="137"/>
      <c r="E13024" s="146">
        <v>519.4819</v>
      </c>
      <c r="F13024" s="138"/>
      <c r="G13024" s="138"/>
    </row>
    <row r="13025" ht="15.75" customHeight="1" spans="1:7">
      <c r="A13025" s="143" t="s">
        <v>14148</v>
      </c>
      <c r="B13025" s="144" t="s">
        <v>14149</v>
      </c>
      <c r="C13025" s="145" t="s">
        <v>13149</v>
      </c>
      <c r="D13025" s="137"/>
      <c r="E13025" s="146">
        <v>92.8379</v>
      </c>
      <c r="F13025" s="138"/>
      <c r="G13025" s="138"/>
    </row>
    <row r="13026" ht="15.75" customHeight="1" spans="1:7">
      <c r="A13026" s="143" t="s">
        <v>14150</v>
      </c>
      <c r="B13026" s="144" t="s">
        <v>14151</v>
      </c>
      <c r="C13026" s="145" t="s">
        <v>455</v>
      </c>
      <c r="D13026" s="137"/>
      <c r="E13026" s="146">
        <v>3.3255</v>
      </c>
      <c r="F13026" s="138"/>
      <c r="G13026" s="138"/>
    </row>
    <row r="13027" ht="15.75" customHeight="1" spans="1:7">
      <c r="A13027" s="143" t="s">
        <v>14152</v>
      </c>
      <c r="B13027" s="144" t="s">
        <v>14153</v>
      </c>
      <c r="C13027" s="145" t="s">
        <v>455</v>
      </c>
      <c r="D13027" s="137"/>
      <c r="E13027" s="146">
        <v>15.303</v>
      </c>
      <c r="F13027" s="138"/>
      <c r="G13027" s="138"/>
    </row>
    <row r="13028" ht="15.75" customHeight="1" spans="1:7">
      <c r="A13028" s="143" t="s">
        <v>14154</v>
      </c>
      <c r="B13028" s="144" t="s">
        <v>14155</v>
      </c>
      <c r="C13028" s="145" t="s">
        <v>455</v>
      </c>
      <c r="D13028" s="137"/>
      <c r="E13028" s="146">
        <v>849.4465</v>
      </c>
      <c r="F13028" s="138"/>
      <c r="G13028" s="138"/>
    </row>
    <row r="13029" ht="15.75" customHeight="1" spans="1:7">
      <c r="A13029" s="143" t="s">
        <v>14156</v>
      </c>
      <c r="B13029" s="144" t="s">
        <v>14157</v>
      </c>
      <c r="C13029" s="145" t="s">
        <v>455</v>
      </c>
      <c r="D13029" s="137"/>
      <c r="E13029" s="146">
        <v>143.5191</v>
      </c>
      <c r="F13029" s="138"/>
      <c r="G13029" s="138"/>
    </row>
    <row r="13030" ht="15.75" customHeight="1" spans="1:7">
      <c r="A13030" s="143" t="s">
        <v>14158</v>
      </c>
      <c r="B13030" s="144" t="s">
        <v>14159</v>
      </c>
      <c r="C13030" s="145" t="s">
        <v>12982</v>
      </c>
      <c r="D13030" s="137"/>
      <c r="E13030" s="146">
        <v>104.916</v>
      </c>
      <c r="F13030" s="138"/>
      <c r="G13030" s="138"/>
    </row>
    <row r="13031" ht="15.75" customHeight="1" spans="1:7">
      <c r="A13031" s="143" t="s">
        <v>14160</v>
      </c>
      <c r="B13031" s="144" t="s">
        <v>14161</v>
      </c>
      <c r="C13031" s="145" t="s">
        <v>455</v>
      </c>
      <c r="D13031" s="137"/>
      <c r="E13031" s="146">
        <v>2220.8434</v>
      </c>
      <c r="F13031" s="138"/>
      <c r="G13031" s="138"/>
    </row>
    <row r="13032" ht="15.75" customHeight="1" spans="1:7">
      <c r="A13032" s="143" t="s">
        <v>14162</v>
      </c>
      <c r="B13032" s="144" t="s">
        <v>14163</v>
      </c>
      <c r="C13032" s="145" t="s">
        <v>455</v>
      </c>
      <c r="D13032" s="137"/>
      <c r="E13032" s="146">
        <v>16.1675</v>
      </c>
      <c r="F13032" s="138"/>
      <c r="G13032" s="138"/>
    </row>
    <row r="13033" ht="15.75" customHeight="1" spans="1:7">
      <c r="A13033" s="143" t="s">
        <v>14164</v>
      </c>
      <c r="B13033" s="144" t="s">
        <v>14165</v>
      </c>
      <c r="C13033" s="145" t="s">
        <v>455</v>
      </c>
      <c r="D13033" s="137"/>
      <c r="E13033" s="146">
        <v>9944.2604</v>
      </c>
      <c r="F13033" s="138"/>
      <c r="G13033" s="138"/>
    </row>
    <row r="13034" ht="15.75" customHeight="1" spans="1:7">
      <c r="A13034" s="143" t="s">
        <v>14166</v>
      </c>
      <c r="B13034" s="144" t="s">
        <v>14167</v>
      </c>
      <c r="C13034" s="145" t="s">
        <v>13059</v>
      </c>
      <c r="D13034" s="137"/>
      <c r="E13034" s="146">
        <v>1175.5804</v>
      </c>
      <c r="F13034" s="138"/>
      <c r="G13034" s="138"/>
    </row>
    <row r="13035" ht="15.75" customHeight="1" spans="1:7">
      <c r="A13035" s="143" t="s">
        <v>14168</v>
      </c>
      <c r="B13035" s="144" t="s">
        <v>14169</v>
      </c>
      <c r="C13035" s="145" t="s">
        <v>455</v>
      </c>
      <c r="D13035" s="137"/>
      <c r="E13035" s="146">
        <v>2.469</v>
      </c>
      <c r="F13035" s="138"/>
      <c r="G13035" s="138"/>
    </row>
    <row r="13036" ht="15.75" customHeight="1" spans="1:7">
      <c r="A13036" s="143" t="s">
        <v>14170</v>
      </c>
      <c r="B13036" s="144" t="s">
        <v>14171</v>
      </c>
      <c r="C13036" s="145" t="s">
        <v>455</v>
      </c>
      <c r="D13036" s="137"/>
      <c r="E13036" s="146">
        <v>4.0081</v>
      </c>
      <c r="F13036" s="138"/>
      <c r="G13036" s="138"/>
    </row>
    <row r="13037" ht="15.75" customHeight="1" spans="1:7">
      <c r="A13037" s="143" t="s">
        <v>14172</v>
      </c>
      <c r="B13037" s="144" t="s">
        <v>14173</v>
      </c>
      <c r="C13037" s="145" t="s">
        <v>13059</v>
      </c>
      <c r="D13037" s="137"/>
      <c r="E13037" s="146">
        <v>11.0664</v>
      </c>
      <c r="F13037" s="138"/>
      <c r="G13037" s="138"/>
    </row>
    <row r="13038" ht="15.75" customHeight="1" spans="1:7">
      <c r="A13038" s="143" t="s">
        <v>14174</v>
      </c>
      <c r="B13038" s="144" t="s">
        <v>14175</v>
      </c>
      <c r="C13038" s="145" t="s">
        <v>13059</v>
      </c>
      <c r="D13038" s="137"/>
      <c r="E13038" s="146">
        <v>4.1864</v>
      </c>
      <c r="F13038" s="138"/>
      <c r="G13038" s="138"/>
    </row>
    <row r="13039" ht="15.75" customHeight="1" spans="1:7">
      <c r="A13039" s="143" t="s">
        <v>14176</v>
      </c>
      <c r="B13039" s="144" t="s">
        <v>14177</v>
      </c>
      <c r="C13039" s="145" t="s">
        <v>12982</v>
      </c>
      <c r="D13039" s="137"/>
      <c r="E13039" s="146">
        <v>45</v>
      </c>
      <c r="F13039" s="138"/>
      <c r="G13039" s="138"/>
    </row>
    <row r="13040" ht="15.75" customHeight="1" spans="1:7">
      <c r="A13040" s="143" t="s">
        <v>14178</v>
      </c>
      <c r="B13040" s="144" t="s">
        <v>14179</v>
      </c>
      <c r="C13040" s="145" t="s">
        <v>13059</v>
      </c>
      <c r="D13040" s="137"/>
      <c r="E13040" s="146">
        <v>5.042</v>
      </c>
      <c r="F13040" s="138"/>
      <c r="G13040" s="138"/>
    </row>
    <row r="13041" ht="15.75" customHeight="1" spans="1:7">
      <c r="A13041" s="143" t="s">
        <v>14180</v>
      </c>
      <c r="B13041" s="144" t="s">
        <v>14181</v>
      </c>
      <c r="C13041" s="145" t="s">
        <v>13059</v>
      </c>
      <c r="D13041" s="137"/>
      <c r="E13041" s="146">
        <v>8.3633</v>
      </c>
      <c r="F13041" s="138"/>
      <c r="G13041" s="138"/>
    </row>
    <row r="13042" ht="15.75" customHeight="1" spans="1:7">
      <c r="A13042" s="143" t="s">
        <v>14182</v>
      </c>
      <c r="B13042" s="144" t="s">
        <v>14183</v>
      </c>
      <c r="C13042" s="145" t="s">
        <v>13059</v>
      </c>
      <c r="D13042" s="137"/>
      <c r="E13042" s="146">
        <v>12.773</v>
      </c>
      <c r="F13042" s="138"/>
      <c r="G13042" s="138"/>
    </row>
    <row r="13043" ht="15.75" customHeight="1" spans="1:7">
      <c r="A13043" s="143" t="s">
        <v>14184</v>
      </c>
      <c r="B13043" s="144" t="s">
        <v>14185</v>
      </c>
      <c r="C13043" s="145" t="s">
        <v>13059</v>
      </c>
      <c r="D13043" s="137"/>
      <c r="E13043" s="146">
        <v>18.7322</v>
      </c>
      <c r="F13043" s="138"/>
      <c r="G13043" s="138"/>
    </row>
    <row r="13044" ht="15.75" customHeight="1" spans="1:7">
      <c r="A13044" s="143" t="s">
        <v>14186</v>
      </c>
      <c r="B13044" s="144" t="s">
        <v>14187</v>
      </c>
      <c r="C13044" s="145" t="s">
        <v>13059</v>
      </c>
      <c r="D13044" s="137"/>
      <c r="E13044" s="146">
        <v>25.1067</v>
      </c>
      <c r="F13044" s="138"/>
      <c r="G13044" s="138"/>
    </row>
    <row r="13045" ht="15.75" customHeight="1" spans="1:7">
      <c r="A13045" s="143" t="s">
        <v>14188</v>
      </c>
      <c r="B13045" s="144" t="s">
        <v>14189</v>
      </c>
      <c r="C13045" s="145" t="s">
        <v>13059</v>
      </c>
      <c r="D13045" s="137"/>
      <c r="E13045" s="146">
        <v>82.7812</v>
      </c>
      <c r="F13045" s="138"/>
      <c r="G13045" s="138"/>
    </row>
    <row r="13046" ht="15.75" customHeight="1" spans="1:7">
      <c r="A13046" s="143" t="s">
        <v>14190</v>
      </c>
      <c r="B13046" s="144" t="s">
        <v>14191</v>
      </c>
      <c r="C13046" s="145" t="s">
        <v>13059</v>
      </c>
      <c r="D13046" s="137"/>
      <c r="E13046" s="146">
        <v>1.4907</v>
      </c>
      <c r="F13046" s="138"/>
      <c r="G13046" s="138"/>
    </row>
    <row r="13047" ht="15.75" customHeight="1" spans="1:7">
      <c r="A13047" s="143" t="s">
        <v>14192</v>
      </c>
      <c r="B13047" s="144" t="s">
        <v>14193</v>
      </c>
      <c r="C13047" s="145" t="s">
        <v>12982</v>
      </c>
      <c r="D13047" s="137"/>
      <c r="E13047" s="146">
        <v>14.81</v>
      </c>
      <c r="F13047" s="138"/>
      <c r="G13047" s="138"/>
    </row>
    <row r="13048" ht="15.75" customHeight="1" spans="1:7">
      <c r="A13048" s="143" t="s">
        <v>14194</v>
      </c>
      <c r="B13048" s="144" t="s">
        <v>14195</v>
      </c>
      <c r="C13048" s="145" t="s">
        <v>455</v>
      </c>
      <c r="D13048" s="137"/>
      <c r="E13048" s="146">
        <v>1.1387</v>
      </c>
      <c r="F13048" s="138"/>
      <c r="G13048" s="138"/>
    </row>
    <row r="13049" ht="15.75" customHeight="1" spans="1:7">
      <c r="A13049" s="143" t="s">
        <v>14196</v>
      </c>
      <c r="B13049" s="144" t="s">
        <v>14197</v>
      </c>
      <c r="C13049" s="145" t="s">
        <v>455</v>
      </c>
      <c r="D13049" s="137"/>
      <c r="E13049" s="146">
        <v>1.1387</v>
      </c>
      <c r="F13049" s="138"/>
      <c r="G13049" s="138"/>
    </row>
    <row r="13050" ht="15.75" customHeight="1" spans="1:7">
      <c r="A13050" s="143" t="s">
        <v>14198</v>
      </c>
      <c r="B13050" s="144" t="s">
        <v>14199</v>
      </c>
      <c r="C13050" s="145" t="s">
        <v>455</v>
      </c>
      <c r="D13050" s="137"/>
      <c r="E13050" s="146">
        <v>1.1387</v>
      </c>
      <c r="F13050" s="138"/>
      <c r="G13050" s="138"/>
    </row>
    <row r="13051" ht="15.75" customHeight="1" spans="1:7">
      <c r="A13051" s="143" t="s">
        <v>14200</v>
      </c>
      <c r="B13051" s="144" t="s">
        <v>14201</v>
      </c>
      <c r="C13051" s="145" t="s">
        <v>455</v>
      </c>
      <c r="D13051" s="137"/>
      <c r="E13051" s="146">
        <v>1.1387</v>
      </c>
      <c r="F13051" s="138"/>
      <c r="G13051" s="138"/>
    </row>
    <row r="13052" ht="15.75" customHeight="1" spans="1:7">
      <c r="A13052" s="143" t="s">
        <v>14202</v>
      </c>
      <c r="B13052" s="144" t="s">
        <v>14203</v>
      </c>
      <c r="C13052" s="145" t="s">
        <v>455</v>
      </c>
      <c r="D13052" s="137"/>
      <c r="E13052" s="146">
        <v>8.1263</v>
      </c>
      <c r="F13052" s="138"/>
      <c r="G13052" s="138"/>
    </row>
    <row r="13053" ht="15.75" customHeight="1" spans="1:7">
      <c r="A13053" s="143" t="s">
        <v>14204</v>
      </c>
      <c r="B13053" s="144" t="s">
        <v>14205</v>
      </c>
      <c r="C13053" s="145" t="s">
        <v>455</v>
      </c>
      <c r="D13053" s="137"/>
      <c r="E13053" s="146">
        <v>8.1214</v>
      </c>
      <c r="F13053" s="138"/>
      <c r="G13053" s="138"/>
    </row>
    <row r="13054" ht="15.75" customHeight="1" spans="1:7">
      <c r="A13054" s="143" t="s">
        <v>14206</v>
      </c>
      <c r="B13054" s="144" t="s">
        <v>14207</v>
      </c>
      <c r="C13054" s="145" t="s">
        <v>455</v>
      </c>
      <c r="D13054" s="137"/>
      <c r="E13054" s="146">
        <v>8.1463</v>
      </c>
      <c r="F13054" s="138"/>
      <c r="G13054" s="138"/>
    </row>
    <row r="13055" ht="15.75" customHeight="1" spans="1:7">
      <c r="A13055" s="143" t="s">
        <v>14208</v>
      </c>
      <c r="B13055" s="144" t="s">
        <v>14209</v>
      </c>
      <c r="C13055" s="145" t="s">
        <v>12994</v>
      </c>
      <c r="D13055" s="137"/>
      <c r="E13055" s="146">
        <v>5.4325</v>
      </c>
      <c r="F13055" s="138"/>
      <c r="G13055" s="138"/>
    </row>
    <row r="13056" ht="15.75" customHeight="1" spans="1:7">
      <c r="A13056" s="143" t="s">
        <v>14210</v>
      </c>
      <c r="B13056" s="144" t="s">
        <v>14211</v>
      </c>
      <c r="C13056" s="145" t="s">
        <v>455</v>
      </c>
      <c r="D13056" s="137"/>
      <c r="E13056" s="146">
        <v>9.8308</v>
      </c>
      <c r="F13056" s="138"/>
      <c r="G13056" s="138"/>
    </row>
    <row r="13057" ht="15.75" customHeight="1" spans="1:7">
      <c r="A13057" s="143" t="s">
        <v>14212</v>
      </c>
      <c r="B13057" s="144" t="s">
        <v>14213</v>
      </c>
      <c r="C13057" s="145" t="s">
        <v>13141</v>
      </c>
      <c r="D13057" s="137"/>
      <c r="E13057" s="146" t="s">
        <v>13142</v>
      </c>
      <c r="F13057" s="138"/>
      <c r="G13057" s="138"/>
    </row>
    <row r="13058" ht="15.75" customHeight="1" spans="1:7">
      <c r="A13058" s="143" t="s">
        <v>14214</v>
      </c>
      <c r="B13058" s="144" t="s">
        <v>14215</v>
      </c>
      <c r="C13058" s="145" t="s">
        <v>13141</v>
      </c>
      <c r="D13058" s="137"/>
      <c r="E13058" s="146" t="s">
        <v>13142</v>
      </c>
      <c r="F13058" s="138"/>
      <c r="G13058" s="138"/>
    </row>
    <row r="13059" ht="15.75" customHeight="1" spans="1:7">
      <c r="A13059" s="143" t="s">
        <v>14216</v>
      </c>
      <c r="B13059" s="144" t="s">
        <v>14217</v>
      </c>
      <c r="C13059" s="145" t="s">
        <v>13141</v>
      </c>
      <c r="D13059" s="137"/>
      <c r="E13059" s="146" t="s">
        <v>13142</v>
      </c>
      <c r="F13059" s="138"/>
      <c r="G13059" s="138"/>
    </row>
    <row r="13060" ht="15.75" customHeight="1" spans="1:7">
      <c r="A13060" s="143" t="s">
        <v>14218</v>
      </c>
      <c r="B13060" s="144" t="s">
        <v>14219</v>
      </c>
      <c r="C13060" s="145" t="s">
        <v>13141</v>
      </c>
      <c r="D13060" s="137"/>
      <c r="E13060" s="146" t="s">
        <v>13142</v>
      </c>
      <c r="F13060" s="138"/>
      <c r="G13060" s="138"/>
    </row>
    <row r="13061" ht="15.75" customHeight="1" spans="1:7">
      <c r="A13061" s="143" t="s">
        <v>14220</v>
      </c>
      <c r="B13061" s="144" t="s">
        <v>14221</v>
      </c>
      <c r="C13061" s="145" t="s">
        <v>13141</v>
      </c>
      <c r="D13061" s="137"/>
      <c r="E13061" s="146" t="s">
        <v>13142</v>
      </c>
      <c r="F13061" s="138"/>
      <c r="G13061" s="138"/>
    </row>
    <row r="13062" ht="15.75" customHeight="1" spans="1:7">
      <c r="A13062" s="143" t="s">
        <v>14222</v>
      </c>
      <c r="B13062" s="144" t="s">
        <v>14223</v>
      </c>
      <c r="C13062" s="145" t="s">
        <v>455</v>
      </c>
      <c r="D13062" s="137"/>
      <c r="E13062" s="146">
        <v>9.8386</v>
      </c>
      <c r="F13062" s="138"/>
      <c r="G13062" s="138"/>
    </row>
    <row r="13063" ht="15.75" customHeight="1" spans="1:7">
      <c r="A13063" s="143" t="s">
        <v>14224</v>
      </c>
      <c r="B13063" s="144" t="s">
        <v>14225</v>
      </c>
      <c r="C13063" s="145" t="s">
        <v>13141</v>
      </c>
      <c r="D13063" s="137"/>
      <c r="E13063" s="146" t="s">
        <v>13142</v>
      </c>
      <c r="F13063" s="138"/>
      <c r="G13063" s="138"/>
    </row>
    <row r="13064" ht="15.75" customHeight="1" spans="1:7">
      <c r="A13064" s="143" t="s">
        <v>14226</v>
      </c>
      <c r="B13064" s="144" t="s">
        <v>14227</v>
      </c>
      <c r="C13064" s="145" t="s">
        <v>13141</v>
      </c>
      <c r="D13064" s="137"/>
      <c r="E13064" s="146" t="s">
        <v>13142</v>
      </c>
      <c r="F13064" s="138"/>
      <c r="G13064" s="138"/>
    </row>
    <row r="13065" ht="15.75" customHeight="1" spans="1:7">
      <c r="A13065" s="143" t="s">
        <v>14228</v>
      </c>
      <c r="B13065" s="144" t="s">
        <v>14229</v>
      </c>
      <c r="C13065" s="145" t="s">
        <v>13141</v>
      </c>
      <c r="D13065" s="137"/>
      <c r="E13065" s="146" t="s">
        <v>13142</v>
      </c>
      <c r="F13065" s="138"/>
      <c r="G13065" s="138"/>
    </row>
    <row r="13066" ht="15.75" customHeight="1" spans="1:7">
      <c r="A13066" s="143" t="s">
        <v>14230</v>
      </c>
      <c r="B13066" s="144" t="s">
        <v>14231</v>
      </c>
      <c r="C13066" s="145" t="s">
        <v>13141</v>
      </c>
      <c r="D13066" s="137"/>
      <c r="E13066" s="146">
        <v>10116.9704</v>
      </c>
      <c r="F13066" s="138"/>
      <c r="G13066" s="138"/>
    </row>
    <row r="13067" ht="15.75" customHeight="1" spans="1:7">
      <c r="A13067" s="143" t="s">
        <v>14232</v>
      </c>
      <c r="B13067" s="144" t="s">
        <v>14233</v>
      </c>
      <c r="C13067" s="145" t="s">
        <v>12982</v>
      </c>
      <c r="D13067" s="137"/>
      <c r="E13067" s="146">
        <v>0.5782</v>
      </c>
      <c r="F13067" s="138"/>
      <c r="G13067" s="138"/>
    </row>
    <row r="13068" ht="15.75" customHeight="1" spans="1:7">
      <c r="A13068" s="143" t="s">
        <v>14234</v>
      </c>
      <c r="B13068" s="144" t="s">
        <v>14235</v>
      </c>
      <c r="C13068" s="145" t="s">
        <v>13141</v>
      </c>
      <c r="D13068" s="137"/>
      <c r="E13068" s="146" t="s">
        <v>13142</v>
      </c>
      <c r="F13068" s="138"/>
      <c r="G13068" s="138"/>
    </row>
    <row r="13069" ht="15.75" customHeight="1" spans="1:7">
      <c r="A13069" s="143" t="s">
        <v>14236</v>
      </c>
      <c r="B13069" s="144" t="s">
        <v>14237</v>
      </c>
      <c r="C13069" s="145" t="s">
        <v>13141</v>
      </c>
      <c r="D13069" s="137"/>
      <c r="E13069" s="146" t="s">
        <v>13142</v>
      </c>
      <c r="F13069" s="138"/>
      <c r="G13069" s="138"/>
    </row>
    <row r="13070" ht="15.75" customHeight="1" spans="1:7">
      <c r="A13070" s="143" t="s">
        <v>14238</v>
      </c>
      <c r="B13070" s="144" t="s">
        <v>14239</v>
      </c>
      <c r="C13070" s="145" t="s">
        <v>13141</v>
      </c>
      <c r="D13070" s="137"/>
      <c r="E13070" s="146" t="s">
        <v>13142</v>
      </c>
      <c r="F13070" s="138"/>
      <c r="G13070" s="138"/>
    </row>
    <row r="13071" ht="15.75" customHeight="1" spans="1:7">
      <c r="A13071" s="143" t="s">
        <v>14240</v>
      </c>
      <c r="B13071" s="144" t="s">
        <v>14241</v>
      </c>
      <c r="C13071" s="145" t="s">
        <v>455</v>
      </c>
      <c r="D13071" s="137"/>
      <c r="E13071" s="146">
        <v>12.0726</v>
      </c>
      <c r="F13071" s="138"/>
      <c r="G13071" s="138"/>
    </row>
    <row r="13072" ht="15.75" customHeight="1" spans="1:7">
      <c r="A13072" s="143" t="s">
        <v>14242</v>
      </c>
      <c r="B13072" s="144" t="s">
        <v>14243</v>
      </c>
      <c r="C13072" s="145" t="s">
        <v>455</v>
      </c>
      <c r="D13072" s="137"/>
      <c r="E13072" s="146">
        <v>20.4019</v>
      </c>
      <c r="F13072" s="138"/>
      <c r="G13072" s="138"/>
    </row>
    <row r="13073" ht="15.75" customHeight="1" spans="1:7">
      <c r="A13073" s="143" t="s">
        <v>14244</v>
      </c>
      <c r="B13073" s="144" t="s">
        <v>14245</v>
      </c>
      <c r="C13073" s="145" t="s">
        <v>455</v>
      </c>
      <c r="D13073" s="137"/>
      <c r="E13073" s="146">
        <v>23.7584</v>
      </c>
      <c r="F13073" s="138"/>
      <c r="G13073" s="138"/>
    </row>
    <row r="13074" ht="15.75" customHeight="1" spans="1:7">
      <c r="A13074" s="143" t="s">
        <v>14246</v>
      </c>
      <c r="B13074" s="144" t="s">
        <v>14247</v>
      </c>
      <c r="C13074" s="145" t="s">
        <v>455</v>
      </c>
      <c r="D13074" s="137"/>
      <c r="E13074" s="146">
        <v>23.7684</v>
      </c>
      <c r="F13074" s="138"/>
      <c r="G13074" s="138"/>
    </row>
    <row r="13075" ht="15.75" customHeight="1" spans="1:7">
      <c r="A13075" s="143" t="s">
        <v>14248</v>
      </c>
      <c r="B13075" s="144" t="s">
        <v>14249</v>
      </c>
      <c r="C13075" s="145" t="s">
        <v>12982</v>
      </c>
      <c r="D13075" s="137"/>
      <c r="E13075" s="146">
        <v>10.6152</v>
      </c>
      <c r="F13075" s="138"/>
      <c r="G13075" s="138"/>
    </row>
    <row r="13076" ht="15.75" customHeight="1" spans="1:7">
      <c r="A13076" s="143" t="s">
        <v>14250</v>
      </c>
      <c r="B13076" s="144" t="s">
        <v>14251</v>
      </c>
      <c r="C13076" s="145" t="s">
        <v>455</v>
      </c>
      <c r="D13076" s="137"/>
      <c r="E13076" s="146">
        <v>3056.9786</v>
      </c>
      <c r="F13076" s="138"/>
      <c r="G13076" s="138"/>
    </row>
    <row r="13077" ht="15.75" customHeight="1" spans="1:7">
      <c r="A13077" s="143" t="s">
        <v>14252</v>
      </c>
      <c r="B13077" s="144" t="s">
        <v>14253</v>
      </c>
      <c r="C13077" s="145" t="s">
        <v>455</v>
      </c>
      <c r="D13077" s="137"/>
      <c r="E13077" s="146">
        <v>3789.3202</v>
      </c>
      <c r="F13077" s="138"/>
      <c r="G13077" s="138"/>
    </row>
    <row r="13078" ht="15.75" customHeight="1" spans="1:7">
      <c r="A13078" s="143" t="s">
        <v>14254</v>
      </c>
      <c r="B13078" s="144" t="s">
        <v>14255</v>
      </c>
      <c r="C13078" s="145" t="s">
        <v>455</v>
      </c>
      <c r="D13078" s="137"/>
      <c r="E13078" s="146">
        <v>2005.1944</v>
      </c>
      <c r="F13078" s="138"/>
      <c r="G13078" s="138"/>
    </row>
    <row r="13079" ht="15.75" customHeight="1" spans="1:7">
      <c r="A13079" s="143" t="s">
        <v>14256</v>
      </c>
      <c r="B13079" s="144" t="s">
        <v>14257</v>
      </c>
      <c r="C13079" s="145" t="s">
        <v>455</v>
      </c>
      <c r="D13079" s="137"/>
      <c r="E13079" s="146">
        <v>2787.1911</v>
      </c>
      <c r="F13079" s="138"/>
      <c r="G13079" s="138"/>
    </row>
    <row r="13080" ht="15.75" customHeight="1" spans="1:7">
      <c r="A13080" s="143" t="s">
        <v>14258</v>
      </c>
      <c r="B13080" s="144" t="s">
        <v>14259</v>
      </c>
      <c r="C13080" s="145" t="s">
        <v>455</v>
      </c>
      <c r="D13080" s="137"/>
      <c r="E13080" s="146">
        <v>38.05</v>
      </c>
      <c r="F13080" s="138"/>
      <c r="G13080" s="138"/>
    </row>
    <row r="13081" ht="15.75" customHeight="1" spans="1:7">
      <c r="A13081" s="143" t="s">
        <v>14260</v>
      </c>
      <c r="B13081" s="144" t="s">
        <v>14261</v>
      </c>
      <c r="C13081" s="145" t="s">
        <v>455</v>
      </c>
      <c r="D13081" s="137"/>
      <c r="E13081" s="146">
        <v>6815.7905</v>
      </c>
      <c r="F13081" s="138"/>
      <c r="G13081" s="138"/>
    </row>
    <row r="13082" ht="15.75" customHeight="1" spans="1:7">
      <c r="A13082" s="143" t="s">
        <v>14262</v>
      </c>
      <c r="B13082" s="144" t="s">
        <v>14263</v>
      </c>
      <c r="C13082" s="145" t="s">
        <v>455</v>
      </c>
      <c r="D13082" s="137"/>
      <c r="E13082" s="146">
        <v>40.1864</v>
      </c>
      <c r="F13082" s="138"/>
      <c r="G13082" s="138"/>
    </row>
    <row r="13083" ht="15.75" customHeight="1" spans="1:7">
      <c r="A13083" s="143" t="s">
        <v>14264</v>
      </c>
      <c r="B13083" s="144" t="s">
        <v>14265</v>
      </c>
      <c r="C13083" s="145" t="s">
        <v>455</v>
      </c>
      <c r="D13083" s="137"/>
      <c r="E13083" s="146">
        <v>368.5284</v>
      </c>
      <c r="F13083" s="138"/>
      <c r="G13083" s="138"/>
    </row>
    <row r="13084" ht="15.75" customHeight="1" spans="1:7">
      <c r="A13084" s="143" t="s">
        <v>14266</v>
      </c>
      <c r="B13084" s="144" t="s">
        <v>14267</v>
      </c>
      <c r="C13084" s="145" t="s">
        <v>455</v>
      </c>
      <c r="D13084" s="137"/>
      <c r="E13084" s="146">
        <v>368.5284</v>
      </c>
      <c r="F13084" s="138"/>
      <c r="G13084" s="138"/>
    </row>
    <row r="13085" ht="15.75" customHeight="1" spans="1:7">
      <c r="A13085" s="143" t="s">
        <v>14268</v>
      </c>
      <c r="B13085" s="144" t="s">
        <v>14269</v>
      </c>
      <c r="C13085" s="145" t="s">
        <v>455</v>
      </c>
      <c r="D13085" s="137"/>
      <c r="E13085" s="146">
        <v>71.5708</v>
      </c>
      <c r="F13085" s="138"/>
      <c r="G13085" s="138"/>
    </row>
    <row r="13086" ht="15.75" customHeight="1" spans="1:7">
      <c r="A13086" s="143" t="s">
        <v>14270</v>
      </c>
      <c r="B13086" s="144" t="s">
        <v>14271</v>
      </c>
      <c r="C13086" s="145" t="s">
        <v>455</v>
      </c>
      <c r="D13086" s="137"/>
      <c r="E13086" s="146">
        <v>74.8558</v>
      </c>
      <c r="F13086" s="138"/>
      <c r="G13086" s="138"/>
    </row>
    <row r="13087" ht="15.75" customHeight="1" spans="1:7">
      <c r="A13087" s="143" t="s">
        <v>14272</v>
      </c>
      <c r="B13087" s="144" t="s">
        <v>14273</v>
      </c>
      <c r="C13087" s="145" t="s">
        <v>455</v>
      </c>
      <c r="D13087" s="137"/>
      <c r="E13087" s="146">
        <v>105.6256</v>
      </c>
      <c r="F13087" s="138"/>
      <c r="G13087" s="138"/>
    </row>
    <row r="13088" ht="15.75" customHeight="1" spans="1:7">
      <c r="A13088" s="143" t="s">
        <v>14274</v>
      </c>
      <c r="B13088" s="144" t="s">
        <v>14275</v>
      </c>
      <c r="C13088" s="145" t="s">
        <v>455</v>
      </c>
      <c r="D13088" s="137"/>
      <c r="E13088" s="146">
        <v>82.081</v>
      </c>
      <c r="F13088" s="138"/>
      <c r="G13088" s="138"/>
    </row>
    <row r="13089" ht="15.75" customHeight="1" spans="1:7">
      <c r="A13089" s="143" t="s">
        <v>14276</v>
      </c>
      <c r="B13089" s="144" t="s">
        <v>14277</v>
      </c>
      <c r="C13089" s="145" t="s">
        <v>455</v>
      </c>
      <c r="D13089" s="137"/>
      <c r="E13089" s="146">
        <v>133.4184</v>
      </c>
      <c r="F13089" s="138"/>
      <c r="G13089" s="138"/>
    </row>
    <row r="13090" ht="15.75" customHeight="1" spans="1:7">
      <c r="A13090" s="143" t="s">
        <v>14278</v>
      </c>
      <c r="B13090" s="144" t="s">
        <v>14279</v>
      </c>
      <c r="C13090" s="145" t="s">
        <v>455</v>
      </c>
      <c r="D13090" s="137"/>
      <c r="E13090" s="146">
        <v>159.8988</v>
      </c>
      <c r="F13090" s="138"/>
      <c r="G13090" s="138"/>
    </row>
    <row r="13091" ht="15.75" customHeight="1" spans="1:7">
      <c r="A13091" s="143" t="s">
        <v>14280</v>
      </c>
      <c r="B13091" s="144" t="s">
        <v>14281</v>
      </c>
      <c r="C13091" s="145" t="s">
        <v>455</v>
      </c>
      <c r="D13091" s="137"/>
      <c r="E13091" s="146">
        <v>164.9661</v>
      </c>
      <c r="F13091" s="138"/>
      <c r="G13091" s="138"/>
    </row>
    <row r="13092" ht="15.75" customHeight="1" spans="1:7">
      <c r="A13092" s="143" t="s">
        <v>14282</v>
      </c>
      <c r="B13092" s="144" t="s">
        <v>14283</v>
      </c>
      <c r="C13092" s="145" t="s">
        <v>455</v>
      </c>
      <c r="D13092" s="137"/>
      <c r="E13092" s="146">
        <v>194.411</v>
      </c>
      <c r="F13092" s="138"/>
      <c r="G13092" s="138"/>
    </row>
    <row r="13093" ht="15.75" customHeight="1" spans="1:7">
      <c r="A13093" s="143" t="s">
        <v>14284</v>
      </c>
      <c r="B13093" s="144" t="s">
        <v>14285</v>
      </c>
      <c r="C13093" s="145" t="s">
        <v>455</v>
      </c>
      <c r="D13093" s="137"/>
      <c r="E13093" s="146">
        <v>216.1629</v>
      </c>
      <c r="F13093" s="138"/>
      <c r="G13093" s="138"/>
    </row>
    <row r="13094" ht="15.75" customHeight="1" spans="1:7">
      <c r="A13094" s="143" t="s">
        <v>14286</v>
      </c>
      <c r="B13094" s="144" t="s">
        <v>14287</v>
      </c>
      <c r="C13094" s="145" t="s">
        <v>455</v>
      </c>
      <c r="D13094" s="137"/>
      <c r="E13094" s="146">
        <v>289.3771</v>
      </c>
      <c r="F13094" s="138"/>
      <c r="G13094" s="138"/>
    </row>
    <row r="13095" ht="15.75" customHeight="1" spans="1:7">
      <c r="A13095" s="143" t="s">
        <v>14288</v>
      </c>
      <c r="B13095" s="144" t="s">
        <v>14289</v>
      </c>
      <c r="C13095" s="145" t="s">
        <v>455</v>
      </c>
      <c r="D13095" s="137"/>
      <c r="E13095" s="146">
        <v>103.7969</v>
      </c>
      <c r="F13095" s="138"/>
      <c r="G13095" s="138"/>
    </row>
    <row r="13096" ht="15.75" customHeight="1" spans="1:7">
      <c r="A13096" s="143" t="s">
        <v>14290</v>
      </c>
      <c r="B13096" s="144" t="s">
        <v>14291</v>
      </c>
      <c r="C13096" s="145" t="s">
        <v>455</v>
      </c>
      <c r="D13096" s="137"/>
      <c r="E13096" s="146">
        <v>162.1846</v>
      </c>
      <c r="F13096" s="138"/>
      <c r="G13096" s="138"/>
    </row>
    <row r="13097" ht="15.75" customHeight="1" spans="1:7">
      <c r="A13097" s="143" t="s">
        <v>14292</v>
      </c>
      <c r="B13097" s="144" t="s">
        <v>14293</v>
      </c>
      <c r="C13097" s="145" t="s">
        <v>455</v>
      </c>
      <c r="D13097" s="137"/>
      <c r="E13097" s="146">
        <v>226.9116</v>
      </c>
      <c r="F13097" s="138"/>
      <c r="G13097" s="138"/>
    </row>
    <row r="13098" ht="15.75" customHeight="1" spans="1:7">
      <c r="A13098" s="143" t="s">
        <v>14294</v>
      </c>
      <c r="B13098" s="144" t="s">
        <v>14295</v>
      </c>
      <c r="C13098" s="145" t="s">
        <v>455</v>
      </c>
      <c r="D13098" s="137"/>
      <c r="E13098" s="146">
        <v>163927.8349</v>
      </c>
      <c r="F13098" s="138"/>
      <c r="G13098" s="138"/>
    </row>
    <row r="13099" ht="15.75" customHeight="1" spans="1:7">
      <c r="A13099" s="143" t="s">
        <v>14296</v>
      </c>
      <c r="B13099" s="144" t="s">
        <v>14297</v>
      </c>
      <c r="C13099" s="145" t="s">
        <v>455</v>
      </c>
      <c r="D13099" s="137"/>
      <c r="E13099" s="146">
        <v>189777.3037</v>
      </c>
      <c r="F13099" s="138"/>
      <c r="G13099" s="138"/>
    </row>
    <row r="13100" ht="15.75" customHeight="1" spans="1:7">
      <c r="A13100" s="143" t="s">
        <v>14298</v>
      </c>
      <c r="B13100" s="144" t="s">
        <v>14299</v>
      </c>
      <c r="C13100" s="145" t="s">
        <v>455</v>
      </c>
      <c r="D13100" s="137"/>
      <c r="E13100" s="146">
        <v>229027.7173</v>
      </c>
      <c r="F13100" s="138"/>
      <c r="G13100" s="138"/>
    </row>
    <row r="13101" ht="15.75" customHeight="1" spans="1:7">
      <c r="A13101" s="143" t="s">
        <v>14300</v>
      </c>
      <c r="B13101" s="144" t="s">
        <v>14301</v>
      </c>
      <c r="C13101" s="145" t="s">
        <v>455</v>
      </c>
      <c r="D13101" s="137"/>
      <c r="E13101" s="146">
        <v>242390.422</v>
      </c>
      <c r="F13101" s="138"/>
      <c r="G13101" s="138"/>
    </row>
    <row r="13102" ht="15.75" customHeight="1" spans="1:7">
      <c r="A13102" s="143" t="s">
        <v>14302</v>
      </c>
      <c r="B13102" s="144" t="s">
        <v>14303</v>
      </c>
      <c r="C13102" s="145" t="s">
        <v>455</v>
      </c>
      <c r="D13102" s="137"/>
      <c r="E13102" s="146">
        <v>260567.1702</v>
      </c>
      <c r="F13102" s="138"/>
      <c r="G13102" s="138"/>
    </row>
    <row r="13103" ht="15.75" customHeight="1" spans="1:7">
      <c r="A13103" s="143" t="s">
        <v>14304</v>
      </c>
      <c r="B13103" s="144" t="s">
        <v>14305</v>
      </c>
      <c r="C13103" s="145" t="s">
        <v>455</v>
      </c>
      <c r="D13103" s="137"/>
      <c r="E13103" s="146">
        <v>15.4945</v>
      </c>
      <c r="F13103" s="138"/>
      <c r="G13103" s="138"/>
    </row>
    <row r="13104" ht="15.75" customHeight="1" spans="1:7">
      <c r="A13104" s="143" t="s">
        <v>14306</v>
      </c>
      <c r="B13104" s="144" t="s">
        <v>14307</v>
      </c>
      <c r="C13104" s="145" t="s">
        <v>455</v>
      </c>
      <c r="D13104" s="137"/>
      <c r="E13104" s="146">
        <v>274135.254</v>
      </c>
      <c r="F13104" s="138"/>
      <c r="G13104" s="138"/>
    </row>
    <row r="13105" ht="15.75" customHeight="1" spans="1:7">
      <c r="A13105" s="143" t="s">
        <v>14308</v>
      </c>
      <c r="B13105" s="144" t="s">
        <v>14309</v>
      </c>
      <c r="C13105" s="145" t="s">
        <v>455</v>
      </c>
      <c r="D13105" s="137"/>
      <c r="E13105" s="146">
        <v>254353.4635</v>
      </c>
      <c r="F13105" s="138"/>
      <c r="G13105" s="138"/>
    </row>
    <row r="13106" ht="15.75" customHeight="1" spans="1:7">
      <c r="A13106" s="143" t="s">
        <v>14310</v>
      </c>
      <c r="B13106" s="144" t="s">
        <v>14311</v>
      </c>
      <c r="C13106" s="145" t="s">
        <v>455</v>
      </c>
      <c r="D13106" s="137"/>
      <c r="E13106" s="146">
        <v>259994.1353</v>
      </c>
      <c r="F13106" s="138"/>
      <c r="G13106" s="138"/>
    </row>
    <row r="13107" ht="15.75" customHeight="1" spans="1:7">
      <c r="A13107" s="143" t="s">
        <v>14312</v>
      </c>
      <c r="B13107" s="144" t="s">
        <v>14313</v>
      </c>
      <c r="C13107" s="145" t="s">
        <v>455</v>
      </c>
      <c r="D13107" s="137"/>
      <c r="E13107" s="146">
        <v>586.887</v>
      </c>
      <c r="F13107" s="138"/>
      <c r="G13107" s="138"/>
    </row>
    <row r="13108" ht="15.75" customHeight="1" spans="1:7">
      <c r="A13108" s="143" t="s">
        <v>14314</v>
      </c>
      <c r="B13108" s="144" t="s">
        <v>14315</v>
      </c>
      <c r="C13108" s="145" t="s">
        <v>455</v>
      </c>
      <c r="D13108" s="137"/>
      <c r="E13108" s="146">
        <v>607.1896</v>
      </c>
      <c r="F13108" s="138"/>
      <c r="G13108" s="138"/>
    </row>
    <row r="13109" ht="15.75" customHeight="1" spans="1:7">
      <c r="A13109" s="143" t="s">
        <v>14316</v>
      </c>
      <c r="B13109" s="144" t="s">
        <v>14317</v>
      </c>
      <c r="C13109" s="145" t="s">
        <v>455</v>
      </c>
      <c r="D13109" s="137"/>
      <c r="E13109" s="146">
        <v>1167.3823</v>
      </c>
      <c r="F13109" s="138"/>
      <c r="G13109" s="138"/>
    </row>
    <row r="13110" ht="15.75" customHeight="1" spans="1:7">
      <c r="A13110" s="143" t="s">
        <v>14318</v>
      </c>
      <c r="B13110" s="144" t="s">
        <v>14319</v>
      </c>
      <c r="C13110" s="145" t="s">
        <v>455</v>
      </c>
      <c r="D13110" s="137"/>
      <c r="E13110" s="146">
        <v>1986.1803</v>
      </c>
      <c r="F13110" s="138"/>
      <c r="G13110" s="138"/>
    </row>
    <row r="13111" ht="15.75" customHeight="1" spans="1:7">
      <c r="A13111" s="143" t="s">
        <v>14320</v>
      </c>
      <c r="B13111" s="144" t="s">
        <v>14321</v>
      </c>
      <c r="C13111" s="145" t="s">
        <v>455</v>
      </c>
      <c r="D13111" s="137"/>
      <c r="E13111" s="146">
        <v>225.0876</v>
      </c>
      <c r="F13111" s="138"/>
      <c r="G13111" s="138"/>
    </row>
    <row r="13112" ht="15.75" customHeight="1" spans="1:7">
      <c r="A13112" s="143" t="s">
        <v>14322</v>
      </c>
      <c r="B13112" s="144" t="s">
        <v>14323</v>
      </c>
      <c r="C13112" s="145" t="s">
        <v>455</v>
      </c>
      <c r="D13112" s="137"/>
      <c r="E13112" s="146">
        <v>295.9988</v>
      </c>
      <c r="F13112" s="138"/>
      <c r="G13112" s="138"/>
    </row>
    <row r="13113" ht="15.75" customHeight="1" spans="1:7">
      <c r="A13113" s="143" t="s">
        <v>14324</v>
      </c>
      <c r="B13113" s="144" t="s">
        <v>14325</v>
      </c>
      <c r="C13113" s="145" t="s">
        <v>455</v>
      </c>
      <c r="D13113" s="137"/>
      <c r="E13113" s="146">
        <v>361.3133</v>
      </c>
      <c r="F13113" s="138"/>
      <c r="G13113" s="138"/>
    </row>
    <row r="13114" ht="15.75" customHeight="1" spans="1:7">
      <c r="A13114" s="143" t="s">
        <v>14326</v>
      </c>
      <c r="B13114" s="144" t="s">
        <v>14327</v>
      </c>
      <c r="C13114" s="145" t="s">
        <v>455</v>
      </c>
      <c r="D13114" s="137"/>
      <c r="E13114" s="146">
        <v>458.1367</v>
      </c>
      <c r="F13114" s="138"/>
      <c r="G13114" s="138"/>
    </row>
    <row r="13115" ht="15.75" customHeight="1" spans="1:7">
      <c r="A13115" s="143" t="s">
        <v>14328</v>
      </c>
      <c r="B13115" s="144" t="s">
        <v>14329</v>
      </c>
      <c r="C13115" s="145" t="s">
        <v>455</v>
      </c>
      <c r="D13115" s="137"/>
      <c r="E13115" s="146">
        <v>21.1304</v>
      </c>
      <c r="F13115" s="138"/>
      <c r="G13115" s="138"/>
    </row>
    <row r="13116" ht="15.75" customHeight="1" spans="1:7">
      <c r="A13116" s="143" t="s">
        <v>14330</v>
      </c>
      <c r="B13116" s="144" t="s">
        <v>14331</v>
      </c>
      <c r="C13116" s="145" t="s">
        <v>455</v>
      </c>
      <c r="D13116" s="137"/>
      <c r="E13116" s="146">
        <v>268596.0285</v>
      </c>
      <c r="F13116" s="138"/>
      <c r="G13116" s="138"/>
    </row>
    <row r="13117" ht="15.75" customHeight="1" spans="1:7">
      <c r="A13117" s="143" t="s">
        <v>14332</v>
      </c>
      <c r="B13117" s="144" t="s">
        <v>14333</v>
      </c>
      <c r="C13117" s="145" t="s">
        <v>455</v>
      </c>
      <c r="D13117" s="137"/>
      <c r="E13117" s="146">
        <v>38.8025</v>
      </c>
      <c r="F13117" s="138"/>
      <c r="G13117" s="138"/>
    </row>
    <row r="13118" ht="15.75" customHeight="1" spans="1:7">
      <c r="A13118" s="143" t="s">
        <v>14334</v>
      </c>
      <c r="B13118" s="144" t="s">
        <v>14335</v>
      </c>
      <c r="C13118" s="145" t="s">
        <v>13059</v>
      </c>
      <c r="D13118" s="137"/>
      <c r="E13118" s="146">
        <v>4.55</v>
      </c>
      <c r="F13118" s="138"/>
      <c r="G13118" s="138"/>
    </row>
    <row r="13119" ht="15.75" customHeight="1" spans="1:7">
      <c r="A13119" s="143" t="s">
        <v>14336</v>
      </c>
      <c r="B13119" s="144" t="s">
        <v>14337</v>
      </c>
      <c r="C13119" s="145" t="s">
        <v>455</v>
      </c>
      <c r="D13119" s="137"/>
      <c r="E13119" s="146">
        <v>46.7332</v>
      </c>
      <c r="F13119" s="138"/>
      <c r="G13119" s="138"/>
    </row>
    <row r="13120" ht="15.75" customHeight="1" spans="1:7">
      <c r="A13120" s="143" t="s">
        <v>14338</v>
      </c>
      <c r="B13120" s="144" t="s">
        <v>14339</v>
      </c>
      <c r="C13120" s="145" t="s">
        <v>455</v>
      </c>
      <c r="D13120" s="137"/>
      <c r="E13120" s="146">
        <v>49.9149</v>
      </c>
      <c r="F13120" s="138"/>
      <c r="G13120" s="138"/>
    </row>
    <row r="13121" ht="15.75" customHeight="1" spans="1:7">
      <c r="A13121" s="143" t="s">
        <v>14340</v>
      </c>
      <c r="B13121" s="144" t="s">
        <v>14341</v>
      </c>
      <c r="C13121" s="145" t="s">
        <v>455</v>
      </c>
      <c r="D13121" s="137"/>
      <c r="E13121" s="146">
        <v>274966.1638</v>
      </c>
      <c r="F13121" s="138"/>
      <c r="G13121" s="138"/>
    </row>
    <row r="13122" ht="15.75" customHeight="1" spans="1:7">
      <c r="A13122" s="143" t="s">
        <v>14342</v>
      </c>
      <c r="B13122" s="144" t="s">
        <v>14343</v>
      </c>
      <c r="C13122" s="145" t="s">
        <v>13059</v>
      </c>
      <c r="D13122" s="137"/>
      <c r="E13122" s="146">
        <v>2.2121</v>
      </c>
      <c r="F13122" s="138"/>
      <c r="G13122" s="138"/>
    </row>
    <row r="13123" ht="15.75" customHeight="1" spans="1:7">
      <c r="A13123" s="143" t="s">
        <v>14344</v>
      </c>
      <c r="B13123" s="144" t="s">
        <v>14345</v>
      </c>
      <c r="C13123" s="145" t="s">
        <v>455</v>
      </c>
      <c r="D13123" s="137"/>
      <c r="E13123" s="146">
        <v>34.9266</v>
      </c>
      <c r="F13123" s="138"/>
      <c r="G13123" s="138"/>
    </row>
    <row r="13124" ht="15.75" customHeight="1" spans="1:7">
      <c r="A13124" s="143" t="s">
        <v>14346</v>
      </c>
      <c r="B13124" s="144" t="s">
        <v>14347</v>
      </c>
      <c r="C13124" s="145" t="s">
        <v>13059</v>
      </c>
      <c r="D13124" s="137"/>
      <c r="E13124" s="146">
        <v>2.613</v>
      </c>
      <c r="F13124" s="138"/>
      <c r="G13124" s="138"/>
    </row>
    <row r="13125" ht="15.75" customHeight="1" spans="1:7">
      <c r="A13125" s="143" t="s">
        <v>14348</v>
      </c>
      <c r="B13125" s="144" t="s">
        <v>14349</v>
      </c>
      <c r="C13125" s="145" t="s">
        <v>12994</v>
      </c>
      <c r="D13125" s="137"/>
      <c r="E13125" s="146">
        <v>47.1786</v>
      </c>
      <c r="F13125" s="138"/>
      <c r="G13125" s="138"/>
    </row>
    <row r="13126" ht="15.75" customHeight="1" spans="1:7">
      <c r="A13126" s="143" t="s">
        <v>14350</v>
      </c>
      <c r="B13126" s="144" t="s">
        <v>14351</v>
      </c>
      <c r="C13126" s="145" t="s">
        <v>455</v>
      </c>
      <c r="D13126" s="137"/>
      <c r="E13126" s="146">
        <v>1118.7269</v>
      </c>
      <c r="F13126" s="138"/>
      <c r="G13126" s="138"/>
    </row>
    <row r="13127" ht="15.75" customHeight="1" spans="1:7">
      <c r="A13127" s="143" t="s">
        <v>14352</v>
      </c>
      <c r="B13127" s="144" t="s">
        <v>14353</v>
      </c>
      <c r="C13127" s="145" t="s">
        <v>455</v>
      </c>
      <c r="D13127" s="137"/>
      <c r="E13127" s="146">
        <v>70.6681</v>
      </c>
      <c r="F13127" s="138"/>
      <c r="G13127" s="138"/>
    </row>
    <row r="13128" ht="15.75" customHeight="1" spans="1:7">
      <c r="A13128" s="143" t="s">
        <v>14354</v>
      </c>
      <c r="B13128" s="144" t="s">
        <v>14355</v>
      </c>
      <c r="C13128" s="145" t="s">
        <v>455</v>
      </c>
      <c r="D13128" s="137"/>
      <c r="E13128" s="146">
        <v>120.9354</v>
      </c>
      <c r="F13128" s="138"/>
      <c r="G13128" s="138"/>
    </row>
    <row r="13129" ht="15.75" customHeight="1" spans="1:7">
      <c r="A13129" s="143" t="s">
        <v>14356</v>
      </c>
      <c r="B13129" s="144" t="s">
        <v>14357</v>
      </c>
      <c r="C13129" s="145" t="s">
        <v>455</v>
      </c>
      <c r="D13129" s="137"/>
      <c r="E13129" s="146">
        <v>137.6583</v>
      </c>
      <c r="F13129" s="138"/>
      <c r="G13129" s="138"/>
    </row>
    <row r="13130" ht="15.75" customHeight="1" spans="1:7">
      <c r="A13130" s="143" t="s">
        <v>14358</v>
      </c>
      <c r="B13130" s="144" t="s">
        <v>14359</v>
      </c>
      <c r="C13130" s="145" t="s">
        <v>455</v>
      </c>
      <c r="D13130" s="137"/>
      <c r="E13130" s="146">
        <v>151.7775</v>
      </c>
      <c r="F13130" s="138"/>
      <c r="G13130" s="138"/>
    </row>
    <row r="13131" ht="15.75" customHeight="1" spans="1:7">
      <c r="A13131" s="143" t="s">
        <v>14360</v>
      </c>
      <c r="B13131" s="144" t="s">
        <v>14361</v>
      </c>
      <c r="C13131" s="145" t="s">
        <v>455</v>
      </c>
      <c r="D13131" s="137"/>
      <c r="E13131" s="146">
        <v>191.0337</v>
      </c>
      <c r="F13131" s="138"/>
      <c r="G13131" s="138"/>
    </row>
    <row r="13132" ht="15.75" customHeight="1" spans="1:7">
      <c r="A13132" s="143" t="s">
        <v>14362</v>
      </c>
      <c r="B13132" s="144" t="s">
        <v>14363</v>
      </c>
      <c r="C13132" s="145" t="s">
        <v>12994</v>
      </c>
      <c r="D13132" s="137"/>
      <c r="E13132" s="146">
        <v>15.9802</v>
      </c>
      <c r="F13132" s="138"/>
      <c r="G13132" s="138"/>
    </row>
    <row r="13133" ht="15.75" customHeight="1" spans="1:7">
      <c r="A13133" s="143" t="s">
        <v>14364</v>
      </c>
      <c r="B13133" s="144" t="s">
        <v>14365</v>
      </c>
      <c r="C13133" s="145" t="s">
        <v>455</v>
      </c>
      <c r="D13133" s="137"/>
      <c r="E13133" s="146">
        <v>219.0776</v>
      </c>
      <c r="F13133" s="138"/>
      <c r="G13133" s="138"/>
    </row>
    <row r="13134" ht="15.75" customHeight="1" spans="1:7">
      <c r="A13134" s="143" t="s">
        <v>14366</v>
      </c>
      <c r="B13134" s="144" t="s">
        <v>14367</v>
      </c>
      <c r="C13134" s="145" t="s">
        <v>12994</v>
      </c>
      <c r="D13134" s="137"/>
      <c r="E13134" s="146">
        <v>23.0571</v>
      </c>
      <c r="F13134" s="138"/>
      <c r="G13134" s="138"/>
    </row>
    <row r="13135" ht="15.75" customHeight="1" spans="1:7">
      <c r="A13135" s="143" t="s">
        <v>14368</v>
      </c>
      <c r="B13135" s="144" t="s">
        <v>14369</v>
      </c>
      <c r="C13135" s="145" t="s">
        <v>12982</v>
      </c>
      <c r="D13135" s="137"/>
      <c r="E13135" s="146">
        <v>10.3132</v>
      </c>
      <c r="F13135" s="138"/>
      <c r="G13135" s="138"/>
    </row>
    <row r="13136" ht="15.75" customHeight="1" spans="1:7">
      <c r="A13136" s="143" t="s">
        <v>14370</v>
      </c>
      <c r="B13136" s="144" t="s">
        <v>14371</v>
      </c>
      <c r="C13136" s="145" t="s">
        <v>12982</v>
      </c>
      <c r="D13136" s="137"/>
      <c r="E13136" s="146">
        <v>11.2815</v>
      </c>
      <c r="F13136" s="138"/>
      <c r="G13136" s="138"/>
    </row>
    <row r="13137" ht="15.75" customHeight="1" spans="1:7">
      <c r="A13137" s="143" t="s">
        <v>14372</v>
      </c>
      <c r="B13137" s="144" t="s">
        <v>14373</v>
      </c>
      <c r="C13137" s="145" t="s">
        <v>12982</v>
      </c>
      <c r="D13137" s="137"/>
      <c r="E13137" s="146">
        <v>12.3088</v>
      </c>
      <c r="F13137" s="138"/>
      <c r="G13137" s="138"/>
    </row>
    <row r="13138" ht="15.75" customHeight="1" spans="1:7">
      <c r="A13138" s="143" t="s">
        <v>14374</v>
      </c>
      <c r="B13138" s="144" t="s">
        <v>14375</v>
      </c>
      <c r="C13138" s="145" t="s">
        <v>12982</v>
      </c>
      <c r="D13138" s="137"/>
      <c r="E13138" s="146">
        <v>38.0614</v>
      </c>
      <c r="F13138" s="138"/>
      <c r="G13138" s="138"/>
    </row>
    <row r="13139" ht="15.75" customHeight="1" spans="1:7">
      <c r="A13139" s="143" t="s">
        <v>14376</v>
      </c>
      <c r="B13139" s="144" t="s">
        <v>14377</v>
      </c>
      <c r="C13139" s="145" t="s">
        <v>12982</v>
      </c>
      <c r="D13139" s="137"/>
      <c r="E13139" s="146">
        <v>12.5669</v>
      </c>
      <c r="F13139" s="138"/>
      <c r="G13139" s="138"/>
    </row>
    <row r="13140" ht="15.75" customHeight="1" spans="1:7">
      <c r="A13140" s="143" t="s">
        <v>14378</v>
      </c>
      <c r="B13140" s="144" t="s">
        <v>14379</v>
      </c>
      <c r="C13140" s="145" t="s">
        <v>12994</v>
      </c>
      <c r="D13140" s="137"/>
      <c r="E13140" s="146">
        <v>23.0571</v>
      </c>
      <c r="F13140" s="138"/>
      <c r="G13140" s="138"/>
    </row>
    <row r="13141" ht="15.75" customHeight="1" spans="1:7">
      <c r="A13141" s="143" t="s">
        <v>14380</v>
      </c>
      <c r="B13141" s="144" t="s">
        <v>14381</v>
      </c>
      <c r="C13141" s="145" t="s">
        <v>12982</v>
      </c>
      <c r="D13141" s="137"/>
      <c r="E13141" s="146">
        <v>10.0153</v>
      </c>
      <c r="F13141" s="138"/>
      <c r="G13141" s="138"/>
    </row>
    <row r="13142" ht="15.75" customHeight="1" spans="1:7">
      <c r="A13142" s="143" t="s">
        <v>14382</v>
      </c>
      <c r="B13142" s="144" t="s">
        <v>14383</v>
      </c>
      <c r="C13142" s="145" t="s">
        <v>455</v>
      </c>
      <c r="D13142" s="137"/>
      <c r="E13142" s="146">
        <v>1546.2041</v>
      </c>
      <c r="F13142" s="138"/>
      <c r="G13142" s="138"/>
    </row>
    <row r="13143" ht="15.75" customHeight="1" spans="1:7">
      <c r="A13143" s="143" t="s">
        <v>14384</v>
      </c>
      <c r="B13143" s="144" t="s">
        <v>14385</v>
      </c>
      <c r="C13143" s="145" t="s">
        <v>13059</v>
      </c>
      <c r="D13143" s="137"/>
      <c r="E13143" s="146">
        <v>161.3829</v>
      </c>
      <c r="F13143" s="138"/>
      <c r="G13143" s="138"/>
    </row>
    <row r="13144" ht="15.75" customHeight="1" spans="1:7">
      <c r="A13144" s="143" t="s">
        <v>14386</v>
      </c>
      <c r="B13144" s="144" t="s">
        <v>14387</v>
      </c>
      <c r="C13144" s="145" t="s">
        <v>13059</v>
      </c>
      <c r="D13144" s="137"/>
      <c r="E13144" s="146">
        <v>191.0942</v>
      </c>
      <c r="F13144" s="138"/>
      <c r="G13144" s="138"/>
    </row>
    <row r="13145" ht="15.75" customHeight="1" spans="1:7">
      <c r="A13145" s="143" t="s">
        <v>14388</v>
      </c>
      <c r="B13145" s="144" t="s">
        <v>14389</v>
      </c>
      <c r="C13145" s="145" t="s">
        <v>13059</v>
      </c>
      <c r="D13145" s="137"/>
      <c r="E13145" s="146">
        <v>240.8132</v>
      </c>
      <c r="F13145" s="138"/>
      <c r="G13145" s="138"/>
    </row>
    <row r="13146" ht="15.75" customHeight="1" spans="1:7">
      <c r="A13146" s="143" t="s">
        <v>14390</v>
      </c>
      <c r="B13146" s="144" t="s">
        <v>14391</v>
      </c>
      <c r="C13146" s="145" t="s">
        <v>13149</v>
      </c>
      <c r="D13146" s="137"/>
      <c r="E13146" s="146">
        <v>5.4736</v>
      </c>
      <c r="F13146" s="138"/>
      <c r="G13146" s="138"/>
    </row>
    <row r="13147" ht="15.75" customHeight="1" spans="1:7">
      <c r="A13147" s="143" t="s">
        <v>14392</v>
      </c>
      <c r="B13147" s="144" t="s">
        <v>14393</v>
      </c>
      <c r="C13147" s="145" t="s">
        <v>13149</v>
      </c>
      <c r="D13147" s="137"/>
      <c r="E13147" s="146">
        <v>7.3647</v>
      </c>
      <c r="F13147" s="138"/>
      <c r="G13147" s="138"/>
    </row>
    <row r="13148" ht="15.75" customHeight="1" spans="1:7">
      <c r="A13148" s="143" t="s">
        <v>14394</v>
      </c>
      <c r="B13148" s="144" t="s">
        <v>14395</v>
      </c>
      <c r="C13148" s="145" t="s">
        <v>13059</v>
      </c>
      <c r="D13148" s="137"/>
      <c r="E13148" s="146">
        <v>303.9257</v>
      </c>
      <c r="F13148" s="138"/>
      <c r="G13148" s="138"/>
    </row>
    <row r="13149" ht="15.75" customHeight="1" spans="1:7">
      <c r="A13149" s="143" t="s">
        <v>14396</v>
      </c>
      <c r="B13149" s="144" t="s">
        <v>14397</v>
      </c>
      <c r="C13149" s="145" t="s">
        <v>13059</v>
      </c>
      <c r="D13149" s="137"/>
      <c r="E13149" s="146">
        <v>370.9762</v>
      </c>
      <c r="F13149" s="138"/>
      <c r="G13149" s="138"/>
    </row>
    <row r="13150" ht="15.75" customHeight="1" spans="1:7">
      <c r="A13150" s="143" t="s">
        <v>14398</v>
      </c>
      <c r="B13150" s="144" t="s">
        <v>14399</v>
      </c>
      <c r="C13150" s="145" t="s">
        <v>13059</v>
      </c>
      <c r="D13150" s="137"/>
      <c r="E13150" s="146">
        <v>115.0127</v>
      </c>
      <c r="F13150" s="138"/>
      <c r="G13150" s="138"/>
    </row>
    <row r="13151" ht="15.75" customHeight="1" spans="1:7">
      <c r="A13151" s="143" t="s">
        <v>14400</v>
      </c>
      <c r="B13151" s="144" t="s">
        <v>14401</v>
      </c>
      <c r="C13151" s="145" t="s">
        <v>13059</v>
      </c>
      <c r="D13151" s="137"/>
      <c r="E13151" s="146">
        <v>194.6268</v>
      </c>
      <c r="F13151" s="138"/>
      <c r="G13151" s="138"/>
    </row>
    <row r="13152" ht="15.75" customHeight="1" spans="1:7">
      <c r="A13152" s="143" t="s">
        <v>14402</v>
      </c>
      <c r="B13152" s="144" t="s">
        <v>14403</v>
      </c>
      <c r="C13152" s="145" t="s">
        <v>13059</v>
      </c>
      <c r="D13152" s="137"/>
      <c r="E13152" s="146">
        <v>247.5928</v>
      </c>
      <c r="F13152" s="138"/>
      <c r="G13152" s="138"/>
    </row>
    <row r="13153" ht="15.75" customHeight="1" spans="1:7">
      <c r="A13153" s="143" t="s">
        <v>14404</v>
      </c>
      <c r="B13153" s="144" t="s">
        <v>14405</v>
      </c>
      <c r="C13153" s="145" t="s">
        <v>13059</v>
      </c>
      <c r="D13153" s="137"/>
      <c r="E13153" s="146">
        <v>305.9761</v>
      </c>
      <c r="F13153" s="138"/>
      <c r="G13153" s="138"/>
    </row>
    <row r="13154" ht="15.75" customHeight="1" spans="1:7">
      <c r="A13154" s="143" t="s">
        <v>14406</v>
      </c>
      <c r="B13154" s="144" t="s">
        <v>14407</v>
      </c>
      <c r="C13154" s="145" t="s">
        <v>13059</v>
      </c>
      <c r="D13154" s="137"/>
      <c r="E13154" s="146">
        <v>345.7047</v>
      </c>
      <c r="F13154" s="138"/>
      <c r="G13154" s="138"/>
    </row>
    <row r="13155" ht="15.75" customHeight="1" spans="1:7">
      <c r="A13155" s="143" t="s">
        <v>14408</v>
      </c>
      <c r="B13155" s="144" t="s">
        <v>14409</v>
      </c>
      <c r="C13155" s="145" t="s">
        <v>13059</v>
      </c>
      <c r="D13155" s="137"/>
      <c r="E13155" s="146">
        <v>389.1004</v>
      </c>
      <c r="F13155" s="138"/>
      <c r="G13155" s="138"/>
    </row>
    <row r="13156" ht="15.75" customHeight="1" spans="1:7">
      <c r="A13156" s="143" t="s">
        <v>14410</v>
      </c>
      <c r="B13156" s="144" t="s">
        <v>14411</v>
      </c>
      <c r="C13156" s="145" t="s">
        <v>455</v>
      </c>
      <c r="D13156" s="137"/>
      <c r="E13156" s="146">
        <v>283658.8817</v>
      </c>
      <c r="F13156" s="138"/>
      <c r="G13156" s="138"/>
    </row>
    <row r="13157" ht="15.75" customHeight="1" spans="1:7">
      <c r="A13157" s="143" t="s">
        <v>14412</v>
      </c>
      <c r="B13157" s="144" t="s">
        <v>14413</v>
      </c>
      <c r="C13157" s="145" t="s">
        <v>455</v>
      </c>
      <c r="D13157" s="137"/>
      <c r="E13157" s="146">
        <v>297122.1255</v>
      </c>
      <c r="F13157" s="138"/>
      <c r="G13157" s="138"/>
    </row>
    <row r="13158" ht="15.75" customHeight="1" spans="1:7">
      <c r="A13158" s="143" t="s">
        <v>14414</v>
      </c>
      <c r="B13158" s="144" t="s">
        <v>14415</v>
      </c>
      <c r="C13158" s="145" t="s">
        <v>455</v>
      </c>
      <c r="D13158" s="137"/>
      <c r="E13158" s="146">
        <v>722.0326</v>
      </c>
      <c r="F13158" s="138"/>
      <c r="G13158" s="138"/>
    </row>
    <row r="13159" ht="15.75" customHeight="1" spans="1:7">
      <c r="A13159" s="143" t="s">
        <v>14416</v>
      </c>
      <c r="B13159" s="144" t="s">
        <v>14417</v>
      </c>
      <c r="C13159" s="145" t="s">
        <v>13059</v>
      </c>
      <c r="D13159" s="137"/>
      <c r="E13159" s="146">
        <v>484.6069</v>
      </c>
      <c r="F13159" s="138"/>
      <c r="G13159" s="138"/>
    </row>
    <row r="13160" ht="15.75" customHeight="1" spans="1:7">
      <c r="A13160" s="143" t="s">
        <v>14418</v>
      </c>
      <c r="B13160" s="144" t="s">
        <v>14419</v>
      </c>
      <c r="C13160" s="145" t="s">
        <v>13149</v>
      </c>
      <c r="D13160" s="137"/>
      <c r="E13160" s="146">
        <v>334.7486</v>
      </c>
      <c r="F13160" s="138"/>
      <c r="G13160" s="138"/>
    </row>
    <row r="13161" ht="15.75" customHeight="1" spans="1:7">
      <c r="A13161" s="143" t="s">
        <v>14420</v>
      </c>
      <c r="B13161" s="144" t="s">
        <v>14421</v>
      </c>
      <c r="C13161" s="145" t="s">
        <v>455</v>
      </c>
      <c r="D13161" s="137"/>
      <c r="E13161" s="146">
        <v>1975.388</v>
      </c>
      <c r="F13161" s="138"/>
      <c r="G13161" s="138"/>
    </row>
    <row r="13162" ht="15.75" customHeight="1" spans="1:7">
      <c r="A13162" s="143" t="s">
        <v>14422</v>
      </c>
      <c r="B13162" s="144" t="s">
        <v>14423</v>
      </c>
      <c r="C13162" s="145" t="s">
        <v>455</v>
      </c>
      <c r="D13162" s="137"/>
      <c r="E13162" s="146">
        <v>348.6204</v>
      </c>
      <c r="F13162" s="138"/>
      <c r="G13162" s="138"/>
    </row>
    <row r="13163" ht="15.75" customHeight="1" spans="1:7">
      <c r="A13163" s="143" t="s">
        <v>14424</v>
      </c>
      <c r="B13163" s="144" t="s">
        <v>14425</v>
      </c>
      <c r="C13163" s="145" t="s">
        <v>455</v>
      </c>
      <c r="D13163" s="137"/>
      <c r="E13163" s="146">
        <v>1000.7133</v>
      </c>
      <c r="F13163" s="138"/>
      <c r="G13163" s="138"/>
    </row>
    <row r="13164" ht="15.75" customHeight="1" spans="1:7">
      <c r="A13164" s="143" t="s">
        <v>14426</v>
      </c>
      <c r="B13164" s="144" t="s">
        <v>14427</v>
      </c>
      <c r="C13164" s="145" t="s">
        <v>13059</v>
      </c>
      <c r="D13164" s="137"/>
      <c r="E13164" s="146">
        <v>589.5019</v>
      </c>
      <c r="F13164" s="138"/>
      <c r="G13164" s="138"/>
    </row>
    <row r="13165" ht="15.75" customHeight="1" spans="1:7">
      <c r="A13165" s="143" t="s">
        <v>14428</v>
      </c>
      <c r="B13165" s="144" t="s">
        <v>14429</v>
      </c>
      <c r="C13165" s="145" t="s">
        <v>455</v>
      </c>
      <c r="D13165" s="137"/>
      <c r="E13165" s="146">
        <v>4051.2896</v>
      </c>
      <c r="F13165" s="138"/>
      <c r="G13165" s="138"/>
    </row>
    <row r="13166" ht="15.75" customHeight="1" spans="1:7">
      <c r="A13166" s="143" t="s">
        <v>14430</v>
      </c>
      <c r="B13166" s="144" t="s">
        <v>14431</v>
      </c>
      <c r="C13166" s="145" t="s">
        <v>455</v>
      </c>
      <c r="D13166" s="137"/>
      <c r="E13166" s="146">
        <v>578.9547</v>
      </c>
      <c r="F13166" s="138"/>
      <c r="G13166" s="138"/>
    </row>
    <row r="13167" ht="15.75" customHeight="1" spans="1:7">
      <c r="A13167" s="143" t="s">
        <v>14432</v>
      </c>
      <c r="B13167" s="144" t="s">
        <v>14433</v>
      </c>
      <c r="C13167" s="145" t="s">
        <v>455</v>
      </c>
      <c r="D13167" s="137"/>
      <c r="E13167" s="146">
        <v>247.2096</v>
      </c>
      <c r="F13167" s="138"/>
      <c r="G13167" s="138"/>
    </row>
    <row r="13168" ht="15.75" customHeight="1" spans="1:7">
      <c r="A13168" s="143" t="s">
        <v>14434</v>
      </c>
      <c r="B13168" s="144" t="s">
        <v>14435</v>
      </c>
      <c r="C13168" s="145" t="s">
        <v>455</v>
      </c>
      <c r="D13168" s="137"/>
      <c r="E13168" s="146">
        <v>1438.5106</v>
      </c>
      <c r="F13168" s="138"/>
      <c r="G13168" s="138"/>
    </row>
    <row r="13169" ht="15.75" customHeight="1" spans="1:7">
      <c r="A13169" s="143" t="s">
        <v>14436</v>
      </c>
      <c r="B13169" s="144" t="s">
        <v>14437</v>
      </c>
      <c r="C13169" s="145" t="s">
        <v>455</v>
      </c>
      <c r="D13169" s="137"/>
      <c r="E13169" s="146">
        <v>5624.2784</v>
      </c>
      <c r="F13169" s="138"/>
      <c r="G13169" s="138"/>
    </row>
    <row r="13170" ht="15.75" customHeight="1" spans="1:7">
      <c r="A13170" s="143" t="s">
        <v>14438</v>
      </c>
      <c r="B13170" s="144" t="s">
        <v>14439</v>
      </c>
      <c r="C13170" s="145" t="s">
        <v>455</v>
      </c>
      <c r="D13170" s="137"/>
      <c r="E13170" s="146">
        <v>5504.3196</v>
      </c>
      <c r="F13170" s="138"/>
      <c r="G13170" s="138"/>
    </row>
    <row r="13171" ht="15.75" customHeight="1" spans="1:7">
      <c r="A13171" s="143" t="s">
        <v>14440</v>
      </c>
      <c r="B13171" s="144" t="s">
        <v>14441</v>
      </c>
      <c r="C13171" s="145" t="s">
        <v>13059</v>
      </c>
      <c r="D13171" s="137"/>
      <c r="E13171" s="146">
        <v>0.0872</v>
      </c>
      <c r="F13171" s="138"/>
      <c r="G13171" s="138"/>
    </row>
    <row r="13172" ht="15.75" customHeight="1" spans="1:7">
      <c r="A13172" s="143" t="s">
        <v>14442</v>
      </c>
      <c r="B13172" s="144" t="s">
        <v>14443</v>
      </c>
      <c r="C13172" s="145" t="s">
        <v>455</v>
      </c>
      <c r="D13172" s="137"/>
      <c r="E13172" s="146">
        <v>320.4202</v>
      </c>
      <c r="F13172" s="138"/>
      <c r="G13172" s="138"/>
    </row>
    <row r="13173" ht="15.75" customHeight="1" spans="1:7">
      <c r="A13173" s="143" t="s">
        <v>14444</v>
      </c>
      <c r="B13173" s="144" t="s">
        <v>14445</v>
      </c>
      <c r="C13173" s="145" t="s">
        <v>455</v>
      </c>
      <c r="D13173" s="137"/>
      <c r="E13173" s="146">
        <v>195.3557</v>
      </c>
      <c r="F13173" s="138"/>
      <c r="G13173" s="138"/>
    </row>
    <row r="13174" ht="15.75" customHeight="1" spans="1:7">
      <c r="A13174" s="143" t="s">
        <v>14446</v>
      </c>
      <c r="B13174" s="144" t="s">
        <v>14447</v>
      </c>
      <c r="C13174" s="145" t="s">
        <v>455</v>
      </c>
      <c r="D13174" s="137"/>
      <c r="E13174" s="146">
        <v>93.4185</v>
      </c>
      <c r="F13174" s="138"/>
      <c r="G13174" s="138"/>
    </row>
    <row r="13175" ht="15.75" customHeight="1" spans="1:7">
      <c r="A13175" s="143" t="s">
        <v>14448</v>
      </c>
      <c r="B13175" s="144" t="s">
        <v>14449</v>
      </c>
      <c r="C13175" s="145" t="s">
        <v>455</v>
      </c>
      <c r="D13175" s="137"/>
      <c r="E13175" s="146">
        <v>88.6244</v>
      </c>
      <c r="F13175" s="138"/>
      <c r="G13175" s="138"/>
    </row>
    <row r="13176" ht="15.75" customHeight="1" spans="1:7">
      <c r="A13176" s="143" t="s">
        <v>14450</v>
      </c>
      <c r="B13176" s="144" t="s">
        <v>14451</v>
      </c>
      <c r="C13176" s="145" t="s">
        <v>455</v>
      </c>
      <c r="D13176" s="137"/>
      <c r="E13176" s="146">
        <v>67.733</v>
      </c>
      <c r="F13176" s="138"/>
      <c r="G13176" s="138"/>
    </row>
    <row r="13177" ht="15.75" customHeight="1" spans="1:7">
      <c r="A13177" s="143" t="s">
        <v>14452</v>
      </c>
      <c r="B13177" s="144" t="s">
        <v>14453</v>
      </c>
      <c r="C13177" s="145" t="s">
        <v>13141</v>
      </c>
      <c r="D13177" s="137"/>
      <c r="E13177" s="146" t="s">
        <v>13142</v>
      </c>
      <c r="F13177" s="138"/>
      <c r="G13177" s="138"/>
    </row>
    <row r="13178" ht="15.75" customHeight="1" spans="1:7">
      <c r="A13178" s="143" t="s">
        <v>14454</v>
      </c>
      <c r="B13178" s="144" t="s">
        <v>14455</v>
      </c>
      <c r="C13178" s="145" t="s">
        <v>12987</v>
      </c>
      <c r="D13178" s="137"/>
      <c r="E13178" s="146" t="s">
        <v>13142</v>
      </c>
      <c r="F13178" s="138"/>
      <c r="G13178" s="138"/>
    </row>
    <row r="13179" ht="15.75" customHeight="1" spans="1:7">
      <c r="A13179" s="143" t="s">
        <v>14456</v>
      </c>
      <c r="B13179" s="144" t="s">
        <v>14457</v>
      </c>
      <c r="C13179" s="145" t="s">
        <v>455</v>
      </c>
      <c r="D13179" s="137"/>
      <c r="E13179" s="146">
        <v>57.8046</v>
      </c>
      <c r="F13179" s="138"/>
      <c r="G13179" s="138"/>
    </row>
    <row r="13180" ht="15.75" customHeight="1" spans="1:7">
      <c r="A13180" s="143" t="s">
        <v>14458</v>
      </c>
      <c r="B13180" s="144" t="s">
        <v>14459</v>
      </c>
      <c r="C13180" s="145" t="s">
        <v>455</v>
      </c>
      <c r="D13180" s="137"/>
      <c r="E13180" s="146">
        <v>85.3511</v>
      </c>
      <c r="F13180" s="138"/>
      <c r="G13180" s="138"/>
    </row>
    <row r="13181" ht="15.75" customHeight="1" spans="1:7">
      <c r="A13181" s="143" t="s">
        <v>14460</v>
      </c>
      <c r="B13181" s="144" t="s">
        <v>14461</v>
      </c>
      <c r="C13181" s="145" t="s">
        <v>455</v>
      </c>
      <c r="D13181" s="137"/>
      <c r="E13181" s="146">
        <v>131.7476</v>
      </c>
      <c r="F13181" s="138"/>
      <c r="G13181" s="138"/>
    </row>
    <row r="13182" ht="15.75" customHeight="1" spans="1:7">
      <c r="A13182" s="143" t="s">
        <v>14462</v>
      </c>
      <c r="B13182" s="144" t="s">
        <v>14463</v>
      </c>
      <c r="C13182" s="145" t="s">
        <v>13141</v>
      </c>
      <c r="D13182" s="137"/>
      <c r="E13182" s="146" t="s">
        <v>13142</v>
      </c>
      <c r="F13182" s="138"/>
      <c r="G13182" s="138"/>
    </row>
    <row r="13183" ht="15.75" customHeight="1" spans="1:7">
      <c r="A13183" s="143" t="s">
        <v>14464</v>
      </c>
      <c r="B13183" s="144" t="s">
        <v>14465</v>
      </c>
      <c r="C13183" s="145" t="s">
        <v>455</v>
      </c>
      <c r="D13183" s="137"/>
      <c r="E13183" s="146">
        <v>91.0597</v>
      </c>
      <c r="F13183" s="138"/>
      <c r="G13183" s="138"/>
    </row>
    <row r="13184" ht="15.75" customHeight="1" spans="1:7">
      <c r="A13184" s="143" t="s">
        <v>14466</v>
      </c>
      <c r="B13184" s="144" t="s">
        <v>14467</v>
      </c>
      <c r="C13184" s="145" t="s">
        <v>455</v>
      </c>
      <c r="D13184" s="137"/>
      <c r="E13184" s="146">
        <v>48.6266</v>
      </c>
      <c r="F13184" s="138"/>
      <c r="G13184" s="138"/>
    </row>
    <row r="13185" ht="15.75" customHeight="1" spans="1:7">
      <c r="A13185" s="143" t="s">
        <v>14468</v>
      </c>
      <c r="B13185" s="144" t="s">
        <v>14469</v>
      </c>
      <c r="C13185" s="145" t="s">
        <v>12982</v>
      </c>
      <c r="D13185" s="137"/>
      <c r="E13185" s="146">
        <v>13.4389</v>
      </c>
      <c r="F13185" s="138"/>
      <c r="G13185" s="138"/>
    </row>
    <row r="13186" ht="15.75" customHeight="1" spans="1:7">
      <c r="A13186" s="143" t="s">
        <v>14470</v>
      </c>
      <c r="B13186" s="144" t="s">
        <v>14471</v>
      </c>
      <c r="C13186" s="145" t="s">
        <v>12982</v>
      </c>
      <c r="D13186" s="137"/>
      <c r="E13186" s="146">
        <v>14.0915</v>
      </c>
      <c r="F13186" s="138"/>
      <c r="G13186" s="138"/>
    </row>
    <row r="13187" ht="15.75" customHeight="1" spans="1:7">
      <c r="A13187" s="143" t="s">
        <v>14472</v>
      </c>
      <c r="B13187" s="144" t="s">
        <v>14473</v>
      </c>
      <c r="C13187" s="145" t="s">
        <v>12982</v>
      </c>
      <c r="D13187" s="137"/>
      <c r="E13187" s="146">
        <v>14.2134</v>
      </c>
      <c r="F13187" s="138"/>
      <c r="G13187" s="138"/>
    </row>
    <row r="13188" ht="15.75" customHeight="1" spans="1:7">
      <c r="A13188" s="143" t="s">
        <v>14474</v>
      </c>
      <c r="B13188" s="144" t="s">
        <v>14475</v>
      </c>
      <c r="C13188" s="145" t="s">
        <v>12982</v>
      </c>
      <c r="D13188" s="137"/>
      <c r="E13188" s="146">
        <v>14.4586</v>
      </c>
      <c r="F13188" s="138"/>
      <c r="G13188" s="138"/>
    </row>
    <row r="13189" ht="15.75" customHeight="1" spans="1:7">
      <c r="A13189" s="143" t="s">
        <v>14476</v>
      </c>
      <c r="B13189" s="144" t="s">
        <v>14477</v>
      </c>
      <c r="C13189" s="145" t="s">
        <v>12982</v>
      </c>
      <c r="D13189" s="137"/>
      <c r="E13189" s="146">
        <v>14.4945</v>
      </c>
      <c r="F13189" s="138"/>
      <c r="G13189" s="138"/>
    </row>
    <row r="13190" ht="15.75" customHeight="1" spans="1:7">
      <c r="A13190" s="143" t="s">
        <v>14478</v>
      </c>
      <c r="B13190" s="144" t="s">
        <v>14479</v>
      </c>
      <c r="C13190" s="145" t="s">
        <v>12982</v>
      </c>
      <c r="D13190" s="137"/>
      <c r="E13190" s="146">
        <v>14.7541</v>
      </c>
      <c r="F13190" s="138"/>
      <c r="G13190" s="138"/>
    </row>
    <row r="13191" ht="15.75" customHeight="1" spans="1:7">
      <c r="A13191" s="143" t="s">
        <v>14480</v>
      </c>
      <c r="B13191" s="144" t="s">
        <v>14481</v>
      </c>
      <c r="C13191" s="145" t="s">
        <v>455</v>
      </c>
      <c r="D13191" s="137"/>
      <c r="E13191" s="146">
        <v>24851.5087</v>
      </c>
      <c r="F13191" s="138"/>
      <c r="G13191" s="138"/>
    </row>
    <row r="13192" ht="15.75" customHeight="1" spans="1:7">
      <c r="A13192" s="143" t="s">
        <v>14482</v>
      </c>
      <c r="B13192" s="144" t="s">
        <v>14483</v>
      </c>
      <c r="C13192" s="145" t="s">
        <v>455</v>
      </c>
      <c r="D13192" s="137"/>
      <c r="E13192" s="146">
        <v>32780.3255</v>
      </c>
      <c r="F13192" s="138"/>
      <c r="G13192" s="138"/>
    </row>
    <row r="13193" ht="15.75" customHeight="1" spans="1:7">
      <c r="A13193" s="143" t="s">
        <v>14484</v>
      </c>
      <c r="B13193" s="144" t="s">
        <v>14485</v>
      </c>
      <c r="C13193" s="145" t="s">
        <v>455</v>
      </c>
      <c r="D13193" s="137"/>
      <c r="E13193" s="146">
        <v>21475.8634</v>
      </c>
      <c r="F13193" s="138"/>
      <c r="G13193" s="138"/>
    </row>
    <row r="13194" ht="15.75" customHeight="1" spans="1:7">
      <c r="A13194" s="143" t="s">
        <v>14486</v>
      </c>
      <c r="B13194" s="144" t="s">
        <v>14487</v>
      </c>
      <c r="C13194" s="145" t="s">
        <v>455</v>
      </c>
      <c r="D13194" s="137"/>
      <c r="E13194" s="146">
        <v>24991.1278</v>
      </c>
      <c r="F13194" s="138"/>
      <c r="G13194" s="138"/>
    </row>
    <row r="13195" ht="15.75" customHeight="1" spans="1:7">
      <c r="A13195" s="143" t="s">
        <v>14488</v>
      </c>
      <c r="B13195" s="144" t="s">
        <v>14489</v>
      </c>
      <c r="C13195" s="145" t="s">
        <v>455</v>
      </c>
      <c r="D13195" s="137"/>
      <c r="E13195" s="146">
        <v>2492.8269</v>
      </c>
      <c r="F13195" s="138"/>
      <c r="G13195" s="138"/>
    </row>
    <row r="13196" ht="15.75" customHeight="1" spans="1:7">
      <c r="A13196" s="143" t="s">
        <v>14490</v>
      </c>
      <c r="B13196" s="144" t="s">
        <v>14491</v>
      </c>
      <c r="C13196" s="145" t="s">
        <v>455</v>
      </c>
      <c r="D13196" s="137"/>
      <c r="E13196" s="146">
        <v>1943.2958</v>
      </c>
      <c r="F13196" s="138"/>
      <c r="G13196" s="138"/>
    </row>
    <row r="13197" ht="15.75" customHeight="1" spans="1:7">
      <c r="A13197" s="143" t="s">
        <v>188</v>
      </c>
      <c r="B13197" s="144" t="s">
        <v>14492</v>
      </c>
      <c r="C13197" s="145" t="s">
        <v>13059</v>
      </c>
      <c r="D13197" s="137"/>
      <c r="E13197" s="146">
        <v>37.7717</v>
      </c>
      <c r="F13197" s="138"/>
      <c r="G13197" s="138"/>
    </row>
    <row r="13198" ht="15.75" customHeight="1" spans="1:7">
      <c r="A13198" s="143" t="s">
        <v>14493</v>
      </c>
      <c r="B13198" s="144" t="s">
        <v>14494</v>
      </c>
      <c r="C13198" s="145" t="s">
        <v>13059</v>
      </c>
      <c r="D13198" s="137"/>
      <c r="E13198" s="146">
        <v>602</v>
      </c>
      <c r="F13198" s="138"/>
      <c r="G13198" s="138"/>
    </row>
    <row r="13199" ht="15.75" customHeight="1" spans="1:7">
      <c r="A13199" s="143" t="s">
        <v>14495</v>
      </c>
      <c r="B13199" s="144" t="s">
        <v>14496</v>
      </c>
      <c r="C13199" s="145" t="s">
        <v>455</v>
      </c>
      <c r="D13199" s="137"/>
      <c r="E13199" s="146">
        <v>60.5097</v>
      </c>
      <c r="F13199" s="138"/>
      <c r="G13199" s="138"/>
    </row>
    <row r="13200" ht="15.75" customHeight="1" spans="1:7">
      <c r="A13200" s="143" t="s">
        <v>14497</v>
      </c>
      <c r="B13200" s="144" t="s">
        <v>14498</v>
      </c>
      <c r="C13200" s="145" t="s">
        <v>12994</v>
      </c>
      <c r="D13200" s="137"/>
      <c r="E13200" s="146">
        <v>34.6587</v>
      </c>
      <c r="F13200" s="138"/>
      <c r="G13200" s="138"/>
    </row>
    <row r="13201" ht="15.75" customHeight="1" spans="1:7">
      <c r="A13201" s="143" t="s">
        <v>14499</v>
      </c>
      <c r="B13201" s="144" t="s">
        <v>14500</v>
      </c>
      <c r="C13201" s="145" t="s">
        <v>12982</v>
      </c>
      <c r="D13201" s="137"/>
      <c r="E13201" s="146">
        <v>35.3208</v>
      </c>
      <c r="F13201" s="138"/>
      <c r="G13201" s="138"/>
    </row>
    <row r="13202" ht="15.75" customHeight="1" spans="1:7">
      <c r="A13202" s="143" t="s">
        <v>14501</v>
      </c>
      <c r="B13202" s="144" t="s">
        <v>14502</v>
      </c>
      <c r="C13202" s="145" t="s">
        <v>455</v>
      </c>
      <c r="D13202" s="137"/>
      <c r="E13202" s="146">
        <v>23.1138</v>
      </c>
      <c r="F13202" s="138"/>
      <c r="G13202" s="138"/>
    </row>
    <row r="13203" ht="15.75" customHeight="1" spans="1:7">
      <c r="A13203" s="143" t="s">
        <v>14503</v>
      </c>
      <c r="B13203" s="144" t="s">
        <v>14504</v>
      </c>
      <c r="C13203" s="145" t="s">
        <v>13059</v>
      </c>
      <c r="D13203" s="137"/>
      <c r="E13203" s="146">
        <v>12.198</v>
      </c>
      <c r="F13203" s="138"/>
      <c r="G13203" s="138"/>
    </row>
    <row r="13204" ht="15.75" customHeight="1" spans="1:7">
      <c r="A13204" s="143" t="s">
        <v>14505</v>
      </c>
      <c r="B13204" s="144" t="s">
        <v>14506</v>
      </c>
      <c r="C13204" s="145" t="s">
        <v>455</v>
      </c>
      <c r="D13204" s="137"/>
      <c r="E13204" s="146">
        <v>20.8719</v>
      </c>
      <c r="F13204" s="138"/>
      <c r="G13204" s="138"/>
    </row>
    <row r="13205" ht="15.75" customHeight="1" spans="1:7">
      <c r="A13205" s="143" t="s">
        <v>14507</v>
      </c>
      <c r="B13205" s="144" t="s">
        <v>14508</v>
      </c>
      <c r="C13205" s="145" t="s">
        <v>455</v>
      </c>
      <c r="D13205" s="137"/>
      <c r="E13205" s="146">
        <v>1027.0638</v>
      </c>
      <c r="F13205" s="138"/>
      <c r="G13205" s="138"/>
    </row>
    <row r="13206" ht="15.75" customHeight="1" spans="1:7">
      <c r="A13206" s="143" t="s">
        <v>14509</v>
      </c>
      <c r="B13206" s="144" t="s">
        <v>14510</v>
      </c>
      <c r="C13206" s="145" t="s">
        <v>455</v>
      </c>
      <c r="D13206" s="137"/>
      <c r="E13206" s="146">
        <v>14.943</v>
      </c>
      <c r="F13206" s="138"/>
      <c r="G13206" s="138"/>
    </row>
    <row r="13207" ht="15.75" customHeight="1" spans="1:7">
      <c r="A13207" s="143" t="s">
        <v>14511</v>
      </c>
      <c r="B13207" s="144" t="s">
        <v>14512</v>
      </c>
      <c r="C13207" s="145" t="s">
        <v>455</v>
      </c>
      <c r="D13207" s="137"/>
      <c r="E13207" s="146">
        <v>18.9701</v>
      </c>
      <c r="F13207" s="138"/>
      <c r="G13207" s="138"/>
    </row>
    <row r="13208" ht="15.75" customHeight="1" spans="1:7">
      <c r="A13208" s="143" t="s">
        <v>14513</v>
      </c>
      <c r="B13208" s="144" t="s">
        <v>14514</v>
      </c>
      <c r="C13208" s="145" t="s">
        <v>455</v>
      </c>
      <c r="D13208" s="137"/>
      <c r="E13208" s="146">
        <v>16.5879</v>
      </c>
      <c r="F13208" s="138"/>
      <c r="G13208" s="138"/>
    </row>
    <row r="13209" ht="15.75" customHeight="1" spans="1:7">
      <c r="A13209" s="143" t="s">
        <v>14515</v>
      </c>
      <c r="B13209" s="144" t="s">
        <v>14516</v>
      </c>
      <c r="C13209" s="145" t="s">
        <v>455</v>
      </c>
      <c r="D13209" s="137"/>
      <c r="E13209" s="146">
        <v>15.59</v>
      </c>
      <c r="F13209" s="138"/>
      <c r="G13209" s="138"/>
    </row>
    <row r="13210" ht="15.75" customHeight="1" spans="1:7">
      <c r="A13210" s="143" t="s">
        <v>14517</v>
      </c>
      <c r="B13210" s="144" t="s">
        <v>14518</v>
      </c>
      <c r="C13210" s="145" t="s">
        <v>455</v>
      </c>
      <c r="D13210" s="137"/>
      <c r="E13210" s="146">
        <v>973.7296</v>
      </c>
      <c r="F13210" s="138"/>
      <c r="G13210" s="138"/>
    </row>
    <row r="13211" ht="15.75" customHeight="1" spans="1:7">
      <c r="A13211" s="143" t="s">
        <v>14519</v>
      </c>
      <c r="B13211" s="144" t="s">
        <v>14520</v>
      </c>
      <c r="C13211" s="145" t="s">
        <v>455</v>
      </c>
      <c r="D13211" s="137"/>
      <c r="E13211" s="146">
        <v>210.3328</v>
      </c>
      <c r="F13211" s="138"/>
      <c r="G13211" s="138"/>
    </row>
    <row r="13212" ht="15.75" customHeight="1" spans="1:7">
      <c r="A13212" s="143" t="s">
        <v>14521</v>
      </c>
      <c r="B13212" s="144" t="s">
        <v>14522</v>
      </c>
      <c r="C13212" s="145" t="s">
        <v>455</v>
      </c>
      <c r="D13212" s="137"/>
      <c r="E13212" s="146">
        <v>54.1783</v>
      </c>
      <c r="F13212" s="138"/>
      <c r="G13212" s="138"/>
    </row>
    <row r="13213" ht="15.75" customHeight="1" spans="1:7">
      <c r="A13213" s="143" t="s">
        <v>14523</v>
      </c>
      <c r="B13213" s="144" t="s">
        <v>14524</v>
      </c>
      <c r="C13213" s="145" t="s">
        <v>455</v>
      </c>
      <c r="D13213" s="137"/>
      <c r="E13213" s="146">
        <v>493.2454</v>
      </c>
      <c r="F13213" s="138"/>
      <c r="G13213" s="138"/>
    </row>
    <row r="13214" ht="15.75" customHeight="1" spans="1:7">
      <c r="A13214" s="143" t="s">
        <v>14525</v>
      </c>
      <c r="B13214" s="144" t="s">
        <v>14526</v>
      </c>
      <c r="C13214" s="145" t="s">
        <v>12982</v>
      </c>
      <c r="D13214" s="137"/>
      <c r="E13214" s="146">
        <v>53.7486</v>
      </c>
      <c r="F13214" s="138"/>
      <c r="G13214" s="138"/>
    </row>
    <row r="13215" ht="15.75" customHeight="1" spans="1:7">
      <c r="A13215" s="143" t="s">
        <v>14527</v>
      </c>
      <c r="B13215" s="144" t="s">
        <v>14528</v>
      </c>
      <c r="C13215" s="145" t="s">
        <v>12982</v>
      </c>
      <c r="D13215" s="137"/>
      <c r="E13215" s="146">
        <v>10.4935</v>
      </c>
      <c r="F13215" s="138"/>
      <c r="G13215" s="138"/>
    </row>
    <row r="13216" ht="15.75" customHeight="1" spans="1:7">
      <c r="A13216" s="143" t="s">
        <v>14529</v>
      </c>
      <c r="B13216" s="144" t="s">
        <v>14530</v>
      </c>
      <c r="C13216" s="145" t="s">
        <v>455</v>
      </c>
      <c r="D13216" s="137"/>
      <c r="E13216" s="146">
        <v>1869.6931</v>
      </c>
      <c r="F13216" s="138"/>
      <c r="G13216" s="138"/>
    </row>
    <row r="13217" ht="15.75" customHeight="1" spans="1:7">
      <c r="A13217" s="143" t="s">
        <v>14531</v>
      </c>
      <c r="B13217" s="144" t="s">
        <v>14532</v>
      </c>
      <c r="C13217" s="145" t="s">
        <v>455</v>
      </c>
      <c r="D13217" s="137"/>
      <c r="E13217" s="146">
        <v>1633.6265</v>
      </c>
      <c r="F13217" s="138"/>
      <c r="G13217" s="138"/>
    </row>
    <row r="13218" ht="15.75" customHeight="1" spans="1:7">
      <c r="A13218" s="143" t="s">
        <v>14533</v>
      </c>
      <c r="B13218" s="144" t="s">
        <v>14534</v>
      </c>
      <c r="C13218" s="145" t="s">
        <v>12982</v>
      </c>
      <c r="D13218" s="137"/>
      <c r="E13218" s="146">
        <v>26.2722</v>
      </c>
      <c r="F13218" s="138"/>
      <c r="G13218" s="138"/>
    </row>
    <row r="13219" ht="15.75" customHeight="1" spans="1:7">
      <c r="A13219" s="143" t="s">
        <v>14535</v>
      </c>
      <c r="B13219" s="144" t="s">
        <v>14536</v>
      </c>
      <c r="C13219" s="145" t="s">
        <v>13059</v>
      </c>
      <c r="D13219" s="137"/>
      <c r="E13219" s="146">
        <v>20.6183</v>
      </c>
      <c r="F13219" s="138"/>
      <c r="G13219" s="138"/>
    </row>
    <row r="13220" ht="15.75" customHeight="1" spans="1:7">
      <c r="A13220" s="143" t="s">
        <v>14537</v>
      </c>
      <c r="B13220" s="144" t="s">
        <v>14538</v>
      </c>
      <c r="C13220" s="145" t="s">
        <v>455</v>
      </c>
      <c r="D13220" s="137"/>
      <c r="E13220" s="146">
        <v>465.294</v>
      </c>
      <c r="F13220" s="138"/>
      <c r="G13220" s="138"/>
    </row>
    <row r="13221" ht="15.75" customHeight="1" spans="1:7">
      <c r="A13221" s="143" t="s">
        <v>14539</v>
      </c>
      <c r="B13221" s="144" t="s">
        <v>14540</v>
      </c>
      <c r="C13221" s="145" t="s">
        <v>13059</v>
      </c>
      <c r="D13221" s="137"/>
      <c r="E13221" s="146">
        <v>95.4296</v>
      </c>
      <c r="F13221" s="138"/>
      <c r="G13221" s="138"/>
    </row>
    <row r="13222" ht="15.75" customHeight="1" spans="1:7">
      <c r="A13222" s="143" t="s">
        <v>14541</v>
      </c>
      <c r="B13222" s="144" t="s">
        <v>14542</v>
      </c>
      <c r="C13222" s="145" t="s">
        <v>13059</v>
      </c>
      <c r="D13222" s="137"/>
      <c r="E13222" s="146">
        <v>115.5052</v>
      </c>
      <c r="F13222" s="138"/>
      <c r="G13222" s="138"/>
    </row>
    <row r="13223" ht="15.75" customHeight="1" spans="1:7">
      <c r="A13223" s="143" t="s">
        <v>14543</v>
      </c>
      <c r="B13223" s="144" t="s">
        <v>14544</v>
      </c>
      <c r="C13223" s="145" t="s">
        <v>13059</v>
      </c>
      <c r="D13223" s="137"/>
      <c r="E13223" s="146">
        <v>125.205</v>
      </c>
      <c r="F13223" s="138"/>
      <c r="G13223" s="138"/>
    </row>
    <row r="13224" ht="15.75" customHeight="1" spans="1:7">
      <c r="A13224" s="143" t="s">
        <v>14545</v>
      </c>
      <c r="B13224" s="144" t="s">
        <v>14546</v>
      </c>
      <c r="C13224" s="145" t="s">
        <v>13059</v>
      </c>
      <c r="D13224" s="137"/>
      <c r="E13224" s="146">
        <v>162.1686</v>
      </c>
      <c r="F13224" s="138"/>
      <c r="G13224" s="138"/>
    </row>
    <row r="13225" ht="15.75" customHeight="1" spans="1:7">
      <c r="A13225" s="143" t="s">
        <v>14547</v>
      </c>
      <c r="B13225" s="144" t="s">
        <v>14548</v>
      </c>
      <c r="C13225" s="145" t="s">
        <v>13059</v>
      </c>
      <c r="D13225" s="137"/>
      <c r="E13225" s="146">
        <v>182.2666</v>
      </c>
      <c r="F13225" s="138"/>
      <c r="G13225" s="138"/>
    </row>
    <row r="13226" ht="15.75" customHeight="1" spans="1:7">
      <c r="A13226" s="143" t="s">
        <v>14549</v>
      </c>
      <c r="B13226" s="144" t="s">
        <v>14550</v>
      </c>
      <c r="C13226" s="145" t="s">
        <v>13059</v>
      </c>
      <c r="D13226" s="137"/>
      <c r="E13226" s="146">
        <v>212.4824</v>
      </c>
      <c r="F13226" s="138"/>
      <c r="G13226" s="138"/>
    </row>
    <row r="13227" ht="15.75" customHeight="1" spans="1:7">
      <c r="A13227" s="143" t="s">
        <v>14551</v>
      </c>
      <c r="B13227" s="144" t="s">
        <v>14552</v>
      </c>
      <c r="C13227" s="145" t="s">
        <v>13059</v>
      </c>
      <c r="D13227" s="137"/>
      <c r="E13227" s="146">
        <v>221.3988</v>
      </c>
      <c r="F13227" s="138"/>
      <c r="G13227" s="138"/>
    </row>
    <row r="13228" ht="15.75" customHeight="1" spans="1:7">
      <c r="A13228" s="143" t="s">
        <v>14553</v>
      </c>
      <c r="B13228" s="144" t="s">
        <v>14554</v>
      </c>
      <c r="C13228" s="145" t="s">
        <v>13059</v>
      </c>
      <c r="D13228" s="137"/>
      <c r="E13228" s="146">
        <v>275.3319</v>
      </c>
      <c r="F13228" s="138"/>
      <c r="G13228" s="138"/>
    </row>
    <row r="13229" ht="15.75" customHeight="1" spans="1:7">
      <c r="A13229" s="143" t="s">
        <v>14555</v>
      </c>
      <c r="B13229" s="144" t="s">
        <v>14556</v>
      </c>
      <c r="C13229" s="145" t="s">
        <v>13059</v>
      </c>
      <c r="D13229" s="137"/>
      <c r="E13229" s="146">
        <v>331.0333</v>
      </c>
      <c r="F13229" s="138"/>
      <c r="G13229" s="138"/>
    </row>
    <row r="13230" ht="15.75" customHeight="1" spans="1:7">
      <c r="A13230" s="143" t="s">
        <v>14557</v>
      </c>
      <c r="B13230" s="144" t="s">
        <v>14558</v>
      </c>
      <c r="C13230" s="145" t="s">
        <v>13059</v>
      </c>
      <c r="D13230" s="137"/>
      <c r="E13230" s="146">
        <v>354.5185</v>
      </c>
      <c r="F13230" s="138"/>
      <c r="G13230" s="138"/>
    </row>
    <row r="13231" ht="15.75" customHeight="1" spans="1:7">
      <c r="A13231" s="143" t="s">
        <v>14559</v>
      </c>
      <c r="B13231" s="144" t="s">
        <v>14560</v>
      </c>
      <c r="C13231" s="145" t="s">
        <v>13059</v>
      </c>
      <c r="D13231" s="137"/>
      <c r="E13231" s="146">
        <v>468.9166</v>
      </c>
      <c r="F13231" s="138"/>
      <c r="G13231" s="138"/>
    </row>
    <row r="13232" ht="15.75" customHeight="1" spans="1:7">
      <c r="A13232" s="143" t="s">
        <v>14561</v>
      </c>
      <c r="B13232" s="144" t="s">
        <v>14562</v>
      </c>
      <c r="C13232" s="145" t="s">
        <v>13059</v>
      </c>
      <c r="D13232" s="137"/>
      <c r="E13232" s="146">
        <v>608.1108</v>
      </c>
      <c r="F13232" s="138"/>
      <c r="G13232" s="138"/>
    </row>
    <row r="13233" ht="15.75" customHeight="1" spans="1:7">
      <c r="A13233" s="143" t="s">
        <v>14563</v>
      </c>
      <c r="B13233" s="144" t="s">
        <v>14564</v>
      </c>
      <c r="C13233" s="145" t="s">
        <v>13059</v>
      </c>
      <c r="D13233" s="137"/>
      <c r="E13233" s="146">
        <v>429.8</v>
      </c>
      <c r="F13233" s="138"/>
      <c r="G13233" s="138"/>
    </row>
    <row r="13234" ht="15.75" customHeight="1" spans="1:7">
      <c r="A13234" s="143" t="s">
        <v>14565</v>
      </c>
      <c r="B13234" s="144" t="s">
        <v>14566</v>
      </c>
      <c r="C13234" s="145" t="s">
        <v>13059</v>
      </c>
      <c r="D13234" s="137"/>
      <c r="E13234" s="146">
        <v>471.9203</v>
      </c>
      <c r="F13234" s="138"/>
      <c r="G13234" s="138"/>
    </row>
    <row r="13235" ht="15.75" customHeight="1" spans="1:7">
      <c r="A13235" s="143" t="s">
        <v>14567</v>
      </c>
      <c r="B13235" s="144" t="s">
        <v>14568</v>
      </c>
      <c r="C13235" s="145" t="s">
        <v>13059</v>
      </c>
      <c r="D13235" s="137"/>
      <c r="E13235" s="146">
        <v>487.5935</v>
      </c>
      <c r="F13235" s="138"/>
      <c r="G13235" s="138"/>
    </row>
    <row r="13236" ht="15.75" customHeight="1" spans="1:7">
      <c r="A13236" s="143" t="s">
        <v>14569</v>
      </c>
      <c r="B13236" s="144" t="s">
        <v>14570</v>
      </c>
      <c r="C13236" s="145" t="s">
        <v>13059</v>
      </c>
      <c r="D13236" s="137"/>
      <c r="E13236" s="146">
        <v>521.4525</v>
      </c>
      <c r="F13236" s="138"/>
      <c r="G13236" s="138"/>
    </row>
    <row r="13237" ht="15.75" customHeight="1" spans="1:7">
      <c r="A13237" s="143" t="s">
        <v>14571</v>
      </c>
      <c r="B13237" s="144" t="s">
        <v>14572</v>
      </c>
      <c r="C13237" s="145" t="s">
        <v>13059</v>
      </c>
      <c r="D13237" s="137"/>
      <c r="E13237" s="146">
        <v>605.3502</v>
      </c>
      <c r="F13237" s="138"/>
      <c r="G13237" s="138"/>
    </row>
    <row r="13238" ht="15.75" customHeight="1" spans="1:7">
      <c r="A13238" s="143" t="s">
        <v>14573</v>
      </c>
      <c r="B13238" s="144" t="s">
        <v>14574</v>
      </c>
      <c r="C13238" s="145" t="s">
        <v>13059</v>
      </c>
      <c r="D13238" s="137"/>
      <c r="E13238" s="146">
        <v>607.8469</v>
      </c>
      <c r="F13238" s="138"/>
      <c r="G13238" s="138"/>
    </row>
    <row r="13239" ht="15.75" customHeight="1" spans="1:7">
      <c r="A13239" s="143" t="s">
        <v>14575</v>
      </c>
      <c r="B13239" s="144" t="s">
        <v>14576</v>
      </c>
      <c r="C13239" s="145" t="s">
        <v>13059</v>
      </c>
      <c r="D13239" s="137"/>
      <c r="E13239" s="146">
        <v>713.0279</v>
      </c>
      <c r="F13239" s="138"/>
      <c r="G13239" s="138"/>
    </row>
    <row r="13240" ht="15.75" customHeight="1" spans="1:7">
      <c r="A13240" s="143" t="s">
        <v>14577</v>
      </c>
      <c r="B13240" s="144" t="s">
        <v>14578</v>
      </c>
      <c r="C13240" s="145" t="s">
        <v>13059</v>
      </c>
      <c r="D13240" s="137"/>
      <c r="E13240" s="146">
        <v>798.2285</v>
      </c>
      <c r="F13240" s="138"/>
      <c r="G13240" s="138"/>
    </row>
    <row r="13241" ht="15.75" customHeight="1" spans="1:7">
      <c r="A13241" s="143" t="s">
        <v>14579</v>
      </c>
      <c r="B13241" s="144" t="s">
        <v>14580</v>
      </c>
      <c r="C13241" s="145" t="s">
        <v>13059</v>
      </c>
      <c r="D13241" s="137"/>
      <c r="E13241" s="146">
        <v>963.1115</v>
      </c>
      <c r="F13241" s="138"/>
      <c r="G13241" s="138"/>
    </row>
    <row r="13242" ht="15.75" customHeight="1" spans="1:7">
      <c r="A13242" s="143" t="s">
        <v>14581</v>
      </c>
      <c r="B13242" s="144" t="s">
        <v>14582</v>
      </c>
      <c r="C13242" s="145" t="s">
        <v>13059</v>
      </c>
      <c r="D13242" s="137"/>
      <c r="E13242" s="146">
        <v>1025.1584</v>
      </c>
      <c r="F13242" s="138"/>
      <c r="G13242" s="138"/>
    </row>
    <row r="13243" ht="15.75" customHeight="1" spans="1:7">
      <c r="A13243" s="143" t="s">
        <v>14583</v>
      </c>
      <c r="B13243" s="144" t="s">
        <v>14584</v>
      </c>
      <c r="C13243" s="145" t="s">
        <v>13059</v>
      </c>
      <c r="D13243" s="137"/>
      <c r="E13243" s="146">
        <v>1115.6052</v>
      </c>
      <c r="F13243" s="138"/>
      <c r="G13243" s="138"/>
    </row>
    <row r="13244" ht="15.75" customHeight="1" spans="1:7">
      <c r="A13244" s="143" t="s">
        <v>14585</v>
      </c>
      <c r="B13244" s="144" t="s">
        <v>14586</v>
      </c>
      <c r="C13244" s="145" t="s">
        <v>13059</v>
      </c>
      <c r="D13244" s="137"/>
      <c r="E13244" s="146">
        <v>1185.5956</v>
      </c>
      <c r="F13244" s="138"/>
      <c r="G13244" s="138"/>
    </row>
    <row r="13245" ht="15.75" customHeight="1" spans="1:7">
      <c r="A13245" s="143" t="s">
        <v>14587</v>
      </c>
      <c r="B13245" s="144" t="s">
        <v>14588</v>
      </c>
      <c r="C13245" s="145" t="s">
        <v>13059</v>
      </c>
      <c r="D13245" s="137"/>
      <c r="E13245" s="146">
        <v>105.2962</v>
      </c>
      <c r="F13245" s="138"/>
      <c r="G13245" s="138"/>
    </row>
    <row r="13246" ht="15.75" customHeight="1" spans="1:7">
      <c r="A13246" s="143" t="s">
        <v>14589</v>
      </c>
      <c r="B13246" s="144" t="s">
        <v>14590</v>
      </c>
      <c r="C13246" s="145" t="s">
        <v>13059</v>
      </c>
      <c r="D13246" s="137"/>
      <c r="E13246" s="146">
        <v>159.2645</v>
      </c>
      <c r="F13246" s="138"/>
      <c r="G13246" s="138"/>
    </row>
    <row r="13247" ht="15.75" customHeight="1" spans="1:7">
      <c r="A13247" s="143" t="s">
        <v>14591</v>
      </c>
      <c r="B13247" s="144" t="s">
        <v>14592</v>
      </c>
      <c r="C13247" s="145" t="s">
        <v>13059</v>
      </c>
      <c r="D13247" s="137"/>
      <c r="E13247" s="146">
        <v>164.3376</v>
      </c>
      <c r="F13247" s="138"/>
      <c r="G13247" s="138"/>
    </row>
    <row r="13248" ht="15.75" customHeight="1" spans="1:7">
      <c r="A13248" s="143" t="s">
        <v>14593</v>
      </c>
      <c r="B13248" s="144" t="s">
        <v>14594</v>
      </c>
      <c r="C13248" s="145" t="s">
        <v>13059</v>
      </c>
      <c r="D13248" s="137"/>
      <c r="E13248" s="146">
        <v>240.762</v>
      </c>
      <c r="F13248" s="138"/>
      <c r="G13248" s="138"/>
    </row>
    <row r="13249" ht="15.75" customHeight="1" spans="1:7">
      <c r="A13249" s="143" t="s">
        <v>14595</v>
      </c>
      <c r="B13249" s="144" t="s">
        <v>14596</v>
      </c>
      <c r="C13249" s="145" t="s">
        <v>455</v>
      </c>
      <c r="D13249" s="137"/>
      <c r="E13249" s="146">
        <v>833.6549</v>
      </c>
      <c r="F13249" s="138"/>
      <c r="G13249" s="138"/>
    </row>
    <row r="13250" ht="15.75" customHeight="1" spans="1:7">
      <c r="A13250" s="143" t="s">
        <v>14597</v>
      </c>
      <c r="B13250" s="144" t="s">
        <v>14598</v>
      </c>
      <c r="C13250" s="145" t="s">
        <v>455</v>
      </c>
      <c r="D13250" s="137"/>
      <c r="E13250" s="146">
        <v>769.5214</v>
      </c>
      <c r="F13250" s="138"/>
      <c r="G13250" s="138"/>
    </row>
    <row r="13251" ht="15.75" customHeight="1" spans="1:7">
      <c r="A13251" s="143" t="s">
        <v>14599</v>
      </c>
      <c r="B13251" s="144" t="s">
        <v>14600</v>
      </c>
      <c r="C13251" s="145" t="s">
        <v>13059</v>
      </c>
      <c r="D13251" s="137"/>
      <c r="E13251" s="146">
        <v>738.151</v>
      </c>
      <c r="F13251" s="138"/>
      <c r="G13251" s="138"/>
    </row>
    <row r="13252" ht="15.75" customHeight="1" spans="1:7">
      <c r="A13252" s="143" t="s">
        <v>14601</v>
      </c>
      <c r="B13252" s="144" t="s">
        <v>14602</v>
      </c>
      <c r="C13252" s="145" t="s">
        <v>13141</v>
      </c>
      <c r="D13252" s="137"/>
      <c r="E13252" s="146">
        <v>16473.8336</v>
      </c>
      <c r="F13252" s="138"/>
      <c r="G13252" s="138"/>
    </row>
    <row r="13253" ht="15.75" customHeight="1" spans="1:7">
      <c r="A13253" s="143" t="s">
        <v>14603</v>
      </c>
      <c r="B13253" s="144" t="s">
        <v>14604</v>
      </c>
      <c r="C13253" s="145" t="s">
        <v>13141</v>
      </c>
      <c r="D13253" s="137"/>
      <c r="E13253" s="146">
        <v>15433.1964</v>
      </c>
      <c r="F13253" s="138"/>
      <c r="G13253" s="138"/>
    </row>
    <row r="13254" ht="15.75" customHeight="1" spans="1:7">
      <c r="A13254" s="143" t="s">
        <v>14605</v>
      </c>
      <c r="B13254" s="144" t="s">
        <v>14606</v>
      </c>
      <c r="C13254" s="145" t="s">
        <v>13141</v>
      </c>
      <c r="D13254" s="137"/>
      <c r="E13254" s="146">
        <v>15433.1964</v>
      </c>
      <c r="F13254" s="138"/>
      <c r="G13254" s="138"/>
    </row>
    <row r="13255" ht="15.75" customHeight="1" spans="1:7">
      <c r="A13255" s="143" t="s">
        <v>14607</v>
      </c>
      <c r="B13255" s="144" t="s">
        <v>14608</v>
      </c>
      <c r="C13255" s="145" t="s">
        <v>13141</v>
      </c>
      <c r="D13255" s="137"/>
      <c r="E13255" s="146">
        <v>15433.1964</v>
      </c>
      <c r="F13255" s="138"/>
      <c r="G13255" s="138"/>
    </row>
    <row r="13256" ht="15.75" customHeight="1" spans="1:7">
      <c r="A13256" s="143" t="s">
        <v>14609</v>
      </c>
      <c r="B13256" s="144" t="s">
        <v>14610</v>
      </c>
      <c r="C13256" s="145" t="s">
        <v>455</v>
      </c>
      <c r="D13256" s="137"/>
      <c r="E13256" s="146">
        <v>92404.2221</v>
      </c>
      <c r="F13256" s="138"/>
      <c r="G13256" s="138"/>
    </row>
    <row r="13257" ht="15.75" customHeight="1" spans="1:7">
      <c r="A13257" s="143" t="s">
        <v>14611</v>
      </c>
      <c r="B13257" s="144" t="s">
        <v>14612</v>
      </c>
      <c r="C13257" s="145" t="s">
        <v>455</v>
      </c>
      <c r="D13257" s="137"/>
      <c r="E13257" s="146">
        <v>19.383</v>
      </c>
      <c r="F13257" s="138"/>
      <c r="G13257" s="138"/>
    </row>
    <row r="13258" ht="15.75" customHeight="1" spans="1:7">
      <c r="A13258" s="143" t="s">
        <v>14613</v>
      </c>
      <c r="B13258" s="144" t="s">
        <v>14614</v>
      </c>
      <c r="C13258" s="145" t="s">
        <v>455</v>
      </c>
      <c r="D13258" s="137"/>
      <c r="E13258" s="146">
        <v>10.6281</v>
      </c>
      <c r="F13258" s="138"/>
      <c r="G13258" s="138"/>
    </row>
    <row r="13259" ht="15.75" customHeight="1" spans="1:7">
      <c r="A13259" s="143" t="s">
        <v>14615</v>
      </c>
      <c r="B13259" s="144" t="s">
        <v>14616</v>
      </c>
      <c r="C13259" s="145" t="s">
        <v>455</v>
      </c>
      <c r="D13259" s="137"/>
      <c r="E13259" s="146">
        <v>48.4524</v>
      </c>
      <c r="F13259" s="138"/>
      <c r="G13259" s="138"/>
    </row>
    <row r="13260" ht="15.75" customHeight="1" spans="1:7">
      <c r="A13260" s="143" t="s">
        <v>14617</v>
      </c>
      <c r="B13260" s="144" t="s">
        <v>14618</v>
      </c>
      <c r="C13260" s="145" t="s">
        <v>455</v>
      </c>
      <c r="D13260" s="137"/>
      <c r="E13260" s="146">
        <v>50.2214</v>
      </c>
      <c r="F13260" s="138"/>
      <c r="G13260" s="138"/>
    </row>
    <row r="13261" ht="15.75" customHeight="1" spans="1:7">
      <c r="A13261" s="143" t="s">
        <v>14619</v>
      </c>
      <c r="B13261" s="144" t="s">
        <v>14620</v>
      </c>
      <c r="C13261" s="145" t="s">
        <v>455</v>
      </c>
      <c r="D13261" s="137"/>
      <c r="E13261" s="146">
        <v>52.4184</v>
      </c>
      <c r="F13261" s="138"/>
      <c r="G13261" s="138"/>
    </row>
    <row r="13262" ht="15.75" customHeight="1" spans="1:7">
      <c r="A13262" s="143" t="s">
        <v>14621</v>
      </c>
      <c r="B13262" s="144" t="s">
        <v>14622</v>
      </c>
      <c r="C13262" s="145" t="s">
        <v>455</v>
      </c>
      <c r="D13262" s="137"/>
      <c r="E13262" s="146">
        <v>165.0165</v>
      </c>
      <c r="F13262" s="138"/>
      <c r="G13262" s="138"/>
    </row>
    <row r="13263" ht="15.75" customHeight="1" spans="1:7">
      <c r="A13263" s="143" t="s">
        <v>14623</v>
      </c>
      <c r="B13263" s="144" t="s">
        <v>14624</v>
      </c>
      <c r="C13263" s="145" t="s">
        <v>455</v>
      </c>
      <c r="D13263" s="137"/>
      <c r="E13263" s="146">
        <v>14.2341</v>
      </c>
      <c r="F13263" s="138"/>
      <c r="G13263" s="138"/>
    </row>
    <row r="13264" ht="15.75" customHeight="1" spans="1:7">
      <c r="A13264" s="143" t="s">
        <v>14625</v>
      </c>
      <c r="B13264" s="144" t="s">
        <v>14626</v>
      </c>
      <c r="C13264" s="145" t="s">
        <v>455</v>
      </c>
      <c r="D13264" s="137"/>
      <c r="E13264" s="146">
        <v>82.5563</v>
      </c>
      <c r="F13264" s="138"/>
      <c r="G13264" s="138"/>
    </row>
    <row r="13265" ht="15.75" customHeight="1" spans="1:7">
      <c r="A13265" s="143" t="s">
        <v>14627</v>
      </c>
      <c r="B13265" s="144" t="s">
        <v>14628</v>
      </c>
      <c r="C13265" s="145" t="s">
        <v>455</v>
      </c>
      <c r="D13265" s="137"/>
      <c r="E13265" s="146">
        <v>122.1788</v>
      </c>
      <c r="F13265" s="138"/>
      <c r="G13265" s="138"/>
    </row>
    <row r="13266" ht="15.75" customHeight="1" spans="1:7">
      <c r="A13266" s="143" t="s">
        <v>14629</v>
      </c>
      <c r="B13266" s="144" t="s">
        <v>14630</v>
      </c>
      <c r="C13266" s="145" t="s">
        <v>455</v>
      </c>
      <c r="D13266" s="137"/>
      <c r="E13266" s="146">
        <v>132.7251</v>
      </c>
      <c r="F13266" s="138"/>
      <c r="G13266" s="138"/>
    </row>
    <row r="13267" ht="15.75" customHeight="1" spans="1:7">
      <c r="A13267" s="143" t="s">
        <v>14631</v>
      </c>
      <c r="B13267" s="144" t="s">
        <v>14632</v>
      </c>
      <c r="C13267" s="145" t="s">
        <v>455</v>
      </c>
      <c r="D13267" s="137"/>
      <c r="E13267" s="146">
        <v>72.6178</v>
      </c>
      <c r="F13267" s="138"/>
      <c r="G13267" s="138"/>
    </row>
    <row r="13268" ht="15.75" customHeight="1" spans="1:7">
      <c r="A13268" s="143" t="s">
        <v>14633</v>
      </c>
      <c r="B13268" s="144" t="s">
        <v>14634</v>
      </c>
      <c r="C13268" s="145" t="s">
        <v>455</v>
      </c>
      <c r="D13268" s="137"/>
      <c r="E13268" s="146">
        <v>151.1501</v>
      </c>
      <c r="F13268" s="138"/>
      <c r="G13268" s="138"/>
    </row>
    <row r="13269" ht="15.75" customHeight="1" spans="1:7">
      <c r="A13269" s="143" t="s">
        <v>14635</v>
      </c>
      <c r="B13269" s="144" t="s">
        <v>14636</v>
      </c>
      <c r="C13269" s="145" t="s">
        <v>455</v>
      </c>
      <c r="D13269" s="137"/>
      <c r="E13269" s="146">
        <v>162.8769</v>
      </c>
      <c r="F13269" s="138"/>
      <c r="G13269" s="138"/>
    </row>
    <row r="13270" ht="15.75" customHeight="1" spans="1:7">
      <c r="A13270" s="143" t="s">
        <v>14637</v>
      </c>
      <c r="B13270" s="144" t="s">
        <v>14638</v>
      </c>
      <c r="C13270" s="145" t="s">
        <v>455</v>
      </c>
      <c r="D13270" s="137"/>
      <c r="E13270" s="146">
        <v>54.4255</v>
      </c>
      <c r="F13270" s="138"/>
      <c r="G13270" s="138"/>
    </row>
    <row r="13271" ht="15.75" customHeight="1" spans="1:7">
      <c r="A13271" s="143" t="s">
        <v>14639</v>
      </c>
      <c r="B13271" s="144" t="s">
        <v>14640</v>
      </c>
      <c r="C13271" s="145" t="s">
        <v>455</v>
      </c>
      <c r="D13271" s="137"/>
      <c r="E13271" s="146">
        <v>133.3972</v>
      </c>
      <c r="F13271" s="138"/>
      <c r="G13271" s="138"/>
    </row>
    <row r="13272" ht="15.75" customHeight="1" spans="1:7">
      <c r="A13272" s="143" t="s">
        <v>14641</v>
      </c>
      <c r="B13272" s="144" t="s">
        <v>14642</v>
      </c>
      <c r="C13272" s="145" t="s">
        <v>14643</v>
      </c>
      <c r="D13272" s="137"/>
      <c r="E13272" s="146">
        <v>686.349</v>
      </c>
      <c r="F13272" s="138"/>
      <c r="G13272" s="138"/>
    </row>
    <row r="13273" ht="15.75" customHeight="1" spans="1:7">
      <c r="A13273" s="143" t="s">
        <v>14644</v>
      </c>
      <c r="B13273" s="144" t="s">
        <v>14645</v>
      </c>
      <c r="C13273" s="145" t="s">
        <v>14643</v>
      </c>
      <c r="D13273" s="137"/>
      <c r="E13273" s="146">
        <v>837.0843</v>
      </c>
      <c r="F13273" s="138"/>
      <c r="G13273" s="138"/>
    </row>
    <row r="13274" ht="15.75" customHeight="1" spans="1:7">
      <c r="A13274" s="143" t="s">
        <v>14646</v>
      </c>
      <c r="B13274" s="144" t="s">
        <v>14647</v>
      </c>
      <c r="C13274" s="145" t="s">
        <v>14643</v>
      </c>
      <c r="D13274" s="137"/>
      <c r="E13274" s="146">
        <v>994.8709</v>
      </c>
      <c r="F13274" s="138"/>
      <c r="G13274" s="138"/>
    </row>
    <row r="13275" ht="15.75" customHeight="1" spans="1:7">
      <c r="A13275" s="143" t="s">
        <v>14648</v>
      </c>
      <c r="B13275" s="144" t="s">
        <v>14649</v>
      </c>
      <c r="C13275" s="145" t="s">
        <v>455</v>
      </c>
      <c r="D13275" s="137"/>
      <c r="E13275" s="146">
        <v>45.4404</v>
      </c>
      <c r="F13275" s="138"/>
      <c r="G13275" s="138"/>
    </row>
    <row r="13276" ht="15.75" customHeight="1" spans="1:7">
      <c r="A13276" s="143" t="s">
        <v>14650</v>
      </c>
      <c r="B13276" s="144" t="s">
        <v>14651</v>
      </c>
      <c r="C13276" s="145" t="s">
        <v>14643</v>
      </c>
      <c r="D13276" s="137"/>
      <c r="E13276" s="146">
        <v>918.9287</v>
      </c>
      <c r="F13276" s="138"/>
      <c r="G13276" s="138"/>
    </row>
    <row r="13277" ht="15.75" customHeight="1" spans="1:7">
      <c r="A13277" s="143" t="s">
        <v>14652</v>
      </c>
      <c r="B13277" s="144" t="s">
        <v>14653</v>
      </c>
      <c r="C13277" s="145" t="s">
        <v>455</v>
      </c>
      <c r="D13277" s="137"/>
      <c r="E13277" s="146">
        <v>280906.4047</v>
      </c>
      <c r="F13277" s="138"/>
      <c r="G13277" s="138"/>
    </row>
    <row r="13278" ht="15.75" customHeight="1" spans="1:7">
      <c r="A13278" s="143" t="s">
        <v>14654</v>
      </c>
      <c r="B13278" s="144" t="s">
        <v>14655</v>
      </c>
      <c r="C13278" s="145" t="s">
        <v>455</v>
      </c>
      <c r="D13278" s="137"/>
      <c r="E13278" s="146">
        <v>308046.4995</v>
      </c>
      <c r="F13278" s="138"/>
      <c r="G13278" s="138"/>
    </row>
    <row r="13279" ht="15.75" customHeight="1" spans="1:7">
      <c r="A13279" s="143" t="s">
        <v>14656</v>
      </c>
      <c r="B13279" s="144" t="s">
        <v>14657</v>
      </c>
      <c r="C13279" s="145" t="s">
        <v>455</v>
      </c>
      <c r="D13279" s="137"/>
      <c r="E13279" s="146">
        <v>337900.885</v>
      </c>
      <c r="F13279" s="138"/>
      <c r="G13279" s="138"/>
    </row>
    <row r="13280" ht="15.75" customHeight="1" spans="1:7">
      <c r="A13280" s="143" t="s">
        <v>14658</v>
      </c>
      <c r="B13280" s="144" t="s">
        <v>14659</v>
      </c>
      <c r="C13280" s="145" t="s">
        <v>455</v>
      </c>
      <c r="D13280" s="137"/>
      <c r="E13280" s="146">
        <v>370740.3871</v>
      </c>
      <c r="F13280" s="138"/>
      <c r="G13280" s="138"/>
    </row>
    <row r="13281" ht="15.75" customHeight="1" spans="1:7">
      <c r="A13281" s="143" t="s">
        <v>14660</v>
      </c>
      <c r="B13281" s="144" t="s">
        <v>14661</v>
      </c>
      <c r="C13281" s="145" t="s">
        <v>455</v>
      </c>
      <c r="D13281" s="137"/>
      <c r="E13281" s="146">
        <v>353209.8059</v>
      </c>
      <c r="F13281" s="138"/>
      <c r="G13281" s="138"/>
    </row>
    <row r="13282" ht="15.75" customHeight="1" spans="1:7">
      <c r="A13282" s="143" t="s">
        <v>14662</v>
      </c>
      <c r="B13282" s="144" t="s">
        <v>14663</v>
      </c>
      <c r="C13282" s="145" t="s">
        <v>455</v>
      </c>
      <c r="D13282" s="137"/>
      <c r="E13282" s="146">
        <v>387580.2404</v>
      </c>
      <c r="F13282" s="138"/>
      <c r="G13282" s="138"/>
    </row>
    <row r="13283" ht="15.75" customHeight="1" spans="1:7">
      <c r="A13283" s="143" t="s">
        <v>14664</v>
      </c>
      <c r="B13283" s="144" t="s">
        <v>14665</v>
      </c>
      <c r="C13283" s="145" t="s">
        <v>455</v>
      </c>
      <c r="D13283" s="137"/>
      <c r="E13283" s="146">
        <v>425387.8388</v>
      </c>
      <c r="F13283" s="138"/>
      <c r="G13283" s="138"/>
    </row>
    <row r="13284" ht="15.75" customHeight="1" spans="1:7">
      <c r="A13284" s="143" t="s">
        <v>14666</v>
      </c>
      <c r="B13284" s="144" t="s">
        <v>14667</v>
      </c>
      <c r="C13284" s="145" t="s">
        <v>455</v>
      </c>
      <c r="D13284" s="137"/>
      <c r="E13284" s="146">
        <v>466976.1574</v>
      </c>
      <c r="F13284" s="138"/>
      <c r="G13284" s="138"/>
    </row>
    <row r="13285" ht="15.75" customHeight="1" spans="1:7">
      <c r="A13285" s="143" t="s">
        <v>14668</v>
      </c>
      <c r="B13285" s="144" t="s">
        <v>14669</v>
      </c>
      <c r="C13285" s="145" t="s">
        <v>455</v>
      </c>
      <c r="D13285" s="137"/>
      <c r="E13285" s="146">
        <v>563222.7863</v>
      </c>
      <c r="F13285" s="138"/>
      <c r="G13285" s="138"/>
    </row>
    <row r="13286" ht="15.75" customHeight="1" spans="1:7">
      <c r="A13286" s="143" t="s">
        <v>14670</v>
      </c>
      <c r="B13286" s="144" t="s">
        <v>14671</v>
      </c>
      <c r="C13286" s="145" t="s">
        <v>455</v>
      </c>
      <c r="D13286" s="137"/>
      <c r="E13286" s="146">
        <v>460555.2826</v>
      </c>
      <c r="F13286" s="138"/>
      <c r="G13286" s="138"/>
    </row>
    <row r="13287" ht="15.75" customHeight="1" spans="1:7">
      <c r="A13287" s="143" t="s">
        <v>14672</v>
      </c>
      <c r="B13287" s="144" t="s">
        <v>14673</v>
      </c>
      <c r="C13287" s="145" t="s">
        <v>455</v>
      </c>
      <c r="D13287" s="137"/>
      <c r="E13287" s="146">
        <v>510412.8545</v>
      </c>
      <c r="F13287" s="138"/>
      <c r="G13287" s="138"/>
    </row>
    <row r="13288" ht="15.75" customHeight="1" spans="1:7">
      <c r="A13288" s="143" t="s">
        <v>14674</v>
      </c>
      <c r="B13288" s="144" t="s">
        <v>14675</v>
      </c>
      <c r="C13288" s="145" t="s">
        <v>455</v>
      </c>
      <c r="D13288" s="137"/>
      <c r="E13288" s="146">
        <v>560028.3214</v>
      </c>
      <c r="F13288" s="138"/>
      <c r="G13288" s="138"/>
    </row>
    <row r="13289" ht="15.75" customHeight="1" spans="1:7">
      <c r="A13289" s="143" t="s">
        <v>14676</v>
      </c>
      <c r="B13289" s="144" t="s">
        <v>14677</v>
      </c>
      <c r="C13289" s="145" t="s">
        <v>455</v>
      </c>
      <c r="D13289" s="137"/>
      <c r="E13289" s="146">
        <v>407505.2643</v>
      </c>
      <c r="F13289" s="138"/>
      <c r="G13289" s="138"/>
    </row>
    <row r="13290" ht="15.75" customHeight="1" spans="1:7">
      <c r="A13290" s="143" t="s">
        <v>14678</v>
      </c>
      <c r="B13290" s="144" t="s">
        <v>14679</v>
      </c>
      <c r="C13290" s="145" t="s">
        <v>455</v>
      </c>
      <c r="D13290" s="137"/>
      <c r="E13290" s="146">
        <v>669182.5887</v>
      </c>
      <c r="F13290" s="138"/>
      <c r="G13290" s="138"/>
    </row>
    <row r="13291" ht="15.75" customHeight="1" spans="1:7">
      <c r="A13291" s="143" t="s">
        <v>14680</v>
      </c>
      <c r="B13291" s="144" t="s">
        <v>14681</v>
      </c>
      <c r="C13291" s="145" t="s">
        <v>455</v>
      </c>
      <c r="D13291" s="137"/>
      <c r="E13291" s="146">
        <v>321556.2735</v>
      </c>
      <c r="F13291" s="138"/>
      <c r="G13291" s="138"/>
    </row>
    <row r="13292" ht="15.75" customHeight="1" spans="1:7">
      <c r="A13292" s="143" t="s">
        <v>14682</v>
      </c>
      <c r="B13292" s="144" t="s">
        <v>14683</v>
      </c>
      <c r="C13292" s="145" t="s">
        <v>455</v>
      </c>
      <c r="D13292" s="137"/>
      <c r="E13292" s="146">
        <v>352761.3754</v>
      </c>
      <c r="F13292" s="138"/>
      <c r="G13292" s="138"/>
    </row>
    <row r="13293" ht="15.75" customHeight="1" spans="1:7">
      <c r="A13293" s="143" t="s">
        <v>14684</v>
      </c>
      <c r="B13293" s="144" t="s">
        <v>14685</v>
      </c>
      <c r="C13293" s="145" t="s">
        <v>455</v>
      </c>
      <c r="D13293" s="137"/>
      <c r="E13293" s="146">
        <v>387087.208</v>
      </c>
      <c r="F13293" s="138"/>
      <c r="G13293" s="138"/>
    </row>
    <row r="13294" ht="15.75" customHeight="1" spans="1:7">
      <c r="A13294" s="143" t="s">
        <v>14686</v>
      </c>
      <c r="B13294" s="144" t="s">
        <v>14687</v>
      </c>
      <c r="C13294" s="145" t="s">
        <v>455</v>
      </c>
      <c r="D13294" s="137"/>
      <c r="E13294" s="146">
        <v>424845.3829</v>
      </c>
      <c r="F13294" s="138"/>
      <c r="G13294" s="138"/>
    </row>
    <row r="13295" ht="15.75" customHeight="1" spans="1:7">
      <c r="A13295" s="143" t="s">
        <v>14688</v>
      </c>
      <c r="B13295" s="144" t="s">
        <v>14689</v>
      </c>
      <c r="C13295" s="145" t="s">
        <v>455</v>
      </c>
      <c r="D13295" s="137"/>
      <c r="E13295" s="146">
        <v>404729.8965</v>
      </c>
      <c r="F13295" s="138"/>
      <c r="G13295" s="138"/>
    </row>
    <row r="13296" ht="15.75" customHeight="1" spans="1:7">
      <c r="A13296" s="143" t="s">
        <v>14690</v>
      </c>
      <c r="B13296" s="144" t="s">
        <v>14691</v>
      </c>
      <c r="C13296" s="145" t="s">
        <v>455</v>
      </c>
      <c r="D13296" s="137"/>
      <c r="E13296" s="146">
        <v>444283.4015</v>
      </c>
      <c r="F13296" s="138"/>
      <c r="G13296" s="138"/>
    </row>
    <row r="13297" ht="15.75" customHeight="1" spans="1:7">
      <c r="A13297" s="143" t="s">
        <v>14692</v>
      </c>
      <c r="B13297" s="144" t="s">
        <v>14693</v>
      </c>
      <c r="C13297" s="145" t="s">
        <v>455</v>
      </c>
      <c r="D13297" s="137"/>
      <c r="E13297" s="146">
        <v>487761.2759</v>
      </c>
      <c r="F13297" s="138"/>
      <c r="G13297" s="138"/>
    </row>
    <row r="13298" ht="15.75" customHeight="1" spans="1:7">
      <c r="A13298" s="143" t="s">
        <v>14694</v>
      </c>
      <c r="B13298" s="144" t="s">
        <v>14695</v>
      </c>
      <c r="C13298" s="145" t="s">
        <v>455</v>
      </c>
      <c r="D13298" s="137"/>
      <c r="E13298" s="146">
        <v>540339.1657</v>
      </c>
      <c r="F13298" s="138"/>
      <c r="G13298" s="138"/>
    </row>
    <row r="13299" ht="15.75" customHeight="1" spans="1:7">
      <c r="A13299" s="143" t="s">
        <v>14696</v>
      </c>
      <c r="B13299" s="144" t="s">
        <v>14697</v>
      </c>
      <c r="C13299" s="145" t="s">
        <v>455</v>
      </c>
      <c r="D13299" s="137"/>
      <c r="E13299" s="146">
        <v>645555.6022</v>
      </c>
      <c r="F13299" s="138"/>
      <c r="G13299" s="138"/>
    </row>
    <row r="13300" ht="15.75" customHeight="1" spans="1:7">
      <c r="A13300" s="143" t="s">
        <v>14698</v>
      </c>
      <c r="B13300" s="144" t="s">
        <v>14699</v>
      </c>
      <c r="C13300" s="145" t="s">
        <v>455</v>
      </c>
      <c r="D13300" s="137"/>
      <c r="E13300" s="146">
        <v>532969.3942</v>
      </c>
      <c r="F13300" s="138"/>
      <c r="G13300" s="138"/>
    </row>
    <row r="13301" ht="15.75" customHeight="1" spans="1:7">
      <c r="A13301" s="143" t="s">
        <v>14700</v>
      </c>
      <c r="B13301" s="144" t="s">
        <v>14701</v>
      </c>
      <c r="C13301" s="145" t="s">
        <v>455</v>
      </c>
      <c r="D13301" s="137"/>
      <c r="E13301" s="146">
        <v>584840.6757</v>
      </c>
      <c r="F13301" s="138"/>
      <c r="G13301" s="138"/>
    </row>
    <row r="13302" ht="15.75" customHeight="1" spans="1:7">
      <c r="A13302" s="143" t="s">
        <v>14702</v>
      </c>
      <c r="B13302" s="144" t="s">
        <v>14703</v>
      </c>
      <c r="C13302" s="145" t="s">
        <v>455</v>
      </c>
      <c r="D13302" s="137"/>
      <c r="E13302" s="146">
        <v>641899.0445</v>
      </c>
      <c r="F13302" s="138"/>
      <c r="G13302" s="138"/>
    </row>
    <row r="13303" ht="15.75" customHeight="1" spans="1:7">
      <c r="A13303" s="143" t="s">
        <v>14704</v>
      </c>
      <c r="B13303" s="144" t="s">
        <v>14705</v>
      </c>
      <c r="C13303" s="145" t="s">
        <v>455</v>
      </c>
      <c r="D13303" s="137"/>
      <c r="E13303" s="146">
        <v>467180.4824</v>
      </c>
      <c r="F13303" s="138"/>
      <c r="G13303" s="138"/>
    </row>
    <row r="13304" ht="15.75" customHeight="1" spans="1:7">
      <c r="A13304" s="143" t="s">
        <v>14706</v>
      </c>
      <c r="B13304" s="144" t="s">
        <v>14707</v>
      </c>
      <c r="C13304" s="145" t="s">
        <v>455</v>
      </c>
      <c r="D13304" s="137"/>
      <c r="E13304" s="146">
        <v>781684.4428</v>
      </c>
      <c r="F13304" s="138"/>
      <c r="G13304" s="138"/>
    </row>
    <row r="13305" ht="15.75" customHeight="1" spans="1:7">
      <c r="A13305" s="143" t="s">
        <v>14708</v>
      </c>
      <c r="B13305" s="144" t="s">
        <v>14709</v>
      </c>
      <c r="C13305" s="145" t="s">
        <v>455</v>
      </c>
      <c r="D13305" s="137"/>
      <c r="E13305" s="146">
        <v>383851.9584</v>
      </c>
      <c r="F13305" s="138"/>
      <c r="G13305" s="138"/>
    </row>
    <row r="13306" ht="15.75" customHeight="1" spans="1:7">
      <c r="A13306" s="143" t="s">
        <v>14710</v>
      </c>
      <c r="B13306" s="144" t="s">
        <v>14711</v>
      </c>
      <c r="C13306" s="145" t="s">
        <v>455</v>
      </c>
      <c r="D13306" s="137"/>
      <c r="E13306" s="146">
        <v>421286.6687</v>
      </c>
      <c r="F13306" s="138"/>
      <c r="G13306" s="138"/>
    </row>
    <row r="13307" ht="15.75" customHeight="1" spans="1:7">
      <c r="A13307" s="143" t="s">
        <v>14712</v>
      </c>
      <c r="B13307" s="144" t="s">
        <v>14713</v>
      </c>
      <c r="C13307" s="145" t="s">
        <v>455</v>
      </c>
      <c r="D13307" s="137"/>
      <c r="E13307" s="146">
        <v>462464.9297</v>
      </c>
      <c r="F13307" s="138"/>
      <c r="G13307" s="138"/>
    </row>
    <row r="13308" ht="15.75" customHeight="1" spans="1:7">
      <c r="A13308" s="143" t="s">
        <v>14714</v>
      </c>
      <c r="B13308" s="144" t="s">
        <v>14715</v>
      </c>
      <c r="C13308" s="145" t="s">
        <v>455</v>
      </c>
      <c r="D13308" s="137"/>
      <c r="E13308" s="146">
        <v>512513.1653</v>
      </c>
      <c r="F13308" s="138"/>
      <c r="G13308" s="138"/>
    </row>
    <row r="13309" ht="15.75" customHeight="1" spans="1:7">
      <c r="A13309" s="143" t="s">
        <v>14716</v>
      </c>
      <c r="B13309" s="144" t="s">
        <v>14717</v>
      </c>
      <c r="C13309" s="145" t="s">
        <v>455</v>
      </c>
      <c r="D13309" s="137"/>
      <c r="E13309" s="146">
        <v>483853.9824</v>
      </c>
      <c r="F13309" s="138"/>
      <c r="G13309" s="138"/>
    </row>
    <row r="13310" ht="15.75" customHeight="1" spans="1:7">
      <c r="A13310" s="143" t="s">
        <v>14718</v>
      </c>
      <c r="B13310" s="144" t="s">
        <v>14719</v>
      </c>
      <c r="C13310" s="145" t="s">
        <v>455</v>
      </c>
      <c r="D13310" s="137"/>
      <c r="E13310" s="146">
        <v>536041.1038</v>
      </c>
      <c r="F13310" s="138"/>
      <c r="G13310" s="138"/>
    </row>
    <row r="13311" ht="15.75" customHeight="1" spans="1:7">
      <c r="A13311" s="143" t="s">
        <v>14720</v>
      </c>
      <c r="B13311" s="144" t="s">
        <v>14721</v>
      </c>
      <c r="C13311" s="145" t="s">
        <v>455</v>
      </c>
      <c r="D13311" s="137"/>
      <c r="E13311" s="146">
        <v>588219.5752</v>
      </c>
      <c r="F13311" s="138"/>
      <c r="G13311" s="138"/>
    </row>
    <row r="13312" ht="15.75" customHeight="1" spans="1:7">
      <c r="A13312" s="143" t="s">
        <v>14722</v>
      </c>
      <c r="B13312" s="144" t="s">
        <v>14723</v>
      </c>
      <c r="C13312" s="145" t="s">
        <v>455</v>
      </c>
      <c r="D13312" s="137"/>
      <c r="E13312" s="146">
        <v>645615.8749</v>
      </c>
      <c r="F13312" s="138"/>
      <c r="G13312" s="138"/>
    </row>
    <row r="13313" ht="15.75" customHeight="1" spans="1:7">
      <c r="A13313" s="143" t="s">
        <v>14724</v>
      </c>
      <c r="B13313" s="144" t="s">
        <v>14725</v>
      </c>
      <c r="C13313" s="145" t="s">
        <v>455</v>
      </c>
      <c r="D13313" s="137"/>
      <c r="E13313" s="146">
        <v>786144.639</v>
      </c>
      <c r="F13313" s="138"/>
      <c r="G13313" s="138"/>
    </row>
    <row r="13314" ht="15.75" customHeight="1" spans="1:7">
      <c r="A13314" s="143" t="s">
        <v>14726</v>
      </c>
      <c r="B13314" s="144" t="s">
        <v>14727</v>
      </c>
      <c r="C13314" s="145" t="s">
        <v>455</v>
      </c>
      <c r="D13314" s="137"/>
      <c r="E13314" s="146">
        <v>636745.1064</v>
      </c>
      <c r="F13314" s="138"/>
      <c r="G13314" s="138"/>
    </row>
    <row r="13315" ht="15.75" customHeight="1" spans="1:7">
      <c r="A13315" s="143" t="s">
        <v>14728</v>
      </c>
      <c r="B13315" s="144" t="s">
        <v>14729</v>
      </c>
      <c r="C13315" s="145" t="s">
        <v>455</v>
      </c>
      <c r="D13315" s="137"/>
      <c r="E13315" s="146">
        <v>698993.979</v>
      </c>
      <c r="F13315" s="138"/>
      <c r="G13315" s="138"/>
    </row>
    <row r="13316" ht="15.75" customHeight="1" spans="1:7">
      <c r="A13316" s="143" t="s">
        <v>14730</v>
      </c>
      <c r="B13316" s="144" t="s">
        <v>14731</v>
      </c>
      <c r="C13316" s="145" t="s">
        <v>455</v>
      </c>
      <c r="D13316" s="137"/>
      <c r="E13316" s="146">
        <v>781724.6248</v>
      </c>
      <c r="F13316" s="138"/>
      <c r="G13316" s="138"/>
    </row>
    <row r="13317" ht="15.75" customHeight="1" spans="1:7">
      <c r="A13317" s="143" t="s">
        <v>14732</v>
      </c>
      <c r="B13317" s="144" t="s">
        <v>14733</v>
      </c>
      <c r="C13317" s="145" t="s">
        <v>13059</v>
      </c>
      <c r="D13317" s="137"/>
      <c r="E13317" s="146">
        <v>324.7832</v>
      </c>
      <c r="F13317" s="138"/>
      <c r="G13317" s="138"/>
    </row>
    <row r="13318" ht="15.75" customHeight="1" spans="1:7">
      <c r="A13318" s="143" t="s">
        <v>14734</v>
      </c>
      <c r="B13318" s="144" t="s">
        <v>14735</v>
      </c>
      <c r="C13318" s="145" t="s">
        <v>455</v>
      </c>
      <c r="D13318" s="137"/>
      <c r="E13318" s="146">
        <v>932366.7553</v>
      </c>
      <c r="F13318" s="138"/>
      <c r="G13318" s="138"/>
    </row>
    <row r="13319" ht="15.75" customHeight="1" spans="1:7">
      <c r="A13319" s="143" t="s">
        <v>14736</v>
      </c>
      <c r="B13319" s="144" t="s">
        <v>14737</v>
      </c>
      <c r="C13319" s="145" t="s">
        <v>455</v>
      </c>
      <c r="D13319" s="137"/>
      <c r="E13319" s="146">
        <v>444.8759</v>
      </c>
      <c r="F13319" s="138"/>
      <c r="G13319" s="138"/>
    </row>
    <row r="13320" ht="15.75" customHeight="1" spans="1:7">
      <c r="A13320" s="143" t="s">
        <v>14738</v>
      </c>
      <c r="B13320" s="144" t="s">
        <v>14739</v>
      </c>
      <c r="C13320" s="145" t="s">
        <v>455</v>
      </c>
      <c r="D13320" s="137"/>
      <c r="E13320" s="146">
        <v>274.1532</v>
      </c>
      <c r="F13320" s="138"/>
      <c r="G13320" s="138"/>
    </row>
    <row r="13321" ht="15.75" customHeight="1" spans="1:7">
      <c r="A13321" s="143" t="s">
        <v>14740</v>
      </c>
      <c r="B13321" s="144" t="s">
        <v>14741</v>
      </c>
      <c r="C13321" s="145" t="s">
        <v>13059</v>
      </c>
      <c r="D13321" s="137"/>
      <c r="E13321" s="146">
        <v>624.2529</v>
      </c>
      <c r="F13321" s="138"/>
      <c r="G13321" s="138"/>
    </row>
    <row r="13322" ht="15.75" customHeight="1" spans="1:7">
      <c r="A13322" s="143" t="s">
        <v>14742</v>
      </c>
      <c r="B13322" s="144" t="s">
        <v>14743</v>
      </c>
      <c r="C13322" s="145" t="s">
        <v>13059</v>
      </c>
      <c r="D13322" s="137"/>
      <c r="E13322" s="146">
        <v>519.9573</v>
      </c>
      <c r="F13322" s="138"/>
      <c r="G13322" s="138"/>
    </row>
    <row r="13323" ht="15.75" customHeight="1" spans="1:7">
      <c r="A13323" s="143" t="s">
        <v>14744</v>
      </c>
      <c r="B13323" s="144" t="s">
        <v>14745</v>
      </c>
      <c r="C13323" s="145" t="s">
        <v>455</v>
      </c>
      <c r="D13323" s="137"/>
      <c r="E13323" s="146">
        <v>447305.2849</v>
      </c>
      <c r="F13323" s="138"/>
      <c r="G13323" s="138"/>
    </row>
    <row r="13324" ht="15.75" customHeight="1" spans="1:7">
      <c r="A13324" s="143" t="s">
        <v>14746</v>
      </c>
      <c r="B13324" s="144" t="s">
        <v>14747</v>
      </c>
      <c r="C13324" s="145" t="s">
        <v>455</v>
      </c>
      <c r="D13324" s="137"/>
      <c r="E13324" s="146">
        <v>491085.3276</v>
      </c>
      <c r="F13324" s="138"/>
      <c r="G13324" s="138"/>
    </row>
    <row r="13325" ht="15.75" customHeight="1" spans="1:7">
      <c r="A13325" s="143" t="s">
        <v>14748</v>
      </c>
      <c r="B13325" s="144" t="s">
        <v>14749</v>
      </c>
      <c r="C13325" s="145" t="s">
        <v>455</v>
      </c>
      <c r="D13325" s="137"/>
      <c r="E13325" s="146">
        <v>592153.7904</v>
      </c>
      <c r="F13325" s="138"/>
      <c r="G13325" s="138"/>
    </row>
    <row r="13326" ht="15.75" customHeight="1" spans="1:7">
      <c r="A13326" s="143" t="s">
        <v>14750</v>
      </c>
      <c r="B13326" s="144" t="s">
        <v>14751</v>
      </c>
      <c r="C13326" s="145" t="s">
        <v>455</v>
      </c>
      <c r="D13326" s="137"/>
      <c r="E13326" s="146">
        <v>563520.9365</v>
      </c>
      <c r="F13326" s="138"/>
      <c r="G13326" s="138"/>
    </row>
    <row r="13327" ht="15.75" customHeight="1" spans="1:7">
      <c r="A13327" s="143" t="s">
        <v>14752</v>
      </c>
      <c r="B13327" s="144" t="s">
        <v>14753</v>
      </c>
      <c r="C13327" s="145" t="s">
        <v>455</v>
      </c>
      <c r="D13327" s="137"/>
      <c r="E13327" s="146">
        <v>618447.452</v>
      </c>
      <c r="F13327" s="138"/>
      <c r="G13327" s="138"/>
    </row>
    <row r="13328" ht="15.75" customHeight="1" spans="1:7">
      <c r="A13328" s="143" t="s">
        <v>14754</v>
      </c>
      <c r="B13328" s="144" t="s">
        <v>14755</v>
      </c>
      <c r="C13328" s="145" t="s">
        <v>455</v>
      </c>
      <c r="D13328" s="137"/>
      <c r="E13328" s="146">
        <v>678866.4382</v>
      </c>
      <c r="F13328" s="138"/>
      <c r="G13328" s="138"/>
    </row>
    <row r="13329" ht="15.75" customHeight="1" spans="1:7">
      <c r="A13329" s="143" t="s">
        <v>14756</v>
      </c>
      <c r="B13329" s="144" t="s">
        <v>14757</v>
      </c>
      <c r="C13329" s="145" t="s">
        <v>455</v>
      </c>
      <c r="D13329" s="137"/>
      <c r="E13329" s="146">
        <v>826045.3155</v>
      </c>
      <c r="F13329" s="138"/>
      <c r="G13329" s="138"/>
    </row>
    <row r="13330" ht="15.75" customHeight="1" spans="1:7">
      <c r="A13330" s="143" t="s">
        <v>14758</v>
      </c>
      <c r="B13330" s="144" t="s">
        <v>14759</v>
      </c>
      <c r="C13330" s="145" t="s">
        <v>455</v>
      </c>
      <c r="D13330" s="137"/>
      <c r="E13330" s="146">
        <v>627.8654</v>
      </c>
      <c r="F13330" s="138"/>
      <c r="G13330" s="138"/>
    </row>
    <row r="13331" ht="15.75" customHeight="1" spans="1:7">
      <c r="A13331" s="143" t="s">
        <v>14760</v>
      </c>
      <c r="B13331" s="144" t="s">
        <v>14761</v>
      </c>
      <c r="C13331" s="145" t="s">
        <v>455</v>
      </c>
      <c r="D13331" s="137"/>
      <c r="E13331" s="146">
        <v>1902.5692</v>
      </c>
      <c r="F13331" s="138"/>
      <c r="G13331" s="138"/>
    </row>
    <row r="13332" ht="15.75" customHeight="1" spans="1:7">
      <c r="A13332" s="143" t="s">
        <v>14762</v>
      </c>
      <c r="B13332" s="144" t="s">
        <v>14763</v>
      </c>
      <c r="C13332" s="145" t="s">
        <v>455</v>
      </c>
      <c r="D13332" s="137"/>
      <c r="E13332" s="146">
        <v>584.1332</v>
      </c>
      <c r="F13332" s="138"/>
      <c r="G13332" s="138"/>
    </row>
    <row r="13333" ht="15.75" customHeight="1" spans="1:7">
      <c r="A13333" s="143" t="s">
        <v>14764</v>
      </c>
      <c r="B13333" s="144" t="s">
        <v>14765</v>
      </c>
      <c r="C13333" s="145" t="s">
        <v>455</v>
      </c>
      <c r="D13333" s="137"/>
      <c r="E13333" s="146">
        <v>517700.2533</v>
      </c>
      <c r="F13333" s="138"/>
      <c r="G13333" s="138"/>
    </row>
    <row r="13334" ht="15.75" customHeight="1" spans="1:7">
      <c r="A13334" s="143" t="s">
        <v>14766</v>
      </c>
      <c r="B13334" s="144" t="s">
        <v>14767</v>
      </c>
      <c r="C13334" s="145" t="s">
        <v>455</v>
      </c>
      <c r="D13334" s="137"/>
      <c r="E13334" s="146">
        <v>568044.6203</v>
      </c>
      <c r="F13334" s="138"/>
      <c r="G13334" s="138"/>
    </row>
    <row r="13335" ht="15.75" customHeight="1" spans="1:7">
      <c r="A13335" s="143" t="s">
        <v>14768</v>
      </c>
      <c r="B13335" s="144" t="s">
        <v>14769</v>
      </c>
      <c r="C13335" s="145" t="s">
        <v>455</v>
      </c>
      <c r="D13335" s="137"/>
      <c r="E13335" s="146">
        <v>678802.1471</v>
      </c>
      <c r="F13335" s="138"/>
      <c r="G13335" s="138"/>
    </row>
    <row r="13336" ht="15.75" customHeight="1" spans="1:7">
      <c r="A13336" s="143" t="s">
        <v>14770</v>
      </c>
      <c r="B13336" s="144" t="s">
        <v>14771</v>
      </c>
      <c r="C13336" s="145" t="s">
        <v>13059</v>
      </c>
      <c r="D13336" s="137"/>
      <c r="E13336" s="146">
        <v>481.7796</v>
      </c>
      <c r="F13336" s="138"/>
      <c r="G13336" s="138"/>
    </row>
    <row r="13337" ht="15.75" customHeight="1" spans="1:7">
      <c r="A13337" s="143" t="s">
        <v>14772</v>
      </c>
      <c r="B13337" s="144" t="s">
        <v>14773</v>
      </c>
      <c r="C13337" s="145" t="s">
        <v>13059</v>
      </c>
      <c r="D13337" s="137"/>
      <c r="E13337" s="146">
        <v>888.6473</v>
      </c>
      <c r="F13337" s="138"/>
      <c r="G13337" s="138"/>
    </row>
    <row r="13338" ht="15.75" customHeight="1" spans="1:7">
      <c r="A13338" s="143" t="s">
        <v>14774</v>
      </c>
      <c r="B13338" s="144" t="s">
        <v>14775</v>
      </c>
      <c r="C13338" s="145" t="s">
        <v>13059</v>
      </c>
      <c r="D13338" s="137"/>
      <c r="E13338" s="146">
        <v>1360.7567</v>
      </c>
      <c r="F13338" s="138"/>
      <c r="G13338" s="138"/>
    </row>
    <row r="13339" ht="15.75" customHeight="1" spans="1:7">
      <c r="A13339" s="143" t="s">
        <v>14776</v>
      </c>
      <c r="B13339" s="144" t="s">
        <v>14777</v>
      </c>
      <c r="C13339" s="145" t="s">
        <v>13059</v>
      </c>
      <c r="D13339" s="137"/>
      <c r="E13339" s="146">
        <v>1771.1707</v>
      </c>
      <c r="F13339" s="138"/>
      <c r="G13339" s="138"/>
    </row>
    <row r="13340" ht="15.75" customHeight="1" spans="1:7">
      <c r="A13340" s="143" t="s">
        <v>14778</v>
      </c>
      <c r="B13340" s="144" t="s">
        <v>14779</v>
      </c>
      <c r="C13340" s="145" t="s">
        <v>13059</v>
      </c>
      <c r="D13340" s="137"/>
      <c r="E13340" s="146">
        <v>2290.9848</v>
      </c>
      <c r="F13340" s="138"/>
      <c r="G13340" s="138"/>
    </row>
    <row r="13341" ht="15.75" customHeight="1" spans="1:7">
      <c r="A13341" s="143" t="s">
        <v>14780</v>
      </c>
      <c r="B13341" s="144" t="s">
        <v>14781</v>
      </c>
      <c r="C13341" s="145" t="s">
        <v>13059</v>
      </c>
      <c r="D13341" s="137"/>
      <c r="E13341" s="146">
        <v>2912.2477</v>
      </c>
      <c r="F13341" s="138"/>
      <c r="G13341" s="138"/>
    </row>
    <row r="13342" ht="15.75" customHeight="1" spans="1:7">
      <c r="A13342" s="143" t="s">
        <v>14782</v>
      </c>
      <c r="B13342" s="144" t="s">
        <v>14783</v>
      </c>
      <c r="C13342" s="145" t="s">
        <v>455</v>
      </c>
      <c r="D13342" s="137"/>
      <c r="E13342" s="146">
        <v>53.5818</v>
      </c>
      <c r="F13342" s="138"/>
      <c r="G13342" s="138"/>
    </row>
    <row r="13343" ht="15.75" customHeight="1" spans="1:7">
      <c r="A13343" s="143" t="s">
        <v>14784</v>
      </c>
      <c r="B13343" s="144" t="s">
        <v>14785</v>
      </c>
      <c r="C13343" s="145" t="s">
        <v>455</v>
      </c>
      <c r="D13343" s="137"/>
      <c r="E13343" s="146">
        <v>78.1139</v>
      </c>
      <c r="F13343" s="138"/>
      <c r="G13343" s="138"/>
    </row>
    <row r="13344" ht="15.75" customHeight="1" spans="1:7">
      <c r="A13344" s="143" t="s">
        <v>14786</v>
      </c>
      <c r="B13344" s="144" t="s">
        <v>14787</v>
      </c>
      <c r="C13344" s="145" t="s">
        <v>455</v>
      </c>
      <c r="D13344" s="137"/>
      <c r="E13344" s="146">
        <v>80.0402</v>
      </c>
      <c r="F13344" s="138"/>
      <c r="G13344" s="138"/>
    </row>
    <row r="13345" ht="15.75" customHeight="1" spans="1:7">
      <c r="A13345" s="143" t="s">
        <v>14788</v>
      </c>
      <c r="B13345" s="144" t="s">
        <v>14789</v>
      </c>
      <c r="C13345" s="145" t="s">
        <v>455</v>
      </c>
      <c r="D13345" s="137"/>
      <c r="E13345" s="146">
        <v>91.5895</v>
      </c>
      <c r="F13345" s="138"/>
      <c r="G13345" s="138"/>
    </row>
    <row r="13346" ht="15.75" customHeight="1" spans="1:7">
      <c r="A13346" s="143" t="s">
        <v>14790</v>
      </c>
      <c r="B13346" s="144" t="s">
        <v>14791</v>
      </c>
      <c r="C13346" s="145" t="s">
        <v>455</v>
      </c>
      <c r="D13346" s="137"/>
      <c r="E13346" s="146">
        <v>100.7162</v>
      </c>
      <c r="F13346" s="138"/>
      <c r="G13346" s="138"/>
    </row>
    <row r="13347" ht="15.75" customHeight="1" spans="1:7">
      <c r="A13347" s="143" t="s">
        <v>14792</v>
      </c>
      <c r="B13347" s="144" t="s">
        <v>14793</v>
      </c>
      <c r="C13347" s="145" t="s">
        <v>455</v>
      </c>
      <c r="D13347" s="137"/>
      <c r="E13347" s="146">
        <v>109.9326</v>
      </c>
      <c r="F13347" s="138"/>
      <c r="G13347" s="138"/>
    </row>
    <row r="13348" ht="15.75" customHeight="1" spans="1:7">
      <c r="A13348" s="143" t="s">
        <v>14794</v>
      </c>
      <c r="B13348" s="144" t="s">
        <v>14795</v>
      </c>
      <c r="C13348" s="145" t="s">
        <v>455</v>
      </c>
      <c r="D13348" s="137"/>
      <c r="E13348" s="146">
        <v>120.6133</v>
      </c>
      <c r="F13348" s="138"/>
      <c r="G13348" s="138"/>
    </row>
    <row r="13349" ht="15.75" customHeight="1" spans="1:7">
      <c r="A13349" s="143" t="s">
        <v>14796</v>
      </c>
      <c r="B13349" s="144" t="s">
        <v>14797</v>
      </c>
      <c r="C13349" s="145" t="s">
        <v>455</v>
      </c>
      <c r="D13349" s="137"/>
      <c r="E13349" s="146">
        <v>133.3179</v>
      </c>
      <c r="F13349" s="138"/>
      <c r="G13349" s="138"/>
    </row>
    <row r="13350" ht="15.75" customHeight="1" spans="1:7">
      <c r="A13350" s="143" t="s">
        <v>14798</v>
      </c>
      <c r="B13350" s="144" t="s">
        <v>14799</v>
      </c>
      <c r="C13350" s="145" t="s">
        <v>455</v>
      </c>
      <c r="D13350" s="137"/>
      <c r="E13350" s="146">
        <v>151.0214</v>
      </c>
      <c r="F13350" s="138"/>
      <c r="G13350" s="138"/>
    </row>
    <row r="13351" ht="15.75" customHeight="1" spans="1:7">
      <c r="A13351" s="143" t="s">
        <v>14800</v>
      </c>
      <c r="B13351" s="144" t="s">
        <v>14801</v>
      </c>
      <c r="C13351" s="145" t="s">
        <v>455</v>
      </c>
      <c r="D13351" s="137"/>
      <c r="E13351" s="146">
        <v>629.0254</v>
      </c>
      <c r="F13351" s="138"/>
      <c r="G13351" s="138"/>
    </row>
    <row r="13352" ht="15.75" customHeight="1" spans="1:7">
      <c r="A13352" s="143" t="s">
        <v>14802</v>
      </c>
      <c r="B13352" s="144" t="s">
        <v>14803</v>
      </c>
      <c r="C13352" s="145" t="s">
        <v>455</v>
      </c>
      <c r="D13352" s="137"/>
      <c r="E13352" s="146">
        <v>1177.5213</v>
      </c>
      <c r="F13352" s="138"/>
      <c r="G13352" s="138"/>
    </row>
    <row r="13353" ht="15.75" customHeight="1" spans="1:7">
      <c r="A13353" s="143" t="s">
        <v>14804</v>
      </c>
      <c r="B13353" s="144" t="s">
        <v>14805</v>
      </c>
      <c r="C13353" s="145" t="s">
        <v>455</v>
      </c>
      <c r="D13353" s="137"/>
      <c r="E13353" s="146">
        <v>1177.6069</v>
      </c>
      <c r="F13353" s="138"/>
      <c r="G13353" s="138"/>
    </row>
    <row r="13354" ht="15.75" customHeight="1" spans="1:7">
      <c r="A13354" s="143" t="s">
        <v>14806</v>
      </c>
      <c r="B13354" s="144" t="s">
        <v>14807</v>
      </c>
      <c r="C13354" s="145" t="s">
        <v>455</v>
      </c>
      <c r="D13354" s="137"/>
      <c r="E13354" s="146">
        <v>1248.922</v>
      </c>
      <c r="F13354" s="138"/>
      <c r="G13354" s="138"/>
    </row>
    <row r="13355" ht="15.75" customHeight="1" spans="1:7">
      <c r="A13355" s="143" t="s">
        <v>14808</v>
      </c>
      <c r="B13355" s="144" t="s">
        <v>14809</v>
      </c>
      <c r="C13355" s="145" t="s">
        <v>455</v>
      </c>
      <c r="D13355" s="137"/>
      <c r="E13355" s="146">
        <v>1191.3996</v>
      </c>
      <c r="F13355" s="138"/>
      <c r="G13355" s="138"/>
    </row>
    <row r="13356" ht="15.75" customHeight="1" spans="1:7">
      <c r="A13356" s="143" t="s">
        <v>14810</v>
      </c>
      <c r="B13356" s="144" t="s">
        <v>14811</v>
      </c>
      <c r="C13356" s="145" t="s">
        <v>12987</v>
      </c>
      <c r="D13356" s="137"/>
      <c r="E13356" s="146">
        <v>128.3264</v>
      </c>
      <c r="F13356" s="138"/>
      <c r="G13356" s="138"/>
    </row>
    <row r="13357" ht="15.75" customHeight="1" spans="1:7">
      <c r="A13357" s="143" t="s">
        <v>14812</v>
      </c>
      <c r="B13357" s="144" t="s">
        <v>14813</v>
      </c>
      <c r="C13357" s="145" t="s">
        <v>455</v>
      </c>
      <c r="D13357" s="137"/>
      <c r="E13357" s="146">
        <v>13.8785</v>
      </c>
      <c r="F13357" s="138"/>
      <c r="G13357" s="138"/>
    </row>
    <row r="13358" ht="15.75" customHeight="1" spans="1:7">
      <c r="A13358" s="143" t="s">
        <v>14814</v>
      </c>
      <c r="B13358" s="144" t="s">
        <v>14815</v>
      </c>
      <c r="C13358" s="145" t="s">
        <v>455</v>
      </c>
      <c r="D13358" s="137"/>
      <c r="E13358" s="146">
        <v>1015.7287</v>
      </c>
      <c r="F13358" s="138"/>
      <c r="G13358" s="138"/>
    </row>
    <row r="13359" ht="15.75" customHeight="1" spans="1:7">
      <c r="A13359" s="143" t="s">
        <v>14816</v>
      </c>
      <c r="B13359" s="144" t="s">
        <v>14817</v>
      </c>
      <c r="C13359" s="145" t="s">
        <v>455</v>
      </c>
      <c r="D13359" s="137"/>
      <c r="E13359" s="146">
        <v>23.7195</v>
      </c>
      <c r="F13359" s="138"/>
      <c r="G13359" s="138"/>
    </row>
    <row r="13360" ht="15.75" customHeight="1" spans="1:7">
      <c r="A13360" s="143" t="s">
        <v>14818</v>
      </c>
      <c r="B13360" s="144" t="s">
        <v>14819</v>
      </c>
      <c r="C13360" s="145" t="s">
        <v>12987</v>
      </c>
      <c r="D13360" s="137"/>
      <c r="E13360" s="146">
        <v>3894.2214</v>
      </c>
      <c r="F13360" s="138"/>
      <c r="G13360" s="138"/>
    </row>
    <row r="13361" ht="15.75" customHeight="1" spans="1:7">
      <c r="A13361" s="143" t="s">
        <v>14820</v>
      </c>
      <c r="B13361" s="144" t="s">
        <v>14821</v>
      </c>
      <c r="C13361" s="145" t="s">
        <v>455</v>
      </c>
      <c r="D13361" s="137"/>
      <c r="E13361" s="146">
        <v>1294.0893</v>
      </c>
      <c r="F13361" s="138"/>
      <c r="G13361" s="138"/>
    </row>
    <row r="13362" ht="15.75" customHeight="1" spans="1:7">
      <c r="A13362" s="143" t="s">
        <v>14822</v>
      </c>
      <c r="B13362" s="144" t="s">
        <v>14823</v>
      </c>
      <c r="C13362" s="145" t="s">
        <v>13059</v>
      </c>
      <c r="D13362" s="137"/>
      <c r="E13362" s="146">
        <v>433.9044</v>
      </c>
      <c r="F13362" s="138"/>
      <c r="G13362" s="138"/>
    </row>
    <row r="13363" ht="15.75" customHeight="1" spans="1:7">
      <c r="A13363" s="143" t="s">
        <v>14824</v>
      </c>
      <c r="B13363" s="144" t="s">
        <v>14825</v>
      </c>
      <c r="C13363" s="145" t="s">
        <v>13059</v>
      </c>
      <c r="D13363" s="137"/>
      <c r="E13363" s="146">
        <v>4.3808</v>
      </c>
      <c r="F13363" s="138"/>
      <c r="G13363" s="138"/>
    </row>
    <row r="13364" ht="15.75" customHeight="1" spans="1:7">
      <c r="A13364" s="143" t="s">
        <v>14826</v>
      </c>
      <c r="B13364" s="144" t="s">
        <v>14827</v>
      </c>
      <c r="C13364" s="145" t="s">
        <v>455</v>
      </c>
      <c r="D13364" s="137"/>
      <c r="E13364" s="146">
        <v>42.3092</v>
      </c>
      <c r="F13364" s="138"/>
      <c r="G13364" s="138"/>
    </row>
    <row r="13365" ht="15.75" customHeight="1" spans="1:7">
      <c r="A13365" s="143" t="s">
        <v>14828</v>
      </c>
      <c r="B13365" s="144" t="s">
        <v>14829</v>
      </c>
      <c r="C13365" s="145" t="s">
        <v>455</v>
      </c>
      <c r="D13365" s="137"/>
      <c r="E13365" s="146">
        <v>74.369</v>
      </c>
      <c r="F13365" s="138"/>
      <c r="G13365" s="138"/>
    </row>
    <row r="13366" ht="15.75" customHeight="1" spans="1:7">
      <c r="A13366" s="143" t="s">
        <v>14830</v>
      </c>
      <c r="B13366" s="144" t="s">
        <v>14831</v>
      </c>
      <c r="C13366" s="145" t="s">
        <v>455</v>
      </c>
      <c r="D13366" s="137"/>
      <c r="E13366" s="146">
        <v>1.1636</v>
      </c>
      <c r="F13366" s="138"/>
      <c r="G13366" s="138"/>
    </row>
    <row r="13367" ht="15.75" customHeight="1" spans="1:7">
      <c r="A13367" s="143" t="s">
        <v>14832</v>
      </c>
      <c r="B13367" s="144" t="s">
        <v>14833</v>
      </c>
      <c r="C13367" s="145" t="s">
        <v>455</v>
      </c>
      <c r="D13367" s="137"/>
      <c r="E13367" s="146">
        <v>2.282</v>
      </c>
      <c r="F13367" s="138"/>
      <c r="G13367" s="138"/>
    </row>
    <row r="13368" ht="15.75" customHeight="1" spans="1:7">
      <c r="A13368" s="143" t="s">
        <v>14834</v>
      </c>
      <c r="B13368" s="144" t="s">
        <v>14835</v>
      </c>
      <c r="C13368" s="145" t="s">
        <v>13059</v>
      </c>
      <c r="D13368" s="137"/>
      <c r="E13368" s="146">
        <v>3.9131</v>
      </c>
      <c r="F13368" s="138"/>
      <c r="G13368" s="138"/>
    </row>
    <row r="13369" ht="15.75" customHeight="1" spans="1:7">
      <c r="A13369" s="143" t="s">
        <v>14836</v>
      </c>
      <c r="B13369" s="144" t="s">
        <v>14837</v>
      </c>
      <c r="C13369" s="145" t="s">
        <v>455</v>
      </c>
      <c r="D13369" s="137"/>
      <c r="E13369" s="146">
        <v>2.1242</v>
      </c>
      <c r="F13369" s="138"/>
      <c r="G13369" s="138"/>
    </row>
    <row r="13370" ht="15.75" customHeight="1" spans="1:7">
      <c r="A13370" s="143" t="s">
        <v>14838</v>
      </c>
      <c r="B13370" s="144" t="s">
        <v>14839</v>
      </c>
      <c r="C13370" s="145" t="s">
        <v>455</v>
      </c>
      <c r="D13370" s="137"/>
      <c r="E13370" s="146">
        <v>1.1004</v>
      </c>
      <c r="F13370" s="138"/>
      <c r="G13370" s="138"/>
    </row>
    <row r="13371" ht="15.75" customHeight="1" spans="1:7">
      <c r="A13371" s="143" t="s">
        <v>14840</v>
      </c>
      <c r="B13371" s="144" t="s">
        <v>14841</v>
      </c>
      <c r="C13371" s="145" t="s">
        <v>12982</v>
      </c>
      <c r="D13371" s="137"/>
      <c r="E13371" s="146">
        <v>13.4068</v>
      </c>
      <c r="F13371" s="138"/>
      <c r="G13371" s="138"/>
    </row>
    <row r="13372" ht="15.75" customHeight="1" spans="1:7">
      <c r="A13372" s="143" t="s">
        <v>14842</v>
      </c>
      <c r="B13372" s="144" t="s">
        <v>14843</v>
      </c>
      <c r="C13372" s="145" t="s">
        <v>12982</v>
      </c>
      <c r="D13372" s="137"/>
      <c r="E13372" s="146">
        <v>13.4068</v>
      </c>
      <c r="F13372" s="138"/>
      <c r="G13372" s="138"/>
    </row>
    <row r="13373" ht="15.75" customHeight="1" spans="1:7">
      <c r="A13373" s="143" t="s">
        <v>14844</v>
      </c>
      <c r="B13373" s="144" t="s">
        <v>14845</v>
      </c>
      <c r="C13373" s="145" t="s">
        <v>13059</v>
      </c>
      <c r="D13373" s="137"/>
      <c r="E13373" s="146">
        <v>18.8878</v>
      </c>
      <c r="F13373" s="138"/>
      <c r="G13373" s="138"/>
    </row>
    <row r="13374" ht="15.75" customHeight="1" spans="1:7">
      <c r="A13374" s="143" t="s">
        <v>14846</v>
      </c>
      <c r="B13374" s="144" t="s">
        <v>14847</v>
      </c>
      <c r="C13374" s="145" t="s">
        <v>13059</v>
      </c>
      <c r="D13374" s="137"/>
      <c r="E13374" s="146">
        <v>17.7961</v>
      </c>
      <c r="F13374" s="138"/>
      <c r="G13374" s="138"/>
    </row>
    <row r="13375" ht="15.75" customHeight="1" spans="1:7">
      <c r="A13375" s="143" t="s">
        <v>14848</v>
      </c>
      <c r="B13375" s="144" t="s">
        <v>14849</v>
      </c>
      <c r="C13375" s="145" t="s">
        <v>455</v>
      </c>
      <c r="D13375" s="137"/>
      <c r="E13375" s="146">
        <v>106.4345</v>
      </c>
      <c r="F13375" s="138"/>
      <c r="G13375" s="138"/>
    </row>
    <row r="13376" ht="15.75" customHeight="1" spans="1:7">
      <c r="A13376" s="143" t="s">
        <v>14850</v>
      </c>
      <c r="B13376" s="144" t="s">
        <v>14851</v>
      </c>
      <c r="C13376" s="145" t="s">
        <v>455</v>
      </c>
      <c r="D13376" s="137"/>
      <c r="E13376" s="146">
        <v>622.7485</v>
      </c>
      <c r="F13376" s="138"/>
      <c r="G13376" s="138"/>
    </row>
    <row r="13377" ht="15.75" customHeight="1" spans="1:7">
      <c r="A13377" s="143" t="s">
        <v>14852</v>
      </c>
      <c r="B13377" s="144" t="s">
        <v>14853</v>
      </c>
      <c r="C13377" s="145" t="s">
        <v>455</v>
      </c>
      <c r="D13377" s="137"/>
      <c r="E13377" s="146">
        <v>71.2906</v>
      </c>
      <c r="F13377" s="138"/>
      <c r="G13377" s="138"/>
    </row>
    <row r="13378" ht="15.75" customHeight="1" spans="1:7">
      <c r="A13378" s="143" t="s">
        <v>14854</v>
      </c>
      <c r="B13378" s="144" t="s">
        <v>14855</v>
      </c>
      <c r="C13378" s="145" t="s">
        <v>455</v>
      </c>
      <c r="D13378" s="137"/>
      <c r="E13378" s="146">
        <v>103.2517</v>
      </c>
      <c r="F13378" s="138"/>
      <c r="G13378" s="138"/>
    </row>
    <row r="13379" ht="15.75" customHeight="1" spans="1:7">
      <c r="A13379" s="143" t="s">
        <v>14856</v>
      </c>
      <c r="B13379" s="144" t="s">
        <v>14857</v>
      </c>
      <c r="C13379" s="145" t="s">
        <v>455</v>
      </c>
      <c r="D13379" s="137"/>
      <c r="E13379" s="146">
        <v>134.3344</v>
      </c>
      <c r="F13379" s="138"/>
      <c r="G13379" s="138"/>
    </row>
    <row r="13380" ht="15.75" customHeight="1" spans="1:7">
      <c r="A13380" s="143" t="s">
        <v>14858</v>
      </c>
      <c r="B13380" s="144" t="s">
        <v>14859</v>
      </c>
      <c r="C13380" s="145" t="s">
        <v>455</v>
      </c>
      <c r="D13380" s="137"/>
      <c r="E13380" s="146">
        <v>157.0824</v>
      </c>
      <c r="F13380" s="138"/>
      <c r="G13380" s="138"/>
    </row>
    <row r="13381" ht="15.75" customHeight="1" spans="1:7">
      <c r="A13381" s="143" t="s">
        <v>14860</v>
      </c>
      <c r="B13381" s="144" t="s">
        <v>14861</v>
      </c>
      <c r="C13381" s="145" t="s">
        <v>455</v>
      </c>
      <c r="D13381" s="137"/>
      <c r="E13381" s="146">
        <v>166.2672</v>
      </c>
      <c r="F13381" s="138"/>
      <c r="G13381" s="138"/>
    </row>
    <row r="13382" ht="15.75" customHeight="1" spans="1:7">
      <c r="A13382" s="143" t="s">
        <v>14862</v>
      </c>
      <c r="B13382" s="144" t="s">
        <v>14863</v>
      </c>
      <c r="C13382" s="145" t="s">
        <v>455</v>
      </c>
      <c r="D13382" s="137"/>
      <c r="E13382" s="146">
        <v>216.3158</v>
      </c>
      <c r="F13382" s="138"/>
      <c r="G13382" s="138"/>
    </row>
    <row r="13383" ht="15.75" customHeight="1" spans="1:7">
      <c r="A13383" s="143" t="s">
        <v>14864</v>
      </c>
      <c r="B13383" s="144" t="s">
        <v>14865</v>
      </c>
      <c r="C13383" s="145" t="s">
        <v>455</v>
      </c>
      <c r="D13383" s="137"/>
      <c r="E13383" s="146">
        <v>235.2983</v>
      </c>
      <c r="F13383" s="138"/>
      <c r="G13383" s="138"/>
    </row>
    <row r="13384" ht="15.75" customHeight="1" spans="1:7">
      <c r="A13384" s="143" t="s">
        <v>14866</v>
      </c>
      <c r="B13384" s="144" t="s">
        <v>14867</v>
      </c>
      <c r="C13384" s="145" t="s">
        <v>455</v>
      </c>
      <c r="D13384" s="137"/>
      <c r="E13384" s="146">
        <v>266.8668</v>
      </c>
      <c r="F13384" s="138"/>
      <c r="G13384" s="138"/>
    </row>
    <row r="13385" ht="15.75" customHeight="1" spans="1:7">
      <c r="A13385" s="143" t="s">
        <v>14868</v>
      </c>
      <c r="B13385" s="144" t="s">
        <v>14869</v>
      </c>
      <c r="C13385" s="145" t="s">
        <v>455</v>
      </c>
      <c r="D13385" s="137"/>
      <c r="E13385" s="146">
        <v>290.9858</v>
      </c>
      <c r="F13385" s="138"/>
      <c r="G13385" s="138"/>
    </row>
    <row r="13386" ht="15.75" customHeight="1" spans="1:7">
      <c r="A13386" s="143" t="s">
        <v>14870</v>
      </c>
      <c r="B13386" s="144" t="s">
        <v>14871</v>
      </c>
      <c r="C13386" s="145" t="s">
        <v>455</v>
      </c>
      <c r="D13386" s="137"/>
      <c r="E13386" s="146">
        <v>355.8435</v>
      </c>
      <c r="F13386" s="138"/>
      <c r="G13386" s="138"/>
    </row>
    <row r="13387" ht="15.75" customHeight="1" spans="1:7">
      <c r="A13387" s="143" t="s">
        <v>14872</v>
      </c>
      <c r="B13387" s="144" t="s">
        <v>14873</v>
      </c>
      <c r="C13387" s="145" t="s">
        <v>455</v>
      </c>
      <c r="D13387" s="137"/>
      <c r="E13387" s="146">
        <v>356.9647</v>
      </c>
      <c r="F13387" s="138"/>
      <c r="G13387" s="138"/>
    </row>
    <row r="13388" ht="15.75" customHeight="1" spans="1:7">
      <c r="A13388" s="143" t="s">
        <v>14874</v>
      </c>
      <c r="B13388" s="144" t="s">
        <v>14875</v>
      </c>
      <c r="C13388" s="145" t="s">
        <v>455</v>
      </c>
      <c r="D13388" s="137"/>
      <c r="E13388" s="146">
        <v>487.9916</v>
      </c>
      <c r="F13388" s="138"/>
      <c r="G13388" s="138"/>
    </row>
    <row r="13389" ht="15.75" customHeight="1" spans="1:7">
      <c r="A13389" s="143" t="s">
        <v>14876</v>
      </c>
      <c r="B13389" s="144" t="s">
        <v>14877</v>
      </c>
      <c r="C13389" s="145" t="s">
        <v>455</v>
      </c>
      <c r="D13389" s="137"/>
      <c r="E13389" s="146">
        <v>507.7081</v>
      </c>
      <c r="F13389" s="138"/>
      <c r="G13389" s="138"/>
    </row>
    <row r="13390" ht="15.75" customHeight="1" spans="1:7">
      <c r="A13390" s="143" t="s">
        <v>14878</v>
      </c>
      <c r="B13390" s="144" t="s">
        <v>14879</v>
      </c>
      <c r="C13390" s="145" t="s">
        <v>455</v>
      </c>
      <c r="D13390" s="137"/>
      <c r="E13390" s="146">
        <v>564.4065</v>
      </c>
      <c r="F13390" s="138"/>
      <c r="G13390" s="138"/>
    </row>
    <row r="13391" ht="15.75" customHeight="1" spans="1:7">
      <c r="A13391" s="143" t="s">
        <v>14880</v>
      </c>
      <c r="B13391" s="144" t="s">
        <v>14881</v>
      </c>
      <c r="C13391" s="145" t="s">
        <v>455</v>
      </c>
      <c r="D13391" s="137"/>
      <c r="E13391" s="146">
        <v>55.2912</v>
      </c>
      <c r="F13391" s="138"/>
      <c r="G13391" s="138"/>
    </row>
    <row r="13392" ht="15.75" customHeight="1" spans="1:7">
      <c r="A13392" s="143" t="s">
        <v>14882</v>
      </c>
      <c r="B13392" s="144" t="s">
        <v>14883</v>
      </c>
      <c r="C13392" s="145" t="s">
        <v>455</v>
      </c>
      <c r="D13392" s="137"/>
      <c r="E13392" s="146">
        <v>57.6726</v>
      </c>
      <c r="F13392" s="138"/>
      <c r="G13392" s="138"/>
    </row>
    <row r="13393" ht="15.75" customHeight="1" spans="1:7">
      <c r="A13393" s="143" t="s">
        <v>14884</v>
      </c>
      <c r="B13393" s="144" t="s">
        <v>14885</v>
      </c>
      <c r="C13393" s="145" t="s">
        <v>455</v>
      </c>
      <c r="D13393" s="137"/>
      <c r="E13393" s="146">
        <v>84.2444</v>
      </c>
      <c r="F13393" s="138"/>
      <c r="G13393" s="138"/>
    </row>
    <row r="13394" ht="15.75" customHeight="1" spans="1:7">
      <c r="A13394" s="143" t="s">
        <v>14886</v>
      </c>
      <c r="B13394" s="144" t="s">
        <v>14887</v>
      </c>
      <c r="C13394" s="145" t="s">
        <v>455</v>
      </c>
      <c r="D13394" s="137"/>
      <c r="E13394" s="146">
        <v>87.7486</v>
      </c>
      <c r="F13394" s="138"/>
      <c r="G13394" s="138"/>
    </row>
    <row r="13395" ht="15.75" customHeight="1" spans="1:7">
      <c r="A13395" s="143" t="s">
        <v>14888</v>
      </c>
      <c r="B13395" s="144" t="s">
        <v>14889</v>
      </c>
      <c r="C13395" s="145" t="s">
        <v>455</v>
      </c>
      <c r="D13395" s="137"/>
      <c r="E13395" s="146">
        <v>102.9303</v>
      </c>
      <c r="F13395" s="138"/>
      <c r="G13395" s="138"/>
    </row>
    <row r="13396" ht="15.75" customHeight="1" spans="1:7">
      <c r="A13396" s="143" t="s">
        <v>14890</v>
      </c>
      <c r="B13396" s="144" t="s">
        <v>14891</v>
      </c>
      <c r="C13396" s="145" t="s">
        <v>455</v>
      </c>
      <c r="D13396" s="137"/>
      <c r="E13396" s="146">
        <v>106.4345</v>
      </c>
      <c r="F13396" s="138"/>
      <c r="G13396" s="138"/>
    </row>
    <row r="13397" ht="15.75" customHeight="1" spans="1:7">
      <c r="A13397" s="143" t="s">
        <v>14892</v>
      </c>
      <c r="B13397" s="144" t="s">
        <v>14893</v>
      </c>
      <c r="C13397" s="145" t="s">
        <v>455</v>
      </c>
      <c r="D13397" s="137"/>
      <c r="E13397" s="146">
        <v>102.9303</v>
      </c>
      <c r="F13397" s="138"/>
      <c r="G13397" s="138"/>
    </row>
    <row r="13398" ht="15.75" customHeight="1" spans="1:7">
      <c r="A13398" s="143" t="s">
        <v>14894</v>
      </c>
      <c r="B13398" s="144" t="s">
        <v>14895</v>
      </c>
      <c r="C13398" s="145" t="s">
        <v>455</v>
      </c>
      <c r="D13398" s="137"/>
      <c r="E13398" s="146">
        <v>130.0161</v>
      </c>
      <c r="F13398" s="138"/>
      <c r="G13398" s="138"/>
    </row>
    <row r="13399" ht="15.75" customHeight="1" spans="1:7">
      <c r="A13399" s="143" t="s">
        <v>14896</v>
      </c>
      <c r="B13399" s="144" t="s">
        <v>14897</v>
      </c>
      <c r="C13399" s="145" t="s">
        <v>455</v>
      </c>
      <c r="D13399" s="137"/>
      <c r="E13399" s="146">
        <v>135.6425</v>
      </c>
      <c r="F13399" s="138"/>
      <c r="G13399" s="138"/>
    </row>
    <row r="13400" ht="15.75" customHeight="1" spans="1:7">
      <c r="A13400" s="143" t="s">
        <v>14898</v>
      </c>
      <c r="B13400" s="144" t="s">
        <v>14899</v>
      </c>
      <c r="C13400" s="145" t="s">
        <v>455</v>
      </c>
      <c r="D13400" s="137"/>
      <c r="E13400" s="146">
        <v>18.1501</v>
      </c>
      <c r="F13400" s="138"/>
      <c r="G13400" s="138"/>
    </row>
    <row r="13401" ht="15.75" customHeight="1" spans="1:7">
      <c r="A13401" s="143" t="s">
        <v>14900</v>
      </c>
      <c r="B13401" s="144" t="s">
        <v>14901</v>
      </c>
      <c r="C13401" s="145" t="s">
        <v>455</v>
      </c>
      <c r="D13401" s="137"/>
      <c r="E13401" s="146">
        <v>23.6365</v>
      </c>
      <c r="F13401" s="138"/>
      <c r="G13401" s="138"/>
    </row>
    <row r="13402" ht="15.75" customHeight="1" spans="1:7">
      <c r="A13402" s="143" t="s">
        <v>14902</v>
      </c>
      <c r="B13402" s="144" t="s">
        <v>14903</v>
      </c>
      <c r="C13402" s="145" t="s">
        <v>455</v>
      </c>
      <c r="D13402" s="137"/>
      <c r="E13402" s="146">
        <v>21.4082</v>
      </c>
      <c r="F13402" s="138"/>
      <c r="G13402" s="138"/>
    </row>
    <row r="13403" ht="15.75" customHeight="1" spans="1:7">
      <c r="A13403" s="143" t="s">
        <v>14904</v>
      </c>
      <c r="B13403" s="144" t="s">
        <v>14905</v>
      </c>
      <c r="C13403" s="145" t="s">
        <v>455</v>
      </c>
      <c r="D13403" s="137"/>
      <c r="E13403" s="146">
        <v>28.7701</v>
      </c>
      <c r="F13403" s="138"/>
      <c r="G13403" s="138"/>
    </row>
    <row r="13404" ht="15.75" customHeight="1" spans="1:7">
      <c r="A13404" s="143" t="s">
        <v>14906</v>
      </c>
      <c r="B13404" s="144" t="s">
        <v>14907</v>
      </c>
      <c r="C13404" s="145" t="s">
        <v>455</v>
      </c>
      <c r="D13404" s="137"/>
      <c r="E13404" s="146">
        <v>40.6027</v>
      </c>
      <c r="F13404" s="138"/>
      <c r="G13404" s="138"/>
    </row>
    <row r="13405" ht="15.75" customHeight="1" spans="1:7">
      <c r="A13405" s="143" t="s">
        <v>14908</v>
      </c>
      <c r="B13405" s="144" t="s">
        <v>14909</v>
      </c>
      <c r="C13405" s="145" t="s">
        <v>455</v>
      </c>
      <c r="D13405" s="137"/>
      <c r="E13405" s="146">
        <v>40.6027</v>
      </c>
      <c r="F13405" s="138"/>
      <c r="G13405" s="138"/>
    </row>
    <row r="13406" ht="15.75" customHeight="1" spans="1:7">
      <c r="A13406" s="143" t="s">
        <v>14910</v>
      </c>
      <c r="B13406" s="144" t="s">
        <v>14911</v>
      </c>
      <c r="C13406" s="145" t="s">
        <v>455</v>
      </c>
      <c r="D13406" s="137"/>
      <c r="E13406" s="146">
        <v>47.8052</v>
      </c>
      <c r="F13406" s="138"/>
      <c r="G13406" s="138"/>
    </row>
    <row r="13407" ht="15.75" customHeight="1" spans="1:7">
      <c r="A13407" s="143" t="s">
        <v>14912</v>
      </c>
      <c r="B13407" s="144" t="s">
        <v>14913</v>
      </c>
      <c r="C13407" s="145" t="s">
        <v>455</v>
      </c>
      <c r="D13407" s="137"/>
      <c r="E13407" s="146">
        <v>59.4567</v>
      </c>
      <c r="F13407" s="138"/>
      <c r="G13407" s="138"/>
    </row>
    <row r="13408" ht="15.75" customHeight="1" spans="1:7">
      <c r="A13408" s="143" t="s">
        <v>14914</v>
      </c>
      <c r="B13408" s="144" t="s">
        <v>14915</v>
      </c>
      <c r="C13408" s="145" t="s">
        <v>13059</v>
      </c>
      <c r="D13408" s="137"/>
      <c r="E13408" s="146">
        <v>9.9146</v>
      </c>
      <c r="F13408" s="138"/>
      <c r="G13408" s="138"/>
    </row>
    <row r="13409" ht="15.75" customHeight="1" spans="1:7">
      <c r="A13409" s="143" t="s">
        <v>14916</v>
      </c>
      <c r="B13409" s="144" t="s">
        <v>14917</v>
      </c>
      <c r="C13409" s="145" t="s">
        <v>13059</v>
      </c>
      <c r="D13409" s="137"/>
      <c r="E13409" s="146">
        <v>20.9085</v>
      </c>
      <c r="F13409" s="138"/>
      <c r="G13409" s="138"/>
    </row>
    <row r="13410" ht="15.75" customHeight="1" spans="1:7">
      <c r="A13410" s="143" t="s">
        <v>14918</v>
      </c>
      <c r="B13410" s="144" t="s">
        <v>14919</v>
      </c>
      <c r="C13410" s="145" t="s">
        <v>13059</v>
      </c>
      <c r="D13410" s="137"/>
      <c r="E13410" s="146">
        <v>23.0589</v>
      </c>
      <c r="F13410" s="138"/>
      <c r="G13410" s="138"/>
    </row>
    <row r="13411" ht="15.75" customHeight="1" spans="1:7">
      <c r="A13411" s="143" t="s">
        <v>14920</v>
      </c>
      <c r="B13411" s="144" t="s">
        <v>14921</v>
      </c>
      <c r="C13411" s="145" t="s">
        <v>13059</v>
      </c>
      <c r="D13411" s="137"/>
      <c r="E13411" s="146">
        <v>24.997</v>
      </c>
      <c r="F13411" s="138"/>
      <c r="G13411" s="138"/>
    </row>
    <row r="13412" ht="15.75" customHeight="1" spans="1:7">
      <c r="A13412" s="143" t="s">
        <v>14922</v>
      </c>
      <c r="B13412" s="144" t="s">
        <v>14923</v>
      </c>
      <c r="C13412" s="145" t="s">
        <v>13059</v>
      </c>
      <c r="D13412" s="137"/>
      <c r="E13412" s="146">
        <v>27.2894</v>
      </c>
      <c r="F13412" s="138"/>
      <c r="G13412" s="138"/>
    </row>
    <row r="13413" ht="15.75" customHeight="1" spans="1:7">
      <c r="A13413" s="143" t="s">
        <v>14924</v>
      </c>
      <c r="B13413" s="144" t="s">
        <v>14925</v>
      </c>
      <c r="C13413" s="145" t="s">
        <v>13059</v>
      </c>
      <c r="D13413" s="137"/>
      <c r="E13413" s="146">
        <v>31.1918</v>
      </c>
      <c r="F13413" s="138"/>
      <c r="G13413" s="138"/>
    </row>
    <row r="13414" ht="15.75" customHeight="1" spans="1:7">
      <c r="A13414" s="143" t="s">
        <v>14926</v>
      </c>
      <c r="B13414" s="144" t="s">
        <v>14927</v>
      </c>
      <c r="C13414" s="145" t="s">
        <v>13059</v>
      </c>
      <c r="D13414" s="137"/>
      <c r="E13414" s="146">
        <v>32.5663</v>
      </c>
      <c r="F13414" s="138"/>
      <c r="G13414" s="138"/>
    </row>
    <row r="13415" ht="15.75" customHeight="1" spans="1:7">
      <c r="A13415" s="143" t="s">
        <v>14928</v>
      </c>
      <c r="B13415" s="144" t="s">
        <v>14929</v>
      </c>
      <c r="C13415" s="145" t="s">
        <v>13059</v>
      </c>
      <c r="D13415" s="137"/>
      <c r="E13415" s="146">
        <v>35.5113</v>
      </c>
      <c r="F13415" s="138"/>
      <c r="G13415" s="138"/>
    </row>
    <row r="13416" ht="15.75" customHeight="1" spans="1:7">
      <c r="A13416" s="143" t="s">
        <v>14930</v>
      </c>
      <c r="B13416" s="144" t="s">
        <v>14931</v>
      </c>
      <c r="C13416" s="145" t="s">
        <v>13059</v>
      </c>
      <c r="D13416" s="137"/>
      <c r="E13416" s="146">
        <v>36.7764</v>
      </c>
      <c r="F13416" s="138"/>
      <c r="G13416" s="138"/>
    </row>
    <row r="13417" ht="15.75" customHeight="1" spans="1:7">
      <c r="A13417" s="143" t="s">
        <v>14932</v>
      </c>
      <c r="B13417" s="144" t="s">
        <v>14933</v>
      </c>
      <c r="C13417" s="145" t="s">
        <v>13059</v>
      </c>
      <c r="D13417" s="137"/>
      <c r="E13417" s="146">
        <v>40.2147</v>
      </c>
      <c r="F13417" s="138"/>
      <c r="G13417" s="138"/>
    </row>
    <row r="13418" ht="15.75" customHeight="1" spans="1:7">
      <c r="A13418" s="143" t="s">
        <v>14934</v>
      </c>
      <c r="B13418" s="144" t="s">
        <v>14935</v>
      </c>
      <c r="C13418" s="145" t="s">
        <v>13059</v>
      </c>
      <c r="D13418" s="137"/>
      <c r="E13418" s="146">
        <v>42.7921</v>
      </c>
      <c r="F13418" s="138"/>
      <c r="G13418" s="138"/>
    </row>
    <row r="13419" ht="15.75" customHeight="1" spans="1:7">
      <c r="A13419" s="143" t="s">
        <v>14936</v>
      </c>
      <c r="B13419" s="144" t="s">
        <v>14937</v>
      </c>
      <c r="C13419" s="145" t="s">
        <v>13059</v>
      </c>
      <c r="D13419" s="137"/>
      <c r="E13419" s="146">
        <v>49.3768</v>
      </c>
      <c r="F13419" s="138"/>
      <c r="G13419" s="138"/>
    </row>
    <row r="13420" ht="15.75" customHeight="1" spans="1:7">
      <c r="A13420" s="143" t="s">
        <v>14938</v>
      </c>
      <c r="B13420" s="144" t="s">
        <v>14939</v>
      </c>
      <c r="C13420" s="145" t="s">
        <v>13059</v>
      </c>
      <c r="D13420" s="137"/>
      <c r="E13420" s="146">
        <v>53.2583</v>
      </c>
      <c r="F13420" s="138"/>
      <c r="G13420" s="138"/>
    </row>
    <row r="13421" ht="15.75" customHeight="1" spans="1:7">
      <c r="A13421" s="143" t="s">
        <v>14940</v>
      </c>
      <c r="B13421" s="144" t="s">
        <v>14941</v>
      </c>
      <c r="C13421" s="145" t="s">
        <v>13059</v>
      </c>
      <c r="D13421" s="137"/>
      <c r="E13421" s="146">
        <v>54.2484</v>
      </c>
      <c r="F13421" s="138"/>
      <c r="G13421" s="138"/>
    </row>
    <row r="13422" ht="15.75" customHeight="1" spans="1:7">
      <c r="A13422" s="143" t="s">
        <v>14942</v>
      </c>
      <c r="B13422" s="144" t="s">
        <v>14943</v>
      </c>
      <c r="C13422" s="145" t="s">
        <v>13059</v>
      </c>
      <c r="D13422" s="137"/>
      <c r="E13422" s="146">
        <v>60.9541</v>
      </c>
      <c r="F13422" s="138"/>
      <c r="G13422" s="138"/>
    </row>
    <row r="13423" ht="15.75" customHeight="1" spans="1:7">
      <c r="A13423" s="143" t="s">
        <v>14944</v>
      </c>
      <c r="B13423" s="144" t="s">
        <v>14945</v>
      </c>
      <c r="C13423" s="145" t="s">
        <v>13059</v>
      </c>
      <c r="D13423" s="137"/>
      <c r="E13423" s="146">
        <v>65.287</v>
      </c>
      <c r="F13423" s="138"/>
      <c r="G13423" s="138"/>
    </row>
    <row r="13424" ht="15.75" customHeight="1" spans="1:7">
      <c r="A13424" s="143" t="s">
        <v>14946</v>
      </c>
      <c r="B13424" s="144" t="s">
        <v>14947</v>
      </c>
      <c r="C13424" s="145" t="s">
        <v>13059</v>
      </c>
      <c r="D13424" s="137"/>
      <c r="E13424" s="146">
        <v>68.9818</v>
      </c>
      <c r="F13424" s="138"/>
      <c r="G13424" s="138"/>
    </row>
    <row r="13425" ht="15.75" customHeight="1" spans="1:7">
      <c r="A13425" s="143" t="s">
        <v>14948</v>
      </c>
      <c r="B13425" s="144" t="s">
        <v>14949</v>
      </c>
      <c r="C13425" s="145" t="s">
        <v>13059</v>
      </c>
      <c r="D13425" s="137"/>
      <c r="E13425" s="146">
        <v>19.3302</v>
      </c>
      <c r="F13425" s="138"/>
      <c r="G13425" s="138"/>
    </row>
    <row r="13426" ht="15.75" customHeight="1" spans="1:7">
      <c r="A13426" s="143" t="s">
        <v>14950</v>
      </c>
      <c r="B13426" s="144" t="s">
        <v>14951</v>
      </c>
      <c r="C13426" s="145" t="s">
        <v>13059</v>
      </c>
      <c r="D13426" s="137"/>
      <c r="E13426" s="146">
        <v>21.9053</v>
      </c>
      <c r="F13426" s="138"/>
      <c r="G13426" s="138"/>
    </row>
    <row r="13427" ht="15.75" customHeight="1" spans="1:7">
      <c r="A13427" s="143" t="s">
        <v>14952</v>
      </c>
      <c r="B13427" s="144" t="s">
        <v>14953</v>
      </c>
      <c r="C13427" s="145" t="s">
        <v>13059</v>
      </c>
      <c r="D13427" s="137"/>
      <c r="E13427" s="146">
        <v>24.6269</v>
      </c>
      <c r="F13427" s="138"/>
      <c r="G13427" s="138"/>
    </row>
    <row r="13428" ht="15.75" customHeight="1" spans="1:7">
      <c r="A13428" s="143" t="s">
        <v>14954</v>
      </c>
      <c r="B13428" s="144" t="s">
        <v>14955</v>
      </c>
      <c r="C13428" s="145" t="s">
        <v>13059</v>
      </c>
      <c r="D13428" s="137"/>
      <c r="E13428" s="146">
        <v>18.184</v>
      </c>
      <c r="F13428" s="138"/>
      <c r="G13428" s="138"/>
    </row>
    <row r="13429" ht="15.75" customHeight="1" spans="1:7">
      <c r="A13429" s="143" t="s">
        <v>14956</v>
      </c>
      <c r="B13429" s="144" t="s">
        <v>14957</v>
      </c>
      <c r="C13429" s="145" t="s">
        <v>13059</v>
      </c>
      <c r="D13429" s="137"/>
      <c r="E13429" s="146">
        <v>22.9802</v>
      </c>
      <c r="F13429" s="138"/>
      <c r="G13429" s="138"/>
    </row>
    <row r="13430" ht="15.75" customHeight="1" spans="1:7">
      <c r="A13430" s="143" t="s">
        <v>14958</v>
      </c>
      <c r="B13430" s="144" t="s">
        <v>14959</v>
      </c>
      <c r="C13430" s="145" t="s">
        <v>13059</v>
      </c>
      <c r="D13430" s="137"/>
      <c r="E13430" s="146">
        <v>26.8424</v>
      </c>
      <c r="F13430" s="138"/>
      <c r="G13430" s="138"/>
    </row>
    <row r="13431" ht="15.75" customHeight="1" spans="1:7">
      <c r="A13431" s="143" t="s">
        <v>14960</v>
      </c>
      <c r="B13431" s="144" t="s">
        <v>14961</v>
      </c>
      <c r="C13431" s="145" t="s">
        <v>455</v>
      </c>
      <c r="D13431" s="137"/>
      <c r="E13431" s="146">
        <v>0.4753</v>
      </c>
      <c r="F13431" s="138"/>
      <c r="G13431" s="138"/>
    </row>
    <row r="13432" ht="15.75" customHeight="1" spans="1:7">
      <c r="A13432" s="143" t="s">
        <v>14962</v>
      </c>
      <c r="B13432" s="144" t="s">
        <v>14963</v>
      </c>
      <c r="C13432" s="145" t="s">
        <v>455</v>
      </c>
      <c r="D13432" s="137"/>
      <c r="E13432" s="146">
        <v>1380.0567</v>
      </c>
      <c r="F13432" s="138"/>
      <c r="G13432" s="138"/>
    </row>
    <row r="13433" ht="15.75" customHeight="1" spans="1:7">
      <c r="A13433" s="143" t="s">
        <v>14964</v>
      </c>
      <c r="B13433" s="144" t="s">
        <v>14965</v>
      </c>
      <c r="C13433" s="145" t="s">
        <v>455</v>
      </c>
      <c r="D13433" s="137"/>
      <c r="E13433" s="146">
        <v>2977.0043</v>
      </c>
      <c r="F13433" s="138"/>
      <c r="G13433" s="138"/>
    </row>
    <row r="13434" ht="15.75" customHeight="1" spans="1:7">
      <c r="A13434" s="143" t="s">
        <v>14966</v>
      </c>
      <c r="B13434" s="144" t="s">
        <v>14967</v>
      </c>
      <c r="C13434" s="145" t="s">
        <v>455</v>
      </c>
      <c r="D13434" s="137"/>
      <c r="E13434" s="146">
        <v>44.1887</v>
      </c>
      <c r="F13434" s="138"/>
      <c r="G13434" s="138"/>
    </row>
    <row r="13435" ht="15.75" customHeight="1" spans="1:7">
      <c r="A13435" s="143" t="s">
        <v>14968</v>
      </c>
      <c r="B13435" s="144" t="s">
        <v>14969</v>
      </c>
      <c r="C13435" s="145" t="s">
        <v>13059</v>
      </c>
      <c r="D13435" s="137"/>
      <c r="E13435" s="146">
        <v>4271.446</v>
      </c>
      <c r="F13435" s="138"/>
      <c r="G13435" s="138"/>
    </row>
    <row r="13436" ht="15.75" customHeight="1" spans="1:7">
      <c r="A13436" s="143" t="s">
        <v>14970</v>
      </c>
      <c r="B13436" s="144" t="s">
        <v>14971</v>
      </c>
      <c r="C13436" s="145" t="s">
        <v>13059</v>
      </c>
      <c r="D13436" s="137"/>
      <c r="E13436" s="146">
        <v>4849.9029</v>
      </c>
      <c r="F13436" s="138"/>
      <c r="G13436" s="138"/>
    </row>
    <row r="13437" ht="15.75" customHeight="1" spans="1:7">
      <c r="A13437" s="143" t="s">
        <v>14972</v>
      </c>
      <c r="B13437" s="144" t="s">
        <v>14973</v>
      </c>
      <c r="C13437" s="145" t="s">
        <v>13059</v>
      </c>
      <c r="D13437" s="137"/>
      <c r="E13437" s="146">
        <v>5739.8104</v>
      </c>
      <c r="F13437" s="138"/>
      <c r="G13437" s="138"/>
    </row>
    <row r="13438" ht="15.75" customHeight="1" spans="1:7">
      <c r="A13438" s="143" t="s">
        <v>14974</v>
      </c>
      <c r="B13438" s="144" t="s">
        <v>14975</v>
      </c>
      <c r="C13438" s="145" t="s">
        <v>13059</v>
      </c>
      <c r="D13438" s="137"/>
      <c r="E13438" s="146">
        <v>6558.104</v>
      </c>
      <c r="F13438" s="138"/>
      <c r="G13438" s="138"/>
    </row>
    <row r="13439" ht="15.75" customHeight="1" spans="1:7">
      <c r="A13439" s="143" t="s">
        <v>14976</v>
      </c>
      <c r="B13439" s="144" t="s">
        <v>14977</v>
      </c>
      <c r="C13439" s="145" t="s">
        <v>13059</v>
      </c>
      <c r="D13439" s="137"/>
      <c r="E13439" s="146">
        <v>7227.5319</v>
      </c>
      <c r="F13439" s="138"/>
      <c r="G13439" s="138"/>
    </row>
    <row r="13440" ht="15.75" customHeight="1" spans="1:7">
      <c r="A13440" s="143" t="s">
        <v>14978</v>
      </c>
      <c r="B13440" s="144" t="s">
        <v>14979</v>
      </c>
      <c r="C13440" s="145" t="s">
        <v>13059</v>
      </c>
      <c r="D13440" s="137"/>
      <c r="E13440" s="146">
        <v>7986.6785</v>
      </c>
      <c r="F13440" s="138"/>
      <c r="G13440" s="138"/>
    </row>
    <row r="13441" ht="15.75" customHeight="1" spans="1:7">
      <c r="A13441" s="143" t="s">
        <v>14980</v>
      </c>
      <c r="B13441" s="144" t="s">
        <v>14981</v>
      </c>
      <c r="C13441" s="145" t="s">
        <v>13059</v>
      </c>
      <c r="D13441" s="137"/>
      <c r="E13441" s="146">
        <v>8611.3288</v>
      </c>
      <c r="F13441" s="138"/>
      <c r="G13441" s="138"/>
    </row>
    <row r="13442" ht="15.75" customHeight="1" spans="1:7">
      <c r="A13442" s="143" t="s">
        <v>14982</v>
      </c>
      <c r="B13442" s="144" t="s">
        <v>14983</v>
      </c>
      <c r="C13442" s="145" t="s">
        <v>13059</v>
      </c>
      <c r="D13442" s="137"/>
      <c r="E13442" s="146">
        <v>9369.3812</v>
      </c>
      <c r="F13442" s="138"/>
      <c r="G13442" s="138"/>
    </row>
    <row r="13443" ht="15.75" customHeight="1" spans="1:7">
      <c r="A13443" s="143" t="s">
        <v>14984</v>
      </c>
      <c r="B13443" s="144" t="s">
        <v>14985</v>
      </c>
      <c r="C13443" s="145" t="s">
        <v>13059</v>
      </c>
      <c r="D13443" s="137"/>
      <c r="E13443" s="146">
        <v>10037.8531</v>
      </c>
      <c r="F13443" s="138"/>
      <c r="G13443" s="138"/>
    </row>
    <row r="13444" ht="15.75" customHeight="1" spans="1:7">
      <c r="A13444" s="143" t="s">
        <v>14986</v>
      </c>
      <c r="B13444" s="144" t="s">
        <v>14987</v>
      </c>
      <c r="C13444" s="145" t="s">
        <v>13059</v>
      </c>
      <c r="D13444" s="137"/>
      <c r="E13444" s="146">
        <v>10841.6656</v>
      </c>
      <c r="F13444" s="138"/>
      <c r="G13444" s="138"/>
    </row>
    <row r="13445" ht="15.75" customHeight="1" spans="1:7">
      <c r="A13445" s="143" t="s">
        <v>14988</v>
      </c>
      <c r="B13445" s="144" t="s">
        <v>14989</v>
      </c>
      <c r="C13445" s="145" t="s">
        <v>13059</v>
      </c>
      <c r="D13445" s="137"/>
      <c r="E13445" s="146">
        <v>13547.7544</v>
      </c>
      <c r="F13445" s="138"/>
      <c r="G13445" s="138"/>
    </row>
    <row r="13446" ht="15.75" customHeight="1" spans="1:7">
      <c r="A13446" s="143" t="s">
        <v>14990</v>
      </c>
      <c r="B13446" s="144" t="s">
        <v>14991</v>
      </c>
      <c r="C13446" s="145" t="s">
        <v>13059</v>
      </c>
      <c r="D13446" s="137"/>
      <c r="E13446" s="146">
        <v>14505.3782</v>
      </c>
      <c r="F13446" s="138"/>
      <c r="G13446" s="138"/>
    </row>
    <row r="13447" ht="15.75" customHeight="1" spans="1:7">
      <c r="A13447" s="143" t="s">
        <v>14992</v>
      </c>
      <c r="B13447" s="144" t="s">
        <v>14993</v>
      </c>
      <c r="C13447" s="145" t="s">
        <v>13059</v>
      </c>
      <c r="D13447" s="137"/>
      <c r="E13447" s="146">
        <v>15246.6011</v>
      </c>
      <c r="F13447" s="138"/>
      <c r="G13447" s="138"/>
    </row>
    <row r="13448" ht="15.75" customHeight="1" spans="1:7">
      <c r="A13448" s="143" t="s">
        <v>14994</v>
      </c>
      <c r="B13448" s="144" t="s">
        <v>14995</v>
      </c>
      <c r="C13448" s="145" t="s">
        <v>13059</v>
      </c>
      <c r="D13448" s="137"/>
      <c r="E13448" s="146">
        <v>16117.9792</v>
      </c>
      <c r="F13448" s="138"/>
      <c r="G13448" s="138"/>
    </row>
    <row r="13449" ht="15.75" customHeight="1" spans="1:7">
      <c r="A13449" s="143" t="s">
        <v>14996</v>
      </c>
      <c r="B13449" s="144" t="s">
        <v>14997</v>
      </c>
      <c r="C13449" s="145" t="s">
        <v>13059</v>
      </c>
      <c r="D13449" s="137"/>
      <c r="E13449" s="146">
        <v>16913.8531</v>
      </c>
      <c r="F13449" s="138"/>
      <c r="G13449" s="138"/>
    </row>
    <row r="13450" ht="15.75" customHeight="1" spans="1:7">
      <c r="A13450" s="143" t="s">
        <v>14998</v>
      </c>
      <c r="B13450" s="144" t="s">
        <v>14999</v>
      </c>
      <c r="C13450" s="145" t="s">
        <v>13059</v>
      </c>
      <c r="D13450" s="137"/>
      <c r="E13450" s="146">
        <v>21071.7097</v>
      </c>
      <c r="F13450" s="138"/>
      <c r="G13450" s="138"/>
    </row>
    <row r="13451" ht="15.75" customHeight="1" spans="1:7">
      <c r="A13451" s="143" t="s">
        <v>15000</v>
      </c>
      <c r="B13451" s="144" t="s">
        <v>15001</v>
      </c>
      <c r="C13451" s="145" t="s">
        <v>13059</v>
      </c>
      <c r="D13451" s="137"/>
      <c r="E13451" s="146">
        <v>21985.5469</v>
      </c>
      <c r="F13451" s="138"/>
      <c r="G13451" s="138"/>
    </row>
    <row r="13452" ht="15.75" customHeight="1" spans="1:7">
      <c r="A13452" s="143" t="s">
        <v>15002</v>
      </c>
      <c r="B13452" s="144" t="s">
        <v>15003</v>
      </c>
      <c r="C13452" s="145" t="s">
        <v>13059</v>
      </c>
      <c r="D13452" s="137"/>
      <c r="E13452" s="146">
        <v>23064.3832</v>
      </c>
      <c r="F13452" s="138"/>
      <c r="G13452" s="138"/>
    </row>
    <row r="13453" ht="15.75" customHeight="1" spans="1:7">
      <c r="A13453" s="143" t="s">
        <v>15004</v>
      </c>
      <c r="B13453" s="144" t="s">
        <v>15005</v>
      </c>
      <c r="C13453" s="145" t="s">
        <v>13059</v>
      </c>
      <c r="D13453" s="137"/>
      <c r="E13453" s="146">
        <v>26763.4163</v>
      </c>
      <c r="F13453" s="138"/>
      <c r="G13453" s="138"/>
    </row>
    <row r="13454" ht="15.75" customHeight="1" spans="1:7">
      <c r="A13454" s="143" t="s">
        <v>15006</v>
      </c>
      <c r="B13454" s="144" t="s">
        <v>15007</v>
      </c>
      <c r="C13454" s="145" t="s">
        <v>13059</v>
      </c>
      <c r="D13454" s="137"/>
      <c r="E13454" s="146">
        <v>28001.4631</v>
      </c>
      <c r="F13454" s="138"/>
      <c r="G13454" s="138"/>
    </row>
    <row r="13455" ht="15.75" customHeight="1" spans="1:7">
      <c r="A13455" s="143" t="s">
        <v>15008</v>
      </c>
      <c r="B13455" s="144" t="s">
        <v>15009</v>
      </c>
      <c r="C13455" s="145" t="s">
        <v>13059</v>
      </c>
      <c r="D13455" s="137"/>
      <c r="E13455" s="146">
        <v>4574.011</v>
      </c>
      <c r="F13455" s="138"/>
      <c r="G13455" s="138"/>
    </row>
    <row r="13456" ht="15.75" customHeight="1" spans="1:7">
      <c r="A13456" s="143" t="s">
        <v>15010</v>
      </c>
      <c r="B13456" s="144" t="s">
        <v>15011</v>
      </c>
      <c r="C13456" s="145" t="s">
        <v>13059</v>
      </c>
      <c r="D13456" s="137"/>
      <c r="E13456" s="146">
        <v>5193.4304</v>
      </c>
      <c r="F13456" s="138"/>
      <c r="G13456" s="138"/>
    </row>
    <row r="13457" ht="15.75" customHeight="1" spans="1:7">
      <c r="A13457" s="143" t="s">
        <v>15012</v>
      </c>
      <c r="B13457" s="144" t="s">
        <v>15013</v>
      </c>
      <c r="C13457" s="145" t="s">
        <v>13059</v>
      </c>
      <c r="D13457" s="137"/>
      <c r="E13457" s="146">
        <v>6146.3865</v>
      </c>
      <c r="F13457" s="138"/>
      <c r="G13457" s="138"/>
    </row>
    <row r="13458" ht="15.75" customHeight="1" spans="1:7">
      <c r="A13458" s="143" t="s">
        <v>15014</v>
      </c>
      <c r="B13458" s="144" t="s">
        <v>15015</v>
      </c>
      <c r="C13458" s="145" t="s">
        <v>13059</v>
      </c>
      <c r="D13458" s="137"/>
      <c r="E13458" s="146">
        <v>7021.3997</v>
      </c>
      <c r="F13458" s="138"/>
      <c r="G13458" s="138"/>
    </row>
    <row r="13459" ht="15.75" customHeight="1" spans="1:7">
      <c r="A13459" s="143" t="s">
        <v>15016</v>
      </c>
      <c r="B13459" s="144" t="s">
        <v>15017</v>
      </c>
      <c r="C13459" s="145" t="s">
        <v>13059</v>
      </c>
      <c r="D13459" s="137"/>
      <c r="E13459" s="146">
        <v>7738.099</v>
      </c>
      <c r="F13459" s="138"/>
      <c r="G13459" s="138"/>
    </row>
    <row r="13460" ht="15.75" customHeight="1" spans="1:7">
      <c r="A13460" s="143" t="s">
        <v>15018</v>
      </c>
      <c r="B13460" s="144" t="s">
        <v>15019</v>
      </c>
      <c r="C13460" s="145" t="s">
        <v>13059</v>
      </c>
      <c r="D13460" s="137"/>
      <c r="E13460" s="146">
        <v>8550.8359</v>
      </c>
      <c r="F13460" s="138"/>
      <c r="G13460" s="138"/>
    </row>
    <row r="13461" ht="15.75" customHeight="1" spans="1:7">
      <c r="A13461" s="143" t="s">
        <v>15020</v>
      </c>
      <c r="B13461" s="144" t="s">
        <v>15021</v>
      </c>
      <c r="C13461" s="145" t="s">
        <v>13059</v>
      </c>
      <c r="D13461" s="137"/>
      <c r="E13461" s="146">
        <v>9219.5981</v>
      </c>
      <c r="F13461" s="138"/>
      <c r="G13461" s="138"/>
    </row>
    <row r="13462" ht="15.75" customHeight="1" spans="1:7">
      <c r="A13462" s="143" t="s">
        <v>15022</v>
      </c>
      <c r="B13462" s="144" t="s">
        <v>15023</v>
      </c>
      <c r="C13462" s="145" t="s">
        <v>13059</v>
      </c>
      <c r="D13462" s="137"/>
      <c r="E13462" s="146">
        <v>10031.2308</v>
      </c>
      <c r="F13462" s="138"/>
      <c r="G13462" s="138"/>
    </row>
    <row r="13463" ht="15.75" customHeight="1" spans="1:7">
      <c r="A13463" s="143" t="s">
        <v>15024</v>
      </c>
      <c r="B13463" s="144" t="s">
        <v>15025</v>
      </c>
      <c r="C13463" s="145" t="s">
        <v>13059</v>
      </c>
      <c r="D13463" s="137"/>
      <c r="E13463" s="146">
        <v>10746.9841</v>
      </c>
      <c r="F13463" s="138"/>
      <c r="G13463" s="138"/>
    </row>
    <row r="13464" ht="15.75" customHeight="1" spans="1:7">
      <c r="A13464" s="143" t="s">
        <v>15026</v>
      </c>
      <c r="B13464" s="144" t="s">
        <v>15027</v>
      </c>
      <c r="C13464" s="145" t="s">
        <v>13059</v>
      </c>
      <c r="D13464" s="137"/>
      <c r="E13464" s="146">
        <v>11607.5263</v>
      </c>
      <c r="F13464" s="138"/>
      <c r="G13464" s="138"/>
    </row>
    <row r="13465" ht="15.75" customHeight="1" spans="1:7">
      <c r="A13465" s="143" t="s">
        <v>15028</v>
      </c>
      <c r="B13465" s="144" t="s">
        <v>15029</v>
      </c>
      <c r="C13465" s="145" t="s">
        <v>13059</v>
      </c>
      <c r="D13465" s="137"/>
      <c r="E13465" s="146">
        <v>14215.4114</v>
      </c>
      <c r="F13465" s="138"/>
      <c r="G13465" s="138"/>
    </row>
    <row r="13466" ht="15.75" customHeight="1" spans="1:7">
      <c r="A13466" s="143" t="s">
        <v>15030</v>
      </c>
      <c r="B13466" s="144" t="s">
        <v>15031</v>
      </c>
      <c r="C13466" s="145" t="s">
        <v>13059</v>
      </c>
      <c r="D13466" s="137"/>
      <c r="E13466" s="146">
        <v>1436.139</v>
      </c>
      <c r="F13466" s="138"/>
      <c r="G13466" s="138"/>
    </row>
    <row r="13467" ht="15.75" customHeight="1" spans="1:7">
      <c r="A13467" s="143" t="s">
        <v>15032</v>
      </c>
      <c r="B13467" s="144" t="s">
        <v>15033</v>
      </c>
      <c r="C13467" s="145" t="s">
        <v>13059</v>
      </c>
      <c r="D13467" s="137"/>
      <c r="E13467" s="146">
        <v>1660.537</v>
      </c>
      <c r="F13467" s="138"/>
      <c r="G13467" s="138"/>
    </row>
    <row r="13468" ht="15.75" customHeight="1" spans="1:7">
      <c r="A13468" s="143" t="s">
        <v>15034</v>
      </c>
      <c r="B13468" s="144" t="s">
        <v>15035</v>
      </c>
      <c r="C13468" s="145" t="s">
        <v>13059</v>
      </c>
      <c r="D13468" s="137"/>
      <c r="E13468" s="146">
        <v>1884.9404</v>
      </c>
      <c r="F13468" s="138"/>
      <c r="G13468" s="138"/>
    </row>
    <row r="13469" ht="15.75" customHeight="1" spans="1:7">
      <c r="A13469" s="143" t="s">
        <v>15036</v>
      </c>
      <c r="B13469" s="144" t="s">
        <v>15037</v>
      </c>
      <c r="C13469" s="145" t="s">
        <v>13059</v>
      </c>
      <c r="D13469" s="137"/>
      <c r="E13469" s="146">
        <v>2064.4598</v>
      </c>
      <c r="F13469" s="138"/>
      <c r="G13469" s="138"/>
    </row>
    <row r="13470" ht="15.75" customHeight="1" spans="1:7">
      <c r="A13470" s="143" t="s">
        <v>15038</v>
      </c>
      <c r="B13470" s="144" t="s">
        <v>15039</v>
      </c>
      <c r="C13470" s="145" t="s">
        <v>13059</v>
      </c>
      <c r="D13470" s="137"/>
      <c r="E13470" s="146">
        <v>2288.862</v>
      </c>
      <c r="F13470" s="138"/>
      <c r="G13470" s="138"/>
    </row>
    <row r="13471" ht="15.75" customHeight="1" spans="1:7">
      <c r="A13471" s="143" t="s">
        <v>15040</v>
      </c>
      <c r="B13471" s="144" t="s">
        <v>15041</v>
      </c>
      <c r="C13471" s="145" t="s">
        <v>13059</v>
      </c>
      <c r="D13471" s="137"/>
      <c r="E13471" s="146">
        <v>2603.0361</v>
      </c>
      <c r="F13471" s="138"/>
      <c r="G13471" s="138"/>
    </row>
    <row r="13472" ht="15.75" customHeight="1" spans="1:7">
      <c r="A13472" s="143" t="s">
        <v>15042</v>
      </c>
      <c r="B13472" s="144" t="s">
        <v>15043</v>
      </c>
      <c r="C13472" s="145" t="s">
        <v>13059</v>
      </c>
      <c r="D13472" s="137"/>
      <c r="E13472" s="146">
        <v>2782.5607</v>
      </c>
      <c r="F13472" s="138"/>
      <c r="G13472" s="138"/>
    </row>
    <row r="13473" ht="15.75" customHeight="1" spans="1:7">
      <c r="A13473" s="143" t="s">
        <v>15044</v>
      </c>
      <c r="B13473" s="144" t="s">
        <v>15045</v>
      </c>
      <c r="C13473" s="145" t="s">
        <v>13059</v>
      </c>
      <c r="D13473" s="137"/>
      <c r="E13473" s="146">
        <v>3006.9553</v>
      </c>
      <c r="F13473" s="138"/>
      <c r="G13473" s="138"/>
    </row>
    <row r="13474" ht="15.75" customHeight="1" spans="1:7">
      <c r="A13474" s="143" t="s">
        <v>15046</v>
      </c>
      <c r="B13474" s="144" t="s">
        <v>15047</v>
      </c>
      <c r="C13474" s="145" t="s">
        <v>13059</v>
      </c>
      <c r="D13474" s="137"/>
      <c r="E13474" s="146">
        <v>3186.4824</v>
      </c>
      <c r="F13474" s="138"/>
      <c r="G13474" s="138"/>
    </row>
    <row r="13475" ht="15.75" customHeight="1" spans="1:7">
      <c r="A13475" s="143" t="s">
        <v>15048</v>
      </c>
      <c r="B13475" s="144" t="s">
        <v>15049</v>
      </c>
      <c r="C13475" s="145" t="s">
        <v>13059</v>
      </c>
      <c r="D13475" s="137"/>
      <c r="E13475" s="146">
        <v>3410.8352</v>
      </c>
      <c r="F13475" s="138"/>
      <c r="G13475" s="138"/>
    </row>
    <row r="13476" ht="15.75" customHeight="1" spans="1:7">
      <c r="A13476" s="143" t="s">
        <v>15050</v>
      </c>
      <c r="B13476" s="144" t="s">
        <v>15051</v>
      </c>
      <c r="C13476" s="145" t="s">
        <v>13059</v>
      </c>
      <c r="D13476" s="137"/>
      <c r="E13476" s="146">
        <v>3635.2721</v>
      </c>
      <c r="F13476" s="138"/>
      <c r="G13476" s="138"/>
    </row>
    <row r="13477" ht="15.75" customHeight="1" spans="1:7">
      <c r="A13477" s="143" t="s">
        <v>15052</v>
      </c>
      <c r="B13477" s="144" t="s">
        <v>15053</v>
      </c>
      <c r="C13477" s="145" t="s">
        <v>13059</v>
      </c>
      <c r="D13477" s="137"/>
      <c r="E13477" s="146">
        <v>3814.7854</v>
      </c>
      <c r="F13477" s="138"/>
      <c r="G13477" s="138"/>
    </row>
    <row r="13478" ht="15.75" customHeight="1" spans="1:7">
      <c r="A13478" s="143" t="s">
        <v>15054</v>
      </c>
      <c r="B13478" s="144" t="s">
        <v>15055</v>
      </c>
      <c r="C13478" s="145" t="s">
        <v>13059</v>
      </c>
      <c r="D13478" s="137"/>
      <c r="E13478" s="146">
        <v>4039.1443</v>
      </c>
      <c r="F13478" s="138"/>
      <c r="G13478" s="138"/>
    </row>
    <row r="13479" ht="15.75" customHeight="1" spans="1:7">
      <c r="A13479" s="143" t="s">
        <v>15056</v>
      </c>
      <c r="B13479" s="144" t="s">
        <v>15057</v>
      </c>
      <c r="C13479" s="145" t="s">
        <v>13059</v>
      </c>
      <c r="D13479" s="137"/>
      <c r="E13479" s="146">
        <v>4744.6354</v>
      </c>
      <c r="F13479" s="138"/>
      <c r="G13479" s="138"/>
    </row>
    <row r="13480" ht="15.75" customHeight="1" spans="1:7">
      <c r="A13480" s="143" t="s">
        <v>15058</v>
      </c>
      <c r="B13480" s="144" t="s">
        <v>15059</v>
      </c>
      <c r="C13480" s="145" t="s">
        <v>13059</v>
      </c>
      <c r="D13480" s="137"/>
      <c r="E13480" s="146">
        <v>5001.1445</v>
      </c>
      <c r="F13480" s="138"/>
      <c r="G13480" s="138"/>
    </row>
    <row r="13481" ht="15.75" customHeight="1" spans="1:7">
      <c r="A13481" s="143" t="s">
        <v>15060</v>
      </c>
      <c r="B13481" s="144" t="s">
        <v>15061</v>
      </c>
      <c r="C13481" s="145" t="s">
        <v>13059</v>
      </c>
      <c r="D13481" s="137"/>
      <c r="E13481" s="146">
        <v>5342.9881</v>
      </c>
      <c r="F13481" s="138"/>
      <c r="G13481" s="138"/>
    </row>
    <row r="13482" ht="15.75" customHeight="1" spans="1:7">
      <c r="A13482" s="143" t="s">
        <v>15062</v>
      </c>
      <c r="B13482" s="144" t="s">
        <v>15063</v>
      </c>
      <c r="C13482" s="145" t="s">
        <v>13059</v>
      </c>
      <c r="D13482" s="137"/>
      <c r="E13482" s="146">
        <v>5471.335</v>
      </c>
      <c r="F13482" s="138"/>
      <c r="G13482" s="138"/>
    </row>
    <row r="13483" ht="15.75" customHeight="1" spans="1:7">
      <c r="A13483" s="143" t="s">
        <v>15064</v>
      </c>
      <c r="B13483" s="144" t="s">
        <v>15065</v>
      </c>
      <c r="C13483" s="145" t="s">
        <v>13059</v>
      </c>
      <c r="D13483" s="137"/>
      <c r="E13483" s="146">
        <v>5685.0203</v>
      </c>
      <c r="F13483" s="138"/>
      <c r="G13483" s="138"/>
    </row>
    <row r="13484" ht="15.75" customHeight="1" spans="1:7">
      <c r="A13484" s="143" t="s">
        <v>15066</v>
      </c>
      <c r="B13484" s="144" t="s">
        <v>15067</v>
      </c>
      <c r="C13484" s="145" t="s">
        <v>13059</v>
      </c>
      <c r="D13484" s="137"/>
      <c r="E13484" s="146">
        <v>7566.5534</v>
      </c>
      <c r="F13484" s="138"/>
      <c r="G13484" s="138"/>
    </row>
    <row r="13485" ht="15.75" customHeight="1" spans="1:7">
      <c r="A13485" s="143" t="s">
        <v>15068</v>
      </c>
      <c r="B13485" s="144" t="s">
        <v>15069</v>
      </c>
      <c r="C13485" s="145" t="s">
        <v>13059</v>
      </c>
      <c r="D13485" s="137"/>
      <c r="E13485" s="146">
        <v>9596.1396</v>
      </c>
      <c r="F13485" s="138"/>
      <c r="G13485" s="138"/>
    </row>
    <row r="13486" ht="15.75" customHeight="1" spans="1:7">
      <c r="A13486" s="143" t="s">
        <v>15070</v>
      </c>
      <c r="B13486" s="144" t="s">
        <v>15071</v>
      </c>
      <c r="C13486" s="145" t="s">
        <v>13059</v>
      </c>
      <c r="D13486" s="137"/>
      <c r="E13486" s="146">
        <v>10141.5576</v>
      </c>
      <c r="F13486" s="138"/>
      <c r="G13486" s="138"/>
    </row>
    <row r="13487" ht="15.75" customHeight="1" spans="1:7">
      <c r="A13487" s="143" t="s">
        <v>15072</v>
      </c>
      <c r="B13487" s="144" t="s">
        <v>15073</v>
      </c>
      <c r="C13487" s="145" t="s">
        <v>13059</v>
      </c>
      <c r="D13487" s="137"/>
      <c r="E13487" s="146">
        <v>10337.2515</v>
      </c>
      <c r="F13487" s="138"/>
      <c r="G13487" s="138"/>
    </row>
    <row r="13488" ht="15.75" customHeight="1" spans="1:7">
      <c r="A13488" s="143" t="s">
        <v>15074</v>
      </c>
      <c r="B13488" s="144" t="s">
        <v>15075</v>
      </c>
      <c r="C13488" s="145" t="s">
        <v>13059</v>
      </c>
      <c r="D13488" s="137"/>
      <c r="E13488" s="146">
        <v>10844.4692</v>
      </c>
      <c r="F13488" s="138"/>
      <c r="G13488" s="138"/>
    </row>
    <row r="13489" ht="15.75" customHeight="1" spans="1:7">
      <c r="A13489" s="143" t="s">
        <v>15076</v>
      </c>
      <c r="B13489" s="144" t="s">
        <v>15077</v>
      </c>
      <c r="C13489" s="145" t="s">
        <v>13059</v>
      </c>
      <c r="D13489" s="137"/>
      <c r="E13489" s="146">
        <v>7145.3698</v>
      </c>
      <c r="F13489" s="138"/>
      <c r="G13489" s="138"/>
    </row>
    <row r="13490" ht="15.75" customHeight="1" spans="1:7">
      <c r="A13490" s="143" t="s">
        <v>15078</v>
      </c>
      <c r="B13490" s="144" t="s">
        <v>15079</v>
      </c>
      <c r="C13490" s="145" t="s">
        <v>13059</v>
      </c>
      <c r="D13490" s="137"/>
      <c r="E13490" s="146">
        <v>8639.8923</v>
      </c>
      <c r="F13490" s="138"/>
      <c r="G13490" s="138"/>
    </row>
    <row r="13491" ht="15.75" customHeight="1" spans="1:7">
      <c r="A13491" s="143" t="s">
        <v>15080</v>
      </c>
      <c r="B13491" s="144" t="s">
        <v>15081</v>
      </c>
      <c r="C13491" s="145" t="s">
        <v>13059</v>
      </c>
      <c r="D13491" s="137"/>
      <c r="E13491" s="146">
        <v>8920.2752</v>
      </c>
      <c r="F13491" s="138"/>
      <c r="G13491" s="138"/>
    </row>
    <row r="13492" ht="15.75" customHeight="1" spans="1:7">
      <c r="A13492" s="143" t="s">
        <v>15082</v>
      </c>
      <c r="B13492" s="144" t="s">
        <v>15083</v>
      </c>
      <c r="C13492" s="145" t="s">
        <v>13059</v>
      </c>
      <c r="D13492" s="137"/>
      <c r="E13492" s="146">
        <v>10134.4626</v>
      </c>
      <c r="F13492" s="138"/>
      <c r="G13492" s="138"/>
    </row>
    <row r="13493" ht="15.75" customHeight="1" spans="1:7">
      <c r="A13493" s="143" t="s">
        <v>15084</v>
      </c>
      <c r="B13493" s="144" t="s">
        <v>15085</v>
      </c>
      <c r="C13493" s="145" t="s">
        <v>13059</v>
      </c>
      <c r="D13493" s="137"/>
      <c r="E13493" s="146">
        <v>10694.9908</v>
      </c>
      <c r="F13493" s="138"/>
      <c r="G13493" s="138"/>
    </row>
    <row r="13494" ht="15.75" customHeight="1" spans="1:7">
      <c r="A13494" s="143" t="s">
        <v>15086</v>
      </c>
      <c r="B13494" s="144" t="s">
        <v>15087</v>
      </c>
      <c r="C13494" s="145" t="s">
        <v>13059</v>
      </c>
      <c r="D13494" s="137"/>
      <c r="E13494" s="146">
        <v>12516.8643</v>
      </c>
      <c r="F13494" s="138"/>
      <c r="G13494" s="138"/>
    </row>
    <row r="13495" ht="15.75" customHeight="1" spans="1:7">
      <c r="A13495" s="143" t="s">
        <v>15088</v>
      </c>
      <c r="B13495" s="144" t="s">
        <v>15089</v>
      </c>
      <c r="C13495" s="145" t="s">
        <v>13059</v>
      </c>
      <c r="D13495" s="137"/>
      <c r="E13495" s="146">
        <v>14290.7397</v>
      </c>
      <c r="F13495" s="138"/>
      <c r="G13495" s="138"/>
    </row>
    <row r="13496" ht="15.75" customHeight="1" spans="1:7">
      <c r="A13496" s="143" t="s">
        <v>15090</v>
      </c>
      <c r="B13496" s="144" t="s">
        <v>15091</v>
      </c>
      <c r="C13496" s="145" t="s">
        <v>13059</v>
      </c>
      <c r="D13496" s="137"/>
      <c r="E13496" s="146">
        <v>15178.6299</v>
      </c>
      <c r="F13496" s="138"/>
      <c r="G13496" s="138"/>
    </row>
    <row r="13497" ht="15.75" customHeight="1" spans="1:7">
      <c r="A13497" s="143" t="s">
        <v>15092</v>
      </c>
      <c r="B13497" s="144" t="s">
        <v>15093</v>
      </c>
      <c r="C13497" s="145" t="s">
        <v>13059</v>
      </c>
      <c r="D13497" s="137"/>
      <c r="E13497" s="146">
        <v>16066.5798</v>
      </c>
      <c r="F13497" s="138"/>
      <c r="G13497" s="138"/>
    </row>
    <row r="13498" ht="15.75" customHeight="1" spans="1:7">
      <c r="A13498" s="143" t="s">
        <v>15094</v>
      </c>
      <c r="B13498" s="144" t="s">
        <v>15095</v>
      </c>
      <c r="C13498" s="145" t="s">
        <v>13059</v>
      </c>
      <c r="D13498" s="137"/>
      <c r="E13498" s="146">
        <v>17234.5589</v>
      </c>
      <c r="F13498" s="138"/>
      <c r="G13498" s="138"/>
    </row>
    <row r="13499" ht="15.75" customHeight="1" spans="1:7">
      <c r="A13499" s="143" t="s">
        <v>15096</v>
      </c>
      <c r="B13499" s="144" t="s">
        <v>15097</v>
      </c>
      <c r="C13499" s="145" t="s">
        <v>13059</v>
      </c>
      <c r="D13499" s="137"/>
      <c r="E13499" s="146">
        <v>17841.5047</v>
      </c>
      <c r="F13499" s="138"/>
      <c r="G13499" s="138"/>
    </row>
    <row r="13500" ht="15.75" customHeight="1" spans="1:7">
      <c r="A13500" s="143" t="s">
        <v>15098</v>
      </c>
      <c r="B13500" s="144" t="s">
        <v>15099</v>
      </c>
      <c r="C13500" s="145" t="s">
        <v>13059</v>
      </c>
      <c r="D13500" s="137"/>
      <c r="E13500" s="146">
        <v>19663.4037</v>
      </c>
      <c r="F13500" s="138"/>
      <c r="G13500" s="138"/>
    </row>
    <row r="13501" ht="15.75" customHeight="1" spans="1:7">
      <c r="A13501" s="143" t="s">
        <v>15100</v>
      </c>
      <c r="B13501" s="144" t="s">
        <v>15101</v>
      </c>
      <c r="C13501" s="145" t="s">
        <v>13059</v>
      </c>
      <c r="D13501" s="137"/>
      <c r="E13501" s="146">
        <v>21436.1096</v>
      </c>
      <c r="F13501" s="138"/>
      <c r="G13501" s="138"/>
    </row>
    <row r="13502" ht="15.75" customHeight="1" spans="1:7">
      <c r="A13502" s="143" t="s">
        <v>15102</v>
      </c>
      <c r="B13502" s="144" t="s">
        <v>15103</v>
      </c>
      <c r="C13502" s="145" t="s">
        <v>13059</v>
      </c>
      <c r="D13502" s="137"/>
      <c r="E13502" s="146">
        <v>24533.2366</v>
      </c>
      <c r="F13502" s="138"/>
      <c r="G13502" s="138"/>
    </row>
    <row r="13503" ht="15.75" customHeight="1" spans="1:7">
      <c r="A13503" s="143" t="s">
        <v>15104</v>
      </c>
      <c r="B13503" s="144" t="s">
        <v>15105</v>
      </c>
      <c r="C13503" s="145" t="s">
        <v>13059</v>
      </c>
      <c r="D13503" s="137"/>
      <c r="E13503" s="146">
        <v>25225.8668</v>
      </c>
      <c r="F13503" s="138"/>
      <c r="G13503" s="138"/>
    </row>
    <row r="13504" ht="15.75" customHeight="1" spans="1:7">
      <c r="A13504" s="143" t="s">
        <v>15106</v>
      </c>
      <c r="B13504" s="144" t="s">
        <v>15107</v>
      </c>
      <c r="C13504" s="145" t="s">
        <v>13059</v>
      </c>
      <c r="D13504" s="137"/>
      <c r="E13504" s="146">
        <v>31831.0126</v>
      </c>
      <c r="F13504" s="138"/>
      <c r="G13504" s="138"/>
    </row>
    <row r="13505" ht="15.75" customHeight="1" spans="1:7">
      <c r="A13505" s="143" t="s">
        <v>15108</v>
      </c>
      <c r="B13505" s="144" t="s">
        <v>15109</v>
      </c>
      <c r="C13505" s="145" t="s">
        <v>13059</v>
      </c>
      <c r="D13505" s="137"/>
      <c r="E13505" s="146">
        <v>34108.771</v>
      </c>
      <c r="F13505" s="138"/>
      <c r="G13505" s="138"/>
    </row>
    <row r="13506" ht="15.75" customHeight="1" spans="1:7">
      <c r="A13506" s="143" t="s">
        <v>15110</v>
      </c>
      <c r="B13506" s="144" t="s">
        <v>15111</v>
      </c>
      <c r="C13506" s="145" t="s">
        <v>13059</v>
      </c>
      <c r="D13506" s="137"/>
      <c r="E13506" s="146">
        <v>42020.647</v>
      </c>
      <c r="F13506" s="138"/>
      <c r="G13506" s="138"/>
    </row>
    <row r="13507" ht="15.75" customHeight="1" spans="1:7">
      <c r="A13507" s="143" t="s">
        <v>15112</v>
      </c>
      <c r="B13507" s="144" t="s">
        <v>15113</v>
      </c>
      <c r="C13507" s="145" t="s">
        <v>13059</v>
      </c>
      <c r="D13507" s="137"/>
      <c r="E13507" s="146">
        <v>50409.5868</v>
      </c>
      <c r="F13507" s="138"/>
      <c r="G13507" s="138"/>
    </row>
    <row r="13508" ht="15.75" customHeight="1" spans="1:7">
      <c r="A13508" s="143" t="s">
        <v>15114</v>
      </c>
      <c r="B13508" s="144" t="s">
        <v>15115</v>
      </c>
      <c r="C13508" s="145" t="s">
        <v>13059</v>
      </c>
      <c r="D13508" s="137"/>
      <c r="E13508" s="146">
        <v>53377.1439</v>
      </c>
      <c r="F13508" s="138"/>
      <c r="G13508" s="138"/>
    </row>
    <row r="13509" ht="15.75" customHeight="1" spans="1:7">
      <c r="A13509" s="143" t="s">
        <v>15116</v>
      </c>
      <c r="B13509" s="144" t="s">
        <v>15117</v>
      </c>
      <c r="C13509" s="145" t="s">
        <v>13059</v>
      </c>
      <c r="D13509" s="137"/>
      <c r="E13509" s="146">
        <v>56315.0714</v>
      </c>
      <c r="F13509" s="138"/>
      <c r="G13509" s="138"/>
    </row>
    <row r="13510" ht="15.75" customHeight="1" spans="1:7">
      <c r="A13510" s="143" t="s">
        <v>15118</v>
      </c>
      <c r="B13510" s="144" t="s">
        <v>15119</v>
      </c>
      <c r="C13510" s="145" t="s">
        <v>13656</v>
      </c>
      <c r="D13510" s="137"/>
      <c r="E13510" s="146">
        <v>0.665</v>
      </c>
      <c r="F13510" s="138"/>
      <c r="G13510" s="138"/>
    </row>
    <row r="13511" ht="15.75" customHeight="1" spans="1:7">
      <c r="A13511" s="143" t="s">
        <v>15120</v>
      </c>
      <c r="B13511" s="144" t="s">
        <v>15121</v>
      </c>
      <c r="C13511" s="145" t="s">
        <v>12987</v>
      </c>
      <c r="D13511" s="137"/>
      <c r="E13511" s="146" t="s">
        <v>13142</v>
      </c>
      <c r="F13511" s="138"/>
      <c r="G13511" s="138"/>
    </row>
    <row r="13512" ht="15.75" customHeight="1" spans="1:7">
      <c r="A13512" s="143" t="s">
        <v>15122</v>
      </c>
      <c r="B13512" s="144" t="s">
        <v>15123</v>
      </c>
      <c r="C13512" s="145" t="s">
        <v>12987</v>
      </c>
      <c r="D13512" s="137"/>
      <c r="E13512" s="146" t="s">
        <v>13142</v>
      </c>
      <c r="F13512" s="138"/>
      <c r="G13512" s="138"/>
    </row>
    <row r="13513" ht="15.75" customHeight="1" spans="1:7">
      <c r="A13513" s="143" t="s">
        <v>15124</v>
      </c>
      <c r="B13513" s="144" t="s">
        <v>15125</v>
      </c>
      <c r="C13513" s="145" t="s">
        <v>12987</v>
      </c>
      <c r="D13513" s="137"/>
      <c r="E13513" s="146" t="s">
        <v>13142</v>
      </c>
      <c r="F13513" s="138"/>
      <c r="G13513" s="138"/>
    </row>
    <row r="13514" ht="15.75" customHeight="1" spans="1:7">
      <c r="A13514" s="143" t="s">
        <v>15126</v>
      </c>
      <c r="B13514" s="144" t="s">
        <v>15127</v>
      </c>
      <c r="C13514" s="145" t="s">
        <v>455</v>
      </c>
      <c r="D13514" s="137"/>
      <c r="E13514" s="146">
        <v>5719.5363</v>
      </c>
      <c r="F13514" s="138"/>
      <c r="G13514" s="138"/>
    </row>
    <row r="13515" ht="15.75" customHeight="1" spans="1:7">
      <c r="A13515" s="143" t="s">
        <v>15128</v>
      </c>
      <c r="B13515" s="144" t="s">
        <v>15129</v>
      </c>
      <c r="C13515" s="145" t="s">
        <v>455</v>
      </c>
      <c r="D13515" s="137"/>
      <c r="E13515" s="146">
        <v>12537.9747</v>
      </c>
      <c r="F13515" s="138"/>
      <c r="G13515" s="138"/>
    </row>
    <row r="13516" ht="15.75" customHeight="1" spans="1:7">
      <c r="A13516" s="143" t="s">
        <v>15130</v>
      </c>
      <c r="B13516" s="144" t="s">
        <v>15131</v>
      </c>
      <c r="C13516" s="145" t="s">
        <v>455</v>
      </c>
      <c r="D13516" s="137"/>
      <c r="E13516" s="146">
        <v>8831.0449</v>
      </c>
      <c r="F13516" s="138"/>
      <c r="G13516" s="138"/>
    </row>
    <row r="13517" ht="15.75" customHeight="1" spans="1:7">
      <c r="A13517" s="143" t="s">
        <v>15132</v>
      </c>
      <c r="B13517" s="144" t="s">
        <v>15133</v>
      </c>
      <c r="C13517" s="145" t="s">
        <v>455</v>
      </c>
      <c r="D13517" s="137"/>
      <c r="E13517" s="146">
        <v>10723.3924</v>
      </c>
      <c r="F13517" s="138"/>
      <c r="G13517" s="138"/>
    </row>
    <row r="13518" ht="15.75" customHeight="1" spans="1:7">
      <c r="A13518" s="143" t="s">
        <v>15134</v>
      </c>
      <c r="B13518" s="144" t="s">
        <v>15135</v>
      </c>
      <c r="C13518" s="145" t="s">
        <v>455</v>
      </c>
      <c r="D13518" s="137"/>
      <c r="E13518" s="146">
        <v>13306.7717</v>
      </c>
      <c r="F13518" s="138"/>
      <c r="G13518" s="138"/>
    </row>
    <row r="13519" ht="15.75" customHeight="1" spans="1:7">
      <c r="A13519" s="143" t="s">
        <v>15136</v>
      </c>
      <c r="B13519" s="144" t="s">
        <v>15137</v>
      </c>
      <c r="C13519" s="145" t="s">
        <v>455</v>
      </c>
      <c r="D13519" s="137"/>
      <c r="E13519" s="146">
        <v>15003.3353</v>
      </c>
      <c r="F13519" s="138"/>
      <c r="G13519" s="138"/>
    </row>
    <row r="13520" ht="15.75" customHeight="1" spans="1:7">
      <c r="A13520" s="143" t="s">
        <v>15138</v>
      </c>
      <c r="B13520" s="144" t="s">
        <v>15139</v>
      </c>
      <c r="C13520" s="145" t="s">
        <v>455</v>
      </c>
      <c r="D13520" s="137"/>
      <c r="E13520" s="146">
        <v>18491.9384</v>
      </c>
      <c r="F13520" s="138"/>
      <c r="G13520" s="138"/>
    </row>
    <row r="13521" ht="15.75" customHeight="1" spans="1:7">
      <c r="A13521" s="143" t="s">
        <v>15140</v>
      </c>
      <c r="B13521" s="144" t="s">
        <v>15141</v>
      </c>
      <c r="C13521" s="145" t="s">
        <v>455</v>
      </c>
      <c r="D13521" s="137"/>
      <c r="E13521" s="146">
        <v>22943.0328</v>
      </c>
      <c r="F13521" s="138"/>
      <c r="G13521" s="138"/>
    </row>
    <row r="13522" ht="15.75" customHeight="1" spans="1:7">
      <c r="A13522" s="143" t="s">
        <v>15142</v>
      </c>
      <c r="B13522" s="144" t="s">
        <v>15143</v>
      </c>
      <c r="C13522" s="145" t="s">
        <v>455</v>
      </c>
      <c r="D13522" s="137"/>
      <c r="E13522" s="146">
        <v>8917.6244</v>
      </c>
      <c r="F13522" s="138"/>
      <c r="G13522" s="138"/>
    </row>
    <row r="13523" ht="15.75" customHeight="1" spans="1:7">
      <c r="A13523" s="143" t="s">
        <v>15144</v>
      </c>
      <c r="B13523" s="144" t="s">
        <v>15145</v>
      </c>
      <c r="C13523" s="145" t="s">
        <v>455</v>
      </c>
      <c r="D13523" s="137"/>
      <c r="E13523" s="146">
        <v>15764.7865</v>
      </c>
      <c r="F13523" s="138"/>
      <c r="G13523" s="138"/>
    </row>
    <row r="13524" ht="15.75" customHeight="1" spans="1:7">
      <c r="A13524" s="143" t="s">
        <v>15146</v>
      </c>
      <c r="B13524" s="144" t="s">
        <v>15147</v>
      </c>
      <c r="C13524" s="145" t="s">
        <v>455</v>
      </c>
      <c r="D13524" s="137"/>
      <c r="E13524" s="146">
        <v>18265.571</v>
      </c>
      <c r="F13524" s="138"/>
      <c r="G13524" s="138"/>
    </row>
    <row r="13525" ht="15.75" customHeight="1" spans="1:7">
      <c r="A13525" s="143" t="s">
        <v>15148</v>
      </c>
      <c r="B13525" s="144" t="s">
        <v>15149</v>
      </c>
      <c r="C13525" s="145" t="s">
        <v>455</v>
      </c>
      <c r="D13525" s="137"/>
      <c r="E13525" s="146">
        <v>22451.831</v>
      </c>
      <c r="F13525" s="138"/>
      <c r="G13525" s="138"/>
    </row>
    <row r="13526" ht="15.75" customHeight="1" spans="1:7">
      <c r="A13526" s="143" t="s">
        <v>15150</v>
      </c>
      <c r="B13526" s="144" t="s">
        <v>15151</v>
      </c>
      <c r="C13526" s="145" t="s">
        <v>455</v>
      </c>
      <c r="D13526" s="137"/>
      <c r="E13526" s="146">
        <v>25903.2894</v>
      </c>
      <c r="F13526" s="138"/>
      <c r="G13526" s="138"/>
    </row>
    <row r="13527" ht="15.75" customHeight="1" spans="1:7">
      <c r="A13527" s="143" t="s">
        <v>15152</v>
      </c>
      <c r="B13527" s="144" t="s">
        <v>15153</v>
      </c>
      <c r="C13527" s="145" t="s">
        <v>455</v>
      </c>
      <c r="D13527" s="137"/>
      <c r="E13527" s="146">
        <v>30460.7391</v>
      </c>
      <c r="F13527" s="138"/>
      <c r="G13527" s="138"/>
    </row>
    <row r="13528" ht="15.75" customHeight="1" spans="1:7">
      <c r="A13528" s="143" t="s">
        <v>15154</v>
      </c>
      <c r="B13528" s="144" t="s">
        <v>15155</v>
      </c>
      <c r="C13528" s="145" t="s">
        <v>455</v>
      </c>
      <c r="D13528" s="137"/>
      <c r="E13528" s="146">
        <v>31768.7906</v>
      </c>
      <c r="F13528" s="138"/>
      <c r="G13528" s="138"/>
    </row>
    <row r="13529" ht="15.75" customHeight="1" spans="1:7">
      <c r="A13529" s="143" t="s">
        <v>15156</v>
      </c>
      <c r="B13529" s="144" t="s">
        <v>15157</v>
      </c>
      <c r="C13529" s="145" t="s">
        <v>455</v>
      </c>
      <c r="D13529" s="137"/>
      <c r="E13529" s="146">
        <v>35430.429</v>
      </c>
      <c r="F13529" s="138"/>
      <c r="G13529" s="138"/>
    </row>
    <row r="13530" ht="15.75" customHeight="1" spans="1:7">
      <c r="A13530" s="143" t="s">
        <v>15158</v>
      </c>
      <c r="B13530" s="144" t="s">
        <v>15159</v>
      </c>
      <c r="C13530" s="145" t="s">
        <v>455</v>
      </c>
      <c r="D13530" s="137"/>
      <c r="E13530" s="146">
        <v>42722.4321</v>
      </c>
      <c r="F13530" s="138"/>
      <c r="G13530" s="138"/>
    </row>
    <row r="13531" ht="15.75" customHeight="1" spans="1:7">
      <c r="A13531" s="143" t="s">
        <v>15160</v>
      </c>
      <c r="B13531" s="144" t="s">
        <v>15161</v>
      </c>
      <c r="C13531" s="145" t="s">
        <v>455</v>
      </c>
      <c r="D13531" s="137"/>
      <c r="E13531" s="146">
        <v>47024.1491</v>
      </c>
      <c r="F13531" s="138"/>
      <c r="G13531" s="138"/>
    </row>
    <row r="13532" ht="15.75" customHeight="1" spans="1:7">
      <c r="A13532" s="143" t="s">
        <v>15162</v>
      </c>
      <c r="B13532" s="144" t="s">
        <v>15163</v>
      </c>
      <c r="C13532" s="145" t="s">
        <v>455</v>
      </c>
      <c r="D13532" s="137"/>
      <c r="E13532" s="146">
        <v>52197.5701</v>
      </c>
      <c r="F13532" s="138"/>
      <c r="G13532" s="138"/>
    </row>
    <row r="13533" ht="15.75" customHeight="1" spans="1:7">
      <c r="A13533" s="143" t="s">
        <v>15164</v>
      </c>
      <c r="B13533" s="144" t="s">
        <v>15165</v>
      </c>
      <c r="C13533" s="145" t="s">
        <v>455</v>
      </c>
      <c r="D13533" s="137"/>
      <c r="E13533" s="146">
        <v>57088.4505</v>
      </c>
      <c r="F13533" s="138"/>
      <c r="G13533" s="138"/>
    </row>
    <row r="13534" ht="15.75" customHeight="1" spans="1:7">
      <c r="A13534" s="143" t="s">
        <v>15166</v>
      </c>
      <c r="B13534" s="144" t="s">
        <v>15167</v>
      </c>
      <c r="C13534" s="145" t="s">
        <v>455</v>
      </c>
      <c r="D13534" s="137"/>
      <c r="E13534" s="146">
        <v>57962.5502</v>
      </c>
      <c r="F13534" s="138"/>
      <c r="G13534" s="138"/>
    </row>
    <row r="13535" ht="15.75" customHeight="1" spans="1:7">
      <c r="A13535" s="143" t="s">
        <v>15168</v>
      </c>
      <c r="B13535" s="144" t="s">
        <v>15169</v>
      </c>
      <c r="C13535" s="145" t="s">
        <v>455</v>
      </c>
      <c r="D13535" s="137"/>
      <c r="E13535" s="146">
        <v>64595.5995</v>
      </c>
      <c r="F13535" s="138"/>
      <c r="G13535" s="138"/>
    </row>
    <row r="13536" ht="15.75" customHeight="1" spans="1:7">
      <c r="A13536" s="143" t="s">
        <v>15170</v>
      </c>
      <c r="B13536" s="144" t="s">
        <v>15171</v>
      </c>
      <c r="C13536" s="145" t="s">
        <v>455</v>
      </c>
      <c r="D13536" s="137"/>
      <c r="E13536" s="146">
        <v>569.2092</v>
      </c>
      <c r="F13536" s="138"/>
      <c r="G13536" s="138"/>
    </row>
    <row r="13537" ht="15.75" customHeight="1" spans="1:7">
      <c r="A13537" s="143" t="s">
        <v>15172</v>
      </c>
      <c r="B13537" s="144" t="s">
        <v>15173</v>
      </c>
      <c r="C13537" s="145" t="s">
        <v>455</v>
      </c>
      <c r="D13537" s="137"/>
      <c r="E13537" s="146">
        <v>64.2233</v>
      </c>
      <c r="F13537" s="138"/>
      <c r="G13537" s="138"/>
    </row>
    <row r="13538" ht="15.75" customHeight="1" spans="1:7">
      <c r="A13538" s="143" t="s">
        <v>15174</v>
      </c>
      <c r="B13538" s="144" t="s">
        <v>15175</v>
      </c>
      <c r="C13538" s="145" t="s">
        <v>455</v>
      </c>
      <c r="D13538" s="137"/>
      <c r="E13538" s="146">
        <v>72.2297</v>
      </c>
      <c r="F13538" s="138"/>
      <c r="G13538" s="138"/>
    </row>
    <row r="13539" ht="15.75" customHeight="1" spans="1:7">
      <c r="A13539" s="143" t="s">
        <v>15176</v>
      </c>
      <c r="B13539" s="144" t="s">
        <v>15177</v>
      </c>
      <c r="C13539" s="145" t="s">
        <v>455</v>
      </c>
      <c r="D13539" s="137"/>
      <c r="E13539" s="146">
        <v>92.4268</v>
      </c>
      <c r="F13539" s="138"/>
      <c r="G13539" s="138"/>
    </row>
    <row r="13540" ht="15.75" customHeight="1" spans="1:7">
      <c r="A13540" s="143" t="s">
        <v>15178</v>
      </c>
      <c r="B13540" s="144" t="s">
        <v>15179</v>
      </c>
      <c r="C13540" s="145" t="s">
        <v>455</v>
      </c>
      <c r="D13540" s="137"/>
      <c r="E13540" s="146">
        <v>116.3592</v>
      </c>
      <c r="F13540" s="138"/>
      <c r="G13540" s="138"/>
    </row>
    <row r="13541" ht="15.75" customHeight="1" spans="1:7">
      <c r="A13541" s="143" t="s">
        <v>15180</v>
      </c>
      <c r="B13541" s="144" t="s">
        <v>15181</v>
      </c>
      <c r="C13541" s="145" t="s">
        <v>455</v>
      </c>
      <c r="D13541" s="137"/>
      <c r="E13541" s="146">
        <v>118.6017</v>
      </c>
      <c r="F13541" s="138"/>
      <c r="G13541" s="138"/>
    </row>
    <row r="13542" ht="15.75" customHeight="1" spans="1:7">
      <c r="A13542" s="143" t="s">
        <v>15182</v>
      </c>
      <c r="B13542" s="144" t="s">
        <v>15183</v>
      </c>
      <c r="C13542" s="145" t="s">
        <v>455</v>
      </c>
      <c r="D13542" s="137"/>
      <c r="E13542" s="146">
        <v>128.0854</v>
      </c>
      <c r="F13542" s="138"/>
      <c r="G13542" s="138"/>
    </row>
    <row r="13543" ht="15.75" customHeight="1" spans="1:7">
      <c r="A13543" s="143" t="s">
        <v>15184</v>
      </c>
      <c r="B13543" s="144" t="s">
        <v>15185</v>
      </c>
      <c r="C13543" s="145" t="s">
        <v>455</v>
      </c>
      <c r="D13543" s="137"/>
      <c r="E13543" s="146">
        <v>71.1552</v>
      </c>
      <c r="F13543" s="138"/>
      <c r="G13543" s="138"/>
    </row>
    <row r="13544" ht="15.75" customHeight="1" spans="1:7">
      <c r="A13544" s="143" t="s">
        <v>15186</v>
      </c>
      <c r="B13544" s="144" t="s">
        <v>15187</v>
      </c>
      <c r="C13544" s="145" t="s">
        <v>455</v>
      </c>
      <c r="D13544" s="137"/>
      <c r="E13544" s="146">
        <v>142.1362</v>
      </c>
      <c r="F13544" s="138"/>
      <c r="G13544" s="138"/>
    </row>
    <row r="13545" ht="15.75" customHeight="1" spans="1:7">
      <c r="A13545" s="143" t="s">
        <v>15188</v>
      </c>
      <c r="B13545" s="144" t="s">
        <v>15189</v>
      </c>
      <c r="C13545" s="145" t="s">
        <v>13059</v>
      </c>
      <c r="D13545" s="137"/>
      <c r="E13545" s="146">
        <v>103.0586</v>
      </c>
      <c r="F13545" s="138"/>
      <c r="G13545" s="138"/>
    </row>
    <row r="13546" ht="15.75" customHeight="1" spans="1:7">
      <c r="A13546" s="143" t="s">
        <v>15190</v>
      </c>
      <c r="B13546" s="144" t="s">
        <v>15191</v>
      </c>
      <c r="C13546" s="145" t="s">
        <v>455</v>
      </c>
      <c r="D13546" s="137"/>
      <c r="E13546" s="146">
        <v>301.3496</v>
      </c>
      <c r="F13546" s="138"/>
      <c r="G13546" s="138"/>
    </row>
    <row r="13547" ht="15.75" customHeight="1" spans="1:7">
      <c r="A13547" s="143" t="s">
        <v>15192</v>
      </c>
      <c r="B13547" s="144" t="s">
        <v>15193</v>
      </c>
      <c r="C13547" s="145" t="s">
        <v>13059</v>
      </c>
      <c r="D13547" s="137"/>
      <c r="E13547" s="146">
        <v>106.1</v>
      </c>
      <c r="F13547" s="138"/>
      <c r="G13547" s="138"/>
    </row>
    <row r="13548" ht="15.75" customHeight="1" spans="1:7">
      <c r="A13548" s="143" t="s">
        <v>15194</v>
      </c>
      <c r="B13548" s="144" t="s">
        <v>15195</v>
      </c>
      <c r="C13548" s="145" t="s">
        <v>13059</v>
      </c>
      <c r="D13548" s="137"/>
      <c r="E13548" s="146">
        <v>73.8426</v>
      </c>
      <c r="F13548" s="138"/>
      <c r="G13548" s="138"/>
    </row>
    <row r="13549" ht="15.75" customHeight="1" spans="1:7">
      <c r="A13549" s="143" t="s">
        <v>15196</v>
      </c>
      <c r="B13549" s="144" t="s">
        <v>15197</v>
      </c>
      <c r="C13549" s="145" t="s">
        <v>455</v>
      </c>
      <c r="D13549" s="137"/>
      <c r="E13549" s="146">
        <v>66084.8578</v>
      </c>
      <c r="F13549" s="138"/>
      <c r="G13549" s="138"/>
    </row>
    <row r="13550" ht="15.75" customHeight="1" spans="1:7">
      <c r="A13550" s="143" t="s">
        <v>15198</v>
      </c>
      <c r="B13550" s="144" t="s">
        <v>15199</v>
      </c>
      <c r="C13550" s="145" t="s">
        <v>455</v>
      </c>
      <c r="D13550" s="137"/>
      <c r="E13550" s="146">
        <v>73631.1573</v>
      </c>
      <c r="F13550" s="138"/>
      <c r="G13550" s="138"/>
    </row>
    <row r="13551" ht="15.75" customHeight="1" spans="1:7">
      <c r="A13551" s="143" t="s">
        <v>15200</v>
      </c>
      <c r="B13551" s="144" t="s">
        <v>15201</v>
      </c>
      <c r="C13551" s="145" t="s">
        <v>455</v>
      </c>
      <c r="D13551" s="137"/>
      <c r="E13551" s="146">
        <v>77882.1758</v>
      </c>
      <c r="F13551" s="138"/>
      <c r="G13551" s="138"/>
    </row>
    <row r="13552" ht="15.75" customHeight="1" spans="1:7">
      <c r="A13552" s="143" t="s">
        <v>15202</v>
      </c>
      <c r="B13552" s="144" t="s">
        <v>15203</v>
      </c>
      <c r="C13552" s="145" t="s">
        <v>455</v>
      </c>
      <c r="D13552" s="137"/>
      <c r="E13552" s="146">
        <v>82317.8106</v>
      </c>
      <c r="F13552" s="138"/>
      <c r="G13552" s="138"/>
    </row>
    <row r="13553" ht="15.75" customHeight="1" spans="1:7">
      <c r="A13553" s="143" t="s">
        <v>15204</v>
      </c>
      <c r="B13553" s="144" t="s">
        <v>15205</v>
      </c>
      <c r="C13553" s="145" t="s">
        <v>455</v>
      </c>
      <c r="D13553" s="137"/>
      <c r="E13553" s="146">
        <v>41038.3237</v>
      </c>
      <c r="F13553" s="138"/>
      <c r="G13553" s="138"/>
    </row>
    <row r="13554" ht="15.75" customHeight="1" spans="1:7">
      <c r="A13554" s="143" t="s">
        <v>15206</v>
      </c>
      <c r="B13554" s="144" t="s">
        <v>15207</v>
      </c>
      <c r="C13554" s="145" t="s">
        <v>455</v>
      </c>
      <c r="D13554" s="137"/>
      <c r="E13554" s="146">
        <v>45438.185</v>
      </c>
      <c r="F13554" s="138"/>
      <c r="G13554" s="138"/>
    </row>
    <row r="13555" ht="15.75" customHeight="1" spans="1:7">
      <c r="A13555" s="143" t="s">
        <v>15208</v>
      </c>
      <c r="B13555" s="144" t="s">
        <v>15209</v>
      </c>
      <c r="C13555" s="145" t="s">
        <v>455</v>
      </c>
      <c r="D13555" s="137"/>
      <c r="E13555" s="146">
        <v>49299.951</v>
      </c>
      <c r="F13555" s="138"/>
      <c r="G13555" s="138"/>
    </row>
    <row r="13556" ht="15.75" customHeight="1" spans="1:7">
      <c r="A13556" s="143" t="s">
        <v>15210</v>
      </c>
      <c r="B13556" s="144" t="s">
        <v>15211</v>
      </c>
      <c r="C13556" s="145" t="s">
        <v>455</v>
      </c>
      <c r="D13556" s="137"/>
      <c r="E13556" s="146">
        <v>52196.8984</v>
      </c>
      <c r="F13556" s="138"/>
      <c r="G13556" s="138"/>
    </row>
    <row r="13557" ht="15.75" customHeight="1" spans="1:7">
      <c r="A13557" s="143" t="s">
        <v>15212</v>
      </c>
      <c r="B13557" s="144" t="s">
        <v>15213</v>
      </c>
      <c r="C13557" s="145" t="s">
        <v>455</v>
      </c>
      <c r="D13557" s="137"/>
      <c r="E13557" s="146">
        <v>59188.8013</v>
      </c>
      <c r="F13557" s="138"/>
      <c r="G13557" s="138"/>
    </row>
    <row r="13558" ht="15.75" customHeight="1" spans="1:7">
      <c r="A13558" s="143" t="s">
        <v>15214</v>
      </c>
      <c r="B13558" s="144" t="s">
        <v>15215</v>
      </c>
      <c r="C13558" s="145" t="s">
        <v>455</v>
      </c>
      <c r="D13558" s="137"/>
      <c r="E13558" s="146">
        <v>63597.3337</v>
      </c>
      <c r="F13558" s="138"/>
      <c r="G13558" s="138"/>
    </row>
    <row r="13559" ht="15.75" customHeight="1" spans="1:7">
      <c r="A13559" s="143" t="s">
        <v>15216</v>
      </c>
      <c r="B13559" s="144" t="s">
        <v>15217</v>
      </c>
      <c r="C13559" s="145" t="s">
        <v>455</v>
      </c>
      <c r="D13559" s="137"/>
      <c r="E13559" s="146">
        <v>68332.6597</v>
      </c>
      <c r="F13559" s="138"/>
      <c r="G13559" s="138"/>
    </row>
    <row r="13560" ht="15.75" customHeight="1" spans="1:7">
      <c r="A13560" s="143" t="s">
        <v>15218</v>
      </c>
      <c r="B13560" s="144" t="s">
        <v>15219</v>
      </c>
      <c r="C13560" s="145" t="s">
        <v>455</v>
      </c>
      <c r="D13560" s="137"/>
      <c r="E13560" s="146">
        <v>1.6686</v>
      </c>
      <c r="F13560" s="138"/>
      <c r="G13560" s="138"/>
    </row>
    <row r="13561" ht="15.75" customHeight="1" spans="1:7">
      <c r="A13561" s="143" t="s">
        <v>15220</v>
      </c>
      <c r="B13561" s="144" t="s">
        <v>15221</v>
      </c>
      <c r="C13561" s="145" t="s">
        <v>455</v>
      </c>
      <c r="D13561" s="137"/>
      <c r="E13561" s="146">
        <v>72623.9855</v>
      </c>
      <c r="F13561" s="138"/>
      <c r="G13561" s="138"/>
    </row>
    <row r="13562" ht="15.75" customHeight="1" spans="1:7">
      <c r="A13562" s="143" t="s">
        <v>15222</v>
      </c>
      <c r="B13562" s="144" t="s">
        <v>15223</v>
      </c>
      <c r="C13562" s="145" t="s">
        <v>455</v>
      </c>
      <c r="D13562" s="137"/>
      <c r="E13562" s="146">
        <v>78432.3724</v>
      </c>
      <c r="F13562" s="138"/>
      <c r="G13562" s="138"/>
    </row>
    <row r="13563" ht="15.75" customHeight="1" spans="1:7">
      <c r="A13563" s="143" t="s">
        <v>15224</v>
      </c>
      <c r="B13563" s="144" t="s">
        <v>15225</v>
      </c>
      <c r="C13563" s="145" t="s">
        <v>13059</v>
      </c>
      <c r="D13563" s="137"/>
      <c r="E13563" s="146">
        <v>1525.2556</v>
      </c>
      <c r="F13563" s="138"/>
      <c r="G13563" s="138"/>
    </row>
    <row r="13564" ht="15.75" customHeight="1" spans="1:7">
      <c r="A13564" s="143" t="s">
        <v>15226</v>
      </c>
      <c r="B13564" s="144" t="s">
        <v>15227</v>
      </c>
      <c r="C13564" s="145" t="s">
        <v>13059</v>
      </c>
      <c r="D13564" s="137"/>
      <c r="E13564" s="146">
        <v>1763.5752</v>
      </c>
      <c r="F13564" s="138"/>
      <c r="G13564" s="138"/>
    </row>
    <row r="13565" ht="15.75" customHeight="1" spans="1:7">
      <c r="A13565" s="143" t="s">
        <v>15228</v>
      </c>
      <c r="B13565" s="144" t="s">
        <v>15229</v>
      </c>
      <c r="C13565" s="145" t="s">
        <v>13059</v>
      </c>
      <c r="D13565" s="137"/>
      <c r="E13565" s="146">
        <v>2001.9002</v>
      </c>
      <c r="F13565" s="138"/>
      <c r="G13565" s="138"/>
    </row>
    <row r="13566" ht="15.75" customHeight="1" spans="1:7">
      <c r="A13566" s="143" t="s">
        <v>15230</v>
      </c>
      <c r="B13566" s="144" t="s">
        <v>15231</v>
      </c>
      <c r="C13566" s="145" t="s">
        <v>13059</v>
      </c>
      <c r="D13566" s="137"/>
      <c r="E13566" s="146">
        <v>2192.5529</v>
      </c>
      <c r="F13566" s="138"/>
      <c r="G13566" s="138"/>
    </row>
    <row r="13567" ht="15.75" customHeight="1" spans="1:7">
      <c r="A13567" s="143" t="s">
        <v>15232</v>
      </c>
      <c r="B13567" s="144" t="s">
        <v>15233</v>
      </c>
      <c r="C13567" s="145" t="s">
        <v>13059</v>
      </c>
      <c r="D13567" s="137"/>
      <c r="E13567" s="146">
        <v>2430.8868</v>
      </c>
      <c r="F13567" s="138"/>
      <c r="G13567" s="138"/>
    </row>
    <row r="13568" ht="15.75" customHeight="1" spans="1:7">
      <c r="A13568" s="143" t="s">
        <v>15234</v>
      </c>
      <c r="B13568" s="144" t="s">
        <v>15235</v>
      </c>
      <c r="C13568" s="145" t="s">
        <v>13059</v>
      </c>
      <c r="D13568" s="137"/>
      <c r="E13568" s="146">
        <v>2764.5592</v>
      </c>
      <c r="F13568" s="138"/>
      <c r="G13568" s="138"/>
    </row>
    <row r="13569" ht="15.75" customHeight="1" spans="1:7">
      <c r="A13569" s="143" t="s">
        <v>15236</v>
      </c>
      <c r="B13569" s="144" t="s">
        <v>15237</v>
      </c>
      <c r="C13569" s="145" t="s">
        <v>13059</v>
      </c>
      <c r="D13569" s="137"/>
      <c r="E13569" s="146">
        <v>2955.2171</v>
      </c>
      <c r="F13569" s="138"/>
      <c r="G13569" s="138"/>
    </row>
    <row r="13570" ht="15.75" customHeight="1" spans="1:7">
      <c r="A13570" s="143" t="s">
        <v>15238</v>
      </c>
      <c r="B13570" s="144" t="s">
        <v>15239</v>
      </c>
      <c r="C13570" s="145" t="s">
        <v>13059</v>
      </c>
      <c r="D13570" s="137"/>
      <c r="E13570" s="146">
        <v>3193.5334</v>
      </c>
      <c r="F13570" s="138"/>
      <c r="G13570" s="138"/>
    </row>
    <row r="13571" ht="15.75" customHeight="1" spans="1:7">
      <c r="A13571" s="143" t="s">
        <v>15240</v>
      </c>
      <c r="B13571" s="144" t="s">
        <v>15241</v>
      </c>
      <c r="C13571" s="145" t="s">
        <v>13059</v>
      </c>
      <c r="D13571" s="137"/>
      <c r="E13571" s="146">
        <v>3384.2038</v>
      </c>
      <c r="F13571" s="138"/>
      <c r="G13571" s="138"/>
    </row>
    <row r="13572" ht="15.75" customHeight="1" spans="1:7">
      <c r="A13572" s="143" t="s">
        <v>15242</v>
      </c>
      <c r="B13572" s="144" t="s">
        <v>15243</v>
      </c>
      <c r="C13572" s="145" t="s">
        <v>13059</v>
      </c>
      <c r="D13572" s="137"/>
      <c r="E13572" s="146">
        <v>3622.4783</v>
      </c>
      <c r="F13572" s="138"/>
      <c r="G13572" s="138"/>
    </row>
    <row r="13573" ht="15.75" customHeight="1" spans="1:7">
      <c r="A13573" s="143" t="s">
        <v>15244</v>
      </c>
      <c r="B13573" s="144" t="s">
        <v>15245</v>
      </c>
      <c r="C13573" s="145" t="s">
        <v>13059</v>
      </c>
      <c r="D13573" s="137"/>
      <c r="E13573" s="146">
        <v>3860.8368</v>
      </c>
      <c r="F13573" s="138"/>
      <c r="G13573" s="138"/>
    </row>
    <row r="13574" ht="15.75" customHeight="1" spans="1:7">
      <c r="A13574" s="143" t="s">
        <v>15246</v>
      </c>
      <c r="B13574" s="144" t="s">
        <v>15247</v>
      </c>
      <c r="C13574" s="145" t="s">
        <v>13059</v>
      </c>
      <c r="D13574" s="137"/>
      <c r="E13574" s="146">
        <v>4051.4934</v>
      </c>
      <c r="F13574" s="138"/>
      <c r="G13574" s="138"/>
    </row>
    <row r="13575" ht="15.75" customHeight="1" spans="1:7">
      <c r="A13575" s="143" t="s">
        <v>15248</v>
      </c>
      <c r="B13575" s="144" t="s">
        <v>15249</v>
      </c>
      <c r="C13575" s="145" t="s">
        <v>13059</v>
      </c>
      <c r="D13575" s="137"/>
      <c r="E13575" s="146">
        <v>4289.7739</v>
      </c>
      <c r="F13575" s="138"/>
      <c r="G13575" s="138"/>
    </row>
    <row r="13576" ht="15.75" customHeight="1" spans="1:7">
      <c r="A13576" s="143" t="s">
        <v>15250</v>
      </c>
      <c r="B13576" s="144" t="s">
        <v>15251</v>
      </c>
      <c r="C13576" s="145" t="s">
        <v>13059</v>
      </c>
      <c r="D13576" s="137"/>
      <c r="E13576" s="146">
        <v>5044.9837</v>
      </c>
      <c r="F13576" s="138"/>
      <c r="G13576" s="138"/>
    </row>
    <row r="13577" ht="15.75" customHeight="1" spans="1:7">
      <c r="A13577" s="143" t="s">
        <v>15252</v>
      </c>
      <c r="B13577" s="144" t="s">
        <v>15253</v>
      </c>
      <c r="C13577" s="145" t="s">
        <v>13059</v>
      </c>
      <c r="D13577" s="137"/>
      <c r="E13577" s="146">
        <v>5317.7214</v>
      </c>
      <c r="F13577" s="138"/>
      <c r="G13577" s="138"/>
    </row>
    <row r="13578" ht="15.75" customHeight="1" spans="1:7">
      <c r="A13578" s="143" t="s">
        <v>15254</v>
      </c>
      <c r="B13578" s="144" t="s">
        <v>15255</v>
      </c>
      <c r="C13578" s="145" t="s">
        <v>13059</v>
      </c>
      <c r="D13578" s="137"/>
      <c r="E13578" s="146">
        <v>5681.2097</v>
      </c>
      <c r="F13578" s="138"/>
      <c r="G13578" s="138"/>
    </row>
    <row r="13579" ht="15.75" customHeight="1" spans="1:7">
      <c r="A13579" s="143" t="s">
        <v>15256</v>
      </c>
      <c r="B13579" s="144" t="s">
        <v>15257</v>
      </c>
      <c r="C13579" s="145" t="s">
        <v>13059</v>
      </c>
      <c r="D13579" s="137"/>
      <c r="E13579" s="146">
        <v>5817.6809</v>
      </c>
      <c r="F13579" s="138"/>
      <c r="G13579" s="138"/>
    </row>
    <row r="13580" ht="15.75" customHeight="1" spans="1:7">
      <c r="A13580" s="143" t="s">
        <v>15258</v>
      </c>
      <c r="B13580" s="144" t="s">
        <v>15259</v>
      </c>
      <c r="C13580" s="145" t="s">
        <v>13059</v>
      </c>
      <c r="D13580" s="137"/>
      <c r="E13580" s="146">
        <v>6044.8866</v>
      </c>
      <c r="F13580" s="138"/>
      <c r="G13580" s="138"/>
    </row>
    <row r="13581" ht="15.75" customHeight="1" spans="1:7">
      <c r="A13581" s="143" t="s">
        <v>15260</v>
      </c>
      <c r="B13581" s="144" t="s">
        <v>15261</v>
      </c>
      <c r="C13581" s="145" t="s">
        <v>13059</v>
      </c>
      <c r="D13581" s="137"/>
      <c r="E13581" s="146">
        <v>8234.1502</v>
      </c>
      <c r="F13581" s="138"/>
      <c r="G13581" s="138"/>
    </row>
    <row r="13582" ht="15.75" customHeight="1" spans="1:7">
      <c r="A13582" s="143" t="s">
        <v>15262</v>
      </c>
      <c r="B13582" s="144" t="s">
        <v>15263</v>
      </c>
      <c r="C13582" s="145" t="s">
        <v>13059</v>
      </c>
      <c r="D13582" s="137"/>
      <c r="E13582" s="146">
        <v>10437.4259</v>
      </c>
      <c r="F13582" s="138"/>
      <c r="G13582" s="138"/>
    </row>
    <row r="13583" ht="15.75" customHeight="1" spans="1:7">
      <c r="A13583" s="143" t="s">
        <v>15264</v>
      </c>
      <c r="B13583" s="144" t="s">
        <v>15265</v>
      </c>
      <c r="C13583" s="145" t="s">
        <v>13059</v>
      </c>
      <c r="D13583" s="137"/>
      <c r="E13583" s="146">
        <v>11030.7271</v>
      </c>
      <c r="F13583" s="138"/>
      <c r="G13583" s="138"/>
    </row>
    <row r="13584" ht="15.75" customHeight="1" spans="1:7">
      <c r="A13584" s="143" t="s">
        <v>15266</v>
      </c>
      <c r="B13584" s="144" t="s">
        <v>15267</v>
      </c>
      <c r="C13584" s="145" t="s">
        <v>13059</v>
      </c>
      <c r="D13584" s="137"/>
      <c r="E13584" s="146">
        <v>11243.5322</v>
      </c>
      <c r="F13584" s="138"/>
      <c r="G13584" s="138"/>
    </row>
    <row r="13585" ht="15.75" customHeight="1" spans="1:7">
      <c r="A13585" s="143" t="s">
        <v>15268</v>
      </c>
      <c r="B13585" s="144" t="s">
        <v>15269</v>
      </c>
      <c r="C13585" s="145" t="s">
        <v>13059</v>
      </c>
      <c r="D13585" s="137"/>
      <c r="E13585" s="146">
        <v>11795.1928</v>
      </c>
      <c r="F13585" s="138"/>
      <c r="G13585" s="138"/>
    </row>
    <row r="13586" ht="15.75" customHeight="1" spans="1:7">
      <c r="A13586" s="143" t="s">
        <v>15270</v>
      </c>
      <c r="B13586" s="144" t="s">
        <v>15271</v>
      </c>
      <c r="C13586" s="145" t="s">
        <v>13059</v>
      </c>
      <c r="D13586" s="137"/>
      <c r="E13586" s="146">
        <v>7400.1118</v>
      </c>
      <c r="F13586" s="138"/>
      <c r="G13586" s="138"/>
    </row>
    <row r="13587" ht="15.75" customHeight="1" spans="1:7">
      <c r="A13587" s="143" t="s">
        <v>15272</v>
      </c>
      <c r="B13587" s="144" t="s">
        <v>15273</v>
      </c>
      <c r="C13587" s="145" t="s">
        <v>13059</v>
      </c>
      <c r="D13587" s="137"/>
      <c r="E13587" s="146">
        <v>8947.9136</v>
      </c>
      <c r="F13587" s="138"/>
      <c r="G13587" s="138"/>
    </row>
    <row r="13588" ht="15.75" customHeight="1" spans="1:7">
      <c r="A13588" s="143" t="s">
        <v>15274</v>
      </c>
      <c r="B13588" s="144" t="s">
        <v>15275</v>
      </c>
      <c r="C13588" s="145" t="s">
        <v>13059</v>
      </c>
      <c r="D13588" s="137"/>
      <c r="E13588" s="146">
        <v>9238.2864</v>
      </c>
      <c r="F13588" s="138"/>
      <c r="G13588" s="138"/>
    </row>
    <row r="13589" ht="15.75" customHeight="1" spans="1:7">
      <c r="A13589" s="143" t="s">
        <v>15276</v>
      </c>
      <c r="B13589" s="144" t="s">
        <v>15277</v>
      </c>
      <c r="C13589" s="145" t="s">
        <v>13059</v>
      </c>
      <c r="D13589" s="137"/>
      <c r="E13589" s="146">
        <v>10495.7633</v>
      </c>
      <c r="F13589" s="138"/>
      <c r="G13589" s="138"/>
    </row>
    <row r="13590" ht="15.75" customHeight="1" spans="1:7">
      <c r="A13590" s="143" t="s">
        <v>15278</v>
      </c>
      <c r="B13590" s="144" t="s">
        <v>15279</v>
      </c>
      <c r="C13590" s="145" t="s">
        <v>13059</v>
      </c>
      <c r="D13590" s="137"/>
      <c r="E13590" s="146">
        <v>11076.2812</v>
      </c>
      <c r="F13590" s="138"/>
      <c r="G13590" s="138"/>
    </row>
    <row r="13591" ht="15.75" customHeight="1" spans="1:7">
      <c r="A13591" s="143" t="s">
        <v>15280</v>
      </c>
      <c r="B13591" s="144" t="s">
        <v>15281</v>
      </c>
      <c r="C13591" s="145" t="s">
        <v>13059</v>
      </c>
      <c r="D13591" s="137"/>
      <c r="E13591" s="146">
        <v>12963.079</v>
      </c>
      <c r="F13591" s="138"/>
      <c r="G13591" s="138"/>
    </row>
    <row r="13592" ht="15.75" customHeight="1" spans="1:7">
      <c r="A13592" s="143" t="s">
        <v>15282</v>
      </c>
      <c r="B13592" s="144" t="s">
        <v>15283</v>
      </c>
      <c r="C13592" s="145" t="s">
        <v>13059</v>
      </c>
      <c r="D13592" s="137"/>
      <c r="E13592" s="146">
        <v>14800.2236</v>
      </c>
      <c r="F13592" s="138"/>
      <c r="G13592" s="138"/>
    </row>
    <row r="13593" ht="15.75" customHeight="1" spans="1:7">
      <c r="A13593" s="143" t="s">
        <v>15284</v>
      </c>
      <c r="B13593" s="144" t="s">
        <v>15285</v>
      </c>
      <c r="C13593" s="145" t="s">
        <v>13059</v>
      </c>
      <c r="D13593" s="137"/>
      <c r="E13593" s="146">
        <v>15719.7484</v>
      </c>
      <c r="F13593" s="138"/>
      <c r="G13593" s="138"/>
    </row>
    <row r="13594" ht="15.75" customHeight="1" spans="1:7">
      <c r="A13594" s="143" t="s">
        <v>15286</v>
      </c>
      <c r="B13594" s="144" t="s">
        <v>15287</v>
      </c>
      <c r="C13594" s="145" t="s">
        <v>13059</v>
      </c>
      <c r="D13594" s="137"/>
      <c r="E13594" s="146">
        <v>16639.333</v>
      </c>
      <c r="F13594" s="138"/>
      <c r="G13594" s="138"/>
    </row>
    <row r="13595" ht="15.75" customHeight="1" spans="1:7">
      <c r="A13595" s="143" t="s">
        <v>15288</v>
      </c>
      <c r="B13595" s="144" t="s">
        <v>15289</v>
      </c>
      <c r="C13595" s="145" t="s">
        <v>13059</v>
      </c>
      <c r="D13595" s="137"/>
      <c r="E13595" s="146">
        <v>17848.9365</v>
      </c>
      <c r="F13595" s="138"/>
      <c r="G13595" s="138"/>
    </row>
    <row r="13596" ht="15.75" customHeight="1" spans="1:7">
      <c r="A13596" s="143" t="s">
        <v>15290</v>
      </c>
      <c r="B13596" s="144" t="s">
        <v>15291</v>
      </c>
      <c r="C13596" s="145" t="s">
        <v>13059</v>
      </c>
      <c r="D13596" s="137"/>
      <c r="E13596" s="146">
        <v>18477.5371</v>
      </c>
      <c r="F13596" s="138"/>
      <c r="G13596" s="138"/>
    </row>
    <row r="13597" ht="15.75" customHeight="1" spans="1:7">
      <c r="A13597" s="143" t="s">
        <v>15292</v>
      </c>
      <c r="B13597" s="144" t="s">
        <v>15293</v>
      </c>
      <c r="C13597" s="145" t="s">
        <v>13059</v>
      </c>
      <c r="D13597" s="137"/>
      <c r="E13597" s="146">
        <v>20364.3603</v>
      </c>
      <c r="F13597" s="138"/>
      <c r="G13597" s="138"/>
    </row>
    <row r="13598" ht="15.75" customHeight="1" spans="1:7">
      <c r="A13598" s="143" t="s">
        <v>15294</v>
      </c>
      <c r="B13598" s="144" t="s">
        <v>15295</v>
      </c>
      <c r="C13598" s="145" t="s">
        <v>13059</v>
      </c>
      <c r="D13598" s="137"/>
      <c r="E13598" s="146">
        <v>22200.3354</v>
      </c>
      <c r="F13598" s="138"/>
      <c r="G13598" s="138"/>
    </row>
    <row r="13599" ht="15.75" customHeight="1" spans="1:7">
      <c r="A13599" s="143" t="s">
        <v>15296</v>
      </c>
      <c r="B13599" s="144" t="s">
        <v>15297</v>
      </c>
      <c r="C13599" s="145" t="s">
        <v>13059</v>
      </c>
      <c r="D13599" s="137"/>
      <c r="E13599" s="146">
        <v>28309.4212</v>
      </c>
      <c r="F13599" s="138"/>
      <c r="G13599" s="138"/>
    </row>
    <row r="13600" ht="15.75" customHeight="1" spans="1:7">
      <c r="A13600" s="143" t="s">
        <v>15298</v>
      </c>
      <c r="B13600" s="144" t="s">
        <v>15299</v>
      </c>
      <c r="C13600" s="145" t="s">
        <v>13059</v>
      </c>
      <c r="D13600" s="137"/>
      <c r="E13600" s="146">
        <v>29108.6904</v>
      </c>
      <c r="F13600" s="138"/>
      <c r="G13600" s="138"/>
    </row>
    <row r="13601" ht="15.75" customHeight="1" spans="1:7">
      <c r="A13601" s="143" t="s">
        <v>15300</v>
      </c>
      <c r="B13601" s="144" t="s">
        <v>15301</v>
      </c>
      <c r="C13601" s="145" t="s">
        <v>13059</v>
      </c>
      <c r="D13601" s="137"/>
      <c r="E13601" s="146">
        <v>35596.3749</v>
      </c>
      <c r="F13601" s="138"/>
      <c r="G13601" s="138"/>
    </row>
    <row r="13602" ht="15.75" customHeight="1" spans="1:7">
      <c r="A13602" s="143" t="s">
        <v>15302</v>
      </c>
      <c r="B13602" s="144" t="s">
        <v>15303</v>
      </c>
      <c r="C13602" s="145" t="s">
        <v>13059</v>
      </c>
      <c r="D13602" s="137"/>
      <c r="E13602" s="146">
        <v>38143.4287</v>
      </c>
      <c r="F13602" s="138"/>
      <c r="G13602" s="138"/>
    </row>
    <row r="13603" ht="15.75" customHeight="1" spans="1:7">
      <c r="A13603" s="143" t="s">
        <v>15304</v>
      </c>
      <c r="B13603" s="144" t="s">
        <v>15305</v>
      </c>
      <c r="C13603" s="145" t="s">
        <v>13059</v>
      </c>
      <c r="D13603" s="137"/>
      <c r="E13603" s="146">
        <v>47155.2447</v>
      </c>
      <c r="F13603" s="138"/>
      <c r="G13603" s="138"/>
    </row>
    <row r="13604" ht="15.75" customHeight="1" spans="1:7">
      <c r="A13604" s="143" t="s">
        <v>15306</v>
      </c>
      <c r="B13604" s="144" t="s">
        <v>15307</v>
      </c>
      <c r="C13604" s="145" t="s">
        <v>13059</v>
      </c>
      <c r="D13604" s="137"/>
      <c r="E13604" s="146">
        <v>60484.0698</v>
      </c>
      <c r="F13604" s="138"/>
      <c r="G13604" s="138"/>
    </row>
    <row r="13605" ht="15.75" customHeight="1" spans="1:7">
      <c r="A13605" s="143" t="s">
        <v>15308</v>
      </c>
      <c r="B13605" s="144" t="s">
        <v>15309</v>
      </c>
      <c r="C13605" s="145" t="s">
        <v>13059</v>
      </c>
      <c r="D13605" s="137"/>
      <c r="E13605" s="146">
        <v>64041.9126</v>
      </c>
      <c r="F13605" s="138"/>
      <c r="G13605" s="138"/>
    </row>
    <row r="13606" ht="15.75" customHeight="1" spans="1:7">
      <c r="A13606" s="143" t="s">
        <v>15310</v>
      </c>
      <c r="B13606" s="144" t="s">
        <v>15311</v>
      </c>
      <c r="C13606" s="145" t="s">
        <v>13059</v>
      </c>
      <c r="D13606" s="137"/>
      <c r="E13606" s="146">
        <v>67570.1055</v>
      </c>
      <c r="F13606" s="138"/>
      <c r="G13606" s="138"/>
    </row>
    <row r="13607" ht="15.75" customHeight="1" spans="1:7">
      <c r="A13607" s="143" t="s">
        <v>15312</v>
      </c>
      <c r="B13607" s="144" t="s">
        <v>15313</v>
      </c>
      <c r="C13607" s="145" t="s">
        <v>455</v>
      </c>
      <c r="D13607" s="137"/>
      <c r="E13607" s="146">
        <v>83188.2524</v>
      </c>
      <c r="F13607" s="138"/>
      <c r="G13607" s="138"/>
    </row>
    <row r="13608" ht="15.75" customHeight="1" spans="1:7">
      <c r="A13608" s="143" t="s">
        <v>15314</v>
      </c>
      <c r="B13608" s="144" t="s">
        <v>15315</v>
      </c>
      <c r="C13608" s="145" t="s">
        <v>455</v>
      </c>
      <c r="D13608" s="137"/>
      <c r="E13608" s="146">
        <v>88036.293</v>
      </c>
      <c r="F13608" s="138"/>
      <c r="G13608" s="138"/>
    </row>
    <row r="13609" ht="15.75" customHeight="1" spans="1:7">
      <c r="A13609" s="143" t="s">
        <v>15316</v>
      </c>
      <c r="B13609" s="144" t="s">
        <v>15317</v>
      </c>
      <c r="C13609" s="145" t="s">
        <v>455</v>
      </c>
      <c r="D13609" s="137"/>
      <c r="E13609" s="146">
        <v>92589.9508</v>
      </c>
      <c r="F13609" s="138"/>
      <c r="G13609" s="138"/>
    </row>
    <row r="13610" ht="15.75" customHeight="1" spans="1:7">
      <c r="A13610" s="143" t="s">
        <v>15318</v>
      </c>
      <c r="B13610" s="144" t="s">
        <v>15319</v>
      </c>
      <c r="C13610" s="145" t="s">
        <v>455</v>
      </c>
      <c r="D13610" s="137"/>
      <c r="E13610" s="146">
        <v>0.8334</v>
      </c>
      <c r="F13610" s="138"/>
      <c r="G13610" s="138"/>
    </row>
    <row r="13611" ht="15.75" customHeight="1" spans="1:7">
      <c r="A13611" s="143" t="s">
        <v>15320</v>
      </c>
      <c r="B13611" s="144" t="s">
        <v>15321</v>
      </c>
      <c r="C13611" s="145" t="s">
        <v>13059</v>
      </c>
      <c r="D13611" s="137"/>
      <c r="E13611" s="146">
        <v>1951.6986</v>
      </c>
      <c r="F13611" s="138"/>
      <c r="G13611" s="138"/>
    </row>
    <row r="13612" ht="15.75" customHeight="1" spans="1:7">
      <c r="A13612" s="143" t="s">
        <v>15322</v>
      </c>
      <c r="B13612" s="144" t="s">
        <v>15323</v>
      </c>
      <c r="C13612" s="145" t="s">
        <v>13059</v>
      </c>
      <c r="D13612" s="137"/>
      <c r="E13612" s="146">
        <v>2067.9421</v>
      </c>
      <c r="F13612" s="138"/>
      <c r="G13612" s="138"/>
    </row>
    <row r="13613" ht="15.75" customHeight="1" spans="1:7">
      <c r="A13613" s="143" t="s">
        <v>15324</v>
      </c>
      <c r="B13613" s="144" t="s">
        <v>15325</v>
      </c>
      <c r="C13613" s="145" t="s">
        <v>13059</v>
      </c>
      <c r="D13613" s="137"/>
      <c r="E13613" s="146">
        <v>2107.7248</v>
      </c>
      <c r="F13613" s="138"/>
      <c r="G13613" s="138"/>
    </row>
    <row r="13614" ht="15.75" customHeight="1" spans="1:7">
      <c r="A13614" s="143" t="s">
        <v>15326</v>
      </c>
      <c r="B13614" s="144" t="s">
        <v>15327</v>
      </c>
      <c r="C13614" s="145" t="s">
        <v>13059</v>
      </c>
      <c r="D13614" s="137"/>
      <c r="E13614" s="146">
        <v>2252.1225</v>
      </c>
      <c r="F13614" s="138"/>
      <c r="G13614" s="138"/>
    </row>
    <row r="13615" ht="15.75" customHeight="1" spans="1:7">
      <c r="A13615" s="143" t="s">
        <v>15328</v>
      </c>
      <c r="B13615" s="144" t="s">
        <v>15329</v>
      </c>
      <c r="C13615" s="145" t="s">
        <v>13059</v>
      </c>
      <c r="D13615" s="137"/>
      <c r="E13615" s="146">
        <v>2687.6486</v>
      </c>
      <c r="F13615" s="138"/>
      <c r="G13615" s="138"/>
    </row>
    <row r="13616" ht="15.75" customHeight="1" spans="1:7">
      <c r="A13616" s="143" t="s">
        <v>15330</v>
      </c>
      <c r="B13616" s="144" t="s">
        <v>15331</v>
      </c>
      <c r="C13616" s="145" t="s">
        <v>13059</v>
      </c>
      <c r="D13616" s="137"/>
      <c r="E13616" s="146">
        <v>2812.088</v>
      </c>
      <c r="F13616" s="138"/>
      <c r="G13616" s="138"/>
    </row>
    <row r="13617" ht="15.75" customHeight="1" spans="1:7">
      <c r="A13617" s="143" t="s">
        <v>15332</v>
      </c>
      <c r="B13617" s="144" t="s">
        <v>15333</v>
      </c>
      <c r="C13617" s="145" t="s">
        <v>13059</v>
      </c>
      <c r="D13617" s="137"/>
      <c r="E13617" s="146">
        <v>2997.362</v>
      </c>
      <c r="F13617" s="138"/>
      <c r="G13617" s="138"/>
    </row>
    <row r="13618" ht="15.75" customHeight="1" spans="1:7">
      <c r="A13618" s="143" t="s">
        <v>15334</v>
      </c>
      <c r="B13618" s="144" t="s">
        <v>15335</v>
      </c>
      <c r="C13618" s="145" t="s">
        <v>13059</v>
      </c>
      <c r="D13618" s="137"/>
      <c r="E13618" s="146">
        <v>2604.7598</v>
      </c>
      <c r="F13618" s="138"/>
      <c r="G13618" s="138"/>
    </row>
    <row r="13619" ht="15.75" customHeight="1" spans="1:7">
      <c r="A13619" s="143" t="s">
        <v>15336</v>
      </c>
      <c r="B13619" s="144" t="s">
        <v>15337</v>
      </c>
      <c r="C13619" s="145" t="s">
        <v>13059</v>
      </c>
      <c r="D13619" s="137"/>
      <c r="E13619" s="146">
        <v>2699.6842</v>
      </c>
      <c r="F13619" s="138"/>
      <c r="G13619" s="138"/>
    </row>
    <row r="13620" ht="15.75" customHeight="1" spans="1:7">
      <c r="A13620" s="143" t="s">
        <v>15338</v>
      </c>
      <c r="B13620" s="144" t="s">
        <v>15339</v>
      </c>
      <c r="C13620" s="145" t="s">
        <v>13059</v>
      </c>
      <c r="D13620" s="137"/>
      <c r="E13620" s="146">
        <v>2751.3447</v>
      </c>
      <c r="F13620" s="138"/>
      <c r="G13620" s="138"/>
    </row>
    <row r="13621" ht="15.75" customHeight="1" spans="1:7">
      <c r="A13621" s="143" t="s">
        <v>15340</v>
      </c>
      <c r="B13621" s="144" t="s">
        <v>15341</v>
      </c>
      <c r="C13621" s="145" t="s">
        <v>13059</v>
      </c>
      <c r="D13621" s="137"/>
      <c r="E13621" s="146">
        <v>3345.5338</v>
      </c>
      <c r="F13621" s="138"/>
      <c r="G13621" s="138"/>
    </row>
    <row r="13622" ht="15.75" customHeight="1" spans="1:7">
      <c r="A13622" s="143" t="s">
        <v>15342</v>
      </c>
      <c r="B13622" s="144" t="s">
        <v>15343</v>
      </c>
      <c r="C13622" s="145" t="s">
        <v>13059</v>
      </c>
      <c r="D13622" s="137"/>
      <c r="E13622" s="146">
        <v>3467.6706</v>
      </c>
      <c r="F13622" s="138"/>
      <c r="G13622" s="138"/>
    </row>
    <row r="13623" ht="15.75" customHeight="1" spans="1:7">
      <c r="A13623" s="143" t="s">
        <v>15344</v>
      </c>
      <c r="B13623" s="144" t="s">
        <v>15345</v>
      </c>
      <c r="C13623" s="145" t="s">
        <v>13059</v>
      </c>
      <c r="D13623" s="137"/>
      <c r="E13623" s="146">
        <v>3518.0066</v>
      </c>
      <c r="F13623" s="138"/>
      <c r="G13623" s="138"/>
    </row>
    <row r="13624" ht="15.75" customHeight="1" spans="1:7">
      <c r="A13624" s="143" t="s">
        <v>15346</v>
      </c>
      <c r="B13624" s="144" t="s">
        <v>15347</v>
      </c>
      <c r="C13624" s="145" t="s">
        <v>13059</v>
      </c>
      <c r="D13624" s="137"/>
      <c r="E13624" s="146">
        <v>3776.2844</v>
      </c>
      <c r="F13624" s="138"/>
      <c r="G13624" s="138"/>
    </row>
    <row r="13625" ht="15.75" customHeight="1" spans="1:7">
      <c r="A13625" s="143" t="s">
        <v>15348</v>
      </c>
      <c r="B13625" s="144" t="s">
        <v>15349</v>
      </c>
      <c r="C13625" s="145" t="s">
        <v>13059</v>
      </c>
      <c r="D13625" s="137"/>
      <c r="E13625" s="146">
        <v>3209.1923</v>
      </c>
      <c r="F13625" s="138"/>
      <c r="G13625" s="138"/>
    </row>
    <row r="13626" ht="15.75" customHeight="1" spans="1:7">
      <c r="A13626" s="143" t="s">
        <v>15350</v>
      </c>
      <c r="B13626" s="144" t="s">
        <v>15351</v>
      </c>
      <c r="C13626" s="145" t="s">
        <v>13059</v>
      </c>
      <c r="D13626" s="137"/>
      <c r="E13626" s="146">
        <v>3367.8857</v>
      </c>
      <c r="F13626" s="138"/>
      <c r="G13626" s="138"/>
    </row>
    <row r="13627" ht="15.75" customHeight="1" spans="1:7">
      <c r="A13627" s="143" t="s">
        <v>15352</v>
      </c>
      <c r="B13627" s="144" t="s">
        <v>15353</v>
      </c>
      <c r="C13627" s="145" t="s">
        <v>13059</v>
      </c>
      <c r="D13627" s="137"/>
      <c r="E13627" s="146">
        <v>4092.6385</v>
      </c>
      <c r="F13627" s="138"/>
      <c r="G13627" s="138"/>
    </row>
    <row r="13628" ht="15.75" customHeight="1" spans="1:7">
      <c r="A13628" s="143" t="s">
        <v>15354</v>
      </c>
      <c r="B13628" s="144" t="s">
        <v>15355</v>
      </c>
      <c r="C13628" s="145" t="s">
        <v>13059</v>
      </c>
      <c r="D13628" s="137"/>
      <c r="E13628" s="146">
        <v>4327.7928</v>
      </c>
      <c r="F13628" s="138"/>
      <c r="G13628" s="138"/>
    </row>
    <row r="13629" ht="15.75" customHeight="1" spans="1:7">
      <c r="A13629" s="143" t="s">
        <v>15356</v>
      </c>
      <c r="B13629" s="144" t="s">
        <v>15357</v>
      </c>
      <c r="C13629" s="145" t="s">
        <v>13059</v>
      </c>
      <c r="D13629" s="137"/>
      <c r="E13629" s="146">
        <v>4454.9845</v>
      </c>
      <c r="F13629" s="138"/>
      <c r="G13629" s="138"/>
    </row>
    <row r="13630" ht="15.75" customHeight="1" spans="1:7">
      <c r="A13630" s="143" t="s">
        <v>15358</v>
      </c>
      <c r="B13630" s="144" t="s">
        <v>15359</v>
      </c>
      <c r="C13630" s="145" t="s">
        <v>13059</v>
      </c>
      <c r="D13630" s="137"/>
      <c r="E13630" s="146">
        <v>5203.5656</v>
      </c>
      <c r="F13630" s="138"/>
      <c r="G13630" s="138"/>
    </row>
    <row r="13631" ht="15.75" customHeight="1" spans="1:7">
      <c r="A13631" s="143" t="s">
        <v>15360</v>
      </c>
      <c r="B13631" s="144" t="s">
        <v>15361</v>
      </c>
      <c r="C13631" s="145" t="s">
        <v>13059</v>
      </c>
      <c r="D13631" s="137"/>
      <c r="E13631" s="146">
        <v>5397.5458</v>
      </c>
      <c r="F13631" s="138"/>
      <c r="G13631" s="138"/>
    </row>
    <row r="13632" ht="15.75" customHeight="1" spans="1:7">
      <c r="A13632" s="143" t="s">
        <v>15362</v>
      </c>
      <c r="B13632" s="144" t="s">
        <v>15363</v>
      </c>
      <c r="C13632" s="145" t="s">
        <v>13059</v>
      </c>
      <c r="D13632" s="137"/>
      <c r="E13632" s="146">
        <v>4508.419</v>
      </c>
      <c r="F13632" s="138"/>
      <c r="G13632" s="138"/>
    </row>
    <row r="13633" ht="15.75" customHeight="1" spans="1:7">
      <c r="A13633" s="143" t="s">
        <v>15364</v>
      </c>
      <c r="B13633" s="144" t="s">
        <v>15365</v>
      </c>
      <c r="C13633" s="145" t="s">
        <v>13059</v>
      </c>
      <c r="D13633" s="137"/>
      <c r="E13633" s="146">
        <v>4893.4207</v>
      </c>
      <c r="F13633" s="138"/>
      <c r="G13633" s="138"/>
    </row>
    <row r="13634" ht="15.75" customHeight="1" spans="1:7">
      <c r="A13634" s="143" t="s">
        <v>15366</v>
      </c>
      <c r="B13634" s="144" t="s">
        <v>15367</v>
      </c>
      <c r="C13634" s="145" t="s">
        <v>13059</v>
      </c>
      <c r="D13634" s="137"/>
      <c r="E13634" s="146">
        <v>5395.8751</v>
      </c>
      <c r="F13634" s="138"/>
      <c r="G13634" s="138"/>
    </row>
    <row r="13635" ht="15.75" customHeight="1" spans="1:7">
      <c r="A13635" s="143" t="s">
        <v>15368</v>
      </c>
      <c r="B13635" s="144" t="s">
        <v>15369</v>
      </c>
      <c r="C13635" s="145" t="s">
        <v>13059</v>
      </c>
      <c r="D13635" s="137"/>
      <c r="E13635" s="146">
        <v>5661.5408</v>
      </c>
      <c r="F13635" s="138"/>
      <c r="G13635" s="138"/>
    </row>
    <row r="13636" ht="15.75" customHeight="1" spans="1:7">
      <c r="A13636" s="143" t="s">
        <v>15370</v>
      </c>
      <c r="B13636" s="144" t="s">
        <v>15371</v>
      </c>
      <c r="C13636" s="145" t="s">
        <v>13059</v>
      </c>
      <c r="D13636" s="137"/>
      <c r="E13636" s="146">
        <v>5998.0171</v>
      </c>
      <c r="F13636" s="138"/>
      <c r="G13636" s="138"/>
    </row>
    <row r="13637" ht="15.75" customHeight="1" spans="1:7">
      <c r="A13637" s="143" t="s">
        <v>15372</v>
      </c>
      <c r="B13637" s="144" t="s">
        <v>15373</v>
      </c>
      <c r="C13637" s="145" t="s">
        <v>13059</v>
      </c>
      <c r="D13637" s="137"/>
      <c r="E13637" s="146">
        <v>6136.2116</v>
      </c>
      <c r="F13637" s="138"/>
      <c r="G13637" s="138"/>
    </row>
    <row r="13638" ht="15.75" customHeight="1" spans="1:7">
      <c r="A13638" s="143" t="s">
        <v>15374</v>
      </c>
      <c r="B13638" s="144" t="s">
        <v>15375</v>
      </c>
      <c r="C13638" s="145" t="s">
        <v>13059</v>
      </c>
      <c r="D13638" s="137"/>
      <c r="E13638" s="146">
        <v>6415.4744</v>
      </c>
      <c r="F13638" s="138"/>
      <c r="G13638" s="138"/>
    </row>
    <row r="13639" ht="15.75" customHeight="1" spans="1:7">
      <c r="A13639" s="143" t="s">
        <v>15376</v>
      </c>
      <c r="B13639" s="144" t="s">
        <v>15377</v>
      </c>
      <c r="C13639" s="145" t="s">
        <v>13059</v>
      </c>
      <c r="D13639" s="137"/>
      <c r="E13639" s="146">
        <v>1794.4632</v>
      </c>
      <c r="F13639" s="138"/>
      <c r="G13639" s="138"/>
    </row>
    <row r="13640" ht="15.75" customHeight="1" spans="1:7">
      <c r="A13640" s="143" t="s">
        <v>15378</v>
      </c>
      <c r="B13640" s="144" t="s">
        <v>15379</v>
      </c>
      <c r="C13640" s="145" t="s">
        <v>13059</v>
      </c>
      <c r="D13640" s="137"/>
      <c r="E13640" s="146">
        <v>1908.6533</v>
      </c>
      <c r="F13640" s="138"/>
      <c r="G13640" s="138"/>
    </row>
    <row r="13641" ht="15.75" customHeight="1" spans="1:7">
      <c r="A13641" s="143" t="s">
        <v>15380</v>
      </c>
      <c r="B13641" s="144" t="s">
        <v>15381</v>
      </c>
      <c r="C13641" s="145" t="s">
        <v>13059</v>
      </c>
      <c r="D13641" s="137"/>
      <c r="E13641" s="146">
        <v>2682.2413</v>
      </c>
      <c r="F13641" s="138"/>
      <c r="G13641" s="138"/>
    </row>
    <row r="13642" ht="15.75" customHeight="1" spans="1:7">
      <c r="A13642" s="143" t="s">
        <v>15382</v>
      </c>
      <c r="B13642" s="144" t="s">
        <v>15383</v>
      </c>
      <c r="C13642" s="145" t="s">
        <v>13059</v>
      </c>
      <c r="D13642" s="137"/>
      <c r="E13642" s="146">
        <v>2848.5414</v>
      </c>
      <c r="F13642" s="138"/>
      <c r="G13642" s="138"/>
    </row>
    <row r="13643" ht="15.75" customHeight="1" spans="1:7">
      <c r="A13643" s="143" t="s">
        <v>15384</v>
      </c>
      <c r="B13643" s="144" t="s">
        <v>15385</v>
      </c>
      <c r="C13643" s="145" t="s">
        <v>13059</v>
      </c>
      <c r="D13643" s="137"/>
      <c r="E13643" s="146">
        <v>2318.5222</v>
      </c>
      <c r="F13643" s="138"/>
      <c r="G13643" s="138"/>
    </row>
    <row r="13644" ht="15.75" customHeight="1" spans="1:7">
      <c r="A13644" s="143" t="s">
        <v>15386</v>
      </c>
      <c r="B13644" s="144" t="s">
        <v>15387</v>
      </c>
      <c r="C13644" s="145" t="s">
        <v>13059</v>
      </c>
      <c r="D13644" s="137"/>
      <c r="E13644" s="146">
        <v>3125.3982</v>
      </c>
      <c r="F13644" s="138"/>
      <c r="G13644" s="138"/>
    </row>
    <row r="13645" ht="15.75" customHeight="1" spans="1:7">
      <c r="A13645" s="143" t="s">
        <v>15388</v>
      </c>
      <c r="B13645" s="144" t="s">
        <v>15389</v>
      </c>
      <c r="C13645" s="145" t="s">
        <v>13059</v>
      </c>
      <c r="D13645" s="137"/>
      <c r="E13645" s="146">
        <v>3754.6676</v>
      </c>
      <c r="F13645" s="138"/>
      <c r="G13645" s="138"/>
    </row>
    <row r="13646" ht="15.75" customHeight="1" spans="1:7">
      <c r="A13646" s="143" t="s">
        <v>15390</v>
      </c>
      <c r="B13646" s="144" t="s">
        <v>15391</v>
      </c>
      <c r="C13646" s="145" t="s">
        <v>13059</v>
      </c>
      <c r="D13646" s="137"/>
      <c r="E13646" s="146">
        <v>2647.076</v>
      </c>
      <c r="F13646" s="138"/>
      <c r="G13646" s="138"/>
    </row>
    <row r="13647" ht="15.75" customHeight="1" spans="1:7">
      <c r="A13647" s="143" t="s">
        <v>15392</v>
      </c>
      <c r="B13647" s="144" t="s">
        <v>15393</v>
      </c>
      <c r="C13647" s="145" t="s">
        <v>13059</v>
      </c>
      <c r="D13647" s="137"/>
      <c r="E13647" s="146">
        <v>3587.4076</v>
      </c>
      <c r="F13647" s="138"/>
      <c r="G13647" s="138"/>
    </row>
    <row r="13648" ht="15.75" customHeight="1" spans="1:7">
      <c r="A13648" s="143" t="s">
        <v>15394</v>
      </c>
      <c r="B13648" s="144" t="s">
        <v>15395</v>
      </c>
      <c r="C13648" s="145" t="s">
        <v>13059</v>
      </c>
      <c r="D13648" s="137"/>
      <c r="E13648" s="146">
        <v>3730.1041</v>
      </c>
      <c r="F13648" s="138"/>
      <c r="G13648" s="138"/>
    </row>
    <row r="13649" ht="15.75" customHeight="1" spans="1:7">
      <c r="A13649" s="143" t="s">
        <v>15396</v>
      </c>
      <c r="B13649" s="144" t="s">
        <v>15397</v>
      </c>
      <c r="C13649" s="145" t="s">
        <v>455</v>
      </c>
      <c r="D13649" s="137"/>
      <c r="E13649" s="146">
        <v>8436.9215</v>
      </c>
      <c r="F13649" s="138"/>
      <c r="G13649" s="138"/>
    </row>
    <row r="13650" ht="15.75" customHeight="1" spans="1:7">
      <c r="A13650" s="143" t="s">
        <v>15398</v>
      </c>
      <c r="B13650" s="144" t="s">
        <v>15399</v>
      </c>
      <c r="C13650" s="145" t="s">
        <v>455</v>
      </c>
      <c r="D13650" s="137"/>
      <c r="E13650" s="146">
        <v>12528.0443</v>
      </c>
      <c r="F13650" s="138"/>
      <c r="G13650" s="138"/>
    </row>
    <row r="13651" ht="15.75" customHeight="1" spans="1:7">
      <c r="A13651" s="143" t="s">
        <v>15400</v>
      </c>
      <c r="B13651" s="144" t="s">
        <v>15401</v>
      </c>
      <c r="C13651" s="145" t="s">
        <v>455</v>
      </c>
      <c r="D13651" s="137"/>
      <c r="E13651" s="146">
        <v>15769.7918</v>
      </c>
      <c r="F13651" s="138"/>
      <c r="G13651" s="138"/>
    </row>
    <row r="13652" ht="15.75" customHeight="1" spans="1:7">
      <c r="A13652" s="143" t="s">
        <v>15402</v>
      </c>
      <c r="B13652" s="144" t="s">
        <v>15403</v>
      </c>
      <c r="C13652" s="145" t="s">
        <v>455</v>
      </c>
      <c r="D13652" s="137"/>
      <c r="E13652" s="146">
        <v>19875.5649</v>
      </c>
      <c r="F13652" s="138"/>
      <c r="G13652" s="138"/>
    </row>
    <row r="13653" ht="15.75" customHeight="1" spans="1:7">
      <c r="A13653" s="143" t="s">
        <v>15404</v>
      </c>
      <c r="B13653" s="144" t="s">
        <v>15405</v>
      </c>
      <c r="C13653" s="145" t="s">
        <v>455</v>
      </c>
      <c r="D13653" s="137"/>
      <c r="E13653" s="146">
        <v>21637.6222</v>
      </c>
      <c r="F13653" s="138"/>
      <c r="G13653" s="138"/>
    </row>
    <row r="13654" ht="15.75" customHeight="1" spans="1:7">
      <c r="A13654" s="143" t="s">
        <v>15406</v>
      </c>
      <c r="B13654" s="144" t="s">
        <v>15407</v>
      </c>
      <c r="C13654" s="145" t="s">
        <v>455</v>
      </c>
      <c r="D13654" s="137"/>
      <c r="E13654" s="146">
        <v>24937.6671</v>
      </c>
      <c r="F13654" s="138"/>
      <c r="G13654" s="138"/>
    </row>
    <row r="13655" ht="15.75" customHeight="1" spans="1:7">
      <c r="A13655" s="143" t="s">
        <v>15408</v>
      </c>
      <c r="B13655" s="144" t="s">
        <v>15409</v>
      </c>
      <c r="C13655" s="145" t="s">
        <v>455</v>
      </c>
      <c r="D13655" s="137"/>
      <c r="E13655" s="146">
        <v>28656.8345</v>
      </c>
      <c r="F13655" s="138"/>
      <c r="G13655" s="138"/>
    </row>
    <row r="13656" ht="15.75" customHeight="1" spans="1:7">
      <c r="A13656" s="143" t="s">
        <v>15410</v>
      </c>
      <c r="B13656" s="144" t="s">
        <v>15411</v>
      </c>
      <c r="C13656" s="145" t="s">
        <v>455</v>
      </c>
      <c r="D13656" s="137"/>
      <c r="E13656" s="146">
        <v>34687.0626</v>
      </c>
      <c r="F13656" s="138"/>
      <c r="G13656" s="138"/>
    </row>
    <row r="13657" ht="15.75" customHeight="1" spans="1:7">
      <c r="A13657" s="143" t="s">
        <v>15412</v>
      </c>
      <c r="B13657" s="144" t="s">
        <v>15413</v>
      </c>
      <c r="C13657" s="145" t="s">
        <v>455</v>
      </c>
      <c r="D13657" s="137"/>
      <c r="E13657" s="146">
        <v>36615.9465</v>
      </c>
      <c r="F13657" s="138"/>
      <c r="G13657" s="138"/>
    </row>
    <row r="13658" ht="15.75" customHeight="1" spans="1:7">
      <c r="A13658" s="143" t="s">
        <v>15414</v>
      </c>
      <c r="B13658" s="144" t="s">
        <v>15415</v>
      </c>
      <c r="C13658" s="145" t="s">
        <v>455</v>
      </c>
      <c r="D13658" s="137"/>
      <c r="E13658" s="146">
        <v>41880.7681</v>
      </c>
      <c r="F13658" s="138"/>
      <c r="G13658" s="138"/>
    </row>
    <row r="13659" ht="15.75" customHeight="1" spans="1:7">
      <c r="A13659" s="143" t="s">
        <v>15416</v>
      </c>
      <c r="B13659" s="144" t="s">
        <v>15417</v>
      </c>
      <c r="C13659" s="145" t="s">
        <v>455</v>
      </c>
      <c r="D13659" s="137"/>
      <c r="E13659" s="146">
        <v>47639.5566</v>
      </c>
      <c r="F13659" s="138"/>
      <c r="G13659" s="138"/>
    </row>
    <row r="13660" ht="15.75" customHeight="1" spans="1:7">
      <c r="A13660" s="143" t="s">
        <v>15418</v>
      </c>
      <c r="B13660" s="144" t="s">
        <v>15419</v>
      </c>
      <c r="C13660" s="145" t="s">
        <v>455</v>
      </c>
      <c r="D13660" s="137"/>
      <c r="E13660" s="146">
        <v>51479.3091</v>
      </c>
      <c r="F13660" s="138"/>
      <c r="G13660" s="138"/>
    </row>
    <row r="13661" ht="15.75" customHeight="1" spans="1:7">
      <c r="A13661" s="143" t="s">
        <v>15420</v>
      </c>
      <c r="B13661" s="144" t="s">
        <v>15421</v>
      </c>
      <c r="C13661" s="145" t="s">
        <v>455</v>
      </c>
      <c r="D13661" s="137"/>
      <c r="E13661" s="146">
        <v>55424.7663</v>
      </c>
      <c r="F13661" s="138"/>
      <c r="G13661" s="138"/>
    </row>
    <row r="13662" ht="15.75" customHeight="1" spans="1:7">
      <c r="A13662" s="143" t="s">
        <v>15422</v>
      </c>
      <c r="B13662" s="144" t="s">
        <v>15423</v>
      </c>
      <c r="C13662" s="145" t="s">
        <v>455</v>
      </c>
      <c r="D13662" s="137"/>
      <c r="E13662" s="146">
        <v>59810.9833</v>
      </c>
      <c r="F13662" s="138"/>
      <c r="G13662" s="138"/>
    </row>
    <row r="13663" ht="15.75" customHeight="1" spans="1:7">
      <c r="A13663" s="143" t="s">
        <v>15424</v>
      </c>
      <c r="B13663" s="144" t="s">
        <v>15425</v>
      </c>
      <c r="C13663" s="145" t="s">
        <v>455</v>
      </c>
      <c r="D13663" s="137"/>
      <c r="E13663" s="146">
        <v>71534.2787</v>
      </c>
      <c r="F13663" s="138"/>
      <c r="G13663" s="138"/>
    </row>
    <row r="13664" ht="15.75" customHeight="1" spans="1:7">
      <c r="A13664" s="143" t="s">
        <v>15426</v>
      </c>
      <c r="B13664" s="144" t="s">
        <v>15427</v>
      </c>
      <c r="C13664" s="145" t="s">
        <v>455</v>
      </c>
      <c r="D13664" s="137"/>
      <c r="E13664" s="146">
        <v>78531.7677</v>
      </c>
      <c r="F13664" s="138"/>
      <c r="G13664" s="138"/>
    </row>
    <row r="13665" ht="15.75" customHeight="1" spans="1:7">
      <c r="A13665" s="143" t="s">
        <v>15428</v>
      </c>
      <c r="B13665" s="144" t="s">
        <v>15429</v>
      </c>
      <c r="C13665" s="145" t="s">
        <v>455</v>
      </c>
      <c r="D13665" s="137"/>
      <c r="E13665" s="146">
        <v>82817.5944</v>
      </c>
      <c r="F13665" s="138"/>
      <c r="G13665" s="138"/>
    </row>
    <row r="13666" ht="15.75" customHeight="1" spans="1:7">
      <c r="A13666" s="143" t="s">
        <v>15430</v>
      </c>
      <c r="B13666" s="144" t="s">
        <v>15431</v>
      </c>
      <c r="C13666" s="145" t="s">
        <v>455</v>
      </c>
      <c r="D13666" s="137"/>
      <c r="E13666" s="146">
        <v>87957.9854</v>
      </c>
      <c r="F13666" s="138"/>
      <c r="G13666" s="138"/>
    </row>
    <row r="13667" ht="15.75" customHeight="1" spans="1:7">
      <c r="A13667" s="143" t="s">
        <v>15432</v>
      </c>
      <c r="B13667" s="144" t="s">
        <v>15433</v>
      </c>
      <c r="C13667" s="145" t="s">
        <v>455</v>
      </c>
      <c r="D13667" s="137"/>
      <c r="E13667" s="146">
        <v>92375.5423</v>
      </c>
      <c r="F13667" s="138"/>
      <c r="G13667" s="138"/>
    </row>
    <row r="13668" ht="15.75" customHeight="1" spans="1:7">
      <c r="A13668" s="143" t="s">
        <v>15434</v>
      </c>
      <c r="B13668" s="144" t="s">
        <v>15435</v>
      </c>
      <c r="C13668" s="145" t="s">
        <v>455</v>
      </c>
      <c r="D13668" s="137"/>
      <c r="E13668" s="146">
        <v>4620.1166</v>
      </c>
      <c r="F13668" s="138"/>
      <c r="G13668" s="138"/>
    </row>
    <row r="13669" ht="15.75" customHeight="1" spans="1:7">
      <c r="A13669" s="143" t="s">
        <v>15436</v>
      </c>
      <c r="B13669" s="144" t="s">
        <v>15437</v>
      </c>
      <c r="C13669" s="145" t="s">
        <v>455</v>
      </c>
      <c r="D13669" s="137"/>
      <c r="E13669" s="146">
        <v>7030.2674</v>
      </c>
      <c r="F13669" s="138"/>
      <c r="G13669" s="138"/>
    </row>
    <row r="13670" ht="15.75" customHeight="1" spans="1:7">
      <c r="A13670" s="143" t="s">
        <v>15438</v>
      </c>
      <c r="B13670" s="144" t="s">
        <v>15439</v>
      </c>
      <c r="C13670" s="145" t="s">
        <v>455</v>
      </c>
      <c r="D13670" s="137"/>
      <c r="E13670" s="146">
        <v>11541.9914</v>
      </c>
      <c r="F13670" s="138"/>
      <c r="G13670" s="138"/>
    </row>
    <row r="13671" ht="15.75" customHeight="1" spans="1:7">
      <c r="A13671" s="143" t="s">
        <v>15440</v>
      </c>
      <c r="B13671" s="144" t="s">
        <v>15441</v>
      </c>
      <c r="C13671" s="145" t="s">
        <v>455</v>
      </c>
      <c r="D13671" s="137"/>
      <c r="E13671" s="146">
        <v>17503.2546</v>
      </c>
      <c r="F13671" s="138"/>
      <c r="G13671" s="138"/>
    </row>
    <row r="13672" ht="15.75" customHeight="1" spans="1:7">
      <c r="A13672" s="143" t="s">
        <v>15442</v>
      </c>
      <c r="B13672" s="144" t="s">
        <v>15443</v>
      </c>
      <c r="C13672" s="145" t="s">
        <v>455</v>
      </c>
      <c r="D13672" s="137"/>
      <c r="E13672" s="146">
        <v>24119.7923</v>
      </c>
      <c r="F13672" s="138"/>
      <c r="G13672" s="138"/>
    </row>
    <row r="13673" ht="15.75" customHeight="1" spans="1:7">
      <c r="A13673" s="143" t="s">
        <v>15444</v>
      </c>
      <c r="B13673" s="144" t="s">
        <v>15445</v>
      </c>
      <c r="C13673" s="145" t="s">
        <v>455</v>
      </c>
      <c r="D13673" s="137"/>
      <c r="E13673" s="146">
        <v>33450.1503</v>
      </c>
      <c r="F13673" s="138"/>
      <c r="G13673" s="138"/>
    </row>
    <row r="13674" ht="15.75" customHeight="1" spans="1:7">
      <c r="A13674" s="143" t="s">
        <v>15446</v>
      </c>
      <c r="B13674" s="144" t="s">
        <v>15447</v>
      </c>
      <c r="C13674" s="145" t="s">
        <v>455</v>
      </c>
      <c r="D13674" s="137"/>
      <c r="E13674" s="146">
        <v>46032.7354</v>
      </c>
      <c r="F13674" s="138"/>
      <c r="G13674" s="138"/>
    </row>
    <row r="13675" ht="15.75" customHeight="1" spans="1:7">
      <c r="A13675" s="143" t="s">
        <v>15448</v>
      </c>
      <c r="B13675" s="144" t="s">
        <v>15449</v>
      </c>
      <c r="C13675" s="145" t="s">
        <v>455</v>
      </c>
      <c r="D13675" s="137"/>
      <c r="E13675" s="146">
        <v>4676.3235</v>
      </c>
      <c r="F13675" s="138"/>
      <c r="G13675" s="138"/>
    </row>
    <row r="13676" ht="15.75" customHeight="1" spans="1:7">
      <c r="A13676" s="143" t="s">
        <v>15450</v>
      </c>
      <c r="B13676" s="144" t="s">
        <v>15451</v>
      </c>
      <c r="C13676" s="145" t="s">
        <v>455</v>
      </c>
      <c r="D13676" s="137"/>
      <c r="E13676" s="146">
        <v>7076.0882</v>
      </c>
      <c r="F13676" s="138"/>
      <c r="G13676" s="138"/>
    </row>
    <row r="13677" ht="15.75" customHeight="1" spans="1:7">
      <c r="A13677" s="143" t="s">
        <v>15452</v>
      </c>
      <c r="B13677" s="144" t="s">
        <v>15453</v>
      </c>
      <c r="C13677" s="145" t="s">
        <v>455</v>
      </c>
      <c r="D13677" s="137"/>
      <c r="E13677" s="146">
        <v>10112.2643</v>
      </c>
      <c r="F13677" s="138"/>
      <c r="G13677" s="138"/>
    </row>
    <row r="13678" ht="15.75" customHeight="1" spans="1:7">
      <c r="A13678" s="143" t="s">
        <v>15454</v>
      </c>
      <c r="B13678" s="144" t="s">
        <v>15455</v>
      </c>
      <c r="C13678" s="145" t="s">
        <v>455</v>
      </c>
      <c r="D13678" s="137"/>
      <c r="E13678" s="146">
        <v>17125.0927</v>
      </c>
      <c r="F13678" s="138"/>
      <c r="G13678" s="138"/>
    </row>
    <row r="13679" ht="15.75" customHeight="1" spans="1:7">
      <c r="A13679" s="143" t="s">
        <v>15456</v>
      </c>
      <c r="B13679" s="144" t="s">
        <v>15457</v>
      </c>
      <c r="C13679" s="145" t="s">
        <v>455</v>
      </c>
      <c r="D13679" s="137"/>
      <c r="E13679" s="146">
        <v>24281.3861</v>
      </c>
      <c r="F13679" s="138"/>
      <c r="G13679" s="138"/>
    </row>
    <row r="13680" ht="15.75" customHeight="1" spans="1:7">
      <c r="A13680" s="143" t="s">
        <v>15458</v>
      </c>
      <c r="B13680" s="144" t="s">
        <v>15459</v>
      </c>
      <c r="C13680" s="145" t="s">
        <v>455</v>
      </c>
      <c r="D13680" s="137"/>
      <c r="E13680" s="146">
        <v>30658.7991</v>
      </c>
      <c r="F13680" s="138"/>
      <c r="G13680" s="138"/>
    </row>
    <row r="13681" ht="15.75" customHeight="1" spans="1:7">
      <c r="A13681" s="143" t="s">
        <v>15460</v>
      </c>
      <c r="B13681" s="144" t="s">
        <v>15461</v>
      </c>
      <c r="C13681" s="145" t="s">
        <v>455</v>
      </c>
      <c r="D13681" s="137"/>
      <c r="E13681" s="146">
        <v>46250.0536</v>
      </c>
      <c r="F13681" s="138"/>
      <c r="G13681" s="138"/>
    </row>
    <row r="13682" ht="15.75" customHeight="1" spans="1:7">
      <c r="A13682" s="143" t="s">
        <v>15462</v>
      </c>
      <c r="B13682" s="144" t="s">
        <v>15463</v>
      </c>
      <c r="C13682" s="145" t="s">
        <v>455</v>
      </c>
      <c r="D13682" s="137"/>
      <c r="E13682" s="146">
        <v>3573.3598</v>
      </c>
      <c r="F13682" s="138"/>
      <c r="G13682" s="138"/>
    </row>
    <row r="13683" ht="15.75" customHeight="1" spans="1:7">
      <c r="A13683" s="143" t="s">
        <v>15464</v>
      </c>
      <c r="B13683" s="144" t="s">
        <v>15465</v>
      </c>
      <c r="C13683" s="145" t="s">
        <v>455</v>
      </c>
      <c r="D13683" s="137"/>
      <c r="E13683" s="146">
        <v>5721.8563</v>
      </c>
      <c r="F13683" s="138"/>
      <c r="G13683" s="138"/>
    </row>
    <row r="13684" ht="15.75" customHeight="1" spans="1:7">
      <c r="A13684" s="143" t="s">
        <v>15466</v>
      </c>
      <c r="B13684" s="144" t="s">
        <v>15467</v>
      </c>
      <c r="C13684" s="145" t="s">
        <v>455</v>
      </c>
      <c r="D13684" s="137"/>
      <c r="E13684" s="146">
        <v>8426.7274</v>
      </c>
      <c r="F13684" s="138"/>
      <c r="G13684" s="138"/>
    </row>
    <row r="13685" ht="15.75" customHeight="1" spans="1:7">
      <c r="A13685" s="143" t="s">
        <v>15468</v>
      </c>
      <c r="B13685" s="144" t="s">
        <v>15469</v>
      </c>
      <c r="C13685" s="145" t="s">
        <v>455</v>
      </c>
      <c r="D13685" s="137"/>
      <c r="E13685" s="146">
        <v>13421.7936</v>
      </c>
      <c r="F13685" s="138"/>
      <c r="G13685" s="138"/>
    </row>
    <row r="13686" ht="15.75" customHeight="1" spans="1:7">
      <c r="A13686" s="143" t="s">
        <v>15470</v>
      </c>
      <c r="B13686" s="144" t="s">
        <v>15471</v>
      </c>
      <c r="C13686" s="145" t="s">
        <v>455</v>
      </c>
      <c r="D13686" s="137"/>
      <c r="E13686" s="146">
        <v>19117.1425</v>
      </c>
      <c r="F13686" s="138"/>
      <c r="G13686" s="138"/>
    </row>
    <row r="13687" ht="15.75" customHeight="1" spans="1:7">
      <c r="A13687" s="143" t="s">
        <v>15472</v>
      </c>
      <c r="B13687" s="144" t="s">
        <v>15473</v>
      </c>
      <c r="C13687" s="145" t="s">
        <v>455</v>
      </c>
      <c r="D13687" s="137"/>
      <c r="E13687" s="146">
        <v>27080.7362</v>
      </c>
      <c r="F13687" s="138"/>
      <c r="G13687" s="138"/>
    </row>
    <row r="13688" ht="15.75" customHeight="1" spans="1:7">
      <c r="A13688" s="143" t="s">
        <v>15474</v>
      </c>
      <c r="B13688" s="144" t="s">
        <v>15475</v>
      </c>
      <c r="C13688" s="145" t="s">
        <v>455</v>
      </c>
      <c r="D13688" s="137"/>
      <c r="E13688" s="146">
        <v>36847.5858</v>
      </c>
      <c r="F13688" s="138"/>
      <c r="G13688" s="138"/>
    </row>
    <row r="13689" ht="15.75" customHeight="1" spans="1:7">
      <c r="A13689" s="143" t="s">
        <v>15476</v>
      </c>
      <c r="B13689" s="144" t="s">
        <v>15477</v>
      </c>
      <c r="C13689" s="145" t="s">
        <v>13059</v>
      </c>
      <c r="D13689" s="137"/>
      <c r="E13689" s="146">
        <v>5140.0363</v>
      </c>
      <c r="F13689" s="138"/>
      <c r="G13689" s="138"/>
    </row>
    <row r="13690" ht="15.75" customHeight="1" spans="1:7">
      <c r="A13690" s="143" t="s">
        <v>15478</v>
      </c>
      <c r="B13690" s="144" t="s">
        <v>15479</v>
      </c>
      <c r="C13690" s="145" t="s">
        <v>13059</v>
      </c>
      <c r="D13690" s="137"/>
      <c r="E13690" s="146">
        <v>5793.4446</v>
      </c>
      <c r="F13690" s="138"/>
      <c r="G13690" s="138"/>
    </row>
    <row r="13691" ht="15.75" customHeight="1" spans="1:7">
      <c r="A13691" s="143" t="s">
        <v>15480</v>
      </c>
      <c r="B13691" s="144" t="s">
        <v>15481</v>
      </c>
      <c r="C13691" s="145" t="s">
        <v>13059</v>
      </c>
      <c r="D13691" s="137"/>
      <c r="E13691" s="146">
        <v>6751.7597</v>
      </c>
      <c r="F13691" s="138"/>
      <c r="G13691" s="138"/>
    </row>
    <row r="13692" ht="15.75" customHeight="1" spans="1:7">
      <c r="A13692" s="143" t="s">
        <v>15482</v>
      </c>
      <c r="B13692" s="144" t="s">
        <v>15483</v>
      </c>
      <c r="C13692" s="145" t="s">
        <v>13059</v>
      </c>
      <c r="D13692" s="137"/>
      <c r="E13692" s="146">
        <v>7710.0595</v>
      </c>
      <c r="F13692" s="138"/>
      <c r="G13692" s="138"/>
    </row>
    <row r="13693" ht="15.75" customHeight="1" spans="1:7">
      <c r="A13693" s="143" t="s">
        <v>15484</v>
      </c>
      <c r="B13693" s="144" t="s">
        <v>15485</v>
      </c>
      <c r="C13693" s="145" t="s">
        <v>13059</v>
      </c>
      <c r="D13693" s="137"/>
      <c r="E13693" s="146">
        <v>8494.4111</v>
      </c>
      <c r="F13693" s="138"/>
      <c r="G13693" s="138"/>
    </row>
    <row r="13694" ht="15.75" customHeight="1" spans="1:7">
      <c r="A13694" s="143" t="s">
        <v>15486</v>
      </c>
      <c r="B13694" s="144" t="s">
        <v>15487</v>
      </c>
      <c r="C13694" s="145" t="s">
        <v>13059</v>
      </c>
      <c r="D13694" s="137"/>
      <c r="E13694" s="146">
        <v>11074.5581</v>
      </c>
      <c r="F13694" s="138"/>
      <c r="G13694" s="138"/>
    </row>
    <row r="13695" ht="15.75" customHeight="1" spans="1:7">
      <c r="A13695" s="143" t="s">
        <v>15488</v>
      </c>
      <c r="B13695" s="144" t="s">
        <v>15489</v>
      </c>
      <c r="C13695" s="145" t="s">
        <v>13059</v>
      </c>
      <c r="D13695" s="137"/>
      <c r="E13695" s="146">
        <v>11987.2963</v>
      </c>
      <c r="F13695" s="138"/>
      <c r="G13695" s="138"/>
    </row>
    <row r="13696" ht="15.75" customHeight="1" spans="1:7">
      <c r="A13696" s="143" t="s">
        <v>15490</v>
      </c>
      <c r="B13696" s="144" t="s">
        <v>15491</v>
      </c>
      <c r="C13696" s="145" t="s">
        <v>13059</v>
      </c>
      <c r="D13696" s="137"/>
      <c r="E13696" s="146">
        <v>13066.0119</v>
      </c>
      <c r="F13696" s="138"/>
      <c r="G13696" s="138"/>
    </row>
    <row r="13697" ht="15.75" customHeight="1" spans="1:7">
      <c r="A13697" s="143" t="s">
        <v>15492</v>
      </c>
      <c r="B13697" s="144" t="s">
        <v>15493</v>
      </c>
      <c r="C13697" s="145" t="s">
        <v>13059</v>
      </c>
      <c r="D13697" s="137"/>
      <c r="E13697" s="146">
        <v>13978.1549</v>
      </c>
      <c r="F13697" s="138"/>
      <c r="G13697" s="138"/>
    </row>
    <row r="13698" ht="15.75" customHeight="1" spans="1:7">
      <c r="A13698" s="143" t="s">
        <v>15494</v>
      </c>
      <c r="B13698" s="144" t="s">
        <v>15495</v>
      </c>
      <c r="C13698" s="145" t="s">
        <v>13059</v>
      </c>
      <c r="D13698" s="137"/>
      <c r="E13698" s="146">
        <v>15057.412</v>
      </c>
      <c r="F13698" s="138"/>
      <c r="G13698" s="138"/>
    </row>
    <row r="13699" ht="15.75" customHeight="1" spans="1:7">
      <c r="A13699" s="143" t="s">
        <v>15496</v>
      </c>
      <c r="B13699" s="144" t="s">
        <v>15497</v>
      </c>
      <c r="C13699" s="145" t="s">
        <v>13059</v>
      </c>
      <c r="D13699" s="137"/>
      <c r="E13699" s="146">
        <v>15969.924</v>
      </c>
      <c r="F13699" s="138"/>
      <c r="G13699" s="138"/>
    </row>
    <row r="13700" ht="15.75" customHeight="1" spans="1:7">
      <c r="A13700" s="143" t="s">
        <v>15498</v>
      </c>
      <c r="B13700" s="144" t="s">
        <v>15499</v>
      </c>
      <c r="C13700" s="145" t="s">
        <v>13059</v>
      </c>
      <c r="D13700" s="137"/>
      <c r="E13700" s="146">
        <v>19046.5801</v>
      </c>
      <c r="F13700" s="138"/>
      <c r="G13700" s="138"/>
    </row>
    <row r="13701" ht="15.75" customHeight="1" spans="1:7">
      <c r="A13701" s="143" t="s">
        <v>15500</v>
      </c>
      <c r="B13701" s="144" t="s">
        <v>15501</v>
      </c>
      <c r="C13701" s="145" t="s">
        <v>13059</v>
      </c>
      <c r="D13701" s="137"/>
      <c r="E13701" s="146">
        <v>20089.5322</v>
      </c>
      <c r="F13701" s="138"/>
      <c r="G13701" s="138"/>
    </row>
    <row r="13702" ht="15.75" customHeight="1" spans="1:7">
      <c r="A13702" s="143" t="s">
        <v>15502</v>
      </c>
      <c r="B13702" s="144" t="s">
        <v>15503</v>
      </c>
      <c r="C13702" s="145" t="s">
        <v>13059</v>
      </c>
      <c r="D13702" s="137"/>
      <c r="E13702" s="146">
        <v>21331.9019</v>
      </c>
      <c r="F13702" s="138"/>
      <c r="G13702" s="138"/>
    </row>
    <row r="13703" ht="15.75" customHeight="1" spans="1:7">
      <c r="A13703" s="143" t="s">
        <v>15504</v>
      </c>
      <c r="B13703" s="144" t="s">
        <v>15505</v>
      </c>
      <c r="C13703" s="145" t="s">
        <v>13059</v>
      </c>
      <c r="D13703" s="137"/>
      <c r="E13703" s="146">
        <v>22295.7742</v>
      </c>
      <c r="F13703" s="138"/>
      <c r="G13703" s="138"/>
    </row>
    <row r="13704" ht="15.75" customHeight="1" spans="1:7">
      <c r="A13704" s="143" t="s">
        <v>15506</v>
      </c>
      <c r="B13704" s="144" t="s">
        <v>15507</v>
      </c>
      <c r="C13704" s="145" t="s">
        <v>13059</v>
      </c>
      <c r="D13704" s="137"/>
      <c r="E13704" s="146">
        <v>23498.3494</v>
      </c>
      <c r="F13704" s="138"/>
      <c r="G13704" s="138"/>
    </row>
    <row r="13705" ht="15.75" customHeight="1" spans="1:7">
      <c r="A13705" s="143" t="s">
        <v>15508</v>
      </c>
      <c r="B13705" s="144" t="s">
        <v>15509</v>
      </c>
      <c r="C13705" s="145" t="s">
        <v>13059</v>
      </c>
      <c r="D13705" s="137"/>
      <c r="E13705" s="146">
        <v>24579.3164</v>
      </c>
      <c r="F13705" s="138"/>
      <c r="G13705" s="138"/>
    </row>
    <row r="13706" ht="15.75" customHeight="1" spans="1:7">
      <c r="A13706" s="143" t="s">
        <v>15510</v>
      </c>
      <c r="B13706" s="144" t="s">
        <v>15511</v>
      </c>
      <c r="C13706" s="145" t="s">
        <v>13059</v>
      </c>
      <c r="D13706" s="137"/>
      <c r="E13706" s="146">
        <v>25701.0075</v>
      </c>
      <c r="F13706" s="138"/>
      <c r="G13706" s="138"/>
    </row>
    <row r="13707" ht="15.75" customHeight="1" spans="1:7">
      <c r="A13707" s="143" t="s">
        <v>15512</v>
      </c>
      <c r="B13707" s="144" t="s">
        <v>15513</v>
      </c>
      <c r="C13707" s="145" t="s">
        <v>13059</v>
      </c>
      <c r="D13707" s="137"/>
      <c r="E13707" s="146">
        <v>31126.6075</v>
      </c>
      <c r="F13707" s="138"/>
      <c r="G13707" s="138"/>
    </row>
    <row r="13708" ht="15.75" customHeight="1" spans="1:7">
      <c r="A13708" s="143" t="s">
        <v>15514</v>
      </c>
      <c r="B13708" s="144" t="s">
        <v>15515</v>
      </c>
      <c r="C13708" s="145" t="s">
        <v>13059</v>
      </c>
      <c r="D13708" s="137"/>
      <c r="E13708" s="146">
        <v>32592.0945</v>
      </c>
      <c r="F13708" s="138"/>
      <c r="G13708" s="138"/>
    </row>
    <row r="13709" ht="15.75" customHeight="1" spans="1:7">
      <c r="A13709" s="143" t="s">
        <v>15516</v>
      </c>
      <c r="B13709" s="144" t="s">
        <v>15517</v>
      </c>
      <c r="C13709" s="145" t="s">
        <v>13059</v>
      </c>
      <c r="D13709" s="137"/>
      <c r="E13709" s="146">
        <v>5393.364</v>
      </c>
      <c r="F13709" s="138"/>
      <c r="G13709" s="138"/>
    </row>
    <row r="13710" ht="15.75" customHeight="1" spans="1:7">
      <c r="A13710" s="143" t="s">
        <v>15518</v>
      </c>
      <c r="B13710" s="144" t="s">
        <v>15519</v>
      </c>
      <c r="C13710" s="145" t="s">
        <v>13059</v>
      </c>
      <c r="D13710" s="137"/>
      <c r="E13710" s="146">
        <v>6078.9686</v>
      </c>
      <c r="F13710" s="138"/>
      <c r="G13710" s="138"/>
    </row>
    <row r="13711" ht="15.75" customHeight="1" spans="1:7">
      <c r="A13711" s="143" t="s">
        <v>15520</v>
      </c>
      <c r="B13711" s="144" t="s">
        <v>15521</v>
      </c>
      <c r="C13711" s="145" t="s">
        <v>13059</v>
      </c>
      <c r="D13711" s="137"/>
      <c r="E13711" s="146">
        <v>7084.515</v>
      </c>
      <c r="F13711" s="138"/>
      <c r="G13711" s="138"/>
    </row>
    <row r="13712" ht="15.75" customHeight="1" spans="1:7">
      <c r="A13712" s="143" t="s">
        <v>15522</v>
      </c>
      <c r="B13712" s="144" t="s">
        <v>15523</v>
      </c>
      <c r="C13712" s="145" t="s">
        <v>13059</v>
      </c>
      <c r="D13712" s="137"/>
      <c r="E13712" s="146">
        <v>8090.0461</v>
      </c>
      <c r="F13712" s="138"/>
      <c r="G13712" s="138"/>
    </row>
    <row r="13713" ht="15.75" customHeight="1" spans="1:7">
      <c r="A13713" s="143" t="s">
        <v>15524</v>
      </c>
      <c r="B13713" s="144" t="s">
        <v>15525</v>
      </c>
      <c r="C13713" s="145" t="s">
        <v>13059</v>
      </c>
      <c r="D13713" s="137"/>
      <c r="E13713" s="146">
        <v>8913.0333</v>
      </c>
      <c r="F13713" s="138"/>
      <c r="G13713" s="138"/>
    </row>
    <row r="13714" ht="15.75" customHeight="1" spans="1:7">
      <c r="A13714" s="143" t="s">
        <v>15526</v>
      </c>
      <c r="B13714" s="144" t="s">
        <v>15527</v>
      </c>
      <c r="C13714" s="145" t="s">
        <v>13059</v>
      </c>
      <c r="D13714" s="137"/>
      <c r="E13714" s="146">
        <v>11956.6865</v>
      </c>
      <c r="F13714" s="138"/>
      <c r="G13714" s="138"/>
    </row>
    <row r="13715" ht="15.75" customHeight="1" spans="1:7">
      <c r="A13715" s="143" t="s">
        <v>15528</v>
      </c>
      <c r="B13715" s="144" t="s">
        <v>15529</v>
      </c>
      <c r="C13715" s="145" t="s">
        <v>13059</v>
      </c>
      <c r="D13715" s="137"/>
      <c r="E13715" s="146">
        <v>12942.1122</v>
      </c>
      <c r="F13715" s="138"/>
      <c r="G13715" s="138"/>
    </row>
    <row r="13716" ht="15.75" customHeight="1" spans="1:7">
      <c r="A13716" s="143" t="s">
        <v>15530</v>
      </c>
      <c r="B13716" s="144" t="s">
        <v>15531</v>
      </c>
      <c r="C13716" s="145" t="s">
        <v>13059</v>
      </c>
      <c r="D13716" s="137"/>
      <c r="E13716" s="146">
        <v>14106.7247</v>
      </c>
      <c r="F13716" s="138"/>
      <c r="G13716" s="138"/>
    </row>
    <row r="13717" ht="15.75" customHeight="1" spans="1:7">
      <c r="A13717" s="143" t="s">
        <v>15532</v>
      </c>
      <c r="B13717" s="144" t="s">
        <v>15533</v>
      </c>
      <c r="C13717" s="145" t="s">
        <v>13059</v>
      </c>
      <c r="D13717" s="137"/>
      <c r="E13717" s="146">
        <v>15091.5551</v>
      </c>
      <c r="F13717" s="138"/>
      <c r="G13717" s="138"/>
    </row>
    <row r="13718" ht="15.75" customHeight="1" spans="1:7">
      <c r="A13718" s="143" t="s">
        <v>15534</v>
      </c>
      <c r="B13718" s="144" t="s">
        <v>15535</v>
      </c>
      <c r="C13718" s="145" t="s">
        <v>13059</v>
      </c>
      <c r="D13718" s="137"/>
      <c r="E13718" s="146">
        <v>16256.7092</v>
      </c>
      <c r="F13718" s="138"/>
      <c r="G13718" s="138"/>
    </row>
    <row r="13719" ht="15.75" customHeight="1" spans="1:7">
      <c r="A13719" s="143" t="s">
        <v>15536</v>
      </c>
      <c r="B13719" s="144" t="s">
        <v>15537</v>
      </c>
      <c r="C13719" s="145" t="s">
        <v>13059</v>
      </c>
      <c r="D13719" s="137"/>
      <c r="E13719" s="146">
        <v>17241.9086</v>
      </c>
      <c r="F13719" s="138"/>
      <c r="G13719" s="138"/>
    </row>
    <row r="13720" ht="15.75" customHeight="1" spans="1:7">
      <c r="A13720" s="143" t="s">
        <v>15538</v>
      </c>
      <c r="B13720" s="144" t="s">
        <v>15539</v>
      </c>
      <c r="C13720" s="145" t="s">
        <v>13059</v>
      </c>
      <c r="D13720" s="137"/>
      <c r="E13720" s="146">
        <v>8565.9869</v>
      </c>
      <c r="F13720" s="138"/>
      <c r="G13720" s="138"/>
    </row>
    <row r="13721" ht="15.75" customHeight="1" spans="1:7">
      <c r="A13721" s="143" t="s">
        <v>15540</v>
      </c>
      <c r="B13721" s="144" t="s">
        <v>15541</v>
      </c>
      <c r="C13721" s="145" t="s">
        <v>13059</v>
      </c>
      <c r="D13721" s="137"/>
      <c r="E13721" s="146">
        <v>9465.2124</v>
      </c>
      <c r="F13721" s="138"/>
      <c r="G13721" s="138"/>
    </row>
    <row r="13722" ht="15.75" customHeight="1" spans="1:7">
      <c r="A13722" s="143" t="s">
        <v>15542</v>
      </c>
      <c r="B13722" s="144" t="s">
        <v>15543</v>
      </c>
      <c r="C13722" s="145" t="s">
        <v>13059</v>
      </c>
      <c r="D13722" s="137"/>
      <c r="E13722" s="146">
        <v>10096.0845</v>
      </c>
      <c r="F13722" s="138"/>
      <c r="G13722" s="138"/>
    </row>
    <row r="13723" ht="15.75" customHeight="1" spans="1:7">
      <c r="A13723" s="143" t="s">
        <v>15544</v>
      </c>
      <c r="B13723" s="144" t="s">
        <v>15545</v>
      </c>
      <c r="C13723" s="145" t="s">
        <v>13059</v>
      </c>
      <c r="D13723" s="137"/>
      <c r="E13723" s="146">
        <v>10711.7713</v>
      </c>
      <c r="F13723" s="138"/>
      <c r="G13723" s="138"/>
    </row>
    <row r="13724" ht="15.75" customHeight="1" spans="1:7">
      <c r="A13724" s="143" t="s">
        <v>15546</v>
      </c>
      <c r="B13724" s="144" t="s">
        <v>15547</v>
      </c>
      <c r="C13724" s="145" t="s">
        <v>13059</v>
      </c>
      <c r="D13724" s="137"/>
      <c r="E13724" s="146">
        <v>11610.5641</v>
      </c>
      <c r="F13724" s="138"/>
      <c r="G13724" s="138"/>
    </row>
    <row r="13725" ht="15.75" customHeight="1" spans="1:7">
      <c r="A13725" s="143" t="s">
        <v>15548</v>
      </c>
      <c r="B13725" s="144" t="s">
        <v>15549</v>
      </c>
      <c r="C13725" s="145" t="s">
        <v>13059</v>
      </c>
      <c r="D13725" s="137"/>
      <c r="E13725" s="146">
        <v>11926.1327</v>
      </c>
      <c r="F13725" s="138"/>
      <c r="G13725" s="138"/>
    </row>
    <row r="13726" ht="15.75" customHeight="1" spans="1:7">
      <c r="A13726" s="143" t="s">
        <v>15550</v>
      </c>
      <c r="B13726" s="144" t="s">
        <v>15551</v>
      </c>
      <c r="C13726" s="145" t="s">
        <v>13059</v>
      </c>
      <c r="D13726" s="137"/>
      <c r="E13726" s="146">
        <v>12541.4749</v>
      </c>
      <c r="F13726" s="138"/>
      <c r="G13726" s="138"/>
    </row>
    <row r="13727" ht="15.75" customHeight="1" spans="1:7">
      <c r="A13727" s="143" t="s">
        <v>15552</v>
      </c>
      <c r="B13727" s="144" t="s">
        <v>15553</v>
      </c>
      <c r="C13727" s="145" t="s">
        <v>13059</v>
      </c>
      <c r="D13727" s="137"/>
      <c r="E13727" s="146">
        <v>13156.6731</v>
      </c>
      <c r="F13727" s="138"/>
      <c r="G13727" s="138"/>
    </row>
    <row r="13728" ht="15.75" customHeight="1" spans="1:7">
      <c r="A13728" s="143" t="s">
        <v>15554</v>
      </c>
      <c r="B13728" s="144" t="s">
        <v>15555</v>
      </c>
      <c r="C13728" s="145" t="s">
        <v>13059</v>
      </c>
      <c r="D13728" s="137"/>
      <c r="E13728" s="146">
        <v>13771.5734</v>
      </c>
      <c r="F13728" s="138"/>
      <c r="G13728" s="138"/>
    </row>
    <row r="13729" ht="15.75" customHeight="1" spans="1:7">
      <c r="A13729" s="143" t="s">
        <v>15556</v>
      </c>
      <c r="B13729" s="144" t="s">
        <v>15557</v>
      </c>
      <c r="C13729" s="145" t="s">
        <v>13059</v>
      </c>
      <c r="D13729" s="137"/>
      <c r="E13729" s="146">
        <v>14387.1293</v>
      </c>
      <c r="F13729" s="138"/>
      <c r="G13729" s="138"/>
    </row>
    <row r="13730" ht="15.75" customHeight="1" spans="1:7">
      <c r="A13730" s="143" t="s">
        <v>15558</v>
      </c>
      <c r="B13730" s="144" t="s">
        <v>15559</v>
      </c>
      <c r="C13730" s="145" t="s">
        <v>13059</v>
      </c>
      <c r="D13730" s="137"/>
      <c r="E13730" s="146">
        <v>15286.55</v>
      </c>
      <c r="F13730" s="138"/>
      <c r="G13730" s="138"/>
    </row>
    <row r="13731" ht="15.75" customHeight="1" spans="1:7">
      <c r="A13731" s="143" t="s">
        <v>15560</v>
      </c>
      <c r="B13731" s="144" t="s">
        <v>15561</v>
      </c>
      <c r="C13731" s="145" t="s">
        <v>13059</v>
      </c>
      <c r="D13731" s="137"/>
      <c r="E13731" s="146">
        <v>15918.1639</v>
      </c>
      <c r="F13731" s="138"/>
      <c r="G13731" s="138"/>
    </row>
    <row r="13732" ht="15.75" customHeight="1" spans="1:7">
      <c r="A13732" s="143" t="s">
        <v>15562</v>
      </c>
      <c r="B13732" s="144" t="s">
        <v>15563</v>
      </c>
      <c r="C13732" s="145" t="s">
        <v>13059</v>
      </c>
      <c r="D13732" s="137"/>
      <c r="E13732" s="146">
        <v>16533.3961</v>
      </c>
      <c r="F13732" s="138"/>
      <c r="G13732" s="138"/>
    </row>
    <row r="13733" ht="15.75" customHeight="1" spans="1:7">
      <c r="A13733" s="143" t="s">
        <v>15564</v>
      </c>
      <c r="B13733" s="144" t="s">
        <v>15565</v>
      </c>
      <c r="C13733" s="145" t="s">
        <v>13059</v>
      </c>
      <c r="D13733" s="137"/>
      <c r="E13733" s="146">
        <v>17147.5706</v>
      </c>
      <c r="F13733" s="138"/>
      <c r="G13733" s="138"/>
    </row>
    <row r="13734" ht="15.75" customHeight="1" spans="1:7">
      <c r="A13734" s="143" t="s">
        <v>15566</v>
      </c>
      <c r="B13734" s="144" t="s">
        <v>15567</v>
      </c>
      <c r="C13734" s="145" t="s">
        <v>13059</v>
      </c>
      <c r="D13734" s="137"/>
      <c r="E13734" s="146">
        <v>17763.9323</v>
      </c>
      <c r="F13734" s="138"/>
      <c r="G13734" s="138"/>
    </row>
    <row r="13735" ht="15.75" customHeight="1" spans="1:7">
      <c r="A13735" s="143" t="s">
        <v>15568</v>
      </c>
      <c r="B13735" s="144" t="s">
        <v>15569</v>
      </c>
      <c r="C13735" s="145" t="s">
        <v>13059</v>
      </c>
      <c r="D13735" s="137"/>
      <c r="E13735" s="146">
        <v>18679.088</v>
      </c>
      <c r="F13735" s="138"/>
      <c r="G13735" s="138"/>
    </row>
    <row r="13736" ht="15.75" customHeight="1" spans="1:7">
      <c r="A13736" s="143" t="s">
        <v>15570</v>
      </c>
      <c r="B13736" s="144" t="s">
        <v>15571</v>
      </c>
      <c r="C13736" s="145" t="s">
        <v>13059</v>
      </c>
      <c r="D13736" s="137"/>
      <c r="E13736" s="146">
        <v>23220.973</v>
      </c>
      <c r="F13736" s="138"/>
      <c r="G13736" s="138"/>
    </row>
    <row r="13737" ht="15.75" customHeight="1" spans="1:7">
      <c r="A13737" s="143" t="s">
        <v>15572</v>
      </c>
      <c r="B13737" s="144" t="s">
        <v>15573</v>
      </c>
      <c r="C13737" s="145" t="s">
        <v>13059</v>
      </c>
      <c r="D13737" s="137"/>
      <c r="E13737" s="146">
        <v>24304.8725</v>
      </c>
      <c r="F13737" s="138"/>
      <c r="G13737" s="138"/>
    </row>
    <row r="13738" ht="15.75" customHeight="1" spans="1:7">
      <c r="A13738" s="143" t="s">
        <v>15574</v>
      </c>
      <c r="B13738" s="144" t="s">
        <v>15575</v>
      </c>
      <c r="C13738" s="145" t="s">
        <v>13059</v>
      </c>
      <c r="D13738" s="137"/>
      <c r="E13738" s="146">
        <v>25069.6633</v>
      </c>
      <c r="F13738" s="138"/>
      <c r="G13738" s="138"/>
    </row>
    <row r="13739" ht="15.75" customHeight="1" spans="1:7">
      <c r="A13739" s="143" t="s">
        <v>15576</v>
      </c>
      <c r="B13739" s="144" t="s">
        <v>15577</v>
      </c>
      <c r="C13739" s="145" t="s">
        <v>13059</v>
      </c>
      <c r="D13739" s="137"/>
      <c r="E13739" s="146">
        <v>28701.4319</v>
      </c>
      <c r="F13739" s="138"/>
      <c r="G13739" s="138"/>
    </row>
    <row r="13740" ht="15.75" customHeight="1" spans="1:7">
      <c r="A13740" s="143" t="s">
        <v>15578</v>
      </c>
      <c r="B13740" s="144" t="s">
        <v>15579</v>
      </c>
      <c r="C13740" s="145" t="s">
        <v>13059</v>
      </c>
      <c r="D13740" s="137"/>
      <c r="E13740" s="146">
        <v>29127.6923</v>
      </c>
      <c r="F13740" s="138"/>
      <c r="G13740" s="138"/>
    </row>
    <row r="13741" ht="15.75" customHeight="1" spans="1:7">
      <c r="A13741" s="143" t="s">
        <v>15580</v>
      </c>
      <c r="B13741" s="144" t="s">
        <v>15581</v>
      </c>
      <c r="C13741" s="145" t="s">
        <v>13059</v>
      </c>
      <c r="D13741" s="137"/>
      <c r="E13741" s="146">
        <v>34977.9012</v>
      </c>
      <c r="F13741" s="138"/>
      <c r="G13741" s="138"/>
    </row>
    <row r="13742" ht="15.75" customHeight="1" spans="1:7">
      <c r="A13742" s="143" t="s">
        <v>15582</v>
      </c>
      <c r="B13742" s="144" t="s">
        <v>15583</v>
      </c>
      <c r="C13742" s="145" t="s">
        <v>13059</v>
      </c>
      <c r="D13742" s="137"/>
      <c r="E13742" s="146">
        <v>35467.8792</v>
      </c>
      <c r="F13742" s="138"/>
      <c r="G13742" s="138"/>
    </row>
    <row r="13743" ht="15.75" customHeight="1" spans="1:7">
      <c r="A13743" s="143" t="s">
        <v>15584</v>
      </c>
      <c r="B13743" s="144" t="s">
        <v>15585</v>
      </c>
      <c r="C13743" s="145" t="s">
        <v>13059</v>
      </c>
      <c r="D13743" s="137"/>
      <c r="E13743" s="146">
        <v>36831.1329</v>
      </c>
      <c r="F13743" s="138"/>
      <c r="G13743" s="138"/>
    </row>
    <row r="13744" ht="15.75" customHeight="1" spans="1:7">
      <c r="A13744" s="143" t="s">
        <v>15586</v>
      </c>
      <c r="B13744" s="144" t="s">
        <v>15587</v>
      </c>
      <c r="C13744" s="145" t="s">
        <v>13059</v>
      </c>
      <c r="D13744" s="137"/>
      <c r="E13744" s="146">
        <v>37322.1122</v>
      </c>
      <c r="F13744" s="138"/>
      <c r="G13744" s="138"/>
    </row>
    <row r="13745" ht="15.75" customHeight="1" spans="1:7">
      <c r="A13745" s="143" t="s">
        <v>15588</v>
      </c>
      <c r="B13745" s="144" t="s">
        <v>15589</v>
      </c>
      <c r="C13745" s="145" t="s">
        <v>13059</v>
      </c>
      <c r="D13745" s="137"/>
      <c r="E13745" s="146">
        <v>51166.0932</v>
      </c>
      <c r="F13745" s="138"/>
      <c r="G13745" s="138"/>
    </row>
    <row r="13746" ht="15.75" customHeight="1" spans="1:7">
      <c r="A13746" s="143" t="s">
        <v>15590</v>
      </c>
      <c r="B13746" s="144" t="s">
        <v>15591</v>
      </c>
      <c r="C13746" s="145" t="s">
        <v>13059</v>
      </c>
      <c r="D13746" s="137"/>
      <c r="E13746" s="146">
        <v>52960.3068</v>
      </c>
      <c r="F13746" s="138"/>
      <c r="G13746" s="138"/>
    </row>
    <row r="13747" ht="15.75" customHeight="1" spans="1:7">
      <c r="A13747" s="143" t="s">
        <v>15592</v>
      </c>
      <c r="B13747" s="144" t="s">
        <v>15593</v>
      </c>
      <c r="C13747" s="145" t="s">
        <v>13059</v>
      </c>
      <c r="D13747" s="137"/>
      <c r="E13747" s="146">
        <v>11642.4898</v>
      </c>
      <c r="F13747" s="138"/>
      <c r="G13747" s="138"/>
    </row>
    <row r="13748" ht="15.75" customHeight="1" spans="1:7">
      <c r="A13748" s="143" t="s">
        <v>15594</v>
      </c>
      <c r="B13748" s="144" t="s">
        <v>15595</v>
      </c>
      <c r="C13748" s="145" t="s">
        <v>13059</v>
      </c>
      <c r="D13748" s="137"/>
      <c r="E13748" s="146">
        <v>15286.55</v>
      </c>
      <c r="F13748" s="138"/>
      <c r="G13748" s="138"/>
    </row>
    <row r="13749" ht="15.75" customHeight="1" spans="1:7">
      <c r="A13749" s="143" t="s">
        <v>15596</v>
      </c>
      <c r="B13749" s="144" t="s">
        <v>15597</v>
      </c>
      <c r="C13749" s="145" t="s">
        <v>13059</v>
      </c>
      <c r="D13749" s="137"/>
      <c r="E13749" s="146">
        <v>17748.3457</v>
      </c>
      <c r="F13749" s="138"/>
      <c r="G13749" s="138"/>
    </row>
    <row r="13750" ht="15.75" customHeight="1" spans="1:7">
      <c r="A13750" s="143" t="s">
        <v>15598</v>
      </c>
      <c r="B13750" s="144" t="s">
        <v>15599</v>
      </c>
      <c r="C13750" s="145" t="s">
        <v>13059</v>
      </c>
      <c r="D13750" s="137"/>
      <c r="E13750" s="146">
        <v>18663.5114</v>
      </c>
      <c r="F13750" s="138"/>
      <c r="G13750" s="138"/>
    </row>
    <row r="13751" ht="15.75" customHeight="1" spans="1:7">
      <c r="A13751" s="143" t="s">
        <v>15600</v>
      </c>
      <c r="B13751" s="144" t="s">
        <v>15601</v>
      </c>
      <c r="C13751" s="145" t="s">
        <v>13059</v>
      </c>
      <c r="D13751" s="137"/>
      <c r="E13751" s="146">
        <v>19277.3798</v>
      </c>
      <c r="F13751" s="138"/>
      <c r="G13751" s="138"/>
    </row>
    <row r="13752" ht="15.75" customHeight="1" spans="1:7">
      <c r="A13752" s="143" t="s">
        <v>15602</v>
      </c>
      <c r="B13752" s="144" t="s">
        <v>15603</v>
      </c>
      <c r="C13752" s="145" t="s">
        <v>13059</v>
      </c>
      <c r="D13752" s="137"/>
      <c r="E13752" s="146">
        <v>19893.8133</v>
      </c>
      <c r="F13752" s="138"/>
      <c r="G13752" s="138"/>
    </row>
    <row r="13753" ht="15.75" customHeight="1" spans="1:7">
      <c r="A13753" s="143" t="s">
        <v>15604</v>
      </c>
      <c r="B13753" s="144" t="s">
        <v>15605</v>
      </c>
      <c r="C13753" s="145" t="s">
        <v>13059</v>
      </c>
      <c r="D13753" s="137"/>
      <c r="E13753" s="146">
        <v>20508.5116</v>
      </c>
      <c r="F13753" s="138"/>
      <c r="G13753" s="138"/>
    </row>
    <row r="13754" ht="15.75" customHeight="1" spans="1:7">
      <c r="A13754" s="143" t="s">
        <v>15606</v>
      </c>
      <c r="B13754" s="144" t="s">
        <v>15607</v>
      </c>
      <c r="C13754" s="145" t="s">
        <v>13059</v>
      </c>
      <c r="D13754" s="137"/>
      <c r="E13754" s="146">
        <v>21424.8579</v>
      </c>
      <c r="F13754" s="138"/>
      <c r="G13754" s="138"/>
    </row>
    <row r="13755" ht="15.75" customHeight="1" spans="1:7">
      <c r="A13755" s="143" t="s">
        <v>15608</v>
      </c>
      <c r="B13755" s="144" t="s">
        <v>15609</v>
      </c>
      <c r="C13755" s="145" t="s">
        <v>13059</v>
      </c>
      <c r="D13755" s="137"/>
      <c r="E13755" s="146">
        <v>22037.9698</v>
      </c>
      <c r="F13755" s="138"/>
      <c r="G13755" s="138"/>
    </row>
    <row r="13756" ht="15.75" customHeight="1" spans="1:7">
      <c r="A13756" s="143" t="s">
        <v>15610</v>
      </c>
      <c r="B13756" s="144" t="s">
        <v>15611</v>
      </c>
      <c r="C13756" s="145" t="s">
        <v>13059</v>
      </c>
      <c r="D13756" s="137"/>
      <c r="E13756" s="146">
        <v>27284.6845</v>
      </c>
      <c r="F13756" s="138"/>
      <c r="G13756" s="138"/>
    </row>
    <row r="13757" ht="15.75" customHeight="1" spans="1:7">
      <c r="A13757" s="143" t="s">
        <v>15612</v>
      </c>
      <c r="B13757" s="144" t="s">
        <v>15613</v>
      </c>
      <c r="C13757" s="145" t="s">
        <v>13059</v>
      </c>
      <c r="D13757" s="137"/>
      <c r="E13757" s="146">
        <v>28670.7239</v>
      </c>
      <c r="F13757" s="138"/>
      <c r="G13757" s="138"/>
    </row>
    <row r="13758" ht="15.75" customHeight="1" spans="1:7">
      <c r="A13758" s="143" t="s">
        <v>15614</v>
      </c>
      <c r="B13758" s="144" t="s">
        <v>15615</v>
      </c>
      <c r="C13758" s="145" t="s">
        <v>13059</v>
      </c>
      <c r="D13758" s="137"/>
      <c r="E13758" s="146">
        <v>29434.6019</v>
      </c>
      <c r="F13758" s="138"/>
      <c r="G13758" s="138"/>
    </row>
    <row r="13759" ht="15.75" customHeight="1" spans="1:7">
      <c r="A13759" s="143" t="s">
        <v>15616</v>
      </c>
      <c r="B13759" s="144" t="s">
        <v>15617</v>
      </c>
      <c r="C13759" s="145" t="s">
        <v>13059</v>
      </c>
      <c r="D13759" s="137"/>
      <c r="E13759" s="146">
        <v>30199.0768</v>
      </c>
      <c r="F13759" s="138"/>
      <c r="G13759" s="138"/>
    </row>
    <row r="13760" ht="15.75" customHeight="1" spans="1:7">
      <c r="A13760" s="143" t="s">
        <v>15618</v>
      </c>
      <c r="B13760" s="144" t="s">
        <v>15619</v>
      </c>
      <c r="C13760" s="145" t="s">
        <v>13059</v>
      </c>
      <c r="D13760" s="137"/>
      <c r="E13760" s="146">
        <v>30566.4804</v>
      </c>
      <c r="F13760" s="138"/>
      <c r="G13760" s="138"/>
    </row>
    <row r="13761" ht="15.75" customHeight="1" spans="1:7">
      <c r="A13761" s="143" t="s">
        <v>15620</v>
      </c>
      <c r="B13761" s="144" t="s">
        <v>15621</v>
      </c>
      <c r="C13761" s="145" t="s">
        <v>13059</v>
      </c>
      <c r="D13761" s="137"/>
      <c r="E13761" s="146">
        <v>31971.2053</v>
      </c>
      <c r="F13761" s="138"/>
      <c r="G13761" s="138"/>
    </row>
    <row r="13762" ht="15.75" customHeight="1" spans="1:7">
      <c r="A13762" s="143" t="s">
        <v>15622</v>
      </c>
      <c r="B13762" s="144" t="s">
        <v>15623</v>
      </c>
      <c r="C13762" s="145" t="s">
        <v>13059</v>
      </c>
      <c r="D13762" s="137"/>
      <c r="E13762" s="146">
        <v>36692.2783</v>
      </c>
      <c r="F13762" s="138"/>
      <c r="G13762" s="138"/>
    </row>
    <row r="13763" ht="15.75" customHeight="1" spans="1:7">
      <c r="A13763" s="143" t="s">
        <v>15624</v>
      </c>
      <c r="B13763" s="144" t="s">
        <v>15625</v>
      </c>
      <c r="C13763" s="145" t="s">
        <v>13059</v>
      </c>
      <c r="D13763" s="137"/>
      <c r="E13763" s="146">
        <v>43631.2692</v>
      </c>
      <c r="F13763" s="138"/>
      <c r="G13763" s="138"/>
    </row>
    <row r="13764" ht="15.75" customHeight="1" spans="1:7">
      <c r="A13764" s="143" t="s">
        <v>15626</v>
      </c>
      <c r="B13764" s="144" t="s">
        <v>15627</v>
      </c>
      <c r="C13764" s="145" t="s">
        <v>13059</v>
      </c>
      <c r="D13764" s="137"/>
      <c r="E13764" s="146">
        <v>44607.4393</v>
      </c>
      <c r="F13764" s="138"/>
      <c r="G13764" s="138"/>
    </row>
    <row r="13765" ht="15.75" customHeight="1" spans="1:7">
      <c r="A13765" s="143" t="s">
        <v>15628</v>
      </c>
      <c r="B13765" s="144" t="s">
        <v>15629</v>
      </c>
      <c r="C13765" s="145" t="s">
        <v>13059</v>
      </c>
      <c r="D13765" s="137"/>
      <c r="E13765" s="146">
        <v>45598.3881</v>
      </c>
      <c r="F13765" s="138"/>
      <c r="G13765" s="138"/>
    </row>
    <row r="13766" ht="15.75" customHeight="1" spans="1:7">
      <c r="A13766" s="143" t="s">
        <v>15630</v>
      </c>
      <c r="B13766" s="144" t="s">
        <v>15631</v>
      </c>
      <c r="C13766" s="145" t="s">
        <v>13059</v>
      </c>
      <c r="D13766" s="137"/>
      <c r="E13766" s="146">
        <v>26629.9734</v>
      </c>
      <c r="F13766" s="138"/>
      <c r="G13766" s="138"/>
    </row>
    <row r="13767" ht="15.75" customHeight="1" spans="1:7">
      <c r="A13767" s="143" t="s">
        <v>15632</v>
      </c>
      <c r="B13767" s="144" t="s">
        <v>15633</v>
      </c>
      <c r="C13767" s="145" t="s">
        <v>13059</v>
      </c>
      <c r="D13767" s="137"/>
      <c r="E13767" s="146">
        <v>31136.6074</v>
      </c>
      <c r="F13767" s="138"/>
      <c r="G13767" s="138"/>
    </row>
    <row r="13768" ht="15.75" customHeight="1" spans="1:7">
      <c r="A13768" s="143" t="s">
        <v>15634</v>
      </c>
      <c r="B13768" s="144" t="s">
        <v>15635</v>
      </c>
      <c r="C13768" s="145" t="s">
        <v>13059</v>
      </c>
      <c r="D13768" s="137"/>
      <c r="E13768" s="146">
        <v>31182.6269</v>
      </c>
      <c r="F13768" s="138"/>
      <c r="G13768" s="138"/>
    </row>
    <row r="13769" ht="15.75" customHeight="1" spans="1:7">
      <c r="A13769" s="143" t="s">
        <v>15636</v>
      </c>
      <c r="B13769" s="144" t="s">
        <v>15637</v>
      </c>
      <c r="C13769" s="145" t="s">
        <v>13059</v>
      </c>
      <c r="D13769" s="137"/>
      <c r="E13769" s="146">
        <v>37091.9244</v>
      </c>
      <c r="F13769" s="138"/>
      <c r="G13769" s="138"/>
    </row>
    <row r="13770" ht="15.75" customHeight="1" spans="1:7">
      <c r="A13770" s="143" t="s">
        <v>15638</v>
      </c>
      <c r="B13770" s="144" t="s">
        <v>15639</v>
      </c>
      <c r="C13770" s="145" t="s">
        <v>13059</v>
      </c>
      <c r="D13770" s="137"/>
      <c r="E13770" s="146">
        <v>32824.5205</v>
      </c>
      <c r="F13770" s="138"/>
      <c r="G13770" s="138"/>
    </row>
    <row r="13771" ht="15.75" customHeight="1" spans="1:7">
      <c r="A13771" s="143" t="s">
        <v>15640</v>
      </c>
      <c r="B13771" s="144" t="s">
        <v>15641</v>
      </c>
      <c r="C13771" s="145" t="s">
        <v>13059</v>
      </c>
      <c r="D13771" s="137"/>
      <c r="E13771" s="146">
        <v>36965.4762</v>
      </c>
      <c r="F13771" s="138"/>
      <c r="G13771" s="138"/>
    </row>
    <row r="13772" ht="15.75" customHeight="1" spans="1:7">
      <c r="A13772" s="143" t="s">
        <v>15642</v>
      </c>
      <c r="B13772" s="144" t="s">
        <v>15643</v>
      </c>
      <c r="C13772" s="145" t="s">
        <v>13059</v>
      </c>
      <c r="D13772" s="137"/>
      <c r="E13772" s="146">
        <v>33383.8506</v>
      </c>
      <c r="F13772" s="138"/>
      <c r="G13772" s="138"/>
    </row>
    <row r="13773" ht="15.75" customHeight="1" spans="1:7">
      <c r="A13773" s="143" t="s">
        <v>15644</v>
      </c>
      <c r="B13773" s="144" t="s">
        <v>15645</v>
      </c>
      <c r="C13773" s="145" t="s">
        <v>13059</v>
      </c>
      <c r="D13773" s="137"/>
      <c r="E13773" s="146">
        <v>38617.3269</v>
      </c>
      <c r="F13773" s="138"/>
      <c r="G13773" s="138"/>
    </row>
    <row r="13774" ht="15.75" customHeight="1" spans="1:7">
      <c r="A13774" s="143" t="s">
        <v>15646</v>
      </c>
      <c r="B13774" s="144" t="s">
        <v>15647</v>
      </c>
      <c r="C13774" s="145" t="s">
        <v>13059</v>
      </c>
      <c r="D13774" s="137"/>
      <c r="E13774" s="146">
        <v>33927.5645</v>
      </c>
      <c r="F13774" s="138"/>
      <c r="G13774" s="138"/>
    </row>
    <row r="13775" ht="15.75" customHeight="1" spans="1:7">
      <c r="A13775" s="143" t="s">
        <v>15648</v>
      </c>
      <c r="B13775" s="144" t="s">
        <v>15649</v>
      </c>
      <c r="C13775" s="145" t="s">
        <v>13059</v>
      </c>
      <c r="D13775" s="137"/>
      <c r="E13775" s="146">
        <v>36680.9652</v>
      </c>
      <c r="F13775" s="138"/>
      <c r="G13775" s="138"/>
    </row>
    <row r="13776" ht="15.75" customHeight="1" spans="1:7">
      <c r="A13776" s="143" t="s">
        <v>15650</v>
      </c>
      <c r="B13776" s="144" t="s">
        <v>15651</v>
      </c>
      <c r="C13776" s="145" t="s">
        <v>13059</v>
      </c>
      <c r="D13776" s="137"/>
      <c r="E13776" s="146">
        <v>39716.4668</v>
      </c>
      <c r="F13776" s="138"/>
      <c r="G13776" s="138"/>
    </row>
    <row r="13777" ht="15.75" customHeight="1" spans="1:7">
      <c r="A13777" s="143" t="s">
        <v>15652</v>
      </c>
      <c r="B13777" s="144" t="s">
        <v>15653</v>
      </c>
      <c r="C13777" s="145" t="s">
        <v>13059</v>
      </c>
      <c r="D13777" s="137"/>
      <c r="E13777" s="146">
        <v>36136.1368</v>
      </c>
      <c r="F13777" s="138"/>
      <c r="G13777" s="138"/>
    </row>
    <row r="13778" ht="15.75" customHeight="1" spans="1:7">
      <c r="A13778" s="143" t="s">
        <v>15654</v>
      </c>
      <c r="B13778" s="144" t="s">
        <v>15655</v>
      </c>
      <c r="C13778" s="145" t="s">
        <v>13059</v>
      </c>
      <c r="D13778" s="137"/>
      <c r="E13778" s="146">
        <v>40262.7076</v>
      </c>
      <c r="F13778" s="138"/>
      <c r="G13778" s="138"/>
    </row>
    <row r="13779" ht="15.75" customHeight="1" spans="1:7">
      <c r="A13779" s="143" t="s">
        <v>15656</v>
      </c>
      <c r="B13779" s="144" t="s">
        <v>15657</v>
      </c>
      <c r="C13779" s="145" t="s">
        <v>13059</v>
      </c>
      <c r="D13779" s="137"/>
      <c r="E13779" s="146">
        <v>37091.9244</v>
      </c>
      <c r="F13779" s="138"/>
      <c r="G13779" s="138"/>
    </row>
    <row r="13780" ht="15.75" customHeight="1" spans="1:7">
      <c r="A13780" s="143" t="s">
        <v>15658</v>
      </c>
      <c r="B13780" s="144" t="s">
        <v>15659</v>
      </c>
      <c r="C13780" s="145" t="s">
        <v>13059</v>
      </c>
      <c r="D13780" s="137"/>
      <c r="E13780" s="146">
        <v>41236.0481</v>
      </c>
      <c r="F13780" s="138"/>
      <c r="G13780" s="138"/>
    </row>
    <row r="13781" ht="15.75" customHeight="1" spans="1:7">
      <c r="A13781" s="143" t="s">
        <v>15660</v>
      </c>
      <c r="B13781" s="144" t="s">
        <v>15661</v>
      </c>
      <c r="C13781" s="145" t="s">
        <v>13059</v>
      </c>
      <c r="D13781" s="137"/>
      <c r="E13781" s="146">
        <v>38198.1487</v>
      </c>
      <c r="F13781" s="138"/>
      <c r="G13781" s="138"/>
    </row>
    <row r="13782" ht="15.75" customHeight="1" spans="1:7">
      <c r="A13782" s="143" t="s">
        <v>15662</v>
      </c>
      <c r="B13782" s="144" t="s">
        <v>15663</v>
      </c>
      <c r="C13782" s="145" t="s">
        <v>13059</v>
      </c>
      <c r="D13782" s="137"/>
      <c r="E13782" s="146">
        <v>43431.195</v>
      </c>
      <c r="F13782" s="138"/>
      <c r="G13782" s="138"/>
    </row>
    <row r="13783" ht="15.75" customHeight="1" spans="1:7">
      <c r="A13783" s="143" t="s">
        <v>15664</v>
      </c>
      <c r="B13783" s="144" t="s">
        <v>15665</v>
      </c>
      <c r="C13783" s="145" t="s">
        <v>13059</v>
      </c>
      <c r="D13783" s="137"/>
      <c r="E13783" s="146">
        <v>39842.915</v>
      </c>
      <c r="F13783" s="138"/>
      <c r="G13783" s="138"/>
    </row>
    <row r="13784" ht="15.75" customHeight="1" spans="1:7">
      <c r="A13784" s="143" t="s">
        <v>15666</v>
      </c>
      <c r="B13784" s="144" t="s">
        <v>15667</v>
      </c>
      <c r="C13784" s="145" t="s">
        <v>13059</v>
      </c>
      <c r="D13784" s="137"/>
      <c r="E13784" s="146">
        <v>46183.3482</v>
      </c>
      <c r="F13784" s="138"/>
      <c r="G13784" s="138"/>
    </row>
    <row r="13785" ht="15.75" customHeight="1" spans="1:7">
      <c r="A13785" s="143" t="s">
        <v>15668</v>
      </c>
      <c r="B13785" s="144" t="s">
        <v>15669</v>
      </c>
      <c r="C13785" s="145" t="s">
        <v>13059</v>
      </c>
      <c r="D13785" s="137"/>
      <c r="E13785" s="146">
        <v>43304.7468</v>
      </c>
      <c r="F13785" s="138"/>
      <c r="G13785" s="138"/>
    </row>
    <row r="13786" ht="15.75" customHeight="1" spans="1:7">
      <c r="A13786" s="143" t="s">
        <v>15670</v>
      </c>
      <c r="B13786" s="144" t="s">
        <v>15671</v>
      </c>
      <c r="C13786" s="145" t="s">
        <v>13059</v>
      </c>
      <c r="D13786" s="137"/>
      <c r="E13786" s="146">
        <v>47697.064</v>
      </c>
      <c r="F13786" s="138"/>
      <c r="G13786" s="138"/>
    </row>
    <row r="13787" ht="15.75" customHeight="1" spans="1:7">
      <c r="A13787" s="143" t="s">
        <v>15672</v>
      </c>
      <c r="B13787" s="144" t="s">
        <v>15673</v>
      </c>
      <c r="C13787" s="145" t="s">
        <v>13059</v>
      </c>
      <c r="D13787" s="137"/>
      <c r="E13787" s="146">
        <v>43842.1542</v>
      </c>
      <c r="F13787" s="138"/>
      <c r="G13787" s="138"/>
    </row>
    <row r="13788" ht="15.75" customHeight="1" spans="1:7">
      <c r="A13788" s="143" t="s">
        <v>15674</v>
      </c>
      <c r="B13788" s="144" t="s">
        <v>15675</v>
      </c>
      <c r="C13788" s="145" t="s">
        <v>13059</v>
      </c>
      <c r="D13788" s="137"/>
      <c r="E13788" s="146">
        <v>47159.6566</v>
      </c>
      <c r="F13788" s="138"/>
      <c r="G13788" s="138"/>
    </row>
    <row r="13789" ht="15.75" customHeight="1" spans="1:7">
      <c r="A13789" s="143" t="s">
        <v>15676</v>
      </c>
      <c r="B13789" s="144" t="s">
        <v>15677</v>
      </c>
      <c r="C13789" s="145" t="s">
        <v>13059</v>
      </c>
      <c r="D13789" s="137"/>
      <c r="E13789" s="146">
        <v>51291.9609</v>
      </c>
      <c r="F13789" s="138"/>
      <c r="G13789" s="138"/>
    </row>
    <row r="13790" ht="15.75" customHeight="1" spans="1:7">
      <c r="A13790" s="143" t="s">
        <v>15678</v>
      </c>
      <c r="B13790" s="144" t="s">
        <v>15679</v>
      </c>
      <c r="C13790" s="145" t="s">
        <v>13059</v>
      </c>
      <c r="D13790" s="137"/>
      <c r="E13790" s="146">
        <v>46594.3074</v>
      </c>
      <c r="F13790" s="138"/>
      <c r="G13790" s="138"/>
    </row>
    <row r="13791" ht="15.75" customHeight="1" spans="1:7">
      <c r="A13791" s="143" t="s">
        <v>15680</v>
      </c>
      <c r="B13791" s="144" t="s">
        <v>15681</v>
      </c>
      <c r="C13791" s="145" t="s">
        <v>13059</v>
      </c>
      <c r="D13791" s="137"/>
      <c r="E13791" s="146">
        <v>51829.3683</v>
      </c>
      <c r="F13791" s="138"/>
      <c r="G13791" s="138"/>
    </row>
    <row r="13792" ht="15.75" customHeight="1" spans="1:7">
      <c r="A13792" s="143" t="s">
        <v>15682</v>
      </c>
      <c r="B13792" s="144" t="s">
        <v>15683</v>
      </c>
      <c r="C13792" s="145" t="s">
        <v>13059</v>
      </c>
      <c r="D13792" s="137"/>
      <c r="E13792" s="146">
        <v>47159.6566</v>
      </c>
      <c r="F13792" s="138"/>
      <c r="G13792" s="138"/>
    </row>
    <row r="13793" ht="15.75" customHeight="1" spans="1:7">
      <c r="A13793" s="143" t="s">
        <v>15684</v>
      </c>
      <c r="B13793" s="144" t="s">
        <v>15685</v>
      </c>
      <c r="C13793" s="145" t="s">
        <v>13059</v>
      </c>
      <c r="D13793" s="137"/>
      <c r="E13793" s="146">
        <v>52397.8181</v>
      </c>
      <c r="F13793" s="138"/>
      <c r="G13793" s="138"/>
    </row>
    <row r="13794" ht="15.75" customHeight="1" spans="1:7">
      <c r="A13794" s="143" t="s">
        <v>15686</v>
      </c>
      <c r="B13794" s="144" t="s">
        <v>15687</v>
      </c>
      <c r="C13794" s="145" t="s">
        <v>13059</v>
      </c>
      <c r="D13794" s="137"/>
      <c r="E13794" s="146">
        <v>48658.1046</v>
      </c>
      <c r="F13794" s="138"/>
      <c r="G13794" s="138"/>
    </row>
    <row r="13795" ht="15.75" customHeight="1" spans="1:7">
      <c r="A13795" s="143" t="s">
        <v>15688</v>
      </c>
      <c r="B13795" s="144" t="s">
        <v>15689</v>
      </c>
      <c r="C13795" s="145" t="s">
        <v>13059</v>
      </c>
      <c r="D13795" s="137"/>
      <c r="E13795" s="146">
        <v>52808.7773</v>
      </c>
      <c r="F13795" s="138"/>
      <c r="G13795" s="138"/>
    </row>
    <row r="13796" ht="15.75" customHeight="1" spans="1:7">
      <c r="A13796" s="143" t="s">
        <v>15690</v>
      </c>
      <c r="B13796" s="144" t="s">
        <v>15691</v>
      </c>
      <c r="C13796" s="145" t="s">
        <v>13059</v>
      </c>
      <c r="D13796" s="137"/>
      <c r="E13796" s="146">
        <v>55007.0285</v>
      </c>
      <c r="F13796" s="138"/>
      <c r="G13796" s="138"/>
    </row>
    <row r="13797" ht="15.75" customHeight="1" spans="1:7">
      <c r="A13797" s="143" t="s">
        <v>15692</v>
      </c>
      <c r="B13797" s="144" t="s">
        <v>15693</v>
      </c>
      <c r="C13797" s="145" t="s">
        <v>13059</v>
      </c>
      <c r="D13797" s="137"/>
      <c r="E13797" s="146">
        <v>59137.1849</v>
      </c>
      <c r="F13797" s="138"/>
      <c r="G13797" s="138"/>
    </row>
    <row r="13798" ht="15.75" customHeight="1" spans="1:7">
      <c r="A13798" s="143" t="s">
        <v>15694</v>
      </c>
      <c r="B13798" s="144" t="s">
        <v>15695</v>
      </c>
      <c r="C13798" s="145" t="s">
        <v>13059</v>
      </c>
      <c r="D13798" s="137"/>
      <c r="E13798" s="146">
        <v>65178.5132</v>
      </c>
      <c r="F13798" s="138"/>
      <c r="G13798" s="138"/>
    </row>
    <row r="13799" ht="15.75" customHeight="1" spans="1:7">
      <c r="A13799" s="143" t="s">
        <v>15696</v>
      </c>
      <c r="B13799" s="144" t="s">
        <v>15697</v>
      </c>
      <c r="C13799" s="145" t="s">
        <v>13059</v>
      </c>
      <c r="D13799" s="137"/>
      <c r="E13799" s="146">
        <v>70653.2812</v>
      </c>
      <c r="F13799" s="138"/>
      <c r="G13799" s="138"/>
    </row>
    <row r="13800" ht="15.75" customHeight="1" spans="1:7">
      <c r="A13800" s="143" t="s">
        <v>15698</v>
      </c>
      <c r="B13800" s="144" t="s">
        <v>15699</v>
      </c>
      <c r="C13800" s="145" t="s">
        <v>13059</v>
      </c>
      <c r="D13800" s="137"/>
      <c r="E13800" s="146">
        <v>73648.4273</v>
      </c>
      <c r="F13800" s="138"/>
      <c r="G13800" s="138"/>
    </row>
    <row r="13801" ht="15.75" customHeight="1" spans="1:7">
      <c r="A13801" s="143" t="s">
        <v>15700</v>
      </c>
      <c r="B13801" s="144" t="s">
        <v>15701</v>
      </c>
      <c r="C13801" s="145" t="s">
        <v>13059</v>
      </c>
      <c r="D13801" s="137"/>
      <c r="E13801" s="146">
        <v>79140.6132</v>
      </c>
      <c r="F13801" s="138"/>
      <c r="G13801" s="138"/>
    </row>
    <row r="13802" ht="15.75" customHeight="1" spans="1:7">
      <c r="A13802" s="143" t="s">
        <v>15702</v>
      </c>
      <c r="B13802" s="144" t="s">
        <v>15703</v>
      </c>
      <c r="C13802" s="145" t="s">
        <v>13059</v>
      </c>
      <c r="D13802" s="137"/>
      <c r="E13802" s="146">
        <v>62795.0121</v>
      </c>
      <c r="F13802" s="138"/>
      <c r="G13802" s="138"/>
    </row>
    <row r="13803" ht="15.75" customHeight="1" spans="1:7">
      <c r="A13803" s="143" t="s">
        <v>15704</v>
      </c>
      <c r="B13803" s="144" t="s">
        <v>15705</v>
      </c>
      <c r="C13803" s="145" t="s">
        <v>13059</v>
      </c>
      <c r="D13803" s="137"/>
      <c r="E13803" s="146">
        <v>65126.0969</v>
      </c>
      <c r="F13803" s="138"/>
      <c r="G13803" s="138"/>
    </row>
    <row r="13804" ht="15.75" customHeight="1" spans="1:7">
      <c r="A13804" s="143" t="s">
        <v>15706</v>
      </c>
      <c r="B13804" s="144" t="s">
        <v>15707</v>
      </c>
      <c r="C13804" s="145" t="s">
        <v>13059</v>
      </c>
      <c r="D13804" s="137"/>
      <c r="E13804" s="146">
        <v>66216.719</v>
      </c>
      <c r="F13804" s="138"/>
      <c r="G13804" s="138"/>
    </row>
    <row r="13805" ht="15.75" customHeight="1" spans="1:7">
      <c r="A13805" s="143" t="s">
        <v>15708</v>
      </c>
      <c r="B13805" s="144" t="s">
        <v>15709</v>
      </c>
      <c r="C13805" s="145" t="s">
        <v>13059</v>
      </c>
      <c r="D13805" s="137"/>
      <c r="E13805" s="146">
        <v>67474.4404</v>
      </c>
      <c r="F13805" s="138"/>
      <c r="G13805" s="138"/>
    </row>
    <row r="13806" ht="15.75" customHeight="1" spans="1:7">
      <c r="A13806" s="143" t="s">
        <v>15710</v>
      </c>
      <c r="B13806" s="144" t="s">
        <v>15711</v>
      </c>
      <c r="C13806" s="145" t="s">
        <v>13059</v>
      </c>
      <c r="D13806" s="137"/>
      <c r="E13806" s="146">
        <v>70726.11</v>
      </c>
      <c r="F13806" s="138"/>
      <c r="G13806" s="138"/>
    </row>
    <row r="13807" ht="15.75" customHeight="1" spans="1:7">
      <c r="A13807" s="143" t="s">
        <v>15712</v>
      </c>
      <c r="B13807" s="144" t="s">
        <v>15713</v>
      </c>
      <c r="C13807" s="145" t="s">
        <v>13059</v>
      </c>
      <c r="D13807" s="137"/>
      <c r="E13807" s="146">
        <v>70630.5077</v>
      </c>
      <c r="F13807" s="138"/>
      <c r="G13807" s="138"/>
    </row>
    <row r="13808" ht="15.75" customHeight="1" spans="1:7">
      <c r="A13808" s="143" t="s">
        <v>15714</v>
      </c>
      <c r="B13808" s="144" t="s">
        <v>15715</v>
      </c>
      <c r="C13808" s="145" t="s">
        <v>13059</v>
      </c>
      <c r="D13808" s="137"/>
      <c r="E13808" s="146">
        <v>71002.4932</v>
      </c>
      <c r="F13808" s="138"/>
      <c r="G13808" s="138"/>
    </row>
    <row r="13809" ht="15.75" customHeight="1" spans="1:7">
      <c r="A13809" s="143" t="s">
        <v>15716</v>
      </c>
      <c r="B13809" s="144" t="s">
        <v>15717</v>
      </c>
      <c r="C13809" s="145" t="s">
        <v>13059</v>
      </c>
      <c r="D13809" s="137"/>
      <c r="E13809" s="146">
        <v>76300.7504</v>
      </c>
      <c r="F13809" s="138"/>
      <c r="G13809" s="138"/>
    </row>
    <row r="13810" ht="15.75" customHeight="1" spans="1:7">
      <c r="A13810" s="143" t="s">
        <v>15718</v>
      </c>
      <c r="B13810" s="144" t="s">
        <v>15719</v>
      </c>
      <c r="C13810" s="145" t="s">
        <v>13059</v>
      </c>
      <c r="D13810" s="137"/>
      <c r="E13810" s="146">
        <v>76838.1578</v>
      </c>
      <c r="F13810" s="138"/>
      <c r="G13810" s="138"/>
    </row>
    <row r="13811" ht="15.75" customHeight="1" spans="1:7">
      <c r="A13811" s="143" t="s">
        <v>15720</v>
      </c>
      <c r="B13811" s="144" t="s">
        <v>15721</v>
      </c>
      <c r="C13811" s="145" t="s">
        <v>13059</v>
      </c>
      <c r="D13811" s="137"/>
      <c r="E13811" s="146">
        <v>77225.0966</v>
      </c>
      <c r="F13811" s="138"/>
      <c r="G13811" s="138"/>
    </row>
    <row r="13812" ht="15.75" customHeight="1" spans="1:7">
      <c r="A13812" s="143" t="s">
        <v>15722</v>
      </c>
      <c r="B13812" s="144" t="s">
        <v>15723</v>
      </c>
      <c r="C13812" s="145" t="s">
        <v>455</v>
      </c>
      <c r="D13812" s="137"/>
      <c r="E13812" s="146">
        <v>45947.8715</v>
      </c>
      <c r="F13812" s="138"/>
      <c r="G13812" s="138"/>
    </row>
    <row r="13813" ht="15.75" customHeight="1" spans="1:7">
      <c r="A13813" s="143" t="s">
        <v>15724</v>
      </c>
      <c r="B13813" s="144" t="s">
        <v>15725</v>
      </c>
      <c r="C13813" s="145" t="s">
        <v>455</v>
      </c>
      <c r="D13813" s="137"/>
      <c r="E13813" s="146">
        <v>62303.7925</v>
      </c>
      <c r="F13813" s="138"/>
      <c r="G13813" s="138"/>
    </row>
    <row r="13814" ht="15.75" customHeight="1" spans="1:7">
      <c r="A13814" s="143" t="s">
        <v>15726</v>
      </c>
      <c r="B13814" s="144" t="s">
        <v>15727</v>
      </c>
      <c r="C13814" s="145" t="s">
        <v>12982</v>
      </c>
      <c r="D13814" s="137"/>
      <c r="E13814" s="146">
        <v>6.4141</v>
      </c>
      <c r="F13814" s="138"/>
      <c r="G13814" s="138"/>
    </row>
    <row r="13815" ht="15.75" customHeight="1" spans="1:7">
      <c r="A13815" s="143" t="s">
        <v>15728</v>
      </c>
      <c r="B13815" s="144" t="s">
        <v>15729</v>
      </c>
      <c r="C13815" s="145" t="s">
        <v>12982</v>
      </c>
      <c r="D13815" s="137"/>
      <c r="E13815" s="146">
        <v>22.6047</v>
      </c>
      <c r="F13815" s="138"/>
      <c r="G13815" s="138"/>
    </row>
    <row r="13816" ht="15.75" customHeight="1" spans="1:7">
      <c r="A13816" s="143" t="s">
        <v>15730</v>
      </c>
      <c r="B13816" s="144" t="s">
        <v>15731</v>
      </c>
      <c r="C13816" s="145" t="s">
        <v>455</v>
      </c>
      <c r="D13816" s="137"/>
      <c r="E13816" s="146">
        <v>30.5914</v>
      </c>
      <c r="F13816" s="138"/>
      <c r="G13816" s="138"/>
    </row>
    <row r="13817" ht="15.75" customHeight="1" spans="1:7">
      <c r="A13817" s="143" t="s">
        <v>15732</v>
      </c>
      <c r="B13817" s="144" t="s">
        <v>15733</v>
      </c>
      <c r="C13817" s="145" t="s">
        <v>13149</v>
      </c>
      <c r="D13817" s="137"/>
      <c r="E13817" s="146">
        <v>20.1986</v>
      </c>
      <c r="F13817" s="138"/>
      <c r="G13817" s="138"/>
    </row>
    <row r="13818" ht="15.75" customHeight="1" spans="1:7">
      <c r="A13818" s="143" t="s">
        <v>15734</v>
      </c>
      <c r="B13818" s="144" t="s">
        <v>15735</v>
      </c>
      <c r="C13818" s="145" t="s">
        <v>13059</v>
      </c>
      <c r="D13818" s="137"/>
      <c r="E13818" s="146">
        <v>128.5103</v>
      </c>
      <c r="F13818" s="138"/>
      <c r="G13818" s="138"/>
    </row>
    <row r="13819" ht="15.75" customHeight="1" spans="1:7">
      <c r="A13819" s="143" t="s">
        <v>15736</v>
      </c>
      <c r="B13819" s="144" t="s">
        <v>15737</v>
      </c>
      <c r="C13819" s="145" t="s">
        <v>455</v>
      </c>
      <c r="D13819" s="137"/>
      <c r="E13819" s="146">
        <v>2.4039</v>
      </c>
      <c r="F13819" s="138"/>
      <c r="G13819" s="138"/>
    </row>
    <row r="13820" ht="15.75" customHeight="1" spans="1:7">
      <c r="A13820" s="143" t="s">
        <v>15738</v>
      </c>
      <c r="B13820" s="144" t="s">
        <v>15739</v>
      </c>
      <c r="C13820" s="145" t="s">
        <v>12982</v>
      </c>
      <c r="D13820" s="137"/>
      <c r="E13820" s="146">
        <v>9.3688</v>
      </c>
      <c r="F13820" s="138"/>
      <c r="G13820" s="138"/>
    </row>
    <row r="13821" ht="15.75" customHeight="1" spans="1:7">
      <c r="A13821" s="143" t="s">
        <v>15740</v>
      </c>
      <c r="B13821" s="144" t="s">
        <v>15741</v>
      </c>
      <c r="C13821" s="145" t="s">
        <v>455</v>
      </c>
      <c r="D13821" s="137"/>
      <c r="E13821" s="146">
        <v>3.7779</v>
      </c>
      <c r="F13821" s="138"/>
      <c r="G13821" s="138"/>
    </row>
    <row r="13822" ht="15.75" customHeight="1" spans="1:7">
      <c r="A13822" s="143" t="s">
        <v>15742</v>
      </c>
      <c r="B13822" s="144" t="s">
        <v>15743</v>
      </c>
      <c r="C13822" s="145" t="s">
        <v>455</v>
      </c>
      <c r="D13822" s="137"/>
      <c r="E13822" s="146">
        <v>3.8443</v>
      </c>
      <c r="F13822" s="138"/>
      <c r="G13822" s="138"/>
    </row>
    <row r="13823" ht="15.75" customHeight="1" spans="1:7">
      <c r="A13823" s="143" t="s">
        <v>15744</v>
      </c>
      <c r="B13823" s="144" t="s">
        <v>15745</v>
      </c>
      <c r="C13823" s="145" t="s">
        <v>455</v>
      </c>
      <c r="D13823" s="137"/>
      <c r="E13823" s="146">
        <v>4.259</v>
      </c>
      <c r="F13823" s="138"/>
      <c r="G13823" s="138"/>
    </row>
    <row r="13824" ht="15.75" customHeight="1" spans="1:7">
      <c r="A13824" s="143" t="s">
        <v>15746</v>
      </c>
      <c r="B13824" s="144" t="s">
        <v>15747</v>
      </c>
      <c r="C13824" s="145" t="s">
        <v>455</v>
      </c>
      <c r="D13824" s="137"/>
      <c r="E13824" s="146">
        <v>5.3859</v>
      </c>
      <c r="F13824" s="138"/>
      <c r="G13824" s="138"/>
    </row>
    <row r="13825" ht="15.75" customHeight="1" spans="1:7">
      <c r="A13825" s="143" t="s">
        <v>15748</v>
      </c>
      <c r="B13825" s="144" t="s">
        <v>15749</v>
      </c>
      <c r="C13825" s="145" t="s">
        <v>455</v>
      </c>
      <c r="D13825" s="137"/>
      <c r="E13825" s="146">
        <v>5.7875</v>
      </c>
      <c r="F13825" s="138"/>
      <c r="G13825" s="138"/>
    </row>
    <row r="13826" ht="15.75" customHeight="1" spans="1:7">
      <c r="A13826" s="143" t="s">
        <v>15750</v>
      </c>
      <c r="B13826" s="144" t="s">
        <v>15751</v>
      </c>
      <c r="C13826" s="145" t="s">
        <v>455</v>
      </c>
      <c r="D13826" s="137"/>
      <c r="E13826" s="146">
        <v>6.6183</v>
      </c>
      <c r="F13826" s="138"/>
      <c r="G13826" s="138"/>
    </row>
    <row r="13827" ht="15.75" customHeight="1" spans="1:7">
      <c r="A13827" s="143" t="s">
        <v>15752</v>
      </c>
      <c r="B13827" s="144" t="s">
        <v>15753</v>
      </c>
      <c r="C13827" s="145" t="s">
        <v>455</v>
      </c>
      <c r="D13827" s="137"/>
      <c r="E13827" s="146">
        <v>7.0713</v>
      </c>
      <c r="F13827" s="138"/>
      <c r="G13827" s="138"/>
    </row>
    <row r="13828" ht="15.75" customHeight="1" spans="1:7">
      <c r="A13828" s="143" t="s">
        <v>15754</v>
      </c>
      <c r="B13828" s="144" t="s">
        <v>15755</v>
      </c>
      <c r="C13828" s="145" t="s">
        <v>455</v>
      </c>
      <c r="D13828" s="137"/>
      <c r="E13828" s="146">
        <v>7.6745</v>
      </c>
      <c r="F13828" s="138"/>
      <c r="G13828" s="138"/>
    </row>
    <row r="13829" ht="15.75" customHeight="1" spans="1:7">
      <c r="A13829" s="143" t="s">
        <v>15756</v>
      </c>
      <c r="B13829" s="144" t="s">
        <v>15757</v>
      </c>
      <c r="C13829" s="145" t="s">
        <v>455</v>
      </c>
      <c r="D13829" s="137"/>
      <c r="E13829" s="146">
        <v>7.7535</v>
      </c>
      <c r="F13829" s="138"/>
      <c r="G13829" s="138"/>
    </row>
    <row r="13830" ht="15.75" customHeight="1" spans="1:7">
      <c r="A13830" s="143" t="s">
        <v>15758</v>
      </c>
      <c r="B13830" s="144" t="s">
        <v>15759</v>
      </c>
      <c r="C13830" s="145" t="s">
        <v>455</v>
      </c>
      <c r="D13830" s="137"/>
      <c r="E13830" s="146">
        <v>8.6967</v>
      </c>
      <c r="F13830" s="138"/>
      <c r="G13830" s="138"/>
    </row>
    <row r="13831" ht="15.75" customHeight="1" spans="1:7">
      <c r="A13831" s="143" t="s">
        <v>15760</v>
      </c>
      <c r="B13831" s="144" t="s">
        <v>15761</v>
      </c>
      <c r="C13831" s="145" t="s">
        <v>455</v>
      </c>
      <c r="D13831" s="137"/>
      <c r="E13831" s="146">
        <v>9.0183</v>
      </c>
      <c r="F13831" s="138"/>
      <c r="G13831" s="138"/>
    </row>
    <row r="13832" ht="15.75" customHeight="1" spans="1:7">
      <c r="A13832" s="143" t="s">
        <v>15762</v>
      </c>
      <c r="B13832" s="144" t="s">
        <v>15763</v>
      </c>
      <c r="C13832" s="145" t="s">
        <v>455</v>
      </c>
      <c r="D13832" s="137"/>
      <c r="E13832" s="146">
        <v>9.3503</v>
      </c>
      <c r="F13832" s="138"/>
      <c r="G13832" s="138"/>
    </row>
    <row r="13833" ht="15.75" customHeight="1" spans="1:7">
      <c r="A13833" s="143" t="s">
        <v>15764</v>
      </c>
      <c r="B13833" s="144" t="s">
        <v>15765</v>
      </c>
      <c r="C13833" s="145" t="s">
        <v>455</v>
      </c>
      <c r="D13833" s="137"/>
      <c r="E13833" s="146">
        <v>10.3408</v>
      </c>
      <c r="F13833" s="138"/>
      <c r="G13833" s="138"/>
    </row>
    <row r="13834" ht="15.75" customHeight="1" spans="1:7">
      <c r="A13834" s="143" t="s">
        <v>15766</v>
      </c>
      <c r="B13834" s="144" t="s">
        <v>15767</v>
      </c>
      <c r="C13834" s="145" t="s">
        <v>455</v>
      </c>
      <c r="D13834" s="137"/>
      <c r="E13834" s="146">
        <v>10.9245</v>
      </c>
      <c r="F13834" s="138"/>
      <c r="G13834" s="138"/>
    </row>
    <row r="13835" ht="15.75" customHeight="1" spans="1:7">
      <c r="A13835" s="143" t="s">
        <v>15768</v>
      </c>
      <c r="B13835" s="144" t="s">
        <v>15769</v>
      </c>
      <c r="C13835" s="145" t="s">
        <v>455</v>
      </c>
      <c r="D13835" s="137"/>
      <c r="E13835" s="146">
        <v>11.5126</v>
      </c>
      <c r="F13835" s="138"/>
      <c r="G13835" s="138"/>
    </row>
    <row r="13836" ht="15.75" customHeight="1" spans="1:7">
      <c r="A13836" s="143" t="s">
        <v>15770</v>
      </c>
      <c r="B13836" s="144" t="s">
        <v>15771</v>
      </c>
      <c r="C13836" s="145" t="s">
        <v>455</v>
      </c>
      <c r="D13836" s="137"/>
      <c r="E13836" s="146">
        <v>12.768</v>
      </c>
      <c r="F13836" s="138"/>
      <c r="G13836" s="138"/>
    </row>
    <row r="13837" ht="15.75" customHeight="1" spans="1:7">
      <c r="A13837" s="143" t="s">
        <v>15772</v>
      </c>
      <c r="B13837" s="144" t="s">
        <v>15773</v>
      </c>
      <c r="C13837" s="145" t="s">
        <v>455</v>
      </c>
      <c r="D13837" s="137"/>
      <c r="E13837" s="146">
        <v>14.0981</v>
      </c>
      <c r="F13837" s="138"/>
      <c r="G13837" s="138"/>
    </row>
    <row r="13838" ht="15.75" customHeight="1" spans="1:7">
      <c r="A13838" s="143" t="s">
        <v>15774</v>
      </c>
      <c r="B13838" s="144" t="s">
        <v>15775</v>
      </c>
      <c r="C13838" s="145" t="s">
        <v>455</v>
      </c>
      <c r="D13838" s="137"/>
      <c r="E13838" s="146">
        <v>16.3212</v>
      </c>
      <c r="F13838" s="138"/>
      <c r="G13838" s="138"/>
    </row>
    <row r="13839" ht="15.75" customHeight="1" spans="1:7">
      <c r="A13839" s="143" t="s">
        <v>15776</v>
      </c>
      <c r="B13839" s="144" t="s">
        <v>15777</v>
      </c>
      <c r="C13839" s="145" t="s">
        <v>455</v>
      </c>
      <c r="D13839" s="137"/>
      <c r="E13839" s="146">
        <v>9.0039</v>
      </c>
      <c r="F13839" s="138"/>
      <c r="G13839" s="138"/>
    </row>
    <row r="13840" ht="15.75" customHeight="1" spans="1:7">
      <c r="A13840" s="143" t="s">
        <v>15778</v>
      </c>
      <c r="B13840" s="144" t="s">
        <v>15779</v>
      </c>
      <c r="C13840" s="145" t="s">
        <v>455</v>
      </c>
      <c r="D13840" s="137"/>
      <c r="E13840" s="146">
        <v>9.5992</v>
      </c>
      <c r="F13840" s="138"/>
      <c r="G13840" s="138"/>
    </row>
    <row r="13841" ht="15.75" customHeight="1" spans="1:7">
      <c r="A13841" s="143" t="s">
        <v>15780</v>
      </c>
      <c r="B13841" s="144" t="s">
        <v>15781</v>
      </c>
      <c r="C13841" s="145" t="s">
        <v>455</v>
      </c>
      <c r="D13841" s="137"/>
      <c r="E13841" s="146">
        <v>10.0566</v>
      </c>
      <c r="F13841" s="138"/>
      <c r="G13841" s="138"/>
    </row>
    <row r="13842" ht="15.75" customHeight="1" spans="1:7">
      <c r="A13842" s="143" t="s">
        <v>15782</v>
      </c>
      <c r="B13842" s="144" t="s">
        <v>15783</v>
      </c>
      <c r="C13842" s="145" t="s">
        <v>455</v>
      </c>
      <c r="D13842" s="137"/>
      <c r="E13842" s="146">
        <v>10.6512</v>
      </c>
      <c r="F13842" s="138"/>
      <c r="G13842" s="138"/>
    </row>
    <row r="13843" ht="15.75" customHeight="1" spans="1:7">
      <c r="A13843" s="143" t="s">
        <v>15784</v>
      </c>
      <c r="B13843" s="144" t="s">
        <v>15785</v>
      </c>
      <c r="C13843" s="145" t="s">
        <v>455</v>
      </c>
      <c r="D13843" s="137"/>
      <c r="E13843" s="146">
        <v>11.0078</v>
      </c>
      <c r="F13843" s="138"/>
      <c r="G13843" s="138"/>
    </row>
    <row r="13844" ht="15.75" customHeight="1" spans="1:7">
      <c r="A13844" s="143" t="s">
        <v>15786</v>
      </c>
      <c r="B13844" s="144" t="s">
        <v>15787</v>
      </c>
      <c r="C13844" s="145" t="s">
        <v>455</v>
      </c>
      <c r="D13844" s="137"/>
      <c r="E13844" s="146">
        <v>11.7392</v>
      </c>
      <c r="F13844" s="138"/>
      <c r="G13844" s="138"/>
    </row>
    <row r="13845" ht="15.75" customHeight="1" spans="1:7">
      <c r="A13845" s="143" t="s">
        <v>15788</v>
      </c>
      <c r="B13845" s="144" t="s">
        <v>15789</v>
      </c>
      <c r="C13845" s="145" t="s">
        <v>12982</v>
      </c>
      <c r="D13845" s="137"/>
      <c r="E13845" s="146">
        <v>79.849</v>
      </c>
      <c r="F13845" s="138"/>
      <c r="G13845" s="138"/>
    </row>
    <row r="13846" ht="15.75" customHeight="1" spans="1:7">
      <c r="A13846" s="143" t="s">
        <v>15790</v>
      </c>
      <c r="B13846" s="144" t="s">
        <v>15791</v>
      </c>
      <c r="C13846" s="145" t="s">
        <v>455</v>
      </c>
      <c r="D13846" s="137"/>
      <c r="E13846" s="146">
        <v>25.0019</v>
      </c>
      <c r="F13846" s="138"/>
      <c r="G13846" s="138"/>
    </row>
    <row r="13847" ht="15.75" customHeight="1" spans="1:7">
      <c r="A13847" s="143" t="s">
        <v>15792</v>
      </c>
      <c r="B13847" s="144" t="s">
        <v>15793</v>
      </c>
      <c r="C13847" s="145" t="s">
        <v>455</v>
      </c>
      <c r="D13847" s="137"/>
      <c r="E13847" s="146">
        <v>0.3199</v>
      </c>
      <c r="F13847" s="138"/>
      <c r="G13847" s="138"/>
    </row>
    <row r="13848" ht="15.75" customHeight="1" spans="1:7">
      <c r="A13848" s="143" t="s">
        <v>15794</v>
      </c>
      <c r="B13848" s="144" t="s">
        <v>15795</v>
      </c>
      <c r="C13848" s="145" t="s">
        <v>455</v>
      </c>
      <c r="D13848" s="137"/>
      <c r="E13848" s="146">
        <v>0.6041</v>
      </c>
      <c r="F13848" s="138"/>
      <c r="G13848" s="138"/>
    </row>
    <row r="13849" ht="15.75" customHeight="1" spans="1:7">
      <c r="A13849" s="143" t="s">
        <v>15796</v>
      </c>
      <c r="B13849" s="144" t="s">
        <v>15797</v>
      </c>
      <c r="C13849" s="145" t="s">
        <v>455</v>
      </c>
      <c r="D13849" s="137"/>
      <c r="E13849" s="146">
        <v>1.8553</v>
      </c>
      <c r="F13849" s="138"/>
      <c r="G13849" s="138"/>
    </row>
    <row r="13850" ht="15.75" customHeight="1" spans="1:7">
      <c r="A13850" s="143" t="s">
        <v>15798</v>
      </c>
      <c r="B13850" s="144" t="s">
        <v>15799</v>
      </c>
      <c r="C13850" s="145" t="s">
        <v>12982</v>
      </c>
      <c r="D13850" s="137"/>
      <c r="E13850" s="146">
        <v>16.4527</v>
      </c>
      <c r="F13850" s="138"/>
      <c r="G13850" s="138"/>
    </row>
    <row r="13851" ht="15.75" customHeight="1" spans="1:7">
      <c r="A13851" s="143" t="s">
        <v>15800</v>
      </c>
      <c r="B13851" s="144" t="s">
        <v>15801</v>
      </c>
      <c r="C13851" s="145" t="s">
        <v>12982</v>
      </c>
      <c r="D13851" s="137"/>
      <c r="E13851" s="146">
        <v>18.9855</v>
      </c>
      <c r="F13851" s="138"/>
      <c r="G13851" s="138"/>
    </row>
    <row r="13852" ht="15.75" customHeight="1" spans="1:7">
      <c r="A13852" s="143" t="s">
        <v>15802</v>
      </c>
      <c r="B13852" s="144" t="s">
        <v>15803</v>
      </c>
      <c r="C13852" s="145" t="s">
        <v>12987</v>
      </c>
      <c r="D13852" s="137"/>
      <c r="E13852" s="146" t="s">
        <v>13142</v>
      </c>
      <c r="F13852" s="138"/>
      <c r="G13852" s="138"/>
    </row>
    <row r="13853" ht="15.75" customHeight="1" spans="1:7">
      <c r="A13853" s="143" t="s">
        <v>15804</v>
      </c>
      <c r="B13853" s="144" t="s">
        <v>15805</v>
      </c>
      <c r="C13853" s="145" t="s">
        <v>13059</v>
      </c>
      <c r="D13853" s="137"/>
      <c r="E13853" s="146">
        <v>188.0301</v>
      </c>
      <c r="F13853" s="138"/>
      <c r="G13853" s="138"/>
    </row>
    <row r="13854" ht="15.75" customHeight="1" spans="1:7">
      <c r="A13854" s="143" t="s">
        <v>15806</v>
      </c>
      <c r="B13854" s="144" t="s">
        <v>15807</v>
      </c>
      <c r="C13854" s="145" t="s">
        <v>13059</v>
      </c>
      <c r="D13854" s="137"/>
      <c r="E13854" s="146">
        <v>229.0029</v>
      </c>
      <c r="F13854" s="138"/>
      <c r="G13854" s="138"/>
    </row>
    <row r="13855" ht="15.75" customHeight="1" spans="1:7">
      <c r="A13855" s="143" t="s">
        <v>15808</v>
      </c>
      <c r="B13855" s="144" t="s">
        <v>15809</v>
      </c>
      <c r="C13855" s="145" t="s">
        <v>13059</v>
      </c>
      <c r="D13855" s="137"/>
      <c r="E13855" s="146">
        <v>274.8718</v>
      </c>
      <c r="F13855" s="138"/>
      <c r="G13855" s="138"/>
    </row>
    <row r="13856" ht="15.75" customHeight="1" spans="1:7">
      <c r="A13856" s="143" t="s">
        <v>15810</v>
      </c>
      <c r="B13856" s="144" t="s">
        <v>15811</v>
      </c>
      <c r="C13856" s="145" t="s">
        <v>13059</v>
      </c>
      <c r="D13856" s="137"/>
      <c r="E13856" s="146">
        <v>321.0882</v>
      </c>
      <c r="F13856" s="138"/>
      <c r="G13856" s="138"/>
    </row>
    <row r="13857" ht="15.75" customHeight="1" spans="1:7">
      <c r="A13857" s="143" t="s">
        <v>15812</v>
      </c>
      <c r="B13857" s="144" t="s">
        <v>15813</v>
      </c>
      <c r="C13857" s="145" t="s">
        <v>13059</v>
      </c>
      <c r="D13857" s="137"/>
      <c r="E13857" s="146">
        <v>367.6804</v>
      </c>
      <c r="F13857" s="138"/>
      <c r="G13857" s="138"/>
    </row>
    <row r="13858" ht="15.75" customHeight="1" spans="1:7">
      <c r="A13858" s="143" t="s">
        <v>15814</v>
      </c>
      <c r="B13858" s="144" t="s">
        <v>15815</v>
      </c>
      <c r="C13858" s="145" t="s">
        <v>13059</v>
      </c>
      <c r="D13858" s="137"/>
      <c r="E13858" s="146">
        <v>414.2155</v>
      </c>
      <c r="F13858" s="138"/>
      <c r="G13858" s="138"/>
    </row>
    <row r="13859" ht="15.75" customHeight="1" spans="1:7">
      <c r="A13859" s="143" t="s">
        <v>15816</v>
      </c>
      <c r="B13859" s="144" t="s">
        <v>15817</v>
      </c>
      <c r="C13859" s="145" t="s">
        <v>13059</v>
      </c>
      <c r="D13859" s="137"/>
      <c r="E13859" s="146">
        <v>442.9178</v>
      </c>
      <c r="F13859" s="138"/>
      <c r="G13859" s="138"/>
    </row>
    <row r="13860" ht="15.75" customHeight="1" spans="1:7">
      <c r="A13860" s="143" t="s">
        <v>15818</v>
      </c>
      <c r="B13860" s="144" t="s">
        <v>15819</v>
      </c>
      <c r="C13860" s="145" t="s">
        <v>13059</v>
      </c>
      <c r="D13860" s="137"/>
      <c r="E13860" s="146">
        <v>480.5388</v>
      </c>
      <c r="F13860" s="138"/>
      <c r="G13860" s="138"/>
    </row>
    <row r="13861" ht="15.75" customHeight="1" spans="1:7">
      <c r="A13861" s="143" t="s">
        <v>15820</v>
      </c>
      <c r="B13861" s="144" t="s">
        <v>15821</v>
      </c>
      <c r="C13861" s="145" t="s">
        <v>13059</v>
      </c>
      <c r="D13861" s="137"/>
      <c r="E13861" s="146">
        <v>1939.0832</v>
      </c>
      <c r="F13861" s="138"/>
      <c r="G13861" s="138"/>
    </row>
    <row r="13862" ht="15.75" customHeight="1" spans="1:7">
      <c r="A13862" s="143" t="s">
        <v>15822</v>
      </c>
      <c r="B13862" s="144" t="s">
        <v>15823</v>
      </c>
      <c r="C13862" s="145" t="s">
        <v>13059</v>
      </c>
      <c r="D13862" s="137"/>
      <c r="E13862" s="146">
        <v>2220.5774</v>
      </c>
      <c r="F13862" s="138"/>
      <c r="G13862" s="138"/>
    </row>
    <row r="13863" ht="15.75" customHeight="1" spans="1:7">
      <c r="A13863" s="143" t="s">
        <v>15824</v>
      </c>
      <c r="B13863" s="144" t="s">
        <v>15825</v>
      </c>
      <c r="C13863" s="145" t="s">
        <v>13059</v>
      </c>
      <c r="D13863" s="137"/>
      <c r="E13863" s="146">
        <v>2409.7167</v>
      </c>
      <c r="F13863" s="138"/>
      <c r="G13863" s="138"/>
    </row>
    <row r="13864" ht="15.75" customHeight="1" spans="1:7">
      <c r="A13864" s="143" t="s">
        <v>15826</v>
      </c>
      <c r="B13864" s="144" t="s">
        <v>15827</v>
      </c>
      <c r="C13864" s="145" t="s">
        <v>13059</v>
      </c>
      <c r="D13864" s="137"/>
      <c r="E13864" s="146">
        <v>2886.1812</v>
      </c>
      <c r="F13864" s="138"/>
      <c r="G13864" s="138"/>
    </row>
    <row r="13865" ht="15.75" customHeight="1" spans="1:7">
      <c r="A13865" s="143" t="s">
        <v>15828</v>
      </c>
      <c r="B13865" s="144" t="s">
        <v>15829</v>
      </c>
      <c r="C13865" s="145" t="s">
        <v>13059</v>
      </c>
      <c r="D13865" s="137"/>
      <c r="E13865" s="146">
        <v>2891.4277</v>
      </c>
      <c r="F13865" s="138"/>
      <c r="G13865" s="138"/>
    </row>
    <row r="13866" ht="15.75" customHeight="1" spans="1:7">
      <c r="A13866" s="143" t="s">
        <v>15830</v>
      </c>
      <c r="B13866" s="144" t="s">
        <v>15831</v>
      </c>
      <c r="C13866" s="145" t="s">
        <v>13059</v>
      </c>
      <c r="D13866" s="137"/>
      <c r="E13866" s="146">
        <v>3614.0126</v>
      </c>
      <c r="F13866" s="138"/>
      <c r="G13866" s="138"/>
    </row>
    <row r="13867" ht="15.75" customHeight="1" spans="1:7">
      <c r="A13867" s="143" t="s">
        <v>15832</v>
      </c>
      <c r="B13867" s="144" t="s">
        <v>15833</v>
      </c>
      <c r="C13867" s="145" t="s">
        <v>13059</v>
      </c>
      <c r="D13867" s="137"/>
      <c r="E13867" s="146">
        <v>3625.3277</v>
      </c>
      <c r="F13867" s="138"/>
      <c r="G13867" s="138"/>
    </row>
    <row r="13868" ht="15.75" customHeight="1" spans="1:7">
      <c r="A13868" s="143" t="s">
        <v>15834</v>
      </c>
      <c r="B13868" s="144" t="s">
        <v>15835</v>
      </c>
      <c r="C13868" s="145" t="s">
        <v>13059</v>
      </c>
      <c r="D13868" s="137"/>
      <c r="E13868" s="146">
        <v>3625.3277</v>
      </c>
      <c r="F13868" s="138"/>
      <c r="G13868" s="138"/>
    </row>
    <row r="13869" ht="15.75" customHeight="1" spans="1:7">
      <c r="A13869" s="143" t="s">
        <v>15836</v>
      </c>
      <c r="B13869" s="144" t="s">
        <v>15837</v>
      </c>
      <c r="C13869" s="145" t="s">
        <v>13059</v>
      </c>
      <c r="D13869" s="137"/>
      <c r="E13869" s="146">
        <v>4185.3783</v>
      </c>
      <c r="F13869" s="138"/>
      <c r="G13869" s="138"/>
    </row>
    <row r="13870" ht="15.75" customHeight="1" spans="1:7">
      <c r="A13870" s="143" t="s">
        <v>15838</v>
      </c>
      <c r="B13870" s="144" t="s">
        <v>15839</v>
      </c>
      <c r="C13870" s="145" t="s">
        <v>13059</v>
      </c>
      <c r="D13870" s="137"/>
      <c r="E13870" s="146">
        <v>4737.0283</v>
      </c>
      <c r="F13870" s="138"/>
      <c r="G13870" s="138"/>
    </row>
    <row r="13871" ht="15.75" customHeight="1" spans="1:7">
      <c r="A13871" s="143" t="s">
        <v>15840</v>
      </c>
      <c r="B13871" s="144" t="s">
        <v>15841</v>
      </c>
      <c r="C13871" s="145" t="s">
        <v>13059</v>
      </c>
      <c r="D13871" s="137"/>
      <c r="E13871" s="146">
        <v>4748.4291</v>
      </c>
      <c r="F13871" s="138"/>
      <c r="G13871" s="138"/>
    </row>
    <row r="13872" ht="15.75" customHeight="1" spans="1:7">
      <c r="A13872" s="143" t="s">
        <v>15842</v>
      </c>
      <c r="B13872" s="144" t="s">
        <v>15843</v>
      </c>
      <c r="C13872" s="145" t="s">
        <v>13059</v>
      </c>
      <c r="D13872" s="137"/>
      <c r="E13872" s="146">
        <v>2157.7768</v>
      </c>
      <c r="F13872" s="138"/>
      <c r="G13872" s="138"/>
    </row>
    <row r="13873" ht="15.75" customHeight="1" spans="1:7">
      <c r="A13873" s="143" t="s">
        <v>15844</v>
      </c>
      <c r="B13873" s="144" t="s">
        <v>15845</v>
      </c>
      <c r="C13873" s="145" t="s">
        <v>13059</v>
      </c>
      <c r="D13873" s="137"/>
      <c r="E13873" s="146">
        <v>2461.8477</v>
      </c>
      <c r="F13873" s="138"/>
      <c r="G13873" s="138"/>
    </row>
    <row r="13874" ht="15.75" customHeight="1" spans="1:7">
      <c r="A13874" s="143" t="s">
        <v>15846</v>
      </c>
      <c r="B13874" s="144" t="s">
        <v>15847</v>
      </c>
      <c r="C13874" s="145" t="s">
        <v>13059</v>
      </c>
      <c r="D13874" s="137"/>
      <c r="E13874" s="146">
        <v>3130.5396</v>
      </c>
      <c r="F13874" s="138"/>
      <c r="G13874" s="138"/>
    </row>
    <row r="13875" ht="15.75" customHeight="1" spans="1:7">
      <c r="A13875" s="143" t="s">
        <v>15848</v>
      </c>
      <c r="B13875" s="144" t="s">
        <v>15849</v>
      </c>
      <c r="C13875" s="145" t="s">
        <v>13059</v>
      </c>
      <c r="D13875" s="137"/>
      <c r="E13875" s="146">
        <v>4176.7191</v>
      </c>
      <c r="F13875" s="138"/>
      <c r="G13875" s="138"/>
    </row>
    <row r="13876" ht="15.75" customHeight="1" spans="1:7">
      <c r="A13876" s="143" t="s">
        <v>15850</v>
      </c>
      <c r="B13876" s="144" t="s">
        <v>15851</v>
      </c>
      <c r="C13876" s="145" t="s">
        <v>13059</v>
      </c>
      <c r="D13876" s="137"/>
      <c r="E13876" s="146">
        <v>4433.4687</v>
      </c>
      <c r="F13876" s="138"/>
      <c r="G13876" s="138"/>
    </row>
    <row r="13877" ht="15.75" customHeight="1" spans="1:7">
      <c r="A13877" s="143" t="s">
        <v>15852</v>
      </c>
      <c r="B13877" s="144" t="s">
        <v>15853</v>
      </c>
      <c r="C13877" s="145" t="s">
        <v>13059</v>
      </c>
      <c r="D13877" s="137"/>
      <c r="E13877" s="146">
        <v>5851.2118</v>
      </c>
      <c r="F13877" s="138"/>
      <c r="G13877" s="138"/>
    </row>
    <row r="13878" ht="15.75" customHeight="1" spans="1:7">
      <c r="A13878" s="143" t="s">
        <v>15854</v>
      </c>
      <c r="B13878" s="144" t="s">
        <v>15855</v>
      </c>
      <c r="C13878" s="145" t="s">
        <v>13059</v>
      </c>
      <c r="D13878" s="137"/>
      <c r="E13878" s="146">
        <v>7379.8856</v>
      </c>
      <c r="F13878" s="138"/>
      <c r="G13878" s="138"/>
    </row>
    <row r="13879" ht="15.75" customHeight="1" spans="1:7">
      <c r="A13879" s="143" t="s">
        <v>15856</v>
      </c>
      <c r="B13879" s="144" t="s">
        <v>15857</v>
      </c>
      <c r="C13879" s="145" t="s">
        <v>13059</v>
      </c>
      <c r="D13879" s="137"/>
      <c r="E13879" s="146">
        <v>7379.8856</v>
      </c>
      <c r="F13879" s="138"/>
      <c r="G13879" s="138"/>
    </row>
    <row r="13880" ht="15.75" customHeight="1" spans="1:7">
      <c r="A13880" s="143" t="s">
        <v>15858</v>
      </c>
      <c r="B13880" s="144" t="s">
        <v>15859</v>
      </c>
      <c r="C13880" s="145" t="s">
        <v>13059</v>
      </c>
      <c r="D13880" s="137"/>
      <c r="E13880" s="146">
        <v>8636.2684</v>
      </c>
      <c r="F13880" s="138"/>
      <c r="G13880" s="138"/>
    </row>
    <row r="13881" ht="15.75" customHeight="1" spans="1:7">
      <c r="A13881" s="143" t="s">
        <v>15860</v>
      </c>
      <c r="B13881" s="144" t="s">
        <v>15861</v>
      </c>
      <c r="C13881" s="145" t="s">
        <v>13059</v>
      </c>
      <c r="D13881" s="137"/>
      <c r="E13881" s="146">
        <v>9525.469</v>
      </c>
      <c r="F13881" s="138"/>
      <c r="G13881" s="138"/>
    </row>
    <row r="13882" ht="15.75" customHeight="1" spans="1:7">
      <c r="A13882" s="143" t="s">
        <v>15862</v>
      </c>
      <c r="B13882" s="144" t="s">
        <v>15863</v>
      </c>
      <c r="C13882" s="145" t="s">
        <v>13059</v>
      </c>
      <c r="D13882" s="137"/>
      <c r="E13882" s="146">
        <v>9926.5964</v>
      </c>
      <c r="F13882" s="138"/>
      <c r="G13882" s="138"/>
    </row>
    <row r="13883" ht="15.75" customHeight="1" spans="1:7">
      <c r="A13883" s="143" t="s">
        <v>15864</v>
      </c>
      <c r="B13883" s="144" t="s">
        <v>15865</v>
      </c>
      <c r="C13883" s="145" t="s">
        <v>13059</v>
      </c>
      <c r="D13883" s="137"/>
      <c r="E13883" s="146">
        <v>1863.9143</v>
      </c>
      <c r="F13883" s="138"/>
      <c r="G13883" s="138"/>
    </row>
    <row r="13884" ht="15.75" customHeight="1" spans="1:7">
      <c r="A13884" s="143" t="s">
        <v>15866</v>
      </c>
      <c r="B13884" s="144" t="s">
        <v>15867</v>
      </c>
      <c r="C13884" s="145" t="s">
        <v>13059</v>
      </c>
      <c r="D13884" s="137"/>
      <c r="E13884" s="146">
        <v>2145.9027</v>
      </c>
      <c r="F13884" s="138"/>
      <c r="G13884" s="138"/>
    </row>
    <row r="13885" ht="15.75" customHeight="1" spans="1:7">
      <c r="A13885" s="143" t="s">
        <v>15868</v>
      </c>
      <c r="B13885" s="144" t="s">
        <v>15869</v>
      </c>
      <c r="C13885" s="145" t="s">
        <v>13059</v>
      </c>
      <c r="D13885" s="137"/>
      <c r="E13885" s="146">
        <v>2724.2664</v>
      </c>
      <c r="F13885" s="138"/>
      <c r="G13885" s="138"/>
    </row>
    <row r="13886" ht="15.75" customHeight="1" spans="1:7">
      <c r="A13886" s="143" t="s">
        <v>15870</v>
      </c>
      <c r="B13886" s="144" t="s">
        <v>15871</v>
      </c>
      <c r="C13886" s="145" t="s">
        <v>13059</v>
      </c>
      <c r="D13886" s="137"/>
      <c r="E13886" s="146">
        <v>3640.1141</v>
      </c>
      <c r="F13886" s="138"/>
      <c r="G13886" s="138"/>
    </row>
    <row r="13887" ht="15.75" customHeight="1" spans="1:7">
      <c r="A13887" s="143" t="s">
        <v>15872</v>
      </c>
      <c r="B13887" s="144" t="s">
        <v>15873</v>
      </c>
      <c r="C13887" s="145" t="s">
        <v>13059</v>
      </c>
      <c r="D13887" s="137"/>
      <c r="E13887" s="146">
        <v>3866.7737</v>
      </c>
      <c r="F13887" s="138"/>
      <c r="G13887" s="138"/>
    </row>
    <row r="13888" ht="15.75" customHeight="1" spans="1:7">
      <c r="A13888" s="143" t="s">
        <v>15874</v>
      </c>
      <c r="B13888" s="144" t="s">
        <v>15875</v>
      </c>
      <c r="C13888" s="145" t="s">
        <v>13059</v>
      </c>
      <c r="D13888" s="137"/>
      <c r="E13888" s="146">
        <v>5101.4693</v>
      </c>
      <c r="F13888" s="138"/>
      <c r="G13888" s="138"/>
    </row>
    <row r="13889" ht="15.75" customHeight="1" spans="1:7">
      <c r="A13889" s="143" t="s">
        <v>15876</v>
      </c>
      <c r="B13889" s="144" t="s">
        <v>15877</v>
      </c>
      <c r="C13889" s="145" t="s">
        <v>13059</v>
      </c>
      <c r="D13889" s="137"/>
      <c r="E13889" s="146">
        <v>6432.0506</v>
      </c>
      <c r="F13889" s="138"/>
      <c r="G13889" s="138"/>
    </row>
    <row r="13890" ht="15.75" customHeight="1" spans="1:7">
      <c r="A13890" s="143" t="s">
        <v>15878</v>
      </c>
      <c r="B13890" s="144" t="s">
        <v>15879</v>
      </c>
      <c r="C13890" s="145" t="s">
        <v>13059</v>
      </c>
      <c r="D13890" s="137"/>
      <c r="E13890" s="146">
        <v>6432.0506</v>
      </c>
      <c r="F13890" s="138"/>
      <c r="G13890" s="138"/>
    </row>
    <row r="13891" ht="15.75" customHeight="1" spans="1:7">
      <c r="A13891" s="143" t="s">
        <v>15880</v>
      </c>
      <c r="B13891" s="144" t="s">
        <v>15881</v>
      </c>
      <c r="C13891" s="145" t="s">
        <v>13059</v>
      </c>
      <c r="D13891" s="137"/>
      <c r="E13891" s="146">
        <v>7530.4609</v>
      </c>
      <c r="F13891" s="138"/>
      <c r="G13891" s="138"/>
    </row>
    <row r="13892" ht="15.75" customHeight="1" spans="1:7">
      <c r="A13892" s="143" t="s">
        <v>15882</v>
      </c>
      <c r="B13892" s="144" t="s">
        <v>15883</v>
      </c>
      <c r="C13892" s="145" t="s">
        <v>13059</v>
      </c>
      <c r="D13892" s="137"/>
      <c r="E13892" s="146">
        <v>8583.6109</v>
      </c>
      <c r="F13892" s="138"/>
      <c r="G13892" s="138"/>
    </row>
    <row r="13893" ht="15.75" customHeight="1" spans="1:7">
      <c r="A13893" s="143" t="s">
        <v>15884</v>
      </c>
      <c r="B13893" s="144" t="s">
        <v>15885</v>
      </c>
      <c r="C13893" s="145" t="s">
        <v>13059</v>
      </c>
      <c r="D13893" s="137"/>
      <c r="E13893" s="146">
        <v>8662.8164</v>
      </c>
      <c r="F13893" s="138"/>
      <c r="G13893" s="138"/>
    </row>
    <row r="13894" ht="15.75" customHeight="1" spans="1:7">
      <c r="A13894" s="143" t="s">
        <v>15886</v>
      </c>
      <c r="B13894" s="144" t="s">
        <v>15887</v>
      </c>
      <c r="C13894" s="145" t="s">
        <v>455</v>
      </c>
      <c r="D13894" s="137"/>
      <c r="E13894" s="146">
        <v>979.8505</v>
      </c>
      <c r="F13894" s="138"/>
      <c r="G13894" s="138"/>
    </row>
    <row r="13895" ht="15.75" customHeight="1" spans="1:7">
      <c r="A13895" s="143" t="s">
        <v>15888</v>
      </c>
      <c r="B13895" s="144" t="s">
        <v>15889</v>
      </c>
      <c r="C13895" s="145" t="s">
        <v>13149</v>
      </c>
      <c r="D13895" s="137"/>
      <c r="E13895" s="146">
        <v>436.4882</v>
      </c>
      <c r="F13895" s="138"/>
      <c r="G13895" s="138"/>
    </row>
    <row r="13896" ht="15.75" customHeight="1" spans="1:7">
      <c r="A13896" s="143" t="s">
        <v>15890</v>
      </c>
      <c r="B13896" s="144" t="s">
        <v>15891</v>
      </c>
      <c r="C13896" s="145" t="s">
        <v>13059</v>
      </c>
      <c r="D13896" s="137"/>
      <c r="E13896" s="146">
        <v>251.3323</v>
      </c>
      <c r="F13896" s="138"/>
      <c r="G13896" s="138"/>
    </row>
    <row r="13897" ht="15.75" customHeight="1" spans="1:7">
      <c r="A13897" s="143" t="s">
        <v>15892</v>
      </c>
      <c r="B13897" s="144" t="s">
        <v>15893</v>
      </c>
      <c r="C13897" s="145" t="s">
        <v>13141</v>
      </c>
      <c r="D13897" s="137"/>
      <c r="E13897" s="146" t="s">
        <v>13142</v>
      </c>
      <c r="F13897" s="138"/>
      <c r="G13897" s="138"/>
    </row>
    <row r="13898" ht="15.75" customHeight="1" spans="1:7">
      <c r="A13898" s="143" t="s">
        <v>15894</v>
      </c>
      <c r="B13898" s="144" t="s">
        <v>15895</v>
      </c>
      <c r="C13898" s="145" t="s">
        <v>13149</v>
      </c>
      <c r="D13898" s="137"/>
      <c r="E13898" s="146">
        <v>364.2763</v>
      </c>
      <c r="F13898" s="138"/>
      <c r="G13898" s="138"/>
    </row>
    <row r="13899" ht="15.75" customHeight="1" spans="1:7">
      <c r="A13899" s="143" t="s">
        <v>15896</v>
      </c>
      <c r="B13899" s="144" t="s">
        <v>15897</v>
      </c>
      <c r="C13899" s="145" t="s">
        <v>13149</v>
      </c>
      <c r="D13899" s="137"/>
      <c r="E13899" s="146">
        <v>114.2273</v>
      </c>
      <c r="F13899" s="138"/>
      <c r="G13899" s="138"/>
    </row>
    <row r="13900" ht="15.75" customHeight="1" spans="1:7">
      <c r="A13900" s="143" t="s">
        <v>15898</v>
      </c>
      <c r="B13900" s="144" t="s">
        <v>15899</v>
      </c>
      <c r="C13900" s="145" t="s">
        <v>13149</v>
      </c>
      <c r="D13900" s="137"/>
      <c r="E13900" s="146">
        <v>163.6874</v>
      </c>
      <c r="F13900" s="138"/>
      <c r="G13900" s="138"/>
    </row>
    <row r="13901" ht="15.75" customHeight="1" spans="1:7">
      <c r="A13901" s="143" t="s">
        <v>15900</v>
      </c>
      <c r="B13901" s="144" t="s">
        <v>15901</v>
      </c>
      <c r="C13901" s="145" t="s">
        <v>13149</v>
      </c>
      <c r="D13901" s="137"/>
      <c r="E13901" s="146">
        <v>534.6017</v>
      </c>
      <c r="F13901" s="138"/>
      <c r="G13901" s="138"/>
    </row>
    <row r="13902" ht="15.75" customHeight="1" spans="1:7">
      <c r="A13902" s="143" t="s">
        <v>15902</v>
      </c>
      <c r="B13902" s="144" t="s">
        <v>15903</v>
      </c>
      <c r="C13902" s="145" t="s">
        <v>13059</v>
      </c>
      <c r="D13902" s="137"/>
      <c r="E13902" s="146">
        <v>8.6805</v>
      </c>
      <c r="F13902" s="138"/>
      <c r="G13902" s="138"/>
    </row>
    <row r="13903" ht="15.75" customHeight="1" spans="1:7">
      <c r="A13903" s="143" t="s">
        <v>15904</v>
      </c>
      <c r="B13903" s="144" t="s">
        <v>15905</v>
      </c>
      <c r="C13903" s="145" t="s">
        <v>13149</v>
      </c>
      <c r="D13903" s="137"/>
      <c r="E13903" s="146">
        <v>151.1394</v>
      </c>
      <c r="F13903" s="138"/>
      <c r="G13903" s="138"/>
    </row>
    <row r="13904" ht="15.75" customHeight="1" spans="1:7">
      <c r="A13904" s="143" t="s">
        <v>15906</v>
      </c>
      <c r="B13904" s="144" t="s">
        <v>15907</v>
      </c>
      <c r="C13904" s="145" t="s">
        <v>13149</v>
      </c>
      <c r="D13904" s="137"/>
      <c r="E13904" s="146">
        <v>501.942</v>
      </c>
      <c r="F13904" s="138"/>
      <c r="G13904" s="138"/>
    </row>
    <row r="13905" ht="15.75" customHeight="1" spans="1:7">
      <c r="A13905" s="143" t="s">
        <v>15908</v>
      </c>
      <c r="B13905" s="144" t="s">
        <v>15909</v>
      </c>
      <c r="C13905" s="145" t="s">
        <v>13149</v>
      </c>
      <c r="D13905" s="137"/>
      <c r="E13905" s="146">
        <v>264.174</v>
      </c>
      <c r="F13905" s="138"/>
      <c r="G13905" s="138"/>
    </row>
    <row r="13906" ht="15.75" customHeight="1" spans="1:7">
      <c r="A13906" s="143" t="s">
        <v>15910</v>
      </c>
      <c r="B13906" s="144" t="s">
        <v>15911</v>
      </c>
      <c r="C13906" s="145" t="s">
        <v>13149</v>
      </c>
      <c r="D13906" s="137"/>
      <c r="E13906" s="146">
        <v>147.3875</v>
      </c>
      <c r="F13906" s="138"/>
      <c r="G13906" s="138"/>
    </row>
    <row r="13907" ht="15.75" customHeight="1" spans="1:7">
      <c r="A13907" s="143" t="s">
        <v>15912</v>
      </c>
      <c r="B13907" s="144" t="s">
        <v>15913</v>
      </c>
      <c r="C13907" s="145" t="s">
        <v>13149</v>
      </c>
      <c r="D13907" s="137"/>
      <c r="E13907" s="146">
        <v>451.3303</v>
      </c>
      <c r="F13907" s="138"/>
      <c r="G13907" s="138"/>
    </row>
    <row r="13908" ht="15.75" customHeight="1" spans="1:7">
      <c r="A13908" s="143" t="s">
        <v>15914</v>
      </c>
      <c r="B13908" s="144" t="s">
        <v>15915</v>
      </c>
      <c r="C13908" s="145" t="s">
        <v>13059</v>
      </c>
      <c r="D13908" s="137"/>
      <c r="E13908" s="146">
        <v>21.6894</v>
      </c>
      <c r="F13908" s="138"/>
      <c r="G13908" s="138"/>
    </row>
    <row r="13909" ht="15.75" customHeight="1" spans="1:7">
      <c r="A13909" s="143" t="s">
        <v>15916</v>
      </c>
      <c r="B13909" s="144" t="s">
        <v>15917</v>
      </c>
      <c r="C13909" s="145" t="s">
        <v>13059</v>
      </c>
      <c r="D13909" s="137"/>
      <c r="E13909" s="146">
        <v>14.9889</v>
      </c>
      <c r="F13909" s="138"/>
      <c r="G13909" s="138"/>
    </row>
    <row r="13910" ht="15.75" customHeight="1" spans="1:7">
      <c r="A13910" s="143" t="s">
        <v>15918</v>
      </c>
      <c r="B13910" s="144" t="s">
        <v>15919</v>
      </c>
      <c r="C13910" s="145" t="s">
        <v>13059</v>
      </c>
      <c r="D13910" s="137"/>
      <c r="E13910" s="146">
        <v>26.4566</v>
      </c>
      <c r="F13910" s="138"/>
      <c r="G13910" s="138"/>
    </row>
    <row r="13911" ht="15.75" customHeight="1" spans="1:7">
      <c r="A13911" s="143" t="s">
        <v>15920</v>
      </c>
      <c r="B13911" s="144" t="s">
        <v>15921</v>
      </c>
      <c r="C13911" s="145" t="s">
        <v>12982</v>
      </c>
      <c r="D13911" s="137"/>
      <c r="E13911" s="146">
        <v>57.9876</v>
      </c>
      <c r="F13911" s="138"/>
      <c r="G13911" s="138"/>
    </row>
    <row r="13912" ht="15.75" customHeight="1" spans="1:7">
      <c r="A13912" s="143" t="s">
        <v>15922</v>
      </c>
      <c r="B13912" s="144" t="s">
        <v>15923</v>
      </c>
      <c r="C13912" s="145" t="s">
        <v>455</v>
      </c>
      <c r="D13912" s="137"/>
      <c r="E13912" s="146">
        <v>12736.5803</v>
      </c>
      <c r="F13912" s="138"/>
      <c r="G13912" s="138"/>
    </row>
    <row r="13913" ht="15.75" customHeight="1" spans="1:7">
      <c r="A13913" s="143" t="s">
        <v>15924</v>
      </c>
      <c r="B13913" s="144" t="s">
        <v>15925</v>
      </c>
      <c r="C13913" s="145" t="s">
        <v>455</v>
      </c>
      <c r="D13913" s="137"/>
      <c r="E13913" s="146">
        <v>18128.8542</v>
      </c>
      <c r="F13913" s="138"/>
      <c r="G13913" s="138"/>
    </row>
    <row r="13914" ht="15.75" customHeight="1" spans="1:7">
      <c r="A13914" s="143" t="s">
        <v>15926</v>
      </c>
      <c r="B13914" s="144" t="s">
        <v>15927</v>
      </c>
      <c r="C13914" s="145" t="s">
        <v>455</v>
      </c>
      <c r="D13914" s="137"/>
      <c r="E13914" s="146">
        <v>38218.0842</v>
      </c>
      <c r="F13914" s="138"/>
      <c r="G13914" s="138"/>
    </row>
    <row r="13915" ht="15.75" customHeight="1" spans="1:7">
      <c r="A13915" s="143" t="s">
        <v>15928</v>
      </c>
      <c r="B13915" s="144" t="s">
        <v>15929</v>
      </c>
      <c r="C13915" s="145" t="s">
        <v>455</v>
      </c>
      <c r="D13915" s="137"/>
      <c r="E13915" s="146">
        <v>74660.0353</v>
      </c>
      <c r="F13915" s="138"/>
      <c r="G13915" s="138"/>
    </row>
    <row r="13916" ht="15.75" customHeight="1" spans="1:7">
      <c r="A13916" s="143" t="s">
        <v>15930</v>
      </c>
      <c r="B13916" s="144" t="s">
        <v>15931</v>
      </c>
      <c r="C13916" s="145" t="s">
        <v>455</v>
      </c>
      <c r="D13916" s="137"/>
      <c r="E13916" s="146">
        <v>19794.0863</v>
      </c>
      <c r="F13916" s="138"/>
      <c r="G13916" s="138"/>
    </row>
    <row r="13917" ht="15.75" customHeight="1" spans="1:7">
      <c r="A13917" s="143" t="s">
        <v>15932</v>
      </c>
      <c r="B13917" s="144" t="s">
        <v>15933</v>
      </c>
      <c r="C13917" s="145" t="s">
        <v>455</v>
      </c>
      <c r="D13917" s="137"/>
      <c r="E13917" s="146">
        <v>30745.7631</v>
      </c>
      <c r="F13917" s="138"/>
      <c r="G13917" s="138"/>
    </row>
    <row r="13918" ht="15.75" customHeight="1" spans="1:7">
      <c r="A13918" s="143" t="s">
        <v>15934</v>
      </c>
      <c r="B13918" s="144" t="s">
        <v>15935</v>
      </c>
      <c r="C13918" s="145" t="s">
        <v>455</v>
      </c>
      <c r="D13918" s="137"/>
      <c r="E13918" s="146">
        <v>61418.3181</v>
      </c>
      <c r="F13918" s="138"/>
      <c r="G13918" s="138"/>
    </row>
    <row r="13919" ht="15.75" customHeight="1" spans="1:7">
      <c r="A13919" s="143" t="s">
        <v>15936</v>
      </c>
      <c r="B13919" s="144" t="s">
        <v>15937</v>
      </c>
      <c r="C13919" s="145" t="s">
        <v>455</v>
      </c>
      <c r="D13919" s="137"/>
      <c r="E13919" s="146">
        <v>119150.1928</v>
      </c>
      <c r="F13919" s="138"/>
      <c r="G13919" s="138"/>
    </row>
    <row r="13920" ht="15.75" customHeight="1" spans="1:7">
      <c r="A13920" s="143" t="s">
        <v>15938</v>
      </c>
      <c r="B13920" s="144" t="s">
        <v>15939</v>
      </c>
      <c r="C13920" s="145" t="s">
        <v>13059</v>
      </c>
      <c r="D13920" s="137"/>
      <c r="E13920" s="146">
        <v>167.0036</v>
      </c>
      <c r="F13920" s="138"/>
      <c r="G13920" s="138"/>
    </row>
    <row r="13921" ht="15.75" customHeight="1" spans="1:7">
      <c r="A13921" s="143" t="s">
        <v>15940</v>
      </c>
      <c r="B13921" s="144" t="s">
        <v>15941</v>
      </c>
      <c r="C13921" s="145" t="s">
        <v>455</v>
      </c>
      <c r="D13921" s="137"/>
      <c r="E13921" s="146">
        <v>0.1783</v>
      </c>
      <c r="F13921" s="138"/>
      <c r="G13921" s="138"/>
    </row>
    <row r="13922" ht="15.75" customHeight="1" spans="1:7">
      <c r="A13922" s="143" t="s">
        <v>15942</v>
      </c>
      <c r="B13922" s="144" t="s">
        <v>15943</v>
      </c>
      <c r="C13922" s="145" t="s">
        <v>13059</v>
      </c>
      <c r="D13922" s="137"/>
      <c r="E13922" s="146">
        <v>25.2083</v>
      </c>
      <c r="F13922" s="138"/>
      <c r="G13922" s="138"/>
    </row>
    <row r="13923" ht="15.75" customHeight="1" spans="1:7">
      <c r="A13923" s="143" t="s">
        <v>15944</v>
      </c>
      <c r="B13923" s="144" t="s">
        <v>15945</v>
      </c>
      <c r="C13923" s="145" t="s">
        <v>455</v>
      </c>
      <c r="D13923" s="137"/>
      <c r="E13923" s="146">
        <v>1.1368</v>
      </c>
      <c r="F13923" s="138"/>
      <c r="G13923" s="138"/>
    </row>
    <row r="13924" ht="15.75" customHeight="1" spans="1:7">
      <c r="A13924" s="143" t="s">
        <v>15946</v>
      </c>
      <c r="B13924" s="144" t="s">
        <v>15947</v>
      </c>
      <c r="C13924" s="145" t="s">
        <v>455</v>
      </c>
      <c r="D13924" s="137"/>
      <c r="E13924" s="146">
        <v>2.4328</v>
      </c>
      <c r="F13924" s="138"/>
      <c r="G13924" s="138"/>
    </row>
    <row r="13925" ht="15.75" customHeight="1" spans="1:7">
      <c r="A13925" s="143" t="s">
        <v>15948</v>
      </c>
      <c r="B13925" s="144" t="s">
        <v>15949</v>
      </c>
      <c r="C13925" s="145" t="s">
        <v>13059</v>
      </c>
      <c r="D13925" s="137"/>
      <c r="E13925" s="146">
        <v>346.0407</v>
      </c>
      <c r="F13925" s="138"/>
      <c r="G13925" s="138"/>
    </row>
    <row r="13926" ht="15.75" customHeight="1" spans="1:7">
      <c r="A13926" s="143" t="s">
        <v>15950</v>
      </c>
      <c r="B13926" s="144" t="s">
        <v>15951</v>
      </c>
      <c r="C13926" s="145" t="s">
        <v>13059</v>
      </c>
      <c r="D13926" s="137"/>
      <c r="E13926" s="146">
        <v>94.0924</v>
      </c>
      <c r="F13926" s="138"/>
      <c r="G13926" s="138"/>
    </row>
    <row r="13927" ht="15.75" customHeight="1" spans="1:7">
      <c r="A13927" s="143" t="s">
        <v>15952</v>
      </c>
      <c r="B13927" s="144" t="s">
        <v>15953</v>
      </c>
      <c r="C13927" s="145" t="s">
        <v>13059</v>
      </c>
      <c r="D13927" s="137"/>
      <c r="E13927" s="146">
        <v>227.0153</v>
      </c>
      <c r="F13927" s="138"/>
      <c r="G13927" s="138"/>
    </row>
    <row r="13928" ht="15.75" customHeight="1" spans="1:7">
      <c r="A13928" s="143" t="s">
        <v>15954</v>
      </c>
      <c r="B13928" s="144" t="s">
        <v>15955</v>
      </c>
      <c r="C13928" s="145" t="s">
        <v>455</v>
      </c>
      <c r="D13928" s="137"/>
      <c r="E13928" s="146">
        <v>3967.9651</v>
      </c>
      <c r="F13928" s="138"/>
      <c r="G13928" s="138"/>
    </row>
    <row r="13929" ht="15.75" customHeight="1" spans="1:7">
      <c r="A13929" s="143" t="s">
        <v>15956</v>
      </c>
      <c r="B13929" s="144" t="s">
        <v>15957</v>
      </c>
      <c r="C13929" s="145" t="s">
        <v>455</v>
      </c>
      <c r="D13929" s="137"/>
      <c r="E13929" s="146">
        <v>4624.3717</v>
      </c>
      <c r="F13929" s="138"/>
      <c r="G13929" s="138"/>
    </row>
    <row r="13930" ht="15.75" customHeight="1" spans="1:7">
      <c r="A13930" s="143" t="s">
        <v>15958</v>
      </c>
      <c r="B13930" s="144" t="s">
        <v>15959</v>
      </c>
      <c r="C13930" s="145" t="s">
        <v>455</v>
      </c>
      <c r="D13930" s="137"/>
      <c r="E13930" s="146">
        <v>7097.7697</v>
      </c>
      <c r="F13930" s="138"/>
      <c r="G13930" s="138"/>
    </row>
    <row r="13931" ht="15.75" customHeight="1" spans="1:7">
      <c r="A13931" s="143" t="s">
        <v>15960</v>
      </c>
      <c r="B13931" s="144" t="s">
        <v>15961</v>
      </c>
      <c r="C13931" s="145" t="s">
        <v>455</v>
      </c>
      <c r="D13931" s="137"/>
      <c r="E13931" s="146">
        <v>8739.2194</v>
      </c>
      <c r="F13931" s="138"/>
      <c r="G13931" s="138"/>
    </row>
    <row r="13932" ht="15.75" customHeight="1" spans="1:7">
      <c r="A13932" s="143" t="s">
        <v>15962</v>
      </c>
      <c r="B13932" s="144" t="s">
        <v>15963</v>
      </c>
      <c r="C13932" s="145" t="s">
        <v>455</v>
      </c>
      <c r="D13932" s="137"/>
      <c r="E13932" s="146">
        <v>10267.8242</v>
      </c>
      <c r="F13932" s="138"/>
      <c r="G13932" s="138"/>
    </row>
    <row r="13933" ht="15.75" customHeight="1" spans="1:7">
      <c r="A13933" s="143" t="s">
        <v>15964</v>
      </c>
      <c r="B13933" s="144" t="s">
        <v>15965</v>
      </c>
      <c r="C13933" s="145" t="s">
        <v>455</v>
      </c>
      <c r="D13933" s="137"/>
      <c r="E13933" s="146">
        <v>52.5701</v>
      </c>
      <c r="F13933" s="138"/>
      <c r="G13933" s="138"/>
    </row>
    <row r="13934" ht="15.75" customHeight="1" spans="1:7">
      <c r="A13934" s="143" t="s">
        <v>15966</v>
      </c>
      <c r="B13934" s="144" t="s">
        <v>15967</v>
      </c>
      <c r="C13934" s="145" t="s">
        <v>455</v>
      </c>
      <c r="D13934" s="137"/>
      <c r="E13934" s="146">
        <v>566.8173</v>
      </c>
      <c r="F13934" s="138"/>
      <c r="G13934" s="138"/>
    </row>
    <row r="13935" ht="15.75" customHeight="1" spans="1:7">
      <c r="A13935" s="143" t="s">
        <v>15968</v>
      </c>
      <c r="B13935" s="144" t="s">
        <v>15969</v>
      </c>
      <c r="C13935" s="145" t="s">
        <v>455</v>
      </c>
      <c r="D13935" s="137"/>
      <c r="E13935" s="146">
        <v>134.7505</v>
      </c>
      <c r="F13935" s="138"/>
      <c r="G13935" s="138"/>
    </row>
    <row r="13936" ht="15.75" customHeight="1" spans="1:7">
      <c r="A13936" s="143" t="s">
        <v>15970</v>
      </c>
      <c r="B13936" s="144" t="s">
        <v>15971</v>
      </c>
      <c r="C13936" s="145" t="s">
        <v>13059</v>
      </c>
      <c r="D13936" s="137"/>
      <c r="E13936" s="146">
        <v>435.287</v>
      </c>
      <c r="F13936" s="138"/>
      <c r="G13936" s="138"/>
    </row>
    <row r="13937" ht="15.75" customHeight="1" spans="1:7">
      <c r="A13937" s="143" t="s">
        <v>15972</v>
      </c>
      <c r="B13937" s="144" t="s">
        <v>15973</v>
      </c>
      <c r="C13937" s="145" t="s">
        <v>455</v>
      </c>
      <c r="D13937" s="137"/>
      <c r="E13937" s="146">
        <v>83.0152</v>
      </c>
      <c r="F13937" s="138"/>
      <c r="G13937" s="138"/>
    </row>
    <row r="13938" ht="15.75" customHeight="1" spans="1:7">
      <c r="A13938" s="143" t="s">
        <v>15974</v>
      </c>
      <c r="B13938" s="144" t="s">
        <v>15975</v>
      </c>
      <c r="C13938" s="145" t="s">
        <v>12987</v>
      </c>
      <c r="D13938" s="137"/>
      <c r="E13938" s="146" t="s">
        <v>13142</v>
      </c>
      <c r="F13938" s="138"/>
      <c r="G13938" s="138"/>
    </row>
    <row r="13939" ht="15.75" customHeight="1" spans="1:7">
      <c r="A13939" s="143" t="s">
        <v>15976</v>
      </c>
      <c r="B13939" s="144" t="s">
        <v>15977</v>
      </c>
      <c r="C13939" s="145" t="s">
        <v>12987</v>
      </c>
      <c r="D13939" s="137"/>
      <c r="E13939" s="146" t="s">
        <v>13142</v>
      </c>
      <c r="F13939" s="138"/>
      <c r="G13939" s="138"/>
    </row>
    <row r="13940" ht="15.75" customHeight="1" spans="1:7">
      <c r="A13940" s="143" t="s">
        <v>15978</v>
      </c>
      <c r="B13940" s="144" t="s">
        <v>15979</v>
      </c>
      <c r="C13940" s="145" t="s">
        <v>12987</v>
      </c>
      <c r="D13940" s="137"/>
      <c r="E13940" s="146" t="s">
        <v>13142</v>
      </c>
      <c r="F13940" s="138"/>
      <c r="G13940" s="138"/>
    </row>
    <row r="13941" ht="15.75" customHeight="1" spans="1:7">
      <c r="A13941" s="143" t="s">
        <v>15980</v>
      </c>
      <c r="B13941" s="144" t="s">
        <v>15981</v>
      </c>
      <c r="C13941" s="145" t="s">
        <v>12987</v>
      </c>
      <c r="D13941" s="137"/>
      <c r="E13941" s="146" t="s">
        <v>13142</v>
      </c>
      <c r="F13941" s="138"/>
      <c r="G13941" s="138"/>
    </row>
    <row r="13942" ht="15.75" customHeight="1" spans="1:7">
      <c r="A13942" s="143" t="s">
        <v>15982</v>
      </c>
      <c r="B13942" s="144" t="s">
        <v>15983</v>
      </c>
      <c r="C13942" s="145" t="s">
        <v>12987</v>
      </c>
      <c r="D13942" s="137"/>
      <c r="E13942" s="146" t="s">
        <v>13142</v>
      </c>
      <c r="F13942" s="138"/>
      <c r="G13942" s="138"/>
    </row>
    <row r="13943" ht="15.75" customHeight="1" spans="1:7">
      <c r="A13943" s="143" t="s">
        <v>15984</v>
      </c>
      <c r="B13943" s="144" t="s">
        <v>15985</v>
      </c>
      <c r="C13943" s="145" t="s">
        <v>12987</v>
      </c>
      <c r="D13943" s="137"/>
      <c r="E13943" s="146" t="s">
        <v>13142</v>
      </c>
      <c r="F13943" s="138"/>
      <c r="G13943" s="138"/>
    </row>
    <row r="13944" ht="15.75" customHeight="1" spans="1:7">
      <c r="A13944" s="143" t="s">
        <v>15986</v>
      </c>
      <c r="B13944" s="144" t="s">
        <v>15987</v>
      </c>
      <c r="C13944" s="145" t="s">
        <v>12987</v>
      </c>
      <c r="D13944" s="137"/>
      <c r="E13944" s="146" t="s">
        <v>13142</v>
      </c>
      <c r="F13944" s="138"/>
      <c r="G13944" s="138"/>
    </row>
    <row r="13945" ht="15.75" customHeight="1" spans="1:7">
      <c r="A13945" s="143" t="s">
        <v>15988</v>
      </c>
      <c r="B13945" s="144" t="s">
        <v>15989</v>
      </c>
      <c r="C13945" s="145" t="s">
        <v>12987</v>
      </c>
      <c r="D13945" s="137"/>
      <c r="E13945" s="146" t="s">
        <v>13142</v>
      </c>
      <c r="F13945" s="138"/>
      <c r="G13945" s="138"/>
    </row>
    <row r="13946" ht="15.75" customHeight="1" spans="1:7">
      <c r="A13946" s="143" t="s">
        <v>15990</v>
      </c>
      <c r="B13946" s="144" t="s">
        <v>15991</v>
      </c>
      <c r="C13946" s="145" t="s">
        <v>12987</v>
      </c>
      <c r="D13946" s="137"/>
      <c r="E13946" s="146" t="s">
        <v>13142</v>
      </c>
      <c r="F13946" s="138"/>
      <c r="G13946" s="138"/>
    </row>
    <row r="13947" ht="15.75" customHeight="1" spans="1:7">
      <c r="A13947" s="143" t="s">
        <v>15992</v>
      </c>
      <c r="B13947" s="144" t="s">
        <v>15993</v>
      </c>
      <c r="C13947" s="145" t="s">
        <v>13141</v>
      </c>
      <c r="D13947" s="137"/>
      <c r="E13947" s="146" t="s">
        <v>13142</v>
      </c>
      <c r="F13947" s="138"/>
      <c r="G13947" s="138"/>
    </row>
    <row r="13948" ht="15.75" customHeight="1" spans="1:7">
      <c r="A13948" s="143" t="s">
        <v>15994</v>
      </c>
      <c r="B13948" s="144" t="s">
        <v>15995</v>
      </c>
      <c r="C13948" s="145" t="s">
        <v>12987</v>
      </c>
      <c r="D13948" s="137"/>
      <c r="E13948" s="146" t="s">
        <v>13142</v>
      </c>
      <c r="F13948" s="138"/>
      <c r="G13948" s="138"/>
    </row>
    <row r="13949" ht="15.75" customHeight="1" spans="1:7">
      <c r="A13949" s="143" t="s">
        <v>15996</v>
      </c>
      <c r="B13949" s="144" t="s">
        <v>15997</v>
      </c>
      <c r="C13949" s="145" t="s">
        <v>12987</v>
      </c>
      <c r="D13949" s="137"/>
      <c r="E13949" s="146" t="s">
        <v>13142</v>
      </c>
      <c r="F13949" s="138"/>
      <c r="G13949" s="138"/>
    </row>
    <row r="13950" ht="15.75" customHeight="1" spans="1:7">
      <c r="A13950" s="143" t="s">
        <v>15998</v>
      </c>
      <c r="B13950" s="144" t="s">
        <v>15999</v>
      </c>
      <c r="C13950" s="145" t="s">
        <v>12987</v>
      </c>
      <c r="D13950" s="137"/>
      <c r="E13950" s="146" t="s">
        <v>13142</v>
      </c>
      <c r="F13950" s="138"/>
      <c r="G13950" s="138"/>
    </row>
    <row r="13951" ht="15.75" customHeight="1" spans="1:7">
      <c r="A13951" s="143" t="s">
        <v>16000</v>
      </c>
      <c r="B13951" s="144" t="s">
        <v>16001</v>
      </c>
      <c r="C13951" s="145" t="s">
        <v>13141</v>
      </c>
      <c r="D13951" s="137"/>
      <c r="E13951" s="146" t="s">
        <v>13142</v>
      </c>
      <c r="F13951" s="138"/>
      <c r="G13951" s="138"/>
    </row>
    <row r="13952" ht="15.75" customHeight="1" spans="1:7">
      <c r="A13952" s="143" t="s">
        <v>16002</v>
      </c>
      <c r="B13952" s="144" t="s">
        <v>16003</v>
      </c>
      <c r="C13952" s="145" t="s">
        <v>455</v>
      </c>
      <c r="D13952" s="137"/>
      <c r="E13952" s="146" t="s">
        <v>13142</v>
      </c>
      <c r="F13952" s="138"/>
      <c r="G13952" s="138"/>
    </row>
    <row r="13953" ht="15.75" customHeight="1" spans="1:7">
      <c r="A13953" s="143" t="s">
        <v>16004</v>
      </c>
      <c r="B13953" s="144" t="s">
        <v>16005</v>
      </c>
      <c r="C13953" s="145" t="s">
        <v>12994</v>
      </c>
      <c r="D13953" s="137"/>
      <c r="E13953" s="146">
        <v>62.4352</v>
      </c>
      <c r="F13953" s="138"/>
      <c r="G13953" s="138"/>
    </row>
    <row r="13954" ht="15.75" customHeight="1" spans="1:7">
      <c r="A13954" s="143" t="s">
        <v>16006</v>
      </c>
      <c r="B13954" s="144" t="s">
        <v>16007</v>
      </c>
      <c r="C13954" s="145" t="s">
        <v>12994</v>
      </c>
      <c r="D13954" s="137"/>
      <c r="E13954" s="146">
        <v>104.7763</v>
      </c>
      <c r="F13954" s="138"/>
      <c r="G13954" s="138"/>
    </row>
    <row r="13955" ht="15.75" customHeight="1" spans="1:7">
      <c r="A13955" s="143" t="s">
        <v>16008</v>
      </c>
      <c r="B13955" s="144" t="s">
        <v>16009</v>
      </c>
      <c r="C13955" s="145" t="s">
        <v>12994</v>
      </c>
      <c r="D13955" s="137"/>
      <c r="E13955" s="146">
        <v>98.5226</v>
      </c>
      <c r="F13955" s="138"/>
      <c r="G13955" s="138"/>
    </row>
    <row r="13956" ht="15.75" customHeight="1" spans="1:7">
      <c r="A13956" s="143" t="s">
        <v>16010</v>
      </c>
      <c r="B13956" s="144" t="s">
        <v>16011</v>
      </c>
      <c r="C13956" s="145" t="s">
        <v>455</v>
      </c>
      <c r="D13956" s="137"/>
      <c r="E13956" s="146">
        <v>160883.5519</v>
      </c>
      <c r="F13956" s="138"/>
      <c r="G13956" s="138"/>
    </row>
    <row r="13957" ht="15.75" customHeight="1" spans="1:7">
      <c r="A13957" s="143" t="s">
        <v>16012</v>
      </c>
      <c r="B13957" s="144" t="s">
        <v>16013</v>
      </c>
      <c r="C13957" s="145" t="s">
        <v>455</v>
      </c>
      <c r="D13957" s="137"/>
      <c r="E13957" s="146">
        <v>224469.5812</v>
      </c>
      <c r="F13957" s="138"/>
      <c r="G13957" s="138"/>
    </row>
    <row r="13958" ht="15.75" customHeight="1" spans="1:7">
      <c r="A13958" s="143" t="s">
        <v>16014</v>
      </c>
      <c r="B13958" s="144" t="s">
        <v>16015</v>
      </c>
      <c r="C13958" s="145" t="s">
        <v>455</v>
      </c>
      <c r="D13958" s="137"/>
      <c r="E13958" s="146">
        <v>58.6417</v>
      </c>
      <c r="F13958" s="138"/>
      <c r="G13958" s="138"/>
    </row>
    <row r="13959" ht="15.75" customHeight="1" spans="1:7">
      <c r="A13959" s="143" t="s">
        <v>16016</v>
      </c>
      <c r="B13959" s="144" t="s">
        <v>16017</v>
      </c>
      <c r="C13959" s="145" t="s">
        <v>455</v>
      </c>
      <c r="D13959" s="137"/>
      <c r="E13959" s="146">
        <v>25.3919</v>
      </c>
      <c r="F13959" s="138"/>
      <c r="G13959" s="138"/>
    </row>
    <row r="13960" ht="15.75" customHeight="1" spans="1:7">
      <c r="A13960" s="143" t="s">
        <v>16018</v>
      </c>
      <c r="B13960" s="144" t="s">
        <v>16019</v>
      </c>
      <c r="C13960" s="145" t="s">
        <v>455</v>
      </c>
      <c r="D13960" s="137"/>
      <c r="E13960" s="146">
        <v>256400.1976</v>
      </c>
      <c r="F13960" s="138"/>
      <c r="G13960" s="138"/>
    </row>
    <row r="13961" ht="15.75" customHeight="1" spans="1:7">
      <c r="A13961" s="143" t="s">
        <v>16020</v>
      </c>
      <c r="B13961" s="144" t="s">
        <v>16021</v>
      </c>
      <c r="C13961" s="145" t="s">
        <v>455</v>
      </c>
      <c r="D13961" s="137"/>
      <c r="E13961" s="146">
        <v>1657.6926</v>
      </c>
      <c r="F13961" s="138"/>
      <c r="G13961" s="138"/>
    </row>
    <row r="13962" ht="15.75" customHeight="1" spans="1:7">
      <c r="A13962" s="143" t="s">
        <v>16022</v>
      </c>
      <c r="B13962" s="144" t="s">
        <v>16023</v>
      </c>
      <c r="C13962" s="145" t="s">
        <v>13059</v>
      </c>
      <c r="D13962" s="137"/>
      <c r="E13962" s="146">
        <v>312.1096</v>
      </c>
      <c r="F13962" s="138"/>
      <c r="G13962" s="138"/>
    </row>
    <row r="13963" ht="15.75" customHeight="1" spans="1:7">
      <c r="A13963" s="143" t="s">
        <v>16024</v>
      </c>
      <c r="B13963" s="144" t="s">
        <v>16025</v>
      </c>
      <c r="C13963" s="145" t="s">
        <v>455</v>
      </c>
      <c r="D13963" s="137"/>
      <c r="E13963" s="146">
        <v>4565.4088</v>
      </c>
      <c r="F13963" s="138"/>
      <c r="G13963" s="138"/>
    </row>
    <row r="13964" ht="15.75" customHeight="1" spans="1:7">
      <c r="A13964" s="143" t="s">
        <v>16026</v>
      </c>
      <c r="B13964" s="144" t="s">
        <v>16027</v>
      </c>
      <c r="C13964" s="145" t="s">
        <v>455</v>
      </c>
      <c r="D13964" s="137"/>
      <c r="E13964" s="146">
        <v>1513.2539</v>
      </c>
      <c r="F13964" s="138"/>
      <c r="G13964" s="138"/>
    </row>
    <row r="13965" ht="15.75" customHeight="1" spans="1:7">
      <c r="A13965" s="143" t="s">
        <v>16028</v>
      </c>
      <c r="B13965" s="144" t="s">
        <v>16029</v>
      </c>
      <c r="C13965" s="145" t="s">
        <v>12982</v>
      </c>
      <c r="D13965" s="137"/>
      <c r="E13965" s="146">
        <v>34.523</v>
      </c>
      <c r="F13965" s="138"/>
      <c r="G13965" s="138"/>
    </row>
    <row r="13966" ht="15.75" customHeight="1" spans="1:7">
      <c r="A13966" s="143" t="s">
        <v>16030</v>
      </c>
      <c r="B13966" s="144" t="s">
        <v>16031</v>
      </c>
      <c r="C13966" s="145" t="s">
        <v>13141</v>
      </c>
      <c r="D13966" s="137"/>
      <c r="E13966" s="146" t="s">
        <v>13142</v>
      </c>
      <c r="F13966" s="138"/>
      <c r="G13966" s="138"/>
    </row>
    <row r="13967" ht="15.75" customHeight="1" spans="1:7">
      <c r="A13967" s="143" t="s">
        <v>16032</v>
      </c>
      <c r="B13967" s="144" t="s">
        <v>16033</v>
      </c>
      <c r="C13967" s="145" t="s">
        <v>12987</v>
      </c>
      <c r="D13967" s="137"/>
      <c r="E13967" s="146" t="s">
        <v>13142</v>
      </c>
      <c r="F13967" s="138"/>
      <c r="G13967" s="138"/>
    </row>
    <row r="13968" ht="15.75" customHeight="1" spans="1:7">
      <c r="A13968" s="143" t="s">
        <v>16034</v>
      </c>
      <c r="B13968" s="144" t="s">
        <v>16035</v>
      </c>
      <c r="C13968" s="145" t="s">
        <v>13141</v>
      </c>
      <c r="D13968" s="137"/>
      <c r="E13968" s="146" t="s">
        <v>13142</v>
      </c>
      <c r="F13968" s="138"/>
      <c r="G13968" s="138"/>
    </row>
    <row r="13969" ht="15.75" customHeight="1" spans="1:7">
      <c r="A13969" s="143" t="s">
        <v>16036</v>
      </c>
      <c r="B13969" s="144" t="s">
        <v>16037</v>
      </c>
      <c r="C13969" s="145" t="s">
        <v>455</v>
      </c>
      <c r="D13969" s="137"/>
      <c r="E13969" s="146" t="s">
        <v>13142</v>
      </c>
      <c r="F13969" s="138"/>
      <c r="G13969" s="138"/>
    </row>
    <row r="13970" ht="15.75" customHeight="1" spans="1:7">
      <c r="A13970" s="143" t="s">
        <v>16038</v>
      </c>
      <c r="B13970" s="144" t="s">
        <v>16039</v>
      </c>
      <c r="C13970" s="145" t="s">
        <v>455</v>
      </c>
      <c r="D13970" s="137"/>
      <c r="E13970" s="146" t="s">
        <v>13142</v>
      </c>
      <c r="F13970" s="138"/>
      <c r="G13970" s="138"/>
    </row>
    <row r="13971" ht="15.75" customHeight="1" spans="1:7">
      <c r="A13971" s="143" t="s">
        <v>16040</v>
      </c>
      <c r="B13971" s="144" t="s">
        <v>16041</v>
      </c>
      <c r="C13971" s="145" t="s">
        <v>455</v>
      </c>
      <c r="D13971" s="137"/>
      <c r="E13971" s="146" t="s">
        <v>13142</v>
      </c>
      <c r="F13971" s="138"/>
      <c r="G13971" s="138"/>
    </row>
    <row r="13972" ht="15.75" customHeight="1" spans="1:7">
      <c r="A13972" s="143" t="s">
        <v>16042</v>
      </c>
      <c r="B13972" s="144" t="s">
        <v>16043</v>
      </c>
      <c r="C13972" s="145" t="s">
        <v>13059</v>
      </c>
      <c r="D13972" s="137"/>
      <c r="E13972" s="146">
        <v>153.3138</v>
      </c>
      <c r="F13972" s="138"/>
      <c r="G13972" s="138"/>
    </row>
    <row r="13973" ht="15.75" customHeight="1" spans="1:7">
      <c r="A13973" s="143" t="s">
        <v>16044</v>
      </c>
      <c r="B13973" s="144" t="s">
        <v>16045</v>
      </c>
      <c r="C13973" s="145" t="s">
        <v>13059</v>
      </c>
      <c r="D13973" s="137"/>
      <c r="E13973" s="146">
        <v>153.6158</v>
      </c>
      <c r="F13973" s="138"/>
      <c r="G13973" s="138"/>
    </row>
    <row r="13974" ht="15.75" customHeight="1" spans="1:7">
      <c r="A13974" s="143" t="s">
        <v>16046</v>
      </c>
      <c r="B13974" s="144" t="s">
        <v>16047</v>
      </c>
      <c r="C13974" s="145" t="s">
        <v>12987</v>
      </c>
      <c r="D13974" s="137"/>
      <c r="E13974" s="146" t="s">
        <v>13142</v>
      </c>
      <c r="F13974" s="138"/>
      <c r="G13974" s="138"/>
    </row>
    <row r="13975" ht="15.75" customHeight="1" spans="1:7">
      <c r="A13975" s="143" t="s">
        <v>16048</v>
      </c>
      <c r="B13975" s="144" t="s">
        <v>16049</v>
      </c>
      <c r="C13975" s="145" t="s">
        <v>12987</v>
      </c>
      <c r="D13975" s="137"/>
      <c r="E13975" s="146" t="s">
        <v>13142</v>
      </c>
      <c r="F13975" s="138"/>
      <c r="G13975" s="138"/>
    </row>
    <row r="13976" ht="15.75" customHeight="1" spans="1:7">
      <c r="A13976" s="143" t="s">
        <v>16050</v>
      </c>
      <c r="B13976" s="144" t="s">
        <v>16051</v>
      </c>
      <c r="C13976" s="145" t="s">
        <v>13059</v>
      </c>
      <c r="D13976" s="137"/>
      <c r="E13976" s="146">
        <v>385.256</v>
      </c>
      <c r="F13976" s="138"/>
      <c r="G13976" s="138"/>
    </row>
    <row r="13977" ht="15.75" customHeight="1" spans="1:7">
      <c r="A13977" s="143" t="s">
        <v>16052</v>
      </c>
      <c r="B13977" s="144" t="s">
        <v>16053</v>
      </c>
      <c r="C13977" s="145" t="s">
        <v>13059</v>
      </c>
      <c r="D13977" s="137"/>
      <c r="E13977" s="146">
        <v>734.056</v>
      </c>
      <c r="F13977" s="138"/>
      <c r="G13977" s="138"/>
    </row>
    <row r="13978" ht="15.75" customHeight="1" spans="1:7">
      <c r="A13978" s="143" t="s">
        <v>16054</v>
      </c>
      <c r="B13978" s="144" t="s">
        <v>16055</v>
      </c>
      <c r="C13978" s="145" t="s">
        <v>13059</v>
      </c>
      <c r="D13978" s="137"/>
      <c r="E13978" s="146">
        <v>743.0312</v>
      </c>
      <c r="F13978" s="138"/>
      <c r="G13978" s="138"/>
    </row>
    <row r="13979" ht="15.75" customHeight="1" spans="1:7">
      <c r="A13979" s="143" t="s">
        <v>16056</v>
      </c>
      <c r="B13979" s="144" t="s">
        <v>16057</v>
      </c>
      <c r="C13979" s="145" t="s">
        <v>13059</v>
      </c>
      <c r="D13979" s="137"/>
      <c r="E13979" s="146">
        <v>692.7978</v>
      </c>
      <c r="F13979" s="138"/>
      <c r="G13979" s="138"/>
    </row>
    <row r="13980" ht="15.75" customHeight="1" spans="1:7">
      <c r="A13980" s="143" t="s">
        <v>16058</v>
      </c>
      <c r="B13980" s="144" t="s">
        <v>16059</v>
      </c>
      <c r="C13980" s="145" t="s">
        <v>13059</v>
      </c>
      <c r="D13980" s="137"/>
      <c r="E13980" s="146">
        <v>753.6697</v>
      </c>
      <c r="F13980" s="138"/>
      <c r="G13980" s="138"/>
    </row>
    <row r="13981" ht="15.75" customHeight="1" spans="1:7">
      <c r="A13981" s="143" t="s">
        <v>16060</v>
      </c>
      <c r="B13981" s="144" t="s">
        <v>16061</v>
      </c>
      <c r="C13981" s="145" t="s">
        <v>13059</v>
      </c>
      <c r="D13981" s="137"/>
      <c r="E13981" s="146">
        <v>1118.716</v>
      </c>
      <c r="F13981" s="138"/>
      <c r="G13981" s="138"/>
    </row>
    <row r="13982" ht="15.75" customHeight="1" spans="1:7">
      <c r="A13982" s="143" t="s">
        <v>16062</v>
      </c>
      <c r="B13982" s="144" t="s">
        <v>16063</v>
      </c>
      <c r="C13982" s="145" t="s">
        <v>13059</v>
      </c>
      <c r="D13982" s="137"/>
      <c r="E13982" s="146">
        <v>961.5418</v>
      </c>
      <c r="F13982" s="138"/>
      <c r="G13982" s="138"/>
    </row>
    <row r="13983" ht="15.75" customHeight="1" spans="1:7">
      <c r="A13983" s="143" t="s">
        <v>16064</v>
      </c>
      <c r="B13983" s="144" t="s">
        <v>16065</v>
      </c>
      <c r="C13983" s="145" t="s">
        <v>13059</v>
      </c>
      <c r="D13983" s="137"/>
      <c r="E13983" s="146">
        <v>1157.8767</v>
      </c>
      <c r="F13983" s="138"/>
      <c r="G13983" s="138"/>
    </row>
    <row r="13984" ht="15.75" customHeight="1" spans="1:7">
      <c r="A13984" s="143" t="s">
        <v>16066</v>
      </c>
      <c r="B13984" s="144" t="s">
        <v>16067</v>
      </c>
      <c r="C13984" s="145" t="s">
        <v>13059</v>
      </c>
      <c r="D13984" s="137"/>
      <c r="E13984" s="146">
        <v>4771.928</v>
      </c>
      <c r="F13984" s="138"/>
      <c r="G13984" s="138"/>
    </row>
    <row r="13985" ht="15.75" customHeight="1" spans="1:7">
      <c r="A13985" s="143" t="s">
        <v>16068</v>
      </c>
      <c r="B13985" s="144" t="s">
        <v>16069</v>
      </c>
      <c r="C13985" s="145" t="s">
        <v>13059</v>
      </c>
      <c r="D13985" s="137"/>
      <c r="E13985" s="146">
        <v>308.2984</v>
      </c>
      <c r="F13985" s="138"/>
      <c r="G13985" s="138"/>
    </row>
    <row r="13986" ht="15.75" customHeight="1" spans="1:7">
      <c r="A13986" s="143" t="s">
        <v>16070</v>
      </c>
      <c r="B13986" s="144" t="s">
        <v>16071</v>
      </c>
      <c r="C13986" s="145" t="s">
        <v>13059</v>
      </c>
      <c r="D13986" s="137"/>
      <c r="E13986" s="146">
        <v>327.1205</v>
      </c>
      <c r="F13986" s="138"/>
      <c r="G13986" s="138"/>
    </row>
    <row r="13987" ht="15.75" customHeight="1" spans="1:7">
      <c r="A13987" s="143" t="s">
        <v>16072</v>
      </c>
      <c r="B13987" s="144" t="s">
        <v>16073</v>
      </c>
      <c r="C13987" s="145" t="s">
        <v>13059</v>
      </c>
      <c r="D13987" s="137"/>
      <c r="E13987" s="146">
        <v>290.2943</v>
      </c>
      <c r="F13987" s="138"/>
      <c r="G13987" s="138"/>
    </row>
    <row r="13988" ht="15.75" customHeight="1" spans="1:7">
      <c r="A13988" s="143" t="s">
        <v>16074</v>
      </c>
      <c r="B13988" s="144" t="s">
        <v>16075</v>
      </c>
      <c r="C13988" s="145" t="s">
        <v>13059</v>
      </c>
      <c r="D13988" s="137"/>
      <c r="E13988" s="146">
        <v>500.5837</v>
      </c>
      <c r="F13988" s="138"/>
      <c r="G13988" s="138"/>
    </row>
    <row r="13989" ht="15.75" customHeight="1" spans="1:7">
      <c r="A13989" s="143" t="s">
        <v>16076</v>
      </c>
      <c r="B13989" s="144" t="s">
        <v>16077</v>
      </c>
      <c r="C13989" s="145" t="s">
        <v>13059</v>
      </c>
      <c r="D13989" s="137"/>
      <c r="E13989" s="146">
        <v>1131.434</v>
      </c>
      <c r="F13989" s="138"/>
      <c r="G13989" s="138"/>
    </row>
    <row r="13990" ht="15.75" customHeight="1" spans="1:7">
      <c r="A13990" s="143" t="s">
        <v>16078</v>
      </c>
      <c r="B13990" s="144" t="s">
        <v>16079</v>
      </c>
      <c r="C13990" s="145" t="s">
        <v>13059</v>
      </c>
      <c r="D13990" s="137"/>
      <c r="E13990" s="146">
        <v>2198.8006</v>
      </c>
      <c r="F13990" s="138"/>
      <c r="G13990" s="138"/>
    </row>
    <row r="13991" ht="15.75" customHeight="1" spans="1:7">
      <c r="A13991" s="143" t="s">
        <v>16080</v>
      </c>
      <c r="B13991" s="144" t="s">
        <v>16081</v>
      </c>
      <c r="C13991" s="145" t="s">
        <v>13059</v>
      </c>
      <c r="D13991" s="137"/>
      <c r="E13991" s="146">
        <v>634.3353</v>
      </c>
      <c r="F13991" s="138"/>
      <c r="G13991" s="138"/>
    </row>
    <row r="13992" ht="15.75" customHeight="1" spans="1:7">
      <c r="A13992" s="143" t="s">
        <v>16082</v>
      </c>
      <c r="B13992" s="144" t="s">
        <v>16083</v>
      </c>
      <c r="C13992" s="145" t="s">
        <v>13059</v>
      </c>
      <c r="D13992" s="137"/>
      <c r="E13992" s="146">
        <v>781.8215</v>
      </c>
      <c r="F13992" s="138"/>
      <c r="G13992" s="138"/>
    </row>
    <row r="13993" ht="15.75" customHeight="1" spans="1:7">
      <c r="A13993" s="143" t="s">
        <v>16084</v>
      </c>
      <c r="B13993" s="144" t="s">
        <v>16085</v>
      </c>
      <c r="C13993" s="145" t="s">
        <v>13059</v>
      </c>
      <c r="D13993" s="137"/>
      <c r="E13993" s="146">
        <v>1003.4282</v>
      </c>
      <c r="F13993" s="138"/>
      <c r="G13993" s="138"/>
    </row>
    <row r="13994" ht="15.75" customHeight="1" spans="1:7">
      <c r="A13994" s="143" t="s">
        <v>16086</v>
      </c>
      <c r="B13994" s="144" t="s">
        <v>16087</v>
      </c>
      <c r="C13994" s="145" t="s">
        <v>13059</v>
      </c>
      <c r="D13994" s="137"/>
      <c r="E13994" s="146">
        <v>919.8637</v>
      </c>
      <c r="F13994" s="138"/>
      <c r="G13994" s="138"/>
    </row>
    <row r="13995" ht="15.75" customHeight="1" spans="1:7">
      <c r="A13995" s="143" t="s">
        <v>16088</v>
      </c>
      <c r="B13995" s="144" t="s">
        <v>16089</v>
      </c>
      <c r="C13995" s="145" t="s">
        <v>13059</v>
      </c>
      <c r="D13995" s="137"/>
      <c r="E13995" s="146">
        <v>1470.6408</v>
      </c>
      <c r="F13995" s="138"/>
      <c r="G13995" s="138"/>
    </row>
    <row r="13996" ht="15.75" customHeight="1" spans="1:7">
      <c r="A13996" s="143" t="s">
        <v>16090</v>
      </c>
      <c r="B13996" s="144" t="s">
        <v>16091</v>
      </c>
      <c r="C13996" s="145" t="s">
        <v>13059</v>
      </c>
      <c r="D13996" s="137"/>
      <c r="E13996" s="146">
        <v>1975.6602</v>
      </c>
      <c r="F13996" s="138"/>
      <c r="G13996" s="138"/>
    </row>
    <row r="13997" ht="15.75" customHeight="1" spans="1:7">
      <c r="A13997" s="143" t="s">
        <v>16092</v>
      </c>
      <c r="B13997" s="144" t="s">
        <v>16093</v>
      </c>
      <c r="C13997" s="145" t="s">
        <v>13059</v>
      </c>
      <c r="D13997" s="137"/>
      <c r="E13997" s="146">
        <v>2396.0141</v>
      </c>
      <c r="F13997" s="138"/>
      <c r="G13997" s="138"/>
    </row>
    <row r="13998" ht="15.75" customHeight="1" spans="1:7">
      <c r="A13998" s="143" t="s">
        <v>16094</v>
      </c>
      <c r="B13998" s="144" t="s">
        <v>16095</v>
      </c>
      <c r="C13998" s="145" t="s">
        <v>13149</v>
      </c>
      <c r="D13998" s="137"/>
      <c r="E13998" s="146">
        <v>1666.88</v>
      </c>
      <c r="F13998" s="138"/>
      <c r="G13998" s="138"/>
    </row>
    <row r="13999" ht="15.75" customHeight="1" spans="1:7">
      <c r="A13999" s="143" t="s">
        <v>16096</v>
      </c>
      <c r="B13999" s="144" t="s">
        <v>16097</v>
      </c>
      <c r="C13999" s="145" t="s">
        <v>13141</v>
      </c>
      <c r="D13999" s="137"/>
      <c r="E13999" s="146" t="s">
        <v>13142</v>
      </c>
      <c r="F13999" s="138"/>
      <c r="G13999" s="138"/>
    </row>
    <row r="14000" ht="15.75" customHeight="1" spans="1:7">
      <c r="A14000" s="143" t="s">
        <v>16098</v>
      </c>
      <c r="B14000" s="144" t="s">
        <v>16099</v>
      </c>
      <c r="C14000" s="145" t="s">
        <v>13141</v>
      </c>
      <c r="D14000" s="137"/>
      <c r="E14000" s="146" t="s">
        <v>13142</v>
      </c>
      <c r="F14000" s="138"/>
      <c r="G14000" s="138"/>
    </row>
    <row r="14001" ht="15.75" customHeight="1" spans="1:7">
      <c r="A14001" s="143" t="s">
        <v>16100</v>
      </c>
      <c r="B14001" s="144" t="s">
        <v>16101</v>
      </c>
      <c r="C14001" s="145" t="s">
        <v>13141</v>
      </c>
      <c r="D14001" s="137"/>
      <c r="E14001" s="146" t="s">
        <v>13142</v>
      </c>
      <c r="F14001" s="138"/>
      <c r="G14001" s="138"/>
    </row>
    <row r="14002" ht="15.75" customHeight="1" spans="1:7">
      <c r="A14002" s="143" t="s">
        <v>16102</v>
      </c>
      <c r="B14002" s="144" t="s">
        <v>16103</v>
      </c>
      <c r="C14002" s="145" t="s">
        <v>13141</v>
      </c>
      <c r="D14002" s="137"/>
      <c r="E14002" s="146" t="s">
        <v>13142</v>
      </c>
      <c r="F14002" s="138"/>
      <c r="G14002" s="138"/>
    </row>
    <row r="14003" ht="15.75" customHeight="1" spans="1:7">
      <c r="A14003" s="143" t="s">
        <v>16104</v>
      </c>
      <c r="B14003" s="144" t="s">
        <v>16105</v>
      </c>
      <c r="C14003" s="145" t="s">
        <v>13141</v>
      </c>
      <c r="D14003" s="137"/>
      <c r="E14003" s="146" t="s">
        <v>13142</v>
      </c>
      <c r="F14003" s="138"/>
      <c r="G14003" s="138"/>
    </row>
    <row r="14004" ht="15.75" customHeight="1" spans="1:7">
      <c r="A14004" s="143" t="s">
        <v>16106</v>
      </c>
      <c r="B14004" s="144" t="s">
        <v>16107</v>
      </c>
      <c r="C14004" s="145" t="s">
        <v>13141</v>
      </c>
      <c r="D14004" s="137"/>
      <c r="E14004" s="146" t="s">
        <v>13142</v>
      </c>
      <c r="F14004" s="138"/>
      <c r="G14004" s="138"/>
    </row>
    <row r="14005" ht="15.75" customHeight="1" spans="1:7">
      <c r="A14005" s="143" t="s">
        <v>16108</v>
      </c>
      <c r="B14005" s="144" t="s">
        <v>16109</v>
      </c>
      <c r="C14005" s="145" t="s">
        <v>455</v>
      </c>
      <c r="D14005" s="137"/>
      <c r="E14005" s="146" t="s">
        <v>13142</v>
      </c>
      <c r="F14005" s="138"/>
      <c r="G14005" s="138"/>
    </row>
    <row r="14006" ht="15.75" customHeight="1" spans="1:7">
      <c r="A14006" s="143" t="s">
        <v>16110</v>
      </c>
      <c r="B14006" s="144" t="s">
        <v>16111</v>
      </c>
      <c r="C14006" s="145" t="s">
        <v>455</v>
      </c>
      <c r="D14006" s="137"/>
      <c r="E14006" s="146" t="s">
        <v>13142</v>
      </c>
      <c r="F14006" s="138"/>
      <c r="G14006" s="138"/>
    </row>
    <row r="14007" ht="15.75" customHeight="1" spans="1:7">
      <c r="A14007" s="143" t="s">
        <v>16112</v>
      </c>
      <c r="B14007" s="144" t="s">
        <v>16113</v>
      </c>
      <c r="C14007" s="145" t="s">
        <v>455</v>
      </c>
      <c r="D14007" s="137"/>
      <c r="E14007" s="146" t="s">
        <v>13142</v>
      </c>
      <c r="F14007" s="138"/>
      <c r="G14007" s="138"/>
    </row>
    <row r="14008" ht="15.75" customHeight="1" spans="1:7">
      <c r="A14008" s="143" t="s">
        <v>16114</v>
      </c>
      <c r="B14008" s="144" t="s">
        <v>16115</v>
      </c>
      <c r="C14008" s="145" t="s">
        <v>455</v>
      </c>
      <c r="D14008" s="137"/>
      <c r="E14008" s="146" t="s">
        <v>13142</v>
      </c>
      <c r="F14008" s="138"/>
      <c r="G14008" s="138"/>
    </row>
    <row r="14009" ht="15.75" customHeight="1" spans="1:7">
      <c r="A14009" s="143" t="s">
        <v>16116</v>
      </c>
      <c r="B14009" s="144" t="s">
        <v>16117</v>
      </c>
      <c r="C14009" s="145" t="s">
        <v>455</v>
      </c>
      <c r="D14009" s="137"/>
      <c r="E14009" s="146" t="s">
        <v>13142</v>
      </c>
      <c r="F14009" s="138"/>
      <c r="G14009" s="138"/>
    </row>
    <row r="14010" ht="15.75" customHeight="1" spans="1:7">
      <c r="A14010" s="143" t="s">
        <v>16118</v>
      </c>
      <c r="B14010" s="144" t="s">
        <v>16119</v>
      </c>
      <c r="C14010" s="145" t="s">
        <v>13141</v>
      </c>
      <c r="D14010" s="137"/>
      <c r="E14010" s="146" t="s">
        <v>13142</v>
      </c>
      <c r="F14010" s="138"/>
      <c r="G14010" s="138"/>
    </row>
    <row r="14011" ht="15.75" customHeight="1" spans="1:7">
      <c r="A14011" s="143" t="s">
        <v>16120</v>
      </c>
      <c r="B14011" s="144" t="s">
        <v>16121</v>
      </c>
      <c r="C14011" s="145" t="s">
        <v>455</v>
      </c>
      <c r="D14011" s="137"/>
      <c r="E14011" s="146">
        <v>22.4019</v>
      </c>
      <c r="F14011" s="138"/>
      <c r="G14011" s="138"/>
    </row>
    <row r="14012" ht="15.75" customHeight="1" spans="1:7">
      <c r="A14012" s="143" t="s">
        <v>16122</v>
      </c>
      <c r="B14012" s="144" t="s">
        <v>16123</v>
      </c>
      <c r="C14012" s="145" t="s">
        <v>455</v>
      </c>
      <c r="D14012" s="137"/>
      <c r="E14012" s="146">
        <v>30.0509</v>
      </c>
      <c r="F14012" s="138"/>
      <c r="G14012" s="138"/>
    </row>
    <row r="14013" ht="15.75" customHeight="1" spans="1:7">
      <c r="A14013" s="143" t="s">
        <v>16124</v>
      </c>
      <c r="B14013" s="144" t="s">
        <v>16125</v>
      </c>
      <c r="C14013" s="145" t="s">
        <v>455</v>
      </c>
      <c r="D14013" s="137"/>
      <c r="E14013" s="146">
        <v>30.0509</v>
      </c>
      <c r="F14013" s="138"/>
      <c r="G14013" s="138"/>
    </row>
    <row r="14014" ht="15.75" customHeight="1" spans="1:7">
      <c r="A14014" s="143" t="s">
        <v>16126</v>
      </c>
      <c r="B14014" s="144" t="s">
        <v>16127</v>
      </c>
      <c r="C14014" s="145" t="s">
        <v>455</v>
      </c>
      <c r="D14014" s="137"/>
      <c r="E14014" s="146">
        <v>30.6871</v>
      </c>
      <c r="F14014" s="138"/>
      <c r="G14014" s="138"/>
    </row>
    <row r="14015" ht="15.75" customHeight="1" spans="1:7">
      <c r="A14015" s="143" t="s">
        <v>16128</v>
      </c>
      <c r="B14015" s="144" t="s">
        <v>16129</v>
      </c>
      <c r="C14015" s="145" t="s">
        <v>455</v>
      </c>
      <c r="D14015" s="137"/>
      <c r="E14015" s="146">
        <v>21.9832</v>
      </c>
      <c r="F14015" s="138"/>
      <c r="G14015" s="138"/>
    </row>
    <row r="14016" ht="15.75" customHeight="1" spans="1:7">
      <c r="A14016" s="143" t="s">
        <v>16130</v>
      </c>
      <c r="B14016" s="144" t="s">
        <v>16131</v>
      </c>
      <c r="C14016" s="145" t="s">
        <v>455</v>
      </c>
      <c r="D14016" s="137"/>
      <c r="E14016" s="146">
        <v>24.8829</v>
      </c>
      <c r="F14016" s="138"/>
      <c r="G14016" s="138"/>
    </row>
    <row r="14017" ht="15.75" customHeight="1" spans="1:7">
      <c r="A14017" s="143" t="s">
        <v>16132</v>
      </c>
      <c r="B14017" s="144" t="s">
        <v>16133</v>
      </c>
      <c r="C14017" s="145" t="s">
        <v>455</v>
      </c>
      <c r="D14017" s="137"/>
      <c r="E14017" s="146">
        <v>24.8829</v>
      </c>
      <c r="F14017" s="138"/>
      <c r="G14017" s="138"/>
    </row>
    <row r="14018" ht="15.75" customHeight="1" spans="1:7">
      <c r="A14018" s="143" t="s">
        <v>16134</v>
      </c>
      <c r="B14018" s="144" t="s">
        <v>16135</v>
      </c>
      <c r="C14018" s="145" t="s">
        <v>455</v>
      </c>
      <c r="D14018" s="137"/>
      <c r="E14018" s="146">
        <v>30.7088</v>
      </c>
      <c r="F14018" s="138"/>
      <c r="G14018" s="138"/>
    </row>
    <row r="14019" ht="15.75" customHeight="1" spans="1:7">
      <c r="A14019" s="143" t="s">
        <v>16136</v>
      </c>
      <c r="B14019" s="144" t="s">
        <v>16137</v>
      </c>
      <c r="C14019" s="145" t="s">
        <v>455</v>
      </c>
      <c r="D14019" s="137"/>
      <c r="E14019" s="146">
        <v>18.1581</v>
      </c>
      <c r="F14019" s="138"/>
      <c r="G14019" s="138"/>
    </row>
    <row r="14020" ht="15.75" customHeight="1" spans="1:7">
      <c r="A14020" s="143" t="s">
        <v>16138</v>
      </c>
      <c r="B14020" s="144" t="s">
        <v>16139</v>
      </c>
      <c r="C14020" s="145" t="s">
        <v>455</v>
      </c>
      <c r="D14020" s="137"/>
      <c r="E14020" s="146">
        <v>22.6279</v>
      </c>
      <c r="F14020" s="138"/>
      <c r="G14020" s="138"/>
    </row>
    <row r="14021" ht="15.75" customHeight="1" spans="1:7">
      <c r="A14021" s="143" t="s">
        <v>16140</v>
      </c>
      <c r="B14021" s="144" t="s">
        <v>16141</v>
      </c>
      <c r="C14021" s="145" t="s">
        <v>455</v>
      </c>
      <c r="D14021" s="137"/>
      <c r="E14021" s="146">
        <v>23.557</v>
      </c>
      <c r="F14021" s="138"/>
      <c r="G14021" s="138"/>
    </row>
    <row r="14022" ht="15.75" customHeight="1" spans="1:7">
      <c r="A14022" s="143" t="s">
        <v>16142</v>
      </c>
      <c r="B14022" s="144" t="s">
        <v>16143</v>
      </c>
      <c r="C14022" s="145" t="s">
        <v>455</v>
      </c>
      <c r="D14022" s="137"/>
      <c r="E14022" s="146">
        <v>30.1614</v>
      </c>
      <c r="F14022" s="138"/>
      <c r="G14022" s="138"/>
    </row>
    <row r="14023" ht="15.75" customHeight="1" spans="1:7">
      <c r="A14023" s="143" t="s">
        <v>16144</v>
      </c>
      <c r="B14023" s="144" t="s">
        <v>16145</v>
      </c>
      <c r="C14023" s="145" t="s">
        <v>455</v>
      </c>
      <c r="D14023" s="137"/>
      <c r="E14023" s="146">
        <v>16.8414</v>
      </c>
      <c r="F14023" s="138"/>
      <c r="G14023" s="138"/>
    </row>
    <row r="14024" ht="15.75" customHeight="1" spans="1:7">
      <c r="A14024" s="143" t="s">
        <v>16146</v>
      </c>
      <c r="B14024" s="144" t="s">
        <v>16147</v>
      </c>
      <c r="C14024" s="145" t="s">
        <v>455</v>
      </c>
      <c r="D14024" s="137"/>
      <c r="E14024" s="146">
        <v>22.0604</v>
      </c>
      <c r="F14024" s="138"/>
      <c r="G14024" s="138"/>
    </row>
    <row r="14025" ht="15.75" customHeight="1" spans="1:7">
      <c r="A14025" s="143" t="s">
        <v>16148</v>
      </c>
      <c r="B14025" s="144" t="s">
        <v>16149</v>
      </c>
      <c r="C14025" s="145" t="s">
        <v>455</v>
      </c>
      <c r="D14025" s="137"/>
      <c r="E14025" s="146">
        <v>22.6279</v>
      </c>
      <c r="F14025" s="138"/>
      <c r="G14025" s="138"/>
    </row>
    <row r="14026" ht="15.75" customHeight="1" spans="1:7">
      <c r="A14026" s="143" t="s">
        <v>16150</v>
      </c>
      <c r="B14026" s="144" t="s">
        <v>16151</v>
      </c>
      <c r="C14026" s="145" t="s">
        <v>455</v>
      </c>
      <c r="D14026" s="137"/>
      <c r="E14026" s="146">
        <v>29.5536</v>
      </c>
      <c r="F14026" s="138"/>
      <c r="G14026" s="138"/>
    </row>
    <row r="14027" ht="15.75" customHeight="1" spans="1:7">
      <c r="A14027" s="143" t="s">
        <v>16152</v>
      </c>
      <c r="B14027" s="144" t="s">
        <v>16153</v>
      </c>
      <c r="C14027" s="145" t="s">
        <v>455</v>
      </c>
      <c r="D14027" s="137"/>
      <c r="E14027" s="146">
        <v>34.1018</v>
      </c>
      <c r="F14027" s="138"/>
      <c r="G14027" s="138"/>
    </row>
    <row r="14028" ht="15.75" customHeight="1" spans="1:7">
      <c r="A14028" s="143" t="s">
        <v>16154</v>
      </c>
      <c r="B14028" s="144" t="s">
        <v>16155</v>
      </c>
      <c r="C14028" s="145" t="s">
        <v>455</v>
      </c>
      <c r="D14028" s="137"/>
      <c r="E14028" s="146">
        <v>43.3294</v>
      </c>
      <c r="F14028" s="138"/>
      <c r="G14028" s="138"/>
    </row>
    <row r="14029" ht="15.75" customHeight="1" spans="1:7">
      <c r="A14029" s="143" t="s">
        <v>16156</v>
      </c>
      <c r="B14029" s="144" t="s">
        <v>16157</v>
      </c>
      <c r="C14029" s="145" t="s">
        <v>455</v>
      </c>
      <c r="D14029" s="137"/>
      <c r="E14029" s="146">
        <v>47.9933</v>
      </c>
      <c r="F14029" s="138"/>
      <c r="G14029" s="138"/>
    </row>
    <row r="14030" ht="15.75" customHeight="1" spans="1:7">
      <c r="A14030" s="143" t="s">
        <v>16158</v>
      </c>
      <c r="B14030" s="144" t="s">
        <v>16159</v>
      </c>
      <c r="C14030" s="145" t="s">
        <v>455</v>
      </c>
      <c r="D14030" s="137"/>
      <c r="E14030" s="146">
        <v>48.295</v>
      </c>
      <c r="F14030" s="138"/>
      <c r="G14030" s="138"/>
    </row>
    <row r="14031" ht="15.75" customHeight="1" spans="1:7">
      <c r="A14031" s="143" t="s">
        <v>16160</v>
      </c>
      <c r="B14031" s="144" t="s">
        <v>16161</v>
      </c>
      <c r="C14031" s="145" t="s">
        <v>455</v>
      </c>
      <c r="D14031" s="137"/>
      <c r="E14031" s="146">
        <v>33.5</v>
      </c>
      <c r="F14031" s="138"/>
      <c r="G14031" s="138"/>
    </row>
    <row r="14032" ht="15.75" customHeight="1" spans="1:7">
      <c r="A14032" s="143" t="s">
        <v>16162</v>
      </c>
      <c r="B14032" s="144" t="s">
        <v>16163</v>
      </c>
      <c r="C14032" s="145" t="s">
        <v>455</v>
      </c>
      <c r="D14032" s="137"/>
      <c r="E14032" s="146">
        <v>42.7777</v>
      </c>
      <c r="F14032" s="138"/>
      <c r="G14032" s="138"/>
    </row>
    <row r="14033" ht="15.75" customHeight="1" spans="1:7">
      <c r="A14033" s="143" t="s">
        <v>16164</v>
      </c>
      <c r="B14033" s="144" t="s">
        <v>16165</v>
      </c>
      <c r="C14033" s="145" t="s">
        <v>455</v>
      </c>
      <c r="D14033" s="137"/>
      <c r="E14033" s="146">
        <v>47.3414</v>
      </c>
      <c r="F14033" s="138"/>
      <c r="G14033" s="138"/>
    </row>
    <row r="14034" ht="15.75" customHeight="1" spans="1:7">
      <c r="A14034" s="143" t="s">
        <v>16166</v>
      </c>
      <c r="B14034" s="144" t="s">
        <v>16167</v>
      </c>
      <c r="C14034" s="145" t="s">
        <v>455</v>
      </c>
      <c r="D14034" s="137"/>
      <c r="E14034" s="146">
        <v>47.3414</v>
      </c>
      <c r="F14034" s="138"/>
      <c r="G14034" s="138"/>
    </row>
    <row r="14035" ht="15.75" customHeight="1" spans="1:7">
      <c r="A14035" s="143" t="s">
        <v>16168</v>
      </c>
      <c r="B14035" s="144" t="s">
        <v>16169</v>
      </c>
      <c r="C14035" s="145" t="s">
        <v>455</v>
      </c>
      <c r="D14035" s="137"/>
      <c r="E14035" s="146">
        <v>30.7518</v>
      </c>
      <c r="F14035" s="138"/>
      <c r="G14035" s="138"/>
    </row>
    <row r="14036" ht="15.75" customHeight="1" spans="1:7">
      <c r="A14036" s="143" t="s">
        <v>16170</v>
      </c>
      <c r="B14036" s="144" t="s">
        <v>16171</v>
      </c>
      <c r="C14036" s="145" t="s">
        <v>455</v>
      </c>
      <c r="D14036" s="137"/>
      <c r="E14036" s="146">
        <v>37.863</v>
      </c>
      <c r="F14036" s="138"/>
      <c r="G14036" s="138"/>
    </row>
    <row r="14037" ht="15.75" customHeight="1" spans="1:7">
      <c r="A14037" s="143" t="s">
        <v>16172</v>
      </c>
      <c r="B14037" s="144" t="s">
        <v>16173</v>
      </c>
      <c r="C14037" s="145" t="s">
        <v>455</v>
      </c>
      <c r="D14037" s="137"/>
      <c r="E14037" s="146">
        <v>42.1258</v>
      </c>
      <c r="F14037" s="138"/>
      <c r="G14037" s="138"/>
    </row>
    <row r="14038" ht="15.75" customHeight="1" spans="1:7">
      <c r="A14038" s="143" t="s">
        <v>16174</v>
      </c>
      <c r="B14038" s="144" t="s">
        <v>16175</v>
      </c>
      <c r="C14038" s="145" t="s">
        <v>455</v>
      </c>
      <c r="D14038" s="137"/>
      <c r="E14038" s="146">
        <v>46.7404</v>
      </c>
      <c r="F14038" s="138"/>
      <c r="G14038" s="138"/>
    </row>
    <row r="14039" ht="15.75" customHeight="1" spans="1:7">
      <c r="A14039" s="143" t="s">
        <v>16176</v>
      </c>
      <c r="B14039" s="144" t="s">
        <v>16177</v>
      </c>
      <c r="C14039" s="145" t="s">
        <v>455</v>
      </c>
      <c r="D14039" s="137"/>
      <c r="E14039" s="146">
        <v>30.0497</v>
      </c>
      <c r="F14039" s="138"/>
      <c r="G14039" s="138"/>
    </row>
    <row r="14040" ht="15.75" customHeight="1" spans="1:7">
      <c r="A14040" s="143" t="s">
        <v>16178</v>
      </c>
      <c r="B14040" s="144" t="s">
        <v>16179</v>
      </c>
      <c r="C14040" s="145" t="s">
        <v>455</v>
      </c>
      <c r="D14040" s="137"/>
      <c r="E14040" s="146">
        <v>37.1509</v>
      </c>
      <c r="F14040" s="138"/>
      <c r="G14040" s="138"/>
    </row>
    <row r="14041" ht="15.75" customHeight="1" spans="1:7">
      <c r="A14041" s="143" t="s">
        <v>16180</v>
      </c>
      <c r="B14041" s="144" t="s">
        <v>16181</v>
      </c>
      <c r="C14041" s="145" t="s">
        <v>455</v>
      </c>
      <c r="D14041" s="137"/>
      <c r="E14041" s="146">
        <v>41.3234</v>
      </c>
      <c r="F14041" s="138"/>
      <c r="G14041" s="138"/>
    </row>
    <row r="14042" ht="15.75" customHeight="1" spans="1:7">
      <c r="A14042" s="143" t="s">
        <v>16182</v>
      </c>
      <c r="B14042" s="144" t="s">
        <v>16183</v>
      </c>
      <c r="C14042" s="145" t="s">
        <v>455</v>
      </c>
      <c r="D14042" s="137"/>
      <c r="E14042" s="146">
        <v>45.8369</v>
      </c>
      <c r="F14042" s="138"/>
      <c r="G14042" s="138"/>
    </row>
    <row r="14043" ht="15.75" customHeight="1" spans="1:7">
      <c r="A14043" s="143" t="s">
        <v>16184</v>
      </c>
      <c r="B14043" s="144" t="s">
        <v>16185</v>
      </c>
      <c r="C14043" s="145" t="s">
        <v>455</v>
      </c>
      <c r="D14043" s="137"/>
      <c r="E14043" s="146">
        <v>26.2046</v>
      </c>
      <c r="F14043" s="138"/>
      <c r="G14043" s="138"/>
    </row>
    <row r="14044" ht="15.75" customHeight="1" spans="1:7">
      <c r="A14044" s="143" t="s">
        <v>16186</v>
      </c>
      <c r="B14044" s="144" t="s">
        <v>16187</v>
      </c>
      <c r="C14044" s="145" t="s">
        <v>455</v>
      </c>
      <c r="D14044" s="137"/>
      <c r="E14044" s="146">
        <v>21.2196</v>
      </c>
      <c r="F14044" s="138"/>
      <c r="G14044" s="138"/>
    </row>
    <row r="14045" ht="15.75" customHeight="1" spans="1:7">
      <c r="A14045" s="143" t="s">
        <v>16188</v>
      </c>
      <c r="B14045" s="144" t="s">
        <v>16189</v>
      </c>
      <c r="C14045" s="145" t="s">
        <v>455</v>
      </c>
      <c r="D14045" s="137"/>
      <c r="E14045" s="146">
        <v>65.2457</v>
      </c>
      <c r="F14045" s="138"/>
      <c r="G14045" s="138"/>
    </row>
    <row r="14046" ht="15.75" customHeight="1" spans="1:7">
      <c r="A14046" s="143" t="s">
        <v>16190</v>
      </c>
      <c r="B14046" s="144" t="s">
        <v>16191</v>
      </c>
      <c r="C14046" s="145" t="s">
        <v>455</v>
      </c>
      <c r="D14046" s="137"/>
      <c r="E14046" s="146">
        <v>23.5065</v>
      </c>
      <c r="F14046" s="138"/>
      <c r="G14046" s="138"/>
    </row>
    <row r="14047" ht="15.75" customHeight="1" spans="1:7">
      <c r="A14047" s="143" t="s">
        <v>16192</v>
      </c>
      <c r="B14047" s="144" t="s">
        <v>16193</v>
      </c>
      <c r="C14047" s="145" t="s">
        <v>455</v>
      </c>
      <c r="D14047" s="137"/>
      <c r="E14047" s="146">
        <v>17.8598</v>
      </c>
      <c r="F14047" s="138"/>
      <c r="G14047" s="138"/>
    </row>
    <row r="14048" ht="15.75" customHeight="1" spans="1:7">
      <c r="A14048" s="143" t="s">
        <v>16194</v>
      </c>
      <c r="B14048" s="144" t="s">
        <v>16195</v>
      </c>
      <c r="C14048" s="145" t="s">
        <v>455</v>
      </c>
      <c r="D14048" s="137"/>
      <c r="E14048" s="146">
        <v>63.6911</v>
      </c>
      <c r="F14048" s="138"/>
      <c r="G14048" s="138"/>
    </row>
    <row r="14049" ht="15.75" customHeight="1" spans="1:7">
      <c r="A14049" s="143" t="s">
        <v>16196</v>
      </c>
      <c r="B14049" s="144" t="s">
        <v>16197</v>
      </c>
      <c r="C14049" s="145" t="s">
        <v>455</v>
      </c>
      <c r="D14049" s="137"/>
      <c r="E14049" s="146">
        <v>21.0391</v>
      </c>
      <c r="F14049" s="138"/>
      <c r="G14049" s="138"/>
    </row>
    <row r="14050" ht="15.75" customHeight="1" spans="1:7">
      <c r="A14050" s="143" t="s">
        <v>16198</v>
      </c>
      <c r="B14050" s="144" t="s">
        <v>16199</v>
      </c>
      <c r="C14050" s="145" t="s">
        <v>455</v>
      </c>
      <c r="D14050" s="137"/>
      <c r="E14050" s="146">
        <v>17.8195</v>
      </c>
      <c r="F14050" s="138"/>
      <c r="G14050" s="138"/>
    </row>
    <row r="14051" ht="15.75" customHeight="1" spans="1:7">
      <c r="A14051" s="143" t="s">
        <v>16200</v>
      </c>
      <c r="B14051" s="144" t="s">
        <v>16201</v>
      </c>
      <c r="C14051" s="145" t="s">
        <v>455</v>
      </c>
      <c r="D14051" s="137"/>
      <c r="E14051" s="146">
        <v>55.968</v>
      </c>
      <c r="F14051" s="138"/>
      <c r="G14051" s="138"/>
    </row>
    <row r="14052" ht="15.75" customHeight="1" spans="1:7">
      <c r="A14052" s="143" t="s">
        <v>16202</v>
      </c>
      <c r="B14052" s="144" t="s">
        <v>16203</v>
      </c>
      <c r="C14052" s="145" t="s">
        <v>455</v>
      </c>
      <c r="D14052" s="137"/>
      <c r="E14052" s="146">
        <v>17.3982</v>
      </c>
      <c r="F14052" s="138"/>
      <c r="G14052" s="138"/>
    </row>
    <row r="14053" ht="15.75" customHeight="1" spans="1:7">
      <c r="A14053" s="143" t="s">
        <v>16204</v>
      </c>
      <c r="B14053" s="144" t="s">
        <v>16205</v>
      </c>
      <c r="C14053" s="145" t="s">
        <v>455</v>
      </c>
      <c r="D14053" s="137"/>
      <c r="E14053" s="146">
        <v>14.7603</v>
      </c>
      <c r="F14053" s="138"/>
      <c r="G14053" s="138"/>
    </row>
    <row r="14054" ht="15.75" customHeight="1" spans="1:7">
      <c r="A14054" s="143" t="s">
        <v>16206</v>
      </c>
      <c r="B14054" s="144" t="s">
        <v>16207</v>
      </c>
      <c r="C14054" s="145" t="s">
        <v>455</v>
      </c>
      <c r="D14054" s="137"/>
      <c r="E14054" s="146">
        <v>54.4635</v>
      </c>
      <c r="F14054" s="138"/>
      <c r="G14054" s="138"/>
    </row>
    <row r="14055" ht="15.75" customHeight="1" spans="1:7">
      <c r="A14055" s="143" t="s">
        <v>16208</v>
      </c>
      <c r="B14055" s="144" t="s">
        <v>16209</v>
      </c>
      <c r="C14055" s="145" t="s">
        <v>455</v>
      </c>
      <c r="D14055" s="137"/>
      <c r="E14055" s="146">
        <v>75.8839</v>
      </c>
      <c r="F14055" s="138"/>
      <c r="G14055" s="138"/>
    </row>
    <row r="14056" ht="15.75" customHeight="1" spans="1:7">
      <c r="A14056" s="143" t="s">
        <v>16210</v>
      </c>
      <c r="B14056" s="144" t="s">
        <v>16211</v>
      </c>
      <c r="C14056" s="145" t="s">
        <v>455</v>
      </c>
      <c r="D14056" s="137"/>
      <c r="E14056" s="146">
        <v>74.4018</v>
      </c>
      <c r="F14056" s="138"/>
      <c r="G14056" s="138"/>
    </row>
    <row r="14057" ht="15.75" customHeight="1" spans="1:7">
      <c r="A14057" s="143" t="s">
        <v>16212</v>
      </c>
      <c r="B14057" s="144" t="s">
        <v>16213</v>
      </c>
      <c r="C14057" s="145" t="s">
        <v>455</v>
      </c>
      <c r="D14057" s="137"/>
      <c r="E14057" s="146">
        <v>63.0009</v>
      </c>
      <c r="F14057" s="138"/>
      <c r="G14057" s="138"/>
    </row>
    <row r="14058" ht="15.75" customHeight="1" spans="1:7">
      <c r="A14058" s="143" t="s">
        <v>16214</v>
      </c>
      <c r="B14058" s="144" t="s">
        <v>16215</v>
      </c>
      <c r="C14058" s="145" t="s">
        <v>455</v>
      </c>
      <c r="D14058" s="137"/>
      <c r="E14058" s="146">
        <v>61.4562</v>
      </c>
      <c r="F14058" s="138"/>
      <c r="G14058" s="138"/>
    </row>
    <row r="14059" ht="15.75" customHeight="1" spans="1:7">
      <c r="A14059" s="143" t="s">
        <v>16216</v>
      </c>
      <c r="B14059" s="144" t="s">
        <v>16217</v>
      </c>
      <c r="C14059" s="145" t="s">
        <v>13141</v>
      </c>
      <c r="D14059" s="137"/>
      <c r="E14059" s="146" t="s">
        <v>13142</v>
      </c>
      <c r="F14059" s="138"/>
      <c r="G14059" s="138"/>
    </row>
    <row r="14060" ht="15.75" customHeight="1" spans="1:7">
      <c r="A14060" s="143" t="s">
        <v>16218</v>
      </c>
      <c r="B14060" s="144" t="s">
        <v>16219</v>
      </c>
      <c r="C14060" s="145" t="s">
        <v>455</v>
      </c>
      <c r="D14060" s="137"/>
      <c r="E14060" s="146">
        <v>16365.8233</v>
      </c>
      <c r="F14060" s="138"/>
      <c r="G14060" s="138"/>
    </row>
    <row r="14061" ht="15.75" customHeight="1" spans="1:7">
      <c r="A14061" s="143" t="s">
        <v>16220</v>
      </c>
      <c r="B14061" s="144" t="s">
        <v>16221</v>
      </c>
      <c r="C14061" s="145" t="s">
        <v>455</v>
      </c>
      <c r="D14061" s="137"/>
      <c r="E14061" s="146">
        <v>23098.6611</v>
      </c>
      <c r="F14061" s="138"/>
      <c r="G14061" s="138"/>
    </row>
    <row r="14062" ht="15.75" customHeight="1" spans="1:7">
      <c r="A14062" s="143" t="s">
        <v>16222</v>
      </c>
      <c r="B14062" s="144" t="s">
        <v>16223</v>
      </c>
      <c r="C14062" s="145" t="s">
        <v>455</v>
      </c>
      <c r="D14062" s="137"/>
      <c r="E14062" s="146">
        <v>30941.8308</v>
      </c>
      <c r="F14062" s="138"/>
      <c r="G14062" s="138"/>
    </row>
    <row r="14063" ht="15.75" customHeight="1" spans="1:7">
      <c r="A14063" s="143" t="s">
        <v>16224</v>
      </c>
      <c r="B14063" s="144" t="s">
        <v>16225</v>
      </c>
      <c r="C14063" s="145" t="s">
        <v>455</v>
      </c>
      <c r="D14063" s="137"/>
      <c r="E14063" s="146">
        <v>42546.4459</v>
      </c>
      <c r="F14063" s="138"/>
      <c r="G14063" s="138"/>
    </row>
    <row r="14064" ht="15.75" customHeight="1" spans="1:7">
      <c r="A14064" s="143" t="s">
        <v>16226</v>
      </c>
      <c r="B14064" s="144" t="s">
        <v>16227</v>
      </c>
      <c r="C14064" s="145" t="s">
        <v>455</v>
      </c>
      <c r="D14064" s="137"/>
      <c r="E14064" s="146" t="s">
        <v>13142</v>
      </c>
      <c r="F14064" s="138"/>
      <c r="G14064" s="138"/>
    </row>
    <row r="14065" ht="15.75" customHeight="1" spans="1:7">
      <c r="A14065" s="143" t="s">
        <v>16228</v>
      </c>
      <c r="B14065" s="144" t="s">
        <v>16229</v>
      </c>
      <c r="C14065" s="145" t="s">
        <v>455</v>
      </c>
      <c r="D14065" s="137"/>
      <c r="E14065" s="146" t="s">
        <v>13142</v>
      </c>
      <c r="F14065" s="138"/>
      <c r="G14065" s="138"/>
    </row>
    <row r="14066" ht="15.75" customHeight="1" spans="1:7">
      <c r="A14066" s="143" t="s">
        <v>16230</v>
      </c>
      <c r="B14066" s="144" t="s">
        <v>16231</v>
      </c>
      <c r="C14066" s="145" t="s">
        <v>455</v>
      </c>
      <c r="D14066" s="137"/>
      <c r="E14066" s="146" t="s">
        <v>13142</v>
      </c>
      <c r="F14066" s="138"/>
      <c r="G14066" s="138"/>
    </row>
    <row r="14067" ht="15.75" customHeight="1" spans="1:7">
      <c r="A14067" s="143" t="s">
        <v>16232</v>
      </c>
      <c r="B14067" s="144" t="s">
        <v>16233</v>
      </c>
      <c r="C14067" s="145" t="s">
        <v>455</v>
      </c>
      <c r="D14067" s="137"/>
      <c r="E14067" s="146" t="s">
        <v>13142</v>
      </c>
      <c r="F14067" s="138"/>
      <c r="G14067" s="138"/>
    </row>
    <row r="14068" ht="15.75" customHeight="1" spans="1:7">
      <c r="A14068" s="143" t="s">
        <v>16234</v>
      </c>
      <c r="B14068" s="144" t="s">
        <v>16235</v>
      </c>
      <c r="C14068" s="145" t="s">
        <v>455</v>
      </c>
      <c r="D14068" s="137"/>
      <c r="E14068" s="146">
        <v>64.4132</v>
      </c>
      <c r="F14068" s="138"/>
      <c r="G14068" s="138"/>
    </row>
    <row r="14069" ht="15.75" customHeight="1" spans="1:7">
      <c r="A14069" s="143" t="s">
        <v>16236</v>
      </c>
      <c r="B14069" s="144" t="s">
        <v>16237</v>
      </c>
      <c r="C14069" s="145" t="s">
        <v>455</v>
      </c>
      <c r="D14069" s="137"/>
      <c r="E14069" s="146">
        <v>62.3872</v>
      </c>
      <c r="F14069" s="138"/>
      <c r="G14069" s="138"/>
    </row>
    <row r="14070" ht="15.75" customHeight="1" spans="1:7">
      <c r="A14070" s="143" t="s">
        <v>16238</v>
      </c>
      <c r="B14070" s="144" t="s">
        <v>16239</v>
      </c>
      <c r="C14070" s="145" t="s">
        <v>455</v>
      </c>
      <c r="D14070" s="137"/>
      <c r="E14070" s="146">
        <v>162.6018</v>
      </c>
      <c r="F14070" s="138"/>
      <c r="G14070" s="138"/>
    </row>
    <row r="14071" ht="15.75" customHeight="1" spans="1:7">
      <c r="A14071" s="143" t="s">
        <v>16240</v>
      </c>
      <c r="B14071" s="144" t="s">
        <v>16241</v>
      </c>
      <c r="C14071" s="145" t="s">
        <v>455</v>
      </c>
      <c r="D14071" s="137"/>
      <c r="E14071" s="146">
        <v>271.8052</v>
      </c>
      <c r="F14071" s="138"/>
      <c r="G14071" s="138"/>
    </row>
    <row r="14072" ht="15.75" customHeight="1" spans="1:7">
      <c r="A14072" s="143" t="s">
        <v>16242</v>
      </c>
      <c r="B14072" s="144" t="s">
        <v>16243</v>
      </c>
      <c r="C14072" s="145" t="s">
        <v>455</v>
      </c>
      <c r="D14072" s="137"/>
      <c r="E14072" s="146">
        <v>76.1389</v>
      </c>
      <c r="F14072" s="138"/>
      <c r="G14072" s="138"/>
    </row>
    <row r="14073" ht="15.75" customHeight="1" spans="1:7">
      <c r="A14073" s="143" t="s">
        <v>16244</v>
      </c>
      <c r="B14073" s="144" t="s">
        <v>16245</v>
      </c>
      <c r="C14073" s="145" t="s">
        <v>455</v>
      </c>
      <c r="D14073" s="137"/>
      <c r="E14073" s="146">
        <v>173.0989</v>
      </c>
      <c r="F14073" s="138"/>
      <c r="G14073" s="138"/>
    </row>
    <row r="14074" ht="15.75" customHeight="1" spans="1:7">
      <c r="A14074" s="143" t="s">
        <v>16246</v>
      </c>
      <c r="B14074" s="144" t="s">
        <v>16247</v>
      </c>
      <c r="C14074" s="145" t="s">
        <v>455</v>
      </c>
      <c r="D14074" s="137"/>
      <c r="E14074" s="146">
        <v>4.8418</v>
      </c>
      <c r="F14074" s="138"/>
      <c r="G14074" s="138"/>
    </row>
    <row r="14075" ht="15.75" customHeight="1" spans="1:7">
      <c r="A14075" s="143" t="s">
        <v>16248</v>
      </c>
      <c r="B14075" s="144" t="s">
        <v>16249</v>
      </c>
      <c r="C14075" s="145" t="s">
        <v>455</v>
      </c>
      <c r="D14075" s="137"/>
      <c r="E14075" s="146">
        <v>2.0177</v>
      </c>
      <c r="F14075" s="138"/>
      <c r="G14075" s="138"/>
    </row>
    <row r="14076" ht="15.75" customHeight="1" spans="1:7">
      <c r="A14076" s="143" t="s">
        <v>16250</v>
      </c>
      <c r="B14076" s="144" t="s">
        <v>16251</v>
      </c>
      <c r="C14076" s="145" t="s">
        <v>455</v>
      </c>
      <c r="D14076" s="137"/>
      <c r="E14076" s="146">
        <v>0.8334</v>
      </c>
      <c r="F14076" s="138"/>
      <c r="G14076" s="138"/>
    </row>
    <row r="14077" ht="15.75" customHeight="1" spans="1:7">
      <c r="A14077" s="143" t="s">
        <v>16252</v>
      </c>
      <c r="B14077" s="144" t="s">
        <v>16253</v>
      </c>
      <c r="C14077" s="145" t="s">
        <v>455</v>
      </c>
      <c r="D14077" s="137"/>
      <c r="E14077" s="146">
        <v>348.7191</v>
      </c>
      <c r="F14077" s="138"/>
      <c r="G14077" s="138"/>
    </row>
    <row r="14078" ht="15.75" customHeight="1" spans="1:7">
      <c r="A14078" s="143" t="s">
        <v>16254</v>
      </c>
      <c r="B14078" s="144" t="s">
        <v>16255</v>
      </c>
      <c r="C14078" s="145" t="s">
        <v>455</v>
      </c>
      <c r="D14078" s="137"/>
      <c r="E14078" s="146">
        <v>1.1297</v>
      </c>
      <c r="F14078" s="138"/>
      <c r="G14078" s="138"/>
    </row>
    <row r="14079" ht="15.75" customHeight="1" spans="1:7">
      <c r="A14079" s="143" t="s">
        <v>16256</v>
      </c>
      <c r="B14079" s="144" t="s">
        <v>16257</v>
      </c>
      <c r="C14079" s="145" t="s">
        <v>12994</v>
      </c>
      <c r="D14079" s="137"/>
      <c r="E14079" s="146">
        <v>61.1622</v>
      </c>
      <c r="F14079" s="138"/>
      <c r="G14079" s="138"/>
    </row>
    <row r="14080" ht="15.75" customHeight="1" spans="1:7">
      <c r="A14080" s="143" t="s">
        <v>16258</v>
      </c>
      <c r="B14080" s="144" t="s">
        <v>16259</v>
      </c>
      <c r="C14080" s="145" t="s">
        <v>12994</v>
      </c>
      <c r="D14080" s="137"/>
      <c r="E14080" s="146">
        <v>156.1564</v>
      </c>
      <c r="F14080" s="138"/>
      <c r="G14080" s="138"/>
    </row>
    <row r="14081" ht="15.75" customHeight="1" spans="1:7">
      <c r="A14081" s="143" t="s">
        <v>16260</v>
      </c>
      <c r="B14081" s="144" t="s">
        <v>16261</v>
      </c>
      <c r="C14081" s="145" t="s">
        <v>12994</v>
      </c>
      <c r="D14081" s="137"/>
      <c r="E14081" s="146">
        <v>93.8272</v>
      </c>
      <c r="F14081" s="138"/>
      <c r="G14081" s="138"/>
    </row>
    <row r="14082" ht="15.75" customHeight="1" spans="1:7">
      <c r="A14082" s="143" t="s">
        <v>16262</v>
      </c>
      <c r="B14082" s="144" t="s">
        <v>16263</v>
      </c>
      <c r="C14082" s="145" t="s">
        <v>12994</v>
      </c>
      <c r="D14082" s="137"/>
      <c r="E14082" s="146">
        <v>191.6924</v>
      </c>
      <c r="F14082" s="138"/>
      <c r="G14082" s="138"/>
    </row>
    <row r="14083" ht="15.75" customHeight="1" spans="1:7">
      <c r="A14083" s="143" t="s">
        <v>16264</v>
      </c>
      <c r="B14083" s="144" t="s">
        <v>16265</v>
      </c>
      <c r="C14083" s="145" t="s">
        <v>12994</v>
      </c>
      <c r="D14083" s="137"/>
      <c r="E14083" s="146">
        <v>60.4189</v>
      </c>
      <c r="F14083" s="138"/>
      <c r="G14083" s="138"/>
    </row>
    <row r="14084" ht="15.75" customHeight="1" spans="1:7">
      <c r="A14084" s="143" t="s">
        <v>16266</v>
      </c>
      <c r="B14084" s="144" t="s">
        <v>16267</v>
      </c>
      <c r="C14084" s="145" t="s">
        <v>12994</v>
      </c>
      <c r="D14084" s="137"/>
      <c r="E14084" s="146">
        <v>72.8346</v>
      </c>
      <c r="F14084" s="138"/>
      <c r="G14084" s="138"/>
    </row>
    <row r="14085" ht="15.75" customHeight="1" spans="1:7">
      <c r="A14085" s="143" t="s">
        <v>16268</v>
      </c>
      <c r="B14085" s="144" t="s">
        <v>16269</v>
      </c>
      <c r="C14085" s="145" t="s">
        <v>455</v>
      </c>
      <c r="D14085" s="137"/>
      <c r="E14085" s="146">
        <v>4.005</v>
      </c>
      <c r="F14085" s="138"/>
      <c r="G14085" s="138"/>
    </row>
    <row r="14086" ht="15.75" customHeight="1" spans="1:7">
      <c r="A14086" s="143" t="s">
        <v>16270</v>
      </c>
      <c r="B14086" s="144" t="s">
        <v>16271</v>
      </c>
      <c r="C14086" s="145" t="s">
        <v>455</v>
      </c>
      <c r="D14086" s="137"/>
      <c r="E14086" s="146">
        <v>3.9486</v>
      </c>
      <c r="F14086" s="138"/>
      <c r="G14086" s="138"/>
    </row>
    <row r="14087" ht="15.75" customHeight="1" spans="1:7">
      <c r="A14087" s="143" t="s">
        <v>16272</v>
      </c>
      <c r="B14087" s="144" t="s">
        <v>16273</v>
      </c>
      <c r="C14087" s="145" t="s">
        <v>13059</v>
      </c>
      <c r="D14087" s="137"/>
      <c r="E14087" s="146">
        <v>56.8168</v>
      </c>
      <c r="F14087" s="138"/>
      <c r="G14087" s="138"/>
    </row>
    <row r="14088" ht="15.75" customHeight="1" spans="1:7">
      <c r="A14088" s="143" t="s">
        <v>16274</v>
      </c>
      <c r="B14088" s="144" t="s">
        <v>16275</v>
      </c>
      <c r="C14088" s="145" t="s">
        <v>13059</v>
      </c>
      <c r="D14088" s="137"/>
      <c r="E14088" s="146">
        <v>175.1586</v>
      </c>
      <c r="F14088" s="138"/>
      <c r="G14088" s="138"/>
    </row>
    <row r="14089" ht="15.75" customHeight="1" spans="1:7">
      <c r="A14089" s="143" t="s">
        <v>16276</v>
      </c>
      <c r="B14089" s="144" t="s">
        <v>16277</v>
      </c>
      <c r="C14089" s="145" t="s">
        <v>12982</v>
      </c>
      <c r="D14089" s="137"/>
      <c r="E14089" s="146">
        <v>31.7676</v>
      </c>
      <c r="F14089" s="138"/>
      <c r="G14089" s="138"/>
    </row>
    <row r="14090" ht="15.75" customHeight="1" spans="1:7">
      <c r="A14090" s="143" t="s">
        <v>16278</v>
      </c>
      <c r="B14090" s="144" t="s">
        <v>16279</v>
      </c>
      <c r="C14090" s="145" t="s">
        <v>455</v>
      </c>
      <c r="D14090" s="137"/>
      <c r="E14090" s="146">
        <v>1.4095</v>
      </c>
      <c r="F14090" s="138"/>
      <c r="G14090" s="138"/>
    </row>
    <row r="14091" ht="15.75" customHeight="1" spans="1:7">
      <c r="A14091" s="143" t="s">
        <v>16280</v>
      </c>
      <c r="B14091" s="144" t="s">
        <v>16281</v>
      </c>
      <c r="C14091" s="145" t="s">
        <v>455</v>
      </c>
      <c r="D14091" s="137"/>
      <c r="E14091" s="146">
        <v>0.5474</v>
      </c>
      <c r="F14091" s="138"/>
      <c r="G14091" s="138"/>
    </row>
    <row r="14092" ht="15.75" customHeight="1" spans="1:7">
      <c r="A14092" s="143" t="s">
        <v>16282</v>
      </c>
      <c r="B14092" s="144" t="s">
        <v>16283</v>
      </c>
      <c r="C14092" s="145" t="s">
        <v>455</v>
      </c>
      <c r="D14092" s="137"/>
      <c r="E14092" s="146">
        <v>0.2029</v>
      </c>
      <c r="F14092" s="138"/>
      <c r="G14092" s="138"/>
    </row>
    <row r="14093" ht="15.75" customHeight="1" spans="1:7">
      <c r="A14093" s="143" t="s">
        <v>16284</v>
      </c>
      <c r="B14093" s="144" t="s">
        <v>16285</v>
      </c>
      <c r="C14093" s="145" t="s">
        <v>455</v>
      </c>
      <c r="D14093" s="137"/>
      <c r="E14093" s="146">
        <v>0.2851</v>
      </c>
      <c r="F14093" s="138"/>
      <c r="G14093" s="138"/>
    </row>
    <row r="14094" ht="15.75" customHeight="1" spans="1:7">
      <c r="A14094" s="143" t="s">
        <v>16286</v>
      </c>
      <c r="B14094" s="144" t="s">
        <v>16287</v>
      </c>
      <c r="C14094" s="145" t="s">
        <v>455</v>
      </c>
      <c r="D14094" s="137"/>
      <c r="E14094" s="146">
        <v>4.3857</v>
      </c>
      <c r="F14094" s="138"/>
      <c r="G14094" s="138"/>
    </row>
    <row r="14095" ht="15.75" customHeight="1" spans="1:7">
      <c r="A14095" s="143" t="s">
        <v>16288</v>
      </c>
      <c r="B14095" s="144" t="s">
        <v>16289</v>
      </c>
      <c r="C14095" s="145" t="s">
        <v>13059</v>
      </c>
      <c r="D14095" s="137"/>
      <c r="E14095" s="146">
        <v>38.4922</v>
      </c>
      <c r="F14095" s="138"/>
      <c r="G14095" s="138"/>
    </row>
    <row r="14096" ht="15.75" customHeight="1" spans="1:7">
      <c r="A14096" s="143" t="s">
        <v>16290</v>
      </c>
      <c r="B14096" s="144" t="s">
        <v>16291</v>
      </c>
      <c r="C14096" s="145" t="s">
        <v>13059</v>
      </c>
      <c r="D14096" s="137"/>
      <c r="E14096" s="146">
        <v>31.092</v>
      </c>
      <c r="F14096" s="138"/>
      <c r="G14096" s="138"/>
    </row>
    <row r="14097" ht="15.75" customHeight="1" spans="1:7">
      <c r="A14097" s="143" t="s">
        <v>16292</v>
      </c>
      <c r="B14097" s="144" t="s">
        <v>16293</v>
      </c>
      <c r="C14097" s="145" t="s">
        <v>12994</v>
      </c>
      <c r="D14097" s="137"/>
      <c r="E14097" s="146">
        <v>17.3406</v>
      </c>
      <c r="F14097" s="138"/>
      <c r="G14097" s="138"/>
    </row>
    <row r="14098" ht="15.75" customHeight="1" spans="1:7">
      <c r="A14098" s="143" t="s">
        <v>16294</v>
      </c>
      <c r="B14098" s="144" t="s">
        <v>16295</v>
      </c>
      <c r="C14098" s="145" t="s">
        <v>12982</v>
      </c>
      <c r="D14098" s="137"/>
      <c r="E14098" s="146">
        <v>23.228</v>
      </c>
      <c r="F14098" s="138"/>
      <c r="G14098" s="138"/>
    </row>
    <row r="14099" ht="15.75" customHeight="1" spans="1:7">
      <c r="A14099" s="147">
        <v>307731</v>
      </c>
      <c r="B14099" s="148" t="s">
        <v>16296</v>
      </c>
      <c r="C14099" s="149" t="s">
        <v>13613</v>
      </c>
      <c r="D14099" s="150"/>
      <c r="E14099" s="151">
        <v>115.44</v>
      </c>
      <c r="F14099" s="152"/>
      <c r="G14099" s="138"/>
    </row>
    <row r="14100" ht="15.75" customHeight="1" spans="1:7">
      <c r="A14100" s="143">
        <v>307732</v>
      </c>
      <c r="B14100" s="153" t="s">
        <v>16297</v>
      </c>
      <c r="C14100" s="145" t="s">
        <v>13613</v>
      </c>
      <c r="D14100" s="137"/>
      <c r="E14100" s="146">
        <v>91.47</v>
      </c>
      <c r="F14100" s="138"/>
      <c r="G14100" s="138"/>
    </row>
    <row r="14101" ht="15.75" customHeight="1" spans="1:7">
      <c r="A14101" s="143">
        <v>308308</v>
      </c>
      <c r="B14101" s="153" t="s">
        <v>16298</v>
      </c>
      <c r="C14101" s="145" t="s">
        <v>455</v>
      </c>
      <c r="D14101" s="137"/>
      <c r="E14101" s="146">
        <v>7280.03</v>
      </c>
      <c r="F14101" s="138"/>
      <c r="G14101" s="138"/>
    </row>
    <row r="14102" ht="15.75" customHeight="1" spans="1:7">
      <c r="A14102" s="143">
        <v>308313</v>
      </c>
      <c r="B14102" s="153" t="s">
        <v>16299</v>
      </c>
      <c r="C14102" s="145" t="s">
        <v>455</v>
      </c>
      <c r="D14102" s="137"/>
      <c r="E14102" s="146">
        <v>46436.99</v>
      </c>
      <c r="F14102" s="138"/>
      <c r="G14102" s="138"/>
    </row>
    <row r="14103" ht="15.75" customHeight="1" spans="1:7">
      <c r="A14103" s="143">
        <v>308309</v>
      </c>
      <c r="B14103" s="153" t="s">
        <v>16300</v>
      </c>
      <c r="C14103" s="145" t="s">
        <v>455</v>
      </c>
      <c r="D14103" s="137"/>
      <c r="E14103" s="146">
        <v>11817.92</v>
      </c>
      <c r="F14103" s="138"/>
      <c r="G14103" s="138"/>
    </row>
    <row r="14104" ht="15.75" customHeight="1" spans="1:7">
      <c r="A14104" s="143">
        <v>308310</v>
      </c>
      <c r="B14104" s="153" t="s">
        <v>16301</v>
      </c>
      <c r="C14104" s="145" t="s">
        <v>455</v>
      </c>
      <c r="D14104" s="137"/>
      <c r="E14104" s="146">
        <v>17800.33</v>
      </c>
      <c r="F14104" s="138"/>
      <c r="G14104" s="138"/>
    </row>
    <row r="14105" ht="15.75" customHeight="1" spans="1:7">
      <c r="A14105" s="143">
        <v>308311</v>
      </c>
      <c r="B14105" s="153" t="s">
        <v>16302</v>
      </c>
      <c r="C14105" s="145" t="s">
        <v>455</v>
      </c>
      <c r="D14105" s="137"/>
      <c r="E14105" s="146">
        <v>24441.92</v>
      </c>
      <c r="F14105" s="138"/>
      <c r="G14105" s="138"/>
    </row>
    <row r="14106" ht="15.75" customHeight="1" spans="1:7">
      <c r="A14106" s="143">
        <v>308312</v>
      </c>
      <c r="B14106" s="153" t="s">
        <v>16303</v>
      </c>
      <c r="C14106" s="145" t="s">
        <v>455</v>
      </c>
      <c r="D14106" s="137"/>
      <c r="E14106" s="146">
        <v>33805.46</v>
      </c>
      <c r="F14106" s="138"/>
      <c r="G14106" s="138"/>
    </row>
    <row r="14107" ht="15.75" customHeight="1" spans="1:7">
      <c r="A14107" s="143">
        <v>308307</v>
      </c>
      <c r="B14107" s="153" t="s">
        <v>16304</v>
      </c>
      <c r="C14107" s="145" t="s">
        <v>455</v>
      </c>
      <c r="D14107" s="137"/>
      <c r="E14107" s="146">
        <v>4849.04</v>
      </c>
      <c r="F14107" s="138"/>
      <c r="G14107" s="138"/>
    </row>
    <row r="14108" ht="15.75" customHeight="1" spans="1:7">
      <c r="A14108" s="143">
        <v>308322</v>
      </c>
      <c r="B14108" s="153" t="s">
        <v>16305</v>
      </c>
      <c r="C14108" s="145" t="s">
        <v>455</v>
      </c>
      <c r="D14108" s="137"/>
      <c r="E14108" s="146">
        <v>5973.77</v>
      </c>
      <c r="F14108" s="138"/>
      <c r="G14108" s="138"/>
    </row>
    <row r="14109" ht="15.75" customHeight="1" spans="1:7">
      <c r="A14109" s="143">
        <v>308327</v>
      </c>
      <c r="B14109" s="153" t="s">
        <v>16306</v>
      </c>
      <c r="C14109" s="145" t="s">
        <v>455</v>
      </c>
      <c r="D14109" s="137"/>
      <c r="E14109" s="146">
        <v>37252.51</v>
      </c>
      <c r="F14109" s="138"/>
      <c r="G14109" s="138"/>
    </row>
    <row r="14110" ht="15.75" customHeight="1" spans="1:7">
      <c r="A14110" s="143">
        <v>308323</v>
      </c>
      <c r="B14110" s="153" t="s">
        <v>16307</v>
      </c>
      <c r="C14110" s="145" t="s">
        <v>455</v>
      </c>
      <c r="D14110" s="137"/>
      <c r="E14110" s="146">
        <v>8698.49</v>
      </c>
      <c r="F14110" s="138"/>
      <c r="G14110" s="138"/>
    </row>
    <row r="14111" ht="15.75" customHeight="1" spans="1:7">
      <c r="A14111" s="143">
        <v>308324</v>
      </c>
      <c r="B14111" s="153" t="s">
        <v>16308</v>
      </c>
      <c r="C14111" s="145" t="s">
        <v>455</v>
      </c>
      <c r="D14111" s="137"/>
      <c r="E14111" s="146">
        <v>13714.21</v>
      </c>
      <c r="F14111" s="138"/>
      <c r="G14111" s="138"/>
    </row>
    <row r="14112" ht="15.75" customHeight="1" spans="1:7">
      <c r="A14112" s="143">
        <v>308325</v>
      </c>
      <c r="B14112" s="153" t="s">
        <v>16309</v>
      </c>
      <c r="C14112" s="145" t="s">
        <v>455</v>
      </c>
      <c r="D14112" s="137"/>
      <c r="E14112" s="146">
        <v>19441.97</v>
      </c>
      <c r="F14112" s="138"/>
      <c r="G14112" s="138"/>
    </row>
    <row r="14113" ht="15.75" customHeight="1" spans="1:7">
      <c r="A14113" s="143">
        <v>308326</v>
      </c>
      <c r="B14113" s="153" t="s">
        <v>16310</v>
      </c>
      <c r="C14113" s="145" t="s">
        <v>455</v>
      </c>
      <c r="D14113" s="137"/>
      <c r="E14113" s="146">
        <v>27439.43</v>
      </c>
      <c r="F14113" s="138"/>
      <c r="G14113" s="138"/>
    </row>
    <row r="14114" ht="15.75" customHeight="1" spans="1:7">
      <c r="A14114" s="143">
        <v>308321</v>
      </c>
      <c r="B14114" s="153" t="s">
        <v>16311</v>
      </c>
      <c r="C14114" s="145" t="s">
        <v>455</v>
      </c>
      <c r="D14114" s="137"/>
      <c r="E14114" s="146">
        <v>3804.55</v>
      </c>
      <c r="F14114" s="138"/>
      <c r="G14114" s="138"/>
    </row>
    <row r="14115" ht="15.75" customHeight="1" spans="1:7">
      <c r="A14115" s="143">
        <v>308315</v>
      </c>
      <c r="B14115" s="153" t="s">
        <v>16312</v>
      </c>
      <c r="C14115" s="145" t="s">
        <v>455</v>
      </c>
      <c r="D14115" s="137"/>
      <c r="E14115" s="146">
        <v>7328.28</v>
      </c>
      <c r="F14115" s="138"/>
      <c r="G14115" s="138"/>
    </row>
    <row r="14116" ht="15.75" customHeight="1" spans="1:7">
      <c r="A14116" s="143">
        <v>308320</v>
      </c>
      <c r="B14116" s="153" t="s">
        <v>16313</v>
      </c>
      <c r="C14116" s="145" t="s">
        <v>455</v>
      </c>
      <c r="D14116" s="137"/>
      <c r="E14116" s="146">
        <v>46654.99</v>
      </c>
      <c r="F14116" s="138"/>
      <c r="G14116" s="138"/>
    </row>
    <row r="14117" ht="15.75" customHeight="1" spans="1:7">
      <c r="A14117" s="143">
        <v>308316</v>
      </c>
      <c r="B14117" s="153" t="s">
        <v>16314</v>
      </c>
      <c r="C14117" s="145" t="s">
        <v>455</v>
      </c>
      <c r="D14117" s="137"/>
      <c r="E14117" s="146">
        <v>10391.1</v>
      </c>
      <c r="F14117" s="138"/>
      <c r="G14117" s="138"/>
    </row>
    <row r="14118" ht="15.75" customHeight="1" spans="1:7">
      <c r="A14118" s="143">
        <v>308317</v>
      </c>
      <c r="B14118" s="153" t="s">
        <v>16315</v>
      </c>
      <c r="C14118" s="145" t="s">
        <v>455</v>
      </c>
      <c r="D14118" s="137"/>
      <c r="E14118" s="146">
        <v>17424.36</v>
      </c>
      <c r="F14118" s="138"/>
      <c r="G14118" s="138"/>
    </row>
    <row r="14119" ht="15.75" customHeight="1" spans="1:7">
      <c r="A14119" s="143">
        <v>308318</v>
      </c>
      <c r="B14119" s="153" t="s">
        <v>16316</v>
      </c>
      <c r="C14119" s="145" t="s">
        <v>455</v>
      </c>
      <c r="D14119" s="137"/>
      <c r="E14119" s="146">
        <v>24605.31</v>
      </c>
      <c r="F14119" s="138"/>
      <c r="G14119" s="138"/>
    </row>
    <row r="14120" ht="15.75" customHeight="1" spans="1:7">
      <c r="A14120" s="143">
        <v>308319</v>
      </c>
      <c r="B14120" s="153" t="s">
        <v>16317</v>
      </c>
      <c r="C14120" s="145" t="s">
        <v>455</v>
      </c>
      <c r="D14120" s="137"/>
      <c r="E14120" s="146">
        <v>31016.34</v>
      </c>
      <c r="F14120" s="138"/>
      <c r="G14120" s="138"/>
    </row>
    <row r="14121" ht="15.75" customHeight="1" spans="1:7">
      <c r="A14121" s="143">
        <v>308314</v>
      </c>
      <c r="B14121" s="153" t="s">
        <v>16318</v>
      </c>
      <c r="C14121" s="145" t="s">
        <v>455</v>
      </c>
      <c r="D14121" s="137"/>
      <c r="E14121" s="146">
        <v>4907.62</v>
      </c>
      <c r="F14121" s="138"/>
      <c r="G14121" s="138"/>
    </row>
    <row r="14122" ht="15.75" customHeight="1" spans="1:7">
      <c r="A14122" s="143">
        <v>308250</v>
      </c>
      <c r="B14122" s="153" t="s">
        <v>16319</v>
      </c>
      <c r="C14122" s="145" t="s">
        <v>455</v>
      </c>
      <c r="D14122" s="137"/>
      <c r="E14122" s="146">
        <v>5983.64</v>
      </c>
      <c r="F14122" s="138"/>
      <c r="G14122" s="138"/>
    </row>
    <row r="14123" ht="15.75" customHeight="1" spans="1:7">
      <c r="A14123" s="143">
        <v>308251</v>
      </c>
      <c r="B14123" s="153" t="s">
        <v>16320</v>
      </c>
      <c r="C14123" s="145" t="s">
        <v>455</v>
      </c>
      <c r="D14123" s="137"/>
      <c r="E14123" s="146">
        <v>9100.44</v>
      </c>
      <c r="F14123" s="138"/>
      <c r="G14123" s="138"/>
    </row>
    <row r="14124" ht="15.75" customHeight="1" spans="1:7">
      <c r="A14124" s="143">
        <v>308268</v>
      </c>
      <c r="B14124" s="153" t="s">
        <v>16321</v>
      </c>
      <c r="C14124" s="145" t="s">
        <v>455</v>
      </c>
      <c r="D14124" s="137"/>
      <c r="E14124" s="146">
        <v>82840.25</v>
      </c>
      <c r="F14124" s="138"/>
      <c r="G14124" s="138"/>
    </row>
    <row r="14125" ht="15.75" customHeight="1" spans="1:7">
      <c r="A14125" s="143">
        <v>308252</v>
      </c>
      <c r="B14125" s="153" t="s">
        <v>16322</v>
      </c>
      <c r="C14125" s="145" t="s">
        <v>455</v>
      </c>
      <c r="D14125" s="137"/>
      <c r="E14125" s="146">
        <v>11006.9</v>
      </c>
      <c r="F14125" s="138"/>
      <c r="G14125" s="138"/>
    </row>
    <row r="14126" ht="15.75" customHeight="1" spans="1:7">
      <c r="A14126" s="143">
        <v>308253</v>
      </c>
      <c r="B14126" s="153" t="s">
        <v>16323</v>
      </c>
      <c r="C14126" s="145" t="s">
        <v>455</v>
      </c>
      <c r="D14126" s="137"/>
      <c r="E14126" s="146">
        <v>13608.38</v>
      </c>
      <c r="F14126" s="138"/>
      <c r="G14126" s="138"/>
    </row>
    <row r="14127" ht="15.75" customHeight="1" spans="1:7">
      <c r="A14127" s="143">
        <v>308254</v>
      </c>
      <c r="B14127" s="153" t="s">
        <v>16324</v>
      </c>
      <c r="C14127" s="145" t="s">
        <v>455</v>
      </c>
      <c r="D14127" s="137"/>
      <c r="E14127" s="146">
        <v>15315.53</v>
      </c>
      <c r="F14127" s="138"/>
      <c r="G14127" s="138"/>
    </row>
    <row r="14128" ht="15.75" customHeight="1" spans="1:7">
      <c r="A14128" s="143">
        <v>308255</v>
      </c>
      <c r="B14128" s="153" t="s">
        <v>16325</v>
      </c>
      <c r="C14128" s="145" t="s">
        <v>455</v>
      </c>
      <c r="D14128" s="137"/>
      <c r="E14128" s="146">
        <v>18813.69</v>
      </c>
      <c r="F14128" s="138"/>
      <c r="G14128" s="138"/>
    </row>
    <row r="14129" ht="15.75" customHeight="1" spans="1:7">
      <c r="A14129" s="143">
        <v>308256</v>
      </c>
      <c r="B14129" s="153" t="s">
        <v>16326</v>
      </c>
      <c r="C14129" s="145" t="s">
        <v>455</v>
      </c>
      <c r="D14129" s="137"/>
      <c r="E14129" s="146">
        <v>23276.04</v>
      </c>
      <c r="F14129" s="138"/>
      <c r="G14129" s="138"/>
    </row>
    <row r="14130" ht="15.75" customHeight="1" spans="1:7">
      <c r="A14130" s="143">
        <v>308257</v>
      </c>
      <c r="B14130" s="153" t="s">
        <v>16327</v>
      </c>
      <c r="C14130" s="145" t="s">
        <v>455</v>
      </c>
      <c r="D14130" s="137"/>
      <c r="E14130" s="146">
        <v>32126.36</v>
      </c>
      <c r="F14130" s="138"/>
      <c r="G14130" s="138"/>
    </row>
    <row r="14131" ht="15.75" customHeight="1" spans="1:7">
      <c r="A14131" s="143">
        <v>308258</v>
      </c>
      <c r="B14131" s="153" t="s">
        <v>16328</v>
      </c>
      <c r="C14131" s="145" t="s">
        <v>455</v>
      </c>
      <c r="D14131" s="137"/>
      <c r="E14131" s="146">
        <v>35800.12</v>
      </c>
      <c r="F14131" s="138"/>
      <c r="G14131" s="138"/>
    </row>
    <row r="14132" ht="15.75" customHeight="1" spans="1:7">
      <c r="A14132" s="143">
        <v>308259</v>
      </c>
      <c r="B14132" s="153" t="s">
        <v>16329</v>
      </c>
      <c r="C14132" s="145" t="s">
        <v>455</v>
      </c>
      <c r="D14132" s="137"/>
      <c r="E14132" s="146">
        <v>43101.25</v>
      </c>
      <c r="F14132" s="138"/>
      <c r="G14132" s="138"/>
    </row>
    <row r="14133" ht="15.75" customHeight="1" spans="1:7">
      <c r="A14133" s="143">
        <v>308260</v>
      </c>
      <c r="B14133" s="153" t="s">
        <v>16330</v>
      </c>
      <c r="C14133" s="145" t="s">
        <v>455</v>
      </c>
      <c r="D14133" s="137"/>
      <c r="E14133" s="146">
        <v>47422.36</v>
      </c>
      <c r="F14133" s="138"/>
      <c r="G14133" s="138"/>
    </row>
    <row r="14134" ht="15.75" customHeight="1" spans="1:7">
      <c r="A14134" s="143">
        <v>308261</v>
      </c>
      <c r="B14134" s="153" t="s">
        <v>16331</v>
      </c>
      <c r="C14134" s="145" t="s">
        <v>455</v>
      </c>
      <c r="D14134" s="137"/>
      <c r="E14134" s="146">
        <v>52605.96</v>
      </c>
      <c r="F14134" s="138"/>
      <c r="G14134" s="138"/>
    </row>
    <row r="14135" ht="15.75" customHeight="1" spans="1:7">
      <c r="A14135" s="143">
        <v>308262</v>
      </c>
      <c r="B14135" s="153" t="s">
        <v>16332</v>
      </c>
      <c r="C14135" s="145" t="s">
        <v>455</v>
      </c>
      <c r="D14135" s="137"/>
      <c r="E14135" s="146">
        <v>57509.03</v>
      </c>
      <c r="F14135" s="138"/>
      <c r="G14135" s="138"/>
    </row>
    <row r="14136" ht="15.75" customHeight="1" spans="1:7">
      <c r="A14136" s="143">
        <v>308263</v>
      </c>
      <c r="B14136" s="153" t="s">
        <v>16333</v>
      </c>
      <c r="C14136" s="145" t="s">
        <v>455</v>
      </c>
      <c r="D14136" s="137"/>
      <c r="E14136" s="146">
        <v>58399.51</v>
      </c>
      <c r="F14136" s="138"/>
      <c r="G14136" s="138"/>
    </row>
    <row r="14137" ht="15.75" customHeight="1" spans="1:7">
      <c r="A14137" s="143">
        <v>308264</v>
      </c>
      <c r="B14137" s="153" t="s">
        <v>16334</v>
      </c>
      <c r="C14137" s="145" t="s">
        <v>455</v>
      </c>
      <c r="D14137" s="137"/>
      <c r="E14137" s="146">
        <v>65068.52</v>
      </c>
      <c r="F14137" s="138"/>
      <c r="G14137" s="138"/>
    </row>
    <row r="14138" ht="15.75" customHeight="1" spans="1:7">
      <c r="A14138" s="143">
        <v>308265</v>
      </c>
      <c r="B14138" s="153" t="s">
        <v>16335</v>
      </c>
      <c r="C14138" s="145" t="s">
        <v>455</v>
      </c>
      <c r="D14138" s="137"/>
      <c r="E14138" s="146">
        <v>66578</v>
      </c>
      <c r="F14138" s="138"/>
      <c r="G14138" s="138"/>
    </row>
    <row r="14139" ht="15.75" customHeight="1" spans="1:7">
      <c r="A14139" s="143">
        <v>308266</v>
      </c>
      <c r="B14139" s="153" t="s">
        <v>16336</v>
      </c>
      <c r="C14139" s="145" t="s">
        <v>455</v>
      </c>
      <c r="D14139" s="137"/>
      <c r="E14139" s="146">
        <v>74130.03</v>
      </c>
      <c r="F14139" s="138"/>
      <c r="G14139" s="138"/>
    </row>
    <row r="14140" ht="15.75" customHeight="1" spans="1:7">
      <c r="A14140" s="143">
        <v>308267</v>
      </c>
      <c r="B14140" s="153" t="s">
        <v>16337</v>
      </c>
      <c r="C14140" s="145" t="s">
        <v>455</v>
      </c>
      <c r="D14140" s="137"/>
      <c r="E14140" s="146">
        <v>78390.59</v>
      </c>
      <c r="F14140" s="138"/>
      <c r="G14140" s="138"/>
    </row>
    <row r="14141" ht="15.75" customHeight="1" spans="1:7">
      <c r="A14141" s="143">
        <v>308288</v>
      </c>
      <c r="B14141" s="153" t="s">
        <v>16338</v>
      </c>
      <c r="C14141" s="145" t="s">
        <v>455</v>
      </c>
      <c r="D14141" s="137"/>
      <c r="E14141" s="146">
        <v>8704.66</v>
      </c>
      <c r="F14141" s="138"/>
      <c r="G14141" s="138"/>
    </row>
    <row r="14142" ht="15.75" customHeight="1" spans="1:7">
      <c r="A14142" s="143">
        <v>308289</v>
      </c>
      <c r="B14142" s="153" t="s">
        <v>16339</v>
      </c>
      <c r="C14142" s="145" t="s">
        <v>455</v>
      </c>
      <c r="D14142" s="137"/>
      <c r="E14142" s="146">
        <v>12801.94</v>
      </c>
      <c r="F14142" s="138"/>
      <c r="G14142" s="138"/>
    </row>
    <row r="14143" ht="15.75" customHeight="1" spans="1:7">
      <c r="A14143" s="143">
        <v>308306</v>
      </c>
      <c r="B14143" s="153" t="s">
        <v>16340</v>
      </c>
      <c r="C14143" s="145" t="s">
        <v>455</v>
      </c>
      <c r="D14143" s="137"/>
      <c r="E14143" s="146">
        <v>92860.71</v>
      </c>
      <c r="F14143" s="138"/>
      <c r="G14143" s="138"/>
    </row>
    <row r="14144" ht="15.75" customHeight="1" spans="1:7">
      <c r="A14144" s="143">
        <v>308290</v>
      </c>
      <c r="B14144" s="153" t="s">
        <v>16341</v>
      </c>
      <c r="C14144" s="145" t="s">
        <v>455</v>
      </c>
      <c r="D14144" s="137"/>
      <c r="E14144" s="146">
        <v>16055.01</v>
      </c>
      <c r="F14144" s="138"/>
      <c r="G14144" s="138"/>
    </row>
    <row r="14145" ht="15.75" customHeight="1" spans="1:7">
      <c r="A14145" s="143">
        <v>308291</v>
      </c>
      <c r="B14145" s="153" t="s">
        <v>16342</v>
      </c>
      <c r="C14145" s="145" t="s">
        <v>455</v>
      </c>
      <c r="D14145" s="137"/>
      <c r="E14145" s="146">
        <v>20177.22</v>
      </c>
      <c r="F14145" s="138"/>
      <c r="G14145" s="138"/>
    </row>
    <row r="14146" ht="15.75" customHeight="1" spans="1:7">
      <c r="A14146" s="143">
        <v>308292</v>
      </c>
      <c r="B14146" s="153" t="s">
        <v>16343</v>
      </c>
      <c r="C14146" s="145" t="s">
        <v>455</v>
      </c>
      <c r="D14146" s="137"/>
      <c r="E14146" s="146">
        <v>21948.62</v>
      </c>
      <c r="F14146" s="138"/>
      <c r="G14146" s="138"/>
    </row>
    <row r="14147" ht="15.75" customHeight="1" spans="1:7">
      <c r="A14147" s="143">
        <v>308293</v>
      </c>
      <c r="B14147" s="153" t="s">
        <v>16344</v>
      </c>
      <c r="C14147" s="145" t="s">
        <v>455</v>
      </c>
      <c r="D14147" s="137"/>
      <c r="E14147" s="146">
        <v>25257.95</v>
      </c>
      <c r="F14147" s="138"/>
      <c r="G14147" s="138"/>
    </row>
    <row r="14148" ht="15.75" customHeight="1" spans="1:7">
      <c r="A14148" s="143">
        <v>308294</v>
      </c>
      <c r="B14148" s="153" t="s">
        <v>16345</v>
      </c>
      <c r="C14148" s="145" t="s">
        <v>455</v>
      </c>
      <c r="D14148" s="137"/>
      <c r="E14148" s="146">
        <v>28986.1</v>
      </c>
      <c r="F14148" s="138"/>
      <c r="G14148" s="138"/>
    </row>
    <row r="14149" ht="15.75" customHeight="1" spans="1:7">
      <c r="A14149" s="143">
        <v>308295</v>
      </c>
      <c r="B14149" s="153" t="s">
        <v>16346</v>
      </c>
      <c r="C14149" s="145" t="s">
        <v>455</v>
      </c>
      <c r="D14149" s="137"/>
      <c r="E14149" s="146">
        <v>35027.65</v>
      </c>
      <c r="F14149" s="138"/>
      <c r="G14149" s="138"/>
    </row>
    <row r="14150" ht="15.75" customHeight="1" spans="1:7">
      <c r="A14150" s="143">
        <v>308296</v>
      </c>
      <c r="B14150" s="153" t="s">
        <v>16347</v>
      </c>
      <c r="C14150" s="145" t="s">
        <v>455</v>
      </c>
      <c r="D14150" s="137"/>
      <c r="E14150" s="146">
        <v>36969.61</v>
      </c>
      <c r="F14150" s="138"/>
      <c r="G14150" s="138"/>
    </row>
    <row r="14151" ht="15.75" customHeight="1" spans="1:7">
      <c r="A14151" s="143">
        <v>308297</v>
      </c>
      <c r="B14151" s="153" t="s">
        <v>16348</v>
      </c>
      <c r="C14151" s="145" t="s">
        <v>455</v>
      </c>
      <c r="D14151" s="137"/>
      <c r="E14151" s="146">
        <v>42243.44</v>
      </c>
      <c r="F14151" s="138"/>
      <c r="G14151" s="138"/>
    </row>
    <row r="14152" ht="15.75" customHeight="1" spans="1:7">
      <c r="A14152" s="143">
        <v>308298</v>
      </c>
      <c r="B14152" s="153" t="s">
        <v>16349</v>
      </c>
      <c r="C14152" s="145" t="s">
        <v>455</v>
      </c>
      <c r="D14152" s="137"/>
      <c r="E14152" s="146">
        <v>48013.99</v>
      </c>
      <c r="F14152" s="138"/>
      <c r="G14152" s="138"/>
    </row>
    <row r="14153" ht="15.75" customHeight="1" spans="1:7">
      <c r="A14153" s="143">
        <v>308299</v>
      </c>
      <c r="B14153" s="153" t="s">
        <v>16350</v>
      </c>
      <c r="C14153" s="145" t="s">
        <v>455</v>
      </c>
      <c r="D14153" s="137"/>
      <c r="E14153" s="146">
        <v>51865.86</v>
      </c>
      <c r="F14153" s="138"/>
      <c r="G14153" s="138"/>
    </row>
    <row r="14154" ht="15.75" customHeight="1" spans="1:7">
      <c r="A14154" s="143">
        <v>308300</v>
      </c>
      <c r="B14154" s="153" t="s">
        <v>16351</v>
      </c>
      <c r="C14154" s="145" t="s">
        <v>455</v>
      </c>
      <c r="D14154" s="137"/>
      <c r="E14154" s="146">
        <v>55822.82</v>
      </c>
      <c r="F14154" s="138"/>
      <c r="G14154" s="138"/>
    </row>
    <row r="14155" ht="15.75" customHeight="1" spans="1:7">
      <c r="A14155" s="143">
        <v>308301</v>
      </c>
      <c r="B14155" s="153" t="s">
        <v>16352</v>
      </c>
      <c r="C14155" s="145" t="s">
        <v>455</v>
      </c>
      <c r="D14155" s="137"/>
      <c r="E14155" s="146">
        <v>60221.12</v>
      </c>
      <c r="F14155" s="138"/>
      <c r="G14155" s="138"/>
    </row>
    <row r="14156" ht="15.75" customHeight="1" spans="1:7">
      <c r="A14156" s="143">
        <v>308302</v>
      </c>
      <c r="B14156" s="153" t="s">
        <v>16353</v>
      </c>
      <c r="C14156" s="145" t="s">
        <v>455</v>
      </c>
      <c r="D14156" s="137"/>
      <c r="E14156" s="146">
        <v>71973.31</v>
      </c>
      <c r="F14156" s="138"/>
      <c r="G14156" s="138"/>
    </row>
    <row r="14157" ht="15.75" customHeight="1" spans="1:7">
      <c r="A14157" s="143">
        <v>308303</v>
      </c>
      <c r="B14157" s="153" t="s">
        <v>16354</v>
      </c>
      <c r="C14157" s="145" t="s">
        <v>455</v>
      </c>
      <c r="D14157" s="137"/>
      <c r="E14157" s="146">
        <v>78982.3</v>
      </c>
      <c r="F14157" s="138"/>
      <c r="G14157" s="138"/>
    </row>
    <row r="14158" ht="15.75" customHeight="1" spans="1:7">
      <c r="A14158" s="143">
        <v>308304</v>
      </c>
      <c r="B14158" s="153" t="s">
        <v>16355</v>
      </c>
      <c r="C14158" s="145" t="s">
        <v>455</v>
      </c>
      <c r="D14158" s="137"/>
      <c r="E14158" s="146">
        <v>83279.12</v>
      </c>
      <c r="F14158" s="138"/>
      <c r="G14158" s="138"/>
    </row>
    <row r="14159" ht="15.75" customHeight="1" spans="1:7">
      <c r="A14159" s="143">
        <v>308305</v>
      </c>
      <c r="B14159" s="153" t="s">
        <v>16356</v>
      </c>
      <c r="C14159" s="145" t="s">
        <v>455</v>
      </c>
      <c r="D14159" s="137"/>
      <c r="E14159" s="146">
        <v>88431.5</v>
      </c>
      <c r="F14159" s="138"/>
      <c r="G14159" s="138"/>
    </row>
    <row r="14160" ht="15.75" customHeight="1" spans="1:7">
      <c r="A14160" s="143">
        <v>308269</v>
      </c>
      <c r="B14160" s="153" t="s">
        <v>16357</v>
      </c>
      <c r="C14160" s="145" t="s">
        <v>455</v>
      </c>
      <c r="D14160" s="137"/>
      <c r="E14160" s="146">
        <v>9187.86</v>
      </c>
      <c r="F14160" s="138"/>
      <c r="G14160" s="138"/>
    </row>
    <row r="14161" ht="15.75" customHeight="1" spans="1:7">
      <c r="A14161" s="143">
        <v>308270</v>
      </c>
      <c r="B14161" s="153" t="s">
        <v>16358</v>
      </c>
      <c r="C14161" s="145" t="s">
        <v>455</v>
      </c>
      <c r="D14161" s="137"/>
      <c r="E14161" s="146">
        <v>12817.46</v>
      </c>
      <c r="F14161" s="138"/>
      <c r="G14161" s="138"/>
    </row>
    <row r="14162" ht="15.75" customHeight="1" spans="1:7">
      <c r="A14162" s="143">
        <v>308287</v>
      </c>
      <c r="B14162" s="153" t="s">
        <v>16359</v>
      </c>
      <c r="C14162" s="145" t="s">
        <v>455</v>
      </c>
      <c r="D14162" s="137"/>
      <c r="E14162" s="146">
        <v>93112.46</v>
      </c>
      <c r="F14162" s="138"/>
      <c r="G14162" s="138"/>
    </row>
    <row r="14163" ht="15.75" customHeight="1" spans="1:7">
      <c r="A14163" s="143">
        <v>308271</v>
      </c>
      <c r="B14163" s="153" t="s">
        <v>16360</v>
      </c>
      <c r="C14163" s="145" t="s">
        <v>455</v>
      </c>
      <c r="D14163" s="137"/>
      <c r="E14163" s="146">
        <v>16057.31</v>
      </c>
      <c r="F14163" s="138"/>
      <c r="G14163" s="138"/>
    </row>
    <row r="14164" ht="15.75" customHeight="1" spans="1:7">
      <c r="A14164" s="143">
        <v>308272</v>
      </c>
      <c r="B14164" s="153" t="s">
        <v>16361</v>
      </c>
      <c r="C14164" s="145" t="s">
        <v>455</v>
      </c>
      <c r="D14164" s="137"/>
      <c r="E14164" s="146">
        <v>18575.67</v>
      </c>
      <c r="F14164" s="138"/>
      <c r="G14164" s="138"/>
    </row>
    <row r="14165" ht="15.75" customHeight="1" spans="1:7">
      <c r="A14165" s="143">
        <v>308273</v>
      </c>
      <c r="B14165" s="153" t="s">
        <v>16362</v>
      </c>
      <c r="C14165" s="145" t="s">
        <v>455</v>
      </c>
      <c r="D14165" s="137"/>
      <c r="E14165" s="146">
        <v>22769.92</v>
      </c>
      <c r="F14165" s="138"/>
      <c r="G14165" s="138"/>
    </row>
    <row r="14166" ht="15.75" customHeight="1" spans="1:7">
      <c r="A14166" s="143">
        <v>308274</v>
      </c>
      <c r="B14166" s="153" t="s">
        <v>16363</v>
      </c>
      <c r="C14166" s="145" t="s">
        <v>455</v>
      </c>
      <c r="D14166" s="137"/>
      <c r="E14166" s="146">
        <v>26234.16</v>
      </c>
      <c r="F14166" s="138"/>
      <c r="G14166" s="138"/>
    </row>
    <row r="14167" ht="15.75" customHeight="1" spans="1:7">
      <c r="A14167" s="143">
        <v>308275</v>
      </c>
      <c r="B14167" s="153" t="s">
        <v>16364</v>
      </c>
      <c r="C14167" s="145" t="s">
        <v>455</v>
      </c>
      <c r="D14167" s="137"/>
      <c r="E14167" s="146">
        <v>30802.63</v>
      </c>
      <c r="F14167" s="138"/>
      <c r="G14167" s="138"/>
    </row>
    <row r="14168" ht="15.75" customHeight="1" spans="1:7">
      <c r="A14168" s="143">
        <v>308276</v>
      </c>
      <c r="B14168" s="153" t="s">
        <v>16365</v>
      </c>
      <c r="C14168" s="145" t="s">
        <v>455</v>
      </c>
      <c r="D14168" s="137"/>
      <c r="E14168" s="146">
        <v>41392.45</v>
      </c>
      <c r="F14168" s="138"/>
      <c r="G14168" s="138"/>
    </row>
    <row r="14169" ht="15.75" customHeight="1" spans="1:7">
      <c r="A14169" s="143">
        <v>308277</v>
      </c>
      <c r="B14169" s="153" t="s">
        <v>16366</v>
      </c>
      <c r="C14169" s="145" t="s">
        <v>455</v>
      </c>
      <c r="D14169" s="137"/>
      <c r="E14169" s="146">
        <v>45806.37</v>
      </c>
      <c r="F14169" s="138"/>
      <c r="G14169" s="138"/>
    </row>
    <row r="14170" ht="15.75" customHeight="1" spans="1:7">
      <c r="A14170" s="143">
        <v>308278</v>
      </c>
      <c r="B14170" s="153" t="s">
        <v>16367</v>
      </c>
      <c r="C14170" s="145" t="s">
        <v>455</v>
      </c>
      <c r="D14170" s="137"/>
      <c r="E14170" s="146">
        <v>49679.81</v>
      </c>
      <c r="F14170" s="138"/>
      <c r="G14170" s="138"/>
    </row>
    <row r="14171" ht="15.75" customHeight="1" spans="1:7">
      <c r="A14171" s="143">
        <v>308279</v>
      </c>
      <c r="B14171" s="153" t="s">
        <v>16368</v>
      </c>
      <c r="C14171" s="145" t="s">
        <v>455</v>
      </c>
      <c r="D14171" s="137"/>
      <c r="E14171" s="146">
        <v>52591.32</v>
      </c>
      <c r="F14171" s="138"/>
      <c r="G14171" s="138"/>
    </row>
    <row r="14172" ht="15.75" customHeight="1" spans="1:7">
      <c r="A14172" s="143">
        <v>308280</v>
      </c>
      <c r="B14172" s="153" t="s">
        <v>16369</v>
      </c>
      <c r="C14172" s="145" t="s">
        <v>455</v>
      </c>
      <c r="D14172" s="137"/>
      <c r="E14172" s="146">
        <v>59597.82</v>
      </c>
      <c r="F14172" s="138"/>
      <c r="G14172" s="138"/>
    </row>
    <row r="14173" ht="15.75" customHeight="1" spans="1:7">
      <c r="A14173" s="143">
        <v>308281</v>
      </c>
      <c r="B14173" s="153" t="s">
        <v>16370</v>
      </c>
      <c r="C14173" s="145" t="s">
        <v>455</v>
      </c>
      <c r="D14173" s="137"/>
      <c r="E14173" s="146">
        <v>64021.6</v>
      </c>
      <c r="F14173" s="138"/>
      <c r="G14173" s="138"/>
    </row>
    <row r="14174" ht="15.75" customHeight="1" spans="1:7">
      <c r="A14174" s="143">
        <v>308282</v>
      </c>
      <c r="B14174" s="153" t="s">
        <v>16371</v>
      </c>
      <c r="C14174" s="145" t="s">
        <v>455</v>
      </c>
      <c r="D14174" s="137"/>
      <c r="E14174" s="146">
        <v>68770.09</v>
      </c>
      <c r="F14174" s="138"/>
      <c r="G14174" s="138"/>
    </row>
    <row r="14175" ht="15.75" customHeight="1" spans="1:7">
      <c r="A14175" s="143">
        <v>308283</v>
      </c>
      <c r="B14175" s="153" t="s">
        <v>16372</v>
      </c>
      <c r="C14175" s="145" t="s">
        <v>455</v>
      </c>
      <c r="D14175" s="137"/>
      <c r="E14175" s="146">
        <v>73095.23</v>
      </c>
      <c r="F14175" s="138"/>
      <c r="G14175" s="138"/>
    </row>
    <row r="14176" ht="15.75" customHeight="1" spans="1:7">
      <c r="A14176" s="143">
        <v>308284</v>
      </c>
      <c r="B14176" s="153" t="s">
        <v>16373</v>
      </c>
      <c r="C14176" s="145" t="s">
        <v>455</v>
      </c>
      <c r="D14176" s="137"/>
      <c r="E14176" s="146">
        <v>78913.67</v>
      </c>
      <c r="F14176" s="138"/>
      <c r="G14176" s="138"/>
    </row>
    <row r="14177" ht="15.75" customHeight="1" spans="1:7">
      <c r="A14177" s="143">
        <v>308285</v>
      </c>
      <c r="B14177" s="153" t="s">
        <v>16374</v>
      </c>
      <c r="C14177" s="145" t="s">
        <v>455</v>
      </c>
      <c r="D14177" s="137"/>
      <c r="E14177" s="146">
        <v>83683.94</v>
      </c>
      <c r="F14177" s="138"/>
      <c r="G14177" s="138"/>
    </row>
    <row r="14178" ht="15.75" customHeight="1" spans="1:7">
      <c r="A14178" s="143">
        <v>308286</v>
      </c>
      <c r="B14178" s="153" t="s">
        <v>16375</v>
      </c>
      <c r="C14178" s="145" t="s">
        <v>455</v>
      </c>
      <c r="D14178" s="137"/>
      <c r="E14178" s="146">
        <v>88545.2</v>
      </c>
      <c r="F14178" s="138"/>
      <c r="G14178" s="138"/>
    </row>
    <row r="14179" ht="15.75" customHeight="1" spans="1:7">
      <c r="A14179" s="143">
        <v>307733</v>
      </c>
      <c r="B14179" s="153" t="s">
        <v>16376</v>
      </c>
      <c r="C14179" s="145" t="s">
        <v>13059</v>
      </c>
      <c r="D14179" s="137"/>
      <c r="E14179" s="146">
        <v>478.23</v>
      </c>
      <c r="F14179" s="138"/>
      <c r="G14179" s="138"/>
    </row>
    <row r="14180" ht="15.75" customHeight="1" spans="1:7">
      <c r="A14180" s="143">
        <v>307734</v>
      </c>
      <c r="B14180" s="153" t="s">
        <v>16377</v>
      </c>
      <c r="C14180" s="145" t="s">
        <v>13059</v>
      </c>
      <c r="D14180" s="137"/>
      <c r="E14180" s="146">
        <v>612.44</v>
      </c>
      <c r="F14180" s="138"/>
      <c r="G14180" s="138"/>
    </row>
    <row r="14181" ht="15.75" customHeight="1" spans="1:7">
      <c r="A14181" s="143">
        <v>307735</v>
      </c>
      <c r="B14181" s="153" t="s">
        <v>16378</v>
      </c>
      <c r="C14181" s="145" t="s">
        <v>13059</v>
      </c>
      <c r="D14181" s="137"/>
      <c r="E14181" s="146">
        <v>1033.68</v>
      </c>
      <c r="F14181" s="138"/>
      <c r="G14181" s="138"/>
    </row>
    <row r="14182" ht="15.75" customHeight="1" spans="1:7">
      <c r="A14182" s="143">
        <v>307736</v>
      </c>
      <c r="B14182" s="153" t="s">
        <v>16379</v>
      </c>
      <c r="C14182" s="145" t="s">
        <v>13059</v>
      </c>
      <c r="D14182" s="137"/>
      <c r="E14182" s="146">
        <v>1437.27</v>
      </c>
      <c r="F14182" s="138"/>
      <c r="G14182" s="138"/>
    </row>
    <row r="14183" ht="15.75" customHeight="1" spans="1:7">
      <c r="A14183" s="143">
        <v>307737</v>
      </c>
      <c r="B14183" s="153" t="s">
        <v>16380</v>
      </c>
      <c r="C14183" s="145" t="s">
        <v>13059</v>
      </c>
      <c r="D14183" s="137"/>
      <c r="E14183" s="146">
        <v>1746.24</v>
      </c>
      <c r="F14183" s="138"/>
      <c r="G14183" s="138"/>
    </row>
    <row r="14184" ht="15.75" customHeight="1" spans="1:7">
      <c r="A14184" s="143">
        <v>307730</v>
      </c>
      <c r="B14184" s="153" t="s">
        <v>13738</v>
      </c>
      <c r="C14184" s="145" t="s">
        <v>13059</v>
      </c>
      <c r="D14184" s="137"/>
      <c r="E14184" s="146">
        <v>0</v>
      </c>
      <c r="F14184" s="138"/>
      <c r="G14184" s="138"/>
    </row>
    <row r="14185" ht="15.75" customHeight="1" spans="1:7">
      <c r="A14185" s="143">
        <v>307084</v>
      </c>
      <c r="B14185" s="153" t="s">
        <v>16381</v>
      </c>
      <c r="C14185" s="145" t="s">
        <v>13059</v>
      </c>
      <c r="D14185" s="137"/>
      <c r="E14185" s="146">
        <v>31.89</v>
      </c>
      <c r="F14185" s="138"/>
      <c r="G14185" s="138"/>
    </row>
    <row r="14186" ht="15.75" customHeight="1" spans="1:7">
      <c r="A14186" s="143">
        <v>407818</v>
      </c>
      <c r="B14186" s="153" t="s">
        <v>16382</v>
      </c>
      <c r="C14186" s="145" t="s">
        <v>12982</v>
      </c>
      <c r="D14186" s="137"/>
      <c r="E14186" s="146">
        <v>11.5</v>
      </c>
      <c r="F14186" s="138"/>
      <c r="G14186" s="138"/>
    </row>
    <row r="14187" ht="15.75" customHeight="1" spans="1:7">
      <c r="A14187" s="143">
        <v>407819</v>
      </c>
      <c r="B14187" s="153" t="s">
        <v>16383</v>
      </c>
      <c r="C14187" s="145" t="s">
        <v>12982</v>
      </c>
      <c r="D14187" s="137"/>
      <c r="E14187" s="146">
        <v>11.65</v>
      </c>
      <c r="F14187" s="138"/>
      <c r="G14187" s="138"/>
    </row>
    <row r="14188" ht="15.75" customHeight="1" spans="1:7">
      <c r="A14188" s="143">
        <v>407820</v>
      </c>
      <c r="B14188" s="153" t="s">
        <v>16384</v>
      </c>
      <c r="C14188" s="145" t="s">
        <v>12982</v>
      </c>
      <c r="D14188" s="137"/>
      <c r="E14188" s="146">
        <v>12.81</v>
      </c>
      <c r="F14188" s="138"/>
      <c r="G14188" s="138"/>
    </row>
    <row r="14189" ht="15.75" customHeight="1" spans="1:7">
      <c r="A14189" s="143">
        <v>407740</v>
      </c>
      <c r="B14189" s="153" t="s">
        <v>16385</v>
      </c>
      <c r="C14189" s="145" t="s">
        <v>12982</v>
      </c>
      <c r="D14189" s="137"/>
      <c r="E14189" s="146">
        <v>14.2</v>
      </c>
      <c r="F14189" s="138"/>
      <c r="G14189" s="138"/>
    </row>
    <row r="14190" ht="15.75" customHeight="1" spans="1:7">
      <c r="A14190" s="143">
        <v>408037</v>
      </c>
      <c r="B14190" s="153" t="s">
        <v>16386</v>
      </c>
      <c r="C14190" s="145" t="s">
        <v>455</v>
      </c>
      <c r="D14190" s="137"/>
      <c r="E14190" s="146">
        <v>21.09</v>
      </c>
      <c r="F14190" s="138"/>
      <c r="G14190" s="138"/>
    </row>
    <row r="14191" ht="15.75" customHeight="1" spans="1:7">
      <c r="A14191" s="143">
        <v>408038</v>
      </c>
      <c r="B14191" s="153" t="s">
        <v>16387</v>
      </c>
      <c r="C14191" s="145" t="s">
        <v>455</v>
      </c>
      <c r="D14191" s="137"/>
      <c r="E14191" s="146">
        <v>33.92</v>
      </c>
      <c r="F14191" s="138"/>
      <c r="G14191" s="138"/>
    </row>
    <row r="14192" ht="15.75" customHeight="1" spans="1:7">
      <c r="A14192" s="143">
        <v>408039</v>
      </c>
      <c r="B14192" s="153" t="s">
        <v>16388</v>
      </c>
      <c r="C14192" s="145" t="s">
        <v>455</v>
      </c>
      <c r="D14192" s="137"/>
      <c r="E14192" s="146">
        <v>44.54</v>
      </c>
      <c r="F14192" s="138"/>
      <c r="G14192" s="138"/>
    </row>
    <row r="14193" ht="15.75" customHeight="1" spans="1:7">
      <c r="A14193" s="143">
        <v>408041</v>
      </c>
      <c r="B14193" s="153" t="s">
        <v>16389</v>
      </c>
      <c r="C14193" s="145" t="s">
        <v>455</v>
      </c>
      <c r="D14193" s="137"/>
      <c r="E14193" s="146">
        <v>61.08</v>
      </c>
      <c r="F14193" s="138"/>
      <c r="G14193" s="138"/>
    </row>
    <row r="14194" ht="15.75" customHeight="1" spans="1:7">
      <c r="A14194" s="143">
        <v>408042</v>
      </c>
      <c r="B14194" s="153" t="s">
        <v>16390</v>
      </c>
      <c r="C14194" s="145" t="s">
        <v>455</v>
      </c>
      <c r="D14194" s="137"/>
      <c r="E14194" s="146">
        <v>87.42</v>
      </c>
      <c r="F14194" s="138"/>
      <c r="G14194" s="138"/>
    </row>
    <row r="14195" ht="15.75" customHeight="1" spans="1:7">
      <c r="A14195" s="143">
        <v>408031</v>
      </c>
      <c r="B14195" s="153" t="s">
        <v>16391</v>
      </c>
      <c r="C14195" s="145" t="s">
        <v>455</v>
      </c>
      <c r="D14195" s="137"/>
      <c r="E14195" s="146">
        <v>21.56</v>
      </c>
      <c r="F14195" s="138"/>
      <c r="G14195" s="138"/>
    </row>
    <row r="14196" ht="15.75" customHeight="1" spans="1:7">
      <c r="A14196" s="143">
        <v>408032</v>
      </c>
      <c r="B14196" s="153" t="s">
        <v>16392</v>
      </c>
      <c r="C14196" s="145" t="s">
        <v>455</v>
      </c>
      <c r="D14196" s="137"/>
      <c r="E14196" s="146">
        <v>29.24</v>
      </c>
      <c r="F14196" s="138"/>
      <c r="G14196" s="138"/>
    </row>
    <row r="14197" ht="15.75" customHeight="1" spans="1:7">
      <c r="A14197" s="143">
        <v>408033</v>
      </c>
      <c r="B14197" s="153" t="s">
        <v>16393</v>
      </c>
      <c r="C14197" s="145" t="s">
        <v>455</v>
      </c>
      <c r="D14197" s="137"/>
      <c r="E14197" s="146">
        <v>39.74</v>
      </c>
      <c r="F14197" s="138"/>
      <c r="G14197" s="138"/>
    </row>
    <row r="14198" ht="15.75" customHeight="1" spans="1:7">
      <c r="A14198" s="143">
        <v>408035</v>
      </c>
      <c r="B14198" s="153" t="s">
        <v>16394</v>
      </c>
      <c r="C14198" s="145" t="s">
        <v>455</v>
      </c>
      <c r="D14198" s="137"/>
      <c r="E14198" s="146">
        <v>76.95</v>
      </c>
      <c r="F14198" s="138"/>
      <c r="G14198" s="138"/>
    </row>
    <row r="14199" ht="15.75" customHeight="1" spans="1:7">
      <c r="A14199" s="143">
        <v>408036</v>
      </c>
      <c r="B14199" s="153" t="s">
        <v>16395</v>
      </c>
      <c r="C14199" s="145" t="s">
        <v>455</v>
      </c>
      <c r="D14199" s="137"/>
      <c r="E14199" s="146">
        <v>149.01</v>
      </c>
      <c r="F14199" s="138"/>
      <c r="G14199" s="138"/>
    </row>
    <row r="14200" ht="15.75" customHeight="1" spans="1:7">
      <c r="A14200" s="143">
        <v>408067</v>
      </c>
      <c r="B14200" s="153" t="s">
        <v>16396</v>
      </c>
      <c r="C14200" s="145" t="s">
        <v>12982</v>
      </c>
      <c r="D14200" s="137"/>
      <c r="E14200" s="146">
        <v>11.11</v>
      </c>
      <c r="F14200" s="138"/>
      <c r="G14200" s="138"/>
    </row>
    <row r="14201" ht="15.75" customHeight="1" spans="1:7">
      <c r="A14201" s="143">
        <v>407743</v>
      </c>
      <c r="B14201" s="153" t="s">
        <v>16397</v>
      </c>
      <c r="C14201" s="145" t="s">
        <v>12982</v>
      </c>
      <c r="D14201" s="137"/>
      <c r="E14201" s="146">
        <v>12.2</v>
      </c>
      <c r="F14201" s="138"/>
      <c r="G14201" s="138"/>
    </row>
    <row r="14202" ht="15.75" customHeight="1" spans="1:7">
      <c r="A14202" s="143">
        <v>607137</v>
      </c>
      <c r="B14202" s="153" t="s">
        <v>16398</v>
      </c>
      <c r="C14202" s="145" t="s">
        <v>13059</v>
      </c>
      <c r="D14202" s="137"/>
      <c r="E14202" s="146">
        <v>60382.28</v>
      </c>
      <c r="F14202" s="138"/>
      <c r="G14202" s="138"/>
    </row>
    <row r="14203" ht="15.75" customHeight="1" spans="1:7">
      <c r="A14203" s="143">
        <v>606785</v>
      </c>
      <c r="B14203" s="153" t="s">
        <v>16399</v>
      </c>
      <c r="C14203" s="145" t="s">
        <v>13059</v>
      </c>
      <c r="D14203" s="137"/>
      <c r="E14203" s="146">
        <v>59770.47</v>
      </c>
      <c r="F14203" s="138"/>
      <c r="G14203" s="138"/>
    </row>
    <row r="14204" ht="15.75" customHeight="1" spans="1:7">
      <c r="A14204" s="143">
        <v>607139</v>
      </c>
      <c r="B14204" s="153" t="s">
        <v>16400</v>
      </c>
      <c r="C14204" s="145" t="s">
        <v>13059</v>
      </c>
      <c r="D14204" s="137"/>
      <c r="E14204" s="146">
        <v>61190.17</v>
      </c>
      <c r="F14204" s="138"/>
      <c r="G14204" s="138"/>
    </row>
    <row r="14205" ht="15.75" customHeight="1" spans="1:7">
      <c r="A14205" s="143">
        <v>606787</v>
      </c>
      <c r="B14205" s="153" t="s">
        <v>16401</v>
      </c>
      <c r="C14205" s="145" t="s">
        <v>13059</v>
      </c>
      <c r="D14205" s="137"/>
      <c r="E14205" s="146">
        <v>60270.23</v>
      </c>
      <c r="F14205" s="138"/>
      <c r="G14205" s="138"/>
    </row>
    <row r="14206" ht="15.75" customHeight="1" spans="1:7">
      <c r="A14206" s="143">
        <v>607140</v>
      </c>
      <c r="B14206" s="153" t="s">
        <v>16402</v>
      </c>
      <c r="C14206" s="145" t="s">
        <v>13059</v>
      </c>
      <c r="D14206" s="137"/>
      <c r="E14206" s="146">
        <v>55905.37</v>
      </c>
      <c r="F14206" s="138"/>
      <c r="G14206" s="138"/>
    </row>
    <row r="14207" ht="15.75" customHeight="1" spans="1:7">
      <c r="A14207" s="143">
        <v>606788</v>
      </c>
      <c r="B14207" s="153" t="s">
        <v>16403</v>
      </c>
      <c r="C14207" s="145" t="s">
        <v>13059</v>
      </c>
      <c r="D14207" s="137"/>
      <c r="E14207" s="146">
        <v>55661.7</v>
      </c>
      <c r="F14207" s="138"/>
      <c r="G14207" s="138"/>
    </row>
    <row r="14208" ht="15.75" customHeight="1" spans="1:7">
      <c r="A14208" s="143">
        <v>607141</v>
      </c>
      <c r="B14208" s="153" t="s">
        <v>16404</v>
      </c>
      <c r="C14208" s="145" t="s">
        <v>13059</v>
      </c>
      <c r="D14208" s="137"/>
      <c r="E14208" s="146">
        <v>62265.3</v>
      </c>
      <c r="F14208" s="138"/>
      <c r="G14208" s="138"/>
    </row>
    <row r="14209" ht="15.75" customHeight="1" spans="1:7">
      <c r="A14209" s="143">
        <v>606789</v>
      </c>
      <c r="B14209" s="153" t="s">
        <v>16405</v>
      </c>
      <c r="C14209" s="145" t="s">
        <v>13059</v>
      </c>
      <c r="D14209" s="137"/>
      <c r="E14209" s="146">
        <v>61629.47</v>
      </c>
      <c r="F14209" s="138"/>
      <c r="G14209" s="138"/>
    </row>
    <row r="14210" ht="15.75" customHeight="1" spans="1:7">
      <c r="A14210" s="143">
        <v>607144</v>
      </c>
      <c r="B14210" s="153" t="s">
        <v>16406</v>
      </c>
      <c r="C14210" s="145" t="s">
        <v>13059</v>
      </c>
      <c r="D14210" s="137"/>
      <c r="E14210" s="146">
        <v>73072.52</v>
      </c>
      <c r="F14210" s="138"/>
      <c r="G14210" s="138"/>
    </row>
    <row r="14211" ht="15.75" customHeight="1" spans="1:7">
      <c r="A14211" s="143">
        <v>606792</v>
      </c>
      <c r="B14211" s="153" t="s">
        <v>16407</v>
      </c>
      <c r="C14211" s="145" t="s">
        <v>13059</v>
      </c>
      <c r="D14211" s="137"/>
      <c r="E14211" s="146">
        <v>72491.76</v>
      </c>
      <c r="F14211" s="138"/>
      <c r="G14211" s="138"/>
    </row>
    <row r="14212" ht="15.75" customHeight="1" spans="1:7">
      <c r="A14212" s="143">
        <v>607142</v>
      </c>
      <c r="B14212" s="153" t="s">
        <v>16408</v>
      </c>
      <c r="C14212" s="145" t="s">
        <v>13059</v>
      </c>
      <c r="D14212" s="137"/>
      <c r="E14212" s="146">
        <v>65302.56</v>
      </c>
      <c r="F14212" s="138"/>
      <c r="G14212" s="138"/>
    </row>
    <row r="14213" ht="15.75" customHeight="1" spans="1:7">
      <c r="A14213" s="143">
        <v>606790</v>
      </c>
      <c r="B14213" s="153" t="s">
        <v>16409</v>
      </c>
      <c r="C14213" s="145" t="s">
        <v>13059</v>
      </c>
      <c r="D14213" s="137"/>
      <c r="E14213" s="146">
        <v>64618.66</v>
      </c>
      <c r="F14213" s="138"/>
      <c r="G14213" s="138"/>
    </row>
    <row r="14214" ht="15.75" customHeight="1" spans="1:7">
      <c r="A14214" s="143">
        <v>607145</v>
      </c>
      <c r="B14214" s="153" t="s">
        <v>16410</v>
      </c>
      <c r="C14214" s="145" t="s">
        <v>13059</v>
      </c>
      <c r="D14214" s="137"/>
      <c r="E14214" s="146">
        <v>80645.94</v>
      </c>
      <c r="F14214" s="138"/>
      <c r="G14214" s="138"/>
    </row>
    <row r="14215" ht="15.75" customHeight="1" spans="1:7">
      <c r="A14215" s="143">
        <v>606793</v>
      </c>
      <c r="B14215" s="153" t="s">
        <v>16411</v>
      </c>
      <c r="C14215" s="145" t="s">
        <v>13059</v>
      </c>
      <c r="D14215" s="137"/>
      <c r="E14215" s="146">
        <v>79996.41</v>
      </c>
      <c r="F14215" s="138"/>
      <c r="G14215" s="138"/>
    </row>
    <row r="14216" ht="15.75" customHeight="1" spans="1:7">
      <c r="A14216" s="143">
        <v>607146</v>
      </c>
      <c r="B14216" s="153" t="s">
        <v>16412</v>
      </c>
      <c r="C14216" s="145" t="s">
        <v>13059</v>
      </c>
      <c r="D14216" s="137"/>
      <c r="E14216" s="146">
        <v>84119.58</v>
      </c>
      <c r="F14216" s="138"/>
      <c r="G14216" s="138"/>
    </row>
    <row r="14217" ht="15.75" customHeight="1" spans="1:7">
      <c r="A14217" s="143">
        <v>606794</v>
      </c>
      <c r="B14217" s="153" t="s">
        <v>16413</v>
      </c>
      <c r="C14217" s="145" t="s">
        <v>13059</v>
      </c>
      <c r="D14217" s="137"/>
      <c r="E14217" s="146">
        <v>83414.61</v>
      </c>
      <c r="F14217" s="138"/>
      <c r="G14217" s="138"/>
    </row>
    <row r="14218" ht="15.75" customHeight="1" spans="1:7">
      <c r="A14218" s="143">
        <v>607143</v>
      </c>
      <c r="B14218" s="153" t="s">
        <v>16414</v>
      </c>
      <c r="C14218" s="145" t="s">
        <v>13059</v>
      </c>
      <c r="D14218" s="137"/>
      <c r="E14218" s="146">
        <v>70517.1</v>
      </c>
      <c r="F14218" s="138"/>
      <c r="G14218" s="138"/>
    </row>
    <row r="14219" ht="15.75" customHeight="1" spans="1:7">
      <c r="A14219" s="143">
        <v>606791</v>
      </c>
      <c r="B14219" s="153" t="s">
        <v>16415</v>
      </c>
      <c r="C14219" s="145" t="s">
        <v>13059</v>
      </c>
      <c r="D14219" s="137"/>
      <c r="E14219" s="146">
        <v>69729.73</v>
      </c>
      <c r="F14219" s="138"/>
      <c r="G14219" s="138"/>
    </row>
    <row r="14220" ht="15.75" customHeight="1" spans="1:7">
      <c r="A14220" s="143">
        <v>607147</v>
      </c>
      <c r="B14220" s="153" t="s">
        <v>16416</v>
      </c>
      <c r="C14220" s="145" t="s">
        <v>13059</v>
      </c>
      <c r="D14220" s="137"/>
      <c r="E14220" s="146">
        <v>90727.65</v>
      </c>
      <c r="F14220" s="138"/>
      <c r="G14220" s="138"/>
    </row>
    <row r="14221" ht="15.75" customHeight="1" spans="1:7">
      <c r="A14221" s="143">
        <v>606795</v>
      </c>
      <c r="B14221" s="153" t="s">
        <v>16417</v>
      </c>
      <c r="C14221" s="145" t="s">
        <v>13059</v>
      </c>
      <c r="D14221" s="137"/>
      <c r="E14221" s="146">
        <v>89915.31</v>
      </c>
      <c r="F14221" s="138"/>
      <c r="G14221" s="138"/>
    </row>
    <row r="14222" ht="15.75" customHeight="1" spans="1:7">
      <c r="A14222" s="143">
        <v>607112</v>
      </c>
      <c r="B14222" s="153" t="s">
        <v>16418</v>
      </c>
      <c r="C14222" s="145" t="s">
        <v>13059</v>
      </c>
      <c r="D14222" s="137"/>
      <c r="E14222" s="146">
        <v>29544.92</v>
      </c>
      <c r="F14222" s="138"/>
      <c r="G14222" s="138"/>
    </row>
    <row r="14223" ht="15.75" customHeight="1" spans="1:7">
      <c r="A14223" s="143">
        <v>606760</v>
      </c>
      <c r="B14223" s="153" t="s">
        <v>16419</v>
      </c>
      <c r="C14223" s="145" t="s">
        <v>13059</v>
      </c>
      <c r="D14223" s="137"/>
      <c r="E14223" s="146">
        <v>29331.98</v>
      </c>
      <c r="F14223" s="138"/>
      <c r="G14223" s="138"/>
    </row>
    <row r="14224" ht="15.75" customHeight="1" spans="1:7">
      <c r="A14224" s="143">
        <v>607113</v>
      </c>
      <c r="B14224" s="153" t="s">
        <v>16420</v>
      </c>
      <c r="C14224" s="145" t="s">
        <v>13059</v>
      </c>
      <c r="D14224" s="137"/>
      <c r="E14224" s="146">
        <v>34709.28</v>
      </c>
      <c r="F14224" s="138"/>
      <c r="G14224" s="138"/>
    </row>
    <row r="14225" ht="15.75" customHeight="1" spans="1:7">
      <c r="A14225" s="143">
        <v>606761</v>
      </c>
      <c r="B14225" s="153" t="s">
        <v>16421</v>
      </c>
      <c r="C14225" s="145" t="s">
        <v>13059</v>
      </c>
      <c r="D14225" s="137"/>
      <c r="E14225" s="146">
        <v>34464.5</v>
      </c>
      <c r="F14225" s="138"/>
      <c r="G14225" s="138"/>
    </row>
    <row r="14226" ht="15.75" customHeight="1" spans="1:7">
      <c r="A14226" s="143">
        <v>606762</v>
      </c>
      <c r="B14226" s="153" t="s">
        <v>16422</v>
      </c>
      <c r="C14226" s="145" t="s">
        <v>13059</v>
      </c>
      <c r="D14226" s="137"/>
      <c r="E14226" s="146">
        <v>34230.88</v>
      </c>
      <c r="F14226" s="138"/>
      <c r="G14226" s="138"/>
    </row>
    <row r="14227" ht="15.75" customHeight="1" spans="1:7">
      <c r="A14227" s="143">
        <v>607114</v>
      </c>
      <c r="B14227" s="153" t="s">
        <v>16423</v>
      </c>
      <c r="C14227" s="145" t="s">
        <v>13059</v>
      </c>
      <c r="D14227" s="137"/>
      <c r="E14227" s="146">
        <v>34480.28</v>
      </c>
      <c r="F14227" s="138"/>
      <c r="G14227" s="138"/>
    </row>
    <row r="14228" ht="15.75" customHeight="1" spans="1:7">
      <c r="A14228" s="143">
        <v>607116</v>
      </c>
      <c r="B14228" s="153" t="s">
        <v>16424</v>
      </c>
      <c r="C14228" s="145" t="s">
        <v>13059</v>
      </c>
      <c r="D14228" s="137"/>
      <c r="E14228" s="146">
        <v>36406.42</v>
      </c>
      <c r="F14228" s="138"/>
      <c r="G14228" s="138"/>
    </row>
    <row r="14229" ht="15.75" customHeight="1" spans="1:7">
      <c r="A14229" s="143">
        <v>606764</v>
      </c>
      <c r="B14229" s="153" t="s">
        <v>16425</v>
      </c>
      <c r="C14229" s="145" t="s">
        <v>13059</v>
      </c>
      <c r="D14229" s="137"/>
      <c r="E14229" s="146">
        <v>36146.51</v>
      </c>
      <c r="F14229" s="138"/>
      <c r="G14229" s="138"/>
    </row>
    <row r="14230" ht="15.75" customHeight="1" spans="1:7">
      <c r="A14230" s="143">
        <v>607115</v>
      </c>
      <c r="B14230" s="153" t="s">
        <v>16426</v>
      </c>
      <c r="C14230" s="145" t="s">
        <v>13059</v>
      </c>
      <c r="D14230" s="137"/>
      <c r="E14230" s="146">
        <v>41328.77</v>
      </c>
      <c r="F14230" s="138"/>
      <c r="G14230" s="138"/>
    </row>
    <row r="14231" ht="15.75" customHeight="1" spans="1:7">
      <c r="A14231" s="143">
        <v>606763</v>
      </c>
      <c r="B14231" s="153" t="s">
        <v>16427</v>
      </c>
      <c r="C14231" s="145" t="s">
        <v>13059</v>
      </c>
      <c r="D14231" s="137"/>
      <c r="E14231" s="146">
        <v>41016.1</v>
      </c>
      <c r="F14231" s="138"/>
      <c r="G14231" s="138"/>
    </row>
    <row r="14232" ht="15.75" customHeight="1" spans="1:7">
      <c r="A14232" s="143">
        <v>607117</v>
      </c>
      <c r="B14232" s="153" t="s">
        <v>16428</v>
      </c>
      <c r="C14232" s="145" t="s">
        <v>13059</v>
      </c>
      <c r="D14232" s="137"/>
      <c r="E14232" s="146">
        <v>41318.72</v>
      </c>
      <c r="F14232" s="138"/>
      <c r="G14232" s="138"/>
    </row>
    <row r="14233" ht="15.75" customHeight="1" spans="1:7">
      <c r="A14233" s="143">
        <v>606765</v>
      </c>
      <c r="B14233" s="153" t="s">
        <v>16429</v>
      </c>
      <c r="C14233" s="145" t="s">
        <v>13059</v>
      </c>
      <c r="D14233" s="137"/>
      <c r="E14233" s="146">
        <v>41014.63</v>
      </c>
      <c r="F14233" s="138"/>
      <c r="G14233" s="138"/>
    </row>
    <row r="14234" ht="15.75" customHeight="1" spans="1:7">
      <c r="A14234" s="143">
        <v>607118</v>
      </c>
      <c r="B14234" s="153" t="s">
        <v>16430</v>
      </c>
      <c r="C14234" s="145" t="s">
        <v>13059</v>
      </c>
      <c r="D14234" s="137"/>
      <c r="E14234" s="146">
        <v>37044.73</v>
      </c>
      <c r="F14234" s="138"/>
      <c r="G14234" s="138"/>
    </row>
    <row r="14235" ht="15.75" customHeight="1" spans="1:7">
      <c r="A14235" s="143">
        <v>606766</v>
      </c>
      <c r="B14235" s="153" t="s">
        <v>16431</v>
      </c>
      <c r="C14235" s="145" t="s">
        <v>13059</v>
      </c>
      <c r="D14235" s="137"/>
      <c r="E14235" s="146">
        <v>36776.41</v>
      </c>
      <c r="F14235" s="138"/>
      <c r="G14235" s="138"/>
    </row>
    <row r="14236" ht="15.75" customHeight="1" spans="1:7">
      <c r="A14236" s="143">
        <v>607120</v>
      </c>
      <c r="B14236" s="153" t="s">
        <v>16432</v>
      </c>
      <c r="C14236" s="145" t="s">
        <v>13059</v>
      </c>
      <c r="D14236" s="137"/>
      <c r="E14236" s="146">
        <v>37719.84</v>
      </c>
      <c r="F14236" s="138"/>
      <c r="G14236" s="138"/>
    </row>
    <row r="14237" ht="15.75" customHeight="1" spans="1:7">
      <c r="A14237" s="143">
        <v>606768</v>
      </c>
      <c r="B14237" s="153" t="s">
        <v>16433</v>
      </c>
      <c r="C14237" s="145" t="s">
        <v>13059</v>
      </c>
      <c r="D14237" s="137"/>
      <c r="E14237" s="146">
        <v>37437.29</v>
      </c>
      <c r="F14237" s="138"/>
      <c r="G14237" s="138"/>
    </row>
    <row r="14238" ht="15.75" customHeight="1" spans="1:7">
      <c r="A14238" s="143">
        <v>607119</v>
      </c>
      <c r="B14238" s="153" t="s">
        <v>16434</v>
      </c>
      <c r="C14238" s="145" t="s">
        <v>13059</v>
      </c>
      <c r="D14238" s="137"/>
      <c r="E14238" s="146">
        <v>43339.04</v>
      </c>
      <c r="F14238" s="138"/>
      <c r="G14238" s="138"/>
    </row>
    <row r="14239" ht="15.75" customHeight="1" spans="1:7">
      <c r="A14239" s="143">
        <v>606767</v>
      </c>
      <c r="B14239" s="153" t="s">
        <v>16435</v>
      </c>
      <c r="C14239" s="145" t="s">
        <v>13059</v>
      </c>
      <c r="D14239" s="137"/>
      <c r="E14239" s="146">
        <v>42994.47</v>
      </c>
      <c r="F14239" s="138"/>
      <c r="G14239" s="138"/>
    </row>
    <row r="14240" ht="15.75" customHeight="1" spans="1:7">
      <c r="A14240" s="143">
        <v>607121</v>
      </c>
      <c r="B14240" s="153" t="s">
        <v>16436</v>
      </c>
      <c r="C14240" s="145" t="s">
        <v>13059</v>
      </c>
      <c r="D14240" s="137"/>
      <c r="E14240" s="146">
        <v>40837.81</v>
      </c>
      <c r="F14240" s="138"/>
      <c r="G14240" s="138"/>
    </row>
    <row r="14241" ht="15.75" customHeight="1" spans="1:7">
      <c r="A14241" s="143">
        <v>606769</v>
      </c>
      <c r="B14241" s="153" t="s">
        <v>16437</v>
      </c>
      <c r="C14241" s="145" t="s">
        <v>13059</v>
      </c>
      <c r="D14241" s="137"/>
      <c r="E14241" s="146">
        <v>40515.67</v>
      </c>
      <c r="F14241" s="138"/>
      <c r="G14241" s="138"/>
    </row>
    <row r="14242" ht="15.75" customHeight="1" spans="1:7">
      <c r="A14242" s="143">
        <v>607123</v>
      </c>
      <c r="B14242" s="153" t="s">
        <v>16438</v>
      </c>
      <c r="C14242" s="145" t="s">
        <v>13059</v>
      </c>
      <c r="D14242" s="137"/>
      <c r="E14242" s="146">
        <v>40291.94</v>
      </c>
      <c r="F14242" s="138"/>
      <c r="G14242" s="138"/>
    </row>
    <row r="14243" ht="15.75" customHeight="1" spans="1:7">
      <c r="A14243" s="143">
        <v>606771</v>
      </c>
      <c r="B14243" s="153" t="s">
        <v>16439</v>
      </c>
      <c r="C14243" s="145" t="s">
        <v>13059</v>
      </c>
      <c r="D14243" s="137"/>
      <c r="E14243" s="146">
        <v>39971.01</v>
      </c>
      <c r="F14243" s="138"/>
      <c r="G14243" s="138"/>
    </row>
    <row r="14244" ht="15.75" customHeight="1" spans="1:7">
      <c r="A14244" s="143">
        <v>607122</v>
      </c>
      <c r="B14244" s="153" t="s">
        <v>16440</v>
      </c>
      <c r="C14244" s="145" t="s">
        <v>13059</v>
      </c>
      <c r="D14244" s="137"/>
      <c r="E14244" s="146">
        <v>44686.5</v>
      </c>
      <c r="F14244" s="138"/>
      <c r="G14244" s="138"/>
    </row>
    <row r="14245" ht="15.75" customHeight="1" spans="1:7">
      <c r="A14245" s="143">
        <v>606770</v>
      </c>
      <c r="B14245" s="153" t="s">
        <v>16441</v>
      </c>
      <c r="C14245" s="145" t="s">
        <v>13059</v>
      </c>
      <c r="D14245" s="137"/>
      <c r="E14245" s="146">
        <v>44316.37</v>
      </c>
      <c r="F14245" s="138"/>
      <c r="G14245" s="138"/>
    </row>
    <row r="14246" ht="15.75" customHeight="1" spans="1:7">
      <c r="A14246" s="143">
        <v>607125</v>
      </c>
      <c r="B14246" s="153" t="s">
        <v>16442</v>
      </c>
      <c r="C14246" s="145" t="s">
        <v>13059</v>
      </c>
      <c r="D14246" s="137"/>
      <c r="E14246" s="146">
        <v>41645.25</v>
      </c>
      <c r="F14246" s="138"/>
      <c r="G14246" s="138"/>
    </row>
    <row r="14247" ht="15.75" customHeight="1" spans="1:7">
      <c r="A14247" s="143">
        <v>606773</v>
      </c>
      <c r="B14247" s="153" t="s">
        <v>16443</v>
      </c>
      <c r="C14247" s="145" t="s">
        <v>13059</v>
      </c>
      <c r="D14247" s="137"/>
      <c r="E14247" s="146">
        <v>41307.58</v>
      </c>
      <c r="F14247" s="138"/>
      <c r="G14247" s="138"/>
    </row>
    <row r="14248" ht="15.75" customHeight="1" spans="1:7">
      <c r="A14248" s="143">
        <v>607124</v>
      </c>
      <c r="B14248" s="153" t="s">
        <v>16444</v>
      </c>
      <c r="C14248" s="145" t="s">
        <v>13059</v>
      </c>
      <c r="D14248" s="137"/>
      <c r="E14248" s="146">
        <v>45355.06</v>
      </c>
      <c r="F14248" s="138"/>
      <c r="G14248" s="138"/>
    </row>
    <row r="14249" ht="15.75" customHeight="1" spans="1:7">
      <c r="A14249" s="143">
        <v>606772</v>
      </c>
      <c r="B14249" s="153" t="s">
        <v>16445</v>
      </c>
      <c r="C14249" s="145" t="s">
        <v>13059</v>
      </c>
      <c r="D14249" s="137"/>
      <c r="E14249" s="146">
        <v>44973.09</v>
      </c>
      <c r="F14249" s="138"/>
      <c r="G14249" s="138"/>
    </row>
    <row r="14250" ht="15.75" customHeight="1" spans="1:7">
      <c r="A14250" s="143">
        <v>607126</v>
      </c>
      <c r="B14250" s="153" t="s">
        <v>16446</v>
      </c>
      <c r="C14250" s="145" t="s">
        <v>13059</v>
      </c>
      <c r="D14250" s="137"/>
      <c r="E14250" s="146">
        <v>46609.9</v>
      </c>
      <c r="F14250" s="138"/>
      <c r="G14250" s="138"/>
    </row>
    <row r="14251" ht="15.75" customHeight="1" spans="1:7">
      <c r="A14251" s="143">
        <v>606774</v>
      </c>
      <c r="B14251" s="153" t="s">
        <v>16447</v>
      </c>
      <c r="C14251" s="145" t="s">
        <v>13059</v>
      </c>
      <c r="D14251" s="137"/>
      <c r="E14251" s="146">
        <v>46209.52</v>
      </c>
      <c r="F14251" s="138"/>
      <c r="G14251" s="138"/>
    </row>
    <row r="14252" ht="15.75" customHeight="1" spans="1:7">
      <c r="A14252" s="143">
        <v>607127</v>
      </c>
      <c r="B14252" s="153" t="s">
        <v>16448</v>
      </c>
      <c r="C14252" s="145" t="s">
        <v>13059</v>
      </c>
      <c r="D14252" s="137"/>
      <c r="E14252" s="146">
        <v>42928.3</v>
      </c>
      <c r="F14252" s="138"/>
      <c r="G14252" s="138"/>
    </row>
    <row r="14253" ht="15.75" customHeight="1" spans="1:7">
      <c r="A14253" s="143">
        <v>606775</v>
      </c>
      <c r="B14253" s="153" t="s">
        <v>16449</v>
      </c>
      <c r="C14253" s="145" t="s">
        <v>13059</v>
      </c>
      <c r="D14253" s="137"/>
      <c r="E14253" s="146">
        <v>42570.33</v>
      </c>
      <c r="F14253" s="138"/>
      <c r="G14253" s="138"/>
    </row>
    <row r="14254" ht="15.75" customHeight="1" spans="1:7">
      <c r="A14254" s="143">
        <v>607129</v>
      </c>
      <c r="B14254" s="153" t="s">
        <v>16450</v>
      </c>
      <c r="C14254" s="145" t="s">
        <v>13059</v>
      </c>
      <c r="D14254" s="137"/>
      <c r="E14254" s="146">
        <v>44915.99</v>
      </c>
      <c r="F14254" s="138"/>
      <c r="G14254" s="138"/>
    </row>
    <row r="14255" ht="15.75" customHeight="1" spans="1:7">
      <c r="A14255" s="143">
        <v>606777</v>
      </c>
      <c r="B14255" s="153" t="s">
        <v>16451</v>
      </c>
      <c r="C14255" s="145" t="s">
        <v>13059</v>
      </c>
      <c r="D14255" s="137"/>
      <c r="E14255" s="146">
        <v>44523.96</v>
      </c>
      <c r="F14255" s="138"/>
      <c r="G14255" s="138"/>
    </row>
    <row r="14256" ht="15.75" customHeight="1" spans="1:7">
      <c r="A14256" s="143">
        <v>607128</v>
      </c>
      <c r="B14256" s="153" t="s">
        <v>16452</v>
      </c>
      <c r="C14256" s="145" t="s">
        <v>13059</v>
      </c>
      <c r="D14256" s="137"/>
      <c r="E14256" s="146">
        <v>49377.86</v>
      </c>
      <c r="F14256" s="138"/>
      <c r="G14256" s="138"/>
    </row>
    <row r="14257" ht="15.75" customHeight="1" spans="1:7">
      <c r="A14257" s="143">
        <v>606776</v>
      </c>
      <c r="B14257" s="153" t="s">
        <v>16453</v>
      </c>
      <c r="C14257" s="145" t="s">
        <v>13059</v>
      </c>
      <c r="D14257" s="137"/>
      <c r="E14257" s="146">
        <v>48919.8</v>
      </c>
      <c r="F14257" s="138"/>
      <c r="G14257" s="138"/>
    </row>
    <row r="14258" ht="15.75" customHeight="1" spans="1:7">
      <c r="A14258" s="143">
        <v>607130</v>
      </c>
      <c r="B14258" s="153" t="s">
        <v>16454</v>
      </c>
      <c r="C14258" s="145" t="s">
        <v>13059</v>
      </c>
      <c r="D14258" s="137"/>
      <c r="E14258" s="146">
        <v>52616.33</v>
      </c>
      <c r="F14258" s="138"/>
      <c r="G14258" s="138"/>
    </row>
    <row r="14259" ht="15.75" customHeight="1" spans="1:7">
      <c r="A14259" s="143">
        <v>606778</v>
      </c>
      <c r="B14259" s="153" t="s">
        <v>16455</v>
      </c>
      <c r="C14259" s="145" t="s">
        <v>13059</v>
      </c>
      <c r="D14259" s="137"/>
      <c r="E14259" s="146">
        <v>52112.85</v>
      </c>
      <c r="F14259" s="138"/>
      <c r="G14259" s="138"/>
    </row>
    <row r="14260" ht="15.75" customHeight="1" spans="1:7">
      <c r="A14260" s="143">
        <v>607131</v>
      </c>
      <c r="B14260" s="153" t="s">
        <v>16456</v>
      </c>
      <c r="C14260" s="145" t="s">
        <v>13059</v>
      </c>
      <c r="D14260" s="137"/>
      <c r="E14260" s="146">
        <v>49385.37</v>
      </c>
      <c r="F14260" s="138"/>
      <c r="G14260" s="138"/>
    </row>
    <row r="14261" ht="15.75" customHeight="1" spans="1:7">
      <c r="A14261" s="143">
        <v>606779</v>
      </c>
      <c r="B14261" s="153" t="s">
        <v>16457</v>
      </c>
      <c r="C14261" s="145" t="s">
        <v>13059</v>
      </c>
      <c r="D14261" s="137"/>
      <c r="E14261" s="146">
        <v>48939.95</v>
      </c>
      <c r="F14261" s="138"/>
      <c r="G14261" s="138"/>
    </row>
    <row r="14262" ht="15.75" customHeight="1" spans="1:7">
      <c r="A14262" s="143">
        <v>607133</v>
      </c>
      <c r="B14262" s="153" t="s">
        <v>16458</v>
      </c>
      <c r="C14262" s="145" t="s">
        <v>13059</v>
      </c>
      <c r="D14262" s="137"/>
      <c r="E14262" s="146">
        <v>50127.45</v>
      </c>
      <c r="F14262" s="138"/>
      <c r="G14262" s="138"/>
    </row>
    <row r="14263" ht="15.75" customHeight="1" spans="1:7">
      <c r="A14263" s="143">
        <v>606781</v>
      </c>
      <c r="B14263" s="153" t="s">
        <v>16459</v>
      </c>
      <c r="C14263" s="145" t="s">
        <v>13059</v>
      </c>
      <c r="D14263" s="137"/>
      <c r="E14263" s="146">
        <v>49668.64</v>
      </c>
      <c r="F14263" s="138"/>
      <c r="G14263" s="138"/>
    </row>
    <row r="14264" ht="15.75" customHeight="1" spans="1:7">
      <c r="A14264" s="143">
        <v>607132</v>
      </c>
      <c r="B14264" s="153" t="s">
        <v>16460</v>
      </c>
      <c r="C14264" s="145" t="s">
        <v>13059</v>
      </c>
      <c r="D14264" s="137"/>
      <c r="E14264" s="146">
        <v>54641.61</v>
      </c>
      <c r="F14264" s="138"/>
      <c r="G14264" s="138"/>
    </row>
    <row r="14265" ht="15.75" customHeight="1" spans="1:7">
      <c r="A14265" s="143">
        <v>606780</v>
      </c>
      <c r="B14265" s="153" t="s">
        <v>16461</v>
      </c>
      <c r="C14265" s="145" t="s">
        <v>13059</v>
      </c>
      <c r="D14265" s="137"/>
      <c r="E14265" s="146">
        <v>54102.84</v>
      </c>
      <c r="F14265" s="138"/>
      <c r="G14265" s="138"/>
    </row>
    <row r="14266" ht="15.75" customHeight="1" spans="1:7">
      <c r="A14266" s="143">
        <v>607134</v>
      </c>
      <c r="B14266" s="153" t="s">
        <v>16462</v>
      </c>
      <c r="C14266" s="145" t="s">
        <v>13059</v>
      </c>
      <c r="D14266" s="137"/>
      <c r="E14266" s="146">
        <v>54104.89</v>
      </c>
      <c r="F14266" s="138"/>
      <c r="G14266" s="138"/>
    </row>
    <row r="14267" ht="15.75" customHeight="1" spans="1:7">
      <c r="A14267" s="143">
        <v>606782</v>
      </c>
      <c r="B14267" s="153" t="s">
        <v>16463</v>
      </c>
      <c r="C14267" s="145" t="s">
        <v>13059</v>
      </c>
      <c r="D14267" s="137"/>
      <c r="E14267" s="146">
        <v>53578.43</v>
      </c>
      <c r="F14267" s="138"/>
      <c r="G14267" s="138"/>
    </row>
    <row r="14268" ht="15.75" customHeight="1" spans="1:7">
      <c r="A14268" s="143">
        <v>607136</v>
      </c>
      <c r="B14268" s="153" t="s">
        <v>16464</v>
      </c>
      <c r="C14268" s="145" t="s">
        <v>13059</v>
      </c>
      <c r="D14268" s="137"/>
      <c r="E14268" s="146">
        <v>53385.49</v>
      </c>
      <c r="F14268" s="138"/>
      <c r="G14268" s="138"/>
    </row>
    <row r="14269" ht="15.75" customHeight="1" spans="1:7">
      <c r="A14269" s="143">
        <v>606784</v>
      </c>
      <c r="B14269" s="153" t="s">
        <v>16465</v>
      </c>
      <c r="C14269" s="145" t="s">
        <v>13059</v>
      </c>
      <c r="D14269" s="137"/>
      <c r="E14269" s="146">
        <v>52875.85</v>
      </c>
      <c r="F14269" s="138"/>
      <c r="G14269" s="138"/>
    </row>
    <row r="14270" ht="15.75" customHeight="1" spans="1:7">
      <c r="A14270" s="143">
        <v>607135</v>
      </c>
      <c r="B14270" s="153" t="s">
        <v>16466</v>
      </c>
      <c r="C14270" s="145" t="s">
        <v>13059</v>
      </c>
      <c r="D14270" s="137"/>
      <c r="E14270" s="146">
        <v>59529.89</v>
      </c>
      <c r="F14270" s="138"/>
      <c r="G14270" s="138"/>
    </row>
    <row r="14271" ht="15.75" customHeight="1" spans="1:7">
      <c r="A14271" s="143">
        <v>606783</v>
      </c>
      <c r="B14271" s="153" t="s">
        <v>16467</v>
      </c>
      <c r="C14271" s="145" t="s">
        <v>13059</v>
      </c>
      <c r="D14271" s="137"/>
      <c r="E14271" s="146">
        <v>58939.09</v>
      </c>
      <c r="F14271" s="138"/>
      <c r="G14271" s="138"/>
    </row>
    <row r="14272" ht="15.75" customHeight="1" spans="1:7">
      <c r="A14272" s="143">
        <v>607138</v>
      </c>
      <c r="B14272" s="153" t="s">
        <v>16468</v>
      </c>
      <c r="C14272" s="145" t="s">
        <v>13059</v>
      </c>
      <c r="D14272" s="137"/>
      <c r="E14272" s="146">
        <v>54293.65</v>
      </c>
      <c r="F14272" s="138"/>
      <c r="G14272" s="138"/>
    </row>
    <row r="14273" ht="15.75" customHeight="1" spans="1:7">
      <c r="A14273" s="143">
        <v>606786</v>
      </c>
      <c r="B14273" s="153" t="s">
        <v>16469</v>
      </c>
      <c r="C14273" s="145" t="s">
        <v>13059</v>
      </c>
      <c r="D14273" s="137"/>
      <c r="E14273" s="146">
        <v>53750.74</v>
      </c>
      <c r="F14273" s="138"/>
      <c r="G14273" s="138"/>
    </row>
    <row r="14274" ht="15.75" customHeight="1" spans="1:7">
      <c r="A14274" s="143">
        <v>606842</v>
      </c>
      <c r="B14274" s="153" t="s">
        <v>16470</v>
      </c>
      <c r="C14274" s="145" t="s">
        <v>13059</v>
      </c>
      <c r="D14274" s="137"/>
      <c r="E14274" s="146">
        <v>67727.28</v>
      </c>
      <c r="F14274" s="138"/>
      <c r="G14274" s="138"/>
    </row>
    <row r="14275" ht="15.75" customHeight="1" spans="1:7">
      <c r="A14275" s="143">
        <v>606832</v>
      </c>
      <c r="B14275" s="153" t="s">
        <v>16471</v>
      </c>
      <c r="C14275" s="145" t="s">
        <v>13059</v>
      </c>
      <c r="D14275" s="137"/>
      <c r="E14275" s="146">
        <v>67418.1</v>
      </c>
      <c r="F14275" s="138"/>
      <c r="G14275" s="138"/>
    </row>
    <row r="14276" ht="15.75" customHeight="1" spans="1:7">
      <c r="A14276" s="143">
        <v>606843</v>
      </c>
      <c r="B14276" s="153" t="s">
        <v>16472</v>
      </c>
      <c r="C14276" s="145" t="s">
        <v>13059</v>
      </c>
      <c r="D14276" s="137"/>
      <c r="E14276" s="146">
        <v>70369.62</v>
      </c>
      <c r="F14276" s="138"/>
      <c r="G14276" s="138"/>
    </row>
    <row r="14277" ht="15.75" customHeight="1" spans="1:7">
      <c r="A14277" s="143">
        <v>606833</v>
      </c>
      <c r="B14277" s="153" t="s">
        <v>16473</v>
      </c>
      <c r="C14277" s="145" t="s">
        <v>13059</v>
      </c>
      <c r="D14277" s="137"/>
      <c r="E14277" s="146">
        <v>70044.83</v>
      </c>
      <c r="F14277" s="138"/>
      <c r="G14277" s="138"/>
    </row>
    <row r="14278" ht="15.75" customHeight="1" spans="1:7">
      <c r="A14278" s="143">
        <v>606845</v>
      </c>
      <c r="B14278" s="153" t="s">
        <v>16474</v>
      </c>
      <c r="C14278" s="145" t="s">
        <v>13059</v>
      </c>
      <c r="D14278" s="137"/>
      <c r="E14278" s="146">
        <v>72961.98</v>
      </c>
      <c r="F14278" s="138"/>
      <c r="G14278" s="138"/>
    </row>
    <row r="14279" ht="15.75" customHeight="1" spans="1:7">
      <c r="A14279" s="143">
        <v>606835</v>
      </c>
      <c r="B14279" s="153" t="s">
        <v>16475</v>
      </c>
      <c r="C14279" s="145" t="s">
        <v>13059</v>
      </c>
      <c r="D14279" s="137"/>
      <c r="E14279" s="146">
        <v>72638.21</v>
      </c>
      <c r="F14279" s="138"/>
      <c r="G14279" s="138"/>
    </row>
    <row r="14280" ht="15.75" customHeight="1" spans="1:7">
      <c r="A14280" s="143">
        <v>606844</v>
      </c>
      <c r="B14280" s="153" t="s">
        <v>16476</v>
      </c>
      <c r="C14280" s="145" t="s">
        <v>13059</v>
      </c>
      <c r="D14280" s="137"/>
      <c r="E14280" s="146">
        <v>71462.8</v>
      </c>
      <c r="F14280" s="138"/>
      <c r="G14280" s="138"/>
    </row>
    <row r="14281" ht="15.75" customHeight="1" spans="1:7">
      <c r="A14281" s="143">
        <v>606834</v>
      </c>
      <c r="B14281" s="153" t="s">
        <v>16477</v>
      </c>
      <c r="C14281" s="145" t="s">
        <v>13059</v>
      </c>
      <c r="D14281" s="137"/>
      <c r="E14281" s="146">
        <v>71129.54</v>
      </c>
      <c r="F14281" s="138"/>
      <c r="G14281" s="138"/>
    </row>
    <row r="14282" ht="15.75" customHeight="1" spans="1:7">
      <c r="A14282" s="143">
        <v>606847</v>
      </c>
      <c r="B14282" s="153" t="s">
        <v>16478</v>
      </c>
      <c r="C14282" s="145" t="s">
        <v>13059</v>
      </c>
      <c r="D14282" s="137"/>
      <c r="E14282" s="146">
        <v>76300.98</v>
      </c>
      <c r="F14282" s="138"/>
      <c r="G14282" s="138"/>
    </row>
    <row r="14283" ht="15.75" customHeight="1" spans="1:7">
      <c r="A14283" s="143">
        <v>606837</v>
      </c>
      <c r="B14283" s="153" t="s">
        <v>16479</v>
      </c>
      <c r="C14283" s="145" t="s">
        <v>13059</v>
      </c>
      <c r="D14283" s="137"/>
      <c r="E14283" s="146">
        <v>75936.81</v>
      </c>
      <c r="F14283" s="138"/>
      <c r="G14283" s="138"/>
    </row>
    <row r="14284" ht="15.75" customHeight="1" spans="1:7">
      <c r="A14284" s="143">
        <v>606846</v>
      </c>
      <c r="B14284" s="153" t="s">
        <v>16480</v>
      </c>
      <c r="C14284" s="145" t="s">
        <v>13059</v>
      </c>
      <c r="D14284" s="137"/>
      <c r="E14284" s="146">
        <v>76983.7</v>
      </c>
      <c r="F14284" s="138"/>
      <c r="G14284" s="138"/>
    </row>
    <row r="14285" ht="15.75" customHeight="1" spans="1:7">
      <c r="A14285" s="143">
        <v>606836</v>
      </c>
      <c r="B14285" s="153" t="s">
        <v>16481</v>
      </c>
      <c r="C14285" s="145" t="s">
        <v>13059</v>
      </c>
      <c r="D14285" s="137"/>
      <c r="E14285" s="146">
        <v>76615.51</v>
      </c>
      <c r="F14285" s="138"/>
      <c r="G14285" s="138"/>
    </row>
    <row r="14286" ht="15.75" customHeight="1" spans="1:7">
      <c r="A14286" s="143">
        <v>606848</v>
      </c>
      <c r="B14286" s="153" t="s">
        <v>16482</v>
      </c>
      <c r="C14286" s="145" t="s">
        <v>13059</v>
      </c>
      <c r="D14286" s="137"/>
      <c r="E14286" s="146">
        <v>77013.91</v>
      </c>
      <c r="F14286" s="138"/>
      <c r="G14286" s="138"/>
    </row>
    <row r="14287" ht="15.75" customHeight="1" spans="1:7">
      <c r="A14287" s="143">
        <v>606838</v>
      </c>
      <c r="B14287" s="153" t="s">
        <v>16483</v>
      </c>
      <c r="C14287" s="145" t="s">
        <v>13059</v>
      </c>
      <c r="D14287" s="137"/>
      <c r="E14287" s="146">
        <v>76631</v>
      </c>
      <c r="F14287" s="138"/>
      <c r="G14287" s="138"/>
    </row>
    <row r="14288" ht="15.75" customHeight="1" spans="1:7">
      <c r="A14288" s="143">
        <v>606849</v>
      </c>
      <c r="B14288" s="153" t="s">
        <v>16484</v>
      </c>
      <c r="C14288" s="145" t="s">
        <v>13059</v>
      </c>
      <c r="D14288" s="137"/>
      <c r="E14288" s="146">
        <v>83267.58</v>
      </c>
      <c r="F14288" s="138"/>
      <c r="G14288" s="138"/>
    </row>
    <row r="14289" ht="15.75" customHeight="1" spans="1:7">
      <c r="A14289" s="143">
        <v>606839</v>
      </c>
      <c r="B14289" s="153" t="s">
        <v>16485</v>
      </c>
      <c r="C14289" s="145" t="s">
        <v>13059</v>
      </c>
      <c r="D14289" s="137"/>
      <c r="E14289" s="146">
        <v>82894</v>
      </c>
      <c r="F14289" s="138"/>
      <c r="G14289" s="138"/>
    </row>
    <row r="14290" ht="15.75" customHeight="1" spans="1:7">
      <c r="A14290" s="143">
        <v>606850</v>
      </c>
      <c r="B14290" s="153" t="s">
        <v>16486</v>
      </c>
      <c r="C14290" s="145" t="s">
        <v>13059</v>
      </c>
      <c r="D14290" s="137"/>
      <c r="E14290" s="146">
        <v>83957.3</v>
      </c>
      <c r="F14290" s="138"/>
      <c r="G14290" s="138"/>
    </row>
    <row r="14291" ht="15.75" customHeight="1" spans="1:7">
      <c r="A14291" s="143">
        <v>606840</v>
      </c>
      <c r="B14291" s="153" t="s">
        <v>16487</v>
      </c>
      <c r="C14291" s="145" t="s">
        <v>13059</v>
      </c>
      <c r="D14291" s="137"/>
      <c r="E14291" s="146">
        <v>83548.89</v>
      </c>
      <c r="F14291" s="138"/>
      <c r="G14291" s="138"/>
    </row>
    <row r="14292" ht="15.75" customHeight="1" spans="1:7">
      <c r="A14292" s="143">
        <v>606851</v>
      </c>
      <c r="B14292" s="153" t="s">
        <v>16488</v>
      </c>
      <c r="C14292" s="145" t="s">
        <v>13059</v>
      </c>
      <c r="D14292" s="137"/>
      <c r="E14292" s="146">
        <v>84702.77</v>
      </c>
      <c r="F14292" s="138"/>
      <c r="G14292" s="138"/>
    </row>
    <row r="14293" ht="15.75" customHeight="1" spans="1:7">
      <c r="A14293" s="143">
        <v>606841</v>
      </c>
      <c r="B14293" s="153" t="s">
        <v>16489</v>
      </c>
      <c r="C14293" s="145" t="s">
        <v>13059</v>
      </c>
      <c r="D14293" s="137"/>
      <c r="E14293" s="146">
        <v>84311.69</v>
      </c>
      <c r="F14293" s="138"/>
      <c r="G14293" s="138"/>
    </row>
    <row r="14294" ht="15.75" customHeight="1" spans="1:7">
      <c r="A14294" s="143">
        <v>605604</v>
      </c>
      <c r="B14294" s="153" t="s">
        <v>16490</v>
      </c>
      <c r="C14294" s="145" t="s">
        <v>12987</v>
      </c>
      <c r="D14294" s="137"/>
      <c r="E14294" s="146">
        <v>296.35</v>
      </c>
      <c r="F14294" s="138"/>
      <c r="G14294" s="138"/>
    </row>
    <row r="14295" ht="15.75" customHeight="1" spans="1:7">
      <c r="A14295" s="143">
        <v>605695</v>
      </c>
      <c r="B14295" s="153" t="s">
        <v>16491</v>
      </c>
      <c r="C14295" s="145" t="s">
        <v>13059</v>
      </c>
      <c r="D14295" s="137"/>
      <c r="E14295" s="146">
        <v>1611.64</v>
      </c>
      <c r="F14295" s="138"/>
      <c r="G14295" s="138"/>
    </row>
    <row r="14296" ht="15.75" customHeight="1" spans="1:7">
      <c r="A14296" s="143">
        <v>605607</v>
      </c>
      <c r="B14296" s="153" t="s">
        <v>16492</v>
      </c>
      <c r="C14296" s="145" t="s">
        <v>13059</v>
      </c>
      <c r="D14296" s="137"/>
      <c r="E14296" s="146">
        <v>1586.63</v>
      </c>
      <c r="F14296" s="138"/>
      <c r="G14296" s="138"/>
    </row>
    <row r="14297" ht="15.75" customHeight="1" spans="1:7">
      <c r="A14297" s="143">
        <v>605696</v>
      </c>
      <c r="B14297" s="153" t="s">
        <v>16493</v>
      </c>
      <c r="C14297" s="145" t="s">
        <v>13059</v>
      </c>
      <c r="D14297" s="137"/>
      <c r="E14297" s="146">
        <v>1855.58</v>
      </c>
      <c r="F14297" s="138"/>
      <c r="G14297" s="138"/>
    </row>
    <row r="14298" ht="15.75" customHeight="1" spans="1:7">
      <c r="A14298" s="143">
        <v>605608</v>
      </c>
      <c r="B14298" s="153" t="s">
        <v>16494</v>
      </c>
      <c r="C14298" s="145" t="s">
        <v>13059</v>
      </c>
      <c r="D14298" s="137"/>
      <c r="E14298" s="146">
        <v>1829</v>
      </c>
      <c r="F14298" s="138"/>
      <c r="G14298" s="138"/>
    </row>
    <row r="14299" ht="15.75" customHeight="1" spans="1:7">
      <c r="A14299" s="143">
        <v>605697</v>
      </c>
      <c r="B14299" s="153" t="s">
        <v>16495</v>
      </c>
      <c r="C14299" s="145" t="s">
        <v>13059</v>
      </c>
      <c r="D14299" s="137"/>
      <c r="E14299" s="146">
        <v>2099.55</v>
      </c>
      <c r="F14299" s="138"/>
      <c r="G14299" s="138"/>
    </row>
    <row r="14300" ht="15.75" customHeight="1" spans="1:7">
      <c r="A14300" s="143">
        <v>605609</v>
      </c>
      <c r="B14300" s="153" t="s">
        <v>16496</v>
      </c>
      <c r="C14300" s="145" t="s">
        <v>13059</v>
      </c>
      <c r="D14300" s="137"/>
      <c r="E14300" s="146">
        <v>2071.41</v>
      </c>
      <c r="F14300" s="138"/>
      <c r="G14300" s="138"/>
    </row>
    <row r="14301" ht="15.75" customHeight="1" spans="1:7">
      <c r="A14301" s="143">
        <v>605698</v>
      </c>
      <c r="B14301" s="153" t="s">
        <v>16497</v>
      </c>
      <c r="C14301" s="145" t="s">
        <v>13059</v>
      </c>
      <c r="D14301" s="137"/>
      <c r="E14301" s="146">
        <v>2295.88</v>
      </c>
      <c r="F14301" s="138"/>
      <c r="G14301" s="138"/>
    </row>
    <row r="14302" ht="15.75" customHeight="1" spans="1:7">
      <c r="A14302" s="143">
        <v>605610</v>
      </c>
      <c r="B14302" s="153" t="s">
        <v>16498</v>
      </c>
      <c r="C14302" s="145" t="s">
        <v>13059</v>
      </c>
      <c r="D14302" s="137"/>
      <c r="E14302" s="146">
        <v>2266.17</v>
      </c>
      <c r="F14302" s="138"/>
      <c r="G14302" s="138"/>
    </row>
    <row r="14303" ht="15.75" customHeight="1" spans="1:7">
      <c r="A14303" s="143">
        <v>605699</v>
      </c>
      <c r="B14303" s="153" t="s">
        <v>16499</v>
      </c>
      <c r="C14303" s="145" t="s">
        <v>13059</v>
      </c>
      <c r="D14303" s="137"/>
      <c r="E14303" s="146">
        <v>2539.79</v>
      </c>
      <c r="F14303" s="138"/>
      <c r="G14303" s="138"/>
    </row>
    <row r="14304" ht="15.75" customHeight="1" spans="1:7">
      <c r="A14304" s="143">
        <v>605611</v>
      </c>
      <c r="B14304" s="153" t="s">
        <v>16500</v>
      </c>
      <c r="C14304" s="145" t="s">
        <v>13059</v>
      </c>
      <c r="D14304" s="137"/>
      <c r="E14304" s="146">
        <v>2508.52</v>
      </c>
      <c r="F14304" s="138"/>
      <c r="G14304" s="138"/>
    </row>
    <row r="14305" ht="15.75" customHeight="1" spans="1:7">
      <c r="A14305" s="143">
        <v>605700</v>
      </c>
      <c r="B14305" s="153" t="s">
        <v>16501</v>
      </c>
      <c r="C14305" s="145" t="s">
        <v>13059</v>
      </c>
      <c r="D14305" s="137"/>
      <c r="E14305" s="146">
        <v>2879.14</v>
      </c>
      <c r="F14305" s="138"/>
      <c r="G14305" s="138"/>
    </row>
    <row r="14306" ht="15.75" customHeight="1" spans="1:7">
      <c r="A14306" s="143">
        <v>605612</v>
      </c>
      <c r="B14306" s="153" t="s">
        <v>16502</v>
      </c>
      <c r="C14306" s="145" t="s">
        <v>13059</v>
      </c>
      <c r="D14306" s="137"/>
      <c r="E14306" s="146">
        <v>2846.31</v>
      </c>
      <c r="F14306" s="138"/>
      <c r="G14306" s="138"/>
    </row>
    <row r="14307" ht="15.75" customHeight="1" spans="1:7">
      <c r="A14307" s="143">
        <v>605701</v>
      </c>
      <c r="B14307" s="153" t="s">
        <v>16503</v>
      </c>
      <c r="C14307" s="145" t="s">
        <v>13059</v>
      </c>
      <c r="D14307" s="137"/>
      <c r="E14307" s="146">
        <v>3075.44</v>
      </c>
      <c r="F14307" s="138"/>
      <c r="G14307" s="138"/>
    </row>
    <row r="14308" ht="15.75" customHeight="1" spans="1:7">
      <c r="A14308" s="143">
        <v>605613</v>
      </c>
      <c r="B14308" s="153" t="s">
        <v>16504</v>
      </c>
      <c r="C14308" s="145" t="s">
        <v>13059</v>
      </c>
      <c r="D14308" s="137"/>
      <c r="E14308" s="146">
        <v>3041.04</v>
      </c>
      <c r="F14308" s="138"/>
      <c r="G14308" s="138"/>
    </row>
    <row r="14309" ht="15.75" customHeight="1" spans="1:7">
      <c r="A14309" s="143">
        <v>605702</v>
      </c>
      <c r="B14309" s="153" t="s">
        <v>16505</v>
      </c>
      <c r="C14309" s="145" t="s">
        <v>13059</v>
      </c>
      <c r="D14309" s="137"/>
      <c r="E14309" s="146">
        <v>3357.05</v>
      </c>
      <c r="F14309" s="138"/>
      <c r="G14309" s="138"/>
    </row>
    <row r="14310" ht="15.75" customHeight="1" spans="1:7">
      <c r="A14310" s="143">
        <v>605614</v>
      </c>
      <c r="B14310" s="153" t="s">
        <v>16506</v>
      </c>
      <c r="C14310" s="145" t="s">
        <v>13059</v>
      </c>
      <c r="D14310" s="137"/>
      <c r="E14310" s="146">
        <v>3303.11</v>
      </c>
      <c r="F14310" s="138"/>
      <c r="G14310" s="138"/>
    </row>
    <row r="14311" ht="15.75" customHeight="1" spans="1:7">
      <c r="A14311" s="143">
        <v>605703</v>
      </c>
      <c r="B14311" s="153" t="s">
        <v>16507</v>
      </c>
      <c r="C14311" s="145" t="s">
        <v>13059</v>
      </c>
      <c r="D14311" s="137"/>
      <c r="E14311" s="146">
        <v>3557.51</v>
      </c>
      <c r="F14311" s="138"/>
      <c r="G14311" s="138"/>
    </row>
    <row r="14312" ht="15.75" customHeight="1" spans="1:7">
      <c r="A14312" s="143">
        <v>605615</v>
      </c>
      <c r="B14312" s="153" t="s">
        <v>16508</v>
      </c>
      <c r="C14312" s="145" t="s">
        <v>13059</v>
      </c>
      <c r="D14312" s="137"/>
      <c r="E14312" s="146">
        <v>3501.22</v>
      </c>
      <c r="F14312" s="138"/>
      <c r="G14312" s="138"/>
    </row>
    <row r="14313" ht="15.75" customHeight="1" spans="1:7">
      <c r="A14313" s="143">
        <v>605704</v>
      </c>
      <c r="B14313" s="153" t="s">
        <v>16509</v>
      </c>
      <c r="C14313" s="145" t="s">
        <v>13059</v>
      </c>
      <c r="D14313" s="137"/>
      <c r="E14313" s="146">
        <v>3806.22</v>
      </c>
      <c r="F14313" s="138"/>
      <c r="G14313" s="138"/>
    </row>
    <row r="14314" ht="15.75" customHeight="1" spans="1:7">
      <c r="A14314" s="143">
        <v>605616</v>
      </c>
      <c r="B14314" s="153" t="s">
        <v>16510</v>
      </c>
      <c r="C14314" s="145" t="s">
        <v>13059</v>
      </c>
      <c r="D14314" s="137"/>
      <c r="E14314" s="146">
        <v>3747.59</v>
      </c>
      <c r="F14314" s="138"/>
      <c r="G14314" s="138"/>
    </row>
    <row r="14315" ht="15.75" customHeight="1" spans="1:7">
      <c r="A14315" s="143">
        <v>605705</v>
      </c>
      <c r="B14315" s="153" t="s">
        <v>16511</v>
      </c>
      <c r="C14315" s="145" t="s">
        <v>13059</v>
      </c>
      <c r="D14315" s="137"/>
      <c r="E14315" s="146">
        <v>4058.61</v>
      </c>
      <c r="F14315" s="138"/>
      <c r="G14315" s="138"/>
    </row>
    <row r="14316" ht="15.75" customHeight="1" spans="1:7">
      <c r="A14316" s="143">
        <v>605617</v>
      </c>
      <c r="B14316" s="153" t="s">
        <v>16512</v>
      </c>
      <c r="C14316" s="145" t="s">
        <v>13059</v>
      </c>
      <c r="D14316" s="137"/>
      <c r="E14316" s="146">
        <v>3997.63</v>
      </c>
      <c r="F14316" s="138"/>
      <c r="G14316" s="138"/>
    </row>
    <row r="14317" ht="15.75" customHeight="1" spans="1:7">
      <c r="A14317" s="143">
        <v>605706</v>
      </c>
      <c r="B14317" s="153" t="s">
        <v>16513</v>
      </c>
      <c r="C14317" s="145" t="s">
        <v>13059</v>
      </c>
      <c r="D14317" s="137"/>
      <c r="E14317" s="146">
        <v>4264.63</v>
      </c>
      <c r="F14317" s="138"/>
      <c r="G14317" s="138"/>
    </row>
    <row r="14318" ht="15.75" customHeight="1" spans="1:7">
      <c r="A14318" s="143">
        <v>605618</v>
      </c>
      <c r="B14318" s="153" t="s">
        <v>16514</v>
      </c>
      <c r="C14318" s="145" t="s">
        <v>13059</v>
      </c>
      <c r="D14318" s="137"/>
      <c r="E14318" s="146">
        <v>4201.31</v>
      </c>
      <c r="F14318" s="138"/>
      <c r="G14318" s="138"/>
    </row>
    <row r="14319" ht="15.75" customHeight="1" spans="1:7">
      <c r="A14319" s="143">
        <v>605707</v>
      </c>
      <c r="B14319" s="153" t="s">
        <v>16515</v>
      </c>
      <c r="C14319" s="145" t="s">
        <v>13059</v>
      </c>
      <c r="D14319" s="137"/>
      <c r="E14319" s="146">
        <v>4724.28</v>
      </c>
      <c r="F14319" s="138"/>
      <c r="G14319" s="138"/>
    </row>
    <row r="14320" ht="15.75" customHeight="1" spans="1:7">
      <c r="A14320" s="143">
        <v>605619</v>
      </c>
      <c r="B14320" s="153" t="s">
        <v>16516</v>
      </c>
      <c r="C14320" s="145" t="s">
        <v>13059</v>
      </c>
      <c r="D14320" s="137"/>
      <c r="E14320" s="146">
        <v>4658.61</v>
      </c>
      <c r="F14320" s="138"/>
      <c r="G14320" s="138"/>
    </row>
    <row r="14321" ht="15.75" customHeight="1" spans="1:7">
      <c r="A14321" s="143">
        <v>605708</v>
      </c>
      <c r="B14321" s="153" t="s">
        <v>16517</v>
      </c>
      <c r="C14321" s="145" t="s">
        <v>13059</v>
      </c>
      <c r="D14321" s="137"/>
      <c r="E14321" s="146">
        <v>5540.39</v>
      </c>
      <c r="F14321" s="138"/>
      <c r="G14321" s="138"/>
    </row>
    <row r="14322" ht="15.75" customHeight="1" spans="1:7">
      <c r="A14322" s="143">
        <v>605620</v>
      </c>
      <c r="B14322" s="153" t="s">
        <v>16518</v>
      </c>
      <c r="C14322" s="145" t="s">
        <v>13059</v>
      </c>
      <c r="D14322" s="137"/>
      <c r="E14322" s="146">
        <v>5472.37</v>
      </c>
      <c r="F14322" s="138"/>
      <c r="G14322" s="138"/>
    </row>
    <row r="14323" ht="15.75" customHeight="1" spans="1:7">
      <c r="A14323" s="143">
        <v>605709</v>
      </c>
      <c r="B14323" s="153" t="s">
        <v>16519</v>
      </c>
      <c r="C14323" s="145" t="s">
        <v>13059</v>
      </c>
      <c r="D14323" s="137"/>
      <c r="E14323" s="146">
        <v>5805.77</v>
      </c>
      <c r="F14323" s="138"/>
      <c r="G14323" s="138"/>
    </row>
    <row r="14324" ht="15.75" customHeight="1" spans="1:7">
      <c r="A14324" s="143">
        <v>605621</v>
      </c>
      <c r="B14324" s="153" t="s">
        <v>16520</v>
      </c>
      <c r="C14324" s="145" t="s">
        <v>13059</v>
      </c>
      <c r="D14324" s="137"/>
      <c r="E14324" s="146">
        <v>5735.41</v>
      </c>
      <c r="F14324" s="138"/>
      <c r="G14324" s="138"/>
    </row>
    <row r="14325" ht="15.75" customHeight="1" spans="1:7">
      <c r="A14325" s="143">
        <v>605710</v>
      </c>
      <c r="B14325" s="153" t="s">
        <v>16521</v>
      </c>
      <c r="C14325" s="145" t="s">
        <v>13059</v>
      </c>
      <c r="D14325" s="137"/>
      <c r="E14325" s="146">
        <v>6233.96</v>
      </c>
      <c r="F14325" s="138"/>
      <c r="G14325" s="138"/>
    </row>
    <row r="14326" ht="15.75" customHeight="1" spans="1:7">
      <c r="A14326" s="143">
        <v>605622</v>
      </c>
      <c r="B14326" s="153" t="s">
        <v>16522</v>
      </c>
      <c r="C14326" s="145" t="s">
        <v>13059</v>
      </c>
      <c r="D14326" s="137"/>
      <c r="E14326" s="146">
        <v>6161.25</v>
      </c>
      <c r="F14326" s="138"/>
      <c r="G14326" s="138"/>
    </row>
    <row r="14327" ht="15.75" customHeight="1" spans="1:7">
      <c r="A14327" s="143">
        <v>605711</v>
      </c>
      <c r="B14327" s="153" t="s">
        <v>16523</v>
      </c>
      <c r="C14327" s="145" t="s">
        <v>13059</v>
      </c>
      <c r="D14327" s="137"/>
      <c r="E14327" s="146">
        <v>6441.32</v>
      </c>
      <c r="F14327" s="138"/>
      <c r="G14327" s="138"/>
    </row>
    <row r="14328" ht="15.75" customHeight="1" spans="1:7">
      <c r="A14328" s="143">
        <v>605623</v>
      </c>
      <c r="B14328" s="153" t="s">
        <v>16524</v>
      </c>
      <c r="C14328" s="145" t="s">
        <v>13059</v>
      </c>
      <c r="D14328" s="137"/>
      <c r="E14328" s="146">
        <v>6366.27</v>
      </c>
      <c r="F14328" s="138"/>
      <c r="G14328" s="138"/>
    </row>
    <row r="14329" ht="15.75" customHeight="1" spans="1:7">
      <c r="A14329" s="143">
        <v>605712</v>
      </c>
      <c r="B14329" s="153" t="s">
        <v>16525</v>
      </c>
      <c r="C14329" s="145" t="s">
        <v>13059</v>
      </c>
      <c r="D14329" s="137"/>
      <c r="E14329" s="146">
        <v>6778.14</v>
      </c>
      <c r="F14329" s="138"/>
      <c r="G14329" s="138"/>
    </row>
    <row r="14330" ht="15.75" customHeight="1" spans="1:7">
      <c r="A14330" s="143">
        <v>605624</v>
      </c>
      <c r="B14330" s="153" t="s">
        <v>16526</v>
      </c>
      <c r="C14330" s="145" t="s">
        <v>13059</v>
      </c>
      <c r="D14330" s="137"/>
      <c r="E14330" s="146">
        <v>6700.74</v>
      </c>
      <c r="F14330" s="138"/>
      <c r="G14330" s="138"/>
    </row>
    <row r="14331" ht="15.75" customHeight="1" spans="1:7">
      <c r="A14331" s="143">
        <v>605713</v>
      </c>
      <c r="B14331" s="153" t="s">
        <v>16527</v>
      </c>
      <c r="C14331" s="145" t="s">
        <v>13059</v>
      </c>
      <c r="D14331" s="137"/>
      <c r="E14331" s="146">
        <v>9096.23</v>
      </c>
      <c r="F14331" s="138"/>
      <c r="G14331" s="138"/>
    </row>
    <row r="14332" ht="15.75" customHeight="1" spans="1:7">
      <c r="A14332" s="143">
        <v>605625</v>
      </c>
      <c r="B14332" s="153" t="s">
        <v>16528</v>
      </c>
      <c r="C14332" s="145" t="s">
        <v>13059</v>
      </c>
      <c r="D14332" s="137"/>
      <c r="E14332" s="146">
        <v>9016.48</v>
      </c>
      <c r="F14332" s="138"/>
      <c r="G14332" s="138"/>
    </row>
    <row r="14333" ht="15.75" customHeight="1" spans="1:7">
      <c r="A14333" s="143">
        <v>605714</v>
      </c>
      <c r="B14333" s="153" t="s">
        <v>16529</v>
      </c>
      <c r="C14333" s="145" t="s">
        <v>13059</v>
      </c>
      <c r="D14333" s="137"/>
      <c r="E14333" s="146">
        <v>11456.5</v>
      </c>
      <c r="F14333" s="138"/>
      <c r="G14333" s="138"/>
    </row>
    <row r="14334" ht="15.75" customHeight="1" spans="1:7">
      <c r="A14334" s="143">
        <v>605626</v>
      </c>
      <c r="B14334" s="153" t="s">
        <v>16530</v>
      </c>
      <c r="C14334" s="145" t="s">
        <v>13059</v>
      </c>
      <c r="D14334" s="137"/>
      <c r="E14334" s="146">
        <v>11374.42</v>
      </c>
      <c r="F14334" s="138"/>
      <c r="G14334" s="138"/>
    </row>
    <row r="14335" ht="15.75" customHeight="1" spans="1:7">
      <c r="A14335" s="143">
        <v>605715</v>
      </c>
      <c r="B14335" s="153" t="s">
        <v>16531</v>
      </c>
      <c r="C14335" s="145" t="s">
        <v>13059</v>
      </c>
      <c r="D14335" s="137"/>
      <c r="E14335" s="146">
        <v>12227.27</v>
      </c>
      <c r="F14335" s="138"/>
      <c r="G14335" s="138"/>
    </row>
    <row r="14336" ht="15.75" customHeight="1" spans="1:7">
      <c r="A14336" s="143">
        <v>605627</v>
      </c>
      <c r="B14336" s="153" t="s">
        <v>16532</v>
      </c>
      <c r="C14336" s="145" t="s">
        <v>13059</v>
      </c>
      <c r="D14336" s="137"/>
      <c r="E14336" s="146">
        <v>12142.83</v>
      </c>
      <c r="F14336" s="138"/>
      <c r="G14336" s="138"/>
    </row>
    <row r="14337" ht="15.75" customHeight="1" spans="1:7">
      <c r="A14337" s="143">
        <v>605716</v>
      </c>
      <c r="B14337" s="153" t="s">
        <v>16533</v>
      </c>
      <c r="C14337" s="145" t="s">
        <v>13059</v>
      </c>
      <c r="D14337" s="137"/>
      <c r="E14337" s="146">
        <v>12673.81</v>
      </c>
      <c r="F14337" s="138"/>
      <c r="G14337" s="138"/>
    </row>
    <row r="14338" ht="15.75" customHeight="1" spans="1:7">
      <c r="A14338" s="143">
        <v>605628</v>
      </c>
      <c r="B14338" s="153" t="s">
        <v>16534</v>
      </c>
      <c r="C14338" s="145" t="s">
        <v>13059</v>
      </c>
      <c r="D14338" s="137"/>
      <c r="E14338" s="146">
        <v>12587.03</v>
      </c>
      <c r="F14338" s="138"/>
      <c r="G14338" s="138"/>
    </row>
    <row r="14339" ht="15.75" customHeight="1" spans="1:7">
      <c r="A14339" s="143">
        <v>605717</v>
      </c>
      <c r="B14339" s="153" t="s">
        <v>16535</v>
      </c>
      <c r="C14339" s="145" t="s">
        <v>13059</v>
      </c>
      <c r="D14339" s="137"/>
      <c r="E14339" s="146">
        <v>13495.39</v>
      </c>
      <c r="F14339" s="138"/>
      <c r="G14339" s="138"/>
    </row>
    <row r="14340" ht="15.75" customHeight="1" spans="1:7">
      <c r="A14340" s="143">
        <v>605629</v>
      </c>
      <c r="B14340" s="153" t="s">
        <v>16536</v>
      </c>
      <c r="C14340" s="145" t="s">
        <v>13059</v>
      </c>
      <c r="D14340" s="137"/>
      <c r="E14340" s="146">
        <v>13406.27</v>
      </c>
      <c r="F14340" s="138"/>
      <c r="G14340" s="138"/>
    </row>
    <row r="14341" ht="15.75" customHeight="1" spans="1:7">
      <c r="A14341" s="143">
        <v>605651</v>
      </c>
      <c r="B14341" s="153" t="s">
        <v>16537</v>
      </c>
      <c r="C14341" s="145" t="s">
        <v>13059</v>
      </c>
      <c r="D14341" s="137"/>
      <c r="E14341" s="146">
        <v>1522.53</v>
      </c>
      <c r="F14341" s="138"/>
      <c r="G14341" s="138"/>
    </row>
    <row r="14342" ht="15.75" customHeight="1" spans="1:7">
      <c r="A14342" s="143">
        <v>605460</v>
      </c>
      <c r="B14342" s="153" t="s">
        <v>16538</v>
      </c>
      <c r="C14342" s="145" t="s">
        <v>13059</v>
      </c>
      <c r="D14342" s="137"/>
      <c r="E14342" s="146">
        <v>1497.51</v>
      </c>
      <c r="F14342" s="138"/>
      <c r="G14342" s="138"/>
    </row>
    <row r="14343" ht="15.75" customHeight="1" spans="1:7">
      <c r="A14343" s="143">
        <v>605652</v>
      </c>
      <c r="B14343" s="153" t="s">
        <v>16539</v>
      </c>
      <c r="C14343" s="145" t="s">
        <v>13059</v>
      </c>
      <c r="D14343" s="137"/>
      <c r="E14343" s="146">
        <v>1752.54</v>
      </c>
      <c r="F14343" s="138"/>
      <c r="G14343" s="138"/>
    </row>
    <row r="14344" ht="15.75" customHeight="1" spans="1:7">
      <c r="A14344" s="143">
        <v>605461</v>
      </c>
      <c r="B14344" s="153" t="s">
        <v>16540</v>
      </c>
      <c r="C14344" s="145" t="s">
        <v>13059</v>
      </c>
      <c r="D14344" s="137"/>
      <c r="E14344" s="146">
        <v>1725.96</v>
      </c>
      <c r="F14344" s="138"/>
      <c r="G14344" s="138"/>
    </row>
    <row r="14345" ht="15.75" customHeight="1" spans="1:7">
      <c r="A14345" s="143">
        <v>605653</v>
      </c>
      <c r="B14345" s="153" t="s">
        <v>16541</v>
      </c>
      <c r="C14345" s="145" t="s">
        <v>13059</v>
      </c>
      <c r="D14345" s="137"/>
      <c r="E14345" s="146">
        <v>1982.59</v>
      </c>
      <c r="F14345" s="138"/>
      <c r="G14345" s="138"/>
    </row>
    <row r="14346" ht="15.75" customHeight="1" spans="1:7">
      <c r="A14346" s="143">
        <v>605462</v>
      </c>
      <c r="B14346" s="153" t="s">
        <v>16542</v>
      </c>
      <c r="C14346" s="145" t="s">
        <v>13059</v>
      </c>
      <c r="D14346" s="137"/>
      <c r="E14346" s="146">
        <v>1954.45</v>
      </c>
      <c r="F14346" s="138"/>
      <c r="G14346" s="138"/>
    </row>
    <row r="14347" ht="15.75" customHeight="1" spans="1:7">
      <c r="A14347" s="143">
        <v>605654</v>
      </c>
      <c r="B14347" s="153" t="s">
        <v>16543</v>
      </c>
      <c r="C14347" s="145" t="s">
        <v>13059</v>
      </c>
      <c r="D14347" s="137"/>
      <c r="E14347" s="146">
        <v>2167.78</v>
      </c>
      <c r="F14347" s="138"/>
      <c r="G14347" s="138"/>
    </row>
    <row r="14348" ht="15.75" customHeight="1" spans="1:7">
      <c r="A14348" s="143">
        <v>605463</v>
      </c>
      <c r="B14348" s="153" t="s">
        <v>16544</v>
      </c>
      <c r="C14348" s="145" t="s">
        <v>13059</v>
      </c>
      <c r="D14348" s="137"/>
      <c r="E14348" s="146">
        <v>2138.08</v>
      </c>
      <c r="F14348" s="138"/>
      <c r="G14348" s="138"/>
    </row>
    <row r="14349" ht="15.75" customHeight="1" spans="1:7">
      <c r="A14349" s="143">
        <v>605655</v>
      </c>
      <c r="B14349" s="153" t="s">
        <v>16545</v>
      </c>
      <c r="C14349" s="145" t="s">
        <v>13059</v>
      </c>
      <c r="D14349" s="137"/>
      <c r="E14349" s="146">
        <v>2397.76</v>
      </c>
      <c r="F14349" s="138"/>
      <c r="G14349" s="138"/>
    </row>
    <row r="14350" ht="15.75" customHeight="1" spans="1:7">
      <c r="A14350" s="143">
        <v>605464</v>
      </c>
      <c r="B14350" s="153" t="s">
        <v>16546</v>
      </c>
      <c r="C14350" s="145" t="s">
        <v>13059</v>
      </c>
      <c r="D14350" s="137"/>
      <c r="E14350" s="146">
        <v>2366.49</v>
      </c>
      <c r="F14350" s="138"/>
      <c r="G14350" s="138"/>
    </row>
    <row r="14351" ht="15.75" customHeight="1" spans="1:7">
      <c r="A14351" s="143">
        <v>605656</v>
      </c>
      <c r="B14351" s="153" t="s">
        <v>16547</v>
      </c>
      <c r="C14351" s="145" t="s">
        <v>13059</v>
      </c>
      <c r="D14351" s="137"/>
      <c r="E14351" s="146">
        <v>2717.62</v>
      </c>
      <c r="F14351" s="138"/>
      <c r="G14351" s="138"/>
    </row>
    <row r="14352" ht="15.75" customHeight="1" spans="1:7">
      <c r="A14352" s="143">
        <v>605465</v>
      </c>
      <c r="B14352" s="153" t="s">
        <v>16548</v>
      </c>
      <c r="C14352" s="145" t="s">
        <v>13059</v>
      </c>
      <c r="D14352" s="137"/>
      <c r="E14352" s="146">
        <v>2684.79</v>
      </c>
      <c r="F14352" s="138"/>
      <c r="G14352" s="138"/>
    </row>
    <row r="14353" ht="15.75" customHeight="1" spans="1:7">
      <c r="A14353" s="143">
        <v>605657</v>
      </c>
      <c r="B14353" s="153" t="s">
        <v>16549</v>
      </c>
      <c r="C14353" s="145" t="s">
        <v>13059</v>
      </c>
      <c r="D14353" s="137"/>
      <c r="E14353" s="146">
        <v>2902.78</v>
      </c>
      <c r="F14353" s="138"/>
      <c r="G14353" s="138"/>
    </row>
    <row r="14354" ht="15.75" customHeight="1" spans="1:7">
      <c r="A14354" s="143">
        <v>605466</v>
      </c>
      <c r="B14354" s="153" t="s">
        <v>16550</v>
      </c>
      <c r="C14354" s="145" t="s">
        <v>13059</v>
      </c>
      <c r="D14354" s="137"/>
      <c r="E14354" s="146">
        <v>2868.38</v>
      </c>
      <c r="F14354" s="138"/>
      <c r="G14354" s="138"/>
    </row>
    <row r="14355" ht="15.75" customHeight="1" spans="1:7">
      <c r="A14355" s="143">
        <v>605658</v>
      </c>
      <c r="B14355" s="153" t="s">
        <v>16551</v>
      </c>
      <c r="C14355" s="145" t="s">
        <v>13059</v>
      </c>
      <c r="D14355" s="137"/>
      <c r="E14355" s="146">
        <v>3170.47</v>
      </c>
      <c r="F14355" s="138"/>
      <c r="G14355" s="138"/>
    </row>
    <row r="14356" ht="15.75" customHeight="1" spans="1:7">
      <c r="A14356" s="143">
        <v>605467</v>
      </c>
      <c r="B14356" s="153" t="s">
        <v>16552</v>
      </c>
      <c r="C14356" s="145" t="s">
        <v>13059</v>
      </c>
      <c r="D14356" s="137"/>
      <c r="E14356" s="146">
        <v>3116.53</v>
      </c>
      <c r="F14356" s="138"/>
      <c r="G14356" s="138"/>
    </row>
    <row r="14357" ht="15.75" customHeight="1" spans="1:7">
      <c r="A14357" s="143">
        <v>605659</v>
      </c>
      <c r="B14357" s="153" t="s">
        <v>16553</v>
      </c>
      <c r="C14357" s="145" t="s">
        <v>13059</v>
      </c>
      <c r="D14357" s="137"/>
      <c r="E14357" s="146">
        <v>3359.79</v>
      </c>
      <c r="F14357" s="138"/>
      <c r="G14357" s="138"/>
    </row>
    <row r="14358" ht="15.75" customHeight="1" spans="1:7">
      <c r="A14358" s="143">
        <v>605468</v>
      </c>
      <c r="B14358" s="153" t="s">
        <v>16554</v>
      </c>
      <c r="C14358" s="145" t="s">
        <v>13059</v>
      </c>
      <c r="D14358" s="137"/>
      <c r="E14358" s="146">
        <v>3303.5</v>
      </c>
      <c r="F14358" s="138"/>
      <c r="G14358" s="138"/>
    </row>
    <row r="14359" ht="15.75" customHeight="1" spans="1:7">
      <c r="A14359" s="143">
        <v>605660</v>
      </c>
      <c r="B14359" s="153" t="s">
        <v>16555</v>
      </c>
      <c r="C14359" s="145" t="s">
        <v>13059</v>
      </c>
      <c r="D14359" s="137"/>
      <c r="E14359" s="146">
        <v>3594.58</v>
      </c>
      <c r="F14359" s="138"/>
      <c r="G14359" s="138"/>
    </row>
    <row r="14360" ht="15.75" customHeight="1" spans="1:7">
      <c r="A14360" s="143">
        <v>605469</v>
      </c>
      <c r="B14360" s="153" t="s">
        <v>16556</v>
      </c>
      <c r="C14360" s="145" t="s">
        <v>13059</v>
      </c>
      <c r="D14360" s="137"/>
      <c r="E14360" s="146">
        <v>3535.95</v>
      </c>
      <c r="F14360" s="138"/>
      <c r="G14360" s="138"/>
    </row>
    <row r="14361" ht="15.75" customHeight="1" spans="1:7">
      <c r="A14361" s="143">
        <v>605661</v>
      </c>
      <c r="B14361" s="153" t="s">
        <v>16557</v>
      </c>
      <c r="C14361" s="145" t="s">
        <v>13059</v>
      </c>
      <c r="D14361" s="137"/>
      <c r="E14361" s="146">
        <v>3833.05</v>
      </c>
      <c r="F14361" s="138"/>
      <c r="G14361" s="138"/>
    </row>
    <row r="14362" ht="15.75" customHeight="1" spans="1:7">
      <c r="A14362" s="143">
        <v>605470</v>
      </c>
      <c r="B14362" s="153" t="s">
        <v>16558</v>
      </c>
      <c r="C14362" s="145" t="s">
        <v>13059</v>
      </c>
      <c r="D14362" s="137"/>
      <c r="E14362" s="146">
        <v>3772.07</v>
      </c>
      <c r="F14362" s="138"/>
      <c r="G14362" s="138"/>
    </row>
    <row r="14363" ht="15.75" customHeight="1" spans="1:7">
      <c r="A14363" s="143">
        <v>605662</v>
      </c>
      <c r="B14363" s="153" t="s">
        <v>16559</v>
      </c>
      <c r="C14363" s="145" t="s">
        <v>13059</v>
      </c>
      <c r="D14363" s="137"/>
      <c r="E14363" s="146">
        <v>4027.93</v>
      </c>
      <c r="F14363" s="138"/>
      <c r="G14363" s="138"/>
    </row>
    <row r="14364" ht="15.75" customHeight="1" spans="1:7">
      <c r="A14364" s="143">
        <v>605471</v>
      </c>
      <c r="B14364" s="153" t="s">
        <v>16560</v>
      </c>
      <c r="C14364" s="145" t="s">
        <v>13059</v>
      </c>
      <c r="D14364" s="137"/>
      <c r="E14364" s="146">
        <v>3964.6</v>
      </c>
      <c r="F14364" s="138"/>
      <c r="G14364" s="138"/>
    </row>
    <row r="14365" ht="15.75" customHeight="1" spans="1:7">
      <c r="A14365" s="143">
        <v>605663</v>
      </c>
      <c r="B14365" s="153" t="s">
        <v>16561</v>
      </c>
      <c r="C14365" s="145" t="s">
        <v>13059</v>
      </c>
      <c r="D14365" s="137"/>
      <c r="E14365" s="146">
        <v>4473.67</v>
      </c>
      <c r="F14365" s="138"/>
      <c r="G14365" s="138"/>
    </row>
    <row r="14366" ht="15.75" customHeight="1" spans="1:7">
      <c r="A14366" s="143">
        <v>605472</v>
      </c>
      <c r="B14366" s="153" t="s">
        <v>16562</v>
      </c>
      <c r="C14366" s="145" t="s">
        <v>13059</v>
      </c>
      <c r="D14366" s="137"/>
      <c r="E14366" s="146">
        <v>4408</v>
      </c>
      <c r="F14366" s="138"/>
      <c r="G14366" s="138"/>
    </row>
    <row r="14367" ht="15.75" customHeight="1" spans="1:7">
      <c r="A14367" s="143">
        <v>605664</v>
      </c>
      <c r="B14367" s="153" t="s">
        <v>16563</v>
      </c>
      <c r="C14367" s="145" t="s">
        <v>13059</v>
      </c>
      <c r="D14367" s="137"/>
      <c r="E14367" s="146">
        <v>5240.06</v>
      </c>
      <c r="F14367" s="138"/>
      <c r="G14367" s="138"/>
    </row>
    <row r="14368" ht="15.75" customHeight="1" spans="1:7">
      <c r="A14368" s="143">
        <v>605473</v>
      </c>
      <c r="B14368" s="153" t="s">
        <v>16564</v>
      </c>
      <c r="C14368" s="145" t="s">
        <v>13059</v>
      </c>
      <c r="D14368" s="137"/>
      <c r="E14368" s="146">
        <v>5172.04</v>
      </c>
      <c r="F14368" s="138"/>
      <c r="G14368" s="138"/>
    </row>
    <row r="14369" ht="15.75" customHeight="1" spans="1:7">
      <c r="A14369" s="143">
        <v>605665</v>
      </c>
      <c r="B14369" s="153" t="s">
        <v>16565</v>
      </c>
      <c r="C14369" s="145" t="s">
        <v>13059</v>
      </c>
      <c r="D14369" s="137"/>
      <c r="E14369" s="146">
        <v>5489.21</v>
      </c>
      <c r="F14369" s="138"/>
      <c r="G14369" s="138"/>
    </row>
    <row r="14370" ht="15.75" customHeight="1" spans="1:7">
      <c r="A14370" s="143">
        <v>605474</v>
      </c>
      <c r="B14370" s="153" t="s">
        <v>16566</v>
      </c>
      <c r="C14370" s="145" t="s">
        <v>13059</v>
      </c>
      <c r="D14370" s="137"/>
      <c r="E14370" s="146">
        <v>5418.85</v>
      </c>
      <c r="F14370" s="138"/>
      <c r="G14370" s="138"/>
    </row>
    <row r="14371" ht="15.75" customHeight="1" spans="1:7">
      <c r="A14371" s="143">
        <v>605666</v>
      </c>
      <c r="B14371" s="153" t="s">
        <v>16567</v>
      </c>
      <c r="C14371" s="145" t="s">
        <v>13059</v>
      </c>
      <c r="D14371" s="137"/>
      <c r="E14371" s="146">
        <v>5895.76</v>
      </c>
      <c r="F14371" s="138"/>
      <c r="G14371" s="138"/>
    </row>
    <row r="14372" ht="15.75" customHeight="1" spans="1:7">
      <c r="A14372" s="143">
        <v>605475</v>
      </c>
      <c r="B14372" s="153" t="s">
        <v>16568</v>
      </c>
      <c r="C14372" s="145" t="s">
        <v>13059</v>
      </c>
      <c r="D14372" s="137"/>
      <c r="E14372" s="146">
        <v>5823.05</v>
      </c>
      <c r="F14372" s="138"/>
      <c r="G14372" s="138"/>
    </row>
    <row r="14373" ht="15.75" customHeight="1" spans="1:7">
      <c r="A14373" s="143">
        <v>605667</v>
      </c>
      <c r="B14373" s="153" t="s">
        <v>16569</v>
      </c>
      <c r="C14373" s="145" t="s">
        <v>13059</v>
      </c>
      <c r="D14373" s="137"/>
      <c r="E14373" s="146">
        <v>6095</v>
      </c>
      <c r="F14373" s="138"/>
      <c r="G14373" s="138"/>
    </row>
    <row r="14374" ht="15.75" customHeight="1" spans="1:7">
      <c r="A14374" s="143">
        <v>605476</v>
      </c>
      <c r="B14374" s="153" t="s">
        <v>16570</v>
      </c>
      <c r="C14374" s="145" t="s">
        <v>13059</v>
      </c>
      <c r="D14374" s="137"/>
      <c r="E14374" s="146">
        <v>6019.95</v>
      </c>
      <c r="F14374" s="138"/>
      <c r="G14374" s="138"/>
    </row>
    <row r="14375" ht="15.75" customHeight="1" spans="1:7">
      <c r="A14375" s="143">
        <v>605668</v>
      </c>
      <c r="B14375" s="153" t="s">
        <v>16571</v>
      </c>
      <c r="C14375" s="145" t="s">
        <v>13059</v>
      </c>
      <c r="D14375" s="137"/>
      <c r="E14375" s="146">
        <v>6418.3</v>
      </c>
      <c r="F14375" s="138"/>
      <c r="G14375" s="138"/>
    </row>
    <row r="14376" ht="15.75" customHeight="1" spans="1:7">
      <c r="A14376" s="143">
        <v>605477</v>
      </c>
      <c r="B14376" s="153" t="s">
        <v>16572</v>
      </c>
      <c r="C14376" s="145" t="s">
        <v>13059</v>
      </c>
      <c r="D14376" s="137"/>
      <c r="E14376" s="146">
        <v>6340.9</v>
      </c>
      <c r="F14376" s="138"/>
      <c r="G14376" s="138"/>
    </row>
    <row r="14377" ht="15.75" customHeight="1" spans="1:7">
      <c r="A14377" s="143">
        <v>605669</v>
      </c>
      <c r="B14377" s="153" t="s">
        <v>16573</v>
      </c>
      <c r="C14377" s="145" t="s">
        <v>13059</v>
      </c>
      <c r="D14377" s="137"/>
      <c r="E14377" s="146">
        <v>8428.67</v>
      </c>
      <c r="F14377" s="138"/>
      <c r="G14377" s="138"/>
    </row>
    <row r="14378" ht="15.75" customHeight="1" spans="1:7">
      <c r="A14378" s="143">
        <v>605478</v>
      </c>
      <c r="B14378" s="153" t="s">
        <v>16574</v>
      </c>
      <c r="C14378" s="145" t="s">
        <v>13059</v>
      </c>
      <c r="D14378" s="137"/>
      <c r="E14378" s="146">
        <v>8348.92</v>
      </c>
      <c r="F14378" s="138"/>
      <c r="G14378" s="138"/>
    </row>
    <row r="14379" ht="15.75" customHeight="1" spans="1:7">
      <c r="A14379" s="143">
        <v>605670</v>
      </c>
      <c r="B14379" s="153" t="s">
        <v>16575</v>
      </c>
      <c r="C14379" s="145" t="s">
        <v>13059</v>
      </c>
      <c r="D14379" s="137"/>
      <c r="E14379" s="146">
        <v>10615.26</v>
      </c>
      <c r="F14379" s="138"/>
      <c r="G14379" s="138"/>
    </row>
    <row r="14380" ht="15.75" customHeight="1" spans="1:7">
      <c r="A14380" s="143">
        <v>605479</v>
      </c>
      <c r="B14380" s="153" t="s">
        <v>16576</v>
      </c>
      <c r="C14380" s="145" t="s">
        <v>13059</v>
      </c>
      <c r="D14380" s="137"/>
      <c r="E14380" s="146">
        <v>10533.18</v>
      </c>
      <c r="F14380" s="138"/>
      <c r="G14380" s="138"/>
    </row>
    <row r="14381" ht="15.75" customHeight="1" spans="1:7">
      <c r="A14381" s="143">
        <v>605671</v>
      </c>
      <c r="B14381" s="153" t="s">
        <v>16577</v>
      </c>
      <c r="C14381" s="145" t="s">
        <v>13059</v>
      </c>
      <c r="D14381" s="137"/>
      <c r="E14381" s="146">
        <v>11338.15</v>
      </c>
      <c r="F14381" s="138"/>
      <c r="G14381" s="138"/>
    </row>
    <row r="14382" ht="15.75" customHeight="1" spans="1:7">
      <c r="A14382" s="143">
        <v>605480</v>
      </c>
      <c r="B14382" s="153" t="s">
        <v>16578</v>
      </c>
      <c r="C14382" s="145" t="s">
        <v>13059</v>
      </c>
      <c r="D14382" s="137"/>
      <c r="E14382" s="146">
        <v>11253.71</v>
      </c>
      <c r="F14382" s="138"/>
      <c r="G14382" s="138"/>
    </row>
    <row r="14383" ht="15.75" customHeight="1" spans="1:7">
      <c r="A14383" s="143">
        <v>605672</v>
      </c>
      <c r="B14383" s="153" t="s">
        <v>16579</v>
      </c>
      <c r="C14383" s="145" t="s">
        <v>13059</v>
      </c>
      <c r="D14383" s="137"/>
      <c r="E14383" s="146">
        <v>11767.58</v>
      </c>
      <c r="F14383" s="138"/>
      <c r="G14383" s="138"/>
    </row>
    <row r="14384" ht="15.75" customHeight="1" spans="1:7">
      <c r="A14384" s="143">
        <v>605481</v>
      </c>
      <c r="B14384" s="153" t="s">
        <v>16580</v>
      </c>
      <c r="C14384" s="145" t="s">
        <v>13059</v>
      </c>
      <c r="D14384" s="137"/>
      <c r="E14384" s="146">
        <v>11680.8</v>
      </c>
      <c r="F14384" s="138"/>
      <c r="G14384" s="138"/>
    </row>
    <row r="14385" ht="15.75" customHeight="1" spans="1:7">
      <c r="A14385" s="143">
        <v>605673</v>
      </c>
      <c r="B14385" s="153" t="s">
        <v>16581</v>
      </c>
      <c r="C14385" s="145" t="s">
        <v>13059</v>
      </c>
      <c r="D14385" s="137"/>
      <c r="E14385" s="146">
        <v>12544.72</v>
      </c>
      <c r="F14385" s="138"/>
      <c r="G14385" s="138"/>
    </row>
    <row r="14386" ht="15.75" customHeight="1" spans="1:7">
      <c r="A14386" s="143">
        <v>605482</v>
      </c>
      <c r="B14386" s="153" t="s">
        <v>16582</v>
      </c>
      <c r="C14386" s="145" t="s">
        <v>13059</v>
      </c>
      <c r="D14386" s="137"/>
      <c r="E14386" s="146">
        <v>12455.6</v>
      </c>
      <c r="F14386" s="138"/>
      <c r="G14386" s="138"/>
    </row>
    <row r="14387" ht="15.75" customHeight="1" spans="1:7">
      <c r="A14387" s="143">
        <v>605718</v>
      </c>
      <c r="B14387" s="153" t="s">
        <v>16583</v>
      </c>
      <c r="C14387" s="145" t="s">
        <v>13059</v>
      </c>
      <c r="D14387" s="137"/>
      <c r="E14387" s="146">
        <v>7586.4</v>
      </c>
      <c r="F14387" s="138"/>
      <c r="G14387" s="138"/>
    </row>
    <row r="14388" ht="15.75" customHeight="1" spans="1:7">
      <c r="A14388" s="143">
        <v>605630</v>
      </c>
      <c r="B14388" s="153" t="s">
        <v>16584</v>
      </c>
      <c r="C14388" s="145" t="s">
        <v>13059</v>
      </c>
      <c r="D14388" s="137"/>
      <c r="E14388" s="146">
        <v>7527.76</v>
      </c>
      <c r="F14388" s="138"/>
      <c r="G14388" s="138"/>
    </row>
    <row r="14389" ht="15.75" customHeight="1" spans="1:7">
      <c r="A14389" s="143">
        <v>605719</v>
      </c>
      <c r="B14389" s="153" t="s">
        <v>16585</v>
      </c>
      <c r="C14389" s="145" t="s">
        <v>13059</v>
      </c>
      <c r="D14389" s="137"/>
      <c r="E14389" s="146">
        <v>9387.63</v>
      </c>
      <c r="F14389" s="138"/>
      <c r="G14389" s="138"/>
    </row>
    <row r="14390" ht="15.75" customHeight="1" spans="1:7">
      <c r="A14390" s="143">
        <v>605631</v>
      </c>
      <c r="B14390" s="153" t="s">
        <v>16586</v>
      </c>
      <c r="C14390" s="145" t="s">
        <v>13059</v>
      </c>
      <c r="D14390" s="137"/>
      <c r="E14390" s="146">
        <v>9321.96</v>
      </c>
      <c r="F14390" s="138"/>
      <c r="G14390" s="138"/>
    </row>
    <row r="14391" ht="15.75" customHeight="1" spans="1:7">
      <c r="A14391" s="143">
        <v>605720</v>
      </c>
      <c r="B14391" s="153" t="s">
        <v>16587</v>
      </c>
      <c r="C14391" s="145" t="s">
        <v>13059</v>
      </c>
      <c r="D14391" s="137"/>
      <c r="E14391" s="146">
        <v>9687.48</v>
      </c>
      <c r="F14391" s="138"/>
      <c r="G14391" s="138"/>
    </row>
    <row r="14392" ht="15.75" customHeight="1" spans="1:7">
      <c r="A14392" s="143">
        <v>605632</v>
      </c>
      <c r="B14392" s="153" t="s">
        <v>16588</v>
      </c>
      <c r="C14392" s="145" t="s">
        <v>13059</v>
      </c>
      <c r="D14392" s="137"/>
      <c r="E14392" s="146">
        <v>9619.46</v>
      </c>
      <c r="F14392" s="138"/>
      <c r="G14392" s="138"/>
    </row>
    <row r="14393" ht="15.75" customHeight="1" spans="1:7">
      <c r="A14393" s="143">
        <v>605721</v>
      </c>
      <c r="B14393" s="153" t="s">
        <v>16589</v>
      </c>
      <c r="C14393" s="145" t="s">
        <v>13059</v>
      </c>
      <c r="D14393" s="137"/>
      <c r="E14393" s="146">
        <v>10977.59</v>
      </c>
      <c r="F14393" s="138"/>
      <c r="G14393" s="138"/>
    </row>
    <row r="14394" ht="15.75" customHeight="1" spans="1:7">
      <c r="A14394" s="143">
        <v>605633</v>
      </c>
      <c r="B14394" s="153" t="s">
        <v>16590</v>
      </c>
      <c r="C14394" s="145" t="s">
        <v>13059</v>
      </c>
      <c r="D14394" s="137"/>
      <c r="E14394" s="146">
        <v>10903.71</v>
      </c>
      <c r="F14394" s="138"/>
      <c r="G14394" s="138"/>
    </row>
    <row r="14395" ht="15.75" customHeight="1" spans="1:7">
      <c r="A14395" s="143">
        <v>605722</v>
      </c>
      <c r="B14395" s="153" t="s">
        <v>16591</v>
      </c>
      <c r="C14395" s="145" t="s">
        <v>13059</v>
      </c>
      <c r="D14395" s="137"/>
      <c r="E14395" s="146">
        <v>11628.59</v>
      </c>
      <c r="F14395" s="138"/>
      <c r="G14395" s="138"/>
    </row>
    <row r="14396" ht="15.75" customHeight="1" spans="1:7">
      <c r="A14396" s="143">
        <v>605634</v>
      </c>
      <c r="B14396" s="153" t="s">
        <v>16592</v>
      </c>
      <c r="C14396" s="145" t="s">
        <v>13059</v>
      </c>
      <c r="D14396" s="137"/>
      <c r="E14396" s="146">
        <v>11551.19</v>
      </c>
      <c r="F14396" s="138"/>
      <c r="G14396" s="138"/>
    </row>
    <row r="14397" ht="15.75" customHeight="1" spans="1:7">
      <c r="A14397" s="143">
        <v>605723</v>
      </c>
      <c r="B14397" s="153" t="s">
        <v>16593</v>
      </c>
      <c r="C14397" s="145" t="s">
        <v>13059</v>
      </c>
      <c r="D14397" s="137"/>
      <c r="E14397" s="146">
        <v>13606.12</v>
      </c>
      <c r="F14397" s="138"/>
      <c r="G14397" s="138"/>
    </row>
    <row r="14398" ht="15.75" customHeight="1" spans="1:7">
      <c r="A14398" s="143">
        <v>605635</v>
      </c>
      <c r="B14398" s="153" t="s">
        <v>16594</v>
      </c>
      <c r="C14398" s="145" t="s">
        <v>13059</v>
      </c>
      <c r="D14398" s="137"/>
      <c r="E14398" s="146">
        <v>13520.52</v>
      </c>
      <c r="F14398" s="138"/>
      <c r="G14398" s="138"/>
    </row>
    <row r="14399" ht="15.75" customHeight="1" spans="1:7">
      <c r="A14399" s="143">
        <v>605724</v>
      </c>
      <c r="B14399" s="153" t="s">
        <v>16595</v>
      </c>
      <c r="C14399" s="145" t="s">
        <v>13059</v>
      </c>
      <c r="D14399" s="137"/>
      <c r="E14399" s="146">
        <v>15537.2</v>
      </c>
      <c r="F14399" s="138"/>
      <c r="G14399" s="138"/>
    </row>
    <row r="14400" ht="15.75" customHeight="1" spans="1:7">
      <c r="A14400" s="143">
        <v>605636</v>
      </c>
      <c r="B14400" s="153" t="s">
        <v>16596</v>
      </c>
      <c r="C14400" s="145" t="s">
        <v>13059</v>
      </c>
      <c r="D14400" s="137"/>
      <c r="E14400" s="146">
        <v>15418.76</v>
      </c>
      <c r="F14400" s="138"/>
      <c r="G14400" s="138"/>
    </row>
    <row r="14401" ht="15.75" customHeight="1" spans="1:7">
      <c r="A14401" s="143">
        <v>605725</v>
      </c>
      <c r="B14401" s="153" t="s">
        <v>16597</v>
      </c>
      <c r="C14401" s="145" t="s">
        <v>13059</v>
      </c>
      <c r="D14401" s="137"/>
      <c r="E14401" s="146">
        <v>16494.67</v>
      </c>
      <c r="F14401" s="138"/>
      <c r="G14401" s="138"/>
    </row>
    <row r="14402" ht="15.75" customHeight="1" spans="1:7">
      <c r="A14402" s="143">
        <v>605637</v>
      </c>
      <c r="B14402" s="153" t="s">
        <v>16598</v>
      </c>
      <c r="C14402" s="145" t="s">
        <v>13059</v>
      </c>
      <c r="D14402" s="137"/>
      <c r="E14402" s="146">
        <v>16372.71</v>
      </c>
      <c r="F14402" s="138"/>
      <c r="G14402" s="138"/>
    </row>
    <row r="14403" ht="15.75" customHeight="1" spans="1:7">
      <c r="A14403" s="143">
        <v>605726</v>
      </c>
      <c r="B14403" s="153" t="s">
        <v>16599</v>
      </c>
      <c r="C14403" s="145" t="s">
        <v>13059</v>
      </c>
      <c r="D14403" s="137"/>
      <c r="E14403" s="146">
        <v>17458.51</v>
      </c>
      <c r="F14403" s="138"/>
      <c r="G14403" s="138"/>
    </row>
    <row r="14404" ht="15.75" customHeight="1" spans="1:7">
      <c r="A14404" s="143">
        <v>605638</v>
      </c>
      <c r="B14404" s="153" t="s">
        <v>16600</v>
      </c>
      <c r="C14404" s="145" t="s">
        <v>13059</v>
      </c>
      <c r="D14404" s="137"/>
      <c r="E14404" s="146">
        <v>17331.86</v>
      </c>
      <c r="F14404" s="138"/>
      <c r="G14404" s="138"/>
    </row>
    <row r="14405" ht="15.75" customHeight="1" spans="1:7">
      <c r="A14405" s="143">
        <v>605727</v>
      </c>
      <c r="B14405" s="153" t="s">
        <v>16601</v>
      </c>
      <c r="C14405" s="145" t="s">
        <v>13059</v>
      </c>
      <c r="D14405" s="137"/>
      <c r="E14405" s="146">
        <v>18712.79</v>
      </c>
      <c r="F14405" s="138"/>
      <c r="G14405" s="138"/>
    </row>
    <row r="14406" ht="15.75" customHeight="1" spans="1:7">
      <c r="A14406" s="143">
        <v>605639</v>
      </c>
      <c r="B14406" s="153" t="s">
        <v>16602</v>
      </c>
      <c r="C14406" s="145" t="s">
        <v>13059</v>
      </c>
      <c r="D14406" s="137"/>
      <c r="E14406" s="146">
        <v>18580.27</v>
      </c>
      <c r="F14406" s="138"/>
      <c r="G14406" s="138"/>
    </row>
    <row r="14407" ht="15.75" customHeight="1" spans="1:7">
      <c r="A14407" s="143">
        <v>605728</v>
      </c>
      <c r="B14407" s="153" t="s">
        <v>16603</v>
      </c>
      <c r="C14407" s="145" t="s">
        <v>13059</v>
      </c>
      <c r="D14407" s="137"/>
      <c r="E14407" s="146">
        <v>19410.49</v>
      </c>
      <c r="F14407" s="138"/>
      <c r="G14407" s="138"/>
    </row>
    <row r="14408" ht="15.75" customHeight="1" spans="1:7">
      <c r="A14408" s="143">
        <v>605640</v>
      </c>
      <c r="B14408" s="153" t="s">
        <v>16604</v>
      </c>
      <c r="C14408" s="145" t="s">
        <v>13059</v>
      </c>
      <c r="D14408" s="137"/>
      <c r="E14408" s="146">
        <v>19274.45</v>
      </c>
      <c r="F14408" s="138"/>
      <c r="G14408" s="138"/>
    </row>
    <row r="14409" ht="15.75" customHeight="1" spans="1:7">
      <c r="A14409" s="143">
        <v>605729</v>
      </c>
      <c r="B14409" s="153" t="s">
        <v>16605</v>
      </c>
      <c r="C14409" s="145" t="s">
        <v>13059</v>
      </c>
      <c r="D14409" s="137"/>
      <c r="E14409" s="146">
        <v>21322.91</v>
      </c>
      <c r="F14409" s="138"/>
      <c r="G14409" s="138"/>
    </row>
    <row r="14410" ht="15.75" customHeight="1" spans="1:7">
      <c r="A14410" s="143">
        <v>605641</v>
      </c>
      <c r="B14410" s="153" t="s">
        <v>16606</v>
      </c>
      <c r="C14410" s="145" t="s">
        <v>13059</v>
      </c>
      <c r="D14410" s="137"/>
      <c r="E14410" s="146">
        <v>21177.49</v>
      </c>
      <c r="F14410" s="138"/>
      <c r="G14410" s="138"/>
    </row>
    <row r="14411" ht="15.75" customHeight="1" spans="1:7">
      <c r="A14411" s="143">
        <v>605730</v>
      </c>
      <c r="B14411" s="153" t="s">
        <v>16607</v>
      </c>
      <c r="C14411" s="145" t="s">
        <v>13059</v>
      </c>
      <c r="D14411" s="137"/>
      <c r="E14411" s="146">
        <v>23289.6</v>
      </c>
      <c r="F14411" s="138"/>
      <c r="G14411" s="138"/>
    </row>
    <row r="14412" ht="15.75" customHeight="1" spans="1:7">
      <c r="A14412" s="143">
        <v>605642</v>
      </c>
      <c r="B14412" s="153" t="s">
        <v>16608</v>
      </c>
      <c r="C14412" s="145" t="s">
        <v>13059</v>
      </c>
      <c r="D14412" s="137"/>
      <c r="E14412" s="146">
        <v>23134.81</v>
      </c>
      <c r="F14412" s="138"/>
      <c r="G14412" s="138"/>
    </row>
    <row r="14413" ht="15.75" customHeight="1" spans="1:7">
      <c r="A14413" s="143">
        <v>605731</v>
      </c>
      <c r="B14413" s="153" t="s">
        <v>16609</v>
      </c>
      <c r="C14413" s="145" t="s">
        <v>13059</v>
      </c>
      <c r="D14413" s="137"/>
      <c r="E14413" s="146">
        <v>29528.37</v>
      </c>
      <c r="F14413" s="138"/>
      <c r="G14413" s="138"/>
    </row>
    <row r="14414" ht="15.75" customHeight="1" spans="1:7">
      <c r="A14414" s="143">
        <v>605643</v>
      </c>
      <c r="B14414" s="153" t="s">
        <v>16610</v>
      </c>
      <c r="C14414" s="145" t="s">
        <v>13059</v>
      </c>
      <c r="D14414" s="137"/>
      <c r="E14414" s="146">
        <v>29368.88</v>
      </c>
      <c r="F14414" s="138"/>
      <c r="G14414" s="138"/>
    </row>
    <row r="14415" ht="15.75" customHeight="1" spans="1:7">
      <c r="A14415" s="143">
        <v>605732</v>
      </c>
      <c r="B14415" s="153" t="s">
        <v>16611</v>
      </c>
      <c r="C14415" s="145" t="s">
        <v>13059</v>
      </c>
      <c r="D14415" s="137"/>
      <c r="E14415" s="146">
        <v>30528.66</v>
      </c>
      <c r="F14415" s="138"/>
      <c r="G14415" s="138"/>
    </row>
    <row r="14416" ht="15.75" customHeight="1" spans="1:7">
      <c r="A14416" s="143">
        <v>605644</v>
      </c>
      <c r="B14416" s="153" t="s">
        <v>16612</v>
      </c>
      <c r="C14416" s="145" t="s">
        <v>13059</v>
      </c>
      <c r="D14416" s="137"/>
      <c r="E14416" s="146">
        <v>30337.12</v>
      </c>
      <c r="F14416" s="138"/>
      <c r="G14416" s="138"/>
    </row>
    <row r="14417" ht="15.75" customHeight="1" spans="1:7">
      <c r="A14417" s="143">
        <v>605733</v>
      </c>
      <c r="B14417" s="153" t="s">
        <v>16613</v>
      </c>
      <c r="C14417" s="145" t="s">
        <v>13059</v>
      </c>
      <c r="D14417" s="137"/>
      <c r="E14417" s="146">
        <v>37186.99</v>
      </c>
      <c r="F14417" s="138"/>
      <c r="G14417" s="138"/>
    </row>
    <row r="14418" ht="15.75" customHeight="1" spans="1:7">
      <c r="A14418" s="143">
        <v>605645</v>
      </c>
      <c r="B14418" s="153" t="s">
        <v>16614</v>
      </c>
      <c r="C14418" s="145" t="s">
        <v>13059</v>
      </c>
      <c r="D14418" s="137"/>
      <c r="E14418" s="146">
        <v>36985.87</v>
      </c>
      <c r="F14418" s="138"/>
      <c r="G14418" s="138"/>
    </row>
    <row r="14419" ht="15.75" customHeight="1" spans="1:7">
      <c r="A14419" s="143">
        <v>605734</v>
      </c>
      <c r="B14419" s="153" t="s">
        <v>16615</v>
      </c>
      <c r="C14419" s="145" t="s">
        <v>13059</v>
      </c>
      <c r="D14419" s="137"/>
      <c r="E14419" s="146">
        <v>39948.31</v>
      </c>
      <c r="F14419" s="138"/>
      <c r="G14419" s="138"/>
    </row>
    <row r="14420" ht="15.75" customHeight="1" spans="1:7">
      <c r="A14420" s="143">
        <v>605646</v>
      </c>
      <c r="B14420" s="153" t="s">
        <v>16616</v>
      </c>
      <c r="C14420" s="145" t="s">
        <v>13059</v>
      </c>
      <c r="D14420" s="137"/>
      <c r="E14420" s="146">
        <v>39737.62</v>
      </c>
      <c r="F14420" s="138"/>
      <c r="G14420" s="138"/>
    </row>
    <row r="14421" ht="15.75" customHeight="1" spans="1:7">
      <c r="A14421" s="143">
        <v>605735</v>
      </c>
      <c r="B14421" s="153" t="s">
        <v>16617</v>
      </c>
      <c r="C14421" s="145" t="s">
        <v>13059</v>
      </c>
      <c r="D14421" s="137"/>
      <c r="E14421" s="146">
        <v>49259.25</v>
      </c>
      <c r="F14421" s="138"/>
      <c r="G14421" s="138"/>
    </row>
    <row r="14422" ht="15.75" customHeight="1" spans="1:7">
      <c r="A14422" s="143">
        <v>605647</v>
      </c>
      <c r="B14422" s="153" t="s">
        <v>16618</v>
      </c>
      <c r="C14422" s="145" t="s">
        <v>13059</v>
      </c>
      <c r="D14422" s="137"/>
      <c r="E14422" s="146">
        <v>49037.61</v>
      </c>
      <c r="F14422" s="138"/>
      <c r="G14422" s="138"/>
    </row>
    <row r="14423" ht="15.75" customHeight="1" spans="1:7">
      <c r="A14423" s="143">
        <v>605736</v>
      </c>
      <c r="B14423" s="153" t="s">
        <v>16619</v>
      </c>
      <c r="C14423" s="145" t="s">
        <v>13059</v>
      </c>
      <c r="D14423" s="137"/>
      <c r="E14423" s="146">
        <v>62958.15</v>
      </c>
      <c r="F14423" s="138"/>
      <c r="G14423" s="138"/>
    </row>
    <row r="14424" ht="15.75" customHeight="1" spans="1:7">
      <c r="A14424" s="143">
        <v>605648</v>
      </c>
      <c r="B14424" s="153" t="s">
        <v>16620</v>
      </c>
      <c r="C14424" s="145" t="s">
        <v>13059</v>
      </c>
      <c r="D14424" s="137"/>
      <c r="E14424" s="146">
        <v>62725.57</v>
      </c>
      <c r="F14424" s="138"/>
      <c r="G14424" s="138"/>
    </row>
    <row r="14425" ht="15.75" customHeight="1" spans="1:7">
      <c r="A14425" s="143">
        <v>605737</v>
      </c>
      <c r="B14425" s="153" t="s">
        <v>16621</v>
      </c>
      <c r="C14425" s="145" t="s">
        <v>13059</v>
      </c>
      <c r="D14425" s="137"/>
      <c r="E14425" s="146">
        <v>66938.71</v>
      </c>
      <c r="F14425" s="138"/>
      <c r="G14425" s="138"/>
    </row>
    <row r="14426" ht="15.75" customHeight="1" spans="1:7">
      <c r="A14426" s="143">
        <v>605649</v>
      </c>
      <c r="B14426" s="153" t="s">
        <v>16622</v>
      </c>
      <c r="C14426" s="145" t="s">
        <v>13059</v>
      </c>
      <c r="D14426" s="137"/>
      <c r="E14426" s="146">
        <v>66696.55</v>
      </c>
      <c r="F14426" s="138"/>
      <c r="G14426" s="138"/>
    </row>
    <row r="14427" ht="15.75" customHeight="1" spans="1:7">
      <c r="A14427" s="143">
        <v>605738</v>
      </c>
      <c r="B14427" s="153" t="s">
        <v>16623</v>
      </c>
      <c r="C14427" s="145" t="s">
        <v>13059</v>
      </c>
      <c r="D14427" s="137"/>
      <c r="E14427" s="146">
        <v>70959.22</v>
      </c>
      <c r="F14427" s="138"/>
      <c r="G14427" s="138"/>
    </row>
    <row r="14428" ht="15.75" customHeight="1" spans="1:7">
      <c r="A14428" s="143">
        <v>605650</v>
      </c>
      <c r="B14428" s="153" t="s">
        <v>16624</v>
      </c>
      <c r="C14428" s="145" t="s">
        <v>13059</v>
      </c>
      <c r="D14428" s="137"/>
      <c r="E14428" s="146">
        <v>70706.11</v>
      </c>
      <c r="F14428" s="138"/>
      <c r="G14428" s="138"/>
    </row>
    <row r="14429" ht="15.75" customHeight="1" spans="1:7">
      <c r="A14429" s="143">
        <v>605674</v>
      </c>
      <c r="B14429" s="153" t="s">
        <v>16625</v>
      </c>
      <c r="C14429" s="145" t="s">
        <v>13059</v>
      </c>
      <c r="D14429" s="137"/>
      <c r="E14429" s="146">
        <v>7331.65</v>
      </c>
      <c r="F14429" s="138"/>
      <c r="G14429" s="138"/>
    </row>
    <row r="14430" ht="15.75" customHeight="1" spans="1:7">
      <c r="A14430" s="143">
        <v>605483</v>
      </c>
      <c r="B14430" s="153" t="s">
        <v>16626</v>
      </c>
      <c r="C14430" s="145" t="s">
        <v>13059</v>
      </c>
      <c r="D14430" s="137"/>
      <c r="E14430" s="146">
        <v>7273.02</v>
      </c>
      <c r="F14430" s="138"/>
      <c r="G14430" s="138"/>
    </row>
    <row r="14431" ht="15.75" customHeight="1" spans="1:7">
      <c r="A14431" s="143">
        <v>605675</v>
      </c>
      <c r="B14431" s="153" t="s">
        <v>16627</v>
      </c>
      <c r="C14431" s="145" t="s">
        <v>13059</v>
      </c>
      <c r="D14431" s="137"/>
      <c r="E14431" s="146">
        <v>9079.61</v>
      </c>
      <c r="F14431" s="138"/>
      <c r="G14431" s="138"/>
    </row>
    <row r="14432" ht="15.75" customHeight="1" spans="1:7">
      <c r="A14432" s="143">
        <v>605484</v>
      </c>
      <c r="B14432" s="153" t="s">
        <v>16628</v>
      </c>
      <c r="C14432" s="145" t="s">
        <v>13059</v>
      </c>
      <c r="D14432" s="137"/>
      <c r="E14432" s="146">
        <v>9013.94</v>
      </c>
      <c r="F14432" s="138"/>
      <c r="G14432" s="138"/>
    </row>
    <row r="14433" ht="15.75" customHeight="1" spans="1:7">
      <c r="A14433" s="143">
        <v>605676</v>
      </c>
      <c r="B14433" s="153" t="s">
        <v>16629</v>
      </c>
      <c r="C14433" s="145" t="s">
        <v>13059</v>
      </c>
      <c r="D14433" s="137"/>
      <c r="E14433" s="146">
        <v>9369.46</v>
      </c>
      <c r="F14433" s="138"/>
      <c r="G14433" s="138"/>
    </row>
    <row r="14434" ht="15.75" customHeight="1" spans="1:7">
      <c r="A14434" s="143">
        <v>605485</v>
      </c>
      <c r="B14434" s="153" t="s">
        <v>16630</v>
      </c>
      <c r="C14434" s="145" t="s">
        <v>13059</v>
      </c>
      <c r="D14434" s="137"/>
      <c r="E14434" s="146">
        <v>9301.45</v>
      </c>
      <c r="F14434" s="138"/>
      <c r="G14434" s="138"/>
    </row>
    <row r="14435" ht="15.75" customHeight="1" spans="1:7">
      <c r="A14435" s="143">
        <v>605677</v>
      </c>
      <c r="B14435" s="153" t="s">
        <v>16631</v>
      </c>
      <c r="C14435" s="145" t="s">
        <v>13059</v>
      </c>
      <c r="D14435" s="137"/>
      <c r="E14435" s="146">
        <v>10616.29</v>
      </c>
      <c r="F14435" s="138"/>
      <c r="G14435" s="138"/>
    </row>
    <row r="14436" ht="15.75" customHeight="1" spans="1:7">
      <c r="A14436" s="143">
        <v>605486</v>
      </c>
      <c r="B14436" s="153" t="s">
        <v>16632</v>
      </c>
      <c r="C14436" s="145" t="s">
        <v>13059</v>
      </c>
      <c r="D14436" s="137"/>
      <c r="E14436" s="146">
        <v>10542.41</v>
      </c>
      <c r="F14436" s="138"/>
      <c r="G14436" s="138"/>
    </row>
    <row r="14437" ht="15.75" customHeight="1" spans="1:7">
      <c r="A14437" s="143">
        <v>605678</v>
      </c>
      <c r="B14437" s="153" t="s">
        <v>16633</v>
      </c>
      <c r="C14437" s="145" t="s">
        <v>13059</v>
      </c>
      <c r="D14437" s="137"/>
      <c r="E14437" s="146">
        <v>11247.3</v>
      </c>
      <c r="F14437" s="138"/>
      <c r="G14437" s="138"/>
    </row>
    <row r="14438" ht="15.75" customHeight="1" spans="1:7">
      <c r="A14438" s="143">
        <v>605487</v>
      </c>
      <c r="B14438" s="153" t="s">
        <v>16634</v>
      </c>
      <c r="C14438" s="145" t="s">
        <v>13059</v>
      </c>
      <c r="D14438" s="137"/>
      <c r="E14438" s="146">
        <v>11169.9</v>
      </c>
      <c r="F14438" s="138"/>
      <c r="G14438" s="138"/>
    </row>
    <row r="14439" ht="15.75" customHeight="1" spans="1:7">
      <c r="A14439" s="143">
        <v>605679</v>
      </c>
      <c r="B14439" s="153" t="s">
        <v>16635</v>
      </c>
      <c r="C14439" s="145" t="s">
        <v>13059</v>
      </c>
      <c r="D14439" s="137"/>
      <c r="E14439" s="146">
        <v>13159.91</v>
      </c>
      <c r="F14439" s="138"/>
      <c r="G14439" s="138"/>
    </row>
    <row r="14440" ht="15.75" customHeight="1" spans="1:7">
      <c r="A14440" s="143">
        <v>605488</v>
      </c>
      <c r="B14440" s="153" t="s">
        <v>16636</v>
      </c>
      <c r="C14440" s="145" t="s">
        <v>13059</v>
      </c>
      <c r="D14440" s="137"/>
      <c r="E14440" s="146">
        <v>13074.3</v>
      </c>
      <c r="F14440" s="138"/>
      <c r="G14440" s="138"/>
    </row>
    <row r="14441" ht="15.75" customHeight="1" spans="1:7">
      <c r="A14441" s="143">
        <v>605680</v>
      </c>
      <c r="B14441" s="153" t="s">
        <v>16637</v>
      </c>
      <c r="C14441" s="145" t="s">
        <v>13059</v>
      </c>
      <c r="D14441" s="137"/>
      <c r="E14441" s="146">
        <v>15027.72</v>
      </c>
      <c r="F14441" s="138"/>
      <c r="G14441" s="138"/>
    </row>
    <row r="14442" ht="15.75" customHeight="1" spans="1:7">
      <c r="A14442" s="143">
        <v>605489</v>
      </c>
      <c r="B14442" s="153" t="s">
        <v>16638</v>
      </c>
      <c r="C14442" s="145" t="s">
        <v>13059</v>
      </c>
      <c r="D14442" s="137"/>
      <c r="E14442" s="146">
        <v>14909.28</v>
      </c>
      <c r="F14442" s="138"/>
      <c r="G14442" s="138"/>
    </row>
    <row r="14443" ht="15.75" customHeight="1" spans="1:7">
      <c r="A14443" s="143">
        <v>605681</v>
      </c>
      <c r="B14443" s="153" t="s">
        <v>16639</v>
      </c>
      <c r="C14443" s="145" t="s">
        <v>13059</v>
      </c>
      <c r="D14443" s="137"/>
      <c r="E14443" s="146">
        <v>15953.55</v>
      </c>
      <c r="F14443" s="138"/>
      <c r="G14443" s="138"/>
    </row>
    <row r="14444" ht="15.75" customHeight="1" spans="1:7">
      <c r="A14444" s="143">
        <v>605490</v>
      </c>
      <c r="B14444" s="153" t="s">
        <v>16640</v>
      </c>
      <c r="C14444" s="145" t="s">
        <v>13059</v>
      </c>
      <c r="D14444" s="137"/>
      <c r="E14444" s="146">
        <v>15831.59</v>
      </c>
      <c r="F14444" s="138"/>
      <c r="G14444" s="138"/>
    </row>
    <row r="14445" ht="15.75" customHeight="1" spans="1:7">
      <c r="A14445" s="143">
        <v>605682</v>
      </c>
      <c r="B14445" s="153" t="s">
        <v>16641</v>
      </c>
      <c r="C14445" s="145" t="s">
        <v>13059</v>
      </c>
      <c r="D14445" s="137"/>
      <c r="E14445" s="146">
        <v>16885.76</v>
      </c>
      <c r="F14445" s="138"/>
      <c r="G14445" s="138"/>
    </row>
    <row r="14446" ht="15.75" customHeight="1" spans="1:7">
      <c r="A14446" s="143">
        <v>605491</v>
      </c>
      <c r="B14446" s="153" t="s">
        <v>16642</v>
      </c>
      <c r="C14446" s="145" t="s">
        <v>13059</v>
      </c>
      <c r="D14446" s="137"/>
      <c r="E14446" s="146">
        <v>16759.11</v>
      </c>
      <c r="F14446" s="138"/>
      <c r="G14446" s="138"/>
    </row>
    <row r="14447" ht="15.75" customHeight="1" spans="1:7">
      <c r="A14447" s="143">
        <v>605683</v>
      </c>
      <c r="B14447" s="153" t="s">
        <v>16643</v>
      </c>
      <c r="C14447" s="145" t="s">
        <v>13059</v>
      </c>
      <c r="D14447" s="137"/>
      <c r="E14447" s="146">
        <v>18098.41</v>
      </c>
      <c r="F14447" s="138"/>
      <c r="G14447" s="138"/>
    </row>
    <row r="14448" ht="15.75" customHeight="1" spans="1:7">
      <c r="A14448" s="143">
        <v>605492</v>
      </c>
      <c r="B14448" s="153" t="s">
        <v>16644</v>
      </c>
      <c r="C14448" s="145" t="s">
        <v>13059</v>
      </c>
      <c r="D14448" s="137"/>
      <c r="E14448" s="146">
        <v>17965.89</v>
      </c>
      <c r="F14448" s="138"/>
      <c r="G14448" s="138"/>
    </row>
    <row r="14449" ht="15.75" customHeight="1" spans="1:7">
      <c r="A14449" s="143">
        <v>605684</v>
      </c>
      <c r="B14449" s="153" t="s">
        <v>16645</v>
      </c>
      <c r="C14449" s="145" t="s">
        <v>13059</v>
      </c>
      <c r="D14449" s="137"/>
      <c r="E14449" s="146">
        <v>18774.45</v>
      </c>
      <c r="F14449" s="138"/>
      <c r="G14449" s="138"/>
    </row>
    <row r="14450" ht="15.75" customHeight="1" spans="1:7">
      <c r="A14450" s="143">
        <v>605493</v>
      </c>
      <c r="B14450" s="153" t="s">
        <v>16646</v>
      </c>
      <c r="C14450" s="145" t="s">
        <v>13059</v>
      </c>
      <c r="D14450" s="137"/>
      <c r="E14450" s="146">
        <v>18638.42</v>
      </c>
      <c r="F14450" s="138"/>
      <c r="G14450" s="138"/>
    </row>
    <row r="14451" ht="15.75" customHeight="1" spans="1:7">
      <c r="A14451" s="143">
        <v>605685</v>
      </c>
      <c r="B14451" s="153" t="s">
        <v>16647</v>
      </c>
      <c r="C14451" s="145" t="s">
        <v>13059</v>
      </c>
      <c r="D14451" s="137"/>
      <c r="E14451" s="146">
        <v>20621.95</v>
      </c>
      <c r="F14451" s="138"/>
      <c r="G14451" s="138"/>
    </row>
    <row r="14452" ht="15.75" customHeight="1" spans="1:7">
      <c r="A14452" s="143">
        <v>605494</v>
      </c>
      <c r="B14452" s="153" t="s">
        <v>16648</v>
      </c>
      <c r="C14452" s="145" t="s">
        <v>13059</v>
      </c>
      <c r="D14452" s="137"/>
      <c r="E14452" s="146">
        <v>20476.54</v>
      </c>
      <c r="F14452" s="138"/>
      <c r="G14452" s="138"/>
    </row>
    <row r="14453" ht="15.75" customHeight="1" spans="1:7">
      <c r="A14453" s="143">
        <v>605686</v>
      </c>
      <c r="B14453" s="153" t="s">
        <v>16649</v>
      </c>
      <c r="C14453" s="145" t="s">
        <v>13059</v>
      </c>
      <c r="D14453" s="137"/>
      <c r="E14453" s="146">
        <v>22525.38</v>
      </c>
      <c r="F14453" s="138"/>
      <c r="G14453" s="138"/>
    </row>
    <row r="14454" ht="15.75" customHeight="1" spans="1:7">
      <c r="A14454" s="143">
        <v>605495</v>
      </c>
      <c r="B14454" s="153" t="s">
        <v>16650</v>
      </c>
      <c r="C14454" s="145" t="s">
        <v>13059</v>
      </c>
      <c r="D14454" s="137"/>
      <c r="E14454" s="146">
        <v>22370.58</v>
      </c>
      <c r="F14454" s="138"/>
      <c r="G14454" s="138"/>
    </row>
    <row r="14455" ht="15.75" customHeight="1" spans="1:7">
      <c r="A14455" s="143">
        <v>605687</v>
      </c>
      <c r="B14455" s="153" t="s">
        <v>16651</v>
      </c>
      <c r="C14455" s="145" t="s">
        <v>13059</v>
      </c>
      <c r="D14455" s="137"/>
      <c r="E14455" s="146">
        <v>25752.19</v>
      </c>
      <c r="F14455" s="138"/>
      <c r="G14455" s="138"/>
    </row>
    <row r="14456" ht="15.75" customHeight="1" spans="1:7">
      <c r="A14456" s="143">
        <v>605496</v>
      </c>
      <c r="B14456" s="153" t="s">
        <v>16652</v>
      </c>
      <c r="C14456" s="145" t="s">
        <v>13059</v>
      </c>
      <c r="D14456" s="137"/>
      <c r="E14456" s="146">
        <v>25592.7</v>
      </c>
      <c r="F14456" s="138"/>
      <c r="G14456" s="138"/>
    </row>
    <row r="14457" ht="15.75" customHeight="1" spans="1:7">
      <c r="A14457" s="143">
        <v>605688</v>
      </c>
      <c r="B14457" s="153" t="s">
        <v>16653</v>
      </c>
      <c r="C14457" s="145" t="s">
        <v>13059</v>
      </c>
      <c r="D14457" s="137"/>
      <c r="E14457" s="146">
        <v>26645.83</v>
      </c>
      <c r="F14457" s="138"/>
      <c r="G14457" s="138"/>
    </row>
    <row r="14458" ht="15.75" customHeight="1" spans="1:7">
      <c r="A14458" s="143">
        <v>605497</v>
      </c>
      <c r="B14458" s="153" t="s">
        <v>16654</v>
      </c>
      <c r="C14458" s="145" t="s">
        <v>13059</v>
      </c>
      <c r="D14458" s="137"/>
      <c r="E14458" s="146">
        <v>26454.29</v>
      </c>
      <c r="F14458" s="138"/>
      <c r="G14458" s="138"/>
    </row>
    <row r="14459" ht="15.75" customHeight="1" spans="1:7">
      <c r="A14459" s="143">
        <v>605689</v>
      </c>
      <c r="B14459" s="153" t="s">
        <v>16655</v>
      </c>
      <c r="C14459" s="145" t="s">
        <v>13059</v>
      </c>
      <c r="D14459" s="137"/>
      <c r="E14459" s="146">
        <v>33421.63</v>
      </c>
      <c r="F14459" s="138"/>
      <c r="G14459" s="138"/>
    </row>
    <row r="14460" ht="15.75" customHeight="1" spans="1:7">
      <c r="A14460" s="143">
        <v>605498</v>
      </c>
      <c r="B14460" s="153" t="s">
        <v>16656</v>
      </c>
      <c r="C14460" s="145" t="s">
        <v>13059</v>
      </c>
      <c r="D14460" s="137"/>
      <c r="E14460" s="146">
        <v>33220.51</v>
      </c>
      <c r="F14460" s="138"/>
      <c r="G14460" s="138"/>
    </row>
    <row r="14461" ht="15.75" customHeight="1" spans="1:7">
      <c r="A14461" s="143">
        <v>605690</v>
      </c>
      <c r="B14461" s="153" t="s">
        <v>16657</v>
      </c>
      <c r="C14461" s="145" t="s">
        <v>13059</v>
      </c>
      <c r="D14461" s="137"/>
      <c r="E14461" s="146">
        <v>35913.65</v>
      </c>
      <c r="F14461" s="138"/>
      <c r="G14461" s="138"/>
    </row>
    <row r="14462" ht="15.75" customHeight="1" spans="1:7">
      <c r="A14462" s="143">
        <v>605499</v>
      </c>
      <c r="B14462" s="153" t="s">
        <v>16658</v>
      </c>
      <c r="C14462" s="145" t="s">
        <v>13059</v>
      </c>
      <c r="D14462" s="137"/>
      <c r="E14462" s="146">
        <v>35702.96</v>
      </c>
      <c r="F14462" s="138"/>
      <c r="G14462" s="138"/>
    </row>
    <row r="14463" ht="15.75" customHeight="1" spans="1:7">
      <c r="A14463" s="143">
        <v>605691</v>
      </c>
      <c r="B14463" s="153" t="s">
        <v>16659</v>
      </c>
      <c r="C14463" s="145" t="s">
        <v>13059</v>
      </c>
      <c r="D14463" s="137"/>
      <c r="E14463" s="146">
        <v>44124.65</v>
      </c>
      <c r="F14463" s="138"/>
      <c r="G14463" s="138"/>
    </row>
    <row r="14464" ht="15.75" customHeight="1" spans="1:7">
      <c r="A14464" s="143">
        <v>605500</v>
      </c>
      <c r="B14464" s="153" t="s">
        <v>16660</v>
      </c>
      <c r="C14464" s="145" t="s">
        <v>13059</v>
      </c>
      <c r="D14464" s="137"/>
      <c r="E14464" s="146">
        <v>43903.01</v>
      </c>
      <c r="F14464" s="138"/>
      <c r="G14464" s="138"/>
    </row>
    <row r="14465" ht="15.75" customHeight="1" spans="1:7">
      <c r="A14465" s="143">
        <v>605692</v>
      </c>
      <c r="B14465" s="153" t="s">
        <v>16661</v>
      </c>
      <c r="C14465" s="145" t="s">
        <v>13059</v>
      </c>
      <c r="D14465" s="137"/>
      <c r="E14465" s="146">
        <v>52883.67</v>
      </c>
      <c r="F14465" s="138"/>
      <c r="G14465" s="138"/>
    </row>
    <row r="14466" ht="15.75" customHeight="1" spans="1:7">
      <c r="A14466" s="143">
        <v>605501</v>
      </c>
      <c r="B14466" s="153" t="s">
        <v>16662</v>
      </c>
      <c r="C14466" s="145" t="s">
        <v>13059</v>
      </c>
      <c r="D14466" s="137"/>
      <c r="E14466" s="146">
        <v>52651.08</v>
      </c>
      <c r="F14466" s="138"/>
      <c r="G14466" s="138"/>
    </row>
    <row r="14467" ht="15.75" customHeight="1" spans="1:7">
      <c r="A14467" s="143">
        <v>605693</v>
      </c>
      <c r="B14467" s="153" t="s">
        <v>16663</v>
      </c>
      <c r="C14467" s="145" t="s">
        <v>13059</v>
      </c>
      <c r="D14467" s="137"/>
      <c r="E14467" s="146">
        <v>56273.94</v>
      </c>
      <c r="F14467" s="138"/>
      <c r="G14467" s="138"/>
    </row>
    <row r="14468" ht="15.75" customHeight="1" spans="1:7">
      <c r="A14468" s="143">
        <v>605502</v>
      </c>
      <c r="B14468" s="153" t="s">
        <v>16664</v>
      </c>
      <c r="C14468" s="145" t="s">
        <v>13059</v>
      </c>
      <c r="D14468" s="137"/>
      <c r="E14468" s="146">
        <v>56031.78</v>
      </c>
      <c r="F14468" s="138"/>
      <c r="G14468" s="138"/>
    </row>
    <row r="14469" ht="15.75" customHeight="1" spans="1:7">
      <c r="A14469" s="143">
        <v>605694</v>
      </c>
      <c r="B14469" s="153" t="s">
        <v>16665</v>
      </c>
      <c r="C14469" s="145" t="s">
        <v>13059</v>
      </c>
      <c r="D14469" s="137"/>
      <c r="E14469" s="146">
        <v>59704.18</v>
      </c>
      <c r="F14469" s="138"/>
      <c r="G14469" s="138"/>
    </row>
    <row r="14470" ht="15.75" customHeight="1" spans="1:7">
      <c r="A14470" s="143">
        <v>605503</v>
      </c>
      <c r="B14470" s="153" t="s">
        <v>16666</v>
      </c>
      <c r="C14470" s="145" t="s">
        <v>13059</v>
      </c>
      <c r="D14470" s="137"/>
      <c r="E14470" s="146">
        <v>59451.07</v>
      </c>
      <c r="F14470" s="138"/>
      <c r="G14470" s="138"/>
    </row>
    <row r="14471" ht="15.75" customHeight="1" spans="1:7">
      <c r="A14471" s="143">
        <v>606433</v>
      </c>
      <c r="B14471" s="153" t="s">
        <v>16667</v>
      </c>
      <c r="C14471" s="145" t="s">
        <v>13059</v>
      </c>
      <c r="D14471" s="137"/>
      <c r="E14471" s="146">
        <v>8830.74</v>
      </c>
      <c r="F14471" s="138"/>
      <c r="G14471" s="138"/>
    </row>
    <row r="14472" ht="15.75" customHeight="1" spans="1:7">
      <c r="A14472" s="143">
        <v>606343</v>
      </c>
      <c r="B14472" s="153" t="s">
        <v>16668</v>
      </c>
      <c r="C14472" s="145" t="s">
        <v>13059</v>
      </c>
      <c r="D14472" s="137"/>
      <c r="E14472" s="146">
        <v>8761.55</v>
      </c>
      <c r="F14472" s="138"/>
      <c r="G14472" s="138"/>
    </row>
    <row r="14473" ht="15.75" customHeight="1" spans="1:7">
      <c r="A14473" s="143">
        <v>606434</v>
      </c>
      <c r="B14473" s="153" t="s">
        <v>16669</v>
      </c>
      <c r="C14473" s="145" t="s">
        <v>13059</v>
      </c>
      <c r="D14473" s="137"/>
      <c r="E14473" s="146">
        <v>9763.86</v>
      </c>
      <c r="F14473" s="138"/>
      <c r="G14473" s="138"/>
    </row>
    <row r="14474" ht="15.75" customHeight="1" spans="1:7">
      <c r="A14474" s="143">
        <v>606344</v>
      </c>
      <c r="B14474" s="153" t="s">
        <v>16670</v>
      </c>
      <c r="C14474" s="145" t="s">
        <v>13059</v>
      </c>
      <c r="D14474" s="137"/>
      <c r="E14474" s="146">
        <v>9689.98</v>
      </c>
      <c r="F14474" s="138"/>
      <c r="G14474" s="138"/>
    </row>
    <row r="14475" ht="15.75" customHeight="1" spans="1:7">
      <c r="A14475" s="143">
        <v>606435</v>
      </c>
      <c r="B14475" s="153" t="s">
        <v>16671</v>
      </c>
      <c r="C14475" s="145" t="s">
        <v>13059</v>
      </c>
      <c r="D14475" s="137"/>
      <c r="E14475" s="146">
        <v>10663.85</v>
      </c>
      <c r="F14475" s="138"/>
      <c r="G14475" s="138"/>
    </row>
    <row r="14476" ht="15.75" customHeight="1" spans="1:7">
      <c r="A14476" s="143">
        <v>606345</v>
      </c>
      <c r="B14476" s="153" t="s">
        <v>16672</v>
      </c>
      <c r="C14476" s="145" t="s">
        <v>13059</v>
      </c>
      <c r="D14476" s="137"/>
      <c r="E14476" s="146">
        <v>10586.45</v>
      </c>
      <c r="F14476" s="138"/>
      <c r="G14476" s="138"/>
    </row>
    <row r="14477" ht="15.75" customHeight="1" spans="1:7">
      <c r="A14477" s="143">
        <v>606436</v>
      </c>
      <c r="B14477" s="153" t="s">
        <v>16673</v>
      </c>
      <c r="C14477" s="145" t="s">
        <v>13059</v>
      </c>
      <c r="D14477" s="137"/>
      <c r="E14477" s="146">
        <v>11337.2</v>
      </c>
      <c r="F14477" s="138"/>
      <c r="G14477" s="138"/>
    </row>
    <row r="14478" ht="15.75" customHeight="1" spans="1:7">
      <c r="A14478" s="143">
        <v>606346</v>
      </c>
      <c r="B14478" s="153" t="s">
        <v>16674</v>
      </c>
      <c r="C14478" s="145" t="s">
        <v>13059</v>
      </c>
      <c r="D14478" s="137"/>
      <c r="E14478" s="146">
        <v>11253.93</v>
      </c>
      <c r="F14478" s="138"/>
      <c r="G14478" s="138"/>
    </row>
    <row r="14479" ht="15.75" customHeight="1" spans="1:7">
      <c r="A14479" s="143">
        <v>606437</v>
      </c>
      <c r="B14479" s="153" t="s">
        <v>16675</v>
      </c>
      <c r="C14479" s="145" t="s">
        <v>13059</v>
      </c>
      <c r="D14479" s="137"/>
      <c r="E14479" s="146">
        <v>12270.7</v>
      </c>
      <c r="F14479" s="138"/>
      <c r="G14479" s="138"/>
    </row>
    <row r="14480" ht="15.75" customHeight="1" spans="1:7">
      <c r="A14480" s="143">
        <v>606347</v>
      </c>
      <c r="B14480" s="153" t="s">
        <v>16676</v>
      </c>
      <c r="C14480" s="145" t="s">
        <v>13059</v>
      </c>
      <c r="D14480" s="137"/>
      <c r="E14480" s="146">
        <v>12183.92</v>
      </c>
      <c r="F14480" s="138"/>
      <c r="G14480" s="138"/>
    </row>
    <row r="14481" ht="15.75" customHeight="1" spans="1:7">
      <c r="A14481" s="143">
        <v>606438</v>
      </c>
      <c r="B14481" s="153" t="s">
        <v>16677</v>
      </c>
      <c r="C14481" s="145" t="s">
        <v>13059</v>
      </c>
      <c r="D14481" s="137"/>
      <c r="E14481" s="146">
        <v>12598.42</v>
      </c>
      <c r="F14481" s="138"/>
      <c r="G14481" s="138"/>
    </row>
    <row r="14482" ht="15.75" customHeight="1" spans="1:7">
      <c r="A14482" s="143">
        <v>606348</v>
      </c>
      <c r="B14482" s="153" t="s">
        <v>16678</v>
      </c>
      <c r="C14482" s="145" t="s">
        <v>13059</v>
      </c>
      <c r="D14482" s="137"/>
      <c r="E14482" s="146">
        <v>12510.47</v>
      </c>
      <c r="F14482" s="138"/>
      <c r="G14482" s="138"/>
    </row>
    <row r="14483" ht="15.75" customHeight="1" spans="1:7">
      <c r="A14483" s="143">
        <v>606439</v>
      </c>
      <c r="B14483" s="153" t="s">
        <v>16679</v>
      </c>
      <c r="C14483" s="145" t="s">
        <v>13059</v>
      </c>
      <c r="D14483" s="137"/>
      <c r="E14483" s="146">
        <v>13280.37</v>
      </c>
      <c r="F14483" s="138"/>
      <c r="G14483" s="138"/>
    </row>
    <row r="14484" ht="15.75" customHeight="1" spans="1:7">
      <c r="A14484" s="143">
        <v>606349</v>
      </c>
      <c r="B14484" s="153" t="s">
        <v>16680</v>
      </c>
      <c r="C14484" s="145" t="s">
        <v>13059</v>
      </c>
      <c r="D14484" s="137"/>
      <c r="E14484" s="146">
        <v>13163.1</v>
      </c>
      <c r="F14484" s="138"/>
      <c r="G14484" s="138"/>
    </row>
    <row r="14485" ht="15.75" customHeight="1" spans="1:7">
      <c r="A14485" s="143">
        <v>606440</v>
      </c>
      <c r="B14485" s="153" t="s">
        <v>16681</v>
      </c>
      <c r="C14485" s="145" t="s">
        <v>13059</v>
      </c>
      <c r="D14485" s="137"/>
      <c r="E14485" s="146">
        <v>13889.85</v>
      </c>
      <c r="F14485" s="138"/>
      <c r="G14485" s="138"/>
    </row>
    <row r="14486" ht="15.75" customHeight="1" spans="1:7">
      <c r="A14486" s="143">
        <v>606350</v>
      </c>
      <c r="B14486" s="153" t="s">
        <v>16682</v>
      </c>
      <c r="C14486" s="145" t="s">
        <v>13059</v>
      </c>
      <c r="D14486" s="137"/>
      <c r="E14486" s="146">
        <v>13767.89</v>
      </c>
      <c r="F14486" s="138"/>
      <c r="G14486" s="138"/>
    </row>
    <row r="14487" ht="15.75" customHeight="1" spans="1:7">
      <c r="A14487" s="143">
        <v>606441</v>
      </c>
      <c r="B14487" s="153" t="s">
        <v>16683</v>
      </c>
      <c r="C14487" s="145" t="s">
        <v>13059</v>
      </c>
      <c r="D14487" s="137"/>
      <c r="E14487" s="146">
        <v>14550.42</v>
      </c>
      <c r="F14487" s="138"/>
      <c r="G14487" s="138"/>
    </row>
    <row r="14488" ht="15.75" customHeight="1" spans="1:7">
      <c r="A14488" s="143">
        <v>606351</v>
      </c>
      <c r="B14488" s="153" t="s">
        <v>16684</v>
      </c>
      <c r="C14488" s="145" t="s">
        <v>13059</v>
      </c>
      <c r="D14488" s="137"/>
      <c r="E14488" s="146">
        <v>14424.94</v>
      </c>
      <c r="F14488" s="138"/>
      <c r="G14488" s="138"/>
    </row>
    <row r="14489" ht="15.75" customHeight="1" spans="1:7">
      <c r="A14489" s="143">
        <v>606442</v>
      </c>
      <c r="B14489" s="153" t="s">
        <v>16685</v>
      </c>
      <c r="C14489" s="145" t="s">
        <v>13059</v>
      </c>
      <c r="D14489" s="137"/>
      <c r="E14489" s="146">
        <v>15185.84</v>
      </c>
      <c r="F14489" s="138"/>
      <c r="G14489" s="138"/>
    </row>
    <row r="14490" ht="15.75" customHeight="1" spans="1:7">
      <c r="A14490" s="143">
        <v>606352</v>
      </c>
      <c r="B14490" s="153" t="s">
        <v>16686</v>
      </c>
      <c r="C14490" s="145" t="s">
        <v>13059</v>
      </c>
      <c r="D14490" s="137"/>
      <c r="E14490" s="146">
        <v>15055.67</v>
      </c>
      <c r="F14490" s="138"/>
      <c r="G14490" s="138"/>
    </row>
    <row r="14491" ht="15.75" customHeight="1" spans="1:7">
      <c r="A14491" s="143">
        <v>606443</v>
      </c>
      <c r="B14491" s="153" t="s">
        <v>16687</v>
      </c>
      <c r="C14491" s="145" t="s">
        <v>13059</v>
      </c>
      <c r="D14491" s="137"/>
      <c r="E14491" s="146">
        <v>16103.42</v>
      </c>
      <c r="F14491" s="138"/>
      <c r="G14491" s="138"/>
    </row>
    <row r="14492" ht="15.75" customHeight="1" spans="1:7">
      <c r="A14492" s="143">
        <v>606353</v>
      </c>
      <c r="B14492" s="153" t="s">
        <v>16688</v>
      </c>
      <c r="C14492" s="145" t="s">
        <v>13059</v>
      </c>
      <c r="D14492" s="137"/>
      <c r="E14492" s="146">
        <v>15969.74</v>
      </c>
      <c r="F14492" s="138"/>
      <c r="G14492" s="138"/>
    </row>
    <row r="14493" ht="15.75" customHeight="1" spans="1:7">
      <c r="A14493" s="143">
        <v>606444</v>
      </c>
      <c r="B14493" s="153" t="s">
        <v>16689</v>
      </c>
      <c r="C14493" s="145" t="s">
        <v>13059</v>
      </c>
      <c r="D14493" s="137"/>
      <c r="E14493" s="146">
        <v>16801.23</v>
      </c>
      <c r="F14493" s="138"/>
      <c r="G14493" s="138"/>
    </row>
    <row r="14494" ht="15.75" customHeight="1" spans="1:7">
      <c r="A14494" s="143">
        <v>606354</v>
      </c>
      <c r="B14494" s="153" t="s">
        <v>16690</v>
      </c>
      <c r="C14494" s="145" t="s">
        <v>13059</v>
      </c>
      <c r="D14494" s="137"/>
      <c r="E14494" s="146">
        <v>16662.85</v>
      </c>
      <c r="F14494" s="138"/>
      <c r="G14494" s="138"/>
    </row>
    <row r="14495" ht="15.75" customHeight="1" spans="1:7">
      <c r="A14495" s="143">
        <v>606445</v>
      </c>
      <c r="B14495" s="153" t="s">
        <v>16691</v>
      </c>
      <c r="C14495" s="145" t="s">
        <v>13059</v>
      </c>
      <c r="D14495" s="137"/>
      <c r="E14495" s="146">
        <v>17456.68</v>
      </c>
      <c r="F14495" s="138"/>
      <c r="G14495" s="138"/>
    </row>
    <row r="14496" ht="15.75" customHeight="1" spans="1:7">
      <c r="A14496" s="143">
        <v>606355</v>
      </c>
      <c r="B14496" s="153" t="s">
        <v>16692</v>
      </c>
      <c r="C14496" s="145" t="s">
        <v>13059</v>
      </c>
      <c r="D14496" s="137"/>
      <c r="E14496" s="146">
        <v>17315.95</v>
      </c>
      <c r="F14496" s="138"/>
      <c r="G14496" s="138"/>
    </row>
    <row r="14497" ht="15.75" customHeight="1" spans="1:7">
      <c r="A14497" s="143">
        <v>606446</v>
      </c>
      <c r="B14497" s="153" t="s">
        <v>16693</v>
      </c>
      <c r="C14497" s="145" t="s">
        <v>13059</v>
      </c>
      <c r="D14497" s="137"/>
      <c r="E14497" s="146">
        <v>18093.22</v>
      </c>
      <c r="F14497" s="138"/>
      <c r="G14497" s="138"/>
    </row>
    <row r="14498" ht="15.75" customHeight="1" spans="1:7">
      <c r="A14498" s="143">
        <v>606356</v>
      </c>
      <c r="B14498" s="153" t="s">
        <v>16694</v>
      </c>
      <c r="C14498" s="145" t="s">
        <v>13059</v>
      </c>
      <c r="D14498" s="137"/>
      <c r="E14498" s="146">
        <v>17948.98</v>
      </c>
      <c r="F14498" s="138"/>
      <c r="G14498" s="138"/>
    </row>
    <row r="14499" ht="15.75" customHeight="1" spans="1:7">
      <c r="A14499" s="143">
        <v>606447</v>
      </c>
      <c r="B14499" s="153" t="s">
        <v>16695</v>
      </c>
      <c r="C14499" s="145" t="s">
        <v>13059</v>
      </c>
      <c r="D14499" s="137"/>
      <c r="E14499" s="146">
        <v>18793.52</v>
      </c>
      <c r="F14499" s="138"/>
      <c r="G14499" s="138"/>
    </row>
    <row r="14500" ht="15.75" customHeight="1" spans="1:7">
      <c r="A14500" s="143">
        <v>606357</v>
      </c>
      <c r="B14500" s="153" t="s">
        <v>16696</v>
      </c>
      <c r="C14500" s="145" t="s">
        <v>13059</v>
      </c>
      <c r="D14500" s="137"/>
      <c r="E14500" s="146">
        <v>18618.39</v>
      </c>
      <c r="F14500" s="138"/>
      <c r="G14500" s="138"/>
    </row>
    <row r="14501" ht="15.75" customHeight="1" spans="1:7">
      <c r="A14501" s="143">
        <v>606448</v>
      </c>
      <c r="B14501" s="153" t="s">
        <v>16697</v>
      </c>
      <c r="C14501" s="145" t="s">
        <v>13059</v>
      </c>
      <c r="D14501" s="137"/>
      <c r="E14501" s="146">
        <v>19772.47</v>
      </c>
      <c r="F14501" s="138"/>
      <c r="G14501" s="138"/>
    </row>
    <row r="14502" ht="15.75" customHeight="1" spans="1:7">
      <c r="A14502" s="143">
        <v>606358</v>
      </c>
      <c r="B14502" s="153" t="s">
        <v>16698</v>
      </c>
      <c r="C14502" s="145" t="s">
        <v>13059</v>
      </c>
      <c r="D14502" s="137"/>
      <c r="E14502" s="146">
        <v>19591.87</v>
      </c>
      <c r="F14502" s="138"/>
      <c r="G14502" s="138"/>
    </row>
    <row r="14503" ht="15.75" customHeight="1" spans="1:7">
      <c r="A14503" s="143">
        <v>606449</v>
      </c>
      <c r="B14503" s="153" t="s">
        <v>16699</v>
      </c>
      <c r="C14503" s="145" t="s">
        <v>13059</v>
      </c>
      <c r="D14503" s="137"/>
      <c r="E14503" s="146">
        <v>24382.7</v>
      </c>
      <c r="F14503" s="138"/>
      <c r="G14503" s="138"/>
    </row>
    <row r="14504" ht="15.75" customHeight="1" spans="1:7">
      <c r="A14504" s="143">
        <v>606359</v>
      </c>
      <c r="B14504" s="153" t="s">
        <v>16700</v>
      </c>
      <c r="C14504" s="145" t="s">
        <v>13059</v>
      </c>
      <c r="D14504" s="137"/>
      <c r="E14504" s="146">
        <v>24196.63</v>
      </c>
      <c r="F14504" s="138"/>
      <c r="G14504" s="138"/>
    </row>
    <row r="14505" ht="15.75" customHeight="1" spans="1:7">
      <c r="A14505" s="143">
        <v>606450</v>
      </c>
      <c r="B14505" s="153" t="s">
        <v>16701</v>
      </c>
      <c r="C14505" s="145" t="s">
        <v>13059</v>
      </c>
      <c r="D14505" s="137"/>
      <c r="E14505" s="146">
        <v>25355</v>
      </c>
      <c r="F14505" s="138"/>
      <c r="G14505" s="138"/>
    </row>
    <row r="14506" ht="15.75" customHeight="1" spans="1:7">
      <c r="A14506" s="143">
        <v>606360</v>
      </c>
      <c r="B14506" s="153" t="s">
        <v>16702</v>
      </c>
      <c r="C14506" s="145" t="s">
        <v>13059</v>
      </c>
      <c r="D14506" s="137"/>
      <c r="E14506" s="146">
        <v>25162.09</v>
      </c>
      <c r="F14506" s="138"/>
      <c r="G14506" s="138"/>
    </row>
    <row r="14507" ht="15.75" customHeight="1" spans="1:7">
      <c r="A14507" s="143">
        <v>606451</v>
      </c>
      <c r="B14507" s="153" t="s">
        <v>16703</v>
      </c>
      <c r="C14507" s="145" t="s">
        <v>13059</v>
      </c>
      <c r="D14507" s="137"/>
      <c r="E14507" s="146">
        <v>26170.74</v>
      </c>
      <c r="F14507" s="138"/>
      <c r="G14507" s="138"/>
    </row>
    <row r="14508" ht="15.75" customHeight="1" spans="1:7">
      <c r="A14508" s="143">
        <v>606361</v>
      </c>
      <c r="B14508" s="153" t="s">
        <v>16704</v>
      </c>
      <c r="C14508" s="145" t="s">
        <v>13059</v>
      </c>
      <c r="D14508" s="137"/>
      <c r="E14508" s="146">
        <v>25972.35</v>
      </c>
      <c r="F14508" s="138"/>
      <c r="G14508" s="138"/>
    </row>
    <row r="14509" ht="15.75" customHeight="1" spans="1:7">
      <c r="A14509" s="143">
        <v>606452</v>
      </c>
      <c r="B14509" s="153" t="s">
        <v>16705</v>
      </c>
      <c r="C14509" s="145" t="s">
        <v>13059</v>
      </c>
      <c r="D14509" s="137"/>
      <c r="E14509" s="146">
        <v>29831.43</v>
      </c>
      <c r="F14509" s="138"/>
      <c r="G14509" s="138"/>
    </row>
    <row r="14510" ht="15.75" customHeight="1" spans="1:7">
      <c r="A14510" s="143">
        <v>606362</v>
      </c>
      <c r="B14510" s="153" t="s">
        <v>16706</v>
      </c>
      <c r="C14510" s="145" t="s">
        <v>13059</v>
      </c>
      <c r="D14510" s="137"/>
      <c r="E14510" s="146">
        <v>29627.58</v>
      </c>
      <c r="F14510" s="138"/>
      <c r="G14510" s="138"/>
    </row>
    <row r="14511" ht="15.75" customHeight="1" spans="1:7">
      <c r="A14511" s="143">
        <v>606453</v>
      </c>
      <c r="B14511" s="153" t="s">
        <v>16707</v>
      </c>
      <c r="C14511" s="145" t="s">
        <v>13059</v>
      </c>
      <c r="D14511" s="137"/>
      <c r="E14511" s="146">
        <v>30292.26</v>
      </c>
      <c r="F14511" s="138"/>
      <c r="G14511" s="138"/>
    </row>
    <row r="14512" ht="15.75" customHeight="1" spans="1:7">
      <c r="A14512" s="143">
        <v>606363</v>
      </c>
      <c r="B14512" s="153" t="s">
        <v>16708</v>
      </c>
      <c r="C14512" s="145" t="s">
        <v>13059</v>
      </c>
      <c r="D14512" s="137"/>
      <c r="E14512" s="146">
        <v>30084.3</v>
      </c>
      <c r="F14512" s="138"/>
      <c r="G14512" s="138"/>
    </row>
    <row r="14513" ht="15.75" customHeight="1" spans="1:7">
      <c r="A14513" s="143">
        <v>606454</v>
      </c>
      <c r="B14513" s="153" t="s">
        <v>16709</v>
      </c>
      <c r="C14513" s="145" t="s">
        <v>13059</v>
      </c>
      <c r="D14513" s="137"/>
      <c r="E14513" s="146">
        <v>36174.45</v>
      </c>
      <c r="F14513" s="138"/>
      <c r="G14513" s="138"/>
    </row>
    <row r="14514" ht="15.75" customHeight="1" spans="1:7">
      <c r="A14514" s="143">
        <v>606364</v>
      </c>
      <c r="B14514" s="153" t="s">
        <v>16710</v>
      </c>
      <c r="C14514" s="145" t="s">
        <v>13059</v>
      </c>
      <c r="D14514" s="137"/>
      <c r="E14514" s="146">
        <v>35961.01</v>
      </c>
      <c r="F14514" s="138"/>
      <c r="G14514" s="138"/>
    </row>
    <row r="14515" ht="15.75" customHeight="1" spans="1:7">
      <c r="A14515" s="143">
        <v>606455</v>
      </c>
      <c r="B14515" s="153" t="s">
        <v>16711</v>
      </c>
      <c r="C14515" s="145" t="s">
        <v>13059</v>
      </c>
      <c r="D14515" s="137"/>
      <c r="E14515" s="146">
        <v>36755.88</v>
      </c>
      <c r="F14515" s="138"/>
      <c r="G14515" s="138"/>
    </row>
    <row r="14516" ht="15.75" customHeight="1" spans="1:7">
      <c r="A14516" s="143">
        <v>606365</v>
      </c>
      <c r="B14516" s="153" t="s">
        <v>16712</v>
      </c>
      <c r="C14516" s="145" t="s">
        <v>13059</v>
      </c>
      <c r="D14516" s="137"/>
      <c r="E14516" s="146">
        <v>36539.71</v>
      </c>
      <c r="F14516" s="138"/>
      <c r="G14516" s="138"/>
    </row>
    <row r="14517" ht="15.75" customHeight="1" spans="1:7">
      <c r="A14517" s="143">
        <v>606456</v>
      </c>
      <c r="B14517" s="153" t="s">
        <v>16713</v>
      </c>
      <c r="C14517" s="145" t="s">
        <v>13059</v>
      </c>
      <c r="D14517" s="137"/>
      <c r="E14517" s="146">
        <v>38164.65</v>
      </c>
      <c r="F14517" s="138"/>
      <c r="G14517" s="138"/>
    </row>
    <row r="14518" ht="15.75" customHeight="1" spans="1:7">
      <c r="A14518" s="143">
        <v>606366</v>
      </c>
      <c r="B14518" s="153" t="s">
        <v>16714</v>
      </c>
      <c r="C14518" s="145" t="s">
        <v>13059</v>
      </c>
      <c r="D14518" s="137"/>
      <c r="E14518" s="146">
        <v>37943.01</v>
      </c>
      <c r="F14518" s="138"/>
      <c r="G14518" s="138"/>
    </row>
    <row r="14519" ht="15.75" customHeight="1" spans="1:7">
      <c r="A14519" s="143">
        <v>606457</v>
      </c>
      <c r="B14519" s="153" t="s">
        <v>16715</v>
      </c>
      <c r="C14519" s="145" t="s">
        <v>13059</v>
      </c>
      <c r="D14519" s="137"/>
      <c r="E14519" s="146">
        <v>38778.8</v>
      </c>
      <c r="F14519" s="138"/>
      <c r="G14519" s="138"/>
    </row>
    <row r="14520" ht="15.75" customHeight="1" spans="1:7">
      <c r="A14520" s="143">
        <v>606367</v>
      </c>
      <c r="B14520" s="153" t="s">
        <v>16716</v>
      </c>
      <c r="C14520" s="145" t="s">
        <v>13059</v>
      </c>
      <c r="D14520" s="137"/>
      <c r="E14520" s="146">
        <v>38553.05</v>
      </c>
      <c r="F14520" s="138"/>
      <c r="G14520" s="138"/>
    </row>
    <row r="14521" ht="15.75" customHeight="1" spans="1:7">
      <c r="A14521" s="143">
        <v>606458</v>
      </c>
      <c r="B14521" s="153" t="s">
        <v>16717</v>
      </c>
      <c r="C14521" s="145" t="s">
        <v>13059</v>
      </c>
      <c r="D14521" s="137"/>
      <c r="E14521" s="146">
        <v>52726.78</v>
      </c>
      <c r="F14521" s="138"/>
      <c r="G14521" s="138"/>
    </row>
    <row r="14522" ht="15.75" customHeight="1" spans="1:7">
      <c r="A14522" s="143">
        <v>606368</v>
      </c>
      <c r="B14522" s="153" t="s">
        <v>16718</v>
      </c>
      <c r="C14522" s="145" t="s">
        <v>13059</v>
      </c>
      <c r="D14522" s="137"/>
      <c r="E14522" s="146">
        <v>52496.93</v>
      </c>
      <c r="F14522" s="138"/>
      <c r="G14522" s="138"/>
    </row>
    <row r="14523" ht="15.75" customHeight="1" spans="1:7">
      <c r="A14523" s="143">
        <v>606459</v>
      </c>
      <c r="B14523" s="153" t="s">
        <v>16719</v>
      </c>
      <c r="C14523" s="145" t="s">
        <v>13059</v>
      </c>
      <c r="D14523" s="137"/>
      <c r="E14523" s="146">
        <v>54862.61</v>
      </c>
      <c r="F14523" s="138"/>
      <c r="G14523" s="138"/>
    </row>
    <row r="14524" ht="15.75" customHeight="1" spans="1:7">
      <c r="A14524" s="143">
        <v>606369</v>
      </c>
      <c r="B14524" s="153" t="s">
        <v>16720</v>
      </c>
      <c r="C14524" s="145" t="s">
        <v>13059</v>
      </c>
      <c r="D14524" s="137"/>
      <c r="E14524" s="146">
        <v>54627.29</v>
      </c>
      <c r="F14524" s="138"/>
      <c r="G14524" s="138"/>
    </row>
    <row r="14525" ht="15.75" customHeight="1" spans="1:7">
      <c r="A14525" s="143">
        <v>606479</v>
      </c>
      <c r="B14525" s="153" t="s">
        <v>16721</v>
      </c>
      <c r="C14525" s="145" t="s">
        <v>13059</v>
      </c>
      <c r="D14525" s="137"/>
      <c r="E14525" s="146">
        <v>12386.61</v>
      </c>
      <c r="F14525" s="138"/>
      <c r="G14525" s="138"/>
    </row>
    <row r="14526" ht="15.75" customHeight="1" spans="1:7">
      <c r="A14526" s="143">
        <v>606460</v>
      </c>
      <c r="B14526" s="153" t="s">
        <v>16722</v>
      </c>
      <c r="C14526" s="145" t="s">
        <v>13059</v>
      </c>
      <c r="D14526" s="137"/>
      <c r="E14526" s="146">
        <v>12299.05</v>
      </c>
      <c r="F14526" s="138"/>
      <c r="G14526" s="138"/>
    </row>
    <row r="14527" ht="15.75" customHeight="1" spans="1:7">
      <c r="A14527" s="143">
        <v>606480</v>
      </c>
      <c r="B14527" s="153" t="s">
        <v>16723</v>
      </c>
      <c r="C14527" s="145" t="s">
        <v>13059</v>
      </c>
      <c r="D14527" s="137"/>
      <c r="E14527" s="146">
        <v>16146.27</v>
      </c>
      <c r="F14527" s="138"/>
      <c r="G14527" s="138"/>
    </row>
    <row r="14528" ht="15.75" customHeight="1" spans="1:7">
      <c r="A14528" s="143">
        <v>606461</v>
      </c>
      <c r="B14528" s="153" t="s">
        <v>16724</v>
      </c>
      <c r="C14528" s="145" t="s">
        <v>13059</v>
      </c>
      <c r="D14528" s="137"/>
      <c r="E14528" s="146">
        <v>16039.55</v>
      </c>
      <c r="F14528" s="138"/>
      <c r="G14528" s="138"/>
    </row>
    <row r="14529" ht="15.75" customHeight="1" spans="1:7">
      <c r="A14529" s="143">
        <v>606481</v>
      </c>
      <c r="B14529" s="153" t="s">
        <v>16725</v>
      </c>
      <c r="C14529" s="145" t="s">
        <v>13059</v>
      </c>
      <c r="D14529" s="137"/>
      <c r="E14529" s="146">
        <v>18788.54</v>
      </c>
      <c r="F14529" s="138"/>
      <c r="G14529" s="138"/>
    </row>
    <row r="14530" ht="15.75" customHeight="1" spans="1:7">
      <c r="A14530" s="143">
        <v>606462</v>
      </c>
      <c r="B14530" s="153" t="s">
        <v>16726</v>
      </c>
      <c r="C14530" s="145" t="s">
        <v>13059</v>
      </c>
      <c r="D14530" s="137"/>
      <c r="E14530" s="146">
        <v>18632.57</v>
      </c>
      <c r="F14530" s="138"/>
      <c r="G14530" s="138"/>
    </row>
    <row r="14531" ht="15.75" customHeight="1" spans="1:7">
      <c r="A14531" s="143">
        <v>606482</v>
      </c>
      <c r="B14531" s="153" t="s">
        <v>16727</v>
      </c>
      <c r="C14531" s="145" t="s">
        <v>13059</v>
      </c>
      <c r="D14531" s="137"/>
      <c r="E14531" s="146">
        <v>19766.24</v>
      </c>
      <c r="F14531" s="138"/>
      <c r="G14531" s="138"/>
    </row>
    <row r="14532" ht="15.75" customHeight="1" spans="1:7">
      <c r="A14532" s="143">
        <v>606463</v>
      </c>
      <c r="B14532" s="153" t="s">
        <v>16728</v>
      </c>
      <c r="C14532" s="145" t="s">
        <v>13059</v>
      </c>
      <c r="D14532" s="137"/>
      <c r="E14532" s="146">
        <v>19604.8</v>
      </c>
      <c r="F14532" s="138"/>
      <c r="G14532" s="138"/>
    </row>
    <row r="14533" ht="15.75" customHeight="1" spans="1:7">
      <c r="A14533" s="143">
        <v>606483</v>
      </c>
      <c r="B14533" s="153" t="s">
        <v>16729</v>
      </c>
      <c r="C14533" s="145" t="s">
        <v>13059</v>
      </c>
      <c r="D14533" s="137"/>
      <c r="E14533" s="146">
        <v>20265.07</v>
      </c>
      <c r="F14533" s="138"/>
      <c r="G14533" s="138"/>
    </row>
    <row r="14534" ht="15.75" customHeight="1" spans="1:7">
      <c r="A14534" s="143">
        <v>606464</v>
      </c>
      <c r="B14534" s="153" t="s">
        <v>16730</v>
      </c>
      <c r="C14534" s="145" t="s">
        <v>13059</v>
      </c>
      <c r="D14534" s="137"/>
      <c r="E14534" s="146">
        <v>20100.89</v>
      </c>
      <c r="F14534" s="138"/>
      <c r="G14534" s="138"/>
    </row>
    <row r="14535" ht="15.75" customHeight="1" spans="1:7">
      <c r="A14535" s="143">
        <v>606484</v>
      </c>
      <c r="B14535" s="153" t="s">
        <v>16731</v>
      </c>
      <c r="C14535" s="145" t="s">
        <v>13059</v>
      </c>
      <c r="D14535" s="137"/>
      <c r="E14535" s="146">
        <v>20961.99</v>
      </c>
      <c r="F14535" s="138"/>
      <c r="G14535" s="138"/>
    </row>
    <row r="14536" ht="15.75" customHeight="1" spans="1:7">
      <c r="A14536" s="143">
        <v>606465</v>
      </c>
      <c r="B14536" s="153" t="s">
        <v>16732</v>
      </c>
      <c r="C14536" s="145" t="s">
        <v>13059</v>
      </c>
      <c r="D14536" s="137"/>
      <c r="E14536" s="146">
        <v>20792.34</v>
      </c>
      <c r="F14536" s="138"/>
      <c r="G14536" s="138"/>
    </row>
    <row r="14537" ht="15.75" customHeight="1" spans="1:7">
      <c r="A14537" s="143">
        <v>606485</v>
      </c>
      <c r="B14537" s="153" t="s">
        <v>16733</v>
      </c>
      <c r="C14537" s="145" t="s">
        <v>13059</v>
      </c>
      <c r="D14537" s="137"/>
      <c r="E14537" s="146">
        <v>21631.25</v>
      </c>
      <c r="F14537" s="138"/>
      <c r="G14537" s="138"/>
    </row>
    <row r="14538" ht="15.75" customHeight="1" spans="1:7">
      <c r="A14538" s="143">
        <v>606466</v>
      </c>
      <c r="B14538" s="153" t="s">
        <v>16734</v>
      </c>
      <c r="C14538" s="145" t="s">
        <v>13059</v>
      </c>
      <c r="D14538" s="137"/>
      <c r="E14538" s="146">
        <v>21460.23</v>
      </c>
      <c r="F14538" s="138"/>
      <c r="G14538" s="138"/>
    </row>
    <row r="14539" ht="15.75" customHeight="1" spans="1:7">
      <c r="A14539" s="143">
        <v>606486</v>
      </c>
      <c r="B14539" s="153" t="s">
        <v>16735</v>
      </c>
      <c r="C14539" s="145" t="s">
        <v>13059</v>
      </c>
      <c r="D14539" s="137"/>
      <c r="E14539" s="146">
        <v>22578.62</v>
      </c>
      <c r="F14539" s="138"/>
      <c r="G14539" s="138"/>
    </row>
    <row r="14540" ht="15.75" customHeight="1" spans="1:7">
      <c r="A14540" s="143">
        <v>606467</v>
      </c>
      <c r="B14540" s="153" t="s">
        <v>16736</v>
      </c>
      <c r="C14540" s="145" t="s">
        <v>13059</v>
      </c>
      <c r="D14540" s="137"/>
      <c r="E14540" s="146">
        <v>22403.49</v>
      </c>
      <c r="F14540" s="138"/>
      <c r="G14540" s="138"/>
    </row>
    <row r="14541" ht="15.75" customHeight="1" spans="1:7">
      <c r="A14541" s="143">
        <v>606487</v>
      </c>
      <c r="B14541" s="153" t="s">
        <v>16737</v>
      </c>
      <c r="C14541" s="145" t="s">
        <v>13059</v>
      </c>
      <c r="D14541" s="137"/>
      <c r="E14541" s="146">
        <v>23234.04</v>
      </c>
      <c r="F14541" s="138"/>
      <c r="G14541" s="138"/>
    </row>
    <row r="14542" ht="15.75" customHeight="1" spans="1:7">
      <c r="A14542" s="143">
        <v>606468</v>
      </c>
      <c r="B14542" s="153" t="s">
        <v>16738</v>
      </c>
      <c r="C14542" s="145" t="s">
        <v>13059</v>
      </c>
      <c r="D14542" s="137"/>
      <c r="E14542" s="146">
        <v>23056.18</v>
      </c>
      <c r="F14542" s="138"/>
      <c r="G14542" s="138"/>
    </row>
    <row r="14543" ht="15.75" customHeight="1" spans="1:7">
      <c r="A14543" s="143">
        <v>606488</v>
      </c>
      <c r="B14543" s="153" t="s">
        <v>16739</v>
      </c>
      <c r="C14543" s="145" t="s">
        <v>13059</v>
      </c>
      <c r="D14543" s="137"/>
      <c r="E14543" s="146">
        <v>28716.35</v>
      </c>
      <c r="F14543" s="138"/>
      <c r="G14543" s="138"/>
    </row>
    <row r="14544" ht="15.75" customHeight="1" spans="1:7">
      <c r="A14544" s="143">
        <v>606469</v>
      </c>
      <c r="B14544" s="153" t="s">
        <v>16740</v>
      </c>
      <c r="C14544" s="145" t="s">
        <v>13059</v>
      </c>
      <c r="D14544" s="137"/>
      <c r="E14544" s="146">
        <v>28533.02</v>
      </c>
      <c r="F14544" s="138"/>
      <c r="G14544" s="138"/>
    </row>
    <row r="14545" ht="15.75" customHeight="1" spans="1:7">
      <c r="A14545" s="143">
        <v>606489</v>
      </c>
      <c r="B14545" s="153" t="s">
        <v>16741</v>
      </c>
      <c r="C14545" s="145" t="s">
        <v>13059</v>
      </c>
      <c r="D14545" s="137"/>
      <c r="E14545" s="146">
        <v>30294.39</v>
      </c>
      <c r="F14545" s="138"/>
      <c r="G14545" s="138"/>
    </row>
    <row r="14546" ht="15.75" customHeight="1" spans="1:7">
      <c r="A14546" s="143">
        <v>606470</v>
      </c>
      <c r="B14546" s="153" t="s">
        <v>16742</v>
      </c>
      <c r="C14546" s="145" t="s">
        <v>13059</v>
      </c>
      <c r="D14546" s="137"/>
      <c r="E14546" s="146">
        <v>30108.32</v>
      </c>
      <c r="F14546" s="138"/>
      <c r="G14546" s="138"/>
    </row>
    <row r="14547" ht="15.75" customHeight="1" spans="1:7">
      <c r="A14547" s="143">
        <v>606490</v>
      </c>
      <c r="B14547" s="153" t="s">
        <v>16743</v>
      </c>
      <c r="C14547" s="145" t="s">
        <v>13059</v>
      </c>
      <c r="D14547" s="137"/>
      <c r="E14547" s="146">
        <v>31180.32</v>
      </c>
      <c r="F14547" s="138"/>
      <c r="G14547" s="138"/>
    </row>
    <row r="14548" ht="15.75" customHeight="1" spans="1:7">
      <c r="A14548" s="143">
        <v>606471</v>
      </c>
      <c r="B14548" s="153" t="s">
        <v>16744</v>
      </c>
      <c r="C14548" s="145" t="s">
        <v>13059</v>
      </c>
      <c r="D14548" s="137"/>
      <c r="E14548" s="146">
        <v>30988.78</v>
      </c>
      <c r="F14548" s="138"/>
      <c r="G14548" s="138"/>
    </row>
    <row r="14549" ht="15.75" customHeight="1" spans="1:7">
      <c r="A14549" s="143">
        <v>606491</v>
      </c>
      <c r="B14549" s="153" t="s">
        <v>16745</v>
      </c>
      <c r="C14549" s="145" t="s">
        <v>13059</v>
      </c>
      <c r="D14549" s="137"/>
      <c r="E14549" s="146">
        <v>32049.84</v>
      </c>
      <c r="F14549" s="138"/>
      <c r="G14549" s="138"/>
    </row>
    <row r="14550" ht="15.75" customHeight="1" spans="1:7">
      <c r="A14550" s="143">
        <v>606472</v>
      </c>
      <c r="B14550" s="153" t="s">
        <v>16746</v>
      </c>
      <c r="C14550" s="145" t="s">
        <v>13059</v>
      </c>
      <c r="D14550" s="137"/>
      <c r="E14550" s="146">
        <v>31854.19</v>
      </c>
      <c r="F14550" s="138"/>
      <c r="G14550" s="138"/>
    </row>
    <row r="14551" ht="15.75" customHeight="1" spans="1:7">
      <c r="A14551" s="143">
        <v>606492</v>
      </c>
      <c r="B14551" s="153" t="s">
        <v>16747</v>
      </c>
      <c r="C14551" s="145" t="s">
        <v>13059</v>
      </c>
      <c r="D14551" s="137"/>
      <c r="E14551" s="146">
        <v>32704.7</v>
      </c>
      <c r="F14551" s="138"/>
      <c r="G14551" s="138"/>
    </row>
    <row r="14552" ht="15.75" customHeight="1" spans="1:7">
      <c r="A14552" s="143">
        <v>606473</v>
      </c>
      <c r="B14552" s="153" t="s">
        <v>16748</v>
      </c>
      <c r="C14552" s="145" t="s">
        <v>13059</v>
      </c>
      <c r="D14552" s="137"/>
      <c r="E14552" s="146">
        <v>32506.31</v>
      </c>
      <c r="F14552" s="138"/>
      <c r="G14552" s="138"/>
    </row>
    <row r="14553" ht="15.75" customHeight="1" spans="1:7">
      <c r="A14553" s="143">
        <v>606493</v>
      </c>
      <c r="B14553" s="153" t="s">
        <v>16749</v>
      </c>
      <c r="C14553" s="145" t="s">
        <v>13059</v>
      </c>
      <c r="D14553" s="137"/>
      <c r="E14553" s="146">
        <v>34460.88</v>
      </c>
      <c r="F14553" s="138"/>
      <c r="G14553" s="138"/>
    </row>
    <row r="14554" ht="15.75" customHeight="1" spans="1:7">
      <c r="A14554" s="143">
        <v>606474</v>
      </c>
      <c r="B14554" s="153" t="s">
        <v>16750</v>
      </c>
      <c r="C14554" s="145" t="s">
        <v>13059</v>
      </c>
      <c r="D14554" s="137"/>
      <c r="E14554" s="146">
        <v>34261.13</v>
      </c>
      <c r="F14554" s="138"/>
      <c r="G14554" s="138"/>
    </row>
    <row r="14555" ht="15.75" customHeight="1" spans="1:7">
      <c r="A14555" s="143">
        <v>606494</v>
      </c>
      <c r="B14555" s="153" t="s">
        <v>16751</v>
      </c>
      <c r="C14555" s="145" t="s">
        <v>13059</v>
      </c>
      <c r="D14555" s="137"/>
      <c r="E14555" s="146">
        <v>39817.52</v>
      </c>
      <c r="F14555" s="138"/>
      <c r="G14555" s="138"/>
    </row>
    <row r="14556" ht="15.75" customHeight="1" spans="1:7">
      <c r="A14556" s="143">
        <v>606475</v>
      </c>
      <c r="B14556" s="153" t="s">
        <v>16752</v>
      </c>
      <c r="C14556" s="145" t="s">
        <v>13059</v>
      </c>
      <c r="D14556" s="137"/>
      <c r="E14556" s="146">
        <v>39608.19</v>
      </c>
      <c r="F14556" s="138"/>
      <c r="G14556" s="138"/>
    </row>
    <row r="14557" ht="15.75" customHeight="1" spans="1:7">
      <c r="A14557" s="143">
        <v>606495</v>
      </c>
      <c r="B14557" s="153" t="s">
        <v>16753</v>
      </c>
      <c r="C14557" s="145" t="s">
        <v>13059</v>
      </c>
      <c r="D14557" s="137"/>
      <c r="E14557" s="146">
        <v>46890.1</v>
      </c>
      <c r="F14557" s="138"/>
      <c r="G14557" s="138"/>
    </row>
    <row r="14558" ht="15.75" customHeight="1" spans="1:7">
      <c r="A14558" s="143">
        <v>606476</v>
      </c>
      <c r="B14558" s="153" t="s">
        <v>16754</v>
      </c>
      <c r="C14558" s="145" t="s">
        <v>13059</v>
      </c>
      <c r="D14558" s="137"/>
      <c r="E14558" s="146">
        <v>46675.3</v>
      </c>
      <c r="F14558" s="138"/>
      <c r="G14558" s="138"/>
    </row>
    <row r="14559" ht="15.75" customHeight="1" spans="1:7">
      <c r="A14559" s="143">
        <v>606496</v>
      </c>
      <c r="B14559" s="153" t="s">
        <v>16755</v>
      </c>
      <c r="C14559" s="145" t="s">
        <v>13059</v>
      </c>
      <c r="D14559" s="137"/>
      <c r="E14559" s="146">
        <v>48003.61</v>
      </c>
      <c r="F14559" s="138"/>
      <c r="G14559" s="138"/>
    </row>
    <row r="14560" ht="15.75" customHeight="1" spans="1:7">
      <c r="A14560" s="143">
        <v>606477</v>
      </c>
      <c r="B14560" s="153" t="s">
        <v>16756</v>
      </c>
      <c r="C14560" s="145" t="s">
        <v>13059</v>
      </c>
      <c r="D14560" s="137"/>
      <c r="E14560" s="146">
        <v>47784.7</v>
      </c>
      <c r="F14560" s="138"/>
      <c r="G14560" s="138"/>
    </row>
    <row r="14561" ht="15.75" customHeight="1" spans="1:7">
      <c r="A14561" s="143">
        <v>606497</v>
      </c>
      <c r="B14561" s="153" t="s">
        <v>16757</v>
      </c>
      <c r="C14561" s="145" t="s">
        <v>13059</v>
      </c>
      <c r="D14561" s="137"/>
      <c r="E14561" s="146">
        <v>49302.4</v>
      </c>
      <c r="F14561" s="138"/>
      <c r="G14561" s="138"/>
    </row>
    <row r="14562" ht="15.75" customHeight="1" spans="1:7">
      <c r="A14562" s="143">
        <v>606478</v>
      </c>
      <c r="B14562" s="153" t="s">
        <v>16758</v>
      </c>
      <c r="C14562" s="145" t="s">
        <v>13059</v>
      </c>
      <c r="D14562" s="137"/>
      <c r="E14562" s="146">
        <v>49076.66</v>
      </c>
      <c r="F14562" s="138"/>
      <c r="G14562" s="138"/>
    </row>
    <row r="14563" ht="15.75" customHeight="1" spans="1:7">
      <c r="A14563" s="143">
        <v>605835</v>
      </c>
      <c r="B14563" s="153" t="s">
        <v>16759</v>
      </c>
      <c r="C14563" s="145" t="s">
        <v>13059</v>
      </c>
      <c r="D14563" s="137"/>
      <c r="E14563" s="146">
        <v>7164.25</v>
      </c>
      <c r="F14563" s="138"/>
      <c r="G14563" s="138"/>
    </row>
    <row r="14564" ht="15.75" customHeight="1" spans="1:7">
      <c r="A14564" s="143">
        <v>605571</v>
      </c>
      <c r="B14564" s="153" t="s">
        <v>16760</v>
      </c>
      <c r="C14564" s="145" t="s">
        <v>13059</v>
      </c>
      <c r="D14564" s="137"/>
      <c r="E14564" s="146">
        <v>6344.17</v>
      </c>
      <c r="F14564" s="138"/>
      <c r="G14564" s="138"/>
    </row>
    <row r="14565" ht="15.75" customHeight="1" spans="1:7">
      <c r="A14565" s="143">
        <v>605850</v>
      </c>
      <c r="B14565" s="153" t="s">
        <v>16761</v>
      </c>
      <c r="C14565" s="145" t="s">
        <v>13059</v>
      </c>
      <c r="D14565" s="137"/>
      <c r="E14565" s="146">
        <v>7646.84</v>
      </c>
      <c r="F14565" s="138"/>
      <c r="G14565" s="138"/>
    </row>
    <row r="14566" ht="15.75" customHeight="1" spans="1:7">
      <c r="A14566" s="143">
        <v>605582</v>
      </c>
      <c r="B14566" s="153" t="s">
        <v>16762</v>
      </c>
      <c r="C14566" s="145" t="s">
        <v>13059</v>
      </c>
      <c r="D14566" s="137"/>
      <c r="E14566" s="146">
        <v>6826.76</v>
      </c>
      <c r="F14566" s="138"/>
      <c r="G14566" s="138"/>
    </row>
    <row r="14567" ht="15.75" customHeight="1" spans="1:7">
      <c r="A14567" s="143">
        <v>605889</v>
      </c>
      <c r="B14567" s="153" t="s">
        <v>16763</v>
      </c>
      <c r="C14567" s="145" t="s">
        <v>13059</v>
      </c>
      <c r="D14567" s="137"/>
      <c r="E14567" s="146">
        <v>8582.91</v>
      </c>
      <c r="F14567" s="138"/>
      <c r="G14567" s="138"/>
    </row>
    <row r="14568" ht="15.75" customHeight="1" spans="1:7">
      <c r="A14568" s="143">
        <v>605593</v>
      </c>
      <c r="B14568" s="153" t="s">
        <v>16764</v>
      </c>
      <c r="C14568" s="145" t="s">
        <v>13059</v>
      </c>
      <c r="D14568" s="137"/>
      <c r="E14568" s="146">
        <v>7762.82</v>
      </c>
      <c r="F14568" s="138"/>
      <c r="G14568" s="138"/>
    </row>
    <row r="14569" ht="15.75" customHeight="1" spans="1:7">
      <c r="A14569" s="143">
        <v>605739</v>
      </c>
      <c r="B14569" s="153" t="s">
        <v>16765</v>
      </c>
      <c r="C14569" s="145" t="s">
        <v>13059</v>
      </c>
      <c r="D14569" s="137"/>
      <c r="E14569" s="146">
        <v>6910.93</v>
      </c>
      <c r="F14569" s="138"/>
      <c r="G14569" s="138"/>
    </row>
    <row r="14570" ht="15.75" customHeight="1" spans="1:7">
      <c r="A14570" s="143">
        <v>605504</v>
      </c>
      <c r="B14570" s="153" t="s">
        <v>16766</v>
      </c>
      <c r="C14570" s="145" t="s">
        <v>13059</v>
      </c>
      <c r="D14570" s="137"/>
      <c r="E14570" s="146">
        <v>6041.6</v>
      </c>
      <c r="F14570" s="138"/>
      <c r="G14570" s="138"/>
    </row>
    <row r="14571" ht="15.75" customHeight="1" spans="1:7">
      <c r="A14571" s="143">
        <v>605781</v>
      </c>
      <c r="B14571" s="153" t="s">
        <v>16767</v>
      </c>
      <c r="C14571" s="145" t="s">
        <v>13059</v>
      </c>
      <c r="D14571" s="137"/>
      <c r="E14571" s="146">
        <v>7393.52</v>
      </c>
      <c r="F14571" s="138"/>
      <c r="G14571" s="138"/>
    </row>
    <row r="14572" ht="15.75" customHeight="1" spans="1:7">
      <c r="A14572" s="143">
        <v>605524</v>
      </c>
      <c r="B14572" s="153" t="s">
        <v>16768</v>
      </c>
      <c r="C14572" s="145" t="s">
        <v>13059</v>
      </c>
      <c r="D14572" s="137"/>
      <c r="E14572" s="146">
        <v>6524.19</v>
      </c>
      <c r="F14572" s="138"/>
      <c r="G14572" s="138"/>
    </row>
    <row r="14573" ht="15.75" customHeight="1" spans="1:7">
      <c r="A14573" s="143">
        <v>605815</v>
      </c>
      <c r="B14573" s="153" t="s">
        <v>16769</v>
      </c>
      <c r="C14573" s="145" t="s">
        <v>13059</v>
      </c>
      <c r="D14573" s="137"/>
      <c r="E14573" s="146">
        <v>8329.58</v>
      </c>
      <c r="F14573" s="138"/>
      <c r="G14573" s="138"/>
    </row>
    <row r="14574" ht="15.75" customHeight="1" spans="1:7">
      <c r="A14574" s="143">
        <v>605544</v>
      </c>
      <c r="B14574" s="153" t="s">
        <v>16770</v>
      </c>
      <c r="C14574" s="145" t="s">
        <v>13059</v>
      </c>
      <c r="D14574" s="137"/>
      <c r="E14574" s="146">
        <v>7460.26</v>
      </c>
      <c r="F14574" s="138"/>
      <c r="G14574" s="138"/>
    </row>
    <row r="14575" ht="15.75" customHeight="1" spans="1:7">
      <c r="A14575" s="143">
        <v>605836</v>
      </c>
      <c r="B14575" s="153" t="s">
        <v>16771</v>
      </c>
      <c r="C14575" s="145" t="s">
        <v>13059</v>
      </c>
      <c r="D14575" s="137"/>
      <c r="E14575" s="146">
        <v>8123.21</v>
      </c>
      <c r="F14575" s="138"/>
      <c r="G14575" s="138"/>
    </row>
    <row r="14576" ht="15.75" customHeight="1" spans="1:7">
      <c r="A14576" s="143">
        <v>605572</v>
      </c>
      <c r="B14576" s="153" t="s">
        <v>16772</v>
      </c>
      <c r="C14576" s="145" t="s">
        <v>13059</v>
      </c>
      <c r="D14576" s="137"/>
      <c r="E14576" s="146">
        <v>7236.87</v>
      </c>
      <c r="F14576" s="138"/>
      <c r="G14576" s="138"/>
    </row>
    <row r="14577" ht="15.75" customHeight="1" spans="1:7">
      <c r="A14577" s="143">
        <v>605851</v>
      </c>
      <c r="B14577" s="153" t="s">
        <v>16773</v>
      </c>
      <c r="C14577" s="145" t="s">
        <v>13059</v>
      </c>
      <c r="D14577" s="137"/>
      <c r="E14577" s="146">
        <v>8753.53</v>
      </c>
      <c r="F14577" s="138"/>
      <c r="G14577" s="138"/>
    </row>
    <row r="14578" ht="15.75" customHeight="1" spans="1:7">
      <c r="A14578" s="143">
        <v>605583</v>
      </c>
      <c r="B14578" s="153" t="s">
        <v>16774</v>
      </c>
      <c r="C14578" s="145" t="s">
        <v>13059</v>
      </c>
      <c r="D14578" s="137"/>
      <c r="E14578" s="146">
        <v>7867.19</v>
      </c>
      <c r="F14578" s="138"/>
      <c r="G14578" s="138"/>
    </row>
    <row r="14579" ht="15.75" customHeight="1" spans="1:7">
      <c r="A14579" s="143">
        <v>605890</v>
      </c>
      <c r="B14579" s="153" t="s">
        <v>16775</v>
      </c>
      <c r="C14579" s="145" t="s">
        <v>13059</v>
      </c>
      <c r="D14579" s="137"/>
      <c r="E14579" s="146">
        <v>9976.15</v>
      </c>
      <c r="F14579" s="138"/>
      <c r="G14579" s="138"/>
    </row>
    <row r="14580" ht="15.75" customHeight="1" spans="1:7">
      <c r="A14580" s="143">
        <v>605594</v>
      </c>
      <c r="B14580" s="153" t="s">
        <v>16776</v>
      </c>
      <c r="C14580" s="145" t="s">
        <v>13059</v>
      </c>
      <c r="D14580" s="137"/>
      <c r="E14580" s="146">
        <v>9089.81</v>
      </c>
      <c r="F14580" s="138"/>
      <c r="G14580" s="138"/>
    </row>
    <row r="14581" ht="15.75" customHeight="1" spans="1:7">
      <c r="A14581" s="143">
        <v>605740</v>
      </c>
      <c r="B14581" s="153" t="s">
        <v>16777</v>
      </c>
      <c r="C14581" s="145" t="s">
        <v>13059</v>
      </c>
      <c r="D14581" s="137"/>
      <c r="E14581" s="146">
        <v>7837.69</v>
      </c>
      <c r="F14581" s="138"/>
      <c r="G14581" s="138"/>
    </row>
    <row r="14582" ht="15.75" customHeight="1" spans="1:7">
      <c r="A14582" s="143">
        <v>605505</v>
      </c>
      <c r="B14582" s="153" t="s">
        <v>16778</v>
      </c>
      <c r="C14582" s="145" t="s">
        <v>13059</v>
      </c>
      <c r="D14582" s="137"/>
      <c r="E14582" s="146">
        <v>6893.34</v>
      </c>
      <c r="F14582" s="138"/>
      <c r="G14582" s="138"/>
    </row>
    <row r="14583" ht="15.75" customHeight="1" spans="1:7">
      <c r="A14583" s="143">
        <v>605782</v>
      </c>
      <c r="B14583" s="153" t="s">
        <v>16779</v>
      </c>
      <c r="C14583" s="145" t="s">
        <v>13059</v>
      </c>
      <c r="D14583" s="137"/>
      <c r="E14583" s="146">
        <v>8468.01</v>
      </c>
      <c r="F14583" s="138"/>
      <c r="G14583" s="138"/>
    </row>
    <row r="14584" ht="15.75" customHeight="1" spans="1:7">
      <c r="A14584" s="143">
        <v>605525</v>
      </c>
      <c r="B14584" s="153" t="s">
        <v>16780</v>
      </c>
      <c r="C14584" s="145" t="s">
        <v>13059</v>
      </c>
      <c r="D14584" s="137"/>
      <c r="E14584" s="146">
        <v>7523.67</v>
      </c>
      <c r="F14584" s="138"/>
      <c r="G14584" s="138"/>
    </row>
    <row r="14585" ht="15.75" customHeight="1" spans="1:7">
      <c r="A14585" s="143">
        <v>605816</v>
      </c>
      <c r="B14585" s="153" t="s">
        <v>16781</v>
      </c>
      <c r="C14585" s="145" t="s">
        <v>13059</v>
      </c>
      <c r="D14585" s="137"/>
      <c r="E14585" s="146">
        <v>9690.63</v>
      </c>
      <c r="F14585" s="138"/>
      <c r="G14585" s="138"/>
    </row>
    <row r="14586" ht="15.75" customHeight="1" spans="1:7">
      <c r="A14586" s="143">
        <v>605545</v>
      </c>
      <c r="B14586" s="153" t="s">
        <v>16782</v>
      </c>
      <c r="C14586" s="145" t="s">
        <v>13059</v>
      </c>
      <c r="D14586" s="137"/>
      <c r="E14586" s="146">
        <v>8746.28</v>
      </c>
      <c r="F14586" s="138"/>
      <c r="G14586" s="138"/>
    </row>
    <row r="14587" ht="15.75" customHeight="1" spans="1:7">
      <c r="A14587" s="143">
        <v>605837</v>
      </c>
      <c r="B14587" s="153" t="s">
        <v>16783</v>
      </c>
      <c r="C14587" s="145" t="s">
        <v>13059</v>
      </c>
      <c r="D14587" s="137"/>
      <c r="E14587" s="146">
        <v>9666.65</v>
      </c>
      <c r="F14587" s="138"/>
      <c r="G14587" s="138"/>
    </row>
    <row r="14588" ht="15.75" customHeight="1" spans="1:7">
      <c r="A14588" s="143">
        <v>605573</v>
      </c>
      <c r="B14588" s="153" t="s">
        <v>16784</v>
      </c>
      <c r="C14588" s="145" t="s">
        <v>13059</v>
      </c>
      <c r="D14588" s="137"/>
      <c r="E14588" s="146">
        <v>8727.66</v>
      </c>
      <c r="F14588" s="138"/>
      <c r="G14588" s="138"/>
    </row>
    <row r="14589" ht="15.75" customHeight="1" spans="1:7">
      <c r="A14589" s="143">
        <v>605852</v>
      </c>
      <c r="B14589" s="153" t="s">
        <v>16785</v>
      </c>
      <c r="C14589" s="145" t="s">
        <v>13059</v>
      </c>
      <c r="D14589" s="137"/>
      <c r="E14589" s="146">
        <v>10464.41</v>
      </c>
      <c r="F14589" s="138"/>
      <c r="G14589" s="138"/>
    </row>
    <row r="14590" ht="15.75" customHeight="1" spans="1:7">
      <c r="A14590" s="143">
        <v>605584</v>
      </c>
      <c r="B14590" s="153" t="s">
        <v>16786</v>
      </c>
      <c r="C14590" s="145" t="s">
        <v>13059</v>
      </c>
      <c r="D14590" s="137"/>
      <c r="E14590" s="146">
        <v>9525.41</v>
      </c>
      <c r="F14590" s="138"/>
      <c r="G14590" s="138"/>
    </row>
    <row r="14591" ht="15.75" customHeight="1" spans="1:7">
      <c r="A14591" s="143">
        <v>605891</v>
      </c>
      <c r="B14591" s="153" t="s">
        <v>16787</v>
      </c>
      <c r="C14591" s="145" t="s">
        <v>13059</v>
      </c>
      <c r="D14591" s="137"/>
      <c r="E14591" s="146">
        <v>12011.78</v>
      </c>
      <c r="F14591" s="138"/>
      <c r="G14591" s="138"/>
    </row>
    <row r="14592" ht="15.75" customHeight="1" spans="1:7">
      <c r="A14592" s="143">
        <v>605595</v>
      </c>
      <c r="B14592" s="153" t="s">
        <v>16788</v>
      </c>
      <c r="C14592" s="145" t="s">
        <v>13059</v>
      </c>
      <c r="D14592" s="137"/>
      <c r="E14592" s="146">
        <v>11072.78</v>
      </c>
      <c r="F14592" s="138"/>
      <c r="G14592" s="138"/>
    </row>
    <row r="14593" ht="15.75" customHeight="1" spans="1:7">
      <c r="A14593" s="143">
        <v>605741</v>
      </c>
      <c r="B14593" s="153" t="s">
        <v>16789</v>
      </c>
      <c r="C14593" s="145" t="s">
        <v>13059</v>
      </c>
      <c r="D14593" s="137"/>
      <c r="E14593" s="146">
        <v>9333.9</v>
      </c>
      <c r="F14593" s="138"/>
      <c r="G14593" s="138"/>
    </row>
    <row r="14594" ht="15.75" customHeight="1" spans="1:7">
      <c r="A14594" s="143">
        <v>605506</v>
      </c>
      <c r="B14594" s="153" t="s">
        <v>16790</v>
      </c>
      <c r="C14594" s="145" t="s">
        <v>13059</v>
      </c>
      <c r="D14594" s="137"/>
      <c r="E14594" s="146">
        <v>8321.08</v>
      </c>
      <c r="F14594" s="138"/>
      <c r="G14594" s="138"/>
    </row>
    <row r="14595" ht="15.75" customHeight="1" spans="1:7">
      <c r="A14595" s="143">
        <v>605783</v>
      </c>
      <c r="B14595" s="153" t="s">
        <v>16791</v>
      </c>
      <c r="C14595" s="145" t="s">
        <v>13059</v>
      </c>
      <c r="D14595" s="137"/>
      <c r="E14595" s="146">
        <v>10131.65</v>
      </c>
      <c r="F14595" s="138"/>
      <c r="G14595" s="138"/>
    </row>
    <row r="14596" ht="15.75" customHeight="1" spans="1:7">
      <c r="A14596" s="143">
        <v>605526</v>
      </c>
      <c r="B14596" s="153" t="s">
        <v>16792</v>
      </c>
      <c r="C14596" s="145" t="s">
        <v>13059</v>
      </c>
      <c r="D14596" s="137"/>
      <c r="E14596" s="146">
        <v>9118.83</v>
      </c>
      <c r="F14596" s="138"/>
      <c r="G14596" s="138"/>
    </row>
    <row r="14597" ht="15.75" customHeight="1" spans="1:7">
      <c r="A14597" s="143">
        <v>605817</v>
      </c>
      <c r="B14597" s="153" t="s">
        <v>16793</v>
      </c>
      <c r="C14597" s="145" t="s">
        <v>13059</v>
      </c>
      <c r="D14597" s="137"/>
      <c r="E14597" s="146">
        <v>11679.02</v>
      </c>
      <c r="F14597" s="138"/>
      <c r="G14597" s="138"/>
    </row>
    <row r="14598" ht="15.75" customHeight="1" spans="1:7">
      <c r="A14598" s="143">
        <v>605546</v>
      </c>
      <c r="B14598" s="153" t="s">
        <v>16794</v>
      </c>
      <c r="C14598" s="145" t="s">
        <v>13059</v>
      </c>
      <c r="D14598" s="137"/>
      <c r="E14598" s="146">
        <v>10666.21</v>
      </c>
      <c r="F14598" s="138"/>
      <c r="G14598" s="138"/>
    </row>
    <row r="14599" ht="15.75" customHeight="1" spans="1:7">
      <c r="A14599" s="143">
        <v>605838</v>
      </c>
      <c r="B14599" s="153" t="s">
        <v>16795</v>
      </c>
      <c r="C14599" s="145" t="s">
        <v>13059</v>
      </c>
      <c r="D14599" s="137"/>
      <c r="E14599" s="146">
        <v>11011.25</v>
      </c>
      <c r="F14599" s="138"/>
      <c r="G14599" s="138"/>
    </row>
    <row r="14600" ht="15.75" customHeight="1" spans="1:7">
      <c r="A14600" s="143">
        <v>605574</v>
      </c>
      <c r="B14600" s="153" t="s">
        <v>16796</v>
      </c>
      <c r="C14600" s="145" t="s">
        <v>13059</v>
      </c>
      <c r="D14600" s="137"/>
      <c r="E14600" s="146">
        <v>9941.6</v>
      </c>
      <c r="F14600" s="138"/>
      <c r="G14600" s="138"/>
    </row>
    <row r="14601" ht="15.75" customHeight="1" spans="1:7">
      <c r="A14601" s="143">
        <v>605853</v>
      </c>
      <c r="B14601" s="153" t="s">
        <v>16797</v>
      </c>
      <c r="C14601" s="145" t="s">
        <v>13059</v>
      </c>
      <c r="D14601" s="137"/>
      <c r="E14601" s="146">
        <v>11996.13</v>
      </c>
      <c r="F14601" s="138"/>
      <c r="G14601" s="138"/>
    </row>
    <row r="14602" ht="15.75" customHeight="1" spans="1:7">
      <c r="A14602" s="143">
        <v>605585</v>
      </c>
      <c r="B14602" s="153" t="s">
        <v>16798</v>
      </c>
      <c r="C14602" s="145" t="s">
        <v>13059</v>
      </c>
      <c r="D14602" s="137"/>
      <c r="E14602" s="146">
        <v>10926.48</v>
      </c>
      <c r="F14602" s="138"/>
      <c r="G14602" s="138"/>
    </row>
    <row r="14603" ht="15.75" customHeight="1" spans="1:7">
      <c r="A14603" s="143">
        <v>605892</v>
      </c>
      <c r="B14603" s="153" t="s">
        <v>16799</v>
      </c>
      <c r="C14603" s="145" t="s">
        <v>13059</v>
      </c>
      <c r="D14603" s="137"/>
      <c r="E14603" s="146">
        <v>13906.46</v>
      </c>
      <c r="F14603" s="138"/>
      <c r="G14603" s="138"/>
    </row>
    <row r="14604" ht="15.75" customHeight="1" spans="1:7">
      <c r="A14604" s="143">
        <v>605596</v>
      </c>
      <c r="B14604" s="153" t="s">
        <v>16800</v>
      </c>
      <c r="C14604" s="145" t="s">
        <v>13059</v>
      </c>
      <c r="D14604" s="137"/>
      <c r="E14604" s="146">
        <v>12836.81</v>
      </c>
      <c r="F14604" s="138"/>
      <c r="G14604" s="138"/>
    </row>
    <row r="14605" ht="15.75" customHeight="1" spans="1:7">
      <c r="A14605" s="143">
        <v>605742</v>
      </c>
      <c r="B14605" s="153" t="s">
        <v>16801</v>
      </c>
      <c r="C14605" s="145" t="s">
        <v>13059</v>
      </c>
      <c r="D14605" s="137"/>
      <c r="E14605" s="146">
        <v>10631.26</v>
      </c>
      <c r="F14605" s="138"/>
      <c r="G14605" s="138"/>
    </row>
    <row r="14606" ht="15.75" customHeight="1" spans="1:7">
      <c r="A14606" s="143">
        <v>605507</v>
      </c>
      <c r="B14606" s="153" t="s">
        <v>16802</v>
      </c>
      <c r="C14606" s="145" t="s">
        <v>13059</v>
      </c>
      <c r="D14606" s="137"/>
      <c r="E14606" s="146">
        <v>9478.3</v>
      </c>
      <c r="F14606" s="138"/>
      <c r="G14606" s="138"/>
    </row>
    <row r="14607" ht="15.75" customHeight="1" spans="1:7">
      <c r="A14607" s="143">
        <v>605784</v>
      </c>
      <c r="B14607" s="153" t="s">
        <v>16803</v>
      </c>
      <c r="C14607" s="145" t="s">
        <v>13059</v>
      </c>
      <c r="D14607" s="137"/>
      <c r="E14607" s="146">
        <v>11616.14</v>
      </c>
      <c r="F14607" s="138"/>
      <c r="G14607" s="138"/>
    </row>
    <row r="14608" ht="15.75" customHeight="1" spans="1:7">
      <c r="A14608" s="143">
        <v>605527</v>
      </c>
      <c r="B14608" s="153" t="s">
        <v>16804</v>
      </c>
      <c r="C14608" s="145" t="s">
        <v>13059</v>
      </c>
      <c r="D14608" s="137"/>
      <c r="E14608" s="146">
        <v>10463.18</v>
      </c>
      <c r="F14608" s="138"/>
      <c r="G14608" s="138"/>
    </row>
    <row r="14609" ht="15.75" customHeight="1" spans="1:7">
      <c r="A14609" s="143">
        <v>605818</v>
      </c>
      <c r="B14609" s="153" t="s">
        <v>16805</v>
      </c>
      <c r="C14609" s="145" t="s">
        <v>13059</v>
      </c>
      <c r="D14609" s="137"/>
      <c r="E14609" s="146">
        <v>13526.48</v>
      </c>
      <c r="F14609" s="138"/>
      <c r="G14609" s="138"/>
    </row>
    <row r="14610" ht="15.75" customHeight="1" spans="1:7">
      <c r="A14610" s="143">
        <v>605547</v>
      </c>
      <c r="B14610" s="153" t="s">
        <v>16806</v>
      </c>
      <c r="C14610" s="145" t="s">
        <v>13059</v>
      </c>
      <c r="D14610" s="137"/>
      <c r="E14610" s="146">
        <v>12373.52</v>
      </c>
      <c r="F14610" s="138"/>
      <c r="G14610" s="138"/>
    </row>
    <row r="14611" ht="15.75" customHeight="1" spans="1:7">
      <c r="A14611" s="143">
        <v>605839</v>
      </c>
      <c r="B14611" s="153" t="s">
        <v>16807</v>
      </c>
      <c r="C14611" s="145" t="s">
        <v>13059</v>
      </c>
      <c r="D14611" s="137"/>
      <c r="E14611" s="146">
        <v>12403.55</v>
      </c>
      <c r="F14611" s="138"/>
      <c r="G14611" s="138"/>
    </row>
    <row r="14612" ht="15.75" customHeight="1" spans="1:7">
      <c r="A14612" s="143">
        <v>605575</v>
      </c>
      <c r="B14612" s="153" t="s">
        <v>16808</v>
      </c>
      <c r="C14612" s="145" t="s">
        <v>13059</v>
      </c>
      <c r="D14612" s="137"/>
      <c r="E14612" s="146">
        <v>11227.51</v>
      </c>
      <c r="F14612" s="138"/>
      <c r="G14612" s="138"/>
    </row>
    <row r="14613" ht="15.75" customHeight="1" spans="1:7">
      <c r="A14613" s="143">
        <v>605854</v>
      </c>
      <c r="B14613" s="153" t="s">
        <v>16809</v>
      </c>
      <c r="C14613" s="145" t="s">
        <v>13059</v>
      </c>
      <c r="D14613" s="137"/>
      <c r="E14613" s="146">
        <v>13595.25</v>
      </c>
      <c r="F14613" s="138"/>
      <c r="G14613" s="138"/>
    </row>
    <row r="14614" ht="15.75" customHeight="1" spans="1:7">
      <c r="A14614" s="143">
        <v>605586</v>
      </c>
      <c r="B14614" s="153" t="s">
        <v>16810</v>
      </c>
      <c r="C14614" s="145" t="s">
        <v>13059</v>
      </c>
      <c r="D14614" s="137"/>
      <c r="E14614" s="146">
        <v>12419.22</v>
      </c>
      <c r="F14614" s="138"/>
      <c r="G14614" s="138"/>
    </row>
    <row r="14615" ht="15.75" customHeight="1" spans="1:7">
      <c r="A14615" s="143">
        <v>605893</v>
      </c>
      <c r="B14615" s="153" t="s">
        <v>16811</v>
      </c>
      <c r="C14615" s="145" t="s">
        <v>13059</v>
      </c>
      <c r="D14615" s="137"/>
      <c r="E14615" s="146">
        <v>15906.76</v>
      </c>
      <c r="F14615" s="138"/>
      <c r="G14615" s="138"/>
    </row>
    <row r="14616" ht="15.75" customHeight="1" spans="1:7">
      <c r="A14616" s="143">
        <v>605597</v>
      </c>
      <c r="B14616" s="153" t="s">
        <v>16812</v>
      </c>
      <c r="C14616" s="145" t="s">
        <v>13059</v>
      </c>
      <c r="D14616" s="137"/>
      <c r="E14616" s="146">
        <v>14730.73</v>
      </c>
      <c r="F14616" s="138"/>
      <c r="G14616" s="138"/>
    </row>
    <row r="14617" ht="15.75" customHeight="1" spans="1:7">
      <c r="A14617" s="143">
        <v>605743</v>
      </c>
      <c r="B14617" s="153" t="s">
        <v>16813</v>
      </c>
      <c r="C14617" s="145" t="s">
        <v>13059</v>
      </c>
      <c r="D14617" s="137"/>
      <c r="E14617" s="146">
        <v>11984.92</v>
      </c>
      <c r="F14617" s="138"/>
      <c r="G14617" s="138"/>
    </row>
    <row r="14618" ht="15.75" customHeight="1" spans="1:7">
      <c r="A14618" s="143">
        <v>605508</v>
      </c>
      <c r="B14618" s="153" t="s">
        <v>16814</v>
      </c>
      <c r="C14618" s="145" t="s">
        <v>13059</v>
      </c>
      <c r="D14618" s="137"/>
      <c r="E14618" s="146">
        <v>10716.94</v>
      </c>
      <c r="F14618" s="138"/>
      <c r="G14618" s="138"/>
    </row>
    <row r="14619" ht="15.75" customHeight="1" spans="1:7">
      <c r="A14619" s="143">
        <v>605785</v>
      </c>
      <c r="B14619" s="153" t="s">
        <v>16815</v>
      </c>
      <c r="C14619" s="145" t="s">
        <v>13059</v>
      </c>
      <c r="D14619" s="137"/>
      <c r="E14619" s="146">
        <v>13176.63</v>
      </c>
      <c r="F14619" s="138"/>
      <c r="G14619" s="138"/>
    </row>
    <row r="14620" ht="15.75" customHeight="1" spans="1:7">
      <c r="A14620" s="143">
        <v>605528</v>
      </c>
      <c r="B14620" s="153" t="s">
        <v>16816</v>
      </c>
      <c r="C14620" s="145" t="s">
        <v>13059</v>
      </c>
      <c r="D14620" s="137"/>
      <c r="E14620" s="146">
        <v>11908.65</v>
      </c>
      <c r="F14620" s="138"/>
      <c r="G14620" s="138"/>
    </row>
    <row r="14621" ht="15.75" customHeight="1" spans="1:7">
      <c r="A14621" s="143">
        <v>605819</v>
      </c>
      <c r="B14621" s="153" t="s">
        <v>16817</v>
      </c>
      <c r="C14621" s="145" t="s">
        <v>13059</v>
      </c>
      <c r="D14621" s="137"/>
      <c r="E14621" s="146">
        <v>15488.14</v>
      </c>
      <c r="F14621" s="138"/>
      <c r="G14621" s="138"/>
    </row>
    <row r="14622" ht="15.75" customHeight="1" spans="1:7">
      <c r="A14622" s="143">
        <v>605548</v>
      </c>
      <c r="B14622" s="153" t="s">
        <v>16818</v>
      </c>
      <c r="C14622" s="145" t="s">
        <v>13059</v>
      </c>
      <c r="D14622" s="137"/>
      <c r="E14622" s="146">
        <v>14220.16</v>
      </c>
      <c r="F14622" s="138"/>
      <c r="G14622" s="138"/>
    </row>
    <row r="14623" ht="15.75" customHeight="1" spans="1:7">
      <c r="A14623" s="143">
        <v>605840</v>
      </c>
      <c r="B14623" s="153" t="s">
        <v>16819</v>
      </c>
      <c r="C14623" s="145" t="s">
        <v>13059</v>
      </c>
      <c r="D14623" s="137"/>
      <c r="E14623" s="146">
        <v>16080.71</v>
      </c>
      <c r="F14623" s="138"/>
      <c r="G14623" s="138"/>
    </row>
    <row r="14624" ht="15.75" customHeight="1" spans="1:7">
      <c r="A14624" s="143">
        <v>605576</v>
      </c>
      <c r="B14624" s="153" t="s">
        <v>16820</v>
      </c>
      <c r="C14624" s="145" t="s">
        <v>13059</v>
      </c>
      <c r="D14624" s="137"/>
      <c r="E14624" s="146">
        <v>12671.93</v>
      </c>
      <c r="F14624" s="138"/>
      <c r="G14624" s="138"/>
    </row>
    <row r="14625" ht="15.75" customHeight="1" spans="1:7">
      <c r="A14625" s="143">
        <v>605855</v>
      </c>
      <c r="B14625" s="153" t="s">
        <v>16821</v>
      </c>
      <c r="C14625" s="145" t="s">
        <v>13059</v>
      </c>
      <c r="D14625" s="137"/>
      <c r="E14625" s="146">
        <v>17498.94</v>
      </c>
      <c r="F14625" s="138"/>
      <c r="G14625" s="138"/>
    </row>
    <row r="14626" ht="15.75" customHeight="1" spans="1:7">
      <c r="A14626" s="143">
        <v>605587</v>
      </c>
      <c r="B14626" s="153" t="s">
        <v>16822</v>
      </c>
      <c r="C14626" s="145" t="s">
        <v>13059</v>
      </c>
      <c r="D14626" s="137"/>
      <c r="E14626" s="146">
        <v>14090.15</v>
      </c>
      <c r="F14626" s="138"/>
      <c r="G14626" s="138"/>
    </row>
    <row r="14627" ht="15.75" customHeight="1" spans="1:7">
      <c r="A14627" s="143">
        <v>605898</v>
      </c>
      <c r="B14627" s="153" t="s">
        <v>16823</v>
      </c>
      <c r="C14627" s="145" t="s">
        <v>13059</v>
      </c>
      <c r="D14627" s="137"/>
      <c r="E14627" s="146">
        <v>20249.82</v>
      </c>
      <c r="F14627" s="138"/>
      <c r="G14627" s="138"/>
    </row>
    <row r="14628" ht="15.75" customHeight="1" spans="1:7">
      <c r="A14628" s="143">
        <v>605598</v>
      </c>
      <c r="B14628" s="153" t="s">
        <v>16824</v>
      </c>
      <c r="C14628" s="145" t="s">
        <v>13059</v>
      </c>
      <c r="D14628" s="137"/>
      <c r="E14628" s="146">
        <v>16841.04</v>
      </c>
      <c r="F14628" s="138"/>
      <c r="G14628" s="138"/>
    </row>
    <row r="14629" ht="15.75" customHeight="1" spans="1:7">
      <c r="A14629" s="143">
        <v>605744</v>
      </c>
      <c r="B14629" s="153" t="s">
        <v>16825</v>
      </c>
      <c r="C14629" s="145" t="s">
        <v>13059</v>
      </c>
      <c r="D14629" s="137"/>
      <c r="E14629" s="146">
        <v>15198.58</v>
      </c>
      <c r="F14629" s="138"/>
      <c r="G14629" s="138"/>
    </row>
    <row r="14630" ht="15.75" customHeight="1" spans="1:7">
      <c r="A14630" s="143">
        <v>605509</v>
      </c>
      <c r="B14630" s="153" t="s">
        <v>16826</v>
      </c>
      <c r="C14630" s="145" t="s">
        <v>13059</v>
      </c>
      <c r="D14630" s="137"/>
      <c r="E14630" s="146">
        <v>12107.77</v>
      </c>
      <c r="F14630" s="138"/>
      <c r="G14630" s="138"/>
    </row>
    <row r="14631" ht="15.75" customHeight="1" spans="1:7">
      <c r="A14631" s="143">
        <v>605787</v>
      </c>
      <c r="B14631" s="153" t="s">
        <v>16827</v>
      </c>
      <c r="C14631" s="145" t="s">
        <v>13059</v>
      </c>
      <c r="D14631" s="137"/>
      <c r="E14631" s="146">
        <v>16616.81</v>
      </c>
      <c r="F14631" s="138"/>
      <c r="G14631" s="138"/>
    </row>
    <row r="14632" ht="15.75" customHeight="1" spans="1:7">
      <c r="A14632" s="143">
        <v>605529</v>
      </c>
      <c r="B14632" s="153" t="s">
        <v>16828</v>
      </c>
      <c r="C14632" s="145" t="s">
        <v>13059</v>
      </c>
      <c r="D14632" s="137"/>
      <c r="E14632" s="146">
        <v>13526</v>
      </c>
      <c r="F14632" s="138"/>
      <c r="G14632" s="138"/>
    </row>
    <row r="14633" ht="15.75" customHeight="1" spans="1:7">
      <c r="A14633" s="143">
        <v>605820</v>
      </c>
      <c r="B14633" s="153" t="s">
        <v>16829</v>
      </c>
      <c r="C14633" s="145" t="s">
        <v>13059</v>
      </c>
      <c r="D14633" s="137"/>
      <c r="E14633" s="146">
        <v>19367.7</v>
      </c>
      <c r="F14633" s="138"/>
      <c r="G14633" s="138"/>
    </row>
    <row r="14634" ht="15.75" customHeight="1" spans="1:7">
      <c r="A14634" s="143">
        <v>605549</v>
      </c>
      <c r="B14634" s="153" t="s">
        <v>16830</v>
      </c>
      <c r="C14634" s="145" t="s">
        <v>13059</v>
      </c>
      <c r="D14634" s="137"/>
      <c r="E14634" s="146">
        <v>16276.88</v>
      </c>
      <c r="F14634" s="138"/>
      <c r="G14634" s="138"/>
    </row>
    <row r="14635" ht="15.75" customHeight="1" spans="1:7">
      <c r="A14635" s="143">
        <v>605841</v>
      </c>
      <c r="B14635" s="153" t="s">
        <v>16831</v>
      </c>
      <c r="C14635" s="145" t="s">
        <v>13059</v>
      </c>
      <c r="D14635" s="137"/>
      <c r="E14635" s="146">
        <v>17588.09</v>
      </c>
      <c r="F14635" s="138"/>
      <c r="G14635" s="138"/>
    </row>
    <row r="14636" ht="15.75" customHeight="1" spans="1:7">
      <c r="A14636" s="143">
        <v>605577</v>
      </c>
      <c r="B14636" s="153" t="s">
        <v>16832</v>
      </c>
      <c r="C14636" s="145" t="s">
        <v>13059</v>
      </c>
      <c r="D14636" s="137"/>
      <c r="E14636" s="146">
        <v>13862.38</v>
      </c>
      <c r="F14636" s="138"/>
      <c r="G14636" s="138"/>
    </row>
    <row r="14637" ht="15.75" customHeight="1" spans="1:7">
      <c r="A14637" s="143">
        <v>605856</v>
      </c>
      <c r="B14637" s="153" t="s">
        <v>16833</v>
      </c>
      <c r="C14637" s="145" t="s">
        <v>13059</v>
      </c>
      <c r="D14637" s="137"/>
      <c r="E14637" s="146">
        <v>19252.54</v>
      </c>
      <c r="F14637" s="138"/>
      <c r="G14637" s="138"/>
    </row>
    <row r="14638" ht="15.75" customHeight="1" spans="1:7">
      <c r="A14638" s="143">
        <v>605588</v>
      </c>
      <c r="B14638" s="153" t="s">
        <v>16834</v>
      </c>
      <c r="C14638" s="145" t="s">
        <v>13059</v>
      </c>
      <c r="D14638" s="137"/>
      <c r="E14638" s="146">
        <v>15526.82</v>
      </c>
      <c r="F14638" s="138"/>
      <c r="G14638" s="138"/>
    </row>
    <row r="14639" ht="15.75" customHeight="1" spans="1:7">
      <c r="A14639" s="143">
        <v>605899</v>
      </c>
      <c r="B14639" s="153" t="s">
        <v>16835</v>
      </c>
      <c r="C14639" s="145" t="s">
        <v>13059</v>
      </c>
      <c r="D14639" s="137"/>
      <c r="E14639" s="146">
        <v>22481.01</v>
      </c>
      <c r="F14639" s="138"/>
      <c r="G14639" s="138"/>
    </row>
    <row r="14640" ht="15.75" customHeight="1" spans="1:7">
      <c r="A14640" s="143">
        <v>605599</v>
      </c>
      <c r="B14640" s="153" t="s">
        <v>16836</v>
      </c>
      <c r="C14640" s="145" t="s">
        <v>13059</v>
      </c>
      <c r="D14640" s="137"/>
      <c r="E14640" s="146">
        <v>18755.29</v>
      </c>
      <c r="F14640" s="138"/>
      <c r="G14640" s="138"/>
    </row>
    <row r="14641" ht="15.75" customHeight="1" spans="1:7">
      <c r="A14641" s="143">
        <v>605745</v>
      </c>
      <c r="B14641" s="153" t="s">
        <v>16837</v>
      </c>
      <c r="C14641" s="145" t="s">
        <v>13059</v>
      </c>
      <c r="D14641" s="137"/>
      <c r="E14641" s="146">
        <v>16633.28</v>
      </c>
      <c r="F14641" s="138"/>
      <c r="G14641" s="138"/>
    </row>
    <row r="14642" ht="15.75" customHeight="1" spans="1:7">
      <c r="A14642" s="143">
        <v>605510</v>
      </c>
      <c r="B14642" s="153" t="s">
        <v>16838</v>
      </c>
      <c r="C14642" s="145" t="s">
        <v>13059</v>
      </c>
      <c r="D14642" s="137"/>
      <c r="E14642" s="146">
        <v>13254.11</v>
      </c>
      <c r="F14642" s="138"/>
      <c r="G14642" s="138"/>
    </row>
    <row r="14643" ht="15.75" customHeight="1" spans="1:7">
      <c r="A14643" s="143">
        <v>605788</v>
      </c>
      <c r="B14643" s="153" t="s">
        <v>16839</v>
      </c>
      <c r="C14643" s="145" t="s">
        <v>13059</v>
      </c>
      <c r="D14643" s="137"/>
      <c r="E14643" s="146">
        <v>18297.72</v>
      </c>
      <c r="F14643" s="138"/>
      <c r="G14643" s="138"/>
    </row>
    <row r="14644" ht="15.75" customHeight="1" spans="1:7">
      <c r="A14644" s="143">
        <v>605530</v>
      </c>
      <c r="B14644" s="153" t="s">
        <v>16840</v>
      </c>
      <c r="C14644" s="145" t="s">
        <v>13059</v>
      </c>
      <c r="D14644" s="137"/>
      <c r="E14644" s="146">
        <v>14918.55</v>
      </c>
      <c r="F14644" s="138"/>
      <c r="G14644" s="138"/>
    </row>
    <row r="14645" ht="15.75" customHeight="1" spans="1:7">
      <c r="A14645" s="143">
        <v>605821</v>
      </c>
      <c r="B14645" s="153" t="s">
        <v>16841</v>
      </c>
      <c r="C14645" s="145" t="s">
        <v>13059</v>
      </c>
      <c r="D14645" s="137"/>
      <c r="E14645" s="146">
        <v>21526.19</v>
      </c>
      <c r="F14645" s="138"/>
      <c r="G14645" s="138"/>
    </row>
    <row r="14646" ht="15.75" customHeight="1" spans="1:7">
      <c r="A14646" s="143">
        <v>605550</v>
      </c>
      <c r="B14646" s="153" t="s">
        <v>16842</v>
      </c>
      <c r="C14646" s="145" t="s">
        <v>13059</v>
      </c>
      <c r="D14646" s="137"/>
      <c r="E14646" s="146">
        <v>18147.02</v>
      </c>
      <c r="F14646" s="138"/>
      <c r="G14646" s="138"/>
    </row>
    <row r="14647" ht="15.75" customHeight="1" spans="1:7">
      <c r="A14647" s="143">
        <v>605842</v>
      </c>
      <c r="B14647" s="153" t="s">
        <v>16843</v>
      </c>
      <c r="C14647" s="145" t="s">
        <v>13059</v>
      </c>
      <c r="D14647" s="137"/>
      <c r="E14647" s="146">
        <v>19434.71</v>
      </c>
      <c r="F14647" s="138"/>
      <c r="G14647" s="138"/>
    </row>
    <row r="14648" ht="15.75" customHeight="1" spans="1:7">
      <c r="A14648" s="143">
        <v>605578</v>
      </c>
      <c r="B14648" s="153" t="s">
        <v>16844</v>
      </c>
      <c r="C14648" s="145" t="s">
        <v>13059</v>
      </c>
      <c r="D14648" s="137"/>
      <c r="E14648" s="146">
        <v>15355.72</v>
      </c>
      <c r="F14648" s="138"/>
      <c r="G14648" s="138"/>
    </row>
    <row r="14649" ht="15.75" customHeight="1" spans="1:7">
      <c r="A14649" s="143">
        <v>605857</v>
      </c>
      <c r="B14649" s="153" t="s">
        <v>16845</v>
      </c>
      <c r="C14649" s="145" t="s">
        <v>13059</v>
      </c>
      <c r="D14649" s="137"/>
      <c r="E14649" s="146">
        <v>21365.08</v>
      </c>
      <c r="F14649" s="138"/>
      <c r="G14649" s="138"/>
    </row>
    <row r="14650" ht="15.75" customHeight="1" spans="1:7">
      <c r="A14650" s="143">
        <v>605589</v>
      </c>
      <c r="B14650" s="153" t="s">
        <v>16846</v>
      </c>
      <c r="C14650" s="145" t="s">
        <v>13059</v>
      </c>
      <c r="D14650" s="137"/>
      <c r="E14650" s="146">
        <v>17286.08</v>
      </c>
      <c r="F14650" s="138"/>
      <c r="G14650" s="138"/>
    </row>
    <row r="14651" ht="15.75" customHeight="1" spans="1:7">
      <c r="A14651" s="143">
        <v>605900</v>
      </c>
      <c r="B14651" s="153" t="s">
        <v>16847</v>
      </c>
      <c r="C14651" s="145" t="s">
        <v>13059</v>
      </c>
      <c r="D14651" s="137"/>
      <c r="E14651" s="146">
        <v>25109.34</v>
      </c>
      <c r="F14651" s="138"/>
      <c r="G14651" s="138"/>
    </row>
    <row r="14652" ht="15.75" customHeight="1" spans="1:7">
      <c r="A14652" s="143">
        <v>605600</v>
      </c>
      <c r="B14652" s="153" t="s">
        <v>16848</v>
      </c>
      <c r="C14652" s="145" t="s">
        <v>13059</v>
      </c>
      <c r="D14652" s="137"/>
      <c r="E14652" s="146">
        <v>21030.34</v>
      </c>
      <c r="F14652" s="138"/>
      <c r="G14652" s="138"/>
    </row>
    <row r="14653" ht="15.75" customHeight="1" spans="1:7">
      <c r="A14653" s="143">
        <v>605746</v>
      </c>
      <c r="B14653" s="153" t="s">
        <v>16849</v>
      </c>
      <c r="C14653" s="145" t="s">
        <v>13059</v>
      </c>
      <c r="D14653" s="137"/>
      <c r="E14653" s="146">
        <v>18394</v>
      </c>
      <c r="F14653" s="138"/>
      <c r="G14653" s="138"/>
    </row>
    <row r="14654" ht="15.75" customHeight="1" spans="1:7">
      <c r="A14654" s="143">
        <v>605511</v>
      </c>
      <c r="B14654" s="153" t="s">
        <v>16850</v>
      </c>
      <c r="C14654" s="145" t="s">
        <v>13059</v>
      </c>
      <c r="D14654" s="137"/>
      <c r="E14654" s="146">
        <v>14693.87</v>
      </c>
      <c r="F14654" s="138"/>
      <c r="G14654" s="138"/>
    </row>
    <row r="14655" ht="15.75" customHeight="1" spans="1:7">
      <c r="A14655" s="143">
        <v>605789</v>
      </c>
      <c r="B14655" s="153" t="s">
        <v>16851</v>
      </c>
      <c r="C14655" s="145" t="s">
        <v>13059</v>
      </c>
      <c r="D14655" s="137"/>
      <c r="E14655" s="146">
        <v>20324.36</v>
      </c>
      <c r="F14655" s="138"/>
      <c r="G14655" s="138"/>
    </row>
    <row r="14656" ht="15.75" customHeight="1" spans="1:7">
      <c r="A14656" s="143">
        <v>605531</v>
      </c>
      <c r="B14656" s="153" t="s">
        <v>16852</v>
      </c>
      <c r="C14656" s="145" t="s">
        <v>13059</v>
      </c>
      <c r="D14656" s="137"/>
      <c r="E14656" s="146">
        <v>16624.23</v>
      </c>
      <c r="F14656" s="138"/>
      <c r="G14656" s="138"/>
    </row>
    <row r="14657" ht="15.75" customHeight="1" spans="1:7">
      <c r="A14657" s="143">
        <v>605822</v>
      </c>
      <c r="B14657" s="153" t="s">
        <v>16853</v>
      </c>
      <c r="C14657" s="145" t="s">
        <v>13059</v>
      </c>
      <c r="D14657" s="137"/>
      <c r="E14657" s="146">
        <v>24068.63</v>
      </c>
      <c r="F14657" s="138"/>
      <c r="G14657" s="138"/>
    </row>
    <row r="14658" ht="15.75" customHeight="1" spans="1:7">
      <c r="A14658" s="143">
        <v>605551</v>
      </c>
      <c r="B14658" s="153" t="s">
        <v>16854</v>
      </c>
      <c r="C14658" s="145" t="s">
        <v>13059</v>
      </c>
      <c r="D14658" s="137"/>
      <c r="E14658" s="146">
        <v>20368.49</v>
      </c>
      <c r="F14658" s="138"/>
      <c r="G14658" s="138"/>
    </row>
    <row r="14659" ht="15.75" customHeight="1" spans="1:7">
      <c r="A14659" s="143">
        <v>605843</v>
      </c>
      <c r="B14659" s="153" t="s">
        <v>16855</v>
      </c>
      <c r="C14659" s="145" t="s">
        <v>13059</v>
      </c>
      <c r="D14659" s="137"/>
      <c r="E14659" s="146">
        <v>20926.83</v>
      </c>
      <c r="F14659" s="138"/>
      <c r="G14659" s="138"/>
    </row>
    <row r="14660" ht="15.75" customHeight="1" spans="1:7">
      <c r="A14660" s="143">
        <v>605579</v>
      </c>
      <c r="B14660" s="153" t="s">
        <v>16856</v>
      </c>
      <c r="C14660" s="145" t="s">
        <v>13059</v>
      </c>
      <c r="D14660" s="137"/>
      <c r="E14660" s="146">
        <v>16578.53</v>
      </c>
      <c r="F14660" s="138"/>
      <c r="G14660" s="138"/>
    </row>
    <row r="14661" ht="15.75" customHeight="1" spans="1:7">
      <c r="A14661" s="143">
        <v>605858</v>
      </c>
      <c r="B14661" s="153" t="s">
        <v>16857</v>
      </c>
      <c r="C14661" s="145" t="s">
        <v>13059</v>
      </c>
      <c r="D14661" s="137"/>
      <c r="E14661" s="146">
        <v>23142.81</v>
      </c>
      <c r="F14661" s="138"/>
      <c r="G14661" s="138"/>
    </row>
    <row r="14662" ht="15.75" customHeight="1" spans="1:7">
      <c r="A14662" s="143">
        <v>605590</v>
      </c>
      <c r="B14662" s="153" t="s">
        <v>16858</v>
      </c>
      <c r="C14662" s="145" t="s">
        <v>13059</v>
      </c>
      <c r="D14662" s="137"/>
      <c r="E14662" s="146">
        <v>18794.51</v>
      </c>
      <c r="F14662" s="138"/>
      <c r="G14662" s="138"/>
    </row>
    <row r="14663" ht="15.75" customHeight="1" spans="1:7">
      <c r="A14663" s="143">
        <v>605901</v>
      </c>
      <c r="B14663" s="153" t="s">
        <v>16859</v>
      </c>
      <c r="C14663" s="145" t="s">
        <v>13059</v>
      </c>
      <c r="D14663" s="137"/>
      <c r="E14663" s="146">
        <v>27441.07</v>
      </c>
      <c r="F14663" s="138"/>
      <c r="G14663" s="138"/>
    </row>
    <row r="14664" ht="15.75" customHeight="1" spans="1:7">
      <c r="A14664" s="143">
        <v>605601</v>
      </c>
      <c r="B14664" s="153" t="s">
        <v>16860</v>
      </c>
      <c r="C14664" s="145" t="s">
        <v>13059</v>
      </c>
      <c r="D14664" s="137"/>
      <c r="E14664" s="146">
        <v>23092.77</v>
      </c>
      <c r="F14664" s="138"/>
      <c r="G14664" s="138"/>
    </row>
    <row r="14665" ht="15.75" customHeight="1" spans="1:7">
      <c r="A14665" s="143">
        <v>605747</v>
      </c>
      <c r="B14665" s="153" t="s">
        <v>16861</v>
      </c>
      <c r="C14665" s="145" t="s">
        <v>13059</v>
      </c>
      <c r="D14665" s="137"/>
      <c r="E14665" s="146">
        <v>19813.43</v>
      </c>
      <c r="F14665" s="138"/>
      <c r="G14665" s="138"/>
    </row>
    <row r="14666" ht="15.75" customHeight="1" spans="1:7">
      <c r="A14666" s="143">
        <v>605512</v>
      </c>
      <c r="B14666" s="153" t="s">
        <v>16862</v>
      </c>
      <c r="C14666" s="145" t="s">
        <v>13059</v>
      </c>
      <c r="D14666" s="137"/>
      <c r="E14666" s="146">
        <v>15869.4</v>
      </c>
      <c r="F14666" s="138"/>
      <c r="G14666" s="138"/>
    </row>
    <row r="14667" ht="15.75" customHeight="1" spans="1:7">
      <c r="A14667" s="143">
        <v>605790</v>
      </c>
      <c r="B14667" s="153" t="s">
        <v>16863</v>
      </c>
      <c r="C14667" s="145" t="s">
        <v>13059</v>
      </c>
      <c r="D14667" s="137"/>
      <c r="E14667" s="146">
        <v>22029.41</v>
      </c>
      <c r="F14667" s="138"/>
      <c r="G14667" s="138"/>
    </row>
    <row r="14668" ht="15.75" customHeight="1" spans="1:7">
      <c r="A14668" s="143">
        <v>605532</v>
      </c>
      <c r="B14668" s="153" t="s">
        <v>16864</v>
      </c>
      <c r="C14668" s="145" t="s">
        <v>13059</v>
      </c>
      <c r="D14668" s="137"/>
      <c r="E14668" s="146">
        <v>18085.37</v>
      </c>
      <c r="F14668" s="138"/>
      <c r="G14668" s="138"/>
    </row>
    <row r="14669" ht="15.75" customHeight="1" spans="1:7">
      <c r="A14669" s="143">
        <v>605823</v>
      </c>
      <c r="B14669" s="153" t="s">
        <v>16865</v>
      </c>
      <c r="C14669" s="145" t="s">
        <v>13059</v>
      </c>
      <c r="D14669" s="137"/>
      <c r="E14669" s="146">
        <v>26327.67</v>
      </c>
      <c r="F14669" s="138"/>
      <c r="G14669" s="138"/>
    </row>
    <row r="14670" ht="15.75" customHeight="1" spans="1:7">
      <c r="A14670" s="143">
        <v>605552</v>
      </c>
      <c r="B14670" s="153" t="s">
        <v>16866</v>
      </c>
      <c r="C14670" s="145" t="s">
        <v>13059</v>
      </c>
      <c r="D14670" s="137"/>
      <c r="E14670" s="146">
        <v>22383.63</v>
      </c>
      <c r="F14670" s="138"/>
      <c r="G14670" s="138"/>
    </row>
    <row r="14671" ht="15.75" customHeight="1" spans="1:7">
      <c r="A14671" s="143">
        <v>605844</v>
      </c>
      <c r="B14671" s="153" t="s">
        <v>16867</v>
      </c>
      <c r="C14671" s="145" t="s">
        <v>13059</v>
      </c>
      <c r="D14671" s="137"/>
      <c r="E14671" s="146">
        <v>22841.32</v>
      </c>
      <c r="F14671" s="138"/>
      <c r="G14671" s="138"/>
    </row>
    <row r="14672" ht="15.75" customHeight="1" spans="1:7">
      <c r="A14672" s="143">
        <v>605580</v>
      </c>
      <c r="B14672" s="153" t="s">
        <v>16868</v>
      </c>
      <c r="C14672" s="145" t="s">
        <v>13059</v>
      </c>
      <c r="D14672" s="137"/>
      <c r="E14672" s="146">
        <v>18188.14</v>
      </c>
      <c r="F14672" s="138"/>
      <c r="G14672" s="138"/>
    </row>
    <row r="14673" ht="15.75" customHeight="1" spans="1:7">
      <c r="A14673" s="143">
        <v>605887</v>
      </c>
      <c r="B14673" s="153" t="s">
        <v>16869</v>
      </c>
      <c r="C14673" s="145" t="s">
        <v>13059</v>
      </c>
      <c r="D14673" s="137"/>
      <c r="E14673" s="146">
        <v>25362.61</v>
      </c>
      <c r="F14673" s="138"/>
      <c r="G14673" s="138"/>
    </row>
    <row r="14674" ht="15.75" customHeight="1" spans="1:7">
      <c r="A14674" s="143">
        <v>605591</v>
      </c>
      <c r="B14674" s="153" t="s">
        <v>16870</v>
      </c>
      <c r="C14674" s="145" t="s">
        <v>13059</v>
      </c>
      <c r="D14674" s="137"/>
      <c r="E14674" s="146">
        <v>20709.43</v>
      </c>
      <c r="F14674" s="138"/>
      <c r="G14674" s="138"/>
    </row>
    <row r="14675" ht="15.75" customHeight="1" spans="1:7">
      <c r="A14675" s="143">
        <v>605902</v>
      </c>
      <c r="B14675" s="153" t="s">
        <v>16871</v>
      </c>
      <c r="C14675" s="145" t="s">
        <v>13059</v>
      </c>
      <c r="D14675" s="137"/>
      <c r="E14675" s="146">
        <v>30253.08</v>
      </c>
      <c r="F14675" s="138"/>
      <c r="G14675" s="138"/>
    </row>
    <row r="14676" ht="15.75" customHeight="1" spans="1:7">
      <c r="A14676" s="143">
        <v>605602</v>
      </c>
      <c r="B14676" s="153" t="s">
        <v>16872</v>
      </c>
      <c r="C14676" s="145" t="s">
        <v>13059</v>
      </c>
      <c r="D14676" s="137"/>
      <c r="E14676" s="146">
        <v>25599.9</v>
      </c>
      <c r="F14676" s="138"/>
      <c r="G14676" s="138"/>
    </row>
    <row r="14677" ht="15.75" customHeight="1" spans="1:7">
      <c r="A14677" s="143">
        <v>605748</v>
      </c>
      <c r="B14677" s="153" t="s">
        <v>16873</v>
      </c>
      <c r="C14677" s="145" t="s">
        <v>13059</v>
      </c>
      <c r="D14677" s="137"/>
      <c r="E14677" s="146">
        <v>21642.02</v>
      </c>
      <c r="F14677" s="138"/>
      <c r="G14677" s="138"/>
    </row>
    <row r="14678" ht="15.75" customHeight="1" spans="1:7">
      <c r="A14678" s="143">
        <v>605513</v>
      </c>
      <c r="B14678" s="153" t="s">
        <v>16874</v>
      </c>
      <c r="C14678" s="145" t="s">
        <v>13059</v>
      </c>
      <c r="D14678" s="137"/>
      <c r="E14678" s="146">
        <v>17422.27</v>
      </c>
      <c r="F14678" s="138"/>
      <c r="G14678" s="138"/>
    </row>
    <row r="14679" ht="15.75" customHeight="1" spans="1:7">
      <c r="A14679" s="143">
        <v>605804</v>
      </c>
      <c r="B14679" s="153" t="s">
        <v>16875</v>
      </c>
      <c r="C14679" s="145" t="s">
        <v>13059</v>
      </c>
      <c r="D14679" s="137"/>
      <c r="E14679" s="146">
        <v>24163.32</v>
      </c>
      <c r="F14679" s="138"/>
      <c r="G14679" s="138"/>
    </row>
    <row r="14680" ht="15.75" customHeight="1" spans="1:7">
      <c r="A14680" s="143">
        <v>605533</v>
      </c>
      <c r="B14680" s="153" t="s">
        <v>16876</v>
      </c>
      <c r="C14680" s="145" t="s">
        <v>13059</v>
      </c>
      <c r="D14680" s="137"/>
      <c r="E14680" s="146">
        <v>19943.57</v>
      </c>
      <c r="F14680" s="138"/>
      <c r="G14680" s="138"/>
    </row>
    <row r="14681" ht="15.75" customHeight="1" spans="1:7">
      <c r="A14681" s="143">
        <v>605824</v>
      </c>
      <c r="B14681" s="153" t="s">
        <v>16877</v>
      </c>
      <c r="C14681" s="145" t="s">
        <v>13059</v>
      </c>
      <c r="D14681" s="137"/>
      <c r="E14681" s="146">
        <v>29053.79</v>
      </c>
      <c r="F14681" s="138"/>
      <c r="G14681" s="138"/>
    </row>
    <row r="14682" ht="15.75" customHeight="1" spans="1:7">
      <c r="A14682" s="143">
        <v>605553</v>
      </c>
      <c r="B14682" s="153" t="s">
        <v>16878</v>
      </c>
      <c r="C14682" s="145" t="s">
        <v>13059</v>
      </c>
      <c r="D14682" s="137"/>
      <c r="E14682" s="146">
        <v>24834.04</v>
      </c>
      <c r="F14682" s="138"/>
      <c r="G14682" s="138"/>
    </row>
    <row r="14683" ht="15.75" customHeight="1" spans="1:7">
      <c r="A14683" s="143">
        <v>605845</v>
      </c>
      <c r="B14683" s="153" t="s">
        <v>16879</v>
      </c>
      <c r="C14683" s="145" t="s">
        <v>13059</v>
      </c>
      <c r="D14683" s="137"/>
      <c r="E14683" s="146">
        <v>24764.39</v>
      </c>
      <c r="F14683" s="138"/>
      <c r="G14683" s="138"/>
    </row>
    <row r="14684" ht="15.75" customHeight="1" spans="1:7">
      <c r="A14684" s="143">
        <v>605581</v>
      </c>
      <c r="B14684" s="153" t="s">
        <v>16880</v>
      </c>
      <c r="C14684" s="145" t="s">
        <v>13059</v>
      </c>
      <c r="D14684" s="137"/>
      <c r="E14684" s="146">
        <v>21735.42</v>
      </c>
      <c r="F14684" s="138"/>
      <c r="G14684" s="138"/>
    </row>
    <row r="14685" ht="15.75" customHeight="1" spans="1:7">
      <c r="A14685" s="143">
        <v>605888</v>
      </c>
      <c r="B14685" s="153" t="s">
        <v>16881</v>
      </c>
      <c r="C14685" s="145" t="s">
        <v>13059</v>
      </c>
      <c r="D14685" s="137"/>
      <c r="E14685" s="146">
        <v>27610.69</v>
      </c>
      <c r="F14685" s="138"/>
      <c r="G14685" s="138"/>
    </row>
    <row r="14686" ht="15.75" customHeight="1" spans="1:7">
      <c r="A14686" s="143">
        <v>605592</v>
      </c>
      <c r="B14686" s="153" t="s">
        <v>16882</v>
      </c>
      <c r="C14686" s="145" t="s">
        <v>13059</v>
      </c>
      <c r="D14686" s="137"/>
      <c r="E14686" s="146">
        <v>24581.72</v>
      </c>
      <c r="F14686" s="138"/>
      <c r="G14686" s="138"/>
    </row>
    <row r="14687" ht="15.75" customHeight="1" spans="1:7">
      <c r="A14687" s="143">
        <v>605903</v>
      </c>
      <c r="B14687" s="153" t="s">
        <v>16883</v>
      </c>
      <c r="C14687" s="145" t="s">
        <v>13059</v>
      </c>
      <c r="D14687" s="137"/>
      <c r="E14687" s="146">
        <v>33131.57</v>
      </c>
      <c r="F14687" s="138"/>
      <c r="G14687" s="138"/>
    </row>
    <row r="14688" ht="15.75" customHeight="1" spans="1:7">
      <c r="A14688" s="143">
        <v>605603</v>
      </c>
      <c r="B14688" s="153" t="s">
        <v>16884</v>
      </c>
      <c r="C14688" s="145" t="s">
        <v>13059</v>
      </c>
      <c r="D14688" s="137"/>
      <c r="E14688" s="146">
        <v>30102.6</v>
      </c>
      <c r="F14688" s="138"/>
      <c r="G14688" s="138"/>
    </row>
    <row r="14689" ht="15.75" customHeight="1" spans="1:7">
      <c r="A14689" s="143">
        <v>605771</v>
      </c>
      <c r="B14689" s="153" t="s">
        <v>16885</v>
      </c>
      <c r="C14689" s="145" t="s">
        <v>13059</v>
      </c>
      <c r="D14689" s="137"/>
      <c r="E14689" s="146">
        <v>23492.4</v>
      </c>
      <c r="F14689" s="138"/>
      <c r="G14689" s="138"/>
    </row>
    <row r="14690" ht="15.75" customHeight="1" spans="1:7">
      <c r="A14690" s="143">
        <v>605514</v>
      </c>
      <c r="B14690" s="153" t="s">
        <v>16886</v>
      </c>
      <c r="C14690" s="145" t="s">
        <v>13059</v>
      </c>
      <c r="D14690" s="137"/>
      <c r="E14690" s="146">
        <v>21067.76</v>
      </c>
      <c r="F14690" s="138"/>
      <c r="G14690" s="138"/>
    </row>
    <row r="14691" ht="15.75" customHeight="1" spans="1:7">
      <c r="A14691" s="143">
        <v>605805</v>
      </c>
      <c r="B14691" s="153" t="s">
        <v>16887</v>
      </c>
      <c r="C14691" s="145" t="s">
        <v>13059</v>
      </c>
      <c r="D14691" s="137"/>
      <c r="E14691" s="146">
        <v>26338.7</v>
      </c>
      <c r="F14691" s="138"/>
      <c r="G14691" s="138"/>
    </row>
    <row r="14692" ht="15.75" customHeight="1" spans="1:7">
      <c r="A14692" s="143">
        <v>605534</v>
      </c>
      <c r="B14692" s="153" t="s">
        <v>16888</v>
      </c>
      <c r="C14692" s="145" t="s">
        <v>13059</v>
      </c>
      <c r="D14692" s="137"/>
      <c r="E14692" s="146">
        <v>23914.07</v>
      </c>
      <c r="F14692" s="138"/>
      <c r="G14692" s="138"/>
    </row>
    <row r="14693" ht="15.75" customHeight="1" spans="1:7">
      <c r="A14693" s="143">
        <v>605825</v>
      </c>
      <c r="B14693" s="153" t="s">
        <v>16889</v>
      </c>
      <c r="C14693" s="145" t="s">
        <v>13059</v>
      </c>
      <c r="D14693" s="137"/>
      <c r="E14693" s="146">
        <v>31859.58</v>
      </c>
      <c r="F14693" s="138"/>
      <c r="G14693" s="138"/>
    </row>
    <row r="14694" ht="15.75" customHeight="1" spans="1:7">
      <c r="A14694" s="143">
        <v>605554</v>
      </c>
      <c r="B14694" s="153" t="s">
        <v>16890</v>
      </c>
      <c r="C14694" s="145" t="s">
        <v>13059</v>
      </c>
      <c r="D14694" s="137"/>
      <c r="E14694" s="146">
        <v>29434.94</v>
      </c>
      <c r="F14694" s="138"/>
      <c r="G14694" s="138"/>
    </row>
    <row r="14695" ht="15.75" customHeight="1" spans="1:7">
      <c r="A14695" s="143">
        <v>605772</v>
      </c>
      <c r="B14695" s="153" t="s">
        <v>16891</v>
      </c>
      <c r="C14695" s="145" t="s">
        <v>13059</v>
      </c>
      <c r="D14695" s="137"/>
      <c r="E14695" s="146">
        <v>27454.66</v>
      </c>
      <c r="F14695" s="138"/>
      <c r="G14695" s="138"/>
    </row>
    <row r="14696" ht="15.75" customHeight="1" spans="1:7">
      <c r="A14696" s="143">
        <v>605515</v>
      </c>
      <c r="B14696" s="153" t="s">
        <v>16892</v>
      </c>
      <c r="C14696" s="145" t="s">
        <v>13059</v>
      </c>
      <c r="D14696" s="137"/>
      <c r="E14696" s="146">
        <v>22908.73</v>
      </c>
      <c r="F14696" s="138"/>
      <c r="G14696" s="138"/>
    </row>
    <row r="14697" ht="15.75" customHeight="1" spans="1:7">
      <c r="A14697" s="143">
        <v>605806</v>
      </c>
      <c r="B14697" s="153" t="s">
        <v>16893</v>
      </c>
      <c r="C14697" s="145" t="s">
        <v>13059</v>
      </c>
      <c r="D14697" s="137"/>
      <c r="E14697" s="146">
        <v>30645.67</v>
      </c>
      <c r="F14697" s="138"/>
      <c r="G14697" s="138"/>
    </row>
    <row r="14698" ht="15.75" customHeight="1" spans="1:7">
      <c r="A14698" s="143">
        <v>605535</v>
      </c>
      <c r="B14698" s="153" t="s">
        <v>16894</v>
      </c>
      <c r="C14698" s="145" t="s">
        <v>13059</v>
      </c>
      <c r="D14698" s="137"/>
      <c r="E14698" s="146">
        <v>26099.74</v>
      </c>
      <c r="F14698" s="138"/>
      <c r="G14698" s="138"/>
    </row>
    <row r="14699" ht="15.75" customHeight="1" spans="1:7">
      <c r="A14699" s="143">
        <v>605826</v>
      </c>
      <c r="B14699" s="153" t="s">
        <v>16895</v>
      </c>
      <c r="C14699" s="145" t="s">
        <v>13059</v>
      </c>
      <c r="D14699" s="137"/>
      <c r="E14699" s="146">
        <v>36835.17</v>
      </c>
      <c r="F14699" s="138"/>
      <c r="G14699" s="138"/>
    </row>
    <row r="14700" ht="15.75" customHeight="1" spans="1:7">
      <c r="A14700" s="143">
        <v>605555</v>
      </c>
      <c r="B14700" s="153" t="s">
        <v>16896</v>
      </c>
      <c r="C14700" s="145" t="s">
        <v>13059</v>
      </c>
      <c r="D14700" s="137"/>
      <c r="E14700" s="146">
        <v>32289.23</v>
      </c>
      <c r="F14700" s="138"/>
      <c r="G14700" s="138"/>
    </row>
    <row r="14701" ht="15.75" customHeight="1" spans="1:7">
      <c r="A14701" s="143">
        <v>605773</v>
      </c>
      <c r="B14701" s="153" t="s">
        <v>16897</v>
      </c>
      <c r="C14701" s="145" t="s">
        <v>13059</v>
      </c>
      <c r="D14701" s="137"/>
      <c r="E14701" s="146">
        <v>29143.76</v>
      </c>
      <c r="F14701" s="138"/>
      <c r="G14701" s="138"/>
    </row>
    <row r="14702" ht="15.75" customHeight="1" spans="1:7">
      <c r="A14702" s="143">
        <v>605516</v>
      </c>
      <c r="B14702" s="153" t="s">
        <v>16898</v>
      </c>
      <c r="C14702" s="145" t="s">
        <v>13059</v>
      </c>
      <c r="D14702" s="137"/>
      <c r="E14702" s="146">
        <v>24295.79</v>
      </c>
      <c r="F14702" s="138"/>
      <c r="G14702" s="138"/>
    </row>
    <row r="14703" ht="15.75" customHeight="1" spans="1:7">
      <c r="A14703" s="143">
        <v>605807</v>
      </c>
      <c r="B14703" s="153" t="s">
        <v>16899</v>
      </c>
      <c r="C14703" s="145" t="s">
        <v>13059</v>
      </c>
      <c r="D14703" s="137"/>
      <c r="E14703" s="146">
        <v>32699.17</v>
      </c>
      <c r="F14703" s="138"/>
      <c r="G14703" s="138"/>
    </row>
    <row r="14704" ht="15.75" customHeight="1" spans="1:7">
      <c r="A14704" s="143">
        <v>605536</v>
      </c>
      <c r="B14704" s="153" t="s">
        <v>16900</v>
      </c>
      <c r="C14704" s="145" t="s">
        <v>13059</v>
      </c>
      <c r="D14704" s="137"/>
      <c r="E14704" s="146">
        <v>27851.2</v>
      </c>
      <c r="F14704" s="138"/>
      <c r="G14704" s="138"/>
    </row>
    <row r="14705" ht="15.75" customHeight="1" spans="1:7">
      <c r="A14705" s="143">
        <v>605827</v>
      </c>
      <c r="B14705" s="153" t="s">
        <v>16901</v>
      </c>
      <c r="C14705" s="145" t="s">
        <v>13059</v>
      </c>
      <c r="D14705" s="137"/>
      <c r="E14705" s="146">
        <v>39595.49</v>
      </c>
      <c r="F14705" s="138"/>
      <c r="G14705" s="138"/>
    </row>
    <row r="14706" ht="15.75" customHeight="1" spans="1:7">
      <c r="A14706" s="143">
        <v>605556</v>
      </c>
      <c r="B14706" s="153" t="s">
        <v>16902</v>
      </c>
      <c r="C14706" s="145" t="s">
        <v>13059</v>
      </c>
      <c r="D14706" s="137"/>
      <c r="E14706" s="146">
        <v>34747.53</v>
      </c>
      <c r="F14706" s="138"/>
      <c r="G14706" s="138"/>
    </row>
    <row r="14707" ht="15.75" customHeight="1" spans="1:7">
      <c r="A14707" s="143">
        <v>605774</v>
      </c>
      <c r="B14707" s="153" t="s">
        <v>16903</v>
      </c>
      <c r="C14707" s="145" t="s">
        <v>13059</v>
      </c>
      <c r="D14707" s="137"/>
      <c r="E14707" s="146">
        <v>31341.22</v>
      </c>
      <c r="F14707" s="138"/>
      <c r="G14707" s="138"/>
    </row>
    <row r="14708" ht="15.75" customHeight="1" spans="1:7">
      <c r="A14708" s="143">
        <v>605517</v>
      </c>
      <c r="B14708" s="153" t="s">
        <v>16904</v>
      </c>
      <c r="C14708" s="145" t="s">
        <v>13059</v>
      </c>
      <c r="D14708" s="137"/>
      <c r="E14708" s="146">
        <v>26121.89</v>
      </c>
      <c r="F14708" s="138"/>
      <c r="G14708" s="138"/>
    </row>
    <row r="14709" ht="15.75" customHeight="1" spans="1:7">
      <c r="A14709" s="143">
        <v>605808</v>
      </c>
      <c r="B14709" s="153" t="s">
        <v>16905</v>
      </c>
      <c r="C14709" s="145" t="s">
        <v>13059</v>
      </c>
      <c r="D14709" s="137"/>
      <c r="E14709" s="146">
        <v>35280.74</v>
      </c>
      <c r="F14709" s="138"/>
      <c r="G14709" s="138"/>
    </row>
    <row r="14710" ht="15.75" customHeight="1" spans="1:7">
      <c r="A14710" s="143">
        <v>605537</v>
      </c>
      <c r="B14710" s="153" t="s">
        <v>16906</v>
      </c>
      <c r="C14710" s="145" t="s">
        <v>13059</v>
      </c>
      <c r="D14710" s="137"/>
      <c r="E14710" s="146">
        <v>30061.41</v>
      </c>
      <c r="F14710" s="138"/>
      <c r="G14710" s="138"/>
    </row>
    <row r="14711" ht="15.75" customHeight="1" spans="1:7">
      <c r="A14711" s="143">
        <v>605828</v>
      </c>
      <c r="B14711" s="153" t="s">
        <v>16907</v>
      </c>
      <c r="C14711" s="145" t="s">
        <v>13059</v>
      </c>
      <c r="D14711" s="137"/>
      <c r="E14711" s="146">
        <v>42922.09</v>
      </c>
      <c r="F14711" s="138"/>
      <c r="G14711" s="138"/>
    </row>
    <row r="14712" ht="15.75" customHeight="1" spans="1:7">
      <c r="A14712" s="143">
        <v>605557</v>
      </c>
      <c r="B14712" s="153" t="s">
        <v>16908</v>
      </c>
      <c r="C14712" s="145" t="s">
        <v>13059</v>
      </c>
      <c r="D14712" s="137"/>
      <c r="E14712" s="146">
        <v>37702.77</v>
      </c>
      <c r="F14712" s="138"/>
      <c r="G14712" s="138"/>
    </row>
    <row r="14713" ht="15.75" customHeight="1" spans="1:7">
      <c r="A14713" s="143">
        <v>605775</v>
      </c>
      <c r="B14713" s="153" t="s">
        <v>16909</v>
      </c>
      <c r="C14713" s="145" t="s">
        <v>13059</v>
      </c>
      <c r="D14713" s="137"/>
      <c r="E14713" s="146">
        <v>33012.28</v>
      </c>
      <c r="F14713" s="138"/>
      <c r="G14713" s="138"/>
    </row>
    <row r="14714" ht="15.75" customHeight="1" spans="1:7">
      <c r="A14714" s="143">
        <v>605518</v>
      </c>
      <c r="B14714" s="153" t="s">
        <v>16910</v>
      </c>
      <c r="C14714" s="145" t="s">
        <v>13059</v>
      </c>
      <c r="D14714" s="137"/>
      <c r="E14714" s="146">
        <v>27624.72</v>
      </c>
      <c r="F14714" s="138"/>
      <c r="G14714" s="138"/>
    </row>
    <row r="14715" ht="15.75" customHeight="1" spans="1:7">
      <c r="A14715" s="143">
        <v>605809</v>
      </c>
      <c r="B14715" s="153" t="s">
        <v>16911</v>
      </c>
      <c r="C14715" s="145" t="s">
        <v>13059</v>
      </c>
      <c r="D14715" s="137"/>
      <c r="E14715" s="146">
        <v>37355.6</v>
      </c>
      <c r="F14715" s="138"/>
      <c r="G14715" s="138"/>
    </row>
    <row r="14716" ht="15.75" customHeight="1" spans="1:7">
      <c r="A14716" s="143">
        <v>605538</v>
      </c>
      <c r="B14716" s="153" t="s">
        <v>16912</v>
      </c>
      <c r="C14716" s="145" t="s">
        <v>13059</v>
      </c>
      <c r="D14716" s="137"/>
      <c r="E14716" s="146">
        <v>31968.04</v>
      </c>
      <c r="F14716" s="138"/>
      <c r="G14716" s="138"/>
    </row>
    <row r="14717" ht="15.75" customHeight="1" spans="1:7">
      <c r="A14717" s="143">
        <v>605829</v>
      </c>
      <c r="B14717" s="153" t="s">
        <v>16913</v>
      </c>
      <c r="C14717" s="145" t="s">
        <v>13059</v>
      </c>
      <c r="D14717" s="137"/>
      <c r="E14717" s="146">
        <v>45780.19</v>
      </c>
      <c r="F14717" s="138"/>
      <c r="G14717" s="138"/>
    </row>
    <row r="14718" ht="15.75" customHeight="1" spans="1:7">
      <c r="A14718" s="143">
        <v>605558</v>
      </c>
      <c r="B14718" s="153" t="s">
        <v>16914</v>
      </c>
      <c r="C14718" s="145" t="s">
        <v>13059</v>
      </c>
      <c r="D14718" s="137"/>
      <c r="E14718" s="146">
        <v>40392.63</v>
      </c>
      <c r="F14718" s="138"/>
      <c r="G14718" s="138"/>
    </row>
    <row r="14719" ht="15.75" customHeight="1" spans="1:7">
      <c r="A14719" s="143">
        <v>605776</v>
      </c>
      <c r="B14719" s="153" t="s">
        <v>16915</v>
      </c>
      <c r="C14719" s="145" t="s">
        <v>13059</v>
      </c>
      <c r="D14719" s="137"/>
      <c r="E14719" s="146">
        <v>35204.61</v>
      </c>
      <c r="F14719" s="138"/>
      <c r="G14719" s="138"/>
    </row>
    <row r="14720" ht="15.75" customHeight="1" spans="1:7">
      <c r="A14720" s="143">
        <v>605519</v>
      </c>
      <c r="B14720" s="153" t="s">
        <v>16916</v>
      </c>
      <c r="C14720" s="145" t="s">
        <v>13059</v>
      </c>
      <c r="D14720" s="137"/>
      <c r="E14720" s="146">
        <v>32775.37</v>
      </c>
      <c r="F14720" s="138"/>
      <c r="G14720" s="138"/>
    </row>
    <row r="14721" ht="15.75" customHeight="1" spans="1:7">
      <c r="A14721" s="143">
        <v>605810</v>
      </c>
      <c r="B14721" s="153" t="s">
        <v>16917</v>
      </c>
      <c r="C14721" s="145" t="s">
        <v>13059</v>
      </c>
      <c r="D14721" s="137"/>
      <c r="E14721" s="146">
        <v>39971.43</v>
      </c>
      <c r="F14721" s="138"/>
      <c r="G14721" s="138"/>
    </row>
    <row r="14722" ht="15.75" customHeight="1" spans="1:7">
      <c r="A14722" s="143">
        <v>605539</v>
      </c>
      <c r="B14722" s="153" t="s">
        <v>16918</v>
      </c>
      <c r="C14722" s="145" t="s">
        <v>13059</v>
      </c>
      <c r="D14722" s="137"/>
      <c r="E14722" s="146">
        <v>37542.19</v>
      </c>
      <c r="F14722" s="138"/>
      <c r="G14722" s="138"/>
    </row>
    <row r="14723" ht="15.75" customHeight="1" spans="1:7">
      <c r="A14723" s="143">
        <v>605830</v>
      </c>
      <c r="B14723" s="153" t="s">
        <v>16919</v>
      </c>
      <c r="C14723" s="145" t="s">
        <v>13059</v>
      </c>
      <c r="D14723" s="137"/>
      <c r="E14723" s="146">
        <v>49217.47</v>
      </c>
      <c r="F14723" s="138"/>
      <c r="G14723" s="138"/>
    </row>
    <row r="14724" ht="15.75" customHeight="1" spans="1:7">
      <c r="A14724" s="143">
        <v>605559</v>
      </c>
      <c r="B14724" s="153" t="s">
        <v>16920</v>
      </c>
      <c r="C14724" s="145" t="s">
        <v>13059</v>
      </c>
      <c r="D14724" s="137"/>
      <c r="E14724" s="146">
        <v>46788.23</v>
      </c>
      <c r="F14724" s="138"/>
      <c r="G14724" s="138"/>
    </row>
    <row r="14725" ht="15.75" customHeight="1" spans="1:7">
      <c r="A14725" s="143">
        <v>605777</v>
      </c>
      <c r="B14725" s="153" t="s">
        <v>16921</v>
      </c>
      <c r="C14725" s="145" t="s">
        <v>13059</v>
      </c>
      <c r="D14725" s="137"/>
      <c r="E14725" s="146">
        <v>37556.39</v>
      </c>
      <c r="F14725" s="138"/>
      <c r="G14725" s="138"/>
    </row>
    <row r="14726" ht="15.75" customHeight="1" spans="1:7">
      <c r="A14726" s="143">
        <v>605520</v>
      </c>
      <c r="B14726" s="153" t="s">
        <v>16922</v>
      </c>
      <c r="C14726" s="145" t="s">
        <v>13059</v>
      </c>
      <c r="D14726" s="137"/>
      <c r="E14726" s="146">
        <v>34959.85</v>
      </c>
      <c r="F14726" s="138"/>
      <c r="G14726" s="138"/>
    </row>
    <row r="14727" ht="15.75" customHeight="1" spans="1:7">
      <c r="A14727" s="143">
        <v>605811</v>
      </c>
      <c r="B14727" s="153" t="s">
        <v>16923</v>
      </c>
      <c r="C14727" s="145" t="s">
        <v>13059</v>
      </c>
      <c r="D14727" s="137"/>
      <c r="E14727" s="146">
        <v>42766.4</v>
      </c>
      <c r="F14727" s="138"/>
      <c r="G14727" s="138"/>
    </row>
    <row r="14728" ht="15.75" customHeight="1" spans="1:7">
      <c r="A14728" s="143">
        <v>605540</v>
      </c>
      <c r="B14728" s="153" t="s">
        <v>16924</v>
      </c>
      <c r="C14728" s="145" t="s">
        <v>13059</v>
      </c>
      <c r="D14728" s="137"/>
      <c r="E14728" s="146">
        <v>40169.86</v>
      </c>
      <c r="F14728" s="138"/>
      <c r="G14728" s="138"/>
    </row>
    <row r="14729" ht="15.75" customHeight="1" spans="1:7">
      <c r="A14729" s="143">
        <v>605831</v>
      </c>
      <c r="B14729" s="153" t="s">
        <v>16925</v>
      </c>
      <c r="C14729" s="145" t="s">
        <v>13059</v>
      </c>
      <c r="D14729" s="137"/>
      <c r="E14729" s="146">
        <v>52872.1</v>
      </c>
      <c r="F14729" s="138"/>
      <c r="G14729" s="138"/>
    </row>
    <row r="14730" ht="15.75" customHeight="1" spans="1:7">
      <c r="A14730" s="143">
        <v>605560</v>
      </c>
      <c r="B14730" s="153" t="s">
        <v>16926</v>
      </c>
      <c r="C14730" s="145" t="s">
        <v>13059</v>
      </c>
      <c r="D14730" s="137"/>
      <c r="E14730" s="146">
        <v>50275.56</v>
      </c>
      <c r="F14730" s="138"/>
      <c r="G14730" s="138"/>
    </row>
    <row r="14731" ht="15.75" customHeight="1" spans="1:7">
      <c r="A14731" s="143">
        <v>605778</v>
      </c>
      <c r="B14731" s="153" t="s">
        <v>16927</v>
      </c>
      <c r="C14731" s="145" t="s">
        <v>13059</v>
      </c>
      <c r="D14731" s="137"/>
      <c r="E14731" s="146">
        <v>39804.92</v>
      </c>
      <c r="F14731" s="138"/>
      <c r="G14731" s="138"/>
    </row>
    <row r="14732" ht="15.75" customHeight="1" spans="1:7">
      <c r="A14732" s="143">
        <v>605521</v>
      </c>
      <c r="B14732" s="153" t="s">
        <v>16928</v>
      </c>
      <c r="C14732" s="145" t="s">
        <v>13059</v>
      </c>
      <c r="D14732" s="137"/>
      <c r="E14732" s="146">
        <v>37165.46</v>
      </c>
      <c r="F14732" s="138"/>
      <c r="G14732" s="138"/>
    </row>
    <row r="14733" ht="15.75" customHeight="1" spans="1:7">
      <c r="A14733" s="143">
        <v>605812</v>
      </c>
      <c r="B14733" s="153" t="s">
        <v>16929</v>
      </c>
      <c r="C14733" s="145" t="s">
        <v>13059</v>
      </c>
      <c r="D14733" s="137"/>
      <c r="E14733" s="146">
        <v>45477.82</v>
      </c>
      <c r="F14733" s="138"/>
      <c r="G14733" s="138"/>
    </row>
    <row r="14734" ht="15.75" customHeight="1" spans="1:7">
      <c r="A14734" s="143">
        <v>605541</v>
      </c>
      <c r="B14734" s="153" t="s">
        <v>16930</v>
      </c>
      <c r="C14734" s="145" t="s">
        <v>13059</v>
      </c>
      <c r="D14734" s="137"/>
      <c r="E14734" s="146">
        <v>42838.36</v>
      </c>
      <c r="F14734" s="138"/>
      <c r="G14734" s="138"/>
    </row>
    <row r="14735" ht="15.75" customHeight="1" spans="1:7">
      <c r="A14735" s="143">
        <v>605832</v>
      </c>
      <c r="B14735" s="153" t="s">
        <v>16931</v>
      </c>
      <c r="C14735" s="145" t="s">
        <v>13059</v>
      </c>
      <c r="D14735" s="137"/>
      <c r="E14735" s="146">
        <v>56481.37</v>
      </c>
      <c r="F14735" s="138"/>
      <c r="G14735" s="138"/>
    </row>
    <row r="14736" ht="15.75" customHeight="1" spans="1:7">
      <c r="A14736" s="143">
        <v>605561</v>
      </c>
      <c r="B14736" s="153" t="s">
        <v>16932</v>
      </c>
      <c r="C14736" s="145" t="s">
        <v>13059</v>
      </c>
      <c r="D14736" s="137"/>
      <c r="E14736" s="146">
        <v>53841.91</v>
      </c>
      <c r="F14736" s="138"/>
      <c r="G14736" s="138"/>
    </row>
    <row r="14737" ht="15.75" customHeight="1" spans="1:7">
      <c r="A14737" s="143">
        <v>605779</v>
      </c>
      <c r="B14737" s="153" t="s">
        <v>16933</v>
      </c>
      <c r="C14737" s="145" t="s">
        <v>13059</v>
      </c>
      <c r="D14737" s="137"/>
      <c r="E14737" s="146">
        <v>46086.33</v>
      </c>
      <c r="F14737" s="138"/>
      <c r="G14737" s="138"/>
    </row>
    <row r="14738" ht="15.75" customHeight="1" spans="1:7">
      <c r="A14738" s="143">
        <v>605522</v>
      </c>
      <c r="B14738" s="153" t="s">
        <v>16934</v>
      </c>
      <c r="C14738" s="145" t="s">
        <v>13059</v>
      </c>
      <c r="D14738" s="137"/>
      <c r="E14738" s="146">
        <v>41719.11</v>
      </c>
      <c r="F14738" s="138"/>
      <c r="G14738" s="138"/>
    </row>
    <row r="14739" ht="15.75" customHeight="1" spans="1:7">
      <c r="A14739" s="143">
        <v>605813</v>
      </c>
      <c r="B14739" s="153" t="s">
        <v>16935</v>
      </c>
      <c r="C14739" s="145" t="s">
        <v>13059</v>
      </c>
      <c r="D14739" s="137"/>
      <c r="E14739" s="146">
        <v>52241.83</v>
      </c>
      <c r="F14739" s="138"/>
      <c r="G14739" s="138"/>
    </row>
    <row r="14740" ht="15.75" customHeight="1" spans="1:7">
      <c r="A14740" s="143">
        <v>605542</v>
      </c>
      <c r="B14740" s="153" t="s">
        <v>16936</v>
      </c>
      <c r="C14740" s="145" t="s">
        <v>13059</v>
      </c>
      <c r="D14740" s="137"/>
      <c r="E14740" s="146">
        <v>47874.6</v>
      </c>
      <c r="F14740" s="138"/>
      <c r="G14740" s="138"/>
    </row>
    <row r="14741" ht="15.75" customHeight="1" spans="1:7">
      <c r="A14741" s="143">
        <v>605833</v>
      </c>
      <c r="B14741" s="153" t="s">
        <v>16937</v>
      </c>
      <c r="C14741" s="145" t="s">
        <v>13059</v>
      </c>
      <c r="D14741" s="137"/>
      <c r="E14741" s="146">
        <v>64181.45</v>
      </c>
      <c r="F14741" s="138"/>
      <c r="G14741" s="138"/>
    </row>
    <row r="14742" ht="15.75" customHeight="1" spans="1:7">
      <c r="A14742" s="143">
        <v>605562</v>
      </c>
      <c r="B14742" s="153" t="s">
        <v>16938</v>
      </c>
      <c r="C14742" s="145" t="s">
        <v>13059</v>
      </c>
      <c r="D14742" s="137"/>
      <c r="E14742" s="146">
        <v>59814.22</v>
      </c>
      <c r="F14742" s="138"/>
      <c r="G14742" s="138"/>
    </row>
    <row r="14743" ht="15.75" customHeight="1" spans="1:7">
      <c r="A14743" s="143">
        <v>605780</v>
      </c>
      <c r="B14743" s="153" t="s">
        <v>16939</v>
      </c>
      <c r="C14743" s="145" t="s">
        <v>13059</v>
      </c>
      <c r="D14743" s="137"/>
      <c r="E14743" s="146">
        <v>48749.61</v>
      </c>
      <c r="F14743" s="138"/>
      <c r="G14743" s="138"/>
    </row>
    <row r="14744" ht="15.75" customHeight="1" spans="1:7">
      <c r="A14744" s="143">
        <v>605523</v>
      </c>
      <c r="B14744" s="153" t="s">
        <v>16940</v>
      </c>
      <c r="C14744" s="145" t="s">
        <v>13059</v>
      </c>
      <c r="D14744" s="137"/>
      <c r="E14744" s="146">
        <v>44154.75</v>
      </c>
      <c r="F14744" s="138"/>
      <c r="G14744" s="138"/>
    </row>
    <row r="14745" ht="15.75" customHeight="1" spans="1:7">
      <c r="A14745" s="143">
        <v>605814</v>
      </c>
      <c r="B14745" s="153" t="s">
        <v>16941</v>
      </c>
      <c r="C14745" s="145" t="s">
        <v>13059</v>
      </c>
      <c r="D14745" s="137"/>
      <c r="E14745" s="146">
        <v>55407.4</v>
      </c>
      <c r="F14745" s="138"/>
      <c r="G14745" s="138"/>
    </row>
    <row r="14746" ht="15.75" customHeight="1" spans="1:7">
      <c r="A14746" s="143">
        <v>605543</v>
      </c>
      <c r="B14746" s="153" t="s">
        <v>16942</v>
      </c>
      <c r="C14746" s="145" t="s">
        <v>13059</v>
      </c>
      <c r="D14746" s="137"/>
      <c r="E14746" s="146">
        <v>50812.53</v>
      </c>
      <c r="F14746" s="138"/>
      <c r="G14746" s="138"/>
    </row>
    <row r="14747" ht="15.75" customHeight="1" spans="1:7">
      <c r="A14747" s="143">
        <v>605834</v>
      </c>
      <c r="B14747" s="153" t="s">
        <v>16943</v>
      </c>
      <c r="C14747" s="145" t="s">
        <v>13059</v>
      </c>
      <c r="D14747" s="137"/>
      <c r="E14747" s="146">
        <v>68321.29</v>
      </c>
      <c r="F14747" s="138"/>
      <c r="G14747" s="138"/>
    </row>
    <row r="14748" ht="15.75" customHeight="1" spans="1:7">
      <c r="A14748" s="143">
        <v>605563</v>
      </c>
      <c r="B14748" s="153" t="s">
        <v>16944</v>
      </c>
      <c r="C14748" s="145" t="s">
        <v>13059</v>
      </c>
      <c r="D14748" s="137"/>
      <c r="E14748" s="146">
        <v>63726.43</v>
      </c>
      <c r="F14748" s="138"/>
      <c r="G14748" s="138"/>
    </row>
    <row r="14749" ht="15.75" customHeight="1" spans="1:7">
      <c r="A14749" s="143">
        <v>605606</v>
      </c>
      <c r="B14749" s="153" t="s">
        <v>16945</v>
      </c>
      <c r="C14749" s="145" t="s">
        <v>12987</v>
      </c>
      <c r="D14749" s="137"/>
      <c r="E14749" s="146">
        <v>14.09</v>
      </c>
      <c r="F14749" s="138"/>
      <c r="G14749" s="138"/>
    </row>
    <row r="14750" ht="15.75" customHeight="1" spans="1:7">
      <c r="A14750" s="143">
        <v>705314</v>
      </c>
      <c r="B14750" s="153" t="s">
        <v>16946</v>
      </c>
      <c r="C14750" s="145" t="s">
        <v>455</v>
      </c>
      <c r="D14750" s="137"/>
      <c r="E14750" s="146">
        <v>13067.75</v>
      </c>
      <c r="F14750" s="138"/>
      <c r="G14750" s="138"/>
    </row>
    <row r="14751" ht="15.75" customHeight="1" spans="1:7">
      <c r="A14751" s="143">
        <v>705312</v>
      </c>
      <c r="B14751" s="153" t="s">
        <v>16947</v>
      </c>
      <c r="C14751" s="145" t="s">
        <v>455</v>
      </c>
      <c r="D14751" s="137"/>
      <c r="E14751" s="146">
        <v>11972.33</v>
      </c>
      <c r="F14751" s="138"/>
      <c r="G14751" s="138"/>
    </row>
    <row r="14752" ht="15.75" customHeight="1" spans="1:7">
      <c r="A14752" s="143">
        <v>705316</v>
      </c>
      <c r="B14752" s="153" t="s">
        <v>16948</v>
      </c>
      <c r="C14752" s="145" t="s">
        <v>455</v>
      </c>
      <c r="D14752" s="137"/>
      <c r="E14752" s="146">
        <v>14319.63</v>
      </c>
      <c r="F14752" s="138"/>
      <c r="G14752" s="138"/>
    </row>
    <row r="14753" ht="15.75" customHeight="1" spans="1:7">
      <c r="A14753" s="143">
        <v>705315</v>
      </c>
      <c r="B14753" s="153" t="s">
        <v>16949</v>
      </c>
      <c r="C14753" s="145" t="s">
        <v>455</v>
      </c>
      <c r="D14753" s="137"/>
      <c r="E14753" s="146">
        <v>13138.69</v>
      </c>
      <c r="F14753" s="138"/>
      <c r="G14753" s="138"/>
    </row>
    <row r="14754" ht="15.75" customHeight="1" spans="1:7">
      <c r="A14754" s="143">
        <v>705318</v>
      </c>
      <c r="B14754" s="153" t="s">
        <v>16950</v>
      </c>
      <c r="C14754" s="145" t="s">
        <v>455</v>
      </c>
      <c r="D14754" s="137"/>
      <c r="E14754" s="146">
        <v>15301.07</v>
      </c>
      <c r="F14754" s="138"/>
      <c r="G14754" s="138"/>
    </row>
    <row r="14755" ht="15.75" customHeight="1" spans="1:7">
      <c r="A14755" s="143">
        <v>705317</v>
      </c>
      <c r="B14755" s="153" t="s">
        <v>16951</v>
      </c>
      <c r="C14755" s="145" t="s">
        <v>455</v>
      </c>
      <c r="D14755" s="137"/>
      <c r="E14755" s="146">
        <v>13970.11</v>
      </c>
      <c r="F14755" s="138"/>
      <c r="G14755" s="138"/>
    </row>
    <row r="14756" ht="15.75" customHeight="1" spans="1:7">
      <c r="A14756" s="143">
        <v>705320</v>
      </c>
      <c r="B14756" s="153" t="s">
        <v>16952</v>
      </c>
      <c r="C14756" s="145" t="s">
        <v>455</v>
      </c>
      <c r="D14756" s="137"/>
      <c r="E14756" s="146">
        <v>19181.6</v>
      </c>
      <c r="F14756" s="138"/>
      <c r="G14756" s="138"/>
    </row>
    <row r="14757" ht="15.75" customHeight="1" spans="1:7">
      <c r="A14757" s="143">
        <v>705319</v>
      </c>
      <c r="B14757" s="153" t="s">
        <v>16953</v>
      </c>
      <c r="C14757" s="145" t="s">
        <v>455</v>
      </c>
      <c r="D14757" s="137"/>
      <c r="E14757" s="146">
        <v>17552.71</v>
      </c>
      <c r="F14757" s="138"/>
      <c r="G14757" s="138"/>
    </row>
    <row r="14758" ht="15.75" customHeight="1" spans="1:7">
      <c r="A14758" s="143">
        <v>705322</v>
      </c>
      <c r="B14758" s="153" t="s">
        <v>16954</v>
      </c>
      <c r="C14758" s="145" t="s">
        <v>455</v>
      </c>
      <c r="D14758" s="137"/>
      <c r="E14758" s="146">
        <v>20164.99</v>
      </c>
      <c r="F14758" s="138"/>
      <c r="G14758" s="138"/>
    </row>
    <row r="14759" ht="15.75" customHeight="1" spans="1:7">
      <c r="A14759" s="143">
        <v>705321</v>
      </c>
      <c r="B14759" s="153" t="s">
        <v>16955</v>
      </c>
      <c r="C14759" s="145" t="s">
        <v>455</v>
      </c>
      <c r="D14759" s="137"/>
      <c r="E14759" s="146">
        <v>18323.83</v>
      </c>
      <c r="F14759" s="138"/>
      <c r="G14759" s="138"/>
    </row>
    <row r="14760" ht="15.75" customHeight="1" spans="1:7">
      <c r="A14760" s="143">
        <v>705324</v>
      </c>
      <c r="B14760" s="153" t="s">
        <v>16956</v>
      </c>
      <c r="C14760" s="145" t="s">
        <v>455</v>
      </c>
      <c r="D14760" s="137"/>
      <c r="E14760" s="146">
        <v>22130.68</v>
      </c>
      <c r="F14760" s="138"/>
      <c r="G14760" s="138"/>
    </row>
    <row r="14761" ht="15.75" customHeight="1" spans="1:7">
      <c r="A14761" s="143">
        <v>705323</v>
      </c>
      <c r="B14761" s="153" t="s">
        <v>16957</v>
      </c>
      <c r="C14761" s="145" t="s">
        <v>455</v>
      </c>
      <c r="D14761" s="137"/>
      <c r="E14761" s="146">
        <v>20159.08</v>
      </c>
      <c r="F14761" s="138"/>
      <c r="G14761" s="138"/>
    </row>
    <row r="14762" ht="15.75" customHeight="1" spans="1:7">
      <c r="A14762" s="143">
        <v>705326</v>
      </c>
      <c r="B14762" s="153" t="s">
        <v>16958</v>
      </c>
      <c r="C14762" s="145" t="s">
        <v>455</v>
      </c>
      <c r="D14762" s="137"/>
      <c r="E14762" s="146">
        <v>23788.49</v>
      </c>
      <c r="F14762" s="138"/>
      <c r="G14762" s="138"/>
    </row>
    <row r="14763" ht="15.75" customHeight="1" spans="1:7">
      <c r="A14763" s="143">
        <v>705325</v>
      </c>
      <c r="B14763" s="153" t="s">
        <v>16959</v>
      </c>
      <c r="C14763" s="145" t="s">
        <v>455</v>
      </c>
      <c r="D14763" s="137"/>
      <c r="E14763" s="146">
        <v>21630.23</v>
      </c>
      <c r="F14763" s="138"/>
      <c r="G14763" s="138"/>
    </row>
    <row r="14764" ht="15.75" customHeight="1" spans="1:7">
      <c r="A14764" s="143">
        <v>705328</v>
      </c>
      <c r="B14764" s="153" t="s">
        <v>16960</v>
      </c>
      <c r="C14764" s="145" t="s">
        <v>455</v>
      </c>
      <c r="D14764" s="137"/>
      <c r="E14764" s="146">
        <v>30178.73</v>
      </c>
      <c r="F14764" s="138"/>
      <c r="G14764" s="138"/>
    </row>
    <row r="14765" ht="15.75" customHeight="1" spans="1:7">
      <c r="A14765" s="143">
        <v>705327</v>
      </c>
      <c r="B14765" s="153" t="s">
        <v>16961</v>
      </c>
      <c r="C14765" s="145" t="s">
        <v>455</v>
      </c>
      <c r="D14765" s="137"/>
      <c r="E14765" s="146">
        <v>27501.16</v>
      </c>
      <c r="F14765" s="138"/>
      <c r="G14765" s="138"/>
    </row>
    <row r="14766" ht="15.75" customHeight="1" spans="1:7">
      <c r="A14766" s="143">
        <v>705330</v>
      </c>
      <c r="B14766" s="153" t="s">
        <v>16962</v>
      </c>
      <c r="C14766" s="145" t="s">
        <v>455</v>
      </c>
      <c r="D14766" s="137"/>
      <c r="E14766" s="146">
        <v>28155.18</v>
      </c>
      <c r="F14766" s="138"/>
      <c r="G14766" s="138"/>
    </row>
    <row r="14767" ht="15.75" customHeight="1" spans="1:7">
      <c r="A14767" s="143">
        <v>705329</v>
      </c>
      <c r="B14767" s="153" t="s">
        <v>16963</v>
      </c>
      <c r="C14767" s="145" t="s">
        <v>455</v>
      </c>
      <c r="D14767" s="137"/>
      <c r="E14767" s="146">
        <v>25476.43</v>
      </c>
      <c r="F14767" s="138"/>
      <c r="G14767" s="138"/>
    </row>
    <row r="14768" ht="15.75" customHeight="1" spans="1:7">
      <c r="A14768" s="143">
        <v>705332</v>
      </c>
      <c r="B14768" s="153" t="s">
        <v>16964</v>
      </c>
      <c r="C14768" s="145" t="s">
        <v>455</v>
      </c>
      <c r="D14768" s="137"/>
      <c r="E14768" s="146">
        <v>30447.16</v>
      </c>
      <c r="F14768" s="138"/>
      <c r="G14768" s="138"/>
    </row>
    <row r="14769" ht="15.75" customHeight="1" spans="1:7">
      <c r="A14769" s="143">
        <v>705331</v>
      </c>
      <c r="B14769" s="153" t="s">
        <v>16965</v>
      </c>
      <c r="C14769" s="145" t="s">
        <v>455</v>
      </c>
      <c r="D14769" s="137"/>
      <c r="E14769" s="146">
        <v>27716.74</v>
      </c>
      <c r="F14769" s="138"/>
      <c r="G14769" s="138"/>
    </row>
    <row r="14770" ht="15.75" customHeight="1" spans="1:7">
      <c r="A14770" s="143">
        <v>705334</v>
      </c>
      <c r="B14770" s="153" t="s">
        <v>16966</v>
      </c>
      <c r="C14770" s="145" t="s">
        <v>455</v>
      </c>
      <c r="D14770" s="137"/>
      <c r="E14770" s="146">
        <v>32320.84</v>
      </c>
      <c r="F14770" s="138"/>
      <c r="G14770" s="138"/>
    </row>
    <row r="14771" ht="15.75" customHeight="1" spans="1:7">
      <c r="A14771" s="143">
        <v>705333</v>
      </c>
      <c r="B14771" s="153" t="s">
        <v>16967</v>
      </c>
      <c r="C14771" s="145" t="s">
        <v>455</v>
      </c>
      <c r="D14771" s="137"/>
      <c r="E14771" s="146">
        <v>29615.65</v>
      </c>
      <c r="F14771" s="138"/>
      <c r="G14771" s="138"/>
    </row>
    <row r="14772" ht="15.75" customHeight="1" spans="1:7">
      <c r="A14772" s="143">
        <v>705336</v>
      </c>
      <c r="B14772" s="153" t="s">
        <v>16968</v>
      </c>
      <c r="C14772" s="145" t="s">
        <v>455</v>
      </c>
      <c r="D14772" s="137"/>
      <c r="E14772" s="146">
        <v>43555.09</v>
      </c>
      <c r="F14772" s="138"/>
      <c r="G14772" s="138"/>
    </row>
    <row r="14773" ht="15.75" customHeight="1" spans="1:7">
      <c r="A14773" s="143">
        <v>705335</v>
      </c>
      <c r="B14773" s="153" t="s">
        <v>16969</v>
      </c>
      <c r="C14773" s="145" t="s">
        <v>455</v>
      </c>
      <c r="D14773" s="137"/>
      <c r="E14773" s="146">
        <v>39784.31</v>
      </c>
      <c r="F14773" s="138"/>
      <c r="G14773" s="138"/>
    </row>
    <row r="14774" ht="15.75" customHeight="1" spans="1:7">
      <c r="A14774" s="143">
        <v>705338</v>
      </c>
      <c r="B14774" s="153" t="s">
        <v>16970</v>
      </c>
      <c r="C14774" s="145" t="s">
        <v>455</v>
      </c>
      <c r="D14774" s="137"/>
      <c r="E14774" s="146">
        <v>40582.03</v>
      </c>
      <c r="F14774" s="138"/>
      <c r="G14774" s="138"/>
    </row>
    <row r="14775" ht="15.75" customHeight="1" spans="1:7">
      <c r="A14775" s="143">
        <v>705337</v>
      </c>
      <c r="B14775" s="153" t="s">
        <v>16971</v>
      </c>
      <c r="C14775" s="145" t="s">
        <v>455</v>
      </c>
      <c r="D14775" s="137"/>
      <c r="E14775" s="146">
        <v>36678.98</v>
      </c>
      <c r="F14775" s="138"/>
      <c r="G14775" s="138"/>
    </row>
    <row r="14776" ht="15.75" customHeight="1" spans="1:7">
      <c r="A14776" s="143">
        <v>705340</v>
      </c>
      <c r="B14776" s="153" t="s">
        <v>16972</v>
      </c>
      <c r="C14776" s="145" t="s">
        <v>455</v>
      </c>
      <c r="D14776" s="137"/>
      <c r="E14776" s="146">
        <v>43740.55</v>
      </c>
      <c r="F14776" s="138"/>
      <c r="G14776" s="138"/>
    </row>
    <row r="14777" ht="15.75" customHeight="1" spans="1:7">
      <c r="A14777" s="143">
        <v>705339</v>
      </c>
      <c r="B14777" s="153" t="s">
        <v>16973</v>
      </c>
      <c r="C14777" s="145" t="s">
        <v>455</v>
      </c>
      <c r="D14777" s="137"/>
      <c r="E14777" s="146">
        <v>39798.64</v>
      </c>
      <c r="F14777" s="138"/>
      <c r="G14777" s="138"/>
    </row>
    <row r="14778" ht="15.75" customHeight="1" spans="1:7">
      <c r="A14778" s="143">
        <v>705342</v>
      </c>
      <c r="B14778" s="153" t="s">
        <v>16974</v>
      </c>
      <c r="C14778" s="145" t="s">
        <v>455</v>
      </c>
      <c r="D14778" s="137"/>
      <c r="E14778" s="146">
        <v>49619.46</v>
      </c>
      <c r="F14778" s="138"/>
      <c r="G14778" s="138"/>
    </row>
    <row r="14779" ht="15.75" customHeight="1" spans="1:7">
      <c r="A14779" s="143">
        <v>705341</v>
      </c>
      <c r="B14779" s="153" t="s">
        <v>16975</v>
      </c>
      <c r="C14779" s="145" t="s">
        <v>455</v>
      </c>
      <c r="D14779" s="137"/>
      <c r="E14779" s="146">
        <v>45235.21</v>
      </c>
      <c r="F14779" s="138"/>
      <c r="G14779" s="138"/>
    </row>
    <row r="14780" ht="15.75" customHeight="1" spans="1:7">
      <c r="A14780" s="143">
        <v>705344</v>
      </c>
      <c r="B14780" s="153" t="s">
        <v>16976</v>
      </c>
      <c r="C14780" s="145" t="s">
        <v>455</v>
      </c>
      <c r="D14780" s="137"/>
      <c r="E14780" s="146">
        <v>62844.4</v>
      </c>
      <c r="F14780" s="138"/>
      <c r="G14780" s="138"/>
    </row>
    <row r="14781" ht="15.75" customHeight="1" spans="1:7">
      <c r="A14781" s="143">
        <v>705343</v>
      </c>
      <c r="B14781" s="153" t="s">
        <v>16977</v>
      </c>
      <c r="C14781" s="145" t="s">
        <v>455</v>
      </c>
      <c r="D14781" s="137"/>
      <c r="E14781" s="146">
        <v>57473.66</v>
      </c>
      <c r="F14781" s="138"/>
      <c r="G14781" s="138"/>
    </row>
    <row r="14782" ht="15.75" customHeight="1" spans="1:7">
      <c r="A14782" s="143">
        <v>705225</v>
      </c>
      <c r="B14782" s="153" t="s">
        <v>16978</v>
      </c>
      <c r="C14782" s="145" t="s">
        <v>455</v>
      </c>
      <c r="D14782" s="137"/>
      <c r="E14782" s="146">
        <v>11213.15</v>
      </c>
      <c r="F14782" s="138"/>
      <c r="G14782" s="138"/>
    </row>
    <row r="14783" ht="15.75" customHeight="1" spans="1:7">
      <c r="A14783" s="143">
        <v>705224</v>
      </c>
      <c r="B14783" s="153" t="s">
        <v>16979</v>
      </c>
      <c r="C14783" s="145" t="s">
        <v>455</v>
      </c>
      <c r="D14783" s="137"/>
      <c r="E14783" s="146">
        <v>10203.1</v>
      </c>
      <c r="F14783" s="138"/>
      <c r="G14783" s="138"/>
    </row>
    <row r="14784" ht="15.75" customHeight="1" spans="1:7">
      <c r="A14784" s="143">
        <v>705227</v>
      </c>
      <c r="B14784" s="153" t="s">
        <v>16980</v>
      </c>
      <c r="C14784" s="145" t="s">
        <v>455</v>
      </c>
      <c r="D14784" s="137"/>
      <c r="E14784" s="146">
        <v>11586.92</v>
      </c>
      <c r="F14784" s="138"/>
      <c r="G14784" s="138"/>
    </row>
    <row r="14785" ht="15.75" customHeight="1" spans="1:7">
      <c r="A14785" s="143">
        <v>705226</v>
      </c>
      <c r="B14785" s="153" t="s">
        <v>16981</v>
      </c>
      <c r="C14785" s="145" t="s">
        <v>455</v>
      </c>
      <c r="D14785" s="137"/>
      <c r="E14785" s="146">
        <v>10662.75</v>
      </c>
      <c r="F14785" s="138"/>
      <c r="G14785" s="138"/>
    </row>
    <row r="14786" ht="15.75" customHeight="1" spans="1:7">
      <c r="A14786" s="143">
        <v>705229</v>
      </c>
      <c r="B14786" s="153" t="s">
        <v>16982</v>
      </c>
      <c r="C14786" s="145" t="s">
        <v>455</v>
      </c>
      <c r="D14786" s="137"/>
      <c r="E14786" s="146">
        <v>12483.71</v>
      </c>
      <c r="F14786" s="138"/>
      <c r="G14786" s="138"/>
    </row>
    <row r="14787" ht="15.75" customHeight="1" spans="1:7">
      <c r="A14787" s="143">
        <v>705228</v>
      </c>
      <c r="B14787" s="153" t="s">
        <v>16983</v>
      </c>
      <c r="C14787" s="145" t="s">
        <v>455</v>
      </c>
      <c r="D14787" s="137"/>
      <c r="E14787" s="146">
        <v>11416.88</v>
      </c>
      <c r="F14787" s="138"/>
      <c r="G14787" s="138"/>
    </row>
    <row r="14788" ht="15.75" customHeight="1" spans="1:7">
      <c r="A14788" s="143">
        <v>705231</v>
      </c>
      <c r="B14788" s="153" t="s">
        <v>16984</v>
      </c>
      <c r="C14788" s="145" t="s">
        <v>455</v>
      </c>
      <c r="D14788" s="137"/>
      <c r="E14788" s="146">
        <v>15539.98</v>
      </c>
      <c r="F14788" s="138"/>
      <c r="G14788" s="138"/>
    </row>
    <row r="14789" ht="15.75" customHeight="1" spans="1:7">
      <c r="A14789" s="143">
        <v>705230</v>
      </c>
      <c r="B14789" s="153" t="s">
        <v>16985</v>
      </c>
      <c r="C14789" s="145" t="s">
        <v>455</v>
      </c>
      <c r="D14789" s="137"/>
      <c r="E14789" s="146">
        <v>14290.97</v>
      </c>
      <c r="F14789" s="138"/>
      <c r="G14789" s="138"/>
    </row>
    <row r="14790" ht="15.75" customHeight="1" spans="1:7">
      <c r="A14790" s="143">
        <v>705233</v>
      </c>
      <c r="B14790" s="153" t="s">
        <v>16986</v>
      </c>
      <c r="C14790" s="145" t="s">
        <v>455</v>
      </c>
      <c r="D14790" s="137"/>
      <c r="E14790" s="146">
        <v>17409.99</v>
      </c>
      <c r="F14790" s="138"/>
      <c r="G14790" s="138"/>
    </row>
    <row r="14791" ht="15.75" customHeight="1" spans="1:7">
      <c r="A14791" s="143">
        <v>705232</v>
      </c>
      <c r="B14791" s="153" t="s">
        <v>16987</v>
      </c>
      <c r="C14791" s="145" t="s">
        <v>455</v>
      </c>
      <c r="D14791" s="137"/>
      <c r="E14791" s="146">
        <v>15803.32</v>
      </c>
      <c r="F14791" s="138"/>
      <c r="G14791" s="138"/>
    </row>
    <row r="14792" ht="15.75" customHeight="1" spans="1:7">
      <c r="A14792" s="143">
        <v>705235</v>
      </c>
      <c r="B14792" s="153" t="s">
        <v>16988</v>
      </c>
      <c r="C14792" s="145" t="s">
        <v>455</v>
      </c>
      <c r="D14792" s="137"/>
      <c r="E14792" s="146">
        <v>17856.93</v>
      </c>
      <c r="F14792" s="138"/>
      <c r="G14792" s="138"/>
    </row>
    <row r="14793" ht="15.75" customHeight="1" spans="1:7">
      <c r="A14793" s="143">
        <v>705234</v>
      </c>
      <c r="B14793" s="153" t="s">
        <v>16989</v>
      </c>
      <c r="C14793" s="145" t="s">
        <v>455</v>
      </c>
      <c r="D14793" s="137"/>
      <c r="E14793" s="146">
        <v>16360.5</v>
      </c>
      <c r="F14793" s="138"/>
      <c r="G14793" s="138"/>
    </row>
    <row r="14794" ht="15.75" customHeight="1" spans="1:7">
      <c r="A14794" s="143">
        <v>705237</v>
      </c>
      <c r="B14794" s="153" t="s">
        <v>16990</v>
      </c>
      <c r="C14794" s="145" t="s">
        <v>455</v>
      </c>
      <c r="D14794" s="137"/>
      <c r="E14794" s="146">
        <v>19344.44</v>
      </c>
      <c r="F14794" s="138"/>
      <c r="G14794" s="138"/>
    </row>
    <row r="14795" ht="15.75" customHeight="1" spans="1:7">
      <c r="A14795" s="143">
        <v>705236</v>
      </c>
      <c r="B14795" s="153" t="s">
        <v>16991</v>
      </c>
      <c r="C14795" s="145" t="s">
        <v>455</v>
      </c>
      <c r="D14795" s="137"/>
      <c r="E14795" s="146">
        <v>17665</v>
      </c>
      <c r="F14795" s="138"/>
      <c r="G14795" s="138"/>
    </row>
    <row r="14796" ht="15.75" customHeight="1" spans="1:7">
      <c r="A14796" s="143">
        <v>705239</v>
      </c>
      <c r="B14796" s="153" t="s">
        <v>16992</v>
      </c>
      <c r="C14796" s="145" t="s">
        <v>455</v>
      </c>
      <c r="D14796" s="137"/>
      <c r="E14796" s="146">
        <v>24681.6</v>
      </c>
      <c r="F14796" s="138"/>
      <c r="G14796" s="138"/>
    </row>
    <row r="14797" ht="15.75" customHeight="1" spans="1:7">
      <c r="A14797" s="143">
        <v>705238</v>
      </c>
      <c r="B14797" s="153" t="s">
        <v>16993</v>
      </c>
      <c r="C14797" s="145" t="s">
        <v>455</v>
      </c>
      <c r="D14797" s="137"/>
      <c r="E14797" s="146">
        <v>22581.86</v>
      </c>
      <c r="F14797" s="138"/>
      <c r="G14797" s="138"/>
    </row>
    <row r="14798" ht="15.75" customHeight="1" spans="1:7">
      <c r="A14798" s="143">
        <v>705241</v>
      </c>
      <c r="B14798" s="153" t="s">
        <v>16994</v>
      </c>
      <c r="C14798" s="145" t="s">
        <v>455</v>
      </c>
      <c r="D14798" s="137"/>
      <c r="E14798" s="146">
        <v>23505.61</v>
      </c>
      <c r="F14798" s="138"/>
      <c r="G14798" s="138"/>
    </row>
    <row r="14799" ht="15.75" customHeight="1" spans="1:7">
      <c r="A14799" s="143">
        <v>705240</v>
      </c>
      <c r="B14799" s="153" t="s">
        <v>16995</v>
      </c>
      <c r="C14799" s="145" t="s">
        <v>455</v>
      </c>
      <c r="D14799" s="137"/>
      <c r="E14799" s="146">
        <v>21298.51</v>
      </c>
      <c r="F14799" s="138"/>
      <c r="G14799" s="138"/>
    </row>
    <row r="14800" ht="15.75" customHeight="1" spans="1:7">
      <c r="A14800" s="143">
        <v>705243</v>
      </c>
      <c r="B14800" s="153" t="s">
        <v>16996</v>
      </c>
      <c r="C14800" s="145" t="s">
        <v>455</v>
      </c>
      <c r="D14800" s="137"/>
      <c r="E14800" s="146">
        <v>24872.62</v>
      </c>
      <c r="F14800" s="138"/>
      <c r="G14800" s="138"/>
    </row>
    <row r="14801" ht="15.75" customHeight="1" spans="1:7">
      <c r="A14801" s="143">
        <v>705242</v>
      </c>
      <c r="B14801" s="153" t="s">
        <v>16997</v>
      </c>
      <c r="C14801" s="145" t="s">
        <v>455</v>
      </c>
      <c r="D14801" s="137"/>
      <c r="E14801" s="146">
        <v>22663.97</v>
      </c>
      <c r="F14801" s="138"/>
      <c r="G14801" s="138"/>
    </row>
    <row r="14802" ht="15.75" customHeight="1" spans="1:7">
      <c r="A14802" s="143">
        <v>705245</v>
      </c>
      <c r="B14802" s="153" t="s">
        <v>16998</v>
      </c>
      <c r="C14802" s="145" t="s">
        <v>455</v>
      </c>
      <c r="D14802" s="137"/>
      <c r="E14802" s="146">
        <v>27571.44</v>
      </c>
      <c r="F14802" s="138"/>
      <c r="G14802" s="138"/>
    </row>
    <row r="14803" ht="15.75" customHeight="1" spans="1:7">
      <c r="A14803" s="143">
        <v>705244</v>
      </c>
      <c r="B14803" s="153" t="s">
        <v>16999</v>
      </c>
      <c r="C14803" s="145" t="s">
        <v>455</v>
      </c>
      <c r="D14803" s="137"/>
      <c r="E14803" s="146">
        <v>25215.04</v>
      </c>
      <c r="F14803" s="138"/>
      <c r="G14803" s="138"/>
    </row>
    <row r="14804" ht="15.75" customHeight="1" spans="1:7">
      <c r="A14804" s="143">
        <v>705247</v>
      </c>
      <c r="B14804" s="153" t="s">
        <v>17000</v>
      </c>
      <c r="C14804" s="145" t="s">
        <v>455</v>
      </c>
      <c r="D14804" s="137"/>
      <c r="E14804" s="146">
        <v>34873.03</v>
      </c>
      <c r="F14804" s="138"/>
      <c r="G14804" s="138"/>
    </row>
    <row r="14805" ht="15.75" customHeight="1" spans="1:7">
      <c r="A14805" s="143">
        <v>705246</v>
      </c>
      <c r="B14805" s="153" t="s">
        <v>17001</v>
      </c>
      <c r="C14805" s="145" t="s">
        <v>455</v>
      </c>
      <c r="D14805" s="137"/>
      <c r="E14805" s="146">
        <v>31985.96</v>
      </c>
      <c r="F14805" s="138"/>
      <c r="G14805" s="138"/>
    </row>
    <row r="14806" ht="15.75" customHeight="1" spans="1:7">
      <c r="A14806" s="143">
        <v>705249</v>
      </c>
      <c r="B14806" s="153" t="s">
        <v>17002</v>
      </c>
      <c r="C14806" s="145" t="s">
        <v>455</v>
      </c>
      <c r="D14806" s="137"/>
      <c r="E14806" s="146">
        <v>33313.79</v>
      </c>
      <c r="F14806" s="138"/>
      <c r="G14806" s="138"/>
    </row>
    <row r="14807" ht="15.75" customHeight="1" spans="1:7">
      <c r="A14807" s="143">
        <v>705248</v>
      </c>
      <c r="B14807" s="153" t="s">
        <v>17003</v>
      </c>
      <c r="C14807" s="145" t="s">
        <v>455</v>
      </c>
      <c r="D14807" s="137"/>
      <c r="E14807" s="146">
        <v>30112.97</v>
      </c>
      <c r="F14807" s="138"/>
      <c r="G14807" s="138"/>
    </row>
    <row r="14808" ht="15.75" customHeight="1" spans="1:7">
      <c r="A14808" s="143">
        <v>705251</v>
      </c>
      <c r="B14808" s="153" t="s">
        <v>17004</v>
      </c>
      <c r="C14808" s="145" t="s">
        <v>455</v>
      </c>
      <c r="D14808" s="137"/>
      <c r="E14808" s="146">
        <v>35206.81</v>
      </c>
      <c r="F14808" s="138"/>
      <c r="G14808" s="138"/>
    </row>
    <row r="14809" ht="15.75" customHeight="1" spans="1:7">
      <c r="A14809" s="143">
        <v>705250</v>
      </c>
      <c r="B14809" s="153" t="s">
        <v>17005</v>
      </c>
      <c r="C14809" s="145" t="s">
        <v>455</v>
      </c>
      <c r="D14809" s="137"/>
      <c r="E14809" s="146">
        <v>32002.83</v>
      </c>
      <c r="F14809" s="138"/>
      <c r="G14809" s="138"/>
    </row>
    <row r="14810" ht="15.75" customHeight="1" spans="1:7">
      <c r="A14810" s="143">
        <v>705253</v>
      </c>
      <c r="B14810" s="153" t="s">
        <v>17006</v>
      </c>
      <c r="C14810" s="145" t="s">
        <v>455</v>
      </c>
      <c r="D14810" s="137"/>
      <c r="E14810" s="146">
        <v>38525.78</v>
      </c>
      <c r="F14810" s="138"/>
      <c r="G14810" s="138"/>
    </row>
    <row r="14811" ht="15.75" customHeight="1" spans="1:7">
      <c r="A14811" s="143">
        <v>705252</v>
      </c>
      <c r="B14811" s="153" t="s">
        <v>17007</v>
      </c>
      <c r="C14811" s="145" t="s">
        <v>455</v>
      </c>
      <c r="D14811" s="137"/>
      <c r="E14811" s="146">
        <v>35041.03</v>
      </c>
      <c r="F14811" s="138"/>
      <c r="G14811" s="138"/>
    </row>
    <row r="14812" ht="15.75" customHeight="1" spans="1:7">
      <c r="A14812" s="143">
        <v>705255</v>
      </c>
      <c r="B14812" s="153" t="s">
        <v>17008</v>
      </c>
      <c r="C14812" s="145" t="s">
        <v>455</v>
      </c>
      <c r="D14812" s="137"/>
      <c r="E14812" s="146">
        <v>48672.82</v>
      </c>
      <c r="F14812" s="138"/>
      <c r="G14812" s="138"/>
    </row>
    <row r="14813" ht="15.75" customHeight="1" spans="1:7">
      <c r="A14813" s="143">
        <v>705254</v>
      </c>
      <c r="B14813" s="153" t="s">
        <v>17009</v>
      </c>
      <c r="C14813" s="145" t="s">
        <v>455</v>
      </c>
      <c r="D14813" s="137"/>
      <c r="E14813" s="146">
        <v>44458.98</v>
      </c>
      <c r="F14813" s="138"/>
      <c r="G14813" s="138"/>
    </row>
    <row r="14814" ht="15.75" customHeight="1" spans="1:7">
      <c r="A14814" s="143">
        <v>705403</v>
      </c>
      <c r="B14814" s="153" t="s">
        <v>17010</v>
      </c>
      <c r="C14814" s="145" t="s">
        <v>455</v>
      </c>
      <c r="D14814" s="137"/>
      <c r="E14814" s="146">
        <v>16319.29</v>
      </c>
      <c r="F14814" s="138"/>
      <c r="G14814" s="138"/>
    </row>
    <row r="14815" ht="15.75" customHeight="1" spans="1:7">
      <c r="A14815" s="143">
        <v>705402</v>
      </c>
      <c r="B14815" s="153" t="s">
        <v>17011</v>
      </c>
      <c r="C14815" s="145" t="s">
        <v>455</v>
      </c>
      <c r="D14815" s="137"/>
      <c r="E14815" s="146">
        <v>14852.06</v>
      </c>
      <c r="F14815" s="138"/>
      <c r="G14815" s="138"/>
    </row>
    <row r="14816" ht="15.75" customHeight="1" spans="1:7">
      <c r="A14816" s="143">
        <v>705405</v>
      </c>
      <c r="B14816" s="153" t="s">
        <v>17012</v>
      </c>
      <c r="C14816" s="145" t="s">
        <v>455</v>
      </c>
      <c r="D14816" s="137"/>
      <c r="E14816" s="146">
        <v>17643.48</v>
      </c>
      <c r="F14816" s="138"/>
      <c r="G14816" s="138"/>
    </row>
    <row r="14817" ht="15.75" customHeight="1" spans="1:7">
      <c r="A14817" s="143">
        <v>705404</v>
      </c>
      <c r="B14817" s="153" t="s">
        <v>17013</v>
      </c>
      <c r="C14817" s="145" t="s">
        <v>455</v>
      </c>
      <c r="D14817" s="137"/>
      <c r="E14817" s="146">
        <v>16159.42</v>
      </c>
      <c r="F14817" s="138"/>
      <c r="G14817" s="138"/>
    </row>
    <row r="14818" ht="15.75" customHeight="1" spans="1:7">
      <c r="A14818" s="143">
        <v>705407</v>
      </c>
      <c r="B14818" s="153" t="s">
        <v>17014</v>
      </c>
      <c r="C14818" s="145" t="s">
        <v>455</v>
      </c>
      <c r="D14818" s="137"/>
      <c r="E14818" s="146">
        <v>18513.49</v>
      </c>
      <c r="F14818" s="138"/>
      <c r="G14818" s="138"/>
    </row>
    <row r="14819" ht="15.75" customHeight="1" spans="1:7">
      <c r="A14819" s="143">
        <v>705406</v>
      </c>
      <c r="B14819" s="153" t="s">
        <v>17015</v>
      </c>
      <c r="C14819" s="145" t="s">
        <v>455</v>
      </c>
      <c r="D14819" s="137"/>
      <c r="E14819" s="146">
        <v>16860.5</v>
      </c>
      <c r="F14819" s="138"/>
      <c r="G14819" s="138"/>
    </row>
    <row r="14820" ht="15.75" customHeight="1" spans="1:7">
      <c r="A14820" s="143">
        <v>705409</v>
      </c>
      <c r="B14820" s="153" t="s">
        <v>17016</v>
      </c>
      <c r="C14820" s="145" t="s">
        <v>455</v>
      </c>
      <c r="D14820" s="137"/>
      <c r="E14820" s="146">
        <v>23301.07</v>
      </c>
      <c r="F14820" s="138"/>
      <c r="G14820" s="138"/>
    </row>
    <row r="14821" ht="15.75" customHeight="1" spans="1:7">
      <c r="A14821" s="143">
        <v>705408</v>
      </c>
      <c r="B14821" s="153" t="s">
        <v>17017</v>
      </c>
      <c r="C14821" s="145" t="s">
        <v>455</v>
      </c>
      <c r="D14821" s="137"/>
      <c r="E14821" s="146">
        <v>21264.77</v>
      </c>
      <c r="F14821" s="138"/>
      <c r="G14821" s="138"/>
    </row>
    <row r="14822" ht="15.75" customHeight="1" spans="1:7">
      <c r="A14822" s="143">
        <v>705411</v>
      </c>
      <c r="B14822" s="153" t="s">
        <v>17018</v>
      </c>
      <c r="C14822" s="145" t="s">
        <v>455</v>
      </c>
      <c r="D14822" s="137"/>
      <c r="E14822" s="146">
        <v>24697.01</v>
      </c>
      <c r="F14822" s="138"/>
      <c r="G14822" s="138"/>
    </row>
    <row r="14823" ht="15.75" customHeight="1" spans="1:7">
      <c r="A14823" s="143">
        <v>705410</v>
      </c>
      <c r="B14823" s="153" t="s">
        <v>17019</v>
      </c>
      <c r="C14823" s="145" t="s">
        <v>455</v>
      </c>
      <c r="D14823" s="137"/>
      <c r="E14823" s="146">
        <v>22331.57</v>
      </c>
      <c r="F14823" s="138"/>
      <c r="G14823" s="138"/>
    </row>
    <row r="14824" ht="15.75" customHeight="1" spans="1:7">
      <c r="A14824" s="143">
        <v>705413</v>
      </c>
      <c r="B14824" s="153" t="s">
        <v>17020</v>
      </c>
      <c r="C14824" s="145" t="s">
        <v>455</v>
      </c>
      <c r="D14824" s="137"/>
      <c r="E14824" s="146">
        <v>26584.45</v>
      </c>
      <c r="F14824" s="138"/>
      <c r="G14824" s="138"/>
    </row>
    <row r="14825" ht="15.75" customHeight="1" spans="1:7">
      <c r="A14825" s="143">
        <v>705412</v>
      </c>
      <c r="B14825" s="153" t="s">
        <v>17021</v>
      </c>
      <c r="C14825" s="145" t="s">
        <v>455</v>
      </c>
      <c r="D14825" s="137"/>
      <c r="E14825" s="146">
        <v>24216.31</v>
      </c>
      <c r="F14825" s="138"/>
      <c r="G14825" s="138"/>
    </row>
    <row r="14826" ht="15.75" customHeight="1" spans="1:7">
      <c r="A14826" s="143">
        <v>705415</v>
      </c>
      <c r="B14826" s="153" t="s">
        <v>17022</v>
      </c>
      <c r="C14826" s="145" t="s">
        <v>455</v>
      </c>
      <c r="D14826" s="137"/>
      <c r="E14826" s="146">
        <v>29288.24</v>
      </c>
      <c r="F14826" s="138"/>
      <c r="G14826" s="138"/>
    </row>
    <row r="14827" ht="15.75" customHeight="1" spans="1:7">
      <c r="A14827" s="143">
        <v>705414</v>
      </c>
      <c r="B14827" s="153" t="s">
        <v>17023</v>
      </c>
      <c r="C14827" s="145" t="s">
        <v>455</v>
      </c>
      <c r="D14827" s="137"/>
      <c r="E14827" s="146">
        <v>26619.88</v>
      </c>
      <c r="F14827" s="138"/>
      <c r="G14827" s="138"/>
    </row>
    <row r="14828" ht="15.75" customHeight="1" spans="1:7">
      <c r="A14828" s="143">
        <v>705417</v>
      </c>
      <c r="B14828" s="153" t="s">
        <v>17024</v>
      </c>
      <c r="C14828" s="145" t="s">
        <v>455</v>
      </c>
      <c r="D14828" s="137"/>
      <c r="E14828" s="146">
        <v>37070.93</v>
      </c>
      <c r="F14828" s="138"/>
      <c r="G14828" s="138"/>
    </row>
    <row r="14829" ht="15.75" customHeight="1" spans="1:7">
      <c r="A14829" s="143">
        <v>705416</v>
      </c>
      <c r="B14829" s="153" t="s">
        <v>17025</v>
      </c>
      <c r="C14829" s="145" t="s">
        <v>455</v>
      </c>
      <c r="D14829" s="137"/>
      <c r="E14829" s="146">
        <v>33786.51</v>
      </c>
      <c r="F14829" s="138"/>
      <c r="G14829" s="138"/>
    </row>
    <row r="14830" ht="15.75" customHeight="1" spans="1:7">
      <c r="A14830" s="143">
        <v>705419</v>
      </c>
      <c r="B14830" s="153" t="s">
        <v>17026</v>
      </c>
      <c r="C14830" s="145" t="s">
        <v>455</v>
      </c>
      <c r="D14830" s="137"/>
      <c r="E14830" s="146">
        <v>34902.6</v>
      </c>
      <c r="F14830" s="138"/>
      <c r="G14830" s="138"/>
    </row>
    <row r="14831" ht="15.75" customHeight="1" spans="1:7">
      <c r="A14831" s="143">
        <v>705418</v>
      </c>
      <c r="B14831" s="153" t="s">
        <v>17027</v>
      </c>
      <c r="C14831" s="145" t="s">
        <v>455</v>
      </c>
      <c r="D14831" s="137"/>
      <c r="E14831" s="146">
        <v>31596.61</v>
      </c>
      <c r="F14831" s="138"/>
      <c r="G14831" s="138"/>
    </row>
    <row r="14832" ht="15.75" customHeight="1" spans="1:7">
      <c r="A14832" s="143">
        <v>705421</v>
      </c>
      <c r="B14832" s="153" t="s">
        <v>17028</v>
      </c>
      <c r="C14832" s="145" t="s">
        <v>455</v>
      </c>
      <c r="D14832" s="137"/>
      <c r="E14832" s="146">
        <v>37567.72</v>
      </c>
      <c r="F14832" s="138"/>
      <c r="G14832" s="138"/>
    </row>
    <row r="14833" ht="15.75" customHeight="1" spans="1:7">
      <c r="A14833" s="143">
        <v>705420</v>
      </c>
      <c r="B14833" s="153" t="s">
        <v>17029</v>
      </c>
      <c r="C14833" s="145" t="s">
        <v>455</v>
      </c>
      <c r="D14833" s="137"/>
      <c r="E14833" s="146">
        <v>34245.88</v>
      </c>
      <c r="F14833" s="138"/>
      <c r="G14833" s="138"/>
    </row>
    <row r="14834" ht="15.75" customHeight="1" spans="1:7">
      <c r="A14834" s="143">
        <v>705423</v>
      </c>
      <c r="B14834" s="153" t="s">
        <v>17030</v>
      </c>
      <c r="C14834" s="145" t="s">
        <v>455</v>
      </c>
      <c r="D14834" s="137"/>
      <c r="E14834" s="146">
        <v>42736.59</v>
      </c>
      <c r="F14834" s="138"/>
      <c r="G14834" s="138"/>
    </row>
    <row r="14835" ht="15.75" customHeight="1" spans="1:7">
      <c r="A14835" s="143">
        <v>705422</v>
      </c>
      <c r="B14835" s="153" t="s">
        <v>17031</v>
      </c>
      <c r="C14835" s="145" t="s">
        <v>455</v>
      </c>
      <c r="D14835" s="137"/>
      <c r="E14835" s="146">
        <v>39019.82</v>
      </c>
      <c r="F14835" s="138"/>
      <c r="G14835" s="138"/>
    </row>
    <row r="14836" ht="15.75" customHeight="1" spans="1:7">
      <c r="A14836" s="143">
        <v>705425</v>
      </c>
      <c r="B14836" s="153" t="s">
        <v>17032</v>
      </c>
      <c r="C14836" s="145" t="s">
        <v>455</v>
      </c>
      <c r="D14836" s="137"/>
      <c r="E14836" s="146">
        <v>54073.54</v>
      </c>
      <c r="F14836" s="138"/>
      <c r="G14836" s="138"/>
    </row>
    <row r="14837" ht="15.75" customHeight="1" spans="1:7">
      <c r="A14837" s="143">
        <v>705424</v>
      </c>
      <c r="B14837" s="153" t="s">
        <v>17033</v>
      </c>
      <c r="C14837" s="145" t="s">
        <v>455</v>
      </c>
      <c r="D14837" s="137"/>
      <c r="E14837" s="146">
        <v>49512.75</v>
      </c>
      <c r="F14837" s="138"/>
      <c r="G14837" s="138"/>
    </row>
    <row r="14838" ht="15.75" customHeight="1" spans="1:7">
      <c r="A14838" s="143">
        <v>705427</v>
      </c>
      <c r="B14838" s="153" t="s">
        <v>17034</v>
      </c>
      <c r="C14838" s="145" t="s">
        <v>455</v>
      </c>
      <c r="D14838" s="137"/>
      <c r="E14838" s="146">
        <v>49235.11</v>
      </c>
      <c r="F14838" s="138"/>
      <c r="G14838" s="138"/>
    </row>
    <row r="14839" ht="15.75" customHeight="1" spans="1:7">
      <c r="A14839" s="143">
        <v>705426</v>
      </c>
      <c r="B14839" s="153" t="s">
        <v>17035</v>
      </c>
      <c r="C14839" s="145" t="s">
        <v>455</v>
      </c>
      <c r="D14839" s="137"/>
      <c r="E14839" s="146">
        <v>44453.67</v>
      </c>
      <c r="F14839" s="138"/>
      <c r="G14839" s="138"/>
    </row>
    <row r="14840" ht="15.75" customHeight="1" spans="1:7">
      <c r="A14840" s="143">
        <v>705429</v>
      </c>
      <c r="B14840" s="153" t="s">
        <v>17036</v>
      </c>
      <c r="C14840" s="145" t="s">
        <v>455</v>
      </c>
      <c r="D14840" s="137"/>
      <c r="E14840" s="146">
        <v>50991.15</v>
      </c>
      <c r="F14840" s="138"/>
      <c r="G14840" s="138"/>
    </row>
    <row r="14841" ht="15.75" customHeight="1" spans="1:7">
      <c r="A14841" s="143">
        <v>705428</v>
      </c>
      <c r="B14841" s="153" t="s">
        <v>17037</v>
      </c>
      <c r="C14841" s="145" t="s">
        <v>455</v>
      </c>
      <c r="D14841" s="137"/>
      <c r="E14841" s="146">
        <v>46286.74</v>
      </c>
      <c r="F14841" s="138"/>
      <c r="G14841" s="138"/>
    </row>
    <row r="14842" ht="15.75" customHeight="1" spans="1:7">
      <c r="A14842" s="143">
        <v>705431</v>
      </c>
      <c r="B14842" s="153" t="s">
        <v>17038</v>
      </c>
      <c r="C14842" s="145" t="s">
        <v>455</v>
      </c>
      <c r="D14842" s="137"/>
      <c r="E14842" s="146">
        <v>61273.75</v>
      </c>
      <c r="F14842" s="138"/>
      <c r="G14842" s="138"/>
    </row>
    <row r="14843" ht="15.75" customHeight="1" spans="1:7">
      <c r="A14843" s="143">
        <v>705430</v>
      </c>
      <c r="B14843" s="153" t="s">
        <v>17039</v>
      </c>
      <c r="C14843" s="145" t="s">
        <v>455</v>
      </c>
      <c r="D14843" s="137"/>
      <c r="E14843" s="146">
        <v>56023.75</v>
      </c>
      <c r="F14843" s="138"/>
      <c r="G14843" s="138"/>
    </row>
    <row r="14844" ht="15.75" customHeight="1" spans="1:7">
      <c r="A14844" s="143">
        <v>705433</v>
      </c>
      <c r="B14844" s="153" t="s">
        <v>17040</v>
      </c>
      <c r="C14844" s="145" t="s">
        <v>455</v>
      </c>
      <c r="D14844" s="137"/>
      <c r="E14844" s="146">
        <v>77656.74</v>
      </c>
      <c r="F14844" s="138"/>
      <c r="G14844" s="138"/>
    </row>
    <row r="14845" ht="15.75" customHeight="1" spans="1:7">
      <c r="A14845" s="143">
        <v>705432</v>
      </c>
      <c r="B14845" s="153" t="s">
        <v>17041</v>
      </c>
      <c r="C14845" s="145" t="s">
        <v>455</v>
      </c>
      <c r="D14845" s="137"/>
      <c r="E14845" s="146">
        <v>71154.14</v>
      </c>
      <c r="F14845" s="138"/>
      <c r="G14845" s="138"/>
    </row>
    <row r="14846" ht="15.75" customHeight="1" spans="1:7">
      <c r="A14846" s="143">
        <v>705257</v>
      </c>
      <c r="B14846" s="153" t="s">
        <v>17042</v>
      </c>
      <c r="C14846" s="145" t="s">
        <v>13059</v>
      </c>
      <c r="D14846" s="137"/>
      <c r="E14846" s="146">
        <v>3929.12</v>
      </c>
      <c r="F14846" s="138"/>
      <c r="G14846" s="138"/>
    </row>
    <row r="14847" ht="15.75" customHeight="1" spans="1:7">
      <c r="A14847" s="143">
        <v>705256</v>
      </c>
      <c r="B14847" s="153" t="s">
        <v>17043</v>
      </c>
      <c r="C14847" s="145" t="s">
        <v>13059</v>
      </c>
      <c r="D14847" s="137"/>
      <c r="E14847" s="146">
        <v>3631.14</v>
      </c>
      <c r="F14847" s="138"/>
      <c r="G14847" s="138"/>
    </row>
    <row r="14848" ht="15.75" customHeight="1" spans="1:7">
      <c r="A14848" s="143">
        <v>705259</v>
      </c>
      <c r="B14848" s="153" t="s">
        <v>17044</v>
      </c>
      <c r="C14848" s="145" t="s">
        <v>13059</v>
      </c>
      <c r="D14848" s="137"/>
      <c r="E14848" s="146">
        <v>3449.2</v>
      </c>
      <c r="F14848" s="138"/>
      <c r="G14848" s="138"/>
    </row>
    <row r="14849" ht="15.75" customHeight="1" spans="1:7">
      <c r="A14849" s="143">
        <v>705258</v>
      </c>
      <c r="B14849" s="153" t="s">
        <v>17045</v>
      </c>
      <c r="C14849" s="145" t="s">
        <v>13059</v>
      </c>
      <c r="D14849" s="137"/>
      <c r="E14849" s="146">
        <v>3151.22</v>
      </c>
      <c r="F14849" s="138"/>
      <c r="G14849" s="138"/>
    </row>
    <row r="14850" ht="15.75" customHeight="1" spans="1:7">
      <c r="A14850" s="143">
        <v>705267</v>
      </c>
      <c r="B14850" s="153" t="s">
        <v>17046</v>
      </c>
      <c r="C14850" s="145" t="s">
        <v>13059</v>
      </c>
      <c r="D14850" s="137"/>
      <c r="E14850" s="146">
        <v>4894.92</v>
      </c>
      <c r="F14850" s="138"/>
      <c r="G14850" s="138"/>
    </row>
    <row r="14851" ht="15.75" customHeight="1" spans="1:7">
      <c r="A14851" s="143">
        <v>705266</v>
      </c>
      <c r="B14851" s="153" t="s">
        <v>17047</v>
      </c>
      <c r="C14851" s="145" t="s">
        <v>13059</v>
      </c>
      <c r="D14851" s="137"/>
      <c r="E14851" s="146">
        <v>4500.79</v>
      </c>
      <c r="F14851" s="138"/>
      <c r="G14851" s="138"/>
    </row>
    <row r="14852" ht="15.75" customHeight="1" spans="1:7">
      <c r="A14852" s="143">
        <v>705269</v>
      </c>
      <c r="B14852" s="153" t="s">
        <v>17048</v>
      </c>
      <c r="C14852" s="145" t="s">
        <v>13059</v>
      </c>
      <c r="D14852" s="137"/>
      <c r="E14852" s="146">
        <v>5129.48</v>
      </c>
      <c r="F14852" s="138"/>
      <c r="G14852" s="138"/>
    </row>
    <row r="14853" ht="15.75" customHeight="1" spans="1:7">
      <c r="A14853" s="143">
        <v>705268</v>
      </c>
      <c r="B14853" s="153" t="s">
        <v>17049</v>
      </c>
      <c r="C14853" s="145" t="s">
        <v>13059</v>
      </c>
      <c r="D14853" s="137"/>
      <c r="E14853" s="146">
        <v>4735.35</v>
      </c>
      <c r="F14853" s="138"/>
      <c r="G14853" s="138"/>
    </row>
    <row r="14854" ht="15.75" customHeight="1" spans="1:7">
      <c r="A14854" s="143">
        <v>705261</v>
      </c>
      <c r="B14854" s="153" t="s">
        <v>17050</v>
      </c>
      <c r="C14854" s="145" t="s">
        <v>13059</v>
      </c>
      <c r="D14854" s="137"/>
      <c r="E14854" s="146">
        <v>3672.39</v>
      </c>
      <c r="F14854" s="138"/>
      <c r="G14854" s="138"/>
    </row>
    <row r="14855" ht="15.75" customHeight="1" spans="1:7">
      <c r="A14855" s="143">
        <v>705260</v>
      </c>
      <c r="B14855" s="153" t="s">
        <v>17051</v>
      </c>
      <c r="C14855" s="145" t="s">
        <v>13059</v>
      </c>
      <c r="D14855" s="137"/>
      <c r="E14855" s="146">
        <v>3374.41</v>
      </c>
      <c r="F14855" s="138"/>
      <c r="G14855" s="138"/>
    </row>
    <row r="14856" ht="15.75" customHeight="1" spans="1:7">
      <c r="A14856" s="143">
        <v>705263</v>
      </c>
      <c r="B14856" s="153" t="s">
        <v>17052</v>
      </c>
      <c r="C14856" s="145" t="s">
        <v>13059</v>
      </c>
      <c r="D14856" s="137"/>
      <c r="E14856" s="146">
        <v>4113.52</v>
      </c>
      <c r="F14856" s="138"/>
      <c r="G14856" s="138"/>
    </row>
    <row r="14857" ht="15.75" customHeight="1" spans="1:7">
      <c r="A14857" s="143">
        <v>705262</v>
      </c>
      <c r="B14857" s="153" t="s">
        <v>17053</v>
      </c>
      <c r="C14857" s="145" t="s">
        <v>13059</v>
      </c>
      <c r="D14857" s="137"/>
      <c r="E14857" s="146">
        <v>3815.53</v>
      </c>
      <c r="F14857" s="138"/>
      <c r="G14857" s="138"/>
    </row>
    <row r="14858" ht="15.75" customHeight="1" spans="1:7">
      <c r="A14858" s="143">
        <v>705265</v>
      </c>
      <c r="B14858" s="153" t="s">
        <v>17054</v>
      </c>
      <c r="C14858" s="145" t="s">
        <v>13059</v>
      </c>
      <c r="D14858" s="137"/>
      <c r="E14858" s="146">
        <v>4492.67</v>
      </c>
      <c r="F14858" s="138"/>
      <c r="G14858" s="138"/>
    </row>
    <row r="14859" ht="15.75" customHeight="1" spans="1:7">
      <c r="A14859" s="143">
        <v>705264</v>
      </c>
      <c r="B14859" s="153" t="s">
        <v>17055</v>
      </c>
      <c r="C14859" s="145" t="s">
        <v>13059</v>
      </c>
      <c r="D14859" s="137"/>
      <c r="E14859" s="146">
        <v>4194.68</v>
      </c>
      <c r="F14859" s="138"/>
      <c r="G14859" s="138"/>
    </row>
    <row r="14860" ht="15.75" customHeight="1" spans="1:7">
      <c r="A14860" s="143">
        <v>705271</v>
      </c>
      <c r="B14860" s="153" t="s">
        <v>17056</v>
      </c>
      <c r="C14860" s="145" t="s">
        <v>13059</v>
      </c>
      <c r="D14860" s="137"/>
      <c r="E14860" s="146">
        <v>5640.87</v>
      </c>
      <c r="F14860" s="138"/>
      <c r="G14860" s="138"/>
    </row>
    <row r="14861" ht="15.75" customHeight="1" spans="1:7">
      <c r="A14861" s="143">
        <v>705270</v>
      </c>
      <c r="B14861" s="153" t="s">
        <v>17057</v>
      </c>
      <c r="C14861" s="145" t="s">
        <v>13059</v>
      </c>
      <c r="D14861" s="137"/>
      <c r="E14861" s="146">
        <v>5255.56</v>
      </c>
      <c r="F14861" s="138"/>
      <c r="G14861" s="138"/>
    </row>
    <row r="14862" ht="15.75" customHeight="1" spans="1:7">
      <c r="A14862" s="143">
        <v>705273</v>
      </c>
      <c r="B14862" s="153" t="s">
        <v>17058</v>
      </c>
      <c r="C14862" s="145" t="s">
        <v>13059</v>
      </c>
      <c r="D14862" s="137"/>
      <c r="E14862" s="146">
        <v>5053.35</v>
      </c>
      <c r="F14862" s="138"/>
      <c r="G14862" s="138"/>
    </row>
    <row r="14863" ht="15.75" customHeight="1" spans="1:7">
      <c r="A14863" s="143">
        <v>705272</v>
      </c>
      <c r="B14863" s="153" t="s">
        <v>17059</v>
      </c>
      <c r="C14863" s="145" t="s">
        <v>13059</v>
      </c>
      <c r="D14863" s="137"/>
      <c r="E14863" s="146">
        <v>4668.04</v>
      </c>
      <c r="F14863" s="138"/>
      <c r="G14863" s="138"/>
    </row>
    <row r="14864" ht="15.75" customHeight="1" spans="1:7">
      <c r="A14864" s="143">
        <v>705281</v>
      </c>
      <c r="B14864" s="153" t="s">
        <v>17060</v>
      </c>
      <c r="C14864" s="145" t="s">
        <v>13059</v>
      </c>
      <c r="D14864" s="137"/>
      <c r="E14864" s="146">
        <v>7658.21</v>
      </c>
      <c r="F14864" s="138"/>
      <c r="G14864" s="138"/>
    </row>
    <row r="14865" ht="15.75" customHeight="1" spans="1:7">
      <c r="A14865" s="143">
        <v>705280</v>
      </c>
      <c r="B14865" s="153" t="s">
        <v>17061</v>
      </c>
      <c r="C14865" s="145" t="s">
        <v>13059</v>
      </c>
      <c r="D14865" s="137"/>
      <c r="E14865" s="146">
        <v>7037.77</v>
      </c>
      <c r="F14865" s="138"/>
      <c r="G14865" s="138"/>
    </row>
    <row r="14866" ht="15.75" customHeight="1" spans="1:7">
      <c r="A14866" s="143">
        <v>705283</v>
      </c>
      <c r="B14866" s="153" t="s">
        <v>17062</v>
      </c>
      <c r="C14866" s="145" t="s">
        <v>13059</v>
      </c>
      <c r="D14866" s="137"/>
      <c r="E14866" s="146">
        <v>7842.05</v>
      </c>
      <c r="F14866" s="138"/>
      <c r="G14866" s="138"/>
    </row>
    <row r="14867" ht="15.75" customHeight="1" spans="1:7">
      <c r="A14867" s="143">
        <v>705282</v>
      </c>
      <c r="B14867" s="153" t="s">
        <v>17063</v>
      </c>
      <c r="C14867" s="145" t="s">
        <v>13059</v>
      </c>
      <c r="D14867" s="137"/>
      <c r="E14867" s="146">
        <v>7221.6</v>
      </c>
      <c r="F14867" s="138"/>
      <c r="G14867" s="138"/>
    </row>
    <row r="14868" ht="15.75" customHeight="1" spans="1:7">
      <c r="A14868" s="143">
        <v>705275</v>
      </c>
      <c r="B14868" s="153" t="s">
        <v>17064</v>
      </c>
      <c r="C14868" s="145" t="s">
        <v>13059</v>
      </c>
      <c r="D14868" s="137"/>
      <c r="E14868" s="146">
        <v>5631.03</v>
      </c>
      <c r="F14868" s="138"/>
      <c r="G14868" s="138"/>
    </row>
    <row r="14869" ht="15.75" customHeight="1" spans="1:7">
      <c r="A14869" s="143">
        <v>705274</v>
      </c>
      <c r="B14869" s="153" t="s">
        <v>17065</v>
      </c>
      <c r="C14869" s="145" t="s">
        <v>13059</v>
      </c>
      <c r="D14869" s="137"/>
      <c r="E14869" s="146">
        <v>5245.72</v>
      </c>
      <c r="F14869" s="138"/>
      <c r="G14869" s="138"/>
    </row>
    <row r="14870" ht="15.75" customHeight="1" spans="1:7">
      <c r="A14870" s="143">
        <v>705277</v>
      </c>
      <c r="B14870" s="153" t="s">
        <v>17066</v>
      </c>
      <c r="C14870" s="145" t="s">
        <v>13059</v>
      </c>
      <c r="D14870" s="137"/>
      <c r="E14870" s="146">
        <v>6304.27</v>
      </c>
      <c r="F14870" s="138"/>
      <c r="G14870" s="138"/>
    </row>
    <row r="14871" ht="15.75" customHeight="1" spans="1:7">
      <c r="A14871" s="143">
        <v>705276</v>
      </c>
      <c r="B14871" s="153" t="s">
        <v>17067</v>
      </c>
      <c r="C14871" s="145" t="s">
        <v>13059</v>
      </c>
      <c r="D14871" s="137"/>
      <c r="E14871" s="146">
        <v>5800.72</v>
      </c>
      <c r="F14871" s="138"/>
      <c r="G14871" s="138"/>
    </row>
    <row r="14872" ht="15.75" customHeight="1" spans="1:7">
      <c r="A14872" s="143">
        <v>705279</v>
      </c>
      <c r="B14872" s="153" t="s">
        <v>17068</v>
      </c>
      <c r="C14872" s="145" t="s">
        <v>13059</v>
      </c>
      <c r="D14872" s="137"/>
      <c r="E14872" s="146">
        <v>7112.97</v>
      </c>
      <c r="F14872" s="138"/>
      <c r="G14872" s="138"/>
    </row>
    <row r="14873" ht="15.75" customHeight="1" spans="1:7">
      <c r="A14873" s="143">
        <v>705278</v>
      </c>
      <c r="B14873" s="153" t="s">
        <v>17069</v>
      </c>
      <c r="C14873" s="145" t="s">
        <v>13059</v>
      </c>
      <c r="D14873" s="137"/>
      <c r="E14873" s="146">
        <v>6609.41</v>
      </c>
      <c r="F14873" s="138"/>
      <c r="G14873" s="138"/>
    </row>
    <row r="14874" ht="15.75" customHeight="1" spans="1:7">
      <c r="A14874" s="143">
        <v>705285</v>
      </c>
      <c r="B14874" s="153" t="s">
        <v>17070</v>
      </c>
      <c r="C14874" s="145" t="s">
        <v>13059</v>
      </c>
      <c r="D14874" s="137"/>
      <c r="E14874" s="146">
        <v>7257.8</v>
      </c>
      <c r="F14874" s="138"/>
      <c r="G14874" s="138"/>
    </row>
    <row r="14875" ht="15.75" customHeight="1" spans="1:7">
      <c r="A14875" s="143">
        <v>705284</v>
      </c>
      <c r="B14875" s="153" t="s">
        <v>17071</v>
      </c>
      <c r="C14875" s="145" t="s">
        <v>13059</v>
      </c>
      <c r="D14875" s="137"/>
      <c r="E14875" s="146">
        <v>6773.47</v>
      </c>
      <c r="F14875" s="138"/>
      <c r="G14875" s="138"/>
    </row>
    <row r="14876" ht="15.75" customHeight="1" spans="1:7">
      <c r="A14876" s="143">
        <v>705287</v>
      </c>
      <c r="B14876" s="153" t="s">
        <v>17072</v>
      </c>
      <c r="C14876" s="145" t="s">
        <v>13059</v>
      </c>
      <c r="D14876" s="137"/>
      <c r="E14876" s="146">
        <v>6676.97</v>
      </c>
      <c r="F14876" s="138"/>
      <c r="G14876" s="138"/>
    </row>
    <row r="14877" ht="15.75" customHeight="1" spans="1:7">
      <c r="A14877" s="143">
        <v>705286</v>
      </c>
      <c r="B14877" s="153" t="s">
        <v>17073</v>
      </c>
      <c r="C14877" s="145" t="s">
        <v>13059</v>
      </c>
      <c r="D14877" s="137"/>
      <c r="E14877" s="146">
        <v>6192.64</v>
      </c>
      <c r="F14877" s="138"/>
      <c r="G14877" s="138"/>
    </row>
    <row r="14878" ht="15.75" customHeight="1" spans="1:7">
      <c r="A14878" s="143">
        <v>705295</v>
      </c>
      <c r="B14878" s="153" t="s">
        <v>17074</v>
      </c>
      <c r="C14878" s="145" t="s">
        <v>13059</v>
      </c>
      <c r="D14878" s="137"/>
      <c r="E14878" s="146">
        <v>10029.6</v>
      </c>
      <c r="F14878" s="138"/>
      <c r="G14878" s="138"/>
    </row>
    <row r="14879" ht="15.75" customHeight="1" spans="1:7">
      <c r="A14879" s="143">
        <v>705294</v>
      </c>
      <c r="B14879" s="153" t="s">
        <v>17075</v>
      </c>
      <c r="C14879" s="145" t="s">
        <v>13059</v>
      </c>
      <c r="D14879" s="137"/>
      <c r="E14879" s="146">
        <v>9282.83</v>
      </c>
      <c r="F14879" s="138"/>
      <c r="G14879" s="138"/>
    </row>
    <row r="14880" ht="15.75" customHeight="1" spans="1:7">
      <c r="A14880" s="143">
        <v>705297</v>
      </c>
      <c r="B14880" s="153" t="s">
        <v>17076</v>
      </c>
      <c r="C14880" s="145" t="s">
        <v>13059</v>
      </c>
      <c r="D14880" s="137"/>
      <c r="E14880" s="146">
        <v>10790.32</v>
      </c>
      <c r="F14880" s="138"/>
      <c r="G14880" s="138"/>
    </row>
    <row r="14881" ht="15.75" customHeight="1" spans="1:7">
      <c r="A14881" s="143">
        <v>705296</v>
      </c>
      <c r="B14881" s="153" t="s">
        <v>17077</v>
      </c>
      <c r="C14881" s="145" t="s">
        <v>13059</v>
      </c>
      <c r="D14881" s="137"/>
      <c r="E14881" s="146">
        <v>10043.55</v>
      </c>
      <c r="F14881" s="138"/>
      <c r="G14881" s="138"/>
    </row>
    <row r="14882" ht="15.75" customHeight="1" spans="1:7">
      <c r="A14882" s="143">
        <v>705289</v>
      </c>
      <c r="B14882" s="153" t="s">
        <v>17078</v>
      </c>
      <c r="C14882" s="145" t="s">
        <v>13059</v>
      </c>
      <c r="D14882" s="137"/>
      <c r="E14882" s="146">
        <v>7505.82</v>
      </c>
      <c r="F14882" s="138"/>
      <c r="G14882" s="138"/>
    </row>
    <row r="14883" ht="15.75" customHeight="1" spans="1:7">
      <c r="A14883" s="143">
        <v>705288</v>
      </c>
      <c r="B14883" s="153" t="s">
        <v>17079</v>
      </c>
      <c r="C14883" s="145" t="s">
        <v>13059</v>
      </c>
      <c r="D14883" s="137"/>
      <c r="E14883" s="146">
        <v>6892.84</v>
      </c>
      <c r="F14883" s="138"/>
      <c r="G14883" s="138"/>
    </row>
    <row r="14884" ht="15.75" customHeight="1" spans="1:7">
      <c r="A14884" s="143">
        <v>705291</v>
      </c>
      <c r="B14884" s="153" t="s">
        <v>17080</v>
      </c>
      <c r="C14884" s="145" t="s">
        <v>13059</v>
      </c>
      <c r="D14884" s="137"/>
      <c r="E14884" s="146">
        <v>8479.25</v>
      </c>
      <c r="F14884" s="138"/>
      <c r="G14884" s="138"/>
    </row>
    <row r="14885" ht="15.75" customHeight="1" spans="1:7">
      <c r="A14885" s="143">
        <v>705290</v>
      </c>
      <c r="B14885" s="153" t="s">
        <v>17081</v>
      </c>
      <c r="C14885" s="145" t="s">
        <v>13059</v>
      </c>
      <c r="D14885" s="137"/>
      <c r="E14885" s="146">
        <v>7866.28</v>
      </c>
      <c r="F14885" s="138"/>
      <c r="G14885" s="138"/>
    </row>
    <row r="14886" ht="15.75" customHeight="1" spans="1:7">
      <c r="A14886" s="143">
        <v>705293</v>
      </c>
      <c r="B14886" s="153" t="s">
        <v>17082</v>
      </c>
      <c r="C14886" s="145" t="s">
        <v>13059</v>
      </c>
      <c r="D14886" s="137"/>
      <c r="E14886" s="146">
        <v>9134.97</v>
      </c>
      <c r="F14886" s="138"/>
      <c r="G14886" s="138"/>
    </row>
    <row r="14887" ht="15.75" customHeight="1" spans="1:7">
      <c r="A14887" s="143">
        <v>705292</v>
      </c>
      <c r="B14887" s="153" t="s">
        <v>17083</v>
      </c>
      <c r="C14887" s="145" t="s">
        <v>13059</v>
      </c>
      <c r="D14887" s="137"/>
      <c r="E14887" s="146">
        <v>8388.2</v>
      </c>
      <c r="F14887" s="138"/>
      <c r="G14887" s="138"/>
    </row>
    <row r="14888" ht="15.75" customHeight="1" spans="1:7">
      <c r="A14888" s="143">
        <v>705299</v>
      </c>
      <c r="B14888" s="153" t="s">
        <v>17084</v>
      </c>
      <c r="C14888" s="145" t="s">
        <v>13059</v>
      </c>
      <c r="D14888" s="137"/>
      <c r="E14888" s="146">
        <v>9346.15</v>
      </c>
      <c r="F14888" s="138"/>
      <c r="G14888" s="138"/>
    </row>
    <row r="14889" ht="15.75" customHeight="1" spans="1:7">
      <c r="A14889" s="143">
        <v>705298</v>
      </c>
      <c r="B14889" s="153" t="s">
        <v>17085</v>
      </c>
      <c r="C14889" s="145" t="s">
        <v>13059</v>
      </c>
      <c r="D14889" s="137"/>
      <c r="E14889" s="146">
        <v>8623.75</v>
      </c>
      <c r="F14889" s="138"/>
      <c r="G14889" s="138"/>
    </row>
    <row r="14890" ht="15.75" customHeight="1" spans="1:7">
      <c r="A14890" s="143">
        <v>705301</v>
      </c>
      <c r="B14890" s="153" t="s">
        <v>17086</v>
      </c>
      <c r="C14890" s="145" t="s">
        <v>13059</v>
      </c>
      <c r="D14890" s="137"/>
      <c r="E14890" s="146">
        <v>8792.84</v>
      </c>
      <c r="F14890" s="138"/>
      <c r="G14890" s="138"/>
    </row>
    <row r="14891" ht="15.75" customHeight="1" spans="1:7">
      <c r="A14891" s="143">
        <v>705300</v>
      </c>
      <c r="B14891" s="153" t="s">
        <v>17087</v>
      </c>
      <c r="C14891" s="145" t="s">
        <v>13059</v>
      </c>
      <c r="D14891" s="137"/>
      <c r="E14891" s="146">
        <v>8070.45</v>
      </c>
      <c r="F14891" s="138"/>
      <c r="G14891" s="138"/>
    </row>
    <row r="14892" ht="15.75" customHeight="1" spans="1:7">
      <c r="A14892" s="143">
        <v>705309</v>
      </c>
      <c r="B14892" s="153" t="s">
        <v>17088</v>
      </c>
      <c r="C14892" s="145" t="s">
        <v>13059</v>
      </c>
      <c r="D14892" s="137"/>
      <c r="E14892" s="146">
        <v>13881.57</v>
      </c>
      <c r="F14892" s="138"/>
      <c r="G14892" s="138"/>
    </row>
    <row r="14893" ht="15.75" customHeight="1" spans="1:7">
      <c r="A14893" s="143">
        <v>705308</v>
      </c>
      <c r="B14893" s="153" t="s">
        <v>17089</v>
      </c>
      <c r="C14893" s="145" t="s">
        <v>13059</v>
      </c>
      <c r="D14893" s="137"/>
      <c r="E14893" s="146">
        <v>12801.85</v>
      </c>
      <c r="F14893" s="138"/>
      <c r="G14893" s="138"/>
    </row>
    <row r="14894" ht="15.75" customHeight="1" spans="1:7">
      <c r="A14894" s="143">
        <v>705311</v>
      </c>
      <c r="B14894" s="153" t="s">
        <v>17090</v>
      </c>
      <c r="C14894" s="145" t="s">
        <v>13059</v>
      </c>
      <c r="D14894" s="137"/>
      <c r="E14894" s="146">
        <v>13794.64</v>
      </c>
      <c r="F14894" s="138"/>
      <c r="G14894" s="138"/>
    </row>
    <row r="14895" ht="15.75" customHeight="1" spans="1:7">
      <c r="A14895" s="143">
        <v>705310</v>
      </c>
      <c r="B14895" s="153" t="s">
        <v>17091</v>
      </c>
      <c r="C14895" s="145" t="s">
        <v>13059</v>
      </c>
      <c r="D14895" s="137"/>
      <c r="E14895" s="146">
        <v>12714.92</v>
      </c>
      <c r="F14895" s="138"/>
      <c r="G14895" s="138"/>
    </row>
    <row r="14896" ht="15.75" customHeight="1" spans="1:7">
      <c r="A14896" s="143">
        <v>705303</v>
      </c>
      <c r="B14896" s="153" t="s">
        <v>17092</v>
      </c>
      <c r="C14896" s="145" t="s">
        <v>13059</v>
      </c>
      <c r="D14896" s="137"/>
      <c r="E14896" s="146">
        <v>9442.59</v>
      </c>
      <c r="F14896" s="138"/>
      <c r="G14896" s="138"/>
    </row>
    <row r="14897" ht="15.75" customHeight="1" spans="1:7">
      <c r="A14897" s="143">
        <v>705302</v>
      </c>
      <c r="B14897" s="153" t="s">
        <v>17093</v>
      </c>
      <c r="C14897" s="145" t="s">
        <v>13059</v>
      </c>
      <c r="D14897" s="137"/>
      <c r="E14897" s="146">
        <v>8563</v>
      </c>
      <c r="F14897" s="138"/>
      <c r="G14897" s="138"/>
    </row>
    <row r="14898" ht="15.75" customHeight="1" spans="1:7">
      <c r="A14898" s="143">
        <v>705305</v>
      </c>
      <c r="B14898" s="153" t="s">
        <v>17094</v>
      </c>
      <c r="C14898" s="145" t="s">
        <v>13059</v>
      </c>
      <c r="D14898" s="137"/>
      <c r="E14898" s="146">
        <v>11361.31</v>
      </c>
      <c r="F14898" s="138"/>
      <c r="G14898" s="138"/>
    </row>
    <row r="14899" ht="15.75" customHeight="1" spans="1:7">
      <c r="A14899" s="143">
        <v>705304</v>
      </c>
      <c r="B14899" s="153" t="s">
        <v>17095</v>
      </c>
      <c r="C14899" s="145" t="s">
        <v>13059</v>
      </c>
      <c r="D14899" s="137"/>
      <c r="E14899" s="146">
        <v>10481.72</v>
      </c>
      <c r="F14899" s="138"/>
      <c r="G14899" s="138"/>
    </row>
    <row r="14900" ht="15.75" customHeight="1" spans="1:7">
      <c r="A14900" s="143">
        <v>705307</v>
      </c>
      <c r="B14900" s="153" t="s">
        <v>17096</v>
      </c>
      <c r="C14900" s="145" t="s">
        <v>13059</v>
      </c>
      <c r="D14900" s="137"/>
      <c r="E14900" s="146">
        <v>12499.49</v>
      </c>
      <c r="F14900" s="138"/>
      <c r="G14900" s="138"/>
    </row>
    <row r="14901" ht="15.75" customHeight="1" spans="1:7">
      <c r="A14901" s="143">
        <v>705306</v>
      </c>
      <c r="B14901" s="153" t="s">
        <v>17097</v>
      </c>
      <c r="C14901" s="145" t="s">
        <v>13059</v>
      </c>
      <c r="D14901" s="137"/>
      <c r="E14901" s="146">
        <v>11419.76</v>
      </c>
      <c r="F14901" s="138"/>
      <c r="G14901" s="138"/>
    </row>
    <row r="14902" ht="15.75" customHeight="1" spans="1:7">
      <c r="A14902" s="143">
        <v>705169</v>
      </c>
      <c r="B14902" s="153" t="s">
        <v>17098</v>
      </c>
      <c r="C14902" s="145" t="s">
        <v>13059</v>
      </c>
      <c r="D14902" s="137"/>
      <c r="E14902" s="146">
        <v>2358.89</v>
      </c>
      <c r="F14902" s="138"/>
      <c r="G14902" s="138"/>
    </row>
    <row r="14903" ht="15.75" customHeight="1" spans="1:7">
      <c r="A14903" s="143">
        <v>705168</v>
      </c>
      <c r="B14903" s="153" t="s">
        <v>17099</v>
      </c>
      <c r="C14903" s="145" t="s">
        <v>13059</v>
      </c>
      <c r="D14903" s="137"/>
      <c r="E14903" s="146">
        <v>2191.85</v>
      </c>
      <c r="F14903" s="138"/>
      <c r="G14903" s="138"/>
    </row>
    <row r="14904" ht="15.75" customHeight="1" spans="1:7">
      <c r="A14904" s="143">
        <v>705171</v>
      </c>
      <c r="B14904" s="153" t="s">
        <v>17100</v>
      </c>
      <c r="C14904" s="145" t="s">
        <v>13059</v>
      </c>
      <c r="D14904" s="137"/>
      <c r="E14904" s="146">
        <v>2103.88</v>
      </c>
      <c r="F14904" s="138"/>
      <c r="G14904" s="138"/>
    </row>
    <row r="14905" ht="15.75" customHeight="1" spans="1:7">
      <c r="A14905" s="143">
        <v>705170</v>
      </c>
      <c r="B14905" s="153" t="s">
        <v>17101</v>
      </c>
      <c r="C14905" s="145" t="s">
        <v>13059</v>
      </c>
      <c r="D14905" s="137"/>
      <c r="E14905" s="146">
        <v>1936.85</v>
      </c>
      <c r="F14905" s="138"/>
      <c r="G14905" s="138"/>
    </row>
    <row r="14906" ht="15.75" customHeight="1" spans="1:7">
      <c r="A14906" s="143">
        <v>705179</v>
      </c>
      <c r="B14906" s="153" t="s">
        <v>17102</v>
      </c>
      <c r="C14906" s="145" t="s">
        <v>13059</v>
      </c>
      <c r="D14906" s="137"/>
      <c r="E14906" s="146">
        <v>2939.31</v>
      </c>
      <c r="F14906" s="138"/>
      <c r="G14906" s="138"/>
    </row>
    <row r="14907" ht="15.75" customHeight="1" spans="1:7">
      <c r="A14907" s="143">
        <v>705178</v>
      </c>
      <c r="B14907" s="153" t="s">
        <v>17103</v>
      </c>
      <c r="C14907" s="145" t="s">
        <v>13059</v>
      </c>
      <c r="D14907" s="137"/>
      <c r="E14907" s="146">
        <v>2719.02</v>
      </c>
      <c r="F14907" s="138"/>
      <c r="G14907" s="138"/>
    </row>
    <row r="14908" ht="15.75" customHeight="1" spans="1:7">
      <c r="A14908" s="143">
        <v>705181</v>
      </c>
      <c r="B14908" s="153" t="s">
        <v>17104</v>
      </c>
      <c r="C14908" s="145" t="s">
        <v>13059</v>
      </c>
      <c r="D14908" s="137"/>
      <c r="E14908" s="146">
        <v>3064.47</v>
      </c>
      <c r="F14908" s="138"/>
      <c r="G14908" s="138"/>
    </row>
    <row r="14909" ht="15.75" customHeight="1" spans="1:7">
      <c r="A14909" s="143">
        <v>705180</v>
      </c>
      <c r="B14909" s="153" t="s">
        <v>17105</v>
      </c>
      <c r="C14909" s="145" t="s">
        <v>13059</v>
      </c>
      <c r="D14909" s="137"/>
      <c r="E14909" s="146">
        <v>2844.19</v>
      </c>
      <c r="F14909" s="138"/>
      <c r="G14909" s="138"/>
    </row>
    <row r="14910" ht="15.75" customHeight="1" spans="1:7">
      <c r="A14910" s="143">
        <v>705173</v>
      </c>
      <c r="B14910" s="153" t="s">
        <v>17106</v>
      </c>
      <c r="C14910" s="145" t="s">
        <v>13059</v>
      </c>
      <c r="D14910" s="137"/>
      <c r="E14910" s="146">
        <v>2281.73</v>
      </c>
      <c r="F14910" s="138"/>
      <c r="G14910" s="138"/>
    </row>
    <row r="14911" ht="15.75" customHeight="1" spans="1:7">
      <c r="A14911" s="143">
        <v>705172</v>
      </c>
      <c r="B14911" s="153" t="s">
        <v>17107</v>
      </c>
      <c r="C14911" s="145" t="s">
        <v>13059</v>
      </c>
      <c r="D14911" s="137"/>
      <c r="E14911" s="146">
        <v>2114.7</v>
      </c>
      <c r="F14911" s="138"/>
      <c r="G14911" s="138"/>
    </row>
    <row r="14912" ht="15.75" customHeight="1" spans="1:7">
      <c r="A14912" s="143">
        <v>705175</v>
      </c>
      <c r="B14912" s="153" t="s">
        <v>17108</v>
      </c>
      <c r="C14912" s="145" t="s">
        <v>13059</v>
      </c>
      <c r="D14912" s="137"/>
      <c r="E14912" s="146">
        <v>2526.72</v>
      </c>
      <c r="F14912" s="138"/>
      <c r="G14912" s="138"/>
    </row>
    <row r="14913" ht="15.75" customHeight="1" spans="1:7">
      <c r="A14913" s="143">
        <v>705174</v>
      </c>
      <c r="B14913" s="153" t="s">
        <v>17109</v>
      </c>
      <c r="C14913" s="145" t="s">
        <v>13059</v>
      </c>
      <c r="D14913" s="137"/>
      <c r="E14913" s="146">
        <v>2359.68</v>
      </c>
      <c r="F14913" s="138"/>
      <c r="G14913" s="138"/>
    </row>
    <row r="14914" ht="15.75" customHeight="1" spans="1:7">
      <c r="A14914" s="143">
        <v>705177</v>
      </c>
      <c r="B14914" s="153" t="s">
        <v>17110</v>
      </c>
      <c r="C14914" s="145" t="s">
        <v>13059</v>
      </c>
      <c r="D14914" s="137"/>
      <c r="E14914" s="146">
        <v>2835.53</v>
      </c>
      <c r="F14914" s="138"/>
      <c r="G14914" s="138"/>
    </row>
    <row r="14915" ht="15.75" customHeight="1" spans="1:7">
      <c r="A14915" s="143">
        <v>705176</v>
      </c>
      <c r="B14915" s="153" t="s">
        <v>17111</v>
      </c>
      <c r="C14915" s="145" t="s">
        <v>13059</v>
      </c>
      <c r="D14915" s="137"/>
      <c r="E14915" s="146">
        <v>2615.24</v>
      </c>
      <c r="F14915" s="138"/>
      <c r="G14915" s="138"/>
    </row>
    <row r="14916" ht="15.75" customHeight="1" spans="1:7">
      <c r="A14916" s="143">
        <v>705183</v>
      </c>
      <c r="B14916" s="153" t="s">
        <v>17112</v>
      </c>
      <c r="C14916" s="145" t="s">
        <v>13059</v>
      </c>
      <c r="D14916" s="137"/>
      <c r="E14916" s="146">
        <v>3291.02</v>
      </c>
      <c r="F14916" s="138"/>
      <c r="G14916" s="138"/>
    </row>
    <row r="14917" ht="15.75" customHeight="1" spans="1:7">
      <c r="A14917" s="143">
        <v>705182</v>
      </c>
      <c r="B14917" s="153" t="s">
        <v>17113</v>
      </c>
      <c r="C14917" s="145" t="s">
        <v>13059</v>
      </c>
      <c r="D14917" s="137"/>
      <c r="E14917" s="146">
        <v>3076.36</v>
      </c>
      <c r="F14917" s="138"/>
      <c r="G14917" s="138"/>
    </row>
    <row r="14918" ht="15.75" customHeight="1" spans="1:7">
      <c r="A14918" s="143">
        <v>705185</v>
      </c>
      <c r="B14918" s="153" t="s">
        <v>17114</v>
      </c>
      <c r="C14918" s="145" t="s">
        <v>13059</v>
      </c>
      <c r="D14918" s="137"/>
      <c r="E14918" s="146">
        <v>2995.45</v>
      </c>
      <c r="F14918" s="138"/>
      <c r="G14918" s="138"/>
    </row>
    <row r="14919" ht="15.75" customHeight="1" spans="1:7">
      <c r="A14919" s="143">
        <v>705184</v>
      </c>
      <c r="B14919" s="153" t="s">
        <v>17115</v>
      </c>
      <c r="C14919" s="145" t="s">
        <v>13059</v>
      </c>
      <c r="D14919" s="137"/>
      <c r="E14919" s="146">
        <v>2780.79</v>
      </c>
      <c r="F14919" s="138"/>
      <c r="G14919" s="138"/>
    </row>
    <row r="14920" ht="15.75" customHeight="1" spans="1:7">
      <c r="A14920" s="143">
        <v>705193</v>
      </c>
      <c r="B14920" s="153" t="s">
        <v>17116</v>
      </c>
      <c r="C14920" s="145" t="s">
        <v>13059</v>
      </c>
      <c r="D14920" s="137"/>
      <c r="E14920" s="146">
        <v>4466.17</v>
      </c>
      <c r="F14920" s="138"/>
      <c r="G14920" s="138"/>
    </row>
    <row r="14921" ht="15.75" customHeight="1" spans="1:7">
      <c r="A14921" s="143">
        <v>705192</v>
      </c>
      <c r="B14921" s="153" t="s">
        <v>17117</v>
      </c>
      <c r="C14921" s="145" t="s">
        <v>13059</v>
      </c>
      <c r="D14921" s="137"/>
      <c r="E14921" s="146">
        <v>4120.32</v>
      </c>
      <c r="F14921" s="138"/>
      <c r="G14921" s="138"/>
    </row>
    <row r="14922" ht="15.75" customHeight="1" spans="1:7">
      <c r="A14922" s="143">
        <v>705195</v>
      </c>
      <c r="B14922" s="153" t="s">
        <v>17118</v>
      </c>
      <c r="C14922" s="145" t="s">
        <v>13059</v>
      </c>
      <c r="D14922" s="137"/>
      <c r="E14922" s="146">
        <v>4766.21</v>
      </c>
      <c r="F14922" s="138"/>
      <c r="G14922" s="138"/>
    </row>
    <row r="14923" ht="15.75" customHeight="1" spans="1:7">
      <c r="A14923" s="143">
        <v>705194</v>
      </c>
      <c r="B14923" s="153" t="s">
        <v>17119</v>
      </c>
      <c r="C14923" s="145" t="s">
        <v>13059</v>
      </c>
      <c r="D14923" s="137"/>
      <c r="E14923" s="146">
        <v>4420.35</v>
      </c>
      <c r="F14923" s="138"/>
      <c r="G14923" s="138"/>
    </row>
    <row r="14924" ht="15.75" customHeight="1" spans="1:7">
      <c r="A14924" s="143">
        <v>705187</v>
      </c>
      <c r="B14924" s="153" t="s">
        <v>17120</v>
      </c>
      <c r="C14924" s="145" t="s">
        <v>13059</v>
      </c>
      <c r="D14924" s="137"/>
      <c r="E14924" s="146">
        <v>3384.82</v>
      </c>
      <c r="F14924" s="138"/>
      <c r="G14924" s="138"/>
    </row>
    <row r="14925" ht="15.75" customHeight="1" spans="1:7">
      <c r="A14925" s="143">
        <v>705186</v>
      </c>
      <c r="B14925" s="153" t="s">
        <v>17121</v>
      </c>
      <c r="C14925" s="145" t="s">
        <v>13059</v>
      </c>
      <c r="D14925" s="137"/>
      <c r="E14925" s="146">
        <v>3103.92</v>
      </c>
      <c r="F14925" s="138"/>
      <c r="G14925" s="138"/>
    </row>
    <row r="14926" ht="15.75" customHeight="1" spans="1:7">
      <c r="A14926" s="143">
        <v>705189</v>
      </c>
      <c r="B14926" s="153" t="s">
        <v>17122</v>
      </c>
      <c r="C14926" s="145" t="s">
        <v>13059</v>
      </c>
      <c r="D14926" s="137"/>
      <c r="E14926" s="146">
        <v>3774.64</v>
      </c>
      <c r="F14926" s="138"/>
      <c r="G14926" s="138"/>
    </row>
    <row r="14927" ht="15.75" customHeight="1" spans="1:7">
      <c r="A14927" s="143">
        <v>705188</v>
      </c>
      <c r="B14927" s="153" t="s">
        <v>17123</v>
      </c>
      <c r="C14927" s="145" t="s">
        <v>13059</v>
      </c>
      <c r="D14927" s="137"/>
      <c r="E14927" s="146">
        <v>3493.74</v>
      </c>
      <c r="F14927" s="138"/>
      <c r="G14927" s="138"/>
    </row>
    <row r="14928" ht="15.75" customHeight="1" spans="1:7">
      <c r="A14928" s="143">
        <v>705191</v>
      </c>
      <c r="B14928" s="153" t="s">
        <v>17124</v>
      </c>
      <c r="C14928" s="145" t="s">
        <v>13059</v>
      </c>
      <c r="D14928" s="137"/>
      <c r="E14928" s="146">
        <v>4126.02</v>
      </c>
      <c r="F14928" s="138"/>
      <c r="G14928" s="138"/>
    </row>
    <row r="14929" ht="15.75" customHeight="1" spans="1:7">
      <c r="A14929" s="143">
        <v>705190</v>
      </c>
      <c r="B14929" s="153" t="s">
        <v>17125</v>
      </c>
      <c r="C14929" s="145" t="s">
        <v>13059</v>
      </c>
      <c r="D14929" s="137"/>
      <c r="E14929" s="146">
        <v>3780.16</v>
      </c>
      <c r="F14929" s="138"/>
      <c r="G14929" s="138"/>
    </row>
    <row r="14930" ht="15.75" customHeight="1" spans="1:7">
      <c r="A14930" s="143">
        <v>705197</v>
      </c>
      <c r="B14930" s="153" t="s">
        <v>17126</v>
      </c>
      <c r="C14930" s="145" t="s">
        <v>13059</v>
      </c>
      <c r="D14930" s="137"/>
      <c r="E14930" s="146">
        <v>4488.14</v>
      </c>
      <c r="F14930" s="138"/>
      <c r="G14930" s="138"/>
    </row>
    <row r="14931" ht="15.75" customHeight="1" spans="1:7">
      <c r="A14931" s="143">
        <v>705196</v>
      </c>
      <c r="B14931" s="153" t="s">
        <v>17127</v>
      </c>
      <c r="C14931" s="145" t="s">
        <v>13059</v>
      </c>
      <c r="D14931" s="137"/>
      <c r="E14931" s="146">
        <v>4145.44</v>
      </c>
      <c r="F14931" s="138"/>
      <c r="G14931" s="138"/>
    </row>
    <row r="14932" ht="15.75" customHeight="1" spans="1:7">
      <c r="A14932" s="143">
        <v>705199</v>
      </c>
      <c r="B14932" s="153" t="s">
        <v>17128</v>
      </c>
      <c r="C14932" s="145" t="s">
        <v>13059</v>
      </c>
      <c r="D14932" s="137"/>
      <c r="E14932" s="146">
        <v>4264.54</v>
      </c>
      <c r="F14932" s="138"/>
      <c r="G14932" s="138"/>
    </row>
    <row r="14933" ht="15.75" customHeight="1" spans="1:7">
      <c r="A14933" s="143">
        <v>705198</v>
      </c>
      <c r="B14933" s="153" t="s">
        <v>17129</v>
      </c>
      <c r="C14933" s="145" t="s">
        <v>13059</v>
      </c>
      <c r="D14933" s="137"/>
      <c r="E14933" s="146">
        <v>3921.84</v>
      </c>
      <c r="F14933" s="138"/>
      <c r="G14933" s="138"/>
    </row>
    <row r="14934" ht="15.75" customHeight="1" spans="1:7">
      <c r="A14934" s="143">
        <v>705207</v>
      </c>
      <c r="B14934" s="153" t="s">
        <v>17130</v>
      </c>
      <c r="C14934" s="145" t="s">
        <v>13059</v>
      </c>
      <c r="D14934" s="137"/>
      <c r="E14934" s="146">
        <v>6304.92</v>
      </c>
      <c r="F14934" s="138"/>
      <c r="G14934" s="138"/>
    </row>
    <row r="14935" ht="15.75" customHeight="1" spans="1:7">
      <c r="A14935" s="143">
        <v>705206</v>
      </c>
      <c r="B14935" s="153" t="s">
        <v>17131</v>
      </c>
      <c r="C14935" s="145" t="s">
        <v>13059</v>
      </c>
      <c r="D14935" s="137"/>
      <c r="E14935" s="146">
        <v>5794.62</v>
      </c>
      <c r="F14935" s="138"/>
      <c r="G14935" s="138"/>
    </row>
    <row r="14936" ht="15.75" customHeight="1" spans="1:7">
      <c r="A14936" s="143">
        <v>705209</v>
      </c>
      <c r="B14936" s="153" t="s">
        <v>17132</v>
      </c>
      <c r="C14936" s="145" t="s">
        <v>13059</v>
      </c>
      <c r="D14936" s="137"/>
      <c r="E14936" s="146">
        <v>7126.73</v>
      </c>
      <c r="F14936" s="138"/>
      <c r="G14936" s="138"/>
    </row>
    <row r="14937" ht="15.75" customHeight="1" spans="1:7">
      <c r="A14937" s="143">
        <v>705208</v>
      </c>
      <c r="B14937" s="153" t="s">
        <v>17133</v>
      </c>
      <c r="C14937" s="145" t="s">
        <v>13059</v>
      </c>
      <c r="D14937" s="137"/>
      <c r="E14937" s="146">
        <v>6531.98</v>
      </c>
      <c r="F14937" s="138"/>
      <c r="G14937" s="138"/>
    </row>
    <row r="14938" ht="15.75" customHeight="1" spans="1:7">
      <c r="A14938" s="143">
        <v>705201</v>
      </c>
      <c r="B14938" s="153" t="s">
        <v>17134</v>
      </c>
      <c r="C14938" s="145" t="s">
        <v>13059</v>
      </c>
      <c r="D14938" s="137"/>
      <c r="E14938" s="146">
        <v>4852.23</v>
      </c>
      <c r="F14938" s="138"/>
      <c r="G14938" s="138"/>
    </row>
    <row r="14939" ht="15.75" customHeight="1" spans="1:7">
      <c r="A14939" s="143">
        <v>705200</v>
      </c>
      <c r="B14939" s="153" t="s">
        <v>17135</v>
      </c>
      <c r="C14939" s="145" t="s">
        <v>13059</v>
      </c>
      <c r="D14939" s="137"/>
      <c r="E14939" s="146">
        <v>4509.52</v>
      </c>
      <c r="F14939" s="138"/>
      <c r="G14939" s="138"/>
    </row>
    <row r="14940" ht="15.75" customHeight="1" spans="1:7">
      <c r="A14940" s="143">
        <v>705203</v>
      </c>
      <c r="B14940" s="153" t="s">
        <v>17136</v>
      </c>
      <c r="C14940" s="145" t="s">
        <v>13059</v>
      </c>
      <c r="D14940" s="137"/>
      <c r="E14940" s="146">
        <v>5318.89</v>
      </c>
      <c r="F14940" s="138"/>
      <c r="G14940" s="138"/>
    </row>
    <row r="14941" ht="15.75" customHeight="1" spans="1:7">
      <c r="A14941" s="143">
        <v>705202</v>
      </c>
      <c r="B14941" s="153" t="s">
        <v>17137</v>
      </c>
      <c r="C14941" s="145" t="s">
        <v>13059</v>
      </c>
      <c r="D14941" s="137"/>
      <c r="E14941" s="146">
        <v>4898.24</v>
      </c>
      <c r="F14941" s="138"/>
      <c r="G14941" s="138"/>
    </row>
    <row r="14942" ht="15.75" customHeight="1" spans="1:7">
      <c r="A14942" s="143">
        <v>705205</v>
      </c>
      <c r="B14942" s="153" t="s">
        <v>17138</v>
      </c>
      <c r="C14942" s="145" t="s">
        <v>13059</v>
      </c>
      <c r="D14942" s="137"/>
      <c r="E14942" s="146">
        <v>5789.88</v>
      </c>
      <c r="F14942" s="138"/>
      <c r="G14942" s="138"/>
    </row>
    <row r="14943" ht="15.75" customHeight="1" spans="1:7">
      <c r="A14943" s="143">
        <v>705204</v>
      </c>
      <c r="B14943" s="153" t="s">
        <v>17139</v>
      </c>
      <c r="C14943" s="145" t="s">
        <v>13059</v>
      </c>
      <c r="D14943" s="137"/>
      <c r="E14943" s="146">
        <v>5369.23</v>
      </c>
      <c r="F14943" s="138"/>
      <c r="G14943" s="138"/>
    </row>
    <row r="14944" ht="15.75" customHeight="1" spans="1:7">
      <c r="A14944" s="143">
        <v>705211</v>
      </c>
      <c r="B14944" s="153" t="s">
        <v>17140</v>
      </c>
      <c r="C14944" s="145" t="s">
        <v>13059</v>
      </c>
      <c r="D14944" s="137"/>
      <c r="E14944" s="146">
        <v>5737.64</v>
      </c>
      <c r="F14944" s="138"/>
      <c r="G14944" s="138"/>
    </row>
    <row r="14945" ht="15.75" customHeight="1" spans="1:7">
      <c r="A14945" s="143">
        <v>705210</v>
      </c>
      <c r="B14945" s="153" t="s">
        <v>17141</v>
      </c>
      <c r="C14945" s="145" t="s">
        <v>13059</v>
      </c>
      <c r="D14945" s="137"/>
      <c r="E14945" s="146">
        <v>5243.37</v>
      </c>
      <c r="F14945" s="138"/>
      <c r="G14945" s="138"/>
    </row>
    <row r="14946" ht="15.75" customHeight="1" spans="1:7">
      <c r="A14946" s="143">
        <v>705213</v>
      </c>
      <c r="B14946" s="153" t="s">
        <v>17142</v>
      </c>
      <c r="C14946" s="145" t="s">
        <v>13059</v>
      </c>
      <c r="D14946" s="137"/>
      <c r="E14946" s="146">
        <v>5670.38</v>
      </c>
      <c r="F14946" s="138"/>
      <c r="G14946" s="138"/>
    </row>
    <row r="14947" ht="15.75" customHeight="1" spans="1:7">
      <c r="A14947" s="143">
        <v>705212</v>
      </c>
      <c r="B14947" s="153" t="s">
        <v>17143</v>
      </c>
      <c r="C14947" s="145" t="s">
        <v>13059</v>
      </c>
      <c r="D14947" s="137"/>
      <c r="E14947" s="146">
        <v>5176.1</v>
      </c>
      <c r="F14947" s="138"/>
      <c r="G14947" s="138"/>
    </row>
    <row r="14948" ht="15.75" customHeight="1" spans="1:7">
      <c r="A14948" s="143">
        <v>705221</v>
      </c>
      <c r="B14948" s="153" t="s">
        <v>17144</v>
      </c>
      <c r="C14948" s="145" t="s">
        <v>13059</v>
      </c>
      <c r="D14948" s="137"/>
      <c r="E14948" s="146">
        <v>8634.88</v>
      </c>
      <c r="F14948" s="138"/>
      <c r="G14948" s="138"/>
    </row>
    <row r="14949" ht="15.75" customHeight="1" spans="1:7">
      <c r="A14949" s="143">
        <v>705220</v>
      </c>
      <c r="B14949" s="153" t="s">
        <v>17145</v>
      </c>
      <c r="C14949" s="145" t="s">
        <v>13059</v>
      </c>
      <c r="D14949" s="137"/>
      <c r="E14949" s="146">
        <v>7940.52</v>
      </c>
      <c r="F14949" s="138"/>
      <c r="G14949" s="138"/>
    </row>
    <row r="14950" ht="15.75" customHeight="1" spans="1:7">
      <c r="A14950" s="143">
        <v>705223</v>
      </c>
      <c r="B14950" s="153" t="s">
        <v>17146</v>
      </c>
      <c r="C14950" s="145" t="s">
        <v>13059</v>
      </c>
      <c r="D14950" s="137"/>
      <c r="E14950" s="146">
        <v>9324.39</v>
      </c>
      <c r="F14950" s="138"/>
      <c r="G14950" s="138"/>
    </row>
    <row r="14951" ht="15.75" customHeight="1" spans="1:7">
      <c r="A14951" s="143">
        <v>705222</v>
      </c>
      <c r="B14951" s="153" t="s">
        <v>17147</v>
      </c>
      <c r="C14951" s="145" t="s">
        <v>13059</v>
      </c>
      <c r="D14951" s="137"/>
      <c r="E14951" s="146">
        <v>8524.79</v>
      </c>
      <c r="F14951" s="138"/>
      <c r="G14951" s="138"/>
    </row>
    <row r="14952" ht="15.75" customHeight="1" spans="1:7">
      <c r="A14952" s="143">
        <v>705215</v>
      </c>
      <c r="B14952" s="153" t="s">
        <v>17148</v>
      </c>
      <c r="C14952" s="145" t="s">
        <v>13059</v>
      </c>
      <c r="D14952" s="137"/>
      <c r="E14952" s="146">
        <v>6666.56</v>
      </c>
      <c r="F14952" s="138"/>
      <c r="G14952" s="138"/>
    </row>
    <row r="14953" ht="15.75" customHeight="1" spans="1:7">
      <c r="A14953" s="143">
        <v>705214</v>
      </c>
      <c r="B14953" s="153" t="s">
        <v>17149</v>
      </c>
      <c r="C14953" s="145" t="s">
        <v>13059</v>
      </c>
      <c r="D14953" s="137"/>
      <c r="E14953" s="146">
        <v>6068.34</v>
      </c>
      <c r="F14953" s="138"/>
      <c r="G14953" s="138"/>
    </row>
    <row r="14954" ht="15.75" customHeight="1" spans="1:7">
      <c r="A14954" s="143">
        <v>705217</v>
      </c>
      <c r="B14954" s="153" t="s">
        <v>17150</v>
      </c>
      <c r="C14954" s="145" t="s">
        <v>13059</v>
      </c>
      <c r="D14954" s="137"/>
      <c r="E14954" s="146">
        <v>7361.9</v>
      </c>
      <c r="F14954" s="138"/>
      <c r="G14954" s="138"/>
    </row>
    <row r="14955" ht="15.75" customHeight="1" spans="1:7">
      <c r="A14955" s="143">
        <v>705216</v>
      </c>
      <c r="B14955" s="153" t="s">
        <v>17151</v>
      </c>
      <c r="C14955" s="145" t="s">
        <v>13059</v>
      </c>
      <c r="D14955" s="137"/>
      <c r="E14955" s="146">
        <v>6763.68</v>
      </c>
      <c r="F14955" s="138"/>
      <c r="G14955" s="138"/>
    </row>
    <row r="14956" ht="15.75" customHeight="1" spans="1:7">
      <c r="A14956" s="143">
        <v>705219</v>
      </c>
      <c r="B14956" s="153" t="s">
        <v>17152</v>
      </c>
      <c r="C14956" s="145" t="s">
        <v>13059</v>
      </c>
      <c r="D14956" s="137"/>
      <c r="E14956" s="146">
        <v>7999.02</v>
      </c>
      <c r="F14956" s="138"/>
      <c r="G14956" s="138"/>
    </row>
    <row r="14957" ht="15.75" customHeight="1" spans="1:7">
      <c r="A14957" s="143">
        <v>705218</v>
      </c>
      <c r="B14957" s="153" t="s">
        <v>17153</v>
      </c>
      <c r="C14957" s="145" t="s">
        <v>13059</v>
      </c>
      <c r="D14957" s="137"/>
      <c r="E14957" s="146">
        <v>7304.66</v>
      </c>
      <c r="F14957" s="138"/>
      <c r="G14957" s="138"/>
    </row>
    <row r="14958" ht="15.75" customHeight="1" spans="1:7">
      <c r="A14958" s="143">
        <v>705346</v>
      </c>
      <c r="B14958" s="153" t="s">
        <v>17154</v>
      </c>
      <c r="C14958" s="145" t="s">
        <v>13059</v>
      </c>
      <c r="D14958" s="137"/>
      <c r="E14958" s="146">
        <v>5407.29</v>
      </c>
      <c r="F14958" s="138"/>
      <c r="G14958" s="138"/>
    </row>
    <row r="14959" ht="15.75" customHeight="1" spans="1:7">
      <c r="A14959" s="143">
        <v>705345</v>
      </c>
      <c r="B14959" s="153" t="s">
        <v>17155</v>
      </c>
      <c r="C14959" s="145" t="s">
        <v>13059</v>
      </c>
      <c r="D14959" s="137"/>
      <c r="E14959" s="146">
        <v>4978.43</v>
      </c>
      <c r="F14959" s="138"/>
      <c r="G14959" s="138"/>
    </row>
    <row r="14960" ht="15.75" customHeight="1" spans="1:7">
      <c r="A14960" s="143">
        <v>705348</v>
      </c>
      <c r="B14960" s="153" t="s">
        <v>17156</v>
      </c>
      <c r="C14960" s="145" t="s">
        <v>13059</v>
      </c>
      <c r="D14960" s="137"/>
      <c r="E14960" s="146">
        <v>4890.39</v>
      </c>
      <c r="F14960" s="138"/>
      <c r="G14960" s="138"/>
    </row>
    <row r="14961" ht="15.75" customHeight="1" spans="1:7">
      <c r="A14961" s="143">
        <v>705347</v>
      </c>
      <c r="B14961" s="153" t="s">
        <v>17157</v>
      </c>
      <c r="C14961" s="145" t="s">
        <v>13059</v>
      </c>
      <c r="D14961" s="137"/>
      <c r="E14961" s="146">
        <v>4461.53</v>
      </c>
      <c r="F14961" s="138"/>
      <c r="G14961" s="138"/>
    </row>
    <row r="14962" ht="15.75" customHeight="1" spans="1:7">
      <c r="A14962" s="143">
        <v>705356</v>
      </c>
      <c r="B14962" s="153" t="s">
        <v>17158</v>
      </c>
      <c r="C14962" s="145" t="s">
        <v>13059</v>
      </c>
      <c r="D14962" s="137"/>
      <c r="E14962" s="146">
        <v>7113.38</v>
      </c>
      <c r="F14962" s="138"/>
      <c r="G14962" s="138"/>
    </row>
    <row r="14963" ht="15.75" customHeight="1" spans="1:7">
      <c r="A14963" s="143">
        <v>705355</v>
      </c>
      <c r="B14963" s="153" t="s">
        <v>17159</v>
      </c>
      <c r="C14963" s="145" t="s">
        <v>13059</v>
      </c>
      <c r="D14963" s="137"/>
      <c r="E14963" s="146">
        <v>6542.93</v>
      </c>
      <c r="F14963" s="138"/>
      <c r="G14963" s="138"/>
    </row>
    <row r="14964" ht="15.75" customHeight="1" spans="1:7">
      <c r="A14964" s="143">
        <v>705358</v>
      </c>
      <c r="B14964" s="153" t="s">
        <v>17160</v>
      </c>
      <c r="C14964" s="145" t="s">
        <v>13059</v>
      </c>
      <c r="D14964" s="137"/>
      <c r="E14964" s="146">
        <v>7218.17</v>
      </c>
      <c r="F14964" s="138"/>
      <c r="G14964" s="138"/>
    </row>
    <row r="14965" ht="15.75" customHeight="1" spans="1:7">
      <c r="A14965" s="143">
        <v>705357</v>
      </c>
      <c r="B14965" s="153" t="s">
        <v>17161</v>
      </c>
      <c r="C14965" s="145" t="s">
        <v>13059</v>
      </c>
      <c r="D14965" s="137"/>
      <c r="E14965" s="146">
        <v>6647.72</v>
      </c>
      <c r="F14965" s="138"/>
      <c r="G14965" s="138"/>
    </row>
    <row r="14966" ht="15.75" customHeight="1" spans="1:7">
      <c r="A14966" s="143">
        <v>705350</v>
      </c>
      <c r="B14966" s="153" t="s">
        <v>17162</v>
      </c>
      <c r="C14966" s="145" t="s">
        <v>13059</v>
      </c>
      <c r="D14966" s="137"/>
      <c r="E14966" s="146">
        <v>5312.87</v>
      </c>
      <c r="F14966" s="138"/>
      <c r="G14966" s="138"/>
    </row>
    <row r="14967" ht="15.75" customHeight="1" spans="1:7">
      <c r="A14967" s="143">
        <v>705349</v>
      </c>
      <c r="B14967" s="153" t="s">
        <v>17163</v>
      </c>
      <c r="C14967" s="145" t="s">
        <v>13059</v>
      </c>
      <c r="D14967" s="137"/>
      <c r="E14967" s="146">
        <v>4884</v>
      </c>
      <c r="F14967" s="138"/>
      <c r="G14967" s="138"/>
    </row>
    <row r="14968" ht="15.75" customHeight="1" spans="1:7">
      <c r="A14968" s="143">
        <v>705352</v>
      </c>
      <c r="B14968" s="153" t="s">
        <v>17164</v>
      </c>
      <c r="C14968" s="145" t="s">
        <v>13059</v>
      </c>
      <c r="D14968" s="137"/>
      <c r="E14968" s="146">
        <v>5673.7</v>
      </c>
      <c r="F14968" s="138"/>
      <c r="G14968" s="138"/>
    </row>
    <row r="14969" ht="15.75" customHeight="1" spans="1:7">
      <c r="A14969" s="143">
        <v>705351</v>
      </c>
      <c r="B14969" s="153" t="s">
        <v>17165</v>
      </c>
      <c r="C14969" s="145" t="s">
        <v>13059</v>
      </c>
      <c r="D14969" s="137"/>
      <c r="E14969" s="146">
        <v>5244.84</v>
      </c>
      <c r="F14969" s="138"/>
      <c r="G14969" s="138"/>
    </row>
    <row r="14970" ht="15.75" customHeight="1" spans="1:7">
      <c r="A14970" s="143">
        <v>705354</v>
      </c>
      <c r="B14970" s="153" t="s">
        <v>17166</v>
      </c>
      <c r="C14970" s="145" t="s">
        <v>13059</v>
      </c>
      <c r="D14970" s="137"/>
      <c r="E14970" s="146">
        <v>6219.16</v>
      </c>
      <c r="F14970" s="138"/>
      <c r="G14970" s="138"/>
    </row>
    <row r="14971" ht="15.75" customHeight="1" spans="1:7">
      <c r="A14971" s="143">
        <v>705353</v>
      </c>
      <c r="B14971" s="153" t="s">
        <v>17167</v>
      </c>
      <c r="C14971" s="145" t="s">
        <v>13059</v>
      </c>
      <c r="D14971" s="137"/>
      <c r="E14971" s="146">
        <v>5790.29</v>
      </c>
      <c r="F14971" s="138"/>
      <c r="G14971" s="138"/>
    </row>
    <row r="14972" ht="15.75" customHeight="1" spans="1:7">
      <c r="A14972" s="143">
        <v>705360</v>
      </c>
      <c r="B14972" s="153" t="s">
        <v>17168</v>
      </c>
      <c r="C14972" s="145" t="s">
        <v>13059</v>
      </c>
      <c r="D14972" s="137"/>
      <c r="E14972" s="146">
        <v>7764.68</v>
      </c>
      <c r="F14972" s="138"/>
      <c r="G14972" s="138"/>
    </row>
    <row r="14973" ht="15.75" customHeight="1" spans="1:7">
      <c r="A14973" s="143">
        <v>705359</v>
      </c>
      <c r="B14973" s="153" t="s">
        <v>17169</v>
      </c>
      <c r="C14973" s="145" t="s">
        <v>13059</v>
      </c>
      <c r="D14973" s="137"/>
      <c r="E14973" s="146">
        <v>7211.28</v>
      </c>
      <c r="F14973" s="138"/>
      <c r="G14973" s="138"/>
    </row>
    <row r="14974" ht="15.75" customHeight="1" spans="1:7">
      <c r="A14974" s="143">
        <v>705362</v>
      </c>
      <c r="B14974" s="153" t="s">
        <v>17170</v>
      </c>
      <c r="C14974" s="145" t="s">
        <v>13059</v>
      </c>
      <c r="D14974" s="137"/>
      <c r="E14974" s="146">
        <v>7097.68</v>
      </c>
      <c r="F14974" s="138"/>
      <c r="G14974" s="138"/>
    </row>
    <row r="14975" ht="15.75" customHeight="1" spans="1:7">
      <c r="A14975" s="143">
        <v>705361</v>
      </c>
      <c r="B14975" s="153" t="s">
        <v>17171</v>
      </c>
      <c r="C14975" s="145" t="s">
        <v>13059</v>
      </c>
      <c r="D14975" s="137"/>
      <c r="E14975" s="146">
        <v>6544.27</v>
      </c>
      <c r="F14975" s="138"/>
      <c r="G14975" s="138"/>
    </row>
    <row r="14976" ht="15.75" customHeight="1" spans="1:7">
      <c r="A14976" s="143">
        <v>705370</v>
      </c>
      <c r="B14976" s="153" t="s">
        <v>17172</v>
      </c>
      <c r="C14976" s="145" t="s">
        <v>13059</v>
      </c>
      <c r="D14976" s="137"/>
      <c r="E14976" s="146">
        <v>10440.31</v>
      </c>
      <c r="F14976" s="138"/>
      <c r="G14976" s="138"/>
    </row>
    <row r="14977" ht="15.75" customHeight="1" spans="1:7">
      <c r="A14977" s="143">
        <v>705369</v>
      </c>
      <c r="B14977" s="153" t="s">
        <v>17173</v>
      </c>
      <c r="C14977" s="145" t="s">
        <v>13059</v>
      </c>
      <c r="D14977" s="137"/>
      <c r="E14977" s="146">
        <v>9556.92</v>
      </c>
      <c r="F14977" s="138"/>
      <c r="G14977" s="138"/>
    </row>
    <row r="14978" ht="15.75" customHeight="1" spans="1:7">
      <c r="A14978" s="143">
        <v>705372</v>
      </c>
      <c r="B14978" s="153" t="s">
        <v>17174</v>
      </c>
      <c r="C14978" s="145" t="s">
        <v>13059</v>
      </c>
      <c r="D14978" s="137"/>
      <c r="E14978" s="146">
        <v>11093.49</v>
      </c>
      <c r="F14978" s="138"/>
      <c r="G14978" s="138"/>
    </row>
    <row r="14979" ht="15.75" customHeight="1" spans="1:7">
      <c r="A14979" s="143">
        <v>705371</v>
      </c>
      <c r="B14979" s="153" t="s">
        <v>17175</v>
      </c>
      <c r="C14979" s="145" t="s">
        <v>13059</v>
      </c>
      <c r="D14979" s="137"/>
      <c r="E14979" s="146">
        <v>10210.1</v>
      </c>
      <c r="F14979" s="138"/>
      <c r="G14979" s="138"/>
    </row>
    <row r="14980" ht="15.75" customHeight="1" spans="1:7">
      <c r="A14980" s="143">
        <v>705364</v>
      </c>
      <c r="B14980" s="153" t="s">
        <v>17176</v>
      </c>
      <c r="C14980" s="145" t="s">
        <v>13059</v>
      </c>
      <c r="D14980" s="137"/>
      <c r="E14980" s="146">
        <v>7989.83</v>
      </c>
      <c r="F14980" s="138"/>
      <c r="G14980" s="138"/>
    </row>
    <row r="14981" ht="15.75" customHeight="1" spans="1:7">
      <c r="A14981" s="143">
        <v>705363</v>
      </c>
      <c r="B14981" s="153" t="s">
        <v>17177</v>
      </c>
      <c r="C14981" s="145" t="s">
        <v>13059</v>
      </c>
      <c r="D14981" s="137"/>
      <c r="E14981" s="146">
        <v>7436.42</v>
      </c>
      <c r="F14981" s="138"/>
      <c r="G14981" s="138"/>
    </row>
    <row r="14982" ht="15.75" customHeight="1" spans="1:7">
      <c r="A14982" s="143">
        <v>705366</v>
      </c>
      <c r="B14982" s="153" t="s">
        <v>17178</v>
      </c>
      <c r="C14982" s="145" t="s">
        <v>13059</v>
      </c>
      <c r="D14982" s="137"/>
      <c r="E14982" s="146">
        <v>8708.76</v>
      </c>
      <c r="F14982" s="138"/>
      <c r="G14982" s="138"/>
    </row>
    <row r="14983" ht="15.75" customHeight="1" spans="1:7">
      <c r="A14983" s="143">
        <v>705365</v>
      </c>
      <c r="B14983" s="153" t="s">
        <v>17179</v>
      </c>
      <c r="C14983" s="145" t="s">
        <v>13059</v>
      </c>
      <c r="D14983" s="137"/>
      <c r="E14983" s="146">
        <v>7981.26</v>
      </c>
      <c r="F14983" s="138"/>
      <c r="G14983" s="138"/>
    </row>
    <row r="14984" ht="15.75" customHeight="1" spans="1:7">
      <c r="A14984" s="143">
        <v>705368</v>
      </c>
      <c r="B14984" s="153" t="s">
        <v>17180</v>
      </c>
      <c r="C14984" s="145" t="s">
        <v>13059</v>
      </c>
      <c r="D14984" s="137"/>
      <c r="E14984" s="146">
        <v>9717.81</v>
      </c>
      <c r="F14984" s="138"/>
      <c r="G14984" s="138"/>
    </row>
    <row r="14985" ht="15.75" customHeight="1" spans="1:7">
      <c r="A14985" s="143">
        <v>705367</v>
      </c>
      <c r="B14985" s="153" t="s">
        <v>17181</v>
      </c>
      <c r="C14985" s="145" t="s">
        <v>13059</v>
      </c>
      <c r="D14985" s="137"/>
      <c r="E14985" s="146">
        <v>8990.31</v>
      </c>
      <c r="F14985" s="138"/>
      <c r="G14985" s="138"/>
    </row>
    <row r="14986" ht="15.75" customHeight="1" spans="1:7">
      <c r="A14986" s="143">
        <v>705374</v>
      </c>
      <c r="B14986" s="153" t="s">
        <v>17182</v>
      </c>
      <c r="C14986" s="145" t="s">
        <v>13059</v>
      </c>
      <c r="D14986" s="137"/>
      <c r="E14986" s="146">
        <v>10259.43</v>
      </c>
      <c r="F14986" s="138"/>
      <c r="G14986" s="138"/>
    </row>
    <row r="14987" ht="15.75" customHeight="1" spans="1:7">
      <c r="A14987" s="143">
        <v>705373</v>
      </c>
      <c r="B14987" s="153" t="s">
        <v>17183</v>
      </c>
      <c r="C14987" s="145" t="s">
        <v>13059</v>
      </c>
      <c r="D14987" s="137"/>
      <c r="E14987" s="146">
        <v>9556.9</v>
      </c>
      <c r="F14987" s="138"/>
      <c r="G14987" s="138"/>
    </row>
    <row r="14988" ht="15.75" customHeight="1" spans="1:7">
      <c r="A14988" s="143">
        <v>705376</v>
      </c>
      <c r="B14988" s="153" t="s">
        <v>17184</v>
      </c>
      <c r="C14988" s="145" t="s">
        <v>13059</v>
      </c>
      <c r="D14988" s="137"/>
      <c r="E14988" s="146">
        <v>9246.3</v>
      </c>
      <c r="F14988" s="138"/>
      <c r="G14988" s="138"/>
    </row>
    <row r="14989" ht="15.75" customHeight="1" spans="1:7">
      <c r="A14989" s="143">
        <v>705375</v>
      </c>
      <c r="B14989" s="153" t="s">
        <v>17185</v>
      </c>
      <c r="C14989" s="145" t="s">
        <v>13059</v>
      </c>
      <c r="D14989" s="137"/>
      <c r="E14989" s="146">
        <v>8543.77</v>
      </c>
      <c r="F14989" s="138"/>
      <c r="G14989" s="138"/>
    </row>
    <row r="14990" ht="15.75" customHeight="1" spans="1:7">
      <c r="A14990" s="143">
        <v>705384</v>
      </c>
      <c r="B14990" s="153" t="s">
        <v>17186</v>
      </c>
      <c r="C14990" s="145" t="s">
        <v>13059</v>
      </c>
      <c r="D14990" s="137"/>
      <c r="E14990" s="146">
        <v>13816.72</v>
      </c>
      <c r="F14990" s="138"/>
      <c r="G14990" s="138"/>
    </row>
    <row r="14991" ht="15.75" customHeight="1" spans="1:7">
      <c r="A14991" s="143">
        <v>705383</v>
      </c>
      <c r="B14991" s="153" t="s">
        <v>17187</v>
      </c>
      <c r="C14991" s="145" t="s">
        <v>13059</v>
      </c>
      <c r="D14991" s="137"/>
      <c r="E14991" s="146">
        <v>12742.61</v>
      </c>
      <c r="F14991" s="138"/>
      <c r="G14991" s="138"/>
    </row>
    <row r="14992" ht="15.75" customHeight="1" spans="1:7">
      <c r="A14992" s="143">
        <v>705386</v>
      </c>
      <c r="B14992" s="153" t="s">
        <v>17188</v>
      </c>
      <c r="C14992" s="145" t="s">
        <v>13059</v>
      </c>
      <c r="D14992" s="137"/>
      <c r="E14992" s="146">
        <v>14853.8</v>
      </c>
      <c r="F14992" s="138"/>
      <c r="G14992" s="138"/>
    </row>
    <row r="14993" ht="15.75" customHeight="1" spans="1:7">
      <c r="A14993" s="143">
        <v>705385</v>
      </c>
      <c r="B14993" s="153" t="s">
        <v>17189</v>
      </c>
      <c r="C14993" s="145" t="s">
        <v>13059</v>
      </c>
      <c r="D14993" s="137"/>
      <c r="E14993" s="146">
        <v>13779.69</v>
      </c>
      <c r="F14993" s="138"/>
      <c r="G14993" s="138"/>
    </row>
    <row r="14994" ht="15.75" customHeight="1" spans="1:7">
      <c r="A14994" s="143">
        <v>705378</v>
      </c>
      <c r="B14994" s="153" t="s">
        <v>17190</v>
      </c>
      <c r="C14994" s="145" t="s">
        <v>13059</v>
      </c>
      <c r="D14994" s="137"/>
      <c r="E14994" s="146">
        <v>10456.29</v>
      </c>
      <c r="F14994" s="138"/>
      <c r="G14994" s="138"/>
    </row>
    <row r="14995" ht="15.75" customHeight="1" spans="1:7">
      <c r="A14995" s="143">
        <v>705377</v>
      </c>
      <c r="B14995" s="153" t="s">
        <v>17191</v>
      </c>
      <c r="C14995" s="145" t="s">
        <v>13059</v>
      </c>
      <c r="D14995" s="137"/>
      <c r="E14995" s="146">
        <v>9570.57</v>
      </c>
      <c r="F14995" s="138"/>
      <c r="G14995" s="138"/>
    </row>
    <row r="14996" ht="15.75" customHeight="1" spans="1:7">
      <c r="A14996" s="143">
        <v>705380</v>
      </c>
      <c r="B14996" s="153" t="s">
        <v>17192</v>
      </c>
      <c r="C14996" s="145" t="s">
        <v>13059</v>
      </c>
      <c r="D14996" s="137"/>
      <c r="E14996" s="146">
        <v>11794.03</v>
      </c>
      <c r="F14996" s="138"/>
      <c r="G14996" s="138"/>
    </row>
    <row r="14997" ht="15.75" customHeight="1" spans="1:7">
      <c r="A14997" s="143">
        <v>705379</v>
      </c>
      <c r="B14997" s="153" t="s">
        <v>17193</v>
      </c>
      <c r="C14997" s="145" t="s">
        <v>13059</v>
      </c>
      <c r="D14997" s="137"/>
      <c r="E14997" s="146">
        <v>10908.31</v>
      </c>
      <c r="F14997" s="138"/>
      <c r="G14997" s="138"/>
    </row>
    <row r="14998" ht="15.75" customHeight="1" spans="1:7">
      <c r="A14998" s="143">
        <v>705382</v>
      </c>
      <c r="B14998" s="153" t="s">
        <v>17194</v>
      </c>
      <c r="C14998" s="145" t="s">
        <v>13059</v>
      </c>
      <c r="D14998" s="137"/>
      <c r="E14998" s="146">
        <v>12956.84</v>
      </c>
      <c r="F14998" s="138"/>
      <c r="G14998" s="138"/>
    </row>
    <row r="14999" ht="15.75" customHeight="1" spans="1:7">
      <c r="A14999" s="143">
        <v>705381</v>
      </c>
      <c r="B14999" s="153" t="s">
        <v>17195</v>
      </c>
      <c r="C14999" s="145" t="s">
        <v>13059</v>
      </c>
      <c r="D14999" s="137"/>
      <c r="E14999" s="146">
        <v>11882.72</v>
      </c>
      <c r="F14999" s="138"/>
      <c r="G14999" s="138"/>
    </row>
    <row r="15000" ht="15.75" customHeight="1" spans="1:7">
      <c r="A15000" s="143">
        <v>705388</v>
      </c>
      <c r="B15000" s="153" t="s">
        <v>17196</v>
      </c>
      <c r="C15000" s="145" t="s">
        <v>13059</v>
      </c>
      <c r="D15000" s="137"/>
      <c r="E15000" s="146">
        <v>12923.08</v>
      </c>
      <c r="F15000" s="138"/>
      <c r="G15000" s="138"/>
    </row>
    <row r="15001" ht="15.75" customHeight="1" spans="1:7">
      <c r="A15001" s="143">
        <v>705387</v>
      </c>
      <c r="B15001" s="153" t="s">
        <v>17197</v>
      </c>
      <c r="C15001" s="145" t="s">
        <v>13059</v>
      </c>
      <c r="D15001" s="137"/>
      <c r="E15001" s="146">
        <v>11880.32</v>
      </c>
      <c r="F15001" s="138"/>
      <c r="G15001" s="138"/>
    </row>
    <row r="15002" ht="15.75" customHeight="1" spans="1:7">
      <c r="A15002" s="143">
        <v>705390</v>
      </c>
      <c r="B15002" s="153" t="s">
        <v>17198</v>
      </c>
      <c r="C15002" s="145" t="s">
        <v>13059</v>
      </c>
      <c r="D15002" s="137"/>
      <c r="E15002" s="146">
        <v>12206.38</v>
      </c>
      <c r="F15002" s="138"/>
      <c r="G15002" s="138"/>
    </row>
    <row r="15003" ht="15.75" customHeight="1" spans="1:7">
      <c r="A15003" s="143">
        <v>705389</v>
      </c>
      <c r="B15003" s="153" t="s">
        <v>17199</v>
      </c>
      <c r="C15003" s="145" t="s">
        <v>13059</v>
      </c>
      <c r="D15003" s="137"/>
      <c r="E15003" s="146">
        <v>11163.61</v>
      </c>
      <c r="F15003" s="138"/>
      <c r="G15003" s="138"/>
    </row>
    <row r="15004" ht="15.75" customHeight="1" spans="1:7">
      <c r="A15004" s="143">
        <v>705399</v>
      </c>
      <c r="B15004" s="153" t="s">
        <v>17200</v>
      </c>
      <c r="C15004" s="145" t="s">
        <v>13059</v>
      </c>
      <c r="D15004" s="137"/>
      <c r="E15004" s="146">
        <v>18513.57</v>
      </c>
      <c r="F15004" s="138"/>
      <c r="G15004" s="138"/>
    </row>
    <row r="15005" ht="15.75" customHeight="1" spans="1:7">
      <c r="A15005" s="143">
        <v>705398</v>
      </c>
      <c r="B15005" s="153" t="s">
        <v>17201</v>
      </c>
      <c r="C15005" s="145" t="s">
        <v>13059</v>
      </c>
      <c r="D15005" s="137"/>
      <c r="E15005" s="146">
        <v>16951.03</v>
      </c>
      <c r="F15005" s="138"/>
      <c r="G15005" s="138"/>
    </row>
    <row r="15006" ht="15.75" customHeight="1" spans="1:7">
      <c r="A15006" s="143">
        <v>705401</v>
      </c>
      <c r="B15006" s="153" t="s">
        <v>17202</v>
      </c>
      <c r="C15006" s="145" t="s">
        <v>13059</v>
      </c>
      <c r="D15006" s="137"/>
      <c r="E15006" s="146">
        <v>19918.07</v>
      </c>
      <c r="F15006" s="138"/>
      <c r="G15006" s="138"/>
    </row>
    <row r="15007" ht="15.75" customHeight="1" spans="1:7">
      <c r="A15007" s="143">
        <v>705400</v>
      </c>
      <c r="B15007" s="153" t="s">
        <v>17203</v>
      </c>
      <c r="C15007" s="145" t="s">
        <v>13059</v>
      </c>
      <c r="D15007" s="137"/>
      <c r="E15007" s="146">
        <v>18355.53</v>
      </c>
      <c r="F15007" s="138"/>
      <c r="G15007" s="138"/>
    </row>
    <row r="15008" ht="15.75" customHeight="1" spans="1:7">
      <c r="A15008" s="143">
        <v>705392</v>
      </c>
      <c r="B15008" s="153" t="s">
        <v>17204</v>
      </c>
      <c r="C15008" s="145" t="s">
        <v>13059</v>
      </c>
      <c r="D15008" s="137"/>
      <c r="E15008" s="146">
        <v>13849.37</v>
      </c>
      <c r="F15008" s="138"/>
      <c r="G15008" s="138"/>
    </row>
    <row r="15009" ht="15.75" customHeight="1" spans="1:7">
      <c r="A15009" s="143">
        <v>705391</v>
      </c>
      <c r="B15009" s="153" t="s">
        <v>17205</v>
      </c>
      <c r="C15009" s="145" t="s">
        <v>13059</v>
      </c>
      <c r="D15009" s="137"/>
      <c r="E15009" s="146">
        <v>12585.72</v>
      </c>
      <c r="F15009" s="138"/>
      <c r="G15009" s="138"/>
    </row>
    <row r="15010" ht="15.75" customHeight="1" spans="1:7">
      <c r="A15010" s="143">
        <v>705395</v>
      </c>
      <c r="B15010" s="153" t="s">
        <v>17206</v>
      </c>
      <c r="C15010" s="145" t="s">
        <v>13059</v>
      </c>
      <c r="D15010" s="137"/>
      <c r="E15010" s="146">
        <v>15712.58</v>
      </c>
      <c r="F15010" s="138"/>
      <c r="G15010" s="138"/>
    </row>
    <row r="15011" ht="15.75" customHeight="1" spans="1:7">
      <c r="A15011" s="143">
        <v>705394</v>
      </c>
      <c r="B15011" s="153" t="s">
        <v>17207</v>
      </c>
      <c r="C15011" s="145" t="s">
        <v>13059</v>
      </c>
      <c r="D15011" s="137"/>
      <c r="E15011" s="146">
        <v>14448.92</v>
      </c>
      <c r="F15011" s="138"/>
      <c r="G15011" s="138"/>
    </row>
    <row r="15012" ht="15.75" customHeight="1" spans="1:7">
      <c r="A15012" s="143">
        <v>705397</v>
      </c>
      <c r="B15012" s="153" t="s">
        <v>17208</v>
      </c>
      <c r="C15012" s="145" t="s">
        <v>13059</v>
      </c>
      <c r="D15012" s="137"/>
      <c r="E15012" s="146">
        <v>17172.72</v>
      </c>
      <c r="F15012" s="138"/>
      <c r="G15012" s="138"/>
    </row>
    <row r="15013" ht="15.75" customHeight="1" spans="1:7">
      <c r="A15013" s="143">
        <v>705396</v>
      </c>
      <c r="B15013" s="153" t="s">
        <v>17209</v>
      </c>
      <c r="C15013" s="145" t="s">
        <v>13059</v>
      </c>
      <c r="D15013" s="137"/>
      <c r="E15013" s="146">
        <v>15610.19</v>
      </c>
      <c r="F15013" s="138"/>
      <c r="G15013" s="138"/>
    </row>
    <row r="15014" ht="15.75" customHeight="1" spans="1:7">
      <c r="A15014" s="143">
        <v>804213</v>
      </c>
      <c r="B15014" s="153" t="s">
        <v>17210</v>
      </c>
      <c r="C15014" s="145" t="s">
        <v>455</v>
      </c>
      <c r="D15014" s="137"/>
      <c r="E15014" s="146">
        <v>1512.98</v>
      </c>
      <c r="F15014" s="138"/>
      <c r="G15014" s="138"/>
    </row>
    <row r="15015" ht="15.75" customHeight="1" spans="1:7">
      <c r="A15015" s="143">
        <v>804212</v>
      </c>
      <c r="B15015" s="153" t="s">
        <v>17211</v>
      </c>
      <c r="C15015" s="145" t="s">
        <v>455</v>
      </c>
      <c r="D15015" s="137"/>
      <c r="E15015" s="146">
        <v>1258.59</v>
      </c>
      <c r="F15015" s="138"/>
      <c r="G15015" s="138"/>
    </row>
    <row r="15016" ht="15.75" customHeight="1" spans="1:7">
      <c r="A15016" s="143">
        <v>804217</v>
      </c>
      <c r="B15016" s="153" t="s">
        <v>17212</v>
      </c>
      <c r="C15016" s="145" t="s">
        <v>455</v>
      </c>
      <c r="D15016" s="137"/>
      <c r="E15016" s="146">
        <v>1521.85</v>
      </c>
      <c r="F15016" s="138"/>
      <c r="G15016" s="138"/>
    </row>
    <row r="15017" ht="15.75" customHeight="1" spans="1:7">
      <c r="A15017" s="143">
        <v>804216</v>
      </c>
      <c r="B15017" s="153" t="s">
        <v>17213</v>
      </c>
      <c r="C15017" s="145" t="s">
        <v>455</v>
      </c>
      <c r="D15017" s="137"/>
      <c r="E15017" s="146">
        <v>1266.94</v>
      </c>
      <c r="F15017" s="138"/>
      <c r="G15017" s="138"/>
    </row>
    <row r="15018" ht="15.75" customHeight="1" spans="1:7">
      <c r="A15018" s="143">
        <v>804219</v>
      </c>
      <c r="B15018" s="153" t="s">
        <v>17214</v>
      </c>
      <c r="C15018" s="145" t="s">
        <v>455</v>
      </c>
      <c r="D15018" s="137"/>
      <c r="E15018" s="146">
        <v>1533.1</v>
      </c>
      <c r="F15018" s="138"/>
      <c r="G15018" s="138"/>
    </row>
    <row r="15019" ht="15.75" customHeight="1" spans="1:7">
      <c r="A15019" s="143">
        <v>804218</v>
      </c>
      <c r="B15019" s="153" t="s">
        <v>17215</v>
      </c>
      <c r="C15019" s="145" t="s">
        <v>455</v>
      </c>
      <c r="D15019" s="137"/>
      <c r="E15019" s="146">
        <v>1277.67</v>
      </c>
      <c r="F15019" s="138"/>
      <c r="G15019" s="138"/>
    </row>
    <row r="15020" ht="15.75" customHeight="1" spans="1:7">
      <c r="A15020" s="143">
        <v>804221</v>
      </c>
      <c r="B15020" s="153" t="s">
        <v>17216</v>
      </c>
      <c r="C15020" s="145" t="s">
        <v>455</v>
      </c>
      <c r="D15020" s="137"/>
      <c r="E15020" s="146">
        <v>1551.19</v>
      </c>
      <c r="F15020" s="138"/>
      <c r="G15020" s="138"/>
    </row>
    <row r="15021" ht="15.75" customHeight="1" spans="1:7">
      <c r="A15021" s="143">
        <v>804220</v>
      </c>
      <c r="B15021" s="153" t="s">
        <v>17217</v>
      </c>
      <c r="C15021" s="145" t="s">
        <v>455</v>
      </c>
      <c r="D15021" s="137"/>
      <c r="E15021" s="146">
        <v>1294.85</v>
      </c>
      <c r="F15021" s="138"/>
      <c r="G15021" s="138"/>
    </row>
    <row r="15022" ht="15.75" customHeight="1" spans="1:7">
      <c r="A15022" s="143">
        <v>804223</v>
      </c>
      <c r="B15022" s="153" t="s">
        <v>17218</v>
      </c>
      <c r="C15022" s="145" t="s">
        <v>455</v>
      </c>
      <c r="D15022" s="137"/>
      <c r="E15022" s="146">
        <v>1574.91</v>
      </c>
      <c r="F15022" s="138"/>
      <c r="G15022" s="138"/>
    </row>
    <row r="15023" ht="15.75" customHeight="1" spans="1:7">
      <c r="A15023" s="143">
        <v>804222</v>
      </c>
      <c r="B15023" s="153" t="s">
        <v>17219</v>
      </c>
      <c r="C15023" s="145" t="s">
        <v>455</v>
      </c>
      <c r="D15023" s="137"/>
      <c r="E15023" s="146">
        <v>1317.4</v>
      </c>
      <c r="F15023" s="138"/>
      <c r="G15023" s="138"/>
    </row>
    <row r="15024" ht="15.75" customHeight="1" spans="1:7">
      <c r="A15024" s="143">
        <v>804225</v>
      </c>
      <c r="B15024" s="153" t="s">
        <v>17220</v>
      </c>
      <c r="C15024" s="145" t="s">
        <v>455</v>
      </c>
      <c r="D15024" s="137"/>
      <c r="E15024" s="146">
        <v>1606.18</v>
      </c>
      <c r="F15024" s="138"/>
      <c r="G15024" s="138"/>
    </row>
    <row r="15025" ht="15.75" customHeight="1" spans="1:7">
      <c r="A15025" s="143">
        <v>804224</v>
      </c>
      <c r="B15025" s="153" t="s">
        <v>17221</v>
      </c>
      <c r="C15025" s="145" t="s">
        <v>455</v>
      </c>
      <c r="D15025" s="137"/>
      <c r="E15025" s="146">
        <v>1347.37</v>
      </c>
      <c r="F15025" s="138"/>
      <c r="G15025" s="138"/>
    </row>
    <row r="15026" ht="15.75" customHeight="1" spans="1:7">
      <c r="A15026" s="143">
        <v>804227</v>
      </c>
      <c r="B15026" s="153" t="s">
        <v>17222</v>
      </c>
      <c r="C15026" s="145" t="s">
        <v>455</v>
      </c>
      <c r="D15026" s="137"/>
      <c r="E15026" s="146">
        <v>1648.6</v>
      </c>
      <c r="F15026" s="138"/>
      <c r="G15026" s="138"/>
    </row>
    <row r="15027" ht="15.75" customHeight="1" spans="1:7">
      <c r="A15027" s="143">
        <v>804226</v>
      </c>
      <c r="B15027" s="153" t="s">
        <v>17223</v>
      </c>
      <c r="C15027" s="145" t="s">
        <v>455</v>
      </c>
      <c r="D15027" s="137"/>
      <c r="E15027" s="146">
        <v>1388.23</v>
      </c>
      <c r="F15027" s="138"/>
      <c r="G15027" s="138"/>
    </row>
    <row r="15028" ht="15.75" customHeight="1" spans="1:7">
      <c r="A15028" s="143">
        <v>804229</v>
      </c>
      <c r="B15028" s="153" t="s">
        <v>17224</v>
      </c>
      <c r="C15028" s="145" t="s">
        <v>455</v>
      </c>
      <c r="D15028" s="137"/>
      <c r="E15028" s="146">
        <v>1704.11</v>
      </c>
      <c r="F15028" s="138"/>
      <c r="G15028" s="138"/>
    </row>
    <row r="15029" ht="15.75" customHeight="1" spans="1:7">
      <c r="A15029" s="143">
        <v>804228</v>
      </c>
      <c r="B15029" s="153" t="s">
        <v>17225</v>
      </c>
      <c r="C15029" s="145" t="s">
        <v>455</v>
      </c>
      <c r="D15029" s="137"/>
      <c r="E15029" s="146">
        <v>1442.05</v>
      </c>
      <c r="F15029" s="138"/>
      <c r="G15029" s="138"/>
    </row>
    <row r="15030" ht="15.75" customHeight="1" spans="1:7">
      <c r="A15030" s="143">
        <v>804231</v>
      </c>
      <c r="B15030" s="153" t="s">
        <v>17226</v>
      </c>
      <c r="C15030" s="145" t="s">
        <v>455</v>
      </c>
      <c r="D15030" s="137"/>
      <c r="E15030" s="146">
        <v>1780.26</v>
      </c>
      <c r="F15030" s="138"/>
      <c r="G15030" s="138"/>
    </row>
    <row r="15031" ht="15.75" customHeight="1" spans="1:7">
      <c r="A15031" s="143">
        <v>804230</v>
      </c>
      <c r="B15031" s="153" t="s">
        <v>17227</v>
      </c>
      <c r="C15031" s="145" t="s">
        <v>455</v>
      </c>
      <c r="D15031" s="137"/>
      <c r="E15031" s="146">
        <v>1516.25</v>
      </c>
      <c r="F15031" s="138"/>
      <c r="G15031" s="138"/>
    </row>
    <row r="15032" ht="15.75" customHeight="1" spans="1:7">
      <c r="A15032" s="143">
        <v>804215</v>
      </c>
      <c r="B15032" s="153" t="s">
        <v>17228</v>
      </c>
      <c r="C15032" s="145" t="s">
        <v>455</v>
      </c>
      <c r="D15032" s="137"/>
      <c r="E15032" s="146">
        <v>1515</v>
      </c>
      <c r="F15032" s="138"/>
      <c r="G15032" s="138"/>
    </row>
    <row r="15033" ht="15.75" customHeight="1" spans="1:7">
      <c r="A15033" s="143">
        <v>804214</v>
      </c>
      <c r="B15033" s="153" t="s">
        <v>17229</v>
      </c>
      <c r="C15033" s="145" t="s">
        <v>455</v>
      </c>
      <c r="D15033" s="137"/>
      <c r="E15033" s="146">
        <v>1260.48</v>
      </c>
      <c r="F15033" s="138"/>
      <c r="G15033" s="138"/>
    </row>
    <row r="15034" ht="15.75" customHeight="1" spans="1:7">
      <c r="A15034" s="143">
        <v>804417</v>
      </c>
      <c r="B15034" s="153" t="s">
        <v>17230</v>
      </c>
      <c r="C15034" s="145" t="s">
        <v>455</v>
      </c>
      <c r="D15034" s="137"/>
      <c r="E15034" s="146">
        <v>3912.34</v>
      </c>
      <c r="F15034" s="138"/>
      <c r="G15034" s="138"/>
    </row>
    <row r="15035" ht="15.75" customHeight="1" spans="1:7">
      <c r="A15035" s="143">
        <v>804233</v>
      </c>
      <c r="B15035" s="153" t="s">
        <v>17231</v>
      </c>
      <c r="C15035" s="145" t="s">
        <v>455</v>
      </c>
      <c r="D15035" s="137"/>
      <c r="E15035" s="146">
        <v>2245.76</v>
      </c>
      <c r="F15035" s="138"/>
      <c r="G15035" s="138"/>
    </row>
    <row r="15036" ht="15.75" customHeight="1" spans="1:7">
      <c r="A15036" s="143">
        <v>804416</v>
      </c>
      <c r="B15036" s="153" t="s">
        <v>17232</v>
      </c>
      <c r="C15036" s="145" t="s">
        <v>455</v>
      </c>
      <c r="D15036" s="137"/>
      <c r="E15036" s="146">
        <v>3248.61</v>
      </c>
      <c r="F15036" s="138"/>
      <c r="G15036" s="138"/>
    </row>
    <row r="15037" ht="15.75" customHeight="1" spans="1:7">
      <c r="A15037" s="143">
        <v>804232</v>
      </c>
      <c r="B15037" s="153" t="s">
        <v>17233</v>
      </c>
      <c r="C15037" s="145" t="s">
        <v>455</v>
      </c>
      <c r="D15037" s="137"/>
      <c r="E15037" s="146">
        <v>1850.98</v>
      </c>
      <c r="F15037" s="138"/>
      <c r="G15037" s="138"/>
    </row>
    <row r="15038" ht="15.75" customHeight="1" spans="1:7">
      <c r="A15038" s="143">
        <v>804237</v>
      </c>
      <c r="B15038" s="153" t="s">
        <v>17234</v>
      </c>
      <c r="C15038" s="145" t="s">
        <v>455</v>
      </c>
      <c r="D15038" s="137"/>
      <c r="E15038" s="146">
        <v>2259.12</v>
      </c>
      <c r="F15038" s="138"/>
      <c r="G15038" s="138"/>
    </row>
    <row r="15039" ht="15.75" customHeight="1" spans="1:7">
      <c r="A15039" s="143">
        <v>804236</v>
      </c>
      <c r="B15039" s="153" t="s">
        <v>17235</v>
      </c>
      <c r="C15039" s="145" t="s">
        <v>455</v>
      </c>
      <c r="D15039" s="137"/>
      <c r="E15039" s="146">
        <v>1863.43</v>
      </c>
      <c r="F15039" s="138"/>
      <c r="G15039" s="138"/>
    </row>
    <row r="15040" ht="15.75" customHeight="1" spans="1:7">
      <c r="A15040" s="143">
        <v>804419</v>
      </c>
      <c r="B15040" s="153" t="s">
        <v>17236</v>
      </c>
      <c r="C15040" s="145" t="s">
        <v>455</v>
      </c>
      <c r="D15040" s="137"/>
      <c r="E15040" s="146">
        <v>4092.39</v>
      </c>
      <c r="F15040" s="138"/>
      <c r="G15040" s="138"/>
    </row>
    <row r="15041" ht="15.75" customHeight="1" spans="1:7">
      <c r="A15041" s="143">
        <v>804239</v>
      </c>
      <c r="B15041" s="153" t="s">
        <v>17237</v>
      </c>
      <c r="C15041" s="145" t="s">
        <v>455</v>
      </c>
      <c r="D15041" s="137"/>
      <c r="E15041" s="146">
        <v>2276.51</v>
      </c>
      <c r="F15041" s="138"/>
      <c r="G15041" s="138"/>
    </row>
    <row r="15042" ht="15.75" customHeight="1" spans="1:7">
      <c r="A15042" s="143">
        <v>804418</v>
      </c>
      <c r="B15042" s="153" t="s">
        <v>17238</v>
      </c>
      <c r="C15042" s="145" t="s">
        <v>455</v>
      </c>
      <c r="D15042" s="137"/>
      <c r="E15042" s="146">
        <v>3396.95</v>
      </c>
      <c r="F15042" s="138"/>
      <c r="G15042" s="138"/>
    </row>
    <row r="15043" ht="15.75" customHeight="1" spans="1:7">
      <c r="A15043" s="143">
        <v>804238</v>
      </c>
      <c r="B15043" s="153" t="s">
        <v>17239</v>
      </c>
      <c r="C15043" s="145" t="s">
        <v>455</v>
      </c>
      <c r="D15043" s="137"/>
      <c r="E15043" s="146">
        <v>1879.65</v>
      </c>
      <c r="F15043" s="138"/>
      <c r="G15043" s="138"/>
    </row>
    <row r="15044" ht="15.75" customHeight="1" spans="1:7">
      <c r="A15044" s="143">
        <v>804241</v>
      </c>
      <c r="B15044" s="153" t="s">
        <v>17240</v>
      </c>
      <c r="C15044" s="145" t="s">
        <v>455</v>
      </c>
      <c r="D15044" s="137"/>
      <c r="E15044" s="146">
        <v>2301.55</v>
      </c>
      <c r="F15044" s="138"/>
      <c r="G15044" s="138"/>
    </row>
    <row r="15045" ht="15.75" customHeight="1" spans="1:7">
      <c r="A15045" s="143">
        <v>804240</v>
      </c>
      <c r="B15045" s="153" t="s">
        <v>17241</v>
      </c>
      <c r="C15045" s="145" t="s">
        <v>455</v>
      </c>
      <c r="D15045" s="137"/>
      <c r="E15045" s="146">
        <v>1903.13</v>
      </c>
      <c r="F15045" s="138"/>
      <c r="G15045" s="138"/>
    </row>
    <row r="15046" ht="15.75" customHeight="1" spans="1:7">
      <c r="A15046" s="143">
        <v>804243</v>
      </c>
      <c r="B15046" s="153" t="s">
        <v>17242</v>
      </c>
      <c r="C15046" s="145" t="s">
        <v>455</v>
      </c>
      <c r="D15046" s="137"/>
      <c r="E15046" s="146">
        <v>2335.81</v>
      </c>
      <c r="F15046" s="138"/>
      <c r="G15046" s="138"/>
    </row>
    <row r="15047" ht="15.75" customHeight="1" spans="1:7">
      <c r="A15047" s="143">
        <v>804242</v>
      </c>
      <c r="B15047" s="153" t="s">
        <v>17243</v>
      </c>
      <c r="C15047" s="145" t="s">
        <v>455</v>
      </c>
      <c r="D15047" s="137"/>
      <c r="E15047" s="146">
        <v>1935.44</v>
      </c>
      <c r="F15047" s="138"/>
      <c r="G15047" s="138"/>
    </row>
    <row r="15048" ht="15.75" customHeight="1" spans="1:7">
      <c r="A15048" s="143">
        <v>804421</v>
      </c>
      <c r="B15048" s="153" t="s">
        <v>17244</v>
      </c>
      <c r="C15048" s="145" t="s">
        <v>455</v>
      </c>
      <c r="D15048" s="137"/>
      <c r="E15048" s="146">
        <v>4566.26</v>
      </c>
      <c r="F15048" s="138"/>
      <c r="G15048" s="138"/>
    </row>
    <row r="15049" ht="15.75" customHeight="1" spans="1:7">
      <c r="A15049" s="143">
        <v>804245</v>
      </c>
      <c r="B15049" s="153" t="s">
        <v>17245</v>
      </c>
      <c r="C15049" s="145" t="s">
        <v>455</v>
      </c>
      <c r="D15049" s="137"/>
      <c r="E15049" s="146">
        <v>2382.1</v>
      </c>
      <c r="F15049" s="138"/>
      <c r="G15049" s="138"/>
    </row>
    <row r="15050" ht="15.75" customHeight="1" spans="1:7">
      <c r="A15050" s="143">
        <v>804420</v>
      </c>
      <c r="B15050" s="153" t="s">
        <v>17246</v>
      </c>
      <c r="C15050" s="145" t="s">
        <v>455</v>
      </c>
      <c r="D15050" s="137"/>
      <c r="E15050" s="146">
        <v>3788.01</v>
      </c>
      <c r="F15050" s="138"/>
      <c r="G15050" s="138"/>
    </row>
    <row r="15051" ht="15.75" customHeight="1" spans="1:7">
      <c r="A15051" s="143">
        <v>804244</v>
      </c>
      <c r="B15051" s="153" t="s">
        <v>17247</v>
      </c>
      <c r="C15051" s="145" t="s">
        <v>455</v>
      </c>
      <c r="D15051" s="137"/>
      <c r="E15051" s="146">
        <v>1979.26</v>
      </c>
      <c r="F15051" s="138"/>
      <c r="G15051" s="138"/>
    </row>
    <row r="15052" ht="15.75" customHeight="1" spans="1:7">
      <c r="A15052" s="143">
        <v>804247</v>
      </c>
      <c r="B15052" s="153" t="s">
        <v>17248</v>
      </c>
      <c r="C15052" s="145" t="s">
        <v>455</v>
      </c>
      <c r="D15052" s="137"/>
      <c r="E15052" s="146">
        <v>2442.71</v>
      </c>
      <c r="F15052" s="138"/>
      <c r="G15052" s="138"/>
    </row>
    <row r="15053" ht="15.75" customHeight="1" spans="1:7">
      <c r="A15053" s="143">
        <v>804246</v>
      </c>
      <c r="B15053" s="153" t="s">
        <v>17249</v>
      </c>
      <c r="C15053" s="145" t="s">
        <v>455</v>
      </c>
      <c r="D15053" s="137"/>
      <c r="E15053" s="146">
        <v>2037.14</v>
      </c>
      <c r="F15053" s="138"/>
      <c r="G15053" s="138"/>
    </row>
    <row r="15054" ht="15.75" customHeight="1" spans="1:7">
      <c r="A15054" s="143">
        <v>804249</v>
      </c>
      <c r="B15054" s="153" t="s">
        <v>17250</v>
      </c>
      <c r="C15054" s="145" t="s">
        <v>455</v>
      </c>
      <c r="D15054" s="137"/>
      <c r="E15054" s="146">
        <v>2524.05</v>
      </c>
      <c r="F15054" s="138"/>
      <c r="G15054" s="138"/>
    </row>
    <row r="15055" ht="15.75" customHeight="1" spans="1:7">
      <c r="A15055" s="143">
        <v>804248</v>
      </c>
      <c r="B15055" s="153" t="s">
        <v>17251</v>
      </c>
      <c r="C15055" s="145" t="s">
        <v>455</v>
      </c>
      <c r="D15055" s="137"/>
      <c r="E15055" s="146">
        <v>2115.23</v>
      </c>
      <c r="F15055" s="138"/>
      <c r="G15055" s="138"/>
    </row>
    <row r="15056" ht="15.75" customHeight="1" spans="1:7">
      <c r="A15056" s="143">
        <v>804423</v>
      </c>
      <c r="B15056" s="153" t="s">
        <v>17252</v>
      </c>
      <c r="C15056" s="145" t="s">
        <v>455</v>
      </c>
      <c r="D15056" s="137"/>
      <c r="E15056" s="146">
        <v>5652.58</v>
      </c>
      <c r="F15056" s="138"/>
      <c r="G15056" s="138"/>
    </row>
    <row r="15057" ht="15.75" customHeight="1" spans="1:7">
      <c r="A15057" s="143">
        <v>804251</v>
      </c>
      <c r="B15057" s="153" t="s">
        <v>17253</v>
      </c>
      <c r="C15057" s="145" t="s">
        <v>455</v>
      </c>
      <c r="D15057" s="137"/>
      <c r="E15057" s="146">
        <v>2632.69</v>
      </c>
      <c r="F15057" s="138"/>
      <c r="G15057" s="138"/>
    </row>
    <row r="15058" ht="15.75" customHeight="1" spans="1:7">
      <c r="A15058" s="143">
        <v>804422</v>
      </c>
      <c r="B15058" s="153" t="s">
        <v>17254</v>
      </c>
      <c r="C15058" s="145" t="s">
        <v>455</v>
      </c>
      <c r="D15058" s="137"/>
      <c r="E15058" s="146">
        <v>4681.56</v>
      </c>
      <c r="F15058" s="138"/>
      <c r="G15058" s="138"/>
    </row>
    <row r="15059" ht="15.75" customHeight="1" spans="1:7">
      <c r="A15059" s="143">
        <v>804250</v>
      </c>
      <c r="B15059" s="153" t="s">
        <v>17255</v>
      </c>
      <c r="C15059" s="145" t="s">
        <v>455</v>
      </c>
      <c r="D15059" s="137"/>
      <c r="E15059" s="146">
        <v>2220.49</v>
      </c>
      <c r="F15059" s="138"/>
      <c r="G15059" s="138"/>
    </row>
    <row r="15060" ht="15.75" customHeight="1" spans="1:7">
      <c r="A15060" s="143">
        <v>804235</v>
      </c>
      <c r="B15060" s="153" t="s">
        <v>17256</v>
      </c>
      <c r="C15060" s="145" t="s">
        <v>455</v>
      </c>
      <c r="D15060" s="137"/>
      <c r="E15060" s="146">
        <v>2249.01</v>
      </c>
      <c r="F15060" s="138"/>
      <c r="G15060" s="138"/>
    </row>
    <row r="15061" ht="15.75" customHeight="1" spans="1:7">
      <c r="A15061" s="143">
        <v>804234</v>
      </c>
      <c r="B15061" s="153" t="s">
        <v>17257</v>
      </c>
      <c r="C15061" s="145" t="s">
        <v>455</v>
      </c>
      <c r="D15061" s="137"/>
      <c r="E15061" s="146">
        <v>1853.97</v>
      </c>
      <c r="F15061" s="138"/>
      <c r="G15061" s="138"/>
    </row>
    <row r="15062" ht="15.75" customHeight="1" spans="1:7">
      <c r="A15062" s="143">
        <v>804425</v>
      </c>
      <c r="B15062" s="153" t="s">
        <v>17258</v>
      </c>
      <c r="C15062" s="145" t="s">
        <v>455</v>
      </c>
      <c r="D15062" s="137"/>
      <c r="E15062" s="146">
        <v>5663.85</v>
      </c>
      <c r="F15062" s="138"/>
      <c r="G15062" s="138"/>
    </row>
    <row r="15063" ht="15.75" customHeight="1" spans="1:7">
      <c r="A15063" s="143">
        <v>804253</v>
      </c>
      <c r="B15063" s="153" t="s">
        <v>17259</v>
      </c>
      <c r="C15063" s="145" t="s">
        <v>455</v>
      </c>
      <c r="D15063" s="137"/>
      <c r="E15063" s="146">
        <v>3118.43</v>
      </c>
      <c r="F15063" s="138"/>
      <c r="G15063" s="138"/>
    </row>
    <row r="15064" ht="15.75" customHeight="1" spans="1:7">
      <c r="A15064" s="143">
        <v>804424</v>
      </c>
      <c r="B15064" s="153" t="s">
        <v>17260</v>
      </c>
      <c r="C15064" s="145" t="s">
        <v>455</v>
      </c>
      <c r="D15064" s="137"/>
      <c r="E15064" s="146">
        <v>4638.36</v>
      </c>
      <c r="F15064" s="138"/>
      <c r="G15064" s="138"/>
    </row>
    <row r="15065" ht="15.75" customHeight="1" spans="1:7">
      <c r="A15065" s="143">
        <v>804252</v>
      </c>
      <c r="B15065" s="153" t="s">
        <v>17261</v>
      </c>
      <c r="C15065" s="145" t="s">
        <v>455</v>
      </c>
      <c r="D15065" s="137"/>
      <c r="E15065" s="146">
        <v>2545.43</v>
      </c>
      <c r="F15065" s="138"/>
      <c r="G15065" s="138"/>
    </row>
    <row r="15066" ht="15.75" customHeight="1" spans="1:7">
      <c r="A15066" s="143">
        <v>804257</v>
      </c>
      <c r="B15066" s="153" t="s">
        <v>17262</v>
      </c>
      <c r="C15066" s="145" t="s">
        <v>455</v>
      </c>
      <c r="D15066" s="137"/>
      <c r="E15066" s="146">
        <v>3138.02</v>
      </c>
      <c r="F15066" s="138"/>
      <c r="G15066" s="138"/>
    </row>
    <row r="15067" ht="15.75" customHeight="1" spans="1:7">
      <c r="A15067" s="143">
        <v>804256</v>
      </c>
      <c r="B15067" s="153" t="s">
        <v>17263</v>
      </c>
      <c r="C15067" s="145" t="s">
        <v>455</v>
      </c>
      <c r="D15067" s="137"/>
      <c r="E15067" s="146">
        <v>2563.21</v>
      </c>
      <c r="F15067" s="138"/>
      <c r="G15067" s="138"/>
    </row>
    <row r="15068" ht="15.75" customHeight="1" spans="1:7">
      <c r="A15068" s="143">
        <v>804427</v>
      </c>
      <c r="B15068" s="153" t="s">
        <v>17264</v>
      </c>
      <c r="C15068" s="145" t="s">
        <v>455</v>
      </c>
      <c r="D15068" s="137"/>
      <c r="E15068" s="146">
        <v>5937.83</v>
      </c>
      <c r="F15068" s="138"/>
      <c r="G15068" s="138"/>
    </row>
    <row r="15069" ht="15.75" customHeight="1" spans="1:7">
      <c r="A15069" s="143">
        <v>804259</v>
      </c>
      <c r="B15069" s="153" t="s">
        <v>17265</v>
      </c>
      <c r="C15069" s="145" t="s">
        <v>455</v>
      </c>
      <c r="D15069" s="137"/>
      <c r="E15069" s="146">
        <v>3162.89</v>
      </c>
      <c r="F15069" s="138"/>
      <c r="G15069" s="138"/>
    </row>
    <row r="15070" ht="15.75" customHeight="1" spans="1:7">
      <c r="A15070" s="143">
        <v>804426</v>
      </c>
      <c r="B15070" s="153" t="s">
        <v>17266</v>
      </c>
      <c r="C15070" s="145" t="s">
        <v>455</v>
      </c>
      <c r="D15070" s="137"/>
      <c r="E15070" s="146">
        <v>4860.34</v>
      </c>
      <c r="F15070" s="138"/>
      <c r="G15070" s="138"/>
    </row>
    <row r="15071" ht="15.75" customHeight="1" spans="1:7">
      <c r="A15071" s="143">
        <v>804258</v>
      </c>
      <c r="B15071" s="153" t="s">
        <v>17267</v>
      </c>
      <c r="C15071" s="145" t="s">
        <v>455</v>
      </c>
      <c r="D15071" s="137"/>
      <c r="E15071" s="146">
        <v>2585.86</v>
      </c>
      <c r="F15071" s="138"/>
      <c r="G15071" s="138"/>
    </row>
    <row r="15072" ht="15.75" customHeight="1" spans="1:7">
      <c r="A15072" s="143">
        <v>804261</v>
      </c>
      <c r="B15072" s="153" t="s">
        <v>17268</v>
      </c>
      <c r="C15072" s="145" t="s">
        <v>455</v>
      </c>
      <c r="D15072" s="137"/>
      <c r="E15072" s="146">
        <v>3199.53</v>
      </c>
      <c r="F15072" s="138"/>
      <c r="G15072" s="138"/>
    </row>
    <row r="15073" ht="15.75" customHeight="1" spans="1:7">
      <c r="A15073" s="143">
        <v>804260</v>
      </c>
      <c r="B15073" s="153" t="s">
        <v>17269</v>
      </c>
      <c r="C15073" s="145" t="s">
        <v>455</v>
      </c>
      <c r="D15073" s="137"/>
      <c r="E15073" s="146">
        <v>2619.38</v>
      </c>
      <c r="F15073" s="138"/>
      <c r="G15073" s="138"/>
    </row>
    <row r="15074" ht="15.75" customHeight="1" spans="1:7">
      <c r="A15074" s="143">
        <v>804263</v>
      </c>
      <c r="B15074" s="153" t="s">
        <v>17270</v>
      </c>
      <c r="C15074" s="145" t="s">
        <v>455</v>
      </c>
      <c r="D15074" s="137"/>
      <c r="E15074" s="146">
        <v>3249.52</v>
      </c>
      <c r="F15074" s="138"/>
      <c r="G15074" s="138"/>
    </row>
    <row r="15075" ht="15.75" customHeight="1" spans="1:7">
      <c r="A15075" s="143">
        <v>804262</v>
      </c>
      <c r="B15075" s="153" t="s">
        <v>17271</v>
      </c>
      <c r="C15075" s="145" t="s">
        <v>455</v>
      </c>
      <c r="D15075" s="137"/>
      <c r="E15075" s="146">
        <v>2665.34</v>
      </c>
      <c r="F15075" s="138"/>
      <c r="G15075" s="138"/>
    </row>
    <row r="15076" ht="15.75" customHeight="1" spans="1:7">
      <c r="A15076" s="143">
        <v>804429</v>
      </c>
      <c r="B15076" s="153" t="s">
        <v>17272</v>
      </c>
      <c r="C15076" s="145" t="s">
        <v>455</v>
      </c>
      <c r="D15076" s="137"/>
      <c r="E15076" s="146">
        <v>6627.33</v>
      </c>
      <c r="F15076" s="138"/>
      <c r="G15076" s="138"/>
    </row>
    <row r="15077" ht="15.75" customHeight="1" spans="1:7">
      <c r="A15077" s="143">
        <v>804265</v>
      </c>
      <c r="B15077" s="153" t="s">
        <v>17273</v>
      </c>
      <c r="C15077" s="145" t="s">
        <v>455</v>
      </c>
      <c r="D15077" s="137"/>
      <c r="E15077" s="146">
        <v>3316.38</v>
      </c>
      <c r="F15077" s="138"/>
      <c r="G15077" s="138"/>
    </row>
    <row r="15078" ht="15.75" customHeight="1" spans="1:7">
      <c r="A15078" s="143">
        <v>804428</v>
      </c>
      <c r="B15078" s="153" t="s">
        <v>17274</v>
      </c>
      <c r="C15078" s="145" t="s">
        <v>455</v>
      </c>
      <c r="D15078" s="137"/>
      <c r="E15078" s="146">
        <v>5420.37</v>
      </c>
      <c r="F15078" s="138"/>
      <c r="G15078" s="138"/>
    </row>
    <row r="15079" ht="15.75" customHeight="1" spans="1:7">
      <c r="A15079" s="143">
        <v>804264</v>
      </c>
      <c r="B15079" s="153" t="s">
        <v>17275</v>
      </c>
      <c r="C15079" s="145" t="s">
        <v>455</v>
      </c>
      <c r="D15079" s="137"/>
      <c r="E15079" s="146">
        <v>2727.39</v>
      </c>
      <c r="F15079" s="138"/>
      <c r="G15079" s="138"/>
    </row>
    <row r="15080" ht="15.75" customHeight="1" spans="1:7">
      <c r="A15080" s="143">
        <v>804267</v>
      </c>
      <c r="B15080" s="153" t="s">
        <v>17276</v>
      </c>
      <c r="C15080" s="145" t="s">
        <v>455</v>
      </c>
      <c r="D15080" s="137"/>
      <c r="E15080" s="146">
        <v>3402.03</v>
      </c>
      <c r="F15080" s="138"/>
      <c r="G15080" s="138"/>
    </row>
    <row r="15081" ht="15.75" customHeight="1" spans="1:7">
      <c r="A15081" s="143">
        <v>804266</v>
      </c>
      <c r="B15081" s="153" t="s">
        <v>17277</v>
      </c>
      <c r="C15081" s="145" t="s">
        <v>455</v>
      </c>
      <c r="D15081" s="137"/>
      <c r="E15081" s="146">
        <v>2807.58</v>
      </c>
      <c r="F15081" s="138"/>
      <c r="G15081" s="138"/>
    </row>
    <row r="15082" ht="15.75" customHeight="1" spans="1:7">
      <c r="A15082" s="143">
        <v>804269</v>
      </c>
      <c r="B15082" s="153" t="s">
        <v>17278</v>
      </c>
      <c r="C15082" s="145" t="s">
        <v>455</v>
      </c>
      <c r="D15082" s="137"/>
      <c r="E15082" s="146">
        <v>3516.05</v>
      </c>
      <c r="F15082" s="138"/>
      <c r="G15082" s="138"/>
    </row>
    <row r="15083" ht="15.75" customHeight="1" spans="1:7">
      <c r="A15083" s="143">
        <v>804268</v>
      </c>
      <c r="B15083" s="153" t="s">
        <v>17279</v>
      </c>
      <c r="C15083" s="145" t="s">
        <v>455</v>
      </c>
      <c r="D15083" s="137"/>
      <c r="E15083" s="146">
        <v>2915.24</v>
      </c>
      <c r="F15083" s="138"/>
      <c r="G15083" s="138"/>
    </row>
    <row r="15084" ht="15.75" customHeight="1" spans="1:7">
      <c r="A15084" s="143">
        <v>804431</v>
      </c>
      <c r="B15084" s="153" t="s">
        <v>17280</v>
      </c>
      <c r="C15084" s="145" t="s">
        <v>455</v>
      </c>
      <c r="D15084" s="137"/>
      <c r="E15084" s="146">
        <v>8216.33</v>
      </c>
      <c r="F15084" s="138"/>
      <c r="G15084" s="138"/>
    </row>
    <row r="15085" ht="15.75" customHeight="1" spans="1:7">
      <c r="A15085" s="143">
        <v>804271</v>
      </c>
      <c r="B15085" s="153" t="s">
        <v>17281</v>
      </c>
      <c r="C15085" s="145" t="s">
        <v>455</v>
      </c>
      <c r="D15085" s="137"/>
      <c r="E15085" s="146">
        <v>3668.63</v>
      </c>
      <c r="F15085" s="138"/>
      <c r="G15085" s="138"/>
    </row>
    <row r="15086" ht="15.75" customHeight="1" spans="1:7">
      <c r="A15086" s="143">
        <v>804430</v>
      </c>
      <c r="B15086" s="153" t="s">
        <v>17282</v>
      </c>
      <c r="C15086" s="145" t="s">
        <v>455</v>
      </c>
      <c r="D15086" s="137"/>
      <c r="E15086" s="146">
        <v>6707.54</v>
      </c>
      <c r="F15086" s="138"/>
      <c r="G15086" s="138"/>
    </row>
    <row r="15087" ht="15.75" customHeight="1" spans="1:7">
      <c r="A15087" s="143">
        <v>804270</v>
      </c>
      <c r="B15087" s="153" t="s">
        <v>17283</v>
      </c>
      <c r="C15087" s="145" t="s">
        <v>455</v>
      </c>
      <c r="D15087" s="137"/>
      <c r="E15087" s="146">
        <v>3060.79</v>
      </c>
      <c r="F15087" s="138"/>
      <c r="G15087" s="138"/>
    </row>
    <row r="15088" ht="15.75" customHeight="1" spans="1:7">
      <c r="A15088" s="143">
        <v>804255</v>
      </c>
      <c r="B15088" s="153" t="s">
        <v>17284</v>
      </c>
      <c r="C15088" s="145" t="s">
        <v>455</v>
      </c>
      <c r="D15088" s="137"/>
      <c r="E15088" s="146">
        <v>3123.35</v>
      </c>
      <c r="F15088" s="138"/>
      <c r="G15088" s="138"/>
    </row>
    <row r="15089" ht="15.75" customHeight="1" spans="1:7">
      <c r="A15089" s="143">
        <v>804254</v>
      </c>
      <c r="B15089" s="153" t="s">
        <v>17285</v>
      </c>
      <c r="C15089" s="145" t="s">
        <v>455</v>
      </c>
      <c r="D15089" s="137"/>
      <c r="E15089" s="146">
        <v>2549.83</v>
      </c>
      <c r="F15089" s="138"/>
      <c r="G15089" s="138"/>
    </row>
    <row r="15090" ht="15.75" customHeight="1" spans="1:7">
      <c r="A15090" s="143">
        <v>804433</v>
      </c>
      <c r="B15090" s="153" t="s">
        <v>17286</v>
      </c>
      <c r="C15090" s="145" t="s">
        <v>455</v>
      </c>
      <c r="D15090" s="137"/>
      <c r="E15090" s="146">
        <v>9990.29</v>
      </c>
      <c r="F15090" s="138"/>
      <c r="G15090" s="138"/>
    </row>
    <row r="15091" ht="15.75" customHeight="1" spans="1:7">
      <c r="A15091" s="143">
        <v>804273</v>
      </c>
      <c r="B15091" s="153" t="s">
        <v>17287</v>
      </c>
      <c r="C15091" s="145" t="s">
        <v>455</v>
      </c>
      <c r="D15091" s="137"/>
      <c r="E15091" s="146">
        <v>5346.76</v>
      </c>
      <c r="F15091" s="138"/>
      <c r="G15091" s="138"/>
    </row>
    <row r="15092" ht="15.75" customHeight="1" spans="1:7">
      <c r="A15092" s="143">
        <v>804432</v>
      </c>
      <c r="B15092" s="153" t="s">
        <v>17288</v>
      </c>
      <c r="C15092" s="145" t="s">
        <v>455</v>
      </c>
      <c r="D15092" s="137"/>
      <c r="E15092" s="146">
        <v>8022.5</v>
      </c>
      <c r="F15092" s="138"/>
      <c r="G15092" s="138"/>
    </row>
    <row r="15093" ht="15.75" customHeight="1" spans="1:7">
      <c r="A15093" s="143">
        <v>804272</v>
      </c>
      <c r="B15093" s="153" t="s">
        <v>17289</v>
      </c>
      <c r="C15093" s="145" t="s">
        <v>455</v>
      </c>
      <c r="D15093" s="137"/>
      <c r="E15093" s="146">
        <v>4321.79</v>
      </c>
      <c r="F15093" s="138"/>
      <c r="G15093" s="138"/>
    </row>
    <row r="15094" ht="15.75" customHeight="1" spans="1:7">
      <c r="A15094" s="143">
        <v>804277</v>
      </c>
      <c r="B15094" s="153" t="s">
        <v>17290</v>
      </c>
      <c r="C15094" s="145" t="s">
        <v>455</v>
      </c>
      <c r="D15094" s="137"/>
      <c r="E15094" s="146">
        <v>5376.28</v>
      </c>
      <c r="F15094" s="138"/>
      <c r="G15094" s="138"/>
    </row>
    <row r="15095" ht="15.75" customHeight="1" spans="1:7">
      <c r="A15095" s="143">
        <v>804276</v>
      </c>
      <c r="B15095" s="153" t="s">
        <v>17291</v>
      </c>
      <c r="C15095" s="145" t="s">
        <v>455</v>
      </c>
      <c r="D15095" s="137"/>
      <c r="E15095" s="146">
        <v>4348.19</v>
      </c>
      <c r="F15095" s="138"/>
      <c r="G15095" s="138"/>
    </row>
    <row r="15096" ht="15.75" customHeight="1" spans="1:7">
      <c r="A15096" s="143">
        <v>804435</v>
      </c>
      <c r="B15096" s="153" t="s">
        <v>17292</v>
      </c>
      <c r="C15096" s="145" t="s">
        <v>455</v>
      </c>
      <c r="D15096" s="137"/>
      <c r="E15096" s="146">
        <v>10484.92</v>
      </c>
      <c r="F15096" s="138"/>
      <c r="G15096" s="138"/>
    </row>
    <row r="15097" ht="15.75" customHeight="1" spans="1:7">
      <c r="A15097" s="143">
        <v>804279</v>
      </c>
      <c r="B15097" s="153" t="s">
        <v>17293</v>
      </c>
      <c r="C15097" s="145" t="s">
        <v>455</v>
      </c>
      <c r="D15097" s="137"/>
      <c r="E15097" s="146">
        <v>5413.19</v>
      </c>
      <c r="F15097" s="138"/>
      <c r="G15097" s="138"/>
    </row>
    <row r="15098" ht="15.75" customHeight="1" spans="1:7">
      <c r="A15098" s="143">
        <v>804434</v>
      </c>
      <c r="B15098" s="153" t="s">
        <v>17294</v>
      </c>
      <c r="C15098" s="145" t="s">
        <v>455</v>
      </c>
      <c r="D15098" s="137"/>
      <c r="E15098" s="146">
        <v>8416.52</v>
      </c>
      <c r="F15098" s="138"/>
      <c r="G15098" s="138"/>
    </row>
    <row r="15099" ht="15.75" customHeight="1" spans="1:7">
      <c r="A15099" s="143">
        <v>804278</v>
      </c>
      <c r="B15099" s="153" t="s">
        <v>17295</v>
      </c>
      <c r="C15099" s="145" t="s">
        <v>455</v>
      </c>
      <c r="D15099" s="137"/>
      <c r="E15099" s="146">
        <v>4381.2</v>
      </c>
      <c r="F15099" s="138"/>
      <c r="G15099" s="138"/>
    </row>
    <row r="15100" ht="15.75" customHeight="1" spans="1:7">
      <c r="A15100" s="143">
        <v>804281</v>
      </c>
      <c r="B15100" s="153" t="s">
        <v>17296</v>
      </c>
      <c r="C15100" s="145" t="s">
        <v>455</v>
      </c>
      <c r="D15100" s="137"/>
      <c r="E15100" s="146">
        <v>5467.58</v>
      </c>
      <c r="F15100" s="138"/>
      <c r="G15100" s="138"/>
    </row>
    <row r="15101" ht="15.75" customHeight="1" spans="1:7">
      <c r="A15101" s="143">
        <v>804280</v>
      </c>
      <c r="B15101" s="153" t="s">
        <v>17297</v>
      </c>
      <c r="C15101" s="145" t="s">
        <v>455</v>
      </c>
      <c r="D15101" s="137"/>
      <c r="E15101" s="146">
        <v>4430.26</v>
      </c>
      <c r="F15101" s="138"/>
      <c r="G15101" s="138"/>
    </row>
    <row r="15102" ht="15.75" customHeight="1" spans="1:7">
      <c r="A15102" s="143">
        <v>804283</v>
      </c>
      <c r="B15102" s="153" t="s">
        <v>17298</v>
      </c>
      <c r="C15102" s="145" t="s">
        <v>455</v>
      </c>
      <c r="D15102" s="137"/>
      <c r="E15102" s="146">
        <v>5541.83</v>
      </c>
      <c r="F15102" s="138"/>
      <c r="G15102" s="138"/>
    </row>
    <row r="15103" ht="15.75" customHeight="1" spans="1:7">
      <c r="A15103" s="143">
        <v>804282</v>
      </c>
      <c r="B15103" s="153" t="s">
        <v>17299</v>
      </c>
      <c r="C15103" s="145" t="s">
        <v>455</v>
      </c>
      <c r="D15103" s="137"/>
      <c r="E15103" s="146">
        <v>4497.75</v>
      </c>
      <c r="F15103" s="138"/>
      <c r="G15103" s="138"/>
    </row>
    <row r="15104" ht="15.75" customHeight="1" spans="1:7">
      <c r="A15104" s="143">
        <v>804437</v>
      </c>
      <c r="B15104" s="153" t="s">
        <v>17300</v>
      </c>
      <c r="C15104" s="145" t="s">
        <v>455</v>
      </c>
      <c r="D15104" s="137"/>
      <c r="E15104" s="146">
        <v>11741.76</v>
      </c>
      <c r="F15104" s="138"/>
      <c r="G15104" s="138"/>
    </row>
    <row r="15105" ht="15.75" customHeight="1" spans="1:7">
      <c r="A15105" s="143">
        <v>804285</v>
      </c>
      <c r="B15105" s="153" t="s">
        <v>17301</v>
      </c>
      <c r="C15105" s="145" t="s">
        <v>455</v>
      </c>
      <c r="D15105" s="137"/>
      <c r="E15105" s="146">
        <v>5639.53</v>
      </c>
      <c r="F15105" s="138"/>
      <c r="G15105" s="138"/>
    </row>
    <row r="15106" ht="15.75" customHeight="1" spans="1:7">
      <c r="A15106" s="143">
        <v>804436</v>
      </c>
      <c r="B15106" s="153" t="s">
        <v>17302</v>
      </c>
      <c r="C15106" s="145" t="s">
        <v>455</v>
      </c>
      <c r="D15106" s="137"/>
      <c r="E15106" s="146">
        <v>9418.06</v>
      </c>
      <c r="F15106" s="138"/>
      <c r="G15106" s="138"/>
    </row>
    <row r="15107" ht="15.75" customHeight="1" spans="1:7">
      <c r="A15107" s="143">
        <v>804284</v>
      </c>
      <c r="B15107" s="153" t="s">
        <v>17303</v>
      </c>
      <c r="C15107" s="145" t="s">
        <v>455</v>
      </c>
      <c r="D15107" s="137"/>
      <c r="E15107" s="146">
        <v>4587.13</v>
      </c>
      <c r="F15107" s="138"/>
      <c r="G15107" s="138"/>
    </row>
    <row r="15108" ht="15.75" customHeight="1" spans="1:7">
      <c r="A15108" s="143">
        <v>804287</v>
      </c>
      <c r="B15108" s="153" t="s">
        <v>17304</v>
      </c>
      <c r="C15108" s="145" t="s">
        <v>455</v>
      </c>
      <c r="D15108" s="137"/>
      <c r="E15108" s="146">
        <v>5766.49</v>
      </c>
      <c r="F15108" s="138"/>
      <c r="G15108" s="138"/>
    </row>
    <row r="15109" ht="15.75" customHeight="1" spans="1:7">
      <c r="A15109" s="143">
        <v>804286</v>
      </c>
      <c r="B15109" s="153" t="s">
        <v>17305</v>
      </c>
      <c r="C15109" s="145" t="s">
        <v>455</v>
      </c>
      <c r="D15109" s="137"/>
      <c r="E15109" s="146">
        <v>4704.6</v>
      </c>
      <c r="F15109" s="138"/>
      <c r="G15109" s="138"/>
    </row>
    <row r="15110" ht="15.75" customHeight="1" spans="1:7">
      <c r="A15110" s="143">
        <v>804289</v>
      </c>
      <c r="B15110" s="153" t="s">
        <v>17306</v>
      </c>
      <c r="C15110" s="145" t="s">
        <v>455</v>
      </c>
      <c r="D15110" s="137"/>
      <c r="E15110" s="146">
        <v>5933.05</v>
      </c>
      <c r="F15110" s="138"/>
      <c r="G15110" s="138"/>
    </row>
    <row r="15111" ht="15.75" customHeight="1" spans="1:7">
      <c r="A15111" s="143">
        <v>804288</v>
      </c>
      <c r="B15111" s="153" t="s">
        <v>17307</v>
      </c>
      <c r="C15111" s="145" t="s">
        <v>455</v>
      </c>
      <c r="D15111" s="137"/>
      <c r="E15111" s="146">
        <v>4860.24</v>
      </c>
      <c r="F15111" s="138"/>
      <c r="G15111" s="138"/>
    </row>
    <row r="15112" ht="15.75" customHeight="1" spans="1:7">
      <c r="A15112" s="143">
        <v>804439</v>
      </c>
      <c r="B15112" s="153" t="s">
        <v>17308</v>
      </c>
      <c r="C15112" s="145" t="s">
        <v>455</v>
      </c>
      <c r="D15112" s="137"/>
      <c r="E15112" s="146">
        <v>14620.58</v>
      </c>
      <c r="F15112" s="138"/>
      <c r="G15112" s="138"/>
    </row>
    <row r="15113" ht="15.75" customHeight="1" spans="1:7">
      <c r="A15113" s="143">
        <v>804291</v>
      </c>
      <c r="B15113" s="153" t="s">
        <v>17309</v>
      </c>
      <c r="C15113" s="145" t="s">
        <v>455</v>
      </c>
      <c r="D15113" s="137"/>
      <c r="E15113" s="146">
        <v>6153.72</v>
      </c>
      <c r="F15113" s="138"/>
      <c r="G15113" s="138"/>
    </row>
    <row r="15114" ht="15.75" customHeight="1" spans="1:7">
      <c r="A15114" s="143">
        <v>804438</v>
      </c>
      <c r="B15114" s="153" t="s">
        <v>17310</v>
      </c>
      <c r="C15114" s="145" t="s">
        <v>455</v>
      </c>
      <c r="D15114" s="137"/>
      <c r="E15114" s="146">
        <v>11705.95</v>
      </c>
      <c r="F15114" s="138"/>
      <c r="G15114" s="138"/>
    </row>
    <row r="15115" ht="15.75" customHeight="1" spans="1:7">
      <c r="A15115" s="143">
        <v>804290</v>
      </c>
      <c r="B15115" s="153" t="s">
        <v>17311</v>
      </c>
      <c r="C15115" s="145" t="s">
        <v>455</v>
      </c>
      <c r="D15115" s="137"/>
      <c r="E15115" s="146">
        <v>5068.95</v>
      </c>
      <c r="F15115" s="138"/>
      <c r="G15115" s="138"/>
    </row>
    <row r="15116" ht="15.75" customHeight="1" spans="1:7">
      <c r="A15116" s="143">
        <v>804275</v>
      </c>
      <c r="B15116" s="153" t="s">
        <v>17312</v>
      </c>
      <c r="C15116" s="145" t="s">
        <v>455</v>
      </c>
      <c r="D15116" s="137"/>
      <c r="E15116" s="146">
        <v>5354.14</v>
      </c>
      <c r="F15116" s="138"/>
      <c r="G15116" s="138"/>
    </row>
    <row r="15117" ht="15.75" customHeight="1" spans="1:7">
      <c r="A15117" s="143">
        <v>804274</v>
      </c>
      <c r="B15117" s="153" t="s">
        <v>17313</v>
      </c>
      <c r="C15117" s="145" t="s">
        <v>455</v>
      </c>
      <c r="D15117" s="137"/>
      <c r="E15117" s="146">
        <v>4328.39</v>
      </c>
      <c r="F15117" s="138"/>
      <c r="G15117" s="138"/>
    </row>
    <row r="15118" ht="15.75" customHeight="1" spans="1:7">
      <c r="A15118" s="143">
        <v>804061</v>
      </c>
      <c r="B15118" s="153" t="s">
        <v>17314</v>
      </c>
      <c r="C15118" s="145" t="s">
        <v>455</v>
      </c>
      <c r="D15118" s="137"/>
      <c r="E15118" s="146">
        <v>367.08</v>
      </c>
      <c r="F15118" s="138"/>
      <c r="G15118" s="138"/>
    </row>
    <row r="15119" ht="15.75" customHeight="1" spans="1:7">
      <c r="A15119" s="143">
        <v>804060</v>
      </c>
      <c r="B15119" s="153" t="s">
        <v>17315</v>
      </c>
      <c r="C15119" s="145" t="s">
        <v>455</v>
      </c>
      <c r="D15119" s="137"/>
      <c r="E15119" s="146">
        <v>312.09</v>
      </c>
      <c r="F15119" s="138"/>
      <c r="G15119" s="138"/>
    </row>
    <row r="15120" ht="15.75" customHeight="1" spans="1:7">
      <c r="A15120" s="143">
        <v>804065</v>
      </c>
      <c r="B15120" s="153" t="s">
        <v>17316</v>
      </c>
      <c r="C15120" s="145" t="s">
        <v>455</v>
      </c>
      <c r="D15120" s="137"/>
      <c r="E15120" s="146">
        <v>368.66</v>
      </c>
      <c r="F15120" s="138"/>
      <c r="G15120" s="138"/>
    </row>
    <row r="15121" ht="15.75" customHeight="1" spans="1:7">
      <c r="A15121" s="143">
        <v>804064</v>
      </c>
      <c r="B15121" s="153" t="s">
        <v>17317</v>
      </c>
      <c r="C15121" s="145" t="s">
        <v>455</v>
      </c>
      <c r="D15121" s="137"/>
      <c r="E15121" s="146">
        <v>313.67</v>
      </c>
      <c r="F15121" s="138"/>
      <c r="G15121" s="138"/>
    </row>
    <row r="15122" ht="15.75" customHeight="1" spans="1:7">
      <c r="A15122" s="143">
        <v>804067</v>
      </c>
      <c r="B15122" s="153" t="s">
        <v>17318</v>
      </c>
      <c r="C15122" s="145" t="s">
        <v>455</v>
      </c>
      <c r="D15122" s="137"/>
      <c r="E15122" s="146">
        <v>370.24</v>
      </c>
      <c r="F15122" s="138"/>
      <c r="G15122" s="138"/>
    </row>
    <row r="15123" ht="15.75" customHeight="1" spans="1:7">
      <c r="A15123" s="143">
        <v>804066</v>
      </c>
      <c r="B15123" s="153" t="s">
        <v>17319</v>
      </c>
      <c r="C15123" s="145" t="s">
        <v>455</v>
      </c>
      <c r="D15123" s="137"/>
      <c r="E15123" s="146">
        <v>315.25</v>
      </c>
      <c r="F15123" s="138"/>
      <c r="G15123" s="138"/>
    </row>
    <row r="15124" ht="15.75" customHeight="1" spans="1:7">
      <c r="A15124" s="143">
        <v>804069</v>
      </c>
      <c r="B15124" s="153" t="s">
        <v>17320</v>
      </c>
      <c r="C15124" s="145" t="s">
        <v>455</v>
      </c>
      <c r="D15124" s="137"/>
      <c r="E15124" s="146">
        <v>373.05</v>
      </c>
      <c r="F15124" s="138"/>
      <c r="G15124" s="138"/>
    </row>
    <row r="15125" ht="15.75" customHeight="1" spans="1:7">
      <c r="A15125" s="143">
        <v>804068</v>
      </c>
      <c r="B15125" s="153" t="s">
        <v>17321</v>
      </c>
      <c r="C15125" s="145" t="s">
        <v>455</v>
      </c>
      <c r="D15125" s="137"/>
      <c r="E15125" s="146">
        <v>317.93</v>
      </c>
      <c r="F15125" s="138"/>
      <c r="G15125" s="138"/>
    </row>
    <row r="15126" ht="15.75" customHeight="1" spans="1:7">
      <c r="A15126" s="143">
        <v>804071</v>
      </c>
      <c r="B15126" s="153" t="s">
        <v>17322</v>
      </c>
      <c r="C15126" s="145" t="s">
        <v>455</v>
      </c>
      <c r="D15126" s="137"/>
      <c r="E15126" s="146">
        <v>377</v>
      </c>
      <c r="F15126" s="138"/>
      <c r="G15126" s="138"/>
    </row>
    <row r="15127" ht="15.75" customHeight="1" spans="1:7">
      <c r="A15127" s="143">
        <v>804070</v>
      </c>
      <c r="B15127" s="153" t="s">
        <v>17323</v>
      </c>
      <c r="C15127" s="145" t="s">
        <v>455</v>
      </c>
      <c r="D15127" s="137"/>
      <c r="E15127" s="146">
        <v>321.89</v>
      </c>
      <c r="F15127" s="138"/>
      <c r="G15127" s="138"/>
    </row>
    <row r="15128" ht="15.75" customHeight="1" spans="1:7">
      <c r="A15128" s="143">
        <v>804073</v>
      </c>
      <c r="B15128" s="153" t="s">
        <v>17324</v>
      </c>
      <c r="C15128" s="145" t="s">
        <v>455</v>
      </c>
      <c r="D15128" s="137"/>
      <c r="E15128" s="146">
        <v>382.18</v>
      </c>
      <c r="F15128" s="138"/>
      <c r="G15128" s="138"/>
    </row>
    <row r="15129" ht="15.75" customHeight="1" spans="1:7">
      <c r="A15129" s="143">
        <v>804072</v>
      </c>
      <c r="B15129" s="153" t="s">
        <v>17325</v>
      </c>
      <c r="C15129" s="145" t="s">
        <v>455</v>
      </c>
      <c r="D15129" s="137"/>
      <c r="E15129" s="146">
        <v>326.94</v>
      </c>
      <c r="F15129" s="138"/>
      <c r="G15129" s="138"/>
    </row>
    <row r="15130" ht="15.75" customHeight="1" spans="1:7">
      <c r="A15130" s="143">
        <v>804075</v>
      </c>
      <c r="B15130" s="153" t="s">
        <v>17326</v>
      </c>
      <c r="C15130" s="145" t="s">
        <v>455</v>
      </c>
      <c r="D15130" s="137"/>
      <c r="E15130" s="146">
        <v>389.3</v>
      </c>
      <c r="F15130" s="138"/>
      <c r="G15130" s="138"/>
    </row>
    <row r="15131" ht="15.75" customHeight="1" spans="1:7">
      <c r="A15131" s="143">
        <v>804074</v>
      </c>
      <c r="B15131" s="153" t="s">
        <v>17327</v>
      </c>
      <c r="C15131" s="145" t="s">
        <v>455</v>
      </c>
      <c r="D15131" s="137"/>
      <c r="E15131" s="146">
        <v>334.05</v>
      </c>
      <c r="F15131" s="138"/>
      <c r="G15131" s="138"/>
    </row>
    <row r="15132" ht="15.75" customHeight="1" spans="1:7">
      <c r="A15132" s="143">
        <v>804077</v>
      </c>
      <c r="B15132" s="153" t="s">
        <v>17328</v>
      </c>
      <c r="C15132" s="145" t="s">
        <v>455</v>
      </c>
      <c r="D15132" s="137"/>
      <c r="E15132" s="146">
        <v>398.43</v>
      </c>
      <c r="F15132" s="138"/>
      <c r="G15132" s="138"/>
    </row>
    <row r="15133" ht="15.75" customHeight="1" spans="1:7">
      <c r="A15133" s="143">
        <v>804076</v>
      </c>
      <c r="B15133" s="153" t="s">
        <v>17329</v>
      </c>
      <c r="C15133" s="145" t="s">
        <v>455</v>
      </c>
      <c r="D15133" s="137"/>
      <c r="E15133" s="146">
        <v>343.05</v>
      </c>
      <c r="F15133" s="138"/>
      <c r="G15133" s="138"/>
    </row>
    <row r="15134" ht="15.75" customHeight="1" spans="1:7">
      <c r="A15134" s="143">
        <v>804079</v>
      </c>
      <c r="B15134" s="153" t="s">
        <v>17330</v>
      </c>
      <c r="C15134" s="145" t="s">
        <v>455</v>
      </c>
      <c r="D15134" s="137"/>
      <c r="E15134" s="146">
        <v>412.3</v>
      </c>
      <c r="F15134" s="138"/>
      <c r="G15134" s="138"/>
    </row>
    <row r="15135" ht="15.75" customHeight="1" spans="1:7">
      <c r="A15135" s="143">
        <v>804078</v>
      </c>
      <c r="B15135" s="153" t="s">
        <v>17331</v>
      </c>
      <c r="C15135" s="145" t="s">
        <v>455</v>
      </c>
      <c r="D15135" s="137"/>
      <c r="E15135" s="146">
        <v>356.8</v>
      </c>
      <c r="F15135" s="138"/>
      <c r="G15135" s="138"/>
    </row>
    <row r="15136" ht="15.75" customHeight="1" spans="1:7">
      <c r="A15136" s="143">
        <v>804063</v>
      </c>
      <c r="B15136" s="153" t="s">
        <v>17332</v>
      </c>
      <c r="C15136" s="145" t="s">
        <v>455</v>
      </c>
      <c r="D15136" s="137"/>
      <c r="E15136" s="146">
        <v>367.87</v>
      </c>
      <c r="F15136" s="138"/>
      <c r="G15136" s="138"/>
    </row>
    <row r="15137" ht="15.75" customHeight="1" spans="1:7">
      <c r="A15137" s="143">
        <v>804062</v>
      </c>
      <c r="B15137" s="153" t="s">
        <v>17333</v>
      </c>
      <c r="C15137" s="145" t="s">
        <v>455</v>
      </c>
      <c r="D15137" s="137"/>
      <c r="E15137" s="146">
        <v>312.88</v>
      </c>
      <c r="F15137" s="138"/>
      <c r="G15137" s="138"/>
    </row>
    <row r="15138" ht="15.75" customHeight="1" spans="1:7">
      <c r="A15138" s="143">
        <v>804377</v>
      </c>
      <c r="B15138" s="153" t="s">
        <v>17334</v>
      </c>
      <c r="C15138" s="145" t="s">
        <v>455</v>
      </c>
      <c r="D15138" s="137"/>
      <c r="E15138" s="146">
        <v>1096.04</v>
      </c>
      <c r="F15138" s="138"/>
      <c r="G15138" s="138"/>
    </row>
    <row r="15139" ht="15.75" customHeight="1" spans="1:7">
      <c r="A15139" s="143">
        <v>804081</v>
      </c>
      <c r="B15139" s="153" t="s">
        <v>17335</v>
      </c>
      <c r="C15139" s="145" t="s">
        <v>455</v>
      </c>
      <c r="D15139" s="137"/>
      <c r="E15139" s="146">
        <v>739.59</v>
      </c>
      <c r="F15139" s="138"/>
      <c r="G15139" s="138"/>
    </row>
    <row r="15140" ht="15.75" customHeight="1" spans="1:7">
      <c r="A15140" s="143">
        <v>804376</v>
      </c>
      <c r="B15140" s="153" t="s">
        <v>17336</v>
      </c>
      <c r="C15140" s="145" t="s">
        <v>455</v>
      </c>
      <c r="D15140" s="137"/>
      <c r="E15140" s="146">
        <v>946.16</v>
      </c>
      <c r="F15140" s="138"/>
      <c r="G15140" s="138"/>
    </row>
    <row r="15141" ht="15.75" customHeight="1" spans="1:7">
      <c r="A15141" s="143">
        <v>804080</v>
      </c>
      <c r="B15141" s="153" t="s">
        <v>17337</v>
      </c>
      <c r="C15141" s="145" t="s">
        <v>455</v>
      </c>
      <c r="D15141" s="137"/>
      <c r="E15141" s="146">
        <v>618.44</v>
      </c>
      <c r="F15141" s="138"/>
      <c r="G15141" s="138"/>
    </row>
    <row r="15142" ht="15.75" customHeight="1" spans="1:7">
      <c r="A15142" s="143">
        <v>804085</v>
      </c>
      <c r="B15142" s="153" t="s">
        <v>17338</v>
      </c>
      <c r="C15142" s="145" t="s">
        <v>455</v>
      </c>
      <c r="D15142" s="137"/>
      <c r="E15142" s="146">
        <v>742.4</v>
      </c>
      <c r="F15142" s="138"/>
      <c r="G15142" s="138"/>
    </row>
    <row r="15143" ht="15.75" customHeight="1" spans="1:7">
      <c r="A15143" s="143">
        <v>804084</v>
      </c>
      <c r="B15143" s="153" t="s">
        <v>17339</v>
      </c>
      <c r="C15143" s="145" t="s">
        <v>455</v>
      </c>
      <c r="D15143" s="137"/>
      <c r="E15143" s="146">
        <v>621.12</v>
      </c>
      <c r="F15143" s="138"/>
      <c r="G15143" s="138"/>
    </row>
    <row r="15144" ht="15.75" customHeight="1" spans="1:7">
      <c r="A15144" s="143">
        <v>804379</v>
      </c>
      <c r="B15144" s="153" t="s">
        <v>17340</v>
      </c>
      <c r="C15144" s="145" t="s">
        <v>455</v>
      </c>
      <c r="D15144" s="137"/>
      <c r="E15144" s="146">
        <v>916.78</v>
      </c>
      <c r="F15144" s="138"/>
      <c r="G15144" s="138"/>
    </row>
    <row r="15145" ht="15.75" customHeight="1" spans="1:7">
      <c r="A15145" s="143">
        <v>804087</v>
      </c>
      <c r="B15145" s="153" t="s">
        <v>17341</v>
      </c>
      <c r="C15145" s="145" t="s">
        <v>455</v>
      </c>
      <c r="D15145" s="137"/>
      <c r="E15145" s="146">
        <v>745.56</v>
      </c>
      <c r="F15145" s="138"/>
      <c r="G15145" s="138"/>
    </row>
    <row r="15146" ht="15.75" customHeight="1" spans="1:7">
      <c r="A15146" s="143">
        <v>804378</v>
      </c>
      <c r="B15146" s="153" t="s">
        <v>17342</v>
      </c>
      <c r="C15146" s="145" t="s">
        <v>455</v>
      </c>
      <c r="D15146" s="137"/>
      <c r="E15146" s="146">
        <v>758.46</v>
      </c>
      <c r="F15146" s="138"/>
      <c r="G15146" s="138"/>
    </row>
    <row r="15147" ht="15.75" customHeight="1" spans="1:7">
      <c r="A15147" s="143">
        <v>804086</v>
      </c>
      <c r="B15147" s="153" t="s">
        <v>17343</v>
      </c>
      <c r="C15147" s="145" t="s">
        <v>455</v>
      </c>
      <c r="D15147" s="137"/>
      <c r="E15147" s="146">
        <v>624.28</v>
      </c>
      <c r="F15147" s="138"/>
      <c r="G15147" s="138"/>
    </row>
    <row r="15148" ht="15.75" customHeight="1" spans="1:7">
      <c r="A15148" s="143">
        <v>804089</v>
      </c>
      <c r="B15148" s="153" t="s">
        <v>17344</v>
      </c>
      <c r="C15148" s="145" t="s">
        <v>455</v>
      </c>
      <c r="D15148" s="137"/>
      <c r="E15148" s="146">
        <v>750.74</v>
      </c>
      <c r="F15148" s="138"/>
      <c r="G15148" s="138"/>
    </row>
    <row r="15149" ht="15.75" customHeight="1" spans="1:7">
      <c r="A15149" s="143">
        <v>804088</v>
      </c>
      <c r="B15149" s="153" t="s">
        <v>17345</v>
      </c>
      <c r="C15149" s="145" t="s">
        <v>455</v>
      </c>
      <c r="D15149" s="137"/>
      <c r="E15149" s="146">
        <v>629.33</v>
      </c>
      <c r="F15149" s="138"/>
      <c r="G15149" s="138"/>
    </row>
    <row r="15150" ht="15.75" customHeight="1" spans="1:7">
      <c r="A15150" s="143">
        <v>804091</v>
      </c>
      <c r="B15150" s="153" t="s">
        <v>17346</v>
      </c>
      <c r="C15150" s="145" t="s">
        <v>455</v>
      </c>
      <c r="D15150" s="137"/>
      <c r="E15150" s="146">
        <v>757.5</v>
      </c>
      <c r="F15150" s="138"/>
      <c r="G15150" s="138"/>
    </row>
    <row r="15151" ht="15.75" customHeight="1" spans="1:7">
      <c r="A15151" s="143">
        <v>804090</v>
      </c>
      <c r="B15151" s="153" t="s">
        <v>17347</v>
      </c>
      <c r="C15151" s="145" t="s">
        <v>455</v>
      </c>
      <c r="D15151" s="137"/>
      <c r="E15151" s="146">
        <v>635.96</v>
      </c>
      <c r="F15151" s="138"/>
      <c r="G15151" s="138"/>
    </row>
    <row r="15152" ht="15.75" customHeight="1" spans="1:7">
      <c r="A15152" s="143">
        <v>804381</v>
      </c>
      <c r="B15152" s="153" t="s">
        <v>17348</v>
      </c>
      <c r="C15152" s="145" t="s">
        <v>455</v>
      </c>
      <c r="D15152" s="137"/>
      <c r="E15152" s="146">
        <v>1295.48</v>
      </c>
      <c r="F15152" s="138"/>
      <c r="G15152" s="138"/>
    </row>
    <row r="15153" ht="15.75" customHeight="1" spans="1:7">
      <c r="A15153" s="143">
        <v>804093</v>
      </c>
      <c r="B15153" s="153" t="s">
        <v>17349</v>
      </c>
      <c r="C15153" s="145" t="s">
        <v>455</v>
      </c>
      <c r="D15153" s="137"/>
      <c r="E15153" s="146">
        <v>767.08</v>
      </c>
      <c r="F15153" s="138"/>
      <c r="G15153" s="138"/>
    </row>
    <row r="15154" ht="15.75" customHeight="1" spans="1:7">
      <c r="A15154" s="143">
        <v>804380</v>
      </c>
      <c r="B15154" s="153" t="s">
        <v>17350</v>
      </c>
      <c r="C15154" s="145" t="s">
        <v>455</v>
      </c>
      <c r="D15154" s="137"/>
      <c r="E15154" s="146">
        <v>1116.1</v>
      </c>
      <c r="F15154" s="138"/>
      <c r="G15154" s="138"/>
    </row>
    <row r="15155" ht="15.75" customHeight="1" spans="1:7">
      <c r="A15155" s="143">
        <v>804092</v>
      </c>
      <c r="B15155" s="153" t="s">
        <v>17351</v>
      </c>
      <c r="C15155" s="145" t="s">
        <v>455</v>
      </c>
      <c r="D15155" s="137"/>
      <c r="E15155" s="146">
        <v>645.28</v>
      </c>
      <c r="F15155" s="138"/>
      <c r="G15155" s="138"/>
    </row>
    <row r="15156" ht="15.75" customHeight="1" spans="1:7">
      <c r="A15156" s="143">
        <v>804095</v>
      </c>
      <c r="B15156" s="153" t="s">
        <v>17352</v>
      </c>
      <c r="C15156" s="145" t="s">
        <v>455</v>
      </c>
      <c r="D15156" s="137"/>
      <c r="E15156" s="146">
        <v>780.16</v>
      </c>
      <c r="F15156" s="138"/>
      <c r="G15156" s="138"/>
    </row>
    <row r="15157" ht="15.75" customHeight="1" spans="1:7">
      <c r="A15157" s="143">
        <v>804094</v>
      </c>
      <c r="B15157" s="153" t="s">
        <v>17353</v>
      </c>
      <c r="C15157" s="145" t="s">
        <v>455</v>
      </c>
      <c r="D15157" s="137"/>
      <c r="E15157" s="146">
        <v>658.23</v>
      </c>
      <c r="F15157" s="138"/>
      <c r="G15157" s="138"/>
    </row>
    <row r="15158" ht="15.75" customHeight="1" spans="1:7">
      <c r="A15158" s="143">
        <v>804097</v>
      </c>
      <c r="B15158" s="153" t="s">
        <v>17354</v>
      </c>
      <c r="C15158" s="145" t="s">
        <v>455</v>
      </c>
      <c r="D15158" s="137"/>
      <c r="E15158" s="146">
        <v>796.85</v>
      </c>
      <c r="F15158" s="138"/>
      <c r="G15158" s="138"/>
    </row>
    <row r="15159" ht="15.75" customHeight="1" spans="1:7">
      <c r="A15159" s="143">
        <v>804096</v>
      </c>
      <c r="B15159" s="153" t="s">
        <v>17355</v>
      </c>
      <c r="C15159" s="145" t="s">
        <v>455</v>
      </c>
      <c r="D15159" s="137"/>
      <c r="E15159" s="146">
        <v>674.66</v>
      </c>
      <c r="F15159" s="138"/>
      <c r="G15159" s="138"/>
    </row>
    <row r="15160" ht="15.75" customHeight="1" spans="1:7">
      <c r="A15160" s="143">
        <v>804383</v>
      </c>
      <c r="B15160" s="153" t="s">
        <v>17356</v>
      </c>
      <c r="C15160" s="145" t="s">
        <v>455</v>
      </c>
      <c r="D15160" s="137"/>
      <c r="E15160" s="146">
        <v>1601.63</v>
      </c>
      <c r="F15160" s="138"/>
      <c r="G15160" s="138"/>
    </row>
    <row r="15161" ht="15.75" customHeight="1" spans="1:7">
      <c r="A15161" s="143">
        <v>804099</v>
      </c>
      <c r="B15161" s="153" t="s">
        <v>17357</v>
      </c>
      <c r="C15161" s="145" t="s">
        <v>455</v>
      </c>
      <c r="D15161" s="137"/>
      <c r="E15161" s="146">
        <v>820.65</v>
      </c>
      <c r="F15161" s="138"/>
      <c r="G15161" s="138"/>
    </row>
    <row r="15162" ht="15.75" customHeight="1" spans="1:7">
      <c r="A15162" s="143">
        <v>804382</v>
      </c>
      <c r="B15162" s="153" t="s">
        <v>17358</v>
      </c>
      <c r="C15162" s="145" t="s">
        <v>455</v>
      </c>
      <c r="D15162" s="137"/>
      <c r="E15162" s="146">
        <v>1377.79</v>
      </c>
      <c r="F15162" s="138"/>
      <c r="G15162" s="138"/>
    </row>
    <row r="15163" ht="15.75" customHeight="1" spans="1:7">
      <c r="A15163" s="143">
        <v>804098</v>
      </c>
      <c r="B15163" s="153" t="s">
        <v>17359</v>
      </c>
      <c r="C15163" s="145" t="s">
        <v>455</v>
      </c>
      <c r="D15163" s="137"/>
      <c r="E15163" s="146">
        <v>698.2</v>
      </c>
      <c r="F15163" s="138"/>
      <c r="G15163" s="138"/>
    </row>
    <row r="15164" ht="15.75" customHeight="1" spans="1:7">
      <c r="A15164" s="143">
        <v>804083</v>
      </c>
      <c r="B15164" s="153" t="s">
        <v>17360</v>
      </c>
      <c r="C15164" s="145" t="s">
        <v>455</v>
      </c>
      <c r="D15164" s="137"/>
      <c r="E15164" s="146">
        <v>740.38</v>
      </c>
      <c r="F15164" s="138"/>
      <c r="G15164" s="138"/>
    </row>
    <row r="15165" ht="15.75" customHeight="1" spans="1:7">
      <c r="A15165" s="143">
        <v>804082</v>
      </c>
      <c r="B15165" s="153" t="s">
        <v>17361</v>
      </c>
      <c r="C15165" s="145" t="s">
        <v>455</v>
      </c>
      <c r="D15165" s="137"/>
      <c r="E15165" s="146">
        <v>619.23</v>
      </c>
      <c r="F15165" s="138"/>
      <c r="G15165" s="138"/>
    </row>
    <row r="15166" ht="15.75" customHeight="1" spans="1:7">
      <c r="A15166" s="143">
        <v>804385</v>
      </c>
      <c r="B15166" s="153" t="s">
        <v>17362</v>
      </c>
      <c r="C15166" s="145" t="s">
        <v>455</v>
      </c>
      <c r="D15166" s="137"/>
      <c r="E15166" s="146">
        <v>1824.26</v>
      </c>
      <c r="F15166" s="138"/>
      <c r="G15166" s="138"/>
    </row>
    <row r="15167" ht="15.75" customHeight="1" spans="1:7">
      <c r="A15167" s="143">
        <v>804101</v>
      </c>
      <c r="B15167" s="153" t="s">
        <v>17363</v>
      </c>
      <c r="C15167" s="145" t="s">
        <v>455</v>
      </c>
      <c r="D15167" s="137"/>
      <c r="E15167" s="146">
        <v>1252.05</v>
      </c>
      <c r="F15167" s="138"/>
      <c r="G15167" s="138"/>
    </row>
    <row r="15168" ht="15.75" customHeight="1" spans="1:7">
      <c r="A15168" s="143">
        <v>804384</v>
      </c>
      <c r="B15168" s="153" t="s">
        <v>17364</v>
      </c>
      <c r="C15168" s="145" t="s">
        <v>455</v>
      </c>
      <c r="D15168" s="137"/>
      <c r="E15168" s="146">
        <v>1546.08</v>
      </c>
      <c r="F15168" s="138"/>
      <c r="G15168" s="138"/>
    </row>
    <row r="15169" ht="15.75" customHeight="1" spans="1:7">
      <c r="A15169" s="143">
        <v>804100</v>
      </c>
      <c r="B15169" s="153" t="s">
        <v>17365</v>
      </c>
      <c r="C15169" s="145" t="s">
        <v>455</v>
      </c>
      <c r="D15169" s="137"/>
      <c r="E15169" s="146">
        <v>1041.6</v>
      </c>
      <c r="F15169" s="138"/>
      <c r="G15169" s="138"/>
    </row>
    <row r="15170" ht="15.75" customHeight="1" spans="1:7">
      <c r="A15170" s="143">
        <v>804105</v>
      </c>
      <c r="B15170" s="153" t="s">
        <v>17366</v>
      </c>
      <c r="C15170" s="145" t="s">
        <v>455</v>
      </c>
      <c r="D15170" s="137"/>
      <c r="E15170" s="146">
        <v>1256.45</v>
      </c>
      <c r="F15170" s="138"/>
      <c r="G15170" s="138"/>
    </row>
    <row r="15171" ht="15.75" customHeight="1" spans="1:7">
      <c r="A15171" s="143">
        <v>804104</v>
      </c>
      <c r="B15171" s="153" t="s">
        <v>17367</v>
      </c>
      <c r="C15171" s="145" t="s">
        <v>455</v>
      </c>
      <c r="D15171" s="137"/>
      <c r="E15171" s="146">
        <v>1045.86</v>
      </c>
      <c r="F15171" s="138"/>
      <c r="G15171" s="138"/>
    </row>
    <row r="15172" ht="15.75" customHeight="1" spans="1:7">
      <c r="A15172" s="143">
        <v>804387</v>
      </c>
      <c r="B15172" s="153" t="s">
        <v>17368</v>
      </c>
      <c r="C15172" s="145" t="s">
        <v>455</v>
      </c>
      <c r="D15172" s="137"/>
      <c r="E15172" s="146">
        <v>1922.19</v>
      </c>
      <c r="F15172" s="138"/>
      <c r="G15172" s="138"/>
    </row>
    <row r="15173" ht="15.75" customHeight="1" spans="1:7">
      <c r="A15173" s="143">
        <v>804107</v>
      </c>
      <c r="B15173" s="153" t="s">
        <v>17369</v>
      </c>
      <c r="C15173" s="145" t="s">
        <v>455</v>
      </c>
      <c r="D15173" s="137"/>
      <c r="E15173" s="146">
        <v>1262.42</v>
      </c>
      <c r="F15173" s="138"/>
      <c r="G15173" s="138"/>
    </row>
    <row r="15174" ht="15.75" customHeight="1" spans="1:7">
      <c r="A15174" s="143">
        <v>804386</v>
      </c>
      <c r="B15174" s="153" t="s">
        <v>17370</v>
      </c>
      <c r="C15174" s="145" t="s">
        <v>455</v>
      </c>
      <c r="D15174" s="137"/>
      <c r="E15174" s="146">
        <v>1628.15</v>
      </c>
      <c r="F15174" s="138"/>
      <c r="G15174" s="138"/>
    </row>
    <row r="15175" ht="15.75" customHeight="1" spans="1:7">
      <c r="A15175" s="143">
        <v>804106</v>
      </c>
      <c r="B15175" s="153" t="s">
        <v>17371</v>
      </c>
      <c r="C15175" s="145" t="s">
        <v>455</v>
      </c>
      <c r="D15175" s="137"/>
      <c r="E15175" s="146">
        <v>1051.7</v>
      </c>
      <c r="F15175" s="138"/>
      <c r="G15175" s="138"/>
    </row>
    <row r="15176" ht="15.75" customHeight="1" spans="1:7">
      <c r="A15176" s="143">
        <v>804109</v>
      </c>
      <c r="B15176" s="153" t="s">
        <v>17372</v>
      </c>
      <c r="C15176" s="145" t="s">
        <v>455</v>
      </c>
      <c r="D15176" s="137"/>
      <c r="E15176" s="146">
        <v>1271.55</v>
      </c>
      <c r="F15176" s="138"/>
      <c r="G15176" s="138"/>
    </row>
    <row r="15177" ht="15.75" customHeight="1" spans="1:7">
      <c r="A15177" s="143">
        <v>804108</v>
      </c>
      <c r="B15177" s="153" t="s">
        <v>17373</v>
      </c>
      <c r="C15177" s="145" t="s">
        <v>455</v>
      </c>
      <c r="D15177" s="137"/>
      <c r="E15177" s="146">
        <v>1060.71</v>
      </c>
      <c r="F15177" s="138"/>
      <c r="G15177" s="138"/>
    </row>
    <row r="15178" ht="15.75" customHeight="1" spans="1:7">
      <c r="A15178" s="143">
        <v>804111</v>
      </c>
      <c r="B15178" s="153" t="s">
        <v>17374</v>
      </c>
      <c r="C15178" s="145" t="s">
        <v>455</v>
      </c>
      <c r="D15178" s="137"/>
      <c r="E15178" s="146">
        <v>1283.49</v>
      </c>
      <c r="F15178" s="138"/>
      <c r="G15178" s="138"/>
    </row>
    <row r="15179" ht="15.75" customHeight="1" spans="1:7">
      <c r="A15179" s="143">
        <v>804110</v>
      </c>
      <c r="B15179" s="153" t="s">
        <v>17375</v>
      </c>
      <c r="C15179" s="145" t="s">
        <v>455</v>
      </c>
      <c r="D15179" s="137"/>
      <c r="E15179" s="146">
        <v>1072.39</v>
      </c>
      <c r="F15179" s="138"/>
      <c r="G15179" s="138"/>
    </row>
    <row r="15180" ht="15.75" customHeight="1" spans="1:7">
      <c r="A15180" s="143">
        <v>804389</v>
      </c>
      <c r="B15180" s="153" t="s">
        <v>17376</v>
      </c>
      <c r="C15180" s="145" t="s">
        <v>455</v>
      </c>
      <c r="D15180" s="137"/>
      <c r="E15180" s="146">
        <v>2146.79</v>
      </c>
      <c r="F15180" s="138"/>
      <c r="G15180" s="138"/>
    </row>
    <row r="15181" ht="15.75" customHeight="1" spans="1:7">
      <c r="A15181" s="143">
        <v>804113</v>
      </c>
      <c r="B15181" s="153" t="s">
        <v>17377</v>
      </c>
      <c r="C15181" s="145" t="s">
        <v>455</v>
      </c>
      <c r="D15181" s="137"/>
      <c r="E15181" s="146">
        <v>1299.83</v>
      </c>
      <c r="F15181" s="138"/>
      <c r="G15181" s="138"/>
    </row>
    <row r="15182" ht="15.75" customHeight="1" spans="1:7">
      <c r="A15182" s="143">
        <v>804388</v>
      </c>
      <c r="B15182" s="153" t="s">
        <v>17378</v>
      </c>
      <c r="C15182" s="145" t="s">
        <v>455</v>
      </c>
      <c r="D15182" s="137"/>
      <c r="E15182" s="146">
        <v>1816.75</v>
      </c>
      <c r="F15182" s="138"/>
      <c r="G15182" s="138"/>
    </row>
    <row r="15183" ht="15.75" customHeight="1" spans="1:7">
      <c r="A15183" s="143">
        <v>804112</v>
      </c>
      <c r="B15183" s="153" t="s">
        <v>17379</v>
      </c>
      <c r="C15183" s="145" t="s">
        <v>455</v>
      </c>
      <c r="D15183" s="137"/>
      <c r="E15183" s="146">
        <v>1088.34</v>
      </c>
      <c r="F15183" s="138"/>
      <c r="G15183" s="138"/>
    </row>
    <row r="15184" ht="15.75" customHeight="1" spans="1:7">
      <c r="A15184" s="143">
        <v>804115</v>
      </c>
      <c r="B15184" s="153" t="s">
        <v>17380</v>
      </c>
      <c r="C15184" s="145" t="s">
        <v>455</v>
      </c>
      <c r="D15184" s="137"/>
      <c r="E15184" s="146">
        <v>1322.49</v>
      </c>
      <c r="F15184" s="138"/>
      <c r="G15184" s="138"/>
    </row>
    <row r="15185" ht="15.75" customHeight="1" spans="1:7">
      <c r="A15185" s="143">
        <v>804114</v>
      </c>
      <c r="B15185" s="153" t="s">
        <v>17381</v>
      </c>
      <c r="C15185" s="145" t="s">
        <v>455</v>
      </c>
      <c r="D15185" s="137"/>
      <c r="E15185" s="146">
        <v>1110.6</v>
      </c>
      <c r="F15185" s="138"/>
      <c r="G15185" s="138"/>
    </row>
    <row r="15186" ht="15.75" customHeight="1" spans="1:7">
      <c r="A15186" s="143">
        <v>804117</v>
      </c>
      <c r="B15186" s="153" t="s">
        <v>17382</v>
      </c>
      <c r="C15186" s="145" t="s">
        <v>455</v>
      </c>
      <c r="D15186" s="137"/>
      <c r="E15186" s="146">
        <v>1352.26</v>
      </c>
      <c r="F15186" s="138"/>
      <c r="G15186" s="138"/>
    </row>
    <row r="15187" ht="15.75" customHeight="1" spans="1:7">
      <c r="A15187" s="143">
        <v>804116</v>
      </c>
      <c r="B15187" s="153" t="s">
        <v>17383</v>
      </c>
      <c r="C15187" s="145" t="s">
        <v>455</v>
      </c>
      <c r="D15187" s="137"/>
      <c r="E15187" s="146">
        <v>1139.99</v>
      </c>
      <c r="F15187" s="138"/>
      <c r="G15187" s="138"/>
    </row>
    <row r="15188" ht="15.75" customHeight="1" spans="1:7">
      <c r="A15188" s="143">
        <v>804391</v>
      </c>
      <c r="B15188" s="153" t="s">
        <v>17384</v>
      </c>
      <c r="C15188" s="145" t="s">
        <v>455</v>
      </c>
      <c r="D15188" s="137"/>
      <c r="E15188" s="146">
        <v>2664.67</v>
      </c>
      <c r="F15188" s="138"/>
      <c r="G15188" s="138"/>
    </row>
    <row r="15189" ht="15.75" customHeight="1" spans="1:7">
      <c r="A15189" s="143">
        <v>804119</v>
      </c>
      <c r="B15189" s="153" t="s">
        <v>17385</v>
      </c>
      <c r="C15189" s="145" t="s">
        <v>455</v>
      </c>
      <c r="D15189" s="137"/>
      <c r="E15189" s="146">
        <v>1393.09</v>
      </c>
      <c r="F15189" s="138"/>
      <c r="G15189" s="138"/>
    </row>
    <row r="15190" ht="15.75" customHeight="1" spans="1:7">
      <c r="A15190" s="143">
        <v>804390</v>
      </c>
      <c r="B15190" s="153" t="s">
        <v>17386</v>
      </c>
      <c r="C15190" s="145" t="s">
        <v>455</v>
      </c>
      <c r="D15190" s="137"/>
      <c r="E15190" s="146">
        <v>2250.26</v>
      </c>
      <c r="F15190" s="138"/>
      <c r="G15190" s="138"/>
    </row>
    <row r="15191" ht="15.75" customHeight="1" spans="1:7">
      <c r="A15191" s="143">
        <v>804118</v>
      </c>
      <c r="B15191" s="153" t="s">
        <v>17387</v>
      </c>
      <c r="C15191" s="145" t="s">
        <v>455</v>
      </c>
      <c r="D15191" s="137"/>
      <c r="E15191" s="146">
        <v>1180.43</v>
      </c>
      <c r="F15191" s="138"/>
      <c r="G15191" s="138"/>
    </row>
    <row r="15192" ht="15.75" customHeight="1" spans="1:7">
      <c r="A15192" s="143">
        <v>804103</v>
      </c>
      <c r="B15192" s="153" t="s">
        <v>17388</v>
      </c>
      <c r="C15192" s="145" t="s">
        <v>455</v>
      </c>
      <c r="D15192" s="137"/>
      <c r="E15192" s="146">
        <v>1253.63</v>
      </c>
      <c r="F15192" s="138"/>
      <c r="G15192" s="138"/>
    </row>
    <row r="15193" ht="15.75" customHeight="1" spans="1:7">
      <c r="A15193" s="143">
        <v>804102</v>
      </c>
      <c r="B15193" s="153" t="s">
        <v>17389</v>
      </c>
      <c r="C15193" s="145" t="s">
        <v>455</v>
      </c>
      <c r="D15193" s="137"/>
      <c r="E15193" s="146">
        <v>1043.18</v>
      </c>
      <c r="F15193" s="138"/>
      <c r="G15193" s="138"/>
    </row>
    <row r="15194" ht="15.75" customHeight="1" spans="1:7">
      <c r="A15194" s="143">
        <v>804393</v>
      </c>
      <c r="B15194" s="153" t="s">
        <v>17390</v>
      </c>
      <c r="C15194" s="145" t="s">
        <v>455</v>
      </c>
      <c r="D15194" s="137"/>
      <c r="E15194" s="146">
        <v>2808.49</v>
      </c>
      <c r="F15194" s="138"/>
      <c r="G15194" s="138"/>
    </row>
    <row r="15195" ht="15.75" customHeight="1" spans="1:7">
      <c r="A15195" s="143">
        <v>804121</v>
      </c>
      <c r="B15195" s="153" t="s">
        <v>17391</v>
      </c>
      <c r="C15195" s="145" t="s">
        <v>455</v>
      </c>
      <c r="D15195" s="137"/>
      <c r="E15195" s="146">
        <v>1871.04</v>
      </c>
      <c r="F15195" s="138"/>
      <c r="G15195" s="138"/>
    </row>
    <row r="15196" ht="15.75" customHeight="1" spans="1:7">
      <c r="A15196" s="143">
        <v>804392</v>
      </c>
      <c r="B15196" s="153" t="s">
        <v>17392</v>
      </c>
      <c r="C15196" s="145" t="s">
        <v>455</v>
      </c>
      <c r="D15196" s="137"/>
      <c r="E15196" s="146">
        <v>2344.82</v>
      </c>
      <c r="F15196" s="138"/>
      <c r="G15196" s="138"/>
    </row>
    <row r="15197" ht="15.75" customHeight="1" spans="1:7">
      <c r="A15197" s="143">
        <v>804120</v>
      </c>
      <c r="B15197" s="153" t="s">
        <v>17393</v>
      </c>
      <c r="C15197" s="145" t="s">
        <v>455</v>
      </c>
      <c r="D15197" s="137"/>
      <c r="E15197" s="146">
        <v>1544.25</v>
      </c>
      <c r="F15197" s="138"/>
      <c r="G15197" s="138"/>
    </row>
    <row r="15198" ht="15.75" customHeight="1" spans="1:7">
      <c r="A15198" s="143">
        <v>804125</v>
      </c>
      <c r="B15198" s="153" t="s">
        <v>17394</v>
      </c>
      <c r="C15198" s="145" t="s">
        <v>455</v>
      </c>
      <c r="D15198" s="137"/>
      <c r="E15198" s="146">
        <v>1877.02</v>
      </c>
      <c r="F15198" s="138"/>
      <c r="G15198" s="138"/>
    </row>
    <row r="15199" ht="15.75" customHeight="1" spans="1:7">
      <c r="A15199" s="143">
        <v>804124</v>
      </c>
      <c r="B15199" s="153" t="s">
        <v>17395</v>
      </c>
      <c r="C15199" s="145" t="s">
        <v>455</v>
      </c>
      <c r="D15199" s="137"/>
      <c r="E15199" s="146">
        <v>1550.09</v>
      </c>
      <c r="F15199" s="138"/>
      <c r="G15199" s="138"/>
    </row>
    <row r="15200" ht="15.75" customHeight="1" spans="1:7">
      <c r="A15200" s="143">
        <v>804395</v>
      </c>
      <c r="B15200" s="153" t="s">
        <v>17396</v>
      </c>
      <c r="C15200" s="145" t="s">
        <v>455</v>
      </c>
      <c r="D15200" s="137"/>
      <c r="E15200" s="146">
        <v>2949.77</v>
      </c>
      <c r="F15200" s="138"/>
      <c r="G15200" s="138"/>
    </row>
    <row r="15201" ht="15.75" customHeight="1" spans="1:7">
      <c r="A15201" s="143">
        <v>804127</v>
      </c>
      <c r="B15201" s="153" t="s">
        <v>17397</v>
      </c>
      <c r="C15201" s="145" t="s">
        <v>455</v>
      </c>
      <c r="D15201" s="137"/>
      <c r="E15201" s="146">
        <v>1885.8</v>
      </c>
      <c r="F15201" s="138"/>
      <c r="G15201" s="138"/>
    </row>
    <row r="15202" ht="15.75" customHeight="1" spans="1:7">
      <c r="A15202" s="143">
        <v>804394</v>
      </c>
      <c r="B15202" s="153" t="s">
        <v>17398</v>
      </c>
      <c r="C15202" s="145" t="s">
        <v>455</v>
      </c>
      <c r="D15202" s="137"/>
      <c r="E15202" s="146">
        <v>2461.4</v>
      </c>
      <c r="F15202" s="138"/>
      <c r="G15202" s="138"/>
    </row>
    <row r="15203" ht="15.75" customHeight="1" spans="1:7">
      <c r="A15203" s="143">
        <v>804126</v>
      </c>
      <c r="B15203" s="153" t="s">
        <v>17399</v>
      </c>
      <c r="C15203" s="145" t="s">
        <v>455</v>
      </c>
      <c r="D15203" s="137"/>
      <c r="E15203" s="146">
        <v>1558.61</v>
      </c>
      <c r="F15203" s="138"/>
      <c r="G15203" s="138"/>
    </row>
    <row r="15204" ht="15.75" customHeight="1" spans="1:7">
      <c r="A15204" s="143">
        <v>804129</v>
      </c>
      <c r="B15204" s="153" t="s">
        <v>17400</v>
      </c>
      <c r="C15204" s="145" t="s">
        <v>455</v>
      </c>
      <c r="D15204" s="137"/>
      <c r="E15204" s="146">
        <v>1898.18</v>
      </c>
      <c r="F15204" s="138"/>
      <c r="G15204" s="138"/>
    </row>
    <row r="15205" ht="15.75" customHeight="1" spans="1:7">
      <c r="A15205" s="143">
        <v>804128</v>
      </c>
      <c r="B15205" s="153" t="s">
        <v>17401</v>
      </c>
      <c r="C15205" s="145" t="s">
        <v>455</v>
      </c>
      <c r="D15205" s="137"/>
      <c r="E15205" s="146">
        <v>1570.61</v>
      </c>
      <c r="F15205" s="138"/>
      <c r="G15205" s="138"/>
    </row>
    <row r="15206" ht="15.75" customHeight="1" spans="1:7">
      <c r="A15206" s="143">
        <v>804131</v>
      </c>
      <c r="B15206" s="153" t="s">
        <v>17402</v>
      </c>
      <c r="C15206" s="145" t="s">
        <v>455</v>
      </c>
      <c r="D15206" s="137"/>
      <c r="E15206" s="146">
        <v>1915.31</v>
      </c>
      <c r="F15206" s="138"/>
      <c r="G15206" s="138"/>
    </row>
    <row r="15207" ht="15.75" customHeight="1" spans="1:7">
      <c r="A15207" s="143">
        <v>804130</v>
      </c>
      <c r="B15207" s="153" t="s">
        <v>17403</v>
      </c>
      <c r="C15207" s="145" t="s">
        <v>455</v>
      </c>
      <c r="D15207" s="137"/>
      <c r="E15207" s="146">
        <v>1587.34</v>
      </c>
      <c r="F15207" s="138"/>
      <c r="G15207" s="138"/>
    </row>
    <row r="15208" ht="15.75" customHeight="1" spans="1:7">
      <c r="A15208" s="143">
        <v>804397</v>
      </c>
      <c r="B15208" s="153" t="s">
        <v>17404</v>
      </c>
      <c r="C15208" s="145" t="s">
        <v>455</v>
      </c>
      <c r="D15208" s="137"/>
      <c r="E15208" s="146">
        <v>3287.55</v>
      </c>
      <c r="F15208" s="138"/>
      <c r="G15208" s="138"/>
    </row>
    <row r="15209" ht="15.75" customHeight="1" spans="1:7">
      <c r="A15209" s="143">
        <v>804133</v>
      </c>
      <c r="B15209" s="153" t="s">
        <v>17405</v>
      </c>
      <c r="C15209" s="145" t="s">
        <v>455</v>
      </c>
      <c r="D15209" s="137"/>
      <c r="E15209" s="146">
        <v>1939.2</v>
      </c>
      <c r="F15209" s="138"/>
      <c r="G15209" s="138"/>
    </row>
    <row r="15210" ht="15.75" customHeight="1" spans="1:7">
      <c r="A15210" s="143">
        <v>804396</v>
      </c>
      <c r="B15210" s="153" t="s">
        <v>17406</v>
      </c>
      <c r="C15210" s="145" t="s">
        <v>455</v>
      </c>
      <c r="D15210" s="137"/>
      <c r="E15210" s="146">
        <v>2740.94</v>
      </c>
      <c r="F15210" s="138"/>
      <c r="G15210" s="138"/>
    </row>
    <row r="15211" ht="15.75" customHeight="1" spans="1:7">
      <c r="A15211" s="143">
        <v>804132</v>
      </c>
      <c r="B15211" s="153" t="s">
        <v>17407</v>
      </c>
      <c r="C15211" s="145" t="s">
        <v>455</v>
      </c>
      <c r="D15211" s="137"/>
      <c r="E15211" s="146">
        <v>1610.71</v>
      </c>
      <c r="F15211" s="138"/>
      <c r="G15211" s="138"/>
    </row>
    <row r="15212" ht="15.75" customHeight="1" spans="1:7">
      <c r="A15212" s="143">
        <v>804135</v>
      </c>
      <c r="B15212" s="153" t="s">
        <v>17408</v>
      </c>
      <c r="C15212" s="145" t="s">
        <v>455</v>
      </c>
      <c r="D15212" s="137"/>
      <c r="E15212" s="146">
        <v>1970.2</v>
      </c>
      <c r="F15212" s="138"/>
      <c r="G15212" s="138"/>
    </row>
    <row r="15213" ht="15.75" customHeight="1" spans="1:7">
      <c r="A15213" s="143">
        <v>804134</v>
      </c>
      <c r="B15213" s="153" t="s">
        <v>17409</v>
      </c>
      <c r="C15213" s="145" t="s">
        <v>455</v>
      </c>
      <c r="D15213" s="137"/>
      <c r="E15213" s="146">
        <v>1641.19</v>
      </c>
      <c r="F15213" s="138"/>
      <c r="G15213" s="138"/>
    </row>
    <row r="15214" ht="15.75" customHeight="1" spans="1:7">
      <c r="A15214" s="143">
        <v>804137</v>
      </c>
      <c r="B15214" s="153" t="s">
        <v>17410</v>
      </c>
      <c r="C15214" s="145" t="s">
        <v>455</v>
      </c>
      <c r="D15214" s="137"/>
      <c r="E15214" s="146">
        <v>1934.46</v>
      </c>
      <c r="F15214" s="138"/>
      <c r="G15214" s="138"/>
    </row>
    <row r="15215" ht="15.75" customHeight="1" spans="1:7">
      <c r="A15215" s="143">
        <v>804136</v>
      </c>
      <c r="B15215" s="153" t="s">
        <v>17411</v>
      </c>
      <c r="C15215" s="145" t="s">
        <v>455</v>
      </c>
      <c r="D15215" s="137"/>
      <c r="E15215" s="146">
        <v>1604.81</v>
      </c>
      <c r="F15215" s="138"/>
      <c r="G15215" s="138"/>
    </row>
    <row r="15216" ht="15.75" customHeight="1" spans="1:7">
      <c r="A15216" s="143">
        <v>804399</v>
      </c>
      <c r="B15216" s="153" t="s">
        <v>17412</v>
      </c>
      <c r="C15216" s="145" t="s">
        <v>455</v>
      </c>
      <c r="D15216" s="137"/>
      <c r="E15216" s="146">
        <v>4091.02</v>
      </c>
      <c r="F15216" s="138"/>
      <c r="G15216" s="138"/>
    </row>
    <row r="15217" ht="15.75" customHeight="1" spans="1:7">
      <c r="A15217" s="143">
        <v>804139</v>
      </c>
      <c r="B15217" s="153" t="s">
        <v>17413</v>
      </c>
      <c r="C15217" s="145" t="s">
        <v>455</v>
      </c>
      <c r="D15217" s="137"/>
      <c r="E15217" s="146">
        <v>2072.25</v>
      </c>
      <c r="F15217" s="138"/>
      <c r="G15217" s="138"/>
    </row>
    <row r="15218" ht="15.75" customHeight="1" spans="1:7">
      <c r="A15218" s="143">
        <v>804398</v>
      </c>
      <c r="B15218" s="153" t="s">
        <v>17414</v>
      </c>
      <c r="C15218" s="145" t="s">
        <v>455</v>
      </c>
      <c r="D15218" s="137"/>
      <c r="E15218" s="146">
        <v>3402.99</v>
      </c>
      <c r="F15218" s="138"/>
      <c r="G15218" s="138"/>
    </row>
    <row r="15219" ht="15.75" customHeight="1" spans="1:7">
      <c r="A15219" s="143">
        <v>804138</v>
      </c>
      <c r="B15219" s="153" t="s">
        <v>17415</v>
      </c>
      <c r="C15219" s="145" t="s">
        <v>455</v>
      </c>
      <c r="D15219" s="137"/>
      <c r="E15219" s="146">
        <v>1741.81</v>
      </c>
      <c r="F15219" s="138"/>
      <c r="G15219" s="138"/>
    </row>
    <row r="15220" ht="15.75" customHeight="1" spans="1:7">
      <c r="A15220" s="143">
        <v>804123</v>
      </c>
      <c r="B15220" s="153" t="s">
        <v>17416</v>
      </c>
      <c r="C15220" s="145" t="s">
        <v>455</v>
      </c>
      <c r="D15220" s="137"/>
      <c r="E15220" s="146">
        <v>1871.84</v>
      </c>
      <c r="F15220" s="138"/>
      <c r="G15220" s="138"/>
    </row>
    <row r="15221" ht="15.75" customHeight="1" spans="1:7">
      <c r="A15221" s="143">
        <v>804122</v>
      </c>
      <c r="B15221" s="153" t="s">
        <v>17417</v>
      </c>
      <c r="C15221" s="145" t="s">
        <v>455</v>
      </c>
      <c r="D15221" s="137"/>
      <c r="E15221" s="146">
        <v>1545.04</v>
      </c>
      <c r="F15221" s="138"/>
      <c r="G15221" s="138"/>
    </row>
    <row r="15222" ht="15.75" customHeight="1" spans="1:7">
      <c r="A15222" s="143">
        <v>804401</v>
      </c>
      <c r="B15222" s="153" t="s">
        <v>17418</v>
      </c>
      <c r="C15222" s="145" t="s">
        <v>455</v>
      </c>
      <c r="D15222" s="137"/>
      <c r="E15222" s="146">
        <v>4054.33</v>
      </c>
      <c r="F15222" s="138"/>
      <c r="G15222" s="138"/>
    </row>
    <row r="15223" ht="15.75" customHeight="1" spans="1:7">
      <c r="A15223" s="143">
        <v>804141</v>
      </c>
      <c r="B15223" s="153" t="s">
        <v>17419</v>
      </c>
      <c r="C15223" s="145" t="s">
        <v>455</v>
      </c>
      <c r="D15223" s="137"/>
      <c r="E15223" s="146">
        <v>2597.11</v>
      </c>
      <c r="F15223" s="138"/>
      <c r="G15223" s="138"/>
    </row>
    <row r="15224" ht="15.75" customHeight="1" spans="1:7">
      <c r="A15224" s="143">
        <v>804400</v>
      </c>
      <c r="B15224" s="153" t="s">
        <v>17420</v>
      </c>
      <c r="C15224" s="145" t="s">
        <v>455</v>
      </c>
      <c r="D15224" s="137"/>
      <c r="E15224" s="146">
        <v>3338.61</v>
      </c>
      <c r="F15224" s="138"/>
      <c r="G15224" s="138"/>
    </row>
    <row r="15225" ht="15.75" customHeight="1" spans="1:7">
      <c r="A15225" s="143">
        <v>804140</v>
      </c>
      <c r="B15225" s="153" t="s">
        <v>17421</v>
      </c>
      <c r="C15225" s="145" t="s">
        <v>455</v>
      </c>
      <c r="D15225" s="137"/>
      <c r="E15225" s="146">
        <v>2124.2</v>
      </c>
      <c r="F15225" s="138"/>
      <c r="G15225" s="138"/>
    </row>
    <row r="15226" ht="15.75" customHeight="1" spans="1:7">
      <c r="A15226" s="143">
        <v>804145</v>
      </c>
      <c r="B15226" s="153" t="s">
        <v>17422</v>
      </c>
      <c r="C15226" s="145" t="s">
        <v>455</v>
      </c>
      <c r="D15226" s="137"/>
      <c r="E15226" s="146">
        <v>2606.77</v>
      </c>
      <c r="F15226" s="138"/>
      <c r="G15226" s="138"/>
    </row>
    <row r="15227" ht="15.75" customHeight="1" spans="1:7">
      <c r="A15227" s="143">
        <v>804144</v>
      </c>
      <c r="B15227" s="153" t="s">
        <v>17423</v>
      </c>
      <c r="C15227" s="145" t="s">
        <v>455</v>
      </c>
      <c r="D15227" s="137"/>
      <c r="E15227" s="146">
        <v>2133.35</v>
      </c>
      <c r="F15227" s="138"/>
      <c r="G15227" s="138"/>
    </row>
    <row r="15228" ht="15.75" customHeight="1" spans="1:7">
      <c r="A15228" s="143">
        <v>804403</v>
      </c>
      <c r="B15228" s="153" t="s">
        <v>17424</v>
      </c>
      <c r="C15228" s="145" t="s">
        <v>455</v>
      </c>
      <c r="D15228" s="137"/>
      <c r="E15228" s="146">
        <v>4269.49</v>
      </c>
      <c r="F15228" s="138"/>
      <c r="G15228" s="138"/>
    </row>
    <row r="15229" ht="15.75" customHeight="1" spans="1:7">
      <c r="A15229" s="143">
        <v>804147</v>
      </c>
      <c r="B15229" s="153" t="s">
        <v>17425</v>
      </c>
      <c r="C15229" s="145" t="s">
        <v>455</v>
      </c>
      <c r="D15229" s="137"/>
      <c r="E15229" s="146">
        <v>2618.8</v>
      </c>
      <c r="F15229" s="138"/>
      <c r="G15229" s="138"/>
    </row>
    <row r="15230" ht="15.75" customHeight="1" spans="1:7">
      <c r="A15230" s="143">
        <v>804402</v>
      </c>
      <c r="B15230" s="153" t="s">
        <v>17426</v>
      </c>
      <c r="C15230" s="145" t="s">
        <v>455</v>
      </c>
      <c r="D15230" s="137"/>
      <c r="E15230" s="146">
        <v>3513.08</v>
      </c>
      <c r="F15230" s="138"/>
      <c r="G15230" s="138"/>
    </row>
    <row r="15231" ht="15.75" customHeight="1" spans="1:7">
      <c r="A15231" s="143">
        <v>804146</v>
      </c>
      <c r="B15231" s="153" t="s">
        <v>17427</v>
      </c>
      <c r="C15231" s="145" t="s">
        <v>455</v>
      </c>
      <c r="D15231" s="137"/>
      <c r="E15231" s="146">
        <v>2144.86</v>
      </c>
      <c r="F15231" s="138"/>
      <c r="G15231" s="138"/>
    </row>
    <row r="15232" ht="15.75" customHeight="1" spans="1:7">
      <c r="A15232" s="143">
        <v>804149</v>
      </c>
      <c r="B15232" s="153" t="s">
        <v>17428</v>
      </c>
      <c r="C15232" s="145" t="s">
        <v>455</v>
      </c>
      <c r="D15232" s="137"/>
      <c r="E15232" s="146">
        <v>2636.9</v>
      </c>
      <c r="F15232" s="138"/>
      <c r="G15232" s="138"/>
    </row>
    <row r="15233" ht="15.75" customHeight="1" spans="1:7">
      <c r="A15233" s="143">
        <v>804148</v>
      </c>
      <c r="B15233" s="153" t="s">
        <v>17429</v>
      </c>
      <c r="C15233" s="145" t="s">
        <v>455</v>
      </c>
      <c r="D15233" s="137"/>
      <c r="E15233" s="146">
        <v>2162.04</v>
      </c>
      <c r="F15233" s="138"/>
      <c r="G15233" s="138"/>
    </row>
    <row r="15234" ht="15.75" customHeight="1" spans="1:7">
      <c r="A15234" s="143">
        <v>804151</v>
      </c>
      <c r="B15234" s="153" t="s">
        <v>17430</v>
      </c>
      <c r="C15234" s="145" t="s">
        <v>455</v>
      </c>
      <c r="D15234" s="137"/>
      <c r="E15234" s="146">
        <v>2661.76</v>
      </c>
      <c r="F15234" s="138"/>
      <c r="G15234" s="138"/>
    </row>
    <row r="15235" ht="15.75" customHeight="1" spans="1:7">
      <c r="A15235" s="143">
        <v>804150</v>
      </c>
      <c r="B15235" s="153" t="s">
        <v>17431</v>
      </c>
      <c r="C15235" s="145" t="s">
        <v>455</v>
      </c>
      <c r="D15235" s="137"/>
      <c r="E15235" s="146">
        <v>2185.86</v>
      </c>
      <c r="F15235" s="138"/>
      <c r="G15235" s="138"/>
    </row>
    <row r="15236" ht="15.75" customHeight="1" spans="1:7">
      <c r="A15236" s="143">
        <v>804405</v>
      </c>
      <c r="B15236" s="153" t="s">
        <v>17432</v>
      </c>
      <c r="C15236" s="145" t="s">
        <v>455</v>
      </c>
      <c r="D15236" s="137"/>
      <c r="E15236" s="146">
        <v>4772.23</v>
      </c>
      <c r="F15236" s="138"/>
      <c r="G15236" s="138"/>
    </row>
    <row r="15237" ht="15.75" customHeight="1" spans="1:7">
      <c r="A15237" s="143">
        <v>804153</v>
      </c>
      <c r="B15237" s="153" t="s">
        <v>17433</v>
      </c>
      <c r="C15237" s="145" t="s">
        <v>455</v>
      </c>
      <c r="D15237" s="137"/>
      <c r="E15237" s="146">
        <v>2695.4</v>
      </c>
      <c r="F15237" s="138"/>
      <c r="G15237" s="138"/>
    </row>
    <row r="15238" ht="15.75" customHeight="1" spans="1:7">
      <c r="A15238" s="143">
        <v>804404</v>
      </c>
      <c r="B15238" s="153" t="s">
        <v>17434</v>
      </c>
      <c r="C15238" s="145" t="s">
        <v>455</v>
      </c>
      <c r="D15238" s="137"/>
      <c r="E15238" s="146">
        <v>3922.62</v>
      </c>
      <c r="F15238" s="138"/>
      <c r="G15238" s="138"/>
    </row>
    <row r="15239" ht="15.75" customHeight="1" spans="1:7">
      <c r="A15239" s="143">
        <v>804152</v>
      </c>
      <c r="B15239" s="153" t="s">
        <v>17435</v>
      </c>
      <c r="C15239" s="145" t="s">
        <v>455</v>
      </c>
      <c r="D15239" s="137"/>
      <c r="E15239" s="146">
        <v>2218.2</v>
      </c>
      <c r="F15239" s="138"/>
      <c r="G15239" s="138"/>
    </row>
    <row r="15240" ht="15.75" customHeight="1" spans="1:7">
      <c r="A15240" s="143">
        <v>804155</v>
      </c>
      <c r="B15240" s="153" t="s">
        <v>17436</v>
      </c>
      <c r="C15240" s="145" t="s">
        <v>455</v>
      </c>
      <c r="D15240" s="137"/>
      <c r="E15240" s="146">
        <v>2738.96</v>
      </c>
      <c r="F15240" s="138"/>
      <c r="G15240" s="138"/>
    </row>
    <row r="15241" ht="15.75" customHeight="1" spans="1:7">
      <c r="A15241" s="143">
        <v>804154</v>
      </c>
      <c r="B15241" s="153" t="s">
        <v>17437</v>
      </c>
      <c r="C15241" s="145" t="s">
        <v>455</v>
      </c>
      <c r="D15241" s="137"/>
      <c r="E15241" s="146">
        <v>2260.34</v>
      </c>
      <c r="F15241" s="138"/>
      <c r="G15241" s="138"/>
    </row>
    <row r="15242" ht="15.75" customHeight="1" spans="1:7">
      <c r="A15242" s="143">
        <v>804157</v>
      </c>
      <c r="B15242" s="153" t="s">
        <v>17438</v>
      </c>
      <c r="C15242" s="145" t="s">
        <v>455</v>
      </c>
      <c r="D15242" s="137"/>
      <c r="E15242" s="146">
        <v>2799.21</v>
      </c>
      <c r="F15242" s="138"/>
      <c r="G15242" s="138"/>
    </row>
    <row r="15243" ht="15.75" customHeight="1" spans="1:7">
      <c r="A15243" s="143">
        <v>804156</v>
      </c>
      <c r="B15243" s="153" t="s">
        <v>17439</v>
      </c>
      <c r="C15243" s="145" t="s">
        <v>455</v>
      </c>
      <c r="D15243" s="137"/>
      <c r="E15243" s="146">
        <v>2318.9</v>
      </c>
      <c r="F15243" s="138"/>
      <c r="G15243" s="138"/>
    </row>
    <row r="15244" ht="15.75" customHeight="1" spans="1:7">
      <c r="A15244" s="143">
        <v>804407</v>
      </c>
      <c r="B15244" s="153" t="s">
        <v>17440</v>
      </c>
      <c r="C15244" s="145" t="s">
        <v>455</v>
      </c>
      <c r="D15244" s="137"/>
      <c r="E15244" s="146">
        <v>5945.25</v>
      </c>
      <c r="F15244" s="138"/>
      <c r="G15244" s="138"/>
    </row>
    <row r="15245" ht="15.75" customHeight="1" spans="1:7">
      <c r="A15245" s="143">
        <v>804159</v>
      </c>
      <c r="B15245" s="153" t="s">
        <v>17441</v>
      </c>
      <c r="C15245" s="145" t="s">
        <v>455</v>
      </c>
      <c r="D15245" s="137"/>
      <c r="E15245" s="146">
        <v>2879.66</v>
      </c>
      <c r="F15245" s="138"/>
      <c r="G15245" s="138"/>
    </row>
    <row r="15246" ht="15.75" customHeight="1" spans="1:7">
      <c r="A15246" s="143">
        <v>804406</v>
      </c>
      <c r="B15246" s="153" t="s">
        <v>17442</v>
      </c>
      <c r="C15246" s="145" t="s">
        <v>455</v>
      </c>
      <c r="D15246" s="137"/>
      <c r="E15246" s="146">
        <v>4873.74</v>
      </c>
      <c r="F15246" s="138"/>
      <c r="G15246" s="138"/>
    </row>
    <row r="15247" ht="15.75" customHeight="1" spans="1:7">
      <c r="A15247" s="143">
        <v>804158</v>
      </c>
      <c r="B15247" s="153" t="s">
        <v>17443</v>
      </c>
      <c r="C15247" s="145" t="s">
        <v>455</v>
      </c>
      <c r="D15247" s="137"/>
      <c r="E15247" s="146">
        <v>2397.53</v>
      </c>
      <c r="F15247" s="138"/>
      <c r="G15247" s="138"/>
    </row>
    <row r="15248" ht="15.75" customHeight="1" spans="1:7">
      <c r="A15248" s="143">
        <v>804143</v>
      </c>
      <c r="B15248" s="153" t="s">
        <v>17444</v>
      </c>
      <c r="C15248" s="145" t="s">
        <v>455</v>
      </c>
      <c r="D15248" s="137"/>
      <c r="E15248" s="146">
        <v>2599.92</v>
      </c>
      <c r="F15248" s="138"/>
      <c r="G15248" s="138"/>
    </row>
    <row r="15249" ht="15.75" customHeight="1" spans="1:7">
      <c r="A15249" s="143">
        <v>804142</v>
      </c>
      <c r="B15249" s="153" t="s">
        <v>17445</v>
      </c>
      <c r="C15249" s="145" t="s">
        <v>455</v>
      </c>
      <c r="D15249" s="137"/>
      <c r="E15249" s="146">
        <v>2126.88</v>
      </c>
      <c r="F15249" s="138"/>
      <c r="G15249" s="138"/>
    </row>
    <row r="15250" ht="15.75" customHeight="1" spans="1:7">
      <c r="A15250" s="143">
        <v>804409</v>
      </c>
      <c r="B15250" s="153" t="s">
        <v>17446</v>
      </c>
      <c r="C15250" s="145" t="s">
        <v>455</v>
      </c>
      <c r="D15250" s="137"/>
      <c r="E15250" s="146">
        <v>7327.5</v>
      </c>
      <c r="F15250" s="138"/>
      <c r="G15250" s="138"/>
    </row>
    <row r="15251" ht="15.75" customHeight="1" spans="1:7">
      <c r="A15251" s="143">
        <v>804161</v>
      </c>
      <c r="B15251" s="153" t="s">
        <v>17447</v>
      </c>
      <c r="C15251" s="145" t="s">
        <v>455</v>
      </c>
      <c r="D15251" s="137"/>
      <c r="E15251" s="146">
        <v>4465.38</v>
      </c>
      <c r="F15251" s="138"/>
      <c r="G15251" s="138"/>
    </row>
    <row r="15252" ht="15.75" customHeight="1" spans="1:7">
      <c r="A15252" s="143">
        <v>804408</v>
      </c>
      <c r="B15252" s="153" t="s">
        <v>17448</v>
      </c>
      <c r="C15252" s="145" t="s">
        <v>455</v>
      </c>
      <c r="D15252" s="137"/>
      <c r="E15252" s="146">
        <v>5922.3</v>
      </c>
      <c r="F15252" s="138"/>
      <c r="G15252" s="138"/>
    </row>
    <row r="15253" ht="15.75" customHeight="1" spans="1:7">
      <c r="A15253" s="143">
        <v>804160</v>
      </c>
      <c r="B15253" s="153" t="s">
        <v>17449</v>
      </c>
      <c r="C15253" s="145" t="s">
        <v>455</v>
      </c>
      <c r="D15253" s="137"/>
      <c r="E15253" s="146">
        <v>3622.13</v>
      </c>
      <c r="F15253" s="138"/>
      <c r="G15253" s="138"/>
    </row>
    <row r="15254" ht="15.75" customHeight="1" spans="1:7">
      <c r="A15254" s="143">
        <v>804165</v>
      </c>
      <c r="B15254" s="153" t="s">
        <v>17450</v>
      </c>
      <c r="C15254" s="145" t="s">
        <v>455</v>
      </c>
      <c r="D15254" s="137"/>
      <c r="E15254" s="146">
        <v>4478.64</v>
      </c>
      <c r="F15254" s="138"/>
      <c r="G15254" s="138"/>
    </row>
    <row r="15255" ht="15.75" customHeight="1" spans="1:7">
      <c r="A15255" s="143">
        <v>804164</v>
      </c>
      <c r="B15255" s="153" t="s">
        <v>17451</v>
      </c>
      <c r="C15255" s="145" t="s">
        <v>455</v>
      </c>
      <c r="D15255" s="137"/>
      <c r="E15255" s="146">
        <v>3634.75</v>
      </c>
      <c r="F15255" s="138"/>
      <c r="G15255" s="138"/>
    </row>
    <row r="15256" ht="15.75" customHeight="1" spans="1:7">
      <c r="A15256" s="143">
        <v>804411</v>
      </c>
      <c r="B15256" s="153" t="s">
        <v>17452</v>
      </c>
      <c r="C15256" s="145" t="s">
        <v>455</v>
      </c>
      <c r="D15256" s="137"/>
      <c r="E15256" s="146">
        <v>7727.94</v>
      </c>
      <c r="F15256" s="138"/>
      <c r="G15256" s="138"/>
    </row>
    <row r="15257" ht="15.75" customHeight="1" spans="1:7">
      <c r="A15257" s="143">
        <v>804167</v>
      </c>
      <c r="B15257" s="153" t="s">
        <v>17453</v>
      </c>
      <c r="C15257" s="145" t="s">
        <v>455</v>
      </c>
      <c r="D15257" s="137"/>
      <c r="E15257" s="146">
        <v>4495.95</v>
      </c>
      <c r="F15257" s="138"/>
      <c r="G15257" s="138"/>
    </row>
    <row r="15258" ht="15.75" customHeight="1" spans="1:7">
      <c r="A15258" s="143">
        <v>804410</v>
      </c>
      <c r="B15258" s="153" t="s">
        <v>17454</v>
      </c>
      <c r="C15258" s="145" t="s">
        <v>455</v>
      </c>
      <c r="D15258" s="137"/>
      <c r="E15258" s="146">
        <v>6242.03</v>
      </c>
      <c r="F15258" s="138"/>
      <c r="G15258" s="138"/>
    </row>
    <row r="15259" ht="15.75" customHeight="1" spans="1:7">
      <c r="A15259" s="143">
        <v>804166</v>
      </c>
      <c r="B15259" s="153" t="s">
        <v>17455</v>
      </c>
      <c r="C15259" s="145" t="s">
        <v>455</v>
      </c>
      <c r="D15259" s="137"/>
      <c r="E15259" s="146">
        <v>3651.14</v>
      </c>
      <c r="F15259" s="138"/>
      <c r="G15259" s="138"/>
    </row>
    <row r="15260" ht="15.75" customHeight="1" spans="1:7">
      <c r="A15260" s="143">
        <v>804169</v>
      </c>
      <c r="B15260" s="153" t="s">
        <v>17456</v>
      </c>
      <c r="C15260" s="145" t="s">
        <v>455</v>
      </c>
      <c r="D15260" s="137"/>
      <c r="E15260" s="146">
        <v>4521.24</v>
      </c>
      <c r="F15260" s="138"/>
      <c r="G15260" s="138"/>
    </row>
    <row r="15261" ht="15.75" customHeight="1" spans="1:7">
      <c r="A15261" s="143">
        <v>804168</v>
      </c>
      <c r="B15261" s="153" t="s">
        <v>17457</v>
      </c>
      <c r="C15261" s="145" t="s">
        <v>455</v>
      </c>
      <c r="D15261" s="137"/>
      <c r="E15261" s="146">
        <v>3675.27</v>
      </c>
      <c r="F15261" s="138"/>
      <c r="G15261" s="138"/>
    </row>
    <row r="15262" ht="15.75" customHeight="1" spans="1:7">
      <c r="A15262" s="143">
        <v>804171</v>
      </c>
      <c r="B15262" s="153" t="s">
        <v>17458</v>
      </c>
      <c r="C15262" s="145" t="s">
        <v>455</v>
      </c>
      <c r="D15262" s="137"/>
      <c r="E15262" s="146">
        <v>4555.76</v>
      </c>
      <c r="F15262" s="138"/>
      <c r="G15262" s="138"/>
    </row>
    <row r="15263" ht="15.75" customHeight="1" spans="1:7">
      <c r="A15263" s="143">
        <v>804170</v>
      </c>
      <c r="B15263" s="153" t="s">
        <v>17459</v>
      </c>
      <c r="C15263" s="145" t="s">
        <v>455</v>
      </c>
      <c r="D15263" s="137"/>
      <c r="E15263" s="146">
        <v>3708.23</v>
      </c>
      <c r="F15263" s="138"/>
      <c r="G15263" s="138"/>
    </row>
    <row r="15264" ht="15.75" customHeight="1" spans="1:7">
      <c r="A15264" s="143">
        <v>804413</v>
      </c>
      <c r="B15264" s="153" t="s">
        <v>17460</v>
      </c>
      <c r="C15264" s="145" t="s">
        <v>455</v>
      </c>
      <c r="D15264" s="137"/>
      <c r="E15264" s="146">
        <v>8660.47</v>
      </c>
      <c r="F15264" s="138"/>
      <c r="G15264" s="138"/>
    </row>
    <row r="15265" ht="15.75" customHeight="1" spans="1:7">
      <c r="A15265" s="143">
        <v>804173</v>
      </c>
      <c r="B15265" s="153" t="s">
        <v>17461</v>
      </c>
      <c r="C15265" s="145" t="s">
        <v>455</v>
      </c>
      <c r="D15265" s="137"/>
      <c r="E15265" s="146">
        <v>4602.23</v>
      </c>
      <c r="F15265" s="138"/>
      <c r="G15265" s="138"/>
    </row>
    <row r="15266" ht="15.75" customHeight="1" spans="1:7">
      <c r="A15266" s="143">
        <v>804412</v>
      </c>
      <c r="B15266" s="153" t="s">
        <v>17462</v>
      </c>
      <c r="C15266" s="145" t="s">
        <v>455</v>
      </c>
      <c r="D15266" s="137"/>
      <c r="E15266" s="146">
        <v>6987.75</v>
      </c>
      <c r="F15266" s="138"/>
      <c r="G15266" s="138"/>
    </row>
    <row r="15267" ht="15.75" customHeight="1" spans="1:7">
      <c r="A15267" s="143">
        <v>804172</v>
      </c>
      <c r="B15267" s="153" t="s">
        <v>17463</v>
      </c>
      <c r="C15267" s="145" t="s">
        <v>455</v>
      </c>
      <c r="D15267" s="137"/>
      <c r="E15267" s="146">
        <v>3752.87</v>
      </c>
      <c r="F15267" s="138"/>
      <c r="G15267" s="138"/>
    </row>
    <row r="15268" ht="15.75" customHeight="1" spans="1:7">
      <c r="A15268" s="143">
        <v>804175</v>
      </c>
      <c r="B15268" s="153" t="s">
        <v>17464</v>
      </c>
      <c r="C15268" s="145" t="s">
        <v>455</v>
      </c>
      <c r="D15268" s="137"/>
      <c r="E15268" s="146">
        <v>4664.59</v>
      </c>
      <c r="F15268" s="138"/>
      <c r="G15268" s="138"/>
    </row>
    <row r="15269" ht="15.75" customHeight="1" spans="1:7">
      <c r="A15269" s="143">
        <v>804174</v>
      </c>
      <c r="B15269" s="153" t="s">
        <v>17465</v>
      </c>
      <c r="C15269" s="145" t="s">
        <v>455</v>
      </c>
      <c r="D15269" s="137"/>
      <c r="E15269" s="146">
        <v>3813.15</v>
      </c>
      <c r="F15269" s="138"/>
      <c r="G15269" s="138"/>
    </row>
    <row r="15270" ht="15.75" customHeight="1" spans="1:7">
      <c r="A15270" s="143">
        <v>804177</v>
      </c>
      <c r="B15270" s="153" t="s">
        <v>17466</v>
      </c>
      <c r="C15270" s="145" t="s">
        <v>455</v>
      </c>
      <c r="D15270" s="137"/>
      <c r="E15270" s="146">
        <v>4748.03</v>
      </c>
      <c r="F15270" s="138"/>
      <c r="G15270" s="138"/>
    </row>
    <row r="15271" ht="15.75" customHeight="1" spans="1:7">
      <c r="A15271" s="143">
        <v>804176</v>
      </c>
      <c r="B15271" s="153" t="s">
        <v>17467</v>
      </c>
      <c r="C15271" s="145" t="s">
        <v>455</v>
      </c>
      <c r="D15271" s="137"/>
      <c r="E15271" s="146">
        <v>3894.12</v>
      </c>
      <c r="F15271" s="138"/>
      <c r="G15271" s="138"/>
    </row>
    <row r="15272" ht="15.75" customHeight="1" spans="1:7">
      <c r="A15272" s="143">
        <v>804415</v>
      </c>
      <c r="B15272" s="153" t="s">
        <v>17468</v>
      </c>
      <c r="C15272" s="145" t="s">
        <v>455</v>
      </c>
      <c r="D15272" s="137"/>
      <c r="E15272" s="146">
        <v>10855.3</v>
      </c>
      <c r="F15272" s="138"/>
      <c r="G15272" s="138"/>
    </row>
    <row r="15273" ht="15.75" customHeight="1" spans="1:7">
      <c r="A15273" s="143">
        <v>804179</v>
      </c>
      <c r="B15273" s="153" t="s">
        <v>17469</v>
      </c>
      <c r="C15273" s="145" t="s">
        <v>455</v>
      </c>
      <c r="D15273" s="137"/>
      <c r="E15273" s="146">
        <v>4862.38</v>
      </c>
      <c r="F15273" s="138"/>
      <c r="G15273" s="138"/>
    </row>
    <row r="15274" ht="15.75" customHeight="1" spans="1:7">
      <c r="A15274" s="143">
        <v>804414</v>
      </c>
      <c r="B15274" s="153" t="s">
        <v>17470</v>
      </c>
      <c r="C15274" s="145" t="s">
        <v>455</v>
      </c>
      <c r="D15274" s="137"/>
      <c r="E15274" s="146">
        <v>8736.08</v>
      </c>
      <c r="F15274" s="138"/>
      <c r="G15274" s="138"/>
    </row>
    <row r="15275" ht="15.75" customHeight="1" spans="1:7">
      <c r="A15275" s="143">
        <v>804178</v>
      </c>
      <c r="B15275" s="153" t="s">
        <v>17471</v>
      </c>
      <c r="C15275" s="145" t="s">
        <v>455</v>
      </c>
      <c r="D15275" s="137"/>
      <c r="E15275" s="146">
        <v>4005.74</v>
      </c>
      <c r="F15275" s="138"/>
      <c r="G15275" s="138"/>
    </row>
    <row r="15276" ht="15.75" customHeight="1" spans="1:7">
      <c r="A15276" s="143">
        <v>804163</v>
      </c>
      <c r="B15276" s="153" t="s">
        <v>17472</v>
      </c>
      <c r="C15276" s="145" t="s">
        <v>455</v>
      </c>
      <c r="D15276" s="137"/>
      <c r="E15276" s="146">
        <v>4468.98</v>
      </c>
      <c r="F15276" s="138"/>
      <c r="G15276" s="138"/>
    </row>
    <row r="15277" ht="15.75" customHeight="1" spans="1:7">
      <c r="A15277" s="143">
        <v>804162</v>
      </c>
      <c r="B15277" s="153" t="s">
        <v>17473</v>
      </c>
      <c r="C15277" s="145" t="s">
        <v>455</v>
      </c>
      <c r="D15277" s="137"/>
      <c r="E15277" s="146">
        <v>3625.6</v>
      </c>
      <c r="F15277" s="138"/>
      <c r="G15277" s="138"/>
    </row>
    <row r="15278" ht="15.75" customHeight="1" spans="1:7">
      <c r="A15278" s="143">
        <v>804441</v>
      </c>
      <c r="B15278" s="153" t="s">
        <v>17474</v>
      </c>
      <c r="C15278" s="145" t="s">
        <v>455</v>
      </c>
      <c r="D15278" s="137"/>
      <c r="E15278" s="146">
        <v>5016.18</v>
      </c>
      <c r="F15278" s="138"/>
      <c r="G15278" s="138"/>
    </row>
    <row r="15279" ht="15.75" customHeight="1" spans="1:7">
      <c r="A15279" s="143">
        <v>804317</v>
      </c>
      <c r="B15279" s="153" t="s">
        <v>17475</v>
      </c>
      <c r="C15279" s="145" t="s">
        <v>455</v>
      </c>
      <c r="D15279" s="137"/>
      <c r="E15279" s="146">
        <v>2730.91</v>
      </c>
      <c r="F15279" s="138"/>
      <c r="G15279" s="138"/>
    </row>
    <row r="15280" ht="15.75" customHeight="1" spans="1:7">
      <c r="A15280" s="143">
        <v>804440</v>
      </c>
      <c r="B15280" s="153" t="s">
        <v>17476</v>
      </c>
      <c r="C15280" s="145" t="s">
        <v>455</v>
      </c>
      <c r="D15280" s="137"/>
      <c r="E15280" s="146">
        <v>4152.4</v>
      </c>
      <c r="F15280" s="138"/>
      <c r="G15280" s="138"/>
    </row>
    <row r="15281" ht="15.75" customHeight="1" spans="1:7">
      <c r="A15281" s="143">
        <v>804316</v>
      </c>
      <c r="B15281" s="153" t="s">
        <v>17477</v>
      </c>
      <c r="C15281" s="145" t="s">
        <v>455</v>
      </c>
      <c r="D15281" s="137"/>
      <c r="E15281" s="146">
        <v>2235.52</v>
      </c>
      <c r="F15281" s="138"/>
      <c r="G15281" s="138"/>
    </row>
    <row r="15282" ht="15.75" customHeight="1" spans="1:7">
      <c r="A15282" s="143">
        <v>804321</v>
      </c>
      <c r="B15282" s="153" t="s">
        <v>17478</v>
      </c>
      <c r="C15282" s="145" t="s">
        <v>455</v>
      </c>
      <c r="D15282" s="137"/>
      <c r="E15282" s="146">
        <v>2750.41</v>
      </c>
      <c r="F15282" s="138"/>
      <c r="G15282" s="138"/>
    </row>
    <row r="15283" ht="15.75" customHeight="1" spans="1:7">
      <c r="A15283" s="143">
        <v>804320</v>
      </c>
      <c r="B15283" s="153" t="s">
        <v>17479</v>
      </c>
      <c r="C15283" s="145" t="s">
        <v>455</v>
      </c>
      <c r="D15283" s="137"/>
      <c r="E15283" s="146">
        <v>2253.46</v>
      </c>
      <c r="F15283" s="138"/>
      <c r="G15283" s="138"/>
    </row>
    <row r="15284" ht="15.75" customHeight="1" spans="1:7">
      <c r="A15284" s="143">
        <v>804443</v>
      </c>
      <c r="B15284" s="153" t="s">
        <v>17480</v>
      </c>
      <c r="C15284" s="145" t="s">
        <v>455</v>
      </c>
      <c r="D15284" s="137"/>
      <c r="E15284" s="146">
        <v>5234.57</v>
      </c>
      <c r="F15284" s="138"/>
      <c r="G15284" s="138"/>
    </row>
    <row r="15285" ht="15.75" customHeight="1" spans="1:7">
      <c r="A15285" s="143">
        <v>804323</v>
      </c>
      <c r="B15285" s="153" t="s">
        <v>17481</v>
      </c>
      <c r="C15285" s="145" t="s">
        <v>455</v>
      </c>
      <c r="D15285" s="137"/>
      <c r="E15285" s="146">
        <v>2776.42</v>
      </c>
      <c r="F15285" s="138"/>
      <c r="G15285" s="138"/>
    </row>
    <row r="15286" ht="15.75" customHeight="1" spans="1:7">
      <c r="A15286" s="143">
        <v>804442</v>
      </c>
      <c r="B15286" s="153" t="s">
        <v>17482</v>
      </c>
      <c r="C15286" s="145" t="s">
        <v>455</v>
      </c>
      <c r="D15286" s="137"/>
      <c r="E15286" s="146">
        <v>4332.18</v>
      </c>
      <c r="F15286" s="138"/>
      <c r="G15286" s="138"/>
    </row>
    <row r="15287" ht="15.75" customHeight="1" spans="1:7">
      <c r="A15287" s="143">
        <v>804322</v>
      </c>
      <c r="B15287" s="153" t="s">
        <v>17483</v>
      </c>
      <c r="C15287" s="145" t="s">
        <v>455</v>
      </c>
      <c r="D15287" s="137"/>
      <c r="E15287" s="146">
        <v>2277.39</v>
      </c>
      <c r="F15287" s="138"/>
      <c r="G15287" s="138"/>
    </row>
    <row r="15288" ht="15.75" customHeight="1" spans="1:7">
      <c r="A15288" s="143">
        <v>804325</v>
      </c>
      <c r="B15288" s="153" t="s">
        <v>17484</v>
      </c>
      <c r="C15288" s="145" t="s">
        <v>455</v>
      </c>
      <c r="D15288" s="137"/>
      <c r="E15288" s="146">
        <v>2814.11</v>
      </c>
      <c r="F15288" s="138"/>
      <c r="G15288" s="138"/>
    </row>
    <row r="15289" ht="15.75" customHeight="1" spans="1:7">
      <c r="A15289" s="143">
        <v>804324</v>
      </c>
      <c r="B15289" s="153" t="s">
        <v>17485</v>
      </c>
      <c r="C15289" s="145" t="s">
        <v>455</v>
      </c>
      <c r="D15289" s="137"/>
      <c r="E15289" s="146">
        <v>2312.35</v>
      </c>
      <c r="F15289" s="138"/>
      <c r="G15289" s="138"/>
    </row>
    <row r="15290" ht="15.75" customHeight="1" spans="1:7">
      <c r="A15290" s="143">
        <v>804327</v>
      </c>
      <c r="B15290" s="153" t="s">
        <v>17486</v>
      </c>
      <c r="C15290" s="145" t="s">
        <v>455</v>
      </c>
      <c r="D15290" s="137"/>
      <c r="E15290" s="146">
        <v>2865.94</v>
      </c>
      <c r="F15290" s="138"/>
      <c r="G15290" s="138"/>
    </row>
    <row r="15291" ht="15.75" customHeight="1" spans="1:7">
      <c r="A15291" s="143">
        <v>804326</v>
      </c>
      <c r="B15291" s="153" t="s">
        <v>17487</v>
      </c>
      <c r="C15291" s="145" t="s">
        <v>455</v>
      </c>
      <c r="D15291" s="137"/>
      <c r="E15291" s="146">
        <v>2360.54</v>
      </c>
      <c r="F15291" s="138"/>
      <c r="G15291" s="138"/>
    </row>
    <row r="15292" ht="15.75" customHeight="1" spans="1:7">
      <c r="A15292" s="143">
        <v>804445</v>
      </c>
      <c r="B15292" s="153" t="s">
        <v>17488</v>
      </c>
      <c r="C15292" s="145" t="s">
        <v>455</v>
      </c>
      <c r="D15292" s="137"/>
      <c r="E15292" s="146">
        <v>5841.29</v>
      </c>
      <c r="F15292" s="138"/>
      <c r="G15292" s="138"/>
    </row>
    <row r="15293" ht="15.75" customHeight="1" spans="1:7">
      <c r="A15293" s="143">
        <v>804329</v>
      </c>
      <c r="B15293" s="153" t="s">
        <v>17489</v>
      </c>
      <c r="C15293" s="145" t="s">
        <v>455</v>
      </c>
      <c r="D15293" s="137"/>
      <c r="E15293" s="146">
        <v>2934.99</v>
      </c>
      <c r="F15293" s="138"/>
      <c r="G15293" s="138"/>
    </row>
    <row r="15294" ht="15.75" customHeight="1" spans="1:7">
      <c r="A15294" s="143">
        <v>804444</v>
      </c>
      <c r="B15294" s="153" t="s">
        <v>17490</v>
      </c>
      <c r="C15294" s="145" t="s">
        <v>455</v>
      </c>
      <c r="D15294" s="137"/>
      <c r="E15294" s="146">
        <v>4831.79</v>
      </c>
      <c r="F15294" s="138"/>
      <c r="G15294" s="138"/>
    </row>
    <row r="15295" ht="15.75" customHeight="1" spans="1:7">
      <c r="A15295" s="143">
        <v>804328</v>
      </c>
      <c r="B15295" s="153" t="s">
        <v>17491</v>
      </c>
      <c r="C15295" s="145" t="s">
        <v>455</v>
      </c>
      <c r="D15295" s="137"/>
      <c r="E15295" s="146">
        <v>2425.3</v>
      </c>
      <c r="F15295" s="138"/>
      <c r="G15295" s="138"/>
    </row>
    <row r="15296" ht="15.75" customHeight="1" spans="1:7">
      <c r="A15296" s="143">
        <v>804331</v>
      </c>
      <c r="B15296" s="153" t="s">
        <v>17492</v>
      </c>
      <c r="C15296" s="145" t="s">
        <v>455</v>
      </c>
      <c r="D15296" s="137"/>
      <c r="E15296" s="146">
        <v>3024.42</v>
      </c>
      <c r="F15296" s="138"/>
      <c r="G15296" s="138"/>
    </row>
    <row r="15297" ht="15.75" customHeight="1" spans="1:7">
      <c r="A15297" s="143">
        <v>804330</v>
      </c>
      <c r="B15297" s="153" t="s">
        <v>17493</v>
      </c>
      <c r="C15297" s="145" t="s">
        <v>455</v>
      </c>
      <c r="D15297" s="137"/>
      <c r="E15297" s="146">
        <v>2509.79</v>
      </c>
      <c r="F15297" s="138"/>
      <c r="G15297" s="138"/>
    </row>
    <row r="15298" ht="15.75" customHeight="1" spans="1:7">
      <c r="A15298" s="143">
        <v>804333</v>
      </c>
      <c r="B15298" s="153" t="s">
        <v>17494</v>
      </c>
      <c r="C15298" s="145" t="s">
        <v>455</v>
      </c>
      <c r="D15298" s="137"/>
      <c r="E15298" s="146">
        <v>3144.14</v>
      </c>
      <c r="F15298" s="138"/>
      <c r="G15298" s="138"/>
    </row>
    <row r="15299" ht="15.75" customHeight="1" spans="1:7">
      <c r="A15299" s="143">
        <v>804332</v>
      </c>
      <c r="B15299" s="153" t="s">
        <v>17495</v>
      </c>
      <c r="C15299" s="145" t="s">
        <v>455</v>
      </c>
      <c r="D15299" s="137"/>
      <c r="E15299" s="146">
        <v>2623.79</v>
      </c>
      <c r="F15299" s="138"/>
      <c r="G15299" s="138"/>
    </row>
    <row r="15300" ht="15.75" customHeight="1" spans="1:7">
      <c r="A15300" s="143">
        <v>804447</v>
      </c>
      <c r="B15300" s="153" t="s">
        <v>17496</v>
      </c>
      <c r="C15300" s="145" t="s">
        <v>455</v>
      </c>
      <c r="D15300" s="137"/>
      <c r="E15300" s="146">
        <v>7225.48</v>
      </c>
      <c r="F15300" s="138"/>
      <c r="G15300" s="138"/>
    </row>
    <row r="15301" ht="15.75" customHeight="1" spans="1:7">
      <c r="A15301" s="143">
        <v>804335</v>
      </c>
      <c r="B15301" s="153" t="s">
        <v>17497</v>
      </c>
      <c r="C15301" s="145" t="s">
        <v>455</v>
      </c>
      <c r="D15301" s="137"/>
      <c r="E15301" s="146">
        <v>3302.77</v>
      </c>
      <c r="F15301" s="138"/>
      <c r="G15301" s="138"/>
    </row>
    <row r="15302" ht="15.75" customHeight="1" spans="1:7">
      <c r="A15302" s="143">
        <v>804446</v>
      </c>
      <c r="B15302" s="153" t="s">
        <v>17498</v>
      </c>
      <c r="C15302" s="145" t="s">
        <v>455</v>
      </c>
      <c r="D15302" s="137"/>
      <c r="E15302" s="146">
        <v>5970.68</v>
      </c>
      <c r="F15302" s="138"/>
      <c r="G15302" s="138"/>
    </row>
    <row r="15303" ht="15.75" customHeight="1" spans="1:7">
      <c r="A15303" s="143">
        <v>804334</v>
      </c>
      <c r="B15303" s="153" t="s">
        <v>17499</v>
      </c>
      <c r="C15303" s="145" t="s">
        <v>455</v>
      </c>
      <c r="D15303" s="137"/>
      <c r="E15303" s="146">
        <v>2776.19</v>
      </c>
      <c r="F15303" s="138"/>
      <c r="G15303" s="138"/>
    </row>
    <row r="15304" ht="15.75" customHeight="1" spans="1:7">
      <c r="A15304" s="143">
        <v>804319</v>
      </c>
      <c r="B15304" s="153" t="s">
        <v>17500</v>
      </c>
      <c r="C15304" s="145" t="s">
        <v>455</v>
      </c>
      <c r="D15304" s="137"/>
      <c r="E15304" s="146">
        <v>2735.39</v>
      </c>
      <c r="F15304" s="138"/>
      <c r="G15304" s="138"/>
    </row>
    <row r="15305" ht="15.75" customHeight="1" spans="1:7">
      <c r="A15305" s="143">
        <v>804318</v>
      </c>
      <c r="B15305" s="153" t="s">
        <v>17501</v>
      </c>
      <c r="C15305" s="145" t="s">
        <v>455</v>
      </c>
      <c r="D15305" s="137"/>
      <c r="E15305" s="146">
        <v>2239.61</v>
      </c>
      <c r="F15305" s="138"/>
      <c r="G15305" s="138"/>
    </row>
    <row r="15306" ht="15.75" customHeight="1" spans="1:7">
      <c r="A15306" s="143">
        <v>804449</v>
      </c>
      <c r="B15306" s="153" t="s">
        <v>17502</v>
      </c>
      <c r="C15306" s="145" t="s">
        <v>455</v>
      </c>
      <c r="D15306" s="137"/>
      <c r="E15306" s="146">
        <v>7272.57</v>
      </c>
      <c r="F15306" s="138"/>
      <c r="G15306" s="138"/>
    </row>
    <row r="15307" ht="15.75" customHeight="1" spans="1:7">
      <c r="A15307" s="143">
        <v>804337</v>
      </c>
      <c r="B15307" s="153" t="s">
        <v>17503</v>
      </c>
      <c r="C15307" s="145" t="s">
        <v>455</v>
      </c>
      <c r="D15307" s="137"/>
      <c r="E15307" s="146">
        <v>3735.05</v>
      </c>
      <c r="F15307" s="138"/>
      <c r="G15307" s="138"/>
    </row>
    <row r="15308" ht="15.75" customHeight="1" spans="1:7">
      <c r="A15308" s="143">
        <v>804448</v>
      </c>
      <c r="B15308" s="153" t="s">
        <v>17504</v>
      </c>
      <c r="C15308" s="145" t="s">
        <v>455</v>
      </c>
      <c r="D15308" s="137"/>
      <c r="E15308" s="146">
        <v>5937.31</v>
      </c>
      <c r="F15308" s="138"/>
      <c r="G15308" s="138"/>
    </row>
    <row r="15309" ht="15.75" customHeight="1" spans="1:7">
      <c r="A15309" s="143">
        <v>804336</v>
      </c>
      <c r="B15309" s="153" t="s">
        <v>17505</v>
      </c>
      <c r="C15309" s="145" t="s">
        <v>455</v>
      </c>
      <c r="D15309" s="137"/>
      <c r="E15309" s="146">
        <v>3020.49</v>
      </c>
      <c r="F15309" s="138"/>
      <c r="G15309" s="138"/>
    </row>
    <row r="15310" ht="15.75" customHeight="1" spans="1:7">
      <c r="A15310" s="143">
        <v>804341</v>
      </c>
      <c r="B15310" s="153" t="s">
        <v>17506</v>
      </c>
      <c r="C15310" s="145" t="s">
        <v>455</v>
      </c>
      <c r="D15310" s="137"/>
      <c r="E15310" s="146">
        <v>3764.57</v>
      </c>
      <c r="F15310" s="138"/>
      <c r="G15310" s="138"/>
    </row>
    <row r="15311" ht="15.75" customHeight="1" spans="1:7">
      <c r="A15311" s="143">
        <v>804340</v>
      </c>
      <c r="B15311" s="153" t="s">
        <v>17507</v>
      </c>
      <c r="C15311" s="145" t="s">
        <v>455</v>
      </c>
      <c r="D15311" s="137"/>
      <c r="E15311" s="146">
        <v>3046.9</v>
      </c>
      <c r="F15311" s="138"/>
      <c r="G15311" s="138"/>
    </row>
    <row r="15312" ht="15.75" customHeight="1" spans="1:7">
      <c r="A15312" s="143">
        <v>804451</v>
      </c>
      <c r="B15312" s="153" t="s">
        <v>17508</v>
      </c>
      <c r="C15312" s="145" t="s">
        <v>455</v>
      </c>
      <c r="D15312" s="137"/>
      <c r="E15312" s="146">
        <v>7606.16</v>
      </c>
      <c r="F15312" s="138"/>
      <c r="G15312" s="138"/>
    </row>
    <row r="15313" ht="15.75" customHeight="1" spans="1:7">
      <c r="A15313" s="143">
        <v>804343</v>
      </c>
      <c r="B15313" s="153" t="s">
        <v>17509</v>
      </c>
      <c r="C15313" s="145" t="s">
        <v>455</v>
      </c>
      <c r="D15313" s="137"/>
      <c r="E15313" s="146">
        <v>3802.27</v>
      </c>
      <c r="F15313" s="138"/>
      <c r="G15313" s="138"/>
    </row>
    <row r="15314" ht="15.75" customHeight="1" spans="1:7">
      <c r="A15314" s="143">
        <v>804450</v>
      </c>
      <c r="B15314" s="153" t="s">
        <v>17510</v>
      </c>
      <c r="C15314" s="145" t="s">
        <v>455</v>
      </c>
      <c r="D15314" s="137"/>
      <c r="E15314" s="146">
        <v>6207.6</v>
      </c>
      <c r="F15314" s="138"/>
      <c r="G15314" s="138"/>
    </row>
    <row r="15315" ht="15.75" customHeight="1" spans="1:7">
      <c r="A15315" s="143">
        <v>804342</v>
      </c>
      <c r="B15315" s="153" t="s">
        <v>17511</v>
      </c>
      <c r="C15315" s="145" t="s">
        <v>455</v>
      </c>
      <c r="D15315" s="137"/>
      <c r="E15315" s="146">
        <v>3080.69</v>
      </c>
      <c r="F15315" s="138"/>
      <c r="G15315" s="138"/>
    </row>
    <row r="15316" ht="15.75" customHeight="1" spans="1:7">
      <c r="A15316" s="143">
        <v>804345</v>
      </c>
      <c r="B15316" s="153" t="s">
        <v>17512</v>
      </c>
      <c r="C15316" s="145" t="s">
        <v>455</v>
      </c>
      <c r="D15316" s="137"/>
      <c r="E15316" s="146">
        <v>3857.45</v>
      </c>
      <c r="F15316" s="138"/>
      <c r="G15316" s="138"/>
    </row>
    <row r="15317" ht="15.75" customHeight="1" spans="1:7">
      <c r="A15317" s="143">
        <v>804344</v>
      </c>
      <c r="B15317" s="153" t="s">
        <v>17513</v>
      </c>
      <c r="C15317" s="145" t="s">
        <v>455</v>
      </c>
      <c r="D15317" s="137"/>
      <c r="E15317" s="146">
        <v>3130.55</v>
      </c>
      <c r="F15317" s="138"/>
      <c r="G15317" s="138"/>
    </row>
    <row r="15318" ht="15.75" customHeight="1" spans="1:7">
      <c r="A15318" s="143">
        <v>804347</v>
      </c>
      <c r="B15318" s="153" t="s">
        <v>17514</v>
      </c>
      <c r="C15318" s="145" t="s">
        <v>455</v>
      </c>
      <c r="D15318" s="137"/>
      <c r="E15318" s="146">
        <v>3932.93</v>
      </c>
      <c r="F15318" s="138"/>
      <c r="G15318" s="138"/>
    </row>
    <row r="15319" ht="15.75" customHeight="1" spans="1:7">
      <c r="A15319" s="143">
        <v>804346</v>
      </c>
      <c r="B15319" s="153" t="s">
        <v>17515</v>
      </c>
      <c r="C15319" s="145" t="s">
        <v>455</v>
      </c>
      <c r="D15319" s="137"/>
      <c r="E15319" s="146">
        <v>3199.13</v>
      </c>
      <c r="F15319" s="138"/>
      <c r="G15319" s="138"/>
    </row>
    <row r="15320" ht="15.75" customHeight="1" spans="1:7">
      <c r="A15320" s="143">
        <v>804453</v>
      </c>
      <c r="B15320" s="153" t="s">
        <v>17516</v>
      </c>
      <c r="C15320" s="145" t="s">
        <v>455</v>
      </c>
      <c r="D15320" s="137"/>
      <c r="E15320" s="146">
        <v>8479.1</v>
      </c>
      <c r="F15320" s="138"/>
      <c r="G15320" s="138"/>
    </row>
    <row r="15321" ht="15.75" customHeight="1" spans="1:7">
      <c r="A15321" s="143">
        <v>804349</v>
      </c>
      <c r="B15321" s="153" t="s">
        <v>17517</v>
      </c>
      <c r="C15321" s="145" t="s">
        <v>455</v>
      </c>
      <c r="D15321" s="137"/>
      <c r="E15321" s="146">
        <v>4032.21</v>
      </c>
      <c r="F15321" s="138"/>
      <c r="G15321" s="138"/>
    </row>
    <row r="15322" ht="15.75" customHeight="1" spans="1:7">
      <c r="A15322" s="143">
        <v>804452</v>
      </c>
      <c r="B15322" s="153" t="s">
        <v>17518</v>
      </c>
      <c r="C15322" s="145" t="s">
        <v>455</v>
      </c>
      <c r="D15322" s="137"/>
      <c r="E15322" s="146">
        <v>6914.15</v>
      </c>
      <c r="F15322" s="138"/>
      <c r="G15322" s="138"/>
    </row>
    <row r="15323" ht="15.75" customHeight="1" spans="1:7">
      <c r="A15323" s="143">
        <v>804348</v>
      </c>
      <c r="B15323" s="153" t="s">
        <v>17519</v>
      </c>
      <c r="C15323" s="145" t="s">
        <v>455</v>
      </c>
      <c r="D15323" s="137"/>
      <c r="E15323" s="146">
        <v>3290.1</v>
      </c>
      <c r="F15323" s="138"/>
      <c r="G15323" s="138"/>
    </row>
    <row r="15324" ht="15.75" customHeight="1" spans="1:7">
      <c r="A15324" s="143">
        <v>804351</v>
      </c>
      <c r="B15324" s="153" t="s">
        <v>17520</v>
      </c>
      <c r="C15324" s="145" t="s">
        <v>455</v>
      </c>
      <c r="D15324" s="137"/>
      <c r="E15324" s="146">
        <v>4160.39</v>
      </c>
      <c r="F15324" s="138"/>
      <c r="G15324" s="138"/>
    </row>
    <row r="15325" ht="15.75" customHeight="1" spans="1:7">
      <c r="A15325" s="143">
        <v>804350</v>
      </c>
      <c r="B15325" s="153" t="s">
        <v>17521</v>
      </c>
      <c r="C15325" s="145" t="s">
        <v>455</v>
      </c>
      <c r="D15325" s="137"/>
      <c r="E15325" s="146">
        <v>3408.66</v>
      </c>
      <c r="F15325" s="138"/>
      <c r="G15325" s="138"/>
    </row>
    <row r="15326" ht="15.75" customHeight="1" spans="1:7">
      <c r="A15326" s="143">
        <v>804353</v>
      </c>
      <c r="B15326" s="153" t="s">
        <v>17522</v>
      </c>
      <c r="C15326" s="145" t="s">
        <v>455</v>
      </c>
      <c r="D15326" s="137"/>
      <c r="E15326" s="146">
        <v>4329.33</v>
      </c>
      <c r="F15326" s="138"/>
      <c r="G15326" s="138"/>
    </row>
    <row r="15327" ht="15.75" customHeight="1" spans="1:7">
      <c r="A15327" s="143">
        <v>804352</v>
      </c>
      <c r="B15327" s="153" t="s">
        <v>17523</v>
      </c>
      <c r="C15327" s="145" t="s">
        <v>455</v>
      </c>
      <c r="D15327" s="137"/>
      <c r="E15327" s="146">
        <v>3566.68</v>
      </c>
      <c r="F15327" s="138"/>
      <c r="G15327" s="138"/>
    </row>
    <row r="15328" ht="15.75" customHeight="1" spans="1:7">
      <c r="A15328" s="143">
        <v>804455</v>
      </c>
      <c r="B15328" s="153" t="s">
        <v>17524</v>
      </c>
      <c r="C15328" s="145" t="s">
        <v>455</v>
      </c>
      <c r="D15328" s="137"/>
      <c r="E15328" s="146">
        <v>10495.06</v>
      </c>
      <c r="F15328" s="138"/>
      <c r="G15328" s="138"/>
    </row>
    <row r="15329" ht="15.75" customHeight="1" spans="1:7">
      <c r="A15329" s="143">
        <v>804355</v>
      </c>
      <c r="B15329" s="153" t="s">
        <v>17525</v>
      </c>
      <c r="C15329" s="145" t="s">
        <v>455</v>
      </c>
      <c r="D15329" s="137"/>
      <c r="E15329" s="146">
        <v>4552.45</v>
      </c>
      <c r="F15329" s="138"/>
      <c r="G15329" s="138"/>
    </row>
    <row r="15330" ht="15.75" customHeight="1" spans="1:7">
      <c r="A15330" s="143">
        <v>804454</v>
      </c>
      <c r="B15330" s="153" t="s">
        <v>17526</v>
      </c>
      <c r="C15330" s="145" t="s">
        <v>455</v>
      </c>
      <c r="D15330" s="137"/>
      <c r="E15330" s="146">
        <v>8547.42</v>
      </c>
      <c r="F15330" s="138"/>
      <c r="G15330" s="138"/>
    </row>
    <row r="15331" ht="15.75" customHeight="1" spans="1:7">
      <c r="A15331" s="143">
        <v>804354</v>
      </c>
      <c r="B15331" s="153" t="s">
        <v>17527</v>
      </c>
      <c r="C15331" s="145" t="s">
        <v>455</v>
      </c>
      <c r="D15331" s="137"/>
      <c r="E15331" s="146">
        <v>3777.58</v>
      </c>
      <c r="F15331" s="138"/>
      <c r="G15331" s="138"/>
    </row>
    <row r="15332" ht="15.75" customHeight="1" spans="1:7">
      <c r="A15332" s="143">
        <v>804339</v>
      </c>
      <c r="B15332" s="153" t="s">
        <v>17528</v>
      </c>
      <c r="C15332" s="145" t="s">
        <v>455</v>
      </c>
      <c r="D15332" s="137"/>
      <c r="E15332" s="146">
        <v>3742.43</v>
      </c>
      <c r="F15332" s="138"/>
      <c r="G15332" s="138"/>
    </row>
    <row r="15333" ht="15.75" customHeight="1" spans="1:7">
      <c r="A15333" s="143">
        <v>804338</v>
      </c>
      <c r="B15333" s="153" t="s">
        <v>17529</v>
      </c>
      <c r="C15333" s="145" t="s">
        <v>455</v>
      </c>
      <c r="D15333" s="137"/>
      <c r="E15333" s="146">
        <v>3027.09</v>
      </c>
      <c r="F15333" s="138"/>
      <c r="G15333" s="138"/>
    </row>
    <row r="15334" ht="15.75" customHeight="1" spans="1:7">
      <c r="A15334" s="143">
        <v>804457</v>
      </c>
      <c r="B15334" s="153" t="s">
        <v>17530</v>
      </c>
      <c r="C15334" s="145" t="s">
        <v>455</v>
      </c>
      <c r="D15334" s="137"/>
      <c r="E15334" s="146">
        <v>12701.16</v>
      </c>
      <c r="F15334" s="138"/>
      <c r="G15334" s="138"/>
    </row>
    <row r="15335" ht="15.75" customHeight="1" spans="1:7">
      <c r="A15335" s="143">
        <v>804357</v>
      </c>
      <c r="B15335" s="153" t="s">
        <v>17531</v>
      </c>
      <c r="C15335" s="145" t="s">
        <v>455</v>
      </c>
      <c r="D15335" s="137"/>
      <c r="E15335" s="146">
        <v>6292.56</v>
      </c>
      <c r="F15335" s="138"/>
      <c r="G15335" s="138"/>
    </row>
    <row r="15336" ht="15.75" customHeight="1" spans="1:7">
      <c r="A15336" s="143">
        <v>804456</v>
      </c>
      <c r="B15336" s="153" t="s">
        <v>17532</v>
      </c>
      <c r="C15336" s="145" t="s">
        <v>455</v>
      </c>
      <c r="D15336" s="137"/>
      <c r="E15336" s="146">
        <v>10164.27</v>
      </c>
      <c r="F15336" s="138"/>
      <c r="G15336" s="138"/>
    </row>
    <row r="15337" ht="15.75" customHeight="1" spans="1:7">
      <c r="A15337" s="143">
        <v>804356</v>
      </c>
      <c r="B15337" s="153" t="s">
        <v>17533</v>
      </c>
      <c r="C15337" s="145" t="s">
        <v>455</v>
      </c>
      <c r="D15337" s="137"/>
      <c r="E15337" s="146">
        <v>5027.36</v>
      </c>
      <c r="F15337" s="138"/>
      <c r="G15337" s="138"/>
    </row>
    <row r="15338" ht="15.75" customHeight="1" spans="1:7">
      <c r="A15338" s="143">
        <v>804361</v>
      </c>
      <c r="B15338" s="153" t="s">
        <v>17534</v>
      </c>
      <c r="C15338" s="145" t="s">
        <v>455</v>
      </c>
      <c r="D15338" s="137"/>
      <c r="E15338" s="146">
        <v>6337.9</v>
      </c>
      <c r="F15338" s="138"/>
      <c r="G15338" s="138"/>
    </row>
    <row r="15339" ht="15.75" customHeight="1" spans="1:7">
      <c r="A15339" s="143">
        <v>804360</v>
      </c>
      <c r="B15339" s="153" t="s">
        <v>17535</v>
      </c>
      <c r="C15339" s="145" t="s">
        <v>455</v>
      </c>
      <c r="D15339" s="137"/>
      <c r="E15339" s="146">
        <v>5067.25</v>
      </c>
      <c r="F15339" s="138"/>
      <c r="G15339" s="138"/>
    </row>
    <row r="15340" ht="15.75" customHeight="1" spans="1:7">
      <c r="A15340" s="143">
        <v>804459</v>
      </c>
      <c r="B15340" s="153" t="s">
        <v>17536</v>
      </c>
      <c r="C15340" s="145" t="s">
        <v>455</v>
      </c>
      <c r="D15340" s="137"/>
      <c r="E15340" s="146">
        <v>13292.08</v>
      </c>
      <c r="F15340" s="138"/>
      <c r="G15340" s="138"/>
    </row>
    <row r="15341" ht="15.75" customHeight="1" spans="1:7">
      <c r="A15341" s="143">
        <v>804363</v>
      </c>
      <c r="B15341" s="153" t="s">
        <v>17537</v>
      </c>
      <c r="C15341" s="145" t="s">
        <v>455</v>
      </c>
      <c r="D15341" s="137"/>
      <c r="E15341" s="146">
        <v>6396</v>
      </c>
      <c r="F15341" s="138"/>
      <c r="G15341" s="138"/>
    </row>
    <row r="15342" ht="15.75" customHeight="1" spans="1:7">
      <c r="A15342" s="143">
        <v>804458</v>
      </c>
      <c r="B15342" s="153" t="s">
        <v>17538</v>
      </c>
      <c r="C15342" s="145" t="s">
        <v>455</v>
      </c>
      <c r="D15342" s="137"/>
      <c r="E15342" s="146">
        <v>10634.3</v>
      </c>
      <c r="F15342" s="138"/>
      <c r="G15342" s="138"/>
    </row>
    <row r="15343" ht="15.75" customHeight="1" spans="1:7">
      <c r="A15343" s="143">
        <v>804362</v>
      </c>
      <c r="B15343" s="153" t="s">
        <v>17539</v>
      </c>
      <c r="C15343" s="145" t="s">
        <v>455</v>
      </c>
      <c r="D15343" s="137"/>
      <c r="E15343" s="146">
        <v>5118.45</v>
      </c>
      <c r="F15343" s="138"/>
      <c r="G15343" s="138"/>
    </row>
    <row r="15344" ht="15.75" customHeight="1" spans="1:7">
      <c r="A15344" s="143">
        <v>804365</v>
      </c>
      <c r="B15344" s="153" t="s">
        <v>17540</v>
      </c>
      <c r="C15344" s="145" t="s">
        <v>455</v>
      </c>
      <c r="D15344" s="137"/>
      <c r="E15344" s="146">
        <v>6479.92</v>
      </c>
      <c r="F15344" s="138"/>
      <c r="G15344" s="138"/>
    </row>
    <row r="15345" ht="15.75" customHeight="1" spans="1:7">
      <c r="A15345" s="143">
        <v>804364</v>
      </c>
      <c r="B15345" s="153" t="s">
        <v>17541</v>
      </c>
      <c r="C15345" s="145" t="s">
        <v>455</v>
      </c>
      <c r="D15345" s="137"/>
      <c r="E15345" s="146">
        <v>5192.76</v>
      </c>
      <c r="F15345" s="138"/>
      <c r="G15345" s="138"/>
    </row>
    <row r="15346" ht="15.75" customHeight="1" spans="1:7">
      <c r="A15346" s="143">
        <v>804367</v>
      </c>
      <c r="B15346" s="153" t="s">
        <v>17542</v>
      </c>
      <c r="C15346" s="145" t="s">
        <v>455</v>
      </c>
      <c r="D15346" s="137"/>
      <c r="E15346" s="146">
        <v>6593.98</v>
      </c>
      <c r="F15346" s="138"/>
      <c r="G15346" s="138"/>
    </row>
    <row r="15347" ht="15.75" customHeight="1" spans="1:7">
      <c r="A15347" s="143">
        <v>804366</v>
      </c>
      <c r="B15347" s="153" t="s">
        <v>17543</v>
      </c>
      <c r="C15347" s="145" t="s">
        <v>455</v>
      </c>
      <c r="D15347" s="137"/>
      <c r="E15347" s="146">
        <v>5294.6</v>
      </c>
      <c r="F15347" s="138"/>
      <c r="G15347" s="138"/>
    </row>
    <row r="15348" ht="15.75" customHeight="1" spans="1:7">
      <c r="A15348" s="143">
        <v>804461</v>
      </c>
      <c r="B15348" s="153" t="s">
        <v>17544</v>
      </c>
      <c r="C15348" s="145" t="s">
        <v>455</v>
      </c>
      <c r="D15348" s="137"/>
      <c r="E15348" s="146">
        <v>14861.19</v>
      </c>
      <c r="F15348" s="138"/>
      <c r="G15348" s="138"/>
    </row>
    <row r="15349" ht="15.75" customHeight="1" spans="1:7">
      <c r="A15349" s="143">
        <v>804369</v>
      </c>
      <c r="B15349" s="153" t="s">
        <v>17545</v>
      </c>
      <c r="C15349" s="145" t="s">
        <v>455</v>
      </c>
      <c r="D15349" s="137"/>
      <c r="E15349" s="146">
        <v>6742.93</v>
      </c>
      <c r="F15349" s="138"/>
      <c r="G15349" s="138"/>
    </row>
    <row r="15350" ht="15.75" customHeight="1" spans="1:7">
      <c r="A15350" s="143">
        <v>804460</v>
      </c>
      <c r="B15350" s="153" t="s">
        <v>17546</v>
      </c>
      <c r="C15350" s="145" t="s">
        <v>455</v>
      </c>
      <c r="D15350" s="137"/>
      <c r="E15350" s="146">
        <v>11882.47</v>
      </c>
      <c r="F15350" s="138"/>
      <c r="G15350" s="138"/>
    </row>
    <row r="15351" ht="15.75" customHeight="1" spans="1:7">
      <c r="A15351" s="143">
        <v>804371</v>
      </c>
      <c r="B15351" s="153" t="s">
        <v>17547</v>
      </c>
      <c r="C15351" s="145" t="s">
        <v>455</v>
      </c>
      <c r="D15351" s="137"/>
      <c r="E15351" s="146">
        <v>6935.35</v>
      </c>
      <c r="F15351" s="138"/>
      <c r="G15351" s="138"/>
    </row>
    <row r="15352" ht="15.75" customHeight="1" spans="1:7">
      <c r="A15352" s="143">
        <v>804370</v>
      </c>
      <c r="B15352" s="153" t="s">
        <v>17548</v>
      </c>
      <c r="C15352" s="145" t="s">
        <v>455</v>
      </c>
      <c r="D15352" s="137"/>
      <c r="E15352" s="146">
        <v>5603.99</v>
      </c>
      <c r="F15352" s="138"/>
      <c r="G15352" s="138"/>
    </row>
    <row r="15353" ht="15.75" customHeight="1" spans="1:7">
      <c r="A15353" s="143">
        <v>804373</v>
      </c>
      <c r="B15353" s="153" t="s">
        <v>17549</v>
      </c>
      <c r="C15353" s="145" t="s">
        <v>455</v>
      </c>
      <c r="D15353" s="137"/>
      <c r="E15353" s="146">
        <v>7184.25</v>
      </c>
      <c r="F15353" s="138"/>
      <c r="G15353" s="138"/>
    </row>
    <row r="15354" ht="15.75" customHeight="1" spans="1:7">
      <c r="A15354" s="143">
        <v>804372</v>
      </c>
      <c r="B15354" s="153" t="s">
        <v>17550</v>
      </c>
      <c r="C15354" s="145" t="s">
        <v>455</v>
      </c>
      <c r="D15354" s="137"/>
      <c r="E15354" s="146">
        <v>5833.53</v>
      </c>
      <c r="F15354" s="138"/>
      <c r="G15354" s="138"/>
    </row>
    <row r="15355" ht="15.75" customHeight="1" spans="1:7">
      <c r="A15355" s="143">
        <v>804463</v>
      </c>
      <c r="B15355" s="153" t="s">
        <v>17551</v>
      </c>
      <c r="C15355" s="145" t="s">
        <v>455</v>
      </c>
      <c r="D15355" s="137"/>
      <c r="E15355" s="146">
        <v>18455.22</v>
      </c>
      <c r="F15355" s="138"/>
      <c r="G15355" s="138"/>
    </row>
    <row r="15356" ht="15.75" customHeight="1" spans="1:7">
      <c r="A15356" s="143">
        <v>804375</v>
      </c>
      <c r="B15356" s="153" t="s">
        <v>17552</v>
      </c>
      <c r="C15356" s="145" t="s">
        <v>455</v>
      </c>
      <c r="D15356" s="137"/>
      <c r="E15356" s="146">
        <v>7512.55</v>
      </c>
      <c r="F15356" s="138"/>
      <c r="G15356" s="138"/>
    </row>
    <row r="15357" ht="15.75" customHeight="1" spans="1:7">
      <c r="A15357" s="143">
        <v>804462</v>
      </c>
      <c r="B15357" s="153" t="s">
        <v>17553</v>
      </c>
      <c r="C15357" s="145" t="s">
        <v>455</v>
      </c>
      <c r="D15357" s="137"/>
      <c r="E15357" s="146">
        <v>14735.42</v>
      </c>
      <c r="F15357" s="138"/>
      <c r="G15357" s="138"/>
    </row>
    <row r="15358" ht="15.75" customHeight="1" spans="1:7">
      <c r="A15358" s="143">
        <v>804374</v>
      </c>
      <c r="B15358" s="153" t="s">
        <v>17554</v>
      </c>
      <c r="C15358" s="145" t="s">
        <v>455</v>
      </c>
      <c r="D15358" s="137"/>
      <c r="E15358" s="146">
        <v>6140.25</v>
      </c>
      <c r="F15358" s="138"/>
      <c r="G15358" s="138"/>
    </row>
    <row r="15359" ht="15.75" customHeight="1" spans="1:7">
      <c r="A15359" s="143">
        <v>804359</v>
      </c>
      <c r="B15359" s="153" t="s">
        <v>17555</v>
      </c>
      <c r="C15359" s="145" t="s">
        <v>455</v>
      </c>
      <c r="D15359" s="137"/>
      <c r="E15359" s="146">
        <v>6304.07</v>
      </c>
      <c r="F15359" s="138"/>
      <c r="G15359" s="138"/>
    </row>
    <row r="15360" ht="15.75" customHeight="1" spans="1:7">
      <c r="A15360" s="143">
        <v>804358</v>
      </c>
      <c r="B15360" s="153" t="s">
        <v>17556</v>
      </c>
      <c r="C15360" s="145" t="s">
        <v>455</v>
      </c>
      <c r="D15360" s="137"/>
      <c r="E15360" s="146">
        <v>5037.58</v>
      </c>
      <c r="F15360" s="138"/>
      <c r="G15360" s="138"/>
    </row>
    <row r="15361" ht="15.75" customHeight="1" spans="1:7">
      <c r="A15361" s="143">
        <v>804368</v>
      </c>
      <c r="B15361" s="153" t="s">
        <v>17557</v>
      </c>
      <c r="C15361" s="145" t="s">
        <v>455</v>
      </c>
      <c r="D15361" s="137"/>
      <c r="E15361" s="146">
        <v>5428.73</v>
      </c>
      <c r="F15361" s="138"/>
      <c r="G15361" s="138"/>
    </row>
    <row r="15362" ht="15.75" customHeight="1" spans="1:7">
      <c r="A15362" s="143">
        <v>804465</v>
      </c>
      <c r="B15362" s="153" t="s">
        <v>17558</v>
      </c>
      <c r="C15362" s="145" t="s">
        <v>13059</v>
      </c>
      <c r="D15362" s="137"/>
      <c r="E15362" s="146">
        <v>123.3</v>
      </c>
      <c r="F15362" s="138"/>
      <c r="G15362" s="138"/>
    </row>
    <row r="15363" ht="15.75" customHeight="1" spans="1:7">
      <c r="A15363" s="143">
        <v>804464</v>
      </c>
      <c r="B15363" s="153" t="s">
        <v>17559</v>
      </c>
      <c r="C15363" s="145" t="s">
        <v>13059</v>
      </c>
      <c r="D15363" s="137"/>
      <c r="E15363" s="146">
        <v>105.76</v>
      </c>
      <c r="F15363" s="138"/>
      <c r="G15363" s="138"/>
    </row>
    <row r="15364" ht="15.75" customHeight="1" spans="1:7">
      <c r="A15364" s="143">
        <v>804475</v>
      </c>
      <c r="B15364" s="153" t="s">
        <v>17560</v>
      </c>
      <c r="C15364" s="145" t="s">
        <v>13059</v>
      </c>
      <c r="D15364" s="137"/>
      <c r="E15364" s="146">
        <v>136.05</v>
      </c>
      <c r="F15364" s="138"/>
      <c r="G15364" s="138"/>
    </row>
    <row r="15365" ht="15.75" customHeight="1" spans="1:7">
      <c r="A15365" s="143">
        <v>804474</v>
      </c>
      <c r="B15365" s="153" t="s">
        <v>17561</v>
      </c>
      <c r="C15365" s="145" t="s">
        <v>13059</v>
      </c>
      <c r="D15365" s="137"/>
      <c r="E15365" s="146">
        <v>118.53</v>
      </c>
      <c r="F15365" s="138"/>
      <c r="G15365" s="138"/>
    </row>
    <row r="15366" ht="15.75" customHeight="1" spans="1:7">
      <c r="A15366" s="143">
        <v>804485</v>
      </c>
      <c r="B15366" s="153" t="s">
        <v>17562</v>
      </c>
      <c r="C15366" s="145" t="s">
        <v>13059</v>
      </c>
      <c r="D15366" s="137"/>
      <c r="E15366" s="146">
        <v>199.82</v>
      </c>
      <c r="F15366" s="138"/>
      <c r="G15366" s="138"/>
    </row>
    <row r="15367" ht="15.75" customHeight="1" spans="1:7">
      <c r="A15367" s="143">
        <v>804484</v>
      </c>
      <c r="B15367" s="153" t="s">
        <v>17563</v>
      </c>
      <c r="C15367" s="145" t="s">
        <v>13059</v>
      </c>
      <c r="D15367" s="137"/>
      <c r="E15367" s="146">
        <v>182.38</v>
      </c>
      <c r="F15367" s="138"/>
      <c r="G15367" s="138"/>
    </row>
    <row r="15368" ht="15.75" customHeight="1" spans="1:7">
      <c r="A15368" s="143">
        <v>804495</v>
      </c>
      <c r="B15368" s="153" t="s">
        <v>17564</v>
      </c>
      <c r="C15368" s="145" t="s">
        <v>13059</v>
      </c>
      <c r="D15368" s="137"/>
      <c r="E15368" s="146">
        <v>249.2</v>
      </c>
      <c r="F15368" s="138"/>
      <c r="G15368" s="138"/>
    </row>
    <row r="15369" ht="15.75" customHeight="1" spans="1:7">
      <c r="A15369" s="143">
        <v>804494</v>
      </c>
      <c r="B15369" s="153" t="s">
        <v>17565</v>
      </c>
      <c r="C15369" s="145" t="s">
        <v>13059</v>
      </c>
      <c r="D15369" s="137"/>
      <c r="E15369" s="146">
        <v>228.53</v>
      </c>
      <c r="F15369" s="138"/>
      <c r="G15369" s="138"/>
    </row>
    <row r="15370" ht="15.75" customHeight="1" spans="1:7">
      <c r="A15370" s="143">
        <v>804467</v>
      </c>
      <c r="B15370" s="153" t="s">
        <v>17566</v>
      </c>
      <c r="C15370" s="145" t="s">
        <v>13059</v>
      </c>
      <c r="D15370" s="137"/>
      <c r="E15370" s="146">
        <v>187.23</v>
      </c>
      <c r="F15370" s="138"/>
      <c r="G15370" s="138"/>
    </row>
    <row r="15371" ht="15.75" customHeight="1" spans="1:7">
      <c r="A15371" s="143">
        <v>804466</v>
      </c>
      <c r="B15371" s="153" t="s">
        <v>17567</v>
      </c>
      <c r="C15371" s="145" t="s">
        <v>13059</v>
      </c>
      <c r="D15371" s="137"/>
      <c r="E15371" s="146">
        <v>159.3</v>
      </c>
      <c r="F15371" s="138"/>
      <c r="G15371" s="138"/>
    </row>
    <row r="15372" ht="15.75" customHeight="1" spans="1:7">
      <c r="A15372" s="143">
        <v>804477</v>
      </c>
      <c r="B15372" s="153" t="s">
        <v>17568</v>
      </c>
      <c r="C15372" s="145" t="s">
        <v>13059</v>
      </c>
      <c r="D15372" s="137"/>
      <c r="E15372" s="146">
        <v>238.25</v>
      </c>
      <c r="F15372" s="138"/>
      <c r="G15372" s="138"/>
    </row>
    <row r="15373" ht="15.75" customHeight="1" spans="1:7">
      <c r="A15373" s="143">
        <v>804476</v>
      </c>
      <c r="B15373" s="153" t="s">
        <v>17569</v>
      </c>
      <c r="C15373" s="145" t="s">
        <v>13059</v>
      </c>
      <c r="D15373" s="137"/>
      <c r="E15373" s="146">
        <v>210.38</v>
      </c>
      <c r="F15373" s="138"/>
      <c r="G15373" s="138"/>
    </row>
    <row r="15374" ht="15.75" customHeight="1" spans="1:7">
      <c r="A15374" s="143">
        <v>804487</v>
      </c>
      <c r="B15374" s="153" t="s">
        <v>17570</v>
      </c>
      <c r="C15374" s="145" t="s">
        <v>13059</v>
      </c>
      <c r="D15374" s="137"/>
      <c r="E15374" s="146">
        <v>339.16</v>
      </c>
      <c r="F15374" s="138"/>
      <c r="G15374" s="138"/>
    </row>
    <row r="15375" ht="15.75" customHeight="1" spans="1:7">
      <c r="A15375" s="143">
        <v>804486</v>
      </c>
      <c r="B15375" s="153" t="s">
        <v>17571</v>
      </c>
      <c r="C15375" s="145" t="s">
        <v>13059</v>
      </c>
      <c r="D15375" s="137"/>
      <c r="E15375" s="146">
        <v>307.98</v>
      </c>
      <c r="F15375" s="138"/>
      <c r="G15375" s="138"/>
    </row>
    <row r="15376" ht="15.75" customHeight="1" spans="1:7">
      <c r="A15376" s="143">
        <v>804497</v>
      </c>
      <c r="B15376" s="153" t="s">
        <v>17572</v>
      </c>
      <c r="C15376" s="145" t="s">
        <v>13059</v>
      </c>
      <c r="D15376" s="137"/>
      <c r="E15376" s="146">
        <v>399.84</v>
      </c>
      <c r="F15376" s="138"/>
      <c r="G15376" s="138"/>
    </row>
    <row r="15377" ht="15.75" customHeight="1" spans="1:7">
      <c r="A15377" s="143">
        <v>804496</v>
      </c>
      <c r="B15377" s="153" t="s">
        <v>17573</v>
      </c>
      <c r="C15377" s="145" t="s">
        <v>13059</v>
      </c>
      <c r="D15377" s="137"/>
      <c r="E15377" s="146">
        <v>362.08</v>
      </c>
      <c r="F15377" s="138"/>
      <c r="G15377" s="138"/>
    </row>
    <row r="15378" ht="15.75" customHeight="1" spans="1:7">
      <c r="A15378" s="143">
        <v>804469</v>
      </c>
      <c r="B15378" s="153" t="s">
        <v>17574</v>
      </c>
      <c r="C15378" s="145" t="s">
        <v>13059</v>
      </c>
      <c r="D15378" s="137"/>
      <c r="E15378" s="146">
        <v>329.6</v>
      </c>
      <c r="F15378" s="138"/>
      <c r="G15378" s="138"/>
    </row>
    <row r="15379" ht="15.75" customHeight="1" spans="1:7">
      <c r="A15379" s="143">
        <v>804468</v>
      </c>
      <c r="B15379" s="153" t="s">
        <v>17575</v>
      </c>
      <c r="C15379" s="145" t="s">
        <v>13059</v>
      </c>
      <c r="D15379" s="137"/>
      <c r="E15379" s="146">
        <v>291.31</v>
      </c>
      <c r="F15379" s="138"/>
      <c r="G15379" s="138"/>
    </row>
    <row r="15380" ht="15.75" customHeight="1" spans="1:7">
      <c r="A15380" s="143">
        <v>804479</v>
      </c>
      <c r="B15380" s="153" t="s">
        <v>17576</v>
      </c>
      <c r="C15380" s="145" t="s">
        <v>13059</v>
      </c>
      <c r="D15380" s="137"/>
      <c r="E15380" s="146">
        <v>380.61</v>
      </c>
      <c r="F15380" s="138"/>
      <c r="G15380" s="138"/>
    </row>
    <row r="15381" ht="15.75" customHeight="1" spans="1:7">
      <c r="A15381" s="143">
        <v>804478</v>
      </c>
      <c r="B15381" s="153" t="s">
        <v>17577</v>
      </c>
      <c r="C15381" s="145" t="s">
        <v>13059</v>
      </c>
      <c r="D15381" s="137"/>
      <c r="E15381" s="146">
        <v>342.39</v>
      </c>
      <c r="F15381" s="138"/>
      <c r="G15381" s="138"/>
    </row>
    <row r="15382" ht="15.75" customHeight="1" spans="1:7">
      <c r="A15382" s="143">
        <v>804489</v>
      </c>
      <c r="B15382" s="153" t="s">
        <v>17578</v>
      </c>
      <c r="C15382" s="145" t="s">
        <v>13059</v>
      </c>
      <c r="D15382" s="137"/>
      <c r="E15382" s="146">
        <v>480.41</v>
      </c>
      <c r="F15382" s="138"/>
      <c r="G15382" s="138"/>
    </row>
    <row r="15383" ht="15.75" customHeight="1" spans="1:7">
      <c r="A15383" s="143">
        <v>804488</v>
      </c>
      <c r="B15383" s="153" t="s">
        <v>17579</v>
      </c>
      <c r="C15383" s="145" t="s">
        <v>13059</v>
      </c>
      <c r="D15383" s="137"/>
      <c r="E15383" s="146">
        <v>431.62</v>
      </c>
      <c r="F15383" s="138"/>
      <c r="G15383" s="138"/>
    </row>
    <row r="15384" ht="15.75" customHeight="1" spans="1:7">
      <c r="A15384" s="143">
        <v>804499</v>
      </c>
      <c r="B15384" s="153" t="s">
        <v>17580</v>
      </c>
      <c r="C15384" s="145" t="s">
        <v>13059</v>
      </c>
      <c r="D15384" s="137"/>
      <c r="E15384" s="146">
        <v>610.36</v>
      </c>
      <c r="F15384" s="138"/>
      <c r="G15384" s="138"/>
    </row>
    <row r="15385" ht="15.75" customHeight="1" spans="1:7">
      <c r="A15385" s="143">
        <v>804498</v>
      </c>
      <c r="B15385" s="153" t="s">
        <v>17581</v>
      </c>
      <c r="C15385" s="145" t="s">
        <v>13059</v>
      </c>
      <c r="D15385" s="137"/>
      <c r="E15385" s="146">
        <v>553.46</v>
      </c>
      <c r="F15385" s="138"/>
      <c r="G15385" s="138"/>
    </row>
    <row r="15386" ht="15.75" customHeight="1" spans="1:7">
      <c r="A15386" s="143">
        <v>804471</v>
      </c>
      <c r="B15386" s="153" t="s">
        <v>17582</v>
      </c>
      <c r="C15386" s="145" t="s">
        <v>13059</v>
      </c>
      <c r="D15386" s="137"/>
      <c r="E15386" s="146">
        <v>447.25</v>
      </c>
      <c r="F15386" s="138"/>
      <c r="G15386" s="138"/>
    </row>
    <row r="15387" ht="15.75" customHeight="1" spans="1:7">
      <c r="A15387" s="143">
        <v>804470</v>
      </c>
      <c r="B15387" s="153" t="s">
        <v>17583</v>
      </c>
      <c r="C15387" s="145" t="s">
        <v>13059</v>
      </c>
      <c r="D15387" s="137"/>
      <c r="E15387" s="146">
        <v>391.49</v>
      </c>
      <c r="F15387" s="138"/>
      <c r="G15387" s="138"/>
    </row>
    <row r="15388" ht="15.75" customHeight="1" spans="1:7">
      <c r="A15388" s="143">
        <v>804481</v>
      </c>
      <c r="B15388" s="153" t="s">
        <v>17584</v>
      </c>
      <c r="C15388" s="145" t="s">
        <v>13059</v>
      </c>
      <c r="D15388" s="137"/>
      <c r="E15388" s="146">
        <v>562.03</v>
      </c>
      <c r="F15388" s="138"/>
      <c r="G15388" s="138"/>
    </row>
    <row r="15389" ht="15.75" customHeight="1" spans="1:7">
      <c r="A15389" s="143">
        <v>804480</v>
      </c>
      <c r="B15389" s="153" t="s">
        <v>17585</v>
      </c>
      <c r="C15389" s="145" t="s">
        <v>13059</v>
      </c>
      <c r="D15389" s="137"/>
      <c r="E15389" s="146">
        <v>506.42</v>
      </c>
      <c r="F15389" s="138"/>
      <c r="G15389" s="138"/>
    </row>
    <row r="15390" ht="15.75" customHeight="1" spans="1:7">
      <c r="A15390" s="143">
        <v>804491</v>
      </c>
      <c r="B15390" s="153" t="s">
        <v>17586</v>
      </c>
      <c r="C15390" s="145" t="s">
        <v>13059</v>
      </c>
      <c r="D15390" s="137"/>
      <c r="E15390" s="146">
        <v>740.5</v>
      </c>
      <c r="F15390" s="138"/>
      <c r="G15390" s="138"/>
    </row>
    <row r="15391" ht="15.75" customHeight="1" spans="1:7">
      <c r="A15391" s="143">
        <v>804490</v>
      </c>
      <c r="B15391" s="153" t="s">
        <v>17587</v>
      </c>
      <c r="C15391" s="145" t="s">
        <v>13059</v>
      </c>
      <c r="D15391" s="137"/>
      <c r="E15391" s="146">
        <v>666.22</v>
      </c>
      <c r="F15391" s="138"/>
      <c r="G15391" s="138"/>
    </row>
    <row r="15392" ht="15.75" customHeight="1" spans="1:7">
      <c r="A15392" s="143">
        <v>804501</v>
      </c>
      <c r="B15392" s="153" t="s">
        <v>17588</v>
      </c>
      <c r="C15392" s="145" t="s">
        <v>13059</v>
      </c>
      <c r="D15392" s="137"/>
      <c r="E15392" s="146">
        <v>889.38</v>
      </c>
      <c r="F15392" s="138"/>
      <c r="G15392" s="138"/>
    </row>
    <row r="15393" ht="15.75" customHeight="1" spans="1:7">
      <c r="A15393" s="143">
        <v>804500</v>
      </c>
      <c r="B15393" s="153" t="s">
        <v>17589</v>
      </c>
      <c r="C15393" s="145" t="s">
        <v>13059</v>
      </c>
      <c r="D15393" s="137"/>
      <c r="E15393" s="146">
        <v>805.18</v>
      </c>
      <c r="F15393" s="138"/>
      <c r="G15393" s="138"/>
    </row>
    <row r="15394" ht="15.75" customHeight="1" spans="1:7">
      <c r="A15394" s="143">
        <v>804473</v>
      </c>
      <c r="B15394" s="153" t="s">
        <v>17590</v>
      </c>
      <c r="C15394" s="145" t="s">
        <v>13059</v>
      </c>
      <c r="D15394" s="137"/>
      <c r="E15394" s="146">
        <v>721.49</v>
      </c>
      <c r="F15394" s="138"/>
      <c r="G15394" s="138"/>
    </row>
    <row r="15395" ht="15.75" customHeight="1" spans="1:7">
      <c r="A15395" s="143">
        <v>804472</v>
      </c>
      <c r="B15395" s="153" t="s">
        <v>17591</v>
      </c>
      <c r="C15395" s="145" t="s">
        <v>13059</v>
      </c>
      <c r="D15395" s="137"/>
      <c r="E15395" s="146">
        <v>634.4</v>
      </c>
      <c r="F15395" s="138"/>
      <c r="G15395" s="138"/>
    </row>
    <row r="15396" ht="15.75" customHeight="1" spans="1:7">
      <c r="A15396" s="143">
        <v>804483</v>
      </c>
      <c r="B15396" s="153" t="s">
        <v>17592</v>
      </c>
      <c r="C15396" s="145" t="s">
        <v>13059</v>
      </c>
      <c r="D15396" s="137"/>
      <c r="E15396" s="146">
        <v>900.05</v>
      </c>
      <c r="F15396" s="138"/>
      <c r="G15396" s="138"/>
    </row>
    <row r="15397" ht="15.75" customHeight="1" spans="1:7">
      <c r="A15397" s="143">
        <v>804482</v>
      </c>
      <c r="B15397" s="153" t="s">
        <v>17593</v>
      </c>
      <c r="C15397" s="145" t="s">
        <v>13059</v>
      </c>
      <c r="D15397" s="137"/>
      <c r="E15397" s="146">
        <v>813.19</v>
      </c>
      <c r="F15397" s="138"/>
      <c r="G15397" s="138"/>
    </row>
    <row r="15398" ht="15.75" customHeight="1" spans="1:7">
      <c r="A15398" s="143">
        <v>804493</v>
      </c>
      <c r="B15398" s="153" t="s">
        <v>17594</v>
      </c>
      <c r="C15398" s="145" t="s">
        <v>13059</v>
      </c>
      <c r="D15398" s="137"/>
      <c r="E15398" s="146">
        <v>1187.35</v>
      </c>
      <c r="F15398" s="138"/>
      <c r="G15398" s="138"/>
    </row>
    <row r="15399" ht="15.75" customHeight="1" spans="1:7">
      <c r="A15399" s="143">
        <v>804492</v>
      </c>
      <c r="B15399" s="153" t="s">
        <v>17595</v>
      </c>
      <c r="C15399" s="145" t="s">
        <v>13059</v>
      </c>
      <c r="D15399" s="137"/>
      <c r="E15399" s="146">
        <v>1072.37</v>
      </c>
      <c r="F15399" s="138"/>
      <c r="G15399" s="138"/>
    </row>
    <row r="15400" ht="15.75" customHeight="1" spans="1:7">
      <c r="A15400" s="143">
        <v>804503</v>
      </c>
      <c r="B15400" s="153" t="s">
        <v>17596</v>
      </c>
      <c r="C15400" s="145" t="s">
        <v>13059</v>
      </c>
      <c r="D15400" s="137"/>
      <c r="E15400" s="146">
        <v>1418.23</v>
      </c>
      <c r="F15400" s="138"/>
      <c r="G15400" s="138"/>
    </row>
    <row r="15401" ht="15.75" customHeight="1" spans="1:7">
      <c r="A15401" s="143">
        <v>804502</v>
      </c>
      <c r="B15401" s="153" t="s">
        <v>17597</v>
      </c>
      <c r="C15401" s="145" t="s">
        <v>13059</v>
      </c>
      <c r="D15401" s="137"/>
      <c r="E15401" s="146">
        <v>1299.38</v>
      </c>
      <c r="F15401" s="138"/>
      <c r="G15401" s="138"/>
    </row>
    <row r="15402" ht="15.75" customHeight="1" spans="1:7">
      <c r="A15402" s="143">
        <v>804180</v>
      </c>
      <c r="B15402" s="153" t="s">
        <v>17598</v>
      </c>
      <c r="C15402" s="145" t="s">
        <v>13059</v>
      </c>
      <c r="D15402" s="137"/>
      <c r="E15402" s="146">
        <v>1053.82</v>
      </c>
      <c r="F15402" s="138"/>
      <c r="G15402" s="138"/>
    </row>
    <row r="15403" ht="15.75" customHeight="1" spans="1:7">
      <c r="A15403" s="143">
        <v>804181</v>
      </c>
      <c r="B15403" s="153" t="s">
        <v>17599</v>
      </c>
      <c r="C15403" s="145" t="s">
        <v>13059</v>
      </c>
      <c r="D15403" s="137"/>
      <c r="E15403" s="146">
        <v>1133.91</v>
      </c>
      <c r="F15403" s="138"/>
      <c r="G15403" s="138"/>
    </row>
    <row r="15404" ht="15.75" customHeight="1" spans="1:7">
      <c r="A15404" s="143">
        <v>804182</v>
      </c>
      <c r="B15404" s="153" t="s">
        <v>17600</v>
      </c>
      <c r="C15404" s="145" t="s">
        <v>13059</v>
      </c>
      <c r="D15404" s="137"/>
      <c r="E15404" s="146">
        <v>1100.79</v>
      </c>
      <c r="F15404" s="138"/>
      <c r="G15404" s="138"/>
    </row>
    <row r="15405" ht="15.75" customHeight="1" spans="1:7">
      <c r="A15405" s="143">
        <v>804183</v>
      </c>
      <c r="B15405" s="153" t="s">
        <v>17601</v>
      </c>
      <c r="C15405" s="145" t="s">
        <v>13059</v>
      </c>
      <c r="D15405" s="137"/>
      <c r="E15405" s="146">
        <v>1180.88</v>
      </c>
      <c r="F15405" s="138"/>
      <c r="G15405" s="138"/>
    </row>
    <row r="15406" ht="15.75" customHeight="1" spans="1:7">
      <c r="A15406" s="143">
        <v>804184</v>
      </c>
      <c r="B15406" s="153" t="s">
        <v>17602</v>
      </c>
      <c r="C15406" s="145" t="s">
        <v>13059</v>
      </c>
      <c r="D15406" s="137"/>
      <c r="E15406" s="146">
        <v>1329.58</v>
      </c>
      <c r="F15406" s="138"/>
      <c r="G15406" s="138"/>
    </row>
    <row r="15407" ht="15.75" customHeight="1" spans="1:7">
      <c r="A15407" s="143">
        <v>804185</v>
      </c>
      <c r="B15407" s="153" t="s">
        <v>17603</v>
      </c>
      <c r="C15407" s="145" t="s">
        <v>13059</v>
      </c>
      <c r="D15407" s="137"/>
      <c r="E15407" s="146">
        <v>1409.67</v>
      </c>
      <c r="F15407" s="138"/>
      <c r="G15407" s="138"/>
    </row>
    <row r="15408" ht="15.75" customHeight="1" spans="1:7">
      <c r="A15408" s="143">
        <v>804186</v>
      </c>
      <c r="B15408" s="153" t="s">
        <v>17604</v>
      </c>
      <c r="C15408" s="145" t="s">
        <v>13059</v>
      </c>
      <c r="D15408" s="137"/>
      <c r="E15408" s="146">
        <v>1607.97</v>
      </c>
      <c r="F15408" s="138"/>
      <c r="G15408" s="138"/>
    </row>
    <row r="15409" ht="15.75" customHeight="1" spans="1:7">
      <c r="A15409" s="143">
        <v>804187</v>
      </c>
      <c r="B15409" s="153" t="s">
        <v>17605</v>
      </c>
      <c r="C15409" s="145" t="s">
        <v>13059</v>
      </c>
      <c r="D15409" s="137"/>
      <c r="E15409" s="146">
        <v>1688.06</v>
      </c>
      <c r="F15409" s="138"/>
      <c r="G15409" s="138"/>
    </row>
    <row r="15410" ht="15.75" customHeight="1" spans="1:7">
      <c r="A15410" s="143">
        <v>804188</v>
      </c>
      <c r="B15410" s="153" t="s">
        <v>17606</v>
      </c>
      <c r="C15410" s="145" t="s">
        <v>13059</v>
      </c>
      <c r="D15410" s="137"/>
      <c r="E15410" s="146">
        <v>1372.07</v>
      </c>
      <c r="F15410" s="138"/>
      <c r="G15410" s="138"/>
    </row>
    <row r="15411" ht="15.75" customHeight="1" spans="1:7">
      <c r="A15411" s="143">
        <v>804189</v>
      </c>
      <c r="B15411" s="153" t="s">
        <v>17607</v>
      </c>
      <c r="C15411" s="145" t="s">
        <v>13059</v>
      </c>
      <c r="D15411" s="137"/>
      <c r="E15411" s="146">
        <v>1479.2</v>
      </c>
      <c r="F15411" s="138"/>
      <c r="G15411" s="138"/>
    </row>
    <row r="15412" ht="15.75" customHeight="1" spans="1:7">
      <c r="A15412" s="143">
        <v>804190</v>
      </c>
      <c r="B15412" s="153" t="s">
        <v>17608</v>
      </c>
      <c r="C15412" s="145" t="s">
        <v>13059</v>
      </c>
      <c r="D15412" s="137"/>
      <c r="E15412" s="146">
        <v>1456.31</v>
      </c>
      <c r="F15412" s="138"/>
      <c r="G15412" s="138"/>
    </row>
    <row r="15413" ht="15.75" customHeight="1" spans="1:7">
      <c r="A15413" s="143">
        <v>804191</v>
      </c>
      <c r="B15413" s="153" t="s">
        <v>17609</v>
      </c>
      <c r="C15413" s="145" t="s">
        <v>13059</v>
      </c>
      <c r="D15413" s="137"/>
      <c r="E15413" s="146">
        <v>1563.44</v>
      </c>
      <c r="F15413" s="138"/>
      <c r="G15413" s="138"/>
    </row>
    <row r="15414" ht="15.75" customHeight="1" spans="1:7">
      <c r="A15414" s="143">
        <v>804192</v>
      </c>
      <c r="B15414" s="153" t="s">
        <v>17610</v>
      </c>
      <c r="C15414" s="145" t="s">
        <v>13059</v>
      </c>
      <c r="D15414" s="137"/>
      <c r="E15414" s="146">
        <v>1487.66</v>
      </c>
      <c r="F15414" s="138"/>
      <c r="G15414" s="138"/>
    </row>
    <row r="15415" ht="15.75" customHeight="1" spans="1:7">
      <c r="A15415" s="143">
        <v>804193</v>
      </c>
      <c r="B15415" s="153" t="s">
        <v>17611</v>
      </c>
      <c r="C15415" s="145" t="s">
        <v>13059</v>
      </c>
      <c r="D15415" s="137"/>
      <c r="E15415" s="146">
        <v>1594.78</v>
      </c>
      <c r="F15415" s="138"/>
      <c r="G15415" s="138"/>
    </row>
    <row r="15416" ht="15.75" customHeight="1" spans="1:7">
      <c r="A15416" s="143">
        <v>804194</v>
      </c>
      <c r="B15416" s="153" t="s">
        <v>17612</v>
      </c>
      <c r="C15416" s="145" t="s">
        <v>13059</v>
      </c>
      <c r="D15416" s="137"/>
      <c r="E15416" s="146">
        <v>1555.37</v>
      </c>
      <c r="F15416" s="138"/>
      <c r="G15416" s="138"/>
    </row>
    <row r="15417" ht="15.75" customHeight="1" spans="1:7">
      <c r="A15417" s="143">
        <v>804195</v>
      </c>
      <c r="B15417" s="153" t="s">
        <v>17613</v>
      </c>
      <c r="C15417" s="145" t="s">
        <v>13059</v>
      </c>
      <c r="D15417" s="137"/>
      <c r="E15417" s="146">
        <v>1662.5</v>
      </c>
      <c r="F15417" s="138"/>
      <c r="G15417" s="138"/>
    </row>
    <row r="15418" ht="15.75" customHeight="1" spans="1:7">
      <c r="A15418" s="143">
        <v>804196</v>
      </c>
      <c r="B15418" s="153" t="s">
        <v>17614</v>
      </c>
      <c r="C15418" s="145" t="s">
        <v>13059</v>
      </c>
      <c r="D15418" s="137"/>
      <c r="E15418" s="146">
        <v>1849.01</v>
      </c>
      <c r="F15418" s="138"/>
      <c r="G15418" s="138"/>
    </row>
    <row r="15419" ht="15.75" customHeight="1" spans="1:7">
      <c r="A15419" s="143">
        <v>804197</v>
      </c>
      <c r="B15419" s="153" t="s">
        <v>17615</v>
      </c>
      <c r="C15419" s="145" t="s">
        <v>13059</v>
      </c>
      <c r="D15419" s="137"/>
      <c r="E15419" s="146">
        <v>1985.57</v>
      </c>
      <c r="F15419" s="138"/>
      <c r="G15419" s="138"/>
    </row>
    <row r="15420" ht="15.75" customHeight="1" spans="1:7">
      <c r="A15420" s="143">
        <v>804198</v>
      </c>
      <c r="B15420" s="153" t="s">
        <v>17616</v>
      </c>
      <c r="C15420" s="145" t="s">
        <v>13059</v>
      </c>
      <c r="D15420" s="137"/>
      <c r="E15420" s="146">
        <v>1854</v>
      </c>
      <c r="F15420" s="138"/>
      <c r="G15420" s="138"/>
    </row>
    <row r="15421" ht="15.75" customHeight="1" spans="1:7">
      <c r="A15421" s="143">
        <v>804199</v>
      </c>
      <c r="B15421" s="153" t="s">
        <v>17617</v>
      </c>
      <c r="C15421" s="145" t="s">
        <v>13059</v>
      </c>
      <c r="D15421" s="137"/>
      <c r="E15421" s="146">
        <v>1990.56</v>
      </c>
      <c r="F15421" s="138"/>
      <c r="G15421" s="138"/>
    </row>
    <row r="15422" ht="15.75" customHeight="1" spans="1:7">
      <c r="A15422" s="143">
        <v>804200</v>
      </c>
      <c r="B15422" s="153" t="s">
        <v>17618</v>
      </c>
      <c r="C15422" s="145" t="s">
        <v>13059</v>
      </c>
      <c r="D15422" s="137"/>
      <c r="E15422" s="146">
        <v>2064.36</v>
      </c>
      <c r="F15422" s="138"/>
      <c r="G15422" s="138"/>
    </row>
    <row r="15423" ht="15.75" customHeight="1" spans="1:7">
      <c r="A15423" s="143">
        <v>804201</v>
      </c>
      <c r="B15423" s="153" t="s">
        <v>17619</v>
      </c>
      <c r="C15423" s="145" t="s">
        <v>13059</v>
      </c>
      <c r="D15423" s="137"/>
      <c r="E15423" s="146">
        <v>2200.92</v>
      </c>
      <c r="F15423" s="138"/>
      <c r="G15423" s="138"/>
    </row>
    <row r="15424" ht="15.75" customHeight="1" spans="1:7">
      <c r="A15424" s="143">
        <v>804202</v>
      </c>
      <c r="B15424" s="153" t="s">
        <v>17620</v>
      </c>
      <c r="C15424" s="145" t="s">
        <v>13059</v>
      </c>
      <c r="D15424" s="137"/>
      <c r="E15424" s="146">
        <v>2234.76</v>
      </c>
      <c r="F15424" s="138"/>
      <c r="G15424" s="138"/>
    </row>
    <row r="15425" ht="15.75" customHeight="1" spans="1:7">
      <c r="A15425" s="143">
        <v>804203</v>
      </c>
      <c r="B15425" s="153" t="s">
        <v>17621</v>
      </c>
      <c r="C15425" s="145" t="s">
        <v>13059</v>
      </c>
      <c r="D15425" s="137"/>
      <c r="E15425" s="146">
        <v>2371.33</v>
      </c>
      <c r="F15425" s="138"/>
      <c r="G15425" s="138"/>
    </row>
    <row r="15426" ht="15.75" customHeight="1" spans="1:7">
      <c r="A15426" s="143">
        <v>804204</v>
      </c>
      <c r="B15426" s="153" t="s">
        <v>17622</v>
      </c>
      <c r="C15426" s="145" t="s">
        <v>13059</v>
      </c>
      <c r="D15426" s="137"/>
      <c r="E15426" s="146">
        <v>2740.87</v>
      </c>
      <c r="F15426" s="138"/>
      <c r="G15426" s="138"/>
    </row>
    <row r="15427" ht="15.75" customHeight="1" spans="1:7">
      <c r="A15427" s="143">
        <v>804205</v>
      </c>
      <c r="B15427" s="153" t="s">
        <v>17623</v>
      </c>
      <c r="C15427" s="145" t="s">
        <v>13059</v>
      </c>
      <c r="D15427" s="137"/>
      <c r="E15427" s="146">
        <v>2917.22</v>
      </c>
      <c r="F15427" s="138"/>
      <c r="G15427" s="138"/>
    </row>
    <row r="15428" ht="15.75" customHeight="1" spans="1:7">
      <c r="A15428" s="143">
        <v>804206</v>
      </c>
      <c r="B15428" s="153" t="s">
        <v>17624</v>
      </c>
      <c r="C15428" s="145" t="s">
        <v>13059</v>
      </c>
      <c r="D15428" s="137"/>
      <c r="E15428" s="146">
        <v>2864.96</v>
      </c>
      <c r="F15428" s="138"/>
      <c r="G15428" s="138"/>
    </row>
    <row r="15429" ht="15.75" customHeight="1" spans="1:7">
      <c r="A15429" s="143">
        <v>804207</v>
      </c>
      <c r="B15429" s="153" t="s">
        <v>17625</v>
      </c>
      <c r="C15429" s="145" t="s">
        <v>13059</v>
      </c>
      <c r="D15429" s="137"/>
      <c r="E15429" s="146">
        <v>3041.31</v>
      </c>
      <c r="F15429" s="138"/>
      <c r="G15429" s="138"/>
    </row>
    <row r="15430" ht="15.75" customHeight="1" spans="1:7">
      <c r="A15430" s="143">
        <v>804208</v>
      </c>
      <c r="B15430" s="153" t="s">
        <v>17626</v>
      </c>
      <c r="C15430" s="145" t="s">
        <v>13059</v>
      </c>
      <c r="D15430" s="137"/>
      <c r="E15430" s="146">
        <v>3045.86</v>
      </c>
      <c r="F15430" s="138"/>
      <c r="G15430" s="138"/>
    </row>
    <row r="15431" ht="15.75" customHeight="1" spans="1:7">
      <c r="A15431" s="143">
        <v>804209</v>
      </c>
      <c r="B15431" s="153" t="s">
        <v>17627</v>
      </c>
      <c r="C15431" s="145" t="s">
        <v>13059</v>
      </c>
      <c r="D15431" s="137"/>
      <c r="E15431" s="146">
        <v>3222.2</v>
      </c>
      <c r="F15431" s="138"/>
      <c r="G15431" s="138"/>
    </row>
    <row r="15432" ht="15.75" customHeight="1" spans="1:7">
      <c r="A15432" s="143">
        <v>804210</v>
      </c>
      <c r="B15432" s="153" t="s">
        <v>17628</v>
      </c>
      <c r="C15432" s="145" t="s">
        <v>13059</v>
      </c>
      <c r="D15432" s="137"/>
      <c r="E15432" s="146">
        <v>3185.84</v>
      </c>
      <c r="F15432" s="138"/>
      <c r="G15432" s="138"/>
    </row>
    <row r="15433" ht="15.75" customHeight="1" spans="1:7">
      <c r="A15433" s="143">
        <v>804211</v>
      </c>
      <c r="B15433" s="153" t="s">
        <v>17629</v>
      </c>
      <c r="C15433" s="145" t="s">
        <v>13059</v>
      </c>
      <c r="D15433" s="137"/>
      <c r="E15433" s="146">
        <v>3362.19</v>
      </c>
      <c r="F15433" s="138"/>
      <c r="G15433" s="138"/>
    </row>
    <row r="15434" ht="15.75" customHeight="1" spans="1:7">
      <c r="A15434" s="143">
        <v>804012</v>
      </c>
      <c r="B15434" s="153" t="s">
        <v>17630</v>
      </c>
      <c r="C15434" s="145" t="s">
        <v>13059</v>
      </c>
      <c r="D15434" s="137"/>
      <c r="E15434" s="146">
        <v>203.09</v>
      </c>
      <c r="F15434" s="138"/>
      <c r="G15434" s="138"/>
    </row>
    <row r="15435" ht="15.75" customHeight="1" spans="1:7">
      <c r="A15435" s="143">
        <v>804013</v>
      </c>
      <c r="B15435" s="153" t="s">
        <v>17631</v>
      </c>
      <c r="C15435" s="145" t="s">
        <v>13059</v>
      </c>
      <c r="D15435" s="137"/>
      <c r="E15435" s="146">
        <v>222.59</v>
      </c>
      <c r="F15435" s="138"/>
      <c r="G15435" s="138"/>
    </row>
    <row r="15436" ht="15.75" customHeight="1" spans="1:7">
      <c r="A15436" s="143">
        <v>804014</v>
      </c>
      <c r="B15436" s="153" t="s">
        <v>17632</v>
      </c>
      <c r="C15436" s="145" t="s">
        <v>13059</v>
      </c>
      <c r="D15436" s="137"/>
      <c r="E15436" s="146">
        <v>223.16</v>
      </c>
      <c r="F15436" s="138"/>
      <c r="G15436" s="138"/>
    </row>
    <row r="15437" ht="15.75" customHeight="1" spans="1:7">
      <c r="A15437" s="143">
        <v>804015</v>
      </c>
      <c r="B15437" s="153" t="s">
        <v>17633</v>
      </c>
      <c r="C15437" s="145" t="s">
        <v>13059</v>
      </c>
      <c r="D15437" s="137"/>
      <c r="E15437" s="146">
        <v>242.66</v>
      </c>
      <c r="F15437" s="138"/>
      <c r="G15437" s="138"/>
    </row>
    <row r="15438" ht="15.75" customHeight="1" spans="1:7">
      <c r="A15438" s="143">
        <v>804016</v>
      </c>
      <c r="B15438" s="153" t="s">
        <v>17634</v>
      </c>
      <c r="C15438" s="145" t="s">
        <v>13059</v>
      </c>
      <c r="D15438" s="137"/>
      <c r="E15438" s="146">
        <v>232.86</v>
      </c>
      <c r="F15438" s="138"/>
      <c r="G15438" s="138"/>
    </row>
    <row r="15439" ht="15.75" customHeight="1" spans="1:7">
      <c r="A15439" s="143">
        <v>804017</v>
      </c>
      <c r="B15439" s="153" t="s">
        <v>17635</v>
      </c>
      <c r="C15439" s="145" t="s">
        <v>13059</v>
      </c>
      <c r="D15439" s="137"/>
      <c r="E15439" s="146">
        <v>252.36</v>
      </c>
      <c r="F15439" s="138"/>
      <c r="G15439" s="138"/>
    </row>
    <row r="15440" ht="15.75" customHeight="1" spans="1:7">
      <c r="A15440" s="143">
        <v>804018</v>
      </c>
      <c r="B15440" s="153" t="s">
        <v>17636</v>
      </c>
      <c r="C15440" s="145" t="s">
        <v>13059</v>
      </c>
      <c r="D15440" s="137"/>
      <c r="E15440" s="146">
        <v>269.83</v>
      </c>
      <c r="F15440" s="138"/>
      <c r="G15440" s="138"/>
    </row>
    <row r="15441" ht="15.75" customHeight="1" spans="1:7">
      <c r="A15441" s="143">
        <v>804019</v>
      </c>
      <c r="B15441" s="153" t="s">
        <v>17637</v>
      </c>
      <c r="C15441" s="145" t="s">
        <v>13059</v>
      </c>
      <c r="D15441" s="137"/>
      <c r="E15441" s="146">
        <v>289.32</v>
      </c>
      <c r="F15441" s="138"/>
      <c r="G15441" s="138"/>
    </row>
    <row r="15442" ht="15.75" customHeight="1" spans="1:7">
      <c r="A15442" s="143">
        <v>804020</v>
      </c>
      <c r="B15442" s="153" t="s">
        <v>17638</v>
      </c>
      <c r="C15442" s="145" t="s">
        <v>13059</v>
      </c>
      <c r="D15442" s="137"/>
      <c r="E15442" s="146">
        <v>346.96</v>
      </c>
      <c r="F15442" s="138"/>
      <c r="G15442" s="138"/>
    </row>
    <row r="15443" ht="15.75" customHeight="1" spans="1:7">
      <c r="A15443" s="143">
        <v>804021</v>
      </c>
      <c r="B15443" s="153" t="s">
        <v>17639</v>
      </c>
      <c r="C15443" s="145" t="s">
        <v>13059</v>
      </c>
      <c r="D15443" s="137"/>
      <c r="E15443" s="146">
        <v>376.25</v>
      </c>
      <c r="F15443" s="138"/>
      <c r="G15443" s="138"/>
    </row>
    <row r="15444" ht="15.75" customHeight="1" spans="1:7">
      <c r="A15444" s="143">
        <v>804022</v>
      </c>
      <c r="B15444" s="153" t="s">
        <v>17640</v>
      </c>
      <c r="C15444" s="145" t="s">
        <v>13059</v>
      </c>
      <c r="D15444" s="137"/>
      <c r="E15444" s="146">
        <v>377.18</v>
      </c>
      <c r="F15444" s="138"/>
      <c r="G15444" s="138"/>
    </row>
    <row r="15445" ht="15.75" customHeight="1" spans="1:7">
      <c r="A15445" s="143">
        <v>804023</v>
      </c>
      <c r="B15445" s="153" t="s">
        <v>17641</v>
      </c>
      <c r="C15445" s="145" t="s">
        <v>13059</v>
      </c>
      <c r="D15445" s="137"/>
      <c r="E15445" s="146">
        <v>406.47</v>
      </c>
      <c r="F15445" s="138"/>
      <c r="G15445" s="138"/>
    </row>
    <row r="15446" ht="15.75" customHeight="1" spans="1:7">
      <c r="A15446" s="143">
        <v>804024</v>
      </c>
      <c r="B15446" s="153" t="s">
        <v>17642</v>
      </c>
      <c r="C15446" s="145" t="s">
        <v>13059</v>
      </c>
      <c r="D15446" s="137"/>
      <c r="E15446" s="146">
        <v>386.1</v>
      </c>
      <c r="F15446" s="138"/>
      <c r="G15446" s="138"/>
    </row>
    <row r="15447" ht="15.75" customHeight="1" spans="1:7">
      <c r="A15447" s="143">
        <v>804025</v>
      </c>
      <c r="B15447" s="153" t="s">
        <v>17643</v>
      </c>
      <c r="C15447" s="145" t="s">
        <v>13059</v>
      </c>
      <c r="D15447" s="137"/>
      <c r="E15447" s="146">
        <v>415.39</v>
      </c>
      <c r="F15447" s="138"/>
      <c r="G15447" s="138"/>
    </row>
    <row r="15448" ht="15.75" customHeight="1" spans="1:7">
      <c r="A15448" s="143">
        <v>804026</v>
      </c>
      <c r="B15448" s="153" t="s">
        <v>17644</v>
      </c>
      <c r="C15448" s="145" t="s">
        <v>13059</v>
      </c>
      <c r="D15448" s="137"/>
      <c r="E15448" s="146">
        <v>440.03</v>
      </c>
      <c r="F15448" s="138"/>
      <c r="G15448" s="138"/>
    </row>
    <row r="15449" ht="15.75" customHeight="1" spans="1:7">
      <c r="A15449" s="143">
        <v>804027</v>
      </c>
      <c r="B15449" s="153" t="s">
        <v>17645</v>
      </c>
      <c r="C15449" s="145" t="s">
        <v>13059</v>
      </c>
      <c r="D15449" s="137"/>
      <c r="E15449" s="146">
        <v>469.32</v>
      </c>
      <c r="F15449" s="138"/>
      <c r="G15449" s="138"/>
    </row>
    <row r="15450" ht="15.75" customHeight="1" spans="1:7">
      <c r="A15450" s="143">
        <v>804028</v>
      </c>
      <c r="B15450" s="153" t="s">
        <v>17646</v>
      </c>
      <c r="C15450" s="145" t="s">
        <v>13059</v>
      </c>
      <c r="D15450" s="137"/>
      <c r="E15450" s="146">
        <v>554.57</v>
      </c>
      <c r="F15450" s="138"/>
      <c r="G15450" s="138"/>
    </row>
    <row r="15451" ht="15.75" customHeight="1" spans="1:7">
      <c r="A15451" s="143">
        <v>804029</v>
      </c>
      <c r="B15451" s="153" t="s">
        <v>17647</v>
      </c>
      <c r="C15451" s="145" t="s">
        <v>13059</v>
      </c>
      <c r="D15451" s="137"/>
      <c r="E15451" s="146">
        <v>594.61</v>
      </c>
      <c r="F15451" s="138"/>
      <c r="G15451" s="138"/>
    </row>
    <row r="15452" ht="15.75" customHeight="1" spans="1:7">
      <c r="A15452" s="143">
        <v>804030</v>
      </c>
      <c r="B15452" s="153" t="s">
        <v>17648</v>
      </c>
      <c r="C15452" s="145" t="s">
        <v>13059</v>
      </c>
      <c r="D15452" s="137"/>
      <c r="E15452" s="146">
        <v>578.05</v>
      </c>
      <c r="F15452" s="138"/>
      <c r="G15452" s="138"/>
    </row>
    <row r="15453" ht="15.75" customHeight="1" spans="1:7">
      <c r="A15453" s="143">
        <v>804031</v>
      </c>
      <c r="B15453" s="153" t="s">
        <v>17649</v>
      </c>
      <c r="C15453" s="145" t="s">
        <v>13059</v>
      </c>
      <c r="D15453" s="137"/>
      <c r="E15453" s="146">
        <v>618.1</v>
      </c>
      <c r="F15453" s="138"/>
      <c r="G15453" s="138"/>
    </row>
    <row r="15454" ht="15.75" customHeight="1" spans="1:7">
      <c r="A15454" s="143">
        <v>804032</v>
      </c>
      <c r="B15454" s="153" t="s">
        <v>17650</v>
      </c>
      <c r="C15454" s="145" t="s">
        <v>13059</v>
      </c>
      <c r="D15454" s="137"/>
      <c r="E15454" s="146">
        <v>692.45</v>
      </c>
      <c r="F15454" s="138"/>
      <c r="G15454" s="138"/>
    </row>
    <row r="15455" ht="15.75" customHeight="1" spans="1:7">
      <c r="A15455" s="143">
        <v>804033</v>
      </c>
      <c r="B15455" s="153" t="s">
        <v>17651</v>
      </c>
      <c r="C15455" s="145" t="s">
        <v>13059</v>
      </c>
      <c r="D15455" s="137"/>
      <c r="E15455" s="146">
        <v>732.49</v>
      </c>
      <c r="F15455" s="138"/>
      <c r="G15455" s="138"/>
    </row>
    <row r="15456" ht="15.75" customHeight="1" spans="1:7">
      <c r="A15456" s="143">
        <v>804034</v>
      </c>
      <c r="B15456" s="153" t="s">
        <v>17652</v>
      </c>
      <c r="C15456" s="145" t="s">
        <v>13059</v>
      </c>
      <c r="D15456" s="137"/>
      <c r="E15456" s="146">
        <v>831.64</v>
      </c>
      <c r="F15456" s="138"/>
      <c r="G15456" s="138"/>
    </row>
    <row r="15457" ht="15.75" customHeight="1" spans="1:7">
      <c r="A15457" s="143">
        <v>804035</v>
      </c>
      <c r="B15457" s="153" t="s">
        <v>17653</v>
      </c>
      <c r="C15457" s="145" t="s">
        <v>13059</v>
      </c>
      <c r="D15457" s="137"/>
      <c r="E15457" s="146">
        <v>871.69</v>
      </c>
      <c r="F15457" s="138"/>
      <c r="G15457" s="138"/>
    </row>
    <row r="15458" ht="15.75" customHeight="1" spans="1:7">
      <c r="A15458" s="143">
        <v>804036</v>
      </c>
      <c r="B15458" s="153" t="s">
        <v>17654</v>
      </c>
      <c r="C15458" s="145" t="s">
        <v>13059</v>
      </c>
      <c r="D15458" s="137"/>
      <c r="E15458" s="146">
        <v>715.14</v>
      </c>
      <c r="F15458" s="138"/>
      <c r="G15458" s="138"/>
    </row>
    <row r="15459" ht="15.75" customHeight="1" spans="1:7">
      <c r="A15459" s="143">
        <v>804037</v>
      </c>
      <c r="B15459" s="153" t="s">
        <v>17655</v>
      </c>
      <c r="C15459" s="145" t="s">
        <v>13059</v>
      </c>
      <c r="D15459" s="137"/>
      <c r="E15459" s="146">
        <v>767.43</v>
      </c>
      <c r="F15459" s="138"/>
      <c r="G15459" s="138"/>
    </row>
    <row r="15460" ht="15.75" customHeight="1" spans="1:7">
      <c r="A15460" s="143">
        <v>804038</v>
      </c>
      <c r="B15460" s="153" t="s">
        <v>17656</v>
      </c>
      <c r="C15460" s="145" t="s">
        <v>13059</v>
      </c>
      <c r="D15460" s="137"/>
      <c r="E15460" s="146">
        <v>757.26</v>
      </c>
      <c r="F15460" s="138"/>
      <c r="G15460" s="138"/>
    </row>
    <row r="15461" ht="15.75" customHeight="1" spans="1:7">
      <c r="A15461" s="143">
        <v>804039</v>
      </c>
      <c r="B15461" s="153" t="s">
        <v>17657</v>
      </c>
      <c r="C15461" s="145" t="s">
        <v>13059</v>
      </c>
      <c r="D15461" s="137"/>
      <c r="E15461" s="146">
        <v>809.55</v>
      </c>
      <c r="F15461" s="138"/>
      <c r="G15461" s="138"/>
    </row>
    <row r="15462" ht="15.75" customHeight="1" spans="1:7">
      <c r="A15462" s="143">
        <v>804040</v>
      </c>
      <c r="B15462" s="153" t="s">
        <v>17658</v>
      </c>
      <c r="C15462" s="145" t="s">
        <v>13059</v>
      </c>
      <c r="D15462" s="137"/>
      <c r="E15462" s="146">
        <v>772.93</v>
      </c>
      <c r="F15462" s="138"/>
      <c r="G15462" s="138"/>
    </row>
    <row r="15463" ht="15.75" customHeight="1" spans="1:7">
      <c r="A15463" s="143">
        <v>804041</v>
      </c>
      <c r="B15463" s="153" t="s">
        <v>17659</v>
      </c>
      <c r="C15463" s="145" t="s">
        <v>13059</v>
      </c>
      <c r="D15463" s="137"/>
      <c r="E15463" s="146">
        <v>825.22</v>
      </c>
      <c r="F15463" s="138"/>
      <c r="G15463" s="138"/>
    </row>
    <row r="15464" ht="15.75" customHeight="1" spans="1:7">
      <c r="A15464" s="143">
        <v>804042</v>
      </c>
      <c r="B15464" s="153" t="s">
        <v>17660</v>
      </c>
      <c r="C15464" s="145" t="s">
        <v>13059</v>
      </c>
      <c r="D15464" s="137"/>
      <c r="E15464" s="146">
        <v>806.79</v>
      </c>
      <c r="F15464" s="138"/>
      <c r="G15464" s="138"/>
    </row>
    <row r="15465" ht="15.75" customHeight="1" spans="1:7">
      <c r="A15465" s="143">
        <v>804043</v>
      </c>
      <c r="B15465" s="153" t="s">
        <v>17661</v>
      </c>
      <c r="C15465" s="145" t="s">
        <v>13059</v>
      </c>
      <c r="D15465" s="137"/>
      <c r="E15465" s="146">
        <v>859.08</v>
      </c>
      <c r="F15465" s="138"/>
      <c r="G15465" s="138"/>
    </row>
    <row r="15466" ht="15.75" customHeight="1" spans="1:7">
      <c r="A15466" s="143">
        <v>804044</v>
      </c>
      <c r="B15466" s="153" t="s">
        <v>17662</v>
      </c>
      <c r="C15466" s="145" t="s">
        <v>13059</v>
      </c>
      <c r="D15466" s="137"/>
      <c r="E15466" s="146">
        <v>954.3</v>
      </c>
      <c r="F15466" s="138"/>
      <c r="G15466" s="138"/>
    </row>
    <row r="15467" ht="15.75" customHeight="1" spans="1:7">
      <c r="A15467" s="143">
        <v>804045</v>
      </c>
      <c r="B15467" s="153" t="s">
        <v>17663</v>
      </c>
      <c r="C15467" s="145" t="s">
        <v>13059</v>
      </c>
      <c r="D15467" s="137"/>
      <c r="E15467" s="146">
        <v>1019.64</v>
      </c>
      <c r="F15467" s="138"/>
      <c r="G15467" s="138"/>
    </row>
    <row r="15468" ht="15.75" customHeight="1" spans="1:7">
      <c r="A15468" s="143">
        <v>804046</v>
      </c>
      <c r="B15468" s="153" t="s">
        <v>17664</v>
      </c>
      <c r="C15468" s="145" t="s">
        <v>13059</v>
      </c>
      <c r="D15468" s="137"/>
      <c r="E15468" s="146">
        <v>956.79</v>
      </c>
      <c r="F15468" s="138"/>
      <c r="G15468" s="138"/>
    </row>
    <row r="15469" ht="15.75" customHeight="1" spans="1:7">
      <c r="A15469" s="143">
        <v>804047</v>
      </c>
      <c r="B15469" s="153" t="s">
        <v>17665</v>
      </c>
      <c r="C15469" s="145" t="s">
        <v>13059</v>
      </c>
      <c r="D15469" s="137"/>
      <c r="E15469" s="146">
        <v>1022.14</v>
      </c>
      <c r="F15469" s="138"/>
      <c r="G15469" s="138"/>
    </row>
    <row r="15470" ht="15.75" customHeight="1" spans="1:7">
      <c r="A15470" s="143">
        <v>804048</v>
      </c>
      <c r="B15470" s="153" t="s">
        <v>17666</v>
      </c>
      <c r="C15470" s="145" t="s">
        <v>13059</v>
      </c>
      <c r="D15470" s="137"/>
      <c r="E15470" s="146">
        <v>1061.97</v>
      </c>
      <c r="F15470" s="138"/>
      <c r="G15470" s="138"/>
    </row>
    <row r="15471" ht="15.75" customHeight="1" spans="1:7">
      <c r="A15471" s="143">
        <v>804049</v>
      </c>
      <c r="B15471" s="153" t="s">
        <v>17667</v>
      </c>
      <c r="C15471" s="145" t="s">
        <v>13059</v>
      </c>
      <c r="D15471" s="137"/>
      <c r="E15471" s="146">
        <v>1127.32</v>
      </c>
      <c r="F15471" s="138"/>
      <c r="G15471" s="138"/>
    </row>
    <row r="15472" ht="15.75" customHeight="1" spans="1:7">
      <c r="A15472" s="143">
        <v>804050</v>
      </c>
      <c r="B15472" s="153" t="s">
        <v>17668</v>
      </c>
      <c r="C15472" s="145" t="s">
        <v>13059</v>
      </c>
      <c r="D15472" s="137"/>
      <c r="E15472" s="146">
        <v>1147.17</v>
      </c>
      <c r="F15472" s="138"/>
      <c r="G15472" s="138"/>
    </row>
    <row r="15473" ht="15.75" customHeight="1" spans="1:7">
      <c r="A15473" s="143">
        <v>804051</v>
      </c>
      <c r="B15473" s="153" t="s">
        <v>17669</v>
      </c>
      <c r="C15473" s="145" t="s">
        <v>13059</v>
      </c>
      <c r="D15473" s="137"/>
      <c r="E15473" s="146">
        <v>1212.52</v>
      </c>
      <c r="F15473" s="138"/>
      <c r="G15473" s="138"/>
    </row>
    <row r="15474" ht="15.75" customHeight="1" spans="1:7">
      <c r="A15474" s="143">
        <v>804052</v>
      </c>
      <c r="B15474" s="153" t="s">
        <v>17670</v>
      </c>
      <c r="C15474" s="145" t="s">
        <v>13059</v>
      </c>
      <c r="D15474" s="137"/>
      <c r="E15474" s="146">
        <v>1403.68</v>
      </c>
      <c r="F15474" s="138"/>
      <c r="G15474" s="138"/>
    </row>
    <row r="15475" ht="15.75" customHeight="1" spans="1:7">
      <c r="A15475" s="143">
        <v>804053</v>
      </c>
      <c r="B15475" s="153" t="s">
        <v>17671</v>
      </c>
      <c r="C15475" s="145" t="s">
        <v>13059</v>
      </c>
      <c r="D15475" s="137"/>
      <c r="E15475" s="146">
        <v>1488.66</v>
      </c>
      <c r="F15475" s="138"/>
      <c r="G15475" s="138"/>
    </row>
    <row r="15476" ht="15.75" customHeight="1" spans="1:7">
      <c r="A15476" s="143">
        <v>804054</v>
      </c>
      <c r="B15476" s="153" t="s">
        <v>17672</v>
      </c>
      <c r="C15476" s="145" t="s">
        <v>13059</v>
      </c>
      <c r="D15476" s="137"/>
      <c r="E15476" s="146">
        <v>1465.72</v>
      </c>
      <c r="F15476" s="138"/>
      <c r="G15476" s="138"/>
    </row>
    <row r="15477" ht="15.75" customHeight="1" spans="1:7">
      <c r="A15477" s="143">
        <v>804055</v>
      </c>
      <c r="B15477" s="153" t="s">
        <v>17673</v>
      </c>
      <c r="C15477" s="145" t="s">
        <v>13059</v>
      </c>
      <c r="D15477" s="137"/>
      <c r="E15477" s="146">
        <v>1550.7</v>
      </c>
      <c r="F15477" s="138"/>
      <c r="G15477" s="138"/>
    </row>
    <row r="15478" ht="15.75" customHeight="1" spans="1:7">
      <c r="A15478" s="143">
        <v>804056</v>
      </c>
      <c r="B15478" s="153" t="s">
        <v>17674</v>
      </c>
      <c r="C15478" s="145" t="s">
        <v>13059</v>
      </c>
      <c r="D15478" s="137"/>
      <c r="E15478" s="146">
        <v>1556.17</v>
      </c>
      <c r="F15478" s="138"/>
      <c r="G15478" s="138"/>
    </row>
    <row r="15479" ht="15.75" customHeight="1" spans="1:7">
      <c r="A15479" s="143">
        <v>804057</v>
      </c>
      <c r="B15479" s="153" t="s">
        <v>17675</v>
      </c>
      <c r="C15479" s="145" t="s">
        <v>13059</v>
      </c>
      <c r="D15479" s="137"/>
      <c r="E15479" s="146">
        <v>1641.15</v>
      </c>
      <c r="F15479" s="138"/>
      <c r="G15479" s="138"/>
    </row>
    <row r="15480" ht="15.75" customHeight="1" spans="1:7">
      <c r="A15480" s="143">
        <v>804058</v>
      </c>
      <c r="B15480" s="153" t="s">
        <v>17676</v>
      </c>
      <c r="C15480" s="145" t="s">
        <v>13059</v>
      </c>
      <c r="D15480" s="137"/>
      <c r="E15480" s="146">
        <v>1626.16</v>
      </c>
      <c r="F15480" s="138"/>
      <c r="G15480" s="138"/>
    </row>
    <row r="15481" ht="15.75" customHeight="1" spans="1:7">
      <c r="A15481" s="143">
        <v>804059</v>
      </c>
      <c r="B15481" s="153" t="s">
        <v>17677</v>
      </c>
      <c r="C15481" s="145" t="s">
        <v>13059</v>
      </c>
      <c r="D15481" s="137"/>
      <c r="E15481" s="146">
        <v>1711.14</v>
      </c>
      <c r="F15481" s="138"/>
      <c r="G15481" s="138"/>
    </row>
    <row r="15482" ht="15.75" customHeight="1" spans="1:7">
      <c r="A15482" s="143">
        <v>804292</v>
      </c>
      <c r="B15482" s="153" t="s">
        <v>17678</v>
      </c>
      <c r="C15482" s="145" t="s">
        <v>13059</v>
      </c>
      <c r="D15482" s="137"/>
      <c r="E15482" s="146">
        <v>2029</v>
      </c>
      <c r="F15482" s="138"/>
      <c r="G15482" s="138"/>
    </row>
    <row r="15483" ht="15.75" customHeight="1" spans="1:7">
      <c r="A15483" s="143">
        <v>804293</v>
      </c>
      <c r="B15483" s="153" t="s">
        <v>17679</v>
      </c>
      <c r="C15483" s="145" t="s">
        <v>13059</v>
      </c>
      <c r="D15483" s="137"/>
      <c r="E15483" s="146">
        <v>2190.97</v>
      </c>
      <c r="F15483" s="138"/>
      <c r="G15483" s="138"/>
    </row>
    <row r="15484" ht="15.75" customHeight="1" spans="1:7">
      <c r="A15484" s="143">
        <v>804294</v>
      </c>
      <c r="B15484" s="153" t="s">
        <v>17680</v>
      </c>
      <c r="C15484" s="145" t="s">
        <v>13059</v>
      </c>
      <c r="D15484" s="137"/>
      <c r="E15484" s="146">
        <v>2155.36</v>
      </c>
      <c r="F15484" s="138"/>
      <c r="G15484" s="138"/>
    </row>
    <row r="15485" ht="15.75" customHeight="1" spans="1:7">
      <c r="A15485" s="143">
        <v>804295</v>
      </c>
      <c r="B15485" s="153" t="s">
        <v>17681</v>
      </c>
      <c r="C15485" s="145" t="s">
        <v>13059</v>
      </c>
      <c r="D15485" s="137"/>
      <c r="E15485" s="146">
        <v>2317.33</v>
      </c>
      <c r="F15485" s="138"/>
      <c r="G15485" s="138"/>
    </row>
    <row r="15486" ht="15.75" customHeight="1" spans="1:7">
      <c r="A15486" s="143">
        <v>804296</v>
      </c>
      <c r="B15486" s="153" t="s">
        <v>17682</v>
      </c>
      <c r="C15486" s="145" t="s">
        <v>13059</v>
      </c>
      <c r="D15486" s="137"/>
      <c r="E15486" s="146">
        <v>2202.38</v>
      </c>
      <c r="F15486" s="138"/>
      <c r="G15486" s="138"/>
    </row>
    <row r="15487" ht="15.75" customHeight="1" spans="1:7">
      <c r="A15487" s="143">
        <v>804297</v>
      </c>
      <c r="B15487" s="153" t="s">
        <v>17683</v>
      </c>
      <c r="C15487" s="145" t="s">
        <v>13059</v>
      </c>
      <c r="D15487" s="137"/>
      <c r="E15487" s="146">
        <v>2364.35</v>
      </c>
      <c r="F15487" s="138"/>
      <c r="G15487" s="138"/>
    </row>
    <row r="15488" ht="15.75" customHeight="1" spans="1:7">
      <c r="A15488" s="143">
        <v>804298</v>
      </c>
      <c r="B15488" s="153" t="s">
        <v>17684</v>
      </c>
      <c r="C15488" s="145" t="s">
        <v>13059</v>
      </c>
      <c r="D15488" s="137"/>
      <c r="E15488" s="146">
        <v>2303.96</v>
      </c>
      <c r="F15488" s="138"/>
      <c r="G15488" s="138"/>
    </row>
    <row r="15489" ht="15.75" customHeight="1" spans="1:7">
      <c r="A15489" s="143">
        <v>804299</v>
      </c>
      <c r="B15489" s="153" t="s">
        <v>17685</v>
      </c>
      <c r="C15489" s="145" t="s">
        <v>13059</v>
      </c>
      <c r="D15489" s="137"/>
      <c r="E15489" s="146">
        <v>2465.93</v>
      </c>
      <c r="F15489" s="138"/>
      <c r="G15489" s="138"/>
    </row>
    <row r="15490" ht="15.75" customHeight="1" spans="1:7">
      <c r="A15490" s="143">
        <v>804300</v>
      </c>
      <c r="B15490" s="153" t="s">
        <v>17686</v>
      </c>
      <c r="C15490" s="145" t="s">
        <v>13059</v>
      </c>
      <c r="D15490" s="137"/>
      <c r="E15490" s="146">
        <v>2743.47</v>
      </c>
      <c r="F15490" s="138"/>
      <c r="G15490" s="138"/>
    </row>
    <row r="15491" ht="15.75" customHeight="1" spans="1:7">
      <c r="A15491" s="143">
        <v>804301</v>
      </c>
      <c r="B15491" s="153" t="s">
        <v>17687</v>
      </c>
      <c r="C15491" s="145" t="s">
        <v>13059</v>
      </c>
      <c r="D15491" s="137"/>
      <c r="E15491" s="146">
        <v>2951.12</v>
      </c>
      <c r="F15491" s="138"/>
      <c r="G15491" s="138"/>
    </row>
    <row r="15492" ht="15.75" customHeight="1" spans="1:7">
      <c r="A15492" s="143">
        <v>804302</v>
      </c>
      <c r="B15492" s="153" t="s">
        <v>17688</v>
      </c>
      <c r="C15492" s="145" t="s">
        <v>13059</v>
      </c>
      <c r="D15492" s="137"/>
      <c r="E15492" s="146">
        <v>2750.96</v>
      </c>
      <c r="F15492" s="138"/>
      <c r="G15492" s="138"/>
    </row>
    <row r="15493" ht="15.75" customHeight="1" spans="1:7">
      <c r="A15493" s="143">
        <v>804303</v>
      </c>
      <c r="B15493" s="153" t="s">
        <v>17689</v>
      </c>
      <c r="C15493" s="145" t="s">
        <v>13059</v>
      </c>
      <c r="D15493" s="137"/>
      <c r="E15493" s="146">
        <v>2958.61</v>
      </c>
      <c r="F15493" s="138"/>
      <c r="G15493" s="138"/>
    </row>
    <row r="15494" ht="15.75" customHeight="1" spans="1:7">
      <c r="A15494" s="143">
        <v>804304</v>
      </c>
      <c r="B15494" s="153" t="s">
        <v>17690</v>
      </c>
      <c r="C15494" s="145" t="s">
        <v>13059</v>
      </c>
      <c r="D15494" s="137"/>
      <c r="E15494" s="146">
        <v>3066.5</v>
      </c>
      <c r="F15494" s="138"/>
      <c r="G15494" s="138"/>
    </row>
    <row r="15495" ht="15.75" customHeight="1" spans="1:7">
      <c r="A15495" s="143">
        <v>804305</v>
      </c>
      <c r="B15495" s="153" t="s">
        <v>17691</v>
      </c>
      <c r="C15495" s="145" t="s">
        <v>13059</v>
      </c>
      <c r="D15495" s="137"/>
      <c r="E15495" s="146">
        <v>3274.16</v>
      </c>
      <c r="F15495" s="138"/>
      <c r="G15495" s="138"/>
    </row>
    <row r="15496" ht="15.75" customHeight="1" spans="1:7">
      <c r="A15496" s="143">
        <v>804306</v>
      </c>
      <c r="B15496" s="153" t="s">
        <v>17692</v>
      </c>
      <c r="C15496" s="145" t="s">
        <v>13059</v>
      </c>
      <c r="D15496" s="137"/>
      <c r="E15496" s="146">
        <v>3322.11</v>
      </c>
      <c r="F15496" s="138"/>
      <c r="G15496" s="138"/>
    </row>
    <row r="15497" ht="15.75" customHeight="1" spans="1:7">
      <c r="A15497" s="143">
        <v>804307</v>
      </c>
      <c r="B15497" s="153" t="s">
        <v>17693</v>
      </c>
      <c r="C15497" s="145" t="s">
        <v>13059</v>
      </c>
      <c r="D15497" s="137"/>
      <c r="E15497" s="146">
        <v>3529.76</v>
      </c>
      <c r="F15497" s="138"/>
      <c r="G15497" s="138"/>
    </row>
    <row r="15498" ht="15.75" customHeight="1" spans="1:7">
      <c r="A15498" s="143">
        <v>804308</v>
      </c>
      <c r="B15498" s="153" t="s">
        <v>17694</v>
      </c>
      <c r="C15498" s="145" t="s">
        <v>13059</v>
      </c>
      <c r="D15498" s="137"/>
      <c r="E15498" s="146">
        <v>4078.32</v>
      </c>
      <c r="F15498" s="138"/>
      <c r="G15498" s="138"/>
    </row>
    <row r="15499" ht="15.75" customHeight="1" spans="1:7">
      <c r="A15499" s="143">
        <v>804309</v>
      </c>
      <c r="B15499" s="153" t="s">
        <v>17695</v>
      </c>
      <c r="C15499" s="145" t="s">
        <v>13059</v>
      </c>
      <c r="D15499" s="137"/>
      <c r="E15499" s="146">
        <v>4346.16</v>
      </c>
      <c r="F15499" s="138"/>
      <c r="G15499" s="138"/>
    </row>
    <row r="15500" ht="15.75" customHeight="1" spans="1:7">
      <c r="A15500" s="143">
        <v>804310</v>
      </c>
      <c r="B15500" s="153" t="s">
        <v>17696</v>
      </c>
      <c r="C15500" s="145" t="s">
        <v>13059</v>
      </c>
      <c r="D15500" s="137"/>
      <c r="E15500" s="146">
        <v>4264.46</v>
      </c>
      <c r="F15500" s="138"/>
      <c r="G15500" s="138"/>
    </row>
    <row r="15501" ht="15.75" customHeight="1" spans="1:7">
      <c r="A15501" s="143">
        <v>804311</v>
      </c>
      <c r="B15501" s="153" t="s">
        <v>17697</v>
      </c>
      <c r="C15501" s="145" t="s">
        <v>13059</v>
      </c>
      <c r="D15501" s="137"/>
      <c r="E15501" s="146">
        <v>4532.3</v>
      </c>
      <c r="F15501" s="138"/>
      <c r="G15501" s="138"/>
    </row>
    <row r="15502" ht="15.75" customHeight="1" spans="1:7">
      <c r="A15502" s="143">
        <v>804312</v>
      </c>
      <c r="B15502" s="153" t="s">
        <v>17698</v>
      </c>
      <c r="C15502" s="145" t="s">
        <v>13059</v>
      </c>
      <c r="D15502" s="137"/>
      <c r="E15502" s="146">
        <v>4535.8</v>
      </c>
      <c r="F15502" s="138"/>
      <c r="G15502" s="138"/>
    </row>
    <row r="15503" ht="15.75" customHeight="1" spans="1:7">
      <c r="A15503" s="143">
        <v>804313</v>
      </c>
      <c r="B15503" s="153" t="s">
        <v>17699</v>
      </c>
      <c r="C15503" s="145" t="s">
        <v>13059</v>
      </c>
      <c r="D15503" s="137"/>
      <c r="E15503" s="146">
        <v>4803.64</v>
      </c>
      <c r="F15503" s="138"/>
      <c r="G15503" s="138"/>
    </row>
    <row r="15504" ht="15.75" customHeight="1" spans="1:7">
      <c r="A15504" s="143">
        <v>804314</v>
      </c>
      <c r="B15504" s="153" t="s">
        <v>17700</v>
      </c>
      <c r="C15504" s="145" t="s">
        <v>13059</v>
      </c>
      <c r="D15504" s="137"/>
      <c r="E15504" s="146">
        <v>4745.77</v>
      </c>
      <c r="F15504" s="138"/>
      <c r="G15504" s="138"/>
    </row>
    <row r="15505" ht="15.75" customHeight="1" spans="1:7">
      <c r="A15505" s="143">
        <v>804315</v>
      </c>
      <c r="B15505" s="153" t="s">
        <v>17701</v>
      </c>
      <c r="C15505" s="145" t="s">
        <v>13059</v>
      </c>
      <c r="D15505" s="137"/>
      <c r="E15505" s="146">
        <v>5013.61</v>
      </c>
      <c r="F15505" s="138"/>
      <c r="G15505" s="138"/>
    </row>
    <row r="15506" ht="15.75" customHeight="1" spans="1:7">
      <c r="A15506" s="143">
        <v>805446</v>
      </c>
      <c r="B15506" s="153" t="s">
        <v>17702</v>
      </c>
      <c r="C15506" s="145" t="s">
        <v>455</v>
      </c>
      <c r="D15506" s="137"/>
      <c r="E15506" s="146">
        <v>38.66</v>
      </c>
      <c r="F15506" s="138"/>
      <c r="G15506" s="138"/>
    </row>
    <row r="15507" ht="15.75" customHeight="1" spans="1:7">
      <c r="A15507" s="143">
        <v>805447</v>
      </c>
      <c r="B15507" s="153" t="s">
        <v>17703</v>
      </c>
      <c r="C15507" s="145" t="s">
        <v>455</v>
      </c>
      <c r="D15507" s="137"/>
      <c r="E15507" s="146">
        <v>50.92</v>
      </c>
      <c r="F15507" s="138"/>
      <c r="G15507" s="138"/>
    </row>
    <row r="15508" ht="15.75" customHeight="1" spans="1:7">
      <c r="A15508" s="143">
        <v>805448</v>
      </c>
      <c r="B15508" s="153" t="s">
        <v>17704</v>
      </c>
      <c r="C15508" s="145" t="s">
        <v>455</v>
      </c>
      <c r="D15508" s="137"/>
      <c r="E15508" s="146">
        <v>46.34</v>
      </c>
      <c r="F15508" s="138"/>
      <c r="G15508" s="138"/>
    </row>
    <row r="15509" ht="15.75" customHeight="1" spans="1:7">
      <c r="A15509" s="143">
        <v>805449</v>
      </c>
      <c r="B15509" s="153" t="s">
        <v>17705</v>
      </c>
      <c r="C15509" s="145" t="s">
        <v>455</v>
      </c>
      <c r="D15509" s="137"/>
      <c r="E15509" s="146">
        <v>61.02</v>
      </c>
      <c r="F15509" s="138"/>
      <c r="G15509" s="138"/>
    </row>
    <row r="15510" ht="15.75" customHeight="1" spans="1:7">
      <c r="A15510" s="143">
        <v>805450</v>
      </c>
      <c r="B15510" s="153" t="s">
        <v>17706</v>
      </c>
      <c r="C15510" s="145" t="s">
        <v>455</v>
      </c>
      <c r="D15510" s="137"/>
      <c r="E15510" s="146">
        <v>53.77</v>
      </c>
      <c r="F15510" s="138"/>
      <c r="G15510" s="138"/>
    </row>
    <row r="15511" ht="15.75" customHeight="1" spans="1:7">
      <c r="A15511" s="143">
        <v>805451</v>
      </c>
      <c r="B15511" s="153" t="s">
        <v>17707</v>
      </c>
      <c r="C15511" s="145" t="s">
        <v>455</v>
      </c>
      <c r="D15511" s="137"/>
      <c r="E15511" s="146">
        <v>70.75</v>
      </c>
      <c r="F15511" s="138"/>
      <c r="G15511" s="138"/>
    </row>
    <row r="15512" ht="15.75" customHeight="1" spans="1:7">
      <c r="A15512" s="143">
        <v>805452</v>
      </c>
      <c r="B15512" s="153" t="s">
        <v>17708</v>
      </c>
      <c r="C15512" s="145" t="s">
        <v>455</v>
      </c>
      <c r="D15512" s="137"/>
      <c r="E15512" s="146">
        <v>62.96</v>
      </c>
      <c r="F15512" s="138"/>
      <c r="G15512" s="138"/>
    </row>
    <row r="15513" ht="15.75" customHeight="1" spans="1:7">
      <c r="A15513" s="143">
        <v>805453</v>
      </c>
      <c r="B15513" s="153" t="s">
        <v>17709</v>
      </c>
      <c r="C15513" s="145" t="s">
        <v>455</v>
      </c>
      <c r="D15513" s="137"/>
      <c r="E15513" s="146">
        <v>83.13</v>
      </c>
      <c r="F15513" s="138"/>
      <c r="G15513" s="138"/>
    </row>
    <row r="15514" ht="15.75" customHeight="1" spans="1:7">
      <c r="A15514" s="143">
        <v>805434</v>
      </c>
      <c r="B15514" s="153" t="s">
        <v>17710</v>
      </c>
      <c r="C15514" s="145" t="s">
        <v>455</v>
      </c>
      <c r="D15514" s="137"/>
      <c r="E15514" s="146">
        <v>13.1</v>
      </c>
      <c r="F15514" s="138"/>
      <c r="G15514" s="138"/>
    </row>
    <row r="15515" ht="15.75" customHeight="1" spans="1:7">
      <c r="A15515" s="143">
        <v>805435</v>
      </c>
      <c r="B15515" s="153" t="s">
        <v>17711</v>
      </c>
      <c r="C15515" s="145" t="s">
        <v>455</v>
      </c>
      <c r="D15515" s="137"/>
      <c r="E15515" s="146">
        <v>16.81</v>
      </c>
      <c r="F15515" s="138"/>
      <c r="G15515" s="138"/>
    </row>
    <row r="15516" ht="15.75" customHeight="1" spans="1:7">
      <c r="A15516" s="143">
        <v>805436</v>
      </c>
      <c r="B15516" s="153" t="s">
        <v>17712</v>
      </c>
      <c r="C15516" s="145" t="s">
        <v>455</v>
      </c>
      <c r="D15516" s="137"/>
      <c r="E15516" s="146">
        <v>15.36</v>
      </c>
      <c r="F15516" s="138"/>
      <c r="G15516" s="138"/>
    </row>
    <row r="15517" ht="15.75" customHeight="1" spans="1:7">
      <c r="A15517" s="143">
        <v>805437</v>
      </c>
      <c r="B15517" s="153" t="s">
        <v>17713</v>
      </c>
      <c r="C15517" s="145" t="s">
        <v>455</v>
      </c>
      <c r="D15517" s="137"/>
      <c r="E15517" s="146">
        <v>20.22</v>
      </c>
      <c r="F15517" s="138"/>
      <c r="G15517" s="138"/>
    </row>
    <row r="15518" ht="15.75" customHeight="1" spans="1:7">
      <c r="A15518" s="143">
        <v>805438</v>
      </c>
      <c r="B15518" s="153" t="s">
        <v>17714</v>
      </c>
      <c r="C15518" s="145" t="s">
        <v>455</v>
      </c>
      <c r="D15518" s="137"/>
      <c r="E15518" s="146">
        <v>20.79</v>
      </c>
      <c r="F15518" s="138"/>
      <c r="G15518" s="138"/>
    </row>
    <row r="15519" ht="15.75" customHeight="1" spans="1:7">
      <c r="A15519" s="143">
        <v>805439</v>
      </c>
      <c r="B15519" s="153" t="s">
        <v>17715</v>
      </c>
      <c r="C15519" s="145" t="s">
        <v>455</v>
      </c>
      <c r="D15519" s="137"/>
      <c r="E15519" s="146">
        <v>26.91</v>
      </c>
      <c r="F15519" s="138"/>
      <c r="G15519" s="138"/>
    </row>
    <row r="15520" ht="15.75" customHeight="1" spans="1:7">
      <c r="A15520" s="143">
        <v>805440</v>
      </c>
      <c r="B15520" s="153" t="s">
        <v>17716</v>
      </c>
      <c r="C15520" s="145" t="s">
        <v>455</v>
      </c>
      <c r="D15520" s="137"/>
      <c r="E15520" s="146">
        <v>23.29</v>
      </c>
      <c r="F15520" s="138"/>
      <c r="G15520" s="138"/>
    </row>
    <row r="15521" ht="15.75" customHeight="1" spans="1:7">
      <c r="A15521" s="143">
        <v>805441</v>
      </c>
      <c r="B15521" s="153" t="s">
        <v>17717</v>
      </c>
      <c r="C15521" s="145" t="s">
        <v>455</v>
      </c>
      <c r="D15521" s="137"/>
      <c r="E15521" s="146">
        <v>30.7</v>
      </c>
      <c r="F15521" s="138"/>
      <c r="G15521" s="138"/>
    </row>
    <row r="15522" ht="15.75" customHeight="1" spans="1:7">
      <c r="A15522" s="143">
        <v>805442</v>
      </c>
      <c r="B15522" s="153" t="s">
        <v>17718</v>
      </c>
      <c r="C15522" s="145" t="s">
        <v>455</v>
      </c>
      <c r="D15522" s="137"/>
      <c r="E15522" s="146">
        <v>28.22</v>
      </c>
      <c r="F15522" s="138"/>
      <c r="G15522" s="138"/>
    </row>
    <row r="15523" ht="15.75" customHeight="1" spans="1:7">
      <c r="A15523" s="143">
        <v>805443</v>
      </c>
      <c r="B15523" s="153" t="s">
        <v>17719</v>
      </c>
      <c r="C15523" s="145" t="s">
        <v>455</v>
      </c>
      <c r="D15523" s="137"/>
      <c r="E15523" s="146">
        <v>36.64</v>
      </c>
      <c r="F15523" s="138"/>
      <c r="G15523" s="138"/>
    </row>
    <row r="15524" ht="15.75" customHeight="1" spans="1:7">
      <c r="A15524" s="143">
        <v>805444</v>
      </c>
      <c r="B15524" s="153" t="s">
        <v>17720</v>
      </c>
      <c r="C15524" s="145" t="s">
        <v>455</v>
      </c>
      <c r="D15524" s="137"/>
      <c r="E15524" s="146">
        <v>31.48</v>
      </c>
      <c r="F15524" s="138"/>
      <c r="G15524" s="138"/>
    </row>
    <row r="15525" ht="15.75" customHeight="1" spans="1:7">
      <c r="A15525" s="143">
        <v>805445</v>
      </c>
      <c r="B15525" s="153" t="s">
        <v>17721</v>
      </c>
      <c r="C15525" s="145" t="s">
        <v>455</v>
      </c>
      <c r="D15525" s="137"/>
      <c r="E15525" s="146">
        <v>41.57</v>
      </c>
      <c r="F15525" s="138"/>
      <c r="G15525" s="138"/>
    </row>
    <row r="15526" ht="15.75" customHeight="1" spans="1:7">
      <c r="A15526" s="143">
        <v>805454</v>
      </c>
      <c r="B15526" s="153" t="s">
        <v>17722</v>
      </c>
      <c r="C15526" s="145" t="s">
        <v>455</v>
      </c>
      <c r="D15526" s="137"/>
      <c r="E15526" s="146">
        <v>69.63</v>
      </c>
      <c r="F15526" s="138"/>
      <c r="G15526" s="138"/>
    </row>
    <row r="15527" ht="15.75" customHeight="1" spans="1:7">
      <c r="A15527" s="143">
        <v>805455</v>
      </c>
      <c r="B15527" s="153" t="s">
        <v>17723</v>
      </c>
      <c r="C15527" s="145" t="s">
        <v>455</v>
      </c>
      <c r="D15527" s="137"/>
      <c r="E15527" s="146">
        <v>91.73</v>
      </c>
      <c r="F15527" s="138"/>
      <c r="G15527" s="138"/>
    </row>
    <row r="15528" ht="15.75" customHeight="1" spans="1:7">
      <c r="A15528" s="143">
        <v>805456</v>
      </c>
      <c r="B15528" s="153" t="s">
        <v>17724</v>
      </c>
      <c r="C15528" s="145" t="s">
        <v>455</v>
      </c>
      <c r="D15528" s="137"/>
      <c r="E15528" s="146">
        <v>79.07</v>
      </c>
      <c r="F15528" s="138"/>
      <c r="G15528" s="138"/>
    </row>
    <row r="15529" ht="15.75" customHeight="1" spans="1:7">
      <c r="A15529" s="143">
        <v>805457</v>
      </c>
      <c r="B15529" s="153" t="s">
        <v>17725</v>
      </c>
      <c r="C15529" s="145" t="s">
        <v>455</v>
      </c>
      <c r="D15529" s="137"/>
      <c r="E15529" s="146">
        <v>104.48</v>
      </c>
      <c r="F15529" s="138"/>
      <c r="G15529" s="138"/>
    </row>
    <row r="15530" ht="15.75" customHeight="1" spans="1:7">
      <c r="A15530" s="143">
        <v>805458</v>
      </c>
      <c r="B15530" s="153" t="s">
        <v>17726</v>
      </c>
      <c r="C15530" s="145" t="s">
        <v>455</v>
      </c>
      <c r="D15530" s="137"/>
      <c r="E15530" s="146">
        <v>94.69</v>
      </c>
      <c r="F15530" s="138"/>
      <c r="G15530" s="138"/>
    </row>
    <row r="15531" ht="15.75" customHeight="1" spans="1:7">
      <c r="A15531" s="143">
        <v>805459</v>
      </c>
      <c r="B15531" s="153" t="s">
        <v>17727</v>
      </c>
      <c r="C15531" s="145" t="s">
        <v>455</v>
      </c>
      <c r="D15531" s="137"/>
      <c r="E15531" s="146">
        <v>125.08</v>
      </c>
      <c r="F15531" s="138"/>
      <c r="G15531" s="138"/>
    </row>
    <row r="15532" ht="15.75" customHeight="1" spans="1:7">
      <c r="A15532" s="143">
        <v>909620</v>
      </c>
      <c r="B15532" s="153" t="s">
        <v>17728</v>
      </c>
      <c r="C15532" s="145" t="s">
        <v>13149</v>
      </c>
      <c r="D15532" s="137"/>
      <c r="E15532" s="146">
        <v>118.53</v>
      </c>
      <c r="F15532" s="138"/>
      <c r="G15532" s="138"/>
    </row>
    <row r="15533" ht="15.75" customHeight="1" spans="1:7">
      <c r="A15533" s="143">
        <v>909621</v>
      </c>
      <c r="B15533" s="153" t="s">
        <v>17729</v>
      </c>
      <c r="C15533" s="145" t="s">
        <v>13149</v>
      </c>
      <c r="D15533" s="137"/>
      <c r="E15533" s="146">
        <v>117.09</v>
      </c>
      <c r="F15533" s="138"/>
      <c r="G15533" s="138"/>
    </row>
    <row r="15534" ht="15.75" customHeight="1" spans="1:7">
      <c r="A15534" s="143">
        <v>903802</v>
      </c>
      <c r="B15534" s="153" t="s">
        <v>17730</v>
      </c>
      <c r="C15534" s="145" t="s">
        <v>455</v>
      </c>
      <c r="D15534" s="137"/>
      <c r="E15534" s="146">
        <v>14201.34</v>
      </c>
      <c r="F15534" s="138"/>
      <c r="G15534" s="138"/>
    </row>
    <row r="15535" ht="15.75" customHeight="1" spans="1:7">
      <c r="A15535" s="143">
        <v>919113</v>
      </c>
      <c r="B15535" s="153" t="s">
        <v>17731</v>
      </c>
      <c r="C15535" s="145" t="s">
        <v>13059</v>
      </c>
      <c r="D15535" s="137"/>
      <c r="E15535" s="146">
        <v>148.78</v>
      </c>
      <c r="F15535" s="138"/>
      <c r="G15535" s="138"/>
    </row>
    <row r="15536" ht="15.75" customHeight="1" spans="1:7">
      <c r="A15536" s="143">
        <v>903788</v>
      </c>
      <c r="B15536" s="153" t="s">
        <v>17732</v>
      </c>
      <c r="C15536" s="145" t="s">
        <v>13149</v>
      </c>
      <c r="D15536" s="137"/>
      <c r="E15536" s="146">
        <v>4.15</v>
      </c>
      <c r="F15536" s="138"/>
      <c r="G15536" s="138"/>
    </row>
    <row r="15537" ht="15.75" customHeight="1" spans="1:7">
      <c r="A15537" s="143">
        <v>919247</v>
      </c>
      <c r="B15537" s="153" t="s">
        <v>17733</v>
      </c>
      <c r="C15537" s="145" t="s">
        <v>13149</v>
      </c>
      <c r="D15537" s="137"/>
      <c r="E15537" s="146">
        <v>39.64</v>
      </c>
      <c r="F15537" s="138"/>
      <c r="G15537" s="138"/>
    </row>
    <row r="15538" ht="15.75" customHeight="1" spans="1:7">
      <c r="A15538" s="143">
        <v>919016</v>
      </c>
      <c r="B15538" s="153" t="s">
        <v>17734</v>
      </c>
      <c r="C15538" s="145" t="s">
        <v>455</v>
      </c>
      <c r="D15538" s="137"/>
      <c r="E15538" s="146">
        <v>7516.13</v>
      </c>
      <c r="F15538" s="138"/>
      <c r="G15538" s="138"/>
    </row>
    <row r="15539" ht="15.75" customHeight="1" spans="1:7">
      <c r="A15539" s="143">
        <v>919078</v>
      </c>
      <c r="B15539" s="153" t="s">
        <v>17735</v>
      </c>
      <c r="C15539" s="145" t="s">
        <v>455</v>
      </c>
      <c r="D15539" s="137"/>
      <c r="E15539" s="146">
        <v>34487.67</v>
      </c>
      <c r="F15539" s="138"/>
      <c r="G15539" s="138"/>
    </row>
    <row r="15540" ht="15.75" customHeight="1" spans="1:7">
      <c r="A15540" s="143">
        <v>903789</v>
      </c>
      <c r="B15540" s="153" t="s">
        <v>17736</v>
      </c>
      <c r="C15540" s="145" t="s">
        <v>13149</v>
      </c>
      <c r="D15540" s="137"/>
      <c r="E15540" s="146">
        <v>31.07</v>
      </c>
      <c r="F15540" s="138"/>
      <c r="G15540" s="138"/>
    </row>
    <row r="15541" ht="15.75" customHeight="1" spans="1:7">
      <c r="A15541" s="143">
        <v>919250</v>
      </c>
      <c r="B15541" s="153" t="s">
        <v>17737</v>
      </c>
      <c r="C15541" s="145" t="s">
        <v>455</v>
      </c>
      <c r="D15541" s="137"/>
      <c r="E15541" s="146">
        <v>610.32</v>
      </c>
      <c r="F15541" s="138"/>
      <c r="G15541" s="138"/>
    </row>
    <row r="15542" ht="15.75" customHeight="1" spans="1:7">
      <c r="A15542" s="143">
        <v>903807</v>
      </c>
      <c r="B15542" s="153" t="s">
        <v>17738</v>
      </c>
      <c r="C15542" s="145" t="s">
        <v>455</v>
      </c>
      <c r="D15542" s="137"/>
      <c r="E15542" s="146">
        <v>101355.79</v>
      </c>
      <c r="F15542" s="138"/>
      <c r="G15542" s="138"/>
    </row>
    <row r="15543" ht="15.75" customHeight="1" spans="1:7">
      <c r="A15543" s="143">
        <v>903806</v>
      </c>
      <c r="B15543" s="153" t="s">
        <v>17739</v>
      </c>
      <c r="C15543" s="145" t="s">
        <v>455</v>
      </c>
      <c r="D15543" s="137"/>
      <c r="E15543" s="146">
        <v>170036.85</v>
      </c>
      <c r="F15543" s="138"/>
      <c r="G15543" s="138"/>
    </row>
    <row r="15544" ht="15.75" customHeight="1" spans="1:7">
      <c r="A15544" s="143">
        <v>903804</v>
      </c>
      <c r="B15544" s="153" t="s">
        <v>17740</v>
      </c>
      <c r="C15544" s="145" t="s">
        <v>455</v>
      </c>
      <c r="D15544" s="137"/>
      <c r="E15544" s="146">
        <v>62731.86</v>
      </c>
      <c r="F15544" s="138"/>
      <c r="G15544" s="138"/>
    </row>
    <row r="15545" ht="15.75" customHeight="1" spans="1:7">
      <c r="A15545" s="143">
        <v>903805</v>
      </c>
      <c r="B15545" s="153" t="s">
        <v>17741</v>
      </c>
      <c r="C15545" s="145" t="s">
        <v>455</v>
      </c>
      <c r="D15545" s="137"/>
      <c r="E15545" s="146">
        <v>73178.4</v>
      </c>
      <c r="F15545" s="138"/>
      <c r="G15545" s="138"/>
    </row>
    <row r="15546" ht="15.75" customHeight="1" spans="1:7">
      <c r="A15546" s="143">
        <v>903810</v>
      </c>
      <c r="B15546" s="153" t="s">
        <v>17742</v>
      </c>
      <c r="C15546" s="145" t="s">
        <v>455</v>
      </c>
      <c r="D15546" s="137"/>
      <c r="E15546" s="146">
        <v>181401.81</v>
      </c>
      <c r="F15546" s="138"/>
      <c r="G15546" s="138"/>
    </row>
    <row r="15547" ht="15.75" customHeight="1" spans="1:7">
      <c r="A15547" s="143">
        <v>903809</v>
      </c>
      <c r="B15547" s="153" t="s">
        <v>17743</v>
      </c>
      <c r="C15547" s="145" t="s">
        <v>455</v>
      </c>
      <c r="D15547" s="137"/>
      <c r="E15547" s="146">
        <v>117001.77</v>
      </c>
      <c r="F15547" s="138"/>
      <c r="G15547" s="138"/>
    </row>
    <row r="15548" ht="15.75" customHeight="1" spans="1:7">
      <c r="A15548" s="143">
        <v>903808</v>
      </c>
      <c r="B15548" s="153" t="s">
        <v>17744</v>
      </c>
      <c r="C15548" s="145" t="s">
        <v>455</v>
      </c>
      <c r="D15548" s="137"/>
      <c r="E15548" s="146">
        <v>105791.07</v>
      </c>
      <c r="F15548" s="138"/>
      <c r="G15548" s="138"/>
    </row>
    <row r="15549" ht="15.75" customHeight="1" spans="1:7">
      <c r="A15549" s="143">
        <v>903845</v>
      </c>
      <c r="B15549" s="153" t="s">
        <v>17745</v>
      </c>
      <c r="C15549" s="145" t="s">
        <v>12987</v>
      </c>
      <c r="D15549" s="137"/>
      <c r="E15549" s="146">
        <v>133.1</v>
      </c>
      <c r="F15549" s="138"/>
      <c r="G15549" s="138"/>
    </row>
    <row r="15550" ht="15.75" customHeight="1" spans="1:7">
      <c r="A15550" s="143">
        <v>919009</v>
      </c>
      <c r="B15550" s="153" t="s">
        <v>17746</v>
      </c>
      <c r="C15550" s="145" t="s">
        <v>455</v>
      </c>
      <c r="D15550" s="137"/>
      <c r="E15550" s="146">
        <v>62468.56</v>
      </c>
      <c r="F15550" s="138"/>
      <c r="G15550" s="138"/>
    </row>
    <row r="15551" ht="15.75" customHeight="1" spans="1:7">
      <c r="A15551" s="143">
        <v>919007</v>
      </c>
      <c r="B15551" s="153" t="s">
        <v>17747</v>
      </c>
      <c r="C15551" s="145" t="s">
        <v>455</v>
      </c>
      <c r="D15551" s="137"/>
      <c r="E15551" s="146">
        <v>114850.03</v>
      </c>
      <c r="F15551" s="138"/>
      <c r="G15551" s="138"/>
    </row>
    <row r="15552" ht="15.75" customHeight="1" spans="1:7">
      <c r="A15552" s="143">
        <v>919011</v>
      </c>
      <c r="B15552" s="153" t="s">
        <v>17748</v>
      </c>
      <c r="C15552" s="145" t="s">
        <v>455</v>
      </c>
      <c r="D15552" s="137"/>
      <c r="E15552" s="146">
        <v>32778.15</v>
      </c>
      <c r="F15552" s="138"/>
      <c r="G15552" s="138"/>
    </row>
    <row r="15553" ht="15.75" customHeight="1" spans="1:7">
      <c r="A15553" s="143">
        <v>919246</v>
      </c>
      <c r="B15553" s="153" t="s">
        <v>17749</v>
      </c>
      <c r="C15553" s="145" t="s">
        <v>455</v>
      </c>
      <c r="D15553" s="137"/>
      <c r="E15553" s="146">
        <v>44911.47</v>
      </c>
      <c r="F15553" s="138"/>
      <c r="G15553" s="138"/>
    </row>
    <row r="15554" ht="15.75" customHeight="1" spans="1:7">
      <c r="A15554" s="143">
        <v>919013</v>
      </c>
      <c r="B15554" s="153" t="s">
        <v>17750</v>
      </c>
      <c r="C15554" s="145" t="s">
        <v>455</v>
      </c>
      <c r="D15554" s="137"/>
      <c r="E15554" s="146">
        <v>125590.48</v>
      </c>
      <c r="F15554" s="138"/>
      <c r="G15554" s="138"/>
    </row>
    <row r="15555" ht="15.75" customHeight="1" spans="1:7">
      <c r="A15555" s="143">
        <v>919008</v>
      </c>
      <c r="B15555" s="153" t="s">
        <v>17751</v>
      </c>
      <c r="C15555" s="145" t="s">
        <v>455</v>
      </c>
      <c r="D15555" s="137"/>
      <c r="E15555" s="146">
        <v>90436.65</v>
      </c>
      <c r="F15555" s="138"/>
      <c r="G15555" s="138"/>
    </row>
    <row r="15556" ht="15.75" customHeight="1" spans="1:7">
      <c r="A15556" s="143">
        <v>919012</v>
      </c>
      <c r="B15556" s="153" t="s">
        <v>17752</v>
      </c>
      <c r="C15556" s="145" t="s">
        <v>455</v>
      </c>
      <c r="D15556" s="137"/>
      <c r="E15556" s="146">
        <v>58769.14</v>
      </c>
      <c r="F15556" s="138"/>
      <c r="G15556" s="138"/>
    </row>
    <row r="15557" ht="15.75" customHeight="1" spans="1:7">
      <c r="A15557" s="143">
        <v>903848</v>
      </c>
      <c r="B15557" s="153" t="s">
        <v>17753</v>
      </c>
      <c r="C15557" s="145" t="s">
        <v>13059</v>
      </c>
      <c r="D15557" s="137"/>
      <c r="E15557" s="146">
        <v>161.17</v>
      </c>
      <c r="F15557" s="138"/>
      <c r="G15557" s="138"/>
    </row>
    <row r="15558" ht="15.75" customHeight="1" spans="1:7">
      <c r="A15558" s="143">
        <v>919002</v>
      </c>
      <c r="B15558" s="153" t="s">
        <v>17754</v>
      </c>
      <c r="C15558" s="145" t="s">
        <v>455</v>
      </c>
      <c r="D15558" s="137"/>
      <c r="E15558" s="146">
        <v>38384.96</v>
      </c>
      <c r="F15558" s="138"/>
      <c r="G15558" s="138"/>
    </row>
    <row r="15559" ht="15.75" customHeight="1" spans="1:7">
      <c r="A15559" s="143">
        <v>919210</v>
      </c>
      <c r="B15559" s="153" t="s">
        <v>17755</v>
      </c>
      <c r="C15559" s="145" t="s">
        <v>455</v>
      </c>
      <c r="D15559" s="137"/>
      <c r="E15559" s="146">
        <v>22139.33</v>
      </c>
      <c r="F15559" s="138"/>
      <c r="G15559" s="138"/>
    </row>
    <row r="15560" ht="15.75" customHeight="1" spans="1:7">
      <c r="A15560" s="143">
        <v>909612</v>
      </c>
      <c r="B15560" s="153" t="s">
        <v>17756</v>
      </c>
      <c r="C15560" s="145" t="s">
        <v>455</v>
      </c>
      <c r="D15560" s="137"/>
      <c r="E15560" s="146">
        <v>12724.67</v>
      </c>
      <c r="F15560" s="138"/>
      <c r="G15560" s="138"/>
    </row>
    <row r="15561" ht="15.75" customHeight="1" spans="1:7">
      <c r="A15561" s="143">
        <v>909613</v>
      </c>
      <c r="B15561" s="153" t="s">
        <v>17757</v>
      </c>
      <c r="C15561" s="145" t="s">
        <v>455</v>
      </c>
      <c r="D15561" s="137"/>
      <c r="E15561" s="146">
        <v>20932.73</v>
      </c>
      <c r="F15561" s="138"/>
      <c r="G15561" s="138"/>
    </row>
    <row r="15562" ht="15.75" customHeight="1" spans="1:7">
      <c r="A15562" s="143">
        <v>909614</v>
      </c>
      <c r="B15562" s="153" t="s">
        <v>17758</v>
      </c>
      <c r="C15562" s="145" t="s">
        <v>455</v>
      </c>
      <c r="D15562" s="137"/>
      <c r="E15562" s="146">
        <v>45550.26</v>
      </c>
      <c r="F15562" s="138"/>
      <c r="G15562" s="138"/>
    </row>
    <row r="15563" ht="15.75" customHeight="1" spans="1:7">
      <c r="A15563" s="143">
        <v>909616</v>
      </c>
      <c r="B15563" s="153" t="s">
        <v>17759</v>
      </c>
      <c r="C15563" s="145" t="s">
        <v>455</v>
      </c>
      <c r="D15563" s="137"/>
      <c r="E15563" s="146">
        <v>36301.37</v>
      </c>
      <c r="F15563" s="138"/>
      <c r="G15563" s="138"/>
    </row>
    <row r="15564" ht="15.75" customHeight="1" spans="1:7">
      <c r="A15564" s="143">
        <v>909617</v>
      </c>
      <c r="B15564" s="153" t="s">
        <v>17760</v>
      </c>
      <c r="C15564" s="145" t="s">
        <v>455</v>
      </c>
      <c r="D15564" s="137"/>
      <c r="E15564" s="146">
        <v>21521.76</v>
      </c>
      <c r="F15564" s="138"/>
      <c r="G15564" s="138"/>
    </row>
    <row r="15565" ht="15.75" customHeight="1" spans="1:7">
      <c r="A15565" s="143">
        <v>909615</v>
      </c>
      <c r="B15565" s="153" t="s">
        <v>17761</v>
      </c>
      <c r="C15565" s="145" t="s">
        <v>455</v>
      </c>
      <c r="D15565" s="137"/>
      <c r="E15565" s="146">
        <v>16528.71</v>
      </c>
      <c r="F15565" s="138"/>
      <c r="G15565" s="138"/>
    </row>
    <row r="15566" ht="15.75" customHeight="1" spans="1:7">
      <c r="A15566" s="143">
        <v>903860</v>
      </c>
      <c r="B15566" s="153" t="s">
        <v>17762</v>
      </c>
      <c r="C15566" s="145" t="s">
        <v>13149</v>
      </c>
      <c r="D15566" s="137"/>
      <c r="E15566" s="146">
        <v>2.84</v>
      </c>
      <c r="F15566" s="138"/>
      <c r="G15566" s="138"/>
    </row>
    <row r="15567" ht="15.75" customHeight="1" spans="1:7">
      <c r="A15567" s="143">
        <v>919101</v>
      </c>
      <c r="B15567" s="153" t="s">
        <v>17763</v>
      </c>
      <c r="C15567" s="145" t="s">
        <v>455</v>
      </c>
      <c r="D15567" s="137"/>
      <c r="E15567" s="146">
        <v>1847.48</v>
      </c>
      <c r="F15567" s="138"/>
      <c r="G15567" s="138"/>
    </row>
    <row r="15568" ht="15.75" customHeight="1" spans="1:7">
      <c r="A15568" s="143">
        <v>903818</v>
      </c>
      <c r="B15568" s="153" t="s">
        <v>17764</v>
      </c>
      <c r="C15568" s="145" t="s">
        <v>13149</v>
      </c>
      <c r="D15568" s="137"/>
      <c r="E15568" s="146">
        <v>14.73</v>
      </c>
      <c r="F15568" s="138"/>
      <c r="G15568" s="138"/>
    </row>
    <row r="15569" ht="15.75" customHeight="1" spans="1:7">
      <c r="A15569" s="143">
        <v>1100657</v>
      </c>
      <c r="B15569" s="153" t="s">
        <v>17765</v>
      </c>
      <c r="C15569" s="145" t="s">
        <v>12987</v>
      </c>
      <c r="D15569" s="137"/>
      <c r="E15569" s="146">
        <v>3.29</v>
      </c>
      <c r="F15569" s="138"/>
      <c r="G15569" s="138"/>
    </row>
    <row r="15570" ht="15.75" customHeight="1" spans="1:7">
      <c r="A15570" s="143">
        <v>1108055</v>
      </c>
      <c r="B15570" s="153" t="s">
        <v>17766</v>
      </c>
      <c r="C15570" s="145" t="s">
        <v>12987</v>
      </c>
      <c r="D15570" s="137"/>
      <c r="E15570" s="146">
        <v>3313.83</v>
      </c>
      <c r="F15570" s="138"/>
      <c r="G15570" s="138"/>
    </row>
    <row r="15571" ht="15.75" customHeight="1" spans="1:7">
      <c r="A15571" s="143">
        <v>1109665</v>
      </c>
      <c r="B15571" s="153" t="s">
        <v>17767</v>
      </c>
      <c r="C15571" s="145" t="s">
        <v>12987</v>
      </c>
      <c r="D15571" s="137"/>
      <c r="E15571" s="146">
        <v>750.91</v>
      </c>
      <c r="F15571" s="138"/>
      <c r="G15571" s="138"/>
    </row>
    <row r="15572" ht="15.75" customHeight="1" spans="1:7">
      <c r="A15572" s="143">
        <v>1109664</v>
      </c>
      <c r="B15572" s="153" t="s">
        <v>17768</v>
      </c>
      <c r="C15572" s="145" t="s">
        <v>12987</v>
      </c>
      <c r="D15572" s="137"/>
      <c r="E15572" s="146">
        <v>694.1</v>
      </c>
      <c r="F15572" s="138"/>
      <c r="G15572" s="138"/>
    </row>
    <row r="15573" ht="15.75" customHeight="1" spans="1:7">
      <c r="A15573" s="143">
        <v>1109667</v>
      </c>
      <c r="B15573" s="153" t="s">
        <v>17769</v>
      </c>
      <c r="C15573" s="145" t="s">
        <v>12987</v>
      </c>
      <c r="D15573" s="137"/>
      <c r="E15573" s="146">
        <v>575.54</v>
      </c>
      <c r="F15573" s="138"/>
      <c r="G15573" s="138"/>
    </row>
    <row r="15574" ht="15.75" customHeight="1" spans="1:7">
      <c r="A15574" s="143">
        <v>1109666</v>
      </c>
      <c r="B15574" s="153" t="s">
        <v>17770</v>
      </c>
      <c r="C15574" s="145" t="s">
        <v>12987</v>
      </c>
      <c r="D15574" s="137"/>
      <c r="E15574" s="146">
        <v>477.08</v>
      </c>
      <c r="F15574" s="138"/>
      <c r="G15574" s="138"/>
    </row>
    <row r="15575" ht="15.75" customHeight="1" spans="1:7">
      <c r="A15575" s="143">
        <v>1109669</v>
      </c>
      <c r="B15575" s="153" t="s">
        <v>17771</v>
      </c>
      <c r="C15575" s="145" t="s">
        <v>12987</v>
      </c>
      <c r="D15575" s="137"/>
      <c r="E15575" s="146">
        <v>488.93</v>
      </c>
      <c r="F15575" s="138"/>
      <c r="G15575" s="138"/>
    </row>
    <row r="15576" ht="15.75" customHeight="1" spans="1:7">
      <c r="A15576" s="143">
        <v>1109668</v>
      </c>
      <c r="B15576" s="153" t="s">
        <v>17772</v>
      </c>
      <c r="C15576" s="145" t="s">
        <v>12987</v>
      </c>
      <c r="D15576" s="137"/>
      <c r="E15576" s="146">
        <v>370.82</v>
      </c>
      <c r="F15576" s="138"/>
      <c r="G15576" s="138"/>
    </row>
    <row r="15577" ht="15.75" customHeight="1" spans="1:7">
      <c r="A15577" s="143">
        <v>1108060</v>
      </c>
      <c r="B15577" s="153" t="s">
        <v>17773</v>
      </c>
      <c r="C15577" s="145" t="s">
        <v>12987</v>
      </c>
      <c r="D15577" s="137"/>
      <c r="E15577" s="146">
        <v>614.85</v>
      </c>
      <c r="F15577" s="138"/>
      <c r="G15577" s="138"/>
    </row>
    <row r="15578" ht="15.75" customHeight="1" spans="1:7">
      <c r="A15578" s="143">
        <v>1109626</v>
      </c>
      <c r="B15578" s="153" t="s">
        <v>17774</v>
      </c>
      <c r="C15578" s="145" t="s">
        <v>12987</v>
      </c>
      <c r="D15578" s="137"/>
      <c r="E15578" s="146">
        <v>466.56</v>
      </c>
      <c r="F15578" s="138"/>
      <c r="G15578" s="138"/>
    </row>
    <row r="15579" ht="15.75" customHeight="1" spans="1:7">
      <c r="A15579" s="143">
        <v>1109671</v>
      </c>
      <c r="B15579" s="153" t="s">
        <v>17775</v>
      </c>
      <c r="C15579" s="145" t="s">
        <v>12987</v>
      </c>
      <c r="D15579" s="137"/>
      <c r="E15579" s="146">
        <v>445.99</v>
      </c>
      <c r="F15579" s="138"/>
      <c r="G15579" s="138"/>
    </row>
    <row r="15580" ht="15.75" customHeight="1" spans="1:7">
      <c r="A15580" s="143">
        <v>1109670</v>
      </c>
      <c r="B15580" s="153" t="s">
        <v>17776</v>
      </c>
      <c r="C15580" s="145" t="s">
        <v>12987</v>
      </c>
      <c r="D15580" s="137"/>
      <c r="E15580" s="146">
        <v>316.44</v>
      </c>
      <c r="F15580" s="138"/>
      <c r="G15580" s="138"/>
    </row>
    <row r="15581" ht="15.75" customHeight="1" spans="1:7">
      <c r="A15581" s="143">
        <v>1109672</v>
      </c>
      <c r="B15581" s="153" t="s">
        <v>17777</v>
      </c>
      <c r="C15581" s="145" t="s">
        <v>12987</v>
      </c>
      <c r="D15581" s="137"/>
      <c r="E15581" s="146">
        <v>362.32</v>
      </c>
      <c r="F15581" s="138"/>
      <c r="G15581" s="138"/>
    </row>
    <row r="15582" ht="15.75" customHeight="1" spans="1:7">
      <c r="A15582" s="143">
        <v>1109624</v>
      </c>
      <c r="B15582" s="153" t="s">
        <v>17778</v>
      </c>
      <c r="C15582" s="145" t="s">
        <v>12987</v>
      </c>
      <c r="D15582" s="137"/>
      <c r="E15582" s="146">
        <v>213.04</v>
      </c>
      <c r="F15582" s="138"/>
      <c r="G15582" s="138"/>
    </row>
    <row r="15583" ht="15.75" customHeight="1" spans="1:7">
      <c r="A15583" s="143">
        <v>1109622</v>
      </c>
      <c r="B15583" s="153" t="s">
        <v>17779</v>
      </c>
      <c r="C15583" s="145" t="s">
        <v>12987</v>
      </c>
      <c r="D15583" s="137"/>
      <c r="E15583" s="146">
        <v>453.72</v>
      </c>
      <c r="F15583" s="138"/>
      <c r="G15583" s="138"/>
    </row>
    <row r="15584" ht="15.75" customHeight="1" spans="1:7">
      <c r="A15584" s="143">
        <v>1109623</v>
      </c>
      <c r="B15584" s="153" t="s">
        <v>17780</v>
      </c>
      <c r="C15584" s="145" t="s">
        <v>12987</v>
      </c>
      <c r="D15584" s="137"/>
      <c r="E15584" s="146">
        <v>357.21</v>
      </c>
      <c r="F15584" s="138"/>
      <c r="G15584" s="138"/>
    </row>
    <row r="15585" ht="15.75" customHeight="1" spans="1:7">
      <c r="A15585" s="143">
        <v>1109697</v>
      </c>
      <c r="B15585" s="153" t="s">
        <v>17781</v>
      </c>
      <c r="C15585" s="145" t="s">
        <v>12987</v>
      </c>
      <c r="D15585" s="137"/>
      <c r="E15585" s="146">
        <v>340.01</v>
      </c>
      <c r="F15585" s="138"/>
      <c r="G15585" s="138"/>
    </row>
    <row r="15586" ht="15.75" customHeight="1" spans="1:7">
      <c r="A15586" s="143">
        <v>1109698</v>
      </c>
      <c r="B15586" s="153" t="s">
        <v>17782</v>
      </c>
      <c r="C15586" s="145" t="s">
        <v>12987</v>
      </c>
      <c r="D15586" s="137"/>
      <c r="E15586" s="146">
        <v>217.78</v>
      </c>
      <c r="F15586" s="138"/>
      <c r="G15586" s="138"/>
    </row>
    <row r="15587" ht="15.75" customHeight="1" spans="1:7">
      <c r="A15587" s="143">
        <v>1109679</v>
      </c>
      <c r="B15587" s="153" t="s">
        <v>17783</v>
      </c>
      <c r="C15587" s="145" t="s">
        <v>12987</v>
      </c>
      <c r="D15587" s="137"/>
      <c r="E15587" s="146">
        <v>397.8</v>
      </c>
      <c r="F15587" s="138"/>
      <c r="G15587" s="138"/>
    </row>
    <row r="15588" ht="15.75" customHeight="1" spans="1:7">
      <c r="A15588" s="143">
        <v>1109625</v>
      </c>
      <c r="B15588" s="153" t="s">
        <v>17784</v>
      </c>
      <c r="C15588" s="145" t="s">
        <v>12987</v>
      </c>
      <c r="D15588" s="137"/>
      <c r="E15588" s="146">
        <v>286.93</v>
      </c>
      <c r="F15588" s="138"/>
      <c r="G15588" s="138"/>
    </row>
    <row r="15589" ht="15.75" customHeight="1" spans="1:7">
      <c r="A15589" s="143">
        <v>1109678</v>
      </c>
      <c r="B15589" s="153" t="s">
        <v>17785</v>
      </c>
      <c r="C15589" s="145" t="s">
        <v>12987</v>
      </c>
      <c r="D15589" s="137"/>
      <c r="E15589" s="146">
        <v>369.18</v>
      </c>
      <c r="F15589" s="138"/>
      <c r="G15589" s="138"/>
    </row>
    <row r="15590" ht="15.75" customHeight="1" spans="1:7">
      <c r="A15590" s="143">
        <v>1109694</v>
      </c>
      <c r="B15590" s="153" t="s">
        <v>17786</v>
      </c>
      <c r="C15590" s="145" t="s">
        <v>12987</v>
      </c>
      <c r="D15590" s="137"/>
      <c r="E15590" s="146">
        <v>250.31</v>
      </c>
      <c r="F15590" s="138"/>
      <c r="G15590" s="138"/>
    </row>
    <row r="15591" ht="15.75" customHeight="1" spans="1:7">
      <c r="A15591" s="143">
        <v>1109673</v>
      </c>
      <c r="B15591" s="153" t="s">
        <v>17787</v>
      </c>
      <c r="C15591" s="145" t="s">
        <v>12987</v>
      </c>
      <c r="D15591" s="137"/>
      <c r="E15591" s="146">
        <v>444.53</v>
      </c>
      <c r="F15591" s="138"/>
      <c r="G15591" s="138"/>
    </row>
    <row r="15592" ht="15.75" customHeight="1" spans="1:7">
      <c r="A15592" s="143">
        <v>1109690</v>
      </c>
      <c r="B15592" s="153" t="s">
        <v>17788</v>
      </c>
      <c r="C15592" s="145" t="s">
        <v>12987</v>
      </c>
      <c r="D15592" s="137"/>
      <c r="E15592" s="146">
        <v>341</v>
      </c>
      <c r="F15592" s="138"/>
      <c r="G15592" s="138"/>
    </row>
    <row r="15593" ht="15.75" customHeight="1" spans="1:7">
      <c r="A15593" s="143">
        <v>1109674</v>
      </c>
      <c r="B15593" s="153" t="s">
        <v>17789</v>
      </c>
      <c r="C15593" s="145" t="s">
        <v>12987</v>
      </c>
      <c r="D15593" s="137"/>
      <c r="E15593" s="146">
        <v>419.17</v>
      </c>
      <c r="F15593" s="138"/>
      <c r="G15593" s="138"/>
    </row>
    <row r="15594" ht="15.75" customHeight="1" spans="1:7">
      <c r="A15594" s="143">
        <v>1109691</v>
      </c>
      <c r="B15594" s="153" t="s">
        <v>17790</v>
      </c>
      <c r="C15594" s="145" t="s">
        <v>12987</v>
      </c>
      <c r="D15594" s="137"/>
      <c r="E15594" s="146">
        <v>310.47</v>
      </c>
      <c r="F15594" s="138"/>
      <c r="G15594" s="138"/>
    </row>
    <row r="15595" ht="15.75" customHeight="1" spans="1:7">
      <c r="A15595" s="143">
        <v>1109675</v>
      </c>
      <c r="B15595" s="153" t="s">
        <v>17791</v>
      </c>
      <c r="C15595" s="145" t="s">
        <v>12987</v>
      </c>
      <c r="D15595" s="137"/>
      <c r="E15595" s="146">
        <v>398.95</v>
      </c>
      <c r="F15595" s="138"/>
      <c r="G15595" s="138"/>
    </row>
    <row r="15596" ht="15.75" customHeight="1" spans="1:7">
      <c r="A15596" s="143">
        <v>1109692</v>
      </c>
      <c r="B15596" s="153" t="s">
        <v>17792</v>
      </c>
      <c r="C15596" s="145" t="s">
        <v>12987</v>
      </c>
      <c r="D15596" s="137"/>
      <c r="E15596" s="146">
        <v>286.16</v>
      </c>
      <c r="F15596" s="138"/>
      <c r="G15596" s="138"/>
    </row>
    <row r="15597" ht="15.75" customHeight="1" spans="1:7">
      <c r="A15597" s="143">
        <v>1109676</v>
      </c>
      <c r="B15597" s="153" t="s">
        <v>17793</v>
      </c>
      <c r="C15597" s="145" t="s">
        <v>12987</v>
      </c>
      <c r="D15597" s="137"/>
      <c r="E15597" s="146">
        <v>382.6</v>
      </c>
      <c r="F15597" s="138"/>
      <c r="G15597" s="138"/>
    </row>
    <row r="15598" ht="15.75" customHeight="1" spans="1:7">
      <c r="A15598" s="143">
        <v>1109693</v>
      </c>
      <c r="B15598" s="153" t="s">
        <v>17794</v>
      </c>
      <c r="C15598" s="145" t="s">
        <v>12987</v>
      </c>
      <c r="D15598" s="137"/>
      <c r="E15598" s="146">
        <v>266.48</v>
      </c>
      <c r="F15598" s="138"/>
      <c r="G15598" s="138"/>
    </row>
    <row r="15599" ht="15.75" customHeight="1" spans="1:7">
      <c r="A15599" s="143">
        <v>1109680</v>
      </c>
      <c r="B15599" s="153" t="s">
        <v>17795</v>
      </c>
      <c r="C15599" s="145" t="s">
        <v>12987</v>
      </c>
      <c r="D15599" s="137"/>
      <c r="E15599" s="146">
        <v>4131.14</v>
      </c>
      <c r="F15599" s="138"/>
      <c r="G15599" s="138"/>
    </row>
    <row r="15600" ht="15.75" customHeight="1" spans="1:7">
      <c r="A15600" s="143">
        <v>1107748</v>
      </c>
      <c r="B15600" s="153" t="s">
        <v>17796</v>
      </c>
      <c r="C15600" s="145" t="s">
        <v>12987</v>
      </c>
      <c r="D15600" s="137"/>
      <c r="E15600" s="146">
        <v>11627.65</v>
      </c>
      <c r="F15600" s="138"/>
      <c r="G15600" s="138"/>
    </row>
    <row r="15601" ht="15.75" customHeight="1" spans="1:7">
      <c r="A15601" s="143">
        <v>1110000</v>
      </c>
      <c r="B15601" s="153" t="s">
        <v>15979</v>
      </c>
      <c r="C15601" s="145" t="s">
        <v>12987</v>
      </c>
      <c r="D15601" s="137"/>
      <c r="E15601" s="146">
        <v>0</v>
      </c>
      <c r="F15601" s="138"/>
      <c r="G15601" s="138"/>
    </row>
    <row r="15602" ht="15.75" customHeight="1" spans="1:7">
      <c r="A15602" s="143">
        <v>1106059</v>
      </c>
      <c r="B15602" s="153" t="s">
        <v>17797</v>
      </c>
      <c r="C15602" s="145" t="s">
        <v>12987</v>
      </c>
      <c r="D15602" s="137"/>
      <c r="E15602" s="146">
        <v>572.01</v>
      </c>
      <c r="F15602" s="138"/>
      <c r="G15602" s="138"/>
    </row>
    <row r="15603" ht="15.75" customHeight="1" spans="1:7">
      <c r="A15603" s="143">
        <v>1106060</v>
      </c>
      <c r="B15603" s="153" t="s">
        <v>17798</v>
      </c>
      <c r="C15603" s="145" t="s">
        <v>12987</v>
      </c>
      <c r="D15603" s="137"/>
      <c r="E15603" s="146">
        <v>443.93</v>
      </c>
      <c r="F15603" s="138"/>
      <c r="G15603" s="138"/>
    </row>
    <row r="15604" ht="15.75" customHeight="1" spans="1:7">
      <c r="A15604" s="143">
        <v>1100658</v>
      </c>
      <c r="B15604" s="153" t="s">
        <v>17799</v>
      </c>
      <c r="C15604" s="145" t="s">
        <v>12987</v>
      </c>
      <c r="D15604" s="137"/>
      <c r="E15604" s="146">
        <v>491.22</v>
      </c>
      <c r="F15604" s="138"/>
      <c r="G15604" s="138"/>
    </row>
    <row r="15605" ht="15.75" customHeight="1" spans="1:7">
      <c r="A15605" s="143">
        <v>1106159</v>
      </c>
      <c r="B15605" s="153" t="s">
        <v>17800</v>
      </c>
      <c r="C15605" s="145" t="s">
        <v>12987</v>
      </c>
      <c r="D15605" s="137"/>
      <c r="E15605" s="146">
        <v>523.65</v>
      </c>
      <c r="F15605" s="138"/>
      <c r="G15605" s="138"/>
    </row>
    <row r="15606" ht="15.75" customHeight="1" spans="1:7">
      <c r="A15606" s="143">
        <v>1107902</v>
      </c>
      <c r="B15606" s="153" t="s">
        <v>17801</v>
      </c>
      <c r="C15606" s="145" t="s">
        <v>12987</v>
      </c>
      <c r="D15606" s="137"/>
      <c r="E15606" s="146">
        <v>559.85</v>
      </c>
      <c r="F15606" s="138"/>
      <c r="G15606" s="138"/>
    </row>
    <row r="15607" ht="15.75" customHeight="1" spans="1:7">
      <c r="A15607" s="143">
        <v>1107906</v>
      </c>
      <c r="B15607" s="153" t="s">
        <v>17802</v>
      </c>
      <c r="C15607" s="145" t="s">
        <v>12987</v>
      </c>
      <c r="D15607" s="137"/>
      <c r="E15607" s="146">
        <v>600.31</v>
      </c>
      <c r="F15607" s="138"/>
      <c r="G15607" s="138"/>
    </row>
    <row r="15608" ht="15.75" customHeight="1" spans="1:7">
      <c r="A15608" s="143">
        <v>1107910</v>
      </c>
      <c r="B15608" s="153" t="s">
        <v>17803</v>
      </c>
      <c r="C15608" s="145" t="s">
        <v>12987</v>
      </c>
      <c r="D15608" s="137"/>
      <c r="E15608" s="146">
        <v>645.53</v>
      </c>
      <c r="F15608" s="138"/>
      <c r="G15608" s="138"/>
    </row>
    <row r="15609" ht="15.75" customHeight="1" spans="1:7">
      <c r="A15609" s="143">
        <v>1107911</v>
      </c>
      <c r="B15609" s="153" t="s">
        <v>17804</v>
      </c>
      <c r="C15609" s="145" t="s">
        <v>12987</v>
      </c>
      <c r="D15609" s="137"/>
      <c r="E15609" s="146">
        <v>696.07</v>
      </c>
      <c r="F15609" s="138"/>
      <c r="G15609" s="138"/>
    </row>
    <row r="15610" ht="15.75" customHeight="1" spans="1:7">
      <c r="A15610" s="143">
        <v>1107912</v>
      </c>
      <c r="B15610" s="153" t="s">
        <v>17805</v>
      </c>
      <c r="C15610" s="145" t="s">
        <v>12987</v>
      </c>
      <c r="D15610" s="137"/>
      <c r="E15610" s="146">
        <v>768.01</v>
      </c>
      <c r="F15610" s="138"/>
      <c r="G15610" s="138"/>
    </row>
    <row r="15611" ht="15.75" customHeight="1" spans="1:7">
      <c r="A15611" s="143">
        <v>1106164</v>
      </c>
      <c r="B15611" s="153" t="s">
        <v>17806</v>
      </c>
      <c r="C15611" s="145" t="s">
        <v>12987</v>
      </c>
      <c r="D15611" s="137"/>
      <c r="E15611" s="146">
        <v>250.99</v>
      </c>
      <c r="F15611" s="138"/>
      <c r="G15611" s="138"/>
    </row>
    <row r="15612" ht="15.75" customHeight="1" spans="1:7">
      <c r="A15612" s="143">
        <v>1106165</v>
      </c>
      <c r="B15612" s="153" t="s">
        <v>17807</v>
      </c>
      <c r="C15612" s="145" t="s">
        <v>12987</v>
      </c>
      <c r="D15612" s="137"/>
      <c r="E15612" s="146">
        <v>378.69</v>
      </c>
      <c r="F15612" s="138"/>
      <c r="G15612" s="138"/>
    </row>
    <row r="15613" ht="15.75" customHeight="1" spans="1:7">
      <c r="A15613" s="143">
        <v>1106156</v>
      </c>
      <c r="B15613" s="153" t="s">
        <v>17808</v>
      </c>
      <c r="C15613" s="145" t="s">
        <v>12987</v>
      </c>
      <c r="D15613" s="137"/>
      <c r="E15613" s="146">
        <v>549.72</v>
      </c>
      <c r="F15613" s="138"/>
      <c r="G15613" s="138"/>
    </row>
    <row r="15614" ht="15.75" customHeight="1" spans="1:7">
      <c r="A15614" s="143">
        <v>1107932</v>
      </c>
      <c r="B15614" s="153" t="s">
        <v>17809</v>
      </c>
      <c r="C15614" s="145" t="s">
        <v>12987</v>
      </c>
      <c r="D15614" s="137"/>
      <c r="E15614" s="146">
        <v>588.41</v>
      </c>
      <c r="F15614" s="138"/>
      <c r="G15614" s="138"/>
    </row>
    <row r="15615" ht="15.75" customHeight="1" spans="1:7">
      <c r="A15615" s="143">
        <v>1108111</v>
      </c>
      <c r="B15615" s="153" t="s">
        <v>17810</v>
      </c>
      <c r="C15615" s="145" t="s">
        <v>12987</v>
      </c>
      <c r="D15615" s="137"/>
      <c r="E15615" s="146">
        <v>439.01</v>
      </c>
      <c r="F15615" s="138"/>
      <c r="G15615" s="138"/>
    </row>
    <row r="15616" ht="15.75" customHeight="1" spans="1:7">
      <c r="A15616" s="143">
        <v>1108112</v>
      </c>
      <c r="B15616" s="153" t="s">
        <v>17811</v>
      </c>
      <c r="C15616" s="145" t="s">
        <v>12987</v>
      </c>
      <c r="D15616" s="137"/>
      <c r="E15616" s="146">
        <v>449.54</v>
      </c>
      <c r="F15616" s="138"/>
      <c r="G15616" s="138"/>
    </row>
    <row r="15617" ht="15.75" customHeight="1" spans="1:7">
      <c r="A15617" s="143">
        <v>1108113</v>
      </c>
      <c r="B15617" s="153" t="s">
        <v>17812</v>
      </c>
      <c r="C15617" s="145" t="s">
        <v>12987</v>
      </c>
      <c r="D15617" s="137"/>
      <c r="E15617" s="146">
        <v>476.44</v>
      </c>
      <c r="F15617" s="138"/>
      <c r="G15617" s="138"/>
    </row>
    <row r="15618" ht="15.75" customHeight="1" spans="1:7">
      <c r="A15618" s="143">
        <v>1108114</v>
      </c>
      <c r="B15618" s="153" t="s">
        <v>17813</v>
      </c>
      <c r="C15618" s="145" t="s">
        <v>12987</v>
      </c>
      <c r="D15618" s="137"/>
      <c r="E15618" s="146">
        <v>506.47</v>
      </c>
      <c r="F15618" s="138"/>
      <c r="G15618" s="138"/>
    </row>
    <row r="15619" ht="15.75" customHeight="1" spans="1:7">
      <c r="A15619" s="143">
        <v>1108061</v>
      </c>
      <c r="B15619" s="153" t="s">
        <v>17814</v>
      </c>
      <c r="C15619" s="145" t="s">
        <v>12987</v>
      </c>
      <c r="D15619" s="137"/>
      <c r="E15619" s="146">
        <v>865.67</v>
      </c>
      <c r="F15619" s="138"/>
      <c r="G15619" s="138"/>
    </row>
    <row r="15620" ht="15.75" customHeight="1" spans="1:7">
      <c r="A15620" s="143">
        <v>1108064</v>
      </c>
      <c r="B15620" s="153" t="s">
        <v>17815</v>
      </c>
      <c r="C15620" s="145" t="s">
        <v>12987</v>
      </c>
      <c r="D15620" s="137"/>
      <c r="E15620" s="146">
        <v>935.85</v>
      </c>
      <c r="F15620" s="138"/>
      <c r="G15620" s="138"/>
    </row>
    <row r="15621" ht="15.75" customHeight="1" spans="1:7">
      <c r="A15621" s="143">
        <v>1107888</v>
      </c>
      <c r="B15621" s="153" t="s">
        <v>17816</v>
      </c>
      <c r="C15621" s="145" t="s">
        <v>12987</v>
      </c>
      <c r="D15621" s="137"/>
      <c r="E15621" s="146">
        <v>421.91</v>
      </c>
      <c r="F15621" s="138"/>
      <c r="G15621" s="138"/>
    </row>
    <row r="15622" ht="15.75" customHeight="1" spans="1:7">
      <c r="A15622" s="143">
        <v>1107889</v>
      </c>
      <c r="B15622" s="153" t="s">
        <v>17817</v>
      </c>
      <c r="C15622" s="145" t="s">
        <v>12987</v>
      </c>
      <c r="D15622" s="137"/>
      <c r="E15622" s="146">
        <v>289.95</v>
      </c>
      <c r="F15622" s="138"/>
      <c r="G15622" s="138"/>
    </row>
    <row r="15623" ht="15.75" customHeight="1" spans="1:7">
      <c r="A15623" s="143">
        <v>1107892</v>
      </c>
      <c r="B15623" s="153" t="s">
        <v>17818</v>
      </c>
      <c r="C15623" s="145" t="s">
        <v>12987</v>
      </c>
      <c r="D15623" s="137"/>
      <c r="E15623" s="146">
        <v>439.95</v>
      </c>
      <c r="F15623" s="138"/>
      <c r="G15623" s="138"/>
    </row>
    <row r="15624" ht="15.75" customHeight="1" spans="1:7">
      <c r="A15624" s="143">
        <v>1107891</v>
      </c>
      <c r="B15624" s="153" t="s">
        <v>17819</v>
      </c>
      <c r="C15624" s="145" t="s">
        <v>12987</v>
      </c>
      <c r="D15624" s="137"/>
      <c r="E15624" s="146">
        <v>309.96</v>
      </c>
      <c r="F15624" s="138"/>
      <c r="G15624" s="138"/>
    </row>
    <row r="15625" ht="15.75" customHeight="1" spans="1:7">
      <c r="A15625" s="143">
        <v>1107928</v>
      </c>
      <c r="B15625" s="153" t="s">
        <v>17820</v>
      </c>
      <c r="C15625" s="145" t="s">
        <v>12987</v>
      </c>
      <c r="D15625" s="137"/>
      <c r="E15625" s="146">
        <v>378.83</v>
      </c>
      <c r="F15625" s="138"/>
      <c r="G15625" s="138"/>
    </row>
    <row r="15626" ht="15.75" customHeight="1" spans="1:7">
      <c r="A15626" s="143">
        <v>1107929</v>
      </c>
      <c r="B15626" s="153" t="s">
        <v>17821</v>
      </c>
      <c r="C15626" s="145" t="s">
        <v>12987</v>
      </c>
      <c r="D15626" s="137"/>
      <c r="E15626" s="146">
        <v>248.35</v>
      </c>
      <c r="F15626" s="138"/>
      <c r="G15626" s="138"/>
    </row>
    <row r="15627" ht="15.75" customHeight="1" spans="1:7">
      <c r="A15627" s="143">
        <v>1106109</v>
      </c>
      <c r="B15627" s="153" t="s">
        <v>17822</v>
      </c>
      <c r="C15627" s="145" t="s">
        <v>12987</v>
      </c>
      <c r="D15627" s="137"/>
      <c r="E15627" s="146">
        <v>360.88</v>
      </c>
      <c r="F15627" s="138"/>
      <c r="G15627" s="138"/>
    </row>
    <row r="15628" ht="15.75" customHeight="1" spans="1:7">
      <c r="A15628" s="143">
        <v>1106117</v>
      </c>
      <c r="B15628" s="153" t="s">
        <v>17823</v>
      </c>
      <c r="C15628" s="145" t="s">
        <v>12987</v>
      </c>
      <c r="D15628" s="137"/>
      <c r="E15628" s="146">
        <v>230.39</v>
      </c>
      <c r="F15628" s="138"/>
      <c r="G15628" s="138"/>
    </row>
    <row r="15629" ht="15.75" customHeight="1" spans="1:7">
      <c r="A15629" s="143">
        <v>1107896</v>
      </c>
      <c r="B15629" s="153" t="s">
        <v>17824</v>
      </c>
      <c r="C15629" s="145" t="s">
        <v>12987</v>
      </c>
      <c r="D15629" s="137"/>
      <c r="E15629" s="146">
        <v>460.18</v>
      </c>
      <c r="F15629" s="138"/>
      <c r="G15629" s="138"/>
    </row>
    <row r="15630" ht="15.75" customHeight="1" spans="1:7">
      <c r="A15630" s="143">
        <v>1107895</v>
      </c>
      <c r="B15630" s="153" t="s">
        <v>17825</v>
      </c>
      <c r="C15630" s="145" t="s">
        <v>12987</v>
      </c>
      <c r="D15630" s="137"/>
      <c r="E15630" s="146">
        <v>332.4</v>
      </c>
      <c r="F15630" s="138"/>
      <c r="G15630" s="138"/>
    </row>
    <row r="15631" ht="15.75" customHeight="1" spans="1:7">
      <c r="A15631" s="143">
        <v>1119528</v>
      </c>
      <c r="B15631" s="153" t="s">
        <v>17826</v>
      </c>
      <c r="C15631" s="145" t="s">
        <v>12987</v>
      </c>
      <c r="D15631" s="137"/>
      <c r="E15631" s="146">
        <v>392.32</v>
      </c>
      <c r="F15631" s="138"/>
      <c r="G15631" s="138"/>
    </row>
    <row r="15632" ht="15.75" customHeight="1" spans="1:7">
      <c r="A15632" s="143">
        <v>1106135</v>
      </c>
      <c r="B15632" s="153" t="s">
        <v>17827</v>
      </c>
      <c r="C15632" s="145" t="s">
        <v>12987</v>
      </c>
      <c r="D15632" s="137"/>
      <c r="E15632" s="146">
        <v>263.36</v>
      </c>
      <c r="F15632" s="138"/>
      <c r="G15632" s="138"/>
    </row>
    <row r="15633" ht="15.75" customHeight="1" spans="1:7">
      <c r="A15633" s="143">
        <v>1106136</v>
      </c>
      <c r="B15633" s="153" t="s">
        <v>17828</v>
      </c>
      <c r="C15633" s="145" t="s">
        <v>12987</v>
      </c>
      <c r="D15633" s="137"/>
      <c r="E15633" s="146">
        <v>373.21</v>
      </c>
      <c r="F15633" s="138"/>
      <c r="G15633" s="138"/>
    </row>
    <row r="15634" ht="15.75" customHeight="1" spans="1:7">
      <c r="A15634" s="143">
        <v>1106137</v>
      </c>
      <c r="B15634" s="153" t="s">
        <v>17829</v>
      </c>
      <c r="C15634" s="145" t="s">
        <v>12987</v>
      </c>
      <c r="D15634" s="137"/>
      <c r="E15634" s="146">
        <v>244.25</v>
      </c>
      <c r="F15634" s="138"/>
      <c r="G15634" s="138"/>
    </row>
    <row r="15635" ht="15.75" customHeight="1" spans="1:7">
      <c r="A15635" s="143">
        <v>1116127</v>
      </c>
      <c r="B15635" s="153" t="s">
        <v>17830</v>
      </c>
      <c r="C15635" s="145" t="s">
        <v>12987</v>
      </c>
      <c r="D15635" s="137"/>
      <c r="E15635" s="146">
        <v>478.13</v>
      </c>
      <c r="F15635" s="138"/>
      <c r="G15635" s="138"/>
    </row>
    <row r="15636" ht="15.75" customHeight="1" spans="1:7">
      <c r="A15636" s="143">
        <v>1116126</v>
      </c>
      <c r="B15636" s="153" t="s">
        <v>17831</v>
      </c>
      <c r="C15636" s="145" t="s">
        <v>12987</v>
      </c>
      <c r="D15636" s="137"/>
      <c r="E15636" s="146">
        <v>357.11</v>
      </c>
      <c r="F15636" s="138"/>
      <c r="G15636" s="138"/>
    </row>
    <row r="15637" ht="15.75" customHeight="1" spans="1:7">
      <c r="A15637" s="143">
        <v>1107900</v>
      </c>
      <c r="B15637" s="153" t="s">
        <v>17832</v>
      </c>
      <c r="C15637" s="145" t="s">
        <v>12987</v>
      </c>
      <c r="D15637" s="137"/>
      <c r="E15637" s="146">
        <v>482.71</v>
      </c>
      <c r="F15637" s="138"/>
      <c r="G15637" s="138"/>
    </row>
    <row r="15638" ht="15.75" customHeight="1" spans="1:7">
      <c r="A15638" s="143">
        <v>1107899</v>
      </c>
      <c r="B15638" s="153" t="s">
        <v>17833</v>
      </c>
      <c r="C15638" s="145" t="s">
        <v>12987</v>
      </c>
      <c r="D15638" s="137"/>
      <c r="E15638" s="146">
        <v>357.39</v>
      </c>
      <c r="F15638" s="138"/>
      <c r="G15638" s="138"/>
    </row>
    <row r="15639" ht="15.75" customHeight="1" spans="1:7">
      <c r="A15639" s="143">
        <v>1107890</v>
      </c>
      <c r="B15639" s="153" t="s">
        <v>17834</v>
      </c>
      <c r="C15639" s="145" t="s">
        <v>12987</v>
      </c>
      <c r="D15639" s="137"/>
      <c r="E15639" s="146">
        <v>409.92</v>
      </c>
      <c r="F15639" s="138"/>
      <c r="G15639" s="138"/>
    </row>
    <row r="15640" ht="15.75" customHeight="1" spans="1:7">
      <c r="A15640" s="143">
        <v>1106138</v>
      </c>
      <c r="B15640" s="153" t="s">
        <v>17835</v>
      </c>
      <c r="C15640" s="145" t="s">
        <v>12987</v>
      </c>
      <c r="D15640" s="137"/>
      <c r="E15640" s="146">
        <v>282.95</v>
      </c>
      <c r="F15640" s="138"/>
      <c r="G15640" s="138"/>
    </row>
    <row r="15641" ht="15.75" customHeight="1" spans="1:7">
      <c r="A15641" s="143">
        <v>1106139</v>
      </c>
      <c r="B15641" s="153" t="s">
        <v>17836</v>
      </c>
      <c r="C15641" s="145" t="s">
        <v>12987</v>
      </c>
      <c r="D15641" s="137"/>
      <c r="E15641" s="146">
        <v>389.38</v>
      </c>
      <c r="F15641" s="138"/>
      <c r="G15641" s="138"/>
    </row>
    <row r="15642" ht="15.75" customHeight="1" spans="1:7">
      <c r="A15642" s="143">
        <v>1106140</v>
      </c>
      <c r="B15642" s="153" t="s">
        <v>17837</v>
      </c>
      <c r="C15642" s="145" t="s">
        <v>12987</v>
      </c>
      <c r="D15642" s="137"/>
      <c r="E15642" s="146">
        <v>262.4</v>
      </c>
      <c r="F15642" s="138"/>
      <c r="G15642" s="138"/>
    </row>
    <row r="15643" ht="15.75" customHeight="1" spans="1:7">
      <c r="A15643" s="143">
        <v>1107904</v>
      </c>
      <c r="B15643" s="153" t="s">
        <v>17838</v>
      </c>
      <c r="C15643" s="145" t="s">
        <v>12987</v>
      </c>
      <c r="D15643" s="137"/>
      <c r="E15643" s="146">
        <v>507.94</v>
      </c>
      <c r="F15643" s="138"/>
      <c r="G15643" s="138"/>
    </row>
    <row r="15644" ht="15.75" customHeight="1" spans="1:7">
      <c r="A15644" s="143">
        <v>1107903</v>
      </c>
      <c r="B15644" s="153" t="s">
        <v>17839</v>
      </c>
      <c r="C15644" s="145" t="s">
        <v>12987</v>
      </c>
      <c r="D15644" s="137"/>
      <c r="E15644" s="146">
        <v>385.37</v>
      </c>
      <c r="F15644" s="138"/>
      <c r="G15644" s="138"/>
    </row>
    <row r="15645" ht="15.75" customHeight="1" spans="1:7">
      <c r="A15645" s="143">
        <v>1107908</v>
      </c>
      <c r="B15645" s="153" t="s">
        <v>17840</v>
      </c>
      <c r="C15645" s="145" t="s">
        <v>12987</v>
      </c>
      <c r="D15645" s="137"/>
      <c r="E15645" s="146">
        <v>536.04</v>
      </c>
      <c r="F15645" s="138"/>
      <c r="G15645" s="138"/>
    </row>
    <row r="15646" ht="15.75" customHeight="1" spans="1:7">
      <c r="A15646" s="143">
        <v>1107907</v>
      </c>
      <c r="B15646" s="153" t="s">
        <v>17841</v>
      </c>
      <c r="C15646" s="145" t="s">
        <v>12987</v>
      </c>
      <c r="D15646" s="137"/>
      <c r="E15646" s="146">
        <v>416.56</v>
      </c>
      <c r="F15646" s="138"/>
      <c r="G15646" s="138"/>
    </row>
    <row r="15647" ht="15.75" customHeight="1" spans="1:7">
      <c r="A15647" s="143">
        <v>1107871</v>
      </c>
      <c r="B15647" s="153" t="s">
        <v>17842</v>
      </c>
      <c r="C15647" s="145" t="s">
        <v>12987</v>
      </c>
      <c r="D15647" s="137"/>
      <c r="E15647" s="146">
        <v>441.54</v>
      </c>
      <c r="F15647" s="138"/>
      <c r="G15647" s="138"/>
    </row>
    <row r="15648" ht="15.75" customHeight="1" spans="1:7">
      <c r="A15648" s="143">
        <v>1107870</v>
      </c>
      <c r="B15648" s="153" t="s">
        <v>17843</v>
      </c>
      <c r="C15648" s="145" t="s">
        <v>12987</v>
      </c>
      <c r="D15648" s="137"/>
      <c r="E15648" s="146">
        <v>317.31</v>
      </c>
      <c r="F15648" s="138"/>
      <c r="G15648" s="138"/>
    </row>
    <row r="15649" ht="15.75" customHeight="1" spans="1:7">
      <c r="A15649" s="143">
        <v>1106057</v>
      </c>
      <c r="B15649" s="153" t="s">
        <v>17844</v>
      </c>
      <c r="C15649" s="145" t="s">
        <v>12987</v>
      </c>
      <c r="D15649" s="137"/>
      <c r="E15649" s="146">
        <v>427.65</v>
      </c>
      <c r="F15649" s="138"/>
      <c r="G15649" s="138"/>
    </row>
    <row r="15650" ht="15.75" customHeight="1" spans="1:7">
      <c r="A15650" s="143">
        <v>1106058</v>
      </c>
      <c r="B15650" s="153" t="s">
        <v>17845</v>
      </c>
      <c r="C15650" s="145" t="s">
        <v>12987</v>
      </c>
      <c r="D15650" s="137"/>
      <c r="E15650" s="146">
        <v>302.42</v>
      </c>
      <c r="F15650" s="138"/>
      <c r="G15650" s="138"/>
    </row>
    <row r="15651" ht="15.75" customHeight="1" spans="1:7">
      <c r="A15651" s="143">
        <v>1106380</v>
      </c>
      <c r="B15651" s="153" t="s">
        <v>17846</v>
      </c>
      <c r="C15651" s="145" t="s">
        <v>12987</v>
      </c>
      <c r="D15651" s="137"/>
      <c r="E15651" s="146">
        <v>417.18</v>
      </c>
      <c r="F15651" s="138"/>
      <c r="G15651" s="138"/>
    </row>
    <row r="15652" ht="15.75" customHeight="1" spans="1:7">
      <c r="A15652" s="143">
        <v>1106378</v>
      </c>
      <c r="B15652" s="153" t="s">
        <v>17847</v>
      </c>
      <c r="C15652" s="145" t="s">
        <v>12987</v>
      </c>
      <c r="D15652" s="137"/>
      <c r="E15652" s="146">
        <v>294.78</v>
      </c>
      <c r="F15652" s="138"/>
      <c r="G15652" s="138"/>
    </row>
    <row r="15653" ht="15.75" customHeight="1" spans="1:7">
      <c r="A15653" s="143">
        <v>1116263</v>
      </c>
      <c r="B15653" s="153" t="s">
        <v>17848</v>
      </c>
      <c r="C15653" s="145" t="s">
        <v>12987</v>
      </c>
      <c r="D15653" s="137"/>
      <c r="E15653" s="146">
        <v>395.67</v>
      </c>
      <c r="F15653" s="138"/>
      <c r="G15653" s="138"/>
    </row>
    <row r="15654" ht="15.75" customHeight="1" spans="1:7">
      <c r="A15654" s="143">
        <v>1116267</v>
      </c>
      <c r="B15654" s="153" t="s">
        <v>17849</v>
      </c>
      <c r="C15654" s="145" t="s">
        <v>12987</v>
      </c>
      <c r="D15654" s="137"/>
      <c r="E15654" s="146">
        <v>273.26</v>
      </c>
      <c r="F15654" s="138"/>
      <c r="G15654" s="138"/>
    </row>
    <row r="15655" ht="15.75" customHeight="1" spans="1:7">
      <c r="A15655" s="143">
        <v>1106280</v>
      </c>
      <c r="B15655" s="153" t="s">
        <v>17850</v>
      </c>
      <c r="C15655" s="145" t="s">
        <v>12987</v>
      </c>
      <c r="D15655" s="137"/>
      <c r="E15655" s="146">
        <v>437.9</v>
      </c>
      <c r="F15655" s="138"/>
      <c r="G15655" s="138"/>
    </row>
    <row r="15656" ht="15.75" customHeight="1" spans="1:7">
      <c r="A15656" s="143">
        <v>1106289</v>
      </c>
      <c r="B15656" s="153" t="s">
        <v>17851</v>
      </c>
      <c r="C15656" s="145" t="s">
        <v>12987</v>
      </c>
      <c r="D15656" s="137"/>
      <c r="E15656" s="146">
        <v>317.82</v>
      </c>
      <c r="F15656" s="138"/>
      <c r="G15656" s="138"/>
    </row>
    <row r="15657" ht="15.75" customHeight="1" spans="1:7">
      <c r="A15657" s="143">
        <v>1116264</v>
      </c>
      <c r="B15657" s="153" t="s">
        <v>17852</v>
      </c>
      <c r="C15657" s="145" t="s">
        <v>12987</v>
      </c>
      <c r="D15657" s="137"/>
      <c r="E15657" s="146">
        <v>414.71</v>
      </c>
      <c r="F15657" s="138"/>
      <c r="G15657" s="138"/>
    </row>
    <row r="15658" ht="15.75" customHeight="1" spans="1:7">
      <c r="A15658" s="143">
        <v>1116268</v>
      </c>
      <c r="B15658" s="153" t="s">
        <v>17853</v>
      </c>
      <c r="C15658" s="145" t="s">
        <v>12987</v>
      </c>
      <c r="D15658" s="137"/>
      <c r="E15658" s="146">
        <v>294.62</v>
      </c>
      <c r="F15658" s="138"/>
      <c r="G15658" s="138"/>
    </row>
    <row r="15659" ht="15.75" customHeight="1" spans="1:7">
      <c r="A15659" s="143">
        <v>1106281</v>
      </c>
      <c r="B15659" s="153" t="s">
        <v>17854</v>
      </c>
      <c r="C15659" s="145" t="s">
        <v>12987</v>
      </c>
      <c r="D15659" s="137"/>
      <c r="E15659" s="146">
        <v>464.59</v>
      </c>
      <c r="F15659" s="138"/>
      <c r="G15659" s="138"/>
    </row>
    <row r="15660" ht="15.75" customHeight="1" spans="1:7">
      <c r="A15660" s="143">
        <v>1106382</v>
      </c>
      <c r="B15660" s="153" t="s">
        <v>17855</v>
      </c>
      <c r="C15660" s="145" t="s">
        <v>12987</v>
      </c>
      <c r="D15660" s="137"/>
      <c r="E15660" s="146">
        <v>347.49</v>
      </c>
      <c r="F15660" s="138"/>
      <c r="G15660" s="138"/>
    </row>
    <row r="15661" ht="15.75" customHeight="1" spans="1:7">
      <c r="A15661" s="143">
        <v>1116265</v>
      </c>
      <c r="B15661" s="153" t="s">
        <v>17856</v>
      </c>
      <c r="C15661" s="145" t="s">
        <v>12987</v>
      </c>
      <c r="D15661" s="137"/>
      <c r="E15661" s="146">
        <v>439.17</v>
      </c>
      <c r="F15661" s="138"/>
      <c r="G15661" s="138"/>
    </row>
    <row r="15662" ht="15.75" customHeight="1" spans="1:7">
      <c r="A15662" s="143">
        <v>1116269</v>
      </c>
      <c r="B15662" s="153" t="s">
        <v>17857</v>
      </c>
      <c r="C15662" s="145" t="s">
        <v>12987</v>
      </c>
      <c r="D15662" s="137"/>
      <c r="E15662" s="146">
        <v>322.06</v>
      </c>
      <c r="F15662" s="138"/>
      <c r="G15662" s="138"/>
    </row>
    <row r="15663" ht="15.75" customHeight="1" spans="1:7">
      <c r="A15663" s="143">
        <v>1106282</v>
      </c>
      <c r="B15663" s="153" t="s">
        <v>17858</v>
      </c>
      <c r="C15663" s="145" t="s">
        <v>12987</v>
      </c>
      <c r="D15663" s="137"/>
      <c r="E15663" s="146">
        <v>494.38</v>
      </c>
      <c r="F15663" s="138"/>
      <c r="G15663" s="138"/>
    </row>
    <row r="15664" ht="15.75" customHeight="1" spans="1:7">
      <c r="A15664" s="143">
        <v>1106384</v>
      </c>
      <c r="B15664" s="153" t="s">
        <v>17859</v>
      </c>
      <c r="C15664" s="145" t="s">
        <v>12987</v>
      </c>
      <c r="D15664" s="137"/>
      <c r="E15664" s="146">
        <v>380.61</v>
      </c>
      <c r="F15664" s="138"/>
      <c r="G15664" s="138"/>
    </row>
    <row r="15665" ht="15.75" customHeight="1" spans="1:7">
      <c r="A15665" s="143">
        <v>1116266</v>
      </c>
      <c r="B15665" s="153" t="s">
        <v>17860</v>
      </c>
      <c r="C15665" s="145" t="s">
        <v>12987</v>
      </c>
      <c r="D15665" s="137"/>
      <c r="E15665" s="146">
        <v>466.51</v>
      </c>
      <c r="F15665" s="138"/>
      <c r="G15665" s="138"/>
    </row>
    <row r="15666" ht="15.75" customHeight="1" spans="1:7">
      <c r="A15666" s="143">
        <v>1116270</v>
      </c>
      <c r="B15666" s="153" t="s">
        <v>17861</v>
      </c>
      <c r="C15666" s="145" t="s">
        <v>12987</v>
      </c>
      <c r="D15666" s="137"/>
      <c r="E15666" s="146">
        <v>352.73</v>
      </c>
      <c r="F15666" s="138"/>
      <c r="G15666" s="138"/>
    </row>
    <row r="15667" ht="15.75" customHeight="1" spans="1:7">
      <c r="A15667" s="143">
        <v>1107868</v>
      </c>
      <c r="B15667" s="153" t="s">
        <v>17862</v>
      </c>
      <c r="C15667" s="145" t="s">
        <v>12987</v>
      </c>
      <c r="D15667" s="137"/>
      <c r="E15667" s="146">
        <v>334.06</v>
      </c>
      <c r="F15667" s="138"/>
      <c r="G15667" s="138"/>
    </row>
    <row r="15668" ht="15.75" customHeight="1" spans="1:7">
      <c r="A15668" s="143">
        <v>1107869</v>
      </c>
      <c r="B15668" s="153" t="s">
        <v>17863</v>
      </c>
      <c r="C15668" s="145" t="s">
        <v>12987</v>
      </c>
      <c r="D15668" s="137"/>
      <c r="E15668" s="146">
        <v>198.52</v>
      </c>
      <c r="F15668" s="138"/>
      <c r="G15668" s="138"/>
    </row>
    <row r="15669" ht="15.75" customHeight="1" spans="1:7">
      <c r="A15669" s="143">
        <v>1103853</v>
      </c>
      <c r="B15669" s="153" t="s">
        <v>17864</v>
      </c>
      <c r="C15669" s="145" t="s">
        <v>12987</v>
      </c>
      <c r="D15669" s="137"/>
      <c r="E15669" s="146">
        <v>423.19</v>
      </c>
      <c r="F15669" s="138"/>
      <c r="G15669" s="138"/>
    </row>
    <row r="15670" ht="15.75" customHeight="1" spans="1:7">
      <c r="A15670" s="143">
        <v>1103852</v>
      </c>
      <c r="B15670" s="153" t="s">
        <v>17865</v>
      </c>
      <c r="C15670" s="145" t="s">
        <v>12987</v>
      </c>
      <c r="D15670" s="137"/>
      <c r="E15670" s="146">
        <v>345.51</v>
      </c>
      <c r="F15670" s="138"/>
      <c r="G15670" s="138"/>
    </row>
    <row r="15671" ht="15.75" customHeight="1" spans="1:7">
      <c r="A15671" s="143">
        <v>1106284</v>
      </c>
      <c r="B15671" s="153" t="s">
        <v>17866</v>
      </c>
      <c r="C15671" s="145" t="s">
        <v>12987</v>
      </c>
      <c r="D15671" s="137"/>
      <c r="E15671" s="146">
        <v>438.29</v>
      </c>
      <c r="F15671" s="138"/>
      <c r="G15671" s="138"/>
    </row>
    <row r="15672" ht="15.75" customHeight="1" spans="1:7">
      <c r="A15672" s="143">
        <v>1108116</v>
      </c>
      <c r="B15672" s="153" t="s">
        <v>17867</v>
      </c>
      <c r="C15672" s="145" t="s">
        <v>12987</v>
      </c>
      <c r="D15672" s="137"/>
      <c r="E15672" s="146">
        <v>443.19</v>
      </c>
      <c r="F15672" s="138"/>
      <c r="G15672" s="138"/>
    </row>
    <row r="15673" ht="15.75" customHeight="1" spans="1:7">
      <c r="A15673" s="143">
        <v>1108118</v>
      </c>
      <c r="B15673" s="153" t="s">
        <v>17868</v>
      </c>
      <c r="C15673" s="145" t="s">
        <v>12987</v>
      </c>
      <c r="D15673" s="137"/>
      <c r="E15673" s="146">
        <v>465.66</v>
      </c>
      <c r="F15673" s="138"/>
      <c r="G15673" s="138"/>
    </row>
    <row r="15674" ht="15.75" customHeight="1" spans="1:7">
      <c r="A15674" s="143">
        <v>1106158</v>
      </c>
      <c r="B15674" s="153" t="s">
        <v>17869</v>
      </c>
      <c r="C15674" s="145" t="s">
        <v>12987</v>
      </c>
      <c r="D15674" s="137"/>
      <c r="E15674" s="146">
        <v>495.3</v>
      </c>
      <c r="F15674" s="138"/>
      <c r="G15674" s="138"/>
    </row>
    <row r="15675" ht="15.75" customHeight="1" spans="1:7">
      <c r="A15675" s="143">
        <v>1108120</v>
      </c>
      <c r="B15675" s="153" t="s">
        <v>17870</v>
      </c>
      <c r="C15675" s="145" t="s">
        <v>12987</v>
      </c>
      <c r="D15675" s="137"/>
      <c r="E15675" s="146">
        <v>528.42</v>
      </c>
      <c r="F15675" s="138"/>
      <c r="G15675" s="138"/>
    </row>
    <row r="15676" ht="15.75" customHeight="1" spans="1:7">
      <c r="A15676" s="143">
        <v>1106050</v>
      </c>
      <c r="B15676" s="153" t="s">
        <v>17871</v>
      </c>
      <c r="C15676" s="145" t="s">
        <v>12987</v>
      </c>
      <c r="D15676" s="137"/>
      <c r="E15676" s="146">
        <v>46.04</v>
      </c>
      <c r="F15676" s="138"/>
      <c r="G15676" s="138"/>
    </row>
    <row r="15677" ht="15.75" customHeight="1" spans="1:7">
      <c r="A15677" s="143">
        <v>1106051</v>
      </c>
      <c r="B15677" s="153" t="s">
        <v>17872</v>
      </c>
      <c r="C15677" s="145" t="s">
        <v>12987</v>
      </c>
      <c r="D15677" s="137"/>
      <c r="E15677" s="146">
        <v>38.41</v>
      </c>
      <c r="F15677" s="138"/>
      <c r="G15677" s="138"/>
    </row>
    <row r="15678" ht="15.75" customHeight="1" spans="1:7">
      <c r="A15678" s="143">
        <v>1106061</v>
      </c>
      <c r="B15678" s="153" t="s">
        <v>17873</v>
      </c>
      <c r="C15678" s="145" t="s">
        <v>12987</v>
      </c>
      <c r="D15678" s="137"/>
      <c r="E15678" s="146">
        <v>53.47</v>
      </c>
      <c r="F15678" s="138"/>
      <c r="G15678" s="138"/>
    </row>
    <row r="15679" ht="15.75" customHeight="1" spans="1:7">
      <c r="A15679" s="143">
        <v>1106087</v>
      </c>
      <c r="B15679" s="153" t="s">
        <v>17874</v>
      </c>
      <c r="C15679" s="145" t="s">
        <v>12987</v>
      </c>
      <c r="D15679" s="137"/>
      <c r="E15679" s="146">
        <v>46.06</v>
      </c>
      <c r="F15679" s="138"/>
      <c r="G15679" s="138"/>
    </row>
    <row r="15680" ht="15.75" customHeight="1" spans="1:7">
      <c r="A15680" s="143">
        <v>1107860</v>
      </c>
      <c r="B15680" s="153" t="s">
        <v>17875</v>
      </c>
      <c r="C15680" s="145" t="s">
        <v>12987</v>
      </c>
      <c r="D15680" s="137"/>
      <c r="E15680" s="146">
        <v>54.14</v>
      </c>
      <c r="F15680" s="138"/>
      <c r="G15680" s="138"/>
    </row>
    <row r="15681" ht="15.75" customHeight="1" spans="1:7">
      <c r="A15681" s="143">
        <v>1106088</v>
      </c>
      <c r="B15681" s="153" t="s">
        <v>17876</v>
      </c>
      <c r="C15681" s="145" t="s">
        <v>12987</v>
      </c>
      <c r="D15681" s="137"/>
      <c r="E15681" s="146">
        <v>56.85</v>
      </c>
      <c r="F15681" s="138"/>
      <c r="G15681" s="138"/>
    </row>
    <row r="15682" ht="15.75" customHeight="1" spans="1:7">
      <c r="A15682" s="143">
        <v>1106128</v>
      </c>
      <c r="B15682" s="153" t="s">
        <v>17877</v>
      </c>
      <c r="C15682" s="145" t="s">
        <v>12987</v>
      </c>
      <c r="D15682" s="137"/>
      <c r="E15682" s="146">
        <v>46.72</v>
      </c>
      <c r="F15682" s="138"/>
      <c r="G15682" s="138"/>
    </row>
    <row r="15683" ht="15.75" customHeight="1" spans="1:7">
      <c r="A15683" s="143">
        <v>1108056</v>
      </c>
      <c r="B15683" s="153" t="s">
        <v>17878</v>
      </c>
      <c r="C15683" s="145" t="s">
        <v>12987</v>
      </c>
      <c r="D15683" s="137"/>
      <c r="E15683" s="146">
        <v>2876.57</v>
      </c>
      <c r="F15683" s="138"/>
      <c r="G15683" s="138"/>
    </row>
    <row r="15684" ht="15.75" customHeight="1" spans="1:7">
      <c r="A15684" s="143">
        <v>1108059</v>
      </c>
      <c r="B15684" s="153" t="s">
        <v>17879</v>
      </c>
      <c r="C15684" s="145" t="s">
        <v>12987</v>
      </c>
      <c r="D15684" s="137"/>
      <c r="E15684" s="146">
        <v>3719.91</v>
      </c>
      <c r="F15684" s="138"/>
      <c r="G15684" s="138"/>
    </row>
    <row r="15685" ht="15.75" customHeight="1" spans="1:7">
      <c r="A15685" s="143">
        <v>1207700</v>
      </c>
      <c r="B15685" s="153" t="s">
        <v>17880</v>
      </c>
      <c r="C15685" s="145" t="s">
        <v>12987</v>
      </c>
      <c r="D15685" s="137"/>
      <c r="E15685" s="146">
        <v>543.22</v>
      </c>
      <c r="F15685" s="138"/>
      <c r="G15685" s="138"/>
    </row>
    <row r="15686" ht="15.75" customHeight="1" spans="1:7">
      <c r="A15686" s="143">
        <v>1207701</v>
      </c>
      <c r="B15686" s="153" t="s">
        <v>17881</v>
      </c>
      <c r="C15686" s="145" t="s">
        <v>12987</v>
      </c>
      <c r="D15686" s="137"/>
      <c r="E15686" s="146">
        <v>577.75</v>
      </c>
      <c r="F15686" s="138"/>
      <c r="G15686" s="138"/>
    </row>
    <row r="15687" ht="15.75" customHeight="1" spans="1:7">
      <c r="A15687" s="143">
        <v>1207702</v>
      </c>
      <c r="B15687" s="153" t="s">
        <v>17882</v>
      </c>
      <c r="C15687" s="145" t="s">
        <v>12987</v>
      </c>
      <c r="D15687" s="137"/>
      <c r="E15687" s="146">
        <v>616.39</v>
      </c>
      <c r="F15687" s="138"/>
      <c r="G15687" s="138"/>
    </row>
    <row r="15688" ht="15.75" customHeight="1" spans="1:7">
      <c r="A15688" s="143">
        <v>1207708</v>
      </c>
      <c r="B15688" s="153" t="s">
        <v>17883</v>
      </c>
      <c r="C15688" s="145" t="s">
        <v>12987</v>
      </c>
      <c r="D15688" s="137"/>
      <c r="E15688" s="146">
        <v>557.14</v>
      </c>
      <c r="F15688" s="138"/>
      <c r="G15688" s="138"/>
    </row>
    <row r="15689" ht="15.75" customHeight="1" spans="1:7">
      <c r="A15689" s="143">
        <v>1207703</v>
      </c>
      <c r="B15689" s="153" t="s">
        <v>17884</v>
      </c>
      <c r="C15689" s="145" t="s">
        <v>12987</v>
      </c>
      <c r="D15689" s="137"/>
      <c r="E15689" s="146">
        <v>707.93</v>
      </c>
      <c r="F15689" s="138"/>
      <c r="G15689" s="138"/>
    </row>
    <row r="15690" ht="15.75" customHeight="1" spans="1:7">
      <c r="A15690" s="143">
        <v>1207709</v>
      </c>
      <c r="B15690" s="153" t="s">
        <v>17885</v>
      </c>
      <c r="C15690" s="145" t="s">
        <v>12987</v>
      </c>
      <c r="D15690" s="137"/>
      <c r="E15690" s="146">
        <v>641.07</v>
      </c>
      <c r="F15690" s="138"/>
      <c r="G15690" s="138"/>
    </row>
    <row r="15691" ht="15.75" customHeight="1" spans="1:7">
      <c r="A15691" s="143">
        <v>1207710</v>
      </c>
      <c r="B15691" s="153" t="s">
        <v>17886</v>
      </c>
      <c r="C15691" s="145" t="s">
        <v>12987</v>
      </c>
      <c r="D15691" s="137"/>
      <c r="E15691" s="146">
        <v>842.84</v>
      </c>
      <c r="F15691" s="138"/>
      <c r="G15691" s="138"/>
    </row>
    <row r="15692" ht="15.75" customHeight="1" spans="1:7">
      <c r="A15692" s="143">
        <v>1207711</v>
      </c>
      <c r="B15692" s="153" t="s">
        <v>17887</v>
      </c>
      <c r="C15692" s="145" t="s">
        <v>12987</v>
      </c>
      <c r="D15692" s="137"/>
      <c r="E15692" s="146">
        <v>1052.4</v>
      </c>
      <c r="F15692" s="138"/>
      <c r="G15692" s="138"/>
    </row>
    <row r="15693" ht="15.75" customHeight="1" spans="1:7">
      <c r="A15693" s="143">
        <v>1207713</v>
      </c>
      <c r="B15693" s="153" t="s">
        <v>17888</v>
      </c>
      <c r="C15693" s="145" t="s">
        <v>12987</v>
      </c>
      <c r="D15693" s="137"/>
      <c r="E15693" s="146">
        <v>1597.95</v>
      </c>
      <c r="F15693" s="138"/>
      <c r="G15693" s="138"/>
    </row>
    <row r="15694" ht="15.75" customHeight="1" spans="1:7">
      <c r="A15694" s="143">
        <v>1207714</v>
      </c>
      <c r="B15694" s="153" t="s">
        <v>17889</v>
      </c>
      <c r="C15694" s="145" t="s">
        <v>12987</v>
      </c>
      <c r="D15694" s="137"/>
      <c r="E15694" s="146">
        <v>883.47</v>
      </c>
      <c r="F15694" s="138"/>
      <c r="G15694" s="138"/>
    </row>
    <row r="15695" ht="15.75" customHeight="1" spans="1:7">
      <c r="A15695" s="143">
        <v>1207715</v>
      </c>
      <c r="B15695" s="153" t="s">
        <v>17890</v>
      </c>
      <c r="C15695" s="145" t="s">
        <v>12987</v>
      </c>
      <c r="D15695" s="137"/>
      <c r="E15695" s="146">
        <v>1101.73</v>
      </c>
      <c r="F15695" s="138"/>
      <c r="G15695" s="138"/>
    </row>
    <row r="15696" ht="15.75" customHeight="1" spans="1:7">
      <c r="A15696" s="143">
        <v>1207717</v>
      </c>
      <c r="B15696" s="153" t="s">
        <v>17891</v>
      </c>
      <c r="C15696" s="145" t="s">
        <v>12987</v>
      </c>
      <c r="D15696" s="137"/>
      <c r="E15696" s="146">
        <v>1667.01</v>
      </c>
      <c r="F15696" s="138"/>
      <c r="G15696" s="138"/>
    </row>
    <row r="15697" ht="15.75" customHeight="1" spans="1:7">
      <c r="A15697" s="143">
        <v>1207718</v>
      </c>
      <c r="B15697" s="153" t="s">
        <v>17892</v>
      </c>
      <c r="C15697" s="145" t="s">
        <v>12987</v>
      </c>
      <c r="D15697" s="137"/>
      <c r="E15697" s="146">
        <v>928.93</v>
      </c>
      <c r="F15697" s="138"/>
      <c r="G15697" s="138"/>
    </row>
    <row r="15698" ht="15.75" customHeight="1" spans="1:7">
      <c r="A15698" s="143">
        <v>1207719</v>
      </c>
      <c r="B15698" s="153" t="s">
        <v>17893</v>
      </c>
      <c r="C15698" s="145" t="s">
        <v>12987</v>
      </c>
      <c r="D15698" s="137"/>
      <c r="E15698" s="146">
        <v>1156.93</v>
      </c>
      <c r="F15698" s="138"/>
      <c r="G15698" s="138"/>
    </row>
    <row r="15699" ht="15.75" customHeight="1" spans="1:7">
      <c r="A15699" s="143">
        <v>1207721</v>
      </c>
      <c r="B15699" s="153" t="s">
        <v>17894</v>
      </c>
      <c r="C15699" s="145" t="s">
        <v>12987</v>
      </c>
      <c r="D15699" s="137"/>
      <c r="E15699" s="146">
        <v>1744.29</v>
      </c>
      <c r="F15699" s="138"/>
      <c r="G15699" s="138"/>
    </row>
    <row r="15700" ht="15.75" customHeight="1" spans="1:7">
      <c r="A15700" s="143">
        <v>1207722</v>
      </c>
      <c r="B15700" s="153" t="s">
        <v>17895</v>
      </c>
      <c r="C15700" s="145" t="s">
        <v>12987</v>
      </c>
      <c r="D15700" s="137"/>
      <c r="E15700" s="146">
        <v>1036.62</v>
      </c>
      <c r="F15700" s="138"/>
      <c r="G15700" s="138"/>
    </row>
    <row r="15701" ht="15.75" customHeight="1" spans="1:7">
      <c r="A15701" s="143">
        <v>1207723</v>
      </c>
      <c r="B15701" s="153" t="s">
        <v>17896</v>
      </c>
      <c r="C15701" s="145" t="s">
        <v>12987</v>
      </c>
      <c r="D15701" s="137"/>
      <c r="E15701" s="146">
        <v>1287.7</v>
      </c>
      <c r="F15701" s="138"/>
      <c r="G15701" s="138"/>
    </row>
    <row r="15702" ht="15.75" customHeight="1" spans="1:7">
      <c r="A15702" s="143">
        <v>1207725</v>
      </c>
      <c r="B15702" s="153" t="s">
        <v>17897</v>
      </c>
      <c r="C15702" s="145" t="s">
        <v>12987</v>
      </c>
      <c r="D15702" s="137"/>
      <c r="E15702" s="146">
        <v>1927.37</v>
      </c>
      <c r="F15702" s="138"/>
      <c r="G15702" s="138"/>
    </row>
    <row r="15703" ht="15.75" customHeight="1" spans="1:7">
      <c r="A15703" s="143">
        <v>1207728</v>
      </c>
      <c r="B15703" s="153" t="s">
        <v>17898</v>
      </c>
      <c r="C15703" s="145" t="s">
        <v>12987</v>
      </c>
      <c r="D15703" s="137"/>
      <c r="E15703" s="146">
        <v>827.52</v>
      </c>
      <c r="F15703" s="138"/>
      <c r="G15703" s="138"/>
    </row>
    <row r="15704" ht="15.75" customHeight="1" spans="1:7">
      <c r="A15704" s="143">
        <v>1207727</v>
      </c>
      <c r="B15704" s="153" t="s">
        <v>17899</v>
      </c>
      <c r="C15704" s="145" t="s">
        <v>12987</v>
      </c>
      <c r="D15704" s="137"/>
      <c r="E15704" s="146">
        <v>808.27</v>
      </c>
      <c r="F15704" s="138"/>
      <c r="G15704" s="138"/>
    </row>
    <row r="15705" ht="15.75" customHeight="1" spans="1:7">
      <c r="A15705" s="143">
        <v>1207726</v>
      </c>
      <c r="B15705" s="153" t="s">
        <v>17900</v>
      </c>
      <c r="C15705" s="145" t="s">
        <v>12987</v>
      </c>
      <c r="D15705" s="137"/>
      <c r="E15705" s="146">
        <v>792.88</v>
      </c>
      <c r="F15705" s="138"/>
      <c r="G15705" s="138"/>
    </row>
    <row r="15706" ht="15.75" customHeight="1" spans="1:7">
      <c r="A15706" s="143">
        <v>1208329</v>
      </c>
      <c r="B15706" s="153" t="s">
        <v>17901</v>
      </c>
      <c r="C15706" s="145" t="s">
        <v>12987</v>
      </c>
      <c r="D15706" s="137"/>
      <c r="E15706" s="146">
        <v>775.15</v>
      </c>
      <c r="F15706" s="138"/>
      <c r="G15706" s="138"/>
    </row>
    <row r="15707" ht="15.75" customHeight="1" spans="1:7">
      <c r="A15707" s="143">
        <v>1207685</v>
      </c>
      <c r="B15707" s="153" t="s">
        <v>17902</v>
      </c>
      <c r="C15707" s="145" t="s">
        <v>12987</v>
      </c>
      <c r="D15707" s="137"/>
      <c r="E15707" s="146">
        <v>870.6</v>
      </c>
      <c r="F15707" s="138"/>
      <c r="G15707" s="138"/>
    </row>
    <row r="15708" ht="15.75" customHeight="1" spans="1:7">
      <c r="A15708" s="143">
        <v>1207684</v>
      </c>
      <c r="B15708" s="153" t="s">
        <v>17903</v>
      </c>
      <c r="C15708" s="145" t="s">
        <v>12987</v>
      </c>
      <c r="D15708" s="137"/>
      <c r="E15708" s="146">
        <v>845.17</v>
      </c>
      <c r="F15708" s="138"/>
      <c r="G15708" s="138"/>
    </row>
    <row r="15709" ht="15.75" customHeight="1" spans="1:7">
      <c r="A15709" s="143">
        <v>1207683</v>
      </c>
      <c r="B15709" s="153" t="s">
        <v>17904</v>
      </c>
      <c r="C15709" s="145" t="s">
        <v>12987</v>
      </c>
      <c r="D15709" s="137"/>
      <c r="E15709" s="146">
        <v>825.78</v>
      </c>
      <c r="F15709" s="138"/>
      <c r="G15709" s="138"/>
    </row>
    <row r="15710" ht="15.75" customHeight="1" spans="1:7">
      <c r="A15710" s="143">
        <v>1208337</v>
      </c>
      <c r="B15710" s="153" t="s">
        <v>17905</v>
      </c>
      <c r="C15710" s="145" t="s">
        <v>12987</v>
      </c>
      <c r="D15710" s="137"/>
      <c r="E15710" s="146">
        <v>805.18</v>
      </c>
      <c r="F15710" s="138"/>
      <c r="G15710" s="138"/>
    </row>
    <row r="15711" ht="15.75" customHeight="1" spans="1:7">
      <c r="A15711" s="143">
        <v>1207691</v>
      </c>
      <c r="B15711" s="153" t="s">
        <v>17906</v>
      </c>
      <c r="C15711" s="145" t="s">
        <v>12987</v>
      </c>
      <c r="D15711" s="137"/>
      <c r="E15711" s="146">
        <v>922.54</v>
      </c>
      <c r="F15711" s="138"/>
      <c r="G15711" s="138"/>
    </row>
    <row r="15712" ht="15.75" customHeight="1" spans="1:7">
      <c r="A15712" s="143">
        <v>1207690</v>
      </c>
      <c r="B15712" s="153" t="s">
        <v>17907</v>
      </c>
      <c r="C15712" s="145" t="s">
        <v>12987</v>
      </c>
      <c r="D15712" s="137"/>
      <c r="E15712" s="146">
        <v>887.91</v>
      </c>
      <c r="F15712" s="138"/>
      <c r="G15712" s="138"/>
    </row>
    <row r="15713" ht="15.75" customHeight="1" spans="1:7">
      <c r="A15713" s="143">
        <v>1207689</v>
      </c>
      <c r="B15713" s="153" t="s">
        <v>17908</v>
      </c>
      <c r="C15713" s="145" t="s">
        <v>12987</v>
      </c>
      <c r="D15713" s="137"/>
      <c r="E15713" s="146">
        <v>858.79</v>
      </c>
      <c r="F15713" s="138"/>
      <c r="G15713" s="138"/>
    </row>
    <row r="15714" ht="15.75" customHeight="1" spans="1:7">
      <c r="A15714" s="143">
        <v>1208345</v>
      </c>
      <c r="B15714" s="153" t="s">
        <v>17909</v>
      </c>
      <c r="C15714" s="145" t="s">
        <v>12987</v>
      </c>
      <c r="D15714" s="137"/>
      <c r="E15714" s="146">
        <v>834.79</v>
      </c>
      <c r="F15714" s="138"/>
      <c r="G15714" s="138"/>
    </row>
    <row r="15715" ht="15.75" customHeight="1" spans="1:7">
      <c r="A15715" s="143">
        <v>1207697</v>
      </c>
      <c r="B15715" s="153" t="s">
        <v>17910</v>
      </c>
      <c r="C15715" s="145" t="s">
        <v>12987</v>
      </c>
      <c r="D15715" s="137"/>
      <c r="E15715" s="146">
        <v>988.04</v>
      </c>
      <c r="F15715" s="138"/>
      <c r="G15715" s="138"/>
    </row>
    <row r="15716" ht="15.75" customHeight="1" spans="1:7">
      <c r="A15716" s="143">
        <v>1207696</v>
      </c>
      <c r="B15716" s="153" t="s">
        <v>17911</v>
      </c>
      <c r="C15716" s="145" t="s">
        <v>12987</v>
      </c>
      <c r="D15716" s="137"/>
      <c r="E15716" s="146">
        <v>938.55</v>
      </c>
      <c r="F15716" s="138"/>
      <c r="G15716" s="138"/>
    </row>
    <row r="15717" ht="15.75" customHeight="1" spans="1:7">
      <c r="A15717" s="143">
        <v>1207695</v>
      </c>
      <c r="B15717" s="153" t="s">
        <v>17912</v>
      </c>
      <c r="C15717" s="145" t="s">
        <v>12987</v>
      </c>
      <c r="D15717" s="137"/>
      <c r="E15717" s="146">
        <v>904.88</v>
      </c>
      <c r="F15717" s="138"/>
      <c r="G15717" s="138"/>
    </row>
    <row r="15718" ht="15.75" customHeight="1" spans="1:7">
      <c r="A15718" s="143">
        <v>1208353</v>
      </c>
      <c r="B15718" s="153" t="s">
        <v>17913</v>
      </c>
      <c r="C15718" s="145" t="s">
        <v>12987</v>
      </c>
      <c r="D15718" s="137"/>
      <c r="E15718" s="146">
        <v>871.03</v>
      </c>
      <c r="F15718" s="138"/>
      <c r="G15718" s="138"/>
    </row>
    <row r="15719" ht="15.75" customHeight="1" spans="1:7">
      <c r="A15719" s="143">
        <v>1207663</v>
      </c>
      <c r="B15719" s="153" t="s">
        <v>17914</v>
      </c>
      <c r="C15719" s="145" t="s">
        <v>12987</v>
      </c>
      <c r="D15719" s="137"/>
      <c r="E15719" s="146">
        <v>1117.71</v>
      </c>
      <c r="F15719" s="138"/>
      <c r="G15719" s="138"/>
    </row>
    <row r="15720" ht="15.75" customHeight="1" spans="1:7">
      <c r="A15720" s="143">
        <v>1207662</v>
      </c>
      <c r="B15720" s="153" t="s">
        <v>17915</v>
      </c>
      <c r="C15720" s="145" t="s">
        <v>12987</v>
      </c>
      <c r="D15720" s="137"/>
      <c r="E15720" s="146">
        <v>1089.47</v>
      </c>
      <c r="F15720" s="138"/>
      <c r="G15720" s="138"/>
    </row>
    <row r="15721" ht="15.75" customHeight="1" spans="1:7">
      <c r="A15721" s="143">
        <v>1207661</v>
      </c>
      <c r="B15721" s="153" t="s">
        <v>17916</v>
      </c>
      <c r="C15721" s="145" t="s">
        <v>12987</v>
      </c>
      <c r="D15721" s="137"/>
      <c r="E15721" s="146">
        <v>1066.88</v>
      </c>
      <c r="F15721" s="138"/>
      <c r="G15721" s="138"/>
    </row>
    <row r="15722" ht="15.75" customHeight="1" spans="1:7">
      <c r="A15722" s="143">
        <v>1208361</v>
      </c>
      <c r="B15722" s="153" t="s">
        <v>17917</v>
      </c>
      <c r="C15722" s="145" t="s">
        <v>12987</v>
      </c>
      <c r="D15722" s="137"/>
      <c r="E15722" s="146">
        <v>1032.99</v>
      </c>
      <c r="F15722" s="138"/>
      <c r="G15722" s="138"/>
    </row>
    <row r="15723" ht="15.75" customHeight="1" spans="1:7">
      <c r="A15723" s="143">
        <v>1207669</v>
      </c>
      <c r="B15723" s="153" t="s">
        <v>17918</v>
      </c>
      <c r="C15723" s="145" t="s">
        <v>12987</v>
      </c>
      <c r="D15723" s="137"/>
      <c r="E15723" s="146">
        <v>1243.9</v>
      </c>
      <c r="F15723" s="138"/>
      <c r="G15723" s="138"/>
    </row>
    <row r="15724" ht="15.75" customHeight="1" spans="1:7">
      <c r="A15724" s="143">
        <v>1207668</v>
      </c>
      <c r="B15724" s="153" t="s">
        <v>17919</v>
      </c>
      <c r="C15724" s="145" t="s">
        <v>12987</v>
      </c>
      <c r="D15724" s="137"/>
      <c r="E15724" s="146">
        <v>1208.84</v>
      </c>
      <c r="F15724" s="138"/>
      <c r="G15724" s="138"/>
    </row>
    <row r="15725" ht="15.75" customHeight="1" spans="1:7">
      <c r="A15725" s="143">
        <v>1207667</v>
      </c>
      <c r="B15725" s="153" t="s">
        <v>17920</v>
      </c>
      <c r="C15725" s="145" t="s">
        <v>12987</v>
      </c>
      <c r="D15725" s="137"/>
      <c r="E15725" s="146">
        <v>1156.26</v>
      </c>
      <c r="F15725" s="138"/>
      <c r="G15725" s="138"/>
    </row>
    <row r="15726" ht="15.75" customHeight="1" spans="1:7">
      <c r="A15726" s="143">
        <v>1208369</v>
      </c>
      <c r="B15726" s="153" t="s">
        <v>17921</v>
      </c>
      <c r="C15726" s="145" t="s">
        <v>12987</v>
      </c>
      <c r="D15726" s="137"/>
      <c r="E15726" s="146">
        <v>1103.67</v>
      </c>
      <c r="F15726" s="138"/>
      <c r="G15726" s="138"/>
    </row>
    <row r="15727" ht="15.75" customHeight="1" spans="1:7">
      <c r="A15727" s="143">
        <v>1207682</v>
      </c>
      <c r="B15727" s="153" t="s">
        <v>17922</v>
      </c>
      <c r="C15727" s="145" t="s">
        <v>12987</v>
      </c>
      <c r="D15727" s="137"/>
      <c r="E15727" s="146">
        <v>926.26</v>
      </c>
      <c r="F15727" s="138"/>
      <c r="G15727" s="138"/>
    </row>
    <row r="15728" ht="15.75" customHeight="1" spans="1:7">
      <c r="A15728" s="143">
        <v>1207681</v>
      </c>
      <c r="B15728" s="153" t="s">
        <v>17923</v>
      </c>
      <c r="C15728" s="145" t="s">
        <v>12987</v>
      </c>
      <c r="D15728" s="137"/>
      <c r="E15728" s="146">
        <v>907.01</v>
      </c>
      <c r="F15728" s="138"/>
      <c r="G15728" s="138"/>
    </row>
    <row r="15729" ht="15.75" customHeight="1" spans="1:7">
      <c r="A15729" s="143">
        <v>1207729</v>
      </c>
      <c r="B15729" s="153" t="s">
        <v>17924</v>
      </c>
      <c r="C15729" s="145" t="s">
        <v>12987</v>
      </c>
      <c r="D15729" s="137"/>
      <c r="E15729" s="146">
        <v>891.62</v>
      </c>
      <c r="F15729" s="138"/>
      <c r="G15729" s="138"/>
    </row>
    <row r="15730" ht="15.75" customHeight="1" spans="1:7">
      <c r="A15730" s="143">
        <v>1208333</v>
      </c>
      <c r="B15730" s="153" t="s">
        <v>17925</v>
      </c>
      <c r="C15730" s="145" t="s">
        <v>12987</v>
      </c>
      <c r="D15730" s="137"/>
      <c r="E15730" s="146">
        <v>873.89</v>
      </c>
      <c r="F15730" s="138"/>
      <c r="G15730" s="138"/>
    </row>
    <row r="15731" ht="15.75" customHeight="1" spans="1:7">
      <c r="A15731" s="143">
        <v>1207688</v>
      </c>
      <c r="B15731" s="153" t="s">
        <v>17926</v>
      </c>
      <c r="C15731" s="145" t="s">
        <v>12987</v>
      </c>
      <c r="D15731" s="137"/>
      <c r="E15731" s="146">
        <v>972.33</v>
      </c>
      <c r="F15731" s="138"/>
      <c r="G15731" s="138"/>
    </row>
    <row r="15732" ht="15.75" customHeight="1" spans="1:7">
      <c r="A15732" s="143">
        <v>1207687</v>
      </c>
      <c r="B15732" s="153" t="s">
        <v>17927</v>
      </c>
      <c r="C15732" s="145" t="s">
        <v>12987</v>
      </c>
      <c r="D15732" s="137"/>
      <c r="E15732" s="146">
        <v>946.9</v>
      </c>
      <c r="F15732" s="138"/>
      <c r="G15732" s="138"/>
    </row>
    <row r="15733" ht="15.75" customHeight="1" spans="1:7">
      <c r="A15733" s="143">
        <v>1207686</v>
      </c>
      <c r="B15733" s="153" t="s">
        <v>17928</v>
      </c>
      <c r="C15733" s="145" t="s">
        <v>12987</v>
      </c>
      <c r="D15733" s="137"/>
      <c r="E15733" s="146">
        <v>927.52</v>
      </c>
      <c r="F15733" s="138"/>
      <c r="G15733" s="138"/>
    </row>
    <row r="15734" ht="15.75" customHeight="1" spans="1:7">
      <c r="A15734" s="143">
        <v>1208341</v>
      </c>
      <c r="B15734" s="153" t="s">
        <v>17929</v>
      </c>
      <c r="C15734" s="145" t="s">
        <v>12987</v>
      </c>
      <c r="D15734" s="137"/>
      <c r="E15734" s="146">
        <v>906.91</v>
      </c>
      <c r="F15734" s="138"/>
      <c r="G15734" s="138"/>
    </row>
    <row r="15735" ht="15.75" customHeight="1" spans="1:7">
      <c r="A15735" s="143">
        <v>1207694</v>
      </c>
      <c r="B15735" s="153" t="s">
        <v>17930</v>
      </c>
      <c r="C15735" s="145" t="s">
        <v>12987</v>
      </c>
      <c r="D15735" s="137"/>
      <c r="E15735" s="146">
        <v>1027.45</v>
      </c>
      <c r="F15735" s="138"/>
      <c r="G15735" s="138"/>
    </row>
    <row r="15736" ht="15.75" customHeight="1" spans="1:7">
      <c r="A15736" s="143">
        <v>1207693</v>
      </c>
      <c r="B15736" s="153" t="s">
        <v>17931</v>
      </c>
      <c r="C15736" s="145" t="s">
        <v>12987</v>
      </c>
      <c r="D15736" s="137"/>
      <c r="E15736" s="146">
        <v>992.82</v>
      </c>
      <c r="F15736" s="138"/>
      <c r="G15736" s="138"/>
    </row>
    <row r="15737" ht="15.75" customHeight="1" spans="1:7">
      <c r="A15737" s="143">
        <v>1207692</v>
      </c>
      <c r="B15737" s="153" t="s">
        <v>17932</v>
      </c>
      <c r="C15737" s="145" t="s">
        <v>12987</v>
      </c>
      <c r="D15737" s="137"/>
      <c r="E15737" s="146">
        <v>963.71</v>
      </c>
      <c r="F15737" s="138"/>
      <c r="G15737" s="138"/>
    </row>
    <row r="15738" ht="15.75" customHeight="1" spans="1:7">
      <c r="A15738" s="143">
        <v>1208349</v>
      </c>
      <c r="B15738" s="153" t="s">
        <v>17933</v>
      </c>
      <c r="C15738" s="145" t="s">
        <v>12987</v>
      </c>
      <c r="D15738" s="137"/>
      <c r="E15738" s="146">
        <v>939.71</v>
      </c>
      <c r="F15738" s="138"/>
      <c r="G15738" s="138"/>
    </row>
    <row r="15739" ht="15.75" customHeight="1" spans="1:7">
      <c r="A15739" s="143">
        <v>1207660</v>
      </c>
      <c r="B15739" s="153" t="s">
        <v>17934</v>
      </c>
      <c r="C15739" s="145" t="s">
        <v>12987</v>
      </c>
      <c r="D15739" s="137"/>
      <c r="E15739" s="146">
        <v>1096.34</v>
      </c>
      <c r="F15739" s="138"/>
      <c r="G15739" s="138"/>
    </row>
    <row r="15740" ht="15.75" customHeight="1" spans="1:7">
      <c r="A15740" s="143">
        <v>1207699</v>
      </c>
      <c r="B15740" s="153" t="s">
        <v>17935</v>
      </c>
      <c r="C15740" s="145" t="s">
        <v>12987</v>
      </c>
      <c r="D15740" s="137"/>
      <c r="E15740" s="146">
        <v>1046.84</v>
      </c>
      <c r="F15740" s="138"/>
      <c r="G15740" s="138"/>
    </row>
    <row r="15741" ht="15.75" customHeight="1" spans="1:7">
      <c r="A15741" s="143">
        <v>1207698</v>
      </c>
      <c r="B15741" s="153" t="s">
        <v>17936</v>
      </c>
      <c r="C15741" s="145" t="s">
        <v>12987</v>
      </c>
      <c r="D15741" s="137"/>
      <c r="E15741" s="146">
        <v>1013.18</v>
      </c>
      <c r="F15741" s="138"/>
      <c r="G15741" s="138"/>
    </row>
    <row r="15742" ht="15.75" customHeight="1" spans="1:7">
      <c r="A15742" s="143">
        <v>1208357</v>
      </c>
      <c r="B15742" s="153" t="s">
        <v>17937</v>
      </c>
      <c r="C15742" s="145" t="s">
        <v>12987</v>
      </c>
      <c r="D15742" s="137"/>
      <c r="E15742" s="146">
        <v>979.33</v>
      </c>
      <c r="F15742" s="138"/>
      <c r="G15742" s="138"/>
    </row>
    <row r="15743" ht="15.75" customHeight="1" spans="1:7">
      <c r="A15743" s="143">
        <v>1207666</v>
      </c>
      <c r="B15743" s="153" t="s">
        <v>17938</v>
      </c>
      <c r="C15743" s="145" t="s">
        <v>12987</v>
      </c>
      <c r="D15743" s="137"/>
      <c r="E15743" s="146">
        <v>1229.62</v>
      </c>
      <c r="F15743" s="138"/>
      <c r="G15743" s="138"/>
    </row>
    <row r="15744" ht="15.75" customHeight="1" spans="1:7">
      <c r="A15744" s="143">
        <v>1207665</v>
      </c>
      <c r="B15744" s="153" t="s">
        <v>17939</v>
      </c>
      <c r="C15744" s="145" t="s">
        <v>12987</v>
      </c>
      <c r="D15744" s="137"/>
      <c r="E15744" s="146">
        <v>1201.38</v>
      </c>
      <c r="F15744" s="138"/>
      <c r="G15744" s="138"/>
    </row>
    <row r="15745" ht="15.75" customHeight="1" spans="1:7">
      <c r="A15745" s="143">
        <v>1207664</v>
      </c>
      <c r="B15745" s="153" t="s">
        <v>17940</v>
      </c>
      <c r="C15745" s="145" t="s">
        <v>12987</v>
      </c>
      <c r="D15745" s="137"/>
      <c r="E15745" s="146">
        <v>1178.79</v>
      </c>
      <c r="F15745" s="138"/>
      <c r="G15745" s="138"/>
    </row>
    <row r="15746" ht="15.75" customHeight="1" spans="1:7">
      <c r="A15746" s="143">
        <v>1208365</v>
      </c>
      <c r="B15746" s="153" t="s">
        <v>17941</v>
      </c>
      <c r="C15746" s="145" t="s">
        <v>12987</v>
      </c>
      <c r="D15746" s="137"/>
      <c r="E15746" s="146">
        <v>1144.9</v>
      </c>
      <c r="F15746" s="138"/>
      <c r="G15746" s="138"/>
    </row>
    <row r="15747" ht="15.75" customHeight="1" spans="1:7">
      <c r="A15747" s="143">
        <v>1207672</v>
      </c>
      <c r="B15747" s="153" t="s">
        <v>17942</v>
      </c>
      <c r="C15747" s="145" t="s">
        <v>12987</v>
      </c>
      <c r="D15747" s="137"/>
      <c r="E15747" s="146">
        <v>1359.66</v>
      </c>
      <c r="F15747" s="138"/>
      <c r="G15747" s="138"/>
    </row>
    <row r="15748" ht="15.75" customHeight="1" spans="1:7">
      <c r="A15748" s="143">
        <v>1207671</v>
      </c>
      <c r="B15748" s="153" t="s">
        <v>17943</v>
      </c>
      <c r="C15748" s="145" t="s">
        <v>12987</v>
      </c>
      <c r="D15748" s="137"/>
      <c r="E15748" s="146">
        <v>1324.61</v>
      </c>
      <c r="F15748" s="138"/>
      <c r="G15748" s="138"/>
    </row>
    <row r="15749" ht="15.75" customHeight="1" spans="1:7">
      <c r="A15749" s="143">
        <v>1207670</v>
      </c>
      <c r="B15749" s="153" t="s">
        <v>17944</v>
      </c>
      <c r="C15749" s="145" t="s">
        <v>12987</v>
      </c>
      <c r="D15749" s="137"/>
      <c r="E15749" s="146">
        <v>1272.02</v>
      </c>
      <c r="F15749" s="138"/>
      <c r="G15749" s="138"/>
    </row>
    <row r="15750" ht="15.75" customHeight="1" spans="1:7">
      <c r="A15750" s="143">
        <v>1208373</v>
      </c>
      <c r="B15750" s="153" t="s">
        <v>17945</v>
      </c>
      <c r="C15750" s="145" t="s">
        <v>12987</v>
      </c>
      <c r="D15750" s="137"/>
      <c r="E15750" s="146">
        <v>1219.43</v>
      </c>
      <c r="F15750" s="138"/>
      <c r="G15750" s="138"/>
    </row>
    <row r="15751" ht="15.75" customHeight="1" spans="1:7">
      <c r="A15751" s="143">
        <v>1400976</v>
      </c>
      <c r="B15751" s="153" t="s">
        <v>17946</v>
      </c>
      <c r="C15751" s="145" t="s">
        <v>13059</v>
      </c>
      <c r="D15751" s="137"/>
      <c r="E15751" s="146">
        <v>5.76</v>
      </c>
      <c r="F15751" s="138"/>
      <c r="G15751" s="138"/>
    </row>
    <row r="15752" ht="15.75" customHeight="1" spans="1:7">
      <c r="A15752" s="143">
        <v>1400970</v>
      </c>
      <c r="B15752" s="153" t="s">
        <v>17947</v>
      </c>
      <c r="C15752" s="145" t="s">
        <v>13059</v>
      </c>
      <c r="D15752" s="137"/>
      <c r="E15752" s="146">
        <v>2.13</v>
      </c>
      <c r="F15752" s="138"/>
      <c r="G15752" s="138"/>
    </row>
    <row r="15753" ht="15.75" customHeight="1" spans="1:7">
      <c r="A15753" s="143">
        <v>1400971</v>
      </c>
      <c r="B15753" s="153" t="s">
        <v>17948</v>
      </c>
      <c r="C15753" s="145" t="s">
        <v>13059</v>
      </c>
      <c r="D15753" s="137"/>
      <c r="E15753" s="146">
        <v>9.29</v>
      </c>
      <c r="F15753" s="138"/>
      <c r="G15753" s="138"/>
    </row>
    <row r="15754" ht="15.75" customHeight="1" spans="1:7">
      <c r="A15754" s="143">
        <v>1400972</v>
      </c>
      <c r="B15754" s="153" t="s">
        <v>17949</v>
      </c>
      <c r="C15754" s="145" t="s">
        <v>13059</v>
      </c>
      <c r="D15754" s="137"/>
      <c r="E15754" s="146">
        <v>2.05</v>
      </c>
      <c r="F15754" s="138"/>
      <c r="G15754" s="138"/>
    </row>
    <row r="15755" ht="15.75" customHeight="1" spans="1:7">
      <c r="A15755" s="143">
        <v>1416201</v>
      </c>
      <c r="B15755" s="153" t="s">
        <v>17950</v>
      </c>
      <c r="C15755" s="145" t="s">
        <v>17951</v>
      </c>
      <c r="D15755" s="137"/>
      <c r="E15755" s="146">
        <v>0.26</v>
      </c>
      <c r="F15755" s="138"/>
      <c r="G15755" s="138"/>
    </row>
    <row r="15756" ht="15.75" customHeight="1" spans="1:7">
      <c r="A15756" s="143">
        <v>1400969</v>
      </c>
      <c r="B15756" s="153" t="s">
        <v>17952</v>
      </c>
      <c r="C15756" s="145" t="s">
        <v>455</v>
      </c>
      <c r="D15756" s="137"/>
      <c r="E15756" s="146">
        <v>0.13</v>
      </c>
      <c r="F15756" s="138"/>
      <c r="G15756" s="138"/>
    </row>
    <row r="15757" ht="15.75" customHeight="1" spans="1:7">
      <c r="A15757" s="143">
        <v>1400975</v>
      </c>
      <c r="B15757" s="153" t="s">
        <v>17953</v>
      </c>
      <c r="C15757" s="145" t="s">
        <v>13059</v>
      </c>
      <c r="D15757" s="137"/>
      <c r="E15757" s="146">
        <v>4.02</v>
      </c>
      <c r="F15757" s="138"/>
      <c r="G15757" s="138"/>
    </row>
    <row r="15758" ht="15.75" customHeight="1" spans="1:7">
      <c r="A15758" s="143">
        <v>1416141</v>
      </c>
      <c r="B15758" s="153" t="s">
        <v>17954</v>
      </c>
      <c r="C15758" s="145" t="s">
        <v>13059</v>
      </c>
      <c r="D15758" s="137"/>
      <c r="E15758" s="146">
        <v>4.08</v>
      </c>
      <c r="F15758" s="138"/>
      <c r="G15758" s="138"/>
    </row>
    <row r="15759" ht="15.75" customHeight="1" spans="1:7">
      <c r="A15759" s="143">
        <v>1416142</v>
      </c>
      <c r="B15759" s="153" t="s">
        <v>17955</v>
      </c>
      <c r="C15759" s="145" t="s">
        <v>13059</v>
      </c>
      <c r="D15759" s="137"/>
      <c r="E15759" s="146">
        <v>6.37</v>
      </c>
      <c r="F15759" s="138"/>
      <c r="G15759" s="138"/>
    </row>
    <row r="15760" ht="15.75" customHeight="1" spans="1:7">
      <c r="A15760" s="143">
        <v>1400973</v>
      </c>
      <c r="B15760" s="153" t="s">
        <v>17956</v>
      </c>
      <c r="C15760" s="145" t="s">
        <v>13059</v>
      </c>
      <c r="D15760" s="137"/>
      <c r="E15760" s="146">
        <v>1.66</v>
      </c>
      <c r="F15760" s="138"/>
      <c r="G15760" s="138"/>
    </row>
    <row r="15761" ht="15.75" customHeight="1" spans="1:7">
      <c r="A15761" s="143">
        <v>1400974</v>
      </c>
      <c r="B15761" s="153" t="s">
        <v>17957</v>
      </c>
      <c r="C15761" s="145" t="s">
        <v>13059</v>
      </c>
      <c r="D15761" s="137"/>
      <c r="E15761" s="146">
        <v>1.98</v>
      </c>
      <c r="F15761" s="138"/>
      <c r="G15761" s="138"/>
    </row>
    <row r="15762" ht="15.75" customHeight="1" spans="1:7">
      <c r="A15762" s="143">
        <v>1416139</v>
      </c>
      <c r="B15762" s="153" t="s">
        <v>17958</v>
      </c>
      <c r="C15762" s="145" t="s">
        <v>13059</v>
      </c>
      <c r="D15762" s="137"/>
      <c r="E15762" s="146">
        <v>2.22</v>
      </c>
      <c r="F15762" s="138"/>
      <c r="G15762" s="138"/>
    </row>
    <row r="15763" ht="15.75" customHeight="1" spans="1:7">
      <c r="A15763" s="143">
        <v>1416202</v>
      </c>
      <c r="B15763" s="153" t="s">
        <v>17959</v>
      </c>
      <c r="C15763" s="145" t="s">
        <v>13059</v>
      </c>
      <c r="D15763" s="137"/>
      <c r="E15763" s="146">
        <v>2.59</v>
      </c>
      <c r="F15763" s="138"/>
      <c r="G15763" s="138"/>
    </row>
    <row r="15764" ht="15.75" customHeight="1" spans="1:7">
      <c r="A15764" s="143">
        <v>1416140</v>
      </c>
      <c r="B15764" s="153" t="s">
        <v>17960</v>
      </c>
      <c r="C15764" s="145" t="s">
        <v>13059</v>
      </c>
      <c r="D15764" s="137"/>
      <c r="E15764" s="146">
        <v>2.98</v>
      </c>
      <c r="F15764" s="138"/>
      <c r="G15764" s="138"/>
    </row>
    <row r="15765" ht="15.75" customHeight="1" spans="1:7">
      <c r="A15765" s="143">
        <v>1419543</v>
      </c>
      <c r="B15765" s="153" t="s">
        <v>17961</v>
      </c>
      <c r="C15765" s="145" t="s">
        <v>455</v>
      </c>
      <c r="D15765" s="137"/>
      <c r="E15765" s="146">
        <v>0.17</v>
      </c>
      <c r="F15765" s="138"/>
      <c r="G15765" s="138"/>
    </row>
    <row r="15766" ht="15.75" customHeight="1" spans="1:7">
      <c r="A15766" s="143">
        <v>1408173</v>
      </c>
      <c r="B15766" s="153" t="s">
        <v>17962</v>
      </c>
      <c r="C15766" s="145" t="s">
        <v>17951</v>
      </c>
      <c r="D15766" s="137"/>
      <c r="E15766" s="146">
        <v>0.07</v>
      </c>
      <c r="F15766" s="138"/>
      <c r="G15766" s="138"/>
    </row>
    <row r="15767" ht="15.75" customHeight="1" spans="1:7">
      <c r="A15767" s="143">
        <v>1407063</v>
      </c>
      <c r="B15767" s="153" t="s">
        <v>17963</v>
      </c>
      <c r="C15767" s="145" t="s">
        <v>455</v>
      </c>
      <c r="D15767" s="137"/>
      <c r="E15767" s="146">
        <v>7.55</v>
      </c>
      <c r="F15767" s="138"/>
      <c r="G15767" s="138"/>
    </row>
    <row r="15768" ht="15.75" customHeight="1" spans="1:7">
      <c r="A15768" s="143">
        <v>1407064</v>
      </c>
      <c r="B15768" s="153" t="s">
        <v>17964</v>
      </c>
      <c r="C15768" s="145" t="s">
        <v>455</v>
      </c>
      <c r="D15768" s="137"/>
      <c r="E15768" s="146">
        <v>7.78</v>
      </c>
      <c r="F15768" s="138"/>
      <c r="G15768" s="138"/>
    </row>
    <row r="15769" ht="15.75" customHeight="1" spans="1:7">
      <c r="A15769" s="143">
        <v>1407065</v>
      </c>
      <c r="B15769" s="153" t="s">
        <v>17965</v>
      </c>
      <c r="C15769" s="145" t="s">
        <v>455</v>
      </c>
      <c r="D15769" s="137"/>
      <c r="E15769" s="146">
        <v>7.96</v>
      </c>
      <c r="F15769" s="138"/>
      <c r="G15769" s="138"/>
    </row>
    <row r="15770" ht="15.75" customHeight="1" spans="1:7">
      <c r="A15770" s="143">
        <v>1407066</v>
      </c>
      <c r="B15770" s="153" t="s">
        <v>17966</v>
      </c>
      <c r="C15770" s="145" t="s">
        <v>455</v>
      </c>
      <c r="D15770" s="137"/>
      <c r="E15770" s="146">
        <v>7.84</v>
      </c>
      <c r="F15770" s="138"/>
      <c r="G15770" s="138"/>
    </row>
    <row r="15771" ht="15.75" customHeight="1" spans="1:7">
      <c r="A15771" s="143">
        <v>1400977</v>
      </c>
      <c r="B15771" s="153" t="s">
        <v>17967</v>
      </c>
      <c r="C15771" s="145" t="s">
        <v>13059</v>
      </c>
      <c r="D15771" s="137"/>
      <c r="E15771" s="146">
        <v>3.33</v>
      </c>
      <c r="F15771" s="138"/>
      <c r="G15771" s="138"/>
    </row>
    <row r="15772" ht="15.75" customHeight="1" spans="1:7">
      <c r="A15772" s="143">
        <v>1407067</v>
      </c>
      <c r="B15772" s="153" t="s">
        <v>17968</v>
      </c>
      <c r="C15772" s="145" t="s">
        <v>455</v>
      </c>
      <c r="D15772" s="137"/>
      <c r="E15772" s="146">
        <v>2.42</v>
      </c>
      <c r="F15772" s="138"/>
      <c r="G15772" s="138"/>
    </row>
    <row r="15773" ht="15.75" customHeight="1" spans="1:7">
      <c r="A15773" s="143">
        <v>1407068</v>
      </c>
      <c r="B15773" s="153" t="s">
        <v>17969</v>
      </c>
      <c r="C15773" s="145" t="s">
        <v>455</v>
      </c>
      <c r="D15773" s="137"/>
      <c r="E15773" s="146">
        <v>2.73</v>
      </c>
      <c r="F15773" s="138"/>
      <c r="G15773" s="138"/>
    </row>
    <row r="15774" ht="15.75" customHeight="1" spans="1:7">
      <c r="A15774" s="143">
        <v>1407069</v>
      </c>
      <c r="B15774" s="153" t="s">
        <v>17970</v>
      </c>
      <c r="C15774" s="145" t="s">
        <v>455</v>
      </c>
      <c r="D15774" s="137"/>
      <c r="E15774" s="146">
        <v>2.96</v>
      </c>
      <c r="F15774" s="138"/>
      <c r="G15774" s="138"/>
    </row>
    <row r="15775" ht="15.75" customHeight="1" spans="1:7">
      <c r="A15775" s="143">
        <v>1407070</v>
      </c>
      <c r="B15775" s="153" t="s">
        <v>17971</v>
      </c>
      <c r="C15775" s="145" t="s">
        <v>455</v>
      </c>
      <c r="D15775" s="137"/>
      <c r="E15775" s="146">
        <v>2.82</v>
      </c>
      <c r="F15775" s="138"/>
      <c r="G15775" s="138"/>
    </row>
    <row r="15776" ht="15.75" customHeight="1" spans="1:7">
      <c r="A15776" s="143">
        <v>1416257</v>
      </c>
      <c r="B15776" s="153" t="s">
        <v>17972</v>
      </c>
      <c r="C15776" s="145" t="s">
        <v>13059</v>
      </c>
      <c r="D15776" s="137"/>
      <c r="E15776" s="146">
        <v>309.77</v>
      </c>
      <c r="F15776" s="138"/>
      <c r="G15776" s="138"/>
    </row>
    <row r="15777" ht="15.75" customHeight="1" spans="1:7">
      <c r="A15777" s="143">
        <v>1416253</v>
      </c>
      <c r="B15777" s="153" t="s">
        <v>17973</v>
      </c>
      <c r="C15777" s="145" t="s">
        <v>13059</v>
      </c>
      <c r="D15777" s="137"/>
      <c r="E15777" s="146">
        <v>725.74</v>
      </c>
      <c r="F15777" s="138"/>
      <c r="G15777" s="138"/>
    </row>
    <row r="15778" ht="15.75" customHeight="1" spans="1:7">
      <c r="A15778" s="143">
        <v>1416254</v>
      </c>
      <c r="B15778" s="153" t="s">
        <v>17974</v>
      </c>
      <c r="C15778" s="145" t="s">
        <v>13059</v>
      </c>
      <c r="D15778" s="137"/>
      <c r="E15778" s="146">
        <v>56.72</v>
      </c>
      <c r="F15778" s="138"/>
      <c r="G15778" s="138"/>
    </row>
    <row r="15779" ht="15.75" customHeight="1" spans="1:7">
      <c r="A15779" s="143">
        <v>1416255</v>
      </c>
      <c r="B15779" s="153" t="s">
        <v>17975</v>
      </c>
      <c r="C15779" s="145" t="s">
        <v>13059</v>
      </c>
      <c r="D15779" s="137"/>
      <c r="E15779" s="146">
        <v>101.3</v>
      </c>
      <c r="F15779" s="138"/>
      <c r="G15779" s="138"/>
    </row>
    <row r="15780" ht="15.75" customHeight="1" spans="1:7">
      <c r="A15780" s="143">
        <v>1416256</v>
      </c>
      <c r="B15780" s="153" t="s">
        <v>17976</v>
      </c>
      <c r="C15780" s="145" t="s">
        <v>13059</v>
      </c>
      <c r="D15780" s="137"/>
      <c r="E15780" s="146">
        <v>158.36</v>
      </c>
      <c r="F15780" s="138"/>
      <c r="G15780" s="138"/>
    </row>
    <row r="15781" ht="15.75" customHeight="1" spans="1:7">
      <c r="A15781" s="143">
        <v>1408028</v>
      </c>
      <c r="B15781" s="153" t="s">
        <v>17977</v>
      </c>
      <c r="C15781" s="145" t="s">
        <v>12982</v>
      </c>
      <c r="D15781" s="137"/>
      <c r="E15781" s="146">
        <v>203.39</v>
      </c>
      <c r="F15781" s="138"/>
      <c r="G15781" s="138"/>
    </row>
    <row r="15782" ht="15.75" customHeight="1" spans="1:7">
      <c r="A15782" s="143">
        <v>1408027</v>
      </c>
      <c r="B15782" s="153" t="s">
        <v>17978</v>
      </c>
      <c r="C15782" s="145" t="s">
        <v>12982</v>
      </c>
      <c r="D15782" s="137"/>
      <c r="E15782" s="146">
        <v>116.77</v>
      </c>
      <c r="F15782" s="138"/>
      <c r="G15782" s="138"/>
    </row>
    <row r="15783" ht="15.75" customHeight="1" spans="1:7">
      <c r="A15783" s="143">
        <v>1400978</v>
      </c>
      <c r="B15783" s="153" t="s">
        <v>17979</v>
      </c>
      <c r="C15783" s="145" t="s">
        <v>12982</v>
      </c>
      <c r="D15783" s="137"/>
      <c r="E15783" s="146">
        <v>184.12</v>
      </c>
      <c r="F15783" s="138"/>
      <c r="G15783" s="138"/>
    </row>
    <row r="15784" ht="15.75" customHeight="1" spans="1:7">
      <c r="A15784" s="143">
        <v>1513941</v>
      </c>
      <c r="B15784" s="153" t="s">
        <v>17980</v>
      </c>
      <c r="C15784" s="145" t="s">
        <v>12987</v>
      </c>
      <c r="D15784" s="137"/>
      <c r="E15784" s="146">
        <v>510.05</v>
      </c>
      <c r="F15784" s="138"/>
      <c r="G15784" s="138"/>
    </row>
    <row r="15785" ht="15.75" customHeight="1" spans="1:7">
      <c r="A15785" s="143">
        <v>1513940</v>
      </c>
      <c r="B15785" s="153" t="s">
        <v>17981</v>
      </c>
      <c r="C15785" s="145" t="s">
        <v>12987</v>
      </c>
      <c r="D15785" s="137"/>
      <c r="E15785" s="146">
        <v>355.72</v>
      </c>
      <c r="F15785" s="138"/>
      <c r="G15785" s="138"/>
    </row>
    <row r="15786" ht="15.75" customHeight="1" spans="1:7">
      <c r="A15786" s="143">
        <v>1505879</v>
      </c>
      <c r="B15786" s="153" t="s">
        <v>17982</v>
      </c>
      <c r="C15786" s="145" t="s">
        <v>12987</v>
      </c>
      <c r="D15786" s="137"/>
      <c r="E15786" s="146">
        <v>257.3</v>
      </c>
      <c r="F15786" s="138"/>
      <c r="G15786" s="138"/>
    </row>
    <row r="15787" ht="15.75" customHeight="1" spans="1:7">
      <c r="A15787" s="143">
        <v>1505878</v>
      </c>
      <c r="B15787" s="153" t="s">
        <v>17983</v>
      </c>
      <c r="C15787" s="145" t="s">
        <v>12987</v>
      </c>
      <c r="D15787" s="137"/>
      <c r="E15787" s="146">
        <v>173.54</v>
      </c>
      <c r="F15787" s="138"/>
      <c r="G15787" s="138"/>
    </row>
    <row r="15788" ht="15.75" customHeight="1" spans="1:7">
      <c r="A15788" s="143">
        <v>1505877</v>
      </c>
      <c r="B15788" s="153" t="s">
        <v>17984</v>
      </c>
      <c r="C15788" s="145" t="s">
        <v>12987</v>
      </c>
      <c r="D15788" s="137"/>
      <c r="E15788" s="146">
        <v>154.83</v>
      </c>
      <c r="F15788" s="138"/>
      <c r="G15788" s="138"/>
    </row>
    <row r="15789" ht="15.75" customHeight="1" spans="1:7">
      <c r="A15789" s="143">
        <v>1505860</v>
      </c>
      <c r="B15789" s="153" t="s">
        <v>17985</v>
      </c>
      <c r="C15789" s="145" t="s">
        <v>12987</v>
      </c>
      <c r="D15789" s="137"/>
      <c r="E15789" s="146">
        <v>163.31</v>
      </c>
      <c r="F15789" s="138"/>
      <c r="G15789" s="138"/>
    </row>
    <row r="15790" ht="15.75" customHeight="1" spans="1:7">
      <c r="A15790" s="143">
        <v>1505859</v>
      </c>
      <c r="B15790" s="153" t="s">
        <v>17986</v>
      </c>
      <c r="C15790" s="145" t="s">
        <v>12987</v>
      </c>
      <c r="D15790" s="137"/>
      <c r="E15790" s="146">
        <v>93.51</v>
      </c>
      <c r="F15790" s="138"/>
      <c r="G15790" s="138"/>
    </row>
    <row r="15791" ht="15.75" customHeight="1" spans="1:7">
      <c r="A15791" s="143">
        <v>1516204</v>
      </c>
      <c r="B15791" s="153" t="s">
        <v>17987</v>
      </c>
      <c r="C15791" s="145" t="s">
        <v>455</v>
      </c>
      <c r="D15791" s="137"/>
      <c r="E15791" s="146">
        <v>5.69</v>
      </c>
      <c r="F15791" s="138"/>
      <c r="G15791" s="138"/>
    </row>
    <row r="15792" ht="15.75" customHeight="1" spans="1:7">
      <c r="A15792" s="143">
        <v>1516312</v>
      </c>
      <c r="B15792" s="153" t="s">
        <v>17988</v>
      </c>
      <c r="C15792" s="145" t="s">
        <v>13149</v>
      </c>
      <c r="D15792" s="137"/>
      <c r="E15792" s="146">
        <v>41.48</v>
      </c>
      <c r="F15792" s="138"/>
      <c r="G15792" s="138"/>
    </row>
    <row r="15793" ht="15.75" customHeight="1" spans="1:7">
      <c r="A15793" s="143">
        <v>1516304</v>
      </c>
      <c r="B15793" s="153" t="s">
        <v>17989</v>
      </c>
      <c r="C15793" s="145" t="s">
        <v>13149</v>
      </c>
      <c r="D15793" s="137"/>
      <c r="E15793" s="146">
        <v>53.83</v>
      </c>
      <c r="F15793" s="138"/>
      <c r="G15793" s="138"/>
    </row>
    <row r="15794" ht="15.75" customHeight="1" spans="1:7">
      <c r="A15794" s="143">
        <v>1516308</v>
      </c>
      <c r="B15794" s="153" t="s">
        <v>17990</v>
      </c>
      <c r="C15794" s="145" t="s">
        <v>13149</v>
      </c>
      <c r="D15794" s="137"/>
      <c r="E15794" s="146">
        <v>44.01</v>
      </c>
      <c r="F15794" s="138"/>
      <c r="G15794" s="138"/>
    </row>
    <row r="15795" ht="15.75" customHeight="1" spans="1:7">
      <c r="A15795" s="143">
        <v>1516313</v>
      </c>
      <c r="B15795" s="153" t="s">
        <v>17991</v>
      </c>
      <c r="C15795" s="145" t="s">
        <v>13149</v>
      </c>
      <c r="D15795" s="137"/>
      <c r="E15795" s="146">
        <v>49.42</v>
      </c>
      <c r="F15795" s="138"/>
      <c r="G15795" s="138"/>
    </row>
    <row r="15796" ht="15.75" customHeight="1" spans="1:7">
      <c r="A15796" s="143">
        <v>1516305</v>
      </c>
      <c r="B15796" s="153" t="s">
        <v>17992</v>
      </c>
      <c r="C15796" s="145" t="s">
        <v>13149</v>
      </c>
      <c r="D15796" s="137"/>
      <c r="E15796" s="146">
        <v>64.77</v>
      </c>
      <c r="F15796" s="138"/>
      <c r="G15796" s="138"/>
    </row>
    <row r="15797" ht="15.75" customHeight="1" spans="1:7">
      <c r="A15797" s="143">
        <v>1516309</v>
      </c>
      <c r="B15797" s="153" t="s">
        <v>17993</v>
      </c>
      <c r="C15797" s="145" t="s">
        <v>13149</v>
      </c>
      <c r="D15797" s="137"/>
      <c r="E15797" s="146">
        <v>52.9</v>
      </c>
      <c r="F15797" s="138"/>
      <c r="G15797" s="138"/>
    </row>
    <row r="15798" ht="15.75" customHeight="1" spans="1:7">
      <c r="A15798" s="143">
        <v>1516314</v>
      </c>
      <c r="B15798" s="153" t="s">
        <v>17994</v>
      </c>
      <c r="C15798" s="145" t="s">
        <v>13149</v>
      </c>
      <c r="D15798" s="137"/>
      <c r="E15798" s="146">
        <v>58.14</v>
      </c>
      <c r="F15798" s="138"/>
      <c r="G15798" s="138"/>
    </row>
    <row r="15799" ht="15.75" customHeight="1" spans="1:7">
      <c r="A15799" s="143">
        <v>1516306</v>
      </c>
      <c r="B15799" s="153" t="s">
        <v>17995</v>
      </c>
      <c r="C15799" s="145" t="s">
        <v>13149</v>
      </c>
      <c r="D15799" s="137"/>
      <c r="E15799" s="146">
        <v>76.74</v>
      </c>
      <c r="F15799" s="138"/>
      <c r="G15799" s="138"/>
    </row>
    <row r="15800" ht="15.75" customHeight="1" spans="1:7">
      <c r="A15800" s="143">
        <v>1516310</v>
      </c>
      <c r="B15800" s="153" t="s">
        <v>17996</v>
      </c>
      <c r="C15800" s="145" t="s">
        <v>13149</v>
      </c>
      <c r="D15800" s="137"/>
      <c r="E15800" s="146">
        <v>62.32</v>
      </c>
      <c r="F15800" s="138"/>
      <c r="G15800" s="138"/>
    </row>
    <row r="15801" ht="15.75" customHeight="1" spans="1:7">
      <c r="A15801" s="143">
        <v>1516311</v>
      </c>
      <c r="B15801" s="153" t="s">
        <v>17997</v>
      </c>
      <c r="C15801" s="145" t="s">
        <v>13149</v>
      </c>
      <c r="D15801" s="137"/>
      <c r="E15801" s="146">
        <v>31.84</v>
      </c>
      <c r="F15801" s="138"/>
      <c r="G15801" s="138"/>
    </row>
    <row r="15802" ht="15.75" customHeight="1" spans="1:7">
      <c r="A15802" s="143">
        <v>1516303</v>
      </c>
      <c r="B15802" s="153" t="s">
        <v>17998</v>
      </c>
      <c r="C15802" s="145" t="s">
        <v>13149</v>
      </c>
      <c r="D15802" s="137"/>
      <c r="E15802" s="146">
        <v>42.93</v>
      </c>
      <c r="F15802" s="138"/>
      <c r="G15802" s="138"/>
    </row>
    <row r="15803" ht="15.75" customHeight="1" spans="1:7">
      <c r="A15803" s="143">
        <v>1516307</v>
      </c>
      <c r="B15803" s="153" t="s">
        <v>17999</v>
      </c>
      <c r="C15803" s="145" t="s">
        <v>13149</v>
      </c>
      <c r="D15803" s="137"/>
      <c r="E15803" s="146">
        <v>35.49</v>
      </c>
      <c r="F15803" s="138"/>
      <c r="G15803" s="138"/>
    </row>
    <row r="15804" ht="15.75" customHeight="1" spans="1:7">
      <c r="A15804" s="143">
        <v>1516298</v>
      </c>
      <c r="B15804" s="153" t="s">
        <v>18000</v>
      </c>
      <c r="C15804" s="145" t="s">
        <v>13149</v>
      </c>
      <c r="D15804" s="137"/>
      <c r="E15804" s="146">
        <v>28.89</v>
      </c>
      <c r="F15804" s="138"/>
      <c r="G15804" s="138"/>
    </row>
    <row r="15805" ht="15.75" customHeight="1" spans="1:7">
      <c r="A15805" s="143">
        <v>1516299</v>
      </c>
      <c r="B15805" s="153" t="s">
        <v>18001</v>
      </c>
      <c r="C15805" s="145" t="s">
        <v>13149</v>
      </c>
      <c r="D15805" s="137"/>
      <c r="E15805" s="146">
        <v>30.88</v>
      </c>
      <c r="F15805" s="138"/>
      <c r="G15805" s="138"/>
    </row>
    <row r="15806" ht="15.75" customHeight="1" spans="1:7">
      <c r="A15806" s="143">
        <v>1516300</v>
      </c>
      <c r="B15806" s="153" t="s">
        <v>18002</v>
      </c>
      <c r="C15806" s="145" t="s">
        <v>13149</v>
      </c>
      <c r="D15806" s="137"/>
      <c r="E15806" s="146">
        <v>40.36</v>
      </c>
      <c r="F15806" s="138"/>
      <c r="G15806" s="138"/>
    </row>
    <row r="15807" ht="15.75" customHeight="1" spans="1:7">
      <c r="A15807" s="143">
        <v>1516301</v>
      </c>
      <c r="B15807" s="153" t="s">
        <v>18003</v>
      </c>
      <c r="C15807" s="145" t="s">
        <v>13149</v>
      </c>
      <c r="D15807" s="137"/>
      <c r="E15807" s="146">
        <v>59.43</v>
      </c>
      <c r="F15807" s="138"/>
      <c r="G15807" s="138"/>
    </row>
    <row r="15808" ht="15.75" customHeight="1" spans="1:7">
      <c r="A15808" s="143">
        <v>1516302</v>
      </c>
      <c r="B15808" s="153" t="s">
        <v>18004</v>
      </c>
      <c r="C15808" s="145" t="s">
        <v>13149</v>
      </c>
      <c r="D15808" s="137"/>
      <c r="E15808" s="146">
        <v>78.37</v>
      </c>
      <c r="F15808" s="138"/>
      <c r="G15808" s="138"/>
    </row>
    <row r="15809" ht="15.75" customHeight="1" spans="1:7">
      <c r="A15809" s="143">
        <v>1516296</v>
      </c>
      <c r="B15809" s="153" t="s">
        <v>18005</v>
      </c>
      <c r="C15809" s="145" t="s">
        <v>13149</v>
      </c>
      <c r="D15809" s="137"/>
      <c r="E15809" s="146">
        <v>21.83</v>
      </c>
      <c r="F15809" s="138"/>
      <c r="G15809" s="138"/>
    </row>
    <row r="15810" ht="15.75" customHeight="1" spans="1:7">
      <c r="A15810" s="143">
        <v>1516297</v>
      </c>
      <c r="B15810" s="153" t="s">
        <v>18006</v>
      </c>
      <c r="C15810" s="145" t="s">
        <v>13149</v>
      </c>
      <c r="D15810" s="137"/>
      <c r="E15810" s="146">
        <v>27.94</v>
      </c>
      <c r="F15810" s="138"/>
      <c r="G15810" s="138"/>
    </row>
    <row r="15811" ht="15.75" customHeight="1" spans="1:7">
      <c r="A15811" s="143">
        <v>1505847</v>
      </c>
      <c r="B15811" s="153" t="s">
        <v>18007</v>
      </c>
      <c r="C15811" s="145" t="s">
        <v>13149</v>
      </c>
      <c r="D15811" s="137"/>
      <c r="E15811" s="146">
        <v>173.94</v>
      </c>
      <c r="F15811" s="138"/>
      <c r="G15811" s="138"/>
    </row>
    <row r="15812" ht="15.75" customHeight="1" spans="1:7">
      <c r="A15812" s="143">
        <v>1505848</v>
      </c>
      <c r="B15812" s="153" t="s">
        <v>18008</v>
      </c>
      <c r="C15812" s="145" t="s">
        <v>13149</v>
      </c>
      <c r="D15812" s="137"/>
      <c r="E15812" s="146">
        <v>169.61</v>
      </c>
      <c r="F15812" s="138"/>
      <c r="G15812" s="138"/>
    </row>
    <row r="15813" ht="15.75" customHeight="1" spans="1:7">
      <c r="A15813" s="143">
        <v>1505849</v>
      </c>
      <c r="B15813" s="153" t="s">
        <v>18009</v>
      </c>
      <c r="C15813" s="145" t="s">
        <v>13149</v>
      </c>
      <c r="D15813" s="137"/>
      <c r="E15813" s="146">
        <v>167.2</v>
      </c>
      <c r="F15813" s="138"/>
      <c r="G15813" s="138"/>
    </row>
    <row r="15814" ht="15.75" customHeight="1" spans="1:7">
      <c r="A15814" s="143">
        <v>1505930</v>
      </c>
      <c r="B15814" s="153" t="s">
        <v>18010</v>
      </c>
      <c r="C15814" s="145" t="s">
        <v>13149</v>
      </c>
      <c r="D15814" s="137"/>
      <c r="E15814" s="146">
        <v>196.69</v>
      </c>
      <c r="F15814" s="138"/>
      <c r="G15814" s="138"/>
    </row>
    <row r="15815" ht="15.75" customHeight="1" spans="1:7">
      <c r="A15815" s="143">
        <v>1506055</v>
      </c>
      <c r="B15815" s="153" t="s">
        <v>18011</v>
      </c>
      <c r="C15815" s="145" t="s">
        <v>12987</v>
      </c>
      <c r="D15815" s="137"/>
      <c r="E15815" s="146">
        <v>403.21</v>
      </c>
      <c r="F15815" s="138"/>
      <c r="G15815" s="138"/>
    </row>
    <row r="15816" ht="15.75" customHeight="1" spans="1:7">
      <c r="A15816" s="143">
        <v>1506056</v>
      </c>
      <c r="B15816" s="153" t="s">
        <v>18012</v>
      </c>
      <c r="C15816" s="145" t="s">
        <v>12987</v>
      </c>
      <c r="D15816" s="137"/>
      <c r="E15816" s="146">
        <v>282.18</v>
      </c>
      <c r="F15816" s="138"/>
      <c r="G15816" s="138"/>
    </row>
    <row r="15817" ht="15.75" customHeight="1" spans="1:7">
      <c r="A15817" s="143">
        <v>1516318</v>
      </c>
      <c r="B15817" s="153" t="s">
        <v>18013</v>
      </c>
      <c r="C15817" s="145" t="s">
        <v>13149</v>
      </c>
      <c r="D15817" s="137"/>
      <c r="E15817" s="146">
        <v>607.06</v>
      </c>
      <c r="F15817" s="138"/>
      <c r="G15817" s="138"/>
    </row>
    <row r="15818" ht="15.75" customHeight="1" spans="1:7">
      <c r="A15818" s="143">
        <v>1516317</v>
      </c>
      <c r="B15818" s="153" t="s">
        <v>18014</v>
      </c>
      <c r="C15818" s="145" t="s">
        <v>13149</v>
      </c>
      <c r="D15818" s="137"/>
      <c r="E15818" s="146">
        <v>554.41</v>
      </c>
      <c r="F15818" s="138"/>
      <c r="G15818" s="138"/>
    </row>
    <row r="15819" ht="15.75" customHeight="1" spans="1:7">
      <c r="A15819" s="143">
        <v>1600965</v>
      </c>
      <c r="B15819" s="153" t="s">
        <v>18015</v>
      </c>
      <c r="C15819" s="145" t="s">
        <v>12987</v>
      </c>
      <c r="D15819" s="137"/>
      <c r="E15819" s="146">
        <v>98.55</v>
      </c>
      <c r="F15819" s="138"/>
      <c r="G15819" s="138"/>
    </row>
    <row r="15820" ht="15.75" customHeight="1" spans="1:7">
      <c r="A15820" s="143">
        <v>1600408</v>
      </c>
      <c r="B15820" s="153" t="s">
        <v>18016</v>
      </c>
      <c r="C15820" s="145" t="s">
        <v>13149</v>
      </c>
      <c r="D15820" s="137"/>
      <c r="E15820" s="146">
        <v>18.47</v>
      </c>
      <c r="F15820" s="138"/>
      <c r="G15820" s="138"/>
    </row>
    <row r="15821" ht="15.75" customHeight="1" spans="1:7">
      <c r="A15821" s="143">
        <v>1600990</v>
      </c>
      <c r="B15821" s="153" t="s">
        <v>18017</v>
      </c>
      <c r="C15821" s="145" t="s">
        <v>12987</v>
      </c>
      <c r="D15821" s="137"/>
      <c r="E15821" s="146">
        <v>756.3</v>
      </c>
      <c r="F15821" s="138"/>
      <c r="G15821" s="138"/>
    </row>
    <row r="15822" ht="15.75" customHeight="1" spans="1:7">
      <c r="A15822" s="143">
        <v>1600989</v>
      </c>
      <c r="B15822" s="153" t="s">
        <v>18018</v>
      </c>
      <c r="C15822" s="145" t="s">
        <v>12987</v>
      </c>
      <c r="D15822" s="137"/>
      <c r="E15822" s="146">
        <v>398.18</v>
      </c>
      <c r="F15822" s="138"/>
      <c r="G15822" s="138"/>
    </row>
    <row r="15823" ht="15.75" customHeight="1" spans="1:7">
      <c r="A15823" s="143">
        <v>1600438</v>
      </c>
      <c r="B15823" s="153" t="s">
        <v>18019</v>
      </c>
      <c r="C15823" s="145" t="s">
        <v>12987</v>
      </c>
      <c r="D15823" s="137"/>
      <c r="E15823" s="146">
        <v>585.94</v>
      </c>
      <c r="F15823" s="138"/>
      <c r="G15823" s="138"/>
    </row>
    <row r="15824" ht="15.75" customHeight="1" spans="1:7">
      <c r="A15824" s="143">
        <v>1600436</v>
      </c>
      <c r="B15824" s="153" t="s">
        <v>18020</v>
      </c>
      <c r="C15824" s="145" t="s">
        <v>12987</v>
      </c>
      <c r="D15824" s="137"/>
      <c r="E15824" s="146">
        <v>400.87</v>
      </c>
      <c r="F15824" s="138"/>
      <c r="G15824" s="138"/>
    </row>
    <row r="15825" ht="15.75" customHeight="1" spans="1:7">
      <c r="A15825" s="143">
        <v>1600895</v>
      </c>
      <c r="B15825" s="153" t="s">
        <v>18021</v>
      </c>
      <c r="C15825" s="145" t="s">
        <v>13149</v>
      </c>
      <c r="D15825" s="137"/>
      <c r="E15825" s="146">
        <v>13.9</v>
      </c>
      <c r="F15825" s="138"/>
      <c r="G15825" s="138"/>
    </row>
    <row r="15826" ht="15.75" customHeight="1" spans="1:7">
      <c r="A15826" s="143">
        <v>1600897</v>
      </c>
      <c r="B15826" s="153" t="s">
        <v>18022</v>
      </c>
      <c r="C15826" s="145" t="s">
        <v>13149</v>
      </c>
      <c r="D15826" s="137"/>
      <c r="E15826" s="146">
        <v>3.76</v>
      </c>
      <c r="F15826" s="138"/>
      <c r="G15826" s="138"/>
    </row>
    <row r="15827" ht="15.75" customHeight="1" spans="1:7">
      <c r="A15827" s="143">
        <v>1619004</v>
      </c>
      <c r="B15827" s="153" t="s">
        <v>18023</v>
      </c>
      <c r="C15827" s="145" t="s">
        <v>12987</v>
      </c>
      <c r="D15827" s="137"/>
      <c r="E15827" s="146">
        <v>7.29</v>
      </c>
      <c r="F15827" s="138"/>
      <c r="G15827" s="138"/>
    </row>
    <row r="15828" ht="15.75" customHeight="1" spans="1:7">
      <c r="A15828" s="143">
        <v>1600896</v>
      </c>
      <c r="B15828" s="153" t="s">
        <v>18024</v>
      </c>
      <c r="C15828" s="145" t="s">
        <v>13149</v>
      </c>
      <c r="D15828" s="137"/>
      <c r="E15828" s="146">
        <v>15.65</v>
      </c>
      <c r="F15828" s="138"/>
      <c r="G15828" s="138"/>
    </row>
    <row r="15829" ht="15.75" customHeight="1" spans="1:7">
      <c r="A15829" s="143">
        <v>1619003</v>
      </c>
      <c r="B15829" s="153" t="s">
        <v>18025</v>
      </c>
      <c r="C15829" s="145" t="s">
        <v>12987</v>
      </c>
      <c r="D15829" s="137"/>
      <c r="E15829" s="146">
        <v>72.58</v>
      </c>
      <c r="F15829" s="138"/>
      <c r="G15829" s="138"/>
    </row>
    <row r="15830" ht="15.75" customHeight="1" spans="1:7">
      <c r="A15830" s="143">
        <v>1619006</v>
      </c>
      <c r="B15830" s="153" t="s">
        <v>18026</v>
      </c>
      <c r="C15830" s="145" t="s">
        <v>12987</v>
      </c>
      <c r="D15830" s="137"/>
      <c r="E15830" s="146">
        <v>52.56</v>
      </c>
      <c r="F15830" s="138"/>
      <c r="G15830" s="138"/>
    </row>
    <row r="15831" ht="15.75" customHeight="1" spans="1:7">
      <c r="A15831" s="143">
        <v>1600414</v>
      </c>
      <c r="B15831" s="153" t="s">
        <v>18027</v>
      </c>
      <c r="C15831" s="145" t="s">
        <v>13149</v>
      </c>
      <c r="D15831" s="137"/>
      <c r="E15831" s="146">
        <v>1.1</v>
      </c>
      <c r="F15831" s="138"/>
      <c r="G15831" s="138"/>
    </row>
    <row r="15832" ht="15.75" customHeight="1" spans="1:7">
      <c r="A15832" s="143">
        <v>1608148</v>
      </c>
      <c r="B15832" s="153" t="s">
        <v>18028</v>
      </c>
      <c r="C15832" s="145" t="s">
        <v>13059</v>
      </c>
      <c r="D15832" s="137"/>
      <c r="E15832" s="146">
        <v>315.91</v>
      </c>
      <c r="F15832" s="138"/>
      <c r="G15832" s="138"/>
    </row>
    <row r="15833" ht="15.75" customHeight="1" spans="1:7">
      <c r="A15833" s="143">
        <v>1608021</v>
      </c>
      <c r="B15833" s="153" t="s">
        <v>18029</v>
      </c>
      <c r="C15833" s="145" t="s">
        <v>13059</v>
      </c>
      <c r="D15833" s="137"/>
      <c r="E15833" s="146">
        <v>87.11</v>
      </c>
      <c r="F15833" s="138"/>
      <c r="G15833" s="138"/>
    </row>
    <row r="15834" ht="15.75" customHeight="1" spans="1:7">
      <c r="A15834" s="143">
        <v>1608024</v>
      </c>
      <c r="B15834" s="153" t="s">
        <v>18030</v>
      </c>
      <c r="C15834" s="145" t="s">
        <v>13059</v>
      </c>
      <c r="D15834" s="137"/>
      <c r="E15834" s="146">
        <v>90.45</v>
      </c>
      <c r="F15834" s="138"/>
      <c r="G15834" s="138"/>
    </row>
    <row r="15835" ht="15.75" customHeight="1" spans="1:7">
      <c r="A15835" s="143">
        <v>1608026</v>
      </c>
      <c r="B15835" s="153" t="s">
        <v>18031</v>
      </c>
      <c r="C15835" s="145" t="s">
        <v>13059</v>
      </c>
      <c r="D15835" s="137"/>
      <c r="E15835" s="146">
        <v>108.19</v>
      </c>
      <c r="F15835" s="138"/>
      <c r="G15835" s="138"/>
    </row>
    <row r="15836" ht="15.75" customHeight="1" spans="1:7">
      <c r="A15836" s="143">
        <v>1608142</v>
      </c>
      <c r="B15836" s="153" t="s">
        <v>18032</v>
      </c>
      <c r="C15836" s="145" t="s">
        <v>13059</v>
      </c>
      <c r="D15836" s="137"/>
      <c r="E15836" s="146">
        <v>128.73</v>
      </c>
      <c r="F15836" s="138"/>
      <c r="G15836" s="138"/>
    </row>
    <row r="15837" ht="15.75" customHeight="1" spans="1:7">
      <c r="A15837" s="143">
        <v>1608143</v>
      </c>
      <c r="B15837" s="153" t="s">
        <v>18033</v>
      </c>
      <c r="C15837" s="145" t="s">
        <v>13059</v>
      </c>
      <c r="D15837" s="137"/>
      <c r="E15837" s="146">
        <v>132.14</v>
      </c>
      <c r="F15837" s="138"/>
      <c r="G15837" s="138"/>
    </row>
    <row r="15838" ht="15.75" customHeight="1" spans="1:7">
      <c r="A15838" s="143">
        <v>1608144</v>
      </c>
      <c r="B15838" s="153" t="s">
        <v>18034</v>
      </c>
      <c r="C15838" s="145" t="s">
        <v>13059</v>
      </c>
      <c r="D15838" s="137"/>
      <c r="E15838" s="146">
        <v>142.94</v>
      </c>
      <c r="F15838" s="138"/>
      <c r="G15838" s="138"/>
    </row>
    <row r="15839" ht="15.75" customHeight="1" spans="1:7">
      <c r="A15839" s="143">
        <v>1608145</v>
      </c>
      <c r="B15839" s="153" t="s">
        <v>18035</v>
      </c>
      <c r="C15839" s="145" t="s">
        <v>13059</v>
      </c>
      <c r="D15839" s="137"/>
      <c r="E15839" s="146">
        <v>148.99</v>
      </c>
      <c r="F15839" s="138"/>
      <c r="G15839" s="138"/>
    </row>
    <row r="15840" ht="15.75" customHeight="1" spans="1:7">
      <c r="A15840" s="143">
        <v>1608146</v>
      </c>
      <c r="B15840" s="153" t="s">
        <v>18036</v>
      </c>
      <c r="C15840" s="145" t="s">
        <v>13059</v>
      </c>
      <c r="D15840" s="137"/>
      <c r="E15840" s="146">
        <v>166.43</v>
      </c>
      <c r="F15840" s="138"/>
      <c r="G15840" s="138"/>
    </row>
    <row r="15841" ht="15.75" customHeight="1" spans="1:7">
      <c r="A15841" s="143">
        <v>1608147</v>
      </c>
      <c r="B15841" s="153" t="s">
        <v>18037</v>
      </c>
      <c r="C15841" s="145" t="s">
        <v>13059</v>
      </c>
      <c r="D15841" s="137"/>
      <c r="E15841" s="146">
        <v>233.5</v>
      </c>
      <c r="F15841" s="138"/>
      <c r="G15841" s="138"/>
    </row>
    <row r="15842" ht="15.75" customHeight="1" spans="1:7">
      <c r="A15842" s="143">
        <v>1608019</v>
      </c>
      <c r="B15842" s="153" t="s">
        <v>18038</v>
      </c>
      <c r="C15842" s="145" t="s">
        <v>13059</v>
      </c>
      <c r="D15842" s="137"/>
      <c r="E15842" s="146">
        <v>18.82</v>
      </c>
      <c r="F15842" s="138"/>
      <c r="G15842" s="138"/>
    </row>
    <row r="15843" ht="15.75" customHeight="1" spans="1:7">
      <c r="A15843" s="143">
        <v>1608020</v>
      </c>
      <c r="B15843" s="153" t="s">
        <v>18039</v>
      </c>
      <c r="C15843" s="145" t="s">
        <v>13059</v>
      </c>
      <c r="D15843" s="137"/>
      <c r="E15843" s="146">
        <v>29.22</v>
      </c>
      <c r="F15843" s="138"/>
      <c r="G15843" s="138"/>
    </row>
    <row r="15844" ht="15.75" customHeight="1" spans="1:7">
      <c r="A15844" s="143">
        <v>1608025</v>
      </c>
      <c r="B15844" s="153" t="s">
        <v>18040</v>
      </c>
      <c r="C15844" s="145" t="s">
        <v>13059</v>
      </c>
      <c r="D15844" s="137"/>
      <c r="E15844" s="146">
        <v>35.61</v>
      </c>
      <c r="F15844" s="138"/>
      <c r="G15844" s="138"/>
    </row>
    <row r="15845" ht="15.75" customHeight="1" spans="1:7">
      <c r="A15845" s="143">
        <v>1600966</v>
      </c>
      <c r="B15845" s="153" t="s">
        <v>18041</v>
      </c>
      <c r="C15845" s="145" t="s">
        <v>13059</v>
      </c>
      <c r="D15845" s="137"/>
      <c r="E15845" s="146">
        <v>0.76</v>
      </c>
      <c r="F15845" s="138"/>
      <c r="G15845" s="138"/>
    </row>
    <row r="15846" ht="15.75" customHeight="1" spans="1:7">
      <c r="A15846" s="143">
        <v>1600898</v>
      </c>
      <c r="B15846" s="153" t="s">
        <v>18042</v>
      </c>
      <c r="C15846" s="145" t="s">
        <v>13149</v>
      </c>
      <c r="D15846" s="137"/>
      <c r="E15846" s="146">
        <v>11.53</v>
      </c>
      <c r="F15846" s="138"/>
      <c r="G15846" s="138"/>
    </row>
    <row r="15847" ht="15.75" customHeight="1" spans="1:7">
      <c r="A15847" s="143">
        <v>1600441</v>
      </c>
      <c r="B15847" s="153" t="s">
        <v>18043</v>
      </c>
      <c r="C15847" s="145" t="s">
        <v>13149</v>
      </c>
      <c r="D15847" s="137"/>
      <c r="E15847" s="146">
        <v>4.01</v>
      </c>
      <c r="F15847" s="138"/>
      <c r="G15847" s="138"/>
    </row>
    <row r="15848" ht="15.75" customHeight="1" spans="1:7">
      <c r="A15848" s="143">
        <v>1600404</v>
      </c>
      <c r="B15848" s="153" t="s">
        <v>18044</v>
      </c>
      <c r="C15848" s="145" t="s">
        <v>13059</v>
      </c>
      <c r="D15848" s="137"/>
      <c r="E15848" s="146">
        <v>9.89</v>
      </c>
      <c r="F15848" s="138"/>
      <c r="G15848" s="138"/>
    </row>
    <row r="15849" ht="15.75" customHeight="1" spans="1:7">
      <c r="A15849" s="143">
        <v>1600405</v>
      </c>
      <c r="B15849" s="153" t="s">
        <v>18045</v>
      </c>
      <c r="C15849" s="145" t="s">
        <v>13059</v>
      </c>
      <c r="D15849" s="137"/>
      <c r="E15849" s="146">
        <v>11.01</v>
      </c>
      <c r="F15849" s="138"/>
      <c r="G15849" s="138"/>
    </row>
    <row r="15850" ht="15.75" customHeight="1" spans="1:7">
      <c r="A15850" s="143">
        <v>1716605</v>
      </c>
      <c r="B15850" s="153" t="s">
        <v>18046</v>
      </c>
      <c r="C15850" s="145" t="s">
        <v>12987</v>
      </c>
      <c r="D15850" s="137"/>
      <c r="E15850" s="146">
        <v>108.46</v>
      </c>
      <c r="F15850" s="138"/>
      <c r="G15850" s="138"/>
    </row>
    <row r="15851" ht="15.75" customHeight="1" spans="1:7">
      <c r="A15851" s="143">
        <v>1716610</v>
      </c>
      <c r="B15851" s="153" t="s">
        <v>18047</v>
      </c>
      <c r="C15851" s="145" t="s">
        <v>12987</v>
      </c>
      <c r="D15851" s="137"/>
      <c r="E15851" s="146">
        <v>112.59</v>
      </c>
      <c r="F15851" s="138"/>
      <c r="G15851" s="138"/>
    </row>
    <row r="15852" ht="15.75" customHeight="1" spans="1:7">
      <c r="A15852" s="143">
        <v>1716611</v>
      </c>
      <c r="B15852" s="153" t="s">
        <v>18048</v>
      </c>
      <c r="C15852" s="145" t="s">
        <v>12987</v>
      </c>
      <c r="D15852" s="137"/>
      <c r="E15852" s="146">
        <v>113.1</v>
      </c>
      <c r="F15852" s="138"/>
      <c r="G15852" s="138"/>
    </row>
    <row r="15853" ht="15.75" customHeight="1" spans="1:7">
      <c r="A15853" s="143">
        <v>1716612</v>
      </c>
      <c r="B15853" s="153" t="s">
        <v>18049</v>
      </c>
      <c r="C15853" s="145" t="s">
        <v>12987</v>
      </c>
      <c r="D15853" s="137"/>
      <c r="E15853" s="146">
        <v>113.62</v>
      </c>
      <c r="F15853" s="138"/>
      <c r="G15853" s="138"/>
    </row>
    <row r="15854" ht="15.75" customHeight="1" spans="1:7">
      <c r="A15854" s="143">
        <v>1716613</v>
      </c>
      <c r="B15854" s="153" t="s">
        <v>18050</v>
      </c>
      <c r="C15854" s="145" t="s">
        <v>12987</v>
      </c>
      <c r="D15854" s="137"/>
      <c r="E15854" s="146">
        <v>114.13</v>
      </c>
      <c r="F15854" s="138"/>
      <c r="G15854" s="138"/>
    </row>
    <row r="15855" ht="15.75" customHeight="1" spans="1:7">
      <c r="A15855" s="143">
        <v>1716614</v>
      </c>
      <c r="B15855" s="153" t="s">
        <v>18051</v>
      </c>
      <c r="C15855" s="145" t="s">
        <v>12987</v>
      </c>
      <c r="D15855" s="137"/>
      <c r="E15855" s="146">
        <v>115.16</v>
      </c>
      <c r="F15855" s="138"/>
      <c r="G15855" s="138"/>
    </row>
    <row r="15856" ht="15.75" customHeight="1" spans="1:7">
      <c r="A15856" s="143">
        <v>1716615</v>
      </c>
      <c r="B15856" s="153" t="s">
        <v>18052</v>
      </c>
      <c r="C15856" s="145" t="s">
        <v>12987</v>
      </c>
      <c r="D15856" s="137"/>
      <c r="E15856" s="146">
        <v>116.19</v>
      </c>
      <c r="F15856" s="138"/>
      <c r="G15856" s="138"/>
    </row>
    <row r="15857" ht="15.75" customHeight="1" spans="1:7">
      <c r="A15857" s="143">
        <v>1716616</v>
      </c>
      <c r="B15857" s="153" t="s">
        <v>18053</v>
      </c>
      <c r="C15857" s="145" t="s">
        <v>12987</v>
      </c>
      <c r="D15857" s="137"/>
      <c r="E15857" s="146">
        <v>117.74</v>
      </c>
      <c r="F15857" s="138"/>
      <c r="G15857" s="138"/>
    </row>
    <row r="15858" ht="15.75" customHeight="1" spans="1:7">
      <c r="A15858" s="143">
        <v>1716606</v>
      </c>
      <c r="B15858" s="153" t="s">
        <v>18054</v>
      </c>
      <c r="C15858" s="145" t="s">
        <v>12987</v>
      </c>
      <c r="D15858" s="137"/>
      <c r="E15858" s="146">
        <v>110.01</v>
      </c>
      <c r="F15858" s="138"/>
      <c r="G15858" s="138"/>
    </row>
    <row r="15859" ht="15.75" customHeight="1" spans="1:7">
      <c r="A15859" s="143">
        <v>1716617</v>
      </c>
      <c r="B15859" s="153" t="s">
        <v>18055</v>
      </c>
      <c r="C15859" s="145" t="s">
        <v>12987</v>
      </c>
      <c r="D15859" s="137"/>
      <c r="E15859" s="146">
        <v>118.77</v>
      </c>
      <c r="F15859" s="138"/>
      <c r="G15859" s="138"/>
    </row>
    <row r="15860" ht="15.75" customHeight="1" spans="1:7">
      <c r="A15860" s="143">
        <v>1716607</v>
      </c>
      <c r="B15860" s="153" t="s">
        <v>18056</v>
      </c>
      <c r="C15860" s="145" t="s">
        <v>12987</v>
      </c>
      <c r="D15860" s="137"/>
      <c r="E15860" s="146">
        <v>110.52</v>
      </c>
      <c r="F15860" s="138"/>
      <c r="G15860" s="138"/>
    </row>
    <row r="15861" ht="15.75" customHeight="1" spans="1:7">
      <c r="A15861" s="143">
        <v>1716608</v>
      </c>
      <c r="B15861" s="153" t="s">
        <v>18057</v>
      </c>
      <c r="C15861" s="145" t="s">
        <v>12987</v>
      </c>
      <c r="D15861" s="137"/>
      <c r="E15861" s="146">
        <v>111.56</v>
      </c>
      <c r="F15861" s="138"/>
      <c r="G15861" s="138"/>
    </row>
    <row r="15862" ht="15.75" customHeight="1" spans="1:7">
      <c r="A15862" s="143">
        <v>1716609</v>
      </c>
      <c r="B15862" s="153" t="s">
        <v>18058</v>
      </c>
      <c r="C15862" s="145" t="s">
        <v>12987</v>
      </c>
      <c r="D15862" s="137"/>
      <c r="E15862" s="146">
        <v>112.07</v>
      </c>
      <c r="F15862" s="138"/>
      <c r="G15862" s="138"/>
    </row>
    <row r="15863" ht="15.75" customHeight="1" spans="1:7">
      <c r="A15863" s="143">
        <v>1716604</v>
      </c>
      <c r="B15863" s="153" t="s">
        <v>18059</v>
      </c>
      <c r="C15863" s="145" t="s">
        <v>12987</v>
      </c>
      <c r="D15863" s="137"/>
      <c r="E15863" s="146">
        <v>61.94</v>
      </c>
      <c r="F15863" s="138"/>
      <c r="G15863" s="138"/>
    </row>
    <row r="15864" ht="15.75" customHeight="1" spans="1:7">
      <c r="A15864" s="143">
        <v>1716623</v>
      </c>
      <c r="B15864" s="153" t="s">
        <v>18060</v>
      </c>
      <c r="C15864" s="145" t="s">
        <v>12987</v>
      </c>
      <c r="D15864" s="137"/>
      <c r="E15864" s="146">
        <v>60.74</v>
      </c>
      <c r="F15864" s="138"/>
      <c r="G15864" s="138"/>
    </row>
    <row r="15865" ht="15.75" customHeight="1" spans="1:7">
      <c r="A15865" s="143">
        <v>1716624</v>
      </c>
      <c r="B15865" s="153" t="s">
        <v>18061</v>
      </c>
      <c r="C15865" s="145" t="s">
        <v>12987</v>
      </c>
      <c r="D15865" s="137"/>
      <c r="E15865" s="146">
        <v>107.26</v>
      </c>
      <c r="F15865" s="138"/>
      <c r="G15865" s="138"/>
    </row>
    <row r="15866" ht="15.75" customHeight="1" spans="1:7">
      <c r="A15866" s="143">
        <v>1716629</v>
      </c>
      <c r="B15866" s="153" t="s">
        <v>18062</v>
      </c>
      <c r="C15866" s="145" t="s">
        <v>12987</v>
      </c>
      <c r="D15866" s="137"/>
      <c r="E15866" s="146">
        <v>111.39</v>
      </c>
      <c r="F15866" s="138"/>
      <c r="G15866" s="138"/>
    </row>
    <row r="15867" ht="15.75" customHeight="1" spans="1:7">
      <c r="A15867" s="143">
        <v>1716630</v>
      </c>
      <c r="B15867" s="153" t="s">
        <v>18063</v>
      </c>
      <c r="C15867" s="145" t="s">
        <v>12987</v>
      </c>
      <c r="D15867" s="137"/>
      <c r="E15867" s="146">
        <v>111.9</v>
      </c>
      <c r="F15867" s="138"/>
      <c r="G15867" s="138"/>
    </row>
    <row r="15868" ht="15.75" customHeight="1" spans="1:7">
      <c r="A15868" s="143">
        <v>1716631</v>
      </c>
      <c r="B15868" s="153" t="s">
        <v>18064</v>
      </c>
      <c r="C15868" s="145" t="s">
        <v>12987</v>
      </c>
      <c r="D15868" s="137"/>
      <c r="E15868" s="146">
        <v>112.42</v>
      </c>
      <c r="F15868" s="138"/>
      <c r="G15868" s="138"/>
    </row>
    <row r="15869" ht="15.75" customHeight="1" spans="1:7">
      <c r="A15869" s="143">
        <v>1716632</v>
      </c>
      <c r="B15869" s="153" t="s">
        <v>18065</v>
      </c>
      <c r="C15869" s="145" t="s">
        <v>12987</v>
      </c>
      <c r="D15869" s="137"/>
      <c r="E15869" s="146">
        <v>112.93</v>
      </c>
      <c r="F15869" s="138"/>
      <c r="G15869" s="138"/>
    </row>
    <row r="15870" ht="15.75" customHeight="1" spans="1:7">
      <c r="A15870" s="143">
        <v>1716633</v>
      </c>
      <c r="B15870" s="153" t="s">
        <v>18066</v>
      </c>
      <c r="C15870" s="145" t="s">
        <v>12987</v>
      </c>
      <c r="D15870" s="137"/>
      <c r="E15870" s="146">
        <v>113.96</v>
      </c>
      <c r="F15870" s="138"/>
      <c r="G15870" s="138"/>
    </row>
    <row r="15871" ht="15.75" customHeight="1" spans="1:7">
      <c r="A15871" s="143">
        <v>1716634</v>
      </c>
      <c r="B15871" s="153" t="s">
        <v>18067</v>
      </c>
      <c r="C15871" s="145" t="s">
        <v>12987</v>
      </c>
      <c r="D15871" s="137"/>
      <c r="E15871" s="146">
        <v>114.99</v>
      </c>
      <c r="F15871" s="138"/>
      <c r="G15871" s="138"/>
    </row>
    <row r="15872" ht="15.75" customHeight="1" spans="1:7">
      <c r="A15872" s="143">
        <v>1716635</v>
      </c>
      <c r="B15872" s="153" t="s">
        <v>18068</v>
      </c>
      <c r="C15872" s="145" t="s">
        <v>12987</v>
      </c>
      <c r="D15872" s="137"/>
      <c r="E15872" s="146">
        <v>116.54</v>
      </c>
      <c r="F15872" s="138"/>
      <c r="G15872" s="138"/>
    </row>
    <row r="15873" ht="15.75" customHeight="1" spans="1:7">
      <c r="A15873" s="143">
        <v>1716625</v>
      </c>
      <c r="B15873" s="153" t="s">
        <v>18069</v>
      </c>
      <c r="C15873" s="145" t="s">
        <v>12987</v>
      </c>
      <c r="D15873" s="137"/>
      <c r="E15873" s="146">
        <v>108.81</v>
      </c>
      <c r="F15873" s="138"/>
      <c r="G15873" s="138"/>
    </row>
    <row r="15874" ht="15.75" customHeight="1" spans="1:7">
      <c r="A15874" s="143">
        <v>1716636</v>
      </c>
      <c r="B15874" s="153" t="s">
        <v>18070</v>
      </c>
      <c r="C15874" s="145" t="s">
        <v>12987</v>
      </c>
      <c r="D15874" s="137"/>
      <c r="E15874" s="146">
        <v>117.57</v>
      </c>
      <c r="F15874" s="138"/>
      <c r="G15874" s="138"/>
    </row>
    <row r="15875" ht="15.75" customHeight="1" spans="1:7">
      <c r="A15875" s="143">
        <v>1716626</v>
      </c>
      <c r="B15875" s="153" t="s">
        <v>18071</v>
      </c>
      <c r="C15875" s="145" t="s">
        <v>12987</v>
      </c>
      <c r="D15875" s="137"/>
      <c r="E15875" s="146">
        <v>109.32</v>
      </c>
      <c r="F15875" s="138"/>
      <c r="G15875" s="138"/>
    </row>
    <row r="15876" ht="15.75" customHeight="1" spans="1:7">
      <c r="A15876" s="143">
        <v>1716627</v>
      </c>
      <c r="B15876" s="153" t="s">
        <v>18072</v>
      </c>
      <c r="C15876" s="145" t="s">
        <v>12987</v>
      </c>
      <c r="D15876" s="137"/>
      <c r="E15876" s="146">
        <v>110.35</v>
      </c>
      <c r="F15876" s="138"/>
      <c r="G15876" s="138"/>
    </row>
    <row r="15877" ht="15.75" customHeight="1" spans="1:7">
      <c r="A15877" s="143">
        <v>1716628</v>
      </c>
      <c r="B15877" s="153" t="s">
        <v>18073</v>
      </c>
      <c r="C15877" s="145" t="s">
        <v>12987</v>
      </c>
      <c r="D15877" s="137"/>
      <c r="E15877" s="146">
        <v>110.87</v>
      </c>
      <c r="F15877" s="138"/>
      <c r="G15877" s="138"/>
    </row>
    <row r="15878" ht="15.75" customHeight="1" spans="1:7">
      <c r="A15878" s="143">
        <v>1716640</v>
      </c>
      <c r="B15878" s="153" t="s">
        <v>18074</v>
      </c>
      <c r="C15878" s="145" t="s">
        <v>12987</v>
      </c>
      <c r="D15878" s="137"/>
      <c r="E15878" s="146">
        <v>30.31</v>
      </c>
      <c r="F15878" s="138"/>
      <c r="G15878" s="138"/>
    </row>
    <row r="15879" ht="15.75" customHeight="1" spans="1:7">
      <c r="A15879" s="143">
        <v>1716641</v>
      </c>
      <c r="B15879" s="153" t="s">
        <v>18075</v>
      </c>
      <c r="C15879" s="145" t="s">
        <v>12987</v>
      </c>
      <c r="D15879" s="137"/>
      <c r="E15879" s="146">
        <v>39.11</v>
      </c>
      <c r="F15879" s="138"/>
      <c r="G15879" s="138"/>
    </row>
    <row r="15880" ht="15.75" customHeight="1" spans="1:7">
      <c r="A15880" s="143">
        <v>1716646</v>
      </c>
      <c r="B15880" s="153" t="s">
        <v>18076</v>
      </c>
      <c r="C15880" s="145" t="s">
        <v>12987</v>
      </c>
      <c r="D15880" s="137"/>
      <c r="E15880" s="146">
        <v>39.66</v>
      </c>
      <c r="F15880" s="138"/>
      <c r="G15880" s="138"/>
    </row>
    <row r="15881" ht="15.75" customHeight="1" spans="1:7">
      <c r="A15881" s="143">
        <v>1716647</v>
      </c>
      <c r="B15881" s="153" t="s">
        <v>18077</v>
      </c>
      <c r="C15881" s="145" t="s">
        <v>12987</v>
      </c>
      <c r="D15881" s="137"/>
      <c r="E15881" s="146">
        <v>39.72</v>
      </c>
      <c r="F15881" s="138"/>
      <c r="G15881" s="138"/>
    </row>
    <row r="15882" ht="15.75" customHeight="1" spans="1:7">
      <c r="A15882" s="143">
        <v>1716648</v>
      </c>
      <c r="B15882" s="153" t="s">
        <v>18078</v>
      </c>
      <c r="C15882" s="145" t="s">
        <v>12987</v>
      </c>
      <c r="D15882" s="137"/>
      <c r="E15882" s="146">
        <v>39.83</v>
      </c>
      <c r="F15882" s="138"/>
      <c r="G15882" s="138"/>
    </row>
    <row r="15883" ht="15.75" customHeight="1" spans="1:7">
      <c r="A15883" s="143">
        <v>1716649</v>
      </c>
      <c r="B15883" s="153" t="s">
        <v>18079</v>
      </c>
      <c r="C15883" s="145" t="s">
        <v>12987</v>
      </c>
      <c r="D15883" s="137"/>
      <c r="E15883" s="146">
        <v>39.88</v>
      </c>
      <c r="F15883" s="138"/>
      <c r="G15883" s="138"/>
    </row>
    <row r="15884" ht="15.75" customHeight="1" spans="1:7">
      <c r="A15884" s="143">
        <v>1716650</v>
      </c>
      <c r="B15884" s="153" t="s">
        <v>18080</v>
      </c>
      <c r="C15884" s="145" t="s">
        <v>12987</v>
      </c>
      <c r="D15884" s="137"/>
      <c r="E15884" s="146">
        <v>40</v>
      </c>
      <c r="F15884" s="138"/>
      <c r="G15884" s="138"/>
    </row>
    <row r="15885" ht="15.75" customHeight="1" spans="1:7">
      <c r="A15885" s="143">
        <v>1716651</v>
      </c>
      <c r="B15885" s="153" t="s">
        <v>18081</v>
      </c>
      <c r="C15885" s="145" t="s">
        <v>12987</v>
      </c>
      <c r="D15885" s="137"/>
      <c r="E15885" s="146">
        <v>40.11</v>
      </c>
      <c r="F15885" s="138"/>
      <c r="G15885" s="138"/>
    </row>
    <row r="15886" ht="15.75" customHeight="1" spans="1:7">
      <c r="A15886" s="143">
        <v>1716652</v>
      </c>
      <c r="B15886" s="153" t="s">
        <v>18082</v>
      </c>
      <c r="C15886" s="145" t="s">
        <v>12987</v>
      </c>
      <c r="D15886" s="137"/>
      <c r="E15886" s="146">
        <v>40.33</v>
      </c>
      <c r="F15886" s="138"/>
      <c r="G15886" s="138"/>
    </row>
    <row r="15887" ht="15.75" customHeight="1" spans="1:7">
      <c r="A15887" s="143">
        <v>1716642</v>
      </c>
      <c r="B15887" s="153" t="s">
        <v>18083</v>
      </c>
      <c r="C15887" s="145" t="s">
        <v>12987</v>
      </c>
      <c r="D15887" s="137"/>
      <c r="E15887" s="146">
        <v>39.27</v>
      </c>
      <c r="F15887" s="138"/>
      <c r="G15887" s="138"/>
    </row>
    <row r="15888" ht="15.75" customHeight="1" spans="1:7">
      <c r="A15888" s="143">
        <v>1716653</v>
      </c>
      <c r="B15888" s="153" t="s">
        <v>18084</v>
      </c>
      <c r="C15888" s="145" t="s">
        <v>12987</v>
      </c>
      <c r="D15888" s="137"/>
      <c r="E15888" s="146">
        <v>40.49</v>
      </c>
      <c r="F15888" s="138"/>
      <c r="G15888" s="138"/>
    </row>
    <row r="15889" ht="15.75" customHeight="1" spans="1:7">
      <c r="A15889" s="143">
        <v>1716643</v>
      </c>
      <c r="B15889" s="153" t="s">
        <v>18085</v>
      </c>
      <c r="C15889" s="145" t="s">
        <v>12987</v>
      </c>
      <c r="D15889" s="137"/>
      <c r="E15889" s="146">
        <v>39.38</v>
      </c>
      <c r="F15889" s="138"/>
      <c r="G15889" s="138"/>
    </row>
    <row r="15890" ht="15.75" customHeight="1" spans="1:7">
      <c r="A15890" s="143">
        <v>1716644</v>
      </c>
      <c r="B15890" s="153" t="s">
        <v>18086</v>
      </c>
      <c r="C15890" s="145" t="s">
        <v>12987</v>
      </c>
      <c r="D15890" s="137"/>
      <c r="E15890" s="146">
        <v>39.5</v>
      </c>
      <c r="F15890" s="138"/>
      <c r="G15890" s="138"/>
    </row>
    <row r="15891" ht="15.75" customHeight="1" spans="1:7">
      <c r="A15891" s="143">
        <v>1716645</v>
      </c>
      <c r="B15891" s="153" t="s">
        <v>18087</v>
      </c>
      <c r="C15891" s="145" t="s">
        <v>12987</v>
      </c>
      <c r="D15891" s="137"/>
      <c r="E15891" s="146">
        <v>39.55</v>
      </c>
      <c r="F15891" s="138"/>
      <c r="G15891" s="138"/>
    </row>
    <row r="15892" ht="15.75" customHeight="1" spans="1:7">
      <c r="A15892" s="143">
        <v>1716622</v>
      </c>
      <c r="B15892" s="153" t="s">
        <v>18088</v>
      </c>
      <c r="C15892" s="145" t="s">
        <v>12987</v>
      </c>
      <c r="D15892" s="137"/>
      <c r="E15892" s="146">
        <v>86.65</v>
      </c>
      <c r="F15892" s="138"/>
      <c r="G15892" s="138"/>
    </row>
    <row r="15893" ht="15.75" customHeight="1" spans="1:7">
      <c r="A15893" s="143">
        <v>1716603</v>
      </c>
      <c r="B15893" s="153" t="s">
        <v>18089</v>
      </c>
      <c r="C15893" s="145" t="s">
        <v>12987</v>
      </c>
      <c r="D15893" s="137"/>
      <c r="E15893" s="146">
        <v>86.65</v>
      </c>
      <c r="F15893" s="138"/>
      <c r="G15893" s="138"/>
    </row>
    <row r="15894" ht="15.75" customHeight="1" spans="1:7">
      <c r="A15894" s="143">
        <v>1716620</v>
      </c>
      <c r="B15894" s="153" t="s">
        <v>18090</v>
      </c>
      <c r="C15894" s="145" t="s">
        <v>12987</v>
      </c>
      <c r="D15894" s="137"/>
      <c r="E15894" s="146">
        <v>118.4</v>
      </c>
      <c r="F15894" s="138"/>
      <c r="G15894" s="138"/>
    </row>
    <row r="15895" ht="15.75" customHeight="1" spans="1:7">
      <c r="A15895" s="143">
        <v>1716621</v>
      </c>
      <c r="B15895" s="153" t="s">
        <v>18091</v>
      </c>
      <c r="C15895" s="145" t="s">
        <v>12987</v>
      </c>
      <c r="D15895" s="137"/>
      <c r="E15895" s="146">
        <v>93.46</v>
      </c>
      <c r="F15895" s="138"/>
      <c r="G15895" s="138"/>
    </row>
    <row r="15896" ht="15.75" customHeight="1" spans="1:7">
      <c r="A15896" s="143">
        <v>1716619</v>
      </c>
      <c r="B15896" s="153" t="s">
        <v>18092</v>
      </c>
      <c r="C15896" s="145" t="s">
        <v>12987</v>
      </c>
      <c r="D15896" s="137"/>
      <c r="E15896" s="146">
        <v>193.27</v>
      </c>
      <c r="F15896" s="138"/>
      <c r="G15896" s="138"/>
    </row>
    <row r="15897" ht="15.75" customHeight="1" spans="1:7">
      <c r="A15897" s="143">
        <v>1716601</v>
      </c>
      <c r="B15897" s="153" t="s">
        <v>18093</v>
      </c>
      <c r="C15897" s="145" t="s">
        <v>12987</v>
      </c>
      <c r="D15897" s="137"/>
      <c r="E15897" s="146">
        <v>120.01</v>
      </c>
      <c r="F15897" s="138"/>
      <c r="G15897" s="138"/>
    </row>
    <row r="15898" ht="15.75" customHeight="1" spans="1:7">
      <c r="A15898" s="143">
        <v>1716602</v>
      </c>
      <c r="B15898" s="153" t="s">
        <v>18094</v>
      </c>
      <c r="C15898" s="145" t="s">
        <v>12987</v>
      </c>
      <c r="D15898" s="137"/>
      <c r="E15898" s="146">
        <v>94.53</v>
      </c>
      <c r="F15898" s="138"/>
      <c r="G15898" s="138"/>
    </row>
    <row r="15899" ht="15.75" customHeight="1" spans="1:7">
      <c r="A15899" s="143">
        <v>1716600</v>
      </c>
      <c r="B15899" s="153" t="s">
        <v>18095</v>
      </c>
      <c r="C15899" s="145" t="s">
        <v>12987</v>
      </c>
      <c r="D15899" s="137"/>
      <c r="E15899" s="146">
        <v>196.49</v>
      </c>
      <c r="F15899" s="138"/>
      <c r="G15899" s="138"/>
    </row>
    <row r="15900" ht="15.75" customHeight="1" spans="1:7">
      <c r="A15900" s="143">
        <v>1716655</v>
      </c>
      <c r="B15900" s="153" t="s">
        <v>18096</v>
      </c>
      <c r="C15900" s="145" t="s">
        <v>12987</v>
      </c>
      <c r="D15900" s="137"/>
      <c r="E15900" s="146">
        <v>69.79</v>
      </c>
      <c r="F15900" s="138"/>
      <c r="G15900" s="138"/>
    </row>
    <row r="15901" ht="15.75" customHeight="1" spans="1:7">
      <c r="A15901" s="143">
        <v>1716639</v>
      </c>
      <c r="B15901" s="153" t="s">
        <v>18097</v>
      </c>
      <c r="C15901" s="145" t="s">
        <v>12987</v>
      </c>
      <c r="D15901" s="137"/>
      <c r="E15901" s="146">
        <v>49.28</v>
      </c>
      <c r="F15901" s="138"/>
      <c r="G15901" s="138"/>
    </row>
    <row r="15902" ht="15.75" customHeight="1" spans="1:7">
      <c r="A15902" s="143">
        <v>1801636</v>
      </c>
      <c r="B15902" s="153" t="s">
        <v>18098</v>
      </c>
      <c r="C15902" s="145" t="s">
        <v>18099</v>
      </c>
      <c r="D15902" s="137"/>
      <c r="E15902" s="146">
        <v>18.45</v>
      </c>
      <c r="F15902" s="138"/>
      <c r="G15902" s="138"/>
    </row>
    <row r="15903" ht="15.75" customHeight="1" spans="1:7">
      <c r="A15903" s="143">
        <v>1801637</v>
      </c>
      <c r="B15903" s="153" t="s">
        <v>18100</v>
      </c>
      <c r="C15903" s="145" t="s">
        <v>18099</v>
      </c>
      <c r="D15903" s="137"/>
      <c r="E15903" s="146">
        <v>24.6</v>
      </c>
      <c r="F15903" s="138"/>
      <c r="G15903" s="138"/>
    </row>
    <row r="15904" ht="15.75" customHeight="1" spans="1:7">
      <c r="A15904" s="143">
        <v>1817720</v>
      </c>
      <c r="B15904" s="153" t="s">
        <v>18101</v>
      </c>
      <c r="C15904" s="145" t="s">
        <v>18099</v>
      </c>
      <c r="D15904" s="137"/>
      <c r="E15904" s="146">
        <v>92.1</v>
      </c>
      <c r="F15904" s="138"/>
      <c r="G15904" s="138"/>
    </row>
    <row r="15905" ht="15.75" customHeight="1" spans="1:7">
      <c r="A15905" s="143">
        <v>1817723</v>
      </c>
      <c r="B15905" s="153" t="s">
        <v>18102</v>
      </c>
      <c r="C15905" s="145" t="s">
        <v>18099</v>
      </c>
      <c r="D15905" s="137"/>
      <c r="E15905" s="146">
        <v>45.21</v>
      </c>
      <c r="F15905" s="138"/>
      <c r="G15905" s="138"/>
    </row>
    <row r="15906" ht="15.75" customHeight="1" spans="1:7">
      <c r="A15906" s="143">
        <v>1817721</v>
      </c>
      <c r="B15906" s="153" t="s">
        <v>18103</v>
      </c>
      <c r="C15906" s="145" t="s">
        <v>18099</v>
      </c>
      <c r="D15906" s="137"/>
      <c r="E15906" s="146">
        <v>135.64</v>
      </c>
      <c r="F15906" s="138"/>
      <c r="G15906" s="138"/>
    </row>
    <row r="15907" ht="15.75" customHeight="1" spans="1:7">
      <c r="A15907" s="143">
        <v>1817722</v>
      </c>
      <c r="B15907" s="153" t="s">
        <v>18104</v>
      </c>
      <c r="C15907" s="145" t="s">
        <v>18099</v>
      </c>
      <c r="D15907" s="137"/>
      <c r="E15907" s="146">
        <v>67.82</v>
      </c>
      <c r="F15907" s="138"/>
      <c r="G15907" s="138"/>
    </row>
    <row r="15908" ht="15.75" customHeight="1" spans="1:7">
      <c r="A15908" s="143">
        <v>1917483</v>
      </c>
      <c r="B15908" s="153" t="s">
        <v>18105</v>
      </c>
      <c r="C15908" s="145" t="s">
        <v>12987</v>
      </c>
      <c r="D15908" s="137"/>
      <c r="E15908" s="146">
        <v>4.42</v>
      </c>
      <c r="F15908" s="138"/>
      <c r="G15908" s="138"/>
    </row>
    <row r="15909" ht="15.75" customHeight="1" spans="1:7">
      <c r="A15909" s="143">
        <v>1917484</v>
      </c>
      <c r="B15909" s="153" t="s">
        <v>18106</v>
      </c>
      <c r="C15909" s="145" t="s">
        <v>12987</v>
      </c>
      <c r="D15909" s="137"/>
      <c r="E15909" s="146">
        <v>4.6</v>
      </c>
      <c r="F15909" s="138"/>
      <c r="G15909" s="138"/>
    </row>
    <row r="15910" ht="15.75" customHeight="1" spans="1:7">
      <c r="A15910" s="143">
        <v>1917485</v>
      </c>
      <c r="B15910" s="153" t="s">
        <v>18107</v>
      </c>
      <c r="C15910" s="145" t="s">
        <v>12987</v>
      </c>
      <c r="D15910" s="137"/>
      <c r="E15910" s="146">
        <v>5.13</v>
      </c>
      <c r="F15910" s="138"/>
      <c r="G15910" s="138"/>
    </row>
    <row r="15911" ht="15.75" customHeight="1" spans="1:7">
      <c r="A15911" s="143">
        <v>1917486</v>
      </c>
      <c r="B15911" s="153" t="s">
        <v>18108</v>
      </c>
      <c r="C15911" s="145" t="s">
        <v>12987</v>
      </c>
      <c r="D15911" s="137"/>
      <c r="E15911" s="146">
        <v>5.35</v>
      </c>
      <c r="F15911" s="138"/>
      <c r="G15911" s="138"/>
    </row>
    <row r="15912" ht="15.75" customHeight="1" spans="1:7">
      <c r="A15912" s="143">
        <v>1917487</v>
      </c>
      <c r="B15912" s="153" t="s">
        <v>18109</v>
      </c>
      <c r="C15912" s="145" t="s">
        <v>12987</v>
      </c>
      <c r="D15912" s="137"/>
      <c r="E15912" s="146">
        <v>5.64</v>
      </c>
      <c r="F15912" s="138"/>
      <c r="G15912" s="138"/>
    </row>
    <row r="15913" ht="15.75" customHeight="1" spans="1:7">
      <c r="A15913" s="143">
        <v>1917528</v>
      </c>
      <c r="B15913" s="153" t="s">
        <v>18110</v>
      </c>
      <c r="C15913" s="145" t="s">
        <v>12987</v>
      </c>
      <c r="D15913" s="137"/>
      <c r="E15913" s="146">
        <v>29.63</v>
      </c>
      <c r="F15913" s="138"/>
      <c r="G15913" s="138"/>
    </row>
    <row r="15914" ht="15.75" customHeight="1" spans="1:7">
      <c r="A15914" s="143">
        <v>1917529</v>
      </c>
      <c r="B15914" s="153" t="s">
        <v>18111</v>
      </c>
      <c r="C15914" s="145" t="s">
        <v>12987</v>
      </c>
      <c r="D15914" s="137"/>
      <c r="E15914" s="146">
        <v>30.6</v>
      </c>
      <c r="F15914" s="138"/>
      <c r="G15914" s="138"/>
    </row>
    <row r="15915" ht="15.75" customHeight="1" spans="1:7">
      <c r="A15915" s="143">
        <v>1917530</v>
      </c>
      <c r="B15915" s="153" t="s">
        <v>18112</v>
      </c>
      <c r="C15915" s="145" t="s">
        <v>12987</v>
      </c>
      <c r="D15915" s="137"/>
      <c r="E15915" s="146">
        <v>32.2</v>
      </c>
      <c r="F15915" s="138"/>
      <c r="G15915" s="138"/>
    </row>
    <row r="15916" ht="15.75" customHeight="1" spans="1:7">
      <c r="A15916" s="143">
        <v>1917531</v>
      </c>
      <c r="B15916" s="153" t="s">
        <v>18113</v>
      </c>
      <c r="C15916" s="145" t="s">
        <v>12987</v>
      </c>
      <c r="D15916" s="137"/>
      <c r="E15916" s="146">
        <v>33.84</v>
      </c>
      <c r="F15916" s="138"/>
      <c r="G15916" s="138"/>
    </row>
    <row r="15917" ht="15.75" customHeight="1" spans="1:7">
      <c r="A15917" s="143">
        <v>1917532</v>
      </c>
      <c r="B15917" s="153" t="s">
        <v>18114</v>
      </c>
      <c r="C15917" s="145" t="s">
        <v>12987</v>
      </c>
      <c r="D15917" s="137"/>
      <c r="E15917" s="146">
        <v>35.68</v>
      </c>
      <c r="F15917" s="138"/>
      <c r="G15917" s="138"/>
    </row>
    <row r="15918" ht="15.75" customHeight="1" spans="1:7">
      <c r="A15918" s="143">
        <v>1917533</v>
      </c>
      <c r="B15918" s="153" t="s">
        <v>18115</v>
      </c>
      <c r="C15918" s="145" t="s">
        <v>12987</v>
      </c>
      <c r="D15918" s="137"/>
      <c r="E15918" s="146">
        <v>36.69</v>
      </c>
      <c r="F15918" s="138"/>
      <c r="G15918" s="138"/>
    </row>
    <row r="15919" ht="15.75" customHeight="1" spans="1:7">
      <c r="A15919" s="143">
        <v>1917534</v>
      </c>
      <c r="B15919" s="153" t="s">
        <v>18116</v>
      </c>
      <c r="C15919" s="145" t="s">
        <v>12987</v>
      </c>
      <c r="D15919" s="137"/>
      <c r="E15919" s="146">
        <v>37.73</v>
      </c>
      <c r="F15919" s="138"/>
      <c r="G15919" s="138"/>
    </row>
    <row r="15920" ht="15.75" customHeight="1" spans="1:7">
      <c r="A15920" s="143">
        <v>1917535</v>
      </c>
      <c r="B15920" s="153" t="s">
        <v>18117</v>
      </c>
      <c r="C15920" s="145" t="s">
        <v>12987</v>
      </c>
      <c r="D15920" s="137"/>
      <c r="E15920" s="146">
        <v>39.15</v>
      </c>
      <c r="F15920" s="138"/>
      <c r="G15920" s="138"/>
    </row>
    <row r="15921" ht="15.75" customHeight="1" spans="1:7">
      <c r="A15921" s="143">
        <v>1917536</v>
      </c>
      <c r="B15921" s="153" t="s">
        <v>18118</v>
      </c>
      <c r="C15921" s="145" t="s">
        <v>12987</v>
      </c>
      <c r="D15921" s="137"/>
      <c r="E15921" s="146">
        <v>40.33</v>
      </c>
      <c r="F15921" s="138"/>
      <c r="G15921" s="138"/>
    </row>
    <row r="15922" ht="15.75" customHeight="1" spans="1:7">
      <c r="A15922" s="143">
        <v>1917537</v>
      </c>
      <c r="B15922" s="153" t="s">
        <v>18119</v>
      </c>
      <c r="C15922" s="145" t="s">
        <v>12987</v>
      </c>
      <c r="D15922" s="137"/>
      <c r="E15922" s="146">
        <v>41.55</v>
      </c>
      <c r="F15922" s="138"/>
      <c r="G15922" s="138"/>
    </row>
    <row r="15923" ht="15.75" customHeight="1" spans="1:7">
      <c r="A15923" s="143">
        <v>1917488</v>
      </c>
      <c r="B15923" s="153" t="s">
        <v>18120</v>
      </c>
      <c r="C15923" s="145" t="s">
        <v>12987</v>
      </c>
      <c r="D15923" s="137"/>
      <c r="E15923" s="146">
        <v>5.86</v>
      </c>
      <c r="F15923" s="138"/>
      <c r="G15923" s="138"/>
    </row>
    <row r="15924" ht="15.75" customHeight="1" spans="1:7">
      <c r="A15924" s="143">
        <v>1917489</v>
      </c>
      <c r="B15924" s="153" t="s">
        <v>18121</v>
      </c>
      <c r="C15924" s="145" t="s">
        <v>12987</v>
      </c>
      <c r="D15924" s="137"/>
      <c r="E15924" s="146">
        <v>6.14</v>
      </c>
      <c r="F15924" s="138"/>
      <c r="G15924" s="138"/>
    </row>
    <row r="15925" ht="15.75" customHeight="1" spans="1:7">
      <c r="A15925" s="143">
        <v>1917490</v>
      </c>
      <c r="B15925" s="153" t="s">
        <v>18122</v>
      </c>
      <c r="C15925" s="145" t="s">
        <v>12987</v>
      </c>
      <c r="D15925" s="137"/>
      <c r="E15925" s="146">
        <v>6.63</v>
      </c>
      <c r="F15925" s="138"/>
      <c r="G15925" s="138"/>
    </row>
    <row r="15926" ht="15.75" customHeight="1" spans="1:7">
      <c r="A15926" s="143">
        <v>1917491</v>
      </c>
      <c r="B15926" s="153" t="s">
        <v>18123</v>
      </c>
      <c r="C15926" s="145" t="s">
        <v>12987</v>
      </c>
      <c r="D15926" s="137"/>
      <c r="E15926" s="146">
        <v>6.94</v>
      </c>
      <c r="F15926" s="138"/>
      <c r="G15926" s="138"/>
    </row>
    <row r="15927" ht="15.75" customHeight="1" spans="1:7">
      <c r="A15927" s="143">
        <v>1917492</v>
      </c>
      <c r="B15927" s="153" t="s">
        <v>18124</v>
      </c>
      <c r="C15927" s="145" t="s">
        <v>12987</v>
      </c>
      <c r="D15927" s="137"/>
      <c r="E15927" s="146">
        <v>7.18</v>
      </c>
      <c r="F15927" s="138"/>
      <c r="G15927" s="138"/>
    </row>
    <row r="15928" ht="15.75" customHeight="1" spans="1:7">
      <c r="A15928" s="143">
        <v>1917493</v>
      </c>
      <c r="B15928" s="153" t="s">
        <v>18125</v>
      </c>
      <c r="C15928" s="145" t="s">
        <v>12987</v>
      </c>
      <c r="D15928" s="137"/>
      <c r="E15928" s="146">
        <v>7.5</v>
      </c>
      <c r="F15928" s="138"/>
      <c r="G15928" s="138"/>
    </row>
    <row r="15929" ht="15.75" customHeight="1" spans="1:7">
      <c r="A15929" s="143">
        <v>1917494</v>
      </c>
      <c r="B15929" s="153" t="s">
        <v>18126</v>
      </c>
      <c r="C15929" s="145" t="s">
        <v>12987</v>
      </c>
      <c r="D15929" s="137"/>
      <c r="E15929" s="146">
        <v>7.83</v>
      </c>
      <c r="F15929" s="138"/>
      <c r="G15929" s="138"/>
    </row>
    <row r="15930" ht="15.75" customHeight="1" spans="1:7">
      <c r="A15930" s="143">
        <v>1917495</v>
      </c>
      <c r="B15930" s="153" t="s">
        <v>18127</v>
      </c>
      <c r="C15930" s="145" t="s">
        <v>12987</v>
      </c>
      <c r="D15930" s="137"/>
      <c r="E15930" s="146">
        <v>8.38</v>
      </c>
      <c r="F15930" s="138"/>
      <c r="G15930" s="138"/>
    </row>
    <row r="15931" ht="15.75" customHeight="1" spans="1:7">
      <c r="A15931" s="143">
        <v>1917496</v>
      </c>
      <c r="B15931" s="153" t="s">
        <v>18128</v>
      </c>
      <c r="C15931" s="145" t="s">
        <v>12987</v>
      </c>
      <c r="D15931" s="137"/>
      <c r="E15931" s="146">
        <v>8.69</v>
      </c>
      <c r="F15931" s="138"/>
      <c r="G15931" s="138"/>
    </row>
    <row r="15932" ht="15.75" customHeight="1" spans="1:7">
      <c r="A15932" s="143">
        <v>1917497</v>
      </c>
      <c r="B15932" s="153" t="s">
        <v>18129</v>
      </c>
      <c r="C15932" s="145" t="s">
        <v>12987</v>
      </c>
      <c r="D15932" s="137"/>
      <c r="E15932" s="146">
        <v>9</v>
      </c>
      <c r="F15932" s="138"/>
      <c r="G15932" s="138"/>
    </row>
    <row r="15933" ht="15.75" customHeight="1" spans="1:7">
      <c r="A15933" s="143">
        <v>1917498</v>
      </c>
      <c r="B15933" s="153" t="s">
        <v>18130</v>
      </c>
      <c r="C15933" s="145" t="s">
        <v>12987</v>
      </c>
      <c r="D15933" s="137"/>
      <c r="E15933" s="146">
        <v>9.33</v>
      </c>
      <c r="F15933" s="138"/>
      <c r="G15933" s="138"/>
    </row>
    <row r="15934" ht="15.75" customHeight="1" spans="1:7">
      <c r="A15934" s="143">
        <v>1917499</v>
      </c>
      <c r="B15934" s="153" t="s">
        <v>18131</v>
      </c>
      <c r="C15934" s="145" t="s">
        <v>12987</v>
      </c>
      <c r="D15934" s="137"/>
      <c r="E15934" s="146">
        <v>9.59</v>
      </c>
      <c r="F15934" s="138"/>
      <c r="G15934" s="138"/>
    </row>
    <row r="15935" ht="15.75" customHeight="1" spans="1:7">
      <c r="A15935" s="143">
        <v>1917500</v>
      </c>
      <c r="B15935" s="153" t="s">
        <v>18132</v>
      </c>
      <c r="C15935" s="145" t="s">
        <v>12987</v>
      </c>
      <c r="D15935" s="137"/>
      <c r="E15935" s="146">
        <v>10.19</v>
      </c>
      <c r="F15935" s="138"/>
      <c r="G15935" s="138"/>
    </row>
    <row r="15936" ht="15.75" customHeight="1" spans="1:7">
      <c r="A15936" s="143">
        <v>1917501</v>
      </c>
      <c r="B15936" s="153" t="s">
        <v>18133</v>
      </c>
      <c r="C15936" s="145" t="s">
        <v>12987</v>
      </c>
      <c r="D15936" s="137"/>
      <c r="E15936" s="146">
        <v>10.52</v>
      </c>
      <c r="F15936" s="138"/>
      <c r="G15936" s="138"/>
    </row>
    <row r="15937" ht="15.75" customHeight="1" spans="1:7">
      <c r="A15937" s="143">
        <v>1917502</v>
      </c>
      <c r="B15937" s="153" t="s">
        <v>18134</v>
      </c>
      <c r="C15937" s="145" t="s">
        <v>12987</v>
      </c>
      <c r="D15937" s="137"/>
      <c r="E15937" s="146">
        <v>10.85</v>
      </c>
      <c r="F15937" s="138"/>
      <c r="G15937" s="138"/>
    </row>
    <row r="15938" ht="15.75" customHeight="1" spans="1:7">
      <c r="A15938" s="143">
        <v>1917503</v>
      </c>
      <c r="B15938" s="153" t="s">
        <v>18135</v>
      </c>
      <c r="C15938" s="145" t="s">
        <v>12987</v>
      </c>
      <c r="D15938" s="137"/>
      <c r="E15938" s="146">
        <v>11.19</v>
      </c>
      <c r="F15938" s="138"/>
      <c r="G15938" s="138"/>
    </row>
    <row r="15939" ht="15.75" customHeight="1" spans="1:7">
      <c r="A15939" s="143">
        <v>1917504</v>
      </c>
      <c r="B15939" s="153" t="s">
        <v>18136</v>
      </c>
      <c r="C15939" s="145" t="s">
        <v>12987</v>
      </c>
      <c r="D15939" s="137"/>
      <c r="E15939" s="146">
        <v>11.54</v>
      </c>
      <c r="F15939" s="138"/>
      <c r="G15939" s="138"/>
    </row>
    <row r="15940" ht="15.75" customHeight="1" spans="1:7">
      <c r="A15940" s="143">
        <v>1917505</v>
      </c>
      <c r="B15940" s="153" t="s">
        <v>18137</v>
      </c>
      <c r="C15940" s="145" t="s">
        <v>12987</v>
      </c>
      <c r="D15940" s="137"/>
      <c r="E15940" s="146">
        <v>12.16</v>
      </c>
      <c r="F15940" s="138"/>
      <c r="G15940" s="138"/>
    </row>
    <row r="15941" ht="15.75" customHeight="1" spans="1:7">
      <c r="A15941" s="143">
        <v>1917506</v>
      </c>
      <c r="B15941" s="153" t="s">
        <v>18138</v>
      </c>
      <c r="C15941" s="145" t="s">
        <v>12987</v>
      </c>
      <c r="D15941" s="137"/>
      <c r="E15941" s="146">
        <v>12.5</v>
      </c>
      <c r="F15941" s="138"/>
      <c r="G15941" s="138"/>
    </row>
    <row r="15942" ht="15.75" customHeight="1" spans="1:7">
      <c r="A15942" s="143">
        <v>1917507</v>
      </c>
      <c r="B15942" s="153" t="s">
        <v>18139</v>
      </c>
      <c r="C15942" s="145" t="s">
        <v>12987</v>
      </c>
      <c r="D15942" s="137"/>
      <c r="E15942" s="146">
        <v>12.85</v>
      </c>
      <c r="F15942" s="138"/>
      <c r="G15942" s="138"/>
    </row>
    <row r="15943" ht="15.75" customHeight="1" spans="1:7">
      <c r="A15943" s="143">
        <v>1917480</v>
      </c>
      <c r="B15943" s="153" t="s">
        <v>18140</v>
      </c>
      <c r="C15943" s="145" t="s">
        <v>12987</v>
      </c>
      <c r="D15943" s="137"/>
      <c r="E15943" s="146">
        <v>3.81</v>
      </c>
      <c r="F15943" s="138"/>
      <c r="G15943" s="138"/>
    </row>
    <row r="15944" ht="15.75" customHeight="1" spans="1:7">
      <c r="A15944" s="143">
        <v>1917508</v>
      </c>
      <c r="B15944" s="153" t="s">
        <v>18141</v>
      </c>
      <c r="C15944" s="145" t="s">
        <v>12987</v>
      </c>
      <c r="D15944" s="137"/>
      <c r="E15944" s="146">
        <v>13.21</v>
      </c>
      <c r="F15944" s="138"/>
      <c r="G15944" s="138"/>
    </row>
    <row r="15945" ht="15.75" customHeight="1" spans="1:7">
      <c r="A15945" s="143">
        <v>1917509</v>
      </c>
      <c r="B15945" s="153" t="s">
        <v>18142</v>
      </c>
      <c r="C15945" s="145" t="s">
        <v>12987</v>
      </c>
      <c r="D15945" s="137"/>
      <c r="E15945" s="146">
        <v>13.65</v>
      </c>
      <c r="F15945" s="138"/>
      <c r="G15945" s="138"/>
    </row>
    <row r="15946" ht="15.75" customHeight="1" spans="1:7">
      <c r="A15946" s="143">
        <v>1917510</v>
      </c>
      <c r="B15946" s="153" t="s">
        <v>18143</v>
      </c>
      <c r="C15946" s="145" t="s">
        <v>12987</v>
      </c>
      <c r="D15946" s="137"/>
      <c r="E15946" s="146">
        <v>14.3</v>
      </c>
      <c r="F15946" s="138"/>
      <c r="G15946" s="138"/>
    </row>
    <row r="15947" ht="15.75" customHeight="1" spans="1:7">
      <c r="A15947" s="143">
        <v>1917511</v>
      </c>
      <c r="B15947" s="153" t="s">
        <v>18144</v>
      </c>
      <c r="C15947" s="145" t="s">
        <v>12987</v>
      </c>
      <c r="D15947" s="137"/>
      <c r="E15947" s="146">
        <v>14.69</v>
      </c>
      <c r="F15947" s="138"/>
      <c r="G15947" s="138"/>
    </row>
    <row r="15948" ht="15.75" customHeight="1" spans="1:7">
      <c r="A15948" s="143">
        <v>1917512</v>
      </c>
      <c r="B15948" s="153" t="s">
        <v>18145</v>
      </c>
      <c r="C15948" s="145" t="s">
        <v>12987</v>
      </c>
      <c r="D15948" s="137"/>
      <c r="E15948" s="146">
        <v>15.16</v>
      </c>
      <c r="F15948" s="138"/>
      <c r="G15948" s="138"/>
    </row>
    <row r="15949" ht="15.75" customHeight="1" spans="1:7">
      <c r="A15949" s="143">
        <v>1917513</v>
      </c>
      <c r="B15949" s="153" t="s">
        <v>18146</v>
      </c>
      <c r="C15949" s="145" t="s">
        <v>12987</v>
      </c>
      <c r="D15949" s="137"/>
      <c r="E15949" s="146">
        <v>15.59</v>
      </c>
      <c r="F15949" s="138"/>
      <c r="G15949" s="138"/>
    </row>
    <row r="15950" ht="15.75" customHeight="1" spans="1:7">
      <c r="A15950" s="143">
        <v>1917514</v>
      </c>
      <c r="B15950" s="153" t="s">
        <v>18147</v>
      </c>
      <c r="C15950" s="145" t="s">
        <v>12987</v>
      </c>
      <c r="D15950" s="137"/>
      <c r="E15950" s="146">
        <v>16.11</v>
      </c>
      <c r="F15950" s="138"/>
      <c r="G15950" s="138"/>
    </row>
    <row r="15951" ht="15.75" customHeight="1" spans="1:7">
      <c r="A15951" s="143">
        <v>1917515</v>
      </c>
      <c r="B15951" s="153" t="s">
        <v>18148</v>
      </c>
      <c r="C15951" s="145" t="s">
        <v>12987</v>
      </c>
      <c r="D15951" s="137"/>
      <c r="E15951" s="146">
        <v>16.92</v>
      </c>
      <c r="F15951" s="138"/>
      <c r="G15951" s="138"/>
    </row>
    <row r="15952" ht="15.75" customHeight="1" spans="1:7">
      <c r="A15952" s="143">
        <v>1917516</v>
      </c>
      <c r="B15952" s="153" t="s">
        <v>18149</v>
      </c>
      <c r="C15952" s="145" t="s">
        <v>12987</v>
      </c>
      <c r="D15952" s="137"/>
      <c r="E15952" s="146">
        <v>17.48</v>
      </c>
      <c r="F15952" s="138"/>
      <c r="G15952" s="138"/>
    </row>
    <row r="15953" ht="15.75" customHeight="1" spans="1:7">
      <c r="A15953" s="143">
        <v>1917517</v>
      </c>
      <c r="B15953" s="153" t="s">
        <v>18150</v>
      </c>
      <c r="C15953" s="145" t="s">
        <v>12987</v>
      </c>
      <c r="D15953" s="137"/>
      <c r="E15953" s="146">
        <v>18.24</v>
      </c>
      <c r="F15953" s="138"/>
      <c r="G15953" s="138"/>
    </row>
    <row r="15954" ht="15.75" customHeight="1" spans="1:7">
      <c r="A15954" s="143">
        <v>1917481</v>
      </c>
      <c r="B15954" s="153" t="s">
        <v>18151</v>
      </c>
      <c r="C15954" s="145" t="s">
        <v>12987</v>
      </c>
      <c r="D15954" s="137"/>
      <c r="E15954" s="146">
        <v>3.99</v>
      </c>
      <c r="F15954" s="138"/>
      <c r="G15954" s="138"/>
    </row>
    <row r="15955" ht="15.75" customHeight="1" spans="1:7">
      <c r="A15955" s="143">
        <v>1917518</v>
      </c>
      <c r="B15955" s="153" t="s">
        <v>18152</v>
      </c>
      <c r="C15955" s="145" t="s">
        <v>12987</v>
      </c>
      <c r="D15955" s="137"/>
      <c r="E15955" s="146">
        <v>18.98</v>
      </c>
      <c r="F15955" s="138"/>
      <c r="G15955" s="138"/>
    </row>
    <row r="15956" ht="15.75" customHeight="1" spans="1:7">
      <c r="A15956" s="143">
        <v>1917519</v>
      </c>
      <c r="B15956" s="153" t="s">
        <v>18153</v>
      </c>
      <c r="C15956" s="145" t="s">
        <v>12987</v>
      </c>
      <c r="D15956" s="137"/>
      <c r="E15956" s="146">
        <v>19.91</v>
      </c>
      <c r="F15956" s="138"/>
      <c r="G15956" s="138"/>
    </row>
    <row r="15957" ht="15.75" customHeight="1" spans="1:7">
      <c r="A15957" s="143">
        <v>1917520</v>
      </c>
      <c r="B15957" s="153" t="s">
        <v>18154</v>
      </c>
      <c r="C15957" s="145" t="s">
        <v>12987</v>
      </c>
      <c r="D15957" s="137"/>
      <c r="E15957" s="146">
        <v>21.02</v>
      </c>
      <c r="F15957" s="138"/>
      <c r="G15957" s="138"/>
    </row>
    <row r="15958" ht="15.75" customHeight="1" spans="1:7">
      <c r="A15958" s="143">
        <v>1917521</v>
      </c>
      <c r="B15958" s="153" t="s">
        <v>18155</v>
      </c>
      <c r="C15958" s="145" t="s">
        <v>12987</v>
      </c>
      <c r="D15958" s="137"/>
      <c r="E15958" s="146">
        <v>21.91</v>
      </c>
      <c r="F15958" s="138"/>
      <c r="G15958" s="138"/>
    </row>
    <row r="15959" ht="15.75" customHeight="1" spans="1:7">
      <c r="A15959" s="143">
        <v>1917522</v>
      </c>
      <c r="B15959" s="153" t="s">
        <v>18156</v>
      </c>
      <c r="C15959" s="145" t="s">
        <v>12987</v>
      </c>
      <c r="D15959" s="137"/>
      <c r="E15959" s="146">
        <v>22.89</v>
      </c>
      <c r="F15959" s="138"/>
      <c r="G15959" s="138"/>
    </row>
    <row r="15960" ht="15.75" customHeight="1" spans="1:7">
      <c r="A15960" s="143">
        <v>1917523</v>
      </c>
      <c r="B15960" s="153" t="s">
        <v>18157</v>
      </c>
      <c r="C15960" s="145" t="s">
        <v>12987</v>
      </c>
      <c r="D15960" s="137"/>
      <c r="E15960" s="146">
        <v>23.9</v>
      </c>
      <c r="F15960" s="138"/>
      <c r="G15960" s="138"/>
    </row>
    <row r="15961" ht="15.75" customHeight="1" spans="1:7">
      <c r="A15961" s="143">
        <v>1917524</v>
      </c>
      <c r="B15961" s="153" t="s">
        <v>18158</v>
      </c>
      <c r="C15961" s="145" t="s">
        <v>12987</v>
      </c>
      <c r="D15961" s="137"/>
      <c r="E15961" s="146">
        <v>24.97</v>
      </c>
      <c r="F15961" s="138"/>
      <c r="G15961" s="138"/>
    </row>
    <row r="15962" ht="15.75" customHeight="1" spans="1:7">
      <c r="A15962" s="143">
        <v>1917525</v>
      </c>
      <c r="B15962" s="153" t="s">
        <v>18159</v>
      </c>
      <c r="C15962" s="145" t="s">
        <v>12987</v>
      </c>
      <c r="D15962" s="137"/>
      <c r="E15962" s="146">
        <v>26.32</v>
      </c>
      <c r="F15962" s="138"/>
      <c r="G15962" s="138"/>
    </row>
    <row r="15963" ht="15.75" customHeight="1" spans="1:7">
      <c r="A15963" s="143">
        <v>1917526</v>
      </c>
      <c r="B15963" s="153" t="s">
        <v>18160</v>
      </c>
      <c r="C15963" s="145" t="s">
        <v>12987</v>
      </c>
      <c r="D15963" s="137"/>
      <c r="E15963" s="146">
        <v>27.32</v>
      </c>
      <c r="F15963" s="138"/>
      <c r="G15963" s="138"/>
    </row>
    <row r="15964" ht="15.75" customHeight="1" spans="1:7">
      <c r="A15964" s="143">
        <v>1917527</v>
      </c>
      <c r="B15964" s="153" t="s">
        <v>18161</v>
      </c>
      <c r="C15964" s="145" t="s">
        <v>12987</v>
      </c>
      <c r="D15964" s="137"/>
      <c r="E15964" s="146">
        <v>28.31</v>
      </c>
      <c r="F15964" s="138"/>
      <c r="G15964" s="138"/>
    </row>
    <row r="15965" ht="15.75" customHeight="1" spans="1:7">
      <c r="A15965" s="143">
        <v>1917482</v>
      </c>
      <c r="B15965" s="153" t="s">
        <v>18162</v>
      </c>
      <c r="C15965" s="145" t="s">
        <v>12987</v>
      </c>
      <c r="D15965" s="137"/>
      <c r="E15965" s="146">
        <v>4.16</v>
      </c>
      <c r="F15965" s="138"/>
      <c r="G15965" s="138"/>
    </row>
    <row r="15966" ht="15.75" customHeight="1" spans="1:7">
      <c r="A15966" s="143">
        <v>1917737</v>
      </c>
      <c r="B15966" s="153" t="s">
        <v>18163</v>
      </c>
      <c r="C15966" s="145" t="s">
        <v>12987</v>
      </c>
      <c r="D15966" s="137"/>
      <c r="E15966" s="146">
        <v>3.78</v>
      </c>
      <c r="F15966" s="138"/>
      <c r="G15966" s="138"/>
    </row>
    <row r="15967" ht="15.75" customHeight="1" spans="1:7">
      <c r="A15967" s="143">
        <v>1917220</v>
      </c>
      <c r="B15967" s="153" t="s">
        <v>18164</v>
      </c>
      <c r="C15967" s="145" t="s">
        <v>12987</v>
      </c>
      <c r="D15967" s="137"/>
      <c r="E15967" s="146">
        <v>6.35</v>
      </c>
      <c r="F15967" s="138"/>
      <c r="G15967" s="138"/>
    </row>
    <row r="15968" ht="15.75" customHeight="1" spans="1:7">
      <c r="A15968" s="143">
        <v>1917221</v>
      </c>
      <c r="B15968" s="153" t="s">
        <v>18165</v>
      </c>
      <c r="C15968" s="145" t="s">
        <v>12987</v>
      </c>
      <c r="D15968" s="137"/>
      <c r="E15968" s="146">
        <v>6.8</v>
      </c>
      <c r="F15968" s="138"/>
      <c r="G15968" s="138"/>
    </row>
    <row r="15969" ht="15.75" customHeight="1" spans="1:7">
      <c r="A15969" s="143">
        <v>1917222</v>
      </c>
      <c r="B15969" s="153" t="s">
        <v>18166</v>
      </c>
      <c r="C15969" s="145" t="s">
        <v>12987</v>
      </c>
      <c r="D15969" s="137"/>
      <c r="E15969" s="146">
        <v>7.37</v>
      </c>
      <c r="F15969" s="138"/>
      <c r="G15969" s="138"/>
    </row>
    <row r="15970" ht="15.75" customHeight="1" spans="1:7">
      <c r="A15970" s="143">
        <v>1917223</v>
      </c>
      <c r="B15970" s="153" t="s">
        <v>18167</v>
      </c>
      <c r="C15970" s="145" t="s">
        <v>12987</v>
      </c>
      <c r="D15970" s="137"/>
      <c r="E15970" s="146">
        <v>7.71</v>
      </c>
      <c r="F15970" s="138"/>
      <c r="G15970" s="138"/>
    </row>
    <row r="15971" ht="15.75" customHeight="1" spans="1:7">
      <c r="A15971" s="143">
        <v>1917224</v>
      </c>
      <c r="B15971" s="153" t="s">
        <v>18168</v>
      </c>
      <c r="C15971" s="145" t="s">
        <v>12987</v>
      </c>
      <c r="D15971" s="137"/>
      <c r="E15971" s="146">
        <v>8.08</v>
      </c>
      <c r="F15971" s="138"/>
      <c r="G15971" s="138"/>
    </row>
    <row r="15972" ht="15.75" customHeight="1" spans="1:7">
      <c r="A15972" s="143">
        <v>1917225</v>
      </c>
      <c r="B15972" s="153" t="s">
        <v>18169</v>
      </c>
      <c r="C15972" s="145" t="s">
        <v>12987</v>
      </c>
      <c r="D15972" s="137"/>
      <c r="E15972" s="146">
        <v>8.51</v>
      </c>
      <c r="F15972" s="138"/>
      <c r="G15972" s="138"/>
    </row>
    <row r="15973" ht="15.75" customHeight="1" spans="1:7">
      <c r="A15973" s="143">
        <v>1917226</v>
      </c>
      <c r="B15973" s="153" t="s">
        <v>18170</v>
      </c>
      <c r="C15973" s="145" t="s">
        <v>12987</v>
      </c>
      <c r="D15973" s="137"/>
      <c r="E15973" s="146">
        <v>8.92</v>
      </c>
      <c r="F15973" s="138"/>
      <c r="G15973" s="138"/>
    </row>
    <row r="15974" ht="15.75" customHeight="1" spans="1:7">
      <c r="A15974" s="143">
        <v>1917227</v>
      </c>
      <c r="B15974" s="153" t="s">
        <v>18171</v>
      </c>
      <c r="C15974" s="145" t="s">
        <v>12987</v>
      </c>
      <c r="D15974" s="137"/>
      <c r="E15974" s="146">
        <v>9.51</v>
      </c>
      <c r="F15974" s="138"/>
      <c r="G15974" s="138"/>
    </row>
    <row r="15975" ht="15.75" customHeight="1" spans="1:7">
      <c r="A15975" s="143">
        <v>1917228</v>
      </c>
      <c r="B15975" s="153" t="s">
        <v>18172</v>
      </c>
      <c r="C15975" s="145" t="s">
        <v>12987</v>
      </c>
      <c r="D15975" s="137"/>
      <c r="E15975" s="146">
        <v>10</v>
      </c>
      <c r="F15975" s="138"/>
      <c r="G15975" s="138"/>
    </row>
    <row r="15976" ht="15.75" customHeight="1" spans="1:7">
      <c r="A15976" s="143">
        <v>1917229</v>
      </c>
      <c r="B15976" s="153" t="s">
        <v>18173</v>
      </c>
      <c r="C15976" s="145" t="s">
        <v>12987</v>
      </c>
      <c r="D15976" s="137"/>
      <c r="E15976" s="146">
        <v>10.42</v>
      </c>
      <c r="F15976" s="138"/>
      <c r="G15976" s="138"/>
    </row>
    <row r="15977" ht="15.75" customHeight="1" spans="1:7">
      <c r="A15977" s="143">
        <v>1917230</v>
      </c>
      <c r="B15977" s="153" t="s">
        <v>18174</v>
      </c>
      <c r="C15977" s="145" t="s">
        <v>12987</v>
      </c>
      <c r="D15977" s="137"/>
      <c r="E15977" s="146">
        <v>10.9</v>
      </c>
      <c r="F15977" s="138"/>
      <c r="G15977" s="138"/>
    </row>
    <row r="15978" ht="15.75" customHeight="1" spans="1:7">
      <c r="A15978" s="143">
        <v>1917231</v>
      </c>
      <c r="B15978" s="153" t="s">
        <v>18175</v>
      </c>
      <c r="C15978" s="145" t="s">
        <v>12987</v>
      </c>
      <c r="D15978" s="137"/>
      <c r="E15978" s="146">
        <v>11.4</v>
      </c>
      <c r="F15978" s="138"/>
      <c r="G15978" s="138"/>
    </row>
    <row r="15979" ht="15.75" customHeight="1" spans="1:7">
      <c r="A15979" s="143">
        <v>1917232</v>
      </c>
      <c r="B15979" s="153" t="s">
        <v>18176</v>
      </c>
      <c r="C15979" s="145" t="s">
        <v>12987</v>
      </c>
      <c r="D15979" s="137"/>
      <c r="E15979" s="146">
        <v>12.09</v>
      </c>
      <c r="F15979" s="138"/>
      <c r="G15979" s="138"/>
    </row>
    <row r="15980" ht="15.75" customHeight="1" spans="1:7">
      <c r="A15980" s="143">
        <v>1917233</v>
      </c>
      <c r="B15980" s="153" t="s">
        <v>18177</v>
      </c>
      <c r="C15980" s="145" t="s">
        <v>12987</v>
      </c>
      <c r="D15980" s="137"/>
      <c r="E15980" s="146">
        <v>12.61</v>
      </c>
      <c r="F15980" s="138"/>
      <c r="G15980" s="138"/>
    </row>
    <row r="15981" ht="15.75" customHeight="1" spans="1:7">
      <c r="A15981" s="143">
        <v>1917234</v>
      </c>
      <c r="B15981" s="153" t="s">
        <v>18178</v>
      </c>
      <c r="C15981" s="145" t="s">
        <v>12987</v>
      </c>
      <c r="D15981" s="137"/>
      <c r="E15981" s="146">
        <v>13.24</v>
      </c>
      <c r="F15981" s="138"/>
      <c r="G15981" s="138"/>
    </row>
    <row r="15982" ht="15.75" customHeight="1" spans="1:7">
      <c r="A15982" s="143">
        <v>1917217</v>
      </c>
      <c r="B15982" s="153" t="s">
        <v>18179</v>
      </c>
      <c r="C15982" s="145" t="s">
        <v>12987</v>
      </c>
      <c r="D15982" s="137"/>
      <c r="E15982" s="146">
        <v>5.17</v>
      </c>
      <c r="F15982" s="138"/>
      <c r="G15982" s="138"/>
    </row>
    <row r="15983" ht="15.75" customHeight="1" spans="1:7">
      <c r="A15983" s="143">
        <v>1917218</v>
      </c>
      <c r="B15983" s="153" t="s">
        <v>18180</v>
      </c>
      <c r="C15983" s="145" t="s">
        <v>12987</v>
      </c>
      <c r="D15983" s="137"/>
      <c r="E15983" s="146">
        <v>5.39</v>
      </c>
      <c r="F15983" s="138"/>
      <c r="G15983" s="138"/>
    </row>
    <row r="15984" ht="15.75" customHeight="1" spans="1:7">
      <c r="A15984" s="143">
        <v>1917219</v>
      </c>
      <c r="B15984" s="153" t="s">
        <v>18181</v>
      </c>
      <c r="C15984" s="145" t="s">
        <v>12987</v>
      </c>
      <c r="D15984" s="137"/>
      <c r="E15984" s="146">
        <v>5.82</v>
      </c>
      <c r="F15984" s="138"/>
      <c r="G15984" s="138"/>
    </row>
    <row r="15985" ht="15.75" customHeight="1" spans="1:7">
      <c r="A15985" s="143">
        <v>1917724</v>
      </c>
      <c r="B15985" s="153" t="s">
        <v>18182</v>
      </c>
      <c r="C15985" s="145" t="s">
        <v>12987</v>
      </c>
      <c r="D15985" s="137"/>
      <c r="E15985" s="146">
        <v>5.05</v>
      </c>
      <c r="F15985" s="138"/>
      <c r="G15985" s="138"/>
    </row>
    <row r="15986" ht="15.75" customHeight="1" spans="1:7">
      <c r="A15986" s="143">
        <v>1917274</v>
      </c>
      <c r="B15986" s="153" t="s">
        <v>18183</v>
      </c>
      <c r="C15986" s="145" t="s">
        <v>12987</v>
      </c>
      <c r="D15986" s="137"/>
      <c r="E15986" s="146">
        <v>4.71</v>
      </c>
      <c r="F15986" s="138"/>
      <c r="G15986" s="138"/>
    </row>
    <row r="15987" ht="15.75" customHeight="1" spans="1:7">
      <c r="A15987" s="143">
        <v>1917275</v>
      </c>
      <c r="B15987" s="153" t="s">
        <v>18184</v>
      </c>
      <c r="C15987" s="145" t="s">
        <v>12987</v>
      </c>
      <c r="D15987" s="137"/>
      <c r="E15987" s="146">
        <v>5.02</v>
      </c>
      <c r="F15987" s="138"/>
      <c r="G15987" s="138"/>
    </row>
    <row r="15988" ht="15.75" customHeight="1" spans="1:7">
      <c r="A15988" s="143">
        <v>1917276</v>
      </c>
      <c r="B15988" s="153" t="s">
        <v>18185</v>
      </c>
      <c r="C15988" s="145" t="s">
        <v>12987</v>
      </c>
      <c r="D15988" s="137"/>
      <c r="E15988" s="146">
        <v>5.55</v>
      </c>
      <c r="F15988" s="138"/>
      <c r="G15988" s="138"/>
    </row>
    <row r="15989" ht="15.75" customHeight="1" spans="1:7">
      <c r="A15989" s="143">
        <v>1917277</v>
      </c>
      <c r="B15989" s="153" t="s">
        <v>18186</v>
      </c>
      <c r="C15989" s="145" t="s">
        <v>12987</v>
      </c>
      <c r="D15989" s="137"/>
      <c r="E15989" s="146">
        <v>5.95</v>
      </c>
      <c r="F15989" s="138"/>
      <c r="G15989" s="138"/>
    </row>
    <row r="15990" ht="15.75" customHeight="1" spans="1:7">
      <c r="A15990" s="143">
        <v>1917278</v>
      </c>
      <c r="B15990" s="153" t="s">
        <v>18187</v>
      </c>
      <c r="C15990" s="145" t="s">
        <v>12987</v>
      </c>
      <c r="D15990" s="137"/>
      <c r="E15990" s="146">
        <v>6.15</v>
      </c>
      <c r="F15990" s="138"/>
      <c r="G15990" s="138"/>
    </row>
    <row r="15991" ht="15.75" customHeight="1" spans="1:7">
      <c r="A15991" s="143">
        <v>1917279</v>
      </c>
      <c r="B15991" s="153" t="s">
        <v>18188</v>
      </c>
      <c r="C15991" s="145" t="s">
        <v>12987</v>
      </c>
      <c r="D15991" s="137"/>
      <c r="E15991" s="146">
        <v>6.55</v>
      </c>
      <c r="F15991" s="138"/>
      <c r="G15991" s="138"/>
    </row>
    <row r="15992" ht="15.75" customHeight="1" spans="1:7">
      <c r="A15992" s="143">
        <v>1917280</v>
      </c>
      <c r="B15992" s="153" t="s">
        <v>18189</v>
      </c>
      <c r="C15992" s="145" t="s">
        <v>12987</v>
      </c>
      <c r="D15992" s="137"/>
      <c r="E15992" s="146">
        <v>6.93</v>
      </c>
      <c r="F15992" s="138"/>
      <c r="G15992" s="138"/>
    </row>
    <row r="15993" ht="15.75" customHeight="1" spans="1:7">
      <c r="A15993" s="143">
        <v>1917281</v>
      </c>
      <c r="B15993" s="153" t="s">
        <v>18190</v>
      </c>
      <c r="C15993" s="145" t="s">
        <v>12987</v>
      </c>
      <c r="D15993" s="137"/>
      <c r="E15993" s="146">
        <v>7.49</v>
      </c>
      <c r="F15993" s="138"/>
      <c r="G15993" s="138"/>
    </row>
    <row r="15994" ht="15.75" customHeight="1" spans="1:7">
      <c r="A15994" s="143">
        <v>1917282</v>
      </c>
      <c r="B15994" s="153" t="s">
        <v>18191</v>
      </c>
      <c r="C15994" s="145" t="s">
        <v>12987</v>
      </c>
      <c r="D15994" s="137"/>
      <c r="E15994" s="146">
        <v>7.86</v>
      </c>
      <c r="F15994" s="138"/>
      <c r="G15994" s="138"/>
    </row>
    <row r="15995" ht="15.75" customHeight="1" spans="1:7">
      <c r="A15995" s="143">
        <v>1917283</v>
      </c>
      <c r="B15995" s="153" t="s">
        <v>18192</v>
      </c>
      <c r="C15995" s="145" t="s">
        <v>12987</v>
      </c>
      <c r="D15995" s="137"/>
      <c r="E15995" s="146">
        <v>8.26</v>
      </c>
      <c r="F15995" s="138"/>
      <c r="G15995" s="138"/>
    </row>
    <row r="15996" ht="15.75" customHeight="1" spans="1:7">
      <c r="A15996" s="143">
        <v>1917284</v>
      </c>
      <c r="B15996" s="153" t="s">
        <v>18193</v>
      </c>
      <c r="C15996" s="145" t="s">
        <v>12987</v>
      </c>
      <c r="D15996" s="137"/>
      <c r="E15996" s="146">
        <v>8.6</v>
      </c>
      <c r="F15996" s="138"/>
      <c r="G15996" s="138"/>
    </row>
    <row r="15997" ht="15.75" customHeight="1" spans="1:7">
      <c r="A15997" s="143">
        <v>1917285</v>
      </c>
      <c r="B15997" s="153" t="s">
        <v>18194</v>
      </c>
      <c r="C15997" s="145" t="s">
        <v>12987</v>
      </c>
      <c r="D15997" s="137"/>
      <c r="E15997" s="146">
        <v>9</v>
      </c>
      <c r="F15997" s="138"/>
      <c r="G15997" s="138"/>
    </row>
    <row r="15998" ht="15.75" customHeight="1" spans="1:7">
      <c r="A15998" s="143">
        <v>1917286</v>
      </c>
      <c r="B15998" s="153" t="s">
        <v>18195</v>
      </c>
      <c r="C15998" s="145" t="s">
        <v>12987</v>
      </c>
      <c r="D15998" s="137"/>
      <c r="E15998" s="146">
        <v>9.7</v>
      </c>
      <c r="F15998" s="138"/>
      <c r="G15998" s="138"/>
    </row>
    <row r="15999" ht="15.75" customHeight="1" spans="1:7">
      <c r="A15999" s="143">
        <v>1917287</v>
      </c>
      <c r="B15999" s="153" t="s">
        <v>18196</v>
      </c>
      <c r="C15999" s="145" t="s">
        <v>12987</v>
      </c>
      <c r="D15999" s="137"/>
      <c r="E15999" s="146">
        <v>10.13</v>
      </c>
      <c r="F15999" s="138"/>
      <c r="G15999" s="138"/>
    </row>
    <row r="16000" ht="15.75" customHeight="1" spans="1:7">
      <c r="A16000" s="143">
        <v>1917288</v>
      </c>
      <c r="B16000" s="153" t="s">
        <v>18197</v>
      </c>
      <c r="C16000" s="145" t="s">
        <v>12987</v>
      </c>
      <c r="D16000" s="137"/>
      <c r="E16000" s="146">
        <v>10.59</v>
      </c>
      <c r="F16000" s="138"/>
      <c r="G16000" s="138"/>
    </row>
    <row r="16001" ht="15.75" customHeight="1" spans="1:7">
      <c r="A16001" s="143">
        <v>1917289</v>
      </c>
      <c r="B16001" s="153" t="s">
        <v>18198</v>
      </c>
      <c r="C16001" s="145" t="s">
        <v>12987</v>
      </c>
      <c r="D16001" s="137"/>
      <c r="E16001" s="146">
        <v>11.09</v>
      </c>
      <c r="F16001" s="138"/>
      <c r="G16001" s="138"/>
    </row>
    <row r="16002" ht="15.75" customHeight="1" spans="1:7">
      <c r="A16002" s="143">
        <v>1917290</v>
      </c>
      <c r="B16002" s="153" t="s">
        <v>18199</v>
      </c>
      <c r="C16002" s="145" t="s">
        <v>12987</v>
      </c>
      <c r="D16002" s="137"/>
      <c r="E16002" s="146">
        <v>11.62</v>
      </c>
      <c r="F16002" s="138"/>
      <c r="G16002" s="138"/>
    </row>
    <row r="16003" ht="15.75" customHeight="1" spans="1:7">
      <c r="A16003" s="143">
        <v>1917291</v>
      </c>
      <c r="B16003" s="153" t="s">
        <v>18200</v>
      </c>
      <c r="C16003" s="145" t="s">
        <v>12987</v>
      </c>
      <c r="D16003" s="137"/>
      <c r="E16003" s="146">
        <v>12.38</v>
      </c>
      <c r="F16003" s="138"/>
      <c r="G16003" s="138"/>
    </row>
    <row r="16004" ht="15.75" customHeight="1" spans="1:7">
      <c r="A16004" s="143">
        <v>1917292</v>
      </c>
      <c r="B16004" s="153" t="s">
        <v>18201</v>
      </c>
      <c r="C16004" s="145" t="s">
        <v>12987</v>
      </c>
      <c r="D16004" s="137"/>
      <c r="E16004" s="146">
        <v>12.95</v>
      </c>
      <c r="F16004" s="138"/>
      <c r="G16004" s="138"/>
    </row>
    <row r="16005" ht="15.75" customHeight="1" spans="1:7">
      <c r="A16005" s="143">
        <v>1917293</v>
      </c>
      <c r="B16005" s="153" t="s">
        <v>18202</v>
      </c>
      <c r="C16005" s="145" t="s">
        <v>12987</v>
      </c>
      <c r="D16005" s="137"/>
      <c r="E16005" s="146">
        <v>13.55</v>
      </c>
      <c r="F16005" s="138"/>
      <c r="G16005" s="138"/>
    </row>
    <row r="16006" ht="15.75" customHeight="1" spans="1:7">
      <c r="A16006" s="143">
        <v>1917294</v>
      </c>
      <c r="B16006" s="153" t="s">
        <v>18203</v>
      </c>
      <c r="C16006" s="145" t="s">
        <v>12987</v>
      </c>
      <c r="D16006" s="137"/>
      <c r="E16006" s="146">
        <v>14.34</v>
      </c>
      <c r="F16006" s="138"/>
      <c r="G16006" s="138"/>
    </row>
    <row r="16007" ht="15.75" customHeight="1" spans="1:7">
      <c r="A16007" s="143">
        <v>1917295</v>
      </c>
      <c r="B16007" s="153" t="s">
        <v>18204</v>
      </c>
      <c r="C16007" s="145" t="s">
        <v>12987</v>
      </c>
      <c r="D16007" s="137"/>
      <c r="E16007" s="146">
        <v>15.12</v>
      </c>
      <c r="F16007" s="138"/>
      <c r="G16007" s="138"/>
    </row>
    <row r="16008" ht="15.75" customHeight="1" spans="1:7">
      <c r="A16008" s="143">
        <v>1917296</v>
      </c>
      <c r="B16008" s="153" t="s">
        <v>18205</v>
      </c>
      <c r="C16008" s="145" t="s">
        <v>12987</v>
      </c>
      <c r="D16008" s="137"/>
      <c r="E16008" s="146">
        <v>16.23</v>
      </c>
      <c r="F16008" s="138"/>
      <c r="G16008" s="138"/>
    </row>
    <row r="16009" ht="15.75" customHeight="1" spans="1:7">
      <c r="A16009" s="143">
        <v>1917297</v>
      </c>
      <c r="B16009" s="153" t="s">
        <v>18206</v>
      </c>
      <c r="C16009" s="145" t="s">
        <v>12987</v>
      </c>
      <c r="D16009" s="137"/>
      <c r="E16009" s="146">
        <v>17.25</v>
      </c>
      <c r="F16009" s="138"/>
      <c r="G16009" s="138"/>
    </row>
    <row r="16010" ht="15.75" customHeight="1" spans="1:7">
      <c r="A16010" s="143">
        <v>1917298</v>
      </c>
      <c r="B16010" s="153" t="s">
        <v>18207</v>
      </c>
      <c r="C16010" s="145" t="s">
        <v>12987</v>
      </c>
      <c r="D16010" s="137"/>
      <c r="E16010" s="146">
        <v>18.34</v>
      </c>
      <c r="F16010" s="138"/>
      <c r="G16010" s="138"/>
    </row>
    <row r="16011" ht="15.75" customHeight="1" spans="1:7">
      <c r="A16011" s="143">
        <v>1917271</v>
      </c>
      <c r="B16011" s="153" t="s">
        <v>18208</v>
      </c>
      <c r="C16011" s="145" t="s">
        <v>12987</v>
      </c>
      <c r="D16011" s="137"/>
      <c r="E16011" s="146">
        <v>3.93</v>
      </c>
      <c r="F16011" s="138"/>
      <c r="G16011" s="138"/>
    </row>
    <row r="16012" ht="15.75" customHeight="1" spans="1:7">
      <c r="A16012" s="143">
        <v>1917299</v>
      </c>
      <c r="B16012" s="153" t="s">
        <v>18209</v>
      </c>
      <c r="C16012" s="145" t="s">
        <v>12987</v>
      </c>
      <c r="D16012" s="137"/>
      <c r="E16012" s="146">
        <v>19.65</v>
      </c>
      <c r="F16012" s="138"/>
      <c r="G16012" s="138"/>
    </row>
    <row r="16013" ht="15.75" customHeight="1" spans="1:7">
      <c r="A16013" s="143">
        <v>1917300</v>
      </c>
      <c r="B16013" s="153" t="s">
        <v>18210</v>
      </c>
      <c r="C16013" s="145" t="s">
        <v>12987</v>
      </c>
      <c r="D16013" s="137"/>
      <c r="E16013" s="146">
        <v>21.07</v>
      </c>
      <c r="F16013" s="138"/>
      <c r="G16013" s="138"/>
    </row>
    <row r="16014" ht="15.75" customHeight="1" spans="1:7">
      <c r="A16014" s="143">
        <v>1917301</v>
      </c>
      <c r="B16014" s="153" t="s">
        <v>18211</v>
      </c>
      <c r="C16014" s="145" t="s">
        <v>12987</v>
      </c>
      <c r="D16014" s="137"/>
      <c r="E16014" s="146">
        <v>22.97</v>
      </c>
      <c r="F16014" s="138"/>
      <c r="G16014" s="138"/>
    </row>
    <row r="16015" ht="15.75" customHeight="1" spans="1:7">
      <c r="A16015" s="143">
        <v>1917302</v>
      </c>
      <c r="B16015" s="153" t="s">
        <v>18212</v>
      </c>
      <c r="C16015" s="145" t="s">
        <v>12987</v>
      </c>
      <c r="D16015" s="137"/>
      <c r="E16015" s="146">
        <v>24.76</v>
      </c>
      <c r="F16015" s="138"/>
      <c r="G16015" s="138"/>
    </row>
    <row r="16016" ht="15.75" customHeight="1" spans="1:7">
      <c r="A16016" s="143">
        <v>1917303</v>
      </c>
      <c r="B16016" s="153" t="s">
        <v>18213</v>
      </c>
      <c r="C16016" s="145" t="s">
        <v>12987</v>
      </c>
      <c r="D16016" s="137"/>
      <c r="E16016" s="146">
        <v>26.45</v>
      </c>
      <c r="F16016" s="138"/>
      <c r="G16016" s="138"/>
    </row>
    <row r="16017" ht="15.75" customHeight="1" spans="1:7">
      <c r="A16017" s="143">
        <v>1917304</v>
      </c>
      <c r="B16017" s="153" t="s">
        <v>18214</v>
      </c>
      <c r="C16017" s="145" t="s">
        <v>12987</v>
      </c>
      <c r="D16017" s="137"/>
      <c r="E16017" s="146">
        <v>28.11</v>
      </c>
      <c r="F16017" s="138"/>
      <c r="G16017" s="138"/>
    </row>
    <row r="16018" ht="15.75" customHeight="1" spans="1:7">
      <c r="A16018" s="143">
        <v>1917305</v>
      </c>
      <c r="B16018" s="153" t="s">
        <v>18215</v>
      </c>
      <c r="C16018" s="145" t="s">
        <v>12987</v>
      </c>
      <c r="D16018" s="137"/>
      <c r="E16018" s="146">
        <v>29.95</v>
      </c>
      <c r="F16018" s="138"/>
      <c r="G16018" s="138"/>
    </row>
    <row r="16019" ht="15.75" customHeight="1" spans="1:7">
      <c r="A16019" s="143">
        <v>1917306</v>
      </c>
      <c r="B16019" s="153" t="s">
        <v>18216</v>
      </c>
      <c r="C16019" s="145" t="s">
        <v>12987</v>
      </c>
      <c r="D16019" s="137"/>
      <c r="E16019" s="146">
        <v>32.22</v>
      </c>
      <c r="F16019" s="138"/>
      <c r="G16019" s="138"/>
    </row>
    <row r="16020" ht="15.75" customHeight="1" spans="1:7">
      <c r="A16020" s="143">
        <v>1917307</v>
      </c>
      <c r="B16020" s="153" t="s">
        <v>18217</v>
      </c>
      <c r="C16020" s="145" t="s">
        <v>12987</v>
      </c>
      <c r="D16020" s="137"/>
      <c r="E16020" s="146">
        <v>33.9</v>
      </c>
      <c r="F16020" s="138"/>
      <c r="G16020" s="138"/>
    </row>
    <row r="16021" ht="15.75" customHeight="1" spans="1:7">
      <c r="A16021" s="143">
        <v>1917272</v>
      </c>
      <c r="B16021" s="153" t="s">
        <v>18218</v>
      </c>
      <c r="C16021" s="145" t="s">
        <v>12987</v>
      </c>
      <c r="D16021" s="137"/>
      <c r="E16021" s="146">
        <v>4.14</v>
      </c>
      <c r="F16021" s="138"/>
      <c r="G16021" s="138"/>
    </row>
    <row r="16022" ht="15.75" customHeight="1" spans="1:7">
      <c r="A16022" s="143">
        <v>1917273</v>
      </c>
      <c r="B16022" s="153" t="s">
        <v>18219</v>
      </c>
      <c r="C16022" s="145" t="s">
        <v>12987</v>
      </c>
      <c r="D16022" s="137"/>
      <c r="E16022" s="146">
        <v>4.37</v>
      </c>
      <c r="F16022" s="138"/>
      <c r="G16022" s="138"/>
    </row>
    <row r="16023" ht="15.75" customHeight="1" spans="1:7">
      <c r="A16023" s="143">
        <v>1917729</v>
      </c>
      <c r="B16023" s="153" t="s">
        <v>18220</v>
      </c>
      <c r="C16023" s="145" t="s">
        <v>12987</v>
      </c>
      <c r="D16023" s="137"/>
      <c r="E16023" s="146">
        <v>3.88</v>
      </c>
      <c r="F16023" s="138"/>
      <c r="G16023" s="138"/>
    </row>
    <row r="16024" ht="15.75" customHeight="1" spans="1:7">
      <c r="A16024" s="143">
        <v>1917367</v>
      </c>
      <c r="B16024" s="153" t="s">
        <v>18221</v>
      </c>
      <c r="C16024" s="145" t="s">
        <v>12987</v>
      </c>
      <c r="D16024" s="137"/>
      <c r="E16024" s="146">
        <v>4.42</v>
      </c>
      <c r="F16024" s="138"/>
      <c r="G16024" s="138"/>
    </row>
    <row r="16025" ht="15.75" customHeight="1" spans="1:7">
      <c r="A16025" s="143">
        <v>1917368</v>
      </c>
      <c r="B16025" s="153" t="s">
        <v>18222</v>
      </c>
      <c r="C16025" s="145" t="s">
        <v>12987</v>
      </c>
      <c r="D16025" s="137"/>
      <c r="E16025" s="146">
        <v>4.73</v>
      </c>
      <c r="F16025" s="138"/>
      <c r="G16025" s="138"/>
    </row>
    <row r="16026" ht="15.75" customHeight="1" spans="1:7">
      <c r="A16026" s="143">
        <v>1917369</v>
      </c>
      <c r="B16026" s="153" t="s">
        <v>18223</v>
      </c>
      <c r="C16026" s="145" t="s">
        <v>12987</v>
      </c>
      <c r="D16026" s="137"/>
      <c r="E16026" s="146">
        <v>5.22</v>
      </c>
      <c r="F16026" s="138"/>
      <c r="G16026" s="138"/>
    </row>
    <row r="16027" ht="15.75" customHeight="1" spans="1:7">
      <c r="A16027" s="143">
        <v>1917370</v>
      </c>
      <c r="B16027" s="153" t="s">
        <v>18224</v>
      </c>
      <c r="C16027" s="145" t="s">
        <v>12987</v>
      </c>
      <c r="D16027" s="137"/>
      <c r="E16027" s="146">
        <v>5.51</v>
      </c>
      <c r="F16027" s="138"/>
      <c r="G16027" s="138"/>
    </row>
    <row r="16028" ht="15.75" customHeight="1" spans="1:7">
      <c r="A16028" s="143">
        <v>1917371</v>
      </c>
      <c r="B16028" s="153" t="s">
        <v>18225</v>
      </c>
      <c r="C16028" s="145" t="s">
        <v>12987</v>
      </c>
      <c r="D16028" s="137"/>
      <c r="E16028" s="146">
        <v>5.78</v>
      </c>
      <c r="F16028" s="138"/>
      <c r="G16028" s="138"/>
    </row>
    <row r="16029" ht="15.75" customHeight="1" spans="1:7">
      <c r="A16029" s="143">
        <v>1917372</v>
      </c>
      <c r="B16029" s="153" t="s">
        <v>18226</v>
      </c>
      <c r="C16029" s="145" t="s">
        <v>12987</v>
      </c>
      <c r="D16029" s="137"/>
      <c r="E16029" s="146">
        <v>6.06</v>
      </c>
      <c r="F16029" s="138"/>
      <c r="G16029" s="138"/>
    </row>
    <row r="16030" ht="15.75" customHeight="1" spans="1:7">
      <c r="A16030" s="143">
        <v>1917373</v>
      </c>
      <c r="B16030" s="153" t="s">
        <v>18227</v>
      </c>
      <c r="C16030" s="145" t="s">
        <v>12987</v>
      </c>
      <c r="D16030" s="137"/>
      <c r="E16030" s="146">
        <v>6.27</v>
      </c>
      <c r="F16030" s="138"/>
      <c r="G16030" s="138"/>
    </row>
    <row r="16031" ht="15.75" customHeight="1" spans="1:7">
      <c r="A16031" s="143">
        <v>1917374</v>
      </c>
      <c r="B16031" s="153" t="s">
        <v>18228</v>
      </c>
      <c r="C16031" s="145" t="s">
        <v>12987</v>
      </c>
      <c r="D16031" s="137"/>
      <c r="E16031" s="146">
        <v>6.82</v>
      </c>
      <c r="F16031" s="138"/>
      <c r="G16031" s="138"/>
    </row>
    <row r="16032" ht="15.75" customHeight="1" spans="1:7">
      <c r="A16032" s="143">
        <v>1917375</v>
      </c>
      <c r="B16032" s="153" t="s">
        <v>18229</v>
      </c>
      <c r="C16032" s="145" t="s">
        <v>12987</v>
      </c>
      <c r="D16032" s="137"/>
      <c r="E16032" s="146">
        <v>7.08</v>
      </c>
      <c r="F16032" s="138"/>
      <c r="G16032" s="138"/>
    </row>
    <row r="16033" ht="15.75" customHeight="1" spans="1:7">
      <c r="A16033" s="143">
        <v>1917376</v>
      </c>
      <c r="B16033" s="153" t="s">
        <v>18230</v>
      </c>
      <c r="C16033" s="145" t="s">
        <v>12987</v>
      </c>
      <c r="D16033" s="137"/>
      <c r="E16033" s="146">
        <v>7.34</v>
      </c>
      <c r="F16033" s="138"/>
      <c r="G16033" s="138"/>
    </row>
    <row r="16034" ht="15.75" customHeight="1" spans="1:7">
      <c r="A16034" s="143">
        <v>1917377</v>
      </c>
      <c r="B16034" s="153" t="s">
        <v>18231</v>
      </c>
      <c r="C16034" s="145" t="s">
        <v>12987</v>
      </c>
      <c r="D16034" s="137"/>
      <c r="E16034" s="146">
        <v>7.61</v>
      </c>
      <c r="F16034" s="138"/>
      <c r="G16034" s="138"/>
    </row>
    <row r="16035" ht="15.75" customHeight="1" spans="1:7">
      <c r="A16035" s="143">
        <v>1917378</v>
      </c>
      <c r="B16035" s="153" t="s">
        <v>18232</v>
      </c>
      <c r="C16035" s="145" t="s">
        <v>12987</v>
      </c>
      <c r="D16035" s="137"/>
      <c r="E16035" s="146">
        <v>7.88</v>
      </c>
      <c r="F16035" s="138"/>
      <c r="G16035" s="138"/>
    </row>
    <row r="16036" ht="15.75" customHeight="1" spans="1:7">
      <c r="A16036" s="143">
        <v>1917379</v>
      </c>
      <c r="B16036" s="153" t="s">
        <v>18233</v>
      </c>
      <c r="C16036" s="145" t="s">
        <v>12987</v>
      </c>
      <c r="D16036" s="137"/>
      <c r="E16036" s="146">
        <v>8.44</v>
      </c>
      <c r="F16036" s="138"/>
      <c r="G16036" s="138"/>
    </row>
    <row r="16037" ht="15.75" customHeight="1" spans="1:7">
      <c r="A16037" s="143">
        <v>1917380</v>
      </c>
      <c r="B16037" s="153" t="s">
        <v>18234</v>
      </c>
      <c r="C16037" s="145" t="s">
        <v>12987</v>
      </c>
      <c r="D16037" s="137"/>
      <c r="E16037" s="146">
        <v>8.76</v>
      </c>
      <c r="F16037" s="138"/>
      <c r="G16037" s="138"/>
    </row>
    <row r="16038" ht="15.75" customHeight="1" spans="1:7">
      <c r="A16038" s="143">
        <v>1917381</v>
      </c>
      <c r="B16038" s="153" t="s">
        <v>18235</v>
      </c>
      <c r="C16038" s="145" t="s">
        <v>12987</v>
      </c>
      <c r="D16038" s="137"/>
      <c r="E16038" s="146">
        <v>9.1</v>
      </c>
      <c r="F16038" s="138"/>
      <c r="G16038" s="138"/>
    </row>
    <row r="16039" ht="15.75" customHeight="1" spans="1:7">
      <c r="A16039" s="143">
        <v>1917382</v>
      </c>
      <c r="B16039" s="153" t="s">
        <v>18236</v>
      </c>
      <c r="C16039" s="145" t="s">
        <v>12987</v>
      </c>
      <c r="D16039" s="137"/>
      <c r="E16039" s="146">
        <v>9.51</v>
      </c>
      <c r="F16039" s="138"/>
      <c r="G16039" s="138"/>
    </row>
    <row r="16040" ht="15.75" customHeight="1" spans="1:7">
      <c r="A16040" s="143">
        <v>1917383</v>
      </c>
      <c r="B16040" s="153" t="s">
        <v>18237</v>
      </c>
      <c r="C16040" s="145" t="s">
        <v>12987</v>
      </c>
      <c r="D16040" s="137"/>
      <c r="E16040" s="146">
        <v>9.86</v>
      </c>
      <c r="F16040" s="138"/>
      <c r="G16040" s="138"/>
    </row>
    <row r="16041" ht="15.75" customHeight="1" spans="1:7">
      <c r="A16041" s="143">
        <v>1917384</v>
      </c>
      <c r="B16041" s="153" t="s">
        <v>18238</v>
      </c>
      <c r="C16041" s="145" t="s">
        <v>12987</v>
      </c>
      <c r="D16041" s="137"/>
      <c r="E16041" s="146">
        <v>10.48</v>
      </c>
      <c r="F16041" s="138"/>
      <c r="G16041" s="138"/>
    </row>
    <row r="16042" ht="15.75" customHeight="1" spans="1:7">
      <c r="A16042" s="143">
        <v>1917385</v>
      </c>
      <c r="B16042" s="153" t="s">
        <v>18239</v>
      </c>
      <c r="C16042" s="145" t="s">
        <v>12987</v>
      </c>
      <c r="D16042" s="137"/>
      <c r="E16042" s="146">
        <v>10.93</v>
      </c>
      <c r="F16042" s="138"/>
      <c r="G16042" s="138"/>
    </row>
    <row r="16043" ht="15.75" customHeight="1" spans="1:7">
      <c r="A16043" s="143">
        <v>1917386</v>
      </c>
      <c r="B16043" s="153" t="s">
        <v>18240</v>
      </c>
      <c r="C16043" s="145" t="s">
        <v>12987</v>
      </c>
      <c r="D16043" s="137"/>
      <c r="E16043" s="146">
        <v>11.4</v>
      </c>
      <c r="F16043" s="138"/>
      <c r="G16043" s="138"/>
    </row>
    <row r="16044" ht="15.75" customHeight="1" spans="1:7">
      <c r="A16044" s="143">
        <v>1917387</v>
      </c>
      <c r="B16044" s="153" t="s">
        <v>18241</v>
      </c>
      <c r="C16044" s="145" t="s">
        <v>12987</v>
      </c>
      <c r="D16044" s="137"/>
      <c r="E16044" s="146">
        <v>11.88</v>
      </c>
      <c r="F16044" s="138"/>
      <c r="G16044" s="138"/>
    </row>
    <row r="16045" ht="15.75" customHeight="1" spans="1:7">
      <c r="A16045" s="143">
        <v>1917388</v>
      </c>
      <c r="B16045" s="153" t="s">
        <v>18242</v>
      </c>
      <c r="C16045" s="145" t="s">
        <v>12987</v>
      </c>
      <c r="D16045" s="137"/>
      <c r="E16045" s="146">
        <v>12.39</v>
      </c>
      <c r="F16045" s="138"/>
      <c r="G16045" s="138"/>
    </row>
    <row r="16046" ht="15.75" customHeight="1" spans="1:7">
      <c r="A16046" s="143">
        <v>1917389</v>
      </c>
      <c r="B16046" s="153" t="s">
        <v>18243</v>
      </c>
      <c r="C16046" s="145" t="s">
        <v>12987</v>
      </c>
      <c r="D16046" s="137"/>
      <c r="E16046" s="146">
        <v>13.18</v>
      </c>
      <c r="F16046" s="138"/>
      <c r="G16046" s="138"/>
    </row>
    <row r="16047" ht="15.75" customHeight="1" spans="1:7">
      <c r="A16047" s="143">
        <v>1917390</v>
      </c>
      <c r="B16047" s="153" t="s">
        <v>18244</v>
      </c>
      <c r="C16047" s="145" t="s">
        <v>12987</v>
      </c>
      <c r="D16047" s="137"/>
      <c r="E16047" s="146">
        <v>13.87</v>
      </c>
      <c r="F16047" s="138"/>
      <c r="G16047" s="138"/>
    </row>
    <row r="16048" ht="15.75" customHeight="1" spans="1:7">
      <c r="A16048" s="143">
        <v>1917391</v>
      </c>
      <c r="B16048" s="153" t="s">
        <v>18245</v>
      </c>
      <c r="C16048" s="145" t="s">
        <v>12987</v>
      </c>
      <c r="D16048" s="137"/>
      <c r="E16048" s="146">
        <v>14.61</v>
      </c>
      <c r="F16048" s="138"/>
      <c r="G16048" s="138"/>
    </row>
    <row r="16049" ht="15.75" customHeight="1" spans="1:7">
      <c r="A16049" s="143">
        <v>1917364</v>
      </c>
      <c r="B16049" s="153" t="s">
        <v>18246</v>
      </c>
      <c r="C16049" s="145" t="s">
        <v>12987</v>
      </c>
      <c r="D16049" s="137"/>
      <c r="E16049" s="146">
        <v>3.51</v>
      </c>
      <c r="F16049" s="138"/>
      <c r="G16049" s="138"/>
    </row>
    <row r="16050" ht="15.75" customHeight="1" spans="1:7">
      <c r="A16050" s="143">
        <v>1917392</v>
      </c>
      <c r="B16050" s="153" t="s">
        <v>18247</v>
      </c>
      <c r="C16050" s="145" t="s">
        <v>12987</v>
      </c>
      <c r="D16050" s="137"/>
      <c r="E16050" s="146">
        <v>15.53</v>
      </c>
      <c r="F16050" s="138"/>
      <c r="G16050" s="138"/>
    </row>
    <row r="16051" ht="15.75" customHeight="1" spans="1:7">
      <c r="A16051" s="143">
        <v>1917393</v>
      </c>
      <c r="B16051" s="153" t="s">
        <v>18248</v>
      </c>
      <c r="C16051" s="145" t="s">
        <v>12987</v>
      </c>
      <c r="D16051" s="137"/>
      <c r="E16051" s="146">
        <v>16.5</v>
      </c>
      <c r="F16051" s="138"/>
      <c r="G16051" s="138"/>
    </row>
    <row r="16052" ht="15.75" customHeight="1" spans="1:7">
      <c r="A16052" s="143">
        <v>1917394</v>
      </c>
      <c r="B16052" s="153" t="s">
        <v>18249</v>
      </c>
      <c r="C16052" s="145" t="s">
        <v>12987</v>
      </c>
      <c r="D16052" s="137"/>
      <c r="E16052" s="146">
        <v>17.88</v>
      </c>
      <c r="F16052" s="138"/>
      <c r="G16052" s="138"/>
    </row>
    <row r="16053" ht="15.75" customHeight="1" spans="1:7">
      <c r="A16053" s="143">
        <v>1917395</v>
      </c>
      <c r="B16053" s="153" t="s">
        <v>18250</v>
      </c>
      <c r="C16053" s="145" t="s">
        <v>12987</v>
      </c>
      <c r="D16053" s="137"/>
      <c r="E16053" s="146">
        <v>18.84</v>
      </c>
      <c r="F16053" s="138"/>
      <c r="G16053" s="138"/>
    </row>
    <row r="16054" ht="15.75" customHeight="1" spans="1:7">
      <c r="A16054" s="143">
        <v>1917396</v>
      </c>
      <c r="B16054" s="153" t="s">
        <v>18251</v>
      </c>
      <c r="C16054" s="145" t="s">
        <v>12987</v>
      </c>
      <c r="D16054" s="137"/>
      <c r="E16054" s="146">
        <v>19.94</v>
      </c>
      <c r="F16054" s="138"/>
      <c r="G16054" s="138"/>
    </row>
    <row r="16055" ht="15.75" customHeight="1" spans="1:7">
      <c r="A16055" s="143">
        <v>1917397</v>
      </c>
      <c r="B16055" s="153" t="s">
        <v>18252</v>
      </c>
      <c r="C16055" s="145" t="s">
        <v>12987</v>
      </c>
      <c r="D16055" s="137"/>
      <c r="E16055" s="146">
        <v>21.2</v>
      </c>
      <c r="F16055" s="138"/>
      <c r="G16055" s="138"/>
    </row>
    <row r="16056" ht="15.75" customHeight="1" spans="1:7">
      <c r="A16056" s="143">
        <v>1917398</v>
      </c>
      <c r="B16056" s="153" t="s">
        <v>18253</v>
      </c>
      <c r="C16056" s="145" t="s">
        <v>12987</v>
      </c>
      <c r="D16056" s="137"/>
      <c r="E16056" s="146">
        <v>22.31</v>
      </c>
      <c r="F16056" s="138"/>
      <c r="G16056" s="138"/>
    </row>
    <row r="16057" ht="15.75" customHeight="1" spans="1:7">
      <c r="A16057" s="143">
        <v>1917399</v>
      </c>
      <c r="B16057" s="153" t="s">
        <v>18254</v>
      </c>
      <c r="C16057" s="145" t="s">
        <v>12987</v>
      </c>
      <c r="D16057" s="137"/>
      <c r="E16057" s="146">
        <v>23.9</v>
      </c>
      <c r="F16057" s="138"/>
      <c r="G16057" s="138"/>
    </row>
    <row r="16058" ht="15.75" customHeight="1" spans="1:7">
      <c r="A16058" s="143">
        <v>1917400</v>
      </c>
      <c r="B16058" s="153" t="s">
        <v>18255</v>
      </c>
      <c r="C16058" s="145" t="s">
        <v>12987</v>
      </c>
      <c r="D16058" s="137"/>
      <c r="E16058" s="146">
        <v>25.33</v>
      </c>
      <c r="F16058" s="138"/>
      <c r="G16058" s="138"/>
    </row>
    <row r="16059" ht="15.75" customHeight="1" spans="1:7">
      <c r="A16059" s="143">
        <v>1917401</v>
      </c>
      <c r="B16059" s="153" t="s">
        <v>18256</v>
      </c>
      <c r="C16059" s="145" t="s">
        <v>12987</v>
      </c>
      <c r="D16059" s="137"/>
      <c r="E16059" s="146">
        <v>26.62</v>
      </c>
      <c r="F16059" s="138"/>
      <c r="G16059" s="138"/>
    </row>
    <row r="16060" ht="15.75" customHeight="1" spans="1:7">
      <c r="A16060" s="143">
        <v>1917365</v>
      </c>
      <c r="B16060" s="153" t="s">
        <v>18257</v>
      </c>
      <c r="C16060" s="145" t="s">
        <v>12987</v>
      </c>
      <c r="D16060" s="137"/>
      <c r="E16060" s="146">
        <v>3.86</v>
      </c>
      <c r="F16060" s="138"/>
      <c r="G16060" s="138"/>
    </row>
    <row r="16061" ht="15.75" customHeight="1" spans="1:7">
      <c r="A16061" s="143">
        <v>1917402</v>
      </c>
      <c r="B16061" s="153" t="s">
        <v>18258</v>
      </c>
      <c r="C16061" s="145" t="s">
        <v>12987</v>
      </c>
      <c r="D16061" s="137"/>
      <c r="E16061" s="146">
        <v>28.15</v>
      </c>
      <c r="F16061" s="138"/>
      <c r="G16061" s="138"/>
    </row>
    <row r="16062" ht="15.75" customHeight="1" spans="1:7">
      <c r="A16062" s="143">
        <v>1917403</v>
      </c>
      <c r="B16062" s="153" t="s">
        <v>18259</v>
      </c>
      <c r="C16062" s="145" t="s">
        <v>12987</v>
      </c>
      <c r="D16062" s="137"/>
      <c r="E16062" s="146">
        <v>29.86</v>
      </c>
      <c r="F16062" s="138"/>
      <c r="G16062" s="138"/>
    </row>
    <row r="16063" ht="15.75" customHeight="1" spans="1:7">
      <c r="A16063" s="143">
        <v>1917404</v>
      </c>
      <c r="B16063" s="153" t="s">
        <v>18260</v>
      </c>
      <c r="C16063" s="145" t="s">
        <v>12987</v>
      </c>
      <c r="D16063" s="137"/>
      <c r="E16063" s="146">
        <v>31.63</v>
      </c>
      <c r="F16063" s="138"/>
      <c r="G16063" s="138"/>
    </row>
    <row r="16064" ht="15.75" customHeight="1" spans="1:7">
      <c r="A16064" s="143">
        <v>1917405</v>
      </c>
      <c r="B16064" s="153" t="s">
        <v>18261</v>
      </c>
      <c r="C16064" s="145" t="s">
        <v>12987</v>
      </c>
      <c r="D16064" s="137"/>
      <c r="E16064" s="146">
        <v>33.31</v>
      </c>
      <c r="F16064" s="138"/>
      <c r="G16064" s="138"/>
    </row>
    <row r="16065" ht="15.75" customHeight="1" spans="1:7">
      <c r="A16065" s="143">
        <v>1917406</v>
      </c>
      <c r="B16065" s="153" t="s">
        <v>18262</v>
      </c>
      <c r="C16065" s="145" t="s">
        <v>12987</v>
      </c>
      <c r="D16065" s="137"/>
      <c r="E16065" s="146">
        <v>35.17</v>
      </c>
      <c r="F16065" s="138"/>
      <c r="G16065" s="138"/>
    </row>
    <row r="16066" ht="15.75" customHeight="1" spans="1:7">
      <c r="A16066" s="143">
        <v>1917407</v>
      </c>
      <c r="B16066" s="153" t="s">
        <v>18263</v>
      </c>
      <c r="C16066" s="145" t="s">
        <v>12987</v>
      </c>
      <c r="D16066" s="137"/>
      <c r="E16066" s="146">
        <v>37.31</v>
      </c>
      <c r="F16066" s="138"/>
      <c r="G16066" s="138"/>
    </row>
    <row r="16067" ht="15.75" customHeight="1" spans="1:7">
      <c r="A16067" s="143">
        <v>1917408</v>
      </c>
      <c r="B16067" s="153" t="s">
        <v>18264</v>
      </c>
      <c r="C16067" s="145" t="s">
        <v>12987</v>
      </c>
      <c r="D16067" s="137"/>
      <c r="E16067" s="146">
        <v>39.67</v>
      </c>
      <c r="F16067" s="138"/>
      <c r="G16067" s="138"/>
    </row>
    <row r="16068" ht="15.75" customHeight="1" spans="1:7">
      <c r="A16068" s="143">
        <v>1917409</v>
      </c>
      <c r="B16068" s="153" t="s">
        <v>18265</v>
      </c>
      <c r="C16068" s="145" t="s">
        <v>12987</v>
      </c>
      <c r="D16068" s="137"/>
      <c r="E16068" s="146">
        <v>41.58</v>
      </c>
      <c r="F16068" s="138"/>
      <c r="G16068" s="138"/>
    </row>
    <row r="16069" ht="15.75" customHeight="1" spans="1:7">
      <c r="A16069" s="143">
        <v>1917410</v>
      </c>
      <c r="B16069" s="153" t="s">
        <v>18266</v>
      </c>
      <c r="C16069" s="145" t="s">
        <v>12987</v>
      </c>
      <c r="D16069" s="137"/>
      <c r="E16069" s="146">
        <v>43.32</v>
      </c>
      <c r="F16069" s="138"/>
      <c r="G16069" s="138"/>
    </row>
    <row r="16070" ht="15.75" customHeight="1" spans="1:7">
      <c r="A16070" s="143">
        <v>1917411</v>
      </c>
      <c r="B16070" s="153" t="s">
        <v>18267</v>
      </c>
      <c r="C16070" s="145" t="s">
        <v>12987</v>
      </c>
      <c r="D16070" s="137"/>
      <c r="E16070" s="146">
        <v>45.27</v>
      </c>
      <c r="F16070" s="138"/>
      <c r="G16070" s="138"/>
    </row>
    <row r="16071" ht="15.75" customHeight="1" spans="1:7">
      <c r="A16071" s="143">
        <v>1917366</v>
      </c>
      <c r="B16071" s="153" t="s">
        <v>18268</v>
      </c>
      <c r="C16071" s="145" t="s">
        <v>12987</v>
      </c>
      <c r="D16071" s="137"/>
      <c r="E16071" s="146">
        <v>4.1</v>
      </c>
      <c r="F16071" s="138"/>
      <c r="G16071" s="138"/>
    </row>
    <row r="16072" ht="15.75" customHeight="1" spans="1:7">
      <c r="A16072" s="143">
        <v>1917732</v>
      </c>
      <c r="B16072" s="153" t="s">
        <v>18269</v>
      </c>
      <c r="C16072" s="145" t="s">
        <v>12987</v>
      </c>
      <c r="D16072" s="137"/>
      <c r="E16072" s="146">
        <v>3.29</v>
      </c>
      <c r="F16072" s="138"/>
      <c r="G16072" s="138"/>
    </row>
    <row r="16073" ht="15.75" customHeight="1" spans="1:7">
      <c r="A16073" s="143">
        <v>1917043</v>
      </c>
      <c r="B16073" s="153" t="s">
        <v>18270</v>
      </c>
      <c r="C16073" s="145" t="s">
        <v>12987</v>
      </c>
      <c r="D16073" s="137"/>
      <c r="E16073" s="146">
        <v>12.11</v>
      </c>
      <c r="F16073" s="138"/>
      <c r="G16073" s="138"/>
    </row>
    <row r="16074" ht="15.75" customHeight="1" spans="1:7">
      <c r="A16074" s="143">
        <v>1917044</v>
      </c>
      <c r="B16074" s="153" t="s">
        <v>18271</v>
      </c>
      <c r="C16074" s="145" t="s">
        <v>12987</v>
      </c>
      <c r="D16074" s="137"/>
      <c r="E16074" s="146">
        <v>12.32</v>
      </c>
      <c r="F16074" s="138"/>
      <c r="G16074" s="138"/>
    </row>
    <row r="16075" ht="15.75" customHeight="1" spans="1:7">
      <c r="A16075" s="143">
        <v>1917045</v>
      </c>
      <c r="B16075" s="153" t="s">
        <v>18272</v>
      </c>
      <c r="C16075" s="145" t="s">
        <v>12987</v>
      </c>
      <c r="D16075" s="137"/>
      <c r="E16075" s="146">
        <v>12.54</v>
      </c>
      <c r="F16075" s="138"/>
      <c r="G16075" s="138"/>
    </row>
    <row r="16076" ht="15.75" customHeight="1" spans="1:7">
      <c r="A16076" s="143">
        <v>1917046</v>
      </c>
      <c r="B16076" s="153" t="s">
        <v>18273</v>
      </c>
      <c r="C16076" s="145" t="s">
        <v>12987</v>
      </c>
      <c r="D16076" s="137"/>
      <c r="E16076" s="146">
        <v>12.77</v>
      </c>
      <c r="F16076" s="138"/>
      <c r="G16076" s="138"/>
    </row>
    <row r="16077" ht="15.75" customHeight="1" spans="1:7">
      <c r="A16077" s="143">
        <v>1917047</v>
      </c>
      <c r="B16077" s="153" t="s">
        <v>18274</v>
      </c>
      <c r="C16077" s="145" t="s">
        <v>12987</v>
      </c>
      <c r="D16077" s="137"/>
      <c r="E16077" s="146">
        <v>13.01</v>
      </c>
      <c r="F16077" s="138"/>
      <c r="G16077" s="138"/>
    </row>
    <row r="16078" ht="15.75" customHeight="1" spans="1:7">
      <c r="A16078" s="143">
        <v>1917048</v>
      </c>
      <c r="B16078" s="153" t="s">
        <v>18275</v>
      </c>
      <c r="C16078" s="145" t="s">
        <v>12987</v>
      </c>
      <c r="D16078" s="137"/>
      <c r="E16078" s="146">
        <v>13.13</v>
      </c>
      <c r="F16078" s="138"/>
      <c r="G16078" s="138"/>
    </row>
    <row r="16079" ht="15.75" customHeight="1" spans="1:7">
      <c r="A16079" s="143">
        <v>1901518</v>
      </c>
      <c r="B16079" s="153" t="s">
        <v>18276</v>
      </c>
      <c r="C16079" s="145" t="s">
        <v>12987</v>
      </c>
      <c r="D16079" s="137"/>
      <c r="E16079" s="146">
        <v>8.18</v>
      </c>
      <c r="F16079" s="138"/>
      <c r="G16079" s="138"/>
    </row>
    <row r="16080" ht="15.75" customHeight="1" spans="1:7">
      <c r="A16080" s="143">
        <v>1901519</v>
      </c>
      <c r="B16080" s="153" t="s">
        <v>18277</v>
      </c>
      <c r="C16080" s="145" t="s">
        <v>12987</v>
      </c>
      <c r="D16080" s="137"/>
      <c r="E16080" s="146">
        <v>8.24</v>
      </c>
      <c r="F16080" s="138"/>
      <c r="G16080" s="138"/>
    </row>
    <row r="16081" ht="15.75" customHeight="1" spans="1:7">
      <c r="A16081" s="143">
        <v>1901520</v>
      </c>
      <c r="B16081" s="153" t="s">
        <v>18278</v>
      </c>
      <c r="C16081" s="145" t="s">
        <v>12987</v>
      </c>
      <c r="D16081" s="137"/>
      <c r="E16081" s="146">
        <v>8.31</v>
      </c>
      <c r="F16081" s="138"/>
      <c r="G16081" s="138"/>
    </row>
    <row r="16082" ht="15.75" customHeight="1" spans="1:7">
      <c r="A16082" s="143">
        <v>1901521</v>
      </c>
      <c r="B16082" s="153" t="s">
        <v>18279</v>
      </c>
      <c r="C16082" s="145" t="s">
        <v>12987</v>
      </c>
      <c r="D16082" s="137"/>
      <c r="E16082" s="146">
        <v>8.37</v>
      </c>
      <c r="F16082" s="138"/>
      <c r="G16082" s="138"/>
    </row>
    <row r="16083" ht="15.75" customHeight="1" spans="1:7">
      <c r="A16083" s="143">
        <v>1901522</v>
      </c>
      <c r="B16083" s="153" t="s">
        <v>18280</v>
      </c>
      <c r="C16083" s="145" t="s">
        <v>12987</v>
      </c>
      <c r="D16083" s="137"/>
      <c r="E16083" s="146">
        <v>8.45</v>
      </c>
      <c r="F16083" s="138"/>
      <c r="G16083" s="138"/>
    </row>
    <row r="16084" ht="15.75" customHeight="1" spans="1:7">
      <c r="A16084" s="143">
        <v>1901517</v>
      </c>
      <c r="B16084" s="153" t="s">
        <v>18281</v>
      </c>
      <c r="C16084" s="145" t="s">
        <v>12987</v>
      </c>
      <c r="D16084" s="137"/>
      <c r="E16084" s="146">
        <v>8.48</v>
      </c>
      <c r="F16084" s="138"/>
      <c r="G16084" s="138"/>
    </row>
    <row r="16085" ht="15.75" customHeight="1" spans="1:7">
      <c r="A16085" s="143">
        <v>1901523</v>
      </c>
      <c r="B16085" s="153" t="s">
        <v>18282</v>
      </c>
      <c r="C16085" s="145" t="s">
        <v>12987</v>
      </c>
      <c r="D16085" s="137"/>
      <c r="E16085" s="146">
        <v>10.87</v>
      </c>
      <c r="F16085" s="138"/>
      <c r="G16085" s="138"/>
    </row>
    <row r="16086" ht="15.75" customHeight="1" spans="1:7">
      <c r="A16086" s="143">
        <v>1901524</v>
      </c>
      <c r="B16086" s="153" t="s">
        <v>18283</v>
      </c>
      <c r="C16086" s="145" t="s">
        <v>12987</v>
      </c>
      <c r="D16086" s="137"/>
      <c r="E16086" s="146">
        <v>10.93</v>
      </c>
      <c r="F16086" s="138"/>
      <c r="G16086" s="138"/>
    </row>
    <row r="16087" ht="15.75" customHeight="1" spans="1:7">
      <c r="A16087" s="143">
        <v>1901525</v>
      </c>
      <c r="B16087" s="153" t="s">
        <v>18284</v>
      </c>
      <c r="C16087" s="145" t="s">
        <v>12987</v>
      </c>
      <c r="D16087" s="137"/>
      <c r="E16087" s="146">
        <v>10.99</v>
      </c>
      <c r="F16087" s="138"/>
      <c r="G16087" s="138"/>
    </row>
    <row r="16088" ht="15.75" customHeight="1" spans="1:7">
      <c r="A16088" s="143">
        <v>1901526</v>
      </c>
      <c r="B16088" s="153" t="s">
        <v>18285</v>
      </c>
      <c r="C16088" s="145" t="s">
        <v>12987</v>
      </c>
      <c r="D16088" s="137"/>
      <c r="E16088" s="146">
        <v>11.06</v>
      </c>
      <c r="F16088" s="138"/>
      <c r="G16088" s="138"/>
    </row>
    <row r="16089" ht="15.75" customHeight="1" spans="1:7">
      <c r="A16089" s="143">
        <v>1901527</v>
      </c>
      <c r="B16089" s="153" t="s">
        <v>18286</v>
      </c>
      <c r="C16089" s="145" t="s">
        <v>12987</v>
      </c>
      <c r="D16089" s="137"/>
      <c r="E16089" s="146">
        <v>11.12</v>
      </c>
      <c r="F16089" s="138"/>
      <c r="G16089" s="138"/>
    </row>
    <row r="16090" ht="15.75" customHeight="1" spans="1:7">
      <c r="A16090" s="143">
        <v>1901528</v>
      </c>
      <c r="B16090" s="153" t="s">
        <v>18287</v>
      </c>
      <c r="C16090" s="145" t="s">
        <v>12987</v>
      </c>
      <c r="D16090" s="137"/>
      <c r="E16090" s="146">
        <v>11.16</v>
      </c>
      <c r="F16090" s="138"/>
      <c r="G16090" s="138"/>
    </row>
    <row r="16091" ht="15.75" customHeight="1" spans="1:7">
      <c r="A16091" s="143">
        <v>1917079</v>
      </c>
      <c r="B16091" s="153" t="s">
        <v>18288</v>
      </c>
      <c r="C16091" s="145" t="s">
        <v>12987</v>
      </c>
      <c r="D16091" s="137"/>
      <c r="E16091" s="146">
        <v>8.56</v>
      </c>
      <c r="F16091" s="138"/>
      <c r="G16091" s="138"/>
    </row>
    <row r="16092" ht="15.75" customHeight="1" spans="1:7">
      <c r="A16092" s="143">
        <v>1917080</v>
      </c>
      <c r="B16092" s="153" t="s">
        <v>18289</v>
      </c>
      <c r="C16092" s="145" t="s">
        <v>12987</v>
      </c>
      <c r="D16092" s="137"/>
      <c r="E16092" s="146">
        <v>8.69</v>
      </c>
      <c r="F16092" s="138"/>
      <c r="G16092" s="138"/>
    </row>
    <row r="16093" ht="15.75" customHeight="1" spans="1:7">
      <c r="A16093" s="143">
        <v>1917081</v>
      </c>
      <c r="B16093" s="153" t="s">
        <v>18290</v>
      </c>
      <c r="C16093" s="145" t="s">
        <v>12987</v>
      </c>
      <c r="D16093" s="137"/>
      <c r="E16093" s="146">
        <v>8.82</v>
      </c>
      <c r="F16093" s="138"/>
      <c r="G16093" s="138"/>
    </row>
    <row r="16094" ht="15.75" customHeight="1" spans="1:7">
      <c r="A16094" s="143">
        <v>1917082</v>
      </c>
      <c r="B16094" s="153" t="s">
        <v>18291</v>
      </c>
      <c r="C16094" s="145" t="s">
        <v>12987</v>
      </c>
      <c r="D16094" s="137"/>
      <c r="E16094" s="146">
        <v>8.96</v>
      </c>
      <c r="F16094" s="138"/>
      <c r="G16094" s="138"/>
    </row>
    <row r="16095" ht="15.75" customHeight="1" spans="1:7">
      <c r="A16095" s="143">
        <v>1917083</v>
      </c>
      <c r="B16095" s="153" t="s">
        <v>18292</v>
      </c>
      <c r="C16095" s="145" t="s">
        <v>12987</v>
      </c>
      <c r="D16095" s="137"/>
      <c r="E16095" s="146">
        <v>9.11</v>
      </c>
      <c r="F16095" s="138"/>
      <c r="G16095" s="138"/>
    </row>
    <row r="16096" ht="15.75" customHeight="1" spans="1:7">
      <c r="A16096" s="143">
        <v>1917084</v>
      </c>
      <c r="B16096" s="153" t="s">
        <v>18293</v>
      </c>
      <c r="C16096" s="145" t="s">
        <v>12987</v>
      </c>
      <c r="D16096" s="137"/>
      <c r="E16096" s="146">
        <v>9.19</v>
      </c>
      <c r="F16096" s="138"/>
      <c r="G16096" s="138"/>
    </row>
    <row r="16097" ht="15.75" customHeight="1" spans="1:7">
      <c r="A16097" s="143">
        <v>1901529</v>
      </c>
      <c r="B16097" s="153" t="s">
        <v>18294</v>
      </c>
      <c r="C16097" s="145" t="s">
        <v>12987</v>
      </c>
      <c r="D16097" s="137"/>
      <c r="E16097" s="146">
        <v>13.63</v>
      </c>
      <c r="F16097" s="138"/>
      <c r="G16097" s="138"/>
    </row>
    <row r="16098" ht="15.75" customHeight="1" spans="1:7">
      <c r="A16098" s="143">
        <v>1901530</v>
      </c>
      <c r="B16098" s="153" t="s">
        <v>18295</v>
      </c>
      <c r="C16098" s="145" t="s">
        <v>12987</v>
      </c>
      <c r="D16098" s="137"/>
      <c r="E16098" s="146">
        <v>13.68</v>
      </c>
      <c r="F16098" s="138"/>
      <c r="G16098" s="138"/>
    </row>
    <row r="16099" ht="15.75" customHeight="1" spans="1:7">
      <c r="A16099" s="143">
        <v>1901531</v>
      </c>
      <c r="B16099" s="153" t="s">
        <v>18296</v>
      </c>
      <c r="C16099" s="145" t="s">
        <v>12987</v>
      </c>
      <c r="D16099" s="137"/>
      <c r="E16099" s="146">
        <v>13.74</v>
      </c>
      <c r="F16099" s="138"/>
      <c r="G16099" s="138"/>
    </row>
    <row r="16100" ht="15.75" customHeight="1" spans="1:7">
      <c r="A16100" s="143">
        <v>1901532</v>
      </c>
      <c r="B16100" s="153" t="s">
        <v>18297</v>
      </c>
      <c r="C16100" s="145" t="s">
        <v>12987</v>
      </c>
      <c r="D16100" s="137"/>
      <c r="E16100" s="146">
        <v>13.8</v>
      </c>
      <c r="F16100" s="138"/>
      <c r="G16100" s="138"/>
    </row>
    <row r="16101" ht="15.75" customHeight="1" spans="1:7">
      <c r="A16101" s="143">
        <v>1901533</v>
      </c>
      <c r="B16101" s="153" t="s">
        <v>18298</v>
      </c>
      <c r="C16101" s="145" t="s">
        <v>12987</v>
      </c>
      <c r="D16101" s="137"/>
      <c r="E16101" s="146">
        <v>13.87</v>
      </c>
      <c r="F16101" s="138"/>
      <c r="G16101" s="138"/>
    </row>
    <row r="16102" ht="15.75" customHeight="1" spans="1:7">
      <c r="A16102" s="143">
        <v>1901534</v>
      </c>
      <c r="B16102" s="153" t="s">
        <v>18299</v>
      </c>
      <c r="C16102" s="145" t="s">
        <v>12987</v>
      </c>
      <c r="D16102" s="137"/>
      <c r="E16102" s="146">
        <v>13.9</v>
      </c>
      <c r="F16102" s="138"/>
      <c r="G16102" s="138"/>
    </row>
    <row r="16103" ht="15.75" customHeight="1" spans="1:7">
      <c r="A16103" s="143">
        <v>1917115</v>
      </c>
      <c r="B16103" s="153" t="s">
        <v>18300</v>
      </c>
      <c r="C16103" s="145" t="s">
        <v>12987</v>
      </c>
      <c r="D16103" s="137"/>
      <c r="E16103" s="146">
        <v>8.21</v>
      </c>
      <c r="F16103" s="138"/>
      <c r="G16103" s="138"/>
    </row>
    <row r="16104" ht="15.75" customHeight="1" spans="1:7">
      <c r="A16104" s="143">
        <v>1917116</v>
      </c>
      <c r="B16104" s="153" t="s">
        <v>18301</v>
      </c>
      <c r="C16104" s="145" t="s">
        <v>12987</v>
      </c>
      <c r="D16104" s="137"/>
      <c r="E16104" s="146">
        <v>8.32</v>
      </c>
      <c r="F16104" s="138"/>
      <c r="G16104" s="138"/>
    </row>
    <row r="16105" ht="15.75" customHeight="1" spans="1:7">
      <c r="A16105" s="143">
        <v>1917117</v>
      </c>
      <c r="B16105" s="153" t="s">
        <v>18302</v>
      </c>
      <c r="C16105" s="145" t="s">
        <v>12987</v>
      </c>
      <c r="D16105" s="137"/>
      <c r="E16105" s="146">
        <v>8.43</v>
      </c>
      <c r="F16105" s="138"/>
      <c r="G16105" s="138"/>
    </row>
    <row r="16106" ht="15.75" customHeight="1" spans="1:7">
      <c r="A16106" s="143">
        <v>1917118</v>
      </c>
      <c r="B16106" s="153" t="s">
        <v>18303</v>
      </c>
      <c r="C16106" s="145" t="s">
        <v>12987</v>
      </c>
      <c r="D16106" s="137"/>
      <c r="E16106" s="146">
        <v>8.54</v>
      </c>
      <c r="F16106" s="138"/>
      <c r="G16106" s="138"/>
    </row>
    <row r="16107" ht="15.75" customHeight="1" spans="1:7">
      <c r="A16107" s="143">
        <v>1917119</v>
      </c>
      <c r="B16107" s="153" t="s">
        <v>18304</v>
      </c>
      <c r="C16107" s="145" t="s">
        <v>12987</v>
      </c>
      <c r="D16107" s="137"/>
      <c r="E16107" s="146">
        <v>8.67</v>
      </c>
      <c r="F16107" s="138"/>
      <c r="G16107" s="138"/>
    </row>
    <row r="16108" ht="15.75" customHeight="1" spans="1:7">
      <c r="A16108" s="143">
        <v>1917120</v>
      </c>
      <c r="B16108" s="153" t="s">
        <v>18305</v>
      </c>
      <c r="C16108" s="145" t="s">
        <v>12987</v>
      </c>
      <c r="D16108" s="137"/>
      <c r="E16108" s="146">
        <v>8.73</v>
      </c>
      <c r="F16108" s="138"/>
      <c r="G16108" s="138"/>
    </row>
    <row r="16109" ht="15.75" customHeight="1" spans="1:7">
      <c r="A16109" s="143">
        <v>1917151</v>
      </c>
      <c r="B16109" s="153" t="s">
        <v>18306</v>
      </c>
      <c r="C16109" s="145" t="s">
        <v>12987</v>
      </c>
      <c r="D16109" s="137"/>
      <c r="E16109" s="146">
        <v>7.83</v>
      </c>
      <c r="F16109" s="138"/>
      <c r="G16109" s="138"/>
    </row>
    <row r="16110" ht="15.75" customHeight="1" spans="1:7">
      <c r="A16110" s="143">
        <v>1917152</v>
      </c>
      <c r="B16110" s="153" t="s">
        <v>18307</v>
      </c>
      <c r="C16110" s="145" t="s">
        <v>12987</v>
      </c>
      <c r="D16110" s="137"/>
      <c r="E16110" s="146">
        <v>7.93</v>
      </c>
      <c r="F16110" s="138"/>
      <c r="G16110" s="138"/>
    </row>
    <row r="16111" ht="15.75" customHeight="1" spans="1:7">
      <c r="A16111" s="143">
        <v>1917153</v>
      </c>
      <c r="B16111" s="153" t="s">
        <v>18308</v>
      </c>
      <c r="C16111" s="145" t="s">
        <v>12987</v>
      </c>
      <c r="D16111" s="137"/>
      <c r="E16111" s="146">
        <v>8.02</v>
      </c>
      <c r="F16111" s="138"/>
      <c r="G16111" s="138"/>
    </row>
    <row r="16112" ht="15.75" customHeight="1" spans="1:7">
      <c r="A16112" s="143">
        <v>1917154</v>
      </c>
      <c r="B16112" s="153" t="s">
        <v>18309</v>
      </c>
      <c r="C16112" s="145" t="s">
        <v>12987</v>
      </c>
      <c r="D16112" s="137"/>
      <c r="E16112" s="146">
        <v>8.12</v>
      </c>
      <c r="F16112" s="138"/>
      <c r="G16112" s="138"/>
    </row>
    <row r="16113" ht="15.75" customHeight="1" spans="1:7">
      <c r="A16113" s="143">
        <v>1917155</v>
      </c>
      <c r="B16113" s="153" t="s">
        <v>18310</v>
      </c>
      <c r="C16113" s="145" t="s">
        <v>12987</v>
      </c>
      <c r="D16113" s="137"/>
      <c r="E16113" s="146">
        <v>8.23</v>
      </c>
      <c r="F16113" s="138"/>
      <c r="G16113" s="138"/>
    </row>
    <row r="16114" ht="15.75" customHeight="1" spans="1:7">
      <c r="A16114" s="143">
        <v>1917156</v>
      </c>
      <c r="B16114" s="153" t="s">
        <v>18311</v>
      </c>
      <c r="C16114" s="145" t="s">
        <v>12987</v>
      </c>
      <c r="D16114" s="137"/>
      <c r="E16114" s="146">
        <v>8.29</v>
      </c>
      <c r="F16114" s="138"/>
      <c r="G16114" s="138"/>
    </row>
    <row r="16115" ht="15.75" customHeight="1" spans="1:7">
      <c r="A16115" s="143">
        <v>1917187</v>
      </c>
      <c r="B16115" s="153" t="s">
        <v>18312</v>
      </c>
      <c r="C16115" s="145" t="s">
        <v>12987</v>
      </c>
      <c r="D16115" s="137"/>
      <c r="E16115" s="146">
        <v>8.72</v>
      </c>
      <c r="F16115" s="138"/>
      <c r="G16115" s="138"/>
    </row>
    <row r="16116" ht="15.75" customHeight="1" spans="1:7">
      <c r="A16116" s="143">
        <v>1917188</v>
      </c>
      <c r="B16116" s="153" t="s">
        <v>18313</v>
      </c>
      <c r="C16116" s="145" t="s">
        <v>12987</v>
      </c>
      <c r="D16116" s="137"/>
      <c r="E16116" s="146">
        <v>8.8</v>
      </c>
      <c r="F16116" s="138"/>
      <c r="G16116" s="138"/>
    </row>
    <row r="16117" ht="15.75" customHeight="1" spans="1:7">
      <c r="A16117" s="143">
        <v>1917189</v>
      </c>
      <c r="B16117" s="153" t="s">
        <v>18314</v>
      </c>
      <c r="C16117" s="145" t="s">
        <v>12987</v>
      </c>
      <c r="D16117" s="137"/>
      <c r="E16117" s="146">
        <v>8.89</v>
      </c>
      <c r="F16117" s="138"/>
      <c r="G16117" s="138"/>
    </row>
    <row r="16118" ht="15.75" customHeight="1" spans="1:7">
      <c r="A16118" s="143">
        <v>1917190</v>
      </c>
      <c r="B16118" s="153" t="s">
        <v>18315</v>
      </c>
      <c r="C16118" s="145" t="s">
        <v>12987</v>
      </c>
      <c r="D16118" s="137"/>
      <c r="E16118" s="146">
        <v>8.98</v>
      </c>
      <c r="F16118" s="138"/>
      <c r="G16118" s="138"/>
    </row>
    <row r="16119" ht="15.75" customHeight="1" spans="1:7">
      <c r="A16119" s="143">
        <v>1917191</v>
      </c>
      <c r="B16119" s="153" t="s">
        <v>18316</v>
      </c>
      <c r="C16119" s="145" t="s">
        <v>12987</v>
      </c>
      <c r="D16119" s="137"/>
      <c r="E16119" s="146">
        <v>9.07</v>
      </c>
      <c r="F16119" s="138"/>
      <c r="G16119" s="138"/>
    </row>
    <row r="16120" ht="15.75" customHeight="1" spans="1:7">
      <c r="A16120" s="143">
        <v>1917192</v>
      </c>
      <c r="B16120" s="153" t="s">
        <v>18317</v>
      </c>
      <c r="C16120" s="145" t="s">
        <v>12987</v>
      </c>
      <c r="D16120" s="137"/>
      <c r="E16120" s="146">
        <v>9.12</v>
      </c>
      <c r="F16120" s="138"/>
      <c r="G16120" s="138"/>
    </row>
    <row r="16121" ht="15.75" customHeight="1" spans="1:7">
      <c r="A16121" s="143">
        <v>1917007</v>
      </c>
      <c r="B16121" s="153" t="s">
        <v>18318</v>
      </c>
      <c r="C16121" s="145" t="s">
        <v>12987</v>
      </c>
      <c r="D16121" s="137"/>
      <c r="E16121" s="146">
        <v>16.46</v>
      </c>
      <c r="F16121" s="138"/>
      <c r="G16121" s="138"/>
    </row>
    <row r="16122" ht="15.75" customHeight="1" spans="1:7">
      <c r="A16122" s="143">
        <v>1917008</v>
      </c>
      <c r="B16122" s="153" t="s">
        <v>18319</v>
      </c>
      <c r="C16122" s="145" t="s">
        <v>12987</v>
      </c>
      <c r="D16122" s="137"/>
      <c r="E16122" s="146">
        <v>16.76</v>
      </c>
      <c r="F16122" s="138"/>
      <c r="G16122" s="138"/>
    </row>
    <row r="16123" ht="15.75" customHeight="1" spans="1:7">
      <c r="A16123" s="143">
        <v>1917009</v>
      </c>
      <c r="B16123" s="153" t="s">
        <v>18320</v>
      </c>
      <c r="C16123" s="145" t="s">
        <v>12987</v>
      </c>
      <c r="D16123" s="137"/>
      <c r="E16123" s="146">
        <v>17.07</v>
      </c>
      <c r="F16123" s="138"/>
      <c r="G16123" s="138"/>
    </row>
    <row r="16124" ht="15.75" customHeight="1" spans="1:7">
      <c r="A16124" s="143">
        <v>1917010</v>
      </c>
      <c r="B16124" s="153" t="s">
        <v>18321</v>
      </c>
      <c r="C16124" s="145" t="s">
        <v>12987</v>
      </c>
      <c r="D16124" s="137"/>
      <c r="E16124" s="146">
        <v>17.4</v>
      </c>
      <c r="F16124" s="138"/>
      <c r="G16124" s="138"/>
    </row>
    <row r="16125" ht="15.75" customHeight="1" spans="1:7">
      <c r="A16125" s="143">
        <v>1917011</v>
      </c>
      <c r="B16125" s="153" t="s">
        <v>18322</v>
      </c>
      <c r="C16125" s="145" t="s">
        <v>12987</v>
      </c>
      <c r="D16125" s="137"/>
      <c r="E16125" s="146">
        <v>17.74</v>
      </c>
      <c r="F16125" s="138"/>
      <c r="G16125" s="138"/>
    </row>
    <row r="16126" ht="15.75" customHeight="1" spans="1:7">
      <c r="A16126" s="143">
        <v>1917012</v>
      </c>
      <c r="B16126" s="153" t="s">
        <v>18323</v>
      </c>
      <c r="C16126" s="145" t="s">
        <v>12987</v>
      </c>
      <c r="D16126" s="137"/>
      <c r="E16126" s="146">
        <v>17.92</v>
      </c>
      <c r="F16126" s="138"/>
      <c r="G16126" s="138"/>
    </row>
    <row r="16127" ht="15.75" customHeight="1" spans="1:7">
      <c r="A16127" s="143">
        <v>1917578</v>
      </c>
      <c r="B16127" s="153" t="s">
        <v>18324</v>
      </c>
      <c r="C16127" s="145" t="s">
        <v>12987</v>
      </c>
      <c r="D16127" s="137"/>
      <c r="E16127" s="146">
        <v>6.29</v>
      </c>
      <c r="F16127" s="138"/>
      <c r="G16127" s="138"/>
    </row>
    <row r="16128" ht="15.75" customHeight="1" spans="1:7">
      <c r="A16128" s="143">
        <v>1917579</v>
      </c>
      <c r="B16128" s="153" t="s">
        <v>18325</v>
      </c>
      <c r="C16128" s="145" t="s">
        <v>12987</v>
      </c>
      <c r="D16128" s="137"/>
      <c r="E16128" s="146">
        <v>6.76</v>
      </c>
      <c r="F16128" s="138"/>
      <c r="G16128" s="138"/>
    </row>
    <row r="16129" ht="15.75" customHeight="1" spans="1:7">
      <c r="A16129" s="143">
        <v>1917580</v>
      </c>
      <c r="B16129" s="153" t="s">
        <v>18326</v>
      </c>
      <c r="C16129" s="145" t="s">
        <v>12987</v>
      </c>
      <c r="D16129" s="137"/>
      <c r="E16129" s="146">
        <v>7.14</v>
      </c>
      <c r="F16129" s="138"/>
      <c r="G16129" s="138"/>
    </row>
    <row r="16130" ht="15.75" customHeight="1" spans="1:7">
      <c r="A16130" s="143">
        <v>1917581</v>
      </c>
      <c r="B16130" s="153" t="s">
        <v>18327</v>
      </c>
      <c r="C16130" s="145" t="s">
        <v>12987</v>
      </c>
      <c r="D16130" s="137"/>
      <c r="E16130" s="146">
        <v>7.59</v>
      </c>
      <c r="F16130" s="138"/>
      <c r="G16130" s="138"/>
    </row>
    <row r="16131" ht="15.75" customHeight="1" spans="1:7">
      <c r="A16131" s="143">
        <v>1917582</v>
      </c>
      <c r="B16131" s="153" t="s">
        <v>18328</v>
      </c>
      <c r="C16131" s="145" t="s">
        <v>12987</v>
      </c>
      <c r="D16131" s="137"/>
      <c r="E16131" s="146">
        <v>8.25</v>
      </c>
      <c r="F16131" s="138"/>
      <c r="G16131" s="138"/>
    </row>
    <row r="16132" ht="15.75" customHeight="1" spans="1:7">
      <c r="A16132" s="143">
        <v>1917583</v>
      </c>
      <c r="B16132" s="153" t="s">
        <v>18329</v>
      </c>
      <c r="C16132" s="145" t="s">
        <v>12987</v>
      </c>
      <c r="D16132" s="137"/>
      <c r="E16132" s="146">
        <v>8.74</v>
      </c>
      <c r="F16132" s="138"/>
      <c r="G16132" s="138"/>
    </row>
    <row r="16133" ht="15.75" customHeight="1" spans="1:7">
      <c r="A16133" s="143">
        <v>1917584</v>
      </c>
      <c r="B16133" s="153" t="s">
        <v>18330</v>
      </c>
      <c r="C16133" s="145" t="s">
        <v>12987</v>
      </c>
      <c r="D16133" s="137"/>
      <c r="E16133" s="146">
        <v>9.17</v>
      </c>
      <c r="F16133" s="138"/>
      <c r="G16133" s="138"/>
    </row>
    <row r="16134" ht="15.75" customHeight="1" spans="1:7">
      <c r="A16134" s="143">
        <v>1917585</v>
      </c>
      <c r="B16134" s="153" t="s">
        <v>18331</v>
      </c>
      <c r="C16134" s="145" t="s">
        <v>12987</v>
      </c>
      <c r="D16134" s="137"/>
      <c r="E16134" s="146">
        <v>9.8</v>
      </c>
      <c r="F16134" s="138"/>
      <c r="G16134" s="138"/>
    </row>
    <row r="16135" ht="15.75" customHeight="1" spans="1:7">
      <c r="A16135" s="143">
        <v>1917586</v>
      </c>
      <c r="B16135" s="153" t="s">
        <v>18332</v>
      </c>
      <c r="C16135" s="145" t="s">
        <v>12987</v>
      </c>
      <c r="D16135" s="137"/>
      <c r="E16135" s="146">
        <v>10.74</v>
      </c>
      <c r="F16135" s="138"/>
      <c r="G16135" s="138"/>
    </row>
    <row r="16136" ht="15.75" customHeight="1" spans="1:7">
      <c r="A16136" s="143">
        <v>1917587</v>
      </c>
      <c r="B16136" s="153" t="s">
        <v>18333</v>
      </c>
      <c r="C16136" s="145" t="s">
        <v>12987</v>
      </c>
      <c r="D16136" s="137"/>
      <c r="E16136" s="146">
        <v>11.44</v>
      </c>
      <c r="F16136" s="138"/>
      <c r="G16136" s="138"/>
    </row>
    <row r="16137" ht="15.75" customHeight="1" spans="1:7">
      <c r="A16137" s="143">
        <v>1917588</v>
      </c>
      <c r="B16137" s="153" t="s">
        <v>18334</v>
      </c>
      <c r="C16137" s="145" t="s">
        <v>12987</v>
      </c>
      <c r="D16137" s="137"/>
      <c r="E16137" s="146">
        <v>12.21</v>
      </c>
      <c r="F16137" s="138"/>
      <c r="G16137" s="138"/>
    </row>
    <row r="16138" ht="15.75" customHeight="1" spans="1:7">
      <c r="A16138" s="143">
        <v>1917589</v>
      </c>
      <c r="B16138" s="153" t="s">
        <v>18335</v>
      </c>
      <c r="C16138" s="145" t="s">
        <v>12987</v>
      </c>
      <c r="D16138" s="137"/>
      <c r="E16138" s="146">
        <v>13.73</v>
      </c>
      <c r="F16138" s="138"/>
      <c r="G16138" s="138"/>
    </row>
    <row r="16139" ht="15.75" customHeight="1" spans="1:7">
      <c r="A16139" s="143">
        <v>1917590</v>
      </c>
      <c r="B16139" s="153" t="s">
        <v>18336</v>
      </c>
      <c r="C16139" s="145" t="s">
        <v>12987</v>
      </c>
      <c r="D16139" s="137"/>
      <c r="E16139" s="146">
        <v>15.87</v>
      </c>
      <c r="F16139" s="138"/>
      <c r="G16139" s="138"/>
    </row>
    <row r="16140" ht="15.75" customHeight="1" spans="1:7">
      <c r="A16140" s="143">
        <v>1917591</v>
      </c>
      <c r="B16140" s="153" t="s">
        <v>18337</v>
      </c>
      <c r="C16140" s="145" t="s">
        <v>12987</v>
      </c>
      <c r="D16140" s="137"/>
      <c r="E16140" s="146">
        <v>17.75</v>
      </c>
      <c r="F16140" s="138"/>
      <c r="G16140" s="138"/>
    </row>
    <row r="16141" ht="15.75" customHeight="1" spans="1:7">
      <c r="A16141" s="143">
        <v>1917592</v>
      </c>
      <c r="B16141" s="153" t="s">
        <v>18338</v>
      </c>
      <c r="C16141" s="145" t="s">
        <v>12987</v>
      </c>
      <c r="D16141" s="137"/>
      <c r="E16141" s="146">
        <v>20.14</v>
      </c>
      <c r="F16141" s="138"/>
      <c r="G16141" s="138"/>
    </row>
    <row r="16142" ht="15.75" customHeight="1" spans="1:7">
      <c r="A16142" s="143">
        <v>1917593</v>
      </c>
      <c r="B16142" s="153" t="s">
        <v>18339</v>
      </c>
      <c r="C16142" s="145" t="s">
        <v>12987</v>
      </c>
      <c r="D16142" s="137"/>
      <c r="E16142" s="146">
        <v>22.61</v>
      </c>
      <c r="F16142" s="138"/>
      <c r="G16142" s="138"/>
    </row>
    <row r="16143" ht="15.75" customHeight="1" spans="1:7">
      <c r="A16143" s="143">
        <v>1917594</v>
      </c>
      <c r="B16143" s="153" t="s">
        <v>18340</v>
      </c>
      <c r="C16143" s="145" t="s">
        <v>12987</v>
      </c>
      <c r="D16143" s="137"/>
      <c r="E16143" s="146">
        <v>25.66</v>
      </c>
      <c r="F16143" s="138"/>
      <c r="G16143" s="138"/>
    </row>
    <row r="16144" ht="15.75" customHeight="1" spans="1:7">
      <c r="A16144" s="143">
        <v>1917595</v>
      </c>
      <c r="B16144" s="153" t="s">
        <v>18341</v>
      </c>
      <c r="C16144" s="145" t="s">
        <v>12987</v>
      </c>
      <c r="D16144" s="137"/>
      <c r="E16144" s="146">
        <v>28.87</v>
      </c>
      <c r="F16144" s="138"/>
      <c r="G16144" s="138"/>
    </row>
    <row r="16145" ht="15.75" customHeight="1" spans="1:7">
      <c r="A16145" s="143">
        <v>1917596</v>
      </c>
      <c r="B16145" s="153" t="s">
        <v>18342</v>
      </c>
      <c r="C16145" s="145" t="s">
        <v>12987</v>
      </c>
      <c r="D16145" s="137"/>
      <c r="E16145" s="146">
        <v>31.8</v>
      </c>
      <c r="F16145" s="138"/>
      <c r="G16145" s="138"/>
    </row>
    <row r="16146" ht="15.75" customHeight="1" spans="1:7">
      <c r="A16146" s="143">
        <v>1917597</v>
      </c>
      <c r="B16146" s="153" t="s">
        <v>18343</v>
      </c>
      <c r="C16146" s="145" t="s">
        <v>12987</v>
      </c>
      <c r="D16146" s="137"/>
      <c r="E16146" s="146">
        <v>35.84</v>
      </c>
      <c r="F16146" s="138"/>
      <c r="G16146" s="138"/>
    </row>
    <row r="16147" ht="15.75" customHeight="1" spans="1:7">
      <c r="A16147" s="143">
        <v>1917598</v>
      </c>
      <c r="B16147" s="153" t="s">
        <v>18344</v>
      </c>
      <c r="C16147" s="145" t="s">
        <v>12987</v>
      </c>
      <c r="D16147" s="137"/>
      <c r="E16147" s="146">
        <v>39.58</v>
      </c>
      <c r="F16147" s="138"/>
      <c r="G16147" s="138"/>
    </row>
    <row r="16148" ht="15.75" customHeight="1" spans="1:7">
      <c r="A16148" s="143">
        <v>1917599</v>
      </c>
      <c r="B16148" s="153" t="s">
        <v>18345</v>
      </c>
      <c r="C16148" s="145" t="s">
        <v>12987</v>
      </c>
      <c r="D16148" s="137"/>
      <c r="E16148" s="146">
        <v>43.82</v>
      </c>
      <c r="F16148" s="138"/>
      <c r="G16148" s="138"/>
    </row>
    <row r="16149" ht="15.75" customHeight="1" spans="1:7">
      <c r="A16149" s="143">
        <v>1917600</v>
      </c>
      <c r="B16149" s="153" t="s">
        <v>18346</v>
      </c>
      <c r="C16149" s="145" t="s">
        <v>12987</v>
      </c>
      <c r="D16149" s="137"/>
      <c r="E16149" s="146">
        <v>49.26</v>
      </c>
      <c r="F16149" s="138"/>
      <c r="G16149" s="138"/>
    </row>
    <row r="16150" ht="15.75" customHeight="1" spans="1:7">
      <c r="A16150" s="143">
        <v>1917601</v>
      </c>
      <c r="B16150" s="153" t="s">
        <v>18347</v>
      </c>
      <c r="C16150" s="145" t="s">
        <v>12987</v>
      </c>
      <c r="D16150" s="137"/>
      <c r="E16150" s="146">
        <v>51.76</v>
      </c>
      <c r="F16150" s="138"/>
      <c r="G16150" s="138"/>
    </row>
    <row r="16151" ht="15.75" customHeight="1" spans="1:7">
      <c r="A16151" s="143">
        <v>1917575</v>
      </c>
      <c r="B16151" s="153" t="s">
        <v>18348</v>
      </c>
      <c r="C16151" s="145" t="s">
        <v>12987</v>
      </c>
      <c r="D16151" s="137"/>
      <c r="E16151" s="146">
        <v>4.81</v>
      </c>
      <c r="F16151" s="138"/>
      <c r="G16151" s="138"/>
    </row>
    <row r="16152" ht="15.75" customHeight="1" spans="1:7">
      <c r="A16152" s="143">
        <v>1917576</v>
      </c>
      <c r="B16152" s="153" t="s">
        <v>18349</v>
      </c>
      <c r="C16152" s="145" t="s">
        <v>12987</v>
      </c>
      <c r="D16152" s="137"/>
      <c r="E16152" s="146">
        <v>5.18</v>
      </c>
      <c r="F16152" s="138"/>
      <c r="G16152" s="138"/>
    </row>
    <row r="16153" ht="15.75" customHeight="1" spans="1:7">
      <c r="A16153" s="143">
        <v>1917577</v>
      </c>
      <c r="B16153" s="153" t="s">
        <v>18350</v>
      </c>
      <c r="C16153" s="145" t="s">
        <v>12987</v>
      </c>
      <c r="D16153" s="137"/>
      <c r="E16153" s="146">
        <v>5.63</v>
      </c>
      <c r="F16153" s="138"/>
      <c r="G16153" s="138"/>
    </row>
    <row r="16154" ht="15.75" customHeight="1" spans="1:7">
      <c r="A16154" s="143">
        <v>1917739</v>
      </c>
      <c r="B16154" s="153" t="s">
        <v>18351</v>
      </c>
      <c r="C16154" s="145" t="s">
        <v>12987</v>
      </c>
      <c r="D16154" s="137"/>
      <c r="E16154" s="146">
        <v>4.74</v>
      </c>
      <c r="F16154" s="138"/>
      <c r="G16154" s="138"/>
    </row>
    <row r="16155" ht="15.75" customHeight="1" spans="1:7">
      <c r="A16155" s="143">
        <v>1917253</v>
      </c>
      <c r="B16155" s="153" t="s">
        <v>18352</v>
      </c>
      <c r="C16155" s="145" t="s">
        <v>12987</v>
      </c>
      <c r="D16155" s="137"/>
      <c r="E16155" s="146">
        <v>7.61</v>
      </c>
      <c r="F16155" s="138"/>
      <c r="G16155" s="138"/>
    </row>
    <row r="16156" ht="15.75" customHeight="1" spans="1:7">
      <c r="A16156" s="143">
        <v>1917254</v>
      </c>
      <c r="B16156" s="153" t="s">
        <v>18353</v>
      </c>
      <c r="C16156" s="145" t="s">
        <v>12987</v>
      </c>
      <c r="D16156" s="137"/>
      <c r="E16156" s="146">
        <v>8.16</v>
      </c>
      <c r="F16156" s="138"/>
      <c r="G16156" s="138"/>
    </row>
    <row r="16157" ht="15.75" customHeight="1" spans="1:7">
      <c r="A16157" s="143">
        <v>1917255</v>
      </c>
      <c r="B16157" s="153" t="s">
        <v>18354</v>
      </c>
      <c r="C16157" s="145" t="s">
        <v>12987</v>
      </c>
      <c r="D16157" s="137"/>
      <c r="E16157" s="146">
        <v>8.86</v>
      </c>
      <c r="F16157" s="138"/>
      <c r="G16157" s="138"/>
    </row>
    <row r="16158" ht="15.75" customHeight="1" spans="1:7">
      <c r="A16158" s="143">
        <v>1917256</v>
      </c>
      <c r="B16158" s="153" t="s">
        <v>18355</v>
      </c>
      <c r="C16158" s="145" t="s">
        <v>12987</v>
      </c>
      <c r="D16158" s="137"/>
      <c r="E16158" s="146">
        <v>9.58</v>
      </c>
      <c r="F16158" s="138"/>
      <c r="G16158" s="138"/>
    </row>
    <row r="16159" ht="15.75" customHeight="1" spans="1:7">
      <c r="A16159" s="143">
        <v>1917257</v>
      </c>
      <c r="B16159" s="153" t="s">
        <v>18356</v>
      </c>
      <c r="C16159" s="145" t="s">
        <v>12987</v>
      </c>
      <c r="D16159" s="137"/>
      <c r="E16159" s="146">
        <v>10.59</v>
      </c>
      <c r="F16159" s="138"/>
      <c r="G16159" s="138"/>
    </row>
    <row r="16160" ht="15.75" customHeight="1" spans="1:7">
      <c r="A16160" s="143">
        <v>1917258</v>
      </c>
      <c r="B16160" s="153" t="s">
        <v>18357</v>
      </c>
      <c r="C16160" s="145" t="s">
        <v>12987</v>
      </c>
      <c r="D16160" s="137"/>
      <c r="E16160" s="146">
        <v>11.6</v>
      </c>
      <c r="F16160" s="138"/>
      <c r="G16160" s="138"/>
    </row>
    <row r="16161" ht="15.75" customHeight="1" spans="1:7">
      <c r="A16161" s="143">
        <v>1917259</v>
      </c>
      <c r="B16161" s="153" t="s">
        <v>18358</v>
      </c>
      <c r="C16161" s="145" t="s">
        <v>12987</v>
      </c>
      <c r="D16161" s="137"/>
      <c r="E16161" s="146">
        <v>14.46</v>
      </c>
      <c r="F16161" s="138"/>
      <c r="G16161" s="138"/>
    </row>
    <row r="16162" ht="15.75" customHeight="1" spans="1:7">
      <c r="A16162" s="143">
        <v>1917250</v>
      </c>
      <c r="B16162" s="153" t="s">
        <v>18359</v>
      </c>
      <c r="C16162" s="145" t="s">
        <v>12987</v>
      </c>
      <c r="D16162" s="137"/>
      <c r="E16162" s="146">
        <v>5.68</v>
      </c>
      <c r="F16162" s="138"/>
      <c r="G16162" s="138"/>
    </row>
    <row r="16163" ht="15.75" customHeight="1" spans="1:7">
      <c r="A16163" s="143">
        <v>1917251</v>
      </c>
      <c r="B16163" s="153" t="s">
        <v>18360</v>
      </c>
      <c r="C16163" s="145" t="s">
        <v>12987</v>
      </c>
      <c r="D16163" s="137"/>
      <c r="E16163" s="146">
        <v>6.02</v>
      </c>
      <c r="F16163" s="138"/>
      <c r="G16163" s="138"/>
    </row>
    <row r="16164" ht="15.75" customHeight="1" spans="1:7">
      <c r="A16164" s="143">
        <v>1917252</v>
      </c>
      <c r="B16164" s="153" t="s">
        <v>18361</v>
      </c>
      <c r="C16164" s="145" t="s">
        <v>12987</v>
      </c>
      <c r="D16164" s="137"/>
      <c r="E16164" s="146">
        <v>6.74</v>
      </c>
      <c r="F16164" s="138"/>
      <c r="G16164" s="138"/>
    </row>
    <row r="16165" ht="15.75" customHeight="1" spans="1:7">
      <c r="A16165" s="143">
        <v>1917726</v>
      </c>
      <c r="B16165" s="153" t="s">
        <v>18362</v>
      </c>
      <c r="C16165" s="145" t="s">
        <v>12987</v>
      </c>
      <c r="D16165" s="137"/>
      <c r="E16165" s="146">
        <v>5.55</v>
      </c>
      <c r="F16165" s="138"/>
      <c r="G16165" s="138"/>
    </row>
    <row r="16166" ht="15.75" customHeight="1" spans="1:7">
      <c r="A16166" s="143">
        <v>1917335</v>
      </c>
      <c r="B16166" s="153" t="s">
        <v>18363</v>
      </c>
      <c r="C16166" s="145" t="s">
        <v>12987</v>
      </c>
      <c r="D16166" s="137"/>
      <c r="E16166" s="146">
        <v>5.63</v>
      </c>
      <c r="F16166" s="138"/>
      <c r="G16166" s="138"/>
    </row>
    <row r="16167" ht="15.75" customHeight="1" spans="1:7">
      <c r="A16167" s="143">
        <v>1917336</v>
      </c>
      <c r="B16167" s="153" t="s">
        <v>18364</v>
      </c>
      <c r="C16167" s="145" t="s">
        <v>12987</v>
      </c>
      <c r="D16167" s="137"/>
      <c r="E16167" s="146">
        <v>6.42</v>
      </c>
      <c r="F16167" s="138"/>
      <c r="G16167" s="138"/>
    </row>
    <row r="16168" ht="15.75" customHeight="1" spans="1:7">
      <c r="A16168" s="143">
        <v>1917337</v>
      </c>
      <c r="B16168" s="153" t="s">
        <v>18365</v>
      </c>
      <c r="C16168" s="145" t="s">
        <v>12987</v>
      </c>
      <c r="D16168" s="137"/>
      <c r="E16168" s="146">
        <v>7.01</v>
      </c>
      <c r="F16168" s="138"/>
      <c r="G16168" s="138"/>
    </row>
    <row r="16169" ht="15.75" customHeight="1" spans="1:7">
      <c r="A16169" s="143">
        <v>1917338</v>
      </c>
      <c r="B16169" s="153" t="s">
        <v>18366</v>
      </c>
      <c r="C16169" s="145" t="s">
        <v>12987</v>
      </c>
      <c r="D16169" s="137"/>
      <c r="E16169" s="146">
        <v>7.75</v>
      </c>
      <c r="F16169" s="138"/>
      <c r="G16169" s="138"/>
    </row>
    <row r="16170" ht="15.75" customHeight="1" spans="1:7">
      <c r="A16170" s="143">
        <v>1917339</v>
      </c>
      <c r="B16170" s="153" t="s">
        <v>18367</v>
      </c>
      <c r="C16170" s="145" t="s">
        <v>12987</v>
      </c>
      <c r="D16170" s="137"/>
      <c r="E16170" s="146">
        <v>8.66</v>
      </c>
      <c r="F16170" s="138"/>
      <c r="G16170" s="138"/>
    </row>
    <row r="16171" ht="15.75" customHeight="1" spans="1:7">
      <c r="A16171" s="143">
        <v>1917340</v>
      </c>
      <c r="B16171" s="153" t="s">
        <v>18368</v>
      </c>
      <c r="C16171" s="145" t="s">
        <v>12987</v>
      </c>
      <c r="D16171" s="137"/>
      <c r="E16171" s="146">
        <v>10.07</v>
      </c>
      <c r="F16171" s="138"/>
      <c r="G16171" s="138"/>
    </row>
    <row r="16172" ht="15.75" customHeight="1" spans="1:7">
      <c r="A16172" s="143">
        <v>1917341</v>
      </c>
      <c r="B16172" s="153" t="s">
        <v>18369</v>
      </c>
      <c r="C16172" s="145" t="s">
        <v>12987</v>
      </c>
      <c r="D16172" s="137"/>
      <c r="E16172" s="146">
        <v>12.8</v>
      </c>
      <c r="F16172" s="138"/>
      <c r="G16172" s="138"/>
    </row>
    <row r="16173" ht="15.75" customHeight="1" spans="1:7">
      <c r="A16173" s="143">
        <v>1917342</v>
      </c>
      <c r="B16173" s="153" t="s">
        <v>18370</v>
      </c>
      <c r="C16173" s="145" t="s">
        <v>12987</v>
      </c>
      <c r="D16173" s="137"/>
      <c r="E16173" s="146">
        <v>15.89</v>
      </c>
      <c r="F16173" s="138"/>
      <c r="G16173" s="138"/>
    </row>
    <row r="16174" ht="15.75" customHeight="1" spans="1:7">
      <c r="A16174" s="143">
        <v>1917343</v>
      </c>
      <c r="B16174" s="153" t="s">
        <v>18371</v>
      </c>
      <c r="C16174" s="145" t="s">
        <v>12987</v>
      </c>
      <c r="D16174" s="137"/>
      <c r="E16174" s="146">
        <v>19.81</v>
      </c>
      <c r="F16174" s="138"/>
      <c r="G16174" s="138"/>
    </row>
    <row r="16175" ht="15.75" customHeight="1" spans="1:7">
      <c r="A16175" s="143">
        <v>1917344</v>
      </c>
      <c r="B16175" s="153" t="s">
        <v>18372</v>
      </c>
      <c r="C16175" s="145" t="s">
        <v>12987</v>
      </c>
      <c r="D16175" s="137"/>
      <c r="E16175" s="146">
        <v>23.97</v>
      </c>
      <c r="F16175" s="138"/>
      <c r="G16175" s="138"/>
    </row>
    <row r="16176" ht="15.75" customHeight="1" spans="1:7">
      <c r="A16176" s="143">
        <v>1917345</v>
      </c>
      <c r="B16176" s="153" t="s">
        <v>18373</v>
      </c>
      <c r="C16176" s="145" t="s">
        <v>12987</v>
      </c>
      <c r="D16176" s="137"/>
      <c r="E16176" s="146">
        <v>29.83</v>
      </c>
      <c r="F16176" s="138"/>
      <c r="G16176" s="138"/>
    </row>
    <row r="16177" ht="15.75" customHeight="1" spans="1:7">
      <c r="A16177" s="143">
        <v>1917346</v>
      </c>
      <c r="B16177" s="153" t="s">
        <v>18374</v>
      </c>
      <c r="C16177" s="145" t="s">
        <v>12987</v>
      </c>
      <c r="D16177" s="137"/>
      <c r="E16177" s="146">
        <v>35.59</v>
      </c>
      <c r="F16177" s="138"/>
      <c r="G16177" s="138"/>
    </row>
    <row r="16178" ht="15.75" customHeight="1" spans="1:7">
      <c r="A16178" s="143">
        <v>1917347</v>
      </c>
      <c r="B16178" s="153" t="s">
        <v>18375</v>
      </c>
      <c r="C16178" s="145" t="s">
        <v>12987</v>
      </c>
      <c r="D16178" s="137"/>
      <c r="E16178" s="146">
        <v>46.99</v>
      </c>
      <c r="F16178" s="138"/>
      <c r="G16178" s="138"/>
    </row>
    <row r="16179" ht="15.75" customHeight="1" spans="1:7">
      <c r="A16179" s="143">
        <v>1917332</v>
      </c>
      <c r="B16179" s="153" t="s">
        <v>18376</v>
      </c>
      <c r="C16179" s="145" t="s">
        <v>12987</v>
      </c>
      <c r="D16179" s="137"/>
      <c r="E16179" s="146">
        <v>4.56</v>
      </c>
      <c r="F16179" s="138"/>
      <c r="G16179" s="138"/>
    </row>
    <row r="16180" ht="15.75" customHeight="1" spans="1:7">
      <c r="A16180" s="143">
        <v>1917333</v>
      </c>
      <c r="B16180" s="153" t="s">
        <v>18377</v>
      </c>
      <c r="C16180" s="145" t="s">
        <v>12987</v>
      </c>
      <c r="D16180" s="137"/>
      <c r="E16180" s="146">
        <v>4.87</v>
      </c>
      <c r="F16180" s="138"/>
      <c r="G16180" s="138"/>
    </row>
    <row r="16181" ht="15.75" customHeight="1" spans="1:7">
      <c r="A16181" s="143">
        <v>1917334</v>
      </c>
      <c r="B16181" s="153" t="s">
        <v>18378</v>
      </c>
      <c r="C16181" s="145" t="s">
        <v>12987</v>
      </c>
      <c r="D16181" s="137"/>
      <c r="E16181" s="146">
        <v>5.19</v>
      </c>
      <c r="F16181" s="138"/>
      <c r="G16181" s="138"/>
    </row>
    <row r="16182" ht="15.75" customHeight="1" spans="1:7">
      <c r="A16182" s="143">
        <v>1917331</v>
      </c>
      <c r="B16182" s="153" t="s">
        <v>18379</v>
      </c>
      <c r="C16182" s="145" t="s">
        <v>12987</v>
      </c>
      <c r="D16182" s="137"/>
      <c r="E16182" s="146">
        <v>4.14</v>
      </c>
      <c r="F16182" s="138"/>
      <c r="G16182" s="138"/>
    </row>
    <row r="16183" ht="15.75" customHeight="1" spans="1:7">
      <c r="A16183" s="143">
        <v>1917443</v>
      </c>
      <c r="B16183" s="153" t="s">
        <v>18380</v>
      </c>
      <c r="C16183" s="145" t="s">
        <v>12987</v>
      </c>
      <c r="D16183" s="137"/>
      <c r="E16183" s="146">
        <v>6.26</v>
      </c>
      <c r="F16183" s="138"/>
      <c r="G16183" s="138"/>
    </row>
    <row r="16184" ht="15.75" customHeight="1" spans="1:7">
      <c r="A16184" s="143">
        <v>1917444</v>
      </c>
      <c r="B16184" s="153" t="s">
        <v>18381</v>
      </c>
      <c r="C16184" s="145" t="s">
        <v>12987</v>
      </c>
      <c r="D16184" s="137"/>
      <c r="E16184" s="146">
        <v>6.77</v>
      </c>
      <c r="F16184" s="138"/>
      <c r="G16184" s="138"/>
    </row>
    <row r="16185" ht="15.75" customHeight="1" spans="1:7">
      <c r="A16185" s="143">
        <v>1917445</v>
      </c>
      <c r="B16185" s="153" t="s">
        <v>18382</v>
      </c>
      <c r="C16185" s="145" t="s">
        <v>12987</v>
      </c>
      <c r="D16185" s="137"/>
      <c r="E16185" s="146">
        <v>7.35</v>
      </c>
      <c r="F16185" s="138"/>
      <c r="G16185" s="138"/>
    </row>
    <row r="16186" ht="15.75" customHeight="1" spans="1:7">
      <c r="A16186" s="143">
        <v>1917446</v>
      </c>
      <c r="B16186" s="153" t="s">
        <v>18383</v>
      </c>
      <c r="C16186" s="145" t="s">
        <v>12987</v>
      </c>
      <c r="D16186" s="137"/>
      <c r="E16186" s="146">
        <v>7.93</v>
      </c>
      <c r="F16186" s="138"/>
      <c r="G16186" s="138"/>
    </row>
    <row r="16187" ht="15.75" customHeight="1" spans="1:7">
      <c r="A16187" s="143">
        <v>1917447</v>
      </c>
      <c r="B16187" s="153" t="s">
        <v>18384</v>
      </c>
      <c r="C16187" s="145" t="s">
        <v>12987</v>
      </c>
      <c r="D16187" s="137"/>
      <c r="E16187" s="146">
        <v>8.85</v>
      </c>
      <c r="F16187" s="138"/>
      <c r="G16187" s="138"/>
    </row>
    <row r="16188" ht="15.75" customHeight="1" spans="1:7">
      <c r="A16188" s="143">
        <v>1917448</v>
      </c>
      <c r="B16188" s="153" t="s">
        <v>18385</v>
      </c>
      <c r="C16188" s="145" t="s">
        <v>12987</v>
      </c>
      <c r="D16188" s="137"/>
      <c r="E16188" s="146">
        <v>9.6</v>
      </c>
      <c r="F16188" s="138"/>
      <c r="G16188" s="138"/>
    </row>
    <row r="16189" ht="15.75" customHeight="1" spans="1:7">
      <c r="A16189" s="143">
        <v>1917449</v>
      </c>
      <c r="B16189" s="153" t="s">
        <v>18386</v>
      </c>
      <c r="C16189" s="145" t="s">
        <v>12987</v>
      </c>
      <c r="D16189" s="137"/>
      <c r="E16189" s="146">
        <v>10.57</v>
      </c>
      <c r="F16189" s="138"/>
      <c r="G16189" s="138"/>
    </row>
    <row r="16190" ht="15.75" customHeight="1" spans="1:7">
      <c r="A16190" s="143">
        <v>1917450</v>
      </c>
      <c r="B16190" s="153" t="s">
        <v>18387</v>
      </c>
      <c r="C16190" s="145" t="s">
        <v>12987</v>
      </c>
      <c r="D16190" s="137"/>
      <c r="E16190" s="146">
        <v>11.74</v>
      </c>
      <c r="F16190" s="138"/>
      <c r="G16190" s="138"/>
    </row>
    <row r="16191" ht="15.75" customHeight="1" spans="1:7">
      <c r="A16191" s="143">
        <v>1917451</v>
      </c>
      <c r="B16191" s="153" t="s">
        <v>18388</v>
      </c>
      <c r="C16191" s="145" t="s">
        <v>12987</v>
      </c>
      <c r="D16191" s="137"/>
      <c r="E16191" s="146">
        <v>14.33</v>
      </c>
      <c r="F16191" s="138"/>
      <c r="G16191" s="138"/>
    </row>
    <row r="16192" ht="15.75" customHeight="1" spans="1:7">
      <c r="A16192" s="143">
        <v>1917452</v>
      </c>
      <c r="B16192" s="153" t="s">
        <v>18389</v>
      </c>
      <c r="C16192" s="145" t="s">
        <v>12987</v>
      </c>
      <c r="D16192" s="137"/>
      <c r="E16192" s="146">
        <v>16.84</v>
      </c>
      <c r="F16192" s="138"/>
      <c r="G16192" s="138"/>
    </row>
    <row r="16193" ht="15.75" customHeight="1" spans="1:7">
      <c r="A16193" s="143">
        <v>1917453</v>
      </c>
      <c r="B16193" s="153" t="s">
        <v>18390</v>
      </c>
      <c r="C16193" s="145" t="s">
        <v>12987</v>
      </c>
      <c r="D16193" s="137"/>
      <c r="E16193" s="146">
        <v>19.86</v>
      </c>
      <c r="F16193" s="138"/>
      <c r="G16193" s="138"/>
    </row>
    <row r="16194" ht="15.75" customHeight="1" spans="1:7">
      <c r="A16194" s="143">
        <v>1917454</v>
      </c>
      <c r="B16194" s="153" t="s">
        <v>18391</v>
      </c>
      <c r="C16194" s="145" t="s">
        <v>12987</v>
      </c>
      <c r="D16194" s="137"/>
      <c r="E16194" s="146">
        <v>23.18</v>
      </c>
      <c r="F16194" s="138"/>
      <c r="G16194" s="138"/>
    </row>
    <row r="16195" ht="15.75" customHeight="1" spans="1:7">
      <c r="A16195" s="143">
        <v>1917455</v>
      </c>
      <c r="B16195" s="153" t="s">
        <v>18392</v>
      </c>
      <c r="C16195" s="145" t="s">
        <v>12987</v>
      </c>
      <c r="D16195" s="137"/>
      <c r="E16195" s="146">
        <v>27.46</v>
      </c>
      <c r="F16195" s="138"/>
      <c r="G16195" s="138"/>
    </row>
    <row r="16196" ht="15.75" customHeight="1" spans="1:7">
      <c r="A16196" s="143">
        <v>1917456</v>
      </c>
      <c r="B16196" s="153" t="s">
        <v>18393</v>
      </c>
      <c r="C16196" s="145" t="s">
        <v>12987</v>
      </c>
      <c r="D16196" s="137"/>
      <c r="E16196" s="146">
        <v>32.06</v>
      </c>
      <c r="F16196" s="138"/>
      <c r="G16196" s="138"/>
    </row>
    <row r="16197" ht="15.75" customHeight="1" spans="1:7">
      <c r="A16197" s="143">
        <v>1917457</v>
      </c>
      <c r="B16197" s="153" t="s">
        <v>18394</v>
      </c>
      <c r="C16197" s="145" t="s">
        <v>12987</v>
      </c>
      <c r="D16197" s="137"/>
      <c r="E16197" s="146">
        <v>36.18</v>
      </c>
      <c r="F16197" s="138"/>
      <c r="G16197" s="138"/>
    </row>
    <row r="16198" ht="15.75" customHeight="1" spans="1:7">
      <c r="A16198" s="143">
        <v>1917458</v>
      </c>
      <c r="B16198" s="153" t="s">
        <v>18395</v>
      </c>
      <c r="C16198" s="145" t="s">
        <v>12987</v>
      </c>
      <c r="D16198" s="137"/>
      <c r="E16198" s="146">
        <v>41.65</v>
      </c>
      <c r="F16198" s="138"/>
      <c r="G16198" s="138"/>
    </row>
    <row r="16199" ht="15.75" customHeight="1" spans="1:7">
      <c r="A16199" s="143">
        <v>1917459</v>
      </c>
      <c r="B16199" s="153" t="s">
        <v>18396</v>
      </c>
      <c r="C16199" s="145" t="s">
        <v>12987</v>
      </c>
      <c r="D16199" s="137"/>
      <c r="E16199" s="146">
        <v>43.91</v>
      </c>
      <c r="F16199" s="138"/>
      <c r="G16199" s="138"/>
    </row>
    <row r="16200" ht="15.75" customHeight="1" spans="1:7">
      <c r="A16200" s="143">
        <v>1917440</v>
      </c>
      <c r="B16200" s="153" t="s">
        <v>18397</v>
      </c>
      <c r="C16200" s="145" t="s">
        <v>12987</v>
      </c>
      <c r="D16200" s="137"/>
      <c r="E16200" s="146">
        <v>4.31</v>
      </c>
      <c r="F16200" s="138"/>
      <c r="G16200" s="138"/>
    </row>
    <row r="16201" ht="15.75" customHeight="1" spans="1:7">
      <c r="A16201" s="143">
        <v>1917441</v>
      </c>
      <c r="B16201" s="153" t="s">
        <v>18398</v>
      </c>
      <c r="C16201" s="145" t="s">
        <v>12987</v>
      </c>
      <c r="D16201" s="137"/>
      <c r="E16201" s="146">
        <v>4.88</v>
      </c>
      <c r="F16201" s="138"/>
      <c r="G16201" s="138"/>
    </row>
    <row r="16202" ht="15.75" customHeight="1" spans="1:7">
      <c r="A16202" s="143">
        <v>1917442</v>
      </c>
      <c r="B16202" s="153" t="s">
        <v>18399</v>
      </c>
      <c r="C16202" s="145" t="s">
        <v>12987</v>
      </c>
      <c r="D16202" s="137"/>
      <c r="E16202" s="146">
        <v>5.45</v>
      </c>
      <c r="F16202" s="138"/>
      <c r="G16202" s="138"/>
    </row>
    <row r="16203" ht="15.75" customHeight="1" spans="1:7">
      <c r="A16203" s="143">
        <v>1917734</v>
      </c>
      <c r="B16203" s="153" t="s">
        <v>18400</v>
      </c>
      <c r="C16203" s="145" t="s">
        <v>12987</v>
      </c>
      <c r="D16203" s="137"/>
      <c r="E16203" s="146">
        <v>4</v>
      </c>
      <c r="F16203" s="138"/>
      <c r="G16203" s="138"/>
    </row>
    <row r="16204" ht="15.75" customHeight="1" spans="1:7">
      <c r="A16204" s="143">
        <v>1917055</v>
      </c>
      <c r="B16204" s="153" t="s">
        <v>18401</v>
      </c>
      <c r="C16204" s="145" t="s">
        <v>12987</v>
      </c>
      <c r="D16204" s="137"/>
      <c r="E16204" s="146">
        <v>11.04</v>
      </c>
      <c r="F16204" s="138"/>
      <c r="G16204" s="138"/>
    </row>
    <row r="16205" ht="15.75" customHeight="1" spans="1:7">
      <c r="A16205" s="143">
        <v>1917056</v>
      </c>
      <c r="B16205" s="153" t="s">
        <v>18402</v>
      </c>
      <c r="C16205" s="145" t="s">
        <v>12987</v>
      </c>
      <c r="D16205" s="137"/>
      <c r="E16205" s="146">
        <v>11.24</v>
      </c>
      <c r="F16205" s="138"/>
      <c r="G16205" s="138"/>
    </row>
    <row r="16206" ht="15.75" customHeight="1" spans="1:7">
      <c r="A16206" s="143">
        <v>1917057</v>
      </c>
      <c r="B16206" s="153" t="s">
        <v>18403</v>
      </c>
      <c r="C16206" s="145" t="s">
        <v>12987</v>
      </c>
      <c r="D16206" s="137"/>
      <c r="E16206" s="146">
        <v>11.45</v>
      </c>
      <c r="F16206" s="138"/>
      <c r="G16206" s="138"/>
    </row>
    <row r="16207" ht="15.75" customHeight="1" spans="1:7">
      <c r="A16207" s="143">
        <v>1917058</v>
      </c>
      <c r="B16207" s="153" t="s">
        <v>18404</v>
      </c>
      <c r="C16207" s="145" t="s">
        <v>12987</v>
      </c>
      <c r="D16207" s="137"/>
      <c r="E16207" s="146">
        <v>11.67</v>
      </c>
      <c r="F16207" s="138"/>
      <c r="G16207" s="138"/>
    </row>
    <row r="16208" ht="15.75" customHeight="1" spans="1:7">
      <c r="A16208" s="143">
        <v>1917059</v>
      </c>
      <c r="B16208" s="153" t="s">
        <v>18405</v>
      </c>
      <c r="C16208" s="145" t="s">
        <v>12987</v>
      </c>
      <c r="D16208" s="137"/>
      <c r="E16208" s="146">
        <v>11.91</v>
      </c>
      <c r="F16208" s="138"/>
      <c r="G16208" s="138"/>
    </row>
    <row r="16209" ht="15.75" customHeight="1" spans="1:7">
      <c r="A16209" s="143">
        <v>1917060</v>
      </c>
      <c r="B16209" s="153" t="s">
        <v>18406</v>
      </c>
      <c r="C16209" s="145" t="s">
        <v>12987</v>
      </c>
      <c r="D16209" s="137"/>
      <c r="E16209" s="146">
        <v>12.03</v>
      </c>
      <c r="F16209" s="138"/>
      <c r="G16209" s="138"/>
    </row>
    <row r="16210" ht="15.75" customHeight="1" spans="1:7">
      <c r="A16210" s="143">
        <v>1901536</v>
      </c>
      <c r="B16210" s="153" t="s">
        <v>18407</v>
      </c>
      <c r="C16210" s="145" t="s">
        <v>12987</v>
      </c>
      <c r="D16210" s="137"/>
      <c r="E16210" s="146">
        <v>7.35</v>
      </c>
      <c r="F16210" s="138"/>
      <c r="G16210" s="138"/>
    </row>
    <row r="16211" ht="15.75" customHeight="1" spans="1:7">
      <c r="A16211" s="143">
        <v>1901537</v>
      </c>
      <c r="B16211" s="153" t="s">
        <v>18408</v>
      </c>
      <c r="C16211" s="145" t="s">
        <v>12987</v>
      </c>
      <c r="D16211" s="137"/>
      <c r="E16211" s="146">
        <v>7.41</v>
      </c>
      <c r="F16211" s="138"/>
      <c r="G16211" s="138"/>
    </row>
    <row r="16212" ht="15.75" customHeight="1" spans="1:7">
      <c r="A16212" s="143">
        <v>1901538</v>
      </c>
      <c r="B16212" s="153" t="s">
        <v>18409</v>
      </c>
      <c r="C16212" s="145" t="s">
        <v>12987</v>
      </c>
      <c r="D16212" s="137"/>
      <c r="E16212" s="146">
        <v>7.47</v>
      </c>
      <c r="F16212" s="138"/>
      <c r="G16212" s="138"/>
    </row>
    <row r="16213" ht="15.75" customHeight="1" spans="1:7">
      <c r="A16213" s="143">
        <v>1901539</v>
      </c>
      <c r="B16213" s="153" t="s">
        <v>18410</v>
      </c>
      <c r="C16213" s="145" t="s">
        <v>12987</v>
      </c>
      <c r="D16213" s="137"/>
      <c r="E16213" s="146">
        <v>7.54</v>
      </c>
      <c r="F16213" s="138"/>
      <c r="G16213" s="138"/>
    </row>
    <row r="16214" ht="15.75" customHeight="1" spans="1:7">
      <c r="A16214" s="143">
        <v>1901540</v>
      </c>
      <c r="B16214" s="153" t="s">
        <v>18411</v>
      </c>
      <c r="C16214" s="145" t="s">
        <v>12987</v>
      </c>
      <c r="D16214" s="137"/>
      <c r="E16214" s="146">
        <v>7.61</v>
      </c>
      <c r="F16214" s="138"/>
      <c r="G16214" s="138"/>
    </row>
    <row r="16215" ht="15.75" customHeight="1" spans="1:7">
      <c r="A16215" s="143">
        <v>1901535</v>
      </c>
      <c r="B16215" s="153" t="s">
        <v>18412</v>
      </c>
      <c r="C16215" s="145" t="s">
        <v>12987</v>
      </c>
      <c r="D16215" s="137"/>
      <c r="E16215" s="146">
        <v>7.64</v>
      </c>
      <c r="F16215" s="138"/>
      <c r="G16215" s="138"/>
    </row>
    <row r="16216" ht="15.75" customHeight="1" spans="1:7">
      <c r="A16216" s="143">
        <v>1901542</v>
      </c>
      <c r="B16216" s="153" t="s">
        <v>18413</v>
      </c>
      <c r="C16216" s="145" t="s">
        <v>12987</v>
      </c>
      <c r="D16216" s="137"/>
      <c r="E16216" s="146">
        <v>9.71</v>
      </c>
      <c r="F16216" s="138"/>
      <c r="G16216" s="138"/>
    </row>
    <row r="16217" ht="15.75" customHeight="1" spans="1:7">
      <c r="A16217" s="143">
        <v>1901543</v>
      </c>
      <c r="B16217" s="153" t="s">
        <v>18414</v>
      </c>
      <c r="C16217" s="145" t="s">
        <v>12987</v>
      </c>
      <c r="D16217" s="137"/>
      <c r="E16217" s="146">
        <v>9.77</v>
      </c>
      <c r="F16217" s="138"/>
      <c r="G16217" s="138"/>
    </row>
    <row r="16218" ht="15.75" customHeight="1" spans="1:7">
      <c r="A16218" s="143">
        <v>1901544</v>
      </c>
      <c r="B16218" s="153" t="s">
        <v>18415</v>
      </c>
      <c r="C16218" s="145" t="s">
        <v>12987</v>
      </c>
      <c r="D16218" s="137"/>
      <c r="E16218" s="146">
        <v>9.83</v>
      </c>
      <c r="F16218" s="138"/>
      <c r="G16218" s="138"/>
    </row>
    <row r="16219" ht="15.75" customHeight="1" spans="1:7">
      <c r="A16219" s="143">
        <v>1901545</v>
      </c>
      <c r="B16219" s="153" t="s">
        <v>18416</v>
      </c>
      <c r="C16219" s="145" t="s">
        <v>12987</v>
      </c>
      <c r="D16219" s="137"/>
      <c r="E16219" s="146">
        <v>9.89</v>
      </c>
      <c r="F16219" s="138"/>
      <c r="G16219" s="138"/>
    </row>
    <row r="16220" ht="15.75" customHeight="1" spans="1:7">
      <c r="A16220" s="143">
        <v>1901546</v>
      </c>
      <c r="B16220" s="153" t="s">
        <v>18417</v>
      </c>
      <c r="C16220" s="145" t="s">
        <v>12987</v>
      </c>
      <c r="D16220" s="137"/>
      <c r="E16220" s="146">
        <v>9.95</v>
      </c>
      <c r="F16220" s="138"/>
      <c r="G16220" s="138"/>
    </row>
    <row r="16221" ht="15.75" customHeight="1" spans="1:7">
      <c r="A16221" s="143">
        <v>1901541</v>
      </c>
      <c r="B16221" s="153" t="s">
        <v>18418</v>
      </c>
      <c r="C16221" s="145" t="s">
        <v>12987</v>
      </c>
      <c r="D16221" s="137"/>
      <c r="E16221" s="146">
        <v>9.99</v>
      </c>
      <c r="F16221" s="138"/>
      <c r="G16221" s="138"/>
    </row>
    <row r="16222" ht="15.75" customHeight="1" spans="1:7">
      <c r="A16222" s="143">
        <v>1917091</v>
      </c>
      <c r="B16222" s="153" t="s">
        <v>18419</v>
      </c>
      <c r="C16222" s="145" t="s">
        <v>12987</v>
      </c>
      <c r="D16222" s="137"/>
      <c r="E16222" s="146">
        <v>7.79</v>
      </c>
      <c r="F16222" s="138"/>
      <c r="G16222" s="138"/>
    </row>
    <row r="16223" ht="15.75" customHeight="1" spans="1:7">
      <c r="A16223" s="143">
        <v>1917092</v>
      </c>
      <c r="B16223" s="153" t="s">
        <v>18420</v>
      </c>
      <c r="C16223" s="145" t="s">
        <v>12987</v>
      </c>
      <c r="D16223" s="137"/>
      <c r="E16223" s="146">
        <v>7.91</v>
      </c>
      <c r="F16223" s="138"/>
      <c r="G16223" s="138"/>
    </row>
    <row r="16224" ht="15.75" customHeight="1" spans="1:7">
      <c r="A16224" s="143">
        <v>1917093</v>
      </c>
      <c r="B16224" s="153" t="s">
        <v>18421</v>
      </c>
      <c r="C16224" s="145" t="s">
        <v>12987</v>
      </c>
      <c r="D16224" s="137"/>
      <c r="E16224" s="146">
        <v>8.04</v>
      </c>
      <c r="F16224" s="138"/>
      <c r="G16224" s="138"/>
    </row>
    <row r="16225" ht="15.75" customHeight="1" spans="1:7">
      <c r="A16225" s="143">
        <v>1917094</v>
      </c>
      <c r="B16225" s="153" t="s">
        <v>18422</v>
      </c>
      <c r="C16225" s="145" t="s">
        <v>12987</v>
      </c>
      <c r="D16225" s="137"/>
      <c r="E16225" s="146">
        <v>8.18</v>
      </c>
      <c r="F16225" s="138"/>
      <c r="G16225" s="138"/>
    </row>
    <row r="16226" ht="15.75" customHeight="1" spans="1:7">
      <c r="A16226" s="143">
        <v>1917095</v>
      </c>
      <c r="B16226" s="153" t="s">
        <v>18423</v>
      </c>
      <c r="C16226" s="145" t="s">
        <v>12987</v>
      </c>
      <c r="D16226" s="137"/>
      <c r="E16226" s="146">
        <v>8.33</v>
      </c>
      <c r="F16226" s="138"/>
      <c r="G16226" s="138"/>
    </row>
    <row r="16227" ht="15.75" customHeight="1" spans="1:7">
      <c r="A16227" s="143">
        <v>1917096</v>
      </c>
      <c r="B16227" s="153" t="s">
        <v>18424</v>
      </c>
      <c r="C16227" s="145" t="s">
        <v>12987</v>
      </c>
      <c r="D16227" s="137"/>
      <c r="E16227" s="146">
        <v>8.41</v>
      </c>
      <c r="F16227" s="138"/>
      <c r="G16227" s="138"/>
    </row>
    <row r="16228" ht="15.75" customHeight="1" spans="1:7">
      <c r="A16228" s="143">
        <v>1901548</v>
      </c>
      <c r="B16228" s="153" t="s">
        <v>18425</v>
      </c>
      <c r="C16228" s="145" t="s">
        <v>12987</v>
      </c>
      <c r="D16228" s="137"/>
      <c r="E16228" s="146">
        <v>12.13</v>
      </c>
      <c r="F16228" s="138"/>
      <c r="G16228" s="138"/>
    </row>
    <row r="16229" ht="15.75" customHeight="1" spans="1:7">
      <c r="A16229" s="143">
        <v>1901549</v>
      </c>
      <c r="B16229" s="153" t="s">
        <v>18426</v>
      </c>
      <c r="C16229" s="145" t="s">
        <v>12987</v>
      </c>
      <c r="D16229" s="137"/>
      <c r="E16229" s="146">
        <v>12.19</v>
      </c>
      <c r="F16229" s="138"/>
      <c r="G16229" s="138"/>
    </row>
    <row r="16230" ht="15.75" customHeight="1" spans="1:7">
      <c r="A16230" s="143">
        <v>1901550</v>
      </c>
      <c r="B16230" s="153" t="s">
        <v>18427</v>
      </c>
      <c r="C16230" s="145" t="s">
        <v>12987</v>
      </c>
      <c r="D16230" s="137"/>
      <c r="E16230" s="146">
        <v>12.24</v>
      </c>
      <c r="F16230" s="138"/>
      <c r="G16230" s="138"/>
    </row>
    <row r="16231" ht="15.75" customHeight="1" spans="1:7">
      <c r="A16231" s="143">
        <v>1901551</v>
      </c>
      <c r="B16231" s="153" t="s">
        <v>18428</v>
      </c>
      <c r="C16231" s="145" t="s">
        <v>12987</v>
      </c>
      <c r="D16231" s="137"/>
      <c r="E16231" s="146">
        <v>12.3</v>
      </c>
      <c r="F16231" s="138"/>
      <c r="G16231" s="138"/>
    </row>
    <row r="16232" ht="15.75" customHeight="1" spans="1:7">
      <c r="A16232" s="143">
        <v>1901552</v>
      </c>
      <c r="B16232" s="153" t="s">
        <v>18429</v>
      </c>
      <c r="C16232" s="145" t="s">
        <v>12987</v>
      </c>
      <c r="D16232" s="137"/>
      <c r="E16232" s="146">
        <v>12.37</v>
      </c>
      <c r="F16232" s="138"/>
      <c r="G16232" s="138"/>
    </row>
    <row r="16233" ht="15.75" customHeight="1" spans="1:7">
      <c r="A16233" s="143">
        <v>1901547</v>
      </c>
      <c r="B16233" s="153" t="s">
        <v>18430</v>
      </c>
      <c r="C16233" s="145" t="s">
        <v>12987</v>
      </c>
      <c r="D16233" s="137"/>
      <c r="E16233" s="146">
        <v>12.4</v>
      </c>
      <c r="F16233" s="138"/>
      <c r="G16233" s="138"/>
    </row>
    <row r="16234" ht="15.75" customHeight="1" spans="1:7">
      <c r="A16234" s="143">
        <v>1917127</v>
      </c>
      <c r="B16234" s="153" t="s">
        <v>18431</v>
      </c>
      <c r="C16234" s="145" t="s">
        <v>12987</v>
      </c>
      <c r="D16234" s="137"/>
      <c r="E16234" s="146">
        <v>7.44</v>
      </c>
      <c r="F16234" s="138"/>
      <c r="G16234" s="138"/>
    </row>
    <row r="16235" ht="15.75" customHeight="1" spans="1:7">
      <c r="A16235" s="143">
        <v>1917128</v>
      </c>
      <c r="B16235" s="153" t="s">
        <v>18432</v>
      </c>
      <c r="C16235" s="145" t="s">
        <v>12987</v>
      </c>
      <c r="D16235" s="137"/>
      <c r="E16235" s="146">
        <v>7.55</v>
      </c>
      <c r="F16235" s="138"/>
      <c r="G16235" s="138"/>
    </row>
    <row r="16236" ht="15.75" customHeight="1" spans="1:7">
      <c r="A16236" s="143">
        <v>1917129</v>
      </c>
      <c r="B16236" s="153" t="s">
        <v>18433</v>
      </c>
      <c r="C16236" s="145" t="s">
        <v>12987</v>
      </c>
      <c r="D16236" s="137"/>
      <c r="E16236" s="146">
        <v>7.66</v>
      </c>
      <c r="F16236" s="138"/>
      <c r="G16236" s="138"/>
    </row>
    <row r="16237" ht="15.75" customHeight="1" spans="1:7">
      <c r="A16237" s="143">
        <v>1917130</v>
      </c>
      <c r="B16237" s="153" t="s">
        <v>18434</v>
      </c>
      <c r="C16237" s="145" t="s">
        <v>12987</v>
      </c>
      <c r="D16237" s="137"/>
      <c r="E16237" s="146">
        <v>7.77</v>
      </c>
      <c r="F16237" s="138"/>
      <c r="G16237" s="138"/>
    </row>
    <row r="16238" ht="15.75" customHeight="1" spans="1:7">
      <c r="A16238" s="143">
        <v>1917131</v>
      </c>
      <c r="B16238" s="153" t="s">
        <v>18435</v>
      </c>
      <c r="C16238" s="145" t="s">
        <v>12987</v>
      </c>
      <c r="D16238" s="137"/>
      <c r="E16238" s="146">
        <v>7.89</v>
      </c>
      <c r="F16238" s="138"/>
      <c r="G16238" s="138"/>
    </row>
    <row r="16239" ht="15.75" customHeight="1" spans="1:7">
      <c r="A16239" s="143">
        <v>1917132</v>
      </c>
      <c r="B16239" s="153" t="s">
        <v>18436</v>
      </c>
      <c r="C16239" s="145" t="s">
        <v>12987</v>
      </c>
      <c r="D16239" s="137"/>
      <c r="E16239" s="146">
        <v>7.95</v>
      </c>
      <c r="F16239" s="138"/>
      <c r="G16239" s="138"/>
    </row>
    <row r="16240" ht="15.75" customHeight="1" spans="1:7">
      <c r="A16240" s="143">
        <v>1917163</v>
      </c>
      <c r="B16240" s="153" t="s">
        <v>18437</v>
      </c>
      <c r="C16240" s="145" t="s">
        <v>12987</v>
      </c>
      <c r="D16240" s="137"/>
      <c r="E16240" s="146">
        <v>7.09</v>
      </c>
      <c r="F16240" s="138"/>
      <c r="G16240" s="138"/>
    </row>
    <row r="16241" ht="15.75" customHeight="1" spans="1:7">
      <c r="A16241" s="143">
        <v>1917164</v>
      </c>
      <c r="B16241" s="153" t="s">
        <v>18438</v>
      </c>
      <c r="C16241" s="145" t="s">
        <v>12987</v>
      </c>
      <c r="D16241" s="137"/>
      <c r="E16241" s="146">
        <v>7.18</v>
      </c>
      <c r="F16241" s="138"/>
      <c r="G16241" s="138"/>
    </row>
    <row r="16242" ht="15.75" customHeight="1" spans="1:7">
      <c r="A16242" s="143">
        <v>1917165</v>
      </c>
      <c r="B16242" s="153" t="s">
        <v>18439</v>
      </c>
      <c r="C16242" s="145" t="s">
        <v>12987</v>
      </c>
      <c r="D16242" s="137"/>
      <c r="E16242" s="146">
        <v>7.28</v>
      </c>
      <c r="F16242" s="138"/>
      <c r="G16242" s="138"/>
    </row>
    <row r="16243" ht="15.75" customHeight="1" spans="1:7">
      <c r="A16243" s="143">
        <v>1917166</v>
      </c>
      <c r="B16243" s="153" t="s">
        <v>18440</v>
      </c>
      <c r="C16243" s="145" t="s">
        <v>12987</v>
      </c>
      <c r="D16243" s="137"/>
      <c r="E16243" s="146">
        <v>7.37</v>
      </c>
      <c r="F16243" s="138"/>
      <c r="G16243" s="138"/>
    </row>
    <row r="16244" ht="15.75" customHeight="1" spans="1:7">
      <c r="A16244" s="143">
        <v>1917167</v>
      </c>
      <c r="B16244" s="153" t="s">
        <v>18441</v>
      </c>
      <c r="C16244" s="145" t="s">
        <v>12987</v>
      </c>
      <c r="D16244" s="137"/>
      <c r="E16244" s="146">
        <v>7.48</v>
      </c>
      <c r="F16244" s="138"/>
      <c r="G16244" s="138"/>
    </row>
    <row r="16245" ht="15.75" customHeight="1" spans="1:7">
      <c r="A16245" s="143">
        <v>1917168</v>
      </c>
      <c r="B16245" s="153" t="s">
        <v>18442</v>
      </c>
      <c r="C16245" s="145" t="s">
        <v>12987</v>
      </c>
      <c r="D16245" s="137"/>
      <c r="E16245" s="146">
        <v>7.54</v>
      </c>
      <c r="F16245" s="138"/>
      <c r="G16245" s="138"/>
    </row>
    <row r="16246" ht="15.75" customHeight="1" spans="1:7">
      <c r="A16246" s="143">
        <v>1917199</v>
      </c>
      <c r="B16246" s="153" t="s">
        <v>18443</v>
      </c>
      <c r="C16246" s="145" t="s">
        <v>12987</v>
      </c>
      <c r="D16246" s="137"/>
      <c r="E16246" s="146">
        <v>7.86</v>
      </c>
      <c r="F16246" s="138"/>
      <c r="G16246" s="138"/>
    </row>
    <row r="16247" ht="15.75" customHeight="1" spans="1:7">
      <c r="A16247" s="143">
        <v>1917200</v>
      </c>
      <c r="B16247" s="153" t="s">
        <v>18444</v>
      </c>
      <c r="C16247" s="145" t="s">
        <v>12987</v>
      </c>
      <c r="D16247" s="137"/>
      <c r="E16247" s="146">
        <v>7.94</v>
      </c>
      <c r="F16247" s="138"/>
      <c r="G16247" s="138"/>
    </row>
    <row r="16248" ht="15.75" customHeight="1" spans="1:7">
      <c r="A16248" s="143">
        <v>1917201</v>
      </c>
      <c r="B16248" s="153" t="s">
        <v>18445</v>
      </c>
      <c r="C16248" s="145" t="s">
        <v>12987</v>
      </c>
      <c r="D16248" s="137"/>
      <c r="E16248" s="146">
        <v>8.02</v>
      </c>
      <c r="F16248" s="138"/>
      <c r="G16248" s="138"/>
    </row>
    <row r="16249" ht="15.75" customHeight="1" spans="1:7">
      <c r="A16249" s="143">
        <v>1917202</v>
      </c>
      <c r="B16249" s="153" t="s">
        <v>18446</v>
      </c>
      <c r="C16249" s="145" t="s">
        <v>12987</v>
      </c>
      <c r="D16249" s="137"/>
      <c r="E16249" s="146">
        <v>8.11</v>
      </c>
      <c r="F16249" s="138"/>
      <c r="G16249" s="138"/>
    </row>
    <row r="16250" ht="15.75" customHeight="1" spans="1:7">
      <c r="A16250" s="143">
        <v>1917203</v>
      </c>
      <c r="B16250" s="153" t="s">
        <v>18447</v>
      </c>
      <c r="C16250" s="145" t="s">
        <v>12987</v>
      </c>
      <c r="D16250" s="137"/>
      <c r="E16250" s="146">
        <v>8.2</v>
      </c>
      <c r="F16250" s="138"/>
      <c r="G16250" s="138"/>
    </row>
    <row r="16251" ht="15.75" customHeight="1" spans="1:7">
      <c r="A16251" s="143">
        <v>1917204</v>
      </c>
      <c r="B16251" s="153" t="s">
        <v>18448</v>
      </c>
      <c r="C16251" s="145" t="s">
        <v>12987</v>
      </c>
      <c r="D16251" s="137"/>
      <c r="E16251" s="146">
        <v>8.25</v>
      </c>
      <c r="F16251" s="138"/>
      <c r="G16251" s="138"/>
    </row>
    <row r="16252" ht="15.75" customHeight="1" spans="1:7">
      <c r="A16252" s="143">
        <v>1917019</v>
      </c>
      <c r="B16252" s="153" t="s">
        <v>18449</v>
      </c>
      <c r="C16252" s="145" t="s">
        <v>12987</v>
      </c>
      <c r="D16252" s="137"/>
      <c r="E16252" s="146">
        <v>14.97</v>
      </c>
      <c r="F16252" s="138"/>
      <c r="G16252" s="138"/>
    </row>
    <row r="16253" ht="15.75" customHeight="1" spans="1:7">
      <c r="A16253" s="143">
        <v>1917020</v>
      </c>
      <c r="B16253" s="153" t="s">
        <v>18450</v>
      </c>
      <c r="C16253" s="145" t="s">
        <v>12987</v>
      </c>
      <c r="D16253" s="137"/>
      <c r="E16253" s="146">
        <v>15.26</v>
      </c>
      <c r="F16253" s="138"/>
      <c r="G16253" s="138"/>
    </row>
    <row r="16254" ht="15.75" customHeight="1" spans="1:7">
      <c r="A16254" s="143">
        <v>1917021</v>
      </c>
      <c r="B16254" s="153" t="s">
        <v>18451</v>
      </c>
      <c r="C16254" s="145" t="s">
        <v>12987</v>
      </c>
      <c r="D16254" s="137"/>
      <c r="E16254" s="146">
        <v>15.56</v>
      </c>
      <c r="F16254" s="138"/>
      <c r="G16254" s="138"/>
    </row>
    <row r="16255" ht="15.75" customHeight="1" spans="1:7">
      <c r="A16255" s="143">
        <v>1917022</v>
      </c>
      <c r="B16255" s="153" t="s">
        <v>18452</v>
      </c>
      <c r="C16255" s="145" t="s">
        <v>12987</v>
      </c>
      <c r="D16255" s="137"/>
      <c r="E16255" s="146">
        <v>15.88</v>
      </c>
      <c r="F16255" s="138"/>
      <c r="G16255" s="138"/>
    </row>
    <row r="16256" ht="15.75" customHeight="1" spans="1:7">
      <c r="A16256" s="143">
        <v>1917023</v>
      </c>
      <c r="B16256" s="153" t="s">
        <v>18453</v>
      </c>
      <c r="C16256" s="145" t="s">
        <v>12987</v>
      </c>
      <c r="D16256" s="137"/>
      <c r="E16256" s="146">
        <v>16.21</v>
      </c>
      <c r="F16256" s="138"/>
      <c r="G16256" s="138"/>
    </row>
    <row r="16257" ht="15.75" customHeight="1" spans="1:7">
      <c r="A16257" s="143">
        <v>1917024</v>
      </c>
      <c r="B16257" s="153" t="s">
        <v>18454</v>
      </c>
      <c r="C16257" s="145" t="s">
        <v>12987</v>
      </c>
      <c r="D16257" s="137"/>
      <c r="E16257" s="146">
        <v>16.39</v>
      </c>
      <c r="F16257" s="138"/>
      <c r="G16257" s="138"/>
    </row>
    <row r="16258" ht="15.75" customHeight="1" spans="1:7">
      <c r="A16258" s="143">
        <v>1917541</v>
      </c>
      <c r="B16258" s="153" t="s">
        <v>18455</v>
      </c>
      <c r="C16258" s="145" t="s">
        <v>12987</v>
      </c>
      <c r="D16258" s="137"/>
      <c r="E16258" s="146">
        <v>5.33</v>
      </c>
      <c r="F16258" s="138"/>
      <c r="G16258" s="138"/>
    </row>
    <row r="16259" ht="15.75" customHeight="1" spans="1:7">
      <c r="A16259" s="143">
        <v>1917542</v>
      </c>
      <c r="B16259" s="153" t="s">
        <v>18456</v>
      </c>
      <c r="C16259" s="145" t="s">
        <v>12987</v>
      </c>
      <c r="D16259" s="137"/>
      <c r="E16259" s="146">
        <v>5.98</v>
      </c>
      <c r="F16259" s="138"/>
      <c r="G16259" s="138"/>
    </row>
    <row r="16260" ht="15.75" customHeight="1" spans="1:7">
      <c r="A16260" s="143">
        <v>1917543</v>
      </c>
      <c r="B16260" s="153" t="s">
        <v>18457</v>
      </c>
      <c r="C16260" s="145" t="s">
        <v>12987</v>
      </c>
      <c r="D16260" s="137"/>
      <c r="E16260" s="146">
        <v>6.29</v>
      </c>
      <c r="F16260" s="138"/>
      <c r="G16260" s="138"/>
    </row>
    <row r="16261" ht="15.75" customHeight="1" spans="1:7">
      <c r="A16261" s="143">
        <v>1917544</v>
      </c>
      <c r="B16261" s="153" t="s">
        <v>18458</v>
      </c>
      <c r="C16261" s="145" t="s">
        <v>12987</v>
      </c>
      <c r="D16261" s="137"/>
      <c r="E16261" s="146">
        <v>6.61</v>
      </c>
      <c r="F16261" s="138"/>
      <c r="G16261" s="138"/>
    </row>
    <row r="16262" ht="15.75" customHeight="1" spans="1:7">
      <c r="A16262" s="143">
        <v>1917545</v>
      </c>
      <c r="B16262" s="153" t="s">
        <v>18459</v>
      </c>
      <c r="C16262" s="145" t="s">
        <v>12987</v>
      </c>
      <c r="D16262" s="137"/>
      <c r="E16262" s="146">
        <v>7.01</v>
      </c>
      <c r="F16262" s="138"/>
      <c r="G16262" s="138"/>
    </row>
    <row r="16263" ht="15.75" customHeight="1" spans="1:7">
      <c r="A16263" s="143">
        <v>1917546</v>
      </c>
      <c r="B16263" s="153" t="s">
        <v>18460</v>
      </c>
      <c r="C16263" s="145" t="s">
        <v>12987</v>
      </c>
      <c r="D16263" s="137"/>
      <c r="E16263" s="146">
        <v>7.35</v>
      </c>
      <c r="F16263" s="138"/>
      <c r="G16263" s="138"/>
    </row>
    <row r="16264" ht="15.75" customHeight="1" spans="1:7">
      <c r="A16264" s="143">
        <v>1917547</v>
      </c>
      <c r="B16264" s="153" t="s">
        <v>18461</v>
      </c>
      <c r="C16264" s="145" t="s">
        <v>12987</v>
      </c>
      <c r="D16264" s="137"/>
      <c r="E16264" s="146">
        <v>8.04</v>
      </c>
      <c r="F16264" s="138"/>
      <c r="G16264" s="138"/>
    </row>
    <row r="16265" ht="15.75" customHeight="1" spans="1:7">
      <c r="A16265" s="143">
        <v>1917548</v>
      </c>
      <c r="B16265" s="153" t="s">
        <v>18462</v>
      </c>
      <c r="C16265" s="145" t="s">
        <v>12987</v>
      </c>
      <c r="D16265" s="137"/>
      <c r="E16265" s="146">
        <v>8.47</v>
      </c>
      <c r="F16265" s="138"/>
      <c r="G16265" s="138"/>
    </row>
    <row r="16266" ht="15.75" customHeight="1" spans="1:7">
      <c r="A16266" s="143">
        <v>1917549</v>
      </c>
      <c r="B16266" s="153" t="s">
        <v>18463</v>
      </c>
      <c r="C16266" s="145" t="s">
        <v>12987</v>
      </c>
      <c r="D16266" s="137"/>
      <c r="E16266" s="146">
        <v>8.9</v>
      </c>
      <c r="F16266" s="138"/>
      <c r="G16266" s="138"/>
    </row>
    <row r="16267" ht="15.75" customHeight="1" spans="1:7">
      <c r="A16267" s="143">
        <v>1917550</v>
      </c>
      <c r="B16267" s="153" t="s">
        <v>18464</v>
      </c>
      <c r="C16267" s="145" t="s">
        <v>12987</v>
      </c>
      <c r="D16267" s="137"/>
      <c r="E16267" s="146">
        <v>9.37</v>
      </c>
      <c r="F16267" s="138"/>
      <c r="G16267" s="138"/>
    </row>
    <row r="16268" ht="15.75" customHeight="1" spans="1:7">
      <c r="A16268" s="143">
        <v>1917551</v>
      </c>
      <c r="B16268" s="153" t="s">
        <v>18465</v>
      </c>
      <c r="C16268" s="145" t="s">
        <v>12987</v>
      </c>
      <c r="D16268" s="137"/>
      <c r="E16268" s="146">
        <v>10.14</v>
      </c>
      <c r="F16268" s="138"/>
      <c r="G16268" s="138"/>
    </row>
    <row r="16269" ht="15.75" customHeight="1" spans="1:7">
      <c r="A16269" s="143">
        <v>1917552</v>
      </c>
      <c r="B16269" s="153" t="s">
        <v>18466</v>
      </c>
      <c r="C16269" s="145" t="s">
        <v>12987</v>
      </c>
      <c r="D16269" s="137"/>
      <c r="E16269" s="146">
        <v>10.65</v>
      </c>
      <c r="F16269" s="138"/>
      <c r="G16269" s="138"/>
    </row>
    <row r="16270" ht="15.75" customHeight="1" spans="1:7">
      <c r="A16270" s="143">
        <v>1917553</v>
      </c>
      <c r="B16270" s="153" t="s">
        <v>18467</v>
      </c>
      <c r="C16270" s="145" t="s">
        <v>12987</v>
      </c>
      <c r="D16270" s="137"/>
      <c r="E16270" s="146">
        <v>10.49</v>
      </c>
      <c r="F16270" s="138"/>
      <c r="G16270" s="138"/>
    </row>
    <row r="16271" ht="15.75" customHeight="1" spans="1:7">
      <c r="A16271" s="143">
        <v>1917554</v>
      </c>
      <c r="B16271" s="153" t="s">
        <v>18468</v>
      </c>
      <c r="C16271" s="145" t="s">
        <v>12987</v>
      </c>
      <c r="D16271" s="137"/>
      <c r="E16271" s="146">
        <v>11.61</v>
      </c>
      <c r="F16271" s="138"/>
      <c r="G16271" s="138"/>
    </row>
    <row r="16272" ht="15.75" customHeight="1" spans="1:7">
      <c r="A16272" s="143">
        <v>1917555</v>
      </c>
      <c r="B16272" s="153" t="s">
        <v>18469</v>
      </c>
      <c r="C16272" s="145" t="s">
        <v>12987</v>
      </c>
      <c r="D16272" s="137"/>
      <c r="E16272" s="146">
        <v>12.15</v>
      </c>
      <c r="F16272" s="138"/>
      <c r="G16272" s="138"/>
    </row>
    <row r="16273" ht="15.75" customHeight="1" spans="1:7">
      <c r="A16273" s="143">
        <v>1917556</v>
      </c>
      <c r="B16273" s="153" t="s">
        <v>18470</v>
      </c>
      <c r="C16273" s="145" t="s">
        <v>12987</v>
      </c>
      <c r="D16273" s="137"/>
      <c r="E16273" s="146">
        <v>13.07</v>
      </c>
      <c r="F16273" s="138"/>
      <c r="G16273" s="138"/>
    </row>
    <row r="16274" ht="15.75" customHeight="1" spans="1:7">
      <c r="A16274" s="143">
        <v>1917557</v>
      </c>
      <c r="B16274" s="153" t="s">
        <v>18471</v>
      </c>
      <c r="C16274" s="145" t="s">
        <v>12987</v>
      </c>
      <c r="D16274" s="137"/>
      <c r="E16274" s="146">
        <v>13.66</v>
      </c>
      <c r="F16274" s="138"/>
      <c r="G16274" s="138"/>
    </row>
    <row r="16275" ht="15.75" customHeight="1" spans="1:7">
      <c r="A16275" s="143">
        <v>1917558</v>
      </c>
      <c r="B16275" s="153" t="s">
        <v>18472</v>
      </c>
      <c r="C16275" s="145" t="s">
        <v>12987</v>
      </c>
      <c r="D16275" s="137"/>
      <c r="E16275" s="146">
        <v>14.52</v>
      </c>
      <c r="F16275" s="138"/>
      <c r="G16275" s="138"/>
    </row>
    <row r="16276" ht="15.75" customHeight="1" spans="1:7">
      <c r="A16276" s="143">
        <v>1917559</v>
      </c>
      <c r="B16276" s="153" t="s">
        <v>18473</v>
      </c>
      <c r="C16276" s="145" t="s">
        <v>12987</v>
      </c>
      <c r="D16276" s="137"/>
      <c r="E16276" s="146">
        <v>15.92</v>
      </c>
      <c r="F16276" s="138"/>
      <c r="G16276" s="138"/>
    </row>
    <row r="16277" ht="15.75" customHeight="1" spans="1:7">
      <c r="A16277" s="143">
        <v>1917560</v>
      </c>
      <c r="B16277" s="153" t="s">
        <v>18474</v>
      </c>
      <c r="C16277" s="145" t="s">
        <v>12987</v>
      </c>
      <c r="D16277" s="137"/>
      <c r="E16277" s="146">
        <v>17.73</v>
      </c>
      <c r="F16277" s="138"/>
      <c r="G16277" s="138"/>
    </row>
    <row r="16278" ht="15.75" customHeight="1" spans="1:7">
      <c r="A16278" s="143">
        <v>1917561</v>
      </c>
      <c r="B16278" s="153" t="s">
        <v>18475</v>
      </c>
      <c r="C16278" s="145" t="s">
        <v>12987</v>
      </c>
      <c r="D16278" s="137"/>
      <c r="E16278" s="146">
        <v>19.48</v>
      </c>
      <c r="F16278" s="138"/>
      <c r="G16278" s="138"/>
    </row>
    <row r="16279" ht="15.75" customHeight="1" spans="1:7">
      <c r="A16279" s="143">
        <v>1917562</v>
      </c>
      <c r="B16279" s="153" t="s">
        <v>18476</v>
      </c>
      <c r="C16279" s="145" t="s">
        <v>12987</v>
      </c>
      <c r="D16279" s="137"/>
      <c r="E16279" s="146">
        <v>21.48</v>
      </c>
      <c r="F16279" s="138"/>
      <c r="G16279" s="138"/>
    </row>
    <row r="16280" ht="15.75" customHeight="1" spans="1:7">
      <c r="A16280" s="143">
        <v>1917563</v>
      </c>
      <c r="B16280" s="153" t="s">
        <v>18477</v>
      </c>
      <c r="C16280" s="145" t="s">
        <v>12987</v>
      </c>
      <c r="D16280" s="137"/>
      <c r="E16280" s="146">
        <v>23.32</v>
      </c>
      <c r="F16280" s="138"/>
      <c r="G16280" s="138"/>
    </row>
    <row r="16281" ht="15.75" customHeight="1" spans="1:7">
      <c r="A16281" s="143">
        <v>1917564</v>
      </c>
      <c r="B16281" s="153" t="s">
        <v>18478</v>
      </c>
      <c r="C16281" s="145" t="s">
        <v>12987</v>
      </c>
      <c r="D16281" s="137"/>
      <c r="E16281" s="146">
        <v>25.29</v>
      </c>
      <c r="F16281" s="138"/>
      <c r="G16281" s="138"/>
    </row>
    <row r="16282" ht="15.75" customHeight="1" spans="1:7">
      <c r="A16282" s="143">
        <v>1917565</v>
      </c>
      <c r="B16282" s="153" t="s">
        <v>18479</v>
      </c>
      <c r="C16282" s="145" t="s">
        <v>12987</v>
      </c>
      <c r="D16282" s="137"/>
      <c r="E16282" s="146">
        <v>27.97</v>
      </c>
      <c r="F16282" s="138"/>
      <c r="G16282" s="138"/>
    </row>
    <row r="16283" ht="15.75" customHeight="1" spans="1:7">
      <c r="A16283" s="143">
        <v>1917538</v>
      </c>
      <c r="B16283" s="153" t="s">
        <v>18480</v>
      </c>
      <c r="C16283" s="145" t="s">
        <v>12987</v>
      </c>
      <c r="D16283" s="137"/>
      <c r="E16283" s="146">
        <v>4.36</v>
      </c>
      <c r="F16283" s="138"/>
      <c r="G16283" s="138"/>
    </row>
    <row r="16284" ht="15.75" customHeight="1" spans="1:7">
      <c r="A16284" s="143">
        <v>1917566</v>
      </c>
      <c r="B16284" s="153" t="s">
        <v>18481</v>
      </c>
      <c r="C16284" s="145" t="s">
        <v>12987</v>
      </c>
      <c r="D16284" s="137"/>
      <c r="E16284" s="146">
        <v>30.62</v>
      </c>
      <c r="F16284" s="138"/>
      <c r="G16284" s="138"/>
    </row>
    <row r="16285" ht="15.75" customHeight="1" spans="1:7">
      <c r="A16285" s="143">
        <v>1917567</v>
      </c>
      <c r="B16285" s="153" t="s">
        <v>18482</v>
      </c>
      <c r="C16285" s="145" t="s">
        <v>12987</v>
      </c>
      <c r="D16285" s="137"/>
      <c r="E16285" s="146">
        <v>33.43</v>
      </c>
      <c r="F16285" s="138"/>
      <c r="G16285" s="138"/>
    </row>
    <row r="16286" ht="15.75" customHeight="1" spans="1:7">
      <c r="A16286" s="143">
        <v>1917568</v>
      </c>
      <c r="B16286" s="153" t="s">
        <v>18483</v>
      </c>
      <c r="C16286" s="145" t="s">
        <v>12987</v>
      </c>
      <c r="D16286" s="137"/>
      <c r="E16286" s="146">
        <v>36.15</v>
      </c>
      <c r="F16286" s="138"/>
      <c r="G16286" s="138"/>
    </row>
    <row r="16287" ht="15.75" customHeight="1" spans="1:7">
      <c r="A16287" s="143">
        <v>1917569</v>
      </c>
      <c r="B16287" s="153" t="s">
        <v>18484</v>
      </c>
      <c r="C16287" s="145" t="s">
        <v>12987</v>
      </c>
      <c r="D16287" s="137"/>
      <c r="E16287" s="146">
        <v>39.51</v>
      </c>
      <c r="F16287" s="138"/>
      <c r="G16287" s="138"/>
    </row>
    <row r="16288" ht="15.75" customHeight="1" spans="1:7">
      <c r="A16288" s="143">
        <v>1917570</v>
      </c>
      <c r="B16288" s="153" t="s">
        <v>18485</v>
      </c>
      <c r="C16288" s="145" t="s">
        <v>12987</v>
      </c>
      <c r="D16288" s="137"/>
      <c r="E16288" s="146">
        <v>42.6</v>
      </c>
      <c r="F16288" s="138"/>
      <c r="G16288" s="138"/>
    </row>
    <row r="16289" ht="15.75" customHeight="1" spans="1:7">
      <c r="A16289" s="143">
        <v>1917571</v>
      </c>
      <c r="B16289" s="153" t="s">
        <v>18486</v>
      </c>
      <c r="C16289" s="145" t="s">
        <v>12987</v>
      </c>
      <c r="D16289" s="137"/>
      <c r="E16289" s="146">
        <v>46.24</v>
      </c>
      <c r="F16289" s="138"/>
      <c r="G16289" s="138"/>
    </row>
    <row r="16290" ht="15.75" customHeight="1" spans="1:7">
      <c r="A16290" s="143">
        <v>1917572</v>
      </c>
      <c r="B16290" s="153" t="s">
        <v>18487</v>
      </c>
      <c r="C16290" s="145" t="s">
        <v>12987</v>
      </c>
      <c r="D16290" s="137"/>
      <c r="E16290" s="146">
        <v>50.31</v>
      </c>
      <c r="F16290" s="138"/>
      <c r="G16290" s="138"/>
    </row>
    <row r="16291" ht="15.75" customHeight="1" spans="1:7">
      <c r="A16291" s="143">
        <v>1917573</v>
      </c>
      <c r="B16291" s="153" t="s">
        <v>18488</v>
      </c>
      <c r="C16291" s="145" t="s">
        <v>12987</v>
      </c>
      <c r="D16291" s="137"/>
      <c r="E16291" s="146">
        <v>54.74</v>
      </c>
      <c r="F16291" s="138"/>
      <c r="G16291" s="138"/>
    </row>
    <row r="16292" ht="15.75" customHeight="1" spans="1:7">
      <c r="A16292" s="143">
        <v>1917574</v>
      </c>
      <c r="B16292" s="153" t="s">
        <v>18489</v>
      </c>
      <c r="C16292" s="145" t="s">
        <v>12987</v>
      </c>
      <c r="D16292" s="137"/>
      <c r="E16292" s="146">
        <v>58.83</v>
      </c>
      <c r="F16292" s="138"/>
      <c r="G16292" s="138"/>
    </row>
    <row r="16293" ht="15.75" customHeight="1" spans="1:7">
      <c r="A16293" s="143">
        <v>1917539</v>
      </c>
      <c r="B16293" s="153" t="s">
        <v>18490</v>
      </c>
      <c r="C16293" s="145" t="s">
        <v>12987</v>
      </c>
      <c r="D16293" s="137"/>
      <c r="E16293" s="146">
        <v>4.65</v>
      </c>
      <c r="F16293" s="138"/>
      <c r="G16293" s="138"/>
    </row>
    <row r="16294" ht="15.75" customHeight="1" spans="1:7">
      <c r="A16294" s="143">
        <v>1917540</v>
      </c>
      <c r="B16294" s="153" t="s">
        <v>18491</v>
      </c>
      <c r="C16294" s="145" t="s">
        <v>12987</v>
      </c>
      <c r="D16294" s="137"/>
      <c r="E16294" s="146">
        <v>5.03</v>
      </c>
      <c r="F16294" s="138"/>
      <c r="G16294" s="138"/>
    </row>
    <row r="16295" ht="15.75" customHeight="1" spans="1:7">
      <c r="A16295" s="143">
        <v>1917738</v>
      </c>
      <c r="B16295" s="153" t="s">
        <v>18492</v>
      </c>
      <c r="C16295" s="145" t="s">
        <v>12987</v>
      </c>
      <c r="D16295" s="137"/>
      <c r="E16295" s="146">
        <v>4.29</v>
      </c>
      <c r="F16295" s="138"/>
      <c r="G16295" s="138"/>
    </row>
    <row r="16296" ht="15.75" customHeight="1" spans="1:7">
      <c r="A16296" s="143">
        <v>1917238</v>
      </c>
      <c r="B16296" s="153" t="s">
        <v>18493</v>
      </c>
      <c r="C16296" s="145" t="s">
        <v>12987</v>
      </c>
      <c r="D16296" s="137"/>
      <c r="E16296" s="146">
        <v>6.76</v>
      </c>
      <c r="F16296" s="138"/>
      <c r="G16296" s="138"/>
    </row>
    <row r="16297" ht="15.75" customHeight="1" spans="1:7">
      <c r="A16297" s="143">
        <v>1917239</v>
      </c>
      <c r="B16297" s="153" t="s">
        <v>18494</v>
      </c>
      <c r="C16297" s="145" t="s">
        <v>12987</v>
      </c>
      <c r="D16297" s="137"/>
      <c r="E16297" s="146">
        <v>7.43</v>
      </c>
      <c r="F16297" s="138"/>
      <c r="G16297" s="138"/>
    </row>
    <row r="16298" ht="15.75" customHeight="1" spans="1:7">
      <c r="A16298" s="143">
        <v>1917240</v>
      </c>
      <c r="B16298" s="153" t="s">
        <v>18495</v>
      </c>
      <c r="C16298" s="145" t="s">
        <v>12987</v>
      </c>
      <c r="D16298" s="137"/>
      <c r="E16298" s="146">
        <v>7.95</v>
      </c>
      <c r="F16298" s="138"/>
      <c r="G16298" s="138"/>
    </row>
    <row r="16299" ht="15.75" customHeight="1" spans="1:7">
      <c r="A16299" s="143">
        <v>1917241</v>
      </c>
      <c r="B16299" s="153" t="s">
        <v>18496</v>
      </c>
      <c r="C16299" s="145" t="s">
        <v>12987</v>
      </c>
      <c r="D16299" s="137"/>
      <c r="E16299" s="146">
        <v>8.43</v>
      </c>
      <c r="F16299" s="138"/>
      <c r="G16299" s="138"/>
    </row>
    <row r="16300" ht="15.75" customHeight="1" spans="1:7">
      <c r="A16300" s="143">
        <v>1917242</v>
      </c>
      <c r="B16300" s="153" t="s">
        <v>18497</v>
      </c>
      <c r="C16300" s="145" t="s">
        <v>12987</v>
      </c>
      <c r="D16300" s="137"/>
      <c r="E16300" s="146">
        <v>8.89</v>
      </c>
      <c r="F16300" s="138"/>
      <c r="G16300" s="138"/>
    </row>
    <row r="16301" ht="15.75" customHeight="1" spans="1:7">
      <c r="A16301" s="143">
        <v>1917243</v>
      </c>
      <c r="B16301" s="153" t="s">
        <v>18498</v>
      </c>
      <c r="C16301" s="145" t="s">
        <v>12987</v>
      </c>
      <c r="D16301" s="137"/>
      <c r="E16301" s="146">
        <v>9.33</v>
      </c>
      <c r="F16301" s="138"/>
      <c r="G16301" s="138"/>
    </row>
    <row r="16302" ht="15.75" customHeight="1" spans="1:7">
      <c r="A16302" s="143">
        <v>1917244</v>
      </c>
      <c r="B16302" s="153" t="s">
        <v>18499</v>
      </c>
      <c r="C16302" s="145" t="s">
        <v>12987</v>
      </c>
      <c r="D16302" s="137"/>
      <c r="E16302" s="146">
        <v>9.96</v>
      </c>
      <c r="F16302" s="138"/>
      <c r="G16302" s="138"/>
    </row>
    <row r="16303" ht="15.75" customHeight="1" spans="1:7">
      <c r="A16303" s="143">
        <v>1917245</v>
      </c>
      <c r="B16303" s="153" t="s">
        <v>18500</v>
      </c>
      <c r="C16303" s="145" t="s">
        <v>12987</v>
      </c>
      <c r="D16303" s="137"/>
      <c r="E16303" s="146">
        <v>10.5</v>
      </c>
      <c r="F16303" s="138"/>
      <c r="G16303" s="138"/>
    </row>
    <row r="16304" ht="15.75" customHeight="1" spans="1:7">
      <c r="A16304" s="143">
        <v>1917246</v>
      </c>
      <c r="B16304" s="153" t="s">
        <v>18501</v>
      </c>
      <c r="C16304" s="145" t="s">
        <v>12987</v>
      </c>
      <c r="D16304" s="137"/>
      <c r="E16304" s="146">
        <v>11.06</v>
      </c>
      <c r="F16304" s="138"/>
      <c r="G16304" s="138"/>
    </row>
    <row r="16305" ht="15.75" customHeight="1" spans="1:7">
      <c r="A16305" s="143">
        <v>1917247</v>
      </c>
      <c r="B16305" s="153" t="s">
        <v>18502</v>
      </c>
      <c r="C16305" s="145" t="s">
        <v>12987</v>
      </c>
      <c r="D16305" s="137"/>
      <c r="E16305" s="146">
        <v>11.99</v>
      </c>
      <c r="F16305" s="138"/>
      <c r="G16305" s="138"/>
    </row>
    <row r="16306" ht="15.75" customHeight="1" spans="1:7">
      <c r="A16306" s="143">
        <v>1917248</v>
      </c>
      <c r="B16306" s="153" t="s">
        <v>18503</v>
      </c>
      <c r="C16306" s="145" t="s">
        <v>12987</v>
      </c>
      <c r="D16306" s="137"/>
      <c r="E16306" s="146">
        <v>13.74</v>
      </c>
      <c r="F16306" s="138"/>
      <c r="G16306" s="138"/>
    </row>
    <row r="16307" ht="15.75" customHeight="1" spans="1:7">
      <c r="A16307" s="143">
        <v>1917249</v>
      </c>
      <c r="B16307" s="153" t="s">
        <v>18504</v>
      </c>
      <c r="C16307" s="145" t="s">
        <v>12987</v>
      </c>
      <c r="D16307" s="137"/>
      <c r="E16307" s="146">
        <v>16.48</v>
      </c>
      <c r="F16307" s="138"/>
      <c r="G16307" s="138"/>
    </row>
    <row r="16308" ht="15.75" customHeight="1" spans="1:7">
      <c r="A16308" s="143">
        <v>1917235</v>
      </c>
      <c r="B16308" s="153" t="s">
        <v>18505</v>
      </c>
      <c r="C16308" s="145" t="s">
        <v>12987</v>
      </c>
      <c r="D16308" s="137"/>
      <c r="E16308" s="146">
        <v>5.35</v>
      </c>
      <c r="F16308" s="138"/>
      <c r="G16308" s="138"/>
    </row>
    <row r="16309" ht="15.75" customHeight="1" spans="1:7">
      <c r="A16309" s="143">
        <v>1917236</v>
      </c>
      <c r="B16309" s="153" t="s">
        <v>18506</v>
      </c>
      <c r="C16309" s="145" t="s">
        <v>12987</v>
      </c>
      <c r="D16309" s="137"/>
      <c r="E16309" s="146">
        <v>5.73</v>
      </c>
      <c r="F16309" s="138"/>
      <c r="G16309" s="138"/>
    </row>
    <row r="16310" ht="15.75" customHeight="1" spans="1:7">
      <c r="A16310" s="143">
        <v>1917237</v>
      </c>
      <c r="B16310" s="153" t="s">
        <v>18507</v>
      </c>
      <c r="C16310" s="145" t="s">
        <v>12987</v>
      </c>
      <c r="D16310" s="137"/>
      <c r="E16310" s="146">
        <v>6.19</v>
      </c>
      <c r="F16310" s="138"/>
      <c r="G16310" s="138"/>
    </row>
    <row r="16311" ht="15.75" customHeight="1" spans="1:7">
      <c r="A16311" s="143">
        <v>1917725</v>
      </c>
      <c r="B16311" s="153" t="s">
        <v>18508</v>
      </c>
      <c r="C16311" s="145" t="s">
        <v>12987</v>
      </c>
      <c r="D16311" s="137"/>
      <c r="E16311" s="146">
        <v>5.21</v>
      </c>
      <c r="F16311" s="138"/>
      <c r="G16311" s="138"/>
    </row>
    <row r="16312" ht="15.75" customHeight="1" spans="1:7">
      <c r="A16312" s="143">
        <v>1917311</v>
      </c>
      <c r="B16312" s="153" t="s">
        <v>18509</v>
      </c>
      <c r="C16312" s="145" t="s">
        <v>12987</v>
      </c>
      <c r="D16312" s="137"/>
      <c r="E16312" s="146">
        <v>5.35</v>
      </c>
      <c r="F16312" s="138"/>
      <c r="G16312" s="138"/>
    </row>
    <row r="16313" ht="15.75" customHeight="1" spans="1:7">
      <c r="A16313" s="143">
        <v>1917312</v>
      </c>
      <c r="B16313" s="153" t="s">
        <v>18510</v>
      </c>
      <c r="C16313" s="145" t="s">
        <v>12987</v>
      </c>
      <c r="D16313" s="137"/>
      <c r="E16313" s="146">
        <v>6.07</v>
      </c>
      <c r="F16313" s="138"/>
      <c r="G16313" s="138"/>
    </row>
    <row r="16314" ht="15.75" customHeight="1" spans="1:7">
      <c r="A16314" s="143">
        <v>1917313</v>
      </c>
      <c r="B16314" s="153" t="s">
        <v>18511</v>
      </c>
      <c r="C16314" s="145" t="s">
        <v>12987</v>
      </c>
      <c r="D16314" s="137"/>
      <c r="E16314" s="146">
        <v>6.54</v>
      </c>
      <c r="F16314" s="138"/>
      <c r="G16314" s="138"/>
    </row>
    <row r="16315" ht="15.75" customHeight="1" spans="1:7">
      <c r="A16315" s="143">
        <v>1917314</v>
      </c>
      <c r="B16315" s="153" t="s">
        <v>18512</v>
      </c>
      <c r="C16315" s="145" t="s">
        <v>12987</v>
      </c>
      <c r="D16315" s="137"/>
      <c r="E16315" s="146">
        <v>6.97</v>
      </c>
      <c r="F16315" s="138"/>
      <c r="G16315" s="138"/>
    </row>
    <row r="16316" ht="15.75" customHeight="1" spans="1:7">
      <c r="A16316" s="143">
        <v>1917315</v>
      </c>
      <c r="B16316" s="153" t="s">
        <v>18513</v>
      </c>
      <c r="C16316" s="145" t="s">
        <v>12987</v>
      </c>
      <c r="D16316" s="137"/>
      <c r="E16316" s="146">
        <v>7.5</v>
      </c>
      <c r="F16316" s="138"/>
      <c r="G16316" s="138"/>
    </row>
    <row r="16317" ht="15.75" customHeight="1" spans="1:7">
      <c r="A16317" s="143">
        <v>1917316</v>
      </c>
      <c r="B16317" s="153" t="s">
        <v>18514</v>
      </c>
      <c r="C16317" s="145" t="s">
        <v>12987</v>
      </c>
      <c r="D16317" s="137"/>
      <c r="E16317" s="146">
        <v>8.02</v>
      </c>
      <c r="F16317" s="138"/>
      <c r="G16317" s="138"/>
    </row>
    <row r="16318" ht="15.75" customHeight="1" spans="1:7">
      <c r="A16318" s="143">
        <v>1917317</v>
      </c>
      <c r="B16318" s="153" t="s">
        <v>18515</v>
      </c>
      <c r="C16318" s="145" t="s">
        <v>12987</v>
      </c>
      <c r="D16318" s="137"/>
      <c r="E16318" s="146">
        <v>8.85</v>
      </c>
      <c r="F16318" s="138"/>
      <c r="G16318" s="138"/>
    </row>
    <row r="16319" ht="15.75" customHeight="1" spans="1:7">
      <c r="A16319" s="143">
        <v>1917318</v>
      </c>
      <c r="B16319" s="153" t="s">
        <v>18516</v>
      </c>
      <c r="C16319" s="145" t="s">
        <v>12987</v>
      </c>
      <c r="D16319" s="137"/>
      <c r="E16319" s="146">
        <v>9.57</v>
      </c>
      <c r="F16319" s="138"/>
      <c r="G16319" s="138"/>
    </row>
    <row r="16320" ht="15.75" customHeight="1" spans="1:7">
      <c r="A16320" s="143">
        <v>1917319</v>
      </c>
      <c r="B16320" s="153" t="s">
        <v>18517</v>
      </c>
      <c r="C16320" s="145" t="s">
        <v>12987</v>
      </c>
      <c r="D16320" s="137"/>
      <c r="E16320" s="146">
        <v>10.24</v>
      </c>
      <c r="F16320" s="138"/>
      <c r="G16320" s="138"/>
    </row>
    <row r="16321" ht="15.75" customHeight="1" spans="1:7">
      <c r="A16321" s="143">
        <v>1917320</v>
      </c>
      <c r="B16321" s="153" t="s">
        <v>18518</v>
      </c>
      <c r="C16321" s="145" t="s">
        <v>12987</v>
      </c>
      <c r="D16321" s="137"/>
      <c r="E16321" s="146">
        <v>10.97</v>
      </c>
      <c r="F16321" s="138"/>
      <c r="G16321" s="138"/>
    </row>
    <row r="16322" ht="15.75" customHeight="1" spans="1:7">
      <c r="A16322" s="143">
        <v>1917321</v>
      </c>
      <c r="B16322" s="153" t="s">
        <v>18519</v>
      </c>
      <c r="C16322" s="145" t="s">
        <v>12987</v>
      </c>
      <c r="D16322" s="137"/>
      <c r="E16322" s="146">
        <v>13.4</v>
      </c>
      <c r="F16322" s="138"/>
      <c r="G16322" s="138"/>
    </row>
    <row r="16323" ht="15.75" customHeight="1" spans="1:7">
      <c r="A16323" s="143">
        <v>1917322</v>
      </c>
      <c r="B16323" s="153" t="s">
        <v>18520</v>
      </c>
      <c r="C16323" s="145" t="s">
        <v>12987</v>
      </c>
      <c r="D16323" s="137"/>
      <c r="E16323" s="146">
        <v>15.49</v>
      </c>
      <c r="F16323" s="138"/>
      <c r="G16323" s="138"/>
    </row>
    <row r="16324" ht="15.75" customHeight="1" spans="1:7">
      <c r="A16324" s="143">
        <v>1917323</v>
      </c>
      <c r="B16324" s="153" t="s">
        <v>18521</v>
      </c>
      <c r="C16324" s="145" t="s">
        <v>12987</v>
      </c>
      <c r="D16324" s="137"/>
      <c r="E16324" s="146">
        <v>18.18</v>
      </c>
      <c r="F16324" s="138"/>
      <c r="G16324" s="138"/>
    </row>
    <row r="16325" ht="15.75" customHeight="1" spans="1:7">
      <c r="A16325" s="143">
        <v>1917324</v>
      </c>
      <c r="B16325" s="153" t="s">
        <v>18522</v>
      </c>
      <c r="C16325" s="145" t="s">
        <v>12987</v>
      </c>
      <c r="D16325" s="137"/>
      <c r="E16325" s="146">
        <v>21.02</v>
      </c>
      <c r="F16325" s="138"/>
      <c r="G16325" s="138"/>
    </row>
    <row r="16326" ht="15.75" customHeight="1" spans="1:7">
      <c r="A16326" s="143">
        <v>1917325</v>
      </c>
      <c r="B16326" s="153" t="s">
        <v>18523</v>
      </c>
      <c r="C16326" s="145" t="s">
        <v>12987</v>
      </c>
      <c r="D16326" s="137"/>
      <c r="E16326" s="146">
        <v>24.38</v>
      </c>
      <c r="F16326" s="138"/>
      <c r="G16326" s="138"/>
    </row>
    <row r="16327" ht="15.75" customHeight="1" spans="1:7">
      <c r="A16327" s="143">
        <v>1917326</v>
      </c>
      <c r="B16327" s="153" t="s">
        <v>18524</v>
      </c>
      <c r="C16327" s="145" t="s">
        <v>12987</v>
      </c>
      <c r="D16327" s="137"/>
      <c r="E16327" s="146">
        <v>28.95</v>
      </c>
      <c r="F16327" s="138"/>
      <c r="G16327" s="138"/>
    </row>
    <row r="16328" ht="15.75" customHeight="1" spans="1:7">
      <c r="A16328" s="143">
        <v>1917327</v>
      </c>
      <c r="B16328" s="153" t="s">
        <v>18525</v>
      </c>
      <c r="C16328" s="145" t="s">
        <v>12987</v>
      </c>
      <c r="D16328" s="137"/>
      <c r="E16328" s="146">
        <v>33.58</v>
      </c>
      <c r="F16328" s="138"/>
      <c r="G16328" s="138"/>
    </row>
    <row r="16329" ht="15.75" customHeight="1" spans="1:7">
      <c r="A16329" s="143">
        <v>1917328</v>
      </c>
      <c r="B16329" s="153" t="s">
        <v>18526</v>
      </c>
      <c r="C16329" s="145" t="s">
        <v>12987</v>
      </c>
      <c r="D16329" s="137"/>
      <c r="E16329" s="146">
        <v>38.9</v>
      </c>
      <c r="F16329" s="138"/>
      <c r="G16329" s="138"/>
    </row>
    <row r="16330" ht="15.75" customHeight="1" spans="1:7">
      <c r="A16330" s="143">
        <v>1917329</v>
      </c>
      <c r="B16330" s="153" t="s">
        <v>18527</v>
      </c>
      <c r="C16330" s="145" t="s">
        <v>12987</v>
      </c>
      <c r="D16330" s="137"/>
      <c r="E16330" s="146">
        <v>42.57</v>
      </c>
      <c r="F16330" s="138"/>
      <c r="G16330" s="138"/>
    </row>
    <row r="16331" ht="15.75" customHeight="1" spans="1:7">
      <c r="A16331" s="143">
        <v>1917330</v>
      </c>
      <c r="B16331" s="153" t="s">
        <v>18528</v>
      </c>
      <c r="C16331" s="145" t="s">
        <v>12987</v>
      </c>
      <c r="D16331" s="137"/>
      <c r="E16331" s="146">
        <v>47.11</v>
      </c>
      <c r="F16331" s="138"/>
      <c r="G16331" s="138"/>
    </row>
    <row r="16332" ht="15.75" customHeight="1" spans="1:7">
      <c r="A16332" s="143">
        <v>1917308</v>
      </c>
      <c r="B16332" s="153" t="s">
        <v>18529</v>
      </c>
      <c r="C16332" s="145" t="s">
        <v>12987</v>
      </c>
      <c r="D16332" s="137"/>
      <c r="E16332" s="146">
        <v>4.35</v>
      </c>
      <c r="F16332" s="138"/>
      <c r="G16332" s="138"/>
    </row>
    <row r="16333" ht="15.75" customHeight="1" spans="1:7">
      <c r="A16333" s="143">
        <v>1917309</v>
      </c>
      <c r="B16333" s="153" t="s">
        <v>18530</v>
      </c>
      <c r="C16333" s="145" t="s">
        <v>12987</v>
      </c>
      <c r="D16333" s="137"/>
      <c r="E16333" s="146">
        <v>4.64</v>
      </c>
      <c r="F16333" s="138"/>
      <c r="G16333" s="138"/>
    </row>
    <row r="16334" ht="15.75" customHeight="1" spans="1:7">
      <c r="A16334" s="143">
        <v>1917310</v>
      </c>
      <c r="B16334" s="153" t="s">
        <v>18531</v>
      </c>
      <c r="C16334" s="145" t="s">
        <v>12987</v>
      </c>
      <c r="D16334" s="137"/>
      <c r="E16334" s="146">
        <v>4.95</v>
      </c>
      <c r="F16334" s="138"/>
      <c r="G16334" s="138"/>
    </row>
    <row r="16335" ht="15.75" customHeight="1" spans="1:7">
      <c r="A16335" s="143">
        <v>1917730</v>
      </c>
      <c r="B16335" s="153" t="s">
        <v>18532</v>
      </c>
      <c r="C16335" s="145" t="s">
        <v>12987</v>
      </c>
      <c r="D16335" s="137"/>
      <c r="E16335" s="146">
        <v>4.29</v>
      </c>
      <c r="F16335" s="138"/>
      <c r="G16335" s="138"/>
    </row>
    <row r="16336" ht="15.75" customHeight="1" spans="1:7">
      <c r="A16336" s="143">
        <v>1917415</v>
      </c>
      <c r="B16336" s="153" t="s">
        <v>18533</v>
      </c>
      <c r="C16336" s="145" t="s">
        <v>12987</v>
      </c>
      <c r="D16336" s="137"/>
      <c r="E16336" s="146">
        <v>5.3</v>
      </c>
      <c r="F16336" s="138"/>
      <c r="G16336" s="138"/>
    </row>
    <row r="16337" ht="15.75" customHeight="1" spans="1:7">
      <c r="A16337" s="143">
        <v>1917416</v>
      </c>
      <c r="B16337" s="153" t="s">
        <v>18534</v>
      </c>
      <c r="C16337" s="145" t="s">
        <v>12987</v>
      </c>
      <c r="D16337" s="137"/>
      <c r="E16337" s="146">
        <v>5.98</v>
      </c>
      <c r="F16337" s="138"/>
      <c r="G16337" s="138"/>
    </row>
    <row r="16338" ht="15.75" customHeight="1" spans="1:7">
      <c r="A16338" s="143">
        <v>1917417</v>
      </c>
      <c r="B16338" s="153" t="s">
        <v>18535</v>
      </c>
      <c r="C16338" s="145" t="s">
        <v>12987</v>
      </c>
      <c r="D16338" s="137"/>
      <c r="E16338" s="146">
        <v>6.41</v>
      </c>
      <c r="F16338" s="138"/>
      <c r="G16338" s="138"/>
    </row>
    <row r="16339" ht="15.75" customHeight="1" spans="1:7">
      <c r="A16339" s="143">
        <v>1917418</v>
      </c>
      <c r="B16339" s="153" t="s">
        <v>18536</v>
      </c>
      <c r="C16339" s="145" t="s">
        <v>12987</v>
      </c>
      <c r="D16339" s="137"/>
      <c r="E16339" s="146">
        <v>6.83</v>
      </c>
      <c r="F16339" s="138"/>
      <c r="G16339" s="138"/>
    </row>
    <row r="16340" ht="15.75" customHeight="1" spans="1:7">
      <c r="A16340" s="143">
        <v>1917419</v>
      </c>
      <c r="B16340" s="153" t="s">
        <v>18537</v>
      </c>
      <c r="C16340" s="145" t="s">
        <v>12987</v>
      </c>
      <c r="D16340" s="137"/>
      <c r="E16340" s="146">
        <v>7.19</v>
      </c>
      <c r="F16340" s="138"/>
      <c r="G16340" s="138"/>
    </row>
    <row r="16341" ht="15.75" customHeight="1" spans="1:7">
      <c r="A16341" s="143">
        <v>1917420</v>
      </c>
      <c r="B16341" s="153" t="s">
        <v>18538</v>
      </c>
      <c r="C16341" s="145" t="s">
        <v>12987</v>
      </c>
      <c r="D16341" s="137"/>
      <c r="E16341" s="146">
        <v>7.62</v>
      </c>
      <c r="F16341" s="138"/>
      <c r="G16341" s="138"/>
    </row>
    <row r="16342" ht="15.75" customHeight="1" spans="1:7">
      <c r="A16342" s="143">
        <v>1917421</v>
      </c>
      <c r="B16342" s="153" t="s">
        <v>18539</v>
      </c>
      <c r="C16342" s="145" t="s">
        <v>12987</v>
      </c>
      <c r="D16342" s="137"/>
      <c r="E16342" s="146">
        <v>8.33</v>
      </c>
      <c r="F16342" s="138"/>
      <c r="G16342" s="138"/>
    </row>
    <row r="16343" ht="15.75" customHeight="1" spans="1:7">
      <c r="A16343" s="143">
        <v>1917422</v>
      </c>
      <c r="B16343" s="153" t="s">
        <v>18540</v>
      </c>
      <c r="C16343" s="145" t="s">
        <v>12987</v>
      </c>
      <c r="D16343" s="137"/>
      <c r="E16343" s="146">
        <v>8.75</v>
      </c>
      <c r="F16343" s="138"/>
      <c r="G16343" s="138"/>
    </row>
    <row r="16344" ht="15.75" customHeight="1" spans="1:7">
      <c r="A16344" s="143">
        <v>1917423</v>
      </c>
      <c r="B16344" s="153" t="s">
        <v>18541</v>
      </c>
      <c r="C16344" s="145" t="s">
        <v>12987</v>
      </c>
      <c r="D16344" s="137"/>
      <c r="E16344" s="146">
        <v>9.17</v>
      </c>
      <c r="F16344" s="138"/>
      <c r="G16344" s="138"/>
    </row>
    <row r="16345" ht="15.75" customHeight="1" spans="1:7">
      <c r="A16345" s="143">
        <v>1917424</v>
      </c>
      <c r="B16345" s="153" t="s">
        <v>18542</v>
      </c>
      <c r="C16345" s="145" t="s">
        <v>12987</v>
      </c>
      <c r="D16345" s="137"/>
      <c r="E16345" s="146">
        <v>9.61</v>
      </c>
      <c r="F16345" s="138"/>
      <c r="G16345" s="138"/>
    </row>
    <row r="16346" ht="15.75" customHeight="1" spans="1:7">
      <c r="A16346" s="143">
        <v>1917425</v>
      </c>
      <c r="B16346" s="153" t="s">
        <v>18543</v>
      </c>
      <c r="C16346" s="145" t="s">
        <v>12987</v>
      </c>
      <c r="D16346" s="137"/>
      <c r="E16346" s="146">
        <v>10.47</v>
      </c>
      <c r="F16346" s="138"/>
      <c r="G16346" s="138"/>
    </row>
    <row r="16347" ht="15.75" customHeight="1" spans="1:7">
      <c r="A16347" s="143">
        <v>1917426</v>
      </c>
      <c r="B16347" s="153" t="s">
        <v>18544</v>
      </c>
      <c r="C16347" s="145" t="s">
        <v>12987</v>
      </c>
      <c r="D16347" s="137"/>
      <c r="E16347" s="146">
        <v>11.35</v>
      </c>
      <c r="F16347" s="138"/>
      <c r="G16347" s="138"/>
    </row>
    <row r="16348" ht="15.75" customHeight="1" spans="1:7">
      <c r="A16348" s="143">
        <v>1917427</v>
      </c>
      <c r="B16348" s="153" t="s">
        <v>18545</v>
      </c>
      <c r="C16348" s="145" t="s">
        <v>12987</v>
      </c>
      <c r="D16348" s="137"/>
      <c r="E16348" s="146">
        <v>12.91</v>
      </c>
      <c r="F16348" s="138"/>
      <c r="G16348" s="138"/>
    </row>
    <row r="16349" ht="15.75" customHeight="1" spans="1:7">
      <c r="A16349" s="143">
        <v>1917428</v>
      </c>
      <c r="B16349" s="153" t="s">
        <v>18546</v>
      </c>
      <c r="C16349" s="145" t="s">
        <v>12987</v>
      </c>
      <c r="D16349" s="137"/>
      <c r="E16349" s="146">
        <v>14.75</v>
      </c>
      <c r="F16349" s="138"/>
      <c r="G16349" s="138"/>
    </row>
    <row r="16350" ht="15.75" customHeight="1" spans="1:7">
      <c r="A16350" s="143">
        <v>1917429</v>
      </c>
      <c r="B16350" s="153" t="s">
        <v>18547</v>
      </c>
      <c r="C16350" s="145" t="s">
        <v>12987</v>
      </c>
      <c r="D16350" s="137"/>
      <c r="E16350" s="146">
        <v>16.66</v>
      </c>
      <c r="F16350" s="138"/>
      <c r="G16350" s="138"/>
    </row>
    <row r="16351" ht="15.75" customHeight="1" spans="1:7">
      <c r="A16351" s="143">
        <v>1917430</v>
      </c>
      <c r="B16351" s="153" t="s">
        <v>18548</v>
      </c>
      <c r="C16351" s="145" t="s">
        <v>12987</v>
      </c>
      <c r="D16351" s="137"/>
      <c r="E16351" s="146">
        <v>19.24</v>
      </c>
      <c r="F16351" s="138"/>
      <c r="G16351" s="138"/>
    </row>
    <row r="16352" ht="15.75" customHeight="1" spans="1:7">
      <c r="A16352" s="143">
        <v>1917431</v>
      </c>
      <c r="B16352" s="153" t="s">
        <v>18549</v>
      </c>
      <c r="C16352" s="145" t="s">
        <v>12987</v>
      </c>
      <c r="D16352" s="137"/>
      <c r="E16352" s="146">
        <v>21.49</v>
      </c>
      <c r="F16352" s="138"/>
      <c r="G16352" s="138"/>
    </row>
    <row r="16353" ht="15.75" customHeight="1" spans="1:7">
      <c r="A16353" s="143">
        <v>1917432</v>
      </c>
      <c r="B16353" s="153" t="s">
        <v>18550</v>
      </c>
      <c r="C16353" s="145" t="s">
        <v>12987</v>
      </c>
      <c r="D16353" s="137"/>
      <c r="E16353" s="146">
        <v>24.39</v>
      </c>
      <c r="F16353" s="138"/>
      <c r="G16353" s="138"/>
    </row>
    <row r="16354" ht="15.75" customHeight="1" spans="1:7">
      <c r="A16354" s="143">
        <v>1917433</v>
      </c>
      <c r="B16354" s="153" t="s">
        <v>18551</v>
      </c>
      <c r="C16354" s="145" t="s">
        <v>12987</v>
      </c>
      <c r="D16354" s="137"/>
      <c r="E16354" s="146">
        <v>27.38</v>
      </c>
      <c r="F16354" s="138"/>
      <c r="G16354" s="138"/>
    </row>
    <row r="16355" ht="15.75" customHeight="1" spans="1:7">
      <c r="A16355" s="143">
        <v>1917434</v>
      </c>
      <c r="B16355" s="153" t="s">
        <v>18552</v>
      </c>
      <c r="C16355" s="145" t="s">
        <v>12987</v>
      </c>
      <c r="D16355" s="137"/>
      <c r="E16355" s="146">
        <v>30.95</v>
      </c>
      <c r="F16355" s="138"/>
      <c r="G16355" s="138"/>
    </row>
    <row r="16356" ht="15.75" customHeight="1" spans="1:7">
      <c r="A16356" s="143">
        <v>1917435</v>
      </c>
      <c r="B16356" s="153" t="s">
        <v>18553</v>
      </c>
      <c r="C16356" s="145" t="s">
        <v>12987</v>
      </c>
      <c r="D16356" s="137"/>
      <c r="E16356" s="146">
        <v>35.19</v>
      </c>
      <c r="F16356" s="138"/>
      <c r="G16356" s="138"/>
    </row>
    <row r="16357" ht="15.75" customHeight="1" spans="1:7">
      <c r="A16357" s="143">
        <v>1917436</v>
      </c>
      <c r="B16357" s="153" t="s">
        <v>18554</v>
      </c>
      <c r="C16357" s="145" t="s">
        <v>12987</v>
      </c>
      <c r="D16357" s="137"/>
      <c r="E16357" s="146">
        <v>39.04</v>
      </c>
      <c r="F16357" s="138"/>
      <c r="G16357" s="138"/>
    </row>
    <row r="16358" ht="15.75" customHeight="1" spans="1:7">
      <c r="A16358" s="143">
        <v>1917437</v>
      </c>
      <c r="B16358" s="153" t="s">
        <v>18555</v>
      </c>
      <c r="C16358" s="145" t="s">
        <v>12987</v>
      </c>
      <c r="D16358" s="137"/>
      <c r="E16358" s="146">
        <v>43.97</v>
      </c>
      <c r="F16358" s="138"/>
      <c r="G16358" s="138"/>
    </row>
    <row r="16359" ht="15.75" customHeight="1" spans="1:7">
      <c r="A16359" s="143">
        <v>1917438</v>
      </c>
      <c r="B16359" s="153" t="s">
        <v>18556</v>
      </c>
      <c r="C16359" s="145" t="s">
        <v>12987</v>
      </c>
      <c r="D16359" s="137"/>
      <c r="E16359" s="146">
        <v>47.42</v>
      </c>
      <c r="F16359" s="138"/>
      <c r="G16359" s="138"/>
    </row>
    <row r="16360" ht="15.75" customHeight="1" spans="1:7">
      <c r="A16360" s="143">
        <v>1917439</v>
      </c>
      <c r="B16360" s="153" t="s">
        <v>18557</v>
      </c>
      <c r="C16360" s="145" t="s">
        <v>12987</v>
      </c>
      <c r="D16360" s="137"/>
      <c r="E16360" s="146">
        <v>50.52</v>
      </c>
      <c r="F16360" s="138"/>
      <c r="G16360" s="138"/>
    </row>
    <row r="16361" ht="15.75" customHeight="1" spans="1:7">
      <c r="A16361" s="143">
        <v>1917412</v>
      </c>
      <c r="B16361" s="153" t="s">
        <v>18558</v>
      </c>
      <c r="C16361" s="145" t="s">
        <v>12987</v>
      </c>
      <c r="D16361" s="137"/>
      <c r="E16361" s="146">
        <v>3.96</v>
      </c>
      <c r="F16361" s="138"/>
      <c r="G16361" s="138"/>
    </row>
    <row r="16362" ht="15.75" customHeight="1" spans="1:7">
      <c r="A16362" s="143">
        <v>1917413</v>
      </c>
      <c r="B16362" s="153" t="s">
        <v>18559</v>
      </c>
      <c r="C16362" s="145" t="s">
        <v>12987</v>
      </c>
      <c r="D16362" s="137"/>
      <c r="E16362" s="146">
        <v>4.44</v>
      </c>
      <c r="F16362" s="138"/>
      <c r="G16362" s="138"/>
    </row>
    <row r="16363" ht="15.75" customHeight="1" spans="1:7">
      <c r="A16363" s="143">
        <v>1917414</v>
      </c>
      <c r="B16363" s="153" t="s">
        <v>18560</v>
      </c>
      <c r="C16363" s="145" t="s">
        <v>12987</v>
      </c>
      <c r="D16363" s="137"/>
      <c r="E16363" s="146">
        <v>4.93</v>
      </c>
      <c r="F16363" s="138"/>
      <c r="G16363" s="138"/>
    </row>
    <row r="16364" ht="15.75" customHeight="1" spans="1:7">
      <c r="A16364" s="143">
        <v>1917733</v>
      </c>
      <c r="B16364" s="153" t="s">
        <v>18561</v>
      </c>
      <c r="C16364" s="145" t="s">
        <v>12987</v>
      </c>
      <c r="D16364" s="137"/>
      <c r="E16364" s="146">
        <v>3.7</v>
      </c>
      <c r="F16364" s="138"/>
      <c r="G16364" s="138"/>
    </row>
    <row r="16365" ht="15.75" customHeight="1" spans="1:7">
      <c r="A16365" s="143">
        <v>1917049</v>
      </c>
      <c r="B16365" s="153" t="s">
        <v>18562</v>
      </c>
      <c r="C16365" s="145" t="s">
        <v>12987</v>
      </c>
      <c r="D16365" s="137"/>
      <c r="E16365" s="146">
        <v>11.4</v>
      </c>
      <c r="F16365" s="138"/>
      <c r="G16365" s="138"/>
    </row>
    <row r="16366" ht="15.75" customHeight="1" spans="1:7">
      <c r="A16366" s="143">
        <v>1917050</v>
      </c>
      <c r="B16366" s="153" t="s">
        <v>18563</v>
      </c>
      <c r="C16366" s="145" t="s">
        <v>12987</v>
      </c>
      <c r="D16366" s="137"/>
      <c r="E16366" s="146">
        <v>11.61</v>
      </c>
      <c r="F16366" s="138"/>
      <c r="G16366" s="138"/>
    </row>
    <row r="16367" ht="15.75" customHeight="1" spans="1:7">
      <c r="A16367" s="143">
        <v>1917051</v>
      </c>
      <c r="B16367" s="153" t="s">
        <v>18564</v>
      </c>
      <c r="C16367" s="145" t="s">
        <v>12987</v>
      </c>
      <c r="D16367" s="137"/>
      <c r="E16367" s="146">
        <v>11.82</v>
      </c>
      <c r="F16367" s="138"/>
      <c r="G16367" s="138"/>
    </row>
    <row r="16368" ht="15.75" customHeight="1" spans="1:7">
      <c r="A16368" s="143">
        <v>1917052</v>
      </c>
      <c r="B16368" s="153" t="s">
        <v>18565</v>
      </c>
      <c r="C16368" s="145" t="s">
        <v>12987</v>
      </c>
      <c r="D16368" s="137"/>
      <c r="E16368" s="146">
        <v>12.05</v>
      </c>
      <c r="F16368" s="138"/>
      <c r="G16368" s="138"/>
    </row>
    <row r="16369" ht="15.75" customHeight="1" spans="1:7">
      <c r="A16369" s="143">
        <v>1917053</v>
      </c>
      <c r="B16369" s="153" t="s">
        <v>18566</v>
      </c>
      <c r="C16369" s="145" t="s">
        <v>12987</v>
      </c>
      <c r="D16369" s="137"/>
      <c r="E16369" s="146">
        <v>12.28</v>
      </c>
      <c r="F16369" s="138"/>
      <c r="G16369" s="138"/>
    </row>
    <row r="16370" ht="15.75" customHeight="1" spans="1:7">
      <c r="A16370" s="143">
        <v>1917054</v>
      </c>
      <c r="B16370" s="153" t="s">
        <v>18567</v>
      </c>
      <c r="C16370" s="145" t="s">
        <v>12987</v>
      </c>
      <c r="D16370" s="137"/>
      <c r="E16370" s="146">
        <v>12.41</v>
      </c>
      <c r="F16370" s="138"/>
      <c r="G16370" s="138"/>
    </row>
    <row r="16371" ht="15.75" customHeight="1" spans="1:7">
      <c r="A16371" s="143">
        <v>1901553</v>
      </c>
      <c r="B16371" s="153" t="s">
        <v>18568</v>
      </c>
      <c r="C16371" s="145" t="s">
        <v>12987</v>
      </c>
      <c r="D16371" s="137"/>
      <c r="E16371" s="146">
        <v>7.63</v>
      </c>
      <c r="F16371" s="138"/>
      <c r="G16371" s="138"/>
    </row>
    <row r="16372" ht="15.75" customHeight="1" spans="1:7">
      <c r="A16372" s="143">
        <v>1901554</v>
      </c>
      <c r="B16372" s="153" t="s">
        <v>18569</v>
      </c>
      <c r="C16372" s="145" t="s">
        <v>12987</v>
      </c>
      <c r="D16372" s="137"/>
      <c r="E16372" s="146">
        <v>7.69</v>
      </c>
      <c r="F16372" s="138"/>
      <c r="G16372" s="138"/>
    </row>
    <row r="16373" ht="15.75" customHeight="1" spans="1:7">
      <c r="A16373" s="143">
        <v>1901555</v>
      </c>
      <c r="B16373" s="153" t="s">
        <v>18570</v>
      </c>
      <c r="C16373" s="145" t="s">
        <v>12987</v>
      </c>
      <c r="D16373" s="137"/>
      <c r="E16373" s="146">
        <v>7.75</v>
      </c>
      <c r="F16373" s="138"/>
      <c r="G16373" s="138"/>
    </row>
    <row r="16374" ht="15.75" customHeight="1" spans="1:7">
      <c r="A16374" s="143">
        <v>1901556</v>
      </c>
      <c r="B16374" s="153" t="s">
        <v>18571</v>
      </c>
      <c r="C16374" s="145" t="s">
        <v>12987</v>
      </c>
      <c r="D16374" s="137"/>
      <c r="E16374" s="146">
        <v>7.82</v>
      </c>
      <c r="F16374" s="138"/>
      <c r="G16374" s="138"/>
    </row>
    <row r="16375" ht="15.75" customHeight="1" spans="1:7">
      <c r="A16375" s="143">
        <v>1901557</v>
      </c>
      <c r="B16375" s="153" t="s">
        <v>18572</v>
      </c>
      <c r="C16375" s="145" t="s">
        <v>12987</v>
      </c>
      <c r="D16375" s="137"/>
      <c r="E16375" s="146">
        <v>7.89</v>
      </c>
      <c r="F16375" s="138"/>
      <c r="G16375" s="138"/>
    </row>
    <row r="16376" ht="15.75" customHeight="1" spans="1:7">
      <c r="A16376" s="143">
        <v>1901558</v>
      </c>
      <c r="B16376" s="153" t="s">
        <v>18573</v>
      </c>
      <c r="C16376" s="145" t="s">
        <v>12987</v>
      </c>
      <c r="D16376" s="137"/>
      <c r="E16376" s="146">
        <v>7.93</v>
      </c>
      <c r="F16376" s="138"/>
      <c r="G16376" s="138"/>
    </row>
    <row r="16377" ht="15.75" customHeight="1" spans="1:7">
      <c r="A16377" s="143">
        <v>1901560</v>
      </c>
      <c r="B16377" s="153" t="s">
        <v>18574</v>
      </c>
      <c r="C16377" s="145" t="s">
        <v>12987</v>
      </c>
      <c r="D16377" s="137"/>
      <c r="E16377" s="146">
        <v>10.1</v>
      </c>
      <c r="F16377" s="138"/>
      <c r="G16377" s="138"/>
    </row>
    <row r="16378" ht="15.75" customHeight="1" spans="1:7">
      <c r="A16378" s="143">
        <v>1901561</v>
      </c>
      <c r="B16378" s="153" t="s">
        <v>18575</v>
      </c>
      <c r="C16378" s="145" t="s">
        <v>12987</v>
      </c>
      <c r="D16378" s="137"/>
      <c r="E16378" s="146">
        <v>10.16</v>
      </c>
      <c r="F16378" s="138"/>
      <c r="G16378" s="138"/>
    </row>
    <row r="16379" ht="15.75" customHeight="1" spans="1:7">
      <c r="A16379" s="143">
        <v>1901562</v>
      </c>
      <c r="B16379" s="153" t="s">
        <v>18576</v>
      </c>
      <c r="C16379" s="145" t="s">
        <v>12987</v>
      </c>
      <c r="D16379" s="137"/>
      <c r="E16379" s="146">
        <v>10.22</v>
      </c>
      <c r="F16379" s="138"/>
      <c r="G16379" s="138"/>
    </row>
    <row r="16380" ht="15.75" customHeight="1" spans="1:7">
      <c r="A16380" s="143">
        <v>1901563</v>
      </c>
      <c r="B16380" s="153" t="s">
        <v>18577</v>
      </c>
      <c r="C16380" s="145" t="s">
        <v>12987</v>
      </c>
      <c r="D16380" s="137"/>
      <c r="E16380" s="146">
        <v>10.28</v>
      </c>
      <c r="F16380" s="138"/>
      <c r="G16380" s="138"/>
    </row>
    <row r="16381" ht="15.75" customHeight="1" spans="1:7">
      <c r="A16381" s="143">
        <v>1901564</v>
      </c>
      <c r="B16381" s="153" t="s">
        <v>18578</v>
      </c>
      <c r="C16381" s="145" t="s">
        <v>12987</v>
      </c>
      <c r="D16381" s="137"/>
      <c r="E16381" s="146">
        <v>10.35</v>
      </c>
      <c r="F16381" s="138"/>
      <c r="G16381" s="138"/>
    </row>
    <row r="16382" ht="15.75" customHeight="1" spans="1:7">
      <c r="A16382" s="143">
        <v>1901559</v>
      </c>
      <c r="B16382" s="153" t="s">
        <v>18579</v>
      </c>
      <c r="C16382" s="145" t="s">
        <v>12987</v>
      </c>
      <c r="D16382" s="137"/>
      <c r="E16382" s="146">
        <v>10.38</v>
      </c>
      <c r="F16382" s="138"/>
      <c r="G16382" s="138"/>
    </row>
    <row r="16383" ht="15.75" customHeight="1" spans="1:7">
      <c r="A16383" s="143">
        <v>1917085</v>
      </c>
      <c r="B16383" s="153" t="s">
        <v>18580</v>
      </c>
      <c r="C16383" s="145" t="s">
        <v>12987</v>
      </c>
      <c r="D16383" s="137"/>
      <c r="E16383" s="146">
        <v>8.05</v>
      </c>
      <c r="F16383" s="138"/>
      <c r="G16383" s="138"/>
    </row>
    <row r="16384" ht="15.75" customHeight="1" spans="1:7">
      <c r="A16384" s="143">
        <v>1917086</v>
      </c>
      <c r="B16384" s="153" t="s">
        <v>18581</v>
      </c>
      <c r="C16384" s="145" t="s">
        <v>12987</v>
      </c>
      <c r="D16384" s="137"/>
      <c r="E16384" s="146">
        <v>8.18</v>
      </c>
      <c r="F16384" s="138"/>
      <c r="G16384" s="138"/>
    </row>
    <row r="16385" ht="15.75" customHeight="1" spans="1:7">
      <c r="A16385" s="143">
        <v>1917087</v>
      </c>
      <c r="B16385" s="153" t="s">
        <v>18582</v>
      </c>
      <c r="C16385" s="145" t="s">
        <v>12987</v>
      </c>
      <c r="D16385" s="137"/>
      <c r="E16385" s="146">
        <v>8.31</v>
      </c>
      <c r="F16385" s="138"/>
      <c r="G16385" s="138"/>
    </row>
    <row r="16386" ht="15.75" customHeight="1" spans="1:7">
      <c r="A16386" s="143">
        <v>1917088</v>
      </c>
      <c r="B16386" s="153" t="s">
        <v>18583</v>
      </c>
      <c r="C16386" s="145" t="s">
        <v>12987</v>
      </c>
      <c r="D16386" s="137"/>
      <c r="E16386" s="146">
        <v>8.45</v>
      </c>
      <c r="F16386" s="138"/>
      <c r="G16386" s="138"/>
    </row>
    <row r="16387" ht="15.75" customHeight="1" spans="1:7">
      <c r="A16387" s="143">
        <v>1917089</v>
      </c>
      <c r="B16387" s="153" t="s">
        <v>18584</v>
      </c>
      <c r="C16387" s="145" t="s">
        <v>12987</v>
      </c>
      <c r="D16387" s="137"/>
      <c r="E16387" s="146">
        <v>8.6</v>
      </c>
      <c r="F16387" s="138"/>
      <c r="G16387" s="138"/>
    </row>
    <row r="16388" ht="15.75" customHeight="1" spans="1:7">
      <c r="A16388" s="143">
        <v>1917090</v>
      </c>
      <c r="B16388" s="153" t="s">
        <v>18585</v>
      </c>
      <c r="C16388" s="145" t="s">
        <v>12987</v>
      </c>
      <c r="D16388" s="137"/>
      <c r="E16388" s="146">
        <v>8.67</v>
      </c>
      <c r="F16388" s="138"/>
      <c r="G16388" s="138"/>
    </row>
    <row r="16389" ht="15.75" customHeight="1" spans="1:7">
      <c r="A16389" s="143">
        <v>1901566</v>
      </c>
      <c r="B16389" s="153" t="s">
        <v>18586</v>
      </c>
      <c r="C16389" s="145" t="s">
        <v>12987</v>
      </c>
      <c r="D16389" s="137"/>
      <c r="E16389" s="146">
        <v>12.63</v>
      </c>
      <c r="F16389" s="138"/>
      <c r="G16389" s="138"/>
    </row>
    <row r="16390" ht="15.75" customHeight="1" spans="1:7">
      <c r="A16390" s="143">
        <v>1901567</v>
      </c>
      <c r="B16390" s="153" t="s">
        <v>18587</v>
      </c>
      <c r="C16390" s="145" t="s">
        <v>12987</v>
      </c>
      <c r="D16390" s="137"/>
      <c r="E16390" s="146">
        <v>12.69</v>
      </c>
      <c r="F16390" s="138"/>
      <c r="G16390" s="138"/>
    </row>
    <row r="16391" ht="15.75" customHeight="1" spans="1:7">
      <c r="A16391" s="143">
        <v>1901568</v>
      </c>
      <c r="B16391" s="153" t="s">
        <v>18588</v>
      </c>
      <c r="C16391" s="145" t="s">
        <v>12987</v>
      </c>
      <c r="D16391" s="137"/>
      <c r="E16391" s="146">
        <v>12.75</v>
      </c>
      <c r="F16391" s="138"/>
      <c r="G16391" s="138"/>
    </row>
    <row r="16392" ht="15.75" customHeight="1" spans="1:7">
      <c r="A16392" s="143">
        <v>1901569</v>
      </c>
      <c r="B16392" s="153" t="s">
        <v>18589</v>
      </c>
      <c r="C16392" s="145" t="s">
        <v>12987</v>
      </c>
      <c r="D16392" s="137"/>
      <c r="E16392" s="146">
        <v>12.81</v>
      </c>
      <c r="F16392" s="138"/>
      <c r="G16392" s="138"/>
    </row>
    <row r="16393" ht="15.75" customHeight="1" spans="1:7">
      <c r="A16393" s="143">
        <v>1901570</v>
      </c>
      <c r="B16393" s="153" t="s">
        <v>18590</v>
      </c>
      <c r="C16393" s="145" t="s">
        <v>12987</v>
      </c>
      <c r="D16393" s="137"/>
      <c r="E16393" s="146">
        <v>12.87</v>
      </c>
      <c r="F16393" s="138"/>
      <c r="G16393" s="138"/>
    </row>
    <row r="16394" ht="15.75" customHeight="1" spans="1:7">
      <c r="A16394" s="143">
        <v>1901565</v>
      </c>
      <c r="B16394" s="153" t="s">
        <v>18591</v>
      </c>
      <c r="C16394" s="145" t="s">
        <v>12987</v>
      </c>
      <c r="D16394" s="137"/>
      <c r="E16394" s="146">
        <v>12.91</v>
      </c>
      <c r="F16394" s="138"/>
      <c r="G16394" s="138"/>
    </row>
    <row r="16395" ht="15.75" customHeight="1" spans="1:7">
      <c r="A16395" s="143">
        <v>1917121</v>
      </c>
      <c r="B16395" s="153" t="s">
        <v>18592</v>
      </c>
      <c r="C16395" s="145" t="s">
        <v>12987</v>
      </c>
      <c r="D16395" s="137"/>
      <c r="E16395" s="146">
        <v>7.71</v>
      </c>
      <c r="F16395" s="138"/>
      <c r="G16395" s="138"/>
    </row>
    <row r="16396" ht="15.75" customHeight="1" spans="1:7">
      <c r="A16396" s="143">
        <v>1917122</v>
      </c>
      <c r="B16396" s="153" t="s">
        <v>18593</v>
      </c>
      <c r="C16396" s="145" t="s">
        <v>12987</v>
      </c>
      <c r="D16396" s="137"/>
      <c r="E16396" s="146">
        <v>7.81</v>
      </c>
      <c r="F16396" s="138"/>
      <c r="G16396" s="138"/>
    </row>
    <row r="16397" ht="15.75" customHeight="1" spans="1:7">
      <c r="A16397" s="143">
        <v>1917123</v>
      </c>
      <c r="B16397" s="153" t="s">
        <v>18594</v>
      </c>
      <c r="C16397" s="145" t="s">
        <v>12987</v>
      </c>
      <c r="D16397" s="137"/>
      <c r="E16397" s="146">
        <v>7.92</v>
      </c>
      <c r="F16397" s="138"/>
      <c r="G16397" s="138"/>
    </row>
    <row r="16398" ht="15.75" customHeight="1" spans="1:7">
      <c r="A16398" s="143">
        <v>1917124</v>
      </c>
      <c r="B16398" s="153" t="s">
        <v>18595</v>
      </c>
      <c r="C16398" s="145" t="s">
        <v>12987</v>
      </c>
      <c r="D16398" s="137"/>
      <c r="E16398" s="146">
        <v>8.03</v>
      </c>
      <c r="F16398" s="138"/>
      <c r="G16398" s="138"/>
    </row>
    <row r="16399" ht="15.75" customHeight="1" spans="1:7">
      <c r="A16399" s="143">
        <v>1917125</v>
      </c>
      <c r="B16399" s="153" t="s">
        <v>18596</v>
      </c>
      <c r="C16399" s="145" t="s">
        <v>12987</v>
      </c>
      <c r="D16399" s="137"/>
      <c r="E16399" s="146">
        <v>8.15</v>
      </c>
      <c r="F16399" s="138"/>
      <c r="G16399" s="138"/>
    </row>
    <row r="16400" ht="15.75" customHeight="1" spans="1:7">
      <c r="A16400" s="143">
        <v>1917126</v>
      </c>
      <c r="B16400" s="153" t="s">
        <v>18597</v>
      </c>
      <c r="C16400" s="145" t="s">
        <v>12987</v>
      </c>
      <c r="D16400" s="137"/>
      <c r="E16400" s="146">
        <v>8.22</v>
      </c>
      <c r="F16400" s="138"/>
      <c r="G16400" s="138"/>
    </row>
    <row r="16401" ht="15.75" customHeight="1" spans="1:7">
      <c r="A16401" s="143">
        <v>1917157</v>
      </c>
      <c r="B16401" s="153" t="s">
        <v>18598</v>
      </c>
      <c r="C16401" s="145" t="s">
        <v>12987</v>
      </c>
      <c r="D16401" s="137"/>
      <c r="E16401" s="146">
        <v>7.34</v>
      </c>
      <c r="F16401" s="138"/>
      <c r="G16401" s="138"/>
    </row>
    <row r="16402" ht="15.75" customHeight="1" spans="1:7">
      <c r="A16402" s="143">
        <v>1917158</v>
      </c>
      <c r="B16402" s="153" t="s">
        <v>18599</v>
      </c>
      <c r="C16402" s="145" t="s">
        <v>12987</v>
      </c>
      <c r="D16402" s="137"/>
      <c r="E16402" s="146">
        <v>7.43</v>
      </c>
      <c r="F16402" s="138"/>
      <c r="G16402" s="138"/>
    </row>
    <row r="16403" ht="15.75" customHeight="1" spans="1:7">
      <c r="A16403" s="143">
        <v>1917159</v>
      </c>
      <c r="B16403" s="153" t="s">
        <v>18600</v>
      </c>
      <c r="C16403" s="145" t="s">
        <v>12987</v>
      </c>
      <c r="D16403" s="137"/>
      <c r="E16403" s="146">
        <v>7.53</v>
      </c>
      <c r="F16403" s="138"/>
      <c r="G16403" s="138"/>
    </row>
    <row r="16404" ht="15.75" customHeight="1" spans="1:7">
      <c r="A16404" s="143">
        <v>1917160</v>
      </c>
      <c r="B16404" s="153" t="s">
        <v>18601</v>
      </c>
      <c r="C16404" s="145" t="s">
        <v>12987</v>
      </c>
      <c r="D16404" s="137"/>
      <c r="E16404" s="146">
        <v>7.63</v>
      </c>
      <c r="F16404" s="138"/>
      <c r="G16404" s="138"/>
    </row>
    <row r="16405" ht="15.75" customHeight="1" spans="1:7">
      <c r="A16405" s="143">
        <v>1917161</v>
      </c>
      <c r="B16405" s="153" t="s">
        <v>18602</v>
      </c>
      <c r="C16405" s="145" t="s">
        <v>12987</v>
      </c>
      <c r="D16405" s="137"/>
      <c r="E16405" s="146">
        <v>7.73</v>
      </c>
      <c r="F16405" s="138"/>
      <c r="G16405" s="138"/>
    </row>
    <row r="16406" ht="15.75" customHeight="1" spans="1:7">
      <c r="A16406" s="143">
        <v>1917162</v>
      </c>
      <c r="B16406" s="153" t="s">
        <v>18603</v>
      </c>
      <c r="C16406" s="145" t="s">
        <v>12987</v>
      </c>
      <c r="D16406" s="137"/>
      <c r="E16406" s="146">
        <v>7.79</v>
      </c>
      <c r="F16406" s="138"/>
      <c r="G16406" s="138"/>
    </row>
    <row r="16407" ht="15.75" customHeight="1" spans="1:7">
      <c r="A16407" s="143">
        <v>1917193</v>
      </c>
      <c r="B16407" s="153" t="s">
        <v>18604</v>
      </c>
      <c r="C16407" s="145" t="s">
        <v>12987</v>
      </c>
      <c r="D16407" s="137"/>
      <c r="E16407" s="146">
        <v>8.15</v>
      </c>
      <c r="F16407" s="138"/>
      <c r="G16407" s="138"/>
    </row>
    <row r="16408" ht="15.75" customHeight="1" spans="1:7">
      <c r="A16408" s="143">
        <v>1917194</v>
      </c>
      <c r="B16408" s="153" t="s">
        <v>18605</v>
      </c>
      <c r="C16408" s="145" t="s">
        <v>12987</v>
      </c>
      <c r="D16408" s="137"/>
      <c r="E16408" s="146">
        <v>8.23</v>
      </c>
      <c r="F16408" s="138"/>
      <c r="G16408" s="138"/>
    </row>
    <row r="16409" ht="15.75" customHeight="1" spans="1:7">
      <c r="A16409" s="143">
        <v>1917195</v>
      </c>
      <c r="B16409" s="153" t="s">
        <v>18606</v>
      </c>
      <c r="C16409" s="145" t="s">
        <v>12987</v>
      </c>
      <c r="D16409" s="137"/>
      <c r="E16409" s="146">
        <v>8.31</v>
      </c>
      <c r="F16409" s="138"/>
      <c r="G16409" s="138"/>
    </row>
    <row r="16410" ht="15.75" customHeight="1" spans="1:7">
      <c r="A16410" s="143">
        <v>1917196</v>
      </c>
      <c r="B16410" s="153" t="s">
        <v>18607</v>
      </c>
      <c r="C16410" s="145" t="s">
        <v>12987</v>
      </c>
      <c r="D16410" s="137"/>
      <c r="E16410" s="146">
        <v>8.4</v>
      </c>
      <c r="F16410" s="138"/>
      <c r="G16410" s="138"/>
    </row>
    <row r="16411" ht="15.75" customHeight="1" spans="1:7">
      <c r="A16411" s="143">
        <v>1917197</v>
      </c>
      <c r="B16411" s="153" t="s">
        <v>18608</v>
      </c>
      <c r="C16411" s="145" t="s">
        <v>12987</v>
      </c>
      <c r="D16411" s="137"/>
      <c r="E16411" s="146">
        <v>8.5</v>
      </c>
      <c r="F16411" s="138"/>
      <c r="G16411" s="138"/>
    </row>
    <row r="16412" ht="15.75" customHeight="1" spans="1:7">
      <c r="A16412" s="143">
        <v>1917198</v>
      </c>
      <c r="B16412" s="153" t="s">
        <v>18609</v>
      </c>
      <c r="C16412" s="145" t="s">
        <v>12987</v>
      </c>
      <c r="D16412" s="137"/>
      <c r="E16412" s="146">
        <v>8.55</v>
      </c>
      <c r="F16412" s="138"/>
      <c r="G16412" s="138"/>
    </row>
    <row r="16413" ht="15.75" customHeight="1" spans="1:7">
      <c r="A16413" s="143">
        <v>1917013</v>
      </c>
      <c r="B16413" s="153" t="s">
        <v>18610</v>
      </c>
      <c r="C16413" s="145" t="s">
        <v>12987</v>
      </c>
      <c r="D16413" s="137"/>
      <c r="E16413" s="146">
        <v>15.48</v>
      </c>
      <c r="F16413" s="138"/>
      <c r="G16413" s="138"/>
    </row>
    <row r="16414" ht="15.75" customHeight="1" spans="1:7">
      <c r="A16414" s="143">
        <v>1917014</v>
      </c>
      <c r="B16414" s="153" t="s">
        <v>18611</v>
      </c>
      <c r="C16414" s="145" t="s">
        <v>12987</v>
      </c>
      <c r="D16414" s="137"/>
      <c r="E16414" s="146">
        <v>15.78</v>
      </c>
      <c r="F16414" s="138"/>
      <c r="G16414" s="138"/>
    </row>
    <row r="16415" ht="15.75" customHeight="1" spans="1:7">
      <c r="A16415" s="143">
        <v>1917015</v>
      </c>
      <c r="B16415" s="153" t="s">
        <v>18612</v>
      </c>
      <c r="C16415" s="145" t="s">
        <v>12987</v>
      </c>
      <c r="D16415" s="137"/>
      <c r="E16415" s="146">
        <v>16.08</v>
      </c>
      <c r="F16415" s="138"/>
      <c r="G16415" s="138"/>
    </row>
    <row r="16416" ht="15.75" customHeight="1" spans="1:7">
      <c r="A16416" s="143">
        <v>1917016</v>
      </c>
      <c r="B16416" s="153" t="s">
        <v>18613</v>
      </c>
      <c r="C16416" s="145" t="s">
        <v>12987</v>
      </c>
      <c r="D16416" s="137"/>
      <c r="E16416" s="146">
        <v>16.4</v>
      </c>
      <c r="F16416" s="138"/>
      <c r="G16416" s="138"/>
    </row>
    <row r="16417" ht="15.75" customHeight="1" spans="1:7">
      <c r="A16417" s="143">
        <v>1917017</v>
      </c>
      <c r="B16417" s="153" t="s">
        <v>18614</v>
      </c>
      <c r="C16417" s="145" t="s">
        <v>12987</v>
      </c>
      <c r="D16417" s="137"/>
      <c r="E16417" s="146">
        <v>16.74</v>
      </c>
      <c r="F16417" s="138"/>
      <c r="G16417" s="138"/>
    </row>
    <row r="16418" ht="15.75" customHeight="1" spans="1:7">
      <c r="A16418" s="143">
        <v>1917018</v>
      </c>
      <c r="B16418" s="153" t="s">
        <v>18615</v>
      </c>
      <c r="C16418" s="145" t="s">
        <v>12987</v>
      </c>
      <c r="D16418" s="137"/>
      <c r="E16418" s="146">
        <v>16.92</v>
      </c>
      <c r="F16418" s="138"/>
      <c r="G16418" s="138"/>
    </row>
    <row r="16419" ht="15.75" customHeight="1" spans="1:7">
      <c r="A16419" s="143">
        <v>1917623</v>
      </c>
      <c r="B16419" s="153" t="s">
        <v>18616</v>
      </c>
      <c r="C16419" s="145" t="s">
        <v>12987</v>
      </c>
      <c r="D16419" s="137"/>
      <c r="E16419" s="146">
        <v>18.2</v>
      </c>
      <c r="F16419" s="138"/>
      <c r="G16419" s="138"/>
    </row>
    <row r="16420" ht="15.75" customHeight="1" spans="1:7">
      <c r="A16420" s="143">
        <v>1917624</v>
      </c>
      <c r="B16420" s="153" t="s">
        <v>18617</v>
      </c>
      <c r="C16420" s="145" t="s">
        <v>12987</v>
      </c>
      <c r="D16420" s="137"/>
      <c r="E16420" s="146">
        <v>22.9</v>
      </c>
      <c r="F16420" s="138"/>
      <c r="G16420" s="138"/>
    </row>
    <row r="16421" ht="15.75" customHeight="1" spans="1:7">
      <c r="A16421" s="143">
        <v>1917625</v>
      </c>
      <c r="B16421" s="153" t="s">
        <v>18618</v>
      </c>
      <c r="C16421" s="145" t="s">
        <v>12987</v>
      </c>
      <c r="D16421" s="137"/>
      <c r="E16421" s="146">
        <v>28.69</v>
      </c>
      <c r="F16421" s="138"/>
      <c r="G16421" s="138"/>
    </row>
    <row r="16422" ht="15.75" customHeight="1" spans="1:7">
      <c r="A16422" s="143">
        <v>1917626</v>
      </c>
      <c r="B16422" s="153" t="s">
        <v>18619</v>
      </c>
      <c r="C16422" s="145" t="s">
        <v>12987</v>
      </c>
      <c r="D16422" s="137"/>
      <c r="E16422" s="146">
        <v>35.04</v>
      </c>
      <c r="F16422" s="138"/>
      <c r="G16422" s="138"/>
    </row>
    <row r="16423" ht="15.75" customHeight="1" spans="1:7">
      <c r="A16423" s="143">
        <v>1917627</v>
      </c>
      <c r="B16423" s="153" t="s">
        <v>18620</v>
      </c>
      <c r="C16423" s="145" t="s">
        <v>12987</v>
      </c>
      <c r="D16423" s="137"/>
      <c r="E16423" s="146">
        <v>42.08</v>
      </c>
      <c r="F16423" s="138"/>
      <c r="G16423" s="138"/>
    </row>
    <row r="16424" ht="15.75" customHeight="1" spans="1:7">
      <c r="A16424" s="143">
        <v>1917628</v>
      </c>
      <c r="B16424" s="153" t="s">
        <v>18621</v>
      </c>
      <c r="C16424" s="145" t="s">
        <v>12987</v>
      </c>
      <c r="D16424" s="137"/>
      <c r="E16424" s="146">
        <v>49.21</v>
      </c>
      <c r="F16424" s="138"/>
      <c r="G16424" s="138"/>
    </row>
    <row r="16425" ht="15.75" customHeight="1" spans="1:7">
      <c r="A16425" s="143">
        <v>1917620</v>
      </c>
      <c r="B16425" s="153" t="s">
        <v>18622</v>
      </c>
      <c r="C16425" s="145" t="s">
        <v>12987</v>
      </c>
      <c r="D16425" s="137"/>
      <c r="E16425" s="146">
        <v>8.53</v>
      </c>
      <c r="F16425" s="138"/>
      <c r="G16425" s="138"/>
    </row>
    <row r="16426" ht="15.75" customHeight="1" spans="1:7">
      <c r="A16426" s="143">
        <v>1917621</v>
      </c>
      <c r="B16426" s="153" t="s">
        <v>18623</v>
      </c>
      <c r="C16426" s="145" t="s">
        <v>12987</v>
      </c>
      <c r="D16426" s="137"/>
      <c r="E16426" s="146">
        <v>9.96</v>
      </c>
      <c r="F16426" s="138"/>
      <c r="G16426" s="138"/>
    </row>
    <row r="16427" ht="15.75" customHeight="1" spans="1:7">
      <c r="A16427" s="143">
        <v>1917622</v>
      </c>
      <c r="B16427" s="153" t="s">
        <v>18624</v>
      </c>
      <c r="C16427" s="145" t="s">
        <v>12987</v>
      </c>
      <c r="D16427" s="137"/>
      <c r="E16427" s="146">
        <v>12.45</v>
      </c>
      <c r="F16427" s="138"/>
      <c r="G16427" s="138"/>
    </row>
    <row r="16428" ht="15.75" customHeight="1" spans="1:7">
      <c r="A16428" s="143">
        <v>1917741</v>
      </c>
      <c r="B16428" s="153" t="s">
        <v>18625</v>
      </c>
      <c r="C16428" s="145" t="s">
        <v>12987</v>
      </c>
      <c r="D16428" s="137"/>
      <c r="E16428" s="146">
        <v>7.92</v>
      </c>
      <c r="F16428" s="138"/>
      <c r="G16428" s="138"/>
    </row>
    <row r="16429" ht="15.75" customHeight="1" spans="1:7">
      <c r="A16429" s="143">
        <v>1917269</v>
      </c>
      <c r="B16429" s="153" t="s">
        <v>18626</v>
      </c>
      <c r="C16429" s="145" t="s">
        <v>12987</v>
      </c>
      <c r="D16429" s="137"/>
      <c r="E16429" s="146">
        <v>22.16</v>
      </c>
      <c r="F16429" s="138"/>
      <c r="G16429" s="138"/>
    </row>
    <row r="16430" ht="15.75" customHeight="1" spans="1:7">
      <c r="A16430" s="143">
        <v>1917270</v>
      </c>
      <c r="B16430" s="153" t="s">
        <v>18627</v>
      </c>
      <c r="C16430" s="145" t="s">
        <v>12987</v>
      </c>
      <c r="D16430" s="137"/>
      <c r="E16430" s="146">
        <v>29.88</v>
      </c>
      <c r="F16430" s="138"/>
      <c r="G16430" s="138"/>
    </row>
    <row r="16431" ht="15.75" customHeight="1" spans="1:7">
      <c r="A16431" s="143">
        <v>1917266</v>
      </c>
      <c r="B16431" s="153" t="s">
        <v>18628</v>
      </c>
      <c r="C16431" s="145" t="s">
        <v>12987</v>
      </c>
      <c r="D16431" s="137"/>
      <c r="E16431" s="146">
        <v>7.26</v>
      </c>
      <c r="F16431" s="138"/>
      <c r="G16431" s="138"/>
    </row>
    <row r="16432" ht="15.75" customHeight="1" spans="1:7">
      <c r="A16432" s="143">
        <v>1917267</v>
      </c>
      <c r="B16432" s="153" t="s">
        <v>18629</v>
      </c>
      <c r="C16432" s="145" t="s">
        <v>12987</v>
      </c>
      <c r="D16432" s="137"/>
      <c r="E16432" s="146">
        <v>10.53</v>
      </c>
      <c r="F16432" s="138"/>
      <c r="G16432" s="138"/>
    </row>
    <row r="16433" ht="15.75" customHeight="1" spans="1:7">
      <c r="A16433" s="143">
        <v>1917268</v>
      </c>
      <c r="B16433" s="153" t="s">
        <v>18630</v>
      </c>
      <c r="C16433" s="145" t="s">
        <v>12987</v>
      </c>
      <c r="D16433" s="137"/>
      <c r="E16433" s="146">
        <v>16.07</v>
      </c>
      <c r="F16433" s="138"/>
      <c r="G16433" s="138"/>
    </row>
    <row r="16434" ht="15.75" customHeight="1" spans="1:7">
      <c r="A16434" s="143">
        <v>1917728</v>
      </c>
      <c r="B16434" s="153" t="s">
        <v>18631</v>
      </c>
      <c r="C16434" s="145" t="s">
        <v>12987</v>
      </c>
      <c r="D16434" s="137"/>
      <c r="E16434" s="146">
        <v>6.7</v>
      </c>
      <c r="F16434" s="138"/>
      <c r="G16434" s="138"/>
    </row>
    <row r="16435" ht="15.75" customHeight="1" spans="1:7">
      <c r="A16435" s="143">
        <v>1917358</v>
      </c>
      <c r="B16435" s="153" t="s">
        <v>18632</v>
      </c>
      <c r="C16435" s="145" t="s">
        <v>12987</v>
      </c>
      <c r="D16435" s="137"/>
      <c r="E16435" s="146">
        <v>6.79</v>
      </c>
      <c r="F16435" s="138"/>
      <c r="G16435" s="138"/>
    </row>
    <row r="16436" ht="15.75" customHeight="1" spans="1:7">
      <c r="A16436" s="143">
        <v>1917362</v>
      </c>
      <c r="B16436" s="153" t="s">
        <v>18633</v>
      </c>
      <c r="C16436" s="145" t="s">
        <v>12987</v>
      </c>
      <c r="D16436" s="137"/>
      <c r="E16436" s="146">
        <v>32.55</v>
      </c>
      <c r="F16436" s="138"/>
      <c r="G16436" s="138"/>
    </row>
    <row r="16437" ht="15.75" customHeight="1" spans="1:7">
      <c r="A16437" s="143">
        <v>1917363</v>
      </c>
      <c r="B16437" s="153" t="s">
        <v>18634</v>
      </c>
      <c r="C16437" s="145" t="s">
        <v>12987</v>
      </c>
      <c r="D16437" s="137"/>
      <c r="E16437" s="146">
        <v>39.69</v>
      </c>
      <c r="F16437" s="138"/>
      <c r="G16437" s="138"/>
    </row>
    <row r="16438" ht="15.75" customHeight="1" spans="1:7">
      <c r="A16438" s="143">
        <v>1917359</v>
      </c>
      <c r="B16438" s="153" t="s">
        <v>18635</v>
      </c>
      <c r="C16438" s="145" t="s">
        <v>12987</v>
      </c>
      <c r="D16438" s="137"/>
      <c r="E16438" s="146">
        <v>9.57</v>
      </c>
      <c r="F16438" s="138"/>
      <c r="G16438" s="138"/>
    </row>
    <row r="16439" ht="15.75" customHeight="1" spans="1:7">
      <c r="A16439" s="143">
        <v>1917360</v>
      </c>
      <c r="B16439" s="153" t="s">
        <v>18636</v>
      </c>
      <c r="C16439" s="145" t="s">
        <v>12987</v>
      </c>
      <c r="D16439" s="137"/>
      <c r="E16439" s="146">
        <v>15.62</v>
      </c>
      <c r="F16439" s="138"/>
      <c r="G16439" s="138"/>
    </row>
    <row r="16440" ht="15.75" customHeight="1" spans="1:7">
      <c r="A16440" s="143">
        <v>1917361</v>
      </c>
      <c r="B16440" s="153" t="s">
        <v>18637</v>
      </c>
      <c r="C16440" s="145" t="s">
        <v>12987</v>
      </c>
      <c r="D16440" s="137"/>
      <c r="E16440" s="146">
        <v>23.36</v>
      </c>
      <c r="F16440" s="138"/>
      <c r="G16440" s="138"/>
    </row>
    <row r="16441" ht="15.75" customHeight="1" spans="1:7">
      <c r="A16441" s="143">
        <v>1917476</v>
      </c>
      <c r="B16441" s="153" t="s">
        <v>18638</v>
      </c>
      <c r="C16441" s="145" t="s">
        <v>12987</v>
      </c>
      <c r="D16441" s="137"/>
      <c r="E16441" s="146">
        <v>24.18</v>
      </c>
      <c r="F16441" s="138"/>
      <c r="G16441" s="138"/>
    </row>
    <row r="16442" ht="15.75" customHeight="1" spans="1:7">
      <c r="A16442" s="143">
        <v>1917477</v>
      </c>
      <c r="B16442" s="153" t="s">
        <v>18639</v>
      </c>
      <c r="C16442" s="145" t="s">
        <v>12987</v>
      </c>
      <c r="D16442" s="137"/>
      <c r="E16442" s="146">
        <v>31.11</v>
      </c>
      <c r="F16442" s="138"/>
      <c r="G16442" s="138"/>
    </row>
    <row r="16443" ht="15.75" customHeight="1" spans="1:7">
      <c r="A16443" s="143">
        <v>1917478</v>
      </c>
      <c r="B16443" s="153" t="s">
        <v>18640</v>
      </c>
      <c r="C16443" s="145" t="s">
        <v>12987</v>
      </c>
      <c r="D16443" s="137"/>
      <c r="E16443" s="146">
        <v>39.96</v>
      </c>
      <c r="F16443" s="138"/>
      <c r="G16443" s="138"/>
    </row>
    <row r="16444" ht="15.75" customHeight="1" spans="1:7">
      <c r="A16444" s="143">
        <v>1917479</v>
      </c>
      <c r="B16444" s="153" t="s">
        <v>18641</v>
      </c>
      <c r="C16444" s="145" t="s">
        <v>12987</v>
      </c>
      <c r="D16444" s="137"/>
      <c r="E16444" s="146">
        <v>43.51</v>
      </c>
      <c r="F16444" s="138"/>
      <c r="G16444" s="138"/>
    </row>
    <row r="16445" ht="15.75" customHeight="1" spans="1:7">
      <c r="A16445" s="143">
        <v>1917473</v>
      </c>
      <c r="B16445" s="153" t="s">
        <v>18642</v>
      </c>
      <c r="C16445" s="145" t="s">
        <v>12987</v>
      </c>
      <c r="D16445" s="137"/>
      <c r="E16445" s="146">
        <v>11.06</v>
      </c>
      <c r="F16445" s="138"/>
      <c r="G16445" s="138"/>
    </row>
    <row r="16446" ht="15.75" customHeight="1" spans="1:7">
      <c r="A16446" s="143">
        <v>1917474</v>
      </c>
      <c r="B16446" s="153" t="s">
        <v>18643</v>
      </c>
      <c r="C16446" s="145" t="s">
        <v>12987</v>
      </c>
      <c r="D16446" s="137"/>
      <c r="E16446" s="146">
        <v>14.23</v>
      </c>
      <c r="F16446" s="138"/>
      <c r="G16446" s="138"/>
    </row>
    <row r="16447" ht="15.75" customHeight="1" spans="1:7">
      <c r="A16447" s="143">
        <v>1917475</v>
      </c>
      <c r="B16447" s="153" t="s">
        <v>18644</v>
      </c>
      <c r="C16447" s="145" t="s">
        <v>12987</v>
      </c>
      <c r="D16447" s="137"/>
      <c r="E16447" s="146">
        <v>18.26</v>
      </c>
      <c r="F16447" s="138"/>
      <c r="G16447" s="138"/>
    </row>
    <row r="16448" ht="15.75" customHeight="1" spans="1:7">
      <c r="A16448" s="143">
        <v>1917736</v>
      </c>
      <c r="B16448" s="153" t="s">
        <v>18645</v>
      </c>
      <c r="C16448" s="145" t="s">
        <v>12987</v>
      </c>
      <c r="D16448" s="137"/>
      <c r="E16448" s="146">
        <v>8.04</v>
      </c>
      <c r="F16448" s="138"/>
      <c r="G16448" s="138"/>
    </row>
    <row r="16449" ht="15.75" customHeight="1" spans="1:7">
      <c r="A16449" s="143">
        <v>1917067</v>
      </c>
      <c r="B16449" s="153" t="s">
        <v>18646</v>
      </c>
      <c r="C16449" s="145" t="s">
        <v>12987</v>
      </c>
      <c r="D16449" s="137"/>
      <c r="E16449" s="146">
        <v>10.65</v>
      </c>
      <c r="F16449" s="138"/>
      <c r="G16449" s="138"/>
    </row>
    <row r="16450" ht="15.75" customHeight="1" spans="1:7">
      <c r="A16450" s="143">
        <v>1917068</v>
      </c>
      <c r="B16450" s="153" t="s">
        <v>18647</v>
      </c>
      <c r="C16450" s="145" t="s">
        <v>12987</v>
      </c>
      <c r="D16450" s="137"/>
      <c r="E16450" s="146">
        <v>10.86</v>
      </c>
      <c r="F16450" s="138"/>
      <c r="G16450" s="138"/>
    </row>
    <row r="16451" ht="15.75" customHeight="1" spans="1:7">
      <c r="A16451" s="143">
        <v>1917069</v>
      </c>
      <c r="B16451" s="153" t="s">
        <v>18648</v>
      </c>
      <c r="C16451" s="145" t="s">
        <v>12987</v>
      </c>
      <c r="D16451" s="137"/>
      <c r="E16451" s="146">
        <v>11.08</v>
      </c>
      <c r="F16451" s="138"/>
      <c r="G16451" s="138"/>
    </row>
    <row r="16452" ht="15.75" customHeight="1" spans="1:7">
      <c r="A16452" s="143">
        <v>1917070</v>
      </c>
      <c r="B16452" s="153" t="s">
        <v>18649</v>
      </c>
      <c r="C16452" s="145" t="s">
        <v>12987</v>
      </c>
      <c r="D16452" s="137"/>
      <c r="E16452" s="146">
        <v>11.31</v>
      </c>
      <c r="F16452" s="138"/>
      <c r="G16452" s="138"/>
    </row>
    <row r="16453" ht="15.75" customHeight="1" spans="1:7">
      <c r="A16453" s="143">
        <v>1917071</v>
      </c>
      <c r="B16453" s="153" t="s">
        <v>18650</v>
      </c>
      <c r="C16453" s="145" t="s">
        <v>12987</v>
      </c>
      <c r="D16453" s="137"/>
      <c r="E16453" s="146">
        <v>11.55</v>
      </c>
      <c r="F16453" s="138"/>
      <c r="G16453" s="138"/>
    </row>
    <row r="16454" ht="15.75" customHeight="1" spans="1:7">
      <c r="A16454" s="143">
        <v>1917072</v>
      </c>
      <c r="B16454" s="153" t="s">
        <v>18651</v>
      </c>
      <c r="C16454" s="145" t="s">
        <v>12987</v>
      </c>
      <c r="D16454" s="137"/>
      <c r="E16454" s="146">
        <v>11.68</v>
      </c>
      <c r="F16454" s="138"/>
      <c r="G16454" s="138"/>
    </row>
    <row r="16455" ht="15.75" customHeight="1" spans="1:7">
      <c r="A16455" s="143">
        <v>1901572</v>
      </c>
      <c r="B16455" s="153" t="s">
        <v>18652</v>
      </c>
      <c r="C16455" s="145" t="s">
        <v>12987</v>
      </c>
      <c r="D16455" s="137"/>
      <c r="E16455" s="146">
        <v>6.98</v>
      </c>
      <c r="F16455" s="138"/>
      <c r="G16455" s="138"/>
    </row>
    <row r="16456" ht="15.75" customHeight="1" spans="1:7">
      <c r="A16456" s="143">
        <v>1901573</v>
      </c>
      <c r="B16456" s="153" t="s">
        <v>18653</v>
      </c>
      <c r="C16456" s="145" t="s">
        <v>12987</v>
      </c>
      <c r="D16456" s="137"/>
      <c r="E16456" s="146">
        <v>7.05</v>
      </c>
      <c r="F16456" s="138"/>
      <c r="G16456" s="138"/>
    </row>
    <row r="16457" ht="15.75" customHeight="1" spans="1:7">
      <c r="A16457" s="143">
        <v>1901574</v>
      </c>
      <c r="B16457" s="153" t="s">
        <v>18654</v>
      </c>
      <c r="C16457" s="145" t="s">
        <v>12987</v>
      </c>
      <c r="D16457" s="137"/>
      <c r="E16457" s="146">
        <v>7.11</v>
      </c>
      <c r="F16457" s="138"/>
      <c r="G16457" s="138"/>
    </row>
    <row r="16458" ht="15.75" customHeight="1" spans="1:7">
      <c r="A16458" s="143">
        <v>1901575</v>
      </c>
      <c r="B16458" s="153" t="s">
        <v>18655</v>
      </c>
      <c r="C16458" s="145" t="s">
        <v>12987</v>
      </c>
      <c r="D16458" s="137"/>
      <c r="E16458" s="146">
        <v>7.18</v>
      </c>
      <c r="F16458" s="138"/>
      <c r="G16458" s="138"/>
    </row>
    <row r="16459" ht="15.75" customHeight="1" spans="1:7">
      <c r="A16459" s="143">
        <v>1901576</v>
      </c>
      <c r="B16459" s="153" t="s">
        <v>18656</v>
      </c>
      <c r="C16459" s="145" t="s">
        <v>12987</v>
      </c>
      <c r="D16459" s="137"/>
      <c r="E16459" s="146">
        <v>7.25</v>
      </c>
      <c r="F16459" s="138"/>
      <c r="G16459" s="138"/>
    </row>
    <row r="16460" ht="15.75" customHeight="1" spans="1:7">
      <c r="A16460" s="143">
        <v>1901571</v>
      </c>
      <c r="B16460" s="153" t="s">
        <v>18657</v>
      </c>
      <c r="C16460" s="145" t="s">
        <v>12987</v>
      </c>
      <c r="D16460" s="137"/>
      <c r="E16460" s="146">
        <v>7.29</v>
      </c>
      <c r="F16460" s="138"/>
      <c r="G16460" s="138"/>
    </row>
    <row r="16461" ht="15.75" customHeight="1" spans="1:7">
      <c r="A16461" s="143">
        <v>1901578</v>
      </c>
      <c r="B16461" s="153" t="s">
        <v>18658</v>
      </c>
      <c r="C16461" s="145" t="s">
        <v>12987</v>
      </c>
      <c r="D16461" s="137"/>
      <c r="E16461" s="146">
        <v>9.16</v>
      </c>
      <c r="F16461" s="138"/>
      <c r="G16461" s="138"/>
    </row>
    <row r="16462" ht="15.75" customHeight="1" spans="1:7">
      <c r="A16462" s="143">
        <v>1901579</v>
      </c>
      <c r="B16462" s="153" t="s">
        <v>18659</v>
      </c>
      <c r="C16462" s="145" t="s">
        <v>12987</v>
      </c>
      <c r="D16462" s="137"/>
      <c r="E16462" s="146">
        <v>9.22</v>
      </c>
      <c r="F16462" s="138"/>
      <c r="G16462" s="138"/>
    </row>
    <row r="16463" ht="15.75" customHeight="1" spans="1:7">
      <c r="A16463" s="143">
        <v>1901580</v>
      </c>
      <c r="B16463" s="153" t="s">
        <v>18660</v>
      </c>
      <c r="C16463" s="145" t="s">
        <v>12987</v>
      </c>
      <c r="D16463" s="137"/>
      <c r="E16463" s="146">
        <v>9.28</v>
      </c>
      <c r="F16463" s="138"/>
      <c r="G16463" s="138"/>
    </row>
    <row r="16464" ht="15.75" customHeight="1" spans="1:7">
      <c r="A16464" s="143">
        <v>1901581</v>
      </c>
      <c r="B16464" s="153" t="s">
        <v>18661</v>
      </c>
      <c r="C16464" s="145" t="s">
        <v>12987</v>
      </c>
      <c r="D16464" s="137"/>
      <c r="E16464" s="146">
        <v>9.35</v>
      </c>
      <c r="F16464" s="138"/>
      <c r="G16464" s="138"/>
    </row>
    <row r="16465" ht="15.75" customHeight="1" spans="1:7">
      <c r="A16465" s="143">
        <v>1901582</v>
      </c>
      <c r="B16465" s="153" t="s">
        <v>18662</v>
      </c>
      <c r="C16465" s="145" t="s">
        <v>12987</v>
      </c>
      <c r="D16465" s="137"/>
      <c r="E16465" s="146">
        <v>9.42</v>
      </c>
      <c r="F16465" s="138"/>
      <c r="G16465" s="138"/>
    </row>
    <row r="16466" ht="15.75" customHeight="1" spans="1:7">
      <c r="A16466" s="143">
        <v>1901577</v>
      </c>
      <c r="B16466" s="153" t="s">
        <v>18663</v>
      </c>
      <c r="C16466" s="145" t="s">
        <v>12987</v>
      </c>
      <c r="D16466" s="137"/>
      <c r="E16466" s="146">
        <v>9.45</v>
      </c>
      <c r="F16466" s="138"/>
      <c r="G16466" s="138"/>
    </row>
    <row r="16467" ht="15.75" customHeight="1" spans="1:7">
      <c r="A16467" s="143">
        <v>1917103</v>
      </c>
      <c r="B16467" s="153" t="s">
        <v>18664</v>
      </c>
      <c r="C16467" s="145" t="s">
        <v>12987</v>
      </c>
      <c r="D16467" s="137"/>
      <c r="E16467" s="146">
        <v>7.5</v>
      </c>
      <c r="F16467" s="138"/>
      <c r="G16467" s="138"/>
    </row>
    <row r="16468" ht="15.75" customHeight="1" spans="1:7">
      <c r="A16468" s="143">
        <v>1917104</v>
      </c>
      <c r="B16468" s="153" t="s">
        <v>18665</v>
      </c>
      <c r="C16468" s="145" t="s">
        <v>12987</v>
      </c>
      <c r="D16468" s="137"/>
      <c r="E16468" s="146">
        <v>7.63</v>
      </c>
      <c r="F16468" s="138"/>
      <c r="G16468" s="138"/>
    </row>
    <row r="16469" ht="15.75" customHeight="1" spans="1:7">
      <c r="A16469" s="143">
        <v>1917105</v>
      </c>
      <c r="B16469" s="153" t="s">
        <v>18666</v>
      </c>
      <c r="C16469" s="145" t="s">
        <v>12987</v>
      </c>
      <c r="D16469" s="137"/>
      <c r="E16469" s="146">
        <v>7.77</v>
      </c>
      <c r="F16469" s="138"/>
      <c r="G16469" s="138"/>
    </row>
    <row r="16470" ht="15.75" customHeight="1" spans="1:7">
      <c r="A16470" s="143">
        <v>1917106</v>
      </c>
      <c r="B16470" s="153" t="s">
        <v>18667</v>
      </c>
      <c r="C16470" s="145" t="s">
        <v>12987</v>
      </c>
      <c r="D16470" s="137"/>
      <c r="E16470" s="146">
        <v>7.91</v>
      </c>
      <c r="F16470" s="138"/>
      <c r="G16470" s="138"/>
    </row>
    <row r="16471" ht="15.75" customHeight="1" spans="1:7">
      <c r="A16471" s="143">
        <v>1917107</v>
      </c>
      <c r="B16471" s="153" t="s">
        <v>18668</v>
      </c>
      <c r="C16471" s="145" t="s">
        <v>12987</v>
      </c>
      <c r="D16471" s="137"/>
      <c r="E16471" s="146">
        <v>8.06</v>
      </c>
      <c r="F16471" s="138"/>
      <c r="G16471" s="138"/>
    </row>
    <row r="16472" ht="15.75" customHeight="1" spans="1:7">
      <c r="A16472" s="143">
        <v>1917108</v>
      </c>
      <c r="B16472" s="153" t="s">
        <v>18669</v>
      </c>
      <c r="C16472" s="145" t="s">
        <v>12987</v>
      </c>
      <c r="D16472" s="137"/>
      <c r="E16472" s="146">
        <v>8.14</v>
      </c>
      <c r="F16472" s="138"/>
      <c r="G16472" s="138"/>
    </row>
    <row r="16473" ht="15.75" customHeight="1" spans="1:7">
      <c r="A16473" s="143">
        <v>1901583</v>
      </c>
      <c r="B16473" s="153" t="s">
        <v>18670</v>
      </c>
      <c r="C16473" s="145" t="s">
        <v>12987</v>
      </c>
      <c r="D16473" s="137"/>
      <c r="E16473" s="146">
        <v>11.4</v>
      </c>
      <c r="F16473" s="138"/>
      <c r="G16473" s="138"/>
    </row>
    <row r="16474" ht="15.75" customHeight="1" spans="1:7">
      <c r="A16474" s="143">
        <v>1901584</v>
      </c>
      <c r="B16474" s="153" t="s">
        <v>18671</v>
      </c>
      <c r="C16474" s="145" t="s">
        <v>12987</v>
      </c>
      <c r="D16474" s="137"/>
      <c r="E16474" s="146">
        <v>11.46</v>
      </c>
      <c r="F16474" s="138"/>
      <c r="G16474" s="138"/>
    </row>
    <row r="16475" ht="15.75" customHeight="1" spans="1:7">
      <c r="A16475" s="143">
        <v>1901585</v>
      </c>
      <c r="B16475" s="153" t="s">
        <v>18672</v>
      </c>
      <c r="C16475" s="145" t="s">
        <v>12987</v>
      </c>
      <c r="D16475" s="137"/>
      <c r="E16475" s="146">
        <v>11.52</v>
      </c>
      <c r="F16475" s="138"/>
      <c r="G16475" s="138"/>
    </row>
    <row r="16476" ht="15.75" customHeight="1" spans="1:7">
      <c r="A16476" s="143">
        <v>1901586</v>
      </c>
      <c r="B16476" s="153" t="s">
        <v>18673</v>
      </c>
      <c r="C16476" s="145" t="s">
        <v>12987</v>
      </c>
      <c r="D16476" s="137"/>
      <c r="E16476" s="146">
        <v>11.58</v>
      </c>
      <c r="F16476" s="138"/>
      <c r="G16476" s="138"/>
    </row>
    <row r="16477" ht="15.75" customHeight="1" spans="1:7">
      <c r="A16477" s="143">
        <v>1901587</v>
      </c>
      <c r="B16477" s="153" t="s">
        <v>18674</v>
      </c>
      <c r="C16477" s="145" t="s">
        <v>12987</v>
      </c>
      <c r="D16477" s="137"/>
      <c r="E16477" s="146">
        <v>11.65</v>
      </c>
      <c r="F16477" s="138"/>
      <c r="G16477" s="138"/>
    </row>
    <row r="16478" ht="15.75" customHeight="1" spans="1:7">
      <c r="A16478" s="143">
        <v>1901588</v>
      </c>
      <c r="B16478" s="153" t="s">
        <v>18675</v>
      </c>
      <c r="C16478" s="145" t="s">
        <v>12987</v>
      </c>
      <c r="D16478" s="137"/>
      <c r="E16478" s="146">
        <v>11.68</v>
      </c>
      <c r="F16478" s="138"/>
      <c r="G16478" s="138"/>
    </row>
    <row r="16479" ht="15.75" customHeight="1" spans="1:7">
      <c r="A16479" s="143">
        <v>1917139</v>
      </c>
      <c r="B16479" s="153" t="s">
        <v>18676</v>
      </c>
      <c r="C16479" s="145" t="s">
        <v>12987</v>
      </c>
      <c r="D16479" s="137"/>
      <c r="E16479" s="146">
        <v>7.14</v>
      </c>
      <c r="F16479" s="138"/>
      <c r="G16479" s="138"/>
    </row>
    <row r="16480" ht="15.75" customHeight="1" spans="1:7">
      <c r="A16480" s="143">
        <v>1917140</v>
      </c>
      <c r="B16480" s="153" t="s">
        <v>18677</v>
      </c>
      <c r="C16480" s="145" t="s">
        <v>12987</v>
      </c>
      <c r="D16480" s="137"/>
      <c r="E16480" s="146">
        <v>7.25</v>
      </c>
      <c r="F16480" s="138"/>
      <c r="G16480" s="138"/>
    </row>
    <row r="16481" ht="15.75" customHeight="1" spans="1:7">
      <c r="A16481" s="143">
        <v>1917141</v>
      </c>
      <c r="B16481" s="153" t="s">
        <v>18678</v>
      </c>
      <c r="C16481" s="145" t="s">
        <v>12987</v>
      </c>
      <c r="D16481" s="137"/>
      <c r="E16481" s="146">
        <v>7.36</v>
      </c>
      <c r="F16481" s="138"/>
      <c r="G16481" s="138"/>
    </row>
    <row r="16482" ht="15.75" customHeight="1" spans="1:7">
      <c r="A16482" s="143">
        <v>1917142</v>
      </c>
      <c r="B16482" s="153" t="s">
        <v>18679</v>
      </c>
      <c r="C16482" s="145" t="s">
        <v>12987</v>
      </c>
      <c r="D16482" s="137"/>
      <c r="E16482" s="146">
        <v>7.48</v>
      </c>
      <c r="F16482" s="138"/>
      <c r="G16482" s="138"/>
    </row>
    <row r="16483" ht="15.75" customHeight="1" spans="1:7">
      <c r="A16483" s="143">
        <v>1917143</v>
      </c>
      <c r="B16483" s="153" t="s">
        <v>18680</v>
      </c>
      <c r="C16483" s="145" t="s">
        <v>12987</v>
      </c>
      <c r="D16483" s="137"/>
      <c r="E16483" s="146">
        <v>7.6</v>
      </c>
      <c r="F16483" s="138"/>
      <c r="G16483" s="138"/>
    </row>
    <row r="16484" ht="15.75" customHeight="1" spans="1:7">
      <c r="A16484" s="143">
        <v>1917144</v>
      </c>
      <c r="B16484" s="153" t="s">
        <v>18681</v>
      </c>
      <c r="C16484" s="145" t="s">
        <v>12987</v>
      </c>
      <c r="D16484" s="137"/>
      <c r="E16484" s="146">
        <v>7.67</v>
      </c>
      <c r="F16484" s="138"/>
      <c r="G16484" s="138"/>
    </row>
    <row r="16485" ht="15.75" customHeight="1" spans="1:7">
      <c r="A16485" s="143">
        <v>1917175</v>
      </c>
      <c r="B16485" s="153" t="s">
        <v>18682</v>
      </c>
      <c r="C16485" s="145" t="s">
        <v>12987</v>
      </c>
      <c r="D16485" s="137"/>
      <c r="E16485" s="146">
        <v>6.79</v>
      </c>
      <c r="F16485" s="138"/>
      <c r="G16485" s="138"/>
    </row>
    <row r="16486" ht="15.75" customHeight="1" spans="1:7">
      <c r="A16486" s="143">
        <v>1917176</v>
      </c>
      <c r="B16486" s="153" t="s">
        <v>18683</v>
      </c>
      <c r="C16486" s="145" t="s">
        <v>12987</v>
      </c>
      <c r="D16486" s="137"/>
      <c r="E16486" s="146">
        <v>6.89</v>
      </c>
      <c r="F16486" s="138"/>
      <c r="G16486" s="138"/>
    </row>
    <row r="16487" ht="15.75" customHeight="1" spans="1:7">
      <c r="A16487" s="143">
        <v>1917177</v>
      </c>
      <c r="B16487" s="153" t="s">
        <v>18684</v>
      </c>
      <c r="C16487" s="145" t="s">
        <v>12987</v>
      </c>
      <c r="D16487" s="137"/>
      <c r="E16487" s="146">
        <v>6.99</v>
      </c>
      <c r="F16487" s="138"/>
      <c r="G16487" s="138"/>
    </row>
    <row r="16488" ht="15.75" customHeight="1" spans="1:7">
      <c r="A16488" s="143">
        <v>1917178</v>
      </c>
      <c r="B16488" s="153" t="s">
        <v>18685</v>
      </c>
      <c r="C16488" s="145" t="s">
        <v>12987</v>
      </c>
      <c r="D16488" s="137"/>
      <c r="E16488" s="146">
        <v>7.09</v>
      </c>
      <c r="F16488" s="138"/>
      <c r="G16488" s="138"/>
    </row>
    <row r="16489" ht="15.75" customHeight="1" spans="1:7">
      <c r="A16489" s="143">
        <v>1917179</v>
      </c>
      <c r="B16489" s="153" t="s">
        <v>18686</v>
      </c>
      <c r="C16489" s="145" t="s">
        <v>12987</v>
      </c>
      <c r="D16489" s="137"/>
      <c r="E16489" s="146">
        <v>7.2</v>
      </c>
      <c r="F16489" s="138"/>
      <c r="G16489" s="138"/>
    </row>
    <row r="16490" ht="15.75" customHeight="1" spans="1:7">
      <c r="A16490" s="143">
        <v>1917180</v>
      </c>
      <c r="B16490" s="153" t="s">
        <v>18687</v>
      </c>
      <c r="C16490" s="145" t="s">
        <v>12987</v>
      </c>
      <c r="D16490" s="137"/>
      <c r="E16490" s="146">
        <v>7.26</v>
      </c>
      <c r="F16490" s="138"/>
      <c r="G16490" s="138"/>
    </row>
    <row r="16491" ht="15.75" customHeight="1" spans="1:7">
      <c r="A16491" s="143">
        <v>1917211</v>
      </c>
      <c r="B16491" s="153" t="s">
        <v>18688</v>
      </c>
      <c r="C16491" s="145" t="s">
        <v>12987</v>
      </c>
      <c r="D16491" s="137"/>
      <c r="E16491" s="146">
        <v>7.49</v>
      </c>
      <c r="F16491" s="138"/>
      <c r="G16491" s="138"/>
    </row>
    <row r="16492" ht="15.75" customHeight="1" spans="1:7">
      <c r="A16492" s="143">
        <v>1917212</v>
      </c>
      <c r="B16492" s="153" t="s">
        <v>18689</v>
      </c>
      <c r="C16492" s="145" t="s">
        <v>12987</v>
      </c>
      <c r="D16492" s="137"/>
      <c r="E16492" s="146">
        <v>7.57</v>
      </c>
      <c r="F16492" s="138"/>
      <c r="G16492" s="138"/>
    </row>
    <row r="16493" ht="15.75" customHeight="1" spans="1:7">
      <c r="A16493" s="143">
        <v>1917213</v>
      </c>
      <c r="B16493" s="153" t="s">
        <v>18690</v>
      </c>
      <c r="C16493" s="145" t="s">
        <v>12987</v>
      </c>
      <c r="D16493" s="137"/>
      <c r="E16493" s="146">
        <v>7.66</v>
      </c>
      <c r="F16493" s="138"/>
      <c r="G16493" s="138"/>
    </row>
    <row r="16494" ht="15.75" customHeight="1" spans="1:7">
      <c r="A16494" s="143">
        <v>1917214</v>
      </c>
      <c r="B16494" s="153" t="s">
        <v>18691</v>
      </c>
      <c r="C16494" s="145" t="s">
        <v>12987</v>
      </c>
      <c r="D16494" s="137"/>
      <c r="E16494" s="146">
        <v>7.75</v>
      </c>
      <c r="F16494" s="138"/>
      <c r="G16494" s="138"/>
    </row>
    <row r="16495" ht="15.75" customHeight="1" spans="1:7">
      <c r="A16495" s="143">
        <v>1917215</v>
      </c>
      <c r="B16495" s="153" t="s">
        <v>18692</v>
      </c>
      <c r="C16495" s="145" t="s">
        <v>12987</v>
      </c>
      <c r="D16495" s="137"/>
      <c r="E16495" s="146">
        <v>7.85</v>
      </c>
      <c r="F16495" s="138"/>
      <c r="G16495" s="138"/>
    </row>
    <row r="16496" ht="15.75" customHeight="1" spans="1:7">
      <c r="A16496" s="143">
        <v>1917216</v>
      </c>
      <c r="B16496" s="153" t="s">
        <v>18693</v>
      </c>
      <c r="C16496" s="145" t="s">
        <v>12987</v>
      </c>
      <c r="D16496" s="137"/>
      <c r="E16496" s="146">
        <v>7.9</v>
      </c>
      <c r="F16496" s="138"/>
      <c r="G16496" s="138"/>
    </row>
    <row r="16497" ht="15.75" customHeight="1" spans="1:7">
      <c r="A16497" s="143">
        <v>1917031</v>
      </c>
      <c r="B16497" s="153" t="s">
        <v>18694</v>
      </c>
      <c r="C16497" s="145" t="s">
        <v>12987</v>
      </c>
      <c r="D16497" s="137"/>
      <c r="E16497" s="146">
        <v>14.42</v>
      </c>
      <c r="F16497" s="138"/>
      <c r="G16497" s="138"/>
    </row>
    <row r="16498" ht="15.75" customHeight="1" spans="1:7">
      <c r="A16498" s="143">
        <v>1917032</v>
      </c>
      <c r="B16498" s="153" t="s">
        <v>18695</v>
      </c>
      <c r="C16498" s="145" t="s">
        <v>12987</v>
      </c>
      <c r="D16498" s="137"/>
      <c r="E16498" s="146">
        <v>14.72</v>
      </c>
      <c r="F16498" s="138"/>
      <c r="G16498" s="138"/>
    </row>
    <row r="16499" ht="15.75" customHeight="1" spans="1:7">
      <c r="A16499" s="143">
        <v>1917033</v>
      </c>
      <c r="B16499" s="153" t="s">
        <v>18696</v>
      </c>
      <c r="C16499" s="145" t="s">
        <v>12987</v>
      </c>
      <c r="D16499" s="137"/>
      <c r="E16499" s="146">
        <v>15.03</v>
      </c>
      <c r="F16499" s="138"/>
      <c r="G16499" s="138"/>
    </row>
    <row r="16500" ht="15.75" customHeight="1" spans="1:7">
      <c r="A16500" s="143">
        <v>1917034</v>
      </c>
      <c r="B16500" s="153" t="s">
        <v>18697</v>
      </c>
      <c r="C16500" s="145" t="s">
        <v>12987</v>
      </c>
      <c r="D16500" s="137"/>
      <c r="E16500" s="146">
        <v>15.36</v>
      </c>
      <c r="F16500" s="138"/>
      <c r="G16500" s="138"/>
    </row>
    <row r="16501" ht="15.75" customHeight="1" spans="1:7">
      <c r="A16501" s="143">
        <v>1917035</v>
      </c>
      <c r="B16501" s="153" t="s">
        <v>18698</v>
      </c>
      <c r="C16501" s="145" t="s">
        <v>12987</v>
      </c>
      <c r="D16501" s="137"/>
      <c r="E16501" s="146">
        <v>15.71</v>
      </c>
      <c r="F16501" s="138"/>
      <c r="G16501" s="138"/>
    </row>
    <row r="16502" ht="15.75" customHeight="1" spans="1:7">
      <c r="A16502" s="143">
        <v>1917036</v>
      </c>
      <c r="B16502" s="153" t="s">
        <v>18699</v>
      </c>
      <c r="C16502" s="145" t="s">
        <v>12987</v>
      </c>
      <c r="D16502" s="137"/>
      <c r="E16502" s="146">
        <v>15.89</v>
      </c>
      <c r="F16502" s="138"/>
      <c r="G16502" s="138"/>
    </row>
    <row r="16503" ht="15.75" customHeight="1" spans="1:7">
      <c r="A16503" s="143">
        <v>1917605</v>
      </c>
      <c r="B16503" s="153" t="s">
        <v>18700</v>
      </c>
      <c r="C16503" s="145" t="s">
        <v>12987</v>
      </c>
      <c r="D16503" s="137"/>
      <c r="E16503" s="146">
        <v>8.13</v>
      </c>
      <c r="F16503" s="138"/>
      <c r="G16503" s="138"/>
    </row>
    <row r="16504" ht="15.75" customHeight="1" spans="1:7">
      <c r="A16504" s="143">
        <v>1917606</v>
      </c>
      <c r="B16504" s="153" t="s">
        <v>18701</v>
      </c>
      <c r="C16504" s="145" t="s">
        <v>12987</v>
      </c>
      <c r="D16504" s="137"/>
      <c r="E16504" s="146">
        <v>8.79</v>
      </c>
      <c r="F16504" s="138"/>
      <c r="G16504" s="138"/>
    </row>
    <row r="16505" ht="15.75" customHeight="1" spans="1:7">
      <c r="A16505" s="143">
        <v>1917607</v>
      </c>
      <c r="B16505" s="153" t="s">
        <v>18702</v>
      </c>
      <c r="C16505" s="145" t="s">
        <v>12987</v>
      </c>
      <c r="D16505" s="137"/>
      <c r="E16505" s="146">
        <v>9.44</v>
      </c>
      <c r="F16505" s="138"/>
      <c r="G16505" s="138"/>
    </row>
    <row r="16506" ht="15.75" customHeight="1" spans="1:7">
      <c r="A16506" s="143">
        <v>1917608</v>
      </c>
      <c r="B16506" s="153" t="s">
        <v>18703</v>
      </c>
      <c r="C16506" s="145" t="s">
        <v>12987</v>
      </c>
      <c r="D16506" s="137"/>
      <c r="E16506" s="146">
        <v>10.55</v>
      </c>
      <c r="F16506" s="138"/>
      <c r="G16506" s="138"/>
    </row>
    <row r="16507" ht="15.75" customHeight="1" spans="1:7">
      <c r="A16507" s="143">
        <v>1917609</v>
      </c>
      <c r="B16507" s="153" t="s">
        <v>18704</v>
      </c>
      <c r="C16507" s="145" t="s">
        <v>12987</v>
      </c>
      <c r="D16507" s="137"/>
      <c r="E16507" s="146">
        <v>12.02</v>
      </c>
      <c r="F16507" s="138"/>
      <c r="G16507" s="138"/>
    </row>
    <row r="16508" ht="15.75" customHeight="1" spans="1:7">
      <c r="A16508" s="143">
        <v>1917610</v>
      </c>
      <c r="B16508" s="153" t="s">
        <v>18705</v>
      </c>
      <c r="C16508" s="145" t="s">
        <v>12987</v>
      </c>
      <c r="D16508" s="137"/>
      <c r="E16508" s="146">
        <v>14.19</v>
      </c>
      <c r="F16508" s="138"/>
      <c r="G16508" s="138"/>
    </row>
    <row r="16509" ht="15.75" customHeight="1" spans="1:7">
      <c r="A16509" s="143">
        <v>1917611</v>
      </c>
      <c r="B16509" s="153" t="s">
        <v>18706</v>
      </c>
      <c r="C16509" s="145" t="s">
        <v>12987</v>
      </c>
      <c r="D16509" s="137"/>
      <c r="E16509" s="146">
        <v>16.63</v>
      </c>
      <c r="F16509" s="138"/>
      <c r="G16509" s="138"/>
    </row>
    <row r="16510" ht="15.75" customHeight="1" spans="1:7">
      <c r="A16510" s="143">
        <v>1917612</v>
      </c>
      <c r="B16510" s="153" t="s">
        <v>18707</v>
      </c>
      <c r="C16510" s="145" t="s">
        <v>12987</v>
      </c>
      <c r="D16510" s="137"/>
      <c r="E16510" s="146">
        <v>19.53</v>
      </c>
      <c r="F16510" s="138"/>
      <c r="G16510" s="138"/>
    </row>
    <row r="16511" ht="15.75" customHeight="1" spans="1:7">
      <c r="A16511" s="143">
        <v>1917613</v>
      </c>
      <c r="B16511" s="153" t="s">
        <v>18708</v>
      </c>
      <c r="C16511" s="145" t="s">
        <v>12987</v>
      </c>
      <c r="D16511" s="137"/>
      <c r="E16511" s="146">
        <v>22.72</v>
      </c>
      <c r="F16511" s="138"/>
      <c r="G16511" s="138"/>
    </row>
    <row r="16512" ht="15.75" customHeight="1" spans="1:7">
      <c r="A16512" s="143">
        <v>1917614</v>
      </c>
      <c r="B16512" s="153" t="s">
        <v>18709</v>
      </c>
      <c r="C16512" s="145" t="s">
        <v>12987</v>
      </c>
      <c r="D16512" s="137"/>
      <c r="E16512" s="146">
        <v>26.23</v>
      </c>
      <c r="F16512" s="138"/>
      <c r="G16512" s="138"/>
    </row>
    <row r="16513" ht="15.75" customHeight="1" spans="1:7">
      <c r="A16513" s="143">
        <v>1917615</v>
      </c>
      <c r="B16513" s="153" t="s">
        <v>18710</v>
      </c>
      <c r="C16513" s="145" t="s">
        <v>12987</v>
      </c>
      <c r="D16513" s="137"/>
      <c r="E16513" s="146">
        <v>30.21</v>
      </c>
      <c r="F16513" s="138"/>
      <c r="G16513" s="138"/>
    </row>
    <row r="16514" ht="15.75" customHeight="1" spans="1:7">
      <c r="A16514" s="143">
        <v>1917616</v>
      </c>
      <c r="B16514" s="153" t="s">
        <v>18711</v>
      </c>
      <c r="C16514" s="145" t="s">
        <v>12987</v>
      </c>
      <c r="D16514" s="137"/>
      <c r="E16514" s="146">
        <v>34.98</v>
      </c>
      <c r="F16514" s="138"/>
      <c r="G16514" s="138"/>
    </row>
    <row r="16515" ht="15.75" customHeight="1" spans="1:7">
      <c r="A16515" s="143">
        <v>1917617</v>
      </c>
      <c r="B16515" s="153" t="s">
        <v>18712</v>
      </c>
      <c r="C16515" s="145" t="s">
        <v>12987</v>
      </c>
      <c r="D16515" s="137"/>
      <c r="E16515" s="146">
        <v>39.19</v>
      </c>
      <c r="F16515" s="138"/>
      <c r="G16515" s="138"/>
    </row>
    <row r="16516" ht="15.75" customHeight="1" spans="1:7">
      <c r="A16516" s="143">
        <v>1917618</v>
      </c>
      <c r="B16516" s="153" t="s">
        <v>18713</v>
      </c>
      <c r="C16516" s="145" t="s">
        <v>12987</v>
      </c>
      <c r="D16516" s="137"/>
      <c r="E16516" s="146">
        <v>44.65</v>
      </c>
      <c r="F16516" s="138"/>
      <c r="G16516" s="138"/>
    </row>
    <row r="16517" ht="15.75" customHeight="1" spans="1:7">
      <c r="A16517" s="143">
        <v>1917619</v>
      </c>
      <c r="B16517" s="153" t="s">
        <v>18714</v>
      </c>
      <c r="C16517" s="145" t="s">
        <v>12987</v>
      </c>
      <c r="D16517" s="137"/>
      <c r="E16517" s="146">
        <v>48.44</v>
      </c>
      <c r="F16517" s="138"/>
      <c r="G16517" s="138"/>
    </row>
    <row r="16518" ht="15.75" customHeight="1" spans="1:7">
      <c r="A16518" s="143">
        <v>1917602</v>
      </c>
      <c r="B16518" s="153" t="s">
        <v>18715</v>
      </c>
      <c r="C16518" s="145" t="s">
        <v>12987</v>
      </c>
      <c r="D16518" s="137"/>
      <c r="E16518" s="146">
        <v>5.89</v>
      </c>
      <c r="F16518" s="138"/>
      <c r="G16518" s="138"/>
    </row>
    <row r="16519" ht="15.75" customHeight="1" spans="1:7">
      <c r="A16519" s="143">
        <v>1917603</v>
      </c>
      <c r="B16519" s="153" t="s">
        <v>18716</v>
      </c>
      <c r="C16519" s="145" t="s">
        <v>12987</v>
      </c>
      <c r="D16519" s="137"/>
      <c r="E16519" s="146">
        <v>6.58</v>
      </c>
      <c r="F16519" s="138"/>
      <c r="G16519" s="138"/>
    </row>
    <row r="16520" ht="15.75" customHeight="1" spans="1:7">
      <c r="A16520" s="143">
        <v>1917604</v>
      </c>
      <c r="B16520" s="153" t="s">
        <v>18717</v>
      </c>
      <c r="C16520" s="145" t="s">
        <v>12987</v>
      </c>
      <c r="D16520" s="137"/>
      <c r="E16520" s="146">
        <v>7.18</v>
      </c>
      <c r="F16520" s="138"/>
      <c r="G16520" s="138"/>
    </row>
    <row r="16521" ht="15.75" customHeight="1" spans="1:7">
      <c r="A16521" s="143">
        <v>1917740</v>
      </c>
      <c r="B16521" s="153" t="s">
        <v>18718</v>
      </c>
      <c r="C16521" s="145" t="s">
        <v>12987</v>
      </c>
      <c r="D16521" s="137"/>
      <c r="E16521" s="146">
        <v>5.68</v>
      </c>
      <c r="F16521" s="138"/>
      <c r="G16521" s="138"/>
    </row>
    <row r="16522" ht="15.75" customHeight="1" spans="1:7">
      <c r="A16522" s="143">
        <v>1917263</v>
      </c>
      <c r="B16522" s="153" t="s">
        <v>18719</v>
      </c>
      <c r="C16522" s="145" t="s">
        <v>12987</v>
      </c>
      <c r="D16522" s="137"/>
      <c r="E16522" s="146">
        <v>10.26</v>
      </c>
      <c r="F16522" s="138"/>
      <c r="G16522" s="138"/>
    </row>
    <row r="16523" ht="15.75" customHeight="1" spans="1:7">
      <c r="A16523" s="143">
        <v>1917264</v>
      </c>
      <c r="B16523" s="153" t="s">
        <v>18720</v>
      </c>
      <c r="C16523" s="145" t="s">
        <v>12987</v>
      </c>
      <c r="D16523" s="137"/>
      <c r="E16523" s="146">
        <v>12.72</v>
      </c>
      <c r="F16523" s="138"/>
      <c r="G16523" s="138"/>
    </row>
    <row r="16524" ht="15.75" customHeight="1" spans="1:7">
      <c r="A16524" s="143">
        <v>1917265</v>
      </c>
      <c r="B16524" s="153" t="s">
        <v>18721</v>
      </c>
      <c r="C16524" s="145" t="s">
        <v>12987</v>
      </c>
      <c r="D16524" s="137"/>
      <c r="E16524" s="146">
        <v>16.48</v>
      </c>
      <c r="F16524" s="138"/>
      <c r="G16524" s="138"/>
    </row>
    <row r="16525" ht="15.75" customHeight="1" spans="1:7">
      <c r="A16525" s="143">
        <v>1917260</v>
      </c>
      <c r="B16525" s="153" t="s">
        <v>18722</v>
      </c>
      <c r="C16525" s="145" t="s">
        <v>12987</v>
      </c>
      <c r="D16525" s="137"/>
      <c r="E16525" s="146">
        <v>6.22</v>
      </c>
      <c r="F16525" s="138"/>
      <c r="G16525" s="138"/>
    </row>
    <row r="16526" ht="15.75" customHeight="1" spans="1:7">
      <c r="A16526" s="143">
        <v>1917261</v>
      </c>
      <c r="B16526" s="153" t="s">
        <v>18723</v>
      </c>
      <c r="C16526" s="145" t="s">
        <v>12987</v>
      </c>
      <c r="D16526" s="137"/>
      <c r="E16526" s="146">
        <v>6.92</v>
      </c>
      <c r="F16526" s="138"/>
      <c r="G16526" s="138"/>
    </row>
    <row r="16527" ht="15.75" customHeight="1" spans="1:7">
      <c r="A16527" s="143">
        <v>1917262</v>
      </c>
      <c r="B16527" s="153" t="s">
        <v>18724</v>
      </c>
      <c r="C16527" s="145" t="s">
        <v>12987</v>
      </c>
      <c r="D16527" s="137"/>
      <c r="E16527" s="146">
        <v>8.2</v>
      </c>
      <c r="F16527" s="138"/>
      <c r="G16527" s="138"/>
    </row>
    <row r="16528" ht="15.75" customHeight="1" spans="1:7">
      <c r="A16528" s="143">
        <v>1917727</v>
      </c>
      <c r="B16528" s="153" t="s">
        <v>18725</v>
      </c>
      <c r="C16528" s="145" t="s">
        <v>12987</v>
      </c>
      <c r="D16528" s="137"/>
      <c r="E16528" s="146">
        <v>6.01</v>
      </c>
      <c r="F16528" s="138"/>
      <c r="G16528" s="138"/>
    </row>
    <row r="16529" ht="15.75" customHeight="1" spans="1:7">
      <c r="A16529" s="143">
        <v>1917351</v>
      </c>
      <c r="B16529" s="153" t="s">
        <v>18726</v>
      </c>
      <c r="C16529" s="145" t="s">
        <v>12987</v>
      </c>
      <c r="D16529" s="137"/>
      <c r="E16529" s="146">
        <v>9.01</v>
      </c>
      <c r="F16529" s="138"/>
      <c r="G16529" s="138"/>
    </row>
    <row r="16530" ht="15.75" customHeight="1" spans="1:7">
      <c r="A16530" s="143">
        <v>1917352</v>
      </c>
      <c r="B16530" s="153" t="s">
        <v>18727</v>
      </c>
      <c r="C16530" s="145" t="s">
        <v>12987</v>
      </c>
      <c r="D16530" s="137"/>
      <c r="E16530" s="146">
        <v>11.88</v>
      </c>
      <c r="F16530" s="138"/>
      <c r="G16530" s="138"/>
    </row>
    <row r="16531" ht="15.75" customHeight="1" spans="1:7">
      <c r="A16531" s="143">
        <v>1917353</v>
      </c>
      <c r="B16531" s="153" t="s">
        <v>18728</v>
      </c>
      <c r="C16531" s="145" t="s">
        <v>12987</v>
      </c>
      <c r="D16531" s="137"/>
      <c r="E16531" s="146">
        <v>15.26</v>
      </c>
      <c r="F16531" s="138"/>
      <c r="G16531" s="138"/>
    </row>
    <row r="16532" ht="15.75" customHeight="1" spans="1:7">
      <c r="A16532" s="143">
        <v>1917354</v>
      </c>
      <c r="B16532" s="153" t="s">
        <v>18729</v>
      </c>
      <c r="C16532" s="145" t="s">
        <v>12987</v>
      </c>
      <c r="D16532" s="137"/>
      <c r="E16532" s="146">
        <v>19.82</v>
      </c>
      <c r="F16532" s="138"/>
      <c r="G16532" s="138"/>
    </row>
    <row r="16533" ht="15.75" customHeight="1" spans="1:7">
      <c r="A16533" s="143">
        <v>1917355</v>
      </c>
      <c r="B16533" s="153" t="s">
        <v>18730</v>
      </c>
      <c r="C16533" s="145" t="s">
        <v>12987</v>
      </c>
      <c r="D16533" s="137"/>
      <c r="E16533" s="146">
        <v>25.52</v>
      </c>
      <c r="F16533" s="138"/>
      <c r="G16533" s="138"/>
    </row>
    <row r="16534" ht="15.75" customHeight="1" spans="1:7">
      <c r="A16534" s="143">
        <v>1917356</v>
      </c>
      <c r="B16534" s="153" t="s">
        <v>18731</v>
      </c>
      <c r="C16534" s="145" t="s">
        <v>12987</v>
      </c>
      <c r="D16534" s="137"/>
      <c r="E16534" s="146">
        <v>31.27</v>
      </c>
      <c r="F16534" s="138"/>
      <c r="G16534" s="138"/>
    </row>
    <row r="16535" ht="15.75" customHeight="1" spans="1:7">
      <c r="A16535" s="143">
        <v>1917357</v>
      </c>
      <c r="B16535" s="153" t="s">
        <v>18732</v>
      </c>
      <c r="C16535" s="145" t="s">
        <v>12987</v>
      </c>
      <c r="D16535" s="137"/>
      <c r="E16535" s="146">
        <v>35.75</v>
      </c>
      <c r="F16535" s="138"/>
      <c r="G16535" s="138"/>
    </row>
    <row r="16536" ht="15.75" customHeight="1" spans="1:7">
      <c r="A16536" s="143">
        <v>1917348</v>
      </c>
      <c r="B16536" s="153" t="s">
        <v>18733</v>
      </c>
      <c r="C16536" s="145" t="s">
        <v>12987</v>
      </c>
      <c r="D16536" s="137"/>
      <c r="E16536" s="146">
        <v>5.43</v>
      </c>
      <c r="F16536" s="138"/>
      <c r="G16536" s="138"/>
    </row>
    <row r="16537" ht="15.75" customHeight="1" spans="1:7">
      <c r="A16537" s="143">
        <v>1917349</v>
      </c>
      <c r="B16537" s="153" t="s">
        <v>18734</v>
      </c>
      <c r="C16537" s="145" t="s">
        <v>12987</v>
      </c>
      <c r="D16537" s="137"/>
      <c r="E16537" s="146">
        <v>5.9</v>
      </c>
      <c r="F16537" s="138"/>
      <c r="G16537" s="138"/>
    </row>
    <row r="16538" ht="15.75" customHeight="1" spans="1:7">
      <c r="A16538" s="143">
        <v>1917350</v>
      </c>
      <c r="B16538" s="153" t="s">
        <v>18735</v>
      </c>
      <c r="C16538" s="145" t="s">
        <v>12987</v>
      </c>
      <c r="D16538" s="137"/>
      <c r="E16538" s="146">
        <v>6.71</v>
      </c>
      <c r="F16538" s="138"/>
      <c r="G16538" s="138"/>
    </row>
    <row r="16539" ht="15.75" customHeight="1" spans="1:7">
      <c r="A16539" s="143">
        <v>1917731</v>
      </c>
      <c r="B16539" s="153" t="s">
        <v>18736</v>
      </c>
      <c r="C16539" s="145" t="s">
        <v>12987</v>
      </c>
      <c r="D16539" s="137"/>
      <c r="E16539" s="146">
        <v>5.32</v>
      </c>
      <c r="F16539" s="138"/>
      <c r="G16539" s="138"/>
    </row>
    <row r="16540" ht="15.75" customHeight="1" spans="1:7">
      <c r="A16540" s="143">
        <v>1917463</v>
      </c>
      <c r="B16540" s="153" t="s">
        <v>18737</v>
      </c>
      <c r="C16540" s="145" t="s">
        <v>12987</v>
      </c>
      <c r="D16540" s="137"/>
      <c r="E16540" s="146">
        <v>9.14</v>
      </c>
      <c r="F16540" s="138"/>
      <c r="G16540" s="138"/>
    </row>
    <row r="16541" ht="15.75" customHeight="1" spans="1:7">
      <c r="A16541" s="143">
        <v>1917464</v>
      </c>
      <c r="B16541" s="153" t="s">
        <v>18738</v>
      </c>
      <c r="C16541" s="145" t="s">
        <v>12987</v>
      </c>
      <c r="D16541" s="137"/>
      <c r="E16541" s="146">
        <v>10.58</v>
      </c>
      <c r="F16541" s="138"/>
      <c r="G16541" s="138"/>
    </row>
    <row r="16542" ht="15.75" customHeight="1" spans="1:7">
      <c r="A16542" s="143">
        <v>1917465</v>
      </c>
      <c r="B16542" s="153" t="s">
        <v>18739</v>
      </c>
      <c r="C16542" s="145" t="s">
        <v>12987</v>
      </c>
      <c r="D16542" s="137"/>
      <c r="E16542" s="146">
        <v>12.2</v>
      </c>
      <c r="F16542" s="138"/>
      <c r="G16542" s="138"/>
    </row>
    <row r="16543" ht="15.75" customHeight="1" spans="1:7">
      <c r="A16543" s="143">
        <v>1917466</v>
      </c>
      <c r="B16543" s="153" t="s">
        <v>18740</v>
      </c>
      <c r="C16543" s="145" t="s">
        <v>12987</v>
      </c>
      <c r="D16543" s="137"/>
      <c r="E16543" s="146">
        <v>14.52</v>
      </c>
      <c r="F16543" s="138"/>
      <c r="G16543" s="138"/>
    </row>
    <row r="16544" ht="15.75" customHeight="1" spans="1:7">
      <c r="A16544" s="143">
        <v>1917467</v>
      </c>
      <c r="B16544" s="153" t="s">
        <v>18741</v>
      </c>
      <c r="C16544" s="145" t="s">
        <v>12987</v>
      </c>
      <c r="D16544" s="137"/>
      <c r="E16544" s="146">
        <v>17.94</v>
      </c>
      <c r="F16544" s="138"/>
      <c r="G16544" s="138"/>
    </row>
    <row r="16545" ht="15.75" customHeight="1" spans="1:7">
      <c r="A16545" s="143">
        <v>1917468</v>
      </c>
      <c r="B16545" s="153" t="s">
        <v>18742</v>
      </c>
      <c r="C16545" s="145" t="s">
        <v>12987</v>
      </c>
      <c r="D16545" s="137"/>
      <c r="E16545" s="146">
        <v>21.85</v>
      </c>
      <c r="F16545" s="138"/>
      <c r="G16545" s="138"/>
    </row>
    <row r="16546" ht="15.75" customHeight="1" spans="1:7">
      <c r="A16546" s="143">
        <v>1917469</v>
      </c>
      <c r="B16546" s="153" t="s">
        <v>18743</v>
      </c>
      <c r="C16546" s="145" t="s">
        <v>12987</v>
      </c>
      <c r="D16546" s="137"/>
      <c r="E16546" s="146">
        <v>26.16</v>
      </c>
      <c r="F16546" s="138"/>
      <c r="G16546" s="138"/>
    </row>
    <row r="16547" ht="15.75" customHeight="1" spans="1:7">
      <c r="A16547" s="143">
        <v>1917470</v>
      </c>
      <c r="B16547" s="153" t="s">
        <v>18744</v>
      </c>
      <c r="C16547" s="145" t="s">
        <v>12987</v>
      </c>
      <c r="D16547" s="137"/>
      <c r="E16547" s="146">
        <v>31.2</v>
      </c>
      <c r="F16547" s="138"/>
      <c r="G16547" s="138"/>
    </row>
    <row r="16548" ht="15.75" customHeight="1" spans="1:7">
      <c r="A16548" s="143">
        <v>1917471</v>
      </c>
      <c r="B16548" s="153" t="s">
        <v>18745</v>
      </c>
      <c r="C16548" s="145" t="s">
        <v>12987</v>
      </c>
      <c r="D16548" s="137"/>
      <c r="E16548" s="146">
        <v>37.16</v>
      </c>
      <c r="F16548" s="138"/>
      <c r="G16548" s="138"/>
    </row>
    <row r="16549" ht="15.75" customHeight="1" spans="1:7">
      <c r="A16549" s="143">
        <v>1917472</v>
      </c>
      <c r="B16549" s="153" t="s">
        <v>18746</v>
      </c>
      <c r="C16549" s="145" t="s">
        <v>12987</v>
      </c>
      <c r="D16549" s="137"/>
      <c r="E16549" s="146">
        <v>39.79</v>
      </c>
      <c r="F16549" s="138"/>
      <c r="G16549" s="138"/>
    </row>
    <row r="16550" ht="15.75" customHeight="1" spans="1:7">
      <c r="A16550" s="143">
        <v>1917460</v>
      </c>
      <c r="B16550" s="153" t="s">
        <v>18747</v>
      </c>
      <c r="C16550" s="145" t="s">
        <v>12987</v>
      </c>
      <c r="D16550" s="137"/>
      <c r="E16550" s="146">
        <v>5.28</v>
      </c>
      <c r="F16550" s="138"/>
      <c r="G16550" s="138"/>
    </row>
    <row r="16551" ht="15.75" customHeight="1" spans="1:7">
      <c r="A16551" s="143">
        <v>1917461</v>
      </c>
      <c r="B16551" s="153" t="s">
        <v>18748</v>
      </c>
      <c r="C16551" s="145" t="s">
        <v>12987</v>
      </c>
      <c r="D16551" s="137"/>
      <c r="E16551" s="146">
        <v>6.27</v>
      </c>
      <c r="F16551" s="138"/>
      <c r="G16551" s="138"/>
    </row>
    <row r="16552" ht="15.75" customHeight="1" spans="1:7">
      <c r="A16552" s="143">
        <v>1917462</v>
      </c>
      <c r="B16552" s="153" t="s">
        <v>18749</v>
      </c>
      <c r="C16552" s="145" t="s">
        <v>12987</v>
      </c>
      <c r="D16552" s="137"/>
      <c r="E16552" s="146">
        <v>7.47</v>
      </c>
      <c r="F16552" s="138"/>
      <c r="G16552" s="138"/>
    </row>
    <row r="16553" ht="15.75" customHeight="1" spans="1:7">
      <c r="A16553" s="143">
        <v>1917735</v>
      </c>
      <c r="B16553" s="153" t="s">
        <v>18750</v>
      </c>
      <c r="C16553" s="145" t="s">
        <v>12987</v>
      </c>
      <c r="D16553" s="137"/>
      <c r="E16553" s="146">
        <v>4.72</v>
      </c>
      <c r="F16553" s="138"/>
      <c r="G16553" s="138"/>
    </row>
    <row r="16554" ht="15.75" customHeight="1" spans="1:7">
      <c r="A16554" s="143">
        <v>1917061</v>
      </c>
      <c r="B16554" s="153" t="s">
        <v>18751</v>
      </c>
      <c r="C16554" s="145" t="s">
        <v>12987</v>
      </c>
      <c r="D16554" s="137"/>
      <c r="E16554" s="146">
        <v>10.77</v>
      </c>
      <c r="F16554" s="138"/>
      <c r="G16554" s="138"/>
    </row>
    <row r="16555" ht="15.75" customHeight="1" spans="1:7">
      <c r="A16555" s="143">
        <v>1917062</v>
      </c>
      <c r="B16555" s="153" t="s">
        <v>18752</v>
      </c>
      <c r="C16555" s="145" t="s">
        <v>12987</v>
      </c>
      <c r="D16555" s="137"/>
      <c r="E16555" s="146">
        <v>10.98</v>
      </c>
      <c r="F16555" s="138"/>
      <c r="G16555" s="138"/>
    </row>
    <row r="16556" ht="15.75" customHeight="1" spans="1:7">
      <c r="A16556" s="143">
        <v>1917063</v>
      </c>
      <c r="B16556" s="153" t="s">
        <v>18753</v>
      </c>
      <c r="C16556" s="145" t="s">
        <v>12987</v>
      </c>
      <c r="D16556" s="137"/>
      <c r="E16556" s="146">
        <v>11.19</v>
      </c>
      <c r="F16556" s="138"/>
      <c r="G16556" s="138"/>
    </row>
    <row r="16557" ht="15.75" customHeight="1" spans="1:7">
      <c r="A16557" s="143">
        <v>1917064</v>
      </c>
      <c r="B16557" s="153" t="s">
        <v>18754</v>
      </c>
      <c r="C16557" s="145" t="s">
        <v>12987</v>
      </c>
      <c r="D16557" s="137"/>
      <c r="E16557" s="146">
        <v>11.42</v>
      </c>
      <c r="F16557" s="138"/>
      <c r="G16557" s="138"/>
    </row>
    <row r="16558" ht="15.75" customHeight="1" spans="1:7">
      <c r="A16558" s="143">
        <v>1917065</v>
      </c>
      <c r="B16558" s="153" t="s">
        <v>18755</v>
      </c>
      <c r="C16558" s="145" t="s">
        <v>12987</v>
      </c>
      <c r="D16558" s="137"/>
      <c r="E16558" s="146">
        <v>11.66</v>
      </c>
      <c r="F16558" s="138"/>
      <c r="G16558" s="138"/>
    </row>
    <row r="16559" ht="15.75" customHeight="1" spans="1:7">
      <c r="A16559" s="143">
        <v>1917066</v>
      </c>
      <c r="B16559" s="153" t="s">
        <v>18756</v>
      </c>
      <c r="C16559" s="145" t="s">
        <v>12987</v>
      </c>
      <c r="D16559" s="137"/>
      <c r="E16559" s="146">
        <v>11.78</v>
      </c>
      <c r="F16559" s="138"/>
      <c r="G16559" s="138"/>
    </row>
    <row r="16560" ht="15.75" customHeight="1" spans="1:7">
      <c r="A16560" s="143">
        <v>1901590</v>
      </c>
      <c r="B16560" s="153" t="s">
        <v>18757</v>
      </c>
      <c r="C16560" s="145" t="s">
        <v>12987</v>
      </c>
      <c r="D16560" s="137"/>
      <c r="E16560" s="146">
        <v>7.11</v>
      </c>
      <c r="F16560" s="138"/>
      <c r="G16560" s="138"/>
    </row>
    <row r="16561" ht="15.75" customHeight="1" spans="1:7">
      <c r="A16561" s="143">
        <v>1901591</v>
      </c>
      <c r="B16561" s="153" t="s">
        <v>18758</v>
      </c>
      <c r="C16561" s="145" t="s">
        <v>12987</v>
      </c>
      <c r="D16561" s="137"/>
      <c r="E16561" s="146">
        <v>7.17</v>
      </c>
      <c r="F16561" s="138"/>
      <c r="G16561" s="138"/>
    </row>
    <row r="16562" ht="15.75" customHeight="1" spans="1:7">
      <c r="A16562" s="143">
        <v>1901592</v>
      </c>
      <c r="B16562" s="153" t="s">
        <v>18759</v>
      </c>
      <c r="C16562" s="145" t="s">
        <v>12987</v>
      </c>
      <c r="D16562" s="137"/>
      <c r="E16562" s="146">
        <v>7.24</v>
      </c>
      <c r="F16562" s="138"/>
      <c r="G16562" s="138"/>
    </row>
    <row r="16563" ht="15.75" customHeight="1" spans="1:7">
      <c r="A16563" s="143">
        <v>1901593</v>
      </c>
      <c r="B16563" s="153" t="s">
        <v>18760</v>
      </c>
      <c r="C16563" s="145" t="s">
        <v>12987</v>
      </c>
      <c r="D16563" s="137"/>
      <c r="E16563" s="146">
        <v>7.3</v>
      </c>
      <c r="F16563" s="138"/>
      <c r="G16563" s="138"/>
    </row>
    <row r="16564" ht="15.75" customHeight="1" spans="1:7">
      <c r="A16564" s="143">
        <v>1901594</v>
      </c>
      <c r="B16564" s="153" t="s">
        <v>18761</v>
      </c>
      <c r="C16564" s="145" t="s">
        <v>12987</v>
      </c>
      <c r="D16564" s="137"/>
      <c r="E16564" s="146">
        <v>7.37</v>
      </c>
      <c r="F16564" s="138"/>
      <c r="G16564" s="138"/>
    </row>
    <row r="16565" ht="15.75" customHeight="1" spans="1:7">
      <c r="A16565" s="143">
        <v>1901589</v>
      </c>
      <c r="B16565" s="153" t="s">
        <v>18762</v>
      </c>
      <c r="C16565" s="145" t="s">
        <v>12987</v>
      </c>
      <c r="D16565" s="137"/>
      <c r="E16565" s="146">
        <v>7.41</v>
      </c>
      <c r="F16565" s="138"/>
      <c r="G16565" s="138"/>
    </row>
    <row r="16566" ht="15.75" customHeight="1" spans="1:7">
      <c r="A16566" s="143">
        <v>1901596</v>
      </c>
      <c r="B16566" s="153" t="s">
        <v>18763</v>
      </c>
      <c r="C16566" s="145" t="s">
        <v>12987</v>
      </c>
      <c r="D16566" s="137"/>
      <c r="E16566" s="146">
        <v>9.36</v>
      </c>
      <c r="F16566" s="138"/>
      <c r="G16566" s="138"/>
    </row>
    <row r="16567" ht="15.75" customHeight="1" spans="1:7">
      <c r="A16567" s="143">
        <v>1901597</v>
      </c>
      <c r="B16567" s="153" t="s">
        <v>18764</v>
      </c>
      <c r="C16567" s="145" t="s">
        <v>12987</v>
      </c>
      <c r="D16567" s="137"/>
      <c r="E16567" s="146">
        <v>9.42</v>
      </c>
      <c r="F16567" s="138"/>
      <c r="G16567" s="138"/>
    </row>
    <row r="16568" ht="15.75" customHeight="1" spans="1:7">
      <c r="A16568" s="143">
        <v>1901598</v>
      </c>
      <c r="B16568" s="153" t="s">
        <v>18765</v>
      </c>
      <c r="C16568" s="145" t="s">
        <v>12987</v>
      </c>
      <c r="D16568" s="137"/>
      <c r="E16568" s="146">
        <v>9.48</v>
      </c>
      <c r="F16568" s="138"/>
      <c r="G16568" s="138"/>
    </row>
    <row r="16569" ht="15.75" customHeight="1" spans="1:7">
      <c r="A16569" s="143">
        <v>1901599</v>
      </c>
      <c r="B16569" s="153" t="s">
        <v>18766</v>
      </c>
      <c r="C16569" s="145" t="s">
        <v>12987</v>
      </c>
      <c r="D16569" s="137"/>
      <c r="E16569" s="146">
        <v>9.54</v>
      </c>
      <c r="F16569" s="138"/>
      <c r="G16569" s="138"/>
    </row>
    <row r="16570" ht="15.75" customHeight="1" spans="1:7">
      <c r="A16570" s="143">
        <v>1901600</v>
      </c>
      <c r="B16570" s="153" t="s">
        <v>18767</v>
      </c>
      <c r="C16570" s="145" t="s">
        <v>12987</v>
      </c>
      <c r="D16570" s="137"/>
      <c r="E16570" s="146">
        <v>9.61</v>
      </c>
      <c r="F16570" s="138"/>
      <c r="G16570" s="138"/>
    </row>
    <row r="16571" ht="15.75" customHeight="1" spans="1:7">
      <c r="A16571" s="143">
        <v>1901595</v>
      </c>
      <c r="B16571" s="153" t="s">
        <v>18768</v>
      </c>
      <c r="C16571" s="145" t="s">
        <v>12987</v>
      </c>
      <c r="D16571" s="137"/>
      <c r="E16571" s="146">
        <v>9.64</v>
      </c>
      <c r="F16571" s="138"/>
      <c r="G16571" s="138"/>
    </row>
    <row r="16572" ht="15.75" customHeight="1" spans="1:7">
      <c r="A16572" s="143">
        <v>1917097</v>
      </c>
      <c r="B16572" s="153" t="s">
        <v>18769</v>
      </c>
      <c r="C16572" s="145" t="s">
        <v>12987</v>
      </c>
      <c r="D16572" s="137"/>
      <c r="E16572" s="146">
        <v>7.59</v>
      </c>
      <c r="F16572" s="138"/>
      <c r="G16572" s="138"/>
    </row>
    <row r="16573" ht="15.75" customHeight="1" spans="1:7">
      <c r="A16573" s="143">
        <v>1917098</v>
      </c>
      <c r="B16573" s="153" t="s">
        <v>18770</v>
      </c>
      <c r="C16573" s="145" t="s">
        <v>12987</v>
      </c>
      <c r="D16573" s="137"/>
      <c r="E16573" s="146">
        <v>7.72</v>
      </c>
      <c r="F16573" s="138"/>
      <c r="G16573" s="138"/>
    </row>
    <row r="16574" ht="15.75" customHeight="1" spans="1:7">
      <c r="A16574" s="143">
        <v>1917099</v>
      </c>
      <c r="B16574" s="153" t="s">
        <v>18771</v>
      </c>
      <c r="C16574" s="145" t="s">
        <v>12987</v>
      </c>
      <c r="D16574" s="137"/>
      <c r="E16574" s="146">
        <v>7.86</v>
      </c>
      <c r="F16574" s="138"/>
      <c r="G16574" s="138"/>
    </row>
    <row r="16575" ht="15.75" customHeight="1" spans="1:7">
      <c r="A16575" s="143">
        <v>1917100</v>
      </c>
      <c r="B16575" s="153" t="s">
        <v>18772</v>
      </c>
      <c r="C16575" s="145" t="s">
        <v>12987</v>
      </c>
      <c r="D16575" s="137"/>
      <c r="E16575" s="146">
        <v>8</v>
      </c>
      <c r="F16575" s="138"/>
      <c r="G16575" s="138"/>
    </row>
    <row r="16576" ht="15.75" customHeight="1" spans="1:7">
      <c r="A16576" s="143">
        <v>1917101</v>
      </c>
      <c r="B16576" s="153" t="s">
        <v>18773</v>
      </c>
      <c r="C16576" s="145" t="s">
        <v>12987</v>
      </c>
      <c r="D16576" s="137"/>
      <c r="E16576" s="146">
        <v>8.14</v>
      </c>
      <c r="F16576" s="138"/>
      <c r="G16576" s="138"/>
    </row>
    <row r="16577" ht="15.75" customHeight="1" spans="1:7">
      <c r="A16577" s="143">
        <v>1917102</v>
      </c>
      <c r="B16577" s="153" t="s">
        <v>18774</v>
      </c>
      <c r="C16577" s="145" t="s">
        <v>12987</v>
      </c>
      <c r="D16577" s="137"/>
      <c r="E16577" s="146">
        <v>8.22</v>
      </c>
      <c r="F16577" s="138"/>
      <c r="G16577" s="138"/>
    </row>
    <row r="16578" ht="15.75" customHeight="1" spans="1:7">
      <c r="A16578" s="143">
        <v>1901601</v>
      </c>
      <c r="B16578" s="153" t="s">
        <v>18775</v>
      </c>
      <c r="C16578" s="145" t="s">
        <v>12987</v>
      </c>
      <c r="D16578" s="137"/>
      <c r="E16578" s="146">
        <v>11.67</v>
      </c>
      <c r="F16578" s="138"/>
      <c r="G16578" s="138"/>
    </row>
    <row r="16579" ht="15.75" customHeight="1" spans="1:7">
      <c r="A16579" s="143">
        <v>1901602</v>
      </c>
      <c r="B16579" s="153" t="s">
        <v>18776</v>
      </c>
      <c r="C16579" s="145" t="s">
        <v>12987</v>
      </c>
      <c r="D16579" s="137"/>
      <c r="E16579" s="146">
        <v>11.72</v>
      </c>
      <c r="F16579" s="138"/>
      <c r="G16579" s="138"/>
    </row>
    <row r="16580" ht="15.75" customHeight="1" spans="1:7">
      <c r="A16580" s="143">
        <v>1901603</v>
      </c>
      <c r="B16580" s="153" t="s">
        <v>18777</v>
      </c>
      <c r="C16580" s="145" t="s">
        <v>12987</v>
      </c>
      <c r="D16580" s="137"/>
      <c r="E16580" s="146">
        <v>11.78</v>
      </c>
      <c r="F16580" s="138"/>
      <c r="G16580" s="138"/>
    </row>
    <row r="16581" ht="15.75" customHeight="1" spans="1:7">
      <c r="A16581" s="143">
        <v>1901604</v>
      </c>
      <c r="B16581" s="153" t="s">
        <v>18778</v>
      </c>
      <c r="C16581" s="145" t="s">
        <v>12987</v>
      </c>
      <c r="D16581" s="137"/>
      <c r="E16581" s="146">
        <v>11.84</v>
      </c>
      <c r="F16581" s="138"/>
      <c r="G16581" s="138"/>
    </row>
    <row r="16582" ht="15.75" customHeight="1" spans="1:7">
      <c r="A16582" s="143">
        <v>1901605</v>
      </c>
      <c r="B16582" s="153" t="s">
        <v>18779</v>
      </c>
      <c r="C16582" s="145" t="s">
        <v>12987</v>
      </c>
      <c r="D16582" s="137"/>
      <c r="E16582" s="146">
        <v>11.91</v>
      </c>
      <c r="F16582" s="138"/>
      <c r="G16582" s="138"/>
    </row>
    <row r="16583" ht="15.75" customHeight="1" spans="1:7">
      <c r="A16583" s="143">
        <v>1901606</v>
      </c>
      <c r="B16583" s="153" t="s">
        <v>18780</v>
      </c>
      <c r="C16583" s="145" t="s">
        <v>12987</v>
      </c>
      <c r="D16583" s="137"/>
      <c r="E16583" s="146">
        <v>11.94</v>
      </c>
      <c r="F16583" s="138"/>
      <c r="G16583" s="138"/>
    </row>
    <row r="16584" ht="15.75" customHeight="1" spans="1:7">
      <c r="A16584" s="143">
        <v>1917133</v>
      </c>
      <c r="B16584" s="153" t="s">
        <v>18781</v>
      </c>
      <c r="C16584" s="145" t="s">
        <v>12987</v>
      </c>
      <c r="D16584" s="137"/>
      <c r="E16584" s="146">
        <v>7.24</v>
      </c>
      <c r="F16584" s="138"/>
      <c r="G16584" s="138"/>
    </row>
    <row r="16585" ht="15.75" customHeight="1" spans="1:7">
      <c r="A16585" s="143">
        <v>1917134</v>
      </c>
      <c r="B16585" s="153" t="s">
        <v>18782</v>
      </c>
      <c r="C16585" s="145" t="s">
        <v>12987</v>
      </c>
      <c r="D16585" s="137"/>
      <c r="E16585" s="146">
        <v>7.35</v>
      </c>
      <c r="F16585" s="138"/>
      <c r="G16585" s="138"/>
    </row>
    <row r="16586" ht="15.75" customHeight="1" spans="1:7">
      <c r="A16586" s="143">
        <v>1917135</v>
      </c>
      <c r="B16586" s="153" t="s">
        <v>18783</v>
      </c>
      <c r="C16586" s="145" t="s">
        <v>12987</v>
      </c>
      <c r="D16586" s="137"/>
      <c r="E16586" s="146">
        <v>7.46</v>
      </c>
      <c r="F16586" s="138"/>
      <c r="G16586" s="138"/>
    </row>
    <row r="16587" ht="15.75" customHeight="1" spans="1:7">
      <c r="A16587" s="143">
        <v>1917136</v>
      </c>
      <c r="B16587" s="153" t="s">
        <v>18784</v>
      </c>
      <c r="C16587" s="145" t="s">
        <v>12987</v>
      </c>
      <c r="D16587" s="137"/>
      <c r="E16587" s="146">
        <v>7.57</v>
      </c>
      <c r="F16587" s="138"/>
      <c r="G16587" s="138"/>
    </row>
    <row r="16588" ht="15.75" customHeight="1" spans="1:7">
      <c r="A16588" s="143">
        <v>1917137</v>
      </c>
      <c r="B16588" s="153" t="s">
        <v>18785</v>
      </c>
      <c r="C16588" s="145" t="s">
        <v>12987</v>
      </c>
      <c r="D16588" s="137"/>
      <c r="E16588" s="146">
        <v>7.69</v>
      </c>
      <c r="F16588" s="138"/>
      <c r="G16588" s="138"/>
    </row>
    <row r="16589" ht="15.75" customHeight="1" spans="1:7">
      <c r="A16589" s="143">
        <v>1917138</v>
      </c>
      <c r="B16589" s="153" t="s">
        <v>18786</v>
      </c>
      <c r="C16589" s="145" t="s">
        <v>12987</v>
      </c>
      <c r="D16589" s="137"/>
      <c r="E16589" s="146">
        <v>7.76</v>
      </c>
      <c r="F16589" s="138"/>
      <c r="G16589" s="138"/>
    </row>
    <row r="16590" ht="15.75" customHeight="1" spans="1:7">
      <c r="A16590" s="143">
        <v>1917169</v>
      </c>
      <c r="B16590" s="153" t="s">
        <v>18787</v>
      </c>
      <c r="C16590" s="145" t="s">
        <v>12987</v>
      </c>
      <c r="D16590" s="137"/>
      <c r="E16590" s="146">
        <v>6.89</v>
      </c>
      <c r="F16590" s="138"/>
      <c r="G16590" s="138"/>
    </row>
    <row r="16591" ht="15.75" customHeight="1" spans="1:7">
      <c r="A16591" s="143">
        <v>1917170</v>
      </c>
      <c r="B16591" s="153" t="s">
        <v>18788</v>
      </c>
      <c r="C16591" s="145" t="s">
        <v>12987</v>
      </c>
      <c r="D16591" s="137"/>
      <c r="E16591" s="146">
        <v>6.99</v>
      </c>
      <c r="F16591" s="138"/>
      <c r="G16591" s="138"/>
    </row>
    <row r="16592" ht="15.75" customHeight="1" spans="1:7">
      <c r="A16592" s="143">
        <v>1917171</v>
      </c>
      <c r="B16592" s="153" t="s">
        <v>18789</v>
      </c>
      <c r="C16592" s="145" t="s">
        <v>12987</v>
      </c>
      <c r="D16592" s="137"/>
      <c r="E16592" s="146">
        <v>7.08</v>
      </c>
      <c r="F16592" s="138"/>
      <c r="G16592" s="138"/>
    </row>
    <row r="16593" ht="15.75" customHeight="1" spans="1:7">
      <c r="A16593" s="143">
        <v>1917172</v>
      </c>
      <c r="B16593" s="153" t="s">
        <v>18790</v>
      </c>
      <c r="C16593" s="145" t="s">
        <v>12987</v>
      </c>
      <c r="D16593" s="137"/>
      <c r="E16593" s="146">
        <v>7.18</v>
      </c>
      <c r="F16593" s="138"/>
      <c r="G16593" s="138"/>
    </row>
    <row r="16594" ht="15.75" customHeight="1" spans="1:7">
      <c r="A16594" s="143">
        <v>1917173</v>
      </c>
      <c r="B16594" s="153" t="s">
        <v>18791</v>
      </c>
      <c r="C16594" s="145" t="s">
        <v>12987</v>
      </c>
      <c r="D16594" s="137"/>
      <c r="E16594" s="146">
        <v>7.29</v>
      </c>
      <c r="F16594" s="138"/>
      <c r="G16594" s="138"/>
    </row>
    <row r="16595" ht="15.75" customHeight="1" spans="1:7">
      <c r="A16595" s="143">
        <v>1917174</v>
      </c>
      <c r="B16595" s="153" t="s">
        <v>18792</v>
      </c>
      <c r="C16595" s="145" t="s">
        <v>12987</v>
      </c>
      <c r="D16595" s="137"/>
      <c r="E16595" s="146">
        <v>7.35</v>
      </c>
      <c r="F16595" s="138"/>
      <c r="G16595" s="138"/>
    </row>
    <row r="16596" ht="15.75" customHeight="1" spans="1:7">
      <c r="A16596" s="143">
        <v>1917205</v>
      </c>
      <c r="B16596" s="153" t="s">
        <v>18793</v>
      </c>
      <c r="C16596" s="145" t="s">
        <v>12987</v>
      </c>
      <c r="D16596" s="137"/>
      <c r="E16596" s="146">
        <v>7.61</v>
      </c>
      <c r="F16596" s="138"/>
      <c r="G16596" s="138"/>
    </row>
    <row r="16597" ht="15.75" customHeight="1" spans="1:7">
      <c r="A16597" s="143">
        <v>1917206</v>
      </c>
      <c r="B16597" s="153" t="s">
        <v>18794</v>
      </c>
      <c r="C16597" s="145" t="s">
        <v>12987</v>
      </c>
      <c r="D16597" s="137"/>
      <c r="E16597" s="146">
        <v>7.7</v>
      </c>
      <c r="F16597" s="138"/>
      <c r="G16597" s="138"/>
    </row>
    <row r="16598" ht="15.75" customHeight="1" spans="1:7">
      <c r="A16598" s="143">
        <v>1917207</v>
      </c>
      <c r="B16598" s="153" t="s">
        <v>18795</v>
      </c>
      <c r="C16598" s="145" t="s">
        <v>12987</v>
      </c>
      <c r="D16598" s="137"/>
      <c r="E16598" s="146">
        <v>7.78</v>
      </c>
      <c r="F16598" s="138"/>
      <c r="G16598" s="138"/>
    </row>
    <row r="16599" ht="15.75" customHeight="1" spans="1:7">
      <c r="A16599" s="143">
        <v>1917208</v>
      </c>
      <c r="B16599" s="153" t="s">
        <v>18796</v>
      </c>
      <c r="C16599" s="145" t="s">
        <v>12987</v>
      </c>
      <c r="D16599" s="137"/>
      <c r="E16599" s="146">
        <v>7.87</v>
      </c>
      <c r="F16599" s="138"/>
      <c r="G16599" s="138"/>
    </row>
    <row r="16600" ht="15.75" customHeight="1" spans="1:7">
      <c r="A16600" s="143">
        <v>1917209</v>
      </c>
      <c r="B16600" s="153" t="s">
        <v>18797</v>
      </c>
      <c r="C16600" s="145" t="s">
        <v>12987</v>
      </c>
      <c r="D16600" s="137"/>
      <c r="E16600" s="146">
        <v>7.97</v>
      </c>
      <c r="F16600" s="138"/>
      <c r="G16600" s="138"/>
    </row>
    <row r="16601" ht="15.75" customHeight="1" spans="1:7">
      <c r="A16601" s="143">
        <v>1917210</v>
      </c>
      <c r="B16601" s="153" t="s">
        <v>18798</v>
      </c>
      <c r="C16601" s="145" t="s">
        <v>12987</v>
      </c>
      <c r="D16601" s="137"/>
      <c r="E16601" s="146">
        <v>8.02</v>
      </c>
      <c r="F16601" s="138"/>
      <c r="G16601" s="138"/>
    </row>
    <row r="16602" ht="15.75" customHeight="1" spans="1:7">
      <c r="A16602" s="143">
        <v>1917025</v>
      </c>
      <c r="B16602" s="153" t="s">
        <v>18799</v>
      </c>
      <c r="C16602" s="145" t="s">
        <v>12987</v>
      </c>
      <c r="D16602" s="137"/>
      <c r="E16602" s="146">
        <v>14.59</v>
      </c>
      <c r="F16602" s="138"/>
      <c r="G16602" s="138"/>
    </row>
    <row r="16603" ht="15.75" customHeight="1" spans="1:7">
      <c r="A16603" s="143">
        <v>1917026</v>
      </c>
      <c r="B16603" s="153" t="s">
        <v>18800</v>
      </c>
      <c r="C16603" s="145" t="s">
        <v>12987</v>
      </c>
      <c r="D16603" s="137"/>
      <c r="E16603" s="146">
        <v>14.89</v>
      </c>
      <c r="F16603" s="138"/>
      <c r="G16603" s="138"/>
    </row>
    <row r="16604" ht="15.75" customHeight="1" spans="1:7">
      <c r="A16604" s="143">
        <v>1917027</v>
      </c>
      <c r="B16604" s="153" t="s">
        <v>18801</v>
      </c>
      <c r="C16604" s="145" t="s">
        <v>12987</v>
      </c>
      <c r="D16604" s="137"/>
      <c r="E16604" s="146">
        <v>15.2</v>
      </c>
      <c r="F16604" s="138"/>
      <c r="G16604" s="138"/>
    </row>
    <row r="16605" ht="15.75" customHeight="1" spans="1:7">
      <c r="A16605" s="143">
        <v>1917028</v>
      </c>
      <c r="B16605" s="153" t="s">
        <v>18802</v>
      </c>
      <c r="C16605" s="145" t="s">
        <v>12987</v>
      </c>
      <c r="D16605" s="137"/>
      <c r="E16605" s="146">
        <v>15.52</v>
      </c>
      <c r="F16605" s="138"/>
      <c r="G16605" s="138"/>
    </row>
    <row r="16606" ht="15.75" customHeight="1" spans="1:7">
      <c r="A16606" s="143">
        <v>1917029</v>
      </c>
      <c r="B16606" s="153" t="s">
        <v>18803</v>
      </c>
      <c r="C16606" s="145" t="s">
        <v>12987</v>
      </c>
      <c r="D16606" s="137"/>
      <c r="E16606" s="146">
        <v>15.86</v>
      </c>
      <c r="F16606" s="138"/>
      <c r="G16606" s="138"/>
    </row>
    <row r="16607" ht="15.75" customHeight="1" spans="1:7">
      <c r="A16607" s="143">
        <v>1917030</v>
      </c>
      <c r="B16607" s="153" t="s">
        <v>18804</v>
      </c>
      <c r="C16607" s="145" t="s">
        <v>12987</v>
      </c>
      <c r="D16607" s="137"/>
      <c r="E16607" s="146">
        <v>16.04</v>
      </c>
      <c r="F16607" s="138"/>
      <c r="G16607" s="138"/>
    </row>
    <row r="16608" ht="15.75" customHeight="1" spans="1:7">
      <c r="A16608" s="143">
        <v>1917629</v>
      </c>
      <c r="B16608" s="153" t="s">
        <v>18805</v>
      </c>
      <c r="C16608" s="145" t="s">
        <v>12987</v>
      </c>
      <c r="D16608" s="137"/>
      <c r="E16608" s="146">
        <v>13.23</v>
      </c>
      <c r="F16608" s="138"/>
      <c r="G16608" s="138"/>
    </row>
    <row r="16609" ht="15.75" customHeight="1" spans="1:7">
      <c r="A16609" s="143">
        <v>1917633</v>
      </c>
      <c r="B16609" s="153" t="s">
        <v>18806</v>
      </c>
      <c r="C16609" s="145" t="s">
        <v>12987</v>
      </c>
      <c r="D16609" s="137"/>
      <c r="E16609" s="146">
        <v>14.82</v>
      </c>
      <c r="F16609" s="138"/>
      <c r="G16609" s="138"/>
    </row>
    <row r="16610" ht="15.75" customHeight="1" spans="1:7">
      <c r="A16610" s="143">
        <v>1917634</v>
      </c>
      <c r="B16610" s="153" t="s">
        <v>18807</v>
      </c>
      <c r="C16610" s="145" t="s">
        <v>12987</v>
      </c>
      <c r="D16610" s="137"/>
      <c r="E16610" s="146">
        <v>15.11</v>
      </c>
      <c r="F16610" s="138"/>
      <c r="G16610" s="138"/>
    </row>
    <row r="16611" ht="15.75" customHeight="1" spans="1:7">
      <c r="A16611" s="143">
        <v>1917635</v>
      </c>
      <c r="B16611" s="153" t="s">
        <v>18808</v>
      </c>
      <c r="C16611" s="145" t="s">
        <v>12987</v>
      </c>
      <c r="D16611" s="137"/>
      <c r="E16611" s="146">
        <v>15.4</v>
      </c>
      <c r="F16611" s="138"/>
      <c r="G16611" s="138"/>
    </row>
    <row r="16612" ht="15.75" customHeight="1" spans="1:7">
      <c r="A16612" s="143">
        <v>1917636</v>
      </c>
      <c r="B16612" s="153" t="s">
        <v>18809</v>
      </c>
      <c r="C16612" s="145" t="s">
        <v>12987</v>
      </c>
      <c r="D16612" s="137"/>
      <c r="E16612" s="146">
        <v>17.25</v>
      </c>
      <c r="F16612" s="138"/>
      <c r="G16612" s="138"/>
    </row>
    <row r="16613" ht="15.75" customHeight="1" spans="1:7">
      <c r="A16613" s="143">
        <v>1917637</v>
      </c>
      <c r="B16613" s="153" t="s">
        <v>18810</v>
      </c>
      <c r="C16613" s="145" t="s">
        <v>12987</v>
      </c>
      <c r="D16613" s="137"/>
      <c r="E16613" s="146">
        <v>17.64</v>
      </c>
      <c r="F16613" s="138"/>
      <c r="G16613" s="138"/>
    </row>
    <row r="16614" ht="15.75" customHeight="1" spans="1:7">
      <c r="A16614" s="143">
        <v>1917638</v>
      </c>
      <c r="B16614" s="153" t="s">
        <v>18811</v>
      </c>
      <c r="C16614" s="145" t="s">
        <v>12987</v>
      </c>
      <c r="D16614" s="137"/>
      <c r="E16614" s="146">
        <v>18.02</v>
      </c>
      <c r="F16614" s="138"/>
      <c r="G16614" s="138"/>
    </row>
    <row r="16615" ht="15.75" customHeight="1" spans="1:7">
      <c r="A16615" s="143">
        <v>1917630</v>
      </c>
      <c r="B16615" s="153" t="s">
        <v>18812</v>
      </c>
      <c r="C16615" s="145" t="s">
        <v>12987</v>
      </c>
      <c r="D16615" s="137"/>
      <c r="E16615" s="146">
        <v>13.73</v>
      </c>
      <c r="F16615" s="138"/>
      <c r="G16615" s="138"/>
    </row>
    <row r="16616" ht="15.75" customHeight="1" spans="1:7">
      <c r="A16616" s="143">
        <v>1917631</v>
      </c>
      <c r="B16616" s="153" t="s">
        <v>18813</v>
      </c>
      <c r="C16616" s="145" t="s">
        <v>12987</v>
      </c>
      <c r="D16616" s="137"/>
      <c r="E16616" s="146">
        <v>14.17</v>
      </c>
      <c r="F16616" s="138"/>
      <c r="G16616" s="138"/>
    </row>
    <row r="16617" ht="15.75" customHeight="1" spans="1:7">
      <c r="A16617" s="143">
        <v>1917632</v>
      </c>
      <c r="B16617" s="153" t="s">
        <v>18814</v>
      </c>
      <c r="C16617" s="145" t="s">
        <v>12987</v>
      </c>
      <c r="D16617" s="137"/>
      <c r="E16617" s="146">
        <v>14.46</v>
      </c>
      <c r="F16617" s="138"/>
      <c r="G16617" s="138"/>
    </row>
    <row r="16618" ht="15.75" customHeight="1" spans="1:7">
      <c r="A16618" s="143">
        <v>1917639</v>
      </c>
      <c r="B16618" s="153" t="s">
        <v>18815</v>
      </c>
      <c r="C16618" s="145" t="s">
        <v>12987</v>
      </c>
      <c r="D16618" s="137"/>
      <c r="E16618" s="146">
        <v>18.21</v>
      </c>
      <c r="F16618" s="138"/>
      <c r="G16618" s="138"/>
    </row>
    <row r="16619" ht="15.75" customHeight="1" spans="1:7">
      <c r="A16619" s="143">
        <v>1917646</v>
      </c>
      <c r="B16619" s="153" t="s">
        <v>18816</v>
      </c>
      <c r="C16619" s="145" t="s">
        <v>12987</v>
      </c>
      <c r="D16619" s="137"/>
      <c r="E16619" s="146">
        <v>18.4</v>
      </c>
      <c r="F16619" s="138"/>
      <c r="G16619" s="138"/>
    </row>
    <row r="16620" ht="15.75" customHeight="1" spans="1:7">
      <c r="A16620" s="143">
        <v>1917647</v>
      </c>
      <c r="B16620" s="153" t="s">
        <v>18817</v>
      </c>
      <c r="C16620" s="145" t="s">
        <v>12987</v>
      </c>
      <c r="D16620" s="137"/>
      <c r="E16620" s="146">
        <v>18.67</v>
      </c>
      <c r="F16620" s="138"/>
      <c r="G16620" s="138"/>
    </row>
    <row r="16621" ht="15.75" customHeight="1" spans="1:7">
      <c r="A16621" s="143">
        <v>1917648</v>
      </c>
      <c r="B16621" s="153" t="s">
        <v>18818</v>
      </c>
      <c r="C16621" s="145" t="s">
        <v>12987</v>
      </c>
      <c r="D16621" s="137"/>
      <c r="E16621" s="146">
        <v>18.87</v>
      </c>
      <c r="F16621" s="138"/>
      <c r="G16621" s="138"/>
    </row>
    <row r="16622" ht="15.75" customHeight="1" spans="1:7">
      <c r="A16622" s="143">
        <v>1917649</v>
      </c>
      <c r="B16622" s="153" t="s">
        <v>18819</v>
      </c>
      <c r="C16622" s="145" t="s">
        <v>12987</v>
      </c>
      <c r="D16622" s="137"/>
      <c r="E16622" s="146">
        <v>19.13</v>
      </c>
      <c r="F16622" s="138"/>
      <c r="G16622" s="138"/>
    </row>
    <row r="16623" ht="15.75" customHeight="1" spans="1:7">
      <c r="A16623" s="143">
        <v>1917650</v>
      </c>
      <c r="B16623" s="153" t="s">
        <v>18820</v>
      </c>
      <c r="C16623" s="145" t="s">
        <v>12987</v>
      </c>
      <c r="D16623" s="137"/>
      <c r="E16623" s="146">
        <v>19.4</v>
      </c>
      <c r="F16623" s="138"/>
      <c r="G16623" s="138"/>
    </row>
    <row r="16624" ht="15.75" customHeight="1" spans="1:7">
      <c r="A16624" s="143">
        <v>1917651</v>
      </c>
      <c r="B16624" s="153" t="s">
        <v>18821</v>
      </c>
      <c r="C16624" s="145" t="s">
        <v>12987</v>
      </c>
      <c r="D16624" s="137"/>
      <c r="E16624" s="146">
        <v>19.79</v>
      </c>
      <c r="F16624" s="138"/>
      <c r="G16624" s="138"/>
    </row>
    <row r="16625" ht="15.75" customHeight="1" spans="1:7">
      <c r="A16625" s="143">
        <v>1917652</v>
      </c>
      <c r="B16625" s="153" t="s">
        <v>18822</v>
      </c>
      <c r="C16625" s="145" t="s">
        <v>12987</v>
      </c>
      <c r="D16625" s="137"/>
      <c r="E16625" s="146">
        <v>22.13</v>
      </c>
      <c r="F16625" s="138"/>
      <c r="G16625" s="138"/>
    </row>
    <row r="16626" ht="15.75" customHeight="1" spans="1:7">
      <c r="A16626" s="143">
        <v>1917642</v>
      </c>
      <c r="B16626" s="153" t="s">
        <v>18823</v>
      </c>
      <c r="C16626" s="145" t="s">
        <v>12987</v>
      </c>
      <c r="D16626" s="137"/>
      <c r="E16626" s="146">
        <v>17.28</v>
      </c>
      <c r="F16626" s="138"/>
      <c r="G16626" s="138"/>
    </row>
    <row r="16627" ht="15.75" customHeight="1" spans="1:7">
      <c r="A16627" s="143">
        <v>1917643</v>
      </c>
      <c r="B16627" s="153" t="s">
        <v>18824</v>
      </c>
      <c r="C16627" s="145" t="s">
        <v>12987</v>
      </c>
      <c r="D16627" s="137"/>
      <c r="E16627" s="146">
        <v>17.61</v>
      </c>
      <c r="F16627" s="138"/>
      <c r="G16627" s="138"/>
    </row>
    <row r="16628" ht="15.75" customHeight="1" spans="1:7">
      <c r="A16628" s="143">
        <v>1917641</v>
      </c>
      <c r="B16628" s="153" t="s">
        <v>18825</v>
      </c>
      <c r="C16628" s="145" t="s">
        <v>12987</v>
      </c>
      <c r="D16628" s="137"/>
      <c r="E16628" s="146">
        <v>15.27</v>
      </c>
      <c r="F16628" s="138"/>
      <c r="G16628" s="138"/>
    </row>
    <row r="16629" ht="15.75" customHeight="1" spans="1:7">
      <c r="A16629" s="143">
        <v>1917644</v>
      </c>
      <c r="B16629" s="153" t="s">
        <v>18826</v>
      </c>
      <c r="C16629" s="145" t="s">
        <v>12987</v>
      </c>
      <c r="D16629" s="137"/>
      <c r="E16629" s="146">
        <v>17.94</v>
      </c>
      <c r="F16629" s="138"/>
      <c r="G16629" s="138"/>
    </row>
    <row r="16630" ht="15.75" customHeight="1" spans="1:7">
      <c r="A16630" s="143">
        <v>1917645</v>
      </c>
      <c r="B16630" s="153" t="s">
        <v>18827</v>
      </c>
      <c r="C16630" s="145" t="s">
        <v>12987</v>
      </c>
      <c r="D16630" s="137"/>
      <c r="E16630" s="146">
        <v>18.14</v>
      </c>
      <c r="F16630" s="138"/>
      <c r="G16630" s="138"/>
    </row>
    <row r="16631" ht="15.75" customHeight="1" spans="1:7">
      <c r="A16631" s="143">
        <v>1917653</v>
      </c>
      <c r="B16631" s="153" t="s">
        <v>18828</v>
      </c>
      <c r="C16631" s="145" t="s">
        <v>12987</v>
      </c>
      <c r="D16631" s="137"/>
      <c r="E16631" s="146">
        <v>22.43</v>
      </c>
      <c r="F16631" s="138"/>
      <c r="G16631" s="138"/>
    </row>
    <row r="16632" ht="15.75" customHeight="1" spans="1:7">
      <c r="A16632" s="143">
        <v>1917659</v>
      </c>
      <c r="B16632" s="153" t="s">
        <v>18829</v>
      </c>
      <c r="C16632" s="145" t="s">
        <v>12987</v>
      </c>
      <c r="D16632" s="137"/>
      <c r="E16632" s="146">
        <v>17.68</v>
      </c>
      <c r="F16632" s="138"/>
      <c r="G16632" s="138"/>
    </row>
    <row r="16633" ht="15.75" customHeight="1" spans="1:7">
      <c r="A16633" s="143">
        <v>1917660</v>
      </c>
      <c r="B16633" s="153" t="s">
        <v>18830</v>
      </c>
      <c r="C16633" s="145" t="s">
        <v>12987</v>
      </c>
      <c r="D16633" s="137"/>
      <c r="E16633" s="146">
        <v>17.81</v>
      </c>
      <c r="F16633" s="138"/>
      <c r="G16633" s="138"/>
    </row>
    <row r="16634" ht="15.75" customHeight="1" spans="1:7">
      <c r="A16634" s="143">
        <v>1917661</v>
      </c>
      <c r="B16634" s="153" t="s">
        <v>18831</v>
      </c>
      <c r="C16634" s="145" t="s">
        <v>12987</v>
      </c>
      <c r="D16634" s="137"/>
      <c r="E16634" s="146">
        <v>17.94</v>
      </c>
      <c r="F16634" s="138"/>
      <c r="G16634" s="138"/>
    </row>
    <row r="16635" ht="15.75" customHeight="1" spans="1:7">
      <c r="A16635" s="143">
        <v>1917662</v>
      </c>
      <c r="B16635" s="153" t="s">
        <v>18832</v>
      </c>
      <c r="C16635" s="145" t="s">
        <v>12987</v>
      </c>
      <c r="D16635" s="137"/>
      <c r="E16635" s="146">
        <v>18.07</v>
      </c>
      <c r="F16635" s="138"/>
      <c r="G16635" s="138"/>
    </row>
    <row r="16636" ht="15.75" customHeight="1" spans="1:7">
      <c r="A16636" s="143">
        <v>1917663</v>
      </c>
      <c r="B16636" s="153" t="s">
        <v>18833</v>
      </c>
      <c r="C16636" s="145" t="s">
        <v>12987</v>
      </c>
      <c r="D16636" s="137"/>
      <c r="E16636" s="146">
        <v>18.27</v>
      </c>
      <c r="F16636" s="138"/>
      <c r="G16636" s="138"/>
    </row>
    <row r="16637" ht="15.75" customHeight="1" spans="1:7">
      <c r="A16637" s="143">
        <v>1917664</v>
      </c>
      <c r="B16637" s="153" t="s">
        <v>18834</v>
      </c>
      <c r="C16637" s="145" t="s">
        <v>12987</v>
      </c>
      <c r="D16637" s="137"/>
      <c r="E16637" s="146">
        <v>18.54</v>
      </c>
      <c r="F16637" s="138"/>
      <c r="G16637" s="138"/>
    </row>
    <row r="16638" ht="15.75" customHeight="1" spans="1:7">
      <c r="A16638" s="143">
        <v>1917665</v>
      </c>
      <c r="B16638" s="153" t="s">
        <v>18835</v>
      </c>
      <c r="C16638" s="145" t="s">
        <v>12987</v>
      </c>
      <c r="D16638" s="137"/>
      <c r="E16638" s="146">
        <v>18.93</v>
      </c>
      <c r="F16638" s="138"/>
      <c r="G16638" s="138"/>
    </row>
    <row r="16639" ht="15.75" customHeight="1" spans="1:7">
      <c r="A16639" s="143">
        <v>1917655</v>
      </c>
      <c r="B16639" s="153" t="s">
        <v>18836</v>
      </c>
      <c r="C16639" s="145" t="s">
        <v>12987</v>
      </c>
      <c r="D16639" s="137"/>
      <c r="E16639" s="146">
        <v>15.27</v>
      </c>
      <c r="F16639" s="138"/>
      <c r="G16639" s="138"/>
    </row>
    <row r="16640" ht="15.75" customHeight="1" spans="1:7">
      <c r="A16640" s="143">
        <v>1917656</v>
      </c>
      <c r="B16640" s="153" t="s">
        <v>18837</v>
      </c>
      <c r="C16640" s="145" t="s">
        <v>12987</v>
      </c>
      <c r="D16640" s="137"/>
      <c r="E16640" s="146">
        <v>17.15</v>
      </c>
      <c r="F16640" s="138"/>
      <c r="G16640" s="138"/>
    </row>
    <row r="16641" ht="15.75" customHeight="1" spans="1:7">
      <c r="A16641" s="143">
        <v>1917654</v>
      </c>
      <c r="B16641" s="153" t="s">
        <v>18838</v>
      </c>
      <c r="C16641" s="145" t="s">
        <v>12987</v>
      </c>
      <c r="D16641" s="137"/>
      <c r="E16641" s="146">
        <v>15.04</v>
      </c>
      <c r="F16641" s="138"/>
      <c r="G16641" s="138"/>
    </row>
    <row r="16642" ht="15.75" customHeight="1" spans="1:7">
      <c r="A16642" s="143">
        <v>1917657</v>
      </c>
      <c r="B16642" s="153" t="s">
        <v>18839</v>
      </c>
      <c r="C16642" s="145" t="s">
        <v>12987</v>
      </c>
      <c r="D16642" s="137"/>
      <c r="E16642" s="146">
        <v>17.35</v>
      </c>
      <c r="F16642" s="138"/>
      <c r="G16642" s="138"/>
    </row>
    <row r="16643" ht="15.75" customHeight="1" spans="1:7">
      <c r="A16643" s="143">
        <v>1917658</v>
      </c>
      <c r="B16643" s="153" t="s">
        <v>18840</v>
      </c>
      <c r="C16643" s="145" t="s">
        <v>12987</v>
      </c>
      <c r="D16643" s="137"/>
      <c r="E16643" s="146">
        <v>17.48</v>
      </c>
      <c r="F16643" s="138"/>
      <c r="G16643" s="138"/>
    </row>
    <row r="16644" ht="15.75" customHeight="1" spans="1:7">
      <c r="A16644" s="143">
        <v>1917666</v>
      </c>
      <c r="B16644" s="153" t="s">
        <v>18841</v>
      </c>
      <c r="C16644" s="145" t="s">
        <v>12987</v>
      </c>
      <c r="D16644" s="137"/>
      <c r="E16644" s="146">
        <v>19.2</v>
      </c>
      <c r="F16644" s="138"/>
      <c r="G16644" s="138"/>
    </row>
    <row r="16645" ht="15.75" customHeight="1" spans="1:7">
      <c r="A16645" s="143">
        <v>1917672</v>
      </c>
      <c r="B16645" s="153" t="s">
        <v>18842</v>
      </c>
      <c r="C16645" s="145" t="s">
        <v>12987</v>
      </c>
      <c r="D16645" s="137"/>
      <c r="E16645" s="146">
        <v>17.41</v>
      </c>
      <c r="F16645" s="138"/>
      <c r="G16645" s="138"/>
    </row>
    <row r="16646" ht="15.75" customHeight="1" spans="1:7">
      <c r="A16646" s="143">
        <v>1917673</v>
      </c>
      <c r="B16646" s="153" t="s">
        <v>18843</v>
      </c>
      <c r="C16646" s="145" t="s">
        <v>12987</v>
      </c>
      <c r="D16646" s="137"/>
      <c r="E16646" s="146">
        <v>17.55</v>
      </c>
      <c r="F16646" s="138"/>
      <c r="G16646" s="138"/>
    </row>
    <row r="16647" ht="15.75" customHeight="1" spans="1:7">
      <c r="A16647" s="143">
        <v>1917674</v>
      </c>
      <c r="B16647" s="153" t="s">
        <v>18844</v>
      </c>
      <c r="C16647" s="145" t="s">
        <v>12987</v>
      </c>
      <c r="D16647" s="137"/>
      <c r="E16647" s="146">
        <v>17.68</v>
      </c>
      <c r="F16647" s="138"/>
      <c r="G16647" s="138"/>
    </row>
    <row r="16648" ht="15.75" customHeight="1" spans="1:7">
      <c r="A16648" s="143">
        <v>1917675</v>
      </c>
      <c r="B16648" s="153" t="s">
        <v>18845</v>
      </c>
      <c r="C16648" s="145" t="s">
        <v>12987</v>
      </c>
      <c r="D16648" s="137"/>
      <c r="E16648" s="146">
        <v>17.81</v>
      </c>
      <c r="F16648" s="138"/>
      <c r="G16648" s="138"/>
    </row>
    <row r="16649" ht="15.75" customHeight="1" spans="1:7">
      <c r="A16649" s="143">
        <v>1917676</v>
      </c>
      <c r="B16649" s="153" t="s">
        <v>18846</v>
      </c>
      <c r="C16649" s="145" t="s">
        <v>12987</v>
      </c>
      <c r="D16649" s="137"/>
      <c r="E16649" s="146">
        <v>17.88</v>
      </c>
      <c r="F16649" s="138"/>
      <c r="G16649" s="138"/>
    </row>
    <row r="16650" ht="15.75" customHeight="1" spans="1:7">
      <c r="A16650" s="143">
        <v>1917677</v>
      </c>
      <c r="B16650" s="153" t="s">
        <v>18847</v>
      </c>
      <c r="C16650" s="145" t="s">
        <v>12987</v>
      </c>
      <c r="D16650" s="137"/>
      <c r="E16650" s="146">
        <v>18.14</v>
      </c>
      <c r="F16650" s="138"/>
      <c r="G16650" s="138"/>
    </row>
    <row r="16651" ht="15.75" customHeight="1" spans="1:7">
      <c r="A16651" s="143">
        <v>1917678</v>
      </c>
      <c r="B16651" s="153" t="s">
        <v>18848</v>
      </c>
      <c r="C16651" s="145" t="s">
        <v>12987</v>
      </c>
      <c r="D16651" s="137"/>
      <c r="E16651" s="146">
        <v>18.47</v>
      </c>
      <c r="F16651" s="138"/>
      <c r="G16651" s="138"/>
    </row>
    <row r="16652" ht="15.75" customHeight="1" spans="1:7">
      <c r="A16652" s="143">
        <v>1917668</v>
      </c>
      <c r="B16652" s="153" t="s">
        <v>18849</v>
      </c>
      <c r="C16652" s="145" t="s">
        <v>12987</v>
      </c>
      <c r="D16652" s="137"/>
      <c r="E16652" s="146">
        <v>15.17</v>
      </c>
      <c r="F16652" s="138"/>
      <c r="G16652" s="138"/>
    </row>
    <row r="16653" ht="15.75" customHeight="1" spans="1:7">
      <c r="A16653" s="143">
        <v>1917669</v>
      </c>
      <c r="B16653" s="153" t="s">
        <v>18850</v>
      </c>
      <c r="C16653" s="145" t="s">
        <v>12987</v>
      </c>
      <c r="D16653" s="137"/>
      <c r="E16653" s="146">
        <v>16.95</v>
      </c>
      <c r="F16653" s="138"/>
      <c r="G16653" s="138"/>
    </row>
    <row r="16654" ht="15.75" customHeight="1" spans="1:7">
      <c r="A16654" s="143">
        <v>1917667</v>
      </c>
      <c r="B16654" s="153" t="s">
        <v>18851</v>
      </c>
      <c r="C16654" s="145" t="s">
        <v>12987</v>
      </c>
      <c r="D16654" s="137"/>
      <c r="E16654" s="146">
        <v>14.94</v>
      </c>
      <c r="F16654" s="138"/>
      <c r="G16654" s="138"/>
    </row>
    <row r="16655" ht="15.75" customHeight="1" spans="1:7">
      <c r="A16655" s="143">
        <v>1917670</v>
      </c>
      <c r="B16655" s="153" t="s">
        <v>18852</v>
      </c>
      <c r="C16655" s="145" t="s">
        <v>12987</v>
      </c>
      <c r="D16655" s="137"/>
      <c r="E16655" s="146">
        <v>17.15</v>
      </c>
      <c r="F16655" s="138"/>
      <c r="G16655" s="138"/>
    </row>
    <row r="16656" ht="15.75" customHeight="1" spans="1:7">
      <c r="A16656" s="143">
        <v>1917671</v>
      </c>
      <c r="B16656" s="153" t="s">
        <v>18853</v>
      </c>
      <c r="C16656" s="145" t="s">
        <v>12987</v>
      </c>
      <c r="D16656" s="137"/>
      <c r="E16656" s="146">
        <v>17.28</v>
      </c>
      <c r="F16656" s="138"/>
      <c r="G16656" s="138"/>
    </row>
    <row r="16657" ht="15.75" customHeight="1" spans="1:7">
      <c r="A16657" s="143">
        <v>1917679</v>
      </c>
      <c r="B16657" s="153" t="s">
        <v>18854</v>
      </c>
      <c r="C16657" s="145" t="s">
        <v>12987</v>
      </c>
      <c r="D16657" s="137"/>
      <c r="E16657" s="146">
        <v>18.67</v>
      </c>
      <c r="F16657" s="138"/>
      <c r="G16657" s="138"/>
    </row>
    <row r="16658" ht="15.75" customHeight="1" spans="1:7">
      <c r="A16658" s="143">
        <v>1917640</v>
      </c>
      <c r="B16658" s="153" t="s">
        <v>18855</v>
      </c>
      <c r="C16658" s="145" t="s">
        <v>12987</v>
      </c>
      <c r="D16658" s="137"/>
      <c r="E16658" s="146">
        <v>7.95</v>
      </c>
      <c r="F16658" s="138"/>
      <c r="G16658" s="138"/>
    </row>
    <row r="16659" ht="15.75" customHeight="1" spans="1:7">
      <c r="A16659" s="143">
        <v>1917686</v>
      </c>
      <c r="B16659" s="153" t="s">
        <v>18856</v>
      </c>
      <c r="C16659" s="145" t="s">
        <v>12987</v>
      </c>
      <c r="D16659" s="137"/>
      <c r="E16659" s="146">
        <v>10.03</v>
      </c>
      <c r="F16659" s="138"/>
      <c r="G16659" s="138"/>
    </row>
    <row r="16660" ht="15.75" customHeight="1" spans="1:7">
      <c r="A16660" s="143">
        <v>1917687</v>
      </c>
      <c r="B16660" s="153" t="s">
        <v>18857</v>
      </c>
      <c r="C16660" s="145" t="s">
        <v>12987</v>
      </c>
      <c r="D16660" s="137"/>
      <c r="E16660" s="146">
        <v>10.29</v>
      </c>
      <c r="F16660" s="138"/>
      <c r="G16660" s="138"/>
    </row>
    <row r="16661" ht="15.75" customHeight="1" spans="1:7">
      <c r="A16661" s="143">
        <v>1917688</v>
      </c>
      <c r="B16661" s="153" t="s">
        <v>18858</v>
      </c>
      <c r="C16661" s="145" t="s">
        <v>12987</v>
      </c>
      <c r="D16661" s="137"/>
      <c r="E16661" s="146">
        <v>11.36</v>
      </c>
      <c r="F16661" s="138"/>
      <c r="G16661" s="138"/>
    </row>
    <row r="16662" ht="15.75" customHeight="1" spans="1:7">
      <c r="A16662" s="143">
        <v>1917689</v>
      </c>
      <c r="B16662" s="153" t="s">
        <v>18859</v>
      </c>
      <c r="C16662" s="145" t="s">
        <v>12987</v>
      </c>
      <c r="D16662" s="137"/>
      <c r="E16662" s="146">
        <v>11.63</v>
      </c>
      <c r="F16662" s="138"/>
      <c r="G16662" s="138"/>
    </row>
    <row r="16663" ht="15.75" customHeight="1" spans="1:7">
      <c r="A16663" s="143">
        <v>1917690</v>
      </c>
      <c r="B16663" s="153" t="s">
        <v>18860</v>
      </c>
      <c r="C16663" s="145" t="s">
        <v>12987</v>
      </c>
      <c r="D16663" s="137"/>
      <c r="E16663" s="146">
        <v>11.84</v>
      </c>
      <c r="F16663" s="138"/>
      <c r="G16663" s="138"/>
    </row>
    <row r="16664" ht="15.75" customHeight="1" spans="1:7">
      <c r="A16664" s="143">
        <v>1917691</v>
      </c>
      <c r="B16664" s="153" t="s">
        <v>18861</v>
      </c>
      <c r="C16664" s="145" t="s">
        <v>12987</v>
      </c>
      <c r="D16664" s="137"/>
      <c r="E16664" s="146">
        <v>12.25</v>
      </c>
      <c r="F16664" s="138"/>
      <c r="G16664" s="138"/>
    </row>
    <row r="16665" ht="15.75" customHeight="1" spans="1:7">
      <c r="A16665" s="143">
        <v>1917692</v>
      </c>
      <c r="B16665" s="153" t="s">
        <v>18862</v>
      </c>
      <c r="C16665" s="145" t="s">
        <v>12987</v>
      </c>
      <c r="D16665" s="137"/>
      <c r="E16665" s="146">
        <v>13.82</v>
      </c>
      <c r="F16665" s="138"/>
      <c r="G16665" s="138"/>
    </row>
    <row r="16666" ht="15.75" customHeight="1" spans="1:7">
      <c r="A16666" s="143">
        <v>1917682</v>
      </c>
      <c r="B16666" s="153" t="s">
        <v>18863</v>
      </c>
      <c r="C16666" s="145" t="s">
        <v>12987</v>
      </c>
      <c r="D16666" s="137"/>
      <c r="E16666" s="146">
        <v>8.94</v>
      </c>
      <c r="F16666" s="138"/>
      <c r="G16666" s="138"/>
    </row>
    <row r="16667" ht="15.75" customHeight="1" spans="1:7">
      <c r="A16667" s="143">
        <v>1917693</v>
      </c>
      <c r="B16667" s="153" t="s">
        <v>18864</v>
      </c>
      <c r="C16667" s="145" t="s">
        <v>12987</v>
      </c>
      <c r="D16667" s="137"/>
      <c r="E16667" s="146">
        <v>14.17</v>
      </c>
      <c r="F16667" s="138"/>
      <c r="G16667" s="138"/>
    </row>
    <row r="16668" ht="15.75" customHeight="1" spans="1:7">
      <c r="A16668" s="143">
        <v>1917683</v>
      </c>
      <c r="B16668" s="153" t="s">
        <v>18865</v>
      </c>
      <c r="C16668" s="145" t="s">
        <v>12987</v>
      </c>
      <c r="D16668" s="137"/>
      <c r="E16668" s="146">
        <v>9.25</v>
      </c>
      <c r="F16668" s="138"/>
      <c r="G16668" s="138"/>
    </row>
    <row r="16669" ht="15.75" customHeight="1" spans="1:7">
      <c r="A16669" s="143">
        <v>1917681</v>
      </c>
      <c r="B16669" s="153" t="s">
        <v>18866</v>
      </c>
      <c r="C16669" s="145" t="s">
        <v>12987</v>
      </c>
      <c r="D16669" s="137"/>
      <c r="E16669" s="146">
        <v>7.66</v>
      </c>
      <c r="F16669" s="138"/>
      <c r="G16669" s="138"/>
    </row>
    <row r="16670" ht="15.75" customHeight="1" spans="1:7">
      <c r="A16670" s="143">
        <v>1917684</v>
      </c>
      <c r="B16670" s="153" t="s">
        <v>18867</v>
      </c>
      <c r="C16670" s="145" t="s">
        <v>12987</v>
      </c>
      <c r="D16670" s="137"/>
      <c r="E16670" s="146">
        <v>9.51</v>
      </c>
      <c r="F16670" s="138"/>
      <c r="G16670" s="138"/>
    </row>
    <row r="16671" ht="15.75" customHeight="1" spans="1:7">
      <c r="A16671" s="143">
        <v>1917685</v>
      </c>
      <c r="B16671" s="153" t="s">
        <v>18868</v>
      </c>
      <c r="C16671" s="145" t="s">
        <v>12987</v>
      </c>
      <c r="D16671" s="137"/>
      <c r="E16671" s="146">
        <v>9.77</v>
      </c>
      <c r="F16671" s="138"/>
      <c r="G16671" s="138"/>
    </row>
    <row r="16672" ht="15.75" customHeight="1" spans="1:7">
      <c r="A16672" s="143">
        <v>1917699</v>
      </c>
      <c r="B16672" s="153" t="s">
        <v>18869</v>
      </c>
      <c r="C16672" s="145" t="s">
        <v>12987</v>
      </c>
      <c r="D16672" s="137"/>
      <c r="E16672" s="146">
        <v>9.25</v>
      </c>
      <c r="F16672" s="138"/>
      <c r="G16672" s="138"/>
    </row>
    <row r="16673" ht="15.75" customHeight="1" spans="1:7">
      <c r="A16673" s="143">
        <v>1917700</v>
      </c>
      <c r="B16673" s="153" t="s">
        <v>18870</v>
      </c>
      <c r="C16673" s="145" t="s">
        <v>12987</v>
      </c>
      <c r="D16673" s="137"/>
      <c r="E16673" s="146">
        <v>9.4</v>
      </c>
      <c r="F16673" s="138"/>
      <c r="G16673" s="138"/>
    </row>
    <row r="16674" ht="15.75" customHeight="1" spans="1:7">
      <c r="A16674" s="143">
        <v>1917701</v>
      </c>
      <c r="B16674" s="153" t="s">
        <v>18871</v>
      </c>
      <c r="C16674" s="145" t="s">
        <v>12987</v>
      </c>
      <c r="D16674" s="137"/>
      <c r="E16674" s="146">
        <v>9.56</v>
      </c>
      <c r="F16674" s="138"/>
      <c r="G16674" s="138"/>
    </row>
    <row r="16675" ht="15.75" customHeight="1" spans="1:7">
      <c r="A16675" s="143">
        <v>1917702</v>
      </c>
      <c r="B16675" s="153" t="s">
        <v>18872</v>
      </c>
      <c r="C16675" s="145" t="s">
        <v>12987</v>
      </c>
      <c r="D16675" s="137"/>
      <c r="E16675" s="146">
        <v>9.72</v>
      </c>
      <c r="F16675" s="138"/>
      <c r="G16675" s="138"/>
    </row>
    <row r="16676" ht="15.75" customHeight="1" spans="1:7">
      <c r="A16676" s="143">
        <v>1917703</v>
      </c>
      <c r="B16676" s="153" t="s">
        <v>18873</v>
      </c>
      <c r="C16676" s="145" t="s">
        <v>12987</v>
      </c>
      <c r="D16676" s="137"/>
      <c r="E16676" s="146">
        <v>9.87</v>
      </c>
      <c r="F16676" s="138"/>
      <c r="G16676" s="138"/>
    </row>
    <row r="16677" ht="15.75" customHeight="1" spans="1:7">
      <c r="A16677" s="143">
        <v>1917704</v>
      </c>
      <c r="B16677" s="153" t="s">
        <v>18874</v>
      </c>
      <c r="C16677" s="145" t="s">
        <v>12987</v>
      </c>
      <c r="D16677" s="137"/>
      <c r="E16677" s="146">
        <v>10.13</v>
      </c>
      <c r="F16677" s="138"/>
      <c r="G16677" s="138"/>
    </row>
    <row r="16678" ht="15.75" customHeight="1" spans="1:7">
      <c r="A16678" s="143">
        <v>1917705</v>
      </c>
      <c r="B16678" s="153" t="s">
        <v>18875</v>
      </c>
      <c r="C16678" s="145" t="s">
        <v>12987</v>
      </c>
      <c r="D16678" s="137"/>
      <c r="E16678" s="146">
        <v>11.42</v>
      </c>
      <c r="F16678" s="138"/>
      <c r="G16678" s="138"/>
    </row>
    <row r="16679" ht="15.75" customHeight="1" spans="1:7">
      <c r="A16679" s="143">
        <v>1917695</v>
      </c>
      <c r="B16679" s="153" t="s">
        <v>18876</v>
      </c>
      <c r="C16679" s="145" t="s">
        <v>12987</v>
      </c>
      <c r="D16679" s="137"/>
      <c r="E16679" s="146">
        <v>7.66</v>
      </c>
      <c r="F16679" s="138"/>
      <c r="G16679" s="138"/>
    </row>
    <row r="16680" ht="15.75" customHeight="1" spans="1:7">
      <c r="A16680" s="143">
        <v>1917706</v>
      </c>
      <c r="B16680" s="153" t="s">
        <v>18877</v>
      </c>
      <c r="C16680" s="145" t="s">
        <v>12987</v>
      </c>
      <c r="D16680" s="137"/>
      <c r="E16680" s="146">
        <v>11.7</v>
      </c>
      <c r="F16680" s="138"/>
      <c r="G16680" s="138"/>
    </row>
    <row r="16681" ht="15.75" customHeight="1" spans="1:7">
      <c r="A16681" s="143">
        <v>1917696</v>
      </c>
      <c r="B16681" s="153" t="s">
        <v>18878</v>
      </c>
      <c r="C16681" s="145" t="s">
        <v>12987</v>
      </c>
      <c r="D16681" s="137"/>
      <c r="E16681" s="146">
        <v>8.73</v>
      </c>
      <c r="F16681" s="138"/>
      <c r="G16681" s="138"/>
    </row>
    <row r="16682" ht="15.75" customHeight="1" spans="1:7">
      <c r="A16682" s="143">
        <v>1917694</v>
      </c>
      <c r="B16682" s="153" t="s">
        <v>18879</v>
      </c>
      <c r="C16682" s="145" t="s">
        <v>12987</v>
      </c>
      <c r="D16682" s="137"/>
      <c r="E16682" s="146">
        <v>7.42</v>
      </c>
      <c r="F16682" s="138"/>
      <c r="G16682" s="138"/>
    </row>
    <row r="16683" ht="15.75" customHeight="1" spans="1:7">
      <c r="A16683" s="143">
        <v>1917697</v>
      </c>
      <c r="B16683" s="153" t="s">
        <v>18880</v>
      </c>
      <c r="C16683" s="145" t="s">
        <v>12987</v>
      </c>
      <c r="D16683" s="137"/>
      <c r="E16683" s="146">
        <v>8.94</v>
      </c>
      <c r="F16683" s="138"/>
      <c r="G16683" s="138"/>
    </row>
    <row r="16684" ht="15.75" customHeight="1" spans="1:7">
      <c r="A16684" s="143">
        <v>1917698</v>
      </c>
      <c r="B16684" s="153" t="s">
        <v>18881</v>
      </c>
      <c r="C16684" s="145" t="s">
        <v>12987</v>
      </c>
      <c r="D16684" s="137"/>
      <c r="E16684" s="146">
        <v>9.09</v>
      </c>
      <c r="F16684" s="138"/>
      <c r="G16684" s="138"/>
    </row>
    <row r="16685" ht="15.75" customHeight="1" spans="1:7">
      <c r="A16685" s="143">
        <v>1917712</v>
      </c>
      <c r="B16685" s="153" t="s">
        <v>18882</v>
      </c>
      <c r="C16685" s="145" t="s">
        <v>12987</v>
      </c>
      <c r="D16685" s="137"/>
      <c r="E16685" s="146">
        <v>8.99</v>
      </c>
      <c r="F16685" s="138"/>
      <c r="G16685" s="138"/>
    </row>
    <row r="16686" ht="15.75" customHeight="1" spans="1:7">
      <c r="A16686" s="143">
        <v>1917713</v>
      </c>
      <c r="B16686" s="153" t="s">
        <v>18883</v>
      </c>
      <c r="C16686" s="145" t="s">
        <v>12987</v>
      </c>
      <c r="D16686" s="137"/>
      <c r="E16686" s="146">
        <v>9.14</v>
      </c>
      <c r="F16686" s="138"/>
      <c r="G16686" s="138"/>
    </row>
    <row r="16687" ht="15.75" customHeight="1" spans="1:7">
      <c r="A16687" s="143">
        <v>1917714</v>
      </c>
      <c r="B16687" s="153" t="s">
        <v>18884</v>
      </c>
      <c r="C16687" s="145" t="s">
        <v>12987</v>
      </c>
      <c r="D16687" s="137"/>
      <c r="E16687" s="146">
        <v>9.25</v>
      </c>
      <c r="F16687" s="138"/>
      <c r="G16687" s="138"/>
    </row>
    <row r="16688" ht="15.75" customHeight="1" spans="1:7">
      <c r="A16688" s="143">
        <v>1917715</v>
      </c>
      <c r="B16688" s="153" t="s">
        <v>18885</v>
      </c>
      <c r="C16688" s="145" t="s">
        <v>12987</v>
      </c>
      <c r="D16688" s="137"/>
      <c r="E16688" s="146">
        <v>9.4</v>
      </c>
      <c r="F16688" s="138"/>
      <c r="G16688" s="138"/>
    </row>
    <row r="16689" ht="15.75" customHeight="1" spans="1:7">
      <c r="A16689" s="143">
        <v>1917716</v>
      </c>
      <c r="B16689" s="153" t="s">
        <v>18886</v>
      </c>
      <c r="C16689" s="145" t="s">
        <v>12987</v>
      </c>
      <c r="D16689" s="137"/>
      <c r="E16689" s="146">
        <v>9.51</v>
      </c>
      <c r="F16689" s="138"/>
      <c r="G16689" s="138"/>
    </row>
    <row r="16690" ht="15.75" customHeight="1" spans="1:7">
      <c r="A16690" s="143">
        <v>1917717</v>
      </c>
      <c r="B16690" s="153" t="s">
        <v>18887</v>
      </c>
      <c r="C16690" s="145" t="s">
        <v>12987</v>
      </c>
      <c r="D16690" s="137"/>
      <c r="E16690" s="146">
        <v>9.77</v>
      </c>
      <c r="F16690" s="138"/>
      <c r="G16690" s="138"/>
    </row>
    <row r="16691" ht="15.75" customHeight="1" spans="1:7">
      <c r="A16691" s="143">
        <v>1917718</v>
      </c>
      <c r="B16691" s="153" t="s">
        <v>18888</v>
      </c>
      <c r="C16691" s="145" t="s">
        <v>12987</v>
      </c>
      <c r="D16691" s="137"/>
      <c r="E16691" s="146">
        <v>10.08</v>
      </c>
      <c r="F16691" s="138"/>
      <c r="G16691" s="138"/>
    </row>
    <row r="16692" ht="15.75" customHeight="1" spans="1:7">
      <c r="A16692" s="143">
        <v>1917708</v>
      </c>
      <c r="B16692" s="153" t="s">
        <v>18889</v>
      </c>
      <c r="C16692" s="145" t="s">
        <v>12987</v>
      </c>
      <c r="D16692" s="137"/>
      <c r="E16692" s="146">
        <v>7.56</v>
      </c>
      <c r="F16692" s="138"/>
      <c r="G16692" s="138"/>
    </row>
    <row r="16693" ht="15.75" customHeight="1" spans="1:7">
      <c r="A16693" s="143">
        <v>1917719</v>
      </c>
      <c r="B16693" s="153" t="s">
        <v>18890</v>
      </c>
      <c r="C16693" s="145" t="s">
        <v>12987</v>
      </c>
      <c r="D16693" s="137"/>
      <c r="E16693" s="146">
        <v>10.29</v>
      </c>
      <c r="F16693" s="138"/>
      <c r="G16693" s="138"/>
    </row>
    <row r="16694" ht="15.75" customHeight="1" spans="1:7">
      <c r="A16694" s="143">
        <v>1917709</v>
      </c>
      <c r="B16694" s="153" t="s">
        <v>18891</v>
      </c>
      <c r="C16694" s="145" t="s">
        <v>12987</v>
      </c>
      <c r="D16694" s="137"/>
      <c r="E16694" s="146">
        <v>8.57</v>
      </c>
      <c r="F16694" s="138"/>
      <c r="G16694" s="138"/>
    </row>
    <row r="16695" ht="15.75" customHeight="1" spans="1:7">
      <c r="A16695" s="143">
        <v>1917707</v>
      </c>
      <c r="B16695" s="153" t="s">
        <v>18892</v>
      </c>
      <c r="C16695" s="145" t="s">
        <v>12987</v>
      </c>
      <c r="D16695" s="137"/>
      <c r="E16695" s="146">
        <v>7.35</v>
      </c>
      <c r="F16695" s="138"/>
      <c r="G16695" s="138"/>
    </row>
    <row r="16696" ht="15.75" customHeight="1" spans="1:7">
      <c r="A16696" s="143">
        <v>1917710</v>
      </c>
      <c r="B16696" s="153" t="s">
        <v>18893</v>
      </c>
      <c r="C16696" s="145" t="s">
        <v>12987</v>
      </c>
      <c r="D16696" s="137"/>
      <c r="E16696" s="146">
        <v>8.73</v>
      </c>
      <c r="F16696" s="138"/>
      <c r="G16696" s="138"/>
    </row>
    <row r="16697" ht="15.75" customHeight="1" spans="1:7">
      <c r="A16697" s="143">
        <v>1917711</v>
      </c>
      <c r="B16697" s="153" t="s">
        <v>18894</v>
      </c>
      <c r="C16697" s="145" t="s">
        <v>12987</v>
      </c>
      <c r="D16697" s="137"/>
      <c r="E16697" s="146">
        <v>8.89</v>
      </c>
      <c r="F16697" s="138"/>
      <c r="G16697" s="138"/>
    </row>
    <row r="16698" ht="15.75" customHeight="1" spans="1:7">
      <c r="A16698" s="143">
        <v>1917680</v>
      </c>
      <c r="B16698" s="153" t="s">
        <v>18895</v>
      </c>
      <c r="C16698" s="145" t="s">
        <v>12987</v>
      </c>
      <c r="D16698" s="137"/>
      <c r="E16698" s="146">
        <v>2.51</v>
      </c>
      <c r="F16698" s="138"/>
      <c r="G16698" s="138"/>
    </row>
    <row r="16699" ht="15.75" customHeight="1" spans="1:7">
      <c r="A16699" s="143">
        <v>1901607</v>
      </c>
      <c r="B16699" s="153" t="s">
        <v>18896</v>
      </c>
      <c r="C16699" s="145" t="s">
        <v>12987</v>
      </c>
      <c r="D16699" s="137"/>
      <c r="E16699" s="146">
        <v>13.79</v>
      </c>
      <c r="F16699" s="138"/>
      <c r="G16699" s="138"/>
    </row>
    <row r="16700" ht="15.75" customHeight="1" spans="1:7">
      <c r="A16700" s="143">
        <v>1901611</v>
      </c>
      <c r="B16700" s="153" t="s">
        <v>18897</v>
      </c>
      <c r="C16700" s="145" t="s">
        <v>12987</v>
      </c>
      <c r="D16700" s="137"/>
      <c r="E16700" s="146">
        <v>17.37</v>
      </c>
      <c r="F16700" s="138"/>
      <c r="G16700" s="138"/>
    </row>
    <row r="16701" ht="15.75" customHeight="1" spans="1:7">
      <c r="A16701" s="143">
        <v>1901612</v>
      </c>
      <c r="B16701" s="153" t="s">
        <v>18898</v>
      </c>
      <c r="C16701" s="145" t="s">
        <v>12987</v>
      </c>
      <c r="D16701" s="137"/>
      <c r="E16701" s="146">
        <v>17.77</v>
      </c>
      <c r="F16701" s="138"/>
      <c r="G16701" s="138"/>
    </row>
    <row r="16702" ht="15.75" customHeight="1" spans="1:7">
      <c r="A16702" s="143">
        <v>1901613</v>
      </c>
      <c r="B16702" s="153" t="s">
        <v>18899</v>
      </c>
      <c r="C16702" s="145" t="s">
        <v>12987</v>
      </c>
      <c r="D16702" s="137"/>
      <c r="E16702" s="146">
        <v>18.07</v>
      </c>
      <c r="F16702" s="138"/>
      <c r="G16702" s="138"/>
    </row>
    <row r="16703" ht="15.75" customHeight="1" spans="1:7">
      <c r="A16703" s="143">
        <v>1901614</v>
      </c>
      <c r="B16703" s="153" t="s">
        <v>18900</v>
      </c>
      <c r="C16703" s="145" t="s">
        <v>12987</v>
      </c>
      <c r="D16703" s="137"/>
      <c r="E16703" s="146">
        <v>18.36</v>
      </c>
      <c r="F16703" s="138"/>
      <c r="G16703" s="138"/>
    </row>
    <row r="16704" ht="15.75" customHeight="1" spans="1:7">
      <c r="A16704" s="143">
        <v>1901615</v>
      </c>
      <c r="B16704" s="153" t="s">
        <v>18901</v>
      </c>
      <c r="C16704" s="145" t="s">
        <v>12987</v>
      </c>
      <c r="D16704" s="137"/>
      <c r="E16704" s="146">
        <v>18.76</v>
      </c>
      <c r="F16704" s="138"/>
      <c r="G16704" s="138"/>
    </row>
    <row r="16705" ht="15.75" customHeight="1" spans="1:7">
      <c r="A16705" s="143">
        <v>1901616</v>
      </c>
      <c r="B16705" s="153" t="s">
        <v>18902</v>
      </c>
      <c r="C16705" s="145" t="s">
        <v>12987</v>
      </c>
      <c r="D16705" s="137"/>
      <c r="E16705" s="146">
        <v>19.06</v>
      </c>
      <c r="F16705" s="138"/>
      <c r="G16705" s="138"/>
    </row>
    <row r="16706" ht="15.75" customHeight="1" spans="1:7">
      <c r="A16706" s="143">
        <v>1901608</v>
      </c>
      <c r="B16706" s="153" t="s">
        <v>18903</v>
      </c>
      <c r="C16706" s="145" t="s">
        <v>12987</v>
      </c>
      <c r="D16706" s="137"/>
      <c r="E16706" s="146">
        <v>14.26</v>
      </c>
      <c r="F16706" s="138"/>
      <c r="G16706" s="138"/>
    </row>
    <row r="16707" ht="15.75" customHeight="1" spans="1:7">
      <c r="A16707" s="143">
        <v>1901609</v>
      </c>
      <c r="B16707" s="153" t="s">
        <v>18904</v>
      </c>
      <c r="C16707" s="145" t="s">
        <v>12987</v>
      </c>
      <c r="D16707" s="137"/>
      <c r="E16707" s="146">
        <v>14.66</v>
      </c>
      <c r="F16707" s="138"/>
      <c r="G16707" s="138"/>
    </row>
    <row r="16708" ht="15.75" customHeight="1" spans="1:7">
      <c r="A16708" s="143">
        <v>1901610</v>
      </c>
      <c r="B16708" s="153" t="s">
        <v>18905</v>
      </c>
      <c r="C16708" s="145" t="s">
        <v>12987</v>
      </c>
      <c r="D16708" s="137"/>
      <c r="E16708" s="146">
        <v>17.07</v>
      </c>
      <c r="F16708" s="138"/>
      <c r="G16708" s="138"/>
    </row>
    <row r="16709" ht="15.75" customHeight="1" spans="1:7">
      <c r="A16709" s="143">
        <v>1901617</v>
      </c>
      <c r="B16709" s="153" t="s">
        <v>18906</v>
      </c>
      <c r="C16709" s="145" t="s">
        <v>12987</v>
      </c>
      <c r="D16709" s="137"/>
      <c r="E16709" s="146">
        <v>19.26</v>
      </c>
      <c r="F16709" s="138"/>
      <c r="G16709" s="138"/>
    </row>
    <row r="16710" ht="15.75" customHeight="1" spans="1:7">
      <c r="A16710" s="143">
        <v>1917037</v>
      </c>
      <c r="B16710" s="153" t="s">
        <v>18907</v>
      </c>
      <c r="C16710" s="145" t="s">
        <v>12987</v>
      </c>
      <c r="D16710" s="137"/>
      <c r="E16710" s="146">
        <v>17.92</v>
      </c>
      <c r="F16710" s="138"/>
      <c r="G16710" s="138"/>
    </row>
    <row r="16711" ht="15.75" customHeight="1" spans="1:7">
      <c r="A16711" s="143">
        <v>1917038</v>
      </c>
      <c r="B16711" s="153" t="s">
        <v>18908</v>
      </c>
      <c r="C16711" s="145" t="s">
        <v>12987</v>
      </c>
      <c r="D16711" s="137"/>
      <c r="E16711" s="146">
        <v>18.53</v>
      </c>
      <c r="F16711" s="138"/>
      <c r="G16711" s="138"/>
    </row>
    <row r="16712" ht="15.75" customHeight="1" spans="1:7">
      <c r="A16712" s="143">
        <v>1917039</v>
      </c>
      <c r="B16712" s="153" t="s">
        <v>18909</v>
      </c>
      <c r="C16712" s="145" t="s">
        <v>12987</v>
      </c>
      <c r="D16712" s="137"/>
      <c r="E16712" s="146">
        <v>19.15</v>
      </c>
      <c r="F16712" s="138"/>
      <c r="G16712" s="138"/>
    </row>
    <row r="16713" ht="15.75" customHeight="1" spans="1:7">
      <c r="A16713" s="143">
        <v>1917040</v>
      </c>
      <c r="B16713" s="153" t="s">
        <v>18910</v>
      </c>
      <c r="C16713" s="145" t="s">
        <v>12987</v>
      </c>
      <c r="D16713" s="137"/>
      <c r="E16713" s="146">
        <v>19.8</v>
      </c>
      <c r="F16713" s="138"/>
      <c r="G16713" s="138"/>
    </row>
    <row r="16714" ht="15.75" customHeight="1" spans="1:7">
      <c r="A16714" s="143">
        <v>1917041</v>
      </c>
      <c r="B16714" s="153" t="s">
        <v>18911</v>
      </c>
      <c r="C16714" s="145" t="s">
        <v>12987</v>
      </c>
      <c r="D16714" s="137"/>
      <c r="E16714" s="146">
        <v>20.49</v>
      </c>
      <c r="F16714" s="138"/>
      <c r="G16714" s="138"/>
    </row>
    <row r="16715" ht="15.75" customHeight="1" spans="1:7">
      <c r="A16715" s="143">
        <v>1917042</v>
      </c>
      <c r="B16715" s="153" t="s">
        <v>18912</v>
      </c>
      <c r="C16715" s="145" t="s">
        <v>12987</v>
      </c>
      <c r="D16715" s="137"/>
      <c r="E16715" s="146">
        <v>20.85</v>
      </c>
      <c r="F16715" s="138"/>
      <c r="G16715" s="138"/>
    </row>
    <row r="16716" ht="15.75" customHeight="1" spans="1:7">
      <c r="A16716" s="143">
        <v>1901619</v>
      </c>
      <c r="B16716" s="153" t="s">
        <v>18913</v>
      </c>
      <c r="C16716" s="145" t="s">
        <v>12987</v>
      </c>
      <c r="D16716" s="137"/>
      <c r="E16716" s="146">
        <v>9.84</v>
      </c>
      <c r="F16716" s="138"/>
      <c r="G16716" s="138"/>
    </row>
    <row r="16717" ht="15.75" customHeight="1" spans="1:7">
      <c r="A16717" s="143">
        <v>1901620</v>
      </c>
      <c r="B16717" s="153" t="s">
        <v>18914</v>
      </c>
      <c r="C16717" s="145" t="s">
        <v>12987</v>
      </c>
      <c r="D16717" s="137"/>
      <c r="E16717" s="146">
        <v>10.02</v>
      </c>
      <c r="F16717" s="138"/>
      <c r="G16717" s="138"/>
    </row>
    <row r="16718" ht="15.75" customHeight="1" spans="1:7">
      <c r="A16718" s="143">
        <v>1901621</v>
      </c>
      <c r="B16718" s="153" t="s">
        <v>18915</v>
      </c>
      <c r="C16718" s="145" t="s">
        <v>12987</v>
      </c>
      <c r="D16718" s="137"/>
      <c r="E16718" s="146">
        <v>10.2</v>
      </c>
      <c r="F16718" s="138"/>
      <c r="G16718" s="138"/>
    </row>
    <row r="16719" ht="15.75" customHeight="1" spans="1:7">
      <c r="A16719" s="143">
        <v>1901622</v>
      </c>
      <c r="B16719" s="153" t="s">
        <v>18916</v>
      </c>
      <c r="C16719" s="145" t="s">
        <v>12987</v>
      </c>
      <c r="D16719" s="137"/>
      <c r="E16719" s="146">
        <v>10.39</v>
      </c>
      <c r="F16719" s="138"/>
      <c r="G16719" s="138"/>
    </row>
    <row r="16720" ht="15.75" customHeight="1" spans="1:7">
      <c r="A16720" s="143">
        <v>1901623</v>
      </c>
      <c r="B16720" s="153" t="s">
        <v>18917</v>
      </c>
      <c r="C16720" s="145" t="s">
        <v>12987</v>
      </c>
      <c r="D16720" s="137"/>
      <c r="E16720" s="146">
        <v>10.6</v>
      </c>
      <c r="F16720" s="138"/>
      <c r="G16720" s="138"/>
    </row>
    <row r="16721" ht="15.75" customHeight="1" spans="1:7">
      <c r="A16721" s="143">
        <v>1901618</v>
      </c>
      <c r="B16721" s="153" t="s">
        <v>18918</v>
      </c>
      <c r="C16721" s="145" t="s">
        <v>12987</v>
      </c>
      <c r="D16721" s="137"/>
      <c r="E16721" s="146">
        <v>10.71</v>
      </c>
      <c r="F16721" s="138"/>
      <c r="G16721" s="138"/>
    </row>
    <row r="16722" ht="15.75" customHeight="1" spans="1:7">
      <c r="A16722" s="143">
        <v>1901625</v>
      </c>
      <c r="B16722" s="153" t="s">
        <v>18919</v>
      </c>
      <c r="C16722" s="145" t="s">
        <v>12987</v>
      </c>
      <c r="D16722" s="137"/>
      <c r="E16722" s="146">
        <v>11.82</v>
      </c>
      <c r="F16722" s="138"/>
      <c r="G16722" s="138"/>
    </row>
    <row r="16723" ht="15.75" customHeight="1" spans="1:7">
      <c r="A16723" s="143">
        <v>1901626</v>
      </c>
      <c r="B16723" s="153" t="s">
        <v>18920</v>
      </c>
      <c r="C16723" s="145" t="s">
        <v>12987</v>
      </c>
      <c r="D16723" s="137"/>
      <c r="E16723" s="146">
        <v>11.99</v>
      </c>
      <c r="F16723" s="138"/>
      <c r="G16723" s="138"/>
    </row>
    <row r="16724" ht="15.75" customHeight="1" spans="1:7">
      <c r="A16724" s="143">
        <v>1901627</v>
      </c>
      <c r="B16724" s="153" t="s">
        <v>18921</v>
      </c>
      <c r="C16724" s="145" t="s">
        <v>12987</v>
      </c>
      <c r="D16724" s="137"/>
      <c r="E16724" s="146">
        <v>12.16</v>
      </c>
      <c r="F16724" s="138"/>
      <c r="G16724" s="138"/>
    </row>
    <row r="16725" ht="15.75" customHeight="1" spans="1:7">
      <c r="A16725" s="143">
        <v>1901628</v>
      </c>
      <c r="B16725" s="153" t="s">
        <v>18922</v>
      </c>
      <c r="C16725" s="145" t="s">
        <v>12987</v>
      </c>
      <c r="D16725" s="137"/>
      <c r="E16725" s="146">
        <v>12.35</v>
      </c>
      <c r="F16725" s="138"/>
      <c r="G16725" s="138"/>
    </row>
    <row r="16726" ht="15.75" customHeight="1" spans="1:7">
      <c r="A16726" s="143">
        <v>1901629</v>
      </c>
      <c r="B16726" s="153" t="s">
        <v>18923</v>
      </c>
      <c r="C16726" s="145" t="s">
        <v>12987</v>
      </c>
      <c r="D16726" s="137"/>
      <c r="E16726" s="146">
        <v>12.54</v>
      </c>
      <c r="F16726" s="138"/>
      <c r="G16726" s="138"/>
    </row>
    <row r="16727" ht="15.75" customHeight="1" spans="1:7">
      <c r="A16727" s="143">
        <v>1901624</v>
      </c>
      <c r="B16727" s="153" t="s">
        <v>18924</v>
      </c>
      <c r="C16727" s="145" t="s">
        <v>12987</v>
      </c>
      <c r="D16727" s="137"/>
      <c r="E16727" s="146">
        <v>12.64</v>
      </c>
      <c r="F16727" s="138"/>
      <c r="G16727" s="138"/>
    </row>
    <row r="16728" ht="15.75" customHeight="1" spans="1:7">
      <c r="A16728" s="143">
        <v>1917073</v>
      </c>
      <c r="B16728" s="153" t="s">
        <v>18925</v>
      </c>
      <c r="C16728" s="145" t="s">
        <v>12987</v>
      </c>
      <c r="D16728" s="137"/>
      <c r="E16728" s="146">
        <v>12.4</v>
      </c>
      <c r="F16728" s="138"/>
      <c r="G16728" s="138"/>
    </row>
    <row r="16729" ht="15.75" customHeight="1" spans="1:7">
      <c r="A16729" s="143">
        <v>1917074</v>
      </c>
      <c r="B16729" s="153" t="s">
        <v>18926</v>
      </c>
      <c r="C16729" s="145" t="s">
        <v>12987</v>
      </c>
      <c r="D16729" s="137"/>
      <c r="E16729" s="146">
        <v>12.78</v>
      </c>
      <c r="F16729" s="138"/>
      <c r="G16729" s="138"/>
    </row>
    <row r="16730" ht="15.75" customHeight="1" spans="1:7">
      <c r="A16730" s="143">
        <v>1917075</v>
      </c>
      <c r="B16730" s="153" t="s">
        <v>18927</v>
      </c>
      <c r="C16730" s="145" t="s">
        <v>12987</v>
      </c>
      <c r="D16730" s="137"/>
      <c r="E16730" s="146">
        <v>13.17</v>
      </c>
      <c r="F16730" s="138"/>
      <c r="G16730" s="138"/>
    </row>
    <row r="16731" ht="15.75" customHeight="1" spans="1:7">
      <c r="A16731" s="143">
        <v>1917076</v>
      </c>
      <c r="B16731" s="153" t="s">
        <v>18928</v>
      </c>
      <c r="C16731" s="145" t="s">
        <v>12987</v>
      </c>
      <c r="D16731" s="137"/>
      <c r="E16731" s="146">
        <v>13.57</v>
      </c>
      <c r="F16731" s="138"/>
      <c r="G16731" s="138"/>
    </row>
    <row r="16732" ht="15.75" customHeight="1" spans="1:7">
      <c r="A16732" s="143">
        <v>1917077</v>
      </c>
      <c r="B16732" s="153" t="s">
        <v>18929</v>
      </c>
      <c r="C16732" s="145" t="s">
        <v>12987</v>
      </c>
      <c r="D16732" s="137"/>
      <c r="E16732" s="146">
        <v>14</v>
      </c>
      <c r="F16732" s="138"/>
      <c r="G16732" s="138"/>
    </row>
    <row r="16733" ht="15.75" customHeight="1" spans="1:7">
      <c r="A16733" s="143">
        <v>1917078</v>
      </c>
      <c r="B16733" s="153" t="s">
        <v>18930</v>
      </c>
      <c r="C16733" s="145" t="s">
        <v>12987</v>
      </c>
      <c r="D16733" s="137"/>
      <c r="E16733" s="146">
        <v>14.23</v>
      </c>
      <c r="F16733" s="138"/>
      <c r="G16733" s="138"/>
    </row>
    <row r="16734" ht="15.75" customHeight="1" spans="1:7">
      <c r="A16734" s="143">
        <v>1901631</v>
      </c>
      <c r="B16734" s="153" t="s">
        <v>18931</v>
      </c>
      <c r="C16734" s="145" t="s">
        <v>12987</v>
      </c>
      <c r="D16734" s="137"/>
      <c r="E16734" s="146">
        <v>13.94</v>
      </c>
      <c r="F16734" s="138"/>
      <c r="G16734" s="138"/>
    </row>
    <row r="16735" ht="15.75" customHeight="1" spans="1:7">
      <c r="A16735" s="143">
        <v>1901632</v>
      </c>
      <c r="B16735" s="153" t="s">
        <v>18932</v>
      </c>
      <c r="C16735" s="145" t="s">
        <v>12987</v>
      </c>
      <c r="D16735" s="137"/>
      <c r="E16735" s="146">
        <v>14.11</v>
      </c>
      <c r="F16735" s="138"/>
      <c r="G16735" s="138"/>
    </row>
    <row r="16736" ht="15.75" customHeight="1" spans="1:7">
      <c r="A16736" s="143">
        <v>1901633</v>
      </c>
      <c r="B16736" s="153" t="s">
        <v>18933</v>
      </c>
      <c r="C16736" s="145" t="s">
        <v>12987</v>
      </c>
      <c r="D16736" s="137"/>
      <c r="E16736" s="146">
        <v>14.28</v>
      </c>
      <c r="F16736" s="138"/>
      <c r="G16736" s="138"/>
    </row>
    <row r="16737" ht="15.75" customHeight="1" spans="1:7">
      <c r="A16737" s="143">
        <v>1901634</v>
      </c>
      <c r="B16737" s="153" t="s">
        <v>18934</v>
      </c>
      <c r="C16737" s="145" t="s">
        <v>12987</v>
      </c>
      <c r="D16737" s="137"/>
      <c r="E16737" s="146">
        <v>14.45</v>
      </c>
      <c r="F16737" s="138"/>
      <c r="G16737" s="138"/>
    </row>
    <row r="16738" ht="15.75" customHeight="1" spans="1:7">
      <c r="A16738" s="143">
        <v>1901635</v>
      </c>
      <c r="B16738" s="153" t="s">
        <v>18935</v>
      </c>
      <c r="C16738" s="145" t="s">
        <v>12987</v>
      </c>
      <c r="D16738" s="137"/>
      <c r="E16738" s="146">
        <v>14.64</v>
      </c>
      <c r="F16738" s="138"/>
      <c r="G16738" s="138"/>
    </row>
    <row r="16739" ht="15.75" customHeight="1" spans="1:7">
      <c r="A16739" s="143">
        <v>1901630</v>
      </c>
      <c r="B16739" s="153" t="s">
        <v>18936</v>
      </c>
      <c r="C16739" s="145" t="s">
        <v>12987</v>
      </c>
      <c r="D16739" s="137"/>
      <c r="E16739" s="146">
        <v>14.74</v>
      </c>
      <c r="F16739" s="138"/>
      <c r="G16739" s="138"/>
    </row>
    <row r="16740" ht="15.75" customHeight="1" spans="1:7">
      <c r="A16740" s="143">
        <v>1917109</v>
      </c>
      <c r="B16740" s="153" t="s">
        <v>18937</v>
      </c>
      <c r="C16740" s="145" t="s">
        <v>12987</v>
      </c>
      <c r="D16740" s="137"/>
      <c r="E16740" s="146">
        <v>11.32</v>
      </c>
      <c r="F16740" s="138"/>
      <c r="G16740" s="138"/>
    </row>
    <row r="16741" ht="15.75" customHeight="1" spans="1:7">
      <c r="A16741" s="143">
        <v>1917110</v>
      </c>
      <c r="B16741" s="153" t="s">
        <v>18938</v>
      </c>
      <c r="C16741" s="145" t="s">
        <v>12987</v>
      </c>
      <c r="D16741" s="137"/>
      <c r="E16741" s="146">
        <v>11.63</v>
      </c>
      <c r="F16741" s="138"/>
      <c r="G16741" s="138"/>
    </row>
    <row r="16742" ht="15.75" customHeight="1" spans="1:7">
      <c r="A16742" s="143">
        <v>1917111</v>
      </c>
      <c r="B16742" s="153" t="s">
        <v>18939</v>
      </c>
      <c r="C16742" s="145" t="s">
        <v>12987</v>
      </c>
      <c r="D16742" s="137"/>
      <c r="E16742" s="146">
        <v>11.94</v>
      </c>
      <c r="F16742" s="138"/>
      <c r="G16742" s="138"/>
    </row>
    <row r="16743" ht="15.75" customHeight="1" spans="1:7">
      <c r="A16743" s="143">
        <v>1917112</v>
      </c>
      <c r="B16743" s="153" t="s">
        <v>18940</v>
      </c>
      <c r="C16743" s="145" t="s">
        <v>12987</v>
      </c>
      <c r="D16743" s="137"/>
      <c r="E16743" s="146">
        <v>12.27</v>
      </c>
      <c r="F16743" s="138"/>
      <c r="G16743" s="138"/>
    </row>
    <row r="16744" ht="15.75" customHeight="1" spans="1:7">
      <c r="A16744" s="143">
        <v>1917113</v>
      </c>
      <c r="B16744" s="153" t="s">
        <v>18941</v>
      </c>
      <c r="C16744" s="145" t="s">
        <v>12987</v>
      </c>
      <c r="D16744" s="137"/>
      <c r="E16744" s="146">
        <v>12.62</v>
      </c>
      <c r="F16744" s="138"/>
      <c r="G16744" s="138"/>
    </row>
    <row r="16745" ht="15.75" customHeight="1" spans="1:7">
      <c r="A16745" s="143">
        <v>1917114</v>
      </c>
      <c r="B16745" s="153" t="s">
        <v>18942</v>
      </c>
      <c r="C16745" s="145" t="s">
        <v>12987</v>
      </c>
      <c r="D16745" s="137"/>
      <c r="E16745" s="146">
        <v>12.81</v>
      </c>
      <c r="F16745" s="138"/>
      <c r="G16745" s="138"/>
    </row>
    <row r="16746" ht="15.75" customHeight="1" spans="1:7">
      <c r="A16746" s="143">
        <v>1917145</v>
      </c>
      <c r="B16746" s="153" t="s">
        <v>18943</v>
      </c>
      <c r="C16746" s="145" t="s">
        <v>12987</v>
      </c>
      <c r="D16746" s="137"/>
      <c r="E16746" s="146">
        <v>10.58</v>
      </c>
      <c r="F16746" s="138"/>
      <c r="G16746" s="138"/>
    </row>
    <row r="16747" ht="15.75" customHeight="1" spans="1:7">
      <c r="A16747" s="143">
        <v>1917146</v>
      </c>
      <c r="B16747" s="153" t="s">
        <v>18944</v>
      </c>
      <c r="C16747" s="145" t="s">
        <v>12987</v>
      </c>
      <c r="D16747" s="137"/>
      <c r="E16747" s="146">
        <v>10.85</v>
      </c>
      <c r="F16747" s="138"/>
      <c r="G16747" s="138"/>
    </row>
    <row r="16748" ht="15.75" customHeight="1" spans="1:7">
      <c r="A16748" s="143">
        <v>1917147</v>
      </c>
      <c r="B16748" s="153" t="s">
        <v>18945</v>
      </c>
      <c r="C16748" s="145" t="s">
        <v>12987</v>
      </c>
      <c r="D16748" s="137"/>
      <c r="E16748" s="146">
        <v>11.13</v>
      </c>
      <c r="F16748" s="138"/>
      <c r="G16748" s="138"/>
    </row>
    <row r="16749" ht="15.75" customHeight="1" spans="1:7">
      <c r="A16749" s="143">
        <v>1917148</v>
      </c>
      <c r="B16749" s="153" t="s">
        <v>18946</v>
      </c>
      <c r="C16749" s="145" t="s">
        <v>12987</v>
      </c>
      <c r="D16749" s="137"/>
      <c r="E16749" s="146">
        <v>11.42</v>
      </c>
      <c r="F16749" s="138"/>
      <c r="G16749" s="138"/>
    </row>
    <row r="16750" ht="15.75" customHeight="1" spans="1:7">
      <c r="A16750" s="143">
        <v>1917149</v>
      </c>
      <c r="B16750" s="153" t="s">
        <v>18947</v>
      </c>
      <c r="C16750" s="145" t="s">
        <v>12987</v>
      </c>
      <c r="D16750" s="137"/>
      <c r="E16750" s="146">
        <v>11.73</v>
      </c>
      <c r="F16750" s="138"/>
      <c r="G16750" s="138"/>
    </row>
    <row r="16751" ht="15.75" customHeight="1" spans="1:7">
      <c r="A16751" s="143">
        <v>1917150</v>
      </c>
      <c r="B16751" s="153" t="s">
        <v>18948</v>
      </c>
      <c r="C16751" s="145" t="s">
        <v>12987</v>
      </c>
      <c r="D16751" s="137"/>
      <c r="E16751" s="146">
        <v>11.9</v>
      </c>
      <c r="F16751" s="138"/>
      <c r="G16751" s="138"/>
    </row>
    <row r="16752" ht="15.75" customHeight="1" spans="1:7">
      <c r="A16752" s="143">
        <v>1917181</v>
      </c>
      <c r="B16752" s="153" t="s">
        <v>18949</v>
      </c>
      <c r="C16752" s="145" t="s">
        <v>12987</v>
      </c>
      <c r="D16752" s="137"/>
      <c r="E16752" s="146">
        <v>10.97</v>
      </c>
      <c r="F16752" s="138"/>
      <c r="G16752" s="138"/>
    </row>
    <row r="16753" ht="15.75" customHeight="1" spans="1:7">
      <c r="A16753" s="143">
        <v>1917182</v>
      </c>
      <c r="B16753" s="153" t="s">
        <v>18950</v>
      </c>
      <c r="C16753" s="145" t="s">
        <v>12987</v>
      </c>
      <c r="D16753" s="137"/>
      <c r="E16753" s="146">
        <v>11.21</v>
      </c>
      <c r="F16753" s="138"/>
      <c r="G16753" s="138"/>
    </row>
    <row r="16754" ht="15.75" customHeight="1" spans="1:7">
      <c r="A16754" s="143">
        <v>1917183</v>
      </c>
      <c r="B16754" s="153" t="s">
        <v>18951</v>
      </c>
      <c r="C16754" s="145" t="s">
        <v>12987</v>
      </c>
      <c r="D16754" s="137"/>
      <c r="E16754" s="146">
        <v>11.46</v>
      </c>
      <c r="F16754" s="138"/>
      <c r="G16754" s="138"/>
    </row>
    <row r="16755" ht="15.75" customHeight="1" spans="1:7">
      <c r="A16755" s="143">
        <v>1917184</v>
      </c>
      <c r="B16755" s="153" t="s">
        <v>18952</v>
      </c>
      <c r="C16755" s="145" t="s">
        <v>12987</v>
      </c>
      <c r="D16755" s="137"/>
      <c r="E16755" s="146">
        <v>11.72</v>
      </c>
      <c r="F16755" s="138"/>
      <c r="G16755" s="138"/>
    </row>
    <row r="16756" ht="15.75" customHeight="1" spans="1:7">
      <c r="A16756" s="143">
        <v>1917185</v>
      </c>
      <c r="B16756" s="153" t="s">
        <v>18953</v>
      </c>
      <c r="C16756" s="145" t="s">
        <v>12987</v>
      </c>
      <c r="D16756" s="137"/>
      <c r="E16756" s="146">
        <v>12</v>
      </c>
      <c r="F16756" s="138"/>
      <c r="G16756" s="138"/>
    </row>
    <row r="16757" ht="15.75" customHeight="1" spans="1:7">
      <c r="A16757" s="143">
        <v>1917186</v>
      </c>
      <c r="B16757" s="153" t="s">
        <v>18954</v>
      </c>
      <c r="C16757" s="145" t="s">
        <v>12987</v>
      </c>
      <c r="D16757" s="137"/>
      <c r="E16757" s="146">
        <v>12.14</v>
      </c>
      <c r="F16757" s="138"/>
      <c r="G16757" s="138"/>
    </row>
    <row r="16758" ht="15.75" customHeight="1" spans="1:7">
      <c r="A16758" s="143">
        <v>1917001</v>
      </c>
      <c r="B16758" s="153" t="s">
        <v>18955</v>
      </c>
      <c r="C16758" s="145" t="s">
        <v>12987</v>
      </c>
      <c r="D16758" s="137"/>
      <c r="E16758" s="146">
        <v>23.72</v>
      </c>
      <c r="F16758" s="138"/>
      <c r="G16758" s="138"/>
    </row>
    <row r="16759" ht="15.75" customHeight="1" spans="1:7">
      <c r="A16759" s="143">
        <v>1917002</v>
      </c>
      <c r="B16759" s="153" t="s">
        <v>18956</v>
      </c>
      <c r="C16759" s="145" t="s">
        <v>12987</v>
      </c>
      <c r="D16759" s="137"/>
      <c r="E16759" s="146">
        <v>24.59</v>
      </c>
      <c r="F16759" s="138"/>
      <c r="G16759" s="138"/>
    </row>
    <row r="16760" ht="15.75" customHeight="1" spans="1:7">
      <c r="A16760" s="143">
        <v>1917003</v>
      </c>
      <c r="B16760" s="153" t="s">
        <v>18957</v>
      </c>
      <c r="C16760" s="145" t="s">
        <v>12987</v>
      </c>
      <c r="D16760" s="137"/>
      <c r="E16760" s="146">
        <v>25.47</v>
      </c>
      <c r="F16760" s="138"/>
      <c r="G16760" s="138"/>
    </row>
    <row r="16761" ht="15.75" customHeight="1" spans="1:7">
      <c r="A16761" s="143">
        <v>1917004</v>
      </c>
      <c r="B16761" s="153" t="s">
        <v>18958</v>
      </c>
      <c r="C16761" s="145" t="s">
        <v>12987</v>
      </c>
      <c r="D16761" s="137"/>
      <c r="E16761" s="146">
        <v>26.4</v>
      </c>
      <c r="F16761" s="138"/>
      <c r="G16761" s="138"/>
    </row>
    <row r="16762" ht="15.75" customHeight="1" spans="1:7">
      <c r="A16762" s="143">
        <v>1917005</v>
      </c>
      <c r="B16762" s="153" t="s">
        <v>18959</v>
      </c>
      <c r="C16762" s="145" t="s">
        <v>12987</v>
      </c>
      <c r="D16762" s="137"/>
      <c r="E16762" s="146">
        <v>27.39</v>
      </c>
      <c r="F16762" s="138"/>
      <c r="G16762" s="138"/>
    </row>
    <row r="16763" ht="15.75" customHeight="1" spans="1:7">
      <c r="A16763" s="143">
        <v>1917006</v>
      </c>
      <c r="B16763" s="153" t="s">
        <v>18960</v>
      </c>
      <c r="C16763" s="145" t="s">
        <v>12987</v>
      </c>
      <c r="D16763" s="137"/>
      <c r="E16763" s="146">
        <v>27.91</v>
      </c>
      <c r="F16763" s="138"/>
      <c r="G16763" s="138"/>
    </row>
    <row r="16764" ht="15.75" customHeight="1" spans="1:7">
      <c r="A16764" s="143">
        <v>2009619</v>
      </c>
      <c r="B16764" s="153" t="s">
        <v>18961</v>
      </c>
      <c r="C16764" s="145" t="s">
        <v>13149</v>
      </c>
      <c r="D16764" s="137"/>
      <c r="E16764" s="146">
        <v>116.83</v>
      </c>
      <c r="F16764" s="138"/>
      <c r="G16764" s="138"/>
    </row>
    <row r="16765" ht="15.75" customHeight="1" spans="1:7">
      <c r="A16765" s="143">
        <v>2009618</v>
      </c>
      <c r="B16765" s="153" t="s">
        <v>18962</v>
      </c>
      <c r="C16765" s="145" t="s">
        <v>13149</v>
      </c>
      <c r="D16765" s="137"/>
      <c r="E16765" s="146">
        <v>115</v>
      </c>
      <c r="F16765" s="138"/>
      <c r="G16765" s="138"/>
    </row>
    <row r="16766" ht="15.75" customHeight="1" spans="1:7">
      <c r="A16766" s="143">
        <v>2003866</v>
      </c>
      <c r="B16766" s="153" t="s">
        <v>18963</v>
      </c>
      <c r="C16766" s="145" t="s">
        <v>13149</v>
      </c>
      <c r="D16766" s="137"/>
      <c r="E16766" s="146">
        <v>8.1</v>
      </c>
      <c r="F16766" s="138"/>
      <c r="G16766" s="138"/>
    </row>
    <row r="16767" ht="15.75" customHeight="1" spans="1:7">
      <c r="A16767" s="143">
        <v>2003867</v>
      </c>
      <c r="B16767" s="153" t="s">
        <v>18964</v>
      </c>
      <c r="C16767" s="145" t="s">
        <v>13149</v>
      </c>
      <c r="D16767" s="137"/>
      <c r="E16767" s="146">
        <v>17.2</v>
      </c>
      <c r="F16767" s="138"/>
      <c r="G16767" s="138"/>
    </row>
    <row r="16768" ht="15.75" customHeight="1" spans="1:7">
      <c r="A16768" s="143">
        <v>2003622</v>
      </c>
      <c r="B16768" s="153" t="s">
        <v>18965</v>
      </c>
      <c r="C16768" s="145" t="s">
        <v>455</v>
      </c>
      <c r="D16768" s="137"/>
      <c r="E16768" s="146">
        <v>2402.88</v>
      </c>
      <c r="F16768" s="138"/>
      <c r="G16768" s="138"/>
    </row>
    <row r="16769" ht="15.75" customHeight="1" spans="1:7">
      <c r="A16769" s="143">
        <v>2003621</v>
      </c>
      <c r="B16769" s="153" t="s">
        <v>18966</v>
      </c>
      <c r="C16769" s="145" t="s">
        <v>455</v>
      </c>
      <c r="D16769" s="137"/>
      <c r="E16769" s="146">
        <v>2304.38</v>
      </c>
      <c r="F16769" s="138"/>
      <c r="G16769" s="138"/>
    </row>
    <row r="16770" ht="15.75" customHeight="1" spans="1:7">
      <c r="A16770" s="143">
        <v>2003624</v>
      </c>
      <c r="B16770" s="153" t="s">
        <v>18967</v>
      </c>
      <c r="C16770" s="145" t="s">
        <v>455</v>
      </c>
      <c r="D16770" s="137"/>
      <c r="E16770" s="146">
        <v>2784.83</v>
      </c>
      <c r="F16770" s="138"/>
      <c r="G16770" s="138"/>
    </row>
    <row r="16771" ht="15.75" customHeight="1" spans="1:7">
      <c r="A16771" s="143">
        <v>2003623</v>
      </c>
      <c r="B16771" s="153" t="s">
        <v>18968</v>
      </c>
      <c r="C16771" s="145" t="s">
        <v>455</v>
      </c>
      <c r="D16771" s="137"/>
      <c r="E16771" s="146">
        <v>2674.82</v>
      </c>
      <c r="F16771" s="138"/>
      <c r="G16771" s="138"/>
    </row>
    <row r="16772" ht="15.75" customHeight="1" spans="1:7">
      <c r="A16772" s="143">
        <v>2003634</v>
      </c>
      <c r="B16772" s="153" t="s">
        <v>18969</v>
      </c>
      <c r="C16772" s="145" t="s">
        <v>455</v>
      </c>
      <c r="D16772" s="137"/>
      <c r="E16772" s="146">
        <v>1752.81</v>
      </c>
      <c r="F16772" s="138"/>
      <c r="G16772" s="138"/>
    </row>
    <row r="16773" ht="15.75" customHeight="1" spans="1:7">
      <c r="A16773" s="143">
        <v>2003633</v>
      </c>
      <c r="B16773" s="153" t="s">
        <v>18970</v>
      </c>
      <c r="C16773" s="145" t="s">
        <v>455</v>
      </c>
      <c r="D16773" s="137"/>
      <c r="E16773" s="146">
        <v>1654.31</v>
      </c>
      <c r="F16773" s="138"/>
      <c r="G16773" s="138"/>
    </row>
    <row r="16774" ht="15.75" customHeight="1" spans="1:7">
      <c r="A16774" s="143">
        <v>2003636</v>
      </c>
      <c r="B16774" s="153" t="s">
        <v>18971</v>
      </c>
      <c r="C16774" s="145" t="s">
        <v>455</v>
      </c>
      <c r="D16774" s="137"/>
      <c r="E16774" s="146">
        <v>2134.76</v>
      </c>
      <c r="F16774" s="138"/>
      <c r="G16774" s="138"/>
    </row>
    <row r="16775" ht="15.75" customHeight="1" spans="1:7">
      <c r="A16775" s="143">
        <v>2003635</v>
      </c>
      <c r="B16775" s="153" t="s">
        <v>18972</v>
      </c>
      <c r="C16775" s="145" t="s">
        <v>455</v>
      </c>
      <c r="D16775" s="137"/>
      <c r="E16775" s="146">
        <v>2024.75</v>
      </c>
      <c r="F16775" s="138"/>
      <c r="G16775" s="138"/>
    </row>
    <row r="16776" ht="15.75" customHeight="1" spans="1:7">
      <c r="A16776" s="143">
        <v>2003638</v>
      </c>
      <c r="B16776" s="153" t="s">
        <v>18973</v>
      </c>
      <c r="C16776" s="145" t="s">
        <v>455</v>
      </c>
      <c r="D16776" s="137"/>
      <c r="E16776" s="146">
        <v>2521.59</v>
      </c>
      <c r="F16776" s="138"/>
      <c r="G16776" s="138"/>
    </row>
    <row r="16777" ht="15.75" customHeight="1" spans="1:7">
      <c r="A16777" s="143">
        <v>2003637</v>
      </c>
      <c r="B16777" s="153" t="s">
        <v>18974</v>
      </c>
      <c r="C16777" s="145" t="s">
        <v>455</v>
      </c>
      <c r="D16777" s="137"/>
      <c r="E16777" s="146">
        <v>2398.9</v>
      </c>
      <c r="F16777" s="138"/>
      <c r="G16777" s="138"/>
    </row>
    <row r="16778" ht="15.75" customHeight="1" spans="1:7">
      <c r="A16778" s="143">
        <v>2003640</v>
      </c>
      <c r="B16778" s="153" t="s">
        <v>18975</v>
      </c>
      <c r="C16778" s="145" t="s">
        <v>455</v>
      </c>
      <c r="D16778" s="137"/>
      <c r="E16778" s="146">
        <v>2903.54</v>
      </c>
      <c r="F16778" s="138"/>
      <c r="G16778" s="138"/>
    </row>
    <row r="16779" ht="15.75" customHeight="1" spans="1:7">
      <c r="A16779" s="143">
        <v>2003639</v>
      </c>
      <c r="B16779" s="153" t="s">
        <v>18976</v>
      </c>
      <c r="C16779" s="145" t="s">
        <v>455</v>
      </c>
      <c r="D16779" s="137"/>
      <c r="E16779" s="146">
        <v>2769.34</v>
      </c>
      <c r="F16779" s="138"/>
      <c r="G16779" s="138"/>
    </row>
    <row r="16780" ht="15.75" customHeight="1" spans="1:7">
      <c r="A16780" s="143">
        <v>2003618</v>
      </c>
      <c r="B16780" s="153" t="s">
        <v>18977</v>
      </c>
      <c r="C16780" s="145" t="s">
        <v>455</v>
      </c>
      <c r="D16780" s="137"/>
      <c r="E16780" s="146">
        <v>978.97</v>
      </c>
      <c r="F16780" s="138"/>
      <c r="G16780" s="138"/>
    </row>
    <row r="16781" ht="15.75" customHeight="1" spans="1:7">
      <c r="A16781" s="143">
        <v>2003617</v>
      </c>
      <c r="B16781" s="153" t="s">
        <v>18978</v>
      </c>
      <c r="C16781" s="145" t="s">
        <v>455</v>
      </c>
      <c r="D16781" s="137"/>
      <c r="E16781" s="146">
        <v>924.75</v>
      </c>
      <c r="F16781" s="138"/>
      <c r="G16781" s="138"/>
    </row>
    <row r="16782" ht="15.75" customHeight="1" spans="1:7">
      <c r="A16782" s="143">
        <v>2003620</v>
      </c>
      <c r="B16782" s="153" t="s">
        <v>18979</v>
      </c>
      <c r="C16782" s="145" t="s">
        <v>455</v>
      </c>
      <c r="D16782" s="137"/>
      <c r="E16782" s="146">
        <v>1212.11</v>
      </c>
      <c r="F16782" s="138"/>
      <c r="G16782" s="138"/>
    </row>
    <row r="16783" ht="15.75" customHeight="1" spans="1:7">
      <c r="A16783" s="143">
        <v>2003619</v>
      </c>
      <c r="B16783" s="153" t="s">
        <v>18980</v>
      </c>
      <c r="C16783" s="145" t="s">
        <v>455</v>
      </c>
      <c r="D16783" s="137"/>
      <c r="E16783" s="146">
        <v>1150.92</v>
      </c>
      <c r="F16783" s="138"/>
      <c r="G16783" s="138"/>
    </row>
    <row r="16784" ht="15.75" customHeight="1" spans="1:7">
      <c r="A16784" s="143">
        <v>2003626</v>
      </c>
      <c r="B16784" s="153" t="s">
        <v>18981</v>
      </c>
      <c r="C16784" s="145" t="s">
        <v>455</v>
      </c>
      <c r="D16784" s="137"/>
      <c r="E16784" s="146">
        <v>906.97</v>
      </c>
      <c r="F16784" s="138"/>
      <c r="G16784" s="138"/>
    </row>
    <row r="16785" ht="15.75" customHeight="1" spans="1:7">
      <c r="A16785" s="143">
        <v>2003625</v>
      </c>
      <c r="B16785" s="153" t="s">
        <v>18982</v>
      </c>
      <c r="C16785" s="145" t="s">
        <v>455</v>
      </c>
      <c r="D16785" s="137"/>
      <c r="E16785" s="146">
        <v>852.75</v>
      </c>
      <c r="F16785" s="138"/>
      <c r="G16785" s="138"/>
    </row>
    <row r="16786" ht="15.75" customHeight="1" spans="1:7">
      <c r="A16786" s="143">
        <v>2003628</v>
      </c>
      <c r="B16786" s="153" t="s">
        <v>18983</v>
      </c>
      <c r="C16786" s="145" t="s">
        <v>455</v>
      </c>
      <c r="D16786" s="137"/>
      <c r="E16786" s="146">
        <v>1140.11</v>
      </c>
      <c r="F16786" s="138"/>
      <c r="G16786" s="138"/>
    </row>
    <row r="16787" ht="15.75" customHeight="1" spans="1:7">
      <c r="A16787" s="143">
        <v>2003627</v>
      </c>
      <c r="B16787" s="153" t="s">
        <v>18984</v>
      </c>
      <c r="C16787" s="145" t="s">
        <v>455</v>
      </c>
      <c r="D16787" s="137"/>
      <c r="E16787" s="146">
        <v>1078.92</v>
      </c>
      <c r="F16787" s="138"/>
      <c r="G16787" s="138"/>
    </row>
    <row r="16788" ht="15.75" customHeight="1" spans="1:7">
      <c r="A16788" s="143">
        <v>2003630</v>
      </c>
      <c r="B16788" s="153" t="s">
        <v>18985</v>
      </c>
      <c r="C16788" s="145" t="s">
        <v>455</v>
      </c>
      <c r="D16788" s="137"/>
      <c r="E16788" s="146">
        <v>1373.25</v>
      </c>
      <c r="F16788" s="138"/>
      <c r="G16788" s="138"/>
    </row>
    <row r="16789" ht="15.75" customHeight="1" spans="1:7">
      <c r="A16789" s="143">
        <v>2003629</v>
      </c>
      <c r="B16789" s="153" t="s">
        <v>18986</v>
      </c>
      <c r="C16789" s="145" t="s">
        <v>455</v>
      </c>
      <c r="D16789" s="137"/>
      <c r="E16789" s="146">
        <v>1305.1</v>
      </c>
      <c r="F16789" s="138"/>
      <c r="G16789" s="138"/>
    </row>
    <row r="16790" ht="15.75" customHeight="1" spans="1:7">
      <c r="A16790" s="143">
        <v>2003632</v>
      </c>
      <c r="B16790" s="153" t="s">
        <v>18987</v>
      </c>
      <c r="C16790" s="145" t="s">
        <v>455</v>
      </c>
      <c r="D16790" s="137"/>
      <c r="E16790" s="146">
        <v>1606.39</v>
      </c>
      <c r="F16790" s="138"/>
      <c r="G16790" s="138"/>
    </row>
    <row r="16791" ht="15.75" customHeight="1" spans="1:7">
      <c r="A16791" s="143">
        <v>2003631</v>
      </c>
      <c r="B16791" s="153" t="s">
        <v>18988</v>
      </c>
      <c r="C16791" s="145" t="s">
        <v>455</v>
      </c>
      <c r="D16791" s="137"/>
      <c r="E16791" s="146">
        <v>1531.27</v>
      </c>
      <c r="F16791" s="138"/>
      <c r="G16791" s="138"/>
    </row>
    <row r="16792" ht="15.75" customHeight="1" spans="1:7">
      <c r="A16792" s="143">
        <v>2003599</v>
      </c>
      <c r="B16792" s="153" t="s">
        <v>18989</v>
      </c>
      <c r="C16792" s="145" t="s">
        <v>455</v>
      </c>
      <c r="D16792" s="137"/>
      <c r="E16792" s="146">
        <v>207.73</v>
      </c>
      <c r="F16792" s="138"/>
      <c r="G16792" s="138"/>
    </row>
    <row r="16793" ht="15.75" customHeight="1" spans="1:7">
      <c r="A16793" s="143">
        <v>2003598</v>
      </c>
      <c r="B16793" s="153" t="s">
        <v>18990</v>
      </c>
      <c r="C16793" s="145" t="s">
        <v>455</v>
      </c>
      <c r="D16793" s="137"/>
      <c r="E16793" s="146">
        <v>187.45</v>
      </c>
      <c r="F16793" s="138"/>
      <c r="G16793" s="138"/>
    </row>
    <row r="16794" ht="15.75" customHeight="1" spans="1:7">
      <c r="A16794" s="143">
        <v>2003919</v>
      </c>
      <c r="B16794" s="153" t="s">
        <v>18991</v>
      </c>
      <c r="C16794" s="145" t="s">
        <v>455</v>
      </c>
      <c r="D16794" s="137"/>
      <c r="E16794" s="146">
        <v>207.73</v>
      </c>
      <c r="F16794" s="138"/>
      <c r="G16794" s="138"/>
    </row>
    <row r="16795" ht="15.75" customHeight="1" spans="1:7">
      <c r="A16795" s="143">
        <v>2003918</v>
      </c>
      <c r="B16795" s="153" t="s">
        <v>18992</v>
      </c>
      <c r="C16795" s="145" t="s">
        <v>455</v>
      </c>
      <c r="D16795" s="137"/>
      <c r="E16795" s="146">
        <v>187.45</v>
      </c>
      <c r="F16795" s="138"/>
      <c r="G16795" s="138"/>
    </row>
    <row r="16796" ht="15.75" customHeight="1" spans="1:7">
      <c r="A16796" s="143">
        <v>2003601</v>
      </c>
      <c r="B16796" s="153" t="s">
        <v>18993</v>
      </c>
      <c r="C16796" s="145" t="s">
        <v>455</v>
      </c>
      <c r="D16796" s="137"/>
      <c r="E16796" s="146">
        <v>260.45</v>
      </c>
      <c r="F16796" s="138"/>
      <c r="G16796" s="138"/>
    </row>
    <row r="16797" ht="15.75" customHeight="1" spans="1:7">
      <c r="A16797" s="143">
        <v>2003600</v>
      </c>
      <c r="B16797" s="153" t="s">
        <v>18994</v>
      </c>
      <c r="C16797" s="145" t="s">
        <v>455</v>
      </c>
      <c r="D16797" s="137"/>
      <c r="E16797" s="146">
        <v>233.94</v>
      </c>
      <c r="F16797" s="138"/>
      <c r="G16797" s="138"/>
    </row>
    <row r="16798" ht="15.75" customHeight="1" spans="1:7">
      <c r="A16798" s="143">
        <v>2003921</v>
      </c>
      <c r="B16798" s="153" t="s">
        <v>18995</v>
      </c>
      <c r="C16798" s="145" t="s">
        <v>455</v>
      </c>
      <c r="D16798" s="137"/>
      <c r="E16798" s="146">
        <v>260.45</v>
      </c>
      <c r="F16798" s="138"/>
      <c r="G16798" s="138"/>
    </row>
    <row r="16799" ht="15.75" customHeight="1" spans="1:7">
      <c r="A16799" s="143">
        <v>2003920</v>
      </c>
      <c r="B16799" s="153" t="s">
        <v>18996</v>
      </c>
      <c r="C16799" s="145" t="s">
        <v>455</v>
      </c>
      <c r="D16799" s="137"/>
      <c r="E16799" s="146">
        <v>233.94</v>
      </c>
      <c r="F16799" s="138"/>
      <c r="G16799" s="138"/>
    </row>
    <row r="16800" ht="15.75" customHeight="1" spans="1:7">
      <c r="A16800" s="143">
        <v>2003616</v>
      </c>
      <c r="B16800" s="153" t="s">
        <v>18997</v>
      </c>
      <c r="C16800" s="145" t="s">
        <v>455</v>
      </c>
      <c r="D16800" s="137"/>
      <c r="E16800" s="146">
        <v>22.14</v>
      </c>
      <c r="F16800" s="138"/>
      <c r="G16800" s="138"/>
    </row>
    <row r="16801" ht="15.75" customHeight="1" spans="1:7">
      <c r="A16801" s="143">
        <v>2003615</v>
      </c>
      <c r="B16801" s="153" t="s">
        <v>18998</v>
      </c>
      <c r="C16801" s="145" t="s">
        <v>455</v>
      </c>
      <c r="D16801" s="137"/>
      <c r="E16801" s="146">
        <v>19.28</v>
      </c>
      <c r="F16801" s="138"/>
      <c r="G16801" s="138"/>
    </row>
    <row r="16802" ht="15.75" customHeight="1" spans="1:7">
      <c r="A16802" s="143">
        <v>2003927</v>
      </c>
      <c r="B16802" s="153" t="s">
        <v>18999</v>
      </c>
      <c r="C16802" s="145" t="s">
        <v>455</v>
      </c>
      <c r="D16802" s="137"/>
      <c r="E16802" s="146">
        <v>23.02</v>
      </c>
      <c r="F16802" s="138"/>
      <c r="G16802" s="138"/>
    </row>
    <row r="16803" ht="15.75" customHeight="1" spans="1:7">
      <c r="A16803" s="143">
        <v>2003926</v>
      </c>
      <c r="B16803" s="153" t="s">
        <v>19000</v>
      </c>
      <c r="C16803" s="145" t="s">
        <v>455</v>
      </c>
      <c r="D16803" s="137"/>
      <c r="E16803" s="146">
        <v>20.16</v>
      </c>
      <c r="F16803" s="138"/>
      <c r="G16803" s="138"/>
    </row>
    <row r="16804" ht="15.75" customHeight="1" spans="1:7">
      <c r="A16804" s="143">
        <v>2003613</v>
      </c>
      <c r="B16804" s="153" t="s">
        <v>19001</v>
      </c>
      <c r="C16804" s="145" t="s">
        <v>455</v>
      </c>
      <c r="D16804" s="137"/>
      <c r="E16804" s="146">
        <v>148.93</v>
      </c>
      <c r="F16804" s="138"/>
      <c r="G16804" s="138"/>
    </row>
    <row r="16805" ht="15.75" customHeight="1" spans="1:7">
      <c r="A16805" s="143">
        <v>2003612</v>
      </c>
      <c r="B16805" s="153" t="s">
        <v>19002</v>
      </c>
      <c r="C16805" s="145" t="s">
        <v>455</v>
      </c>
      <c r="D16805" s="137"/>
      <c r="E16805" s="146">
        <v>136.45</v>
      </c>
      <c r="F16805" s="138"/>
      <c r="G16805" s="138"/>
    </row>
    <row r="16806" ht="15.75" customHeight="1" spans="1:7">
      <c r="A16806" s="143">
        <v>2003477</v>
      </c>
      <c r="B16806" s="153" t="s">
        <v>19003</v>
      </c>
      <c r="C16806" s="145" t="s">
        <v>455</v>
      </c>
      <c r="D16806" s="137"/>
      <c r="E16806" s="146">
        <v>3847.88</v>
      </c>
      <c r="F16806" s="138"/>
      <c r="G16806" s="138"/>
    </row>
    <row r="16807" ht="15.75" customHeight="1" spans="1:7">
      <c r="A16807" s="143">
        <v>2003476</v>
      </c>
      <c r="B16807" s="153" t="s">
        <v>19004</v>
      </c>
      <c r="C16807" s="145" t="s">
        <v>455</v>
      </c>
      <c r="D16807" s="137"/>
      <c r="E16807" s="146">
        <v>3550.15</v>
      </c>
      <c r="F16807" s="138"/>
      <c r="G16807" s="138"/>
    </row>
    <row r="16808" ht="15.75" customHeight="1" spans="1:7">
      <c r="A16808" s="143">
        <v>2003517</v>
      </c>
      <c r="B16808" s="153" t="s">
        <v>19005</v>
      </c>
      <c r="C16808" s="145" t="s">
        <v>455</v>
      </c>
      <c r="D16808" s="137"/>
      <c r="E16808" s="146">
        <v>4165.41</v>
      </c>
      <c r="F16808" s="138"/>
      <c r="G16808" s="138"/>
    </row>
    <row r="16809" ht="15.75" customHeight="1" spans="1:7">
      <c r="A16809" s="143">
        <v>2003516</v>
      </c>
      <c r="B16809" s="153" t="s">
        <v>19006</v>
      </c>
      <c r="C16809" s="145" t="s">
        <v>455</v>
      </c>
      <c r="D16809" s="137"/>
      <c r="E16809" s="146">
        <v>3879.43</v>
      </c>
      <c r="F16809" s="138"/>
      <c r="G16809" s="138"/>
    </row>
    <row r="16810" ht="15.75" customHeight="1" spans="1:7">
      <c r="A16810" s="143">
        <v>2003479</v>
      </c>
      <c r="B16810" s="153" t="s">
        <v>19007</v>
      </c>
      <c r="C16810" s="145" t="s">
        <v>455</v>
      </c>
      <c r="D16810" s="137"/>
      <c r="E16810" s="146">
        <v>3803.88</v>
      </c>
      <c r="F16810" s="138"/>
      <c r="G16810" s="138"/>
    </row>
    <row r="16811" ht="15.75" customHeight="1" spans="1:7">
      <c r="A16811" s="143">
        <v>2003478</v>
      </c>
      <c r="B16811" s="153" t="s">
        <v>19008</v>
      </c>
      <c r="C16811" s="145" t="s">
        <v>455</v>
      </c>
      <c r="D16811" s="137"/>
      <c r="E16811" s="146">
        <v>3519.15</v>
      </c>
      <c r="F16811" s="138"/>
      <c r="G16811" s="138"/>
    </row>
    <row r="16812" ht="15.75" customHeight="1" spans="1:7">
      <c r="A16812" s="143">
        <v>2003519</v>
      </c>
      <c r="B16812" s="153" t="s">
        <v>19009</v>
      </c>
      <c r="C16812" s="145" t="s">
        <v>455</v>
      </c>
      <c r="D16812" s="137"/>
      <c r="E16812" s="146">
        <v>4121.41</v>
      </c>
      <c r="F16812" s="138"/>
      <c r="G16812" s="138"/>
    </row>
    <row r="16813" ht="15.75" customHeight="1" spans="1:7">
      <c r="A16813" s="143">
        <v>2003518</v>
      </c>
      <c r="B16813" s="153" t="s">
        <v>19010</v>
      </c>
      <c r="C16813" s="145" t="s">
        <v>455</v>
      </c>
      <c r="D16813" s="137"/>
      <c r="E16813" s="146">
        <v>3848.43</v>
      </c>
      <c r="F16813" s="138"/>
      <c r="G16813" s="138"/>
    </row>
    <row r="16814" ht="15.75" customHeight="1" spans="1:7">
      <c r="A16814" s="143">
        <v>2003481</v>
      </c>
      <c r="B16814" s="153" t="s">
        <v>19011</v>
      </c>
      <c r="C16814" s="145" t="s">
        <v>455</v>
      </c>
      <c r="D16814" s="137"/>
      <c r="E16814" s="146">
        <v>3759.89</v>
      </c>
      <c r="F16814" s="138"/>
      <c r="G16814" s="138"/>
    </row>
    <row r="16815" ht="15.75" customHeight="1" spans="1:7">
      <c r="A16815" s="143">
        <v>2003480</v>
      </c>
      <c r="B16815" s="153" t="s">
        <v>19012</v>
      </c>
      <c r="C16815" s="145" t="s">
        <v>455</v>
      </c>
      <c r="D16815" s="137"/>
      <c r="E16815" s="146">
        <v>3488.15</v>
      </c>
      <c r="F16815" s="138"/>
      <c r="G16815" s="138"/>
    </row>
    <row r="16816" ht="15.75" customHeight="1" spans="1:7">
      <c r="A16816" s="143">
        <v>2003521</v>
      </c>
      <c r="B16816" s="153" t="s">
        <v>19013</v>
      </c>
      <c r="C16816" s="145" t="s">
        <v>455</v>
      </c>
      <c r="D16816" s="137"/>
      <c r="E16816" s="146">
        <v>4077.42</v>
      </c>
      <c r="F16816" s="138"/>
      <c r="G16816" s="138"/>
    </row>
    <row r="16817" ht="15.75" customHeight="1" spans="1:7">
      <c r="A16817" s="143">
        <v>2003520</v>
      </c>
      <c r="B16817" s="153" t="s">
        <v>19014</v>
      </c>
      <c r="C16817" s="145" t="s">
        <v>455</v>
      </c>
      <c r="D16817" s="137"/>
      <c r="E16817" s="146">
        <v>3817.44</v>
      </c>
      <c r="F16817" s="138"/>
      <c r="G16817" s="138"/>
    </row>
    <row r="16818" ht="15.75" customHeight="1" spans="1:7">
      <c r="A16818" s="143">
        <v>2003483</v>
      </c>
      <c r="B16818" s="153" t="s">
        <v>19015</v>
      </c>
      <c r="C16818" s="145" t="s">
        <v>455</v>
      </c>
      <c r="D16818" s="137"/>
      <c r="E16818" s="146">
        <v>3715.89</v>
      </c>
      <c r="F16818" s="138"/>
      <c r="G16818" s="138"/>
    </row>
    <row r="16819" ht="15.75" customHeight="1" spans="1:7">
      <c r="A16819" s="143">
        <v>2003482</v>
      </c>
      <c r="B16819" s="153" t="s">
        <v>19016</v>
      </c>
      <c r="C16819" s="145" t="s">
        <v>455</v>
      </c>
      <c r="D16819" s="137"/>
      <c r="E16819" s="146">
        <v>3457.16</v>
      </c>
      <c r="F16819" s="138"/>
      <c r="G16819" s="138"/>
    </row>
    <row r="16820" ht="15.75" customHeight="1" spans="1:7">
      <c r="A16820" s="143">
        <v>2003523</v>
      </c>
      <c r="B16820" s="153" t="s">
        <v>19017</v>
      </c>
      <c r="C16820" s="145" t="s">
        <v>455</v>
      </c>
      <c r="D16820" s="137"/>
      <c r="E16820" s="146">
        <v>4033.42</v>
      </c>
      <c r="F16820" s="138"/>
      <c r="G16820" s="138"/>
    </row>
    <row r="16821" ht="15.75" customHeight="1" spans="1:7">
      <c r="A16821" s="143">
        <v>2003522</v>
      </c>
      <c r="B16821" s="153" t="s">
        <v>19018</v>
      </c>
      <c r="C16821" s="145" t="s">
        <v>455</v>
      </c>
      <c r="D16821" s="137"/>
      <c r="E16821" s="146">
        <v>3786.44</v>
      </c>
      <c r="F16821" s="138"/>
      <c r="G16821" s="138"/>
    </row>
    <row r="16822" ht="15.75" customHeight="1" spans="1:7">
      <c r="A16822" s="143">
        <v>2003485</v>
      </c>
      <c r="B16822" s="153" t="s">
        <v>19019</v>
      </c>
      <c r="C16822" s="145" t="s">
        <v>455</v>
      </c>
      <c r="D16822" s="137"/>
      <c r="E16822" s="146">
        <v>4968.26</v>
      </c>
      <c r="F16822" s="138"/>
      <c r="G16822" s="138"/>
    </row>
    <row r="16823" ht="15.75" customHeight="1" spans="1:7">
      <c r="A16823" s="143">
        <v>2003484</v>
      </c>
      <c r="B16823" s="153" t="s">
        <v>19020</v>
      </c>
      <c r="C16823" s="145" t="s">
        <v>455</v>
      </c>
      <c r="D16823" s="137"/>
      <c r="E16823" s="146">
        <v>4599.03</v>
      </c>
      <c r="F16823" s="138"/>
      <c r="G16823" s="138"/>
    </row>
    <row r="16824" ht="15.75" customHeight="1" spans="1:7">
      <c r="A16824" s="143">
        <v>2003525</v>
      </c>
      <c r="B16824" s="153" t="s">
        <v>19021</v>
      </c>
      <c r="C16824" s="145" t="s">
        <v>455</v>
      </c>
      <c r="D16824" s="137"/>
      <c r="E16824" s="146">
        <v>5285.79</v>
      </c>
      <c r="F16824" s="138"/>
      <c r="G16824" s="138"/>
    </row>
    <row r="16825" ht="15.75" customHeight="1" spans="1:7">
      <c r="A16825" s="143">
        <v>2003524</v>
      </c>
      <c r="B16825" s="153" t="s">
        <v>19022</v>
      </c>
      <c r="C16825" s="145" t="s">
        <v>455</v>
      </c>
      <c r="D16825" s="137"/>
      <c r="E16825" s="146">
        <v>4928.32</v>
      </c>
      <c r="F16825" s="138"/>
      <c r="G16825" s="138"/>
    </row>
    <row r="16826" ht="15.75" customHeight="1" spans="1:7">
      <c r="A16826" s="143">
        <v>2003487</v>
      </c>
      <c r="B16826" s="153" t="s">
        <v>19023</v>
      </c>
      <c r="C16826" s="145" t="s">
        <v>455</v>
      </c>
      <c r="D16826" s="137"/>
      <c r="E16826" s="146">
        <v>4924.27</v>
      </c>
      <c r="F16826" s="138"/>
      <c r="G16826" s="138"/>
    </row>
    <row r="16827" ht="15.75" customHeight="1" spans="1:7">
      <c r="A16827" s="143">
        <v>2003486</v>
      </c>
      <c r="B16827" s="153" t="s">
        <v>19024</v>
      </c>
      <c r="C16827" s="145" t="s">
        <v>455</v>
      </c>
      <c r="D16827" s="137"/>
      <c r="E16827" s="146">
        <v>4568.04</v>
      </c>
      <c r="F16827" s="138"/>
      <c r="G16827" s="138"/>
    </row>
    <row r="16828" ht="15.75" customHeight="1" spans="1:7">
      <c r="A16828" s="143">
        <v>2003527</v>
      </c>
      <c r="B16828" s="153" t="s">
        <v>19025</v>
      </c>
      <c r="C16828" s="145" t="s">
        <v>455</v>
      </c>
      <c r="D16828" s="137"/>
      <c r="E16828" s="146">
        <v>5241.79</v>
      </c>
      <c r="F16828" s="138"/>
      <c r="G16828" s="138"/>
    </row>
    <row r="16829" ht="15.75" customHeight="1" spans="1:7">
      <c r="A16829" s="143">
        <v>2003526</v>
      </c>
      <c r="B16829" s="153" t="s">
        <v>19026</v>
      </c>
      <c r="C16829" s="145" t="s">
        <v>455</v>
      </c>
      <c r="D16829" s="137"/>
      <c r="E16829" s="146">
        <v>4897.32</v>
      </c>
      <c r="F16829" s="138"/>
      <c r="G16829" s="138"/>
    </row>
    <row r="16830" ht="15.75" customHeight="1" spans="1:7">
      <c r="A16830" s="143">
        <v>2003489</v>
      </c>
      <c r="B16830" s="153" t="s">
        <v>19027</v>
      </c>
      <c r="C16830" s="145" t="s">
        <v>455</v>
      </c>
      <c r="D16830" s="137"/>
      <c r="E16830" s="146">
        <v>4880.27</v>
      </c>
      <c r="F16830" s="138"/>
      <c r="G16830" s="138"/>
    </row>
    <row r="16831" ht="15.75" customHeight="1" spans="1:7">
      <c r="A16831" s="143">
        <v>2003488</v>
      </c>
      <c r="B16831" s="153" t="s">
        <v>19028</v>
      </c>
      <c r="C16831" s="145" t="s">
        <v>455</v>
      </c>
      <c r="D16831" s="137"/>
      <c r="E16831" s="146">
        <v>4537.04</v>
      </c>
      <c r="F16831" s="138"/>
      <c r="G16831" s="138"/>
    </row>
    <row r="16832" ht="15.75" customHeight="1" spans="1:7">
      <c r="A16832" s="143">
        <v>2003529</v>
      </c>
      <c r="B16832" s="153" t="s">
        <v>19029</v>
      </c>
      <c r="C16832" s="145" t="s">
        <v>455</v>
      </c>
      <c r="D16832" s="137"/>
      <c r="E16832" s="146">
        <v>5197.8</v>
      </c>
      <c r="F16832" s="138"/>
      <c r="G16832" s="138"/>
    </row>
    <row r="16833" ht="15.75" customHeight="1" spans="1:7">
      <c r="A16833" s="143">
        <v>2003528</v>
      </c>
      <c r="B16833" s="153" t="s">
        <v>19030</v>
      </c>
      <c r="C16833" s="145" t="s">
        <v>455</v>
      </c>
      <c r="D16833" s="137"/>
      <c r="E16833" s="146">
        <v>4866.32</v>
      </c>
      <c r="F16833" s="138"/>
      <c r="G16833" s="138"/>
    </row>
    <row r="16834" ht="15.75" customHeight="1" spans="1:7">
      <c r="A16834" s="143">
        <v>2003491</v>
      </c>
      <c r="B16834" s="153" t="s">
        <v>19031</v>
      </c>
      <c r="C16834" s="145" t="s">
        <v>455</v>
      </c>
      <c r="D16834" s="137"/>
      <c r="E16834" s="146">
        <v>4836.28</v>
      </c>
      <c r="F16834" s="138"/>
      <c r="G16834" s="138"/>
    </row>
    <row r="16835" ht="15.75" customHeight="1" spans="1:7">
      <c r="A16835" s="143">
        <v>2003490</v>
      </c>
      <c r="B16835" s="153" t="s">
        <v>19032</v>
      </c>
      <c r="C16835" s="145" t="s">
        <v>455</v>
      </c>
      <c r="D16835" s="137"/>
      <c r="E16835" s="146">
        <v>4506.04</v>
      </c>
      <c r="F16835" s="138"/>
      <c r="G16835" s="138"/>
    </row>
    <row r="16836" ht="15.75" customHeight="1" spans="1:7">
      <c r="A16836" s="143">
        <v>2003531</v>
      </c>
      <c r="B16836" s="153" t="s">
        <v>19033</v>
      </c>
      <c r="C16836" s="145" t="s">
        <v>455</v>
      </c>
      <c r="D16836" s="137"/>
      <c r="E16836" s="146">
        <v>5153.8</v>
      </c>
      <c r="F16836" s="138"/>
      <c r="G16836" s="138"/>
    </row>
    <row r="16837" ht="15.75" customHeight="1" spans="1:7">
      <c r="A16837" s="143">
        <v>2003530</v>
      </c>
      <c r="B16837" s="153" t="s">
        <v>19034</v>
      </c>
      <c r="C16837" s="145" t="s">
        <v>455</v>
      </c>
      <c r="D16837" s="137"/>
      <c r="E16837" s="146">
        <v>4835.33</v>
      </c>
      <c r="F16837" s="138"/>
      <c r="G16837" s="138"/>
    </row>
    <row r="16838" ht="15.75" customHeight="1" spans="1:7">
      <c r="A16838" s="143">
        <v>2003493</v>
      </c>
      <c r="B16838" s="153" t="s">
        <v>19035</v>
      </c>
      <c r="C16838" s="145" t="s">
        <v>455</v>
      </c>
      <c r="D16838" s="137"/>
      <c r="E16838" s="146">
        <v>5924.39</v>
      </c>
      <c r="F16838" s="138"/>
      <c r="G16838" s="138"/>
    </row>
    <row r="16839" ht="15.75" customHeight="1" spans="1:7">
      <c r="A16839" s="143">
        <v>2003492</v>
      </c>
      <c r="B16839" s="153" t="s">
        <v>19036</v>
      </c>
      <c r="C16839" s="145" t="s">
        <v>455</v>
      </c>
      <c r="D16839" s="137"/>
      <c r="E16839" s="146">
        <v>5483.67</v>
      </c>
      <c r="F16839" s="138"/>
      <c r="G16839" s="138"/>
    </row>
    <row r="16840" ht="15.75" customHeight="1" spans="1:7">
      <c r="A16840" s="143">
        <v>2003533</v>
      </c>
      <c r="B16840" s="153" t="s">
        <v>19037</v>
      </c>
      <c r="C16840" s="145" t="s">
        <v>455</v>
      </c>
      <c r="D16840" s="137"/>
      <c r="E16840" s="146">
        <v>6241.92</v>
      </c>
      <c r="F16840" s="138"/>
      <c r="G16840" s="138"/>
    </row>
    <row r="16841" ht="15.75" customHeight="1" spans="1:7">
      <c r="A16841" s="143">
        <v>2003532</v>
      </c>
      <c r="B16841" s="153" t="s">
        <v>19038</v>
      </c>
      <c r="C16841" s="145" t="s">
        <v>455</v>
      </c>
      <c r="D16841" s="137"/>
      <c r="E16841" s="146">
        <v>5812.95</v>
      </c>
      <c r="F16841" s="138"/>
      <c r="G16841" s="138"/>
    </row>
    <row r="16842" ht="15.75" customHeight="1" spans="1:7">
      <c r="A16842" s="143">
        <v>2003495</v>
      </c>
      <c r="B16842" s="153" t="s">
        <v>19039</v>
      </c>
      <c r="C16842" s="145" t="s">
        <v>455</v>
      </c>
      <c r="D16842" s="137"/>
      <c r="E16842" s="146">
        <v>5880.4</v>
      </c>
      <c r="F16842" s="138"/>
      <c r="G16842" s="138"/>
    </row>
    <row r="16843" ht="15.75" customHeight="1" spans="1:7">
      <c r="A16843" s="143">
        <v>2003494</v>
      </c>
      <c r="B16843" s="153" t="s">
        <v>19040</v>
      </c>
      <c r="C16843" s="145" t="s">
        <v>455</v>
      </c>
      <c r="D16843" s="137"/>
      <c r="E16843" s="146">
        <v>5452.67</v>
      </c>
      <c r="F16843" s="138"/>
      <c r="G16843" s="138"/>
    </row>
    <row r="16844" ht="15.75" customHeight="1" spans="1:7">
      <c r="A16844" s="143">
        <v>2003535</v>
      </c>
      <c r="B16844" s="153" t="s">
        <v>19041</v>
      </c>
      <c r="C16844" s="145" t="s">
        <v>455</v>
      </c>
      <c r="D16844" s="137"/>
      <c r="E16844" s="146">
        <v>6197.92</v>
      </c>
      <c r="F16844" s="138"/>
      <c r="G16844" s="138"/>
    </row>
    <row r="16845" ht="15.75" customHeight="1" spans="1:7">
      <c r="A16845" s="143">
        <v>2003534</v>
      </c>
      <c r="B16845" s="153" t="s">
        <v>19042</v>
      </c>
      <c r="C16845" s="145" t="s">
        <v>455</v>
      </c>
      <c r="D16845" s="137"/>
      <c r="E16845" s="146">
        <v>5781.96</v>
      </c>
      <c r="F16845" s="138"/>
      <c r="G16845" s="138"/>
    </row>
    <row r="16846" ht="15.75" customHeight="1" spans="1:7">
      <c r="A16846" s="143">
        <v>2003497</v>
      </c>
      <c r="B16846" s="153" t="s">
        <v>19043</v>
      </c>
      <c r="C16846" s="145" t="s">
        <v>455</v>
      </c>
      <c r="D16846" s="137"/>
      <c r="E16846" s="146">
        <v>5836.4</v>
      </c>
      <c r="F16846" s="138"/>
      <c r="G16846" s="138"/>
    </row>
    <row r="16847" ht="15.75" customHeight="1" spans="1:7">
      <c r="A16847" s="143">
        <v>2003496</v>
      </c>
      <c r="B16847" s="153" t="s">
        <v>19044</v>
      </c>
      <c r="C16847" s="145" t="s">
        <v>455</v>
      </c>
      <c r="D16847" s="137"/>
      <c r="E16847" s="146">
        <v>5421.68</v>
      </c>
      <c r="F16847" s="138"/>
      <c r="G16847" s="138"/>
    </row>
    <row r="16848" ht="15.75" customHeight="1" spans="1:7">
      <c r="A16848" s="143">
        <v>2003537</v>
      </c>
      <c r="B16848" s="153" t="s">
        <v>19045</v>
      </c>
      <c r="C16848" s="145" t="s">
        <v>455</v>
      </c>
      <c r="D16848" s="137"/>
      <c r="E16848" s="146">
        <v>6153.93</v>
      </c>
      <c r="F16848" s="138"/>
      <c r="G16848" s="138"/>
    </row>
    <row r="16849" ht="15.75" customHeight="1" spans="1:7">
      <c r="A16849" s="143">
        <v>2003536</v>
      </c>
      <c r="B16849" s="153" t="s">
        <v>19046</v>
      </c>
      <c r="C16849" s="145" t="s">
        <v>455</v>
      </c>
      <c r="D16849" s="137"/>
      <c r="E16849" s="146">
        <v>5750.96</v>
      </c>
      <c r="F16849" s="138"/>
      <c r="G16849" s="138"/>
    </row>
    <row r="16850" ht="15.75" customHeight="1" spans="1:7">
      <c r="A16850" s="143">
        <v>2003499</v>
      </c>
      <c r="B16850" s="153" t="s">
        <v>19047</v>
      </c>
      <c r="C16850" s="145" t="s">
        <v>455</v>
      </c>
      <c r="D16850" s="137"/>
      <c r="E16850" s="146">
        <v>5792.41</v>
      </c>
      <c r="F16850" s="138"/>
      <c r="G16850" s="138"/>
    </row>
    <row r="16851" ht="15.75" customHeight="1" spans="1:7">
      <c r="A16851" s="143">
        <v>2003498</v>
      </c>
      <c r="B16851" s="153" t="s">
        <v>19048</v>
      </c>
      <c r="C16851" s="145" t="s">
        <v>455</v>
      </c>
      <c r="D16851" s="137"/>
      <c r="E16851" s="146">
        <v>5390.68</v>
      </c>
      <c r="F16851" s="138"/>
      <c r="G16851" s="138"/>
    </row>
    <row r="16852" ht="15.75" customHeight="1" spans="1:7">
      <c r="A16852" s="143">
        <v>2003539</v>
      </c>
      <c r="B16852" s="153" t="s">
        <v>19049</v>
      </c>
      <c r="C16852" s="145" t="s">
        <v>455</v>
      </c>
      <c r="D16852" s="137"/>
      <c r="E16852" s="146">
        <v>6065.94</v>
      </c>
      <c r="F16852" s="138"/>
      <c r="G16852" s="138"/>
    </row>
    <row r="16853" ht="15.75" customHeight="1" spans="1:7">
      <c r="A16853" s="143">
        <v>2003538</v>
      </c>
      <c r="B16853" s="153" t="s">
        <v>19050</v>
      </c>
      <c r="C16853" s="145" t="s">
        <v>455</v>
      </c>
      <c r="D16853" s="137"/>
      <c r="E16853" s="146">
        <v>5688.97</v>
      </c>
      <c r="F16853" s="138"/>
      <c r="G16853" s="138"/>
    </row>
    <row r="16854" ht="15.75" customHeight="1" spans="1:7">
      <c r="A16854" s="143">
        <v>2003501</v>
      </c>
      <c r="B16854" s="153" t="s">
        <v>19051</v>
      </c>
      <c r="C16854" s="145" t="s">
        <v>455</v>
      </c>
      <c r="D16854" s="137"/>
      <c r="E16854" s="146">
        <v>7099.74</v>
      </c>
      <c r="F16854" s="138"/>
      <c r="G16854" s="138"/>
    </row>
    <row r="16855" ht="15.75" customHeight="1" spans="1:7">
      <c r="A16855" s="143">
        <v>2003500</v>
      </c>
      <c r="B16855" s="153" t="s">
        <v>19052</v>
      </c>
      <c r="C16855" s="145" t="s">
        <v>455</v>
      </c>
      <c r="D16855" s="137"/>
      <c r="E16855" s="146">
        <v>6587.53</v>
      </c>
      <c r="F16855" s="138"/>
      <c r="G16855" s="138"/>
    </row>
    <row r="16856" ht="15.75" customHeight="1" spans="1:7">
      <c r="A16856" s="143">
        <v>2003541</v>
      </c>
      <c r="B16856" s="153" t="s">
        <v>19053</v>
      </c>
      <c r="C16856" s="145" t="s">
        <v>455</v>
      </c>
      <c r="D16856" s="137"/>
      <c r="E16856" s="146">
        <v>7417.27</v>
      </c>
      <c r="F16856" s="138"/>
      <c r="G16856" s="138"/>
    </row>
    <row r="16857" ht="15.75" customHeight="1" spans="1:7">
      <c r="A16857" s="143">
        <v>2003540</v>
      </c>
      <c r="B16857" s="153" t="s">
        <v>19054</v>
      </c>
      <c r="C16857" s="145" t="s">
        <v>455</v>
      </c>
      <c r="D16857" s="137"/>
      <c r="E16857" s="146">
        <v>6916.81</v>
      </c>
      <c r="F16857" s="138"/>
      <c r="G16857" s="138"/>
    </row>
    <row r="16858" ht="15.75" customHeight="1" spans="1:7">
      <c r="A16858" s="143">
        <v>2003503</v>
      </c>
      <c r="B16858" s="153" t="s">
        <v>19055</v>
      </c>
      <c r="C16858" s="145" t="s">
        <v>455</v>
      </c>
      <c r="D16858" s="137"/>
      <c r="E16858" s="146">
        <v>7055.75</v>
      </c>
      <c r="F16858" s="138"/>
      <c r="G16858" s="138"/>
    </row>
    <row r="16859" ht="15.75" customHeight="1" spans="1:7">
      <c r="A16859" s="143">
        <v>2003502</v>
      </c>
      <c r="B16859" s="153" t="s">
        <v>19056</v>
      </c>
      <c r="C16859" s="145" t="s">
        <v>455</v>
      </c>
      <c r="D16859" s="137"/>
      <c r="E16859" s="146">
        <v>6556.53</v>
      </c>
      <c r="F16859" s="138"/>
      <c r="G16859" s="138"/>
    </row>
    <row r="16860" ht="15.75" customHeight="1" spans="1:7">
      <c r="A16860" s="143">
        <v>2003543</v>
      </c>
      <c r="B16860" s="153" t="s">
        <v>19057</v>
      </c>
      <c r="C16860" s="145" t="s">
        <v>455</v>
      </c>
      <c r="D16860" s="137"/>
      <c r="E16860" s="146">
        <v>7373.28</v>
      </c>
      <c r="F16860" s="138"/>
      <c r="G16860" s="138"/>
    </row>
    <row r="16861" ht="15.75" customHeight="1" spans="1:7">
      <c r="A16861" s="143">
        <v>2003542</v>
      </c>
      <c r="B16861" s="153" t="s">
        <v>19058</v>
      </c>
      <c r="C16861" s="145" t="s">
        <v>455</v>
      </c>
      <c r="D16861" s="137"/>
      <c r="E16861" s="146">
        <v>6885.81</v>
      </c>
      <c r="F16861" s="138"/>
      <c r="G16861" s="138"/>
    </row>
    <row r="16862" ht="15.75" customHeight="1" spans="1:7">
      <c r="A16862" s="143">
        <v>2003505</v>
      </c>
      <c r="B16862" s="153" t="s">
        <v>19059</v>
      </c>
      <c r="C16862" s="145" t="s">
        <v>455</v>
      </c>
      <c r="D16862" s="137"/>
      <c r="E16862" s="146">
        <v>7011.75</v>
      </c>
      <c r="F16862" s="138"/>
      <c r="G16862" s="138"/>
    </row>
    <row r="16863" ht="15.75" customHeight="1" spans="1:7">
      <c r="A16863" s="143">
        <v>2003504</v>
      </c>
      <c r="B16863" s="153" t="s">
        <v>19060</v>
      </c>
      <c r="C16863" s="145" t="s">
        <v>455</v>
      </c>
      <c r="D16863" s="137"/>
      <c r="E16863" s="146">
        <v>6525.53</v>
      </c>
      <c r="F16863" s="138"/>
      <c r="G16863" s="138"/>
    </row>
    <row r="16864" ht="15.75" customHeight="1" spans="1:7">
      <c r="A16864" s="143">
        <v>2003545</v>
      </c>
      <c r="B16864" s="153" t="s">
        <v>19061</v>
      </c>
      <c r="C16864" s="145" t="s">
        <v>455</v>
      </c>
      <c r="D16864" s="137"/>
      <c r="E16864" s="146">
        <v>7329.28</v>
      </c>
      <c r="F16864" s="138"/>
      <c r="G16864" s="138"/>
    </row>
    <row r="16865" ht="15.75" customHeight="1" spans="1:7">
      <c r="A16865" s="143">
        <v>2003544</v>
      </c>
      <c r="B16865" s="153" t="s">
        <v>19062</v>
      </c>
      <c r="C16865" s="145" t="s">
        <v>455</v>
      </c>
      <c r="D16865" s="137"/>
      <c r="E16865" s="146">
        <v>6854.82</v>
      </c>
      <c r="F16865" s="138"/>
      <c r="G16865" s="138"/>
    </row>
    <row r="16866" ht="15.75" customHeight="1" spans="1:7">
      <c r="A16866" s="143">
        <v>2003507</v>
      </c>
      <c r="B16866" s="153" t="s">
        <v>19063</v>
      </c>
      <c r="C16866" s="145" t="s">
        <v>455</v>
      </c>
      <c r="D16866" s="137"/>
      <c r="E16866" s="146">
        <v>6967.76</v>
      </c>
      <c r="F16866" s="138"/>
      <c r="G16866" s="138"/>
    </row>
    <row r="16867" ht="15.75" customHeight="1" spans="1:7">
      <c r="A16867" s="143">
        <v>2003506</v>
      </c>
      <c r="B16867" s="153" t="s">
        <v>19064</v>
      </c>
      <c r="C16867" s="145" t="s">
        <v>455</v>
      </c>
      <c r="D16867" s="137"/>
      <c r="E16867" s="146">
        <v>6494.54</v>
      </c>
      <c r="F16867" s="138"/>
      <c r="G16867" s="138"/>
    </row>
    <row r="16868" ht="15.75" customHeight="1" spans="1:7">
      <c r="A16868" s="143">
        <v>2003547</v>
      </c>
      <c r="B16868" s="153" t="s">
        <v>19065</v>
      </c>
      <c r="C16868" s="145" t="s">
        <v>455</v>
      </c>
      <c r="D16868" s="137"/>
      <c r="E16868" s="146">
        <v>7285.29</v>
      </c>
      <c r="F16868" s="138"/>
      <c r="G16868" s="138"/>
    </row>
    <row r="16869" ht="15.75" customHeight="1" spans="1:7">
      <c r="A16869" s="143">
        <v>2003546</v>
      </c>
      <c r="B16869" s="153" t="s">
        <v>19066</v>
      </c>
      <c r="C16869" s="145" t="s">
        <v>455</v>
      </c>
      <c r="D16869" s="137"/>
      <c r="E16869" s="146">
        <v>6823.82</v>
      </c>
      <c r="F16869" s="138"/>
      <c r="G16869" s="138"/>
    </row>
    <row r="16870" ht="15.75" customHeight="1" spans="1:7">
      <c r="A16870" s="143">
        <v>2003509</v>
      </c>
      <c r="B16870" s="153" t="s">
        <v>19067</v>
      </c>
      <c r="C16870" s="145" t="s">
        <v>455</v>
      </c>
      <c r="D16870" s="137"/>
      <c r="E16870" s="146">
        <v>8099.72</v>
      </c>
      <c r="F16870" s="138"/>
      <c r="G16870" s="138"/>
    </row>
    <row r="16871" ht="15.75" customHeight="1" spans="1:7">
      <c r="A16871" s="143">
        <v>2003508</v>
      </c>
      <c r="B16871" s="153" t="s">
        <v>19068</v>
      </c>
      <c r="C16871" s="145" t="s">
        <v>455</v>
      </c>
      <c r="D16871" s="137"/>
      <c r="E16871" s="146">
        <v>7516</v>
      </c>
      <c r="F16871" s="138"/>
      <c r="G16871" s="138"/>
    </row>
    <row r="16872" ht="15.75" customHeight="1" spans="1:7">
      <c r="A16872" s="143">
        <v>2003549</v>
      </c>
      <c r="B16872" s="153" t="s">
        <v>19069</v>
      </c>
      <c r="C16872" s="145" t="s">
        <v>455</v>
      </c>
      <c r="D16872" s="137"/>
      <c r="E16872" s="146">
        <v>8417.24</v>
      </c>
      <c r="F16872" s="138"/>
      <c r="G16872" s="138"/>
    </row>
    <row r="16873" ht="15.75" customHeight="1" spans="1:7">
      <c r="A16873" s="143">
        <v>2003548</v>
      </c>
      <c r="B16873" s="153" t="s">
        <v>19070</v>
      </c>
      <c r="C16873" s="145" t="s">
        <v>455</v>
      </c>
      <c r="D16873" s="137"/>
      <c r="E16873" s="146">
        <v>7845.29</v>
      </c>
      <c r="F16873" s="138"/>
      <c r="G16873" s="138"/>
    </row>
    <row r="16874" ht="15.75" customHeight="1" spans="1:7">
      <c r="A16874" s="143">
        <v>2003511</v>
      </c>
      <c r="B16874" s="153" t="s">
        <v>19071</v>
      </c>
      <c r="C16874" s="145" t="s">
        <v>455</v>
      </c>
      <c r="D16874" s="137"/>
      <c r="E16874" s="146">
        <v>8055.72</v>
      </c>
      <c r="F16874" s="138"/>
      <c r="G16874" s="138"/>
    </row>
    <row r="16875" ht="15.75" customHeight="1" spans="1:7">
      <c r="A16875" s="143">
        <v>2003510</v>
      </c>
      <c r="B16875" s="153" t="s">
        <v>19072</v>
      </c>
      <c r="C16875" s="145" t="s">
        <v>455</v>
      </c>
      <c r="D16875" s="137"/>
      <c r="E16875" s="146">
        <v>7485.01</v>
      </c>
      <c r="F16875" s="138"/>
      <c r="G16875" s="138"/>
    </row>
    <row r="16876" ht="15.75" customHeight="1" spans="1:7">
      <c r="A16876" s="143">
        <v>2003551</v>
      </c>
      <c r="B16876" s="153" t="s">
        <v>19073</v>
      </c>
      <c r="C16876" s="145" t="s">
        <v>455</v>
      </c>
      <c r="D16876" s="137"/>
      <c r="E16876" s="146">
        <v>8373.25</v>
      </c>
      <c r="F16876" s="138"/>
      <c r="G16876" s="138"/>
    </row>
    <row r="16877" ht="15.75" customHeight="1" spans="1:7">
      <c r="A16877" s="143">
        <v>2003550</v>
      </c>
      <c r="B16877" s="153" t="s">
        <v>19074</v>
      </c>
      <c r="C16877" s="145" t="s">
        <v>455</v>
      </c>
      <c r="D16877" s="137"/>
      <c r="E16877" s="146">
        <v>7814.29</v>
      </c>
      <c r="F16877" s="138"/>
      <c r="G16877" s="138"/>
    </row>
    <row r="16878" ht="15.75" customHeight="1" spans="1:7">
      <c r="A16878" s="143">
        <v>2003513</v>
      </c>
      <c r="B16878" s="153" t="s">
        <v>19075</v>
      </c>
      <c r="C16878" s="145" t="s">
        <v>455</v>
      </c>
      <c r="D16878" s="137"/>
      <c r="E16878" s="146">
        <v>8011.73</v>
      </c>
      <c r="F16878" s="138"/>
      <c r="G16878" s="138"/>
    </row>
    <row r="16879" ht="15.75" customHeight="1" spans="1:7">
      <c r="A16879" s="143">
        <v>2003512</v>
      </c>
      <c r="B16879" s="153" t="s">
        <v>19076</v>
      </c>
      <c r="C16879" s="145" t="s">
        <v>455</v>
      </c>
      <c r="D16879" s="137"/>
      <c r="E16879" s="146">
        <v>7454.01</v>
      </c>
      <c r="F16879" s="138"/>
      <c r="G16879" s="138"/>
    </row>
    <row r="16880" ht="15.75" customHeight="1" spans="1:7">
      <c r="A16880" s="143">
        <v>2003553</v>
      </c>
      <c r="B16880" s="153" t="s">
        <v>19077</v>
      </c>
      <c r="C16880" s="145" t="s">
        <v>455</v>
      </c>
      <c r="D16880" s="137"/>
      <c r="E16880" s="146">
        <v>8329.25</v>
      </c>
      <c r="F16880" s="138"/>
      <c r="G16880" s="138"/>
    </row>
    <row r="16881" ht="15.75" customHeight="1" spans="1:7">
      <c r="A16881" s="143">
        <v>2003552</v>
      </c>
      <c r="B16881" s="153" t="s">
        <v>19078</v>
      </c>
      <c r="C16881" s="145" t="s">
        <v>455</v>
      </c>
      <c r="D16881" s="137"/>
      <c r="E16881" s="146">
        <v>7783.29</v>
      </c>
      <c r="F16881" s="138"/>
      <c r="G16881" s="138"/>
    </row>
    <row r="16882" ht="15.75" customHeight="1" spans="1:7">
      <c r="A16882" s="143">
        <v>2003515</v>
      </c>
      <c r="B16882" s="153" t="s">
        <v>19079</v>
      </c>
      <c r="C16882" s="145" t="s">
        <v>455</v>
      </c>
      <c r="D16882" s="137"/>
      <c r="E16882" s="146">
        <v>7967.73</v>
      </c>
      <c r="F16882" s="138"/>
      <c r="G16882" s="138"/>
    </row>
    <row r="16883" ht="15.75" customHeight="1" spans="1:7">
      <c r="A16883" s="143">
        <v>2003514</v>
      </c>
      <c r="B16883" s="153" t="s">
        <v>19080</v>
      </c>
      <c r="C16883" s="145" t="s">
        <v>455</v>
      </c>
      <c r="D16883" s="137"/>
      <c r="E16883" s="146">
        <v>7423.02</v>
      </c>
      <c r="F16883" s="138"/>
      <c r="G16883" s="138"/>
    </row>
    <row r="16884" ht="15.75" customHeight="1" spans="1:7">
      <c r="A16884" s="143">
        <v>2003555</v>
      </c>
      <c r="B16884" s="153" t="s">
        <v>19081</v>
      </c>
      <c r="C16884" s="145" t="s">
        <v>455</v>
      </c>
      <c r="D16884" s="137"/>
      <c r="E16884" s="146">
        <v>8285.26</v>
      </c>
      <c r="F16884" s="138"/>
      <c r="G16884" s="138"/>
    </row>
    <row r="16885" ht="15.75" customHeight="1" spans="1:7">
      <c r="A16885" s="143">
        <v>2003554</v>
      </c>
      <c r="B16885" s="153" t="s">
        <v>19082</v>
      </c>
      <c r="C16885" s="145" t="s">
        <v>455</v>
      </c>
      <c r="D16885" s="137"/>
      <c r="E16885" s="146">
        <v>7752.3</v>
      </c>
      <c r="F16885" s="138"/>
      <c r="G16885" s="138"/>
    </row>
    <row r="16886" ht="15.75" customHeight="1" spans="1:7">
      <c r="A16886" s="143">
        <v>2003728</v>
      </c>
      <c r="B16886" s="153" t="s">
        <v>19083</v>
      </c>
      <c r="C16886" s="145" t="s">
        <v>455</v>
      </c>
      <c r="D16886" s="137"/>
      <c r="E16886" s="146">
        <v>3582.15</v>
      </c>
      <c r="F16886" s="138"/>
      <c r="G16886" s="138"/>
    </row>
    <row r="16887" ht="15.75" customHeight="1" spans="1:7">
      <c r="A16887" s="143">
        <v>2003727</v>
      </c>
      <c r="B16887" s="153" t="s">
        <v>19084</v>
      </c>
      <c r="C16887" s="145" t="s">
        <v>455</v>
      </c>
      <c r="D16887" s="137"/>
      <c r="E16887" s="146">
        <v>3288.37</v>
      </c>
      <c r="F16887" s="138"/>
      <c r="G16887" s="138"/>
    </row>
    <row r="16888" ht="15.75" customHeight="1" spans="1:7">
      <c r="A16888" s="143">
        <v>2003730</v>
      </c>
      <c r="B16888" s="153" t="s">
        <v>19085</v>
      </c>
      <c r="C16888" s="145" t="s">
        <v>455</v>
      </c>
      <c r="D16888" s="137"/>
      <c r="E16888" s="146">
        <v>3538.15</v>
      </c>
      <c r="F16888" s="138"/>
      <c r="G16888" s="138"/>
    </row>
    <row r="16889" ht="15.75" customHeight="1" spans="1:7">
      <c r="A16889" s="143">
        <v>2003729</v>
      </c>
      <c r="B16889" s="153" t="s">
        <v>19086</v>
      </c>
      <c r="C16889" s="145" t="s">
        <v>455</v>
      </c>
      <c r="D16889" s="137"/>
      <c r="E16889" s="146">
        <v>3257.37</v>
      </c>
      <c r="F16889" s="138"/>
      <c r="G16889" s="138"/>
    </row>
    <row r="16890" ht="15.75" customHeight="1" spans="1:7">
      <c r="A16890" s="143">
        <v>2003732</v>
      </c>
      <c r="B16890" s="153" t="s">
        <v>19087</v>
      </c>
      <c r="C16890" s="145" t="s">
        <v>455</v>
      </c>
      <c r="D16890" s="137"/>
      <c r="E16890" s="146">
        <v>3498.56</v>
      </c>
      <c r="F16890" s="138"/>
      <c r="G16890" s="138"/>
    </row>
    <row r="16891" ht="15.75" customHeight="1" spans="1:7">
      <c r="A16891" s="143">
        <v>2003731</v>
      </c>
      <c r="B16891" s="153" t="s">
        <v>19088</v>
      </c>
      <c r="C16891" s="145" t="s">
        <v>455</v>
      </c>
      <c r="D16891" s="137"/>
      <c r="E16891" s="146">
        <v>3229.48</v>
      </c>
      <c r="F16891" s="138"/>
      <c r="G16891" s="138"/>
    </row>
    <row r="16892" ht="15.75" customHeight="1" spans="1:7">
      <c r="A16892" s="143">
        <v>2003734</v>
      </c>
      <c r="B16892" s="153" t="s">
        <v>19089</v>
      </c>
      <c r="C16892" s="145" t="s">
        <v>455</v>
      </c>
      <c r="D16892" s="137"/>
      <c r="E16892" s="146">
        <v>3450.16</v>
      </c>
      <c r="F16892" s="138"/>
      <c r="G16892" s="138"/>
    </row>
    <row r="16893" ht="15.75" customHeight="1" spans="1:7">
      <c r="A16893" s="143">
        <v>2003733</v>
      </c>
      <c r="B16893" s="153" t="s">
        <v>19090</v>
      </c>
      <c r="C16893" s="145" t="s">
        <v>455</v>
      </c>
      <c r="D16893" s="137"/>
      <c r="E16893" s="146">
        <v>3195.38</v>
      </c>
      <c r="F16893" s="138"/>
      <c r="G16893" s="138"/>
    </row>
    <row r="16894" ht="15.75" customHeight="1" spans="1:7">
      <c r="A16894" s="143">
        <v>2003736</v>
      </c>
      <c r="B16894" s="153" t="s">
        <v>19091</v>
      </c>
      <c r="C16894" s="145" t="s">
        <v>455</v>
      </c>
      <c r="D16894" s="137"/>
      <c r="E16894" s="146">
        <v>4702.53</v>
      </c>
      <c r="F16894" s="138"/>
      <c r="G16894" s="138"/>
    </row>
    <row r="16895" ht="15.75" customHeight="1" spans="1:7">
      <c r="A16895" s="143">
        <v>2003735</v>
      </c>
      <c r="B16895" s="153" t="s">
        <v>19092</v>
      </c>
      <c r="C16895" s="145" t="s">
        <v>455</v>
      </c>
      <c r="D16895" s="137"/>
      <c r="E16895" s="146">
        <v>4337.26</v>
      </c>
      <c r="F16895" s="138"/>
      <c r="G16895" s="138"/>
    </row>
    <row r="16896" ht="15.75" customHeight="1" spans="1:7">
      <c r="A16896" s="143">
        <v>2003738</v>
      </c>
      <c r="B16896" s="153" t="s">
        <v>19093</v>
      </c>
      <c r="C16896" s="145" t="s">
        <v>455</v>
      </c>
      <c r="D16896" s="137"/>
      <c r="E16896" s="146">
        <v>4658.53</v>
      </c>
      <c r="F16896" s="138"/>
      <c r="G16896" s="138"/>
    </row>
    <row r="16897" ht="15.75" customHeight="1" spans="1:7">
      <c r="A16897" s="143">
        <v>2003737</v>
      </c>
      <c r="B16897" s="153" t="s">
        <v>19094</v>
      </c>
      <c r="C16897" s="145" t="s">
        <v>455</v>
      </c>
      <c r="D16897" s="137"/>
      <c r="E16897" s="146">
        <v>4306.26</v>
      </c>
      <c r="F16897" s="138"/>
      <c r="G16897" s="138"/>
    </row>
    <row r="16898" ht="15.75" customHeight="1" spans="1:7">
      <c r="A16898" s="143">
        <v>2003740</v>
      </c>
      <c r="B16898" s="153" t="s">
        <v>19095</v>
      </c>
      <c r="C16898" s="145" t="s">
        <v>455</v>
      </c>
      <c r="D16898" s="137"/>
      <c r="E16898" s="146">
        <v>4618.94</v>
      </c>
      <c r="F16898" s="138"/>
      <c r="G16898" s="138"/>
    </row>
    <row r="16899" ht="15.75" customHeight="1" spans="1:7">
      <c r="A16899" s="143">
        <v>2003739</v>
      </c>
      <c r="B16899" s="153" t="s">
        <v>19096</v>
      </c>
      <c r="C16899" s="145" t="s">
        <v>455</v>
      </c>
      <c r="D16899" s="137"/>
      <c r="E16899" s="146">
        <v>4278.36</v>
      </c>
      <c r="F16899" s="138"/>
      <c r="G16899" s="138"/>
    </row>
    <row r="16900" ht="15.75" customHeight="1" spans="1:7">
      <c r="A16900" s="143">
        <v>2003742</v>
      </c>
      <c r="B16900" s="153" t="s">
        <v>19097</v>
      </c>
      <c r="C16900" s="145" t="s">
        <v>455</v>
      </c>
      <c r="D16900" s="137"/>
      <c r="E16900" s="146">
        <v>4746.52</v>
      </c>
      <c r="F16900" s="138"/>
      <c r="G16900" s="138"/>
    </row>
    <row r="16901" ht="15.75" customHeight="1" spans="1:7">
      <c r="A16901" s="143">
        <v>2003741</v>
      </c>
      <c r="B16901" s="153" t="s">
        <v>19098</v>
      </c>
      <c r="C16901" s="145" t="s">
        <v>455</v>
      </c>
      <c r="D16901" s="137"/>
      <c r="E16901" s="146">
        <v>4368.25</v>
      </c>
      <c r="F16901" s="138"/>
      <c r="G16901" s="138"/>
    </row>
    <row r="16902" ht="15.75" customHeight="1" spans="1:7">
      <c r="A16902" s="143">
        <v>2003744</v>
      </c>
      <c r="B16902" s="153" t="s">
        <v>19099</v>
      </c>
      <c r="C16902" s="145" t="s">
        <v>455</v>
      </c>
      <c r="D16902" s="137"/>
      <c r="E16902" s="146">
        <v>5658.66</v>
      </c>
      <c r="F16902" s="138"/>
      <c r="G16902" s="138"/>
    </row>
    <row r="16903" ht="15.75" customHeight="1" spans="1:7">
      <c r="A16903" s="143">
        <v>2003743</v>
      </c>
      <c r="B16903" s="153" t="s">
        <v>19100</v>
      </c>
      <c r="C16903" s="145" t="s">
        <v>455</v>
      </c>
      <c r="D16903" s="137"/>
      <c r="E16903" s="146">
        <v>5221.89</v>
      </c>
      <c r="F16903" s="138"/>
      <c r="G16903" s="138"/>
    </row>
    <row r="16904" ht="15.75" customHeight="1" spans="1:7">
      <c r="A16904" s="143">
        <v>2003746</v>
      </c>
      <c r="B16904" s="153" t="s">
        <v>19101</v>
      </c>
      <c r="C16904" s="145" t="s">
        <v>455</v>
      </c>
      <c r="D16904" s="137"/>
      <c r="E16904" s="146">
        <v>5614.66</v>
      </c>
      <c r="F16904" s="138"/>
      <c r="G16904" s="138"/>
    </row>
    <row r="16905" ht="15.75" customHeight="1" spans="1:7">
      <c r="A16905" s="143">
        <v>2003745</v>
      </c>
      <c r="B16905" s="153" t="s">
        <v>19102</v>
      </c>
      <c r="C16905" s="145" t="s">
        <v>455</v>
      </c>
      <c r="D16905" s="137"/>
      <c r="E16905" s="146">
        <v>5190.9</v>
      </c>
      <c r="F16905" s="138"/>
      <c r="G16905" s="138"/>
    </row>
    <row r="16906" ht="15.75" customHeight="1" spans="1:7">
      <c r="A16906" s="143">
        <v>2003748</v>
      </c>
      <c r="B16906" s="153" t="s">
        <v>19103</v>
      </c>
      <c r="C16906" s="145" t="s">
        <v>455</v>
      </c>
      <c r="D16906" s="137"/>
      <c r="E16906" s="146">
        <v>5575.07</v>
      </c>
      <c r="F16906" s="138"/>
      <c r="G16906" s="138"/>
    </row>
    <row r="16907" ht="15.75" customHeight="1" spans="1:7">
      <c r="A16907" s="143">
        <v>2003747</v>
      </c>
      <c r="B16907" s="153" t="s">
        <v>19104</v>
      </c>
      <c r="C16907" s="145" t="s">
        <v>455</v>
      </c>
      <c r="D16907" s="137"/>
      <c r="E16907" s="146">
        <v>5163</v>
      </c>
      <c r="F16907" s="138"/>
      <c r="G16907" s="138"/>
    </row>
    <row r="16908" ht="15.75" customHeight="1" spans="1:7">
      <c r="A16908" s="143">
        <v>2003750</v>
      </c>
      <c r="B16908" s="153" t="s">
        <v>19105</v>
      </c>
      <c r="C16908" s="145" t="s">
        <v>455</v>
      </c>
      <c r="D16908" s="137"/>
      <c r="E16908" s="146">
        <v>5526.67</v>
      </c>
      <c r="F16908" s="138"/>
      <c r="G16908" s="138"/>
    </row>
    <row r="16909" ht="15.75" customHeight="1" spans="1:7">
      <c r="A16909" s="143">
        <v>2003749</v>
      </c>
      <c r="B16909" s="153" t="s">
        <v>19106</v>
      </c>
      <c r="C16909" s="145" t="s">
        <v>455</v>
      </c>
      <c r="D16909" s="137"/>
      <c r="E16909" s="146">
        <v>5128.9</v>
      </c>
      <c r="F16909" s="138"/>
      <c r="G16909" s="138"/>
    </row>
    <row r="16910" ht="15.75" customHeight="1" spans="1:7">
      <c r="A16910" s="143">
        <v>2003752</v>
      </c>
      <c r="B16910" s="153" t="s">
        <v>19107</v>
      </c>
      <c r="C16910" s="145" t="s">
        <v>455</v>
      </c>
      <c r="D16910" s="137"/>
      <c r="E16910" s="146">
        <v>6834.01</v>
      </c>
      <c r="F16910" s="138"/>
      <c r="G16910" s="138"/>
    </row>
    <row r="16911" ht="15.75" customHeight="1" spans="1:7">
      <c r="A16911" s="143">
        <v>2003751</v>
      </c>
      <c r="B16911" s="153" t="s">
        <v>19108</v>
      </c>
      <c r="C16911" s="145" t="s">
        <v>455</v>
      </c>
      <c r="D16911" s="137"/>
      <c r="E16911" s="146">
        <v>6325.75</v>
      </c>
      <c r="F16911" s="138"/>
      <c r="G16911" s="138"/>
    </row>
    <row r="16912" ht="15.75" customHeight="1" spans="1:7">
      <c r="A16912" s="143">
        <v>2003754</v>
      </c>
      <c r="B16912" s="153" t="s">
        <v>19109</v>
      </c>
      <c r="C16912" s="145" t="s">
        <v>455</v>
      </c>
      <c r="D16912" s="137"/>
      <c r="E16912" s="146">
        <v>6790.02</v>
      </c>
      <c r="F16912" s="138"/>
      <c r="G16912" s="138"/>
    </row>
    <row r="16913" ht="15.75" customHeight="1" spans="1:7">
      <c r="A16913" s="143">
        <v>2003753</v>
      </c>
      <c r="B16913" s="153" t="s">
        <v>19110</v>
      </c>
      <c r="C16913" s="145" t="s">
        <v>455</v>
      </c>
      <c r="D16913" s="137"/>
      <c r="E16913" s="146">
        <v>6294.75</v>
      </c>
      <c r="F16913" s="138"/>
      <c r="G16913" s="138"/>
    </row>
    <row r="16914" ht="15.75" customHeight="1" spans="1:7">
      <c r="A16914" s="143">
        <v>2003756</v>
      </c>
      <c r="B16914" s="153" t="s">
        <v>19111</v>
      </c>
      <c r="C16914" s="145" t="s">
        <v>455</v>
      </c>
      <c r="D16914" s="137"/>
      <c r="E16914" s="146">
        <v>6750.42</v>
      </c>
      <c r="F16914" s="138"/>
      <c r="G16914" s="138"/>
    </row>
    <row r="16915" ht="15.75" customHeight="1" spans="1:7">
      <c r="A16915" s="143">
        <v>2003755</v>
      </c>
      <c r="B16915" s="153" t="s">
        <v>19112</v>
      </c>
      <c r="C16915" s="145" t="s">
        <v>455</v>
      </c>
      <c r="D16915" s="137"/>
      <c r="E16915" s="146">
        <v>6266.86</v>
      </c>
      <c r="F16915" s="138"/>
      <c r="G16915" s="138"/>
    </row>
    <row r="16916" ht="15.75" customHeight="1" spans="1:7">
      <c r="A16916" s="143">
        <v>2003758</v>
      </c>
      <c r="B16916" s="153" t="s">
        <v>19113</v>
      </c>
      <c r="C16916" s="145" t="s">
        <v>455</v>
      </c>
      <c r="D16916" s="137"/>
      <c r="E16916" s="146">
        <v>6702.03</v>
      </c>
      <c r="F16916" s="138"/>
      <c r="G16916" s="138"/>
    </row>
    <row r="16917" ht="15.75" customHeight="1" spans="1:7">
      <c r="A16917" s="143">
        <v>2003757</v>
      </c>
      <c r="B16917" s="153" t="s">
        <v>19114</v>
      </c>
      <c r="C16917" s="145" t="s">
        <v>455</v>
      </c>
      <c r="D16917" s="137"/>
      <c r="E16917" s="146">
        <v>6232.76</v>
      </c>
      <c r="F16917" s="138"/>
      <c r="G16917" s="138"/>
    </row>
    <row r="16918" ht="15.75" customHeight="1" spans="1:7">
      <c r="A16918" s="143">
        <v>2003760</v>
      </c>
      <c r="B16918" s="153" t="s">
        <v>19115</v>
      </c>
      <c r="C16918" s="145" t="s">
        <v>455</v>
      </c>
      <c r="D16918" s="137"/>
      <c r="E16918" s="146">
        <v>6866.09</v>
      </c>
      <c r="F16918" s="138"/>
      <c r="G16918" s="138"/>
    </row>
    <row r="16919" ht="15.75" customHeight="1" spans="1:7">
      <c r="A16919" s="143">
        <v>2003759</v>
      </c>
      <c r="B16919" s="153" t="s">
        <v>19116</v>
      </c>
      <c r="C16919" s="145" t="s">
        <v>455</v>
      </c>
      <c r="D16919" s="137"/>
      <c r="E16919" s="146">
        <v>6572.31</v>
      </c>
      <c r="F16919" s="138"/>
      <c r="G16919" s="138"/>
    </row>
    <row r="16920" ht="15.75" customHeight="1" spans="1:7">
      <c r="A16920" s="143">
        <v>2003762</v>
      </c>
      <c r="B16920" s="153" t="s">
        <v>19117</v>
      </c>
      <c r="C16920" s="145" t="s">
        <v>455</v>
      </c>
      <c r="D16920" s="137"/>
      <c r="E16920" s="146">
        <v>7789.99</v>
      </c>
      <c r="F16920" s="138"/>
      <c r="G16920" s="138"/>
    </row>
    <row r="16921" ht="15.75" customHeight="1" spans="1:7">
      <c r="A16921" s="143">
        <v>2003761</v>
      </c>
      <c r="B16921" s="153" t="s">
        <v>19118</v>
      </c>
      <c r="C16921" s="145" t="s">
        <v>455</v>
      </c>
      <c r="D16921" s="137"/>
      <c r="E16921" s="146">
        <v>7223.23</v>
      </c>
      <c r="F16921" s="138"/>
      <c r="G16921" s="138"/>
    </row>
    <row r="16922" ht="15.75" customHeight="1" spans="1:7">
      <c r="A16922" s="143">
        <v>2003764</v>
      </c>
      <c r="B16922" s="153" t="s">
        <v>19119</v>
      </c>
      <c r="C16922" s="145" t="s">
        <v>455</v>
      </c>
      <c r="D16922" s="137"/>
      <c r="E16922" s="146">
        <v>7750.39</v>
      </c>
      <c r="F16922" s="138"/>
      <c r="G16922" s="138"/>
    </row>
    <row r="16923" ht="15.75" customHeight="1" spans="1:7">
      <c r="A16923" s="143">
        <v>2003763</v>
      </c>
      <c r="B16923" s="153" t="s">
        <v>19120</v>
      </c>
      <c r="C16923" s="145" t="s">
        <v>455</v>
      </c>
      <c r="D16923" s="137"/>
      <c r="E16923" s="146">
        <v>7195.33</v>
      </c>
      <c r="F16923" s="138"/>
      <c r="G16923" s="138"/>
    </row>
    <row r="16924" ht="15.75" customHeight="1" spans="1:7">
      <c r="A16924" s="143">
        <v>2003766</v>
      </c>
      <c r="B16924" s="153" t="s">
        <v>19121</v>
      </c>
      <c r="C16924" s="145" t="s">
        <v>455</v>
      </c>
      <c r="D16924" s="137"/>
      <c r="E16924" s="146">
        <v>7702</v>
      </c>
      <c r="F16924" s="138"/>
      <c r="G16924" s="138"/>
    </row>
    <row r="16925" ht="15.75" customHeight="1" spans="1:7">
      <c r="A16925" s="143">
        <v>2003765</v>
      </c>
      <c r="B16925" s="153" t="s">
        <v>19122</v>
      </c>
      <c r="C16925" s="145" t="s">
        <v>455</v>
      </c>
      <c r="D16925" s="137"/>
      <c r="E16925" s="146">
        <v>7161.24</v>
      </c>
      <c r="F16925" s="138"/>
      <c r="G16925" s="138"/>
    </row>
    <row r="16926" ht="15.75" customHeight="1" spans="1:7">
      <c r="A16926" s="143">
        <v>2003642</v>
      </c>
      <c r="B16926" s="153" t="s">
        <v>19123</v>
      </c>
      <c r="C16926" s="145" t="s">
        <v>455</v>
      </c>
      <c r="D16926" s="137"/>
      <c r="E16926" s="146">
        <v>1615.68</v>
      </c>
      <c r="F16926" s="138"/>
      <c r="G16926" s="138"/>
    </row>
    <row r="16927" ht="15.75" customHeight="1" spans="1:7">
      <c r="A16927" s="143">
        <v>2003641</v>
      </c>
      <c r="B16927" s="153" t="s">
        <v>19124</v>
      </c>
      <c r="C16927" s="145" t="s">
        <v>455</v>
      </c>
      <c r="D16927" s="137"/>
      <c r="E16927" s="146">
        <v>1432.39</v>
      </c>
      <c r="F16927" s="138"/>
      <c r="G16927" s="138"/>
    </row>
    <row r="16928" ht="15.75" customHeight="1" spans="1:7">
      <c r="A16928" s="143">
        <v>2003644</v>
      </c>
      <c r="B16928" s="153" t="s">
        <v>19125</v>
      </c>
      <c r="C16928" s="145" t="s">
        <v>455</v>
      </c>
      <c r="D16928" s="137"/>
      <c r="E16928" s="146">
        <v>1589.28</v>
      </c>
      <c r="F16928" s="138"/>
      <c r="G16928" s="138"/>
    </row>
    <row r="16929" ht="15.75" customHeight="1" spans="1:7">
      <c r="A16929" s="143">
        <v>2003643</v>
      </c>
      <c r="B16929" s="153" t="s">
        <v>19126</v>
      </c>
      <c r="C16929" s="145" t="s">
        <v>455</v>
      </c>
      <c r="D16929" s="137"/>
      <c r="E16929" s="146">
        <v>1413.79</v>
      </c>
      <c r="F16929" s="138"/>
      <c r="G16929" s="138"/>
    </row>
    <row r="16930" ht="15.75" customHeight="1" spans="1:7">
      <c r="A16930" s="143">
        <v>2003646</v>
      </c>
      <c r="B16930" s="153" t="s">
        <v>19127</v>
      </c>
      <c r="C16930" s="145" t="s">
        <v>455</v>
      </c>
      <c r="D16930" s="137"/>
      <c r="E16930" s="146">
        <v>2171.92</v>
      </c>
      <c r="F16930" s="138"/>
      <c r="G16930" s="138"/>
    </row>
    <row r="16931" ht="15.75" customHeight="1" spans="1:7">
      <c r="A16931" s="143">
        <v>2003645</v>
      </c>
      <c r="B16931" s="153" t="s">
        <v>19128</v>
      </c>
      <c r="C16931" s="145" t="s">
        <v>455</v>
      </c>
      <c r="D16931" s="137"/>
      <c r="E16931" s="146">
        <v>1919.74</v>
      </c>
      <c r="F16931" s="138"/>
      <c r="G16931" s="138"/>
    </row>
    <row r="16932" ht="15.75" customHeight="1" spans="1:7">
      <c r="A16932" s="143">
        <v>2003648</v>
      </c>
      <c r="B16932" s="153" t="s">
        <v>19129</v>
      </c>
      <c r="C16932" s="145" t="s">
        <v>455</v>
      </c>
      <c r="D16932" s="137"/>
      <c r="E16932" s="146">
        <v>2801.61</v>
      </c>
      <c r="F16932" s="138"/>
      <c r="G16932" s="138"/>
    </row>
    <row r="16933" ht="15.75" customHeight="1" spans="1:7">
      <c r="A16933" s="143">
        <v>2003647</v>
      </c>
      <c r="B16933" s="153" t="s">
        <v>19130</v>
      </c>
      <c r="C16933" s="145" t="s">
        <v>455</v>
      </c>
      <c r="D16933" s="137"/>
      <c r="E16933" s="146">
        <v>2484.43</v>
      </c>
      <c r="F16933" s="138"/>
      <c r="G16933" s="138"/>
    </row>
    <row r="16934" ht="15.75" customHeight="1" spans="1:7">
      <c r="A16934" s="143">
        <v>2003650</v>
      </c>
      <c r="B16934" s="153" t="s">
        <v>19131</v>
      </c>
      <c r="C16934" s="145" t="s">
        <v>455</v>
      </c>
      <c r="D16934" s="137"/>
      <c r="E16934" s="146">
        <v>3337.34</v>
      </c>
      <c r="F16934" s="138"/>
      <c r="G16934" s="138"/>
    </row>
    <row r="16935" ht="15.75" customHeight="1" spans="1:7">
      <c r="A16935" s="143">
        <v>2003649</v>
      </c>
      <c r="B16935" s="153" t="s">
        <v>19132</v>
      </c>
      <c r="C16935" s="145" t="s">
        <v>455</v>
      </c>
      <c r="D16935" s="137"/>
      <c r="E16935" s="146">
        <v>2970.77</v>
      </c>
      <c r="F16935" s="138"/>
      <c r="G16935" s="138"/>
    </row>
    <row r="16936" ht="15.75" customHeight="1" spans="1:7">
      <c r="A16936" s="143">
        <v>2003652</v>
      </c>
      <c r="B16936" s="153" t="s">
        <v>19133</v>
      </c>
      <c r="C16936" s="145" t="s">
        <v>455</v>
      </c>
      <c r="D16936" s="137"/>
      <c r="E16936" s="146">
        <v>4292.03</v>
      </c>
      <c r="F16936" s="138"/>
      <c r="G16936" s="138"/>
    </row>
    <row r="16937" ht="15.75" customHeight="1" spans="1:7">
      <c r="A16937" s="143">
        <v>2003651</v>
      </c>
      <c r="B16937" s="153" t="s">
        <v>19134</v>
      </c>
      <c r="C16937" s="145" t="s">
        <v>455</v>
      </c>
      <c r="D16937" s="137"/>
      <c r="E16937" s="146">
        <v>3848.77</v>
      </c>
      <c r="F16937" s="138"/>
      <c r="G16937" s="138"/>
    </row>
    <row r="16938" ht="15.75" customHeight="1" spans="1:7">
      <c r="A16938" s="143">
        <v>2003654</v>
      </c>
      <c r="B16938" s="153" t="s">
        <v>19135</v>
      </c>
      <c r="C16938" s="145" t="s">
        <v>455</v>
      </c>
      <c r="D16938" s="137"/>
      <c r="E16938" s="146">
        <v>1932.04</v>
      </c>
      <c r="F16938" s="138"/>
      <c r="G16938" s="138"/>
    </row>
    <row r="16939" ht="15.75" customHeight="1" spans="1:7">
      <c r="A16939" s="143">
        <v>2003653</v>
      </c>
      <c r="B16939" s="153" t="s">
        <v>19136</v>
      </c>
      <c r="C16939" s="145" t="s">
        <v>455</v>
      </c>
      <c r="D16939" s="137"/>
      <c r="E16939" s="146">
        <v>1713.66</v>
      </c>
      <c r="F16939" s="138"/>
      <c r="G16939" s="138"/>
    </row>
    <row r="16940" ht="15.75" customHeight="1" spans="1:7">
      <c r="A16940" s="143">
        <v>2003656</v>
      </c>
      <c r="B16940" s="153" t="s">
        <v>19137</v>
      </c>
      <c r="C16940" s="145" t="s">
        <v>455</v>
      </c>
      <c r="D16940" s="137"/>
      <c r="E16940" s="146">
        <v>1901.24</v>
      </c>
      <c r="F16940" s="138"/>
      <c r="G16940" s="138"/>
    </row>
    <row r="16941" ht="15.75" customHeight="1" spans="1:7">
      <c r="A16941" s="143">
        <v>2003655</v>
      </c>
      <c r="B16941" s="153" t="s">
        <v>19138</v>
      </c>
      <c r="C16941" s="145" t="s">
        <v>455</v>
      </c>
      <c r="D16941" s="137"/>
      <c r="E16941" s="146">
        <v>1691.96</v>
      </c>
      <c r="F16941" s="138"/>
      <c r="G16941" s="138"/>
    </row>
    <row r="16942" ht="15.75" customHeight="1" spans="1:7">
      <c r="A16942" s="143">
        <v>2003658</v>
      </c>
      <c r="B16942" s="153" t="s">
        <v>19139</v>
      </c>
      <c r="C16942" s="145" t="s">
        <v>455</v>
      </c>
      <c r="D16942" s="137"/>
      <c r="E16942" s="146">
        <v>2534.44</v>
      </c>
      <c r="F16942" s="138"/>
      <c r="G16942" s="138"/>
    </row>
    <row r="16943" ht="15.75" customHeight="1" spans="1:7">
      <c r="A16943" s="143">
        <v>2003657</v>
      </c>
      <c r="B16943" s="153" t="s">
        <v>19140</v>
      </c>
      <c r="C16943" s="145" t="s">
        <v>455</v>
      </c>
      <c r="D16943" s="137"/>
      <c r="E16943" s="146">
        <v>2239.36</v>
      </c>
      <c r="F16943" s="138"/>
      <c r="G16943" s="138"/>
    </row>
    <row r="16944" ht="15.75" customHeight="1" spans="1:7">
      <c r="A16944" s="143">
        <v>2003660</v>
      </c>
      <c r="B16944" s="153" t="s">
        <v>19141</v>
      </c>
      <c r="C16944" s="145" t="s">
        <v>455</v>
      </c>
      <c r="D16944" s="137"/>
      <c r="E16944" s="146">
        <v>3188.73</v>
      </c>
      <c r="F16944" s="138"/>
      <c r="G16944" s="138"/>
    </row>
    <row r="16945" ht="15.75" customHeight="1" spans="1:7">
      <c r="A16945" s="143">
        <v>2003659</v>
      </c>
      <c r="B16945" s="153" t="s">
        <v>19142</v>
      </c>
      <c r="C16945" s="145" t="s">
        <v>455</v>
      </c>
      <c r="D16945" s="137"/>
      <c r="E16945" s="146">
        <v>2826.05</v>
      </c>
      <c r="F16945" s="138"/>
      <c r="G16945" s="138"/>
    </row>
    <row r="16946" ht="15.75" customHeight="1" spans="1:7">
      <c r="A16946" s="143">
        <v>2003662</v>
      </c>
      <c r="B16946" s="153" t="s">
        <v>19143</v>
      </c>
      <c r="C16946" s="145" t="s">
        <v>455</v>
      </c>
      <c r="D16946" s="137"/>
      <c r="E16946" s="146">
        <v>3753.47</v>
      </c>
      <c r="F16946" s="138"/>
      <c r="G16946" s="138"/>
    </row>
    <row r="16947" ht="15.75" customHeight="1" spans="1:7">
      <c r="A16947" s="143">
        <v>2003661</v>
      </c>
      <c r="B16947" s="153" t="s">
        <v>19144</v>
      </c>
      <c r="C16947" s="145" t="s">
        <v>455</v>
      </c>
      <c r="D16947" s="137"/>
      <c r="E16947" s="146">
        <v>3337.5</v>
      </c>
      <c r="F16947" s="138"/>
      <c r="G16947" s="138"/>
    </row>
    <row r="16948" ht="15.75" customHeight="1" spans="1:7">
      <c r="A16948" s="143">
        <v>2003664</v>
      </c>
      <c r="B16948" s="153" t="s">
        <v>19145</v>
      </c>
      <c r="C16948" s="145" t="s">
        <v>455</v>
      </c>
      <c r="D16948" s="137"/>
      <c r="E16948" s="146">
        <v>4639.96</v>
      </c>
      <c r="F16948" s="138"/>
      <c r="G16948" s="138"/>
    </row>
    <row r="16949" ht="15.75" customHeight="1" spans="1:7">
      <c r="A16949" s="143">
        <v>2003663</v>
      </c>
      <c r="B16949" s="153" t="s">
        <v>19146</v>
      </c>
      <c r="C16949" s="145" t="s">
        <v>455</v>
      </c>
      <c r="D16949" s="137"/>
      <c r="E16949" s="146">
        <v>4143.39</v>
      </c>
      <c r="F16949" s="138"/>
      <c r="G16949" s="138"/>
    </row>
    <row r="16950" ht="15.75" customHeight="1" spans="1:7">
      <c r="A16950" s="143">
        <v>2003666</v>
      </c>
      <c r="B16950" s="153" t="s">
        <v>19147</v>
      </c>
      <c r="C16950" s="145" t="s">
        <v>455</v>
      </c>
      <c r="D16950" s="137"/>
      <c r="E16950" s="146">
        <v>2252.8</v>
      </c>
      <c r="F16950" s="138"/>
      <c r="G16950" s="138"/>
    </row>
    <row r="16951" ht="15.75" customHeight="1" spans="1:7">
      <c r="A16951" s="143">
        <v>2003665</v>
      </c>
      <c r="B16951" s="153" t="s">
        <v>19148</v>
      </c>
      <c r="C16951" s="145" t="s">
        <v>455</v>
      </c>
      <c r="D16951" s="137"/>
      <c r="E16951" s="146">
        <v>1998.02</v>
      </c>
      <c r="F16951" s="138"/>
      <c r="G16951" s="138"/>
    </row>
    <row r="16952" ht="15.75" customHeight="1" spans="1:7">
      <c r="A16952" s="143">
        <v>2003668</v>
      </c>
      <c r="B16952" s="153" t="s">
        <v>19149</v>
      </c>
      <c r="C16952" s="145" t="s">
        <v>455</v>
      </c>
      <c r="D16952" s="137"/>
      <c r="E16952" s="146">
        <v>2226.4</v>
      </c>
      <c r="F16952" s="138"/>
      <c r="G16952" s="138"/>
    </row>
    <row r="16953" ht="15.75" customHeight="1" spans="1:7">
      <c r="A16953" s="143">
        <v>2003667</v>
      </c>
      <c r="B16953" s="153" t="s">
        <v>19150</v>
      </c>
      <c r="C16953" s="145" t="s">
        <v>455</v>
      </c>
      <c r="D16953" s="137"/>
      <c r="E16953" s="146">
        <v>1979.42</v>
      </c>
      <c r="F16953" s="138"/>
      <c r="G16953" s="138"/>
    </row>
    <row r="16954" ht="15.75" customHeight="1" spans="1:7">
      <c r="A16954" s="143">
        <v>2003670</v>
      </c>
      <c r="B16954" s="153" t="s">
        <v>19151</v>
      </c>
      <c r="C16954" s="145" t="s">
        <v>455</v>
      </c>
      <c r="D16954" s="137"/>
      <c r="E16954" s="146">
        <v>2910.15</v>
      </c>
      <c r="F16954" s="138"/>
      <c r="G16954" s="138"/>
    </row>
    <row r="16955" ht="15.75" customHeight="1" spans="1:7">
      <c r="A16955" s="143">
        <v>2003669</v>
      </c>
      <c r="B16955" s="153" t="s">
        <v>19152</v>
      </c>
      <c r="C16955" s="145" t="s">
        <v>455</v>
      </c>
      <c r="D16955" s="137"/>
      <c r="E16955" s="146">
        <v>2568.28</v>
      </c>
      <c r="F16955" s="138"/>
      <c r="G16955" s="138"/>
    </row>
    <row r="16956" ht="15.75" customHeight="1" spans="1:7">
      <c r="A16956" s="143">
        <v>2003672</v>
      </c>
      <c r="B16956" s="153" t="s">
        <v>19153</v>
      </c>
      <c r="C16956" s="145" t="s">
        <v>455</v>
      </c>
      <c r="D16956" s="137"/>
      <c r="E16956" s="146">
        <v>3597.84</v>
      </c>
      <c r="F16956" s="138"/>
      <c r="G16956" s="138"/>
    </row>
    <row r="16957" ht="15.75" customHeight="1" spans="1:7">
      <c r="A16957" s="143">
        <v>2003671</v>
      </c>
      <c r="B16957" s="153" t="s">
        <v>19154</v>
      </c>
      <c r="C16957" s="145" t="s">
        <v>455</v>
      </c>
      <c r="D16957" s="137"/>
      <c r="E16957" s="146">
        <v>3183.18</v>
      </c>
      <c r="F16957" s="138"/>
      <c r="G16957" s="138"/>
    </row>
    <row r="16958" ht="15.75" customHeight="1" spans="1:7">
      <c r="A16958" s="143">
        <v>2003674</v>
      </c>
      <c r="B16958" s="153" t="s">
        <v>19155</v>
      </c>
      <c r="C16958" s="145" t="s">
        <v>455</v>
      </c>
      <c r="D16958" s="137"/>
      <c r="E16958" s="146">
        <v>4187.19</v>
      </c>
      <c r="F16958" s="138"/>
      <c r="G16958" s="138"/>
    </row>
    <row r="16959" ht="15.75" customHeight="1" spans="1:7">
      <c r="A16959" s="143">
        <v>2003673</v>
      </c>
      <c r="B16959" s="153" t="s">
        <v>19156</v>
      </c>
      <c r="C16959" s="145" t="s">
        <v>455</v>
      </c>
      <c r="D16959" s="137"/>
      <c r="E16959" s="146">
        <v>3716.63</v>
      </c>
      <c r="F16959" s="138"/>
      <c r="G16959" s="138"/>
    </row>
    <row r="16960" ht="15.75" customHeight="1" spans="1:7">
      <c r="A16960" s="143">
        <v>2003676</v>
      </c>
      <c r="B16960" s="153" t="s">
        <v>19157</v>
      </c>
      <c r="C16960" s="145" t="s">
        <v>455</v>
      </c>
      <c r="D16960" s="137"/>
      <c r="E16960" s="146">
        <v>5119.39</v>
      </c>
      <c r="F16960" s="138"/>
      <c r="G16960" s="138"/>
    </row>
    <row r="16961" ht="15.75" customHeight="1" spans="1:7">
      <c r="A16961" s="143">
        <v>2003675</v>
      </c>
      <c r="B16961" s="153" t="s">
        <v>19158</v>
      </c>
      <c r="C16961" s="145" t="s">
        <v>455</v>
      </c>
      <c r="D16961" s="137"/>
      <c r="E16961" s="146">
        <v>4561.73</v>
      </c>
      <c r="F16961" s="138"/>
      <c r="G16961" s="138"/>
    </row>
    <row r="16962" ht="15.75" customHeight="1" spans="1:7">
      <c r="A16962" s="143">
        <v>2003854</v>
      </c>
      <c r="B16962" s="153" t="s">
        <v>19159</v>
      </c>
      <c r="C16962" s="145" t="s">
        <v>12987</v>
      </c>
      <c r="D16962" s="137"/>
      <c r="E16962" s="146">
        <v>141.94</v>
      </c>
      <c r="F16962" s="138"/>
      <c r="G16962" s="138"/>
    </row>
    <row r="16963" ht="15.75" customHeight="1" spans="1:7">
      <c r="A16963" s="143">
        <v>2003855</v>
      </c>
      <c r="B16963" s="153" t="s">
        <v>19160</v>
      </c>
      <c r="C16963" s="145" t="s">
        <v>12987</v>
      </c>
      <c r="D16963" s="137"/>
      <c r="E16963" s="146">
        <v>16.6</v>
      </c>
      <c r="F16963" s="138"/>
      <c r="G16963" s="138"/>
    </row>
    <row r="16964" ht="15.75" customHeight="1" spans="1:7">
      <c r="A16964" s="143">
        <v>2003856</v>
      </c>
      <c r="B16964" s="153" t="s">
        <v>19161</v>
      </c>
      <c r="C16964" s="145" t="s">
        <v>12987</v>
      </c>
      <c r="D16964" s="137"/>
      <c r="E16964" s="146">
        <v>151.64</v>
      </c>
      <c r="F16964" s="138"/>
      <c r="G16964" s="138"/>
    </row>
    <row r="16965" ht="15.75" customHeight="1" spans="1:7">
      <c r="A16965" s="143">
        <v>2003857</v>
      </c>
      <c r="B16965" s="153" t="s">
        <v>19162</v>
      </c>
      <c r="C16965" s="145" t="s">
        <v>12987</v>
      </c>
      <c r="D16965" s="137"/>
      <c r="E16965" s="146">
        <v>67.42</v>
      </c>
      <c r="F16965" s="138"/>
      <c r="G16965" s="138"/>
    </row>
    <row r="16966" ht="15.75" customHeight="1" spans="1:7">
      <c r="A16966" s="143">
        <v>2019782</v>
      </c>
      <c r="B16966" s="153" t="s">
        <v>19163</v>
      </c>
      <c r="C16966" s="145" t="s">
        <v>13059</v>
      </c>
      <c r="D16966" s="137"/>
      <c r="E16966" s="146">
        <v>1079.88</v>
      </c>
      <c r="F16966" s="138"/>
      <c r="G16966" s="138"/>
    </row>
    <row r="16967" ht="15.75" customHeight="1" spans="1:7">
      <c r="A16967" s="143">
        <v>2019783</v>
      </c>
      <c r="B16967" s="153" t="s">
        <v>19164</v>
      </c>
      <c r="C16967" s="145" t="s">
        <v>13059</v>
      </c>
      <c r="D16967" s="137"/>
      <c r="E16967" s="146">
        <v>1652.65</v>
      </c>
      <c r="F16967" s="138"/>
      <c r="G16967" s="138"/>
    </row>
    <row r="16968" ht="15.75" customHeight="1" spans="1:7">
      <c r="A16968" s="143">
        <v>2019784</v>
      </c>
      <c r="B16968" s="153" t="s">
        <v>19165</v>
      </c>
      <c r="C16968" s="145" t="s">
        <v>13059</v>
      </c>
      <c r="D16968" s="137"/>
      <c r="E16968" s="146">
        <v>2273.03</v>
      </c>
      <c r="F16968" s="138"/>
      <c r="G16968" s="138"/>
    </row>
    <row r="16969" ht="15.75" customHeight="1" spans="1:7">
      <c r="A16969" s="143">
        <v>2019785</v>
      </c>
      <c r="B16969" s="153" t="s">
        <v>19166</v>
      </c>
      <c r="C16969" s="145" t="s">
        <v>13059</v>
      </c>
      <c r="D16969" s="137"/>
      <c r="E16969" s="146">
        <v>2826.49</v>
      </c>
      <c r="F16969" s="138"/>
      <c r="G16969" s="138"/>
    </row>
    <row r="16970" ht="15.75" customHeight="1" spans="1:7">
      <c r="A16970" s="143">
        <v>2019776</v>
      </c>
      <c r="B16970" s="153" t="s">
        <v>19167</v>
      </c>
      <c r="C16970" s="145" t="s">
        <v>13059</v>
      </c>
      <c r="D16970" s="137"/>
      <c r="E16970" s="146">
        <v>544.9</v>
      </c>
      <c r="F16970" s="138"/>
      <c r="G16970" s="138"/>
    </row>
    <row r="16971" ht="15.75" customHeight="1" spans="1:7">
      <c r="A16971" s="143">
        <v>2019777</v>
      </c>
      <c r="B16971" s="153" t="s">
        <v>19168</v>
      </c>
      <c r="C16971" s="145" t="s">
        <v>13059</v>
      </c>
      <c r="D16971" s="137"/>
      <c r="E16971" s="146">
        <v>1191.06</v>
      </c>
      <c r="F16971" s="138"/>
      <c r="G16971" s="138"/>
    </row>
    <row r="16972" ht="15.75" customHeight="1" spans="1:7">
      <c r="A16972" s="143">
        <v>2019778</v>
      </c>
      <c r="B16972" s="153" t="s">
        <v>19169</v>
      </c>
      <c r="C16972" s="145" t="s">
        <v>13059</v>
      </c>
      <c r="D16972" s="137"/>
      <c r="E16972" s="146">
        <v>2275.52</v>
      </c>
      <c r="F16972" s="138"/>
      <c r="G16972" s="138"/>
    </row>
    <row r="16973" ht="15.75" customHeight="1" spans="1:7">
      <c r="A16973" s="143">
        <v>2019779</v>
      </c>
      <c r="B16973" s="153" t="s">
        <v>19170</v>
      </c>
      <c r="C16973" s="145" t="s">
        <v>13059</v>
      </c>
      <c r="D16973" s="137"/>
      <c r="E16973" s="146">
        <v>701.18</v>
      </c>
      <c r="F16973" s="138"/>
      <c r="G16973" s="138"/>
    </row>
    <row r="16974" ht="15.75" customHeight="1" spans="1:7">
      <c r="A16974" s="143">
        <v>2019780</v>
      </c>
      <c r="B16974" s="153" t="s">
        <v>19171</v>
      </c>
      <c r="C16974" s="145" t="s">
        <v>13059</v>
      </c>
      <c r="D16974" s="137"/>
      <c r="E16974" s="146">
        <v>864.06</v>
      </c>
      <c r="F16974" s="138"/>
      <c r="G16974" s="138"/>
    </row>
    <row r="16975" ht="15.75" customHeight="1" spans="1:7">
      <c r="A16975" s="143">
        <v>2019781</v>
      </c>
      <c r="B16975" s="153" t="s">
        <v>19172</v>
      </c>
      <c r="C16975" s="145" t="s">
        <v>13059</v>
      </c>
      <c r="D16975" s="137"/>
      <c r="E16975" s="146">
        <v>1087.32</v>
      </c>
      <c r="F16975" s="138"/>
      <c r="G16975" s="138"/>
    </row>
    <row r="16976" ht="15.75" customHeight="1" spans="1:7">
      <c r="A16976" s="143">
        <v>2019773</v>
      </c>
      <c r="B16976" s="153" t="s">
        <v>19173</v>
      </c>
      <c r="C16976" s="145" t="s">
        <v>13059</v>
      </c>
      <c r="D16976" s="137"/>
      <c r="E16976" s="146">
        <v>350.87</v>
      </c>
      <c r="F16976" s="138"/>
      <c r="G16976" s="138"/>
    </row>
    <row r="16977" ht="15.75" customHeight="1" spans="1:7">
      <c r="A16977" s="143">
        <v>2019774</v>
      </c>
      <c r="B16977" s="153" t="s">
        <v>19174</v>
      </c>
      <c r="C16977" s="145" t="s">
        <v>13059</v>
      </c>
      <c r="D16977" s="137"/>
      <c r="E16977" s="146">
        <v>375.43</v>
      </c>
      <c r="F16977" s="138"/>
      <c r="G16977" s="138"/>
    </row>
    <row r="16978" ht="15.75" customHeight="1" spans="1:7">
      <c r="A16978" s="143">
        <v>2019775</v>
      </c>
      <c r="B16978" s="153" t="s">
        <v>19175</v>
      </c>
      <c r="C16978" s="145" t="s">
        <v>13059</v>
      </c>
      <c r="D16978" s="137"/>
      <c r="E16978" s="146">
        <v>325.74</v>
      </c>
      <c r="F16978" s="138"/>
      <c r="G16978" s="138"/>
    </row>
    <row r="16979" ht="15.75" customHeight="1" spans="1:7">
      <c r="A16979" s="143">
        <v>2019755</v>
      </c>
      <c r="B16979" s="153" t="s">
        <v>19176</v>
      </c>
      <c r="C16979" s="145" t="s">
        <v>13059</v>
      </c>
      <c r="D16979" s="137"/>
      <c r="E16979" s="146">
        <v>455.01</v>
      </c>
      <c r="F16979" s="138"/>
      <c r="G16979" s="138"/>
    </row>
    <row r="16980" ht="15.75" customHeight="1" spans="1:7">
      <c r="A16980" s="143">
        <v>2019764</v>
      </c>
      <c r="B16980" s="153" t="s">
        <v>19177</v>
      </c>
      <c r="C16980" s="145" t="s">
        <v>13059</v>
      </c>
      <c r="D16980" s="137"/>
      <c r="E16980" s="146">
        <v>480.13</v>
      </c>
      <c r="F16980" s="138"/>
      <c r="G16980" s="138"/>
    </row>
    <row r="16981" ht="15.75" customHeight="1" spans="1:7">
      <c r="A16981" s="143">
        <v>2019756</v>
      </c>
      <c r="B16981" s="153" t="s">
        <v>19178</v>
      </c>
      <c r="C16981" s="145" t="s">
        <v>13059</v>
      </c>
      <c r="D16981" s="137"/>
      <c r="E16981" s="146">
        <v>827.87</v>
      </c>
      <c r="F16981" s="138"/>
      <c r="G16981" s="138"/>
    </row>
    <row r="16982" ht="15.75" customHeight="1" spans="1:7">
      <c r="A16982" s="143">
        <v>2019765</v>
      </c>
      <c r="B16982" s="153" t="s">
        <v>19179</v>
      </c>
      <c r="C16982" s="145" t="s">
        <v>13059</v>
      </c>
      <c r="D16982" s="137"/>
      <c r="E16982" s="146">
        <v>852.99</v>
      </c>
      <c r="F16982" s="138"/>
      <c r="G16982" s="138"/>
    </row>
    <row r="16983" ht="15.75" customHeight="1" spans="1:7">
      <c r="A16983" s="143">
        <v>2019757</v>
      </c>
      <c r="B16983" s="153" t="s">
        <v>19180</v>
      </c>
      <c r="C16983" s="145" t="s">
        <v>13059</v>
      </c>
      <c r="D16983" s="137"/>
      <c r="E16983" s="146">
        <v>816.45</v>
      </c>
      <c r="F16983" s="138"/>
      <c r="G16983" s="138"/>
    </row>
    <row r="16984" ht="15.75" customHeight="1" spans="1:7">
      <c r="A16984" s="143">
        <v>2019766</v>
      </c>
      <c r="B16984" s="153" t="s">
        <v>19181</v>
      </c>
      <c r="C16984" s="145" t="s">
        <v>13059</v>
      </c>
      <c r="D16984" s="137"/>
      <c r="E16984" s="146">
        <v>875.38</v>
      </c>
      <c r="F16984" s="138"/>
      <c r="G16984" s="138"/>
    </row>
    <row r="16985" ht="15.75" customHeight="1" spans="1:7">
      <c r="A16985" s="143">
        <v>2019758</v>
      </c>
      <c r="B16985" s="153" t="s">
        <v>19182</v>
      </c>
      <c r="C16985" s="145" t="s">
        <v>13059</v>
      </c>
      <c r="D16985" s="137"/>
      <c r="E16985" s="146">
        <v>778.69</v>
      </c>
      <c r="F16985" s="138"/>
      <c r="G16985" s="138"/>
    </row>
    <row r="16986" ht="15.75" customHeight="1" spans="1:7">
      <c r="A16986" s="143">
        <v>2019767</v>
      </c>
      <c r="B16986" s="153" t="s">
        <v>19183</v>
      </c>
      <c r="C16986" s="145" t="s">
        <v>13059</v>
      </c>
      <c r="D16986" s="137"/>
      <c r="E16986" s="146">
        <v>838.08</v>
      </c>
      <c r="F16986" s="138"/>
      <c r="G16986" s="138"/>
    </row>
    <row r="16987" ht="15.75" customHeight="1" spans="1:7">
      <c r="A16987" s="143">
        <v>2019759</v>
      </c>
      <c r="B16987" s="153" t="s">
        <v>19184</v>
      </c>
      <c r="C16987" s="145" t="s">
        <v>13059</v>
      </c>
      <c r="D16987" s="137"/>
      <c r="E16987" s="146">
        <v>854.26</v>
      </c>
      <c r="F16987" s="138"/>
      <c r="G16987" s="138"/>
    </row>
    <row r="16988" ht="15.75" customHeight="1" spans="1:7">
      <c r="A16988" s="143">
        <v>2019768</v>
      </c>
      <c r="B16988" s="153" t="s">
        <v>19185</v>
      </c>
      <c r="C16988" s="145" t="s">
        <v>13059</v>
      </c>
      <c r="D16988" s="137"/>
      <c r="E16988" s="146">
        <v>922.86</v>
      </c>
      <c r="F16988" s="138"/>
      <c r="G16988" s="138"/>
    </row>
    <row r="16989" ht="15.75" customHeight="1" spans="1:7">
      <c r="A16989" s="143">
        <v>2019760</v>
      </c>
      <c r="B16989" s="153" t="s">
        <v>19186</v>
      </c>
      <c r="C16989" s="145" t="s">
        <v>13059</v>
      </c>
      <c r="D16989" s="137"/>
      <c r="E16989" s="146">
        <v>1236.03</v>
      </c>
      <c r="F16989" s="138"/>
      <c r="G16989" s="138"/>
    </row>
    <row r="16990" ht="15.75" customHeight="1" spans="1:7">
      <c r="A16990" s="143">
        <v>2019769</v>
      </c>
      <c r="B16990" s="153" t="s">
        <v>19187</v>
      </c>
      <c r="C16990" s="145" t="s">
        <v>13059</v>
      </c>
      <c r="D16990" s="137"/>
      <c r="E16990" s="146">
        <v>1313.83</v>
      </c>
      <c r="F16990" s="138"/>
      <c r="G16990" s="138"/>
    </row>
    <row r="16991" ht="15.75" customHeight="1" spans="1:7">
      <c r="A16991" s="143">
        <v>2019761</v>
      </c>
      <c r="B16991" s="153" t="s">
        <v>19188</v>
      </c>
      <c r="C16991" s="145" t="s">
        <v>13059</v>
      </c>
      <c r="D16991" s="137"/>
      <c r="E16991" s="146">
        <v>1056.65</v>
      </c>
      <c r="F16991" s="138"/>
      <c r="G16991" s="138"/>
    </row>
    <row r="16992" ht="15.75" customHeight="1" spans="1:7">
      <c r="A16992" s="143">
        <v>2019770</v>
      </c>
      <c r="B16992" s="153" t="s">
        <v>19189</v>
      </c>
      <c r="C16992" s="145" t="s">
        <v>13059</v>
      </c>
      <c r="D16992" s="137"/>
      <c r="E16992" s="146">
        <v>1120.64</v>
      </c>
      <c r="F16992" s="138"/>
      <c r="G16992" s="138"/>
    </row>
    <row r="16993" ht="15.75" customHeight="1" spans="1:7">
      <c r="A16993" s="143">
        <v>2019762</v>
      </c>
      <c r="B16993" s="153" t="s">
        <v>19190</v>
      </c>
      <c r="C16993" s="145" t="s">
        <v>13059</v>
      </c>
      <c r="D16993" s="137"/>
      <c r="E16993" s="146">
        <v>1279.47</v>
      </c>
      <c r="F16993" s="138"/>
      <c r="G16993" s="138"/>
    </row>
    <row r="16994" ht="15.75" customHeight="1" spans="1:7">
      <c r="A16994" s="143">
        <v>2019771</v>
      </c>
      <c r="B16994" s="153" t="s">
        <v>19191</v>
      </c>
      <c r="C16994" s="145" t="s">
        <v>13059</v>
      </c>
      <c r="D16994" s="137"/>
      <c r="E16994" s="146">
        <v>1361.87</v>
      </c>
      <c r="F16994" s="138"/>
      <c r="G16994" s="138"/>
    </row>
    <row r="16995" ht="15.75" customHeight="1" spans="1:7">
      <c r="A16995" s="143">
        <v>2019763</v>
      </c>
      <c r="B16995" s="153" t="s">
        <v>19192</v>
      </c>
      <c r="C16995" s="145" t="s">
        <v>13059</v>
      </c>
      <c r="D16995" s="137"/>
      <c r="E16995" s="146">
        <v>4908.39</v>
      </c>
      <c r="F16995" s="138"/>
      <c r="G16995" s="138"/>
    </row>
    <row r="16996" ht="15.75" customHeight="1" spans="1:7">
      <c r="A16996" s="143">
        <v>2019772</v>
      </c>
      <c r="B16996" s="153" t="s">
        <v>19193</v>
      </c>
      <c r="C16996" s="145" t="s">
        <v>13059</v>
      </c>
      <c r="D16996" s="137"/>
      <c r="E16996" s="146">
        <v>4989.41</v>
      </c>
      <c r="F16996" s="138"/>
      <c r="G16996" s="138"/>
    </row>
    <row r="16997" ht="15.75" customHeight="1" spans="1:7">
      <c r="A16997" s="143">
        <v>2003811</v>
      </c>
      <c r="B16997" s="153" t="s">
        <v>19194</v>
      </c>
      <c r="C16997" s="145" t="s">
        <v>13059</v>
      </c>
      <c r="D16997" s="137"/>
      <c r="E16997" s="146">
        <v>139.16</v>
      </c>
      <c r="F16997" s="138"/>
      <c r="G16997" s="138"/>
    </row>
    <row r="16998" ht="15.75" customHeight="1" spans="1:7">
      <c r="A16998" s="143">
        <v>2003812</v>
      </c>
      <c r="B16998" s="153" t="s">
        <v>19195</v>
      </c>
      <c r="C16998" s="145" t="s">
        <v>13059</v>
      </c>
      <c r="D16998" s="137"/>
      <c r="E16998" s="146">
        <v>164.88</v>
      </c>
      <c r="F16998" s="138"/>
      <c r="G16998" s="138"/>
    </row>
    <row r="16999" ht="15.75" customHeight="1" spans="1:7">
      <c r="A16999" s="143">
        <v>2003813</v>
      </c>
      <c r="B16999" s="153" t="s">
        <v>19196</v>
      </c>
      <c r="C16999" s="145" t="s">
        <v>13059</v>
      </c>
      <c r="D16999" s="137"/>
      <c r="E16999" s="146">
        <v>196.52</v>
      </c>
      <c r="F16999" s="138"/>
      <c r="G16999" s="138"/>
    </row>
    <row r="17000" ht="15.75" customHeight="1" spans="1:7">
      <c r="A17000" s="143">
        <v>2003814</v>
      </c>
      <c r="B17000" s="153" t="s">
        <v>19197</v>
      </c>
      <c r="C17000" s="145" t="s">
        <v>13059</v>
      </c>
      <c r="D17000" s="137"/>
      <c r="E17000" s="146">
        <v>224.22</v>
      </c>
      <c r="F17000" s="138"/>
      <c r="G17000" s="138"/>
    </row>
    <row r="17001" ht="15.75" customHeight="1" spans="1:7">
      <c r="A17001" s="143">
        <v>2003815</v>
      </c>
      <c r="B17001" s="153" t="s">
        <v>19198</v>
      </c>
      <c r="C17001" s="145" t="s">
        <v>13059</v>
      </c>
      <c r="D17001" s="137"/>
      <c r="E17001" s="146">
        <v>251.92</v>
      </c>
      <c r="F17001" s="138"/>
      <c r="G17001" s="138"/>
    </row>
    <row r="17002" ht="15.75" customHeight="1" spans="1:7">
      <c r="A17002" s="143">
        <v>2003816</v>
      </c>
      <c r="B17002" s="153" t="s">
        <v>19199</v>
      </c>
      <c r="C17002" s="145" t="s">
        <v>13059</v>
      </c>
      <c r="D17002" s="137"/>
      <c r="E17002" s="146">
        <v>311.26</v>
      </c>
      <c r="F17002" s="138"/>
      <c r="G17002" s="138"/>
    </row>
    <row r="17003" ht="15.75" customHeight="1" spans="1:7">
      <c r="A17003" s="143">
        <v>2003817</v>
      </c>
      <c r="B17003" s="153" t="s">
        <v>19200</v>
      </c>
      <c r="C17003" s="145" t="s">
        <v>13059</v>
      </c>
      <c r="D17003" s="137"/>
      <c r="E17003" s="146">
        <v>364.68</v>
      </c>
      <c r="F17003" s="138"/>
      <c r="G17003" s="138"/>
    </row>
    <row r="17004" ht="15.75" customHeight="1" spans="1:7">
      <c r="A17004" s="143">
        <v>2003799</v>
      </c>
      <c r="B17004" s="153" t="s">
        <v>19201</v>
      </c>
      <c r="C17004" s="145" t="s">
        <v>13059</v>
      </c>
      <c r="D17004" s="137"/>
      <c r="E17004" s="146">
        <v>58.44</v>
      </c>
      <c r="F17004" s="138"/>
      <c r="G17004" s="138"/>
    </row>
    <row r="17005" ht="15.75" customHeight="1" spans="1:7">
      <c r="A17005" s="143">
        <v>2003798</v>
      </c>
      <c r="B17005" s="153" t="s">
        <v>19202</v>
      </c>
      <c r="C17005" s="145" t="s">
        <v>13059</v>
      </c>
      <c r="D17005" s="137"/>
      <c r="E17005" s="146">
        <v>49.93</v>
      </c>
      <c r="F17005" s="138"/>
      <c r="G17005" s="138"/>
    </row>
    <row r="17006" ht="15.75" customHeight="1" spans="1:7">
      <c r="A17006" s="143">
        <v>2003801</v>
      </c>
      <c r="B17006" s="153" t="s">
        <v>19203</v>
      </c>
      <c r="C17006" s="145" t="s">
        <v>13059</v>
      </c>
      <c r="D17006" s="137"/>
      <c r="E17006" s="146">
        <v>73.95</v>
      </c>
      <c r="F17006" s="138"/>
      <c r="G17006" s="138"/>
    </row>
    <row r="17007" ht="15.75" customHeight="1" spans="1:7">
      <c r="A17007" s="143">
        <v>2003800</v>
      </c>
      <c r="B17007" s="153" t="s">
        <v>19204</v>
      </c>
      <c r="C17007" s="145" t="s">
        <v>13059</v>
      </c>
      <c r="D17007" s="137"/>
      <c r="E17007" s="146">
        <v>62.01</v>
      </c>
      <c r="F17007" s="138"/>
      <c r="G17007" s="138"/>
    </row>
    <row r="17008" ht="15.75" customHeight="1" spans="1:7">
      <c r="A17008" s="143">
        <v>2003714</v>
      </c>
      <c r="B17008" s="153" t="s">
        <v>19205</v>
      </c>
      <c r="C17008" s="145" t="s">
        <v>455</v>
      </c>
      <c r="D17008" s="137"/>
      <c r="E17008" s="146">
        <v>1531.81</v>
      </c>
      <c r="F17008" s="138"/>
      <c r="G17008" s="138"/>
    </row>
    <row r="17009" ht="15.75" customHeight="1" spans="1:7">
      <c r="A17009" s="143">
        <v>2003713</v>
      </c>
      <c r="B17009" s="153" t="s">
        <v>19206</v>
      </c>
      <c r="C17009" s="145" t="s">
        <v>455</v>
      </c>
      <c r="D17009" s="137"/>
      <c r="E17009" s="146">
        <v>1492.84</v>
      </c>
      <c r="F17009" s="138"/>
      <c r="G17009" s="138"/>
    </row>
    <row r="17010" ht="15.75" customHeight="1" spans="1:7">
      <c r="A17010" s="143">
        <v>2003716</v>
      </c>
      <c r="B17010" s="153" t="s">
        <v>19207</v>
      </c>
      <c r="C17010" s="145" t="s">
        <v>455</v>
      </c>
      <c r="D17010" s="137"/>
      <c r="E17010" s="146">
        <v>1790.01</v>
      </c>
      <c r="F17010" s="138"/>
      <c r="G17010" s="138"/>
    </row>
    <row r="17011" ht="15.75" customHeight="1" spans="1:7">
      <c r="A17011" s="143">
        <v>2003715</v>
      </c>
      <c r="B17011" s="153" t="s">
        <v>19208</v>
      </c>
      <c r="C17011" s="145" t="s">
        <v>455</v>
      </c>
      <c r="D17011" s="137"/>
      <c r="E17011" s="146">
        <v>1744.49</v>
      </c>
      <c r="F17011" s="138"/>
      <c r="G17011" s="138"/>
    </row>
    <row r="17012" ht="15.75" customHeight="1" spans="1:7">
      <c r="A17012" s="143">
        <v>2003718</v>
      </c>
      <c r="B17012" s="153" t="s">
        <v>19209</v>
      </c>
      <c r="C17012" s="145" t="s">
        <v>455</v>
      </c>
      <c r="D17012" s="137"/>
      <c r="E17012" s="146">
        <v>2042.15</v>
      </c>
      <c r="F17012" s="138"/>
      <c r="G17012" s="138"/>
    </row>
    <row r="17013" ht="15.75" customHeight="1" spans="1:7">
      <c r="A17013" s="143">
        <v>2003717</v>
      </c>
      <c r="B17013" s="153" t="s">
        <v>19210</v>
      </c>
      <c r="C17013" s="145" t="s">
        <v>455</v>
      </c>
      <c r="D17013" s="137"/>
      <c r="E17013" s="146">
        <v>1991.28</v>
      </c>
      <c r="F17013" s="138"/>
      <c r="G17013" s="138"/>
    </row>
    <row r="17014" ht="15.75" customHeight="1" spans="1:7">
      <c r="A17014" s="143">
        <v>2003720</v>
      </c>
      <c r="B17014" s="153" t="s">
        <v>19211</v>
      </c>
      <c r="C17014" s="145" t="s">
        <v>455</v>
      </c>
      <c r="D17014" s="137"/>
      <c r="E17014" s="146">
        <v>2300.31</v>
      </c>
      <c r="F17014" s="138"/>
      <c r="G17014" s="138"/>
    </row>
    <row r="17015" ht="15.75" customHeight="1" spans="1:7">
      <c r="A17015" s="143">
        <v>2003719</v>
      </c>
      <c r="B17015" s="153" t="s">
        <v>19212</v>
      </c>
      <c r="C17015" s="145" t="s">
        <v>455</v>
      </c>
      <c r="D17015" s="137"/>
      <c r="E17015" s="146">
        <v>2242.89</v>
      </c>
      <c r="F17015" s="138"/>
      <c r="G17015" s="138"/>
    </row>
    <row r="17016" ht="15.75" customHeight="1" spans="1:7">
      <c r="A17016" s="143">
        <v>2003722</v>
      </c>
      <c r="B17016" s="153" t="s">
        <v>19213</v>
      </c>
      <c r="C17016" s="145" t="s">
        <v>455</v>
      </c>
      <c r="D17016" s="137"/>
      <c r="E17016" s="146">
        <v>2552.45</v>
      </c>
      <c r="F17016" s="138"/>
      <c r="G17016" s="138"/>
    </row>
    <row r="17017" ht="15.75" customHeight="1" spans="1:7">
      <c r="A17017" s="143">
        <v>2003721</v>
      </c>
      <c r="B17017" s="153" t="s">
        <v>19214</v>
      </c>
      <c r="C17017" s="145" t="s">
        <v>455</v>
      </c>
      <c r="D17017" s="137"/>
      <c r="E17017" s="146">
        <v>2489.69</v>
      </c>
      <c r="F17017" s="138"/>
      <c r="G17017" s="138"/>
    </row>
    <row r="17018" ht="15.75" customHeight="1" spans="1:7">
      <c r="A17018" s="143">
        <v>2003724</v>
      </c>
      <c r="B17018" s="153" t="s">
        <v>19215</v>
      </c>
      <c r="C17018" s="145" t="s">
        <v>455</v>
      </c>
      <c r="D17018" s="137"/>
      <c r="E17018" s="146">
        <v>2810.64</v>
      </c>
      <c r="F17018" s="138"/>
      <c r="G17018" s="138"/>
    </row>
    <row r="17019" ht="15.75" customHeight="1" spans="1:7">
      <c r="A17019" s="143">
        <v>2003723</v>
      </c>
      <c r="B17019" s="153" t="s">
        <v>19216</v>
      </c>
      <c r="C17019" s="145" t="s">
        <v>455</v>
      </c>
      <c r="D17019" s="137"/>
      <c r="E17019" s="146">
        <v>2741.34</v>
      </c>
      <c r="F17019" s="138"/>
      <c r="G17019" s="138"/>
    </row>
    <row r="17020" ht="15.75" customHeight="1" spans="1:7">
      <c r="A17020" s="143">
        <v>2003726</v>
      </c>
      <c r="B17020" s="153" t="s">
        <v>19217</v>
      </c>
      <c r="C17020" s="145" t="s">
        <v>455</v>
      </c>
      <c r="D17020" s="137"/>
      <c r="E17020" s="146">
        <v>3062.78</v>
      </c>
      <c r="F17020" s="138"/>
      <c r="G17020" s="138"/>
    </row>
    <row r="17021" ht="15.75" customHeight="1" spans="1:7">
      <c r="A17021" s="143">
        <v>2003725</v>
      </c>
      <c r="B17021" s="153" t="s">
        <v>19218</v>
      </c>
      <c r="C17021" s="145" t="s">
        <v>455</v>
      </c>
      <c r="D17021" s="137"/>
      <c r="E17021" s="146">
        <v>2988.14</v>
      </c>
      <c r="F17021" s="138"/>
      <c r="G17021" s="138"/>
    </row>
    <row r="17022" ht="15.75" customHeight="1" spans="1:7">
      <c r="A17022" s="143">
        <v>2003859</v>
      </c>
      <c r="B17022" s="153" t="s">
        <v>19219</v>
      </c>
      <c r="C17022" s="145" t="s">
        <v>12987</v>
      </c>
      <c r="D17022" s="137"/>
      <c r="E17022" s="146">
        <v>64.22</v>
      </c>
      <c r="F17022" s="138"/>
      <c r="G17022" s="138"/>
    </row>
    <row r="17023" ht="15.75" customHeight="1" spans="1:7">
      <c r="A17023" s="143">
        <v>2003861</v>
      </c>
      <c r="B17023" s="153" t="s">
        <v>19220</v>
      </c>
      <c r="C17023" s="145" t="s">
        <v>13059</v>
      </c>
      <c r="D17023" s="137"/>
      <c r="E17023" s="146">
        <v>25.49</v>
      </c>
      <c r="F17023" s="138"/>
      <c r="G17023" s="138"/>
    </row>
    <row r="17024" ht="15.75" customHeight="1" spans="1:7">
      <c r="A17024" s="143">
        <v>2003862</v>
      </c>
      <c r="B17024" s="153" t="s">
        <v>19221</v>
      </c>
      <c r="C17024" s="145" t="s">
        <v>13059</v>
      </c>
      <c r="D17024" s="137"/>
      <c r="E17024" s="146">
        <v>21.91</v>
      </c>
      <c r="F17024" s="138"/>
      <c r="G17024" s="138"/>
    </row>
    <row r="17025" ht="15.75" customHeight="1" spans="1:7">
      <c r="A17025" s="143">
        <v>2003405</v>
      </c>
      <c r="B17025" s="153" t="s">
        <v>19222</v>
      </c>
      <c r="C17025" s="145" t="s">
        <v>13059</v>
      </c>
      <c r="D17025" s="137"/>
      <c r="E17025" s="146">
        <v>213.06</v>
      </c>
      <c r="F17025" s="138"/>
      <c r="G17025" s="138"/>
    </row>
    <row r="17026" ht="15.75" customHeight="1" spans="1:7">
      <c r="A17026" s="143">
        <v>2003404</v>
      </c>
      <c r="B17026" s="153" t="s">
        <v>19223</v>
      </c>
      <c r="C17026" s="145" t="s">
        <v>13059</v>
      </c>
      <c r="D17026" s="137"/>
      <c r="E17026" s="146">
        <v>179.27</v>
      </c>
      <c r="F17026" s="138"/>
      <c r="G17026" s="138"/>
    </row>
    <row r="17027" ht="15.75" customHeight="1" spans="1:7">
      <c r="A17027" s="143">
        <v>2003407</v>
      </c>
      <c r="B17027" s="153" t="s">
        <v>19224</v>
      </c>
      <c r="C17027" s="145" t="s">
        <v>13059</v>
      </c>
      <c r="D17027" s="137"/>
      <c r="E17027" s="146">
        <v>268.4</v>
      </c>
      <c r="F17027" s="138"/>
      <c r="G17027" s="138"/>
    </row>
    <row r="17028" ht="15.75" customHeight="1" spans="1:7">
      <c r="A17028" s="143">
        <v>2003406</v>
      </c>
      <c r="B17028" s="153" t="s">
        <v>19225</v>
      </c>
      <c r="C17028" s="145" t="s">
        <v>13059</v>
      </c>
      <c r="D17028" s="137"/>
      <c r="E17028" s="146">
        <v>234.61</v>
      </c>
      <c r="F17028" s="138"/>
      <c r="G17028" s="138"/>
    </row>
    <row r="17029" ht="15.75" customHeight="1" spans="1:7">
      <c r="A17029" s="143">
        <v>2003409</v>
      </c>
      <c r="B17029" s="153" t="s">
        <v>19226</v>
      </c>
      <c r="C17029" s="145" t="s">
        <v>13059</v>
      </c>
      <c r="D17029" s="137"/>
      <c r="E17029" s="146">
        <v>451.1</v>
      </c>
      <c r="F17029" s="138"/>
      <c r="G17029" s="138"/>
    </row>
    <row r="17030" ht="15.75" customHeight="1" spans="1:7">
      <c r="A17030" s="143">
        <v>2003408</v>
      </c>
      <c r="B17030" s="153" t="s">
        <v>19227</v>
      </c>
      <c r="C17030" s="145" t="s">
        <v>13059</v>
      </c>
      <c r="D17030" s="137"/>
      <c r="E17030" s="146">
        <v>374.41</v>
      </c>
      <c r="F17030" s="138"/>
      <c r="G17030" s="138"/>
    </row>
    <row r="17031" ht="15.75" customHeight="1" spans="1:7">
      <c r="A17031" s="143">
        <v>2003411</v>
      </c>
      <c r="B17031" s="153" t="s">
        <v>19228</v>
      </c>
      <c r="C17031" s="145" t="s">
        <v>13059</v>
      </c>
      <c r="D17031" s="137"/>
      <c r="E17031" s="146">
        <v>604.31</v>
      </c>
      <c r="F17031" s="138"/>
      <c r="G17031" s="138"/>
    </row>
    <row r="17032" ht="15.75" customHeight="1" spans="1:7">
      <c r="A17032" s="143">
        <v>2003410</v>
      </c>
      <c r="B17032" s="153" t="s">
        <v>19229</v>
      </c>
      <c r="C17032" s="145" t="s">
        <v>13059</v>
      </c>
      <c r="D17032" s="137"/>
      <c r="E17032" s="146">
        <v>527.61</v>
      </c>
      <c r="F17032" s="138"/>
      <c r="G17032" s="138"/>
    </row>
    <row r="17033" ht="15.75" customHeight="1" spans="1:7">
      <c r="A17033" s="143">
        <v>2003413</v>
      </c>
      <c r="B17033" s="153" t="s">
        <v>19230</v>
      </c>
      <c r="C17033" s="145" t="s">
        <v>13059</v>
      </c>
      <c r="D17033" s="137"/>
      <c r="E17033" s="146">
        <v>631.62</v>
      </c>
      <c r="F17033" s="138"/>
      <c r="G17033" s="138"/>
    </row>
    <row r="17034" ht="15.75" customHeight="1" spans="1:7">
      <c r="A17034" s="143">
        <v>2003412</v>
      </c>
      <c r="B17034" s="153" t="s">
        <v>19231</v>
      </c>
      <c r="C17034" s="145" t="s">
        <v>13059</v>
      </c>
      <c r="D17034" s="137"/>
      <c r="E17034" s="146">
        <v>525.03</v>
      </c>
      <c r="F17034" s="138"/>
      <c r="G17034" s="138"/>
    </row>
    <row r="17035" ht="15.75" customHeight="1" spans="1:7">
      <c r="A17035" s="143">
        <v>2003415</v>
      </c>
      <c r="B17035" s="153" t="s">
        <v>19232</v>
      </c>
      <c r="C17035" s="145" t="s">
        <v>13059</v>
      </c>
      <c r="D17035" s="137"/>
      <c r="E17035" s="146">
        <v>815.19</v>
      </c>
      <c r="F17035" s="138"/>
      <c r="G17035" s="138"/>
    </row>
    <row r="17036" ht="15.75" customHeight="1" spans="1:7">
      <c r="A17036" s="143">
        <v>2003414</v>
      </c>
      <c r="B17036" s="153" t="s">
        <v>19233</v>
      </c>
      <c r="C17036" s="145" t="s">
        <v>13059</v>
      </c>
      <c r="D17036" s="137"/>
      <c r="E17036" s="146">
        <v>708.6</v>
      </c>
      <c r="F17036" s="138"/>
      <c r="G17036" s="138"/>
    </row>
    <row r="17037" ht="15.75" customHeight="1" spans="1:7">
      <c r="A17037" s="143">
        <v>2003417</v>
      </c>
      <c r="B17037" s="153" t="s">
        <v>19234</v>
      </c>
      <c r="C17037" s="145" t="s">
        <v>13059</v>
      </c>
      <c r="D17037" s="137"/>
      <c r="E17037" s="146">
        <v>821.84</v>
      </c>
      <c r="F17037" s="138"/>
      <c r="G17037" s="138"/>
    </row>
    <row r="17038" ht="15.75" customHeight="1" spans="1:7">
      <c r="A17038" s="143">
        <v>2003416</v>
      </c>
      <c r="B17038" s="153" t="s">
        <v>19235</v>
      </c>
      <c r="C17038" s="145" t="s">
        <v>13059</v>
      </c>
      <c r="D17038" s="137"/>
      <c r="E17038" s="146">
        <v>682.75</v>
      </c>
      <c r="F17038" s="138"/>
      <c r="G17038" s="138"/>
    </row>
    <row r="17039" ht="15.75" customHeight="1" spans="1:7">
      <c r="A17039" s="143">
        <v>2003419</v>
      </c>
      <c r="B17039" s="153" t="s">
        <v>19236</v>
      </c>
      <c r="C17039" s="145" t="s">
        <v>13059</v>
      </c>
      <c r="D17039" s="137"/>
      <c r="E17039" s="146">
        <v>1036.92</v>
      </c>
      <c r="F17039" s="138"/>
      <c r="G17039" s="138"/>
    </row>
    <row r="17040" ht="15.75" customHeight="1" spans="1:7">
      <c r="A17040" s="143">
        <v>2003418</v>
      </c>
      <c r="B17040" s="153" t="s">
        <v>19237</v>
      </c>
      <c r="C17040" s="145" t="s">
        <v>13059</v>
      </c>
      <c r="D17040" s="137"/>
      <c r="E17040" s="146">
        <v>897.83</v>
      </c>
      <c r="F17040" s="138"/>
      <c r="G17040" s="138"/>
    </row>
    <row r="17041" ht="15.75" customHeight="1" spans="1:7">
      <c r="A17041" s="143">
        <v>2003421</v>
      </c>
      <c r="B17041" s="153" t="s">
        <v>19238</v>
      </c>
      <c r="C17041" s="145" t="s">
        <v>13059</v>
      </c>
      <c r="D17041" s="137"/>
      <c r="E17041" s="146">
        <v>1036.05</v>
      </c>
      <c r="F17041" s="138"/>
      <c r="G17041" s="138"/>
    </row>
    <row r="17042" ht="15.75" customHeight="1" spans="1:7">
      <c r="A17042" s="143">
        <v>2003420</v>
      </c>
      <c r="B17042" s="153" t="s">
        <v>19239</v>
      </c>
      <c r="C17042" s="145" t="s">
        <v>13059</v>
      </c>
      <c r="D17042" s="137"/>
      <c r="E17042" s="146">
        <v>861.86</v>
      </c>
      <c r="F17042" s="138"/>
      <c r="G17042" s="138"/>
    </row>
    <row r="17043" ht="15.75" customHeight="1" spans="1:7">
      <c r="A17043" s="143">
        <v>2003423</v>
      </c>
      <c r="B17043" s="153" t="s">
        <v>19240</v>
      </c>
      <c r="C17043" s="145" t="s">
        <v>13059</v>
      </c>
      <c r="D17043" s="137"/>
      <c r="E17043" s="146">
        <v>1275.98</v>
      </c>
      <c r="F17043" s="138"/>
      <c r="G17043" s="138"/>
    </row>
    <row r="17044" ht="15.75" customHeight="1" spans="1:7">
      <c r="A17044" s="143">
        <v>2003422</v>
      </c>
      <c r="B17044" s="153" t="s">
        <v>19241</v>
      </c>
      <c r="C17044" s="145" t="s">
        <v>13059</v>
      </c>
      <c r="D17044" s="137"/>
      <c r="E17044" s="146">
        <v>1101.79</v>
      </c>
      <c r="F17044" s="138"/>
      <c r="G17044" s="138"/>
    </row>
    <row r="17045" ht="15.75" customHeight="1" spans="1:7">
      <c r="A17045" s="143">
        <v>2003425</v>
      </c>
      <c r="B17045" s="153" t="s">
        <v>19242</v>
      </c>
      <c r="C17045" s="145" t="s">
        <v>13059</v>
      </c>
      <c r="D17045" s="137"/>
      <c r="E17045" s="146">
        <v>1347.78</v>
      </c>
      <c r="F17045" s="138"/>
      <c r="G17045" s="138"/>
    </row>
    <row r="17046" ht="15.75" customHeight="1" spans="1:7">
      <c r="A17046" s="143">
        <v>2003424</v>
      </c>
      <c r="B17046" s="153" t="s">
        <v>19243</v>
      </c>
      <c r="C17046" s="145" t="s">
        <v>13059</v>
      </c>
      <c r="D17046" s="137"/>
      <c r="E17046" s="146">
        <v>1121.6</v>
      </c>
      <c r="F17046" s="138"/>
      <c r="G17046" s="138"/>
    </row>
    <row r="17047" ht="15.75" customHeight="1" spans="1:7">
      <c r="A17047" s="143">
        <v>2003427</v>
      </c>
      <c r="B17047" s="153" t="s">
        <v>19244</v>
      </c>
      <c r="C17047" s="145" t="s">
        <v>13059</v>
      </c>
      <c r="D17047" s="137"/>
      <c r="E17047" s="146">
        <v>1665.21</v>
      </c>
      <c r="F17047" s="138"/>
      <c r="G17047" s="138"/>
    </row>
    <row r="17048" ht="15.75" customHeight="1" spans="1:7">
      <c r="A17048" s="143">
        <v>2003426</v>
      </c>
      <c r="B17048" s="153" t="s">
        <v>19245</v>
      </c>
      <c r="C17048" s="145" t="s">
        <v>13059</v>
      </c>
      <c r="D17048" s="137"/>
      <c r="E17048" s="146">
        <v>1439.03</v>
      </c>
      <c r="F17048" s="138"/>
      <c r="G17048" s="138"/>
    </row>
    <row r="17049" ht="15.75" customHeight="1" spans="1:7">
      <c r="A17049" s="143">
        <v>2003429</v>
      </c>
      <c r="B17049" s="153" t="s">
        <v>19246</v>
      </c>
      <c r="C17049" s="145" t="s">
        <v>13059</v>
      </c>
      <c r="D17049" s="137"/>
      <c r="E17049" s="146">
        <v>1695.24</v>
      </c>
      <c r="F17049" s="138"/>
      <c r="G17049" s="138"/>
    </row>
    <row r="17050" ht="15.75" customHeight="1" spans="1:7">
      <c r="A17050" s="143">
        <v>2003428</v>
      </c>
      <c r="B17050" s="153" t="s">
        <v>19247</v>
      </c>
      <c r="C17050" s="145" t="s">
        <v>13059</v>
      </c>
      <c r="D17050" s="137"/>
      <c r="E17050" s="146">
        <v>1398.86</v>
      </c>
      <c r="F17050" s="138"/>
      <c r="G17050" s="138"/>
    </row>
    <row r="17051" ht="15.75" customHeight="1" spans="1:7">
      <c r="A17051" s="143">
        <v>2003431</v>
      </c>
      <c r="B17051" s="153" t="s">
        <v>19248</v>
      </c>
      <c r="C17051" s="145" t="s">
        <v>13059</v>
      </c>
      <c r="D17051" s="137"/>
      <c r="E17051" s="146">
        <v>1989.36</v>
      </c>
      <c r="F17051" s="138"/>
      <c r="G17051" s="138"/>
    </row>
    <row r="17052" ht="15.75" customHeight="1" spans="1:7">
      <c r="A17052" s="143">
        <v>2003430</v>
      </c>
      <c r="B17052" s="153" t="s">
        <v>19249</v>
      </c>
      <c r="C17052" s="145" t="s">
        <v>13059</v>
      </c>
      <c r="D17052" s="137"/>
      <c r="E17052" s="146">
        <v>1692.98</v>
      </c>
      <c r="F17052" s="138"/>
      <c r="G17052" s="138"/>
    </row>
    <row r="17053" ht="15.75" customHeight="1" spans="1:7">
      <c r="A17053" s="143">
        <v>2003433</v>
      </c>
      <c r="B17053" s="153" t="s">
        <v>19250</v>
      </c>
      <c r="C17053" s="145" t="s">
        <v>13059</v>
      </c>
      <c r="D17053" s="137"/>
      <c r="E17053" s="146">
        <v>2185.46</v>
      </c>
      <c r="F17053" s="138"/>
      <c r="G17053" s="138"/>
    </row>
    <row r="17054" ht="15.75" customHeight="1" spans="1:7">
      <c r="A17054" s="143">
        <v>2003432</v>
      </c>
      <c r="B17054" s="153" t="s">
        <v>19251</v>
      </c>
      <c r="C17054" s="145" t="s">
        <v>13059</v>
      </c>
      <c r="D17054" s="137"/>
      <c r="E17054" s="146">
        <v>1805.89</v>
      </c>
      <c r="F17054" s="138"/>
      <c r="G17054" s="138"/>
    </row>
    <row r="17055" ht="15.75" customHeight="1" spans="1:7">
      <c r="A17055" s="143">
        <v>2003435</v>
      </c>
      <c r="B17055" s="153" t="s">
        <v>19252</v>
      </c>
      <c r="C17055" s="145" t="s">
        <v>13059</v>
      </c>
      <c r="D17055" s="137"/>
      <c r="E17055" s="146">
        <v>2529.41</v>
      </c>
      <c r="F17055" s="138"/>
      <c r="G17055" s="138"/>
    </row>
    <row r="17056" ht="15.75" customHeight="1" spans="1:7">
      <c r="A17056" s="143">
        <v>2003434</v>
      </c>
      <c r="B17056" s="153" t="s">
        <v>19253</v>
      </c>
      <c r="C17056" s="145" t="s">
        <v>13059</v>
      </c>
      <c r="D17056" s="137"/>
      <c r="E17056" s="146">
        <v>2149.83</v>
      </c>
      <c r="F17056" s="138"/>
      <c r="G17056" s="138"/>
    </row>
    <row r="17057" ht="15.75" customHeight="1" spans="1:7">
      <c r="A17057" s="143">
        <v>2003437</v>
      </c>
      <c r="B17057" s="153" t="s">
        <v>19254</v>
      </c>
      <c r="C17057" s="145" t="s">
        <v>13059</v>
      </c>
      <c r="D17057" s="137"/>
      <c r="E17057" s="146">
        <v>2959.59</v>
      </c>
      <c r="F17057" s="138"/>
      <c r="G17057" s="138"/>
    </row>
    <row r="17058" ht="15.75" customHeight="1" spans="1:7">
      <c r="A17058" s="143">
        <v>2003436</v>
      </c>
      <c r="B17058" s="153" t="s">
        <v>19255</v>
      </c>
      <c r="C17058" s="145" t="s">
        <v>13059</v>
      </c>
      <c r="D17058" s="137"/>
      <c r="E17058" s="146">
        <v>2448.73</v>
      </c>
      <c r="F17058" s="138"/>
      <c r="G17058" s="138"/>
    </row>
    <row r="17059" ht="15.75" customHeight="1" spans="1:7">
      <c r="A17059" s="143">
        <v>2003439</v>
      </c>
      <c r="B17059" s="153" t="s">
        <v>19256</v>
      </c>
      <c r="C17059" s="145" t="s">
        <v>13059</v>
      </c>
      <c r="D17059" s="137"/>
      <c r="E17059" s="146">
        <v>3390.26</v>
      </c>
      <c r="F17059" s="138"/>
      <c r="G17059" s="138"/>
    </row>
    <row r="17060" ht="15.75" customHeight="1" spans="1:7">
      <c r="A17060" s="143">
        <v>2003438</v>
      </c>
      <c r="B17060" s="153" t="s">
        <v>19257</v>
      </c>
      <c r="C17060" s="145" t="s">
        <v>13059</v>
      </c>
      <c r="D17060" s="137"/>
      <c r="E17060" s="146">
        <v>2879.4</v>
      </c>
      <c r="F17060" s="138"/>
      <c r="G17060" s="138"/>
    </row>
    <row r="17061" ht="15.75" customHeight="1" spans="1:7">
      <c r="A17061" s="143">
        <v>2003389</v>
      </c>
      <c r="B17061" s="153" t="s">
        <v>19258</v>
      </c>
      <c r="C17061" s="145" t="s">
        <v>13059</v>
      </c>
      <c r="D17061" s="137"/>
      <c r="E17061" s="146">
        <v>250.85</v>
      </c>
      <c r="F17061" s="138"/>
      <c r="G17061" s="138"/>
    </row>
    <row r="17062" ht="15.75" customHeight="1" spans="1:7">
      <c r="A17062" s="143">
        <v>2003388</v>
      </c>
      <c r="B17062" s="153" t="s">
        <v>19259</v>
      </c>
      <c r="C17062" s="145" t="s">
        <v>13059</v>
      </c>
      <c r="D17062" s="137"/>
      <c r="E17062" s="146">
        <v>228.1</v>
      </c>
      <c r="F17062" s="138"/>
      <c r="G17062" s="138"/>
    </row>
    <row r="17063" ht="15.75" customHeight="1" spans="1:7">
      <c r="A17063" s="143">
        <v>2003391</v>
      </c>
      <c r="B17063" s="153" t="s">
        <v>19260</v>
      </c>
      <c r="C17063" s="145" t="s">
        <v>13059</v>
      </c>
      <c r="D17063" s="137"/>
      <c r="E17063" s="146">
        <v>161.34</v>
      </c>
      <c r="F17063" s="138"/>
      <c r="G17063" s="138"/>
    </row>
    <row r="17064" ht="15.75" customHeight="1" spans="1:7">
      <c r="A17064" s="143">
        <v>2003390</v>
      </c>
      <c r="B17064" s="153" t="s">
        <v>19261</v>
      </c>
      <c r="C17064" s="145" t="s">
        <v>13059</v>
      </c>
      <c r="D17064" s="137"/>
      <c r="E17064" s="146">
        <v>143.53</v>
      </c>
      <c r="F17064" s="138"/>
      <c r="G17064" s="138"/>
    </row>
    <row r="17065" ht="15.75" customHeight="1" spans="1:7">
      <c r="A17065" s="143">
        <v>2003393</v>
      </c>
      <c r="B17065" s="153" t="s">
        <v>19262</v>
      </c>
      <c r="C17065" s="145" t="s">
        <v>13059</v>
      </c>
      <c r="D17065" s="137"/>
      <c r="E17065" s="146">
        <v>228.16</v>
      </c>
      <c r="F17065" s="138"/>
      <c r="G17065" s="138"/>
    </row>
    <row r="17066" ht="15.75" customHeight="1" spans="1:7">
      <c r="A17066" s="143">
        <v>2003392</v>
      </c>
      <c r="B17066" s="153" t="s">
        <v>19263</v>
      </c>
      <c r="C17066" s="145" t="s">
        <v>13059</v>
      </c>
      <c r="D17066" s="137"/>
      <c r="E17066" s="146">
        <v>210.35</v>
      </c>
      <c r="F17066" s="138"/>
      <c r="G17066" s="138"/>
    </row>
    <row r="17067" ht="15.75" customHeight="1" spans="1:7">
      <c r="A17067" s="143">
        <v>2003395</v>
      </c>
      <c r="B17067" s="153" t="s">
        <v>19264</v>
      </c>
      <c r="C17067" s="145" t="s">
        <v>13059</v>
      </c>
      <c r="D17067" s="137"/>
      <c r="E17067" s="146">
        <v>697.42</v>
      </c>
      <c r="F17067" s="138"/>
      <c r="G17067" s="138"/>
    </row>
    <row r="17068" ht="15.75" customHeight="1" spans="1:7">
      <c r="A17068" s="143">
        <v>2003394</v>
      </c>
      <c r="B17068" s="153" t="s">
        <v>19265</v>
      </c>
      <c r="C17068" s="145" t="s">
        <v>13059</v>
      </c>
      <c r="D17068" s="137"/>
      <c r="E17068" s="146">
        <v>694.82</v>
      </c>
      <c r="F17068" s="138"/>
      <c r="G17068" s="138"/>
    </row>
    <row r="17069" ht="15.75" customHeight="1" spans="1:7">
      <c r="A17069" s="143">
        <v>2003397</v>
      </c>
      <c r="B17069" s="153" t="s">
        <v>19266</v>
      </c>
      <c r="C17069" s="145" t="s">
        <v>13059</v>
      </c>
      <c r="D17069" s="137"/>
      <c r="E17069" s="146">
        <v>523.12</v>
      </c>
      <c r="F17069" s="138"/>
      <c r="G17069" s="138"/>
    </row>
    <row r="17070" ht="15.75" customHeight="1" spans="1:7">
      <c r="A17070" s="143">
        <v>2003396</v>
      </c>
      <c r="B17070" s="153" t="s">
        <v>19267</v>
      </c>
      <c r="C17070" s="145" t="s">
        <v>13059</v>
      </c>
      <c r="D17070" s="137"/>
      <c r="E17070" s="146">
        <v>477.62</v>
      </c>
      <c r="F17070" s="138"/>
      <c r="G17070" s="138"/>
    </row>
    <row r="17071" ht="15.75" customHeight="1" spans="1:7">
      <c r="A17071" s="143">
        <v>2003399</v>
      </c>
      <c r="B17071" s="153" t="s">
        <v>19268</v>
      </c>
      <c r="C17071" s="145" t="s">
        <v>13059</v>
      </c>
      <c r="D17071" s="137"/>
      <c r="E17071" s="146">
        <v>658.52</v>
      </c>
      <c r="F17071" s="138"/>
      <c r="G17071" s="138"/>
    </row>
    <row r="17072" ht="15.75" customHeight="1" spans="1:7">
      <c r="A17072" s="143">
        <v>2003398</v>
      </c>
      <c r="B17072" s="153" t="s">
        <v>19269</v>
      </c>
      <c r="C17072" s="145" t="s">
        <v>13059</v>
      </c>
      <c r="D17072" s="137"/>
      <c r="E17072" s="146">
        <v>613.02</v>
      </c>
      <c r="F17072" s="138"/>
      <c r="G17072" s="138"/>
    </row>
    <row r="17073" ht="15.75" customHeight="1" spans="1:7">
      <c r="A17073" s="143">
        <v>2003401</v>
      </c>
      <c r="B17073" s="153" t="s">
        <v>19270</v>
      </c>
      <c r="C17073" s="145" t="s">
        <v>13059</v>
      </c>
      <c r="D17073" s="137"/>
      <c r="E17073" s="146">
        <v>591</v>
      </c>
      <c r="F17073" s="138"/>
      <c r="G17073" s="138"/>
    </row>
    <row r="17074" ht="15.75" customHeight="1" spans="1:7">
      <c r="A17074" s="143">
        <v>2003400</v>
      </c>
      <c r="B17074" s="153" t="s">
        <v>19271</v>
      </c>
      <c r="C17074" s="145" t="s">
        <v>13059</v>
      </c>
      <c r="D17074" s="137"/>
      <c r="E17074" s="146">
        <v>536.41</v>
      </c>
      <c r="F17074" s="138"/>
      <c r="G17074" s="138"/>
    </row>
    <row r="17075" ht="15.75" customHeight="1" spans="1:7">
      <c r="A17075" s="143">
        <v>2003403</v>
      </c>
      <c r="B17075" s="153" t="s">
        <v>19272</v>
      </c>
      <c r="C17075" s="145" t="s">
        <v>13059</v>
      </c>
      <c r="D17075" s="137"/>
      <c r="E17075" s="146">
        <v>733.71</v>
      </c>
      <c r="F17075" s="138"/>
      <c r="G17075" s="138"/>
    </row>
    <row r="17076" ht="15.75" customHeight="1" spans="1:7">
      <c r="A17076" s="143">
        <v>2003402</v>
      </c>
      <c r="B17076" s="153" t="s">
        <v>19273</v>
      </c>
      <c r="C17076" s="145" t="s">
        <v>13059</v>
      </c>
      <c r="D17076" s="137"/>
      <c r="E17076" s="146">
        <v>679.11</v>
      </c>
      <c r="F17076" s="138"/>
      <c r="G17076" s="138"/>
    </row>
    <row r="17077" ht="15.75" customHeight="1" spans="1:7">
      <c r="A17077" s="143">
        <v>2003448</v>
      </c>
      <c r="B17077" s="153" t="s">
        <v>19274</v>
      </c>
      <c r="C17077" s="145" t="s">
        <v>455</v>
      </c>
      <c r="D17077" s="137"/>
      <c r="E17077" s="146">
        <v>388.96</v>
      </c>
      <c r="F17077" s="138"/>
      <c r="G17077" s="138"/>
    </row>
    <row r="17078" ht="15.75" customHeight="1" spans="1:7">
      <c r="A17078" s="143">
        <v>2003449</v>
      </c>
      <c r="B17078" s="153" t="s">
        <v>19275</v>
      </c>
      <c r="C17078" s="145" t="s">
        <v>455</v>
      </c>
      <c r="D17078" s="137"/>
      <c r="E17078" s="146">
        <v>458.21</v>
      </c>
      <c r="F17078" s="138"/>
      <c r="G17078" s="138"/>
    </row>
    <row r="17079" ht="15.75" customHeight="1" spans="1:7">
      <c r="A17079" s="143">
        <v>2003450</v>
      </c>
      <c r="B17079" s="153" t="s">
        <v>19276</v>
      </c>
      <c r="C17079" s="145" t="s">
        <v>455</v>
      </c>
      <c r="D17079" s="137"/>
      <c r="E17079" s="146">
        <v>398.83</v>
      </c>
      <c r="F17079" s="138"/>
      <c r="G17079" s="138"/>
    </row>
    <row r="17080" ht="15.75" customHeight="1" spans="1:7">
      <c r="A17080" s="143">
        <v>2003451</v>
      </c>
      <c r="B17080" s="153" t="s">
        <v>19277</v>
      </c>
      <c r="C17080" s="145" t="s">
        <v>455</v>
      </c>
      <c r="D17080" s="137"/>
      <c r="E17080" s="146">
        <v>471.38</v>
      </c>
      <c r="F17080" s="138"/>
      <c r="G17080" s="138"/>
    </row>
    <row r="17081" ht="15.75" customHeight="1" spans="1:7">
      <c r="A17081" s="143">
        <v>2003452</v>
      </c>
      <c r="B17081" s="153" t="s">
        <v>19278</v>
      </c>
      <c r="C17081" s="145" t="s">
        <v>455</v>
      </c>
      <c r="D17081" s="137"/>
      <c r="E17081" s="146">
        <v>1217.89</v>
      </c>
      <c r="F17081" s="138"/>
      <c r="G17081" s="138"/>
    </row>
    <row r="17082" ht="15.75" customHeight="1" spans="1:7">
      <c r="A17082" s="143">
        <v>2003453</v>
      </c>
      <c r="B17082" s="153" t="s">
        <v>19279</v>
      </c>
      <c r="C17082" s="145" t="s">
        <v>455</v>
      </c>
      <c r="D17082" s="137"/>
      <c r="E17082" s="146">
        <v>1434.6</v>
      </c>
      <c r="F17082" s="138"/>
      <c r="G17082" s="138"/>
    </row>
    <row r="17083" ht="15.75" customHeight="1" spans="1:7">
      <c r="A17083" s="143">
        <v>2003454</v>
      </c>
      <c r="B17083" s="153" t="s">
        <v>19280</v>
      </c>
      <c r="C17083" s="145" t="s">
        <v>455</v>
      </c>
      <c r="D17083" s="137"/>
      <c r="E17083" s="146">
        <v>1702.93</v>
      </c>
      <c r="F17083" s="138"/>
      <c r="G17083" s="138"/>
    </row>
    <row r="17084" ht="15.75" customHeight="1" spans="1:7">
      <c r="A17084" s="143">
        <v>2003455</v>
      </c>
      <c r="B17084" s="153" t="s">
        <v>19281</v>
      </c>
      <c r="C17084" s="145" t="s">
        <v>455</v>
      </c>
      <c r="D17084" s="137"/>
      <c r="E17084" s="146">
        <v>2039.22</v>
      </c>
      <c r="F17084" s="138"/>
      <c r="G17084" s="138"/>
    </row>
    <row r="17085" ht="15.75" customHeight="1" spans="1:7">
      <c r="A17085" s="143">
        <v>2003456</v>
      </c>
      <c r="B17085" s="153" t="s">
        <v>19282</v>
      </c>
      <c r="C17085" s="145" t="s">
        <v>455</v>
      </c>
      <c r="D17085" s="137"/>
      <c r="E17085" s="146">
        <v>2258.23</v>
      </c>
      <c r="F17085" s="138"/>
      <c r="G17085" s="138"/>
    </row>
    <row r="17086" ht="15.75" customHeight="1" spans="1:7">
      <c r="A17086" s="143">
        <v>2003457</v>
      </c>
      <c r="B17086" s="153" t="s">
        <v>19283</v>
      </c>
      <c r="C17086" s="145" t="s">
        <v>455</v>
      </c>
      <c r="D17086" s="137"/>
      <c r="E17086" s="146">
        <v>2739.39</v>
      </c>
      <c r="F17086" s="138"/>
      <c r="G17086" s="138"/>
    </row>
    <row r="17087" ht="15.75" customHeight="1" spans="1:7">
      <c r="A17087" s="143">
        <v>2003458</v>
      </c>
      <c r="B17087" s="153" t="s">
        <v>19284</v>
      </c>
      <c r="C17087" s="145" t="s">
        <v>455</v>
      </c>
      <c r="D17087" s="137"/>
      <c r="E17087" s="146">
        <v>2849.85</v>
      </c>
      <c r="F17087" s="138"/>
      <c r="G17087" s="138"/>
    </row>
    <row r="17088" ht="15.75" customHeight="1" spans="1:7">
      <c r="A17088" s="143">
        <v>2003459</v>
      </c>
      <c r="B17088" s="153" t="s">
        <v>19285</v>
      </c>
      <c r="C17088" s="145" t="s">
        <v>455</v>
      </c>
      <c r="D17088" s="137"/>
      <c r="E17088" s="146">
        <v>3491.24</v>
      </c>
      <c r="F17088" s="138"/>
      <c r="G17088" s="138"/>
    </row>
    <row r="17089" ht="15.75" customHeight="1" spans="1:7">
      <c r="A17089" s="143">
        <v>2003460</v>
      </c>
      <c r="B17089" s="153" t="s">
        <v>19286</v>
      </c>
      <c r="C17089" s="145" t="s">
        <v>455</v>
      </c>
      <c r="D17089" s="137"/>
      <c r="E17089" s="146">
        <v>3981.86</v>
      </c>
      <c r="F17089" s="138"/>
      <c r="G17089" s="138"/>
    </row>
    <row r="17090" ht="15.75" customHeight="1" spans="1:7">
      <c r="A17090" s="143">
        <v>2003461</v>
      </c>
      <c r="B17090" s="153" t="s">
        <v>19287</v>
      </c>
      <c r="C17090" s="145" t="s">
        <v>455</v>
      </c>
      <c r="D17090" s="137"/>
      <c r="E17090" s="146">
        <v>4953.12</v>
      </c>
      <c r="F17090" s="138"/>
      <c r="G17090" s="138"/>
    </row>
    <row r="17091" ht="15.75" customHeight="1" spans="1:7">
      <c r="A17091" s="143">
        <v>2003462</v>
      </c>
      <c r="B17091" s="153" t="s">
        <v>19288</v>
      </c>
      <c r="C17091" s="145" t="s">
        <v>455</v>
      </c>
      <c r="D17091" s="137"/>
      <c r="E17091" s="146">
        <v>2879.96</v>
      </c>
      <c r="F17091" s="138"/>
      <c r="G17091" s="138"/>
    </row>
    <row r="17092" ht="15.75" customHeight="1" spans="1:7">
      <c r="A17092" s="143">
        <v>2003463</v>
      </c>
      <c r="B17092" s="153" t="s">
        <v>19289</v>
      </c>
      <c r="C17092" s="145" t="s">
        <v>455</v>
      </c>
      <c r="D17092" s="137"/>
      <c r="E17092" s="146">
        <v>3540.73</v>
      </c>
      <c r="F17092" s="138"/>
      <c r="G17092" s="138"/>
    </row>
    <row r="17093" ht="15.75" customHeight="1" spans="1:7">
      <c r="A17093" s="143">
        <v>2003464</v>
      </c>
      <c r="B17093" s="153" t="s">
        <v>19290</v>
      </c>
      <c r="C17093" s="145" t="s">
        <v>455</v>
      </c>
      <c r="D17093" s="137"/>
      <c r="E17093" s="146">
        <v>3677.88</v>
      </c>
      <c r="F17093" s="138"/>
      <c r="G17093" s="138"/>
    </row>
    <row r="17094" ht="15.75" customHeight="1" spans="1:7">
      <c r="A17094" s="143">
        <v>2003465</v>
      </c>
      <c r="B17094" s="153" t="s">
        <v>19291</v>
      </c>
      <c r="C17094" s="145" t="s">
        <v>455</v>
      </c>
      <c r="D17094" s="137"/>
      <c r="E17094" s="146">
        <v>4567.41</v>
      </c>
      <c r="F17094" s="138"/>
      <c r="G17094" s="138"/>
    </row>
    <row r="17095" ht="15.75" customHeight="1" spans="1:7">
      <c r="A17095" s="143">
        <v>2003466</v>
      </c>
      <c r="B17095" s="153" t="s">
        <v>19292</v>
      </c>
      <c r="C17095" s="145" t="s">
        <v>455</v>
      </c>
      <c r="D17095" s="137"/>
      <c r="E17095" s="146">
        <v>5101.58</v>
      </c>
      <c r="F17095" s="138"/>
      <c r="G17095" s="138"/>
    </row>
    <row r="17096" ht="15.75" customHeight="1" spans="1:7">
      <c r="A17096" s="143">
        <v>2003467</v>
      </c>
      <c r="B17096" s="153" t="s">
        <v>19293</v>
      </c>
      <c r="C17096" s="145" t="s">
        <v>455</v>
      </c>
      <c r="D17096" s="137"/>
      <c r="E17096" s="146">
        <v>6418.18</v>
      </c>
      <c r="F17096" s="138"/>
      <c r="G17096" s="138"/>
    </row>
    <row r="17097" ht="15.75" customHeight="1" spans="1:7">
      <c r="A17097" s="143">
        <v>2003468</v>
      </c>
      <c r="B17097" s="153" t="s">
        <v>19294</v>
      </c>
      <c r="C17097" s="145" t="s">
        <v>455</v>
      </c>
      <c r="D17097" s="137"/>
      <c r="E17097" s="146">
        <v>3505.58</v>
      </c>
      <c r="F17097" s="138"/>
      <c r="G17097" s="138"/>
    </row>
    <row r="17098" ht="15.75" customHeight="1" spans="1:7">
      <c r="A17098" s="143">
        <v>2003469</v>
      </c>
      <c r="B17098" s="153" t="s">
        <v>19295</v>
      </c>
      <c r="C17098" s="145" t="s">
        <v>455</v>
      </c>
      <c r="D17098" s="137"/>
      <c r="E17098" s="146">
        <v>4347.96</v>
      </c>
      <c r="F17098" s="138"/>
      <c r="G17098" s="138"/>
    </row>
    <row r="17099" ht="15.75" customHeight="1" spans="1:7">
      <c r="A17099" s="143">
        <v>2003470</v>
      </c>
      <c r="B17099" s="153" t="s">
        <v>19296</v>
      </c>
      <c r="C17099" s="145" t="s">
        <v>455</v>
      </c>
      <c r="D17099" s="137"/>
      <c r="E17099" s="146">
        <v>4505.91</v>
      </c>
      <c r="F17099" s="138"/>
      <c r="G17099" s="138"/>
    </row>
    <row r="17100" ht="15.75" customHeight="1" spans="1:7">
      <c r="A17100" s="143">
        <v>2003471</v>
      </c>
      <c r="B17100" s="153" t="s">
        <v>19297</v>
      </c>
      <c r="C17100" s="145" t="s">
        <v>455</v>
      </c>
      <c r="D17100" s="137"/>
      <c r="E17100" s="146">
        <v>5644.29</v>
      </c>
      <c r="F17100" s="138"/>
      <c r="G17100" s="138"/>
    </row>
    <row r="17101" ht="15.75" customHeight="1" spans="1:7">
      <c r="A17101" s="143">
        <v>2003472</v>
      </c>
      <c r="B17101" s="153" t="s">
        <v>19298</v>
      </c>
      <c r="C17101" s="145" t="s">
        <v>455</v>
      </c>
      <c r="D17101" s="137"/>
      <c r="E17101" s="146">
        <v>6587.31</v>
      </c>
      <c r="F17101" s="138"/>
      <c r="G17101" s="138"/>
    </row>
    <row r="17102" ht="15.75" customHeight="1" spans="1:7">
      <c r="A17102" s="143">
        <v>2003473</v>
      </c>
      <c r="B17102" s="153" t="s">
        <v>19299</v>
      </c>
      <c r="C17102" s="145" t="s">
        <v>455</v>
      </c>
      <c r="D17102" s="137"/>
      <c r="E17102" s="146">
        <v>8362.33</v>
      </c>
      <c r="F17102" s="138"/>
      <c r="G17102" s="138"/>
    </row>
    <row r="17103" ht="15.75" customHeight="1" spans="1:7">
      <c r="A17103" s="143">
        <v>2003475</v>
      </c>
      <c r="B17103" s="153" t="s">
        <v>19300</v>
      </c>
      <c r="C17103" s="145" t="s">
        <v>455</v>
      </c>
      <c r="D17103" s="137"/>
      <c r="E17103" s="146">
        <v>548.56</v>
      </c>
      <c r="F17103" s="138"/>
      <c r="G17103" s="138"/>
    </row>
    <row r="17104" ht="15.75" customHeight="1" spans="1:7">
      <c r="A17104" s="143">
        <v>2003474</v>
      </c>
      <c r="B17104" s="153" t="s">
        <v>19301</v>
      </c>
      <c r="C17104" s="145" t="s">
        <v>455</v>
      </c>
      <c r="D17104" s="137"/>
      <c r="E17104" s="146">
        <v>500.47</v>
      </c>
      <c r="F17104" s="138"/>
      <c r="G17104" s="138"/>
    </row>
    <row r="17105" ht="15.75" customHeight="1" spans="1:7">
      <c r="A17105" s="143">
        <v>2003441</v>
      </c>
      <c r="B17105" s="153" t="s">
        <v>19302</v>
      </c>
      <c r="C17105" s="145" t="s">
        <v>455</v>
      </c>
      <c r="D17105" s="137"/>
      <c r="E17105" s="146">
        <v>208</v>
      </c>
      <c r="F17105" s="138"/>
      <c r="G17105" s="138"/>
    </row>
    <row r="17106" ht="15.75" customHeight="1" spans="1:7">
      <c r="A17106" s="143">
        <v>2003440</v>
      </c>
      <c r="B17106" s="153" t="s">
        <v>19303</v>
      </c>
      <c r="C17106" s="145" t="s">
        <v>455</v>
      </c>
      <c r="D17106" s="137"/>
      <c r="E17106" s="146">
        <v>149.91</v>
      </c>
      <c r="F17106" s="138"/>
      <c r="G17106" s="138"/>
    </row>
    <row r="17107" ht="15.75" customHeight="1" spans="1:7">
      <c r="A17107" s="143">
        <v>2003443</v>
      </c>
      <c r="B17107" s="153" t="s">
        <v>19304</v>
      </c>
      <c r="C17107" s="145" t="s">
        <v>455</v>
      </c>
      <c r="D17107" s="137"/>
      <c r="E17107" s="146">
        <v>246.92</v>
      </c>
      <c r="F17107" s="138"/>
      <c r="G17107" s="138"/>
    </row>
    <row r="17108" ht="15.75" customHeight="1" spans="1:7">
      <c r="A17108" s="143">
        <v>2003442</v>
      </c>
      <c r="B17108" s="153" t="s">
        <v>19305</v>
      </c>
      <c r="C17108" s="145" t="s">
        <v>455</v>
      </c>
      <c r="D17108" s="137"/>
      <c r="E17108" s="146">
        <v>177.94</v>
      </c>
      <c r="F17108" s="138"/>
      <c r="G17108" s="138"/>
    </row>
    <row r="17109" ht="15.75" customHeight="1" spans="1:7">
      <c r="A17109" s="143">
        <v>2003445</v>
      </c>
      <c r="B17109" s="153" t="s">
        <v>19306</v>
      </c>
      <c r="C17109" s="145" t="s">
        <v>455</v>
      </c>
      <c r="D17109" s="137"/>
      <c r="E17109" s="146">
        <v>294.78</v>
      </c>
      <c r="F17109" s="138"/>
      <c r="G17109" s="138"/>
    </row>
    <row r="17110" ht="15.75" customHeight="1" spans="1:7">
      <c r="A17110" s="143">
        <v>2003444</v>
      </c>
      <c r="B17110" s="153" t="s">
        <v>19307</v>
      </c>
      <c r="C17110" s="145" t="s">
        <v>455</v>
      </c>
      <c r="D17110" s="137"/>
      <c r="E17110" s="146">
        <v>212.48</v>
      </c>
      <c r="F17110" s="138"/>
      <c r="G17110" s="138"/>
    </row>
    <row r="17111" ht="15.75" customHeight="1" spans="1:7">
      <c r="A17111" s="143">
        <v>2003447</v>
      </c>
      <c r="B17111" s="153" t="s">
        <v>19308</v>
      </c>
      <c r="C17111" s="145" t="s">
        <v>455</v>
      </c>
      <c r="D17111" s="137"/>
      <c r="E17111" s="146">
        <v>363.68</v>
      </c>
      <c r="F17111" s="138"/>
      <c r="G17111" s="138"/>
    </row>
    <row r="17112" ht="15.75" customHeight="1" spans="1:7">
      <c r="A17112" s="143">
        <v>2003446</v>
      </c>
      <c r="B17112" s="153" t="s">
        <v>19309</v>
      </c>
      <c r="C17112" s="145" t="s">
        <v>455</v>
      </c>
      <c r="D17112" s="137"/>
      <c r="E17112" s="146">
        <v>262.01</v>
      </c>
      <c r="F17112" s="138"/>
      <c r="G17112" s="138"/>
    </row>
    <row r="17113" ht="15.75" customHeight="1" spans="1:7">
      <c r="A17113" s="143">
        <v>2004516</v>
      </c>
      <c r="B17113" s="153" t="s">
        <v>19310</v>
      </c>
      <c r="C17113" s="145" t="s">
        <v>13059</v>
      </c>
      <c r="D17113" s="137"/>
      <c r="E17113" s="146">
        <v>32.94</v>
      </c>
      <c r="F17113" s="138"/>
      <c r="G17113" s="138"/>
    </row>
    <row r="17114" ht="15.75" customHeight="1" spans="1:7">
      <c r="A17114" s="143">
        <v>2004517</v>
      </c>
      <c r="B17114" s="153" t="s">
        <v>19311</v>
      </c>
      <c r="C17114" s="145" t="s">
        <v>13059</v>
      </c>
      <c r="D17114" s="137"/>
      <c r="E17114" s="146">
        <v>67.15</v>
      </c>
      <c r="F17114" s="138"/>
      <c r="G17114" s="138"/>
    </row>
    <row r="17115" ht="15.75" customHeight="1" spans="1:7">
      <c r="A17115" s="143">
        <v>2007971</v>
      </c>
      <c r="B17115" s="153" t="s">
        <v>19312</v>
      </c>
      <c r="C17115" s="145" t="s">
        <v>13059</v>
      </c>
      <c r="D17115" s="137"/>
      <c r="E17115" s="146">
        <v>94.76</v>
      </c>
      <c r="F17115" s="138"/>
      <c r="G17115" s="138"/>
    </row>
    <row r="17116" ht="15.75" customHeight="1" spans="1:7">
      <c r="A17116" s="143">
        <v>2008091</v>
      </c>
      <c r="B17116" s="153" t="s">
        <v>19313</v>
      </c>
      <c r="C17116" s="145" t="s">
        <v>13059</v>
      </c>
      <c r="D17116" s="137"/>
      <c r="E17116" s="146">
        <v>106.32</v>
      </c>
      <c r="F17116" s="138"/>
      <c r="G17116" s="138"/>
    </row>
    <row r="17117" ht="15.75" customHeight="1" spans="1:7">
      <c r="A17117" s="143">
        <v>2006408</v>
      </c>
      <c r="B17117" s="153" t="s">
        <v>19314</v>
      </c>
      <c r="C17117" s="145" t="s">
        <v>13059</v>
      </c>
      <c r="D17117" s="137"/>
      <c r="E17117" s="146">
        <v>74.9</v>
      </c>
      <c r="F17117" s="138"/>
      <c r="G17117" s="138"/>
    </row>
    <row r="17118" ht="15.75" customHeight="1" spans="1:7">
      <c r="A17118" s="143">
        <v>2015642</v>
      </c>
      <c r="B17118" s="153" t="s">
        <v>19315</v>
      </c>
      <c r="C17118" s="145" t="s">
        <v>13059</v>
      </c>
      <c r="D17118" s="137"/>
      <c r="E17118" s="146">
        <v>146.18</v>
      </c>
      <c r="F17118" s="138"/>
      <c r="G17118" s="138"/>
    </row>
    <row r="17119" ht="15.75" customHeight="1" spans="1:7">
      <c r="A17119" s="143">
        <v>2015641</v>
      </c>
      <c r="B17119" s="153" t="s">
        <v>19316</v>
      </c>
      <c r="C17119" s="145" t="s">
        <v>13059</v>
      </c>
      <c r="D17119" s="137"/>
      <c r="E17119" s="146">
        <v>128.24</v>
      </c>
      <c r="F17119" s="138"/>
      <c r="G17119" s="138"/>
    </row>
    <row r="17120" ht="15.75" customHeight="1" spans="1:7">
      <c r="A17120" s="143">
        <v>2004509</v>
      </c>
      <c r="B17120" s="153" t="s">
        <v>19317</v>
      </c>
      <c r="C17120" s="145" t="s">
        <v>13059</v>
      </c>
      <c r="D17120" s="137"/>
      <c r="E17120" s="146">
        <v>36.16</v>
      </c>
      <c r="F17120" s="138"/>
      <c r="G17120" s="138"/>
    </row>
    <row r="17121" ht="15.75" customHeight="1" spans="1:7">
      <c r="A17121" s="143">
        <v>2004510</v>
      </c>
      <c r="B17121" s="153" t="s">
        <v>19318</v>
      </c>
      <c r="C17121" s="145" t="s">
        <v>13059</v>
      </c>
      <c r="D17121" s="137"/>
      <c r="E17121" s="146">
        <v>43.77</v>
      </c>
      <c r="F17121" s="138"/>
      <c r="G17121" s="138"/>
    </row>
    <row r="17122" ht="15.75" customHeight="1" spans="1:7">
      <c r="A17122" s="143">
        <v>2004511</v>
      </c>
      <c r="B17122" s="153" t="s">
        <v>19319</v>
      </c>
      <c r="C17122" s="145" t="s">
        <v>13059</v>
      </c>
      <c r="D17122" s="137"/>
      <c r="E17122" s="146">
        <v>58.97</v>
      </c>
      <c r="F17122" s="138"/>
      <c r="G17122" s="138"/>
    </row>
    <row r="17123" ht="15.75" customHeight="1" spans="1:7">
      <c r="A17123" s="143">
        <v>2004512</v>
      </c>
      <c r="B17123" s="153" t="s">
        <v>19320</v>
      </c>
      <c r="C17123" s="145" t="s">
        <v>13059</v>
      </c>
      <c r="D17123" s="137"/>
      <c r="E17123" s="146">
        <v>77.96</v>
      </c>
      <c r="F17123" s="138"/>
      <c r="G17123" s="138"/>
    </row>
    <row r="17124" ht="15.75" customHeight="1" spans="1:7">
      <c r="A17124" s="143">
        <v>2003843</v>
      </c>
      <c r="B17124" s="153" t="s">
        <v>19321</v>
      </c>
      <c r="C17124" s="145" t="s">
        <v>13059</v>
      </c>
      <c r="D17124" s="137"/>
      <c r="E17124" s="146">
        <v>301.67</v>
      </c>
      <c r="F17124" s="138"/>
      <c r="G17124" s="138"/>
    </row>
    <row r="17125" ht="15.75" customHeight="1" spans="1:7">
      <c r="A17125" s="143">
        <v>2003915</v>
      </c>
      <c r="B17125" s="153" t="s">
        <v>19322</v>
      </c>
      <c r="C17125" s="145" t="s">
        <v>13059</v>
      </c>
      <c r="D17125" s="137"/>
      <c r="E17125" s="146">
        <v>109.94</v>
      </c>
      <c r="F17125" s="138"/>
      <c r="G17125" s="138"/>
    </row>
    <row r="17126" ht="15.75" customHeight="1" spans="1:7">
      <c r="A17126" s="143">
        <v>2003914</v>
      </c>
      <c r="B17126" s="153" t="s">
        <v>19323</v>
      </c>
      <c r="C17126" s="145" t="s">
        <v>13059</v>
      </c>
      <c r="D17126" s="137"/>
      <c r="E17126" s="146">
        <v>96.41</v>
      </c>
      <c r="F17126" s="138"/>
      <c r="G17126" s="138"/>
    </row>
    <row r="17127" ht="15.75" customHeight="1" spans="1:7">
      <c r="A17127" s="143">
        <v>2003589</v>
      </c>
      <c r="B17127" s="153" t="s">
        <v>19324</v>
      </c>
      <c r="C17127" s="145" t="s">
        <v>13059</v>
      </c>
      <c r="D17127" s="137"/>
      <c r="E17127" s="146">
        <v>119.07</v>
      </c>
      <c r="F17127" s="138"/>
      <c r="G17127" s="138"/>
    </row>
    <row r="17128" ht="15.75" customHeight="1" spans="1:7">
      <c r="A17128" s="143">
        <v>2003588</v>
      </c>
      <c r="B17128" s="153" t="s">
        <v>19325</v>
      </c>
      <c r="C17128" s="145" t="s">
        <v>13059</v>
      </c>
      <c r="D17128" s="137"/>
      <c r="E17128" s="146">
        <v>108.5</v>
      </c>
      <c r="F17128" s="138"/>
      <c r="G17128" s="138"/>
    </row>
    <row r="17129" ht="15.75" customHeight="1" spans="1:7">
      <c r="A17129" s="143">
        <v>2003917</v>
      </c>
      <c r="B17129" s="153" t="s">
        <v>19326</v>
      </c>
      <c r="C17129" s="145" t="s">
        <v>13059</v>
      </c>
      <c r="D17129" s="137"/>
      <c r="E17129" s="146">
        <v>124.68</v>
      </c>
      <c r="F17129" s="138"/>
      <c r="G17129" s="138"/>
    </row>
    <row r="17130" ht="15.75" customHeight="1" spans="1:7">
      <c r="A17130" s="143">
        <v>2003916</v>
      </c>
      <c r="B17130" s="153" t="s">
        <v>19327</v>
      </c>
      <c r="C17130" s="145" t="s">
        <v>13059</v>
      </c>
      <c r="D17130" s="137"/>
      <c r="E17130" s="146">
        <v>111.15</v>
      </c>
      <c r="F17130" s="138"/>
      <c r="G17130" s="138"/>
    </row>
    <row r="17131" ht="15.75" customHeight="1" spans="1:7">
      <c r="A17131" s="143">
        <v>2003591</v>
      </c>
      <c r="B17131" s="153" t="s">
        <v>19328</v>
      </c>
      <c r="C17131" s="145" t="s">
        <v>13059</v>
      </c>
      <c r="D17131" s="137"/>
      <c r="E17131" s="146">
        <v>133.82</v>
      </c>
      <c r="F17131" s="138"/>
      <c r="G17131" s="138"/>
    </row>
    <row r="17132" ht="15.75" customHeight="1" spans="1:7">
      <c r="A17132" s="143">
        <v>2003590</v>
      </c>
      <c r="B17132" s="153" t="s">
        <v>19329</v>
      </c>
      <c r="C17132" s="145" t="s">
        <v>13059</v>
      </c>
      <c r="D17132" s="137"/>
      <c r="E17132" s="146">
        <v>123.24</v>
      </c>
      <c r="F17132" s="138"/>
      <c r="G17132" s="138"/>
    </row>
    <row r="17133" ht="15.75" customHeight="1" spans="1:7">
      <c r="A17133" s="143">
        <v>2003593</v>
      </c>
      <c r="B17133" s="153" t="s">
        <v>19330</v>
      </c>
      <c r="C17133" s="145" t="s">
        <v>13059</v>
      </c>
      <c r="D17133" s="137"/>
      <c r="E17133" s="146">
        <v>83</v>
      </c>
      <c r="F17133" s="138"/>
      <c r="G17133" s="138"/>
    </row>
    <row r="17134" ht="15.75" customHeight="1" spans="1:7">
      <c r="A17134" s="143">
        <v>2003592</v>
      </c>
      <c r="B17134" s="153" t="s">
        <v>19331</v>
      </c>
      <c r="C17134" s="145" t="s">
        <v>13059</v>
      </c>
      <c r="D17134" s="137"/>
      <c r="E17134" s="146">
        <v>67.9</v>
      </c>
      <c r="F17134" s="138"/>
      <c r="G17134" s="138"/>
    </row>
    <row r="17135" ht="15.75" customHeight="1" spans="1:7">
      <c r="A17135" s="143">
        <v>2003595</v>
      </c>
      <c r="B17135" s="153" t="s">
        <v>19332</v>
      </c>
      <c r="C17135" s="145" t="s">
        <v>13059</v>
      </c>
      <c r="D17135" s="137"/>
      <c r="E17135" s="146">
        <v>68.26</v>
      </c>
      <c r="F17135" s="138"/>
      <c r="G17135" s="138"/>
    </row>
    <row r="17136" ht="15.75" customHeight="1" spans="1:7">
      <c r="A17136" s="143">
        <v>2003594</v>
      </c>
      <c r="B17136" s="153" t="s">
        <v>19333</v>
      </c>
      <c r="C17136" s="145" t="s">
        <v>13059</v>
      </c>
      <c r="D17136" s="137"/>
      <c r="E17136" s="146">
        <v>53.16</v>
      </c>
      <c r="F17136" s="138"/>
      <c r="G17136" s="138"/>
    </row>
    <row r="17137" ht="15.75" customHeight="1" spans="1:7">
      <c r="A17137" s="143">
        <v>2003597</v>
      </c>
      <c r="B17137" s="153" t="s">
        <v>19334</v>
      </c>
      <c r="C17137" s="145" t="s">
        <v>13059</v>
      </c>
      <c r="D17137" s="137"/>
      <c r="E17137" s="146">
        <v>107.92</v>
      </c>
      <c r="F17137" s="138"/>
      <c r="G17137" s="138"/>
    </row>
    <row r="17138" ht="15.75" customHeight="1" spans="1:7">
      <c r="A17138" s="143">
        <v>2003596</v>
      </c>
      <c r="B17138" s="153" t="s">
        <v>19335</v>
      </c>
      <c r="C17138" s="145" t="s">
        <v>13059</v>
      </c>
      <c r="D17138" s="137"/>
      <c r="E17138" s="146">
        <v>90.28</v>
      </c>
      <c r="F17138" s="138"/>
      <c r="G17138" s="138"/>
    </row>
    <row r="17139" ht="15.75" customHeight="1" spans="1:7">
      <c r="A17139" s="143">
        <v>2003572</v>
      </c>
      <c r="B17139" s="153" t="s">
        <v>19336</v>
      </c>
      <c r="C17139" s="145" t="s">
        <v>13059</v>
      </c>
      <c r="D17139" s="137"/>
      <c r="E17139" s="146">
        <v>124.4</v>
      </c>
      <c r="F17139" s="138"/>
      <c r="G17139" s="138"/>
    </row>
    <row r="17140" ht="15.75" customHeight="1" spans="1:7">
      <c r="A17140" s="143">
        <v>2003580</v>
      </c>
      <c r="B17140" s="153" t="s">
        <v>19337</v>
      </c>
      <c r="C17140" s="145" t="s">
        <v>13059</v>
      </c>
      <c r="D17140" s="137"/>
      <c r="E17140" s="146">
        <v>66.36</v>
      </c>
      <c r="F17140" s="138"/>
      <c r="G17140" s="138"/>
    </row>
    <row r="17141" ht="15.75" customHeight="1" spans="1:7">
      <c r="A17141" s="143">
        <v>2003573</v>
      </c>
      <c r="B17141" s="153" t="s">
        <v>19338</v>
      </c>
      <c r="C17141" s="145" t="s">
        <v>13059</v>
      </c>
      <c r="D17141" s="137"/>
      <c r="E17141" s="146">
        <v>131.54</v>
      </c>
      <c r="F17141" s="138"/>
      <c r="G17141" s="138"/>
    </row>
    <row r="17142" ht="15.75" customHeight="1" spans="1:7">
      <c r="A17142" s="143">
        <v>2003581</v>
      </c>
      <c r="B17142" s="153" t="s">
        <v>19339</v>
      </c>
      <c r="C17142" s="145" t="s">
        <v>13059</v>
      </c>
      <c r="D17142" s="137"/>
      <c r="E17142" s="146">
        <v>64.42</v>
      </c>
      <c r="F17142" s="138"/>
      <c r="G17142" s="138"/>
    </row>
    <row r="17143" ht="15.75" customHeight="1" spans="1:7">
      <c r="A17143" s="143">
        <v>2003561</v>
      </c>
      <c r="B17143" s="153" t="s">
        <v>19340</v>
      </c>
      <c r="C17143" s="145" t="s">
        <v>13059</v>
      </c>
      <c r="D17143" s="137"/>
      <c r="E17143" s="146">
        <v>196.76</v>
      </c>
      <c r="F17143" s="138"/>
      <c r="G17143" s="138"/>
    </row>
    <row r="17144" ht="15.75" customHeight="1" spans="1:7">
      <c r="A17144" s="143">
        <v>2003560</v>
      </c>
      <c r="B17144" s="153" t="s">
        <v>19341</v>
      </c>
      <c r="C17144" s="145" t="s">
        <v>13059</v>
      </c>
      <c r="D17144" s="137"/>
      <c r="E17144" s="146">
        <v>116.98</v>
      </c>
      <c r="F17144" s="138"/>
      <c r="G17144" s="138"/>
    </row>
    <row r="17145" ht="15.75" customHeight="1" spans="1:7">
      <c r="A17145" s="143">
        <v>2003574</v>
      </c>
      <c r="B17145" s="153" t="s">
        <v>19342</v>
      </c>
      <c r="C17145" s="145" t="s">
        <v>13059</v>
      </c>
      <c r="D17145" s="137"/>
      <c r="E17145" s="146">
        <v>179.49</v>
      </c>
      <c r="F17145" s="138"/>
      <c r="G17145" s="138"/>
    </row>
    <row r="17146" ht="15.75" customHeight="1" spans="1:7">
      <c r="A17146" s="143">
        <v>2003582</v>
      </c>
      <c r="B17146" s="153" t="s">
        <v>19343</v>
      </c>
      <c r="C17146" s="145" t="s">
        <v>13059</v>
      </c>
      <c r="D17146" s="137"/>
      <c r="E17146" s="146">
        <v>120.7</v>
      </c>
      <c r="F17146" s="138"/>
      <c r="G17146" s="138"/>
    </row>
    <row r="17147" ht="15.75" customHeight="1" spans="1:7">
      <c r="A17147" s="143">
        <v>2003563</v>
      </c>
      <c r="B17147" s="153" t="s">
        <v>19344</v>
      </c>
      <c r="C17147" s="145" t="s">
        <v>13059</v>
      </c>
      <c r="D17147" s="137"/>
      <c r="E17147" s="146">
        <v>207.29</v>
      </c>
      <c r="F17147" s="138"/>
      <c r="G17147" s="138"/>
    </row>
    <row r="17148" ht="15.75" customHeight="1" spans="1:7">
      <c r="A17148" s="143">
        <v>2003562</v>
      </c>
      <c r="B17148" s="153" t="s">
        <v>19345</v>
      </c>
      <c r="C17148" s="145" t="s">
        <v>13059</v>
      </c>
      <c r="D17148" s="137"/>
      <c r="E17148" s="146">
        <v>113.91</v>
      </c>
      <c r="F17148" s="138"/>
      <c r="G17148" s="138"/>
    </row>
    <row r="17149" ht="15.75" customHeight="1" spans="1:7">
      <c r="A17149" s="143">
        <v>2003575</v>
      </c>
      <c r="B17149" s="153" t="s">
        <v>19346</v>
      </c>
      <c r="C17149" s="145" t="s">
        <v>13059</v>
      </c>
      <c r="D17149" s="137"/>
      <c r="E17149" s="146">
        <v>186.86</v>
      </c>
      <c r="F17149" s="138"/>
      <c r="G17149" s="138"/>
    </row>
    <row r="17150" ht="15.75" customHeight="1" spans="1:7">
      <c r="A17150" s="143">
        <v>2003583</v>
      </c>
      <c r="B17150" s="153" t="s">
        <v>19347</v>
      </c>
      <c r="C17150" s="145" t="s">
        <v>13059</v>
      </c>
      <c r="D17150" s="137"/>
      <c r="E17150" s="146">
        <v>118.55</v>
      </c>
      <c r="F17150" s="138"/>
      <c r="G17150" s="138"/>
    </row>
    <row r="17151" ht="15.75" customHeight="1" spans="1:7">
      <c r="A17151" s="143">
        <v>2003565</v>
      </c>
      <c r="B17151" s="153" t="s">
        <v>19348</v>
      </c>
      <c r="C17151" s="145" t="s">
        <v>13059</v>
      </c>
      <c r="D17151" s="137"/>
      <c r="E17151" s="146">
        <v>130.6</v>
      </c>
      <c r="F17151" s="138"/>
      <c r="G17151" s="138"/>
    </row>
    <row r="17152" ht="15.75" customHeight="1" spans="1:7">
      <c r="A17152" s="143">
        <v>2003564</v>
      </c>
      <c r="B17152" s="153" t="s">
        <v>19349</v>
      </c>
      <c r="C17152" s="145" t="s">
        <v>13059</v>
      </c>
      <c r="D17152" s="137"/>
      <c r="E17152" s="146">
        <v>83.78</v>
      </c>
      <c r="F17152" s="138"/>
      <c r="G17152" s="138"/>
    </row>
    <row r="17153" ht="15.75" customHeight="1" spans="1:7">
      <c r="A17153" s="143">
        <v>2003567</v>
      </c>
      <c r="B17153" s="153" t="s">
        <v>19350</v>
      </c>
      <c r="C17153" s="145" t="s">
        <v>13059</v>
      </c>
      <c r="D17153" s="137"/>
      <c r="E17153" s="146">
        <v>147.63</v>
      </c>
      <c r="F17153" s="138"/>
      <c r="G17153" s="138"/>
    </row>
    <row r="17154" ht="15.75" customHeight="1" spans="1:7">
      <c r="A17154" s="143">
        <v>2003566</v>
      </c>
      <c r="B17154" s="153" t="s">
        <v>19351</v>
      </c>
      <c r="C17154" s="145" t="s">
        <v>13059</v>
      </c>
      <c r="D17154" s="137"/>
      <c r="E17154" s="146">
        <v>91</v>
      </c>
      <c r="F17154" s="138"/>
      <c r="G17154" s="138"/>
    </row>
    <row r="17155" ht="15.75" customHeight="1" spans="1:7">
      <c r="A17155" s="143">
        <v>2003569</v>
      </c>
      <c r="B17155" s="153" t="s">
        <v>19352</v>
      </c>
      <c r="C17155" s="145" t="s">
        <v>13059</v>
      </c>
      <c r="D17155" s="137"/>
      <c r="E17155" s="146">
        <v>172.06</v>
      </c>
      <c r="F17155" s="138"/>
      <c r="G17155" s="138"/>
    </row>
    <row r="17156" ht="15.75" customHeight="1" spans="1:7">
      <c r="A17156" s="143">
        <v>2003568</v>
      </c>
      <c r="B17156" s="153" t="s">
        <v>19353</v>
      </c>
      <c r="C17156" s="145" t="s">
        <v>13059</v>
      </c>
      <c r="D17156" s="137"/>
      <c r="E17156" s="146">
        <v>126.81</v>
      </c>
      <c r="F17156" s="138"/>
      <c r="G17156" s="138"/>
    </row>
    <row r="17157" ht="15.75" customHeight="1" spans="1:7">
      <c r="A17157" s="143">
        <v>2003578</v>
      </c>
      <c r="B17157" s="153" t="s">
        <v>19354</v>
      </c>
      <c r="C17157" s="145" t="s">
        <v>13059</v>
      </c>
      <c r="D17157" s="137"/>
      <c r="E17157" s="146">
        <v>168.61</v>
      </c>
      <c r="F17157" s="138"/>
      <c r="G17157" s="138"/>
    </row>
    <row r="17158" ht="15.75" customHeight="1" spans="1:7">
      <c r="A17158" s="143">
        <v>2003586</v>
      </c>
      <c r="B17158" s="153" t="s">
        <v>19355</v>
      </c>
      <c r="C17158" s="145" t="s">
        <v>13059</v>
      </c>
      <c r="D17158" s="137"/>
      <c r="E17158" s="146">
        <v>131.45</v>
      </c>
      <c r="F17158" s="138"/>
      <c r="G17158" s="138"/>
    </row>
    <row r="17159" ht="15.75" customHeight="1" spans="1:7">
      <c r="A17159" s="143">
        <v>2003571</v>
      </c>
      <c r="B17159" s="153" t="s">
        <v>19356</v>
      </c>
      <c r="C17159" s="145" t="s">
        <v>13059</v>
      </c>
      <c r="D17159" s="137"/>
      <c r="E17159" s="146">
        <v>189.1</v>
      </c>
      <c r="F17159" s="138"/>
      <c r="G17159" s="138"/>
    </row>
    <row r="17160" ht="15.75" customHeight="1" spans="1:7">
      <c r="A17160" s="143">
        <v>2003570</v>
      </c>
      <c r="B17160" s="153" t="s">
        <v>19357</v>
      </c>
      <c r="C17160" s="145" t="s">
        <v>13059</v>
      </c>
      <c r="D17160" s="137"/>
      <c r="E17160" s="146">
        <v>134.03</v>
      </c>
      <c r="F17160" s="138"/>
      <c r="G17160" s="138"/>
    </row>
    <row r="17161" ht="15.75" customHeight="1" spans="1:7">
      <c r="A17161" s="143">
        <v>2003579</v>
      </c>
      <c r="B17161" s="153" t="s">
        <v>19358</v>
      </c>
      <c r="C17161" s="145" t="s">
        <v>13059</v>
      </c>
      <c r="D17161" s="137"/>
      <c r="E17161" s="146">
        <v>182.76</v>
      </c>
      <c r="F17161" s="138"/>
      <c r="G17161" s="138"/>
    </row>
    <row r="17162" ht="15.75" customHeight="1" spans="1:7">
      <c r="A17162" s="143">
        <v>2003587</v>
      </c>
      <c r="B17162" s="153" t="s">
        <v>19359</v>
      </c>
      <c r="C17162" s="145" t="s">
        <v>13059</v>
      </c>
      <c r="D17162" s="137"/>
      <c r="E17162" s="146">
        <v>138.05</v>
      </c>
      <c r="F17162" s="138"/>
      <c r="G17162" s="138"/>
    </row>
    <row r="17163" ht="15.75" customHeight="1" spans="1:7">
      <c r="A17163" s="143">
        <v>2004506</v>
      </c>
      <c r="B17163" s="153" t="s">
        <v>19360</v>
      </c>
      <c r="C17163" s="145" t="s">
        <v>13059</v>
      </c>
      <c r="D17163" s="137"/>
      <c r="E17163" s="146">
        <v>65.54</v>
      </c>
      <c r="F17163" s="138"/>
      <c r="G17163" s="138"/>
    </row>
    <row r="17164" ht="15.75" customHeight="1" spans="1:7">
      <c r="A17164" s="143">
        <v>2004507</v>
      </c>
      <c r="B17164" s="153" t="s">
        <v>19361</v>
      </c>
      <c r="C17164" s="145" t="s">
        <v>13059</v>
      </c>
      <c r="D17164" s="137"/>
      <c r="E17164" s="146">
        <v>87.89</v>
      </c>
      <c r="F17164" s="138"/>
      <c r="G17164" s="138"/>
    </row>
    <row r="17165" ht="15.75" customHeight="1" spans="1:7">
      <c r="A17165" s="143">
        <v>2003614</v>
      </c>
      <c r="B17165" s="153" t="s">
        <v>19362</v>
      </c>
      <c r="C17165" s="145" t="s">
        <v>13059</v>
      </c>
      <c r="D17165" s="137"/>
      <c r="E17165" s="146">
        <v>129.89</v>
      </c>
      <c r="F17165" s="138"/>
      <c r="G17165" s="138"/>
    </row>
    <row r="17166" ht="15.75" customHeight="1" spans="1:7">
      <c r="A17166" s="143">
        <v>2003865</v>
      </c>
      <c r="B17166" s="153" t="s">
        <v>19363</v>
      </c>
      <c r="C17166" s="145" t="s">
        <v>13059</v>
      </c>
      <c r="D17166" s="137"/>
      <c r="E17166" s="146">
        <v>144.36</v>
      </c>
      <c r="F17166" s="138"/>
      <c r="G17166" s="138"/>
    </row>
    <row r="17167" ht="15.75" customHeight="1" spans="1:7">
      <c r="A17167" s="143">
        <v>2003923</v>
      </c>
      <c r="B17167" s="153" t="s">
        <v>19364</v>
      </c>
      <c r="C17167" s="145" t="s">
        <v>13059</v>
      </c>
      <c r="D17167" s="137"/>
      <c r="E17167" s="146">
        <v>56.56</v>
      </c>
      <c r="F17167" s="138"/>
      <c r="G17167" s="138"/>
    </row>
    <row r="17168" ht="15.75" customHeight="1" spans="1:7">
      <c r="A17168" s="143">
        <v>2003922</v>
      </c>
      <c r="B17168" s="153" t="s">
        <v>19365</v>
      </c>
      <c r="C17168" s="145" t="s">
        <v>13059</v>
      </c>
      <c r="D17168" s="137"/>
      <c r="E17168" s="146">
        <v>35.46</v>
      </c>
      <c r="F17168" s="138"/>
      <c r="G17168" s="138"/>
    </row>
    <row r="17169" ht="15.75" customHeight="1" spans="1:7">
      <c r="A17169" s="143">
        <v>2003605</v>
      </c>
      <c r="B17169" s="153" t="s">
        <v>19366</v>
      </c>
      <c r="C17169" s="145" t="s">
        <v>13059</v>
      </c>
      <c r="D17169" s="137"/>
      <c r="E17169" s="146">
        <v>43.99</v>
      </c>
      <c r="F17169" s="138"/>
      <c r="G17169" s="138"/>
    </row>
    <row r="17170" ht="15.75" customHeight="1" spans="1:7">
      <c r="A17170" s="143">
        <v>2003604</v>
      </c>
      <c r="B17170" s="153" t="s">
        <v>19367</v>
      </c>
      <c r="C17170" s="145" t="s">
        <v>13059</v>
      </c>
      <c r="D17170" s="137"/>
      <c r="E17170" s="146">
        <v>25.86</v>
      </c>
      <c r="F17170" s="138"/>
      <c r="G17170" s="138"/>
    </row>
    <row r="17171" ht="15.75" customHeight="1" spans="1:7">
      <c r="A17171" s="143">
        <v>2003607</v>
      </c>
      <c r="B17171" s="153" t="s">
        <v>19368</v>
      </c>
      <c r="C17171" s="145" t="s">
        <v>13059</v>
      </c>
      <c r="D17171" s="137"/>
      <c r="E17171" s="146">
        <v>40.55</v>
      </c>
      <c r="F17171" s="138"/>
      <c r="G17171" s="138"/>
    </row>
    <row r="17172" ht="15.75" customHeight="1" spans="1:7">
      <c r="A17172" s="143">
        <v>2003606</v>
      </c>
      <c r="B17172" s="153" t="s">
        <v>19369</v>
      </c>
      <c r="C17172" s="145" t="s">
        <v>13059</v>
      </c>
      <c r="D17172" s="137"/>
      <c r="E17172" s="146">
        <v>28.46</v>
      </c>
      <c r="F17172" s="138"/>
      <c r="G17172" s="138"/>
    </row>
    <row r="17173" ht="15.75" customHeight="1" spans="1:7">
      <c r="A17173" s="143">
        <v>2003609</v>
      </c>
      <c r="B17173" s="153" t="s">
        <v>19370</v>
      </c>
      <c r="C17173" s="145" t="s">
        <v>13059</v>
      </c>
      <c r="D17173" s="137"/>
      <c r="E17173" s="146">
        <v>24.69</v>
      </c>
      <c r="F17173" s="138"/>
      <c r="G17173" s="138"/>
    </row>
    <row r="17174" ht="15.75" customHeight="1" spans="1:7">
      <c r="A17174" s="143">
        <v>2003608</v>
      </c>
      <c r="B17174" s="153" t="s">
        <v>19371</v>
      </c>
      <c r="C17174" s="145" t="s">
        <v>13059</v>
      </c>
      <c r="D17174" s="137"/>
      <c r="E17174" s="146">
        <v>12.61</v>
      </c>
      <c r="F17174" s="138"/>
      <c r="G17174" s="138"/>
    </row>
    <row r="17175" ht="15.75" customHeight="1" spans="1:7">
      <c r="A17175" s="143">
        <v>2003925</v>
      </c>
      <c r="B17175" s="153" t="s">
        <v>19372</v>
      </c>
      <c r="C17175" s="145" t="s">
        <v>13059</v>
      </c>
      <c r="D17175" s="137"/>
      <c r="E17175" s="146">
        <v>75.91</v>
      </c>
      <c r="F17175" s="138"/>
      <c r="G17175" s="138"/>
    </row>
    <row r="17176" ht="15.75" customHeight="1" spans="1:7">
      <c r="A17176" s="143">
        <v>2003924</v>
      </c>
      <c r="B17176" s="153" t="s">
        <v>19373</v>
      </c>
      <c r="C17176" s="145" t="s">
        <v>13059</v>
      </c>
      <c r="D17176" s="137"/>
      <c r="E17176" s="146">
        <v>60.86</v>
      </c>
      <c r="F17176" s="138"/>
      <c r="G17176" s="138"/>
    </row>
    <row r="17177" ht="15.75" customHeight="1" spans="1:7">
      <c r="A17177" s="143">
        <v>2003611</v>
      </c>
      <c r="B17177" s="153" t="s">
        <v>19374</v>
      </c>
      <c r="C17177" s="145" t="s">
        <v>13059</v>
      </c>
      <c r="D17177" s="137"/>
      <c r="E17177" s="146">
        <v>63.34</v>
      </c>
      <c r="F17177" s="138"/>
      <c r="G17177" s="138"/>
    </row>
    <row r="17178" ht="15.75" customHeight="1" spans="1:7">
      <c r="A17178" s="143">
        <v>2003610</v>
      </c>
      <c r="B17178" s="153" t="s">
        <v>19375</v>
      </c>
      <c r="C17178" s="145" t="s">
        <v>13059</v>
      </c>
      <c r="D17178" s="137"/>
      <c r="E17178" s="146">
        <v>51.26</v>
      </c>
      <c r="F17178" s="138"/>
      <c r="G17178" s="138"/>
    </row>
    <row r="17179" ht="15.75" customHeight="1" spans="1:7">
      <c r="A17179" s="143">
        <v>2003820</v>
      </c>
      <c r="B17179" s="153" t="s">
        <v>19376</v>
      </c>
      <c r="C17179" s="145" t="s">
        <v>455</v>
      </c>
      <c r="D17179" s="137"/>
      <c r="E17179" s="146">
        <v>18.76</v>
      </c>
      <c r="F17179" s="138"/>
      <c r="G17179" s="138"/>
    </row>
    <row r="17180" ht="15.75" customHeight="1" spans="1:7">
      <c r="A17180" s="143">
        <v>2003821</v>
      </c>
      <c r="B17180" s="153" t="s">
        <v>19377</v>
      </c>
      <c r="C17180" s="145" t="s">
        <v>455</v>
      </c>
      <c r="D17180" s="137"/>
      <c r="E17180" s="146">
        <v>16.2</v>
      </c>
      <c r="F17180" s="138"/>
      <c r="G17180" s="138"/>
    </row>
    <row r="17181" ht="15.75" customHeight="1" spans="1:7">
      <c r="A17181" s="143">
        <v>2003842</v>
      </c>
      <c r="B17181" s="153" t="s">
        <v>19378</v>
      </c>
      <c r="C17181" s="145" t="s">
        <v>12982</v>
      </c>
      <c r="D17181" s="137"/>
      <c r="E17181" s="146">
        <v>69.43</v>
      </c>
      <c r="F17181" s="138"/>
      <c r="G17181" s="138"/>
    </row>
    <row r="17182" ht="15.75" customHeight="1" spans="1:7">
      <c r="A17182" s="143">
        <v>2003385</v>
      </c>
      <c r="B17182" s="153" t="s">
        <v>19379</v>
      </c>
      <c r="C17182" s="145" t="s">
        <v>455</v>
      </c>
      <c r="D17182" s="137"/>
      <c r="E17182" s="146">
        <v>56.3</v>
      </c>
      <c r="F17182" s="138"/>
      <c r="G17182" s="138"/>
    </row>
    <row r="17183" ht="15.75" customHeight="1" spans="1:7">
      <c r="A17183" s="143">
        <v>2003384</v>
      </c>
      <c r="B17183" s="153" t="s">
        <v>19380</v>
      </c>
      <c r="C17183" s="145" t="s">
        <v>455</v>
      </c>
      <c r="D17183" s="137"/>
      <c r="E17183" s="146">
        <v>42</v>
      </c>
      <c r="F17183" s="138"/>
      <c r="G17183" s="138"/>
    </row>
    <row r="17184" ht="15.75" customHeight="1" spans="1:7">
      <c r="A17184" s="143">
        <v>2003387</v>
      </c>
      <c r="B17184" s="153" t="s">
        <v>19381</v>
      </c>
      <c r="C17184" s="145" t="s">
        <v>455</v>
      </c>
      <c r="D17184" s="137"/>
      <c r="E17184" s="146">
        <v>69.5</v>
      </c>
      <c r="F17184" s="138"/>
      <c r="G17184" s="138"/>
    </row>
    <row r="17185" ht="15.75" customHeight="1" spans="1:7">
      <c r="A17185" s="143">
        <v>2003386</v>
      </c>
      <c r="B17185" s="153" t="s">
        <v>19382</v>
      </c>
      <c r="C17185" s="145" t="s">
        <v>455</v>
      </c>
      <c r="D17185" s="137"/>
      <c r="E17185" s="146">
        <v>51.3</v>
      </c>
      <c r="F17185" s="138"/>
      <c r="G17185" s="138"/>
    </row>
    <row r="17186" ht="15.75" customHeight="1" spans="1:7">
      <c r="A17186" s="143">
        <v>2003335</v>
      </c>
      <c r="B17186" s="153" t="s">
        <v>19383</v>
      </c>
      <c r="C17186" s="145" t="s">
        <v>455</v>
      </c>
      <c r="D17186" s="137"/>
      <c r="E17186" s="146">
        <v>1825.67</v>
      </c>
      <c r="F17186" s="138"/>
      <c r="G17186" s="138"/>
    </row>
    <row r="17187" ht="15.75" customHeight="1" spans="1:7">
      <c r="A17187" s="143">
        <v>2003334</v>
      </c>
      <c r="B17187" s="153" t="s">
        <v>19384</v>
      </c>
      <c r="C17187" s="145" t="s">
        <v>455</v>
      </c>
      <c r="D17187" s="137"/>
      <c r="E17187" s="146">
        <v>1564.26</v>
      </c>
      <c r="F17187" s="138"/>
      <c r="G17187" s="138"/>
    </row>
    <row r="17188" ht="15.75" customHeight="1" spans="1:7">
      <c r="A17188" s="143">
        <v>2003336</v>
      </c>
      <c r="B17188" s="153" t="s">
        <v>19385</v>
      </c>
      <c r="C17188" s="145" t="s">
        <v>455</v>
      </c>
      <c r="D17188" s="137"/>
      <c r="E17188" s="146">
        <v>1554.34</v>
      </c>
      <c r="F17188" s="138"/>
      <c r="G17188" s="138"/>
    </row>
    <row r="17189" ht="15.75" customHeight="1" spans="1:7">
      <c r="A17189" s="143">
        <v>2003337</v>
      </c>
      <c r="B17189" s="153" t="s">
        <v>19386</v>
      </c>
      <c r="C17189" s="145" t="s">
        <v>455</v>
      </c>
      <c r="D17189" s="137"/>
      <c r="E17189" s="146">
        <v>1294.36</v>
      </c>
      <c r="F17189" s="138"/>
      <c r="G17189" s="138"/>
    </row>
    <row r="17190" ht="15.75" customHeight="1" spans="1:7">
      <c r="A17190" s="143">
        <v>2003819</v>
      </c>
      <c r="B17190" s="153" t="s">
        <v>19387</v>
      </c>
      <c r="C17190" s="145" t="s">
        <v>13059</v>
      </c>
      <c r="D17190" s="137"/>
      <c r="E17190" s="146">
        <v>6.59</v>
      </c>
      <c r="F17190" s="138"/>
      <c r="G17190" s="138"/>
    </row>
    <row r="17191" ht="15.75" customHeight="1" spans="1:7">
      <c r="A17191" s="143">
        <v>2004504</v>
      </c>
      <c r="B17191" s="153" t="s">
        <v>19388</v>
      </c>
      <c r="C17191" s="145" t="s">
        <v>12987</v>
      </c>
      <c r="D17191" s="137"/>
      <c r="E17191" s="146">
        <v>15.98</v>
      </c>
      <c r="F17191" s="138"/>
      <c r="G17191" s="138"/>
    </row>
    <row r="17192" ht="15.75" customHeight="1" spans="1:7">
      <c r="A17192" s="143">
        <v>2004519</v>
      </c>
      <c r="B17192" s="153" t="s">
        <v>19389</v>
      </c>
      <c r="C17192" s="145" t="s">
        <v>12987</v>
      </c>
      <c r="D17192" s="137"/>
      <c r="E17192" s="146">
        <v>26.31</v>
      </c>
      <c r="F17192" s="138"/>
      <c r="G17192" s="138"/>
    </row>
    <row r="17193" ht="15.75" customHeight="1" spans="1:7">
      <c r="A17193" s="143">
        <v>2004520</v>
      </c>
      <c r="B17193" s="153" t="s">
        <v>19390</v>
      </c>
      <c r="C17193" s="145" t="s">
        <v>12987</v>
      </c>
      <c r="D17193" s="137"/>
      <c r="E17193" s="146">
        <v>21.71</v>
      </c>
      <c r="F17193" s="138"/>
      <c r="G17193" s="138"/>
    </row>
    <row r="17194" ht="15.75" customHeight="1" spans="1:7">
      <c r="A17194" s="143">
        <v>2004521</v>
      </c>
      <c r="B17194" s="153" t="s">
        <v>19391</v>
      </c>
      <c r="C17194" s="145" t="s">
        <v>12987</v>
      </c>
      <c r="D17194" s="137"/>
      <c r="E17194" s="146">
        <v>14.85</v>
      </c>
      <c r="F17194" s="138"/>
      <c r="G17194" s="138"/>
    </row>
    <row r="17195" ht="15.75" customHeight="1" spans="1:7">
      <c r="A17195" s="143">
        <v>2004522</v>
      </c>
      <c r="B17195" s="153" t="s">
        <v>19392</v>
      </c>
      <c r="C17195" s="145" t="s">
        <v>12987</v>
      </c>
      <c r="D17195" s="137"/>
      <c r="E17195" s="146">
        <v>10.85</v>
      </c>
      <c r="F17195" s="138"/>
      <c r="G17195" s="138"/>
    </row>
    <row r="17196" ht="15.75" customHeight="1" spans="1:7">
      <c r="A17196" s="143">
        <v>2004518</v>
      </c>
      <c r="B17196" s="153" t="s">
        <v>19393</v>
      </c>
      <c r="C17196" s="145" t="s">
        <v>12987</v>
      </c>
      <c r="D17196" s="137"/>
      <c r="E17196" s="146">
        <v>45.7</v>
      </c>
      <c r="F17196" s="138"/>
      <c r="G17196" s="138"/>
    </row>
    <row r="17197" ht="15.75" customHeight="1" spans="1:7">
      <c r="A17197" s="143">
        <v>2003864</v>
      </c>
      <c r="B17197" s="153" t="s">
        <v>19394</v>
      </c>
      <c r="C17197" s="145" t="s">
        <v>19395</v>
      </c>
      <c r="D17197" s="137"/>
      <c r="E17197" s="146">
        <v>12.45</v>
      </c>
      <c r="F17197" s="138"/>
      <c r="G17197" s="138"/>
    </row>
    <row r="17198" ht="15.75" customHeight="1" spans="1:7">
      <c r="A17198" s="143">
        <v>2003863</v>
      </c>
      <c r="B17198" s="153" t="s">
        <v>19396</v>
      </c>
      <c r="C17198" s="145" t="s">
        <v>19395</v>
      </c>
      <c r="D17198" s="137"/>
      <c r="E17198" s="146">
        <v>22.38</v>
      </c>
      <c r="F17198" s="138"/>
      <c r="G17198" s="138"/>
    </row>
    <row r="17199" ht="15.75" customHeight="1" spans="1:7">
      <c r="A17199" s="143">
        <v>2004508</v>
      </c>
      <c r="B17199" s="153" t="s">
        <v>19397</v>
      </c>
      <c r="C17199" s="145" t="s">
        <v>13059</v>
      </c>
      <c r="D17199" s="137"/>
      <c r="E17199" s="146">
        <v>13.02</v>
      </c>
      <c r="F17199" s="138"/>
      <c r="G17199" s="138"/>
    </row>
    <row r="17200" ht="15.75" customHeight="1" spans="1:7">
      <c r="A17200" s="143">
        <v>2003316</v>
      </c>
      <c r="B17200" s="153" t="s">
        <v>19398</v>
      </c>
      <c r="C17200" s="145" t="s">
        <v>455</v>
      </c>
      <c r="D17200" s="137"/>
      <c r="E17200" s="146">
        <v>102.09</v>
      </c>
      <c r="F17200" s="138"/>
      <c r="G17200" s="138"/>
    </row>
    <row r="17201" ht="15.75" customHeight="1" spans="1:7">
      <c r="A17201" s="143">
        <v>2003317</v>
      </c>
      <c r="B17201" s="153" t="s">
        <v>19399</v>
      </c>
      <c r="C17201" s="145" t="s">
        <v>455</v>
      </c>
      <c r="D17201" s="137"/>
      <c r="E17201" s="146">
        <v>97.34</v>
      </c>
      <c r="F17201" s="138"/>
      <c r="G17201" s="138"/>
    </row>
    <row r="17202" ht="15.75" customHeight="1" spans="1:7">
      <c r="A17202" s="143">
        <v>2003767</v>
      </c>
      <c r="B17202" s="153" t="s">
        <v>19400</v>
      </c>
      <c r="C17202" s="145" t="s">
        <v>12987</v>
      </c>
      <c r="D17202" s="137"/>
      <c r="E17202" s="146">
        <v>128.5</v>
      </c>
      <c r="F17202" s="138"/>
      <c r="G17202" s="138"/>
    </row>
    <row r="17203" ht="15.75" customHeight="1" spans="1:7">
      <c r="A17203" s="143">
        <v>2003844</v>
      </c>
      <c r="B17203" s="153" t="s">
        <v>19401</v>
      </c>
      <c r="C17203" s="145" t="s">
        <v>12987</v>
      </c>
      <c r="D17203" s="137"/>
      <c r="E17203" s="146">
        <v>125.6</v>
      </c>
      <c r="F17203" s="138"/>
      <c r="G17203" s="138"/>
    </row>
    <row r="17204" ht="15.75" customHeight="1" spans="1:7">
      <c r="A17204" s="143">
        <v>2003576</v>
      </c>
      <c r="B17204" s="153" t="s">
        <v>19402</v>
      </c>
      <c r="C17204" s="145" t="s">
        <v>12987</v>
      </c>
      <c r="D17204" s="137"/>
      <c r="E17204" s="146">
        <v>14.55</v>
      </c>
      <c r="F17204" s="138"/>
      <c r="G17204" s="138"/>
    </row>
    <row r="17205" ht="15.75" customHeight="1" spans="1:7">
      <c r="A17205" s="143">
        <v>2003858</v>
      </c>
      <c r="B17205" s="153" t="s">
        <v>19403</v>
      </c>
      <c r="C17205" s="145" t="s">
        <v>12987</v>
      </c>
      <c r="D17205" s="137"/>
      <c r="E17205" s="146">
        <v>11.66</v>
      </c>
      <c r="F17205" s="138"/>
      <c r="G17205" s="138"/>
    </row>
    <row r="17206" ht="15.75" customHeight="1" spans="1:7">
      <c r="A17206" s="143">
        <v>2003850</v>
      </c>
      <c r="B17206" s="153" t="s">
        <v>19404</v>
      </c>
      <c r="C17206" s="145" t="s">
        <v>12987</v>
      </c>
      <c r="D17206" s="137"/>
      <c r="E17206" s="146">
        <v>149.86</v>
      </c>
      <c r="F17206" s="138"/>
      <c r="G17206" s="138"/>
    </row>
    <row r="17207" ht="15.75" customHeight="1" spans="1:7">
      <c r="A17207" s="143">
        <v>2003849</v>
      </c>
      <c r="B17207" s="153" t="s">
        <v>19405</v>
      </c>
      <c r="C17207" s="145" t="s">
        <v>12987</v>
      </c>
      <c r="D17207" s="137"/>
      <c r="E17207" s="146">
        <v>71.68</v>
      </c>
      <c r="F17207" s="138"/>
      <c r="G17207" s="138"/>
    </row>
    <row r="17208" ht="15.75" customHeight="1" spans="1:7">
      <c r="A17208" s="143">
        <v>2003868</v>
      </c>
      <c r="B17208" s="153" t="s">
        <v>19406</v>
      </c>
      <c r="C17208" s="145" t="s">
        <v>12987</v>
      </c>
      <c r="D17208" s="137"/>
      <c r="E17208" s="146">
        <v>126.6</v>
      </c>
      <c r="F17208" s="138"/>
      <c r="G17208" s="138"/>
    </row>
    <row r="17209" ht="15.75" customHeight="1" spans="1:7">
      <c r="A17209" s="143">
        <v>2003369</v>
      </c>
      <c r="B17209" s="153" t="s">
        <v>19407</v>
      </c>
      <c r="C17209" s="145" t="s">
        <v>13059</v>
      </c>
      <c r="D17209" s="137"/>
      <c r="E17209" s="146">
        <v>114.9</v>
      </c>
      <c r="F17209" s="138"/>
      <c r="G17209" s="138"/>
    </row>
    <row r="17210" ht="15.75" customHeight="1" spans="1:7">
      <c r="A17210" s="143">
        <v>2003368</v>
      </c>
      <c r="B17210" s="153" t="s">
        <v>19408</v>
      </c>
      <c r="C17210" s="145" t="s">
        <v>13059</v>
      </c>
      <c r="D17210" s="137"/>
      <c r="E17210" s="146">
        <v>101.57</v>
      </c>
      <c r="F17210" s="138"/>
      <c r="G17210" s="138"/>
    </row>
    <row r="17211" ht="15.75" customHeight="1" spans="1:7">
      <c r="A17211" s="143">
        <v>2003939</v>
      </c>
      <c r="B17211" s="153" t="s">
        <v>19409</v>
      </c>
      <c r="C17211" s="145" t="s">
        <v>13059</v>
      </c>
      <c r="D17211" s="137"/>
      <c r="E17211" s="146">
        <v>72.73</v>
      </c>
      <c r="F17211" s="138"/>
      <c r="G17211" s="138"/>
    </row>
    <row r="17212" ht="15.75" customHeight="1" spans="1:7">
      <c r="A17212" s="143">
        <v>2003940</v>
      </c>
      <c r="B17212" s="153" t="s">
        <v>19410</v>
      </c>
      <c r="C17212" s="145" t="s">
        <v>13059</v>
      </c>
      <c r="D17212" s="137"/>
      <c r="E17212" s="146">
        <v>59.35</v>
      </c>
      <c r="F17212" s="138"/>
      <c r="G17212" s="138"/>
    </row>
    <row r="17213" ht="15.75" customHeight="1" spans="1:7">
      <c r="A17213" s="143">
        <v>2003371</v>
      </c>
      <c r="B17213" s="153" t="s">
        <v>19411</v>
      </c>
      <c r="C17213" s="145" t="s">
        <v>13059</v>
      </c>
      <c r="D17213" s="137"/>
      <c r="E17213" s="146">
        <v>84.28</v>
      </c>
      <c r="F17213" s="138"/>
      <c r="G17213" s="138"/>
    </row>
    <row r="17214" ht="15.75" customHeight="1" spans="1:7">
      <c r="A17214" s="143">
        <v>2003370</v>
      </c>
      <c r="B17214" s="153" t="s">
        <v>19412</v>
      </c>
      <c r="C17214" s="145" t="s">
        <v>13059</v>
      </c>
      <c r="D17214" s="137"/>
      <c r="E17214" s="146">
        <v>73.03</v>
      </c>
      <c r="F17214" s="138"/>
      <c r="G17214" s="138"/>
    </row>
    <row r="17215" ht="15.75" customHeight="1" spans="1:7">
      <c r="A17215" s="143">
        <v>2003941</v>
      </c>
      <c r="B17215" s="153" t="s">
        <v>19413</v>
      </c>
      <c r="C17215" s="145" t="s">
        <v>13059</v>
      </c>
      <c r="D17215" s="137"/>
      <c r="E17215" s="146">
        <v>62.11</v>
      </c>
      <c r="F17215" s="138"/>
      <c r="G17215" s="138"/>
    </row>
    <row r="17216" ht="15.75" customHeight="1" spans="1:7">
      <c r="A17216" s="143">
        <v>2003942</v>
      </c>
      <c r="B17216" s="153" t="s">
        <v>19414</v>
      </c>
      <c r="C17216" s="145" t="s">
        <v>13059</v>
      </c>
      <c r="D17216" s="137"/>
      <c r="E17216" s="146">
        <v>50.81</v>
      </c>
      <c r="F17216" s="138"/>
      <c r="G17216" s="138"/>
    </row>
    <row r="17217" ht="15.75" customHeight="1" spans="1:7">
      <c r="A17217" s="143">
        <v>2003373</v>
      </c>
      <c r="B17217" s="153" t="s">
        <v>19415</v>
      </c>
      <c r="C17217" s="145" t="s">
        <v>13059</v>
      </c>
      <c r="D17217" s="137"/>
      <c r="E17217" s="146">
        <v>67.19</v>
      </c>
      <c r="F17217" s="138"/>
      <c r="G17217" s="138"/>
    </row>
    <row r="17218" ht="15.75" customHeight="1" spans="1:7">
      <c r="A17218" s="143">
        <v>2003372</v>
      </c>
      <c r="B17218" s="153" t="s">
        <v>19416</v>
      </c>
      <c r="C17218" s="145" t="s">
        <v>13059</v>
      </c>
      <c r="D17218" s="137"/>
      <c r="E17218" s="146">
        <v>61.73</v>
      </c>
      <c r="F17218" s="138"/>
      <c r="G17218" s="138"/>
    </row>
    <row r="17219" ht="15.75" customHeight="1" spans="1:7">
      <c r="A17219" s="143">
        <v>2003943</v>
      </c>
      <c r="B17219" s="153" t="s">
        <v>19417</v>
      </c>
      <c r="C17219" s="145" t="s">
        <v>13059</v>
      </c>
      <c r="D17219" s="137"/>
      <c r="E17219" s="146">
        <v>29.36</v>
      </c>
      <c r="F17219" s="138"/>
      <c r="G17219" s="138"/>
    </row>
    <row r="17220" ht="15.75" customHeight="1" spans="1:7">
      <c r="A17220" s="143">
        <v>2003944</v>
      </c>
      <c r="B17220" s="153" t="s">
        <v>19418</v>
      </c>
      <c r="C17220" s="145" t="s">
        <v>13059</v>
      </c>
      <c r="D17220" s="137"/>
      <c r="E17220" s="146">
        <v>23.88</v>
      </c>
      <c r="F17220" s="138"/>
      <c r="G17220" s="138"/>
    </row>
    <row r="17221" ht="15.75" customHeight="1" spans="1:7">
      <c r="A17221" s="143">
        <v>2003375</v>
      </c>
      <c r="B17221" s="153" t="s">
        <v>19419</v>
      </c>
      <c r="C17221" s="145" t="s">
        <v>13059</v>
      </c>
      <c r="D17221" s="137"/>
      <c r="E17221" s="146">
        <v>43.15</v>
      </c>
      <c r="F17221" s="138"/>
      <c r="G17221" s="138"/>
    </row>
    <row r="17222" ht="15.75" customHeight="1" spans="1:7">
      <c r="A17222" s="143">
        <v>2003374</v>
      </c>
      <c r="B17222" s="153" t="s">
        <v>19420</v>
      </c>
      <c r="C17222" s="145" t="s">
        <v>13059</v>
      </c>
      <c r="D17222" s="137"/>
      <c r="E17222" s="146">
        <v>39.14</v>
      </c>
      <c r="F17222" s="138"/>
      <c r="G17222" s="138"/>
    </row>
    <row r="17223" ht="15.75" customHeight="1" spans="1:7">
      <c r="A17223" s="143">
        <v>2003945</v>
      </c>
      <c r="B17223" s="153" t="s">
        <v>19421</v>
      </c>
      <c r="C17223" s="145" t="s">
        <v>13059</v>
      </c>
      <c r="D17223" s="137"/>
      <c r="E17223" s="146">
        <v>21.95</v>
      </c>
      <c r="F17223" s="138"/>
      <c r="G17223" s="138"/>
    </row>
    <row r="17224" ht="15.75" customHeight="1" spans="1:7">
      <c r="A17224" s="143">
        <v>2003946</v>
      </c>
      <c r="B17224" s="153" t="s">
        <v>19422</v>
      </c>
      <c r="C17224" s="145" t="s">
        <v>13059</v>
      </c>
      <c r="D17224" s="137"/>
      <c r="E17224" s="146">
        <v>17.92</v>
      </c>
      <c r="F17224" s="138"/>
      <c r="G17224" s="138"/>
    </row>
    <row r="17225" ht="15.75" customHeight="1" spans="1:7">
      <c r="A17225" s="143">
        <v>2003377</v>
      </c>
      <c r="B17225" s="153" t="s">
        <v>19423</v>
      </c>
      <c r="C17225" s="145" t="s">
        <v>13059</v>
      </c>
      <c r="D17225" s="137"/>
      <c r="E17225" s="146">
        <v>58.51</v>
      </c>
      <c r="F17225" s="138"/>
      <c r="G17225" s="138"/>
    </row>
    <row r="17226" ht="15.75" customHeight="1" spans="1:7">
      <c r="A17226" s="143">
        <v>2003376</v>
      </c>
      <c r="B17226" s="153" t="s">
        <v>19424</v>
      </c>
      <c r="C17226" s="145" t="s">
        <v>13059</v>
      </c>
      <c r="D17226" s="137"/>
      <c r="E17226" s="146">
        <v>54.17</v>
      </c>
      <c r="F17226" s="138"/>
      <c r="G17226" s="138"/>
    </row>
    <row r="17227" ht="15.75" customHeight="1" spans="1:7">
      <c r="A17227" s="143">
        <v>2003947</v>
      </c>
      <c r="B17227" s="153" t="s">
        <v>19425</v>
      </c>
      <c r="C17227" s="145" t="s">
        <v>13059</v>
      </c>
      <c r="D17227" s="137"/>
      <c r="E17227" s="146">
        <v>23.09</v>
      </c>
      <c r="F17227" s="138"/>
      <c r="G17227" s="138"/>
    </row>
    <row r="17228" ht="15.75" customHeight="1" spans="1:7">
      <c r="A17228" s="143">
        <v>2003948</v>
      </c>
      <c r="B17228" s="153" t="s">
        <v>19426</v>
      </c>
      <c r="C17228" s="145" t="s">
        <v>13059</v>
      </c>
      <c r="D17228" s="137"/>
      <c r="E17228" s="146">
        <v>18.74</v>
      </c>
      <c r="F17228" s="138"/>
      <c r="G17228" s="138"/>
    </row>
    <row r="17229" ht="15.75" customHeight="1" spans="1:7">
      <c r="A17229" s="143">
        <v>2003379</v>
      </c>
      <c r="B17229" s="153" t="s">
        <v>19427</v>
      </c>
      <c r="C17229" s="145" t="s">
        <v>13059</v>
      </c>
      <c r="D17229" s="137"/>
      <c r="E17229" s="146">
        <v>33.66</v>
      </c>
      <c r="F17229" s="138"/>
      <c r="G17229" s="138"/>
    </row>
    <row r="17230" ht="15.75" customHeight="1" spans="1:7">
      <c r="A17230" s="143">
        <v>2003378</v>
      </c>
      <c r="B17230" s="153" t="s">
        <v>19428</v>
      </c>
      <c r="C17230" s="145" t="s">
        <v>13059</v>
      </c>
      <c r="D17230" s="137"/>
      <c r="E17230" s="146">
        <v>30.73</v>
      </c>
      <c r="F17230" s="138"/>
      <c r="G17230" s="138"/>
    </row>
    <row r="17231" ht="15.75" customHeight="1" spans="1:7">
      <c r="A17231" s="143">
        <v>2003949</v>
      </c>
      <c r="B17231" s="153" t="s">
        <v>19429</v>
      </c>
      <c r="C17231" s="145" t="s">
        <v>13059</v>
      </c>
      <c r="D17231" s="137"/>
      <c r="E17231" s="146">
        <v>15.82</v>
      </c>
      <c r="F17231" s="138"/>
      <c r="G17231" s="138"/>
    </row>
    <row r="17232" ht="15.75" customHeight="1" spans="1:7">
      <c r="A17232" s="143">
        <v>2003950</v>
      </c>
      <c r="B17232" s="153" t="s">
        <v>19430</v>
      </c>
      <c r="C17232" s="145" t="s">
        <v>13059</v>
      </c>
      <c r="D17232" s="137"/>
      <c r="E17232" s="146">
        <v>12.88</v>
      </c>
      <c r="F17232" s="138"/>
      <c r="G17232" s="138"/>
    </row>
    <row r="17233" ht="15.75" customHeight="1" spans="1:7">
      <c r="A17233" s="143">
        <v>2003381</v>
      </c>
      <c r="B17233" s="153" t="s">
        <v>19431</v>
      </c>
      <c r="C17233" s="145" t="s">
        <v>13059</v>
      </c>
      <c r="D17233" s="137"/>
      <c r="E17233" s="146">
        <v>56.48</v>
      </c>
      <c r="F17233" s="138"/>
      <c r="G17233" s="138"/>
    </row>
    <row r="17234" ht="15.75" customHeight="1" spans="1:7">
      <c r="A17234" s="143">
        <v>2003380</v>
      </c>
      <c r="B17234" s="153" t="s">
        <v>19432</v>
      </c>
      <c r="C17234" s="145" t="s">
        <v>13059</v>
      </c>
      <c r="D17234" s="137"/>
      <c r="E17234" s="146">
        <v>51.46</v>
      </c>
      <c r="F17234" s="138"/>
      <c r="G17234" s="138"/>
    </row>
    <row r="17235" ht="15.75" customHeight="1" spans="1:7">
      <c r="A17235" s="143">
        <v>2003951</v>
      </c>
      <c r="B17235" s="153" t="s">
        <v>19433</v>
      </c>
      <c r="C17235" s="145" t="s">
        <v>13059</v>
      </c>
      <c r="D17235" s="137"/>
      <c r="E17235" s="146">
        <v>26.93</v>
      </c>
      <c r="F17235" s="138"/>
      <c r="G17235" s="138"/>
    </row>
    <row r="17236" ht="15.75" customHeight="1" spans="1:7">
      <c r="A17236" s="143">
        <v>2003952</v>
      </c>
      <c r="B17236" s="153" t="s">
        <v>19434</v>
      </c>
      <c r="C17236" s="145" t="s">
        <v>13059</v>
      </c>
      <c r="D17236" s="137"/>
      <c r="E17236" s="146">
        <v>21.9</v>
      </c>
      <c r="F17236" s="138"/>
      <c r="G17236" s="138"/>
    </row>
    <row r="17237" ht="15.75" customHeight="1" spans="1:7">
      <c r="A17237" s="143">
        <v>2003383</v>
      </c>
      <c r="B17237" s="153" t="s">
        <v>19435</v>
      </c>
      <c r="C17237" s="145" t="s">
        <v>13059</v>
      </c>
      <c r="D17237" s="137"/>
      <c r="E17237" s="146">
        <v>95.12</v>
      </c>
      <c r="F17237" s="138"/>
      <c r="G17237" s="138"/>
    </row>
    <row r="17238" ht="15.75" customHeight="1" spans="1:7">
      <c r="A17238" s="143">
        <v>2003382</v>
      </c>
      <c r="B17238" s="153" t="s">
        <v>19436</v>
      </c>
      <c r="C17238" s="145" t="s">
        <v>13059</v>
      </c>
      <c r="D17238" s="137"/>
      <c r="E17238" s="146">
        <v>85.75</v>
      </c>
      <c r="F17238" s="138"/>
      <c r="G17238" s="138"/>
    </row>
    <row r="17239" ht="15.75" customHeight="1" spans="1:7">
      <c r="A17239" s="143">
        <v>2003953</v>
      </c>
      <c r="B17239" s="153" t="s">
        <v>19437</v>
      </c>
      <c r="C17239" s="145" t="s">
        <v>13059</v>
      </c>
      <c r="D17239" s="137"/>
      <c r="E17239" s="146">
        <v>49.07</v>
      </c>
      <c r="F17239" s="138"/>
      <c r="G17239" s="138"/>
    </row>
    <row r="17240" ht="15.75" customHeight="1" spans="1:7">
      <c r="A17240" s="143">
        <v>2003954</v>
      </c>
      <c r="B17240" s="153" t="s">
        <v>19438</v>
      </c>
      <c r="C17240" s="145" t="s">
        <v>13059</v>
      </c>
      <c r="D17240" s="137"/>
      <c r="E17240" s="146">
        <v>39.66</v>
      </c>
      <c r="F17240" s="138"/>
      <c r="G17240" s="138"/>
    </row>
    <row r="17241" ht="15.75" customHeight="1" spans="1:7">
      <c r="A17241" s="143">
        <v>2004514</v>
      </c>
      <c r="B17241" s="153" t="s">
        <v>19439</v>
      </c>
      <c r="C17241" s="145" t="s">
        <v>13059</v>
      </c>
      <c r="D17241" s="137"/>
      <c r="E17241" s="146">
        <v>15.11</v>
      </c>
      <c r="F17241" s="138"/>
      <c r="G17241" s="138"/>
    </row>
    <row r="17242" ht="15.75" customHeight="1" spans="1:7">
      <c r="A17242" s="143">
        <v>2004515</v>
      </c>
      <c r="B17242" s="153" t="s">
        <v>19440</v>
      </c>
      <c r="C17242" s="145" t="s">
        <v>13059</v>
      </c>
      <c r="D17242" s="137"/>
      <c r="E17242" s="146">
        <v>39.65</v>
      </c>
      <c r="F17242" s="138"/>
      <c r="G17242" s="138"/>
    </row>
    <row r="17243" ht="15.75" customHeight="1" spans="1:7">
      <c r="A17243" s="143">
        <v>2005759</v>
      </c>
      <c r="B17243" s="153" t="s">
        <v>19441</v>
      </c>
      <c r="C17243" s="145" t="s">
        <v>13059</v>
      </c>
      <c r="D17243" s="137"/>
      <c r="E17243" s="146">
        <v>51.02</v>
      </c>
      <c r="F17243" s="138"/>
      <c r="G17243" s="138"/>
    </row>
    <row r="17244" ht="15.75" customHeight="1" spans="1:7">
      <c r="A17244" s="143">
        <v>2005764</v>
      </c>
      <c r="B17244" s="153" t="s">
        <v>19442</v>
      </c>
      <c r="C17244" s="145" t="s">
        <v>13059</v>
      </c>
      <c r="D17244" s="137"/>
      <c r="E17244" s="146">
        <v>65.49</v>
      </c>
      <c r="F17244" s="138"/>
      <c r="G17244" s="138"/>
    </row>
    <row r="17245" ht="15.75" customHeight="1" spans="1:7">
      <c r="A17245" s="143">
        <v>2003678</v>
      </c>
      <c r="B17245" s="153" t="s">
        <v>19443</v>
      </c>
      <c r="C17245" s="145" t="s">
        <v>455</v>
      </c>
      <c r="D17245" s="137"/>
      <c r="E17245" s="146">
        <v>2172.68</v>
      </c>
      <c r="F17245" s="138"/>
      <c r="G17245" s="138"/>
    </row>
    <row r="17246" ht="15.75" customHeight="1" spans="1:7">
      <c r="A17246" s="143">
        <v>2003677</v>
      </c>
      <c r="B17246" s="153" t="s">
        <v>19444</v>
      </c>
      <c r="C17246" s="145" t="s">
        <v>455</v>
      </c>
      <c r="D17246" s="137"/>
      <c r="E17246" s="146">
        <v>1946.5</v>
      </c>
      <c r="F17246" s="138"/>
      <c r="G17246" s="138"/>
    </row>
    <row r="17247" ht="15.75" customHeight="1" spans="1:7">
      <c r="A17247" s="143">
        <v>2003680</v>
      </c>
      <c r="B17247" s="153" t="s">
        <v>19445</v>
      </c>
      <c r="C17247" s="145" t="s">
        <v>455</v>
      </c>
      <c r="D17247" s="137"/>
      <c r="E17247" s="146">
        <v>2141.89</v>
      </c>
      <c r="F17247" s="138"/>
      <c r="G17247" s="138"/>
    </row>
    <row r="17248" ht="15.75" customHeight="1" spans="1:7">
      <c r="A17248" s="143">
        <v>2003679</v>
      </c>
      <c r="B17248" s="153" t="s">
        <v>19446</v>
      </c>
      <c r="C17248" s="145" t="s">
        <v>455</v>
      </c>
      <c r="D17248" s="137"/>
      <c r="E17248" s="146">
        <v>1924.8</v>
      </c>
      <c r="F17248" s="138"/>
      <c r="G17248" s="138"/>
    </row>
    <row r="17249" ht="15.75" customHeight="1" spans="1:7">
      <c r="A17249" s="143">
        <v>2003682</v>
      </c>
      <c r="B17249" s="153" t="s">
        <v>19447</v>
      </c>
      <c r="C17249" s="145" t="s">
        <v>455</v>
      </c>
      <c r="D17249" s="137"/>
      <c r="E17249" s="146">
        <v>2453.54</v>
      </c>
      <c r="F17249" s="138"/>
      <c r="G17249" s="138"/>
    </row>
    <row r="17250" ht="15.75" customHeight="1" spans="1:7">
      <c r="A17250" s="143">
        <v>2003681</v>
      </c>
      <c r="B17250" s="153" t="s">
        <v>19448</v>
      </c>
      <c r="C17250" s="145" t="s">
        <v>455</v>
      </c>
      <c r="D17250" s="137"/>
      <c r="E17250" s="146">
        <v>2183.16</v>
      </c>
      <c r="F17250" s="138"/>
      <c r="G17250" s="138"/>
    </row>
    <row r="17251" ht="15.75" customHeight="1" spans="1:7">
      <c r="A17251" s="143">
        <v>2003684</v>
      </c>
      <c r="B17251" s="153" t="s">
        <v>19449</v>
      </c>
      <c r="C17251" s="145" t="s">
        <v>455</v>
      </c>
      <c r="D17251" s="137"/>
      <c r="E17251" s="146">
        <v>2936.57</v>
      </c>
      <c r="F17251" s="138"/>
      <c r="G17251" s="138"/>
    </row>
    <row r="17252" ht="15.75" customHeight="1" spans="1:7">
      <c r="A17252" s="143">
        <v>2003683</v>
      </c>
      <c r="B17252" s="153" t="s">
        <v>19450</v>
      </c>
      <c r="C17252" s="145" t="s">
        <v>455</v>
      </c>
      <c r="D17252" s="137"/>
      <c r="E17252" s="146">
        <v>2614.2</v>
      </c>
      <c r="F17252" s="138"/>
      <c r="G17252" s="138"/>
    </row>
    <row r="17253" ht="15.75" customHeight="1" spans="1:7">
      <c r="A17253" s="143">
        <v>2003686</v>
      </c>
      <c r="B17253" s="153" t="s">
        <v>19451</v>
      </c>
      <c r="C17253" s="145" t="s">
        <v>455</v>
      </c>
      <c r="D17253" s="137"/>
      <c r="E17253" s="146">
        <v>3467.36</v>
      </c>
      <c r="F17253" s="138"/>
      <c r="G17253" s="138"/>
    </row>
    <row r="17254" ht="15.75" customHeight="1" spans="1:7">
      <c r="A17254" s="143">
        <v>2003685</v>
      </c>
      <c r="B17254" s="153" t="s">
        <v>19452</v>
      </c>
      <c r="C17254" s="145" t="s">
        <v>455</v>
      </c>
      <c r="D17254" s="137"/>
      <c r="E17254" s="146">
        <v>3091.69</v>
      </c>
      <c r="F17254" s="138"/>
      <c r="G17254" s="138"/>
    </row>
    <row r="17255" ht="15.75" customHeight="1" spans="1:7">
      <c r="A17255" s="143">
        <v>2003688</v>
      </c>
      <c r="B17255" s="153" t="s">
        <v>19453</v>
      </c>
      <c r="C17255" s="145" t="s">
        <v>455</v>
      </c>
      <c r="D17255" s="137"/>
      <c r="E17255" s="146">
        <v>4330.54</v>
      </c>
      <c r="F17255" s="138"/>
      <c r="G17255" s="138"/>
    </row>
    <row r="17256" ht="15.75" customHeight="1" spans="1:7">
      <c r="A17256" s="143">
        <v>2003687</v>
      </c>
      <c r="B17256" s="153" t="s">
        <v>19454</v>
      </c>
      <c r="C17256" s="145" t="s">
        <v>455</v>
      </c>
      <c r="D17256" s="137"/>
      <c r="E17256" s="146">
        <v>3875.57</v>
      </c>
      <c r="F17256" s="138"/>
      <c r="G17256" s="138"/>
    </row>
    <row r="17257" ht="15.75" customHeight="1" spans="1:7">
      <c r="A17257" s="143">
        <v>2003690</v>
      </c>
      <c r="B17257" s="153" t="s">
        <v>19455</v>
      </c>
      <c r="C17257" s="145" t="s">
        <v>455</v>
      </c>
      <c r="D17257" s="137"/>
      <c r="E17257" s="146">
        <v>2521.55</v>
      </c>
      <c r="F17257" s="138"/>
      <c r="G17257" s="138"/>
    </row>
    <row r="17258" ht="15.75" customHeight="1" spans="1:7">
      <c r="A17258" s="143">
        <v>2003689</v>
      </c>
      <c r="B17258" s="153" t="s">
        <v>19456</v>
      </c>
      <c r="C17258" s="145" t="s">
        <v>455</v>
      </c>
      <c r="D17258" s="137"/>
      <c r="E17258" s="146">
        <v>2257.67</v>
      </c>
      <c r="F17258" s="138"/>
      <c r="G17258" s="138"/>
    </row>
    <row r="17259" ht="15.75" customHeight="1" spans="1:7">
      <c r="A17259" s="143">
        <v>2003692</v>
      </c>
      <c r="B17259" s="153" t="s">
        <v>19457</v>
      </c>
      <c r="C17259" s="145" t="s">
        <v>455</v>
      </c>
      <c r="D17259" s="137"/>
      <c r="E17259" s="146">
        <v>2495.16</v>
      </c>
      <c r="F17259" s="138"/>
      <c r="G17259" s="138"/>
    </row>
    <row r="17260" ht="15.75" customHeight="1" spans="1:7">
      <c r="A17260" s="143">
        <v>2003691</v>
      </c>
      <c r="B17260" s="153" t="s">
        <v>19458</v>
      </c>
      <c r="C17260" s="145" t="s">
        <v>455</v>
      </c>
      <c r="D17260" s="137"/>
      <c r="E17260" s="146">
        <v>2239.08</v>
      </c>
      <c r="F17260" s="138"/>
      <c r="G17260" s="138"/>
    </row>
    <row r="17261" ht="15.75" customHeight="1" spans="1:7">
      <c r="A17261" s="143">
        <v>2003694</v>
      </c>
      <c r="B17261" s="153" t="s">
        <v>19459</v>
      </c>
      <c r="C17261" s="145" t="s">
        <v>455</v>
      </c>
      <c r="D17261" s="137"/>
      <c r="E17261" s="146">
        <v>2828.36</v>
      </c>
      <c r="F17261" s="138"/>
      <c r="G17261" s="138"/>
    </row>
    <row r="17262" ht="15.75" customHeight="1" spans="1:7">
      <c r="A17262" s="143">
        <v>2003693</v>
      </c>
      <c r="B17262" s="153" t="s">
        <v>19460</v>
      </c>
      <c r="C17262" s="145" t="s">
        <v>455</v>
      </c>
      <c r="D17262" s="137"/>
      <c r="E17262" s="146">
        <v>2513.78</v>
      </c>
      <c r="F17262" s="138"/>
      <c r="G17262" s="138"/>
    </row>
    <row r="17263" ht="15.75" customHeight="1" spans="1:7">
      <c r="A17263" s="143">
        <v>2003696</v>
      </c>
      <c r="B17263" s="153" t="s">
        <v>19461</v>
      </c>
      <c r="C17263" s="145" t="s">
        <v>455</v>
      </c>
      <c r="D17263" s="137"/>
      <c r="E17263" s="146">
        <v>3168.45</v>
      </c>
      <c r="F17263" s="138"/>
      <c r="G17263" s="138"/>
    </row>
    <row r="17264" ht="15.75" customHeight="1" spans="1:7">
      <c r="A17264" s="143">
        <v>2003695</v>
      </c>
      <c r="B17264" s="153" t="s">
        <v>19462</v>
      </c>
      <c r="C17264" s="145" t="s">
        <v>455</v>
      </c>
      <c r="D17264" s="137"/>
      <c r="E17264" s="146">
        <v>2799.28</v>
      </c>
      <c r="F17264" s="138"/>
      <c r="G17264" s="138"/>
    </row>
    <row r="17265" ht="15.75" customHeight="1" spans="1:7">
      <c r="A17265" s="143">
        <v>2003698</v>
      </c>
      <c r="B17265" s="153" t="s">
        <v>19463</v>
      </c>
      <c r="C17265" s="145" t="s">
        <v>455</v>
      </c>
      <c r="D17265" s="137"/>
      <c r="E17265" s="146">
        <v>3883.49</v>
      </c>
      <c r="F17265" s="138"/>
      <c r="G17265" s="138"/>
    </row>
    <row r="17266" ht="15.75" customHeight="1" spans="1:7">
      <c r="A17266" s="143">
        <v>2003697</v>
      </c>
      <c r="B17266" s="153" t="s">
        <v>19464</v>
      </c>
      <c r="C17266" s="145" t="s">
        <v>455</v>
      </c>
      <c r="D17266" s="137"/>
      <c r="E17266" s="146">
        <v>3458.42</v>
      </c>
      <c r="F17266" s="138"/>
      <c r="G17266" s="138"/>
    </row>
    <row r="17267" ht="15.75" customHeight="1" spans="1:7">
      <c r="A17267" s="143">
        <v>2003700</v>
      </c>
      <c r="B17267" s="153" t="s">
        <v>19465</v>
      </c>
      <c r="C17267" s="145" t="s">
        <v>455</v>
      </c>
      <c r="D17267" s="137"/>
      <c r="E17267" s="146">
        <v>4787.97</v>
      </c>
      <c r="F17267" s="138"/>
      <c r="G17267" s="138"/>
    </row>
    <row r="17268" ht="15.75" customHeight="1" spans="1:7">
      <c r="A17268" s="143">
        <v>2003699</v>
      </c>
      <c r="B17268" s="153" t="s">
        <v>19466</v>
      </c>
      <c r="C17268" s="145" t="s">
        <v>455</v>
      </c>
      <c r="D17268" s="137"/>
      <c r="E17268" s="146">
        <v>4278.41</v>
      </c>
      <c r="F17268" s="138"/>
      <c r="G17268" s="138"/>
    </row>
    <row r="17269" ht="15.75" customHeight="1" spans="1:7">
      <c r="A17269" s="143">
        <v>2003702</v>
      </c>
      <c r="B17269" s="153" t="s">
        <v>19467</v>
      </c>
      <c r="C17269" s="145" t="s">
        <v>455</v>
      </c>
      <c r="D17269" s="137"/>
      <c r="E17269" s="146">
        <v>2888.02</v>
      </c>
      <c r="F17269" s="138"/>
      <c r="G17269" s="138"/>
    </row>
    <row r="17270" ht="15.75" customHeight="1" spans="1:7">
      <c r="A17270" s="143">
        <v>2003701</v>
      </c>
      <c r="B17270" s="153" t="s">
        <v>19468</v>
      </c>
      <c r="C17270" s="145" t="s">
        <v>455</v>
      </c>
      <c r="D17270" s="137"/>
      <c r="E17270" s="146">
        <v>2581.25</v>
      </c>
      <c r="F17270" s="138"/>
      <c r="G17270" s="138"/>
    </row>
    <row r="17271" ht="15.75" customHeight="1" spans="1:7">
      <c r="A17271" s="143">
        <v>2003704</v>
      </c>
      <c r="B17271" s="153" t="s">
        <v>19469</v>
      </c>
      <c r="C17271" s="145" t="s">
        <v>455</v>
      </c>
      <c r="D17271" s="137"/>
      <c r="E17271" s="146">
        <v>2861.62</v>
      </c>
      <c r="F17271" s="138"/>
      <c r="G17271" s="138"/>
    </row>
    <row r="17272" ht="15.75" customHeight="1" spans="1:7">
      <c r="A17272" s="143">
        <v>2003703</v>
      </c>
      <c r="B17272" s="153" t="s">
        <v>19470</v>
      </c>
      <c r="C17272" s="145" t="s">
        <v>455</v>
      </c>
      <c r="D17272" s="137"/>
      <c r="E17272" s="146">
        <v>2562.65</v>
      </c>
      <c r="F17272" s="138"/>
      <c r="G17272" s="138"/>
    </row>
    <row r="17273" ht="15.75" customHeight="1" spans="1:7">
      <c r="A17273" s="143">
        <v>2003706</v>
      </c>
      <c r="B17273" s="153" t="s">
        <v>19471</v>
      </c>
      <c r="C17273" s="145" t="s">
        <v>455</v>
      </c>
      <c r="D17273" s="137"/>
      <c r="E17273" s="146">
        <v>3220.77</v>
      </c>
      <c r="F17273" s="138"/>
      <c r="G17273" s="138"/>
    </row>
    <row r="17274" ht="15.75" customHeight="1" spans="1:7">
      <c r="A17274" s="143">
        <v>2003705</v>
      </c>
      <c r="B17274" s="153" t="s">
        <v>19472</v>
      </c>
      <c r="C17274" s="145" t="s">
        <v>455</v>
      </c>
      <c r="D17274" s="137"/>
      <c r="E17274" s="146">
        <v>2856.8</v>
      </c>
      <c r="F17274" s="138"/>
      <c r="G17274" s="138"/>
    </row>
    <row r="17275" ht="15.75" customHeight="1" spans="1:7">
      <c r="A17275" s="143">
        <v>2003708</v>
      </c>
      <c r="B17275" s="153" t="s">
        <v>19473</v>
      </c>
      <c r="C17275" s="145" t="s">
        <v>455</v>
      </c>
      <c r="D17275" s="137"/>
      <c r="E17275" s="146">
        <v>3737.21</v>
      </c>
      <c r="F17275" s="138"/>
      <c r="G17275" s="138"/>
    </row>
    <row r="17276" ht="15.75" customHeight="1" spans="1:7">
      <c r="A17276" s="143">
        <v>2003707</v>
      </c>
      <c r="B17276" s="153" t="s">
        <v>19474</v>
      </c>
      <c r="C17276" s="145" t="s">
        <v>455</v>
      </c>
      <c r="D17276" s="137"/>
      <c r="E17276" s="146">
        <v>3316.05</v>
      </c>
      <c r="F17276" s="138"/>
      <c r="G17276" s="138"/>
    </row>
    <row r="17277" ht="15.75" customHeight="1" spans="1:7">
      <c r="A17277" s="143">
        <v>2003710</v>
      </c>
      <c r="B17277" s="153" t="s">
        <v>19475</v>
      </c>
      <c r="C17277" s="145" t="s">
        <v>455</v>
      </c>
      <c r="D17277" s="137"/>
      <c r="E17277" s="146">
        <v>4317.21</v>
      </c>
      <c r="F17277" s="138"/>
      <c r="G17277" s="138"/>
    </row>
    <row r="17278" ht="15.75" customHeight="1" spans="1:7">
      <c r="A17278" s="143">
        <v>2003709</v>
      </c>
      <c r="B17278" s="153" t="s">
        <v>19476</v>
      </c>
      <c r="C17278" s="145" t="s">
        <v>455</v>
      </c>
      <c r="D17278" s="137"/>
      <c r="E17278" s="146">
        <v>3837.55</v>
      </c>
      <c r="F17278" s="138"/>
      <c r="G17278" s="138"/>
    </row>
    <row r="17279" ht="15.75" customHeight="1" spans="1:7">
      <c r="A17279" s="143">
        <v>2003712</v>
      </c>
      <c r="B17279" s="153" t="s">
        <v>19477</v>
      </c>
      <c r="C17279" s="145" t="s">
        <v>455</v>
      </c>
      <c r="D17279" s="137"/>
      <c r="E17279" s="146">
        <v>5263</v>
      </c>
      <c r="F17279" s="138"/>
      <c r="G17279" s="138"/>
    </row>
    <row r="17280" ht="15.75" customHeight="1" spans="1:7">
      <c r="A17280" s="143">
        <v>2003711</v>
      </c>
      <c r="B17280" s="153" t="s">
        <v>19478</v>
      </c>
      <c r="C17280" s="145" t="s">
        <v>455</v>
      </c>
      <c r="D17280" s="137"/>
      <c r="E17280" s="146">
        <v>4693.64</v>
      </c>
      <c r="F17280" s="138"/>
      <c r="G17280" s="138"/>
    </row>
    <row r="17281" ht="15.75" customHeight="1" spans="1:7">
      <c r="A17281" s="143">
        <v>2004505</v>
      </c>
      <c r="B17281" s="153" t="s">
        <v>19479</v>
      </c>
      <c r="C17281" s="145" t="s">
        <v>12987</v>
      </c>
      <c r="D17281" s="137"/>
      <c r="E17281" s="146">
        <v>18.62</v>
      </c>
      <c r="F17281" s="138"/>
      <c r="G17281" s="138"/>
    </row>
    <row r="17282" ht="15.75" customHeight="1" spans="1:7">
      <c r="A17282" s="143">
        <v>2003353</v>
      </c>
      <c r="B17282" s="153" t="s">
        <v>19480</v>
      </c>
      <c r="C17282" s="145" t="s">
        <v>13059</v>
      </c>
      <c r="D17282" s="137"/>
      <c r="E17282" s="146">
        <v>79.04</v>
      </c>
      <c r="F17282" s="138"/>
      <c r="G17282" s="138"/>
    </row>
    <row r="17283" ht="15.75" customHeight="1" spans="1:7">
      <c r="A17283" s="143">
        <v>2003352</v>
      </c>
      <c r="B17283" s="153" t="s">
        <v>19481</v>
      </c>
      <c r="C17283" s="145" t="s">
        <v>13059</v>
      </c>
      <c r="D17283" s="137"/>
      <c r="E17283" s="146">
        <v>60.97</v>
      </c>
      <c r="F17283" s="138"/>
      <c r="G17283" s="138"/>
    </row>
    <row r="17284" ht="15.75" customHeight="1" spans="1:7">
      <c r="A17284" s="143">
        <v>2003979</v>
      </c>
      <c r="B17284" s="153" t="s">
        <v>19482</v>
      </c>
      <c r="C17284" s="145" t="s">
        <v>13059</v>
      </c>
      <c r="D17284" s="137"/>
      <c r="E17284" s="146">
        <v>90.58</v>
      </c>
      <c r="F17284" s="138"/>
      <c r="G17284" s="138"/>
    </row>
    <row r="17285" ht="15.75" customHeight="1" spans="1:7">
      <c r="A17285" s="143">
        <v>2003980</v>
      </c>
      <c r="B17285" s="153" t="s">
        <v>19483</v>
      </c>
      <c r="C17285" s="145" t="s">
        <v>13059</v>
      </c>
      <c r="D17285" s="137"/>
      <c r="E17285" s="146">
        <v>72.44</v>
      </c>
      <c r="F17285" s="138"/>
      <c r="G17285" s="138"/>
    </row>
    <row r="17286" ht="15.75" customHeight="1" spans="1:7">
      <c r="A17286" s="143">
        <v>2003355</v>
      </c>
      <c r="B17286" s="153" t="s">
        <v>19484</v>
      </c>
      <c r="C17286" s="145" t="s">
        <v>13059</v>
      </c>
      <c r="D17286" s="137"/>
      <c r="E17286" s="146">
        <v>106.33</v>
      </c>
      <c r="F17286" s="138"/>
      <c r="G17286" s="138"/>
    </row>
    <row r="17287" ht="15.75" customHeight="1" spans="1:7">
      <c r="A17287" s="143">
        <v>2003354</v>
      </c>
      <c r="B17287" s="153" t="s">
        <v>19485</v>
      </c>
      <c r="C17287" s="145" t="s">
        <v>13059</v>
      </c>
      <c r="D17287" s="137"/>
      <c r="E17287" s="146">
        <v>81.98</v>
      </c>
      <c r="F17287" s="138"/>
      <c r="G17287" s="138"/>
    </row>
    <row r="17288" ht="15.75" customHeight="1" spans="1:7">
      <c r="A17288" s="143">
        <v>2003981</v>
      </c>
      <c r="B17288" s="153" t="s">
        <v>19486</v>
      </c>
      <c r="C17288" s="145" t="s">
        <v>13059</v>
      </c>
      <c r="D17288" s="137"/>
      <c r="E17288" s="146">
        <v>122.05</v>
      </c>
      <c r="F17288" s="138"/>
      <c r="G17288" s="138"/>
    </row>
    <row r="17289" ht="15.75" customHeight="1" spans="1:7">
      <c r="A17289" s="143">
        <v>2003982</v>
      </c>
      <c r="B17289" s="153" t="s">
        <v>19487</v>
      </c>
      <c r="C17289" s="145" t="s">
        <v>13059</v>
      </c>
      <c r="D17289" s="137"/>
      <c r="E17289" s="146">
        <v>97.61</v>
      </c>
      <c r="F17289" s="138"/>
      <c r="G17289" s="138"/>
    </row>
    <row r="17290" ht="15.75" customHeight="1" spans="1:7">
      <c r="A17290" s="143">
        <v>2003345</v>
      </c>
      <c r="B17290" s="153" t="s">
        <v>19488</v>
      </c>
      <c r="C17290" s="145" t="s">
        <v>13059</v>
      </c>
      <c r="D17290" s="137"/>
      <c r="E17290" s="146">
        <v>63.05</v>
      </c>
      <c r="F17290" s="138"/>
      <c r="G17290" s="138"/>
    </row>
    <row r="17291" ht="15.75" customHeight="1" spans="1:7">
      <c r="A17291" s="143">
        <v>2003344</v>
      </c>
      <c r="B17291" s="153" t="s">
        <v>19489</v>
      </c>
      <c r="C17291" s="145" t="s">
        <v>13059</v>
      </c>
      <c r="D17291" s="137"/>
      <c r="E17291" s="146">
        <v>50.72</v>
      </c>
      <c r="F17291" s="138"/>
      <c r="G17291" s="138"/>
    </row>
    <row r="17292" ht="15.75" customHeight="1" spans="1:7">
      <c r="A17292" s="143">
        <v>2003973</v>
      </c>
      <c r="B17292" s="153" t="s">
        <v>19490</v>
      </c>
      <c r="C17292" s="145" t="s">
        <v>13059</v>
      </c>
      <c r="D17292" s="137"/>
      <c r="E17292" s="146">
        <v>71.12</v>
      </c>
      <c r="F17292" s="138"/>
      <c r="G17292" s="138"/>
    </row>
    <row r="17293" ht="15.75" customHeight="1" spans="1:7">
      <c r="A17293" s="143">
        <v>2003974</v>
      </c>
      <c r="B17293" s="153" t="s">
        <v>19491</v>
      </c>
      <c r="C17293" s="145" t="s">
        <v>13059</v>
      </c>
      <c r="D17293" s="137"/>
      <c r="E17293" s="146">
        <v>58.74</v>
      </c>
      <c r="F17293" s="138"/>
      <c r="G17293" s="138"/>
    </row>
    <row r="17294" ht="15.75" customHeight="1" spans="1:7">
      <c r="A17294" s="143">
        <v>2003343</v>
      </c>
      <c r="B17294" s="153" t="s">
        <v>19492</v>
      </c>
      <c r="C17294" s="145" t="s">
        <v>13059</v>
      </c>
      <c r="D17294" s="137"/>
      <c r="E17294" s="146">
        <v>85.99</v>
      </c>
      <c r="F17294" s="138"/>
      <c r="G17294" s="138"/>
    </row>
    <row r="17295" ht="15.75" customHeight="1" spans="1:7">
      <c r="A17295" s="143">
        <v>2003342</v>
      </c>
      <c r="B17295" s="153" t="s">
        <v>19493</v>
      </c>
      <c r="C17295" s="145" t="s">
        <v>13059</v>
      </c>
      <c r="D17295" s="137"/>
      <c r="E17295" s="146">
        <v>68.69</v>
      </c>
      <c r="F17295" s="138"/>
      <c r="G17295" s="138"/>
    </row>
    <row r="17296" ht="15.75" customHeight="1" spans="1:7">
      <c r="A17296" s="143">
        <v>2003971</v>
      </c>
      <c r="B17296" s="153" t="s">
        <v>19494</v>
      </c>
      <c r="C17296" s="145" t="s">
        <v>13059</v>
      </c>
      <c r="D17296" s="137"/>
      <c r="E17296" s="146">
        <v>97.48</v>
      </c>
      <c r="F17296" s="138"/>
      <c r="G17296" s="138"/>
    </row>
    <row r="17297" ht="15.75" customHeight="1" spans="1:7">
      <c r="A17297" s="143">
        <v>2003972</v>
      </c>
      <c r="B17297" s="153" t="s">
        <v>19495</v>
      </c>
      <c r="C17297" s="145" t="s">
        <v>13059</v>
      </c>
      <c r="D17297" s="137"/>
      <c r="E17297" s="146">
        <v>80.11</v>
      </c>
      <c r="F17297" s="138"/>
      <c r="G17297" s="138"/>
    </row>
    <row r="17298" ht="15.75" customHeight="1" spans="1:7">
      <c r="A17298" s="143">
        <v>2003347</v>
      </c>
      <c r="B17298" s="153" t="s">
        <v>19496</v>
      </c>
      <c r="C17298" s="145" t="s">
        <v>13059</v>
      </c>
      <c r="D17298" s="137"/>
      <c r="E17298" s="146">
        <v>15.02</v>
      </c>
      <c r="F17298" s="138"/>
      <c r="G17298" s="138"/>
    </row>
    <row r="17299" ht="15.75" customHeight="1" spans="1:7">
      <c r="A17299" s="143">
        <v>2003346</v>
      </c>
      <c r="B17299" s="153" t="s">
        <v>19497</v>
      </c>
      <c r="C17299" s="145" t="s">
        <v>13059</v>
      </c>
      <c r="D17299" s="137"/>
      <c r="E17299" s="146">
        <v>20.95</v>
      </c>
      <c r="F17299" s="138"/>
      <c r="G17299" s="138"/>
    </row>
    <row r="17300" ht="15.75" customHeight="1" spans="1:7">
      <c r="A17300" s="143">
        <v>2003933</v>
      </c>
      <c r="B17300" s="153" t="s">
        <v>19498</v>
      </c>
      <c r="C17300" s="145" t="s">
        <v>13059</v>
      </c>
      <c r="D17300" s="137"/>
      <c r="E17300" s="146">
        <v>7.37</v>
      </c>
      <c r="F17300" s="138"/>
      <c r="G17300" s="138"/>
    </row>
    <row r="17301" ht="15.75" customHeight="1" spans="1:7">
      <c r="A17301" s="143">
        <v>2003932</v>
      </c>
      <c r="B17301" s="153" t="s">
        <v>19499</v>
      </c>
      <c r="C17301" s="145" t="s">
        <v>13059</v>
      </c>
      <c r="D17301" s="137"/>
      <c r="E17301" s="146">
        <v>9.48</v>
      </c>
      <c r="F17301" s="138"/>
      <c r="G17301" s="138"/>
    </row>
    <row r="17302" ht="15.75" customHeight="1" spans="1:7">
      <c r="A17302" s="143">
        <v>2003349</v>
      </c>
      <c r="B17302" s="153" t="s">
        <v>19500</v>
      </c>
      <c r="C17302" s="145" t="s">
        <v>13059</v>
      </c>
      <c r="D17302" s="137"/>
      <c r="E17302" s="146">
        <v>60.8</v>
      </c>
      <c r="F17302" s="138"/>
      <c r="G17302" s="138"/>
    </row>
    <row r="17303" ht="15.75" customHeight="1" spans="1:7">
      <c r="A17303" s="143">
        <v>2003348</v>
      </c>
      <c r="B17303" s="153" t="s">
        <v>19501</v>
      </c>
      <c r="C17303" s="145" t="s">
        <v>13059</v>
      </c>
      <c r="D17303" s="137"/>
      <c r="E17303" s="146">
        <v>47.1</v>
      </c>
      <c r="F17303" s="138"/>
      <c r="G17303" s="138"/>
    </row>
    <row r="17304" ht="15.75" customHeight="1" spans="1:7">
      <c r="A17304" s="143">
        <v>2003975</v>
      </c>
      <c r="B17304" s="153" t="s">
        <v>19502</v>
      </c>
      <c r="C17304" s="145" t="s">
        <v>13059</v>
      </c>
      <c r="D17304" s="137"/>
      <c r="E17304" s="146">
        <v>68.68</v>
      </c>
      <c r="F17304" s="138"/>
      <c r="G17304" s="138"/>
    </row>
    <row r="17305" ht="15.75" customHeight="1" spans="1:7">
      <c r="A17305" s="143">
        <v>2003976</v>
      </c>
      <c r="B17305" s="153" t="s">
        <v>19503</v>
      </c>
      <c r="C17305" s="145" t="s">
        <v>13059</v>
      </c>
      <c r="D17305" s="137"/>
      <c r="E17305" s="146">
        <v>54.93</v>
      </c>
      <c r="F17305" s="138"/>
      <c r="G17305" s="138"/>
    </row>
    <row r="17306" ht="15.75" customHeight="1" spans="1:7">
      <c r="A17306" s="143">
        <v>2003351</v>
      </c>
      <c r="B17306" s="153" t="s">
        <v>19504</v>
      </c>
      <c r="C17306" s="145" t="s">
        <v>13059</v>
      </c>
      <c r="D17306" s="137"/>
      <c r="E17306" s="146">
        <v>81.27</v>
      </c>
      <c r="F17306" s="138"/>
      <c r="G17306" s="138"/>
    </row>
    <row r="17307" ht="15.75" customHeight="1" spans="1:7">
      <c r="A17307" s="143">
        <v>2003350</v>
      </c>
      <c r="B17307" s="153" t="s">
        <v>19505</v>
      </c>
      <c r="C17307" s="145" t="s">
        <v>13059</v>
      </c>
      <c r="D17307" s="137"/>
      <c r="E17307" s="146">
        <v>62.92</v>
      </c>
      <c r="F17307" s="138"/>
      <c r="G17307" s="138"/>
    </row>
    <row r="17308" ht="15.75" customHeight="1" spans="1:7">
      <c r="A17308" s="143">
        <v>2003977</v>
      </c>
      <c r="B17308" s="153" t="s">
        <v>19506</v>
      </c>
      <c r="C17308" s="145" t="s">
        <v>13059</v>
      </c>
      <c r="D17308" s="137"/>
      <c r="E17308" s="146">
        <v>92.01</v>
      </c>
      <c r="F17308" s="138"/>
      <c r="G17308" s="138"/>
    </row>
    <row r="17309" ht="15.75" customHeight="1" spans="1:7">
      <c r="A17309" s="143">
        <v>2003978</v>
      </c>
      <c r="B17309" s="153" t="s">
        <v>19507</v>
      </c>
      <c r="C17309" s="145" t="s">
        <v>13059</v>
      </c>
      <c r="D17309" s="137"/>
      <c r="E17309" s="146">
        <v>73.58</v>
      </c>
      <c r="F17309" s="138"/>
      <c r="G17309" s="138"/>
    </row>
    <row r="17310" ht="15.75" customHeight="1" spans="1:7">
      <c r="A17310" s="143">
        <v>2003291</v>
      </c>
      <c r="B17310" s="153" t="s">
        <v>19508</v>
      </c>
      <c r="C17310" s="145" t="s">
        <v>13059</v>
      </c>
      <c r="D17310" s="137"/>
      <c r="E17310" s="146">
        <v>11.17</v>
      </c>
      <c r="F17310" s="138"/>
      <c r="G17310" s="138"/>
    </row>
    <row r="17311" ht="15.75" customHeight="1" spans="1:7">
      <c r="A17311" s="143">
        <v>2003292</v>
      </c>
      <c r="B17311" s="153" t="s">
        <v>19509</v>
      </c>
      <c r="C17311" s="145" t="s">
        <v>13059</v>
      </c>
      <c r="D17311" s="137"/>
      <c r="E17311" s="146">
        <v>15.64</v>
      </c>
      <c r="F17311" s="138"/>
      <c r="G17311" s="138"/>
    </row>
    <row r="17312" ht="15.75" customHeight="1" spans="1:7">
      <c r="A17312" s="143">
        <v>2003293</v>
      </c>
      <c r="B17312" s="153" t="s">
        <v>19510</v>
      </c>
      <c r="C17312" s="145" t="s">
        <v>13059</v>
      </c>
      <c r="D17312" s="137"/>
      <c r="E17312" s="146">
        <v>20.6</v>
      </c>
      <c r="F17312" s="138"/>
      <c r="G17312" s="138"/>
    </row>
    <row r="17313" ht="15.75" customHeight="1" spans="1:7">
      <c r="A17313" s="143">
        <v>2003294</v>
      </c>
      <c r="B17313" s="153" t="s">
        <v>19511</v>
      </c>
      <c r="C17313" s="145" t="s">
        <v>13059</v>
      </c>
      <c r="D17313" s="137"/>
      <c r="E17313" s="146">
        <v>30.89</v>
      </c>
      <c r="F17313" s="138"/>
      <c r="G17313" s="138"/>
    </row>
    <row r="17314" ht="15.75" customHeight="1" spans="1:7">
      <c r="A17314" s="143">
        <v>2003257</v>
      </c>
      <c r="B17314" s="153" t="s">
        <v>19512</v>
      </c>
      <c r="C17314" s="145" t="s">
        <v>13059</v>
      </c>
      <c r="D17314" s="137"/>
      <c r="E17314" s="146">
        <v>64.62</v>
      </c>
      <c r="F17314" s="138"/>
      <c r="G17314" s="138"/>
    </row>
    <row r="17315" ht="15.75" customHeight="1" spans="1:7">
      <c r="A17315" s="143">
        <v>2003258</v>
      </c>
      <c r="B17315" s="153" t="s">
        <v>19513</v>
      </c>
      <c r="C17315" s="145" t="s">
        <v>13059</v>
      </c>
      <c r="D17315" s="137"/>
      <c r="E17315" s="146">
        <v>52.32</v>
      </c>
      <c r="F17315" s="138"/>
      <c r="G17315" s="138"/>
    </row>
    <row r="17316" ht="15.75" customHeight="1" spans="1:7">
      <c r="A17316" s="143">
        <v>2003259</v>
      </c>
      <c r="B17316" s="153" t="s">
        <v>19514</v>
      </c>
      <c r="C17316" s="145" t="s">
        <v>13059</v>
      </c>
      <c r="D17316" s="137"/>
      <c r="E17316" s="146">
        <v>71.97</v>
      </c>
      <c r="F17316" s="138"/>
      <c r="G17316" s="138"/>
    </row>
    <row r="17317" ht="15.75" customHeight="1" spans="1:7">
      <c r="A17317" s="143">
        <v>2003260</v>
      </c>
      <c r="B17317" s="153" t="s">
        <v>19515</v>
      </c>
      <c r="C17317" s="145" t="s">
        <v>13059</v>
      </c>
      <c r="D17317" s="137"/>
      <c r="E17317" s="146">
        <v>59.63</v>
      </c>
      <c r="F17317" s="138"/>
      <c r="G17317" s="138"/>
    </row>
    <row r="17318" ht="15.75" customHeight="1" spans="1:7">
      <c r="A17318" s="143">
        <v>2003281</v>
      </c>
      <c r="B17318" s="153" t="s">
        <v>19516</v>
      </c>
      <c r="C17318" s="145" t="s">
        <v>13059</v>
      </c>
      <c r="D17318" s="137"/>
      <c r="E17318" s="146">
        <v>64.77</v>
      </c>
      <c r="F17318" s="138"/>
      <c r="G17318" s="138"/>
    </row>
    <row r="17319" ht="15.75" customHeight="1" spans="1:7">
      <c r="A17319" s="143">
        <v>2003282</v>
      </c>
      <c r="B17319" s="153" t="s">
        <v>19517</v>
      </c>
      <c r="C17319" s="145" t="s">
        <v>13059</v>
      </c>
      <c r="D17319" s="137"/>
      <c r="E17319" s="146">
        <v>52.19</v>
      </c>
      <c r="F17319" s="138"/>
      <c r="G17319" s="138"/>
    </row>
    <row r="17320" ht="15.75" customHeight="1" spans="1:7">
      <c r="A17320" s="143">
        <v>2003283</v>
      </c>
      <c r="B17320" s="153" t="s">
        <v>19518</v>
      </c>
      <c r="C17320" s="145" t="s">
        <v>13059</v>
      </c>
      <c r="D17320" s="137"/>
      <c r="E17320" s="146">
        <v>72.3</v>
      </c>
      <c r="F17320" s="138"/>
      <c r="G17320" s="138"/>
    </row>
    <row r="17321" ht="15.75" customHeight="1" spans="1:7">
      <c r="A17321" s="143">
        <v>2003284</v>
      </c>
      <c r="B17321" s="153" t="s">
        <v>19519</v>
      </c>
      <c r="C17321" s="145" t="s">
        <v>13059</v>
      </c>
      <c r="D17321" s="137"/>
      <c r="E17321" s="146">
        <v>59.67</v>
      </c>
      <c r="F17321" s="138"/>
      <c r="G17321" s="138"/>
    </row>
    <row r="17322" ht="15.75" customHeight="1" spans="1:7">
      <c r="A17322" s="143">
        <v>2003327</v>
      </c>
      <c r="B17322" s="153" t="s">
        <v>19520</v>
      </c>
      <c r="C17322" s="145" t="s">
        <v>13059</v>
      </c>
      <c r="D17322" s="137"/>
      <c r="E17322" s="146">
        <v>94.34</v>
      </c>
      <c r="F17322" s="138"/>
      <c r="G17322" s="138"/>
    </row>
    <row r="17323" ht="15.75" customHeight="1" spans="1:7">
      <c r="A17323" s="143">
        <v>2003326</v>
      </c>
      <c r="B17323" s="153" t="s">
        <v>19521</v>
      </c>
      <c r="C17323" s="145" t="s">
        <v>13059</v>
      </c>
      <c r="D17323" s="137"/>
      <c r="E17323" s="146">
        <v>80.08</v>
      </c>
      <c r="F17323" s="138"/>
      <c r="G17323" s="138"/>
    </row>
    <row r="17324" ht="15.75" customHeight="1" spans="1:7">
      <c r="A17324" s="143">
        <v>2003963</v>
      </c>
      <c r="B17324" s="153" t="s">
        <v>19522</v>
      </c>
      <c r="C17324" s="145" t="s">
        <v>13059</v>
      </c>
      <c r="D17324" s="137"/>
      <c r="E17324" s="146">
        <v>82.14</v>
      </c>
      <c r="F17324" s="138"/>
      <c r="G17324" s="138"/>
    </row>
    <row r="17325" ht="15.75" customHeight="1" spans="1:7">
      <c r="A17325" s="143">
        <v>2003964</v>
      </c>
      <c r="B17325" s="153" t="s">
        <v>19523</v>
      </c>
      <c r="C17325" s="145" t="s">
        <v>13059</v>
      </c>
      <c r="D17325" s="137"/>
      <c r="E17325" s="146">
        <v>67.83</v>
      </c>
      <c r="F17325" s="138"/>
      <c r="G17325" s="138"/>
    </row>
    <row r="17326" ht="15.75" customHeight="1" spans="1:7">
      <c r="A17326" s="143">
        <v>2003319</v>
      </c>
      <c r="B17326" s="153" t="s">
        <v>19524</v>
      </c>
      <c r="C17326" s="145" t="s">
        <v>13059</v>
      </c>
      <c r="D17326" s="137"/>
      <c r="E17326" s="146">
        <v>78.49</v>
      </c>
      <c r="F17326" s="138"/>
      <c r="G17326" s="138"/>
    </row>
    <row r="17327" ht="15.75" customHeight="1" spans="1:7">
      <c r="A17327" s="143">
        <v>2003318</v>
      </c>
      <c r="B17327" s="153" t="s">
        <v>19525</v>
      </c>
      <c r="C17327" s="145" t="s">
        <v>13059</v>
      </c>
      <c r="D17327" s="137"/>
      <c r="E17327" s="146">
        <v>63.31</v>
      </c>
      <c r="F17327" s="138"/>
      <c r="G17327" s="138"/>
    </row>
    <row r="17328" ht="15.75" customHeight="1" spans="1:7">
      <c r="A17328" s="143">
        <v>2003955</v>
      </c>
      <c r="B17328" s="153" t="s">
        <v>19526</v>
      </c>
      <c r="C17328" s="145" t="s">
        <v>13059</v>
      </c>
      <c r="D17328" s="137"/>
      <c r="E17328" s="146">
        <v>87.61</v>
      </c>
      <c r="F17328" s="138"/>
      <c r="G17328" s="138"/>
    </row>
    <row r="17329" ht="15.75" customHeight="1" spans="1:7">
      <c r="A17329" s="143">
        <v>2003956</v>
      </c>
      <c r="B17329" s="153" t="s">
        <v>19527</v>
      </c>
      <c r="C17329" s="145" t="s">
        <v>13059</v>
      </c>
      <c r="D17329" s="137"/>
      <c r="E17329" s="146">
        <v>72.37</v>
      </c>
      <c r="F17329" s="138"/>
      <c r="G17329" s="138"/>
    </row>
    <row r="17330" ht="15.75" customHeight="1" spans="1:7">
      <c r="A17330" s="143">
        <v>2003277</v>
      </c>
      <c r="B17330" s="153" t="s">
        <v>19528</v>
      </c>
      <c r="C17330" s="145" t="s">
        <v>13059</v>
      </c>
      <c r="D17330" s="137"/>
      <c r="E17330" s="146">
        <v>80.79</v>
      </c>
      <c r="F17330" s="138"/>
      <c r="G17330" s="138"/>
    </row>
    <row r="17331" ht="15.75" customHeight="1" spans="1:7">
      <c r="A17331" s="143">
        <v>2003278</v>
      </c>
      <c r="B17331" s="153" t="s">
        <v>19529</v>
      </c>
      <c r="C17331" s="145" t="s">
        <v>13059</v>
      </c>
      <c r="D17331" s="137"/>
      <c r="E17331" s="146">
        <v>65.18</v>
      </c>
      <c r="F17331" s="138"/>
      <c r="G17331" s="138"/>
    </row>
    <row r="17332" ht="15.75" customHeight="1" spans="1:7">
      <c r="A17332" s="143">
        <v>2003279</v>
      </c>
      <c r="B17332" s="153" t="s">
        <v>19530</v>
      </c>
      <c r="C17332" s="145" t="s">
        <v>13059</v>
      </c>
      <c r="D17332" s="137"/>
      <c r="E17332" s="146">
        <v>90.18</v>
      </c>
      <c r="F17332" s="138"/>
      <c r="G17332" s="138"/>
    </row>
    <row r="17333" ht="15.75" customHeight="1" spans="1:7">
      <c r="A17333" s="143">
        <v>2003280</v>
      </c>
      <c r="B17333" s="153" t="s">
        <v>19531</v>
      </c>
      <c r="C17333" s="145" t="s">
        <v>13059</v>
      </c>
      <c r="D17333" s="137"/>
      <c r="E17333" s="146">
        <v>74.51</v>
      </c>
      <c r="F17333" s="138"/>
      <c r="G17333" s="138"/>
    </row>
    <row r="17334" ht="15.75" customHeight="1" spans="1:7">
      <c r="A17334" s="143">
        <v>2003253</v>
      </c>
      <c r="B17334" s="153" t="s">
        <v>19532</v>
      </c>
      <c r="C17334" s="145" t="s">
        <v>13059</v>
      </c>
      <c r="D17334" s="137"/>
      <c r="E17334" s="146">
        <v>92.36</v>
      </c>
      <c r="F17334" s="138"/>
      <c r="G17334" s="138"/>
    </row>
    <row r="17335" ht="15.75" customHeight="1" spans="1:7">
      <c r="A17335" s="143">
        <v>2003254</v>
      </c>
      <c r="B17335" s="153" t="s">
        <v>19533</v>
      </c>
      <c r="C17335" s="145" t="s">
        <v>13059</v>
      </c>
      <c r="D17335" s="137"/>
      <c r="E17335" s="146">
        <v>74.31</v>
      </c>
      <c r="F17335" s="138"/>
      <c r="G17335" s="138"/>
    </row>
    <row r="17336" ht="15.75" customHeight="1" spans="1:7">
      <c r="A17336" s="143">
        <v>2003255</v>
      </c>
      <c r="B17336" s="153" t="s">
        <v>19534</v>
      </c>
      <c r="C17336" s="145" t="s">
        <v>13059</v>
      </c>
      <c r="D17336" s="137"/>
      <c r="E17336" s="146">
        <v>103.25</v>
      </c>
      <c r="F17336" s="138"/>
      <c r="G17336" s="138"/>
    </row>
    <row r="17337" ht="15.75" customHeight="1" spans="1:7">
      <c r="A17337" s="143">
        <v>2003256</v>
      </c>
      <c r="B17337" s="153" t="s">
        <v>19535</v>
      </c>
      <c r="C17337" s="145" t="s">
        <v>13059</v>
      </c>
      <c r="D17337" s="137"/>
      <c r="E17337" s="146">
        <v>85.12</v>
      </c>
      <c r="F17337" s="138"/>
      <c r="G17337" s="138"/>
    </row>
    <row r="17338" ht="15.75" customHeight="1" spans="1:7">
      <c r="A17338" s="143">
        <v>2003273</v>
      </c>
      <c r="B17338" s="153" t="s">
        <v>19536</v>
      </c>
      <c r="C17338" s="145" t="s">
        <v>13059</v>
      </c>
      <c r="D17338" s="137"/>
      <c r="E17338" s="146">
        <v>94.82</v>
      </c>
      <c r="F17338" s="138"/>
      <c r="G17338" s="138"/>
    </row>
    <row r="17339" ht="15.75" customHeight="1" spans="1:7">
      <c r="A17339" s="143">
        <v>2003274</v>
      </c>
      <c r="B17339" s="153" t="s">
        <v>19537</v>
      </c>
      <c r="C17339" s="145" t="s">
        <v>13059</v>
      </c>
      <c r="D17339" s="137"/>
      <c r="E17339" s="146">
        <v>76.3</v>
      </c>
      <c r="F17339" s="138"/>
      <c r="G17339" s="138"/>
    </row>
    <row r="17340" ht="15.75" customHeight="1" spans="1:7">
      <c r="A17340" s="143">
        <v>2003275</v>
      </c>
      <c r="B17340" s="153" t="s">
        <v>19538</v>
      </c>
      <c r="C17340" s="145" t="s">
        <v>13059</v>
      </c>
      <c r="D17340" s="137"/>
      <c r="E17340" s="146">
        <v>106</v>
      </c>
      <c r="F17340" s="138"/>
      <c r="G17340" s="138"/>
    </row>
    <row r="17341" ht="15.75" customHeight="1" spans="1:7">
      <c r="A17341" s="143">
        <v>2003276</v>
      </c>
      <c r="B17341" s="153" t="s">
        <v>19539</v>
      </c>
      <c r="C17341" s="145" t="s">
        <v>13059</v>
      </c>
      <c r="D17341" s="137"/>
      <c r="E17341" s="146">
        <v>87.41</v>
      </c>
      <c r="F17341" s="138"/>
      <c r="G17341" s="138"/>
    </row>
    <row r="17342" ht="15.75" customHeight="1" spans="1:7">
      <c r="A17342" s="143">
        <v>2003269</v>
      </c>
      <c r="B17342" s="153" t="s">
        <v>19540</v>
      </c>
      <c r="C17342" s="145" t="s">
        <v>13059</v>
      </c>
      <c r="D17342" s="137"/>
      <c r="E17342" s="146">
        <v>63.39</v>
      </c>
      <c r="F17342" s="138"/>
      <c r="G17342" s="138"/>
    </row>
    <row r="17343" ht="15.75" customHeight="1" spans="1:7">
      <c r="A17343" s="143">
        <v>2003270</v>
      </c>
      <c r="B17343" s="153" t="s">
        <v>19541</v>
      </c>
      <c r="C17343" s="145" t="s">
        <v>13059</v>
      </c>
      <c r="D17343" s="137"/>
      <c r="E17343" s="146">
        <v>53.92</v>
      </c>
      <c r="F17343" s="138"/>
      <c r="G17343" s="138"/>
    </row>
    <row r="17344" ht="15.75" customHeight="1" spans="1:7">
      <c r="A17344" s="143">
        <v>2003271</v>
      </c>
      <c r="B17344" s="153" t="s">
        <v>19542</v>
      </c>
      <c r="C17344" s="145" t="s">
        <v>13059</v>
      </c>
      <c r="D17344" s="137"/>
      <c r="E17344" s="146">
        <v>55.57</v>
      </c>
      <c r="F17344" s="138"/>
      <c r="G17344" s="138"/>
    </row>
    <row r="17345" ht="15.75" customHeight="1" spans="1:7">
      <c r="A17345" s="143">
        <v>2003272</v>
      </c>
      <c r="B17345" s="153" t="s">
        <v>19543</v>
      </c>
      <c r="C17345" s="145" t="s">
        <v>13059</v>
      </c>
      <c r="D17345" s="137"/>
      <c r="E17345" s="146">
        <v>46.07</v>
      </c>
      <c r="F17345" s="138"/>
      <c r="G17345" s="138"/>
    </row>
    <row r="17346" ht="15.75" customHeight="1" spans="1:7">
      <c r="A17346" s="143">
        <v>2003261</v>
      </c>
      <c r="B17346" s="153" t="s">
        <v>19544</v>
      </c>
      <c r="C17346" s="145" t="s">
        <v>13059</v>
      </c>
      <c r="D17346" s="137"/>
      <c r="E17346" s="146">
        <v>52.41</v>
      </c>
      <c r="F17346" s="138"/>
      <c r="G17346" s="138"/>
    </row>
    <row r="17347" ht="15.75" customHeight="1" spans="1:7">
      <c r="A17347" s="143">
        <v>2003262</v>
      </c>
      <c r="B17347" s="153" t="s">
        <v>19545</v>
      </c>
      <c r="C17347" s="145" t="s">
        <v>13059</v>
      </c>
      <c r="D17347" s="137"/>
      <c r="E17347" s="146">
        <v>42.5</v>
      </c>
      <c r="F17347" s="138"/>
      <c r="G17347" s="138"/>
    </row>
    <row r="17348" ht="15.75" customHeight="1" spans="1:7">
      <c r="A17348" s="143">
        <v>2003263</v>
      </c>
      <c r="B17348" s="153" t="s">
        <v>19546</v>
      </c>
      <c r="C17348" s="145" t="s">
        <v>13059</v>
      </c>
      <c r="D17348" s="137"/>
      <c r="E17348" s="146">
        <v>58.3</v>
      </c>
      <c r="F17348" s="138"/>
      <c r="G17348" s="138"/>
    </row>
    <row r="17349" ht="15.75" customHeight="1" spans="1:7">
      <c r="A17349" s="143">
        <v>2003264</v>
      </c>
      <c r="B17349" s="153" t="s">
        <v>19547</v>
      </c>
      <c r="C17349" s="145" t="s">
        <v>13059</v>
      </c>
      <c r="D17349" s="137"/>
      <c r="E17349" s="146">
        <v>48.35</v>
      </c>
      <c r="F17349" s="138"/>
      <c r="G17349" s="138"/>
    </row>
    <row r="17350" ht="15.75" customHeight="1" spans="1:7">
      <c r="A17350" s="143">
        <v>2003285</v>
      </c>
      <c r="B17350" s="153" t="s">
        <v>19548</v>
      </c>
      <c r="C17350" s="145" t="s">
        <v>13059</v>
      </c>
      <c r="D17350" s="137"/>
      <c r="E17350" s="146">
        <v>54.12</v>
      </c>
      <c r="F17350" s="138"/>
      <c r="G17350" s="138"/>
    </row>
    <row r="17351" ht="15.75" customHeight="1" spans="1:7">
      <c r="A17351" s="143">
        <v>2003286</v>
      </c>
      <c r="B17351" s="153" t="s">
        <v>19549</v>
      </c>
      <c r="C17351" s="145" t="s">
        <v>13059</v>
      </c>
      <c r="D17351" s="137"/>
      <c r="E17351" s="146">
        <v>43.9</v>
      </c>
      <c r="F17351" s="138"/>
      <c r="G17351" s="138"/>
    </row>
    <row r="17352" ht="15.75" customHeight="1" spans="1:7">
      <c r="A17352" s="143">
        <v>2003287</v>
      </c>
      <c r="B17352" s="153" t="s">
        <v>19550</v>
      </c>
      <c r="C17352" s="145" t="s">
        <v>13059</v>
      </c>
      <c r="D17352" s="137"/>
      <c r="E17352" s="146">
        <v>60.2</v>
      </c>
      <c r="F17352" s="138"/>
      <c r="G17352" s="138"/>
    </row>
    <row r="17353" ht="15.75" customHeight="1" spans="1:7">
      <c r="A17353" s="143">
        <v>2003288</v>
      </c>
      <c r="B17353" s="153" t="s">
        <v>19551</v>
      </c>
      <c r="C17353" s="145" t="s">
        <v>13059</v>
      </c>
      <c r="D17353" s="137"/>
      <c r="E17353" s="146">
        <v>49.94</v>
      </c>
      <c r="F17353" s="138"/>
      <c r="G17353" s="138"/>
    </row>
    <row r="17354" ht="15.75" customHeight="1" spans="1:7">
      <c r="A17354" s="143">
        <v>2003265</v>
      </c>
      <c r="B17354" s="153" t="s">
        <v>19552</v>
      </c>
      <c r="C17354" s="145" t="s">
        <v>13059</v>
      </c>
      <c r="D17354" s="137"/>
      <c r="E17354" s="146">
        <v>77.92</v>
      </c>
      <c r="F17354" s="138"/>
      <c r="G17354" s="138"/>
    </row>
    <row r="17355" ht="15.75" customHeight="1" spans="1:7">
      <c r="A17355" s="143">
        <v>2003266</v>
      </c>
      <c r="B17355" s="153" t="s">
        <v>19553</v>
      </c>
      <c r="C17355" s="145" t="s">
        <v>13059</v>
      </c>
      <c r="D17355" s="137"/>
      <c r="E17355" s="146">
        <v>66.31</v>
      </c>
      <c r="F17355" s="138"/>
      <c r="G17355" s="138"/>
    </row>
    <row r="17356" ht="15.75" customHeight="1" spans="1:7">
      <c r="A17356" s="143">
        <v>2003267</v>
      </c>
      <c r="B17356" s="153" t="s">
        <v>19554</v>
      </c>
      <c r="C17356" s="145" t="s">
        <v>13059</v>
      </c>
      <c r="D17356" s="137"/>
      <c r="E17356" s="146">
        <v>67.82</v>
      </c>
      <c r="F17356" s="138"/>
      <c r="G17356" s="138"/>
    </row>
    <row r="17357" ht="15.75" customHeight="1" spans="1:7">
      <c r="A17357" s="143">
        <v>2003268</v>
      </c>
      <c r="B17357" s="153" t="s">
        <v>19555</v>
      </c>
      <c r="C17357" s="145" t="s">
        <v>13059</v>
      </c>
      <c r="D17357" s="137"/>
      <c r="E17357" s="146">
        <v>56.17</v>
      </c>
      <c r="F17357" s="138"/>
      <c r="G17357" s="138"/>
    </row>
    <row r="17358" ht="15.75" customHeight="1" spans="1:7">
      <c r="A17358" s="143">
        <v>2003289</v>
      </c>
      <c r="B17358" s="153" t="s">
        <v>19556</v>
      </c>
      <c r="C17358" s="145" t="s">
        <v>13059</v>
      </c>
      <c r="D17358" s="137"/>
      <c r="E17358" s="146">
        <v>19.07</v>
      </c>
      <c r="F17358" s="138"/>
      <c r="G17358" s="138"/>
    </row>
    <row r="17359" ht="15.75" customHeight="1" spans="1:7">
      <c r="A17359" s="143">
        <v>2003338</v>
      </c>
      <c r="B17359" s="153" t="s">
        <v>19557</v>
      </c>
      <c r="C17359" s="145" t="s">
        <v>13059</v>
      </c>
      <c r="D17359" s="137"/>
      <c r="E17359" s="146">
        <v>23.94</v>
      </c>
      <c r="F17359" s="138"/>
      <c r="G17359" s="138"/>
    </row>
    <row r="17360" ht="15.75" customHeight="1" spans="1:7">
      <c r="A17360" s="143">
        <v>2003290</v>
      </c>
      <c r="B17360" s="153" t="s">
        <v>19558</v>
      </c>
      <c r="C17360" s="145" t="s">
        <v>13059</v>
      </c>
      <c r="D17360" s="137"/>
      <c r="E17360" s="146">
        <v>15.79</v>
      </c>
      <c r="F17360" s="138"/>
      <c r="G17360" s="138"/>
    </row>
    <row r="17361" ht="15.75" customHeight="1" spans="1:7">
      <c r="A17361" s="143">
        <v>2003300</v>
      </c>
      <c r="B17361" s="153" t="s">
        <v>19559</v>
      </c>
      <c r="C17361" s="145" t="s">
        <v>13059</v>
      </c>
      <c r="D17361" s="137"/>
      <c r="E17361" s="146">
        <v>8</v>
      </c>
      <c r="F17361" s="138"/>
      <c r="G17361" s="138"/>
    </row>
    <row r="17362" ht="15.75" customHeight="1" spans="1:7">
      <c r="A17362" s="143">
        <v>2003299</v>
      </c>
      <c r="B17362" s="153" t="s">
        <v>19560</v>
      </c>
      <c r="C17362" s="145" t="s">
        <v>13059</v>
      </c>
      <c r="D17362" s="137"/>
      <c r="E17362" s="146">
        <v>10.11</v>
      </c>
      <c r="F17362" s="138"/>
      <c r="G17362" s="138"/>
    </row>
    <row r="17363" ht="15.75" customHeight="1" spans="1:7">
      <c r="A17363" s="143">
        <v>2003301</v>
      </c>
      <c r="B17363" s="153" t="s">
        <v>19561</v>
      </c>
      <c r="C17363" s="145" t="s">
        <v>13059</v>
      </c>
      <c r="D17363" s="137"/>
      <c r="E17363" s="146">
        <v>7.01</v>
      </c>
      <c r="F17363" s="138"/>
      <c r="G17363" s="138"/>
    </row>
    <row r="17364" ht="15.75" customHeight="1" spans="1:7">
      <c r="A17364" s="143">
        <v>2004513</v>
      </c>
      <c r="B17364" s="153" t="s">
        <v>19562</v>
      </c>
      <c r="C17364" s="145" t="s">
        <v>13059</v>
      </c>
      <c r="D17364" s="137"/>
      <c r="E17364" s="146">
        <v>0.12</v>
      </c>
      <c r="F17364" s="138"/>
      <c r="G17364" s="138"/>
    </row>
    <row r="17365" ht="15.75" customHeight="1" spans="1:7">
      <c r="A17365" s="143">
        <v>2003357</v>
      </c>
      <c r="B17365" s="153" t="s">
        <v>19563</v>
      </c>
      <c r="C17365" s="145" t="s">
        <v>13059</v>
      </c>
      <c r="D17365" s="137"/>
      <c r="E17365" s="146">
        <v>201.21</v>
      </c>
      <c r="F17365" s="138"/>
      <c r="G17365" s="138"/>
    </row>
    <row r="17366" ht="15.75" customHeight="1" spans="1:7">
      <c r="A17366" s="143">
        <v>2003356</v>
      </c>
      <c r="B17366" s="153" t="s">
        <v>19564</v>
      </c>
      <c r="C17366" s="145" t="s">
        <v>13059</v>
      </c>
      <c r="D17366" s="137"/>
      <c r="E17366" s="146">
        <v>157.92</v>
      </c>
      <c r="F17366" s="138"/>
      <c r="G17366" s="138"/>
    </row>
    <row r="17367" ht="15.75" customHeight="1" spans="1:7">
      <c r="A17367" s="143">
        <v>2003359</v>
      </c>
      <c r="B17367" s="153" t="s">
        <v>19565</v>
      </c>
      <c r="C17367" s="145" t="s">
        <v>13059</v>
      </c>
      <c r="D17367" s="137"/>
      <c r="E17367" s="146">
        <v>246.05</v>
      </c>
      <c r="F17367" s="138"/>
      <c r="G17367" s="138"/>
    </row>
    <row r="17368" ht="15.75" customHeight="1" spans="1:7">
      <c r="A17368" s="143">
        <v>2003358</v>
      </c>
      <c r="B17368" s="153" t="s">
        <v>19566</v>
      </c>
      <c r="C17368" s="145" t="s">
        <v>13059</v>
      </c>
      <c r="D17368" s="137"/>
      <c r="E17368" s="146">
        <v>192.79</v>
      </c>
      <c r="F17368" s="138"/>
      <c r="G17368" s="138"/>
    </row>
    <row r="17369" ht="15.75" customHeight="1" spans="1:7">
      <c r="A17369" s="143">
        <v>2003361</v>
      </c>
      <c r="B17369" s="153" t="s">
        <v>19567</v>
      </c>
      <c r="C17369" s="145" t="s">
        <v>13059</v>
      </c>
      <c r="D17369" s="137"/>
      <c r="E17369" s="146">
        <v>517.55</v>
      </c>
      <c r="F17369" s="138"/>
      <c r="G17369" s="138"/>
    </row>
    <row r="17370" ht="15.75" customHeight="1" spans="1:7">
      <c r="A17370" s="143">
        <v>2003360</v>
      </c>
      <c r="B17370" s="153" t="s">
        <v>19568</v>
      </c>
      <c r="C17370" s="145" t="s">
        <v>13059</v>
      </c>
      <c r="D17370" s="137"/>
      <c r="E17370" s="146">
        <v>475.03</v>
      </c>
      <c r="F17370" s="138"/>
      <c r="G17370" s="138"/>
    </row>
    <row r="17371" ht="15.75" customHeight="1" spans="1:7">
      <c r="A17371" s="143">
        <v>2003363</v>
      </c>
      <c r="B17371" s="153" t="s">
        <v>19569</v>
      </c>
      <c r="C17371" s="145" t="s">
        <v>13059</v>
      </c>
      <c r="D17371" s="137"/>
      <c r="E17371" s="146">
        <v>444.77</v>
      </c>
      <c r="F17371" s="138"/>
      <c r="G17371" s="138"/>
    </row>
    <row r="17372" ht="15.75" customHeight="1" spans="1:7">
      <c r="A17372" s="143">
        <v>2003362</v>
      </c>
      <c r="B17372" s="153" t="s">
        <v>19570</v>
      </c>
      <c r="C17372" s="145" t="s">
        <v>13059</v>
      </c>
      <c r="D17372" s="137"/>
      <c r="E17372" s="146">
        <v>406.09</v>
      </c>
      <c r="F17372" s="138"/>
      <c r="G17372" s="138"/>
    </row>
    <row r="17373" ht="15.75" customHeight="1" spans="1:7">
      <c r="A17373" s="143">
        <v>2003365</v>
      </c>
      <c r="B17373" s="153" t="s">
        <v>19571</v>
      </c>
      <c r="C17373" s="145" t="s">
        <v>13059</v>
      </c>
      <c r="D17373" s="137"/>
      <c r="E17373" s="146">
        <v>396.22</v>
      </c>
      <c r="F17373" s="138"/>
      <c r="G17373" s="138"/>
    </row>
    <row r="17374" ht="15.75" customHeight="1" spans="1:7">
      <c r="A17374" s="143">
        <v>2003364</v>
      </c>
      <c r="B17374" s="153" t="s">
        <v>19572</v>
      </c>
      <c r="C17374" s="145" t="s">
        <v>13059</v>
      </c>
      <c r="D17374" s="137"/>
      <c r="E17374" s="146">
        <v>360.08</v>
      </c>
      <c r="F17374" s="138"/>
      <c r="G17374" s="138"/>
    </row>
    <row r="17375" ht="15.75" customHeight="1" spans="1:7">
      <c r="A17375" s="143">
        <v>2003367</v>
      </c>
      <c r="B17375" s="153" t="s">
        <v>19573</v>
      </c>
      <c r="C17375" s="145" t="s">
        <v>13059</v>
      </c>
      <c r="D17375" s="137"/>
      <c r="E17375" s="146">
        <v>371.88</v>
      </c>
      <c r="F17375" s="138"/>
      <c r="G17375" s="138"/>
    </row>
    <row r="17376" ht="15.75" customHeight="1" spans="1:7">
      <c r="A17376" s="143">
        <v>2003366</v>
      </c>
      <c r="B17376" s="153" t="s">
        <v>19574</v>
      </c>
      <c r="C17376" s="145" t="s">
        <v>13059</v>
      </c>
      <c r="D17376" s="137"/>
      <c r="E17376" s="146">
        <v>337.02</v>
      </c>
      <c r="F17376" s="138"/>
      <c r="G17376" s="138"/>
    </row>
    <row r="17377" ht="15.75" customHeight="1" spans="1:7">
      <c r="A17377" s="143">
        <v>2003869</v>
      </c>
      <c r="B17377" s="153" t="s">
        <v>19575</v>
      </c>
      <c r="C17377" s="145" t="s">
        <v>13059</v>
      </c>
      <c r="D17377" s="137"/>
      <c r="E17377" s="146">
        <v>146.31</v>
      </c>
      <c r="F17377" s="138"/>
      <c r="G17377" s="138"/>
    </row>
    <row r="17378" ht="15.75" customHeight="1" spans="1:7">
      <c r="A17378" s="143">
        <v>2003822</v>
      </c>
      <c r="B17378" s="153" t="s">
        <v>19576</v>
      </c>
      <c r="C17378" s="145" t="s">
        <v>13059</v>
      </c>
      <c r="D17378" s="137"/>
      <c r="E17378" s="146">
        <v>232.13</v>
      </c>
      <c r="F17378" s="138"/>
      <c r="G17378" s="138"/>
    </row>
    <row r="17379" ht="15.75" customHeight="1" spans="1:7">
      <c r="A17379" s="143">
        <v>2003826</v>
      </c>
      <c r="B17379" s="153" t="s">
        <v>19577</v>
      </c>
      <c r="C17379" s="145" t="s">
        <v>13059</v>
      </c>
      <c r="D17379" s="137"/>
      <c r="E17379" s="146">
        <v>397.4</v>
      </c>
      <c r="F17379" s="138"/>
      <c r="G17379" s="138"/>
    </row>
    <row r="17380" ht="15.75" customHeight="1" spans="1:7">
      <c r="A17380" s="143">
        <v>2003830</v>
      </c>
      <c r="B17380" s="153" t="s">
        <v>19578</v>
      </c>
      <c r="C17380" s="145" t="s">
        <v>13059</v>
      </c>
      <c r="D17380" s="137"/>
      <c r="E17380" s="146">
        <v>512.99</v>
      </c>
      <c r="F17380" s="138"/>
      <c r="G17380" s="138"/>
    </row>
    <row r="17381" ht="15.75" customHeight="1" spans="1:7">
      <c r="A17381" s="143">
        <v>2003834</v>
      </c>
      <c r="B17381" s="153" t="s">
        <v>19579</v>
      </c>
      <c r="C17381" s="145" t="s">
        <v>13059</v>
      </c>
      <c r="D17381" s="137"/>
      <c r="E17381" s="146">
        <v>706.99</v>
      </c>
      <c r="F17381" s="138"/>
      <c r="G17381" s="138"/>
    </row>
    <row r="17382" ht="15.75" customHeight="1" spans="1:7">
      <c r="A17382" s="143">
        <v>2003838</v>
      </c>
      <c r="B17382" s="153" t="s">
        <v>19580</v>
      </c>
      <c r="C17382" s="145" t="s">
        <v>13059</v>
      </c>
      <c r="D17382" s="137"/>
      <c r="E17382" s="146">
        <v>1092.86</v>
      </c>
      <c r="F17382" s="138"/>
      <c r="G17382" s="138"/>
    </row>
    <row r="17383" ht="15.75" customHeight="1" spans="1:7">
      <c r="A17383" s="143">
        <v>2003768</v>
      </c>
      <c r="B17383" s="153" t="s">
        <v>19581</v>
      </c>
      <c r="C17383" s="145" t="s">
        <v>13059</v>
      </c>
      <c r="D17383" s="137"/>
      <c r="E17383" s="146">
        <v>173.16</v>
      </c>
      <c r="F17383" s="138"/>
      <c r="G17383" s="138"/>
    </row>
    <row r="17384" ht="15.75" customHeight="1" spans="1:7">
      <c r="A17384" s="143">
        <v>2003873</v>
      </c>
      <c r="B17384" s="153" t="s">
        <v>19582</v>
      </c>
      <c r="C17384" s="145" t="s">
        <v>13059</v>
      </c>
      <c r="D17384" s="137"/>
      <c r="E17384" s="146">
        <v>155.11</v>
      </c>
      <c r="F17384" s="138"/>
      <c r="G17384" s="138"/>
    </row>
    <row r="17385" ht="15.75" customHeight="1" spans="1:7">
      <c r="A17385" s="143">
        <v>2003772</v>
      </c>
      <c r="B17385" s="153" t="s">
        <v>19583</v>
      </c>
      <c r="C17385" s="145" t="s">
        <v>13059</v>
      </c>
      <c r="D17385" s="137"/>
      <c r="E17385" s="146">
        <v>253.6</v>
      </c>
      <c r="F17385" s="138"/>
      <c r="G17385" s="138"/>
    </row>
    <row r="17386" ht="15.75" customHeight="1" spans="1:7">
      <c r="A17386" s="143">
        <v>2003877</v>
      </c>
      <c r="B17386" s="153" t="s">
        <v>19584</v>
      </c>
      <c r="C17386" s="145" t="s">
        <v>13059</v>
      </c>
      <c r="D17386" s="137"/>
      <c r="E17386" s="146">
        <v>225.02</v>
      </c>
      <c r="F17386" s="138"/>
      <c r="G17386" s="138"/>
    </row>
    <row r="17387" ht="15.75" customHeight="1" spans="1:7">
      <c r="A17387" s="143">
        <v>2003776</v>
      </c>
      <c r="B17387" s="153" t="s">
        <v>19585</v>
      </c>
      <c r="C17387" s="145" t="s">
        <v>13059</v>
      </c>
      <c r="D17387" s="137"/>
      <c r="E17387" s="146">
        <v>412.79</v>
      </c>
      <c r="F17387" s="138"/>
      <c r="G17387" s="138"/>
    </row>
    <row r="17388" ht="15.75" customHeight="1" spans="1:7">
      <c r="A17388" s="143">
        <v>2003881</v>
      </c>
      <c r="B17388" s="153" t="s">
        <v>19586</v>
      </c>
      <c r="C17388" s="145" t="s">
        <v>13059</v>
      </c>
      <c r="D17388" s="137"/>
      <c r="E17388" s="146">
        <v>373.63</v>
      </c>
      <c r="F17388" s="138"/>
      <c r="G17388" s="138"/>
    </row>
    <row r="17389" ht="15.75" customHeight="1" spans="1:7">
      <c r="A17389" s="143">
        <v>2003780</v>
      </c>
      <c r="B17389" s="153" t="s">
        <v>19587</v>
      </c>
      <c r="C17389" s="145" t="s">
        <v>13059</v>
      </c>
      <c r="D17389" s="137"/>
      <c r="E17389" s="146">
        <v>548.89</v>
      </c>
      <c r="F17389" s="138"/>
      <c r="G17389" s="138"/>
    </row>
    <row r="17390" ht="15.75" customHeight="1" spans="1:7">
      <c r="A17390" s="143">
        <v>2003885</v>
      </c>
      <c r="B17390" s="153" t="s">
        <v>19588</v>
      </c>
      <c r="C17390" s="145" t="s">
        <v>13059</v>
      </c>
      <c r="D17390" s="137"/>
      <c r="E17390" s="146">
        <v>491.65</v>
      </c>
      <c r="F17390" s="138"/>
      <c r="G17390" s="138"/>
    </row>
    <row r="17391" ht="15.75" customHeight="1" spans="1:7">
      <c r="A17391" s="143">
        <v>2003784</v>
      </c>
      <c r="B17391" s="153" t="s">
        <v>19589</v>
      </c>
      <c r="C17391" s="145" t="s">
        <v>13059</v>
      </c>
      <c r="D17391" s="137"/>
      <c r="E17391" s="146">
        <v>851.24</v>
      </c>
      <c r="F17391" s="138"/>
      <c r="G17391" s="138"/>
    </row>
    <row r="17392" ht="15.75" customHeight="1" spans="1:7">
      <c r="A17392" s="143">
        <v>2003889</v>
      </c>
      <c r="B17392" s="153" t="s">
        <v>19590</v>
      </c>
      <c r="C17392" s="145" t="s">
        <v>13059</v>
      </c>
      <c r="D17392" s="137"/>
      <c r="E17392" s="146">
        <v>761.65</v>
      </c>
      <c r="F17392" s="138"/>
      <c r="G17392" s="138"/>
    </row>
    <row r="17393" ht="15.75" customHeight="1" spans="1:7">
      <c r="A17393" s="143">
        <v>2003870</v>
      </c>
      <c r="B17393" s="153" t="s">
        <v>19591</v>
      </c>
      <c r="C17393" s="145" t="s">
        <v>13059</v>
      </c>
      <c r="D17393" s="137"/>
      <c r="E17393" s="146">
        <v>200.28</v>
      </c>
      <c r="F17393" s="138"/>
      <c r="G17393" s="138"/>
    </row>
    <row r="17394" ht="15.75" customHeight="1" spans="1:7">
      <c r="A17394" s="143">
        <v>2003823</v>
      </c>
      <c r="B17394" s="153" t="s">
        <v>19592</v>
      </c>
      <c r="C17394" s="145" t="s">
        <v>13059</v>
      </c>
      <c r="D17394" s="137"/>
      <c r="E17394" s="146">
        <v>262.34</v>
      </c>
      <c r="F17394" s="138"/>
      <c r="G17394" s="138"/>
    </row>
    <row r="17395" ht="15.75" customHeight="1" spans="1:7">
      <c r="A17395" s="143">
        <v>2003827</v>
      </c>
      <c r="B17395" s="153" t="s">
        <v>19593</v>
      </c>
      <c r="C17395" s="145" t="s">
        <v>13059</v>
      </c>
      <c r="D17395" s="137"/>
      <c r="E17395" s="146">
        <v>420.88</v>
      </c>
      <c r="F17395" s="138"/>
      <c r="G17395" s="138"/>
    </row>
    <row r="17396" ht="15.75" customHeight="1" spans="1:7">
      <c r="A17396" s="143">
        <v>2003831</v>
      </c>
      <c r="B17396" s="153" t="s">
        <v>19594</v>
      </c>
      <c r="C17396" s="145" t="s">
        <v>13059</v>
      </c>
      <c r="D17396" s="137"/>
      <c r="E17396" s="146">
        <v>555.11</v>
      </c>
      <c r="F17396" s="138"/>
      <c r="G17396" s="138"/>
    </row>
    <row r="17397" ht="15.75" customHeight="1" spans="1:7">
      <c r="A17397" s="143">
        <v>2003835</v>
      </c>
      <c r="B17397" s="153" t="s">
        <v>19595</v>
      </c>
      <c r="C17397" s="145" t="s">
        <v>13059</v>
      </c>
      <c r="D17397" s="137"/>
      <c r="E17397" s="146">
        <v>709.48</v>
      </c>
      <c r="F17397" s="138"/>
      <c r="G17397" s="138"/>
    </row>
    <row r="17398" ht="15.75" customHeight="1" spans="1:7">
      <c r="A17398" s="143">
        <v>2003839</v>
      </c>
      <c r="B17398" s="153" t="s">
        <v>19596</v>
      </c>
      <c r="C17398" s="145" t="s">
        <v>13059</v>
      </c>
      <c r="D17398" s="137"/>
      <c r="E17398" s="146">
        <v>1154.9</v>
      </c>
      <c r="F17398" s="138"/>
      <c r="G17398" s="138"/>
    </row>
    <row r="17399" ht="15.75" customHeight="1" spans="1:7">
      <c r="A17399" s="143">
        <v>2003769</v>
      </c>
      <c r="B17399" s="153" t="s">
        <v>19597</v>
      </c>
      <c r="C17399" s="145" t="s">
        <v>13059</v>
      </c>
      <c r="D17399" s="137"/>
      <c r="E17399" s="146">
        <v>185.91</v>
      </c>
      <c r="F17399" s="138"/>
      <c r="G17399" s="138"/>
    </row>
    <row r="17400" ht="15.75" customHeight="1" spans="1:7">
      <c r="A17400" s="143">
        <v>2003874</v>
      </c>
      <c r="B17400" s="153" t="s">
        <v>19598</v>
      </c>
      <c r="C17400" s="145" t="s">
        <v>13059</v>
      </c>
      <c r="D17400" s="137"/>
      <c r="E17400" s="146">
        <v>167.88</v>
      </c>
      <c r="F17400" s="138"/>
      <c r="G17400" s="138"/>
    </row>
    <row r="17401" ht="15.75" customHeight="1" spans="1:7">
      <c r="A17401" s="143">
        <v>2003773</v>
      </c>
      <c r="B17401" s="153" t="s">
        <v>19599</v>
      </c>
      <c r="C17401" s="145" t="s">
        <v>13059</v>
      </c>
      <c r="D17401" s="137"/>
      <c r="E17401" s="146">
        <v>304.62</v>
      </c>
      <c r="F17401" s="138"/>
      <c r="G17401" s="138"/>
    </row>
    <row r="17402" ht="15.75" customHeight="1" spans="1:7">
      <c r="A17402" s="143">
        <v>2003878</v>
      </c>
      <c r="B17402" s="153" t="s">
        <v>19600</v>
      </c>
      <c r="C17402" s="145" t="s">
        <v>13059</v>
      </c>
      <c r="D17402" s="137"/>
      <c r="E17402" s="146">
        <v>276.1</v>
      </c>
      <c r="F17402" s="138"/>
      <c r="G17402" s="138"/>
    </row>
    <row r="17403" ht="15.75" customHeight="1" spans="1:7">
      <c r="A17403" s="143">
        <v>2003777</v>
      </c>
      <c r="B17403" s="153" t="s">
        <v>19601</v>
      </c>
      <c r="C17403" s="145" t="s">
        <v>13059</v>
      </c>
      <c r="D17403" s="137"/>
      <c r="E17403" s="146">
        <v>463.8</v>
      </c>
      <c r="F17403" s="138"/>
      <c r="G17403" s="138"/>
    </row>
    <row r="17404" ht="15.75" customHeight="1" spans="1:7">
      <c r="A17404" s="143">
        <v>2003882</v>
      </c>
      <c r="B17404" s="153" t="s">
        <v>19602</v>
      </c>
      <c r="C17404" s="145" t="s">
        <v>13059</v>
      </c>
      <c r="D17404" s="137"/>
      <c r="E17404" s="146">
        <v>424.71</v>
      </c>
      <c r="F17404" s="138"/>
      <c r="G17404" s="138"/>
    </row>
    <row r="17405" ht="15.75" customHeight="1" spans="1:7">
      <c r="A17405" s="143">
        <v>2003781</v>
      </c>
      <c r="B17405" s="153" t="s">
        <v>19603</v>
      </c>
      <c r="C17405" s="145" t="s">
        <v>13059</v>
      </c>
      <c r="D17405" s="137"/>
      <c r="E17405" s="146">
        <v>663.67</v>
      </c>
      <c r="F17405" s="138"/>
      <c r="G17405" s="138"/>
    </row>
    <row r="17406" ht="15.75" customHeight="1" spans="1:7">
      <c r="A17406" s="143">
        <v>2003886</v>
      </c>
      <c r="B17406" s="153" t="s">
        <v>19604</v>
      </c>
      <c r="C17406" s="145" t="s">
        <v>13059</v>
      </c>
      <c r="D17406" s="137"/>
      <c r="E17406" s="146">
        <v>606.58</v>
      </c>
      <c r="F17406" s="138"/>
      <c r="G17406" s="138"/>
    </row>
    <row r="17407" ht="15.75" customHeight="1" spans="1:7">
      <c r="A17407" s="143">
        <v>2003785</v>
      </c>
      <c r="B17407" s="153" t="s">
        <v>19605</v>
      </c>
      <c r="C17407" s="145" t="s">
        <v>13059</v>
      </c>
      <c r="D17407" s="137"/>
      <c r="E17407" s="146">
        <v>1029.8</v>
      </c>
      <c r="F17407" s="138"/>
      <c r="G17407" s="138"/>
    </row>
    <row r="17408" ht="15.75" customHeight="1" spans="1:7">
      <c r="A17408" s="143">
        <v>2003890</v>
      </c>
      <c r="B17408" s="153" t="s">
        <v>19606</v>
      </c>
      <c r="C17408" s="145" t="s">
        <v>13059</v>
      </c>
      <c r="D17408" s="137"/>
      <c r="E17408" s="146">
        <v>940.44</v>
      </c>
      <c r="F17408" s="138"/>
      <c r="G17408" s="138"/>
    </row>
    <row r="17409" ht="15.75" customHeight="1" spans="1:7">
      <c r="A17409" s="143">
        <v>2003871</v>
      </c>
      <c r="B17409" s="153" t="s">
        <v>19607</v>
      </c>
      <c r="C17409" s="145" t="s">
        <v>13059</v>
      </c>
      <c r="D17409" s="137"/>
      <c r="E17409" s="146">
        <v>205.35</v>
      </c>
      <c r="F17409" s="138"/>
      <c r="G17409" s="138"/>
    </row>
    <row r="17410" ht="15.75" customHeight="1" spans="1:7">
      <c r="A17410" s="143">
        <v>2003824</v>
      </c>
      <c r="B17410" s="153" t="s">
        <v>19608</v>
      </c>
      <c r="C17410" s="145" t="s">
        <v>13059</v>
      </c>
      <c r="D17410" s="137"/>
      <c r="E17410" s="146">
        <v>271.26</v>
      </c>
      <c r="F17410" s="138"/>
      <c r="G17410" s="138"/>
    </row>
    <row r="17411" ht="15.75" customHeight="1" spans="1:7">
      <c r="A17411" s="143">
        <v>2003828</v>
      </c>
      <c r="B17411" s="153" t="s">
        <v>19609</v>
      </c>
      <c r="C17411" s="145" t="s">
        <v>13059</v>
      </c>
      <c r="D17411" s="137"/>
      <c r="E17411" s="146">
        <v>535.57</v>
      </c>
      <c r="F17411" s="138"/>
      <c r="G17411" s="138"/>
    </row>
    <row r="17412" ht="15.75" customHeight="1" spans="1:7">
      <c r="A17412" s="143">
        <v>2003832</v>
      </c>
      <c r="B17412" s="153" t="s">
        <v>19610</v>
      </c>
      <c r="C17412" s="145" t="s">
        <v>13059</v>
      </c>
      <c r="D17412" s="137"/>
      <c r="E17412" s="146">
        <v>571.8</v>
      </c>
      <c r="F17412" s="138"/>
      <c r="G17412" s="138"/>
    </row>
    <row r="17413" ht="15.75" customHeight="1" spans="1:7">
      <c r="A17413" s="143">
        <v>2003836</v>
      </c>
      <c r="B17413" s="153" t="s">
        <v>19611</v>
      </c>
      <c r="C17413" s="145" t="s">
        <v>13059</v>
      </c>
      <c r="D17413" s="137"/>
      <c r="E17413" s="146">
        <v>816.84</v>
      </c>
      <c r="F17413" s="138"/>
      <c r="G17413" s="138"/>
    </row>
    <row r="17414" ht="15.75" customHeight="1" spans="1:7">
      <c r="A17414" s="143">
        <v>2003840</v>
      </c>
      <c r="B17414" s="153" t="s">
        <v>19612</v>
      </c>
      <c r="C17414" s="145" t="s">
        <v>13059</v>
      </c>
      <c r="D17414" s="137"/>
      <c r="E17414" s="146">
        <v>1249.36</v>
      </c>
      <c r="F17414" s="138"/>
      <c r="G17414" s="138"/>
    </row>
    <row r="17415" ht="15.75" customHeight="1" spans="1:7">
      <c r="A17415" s="143">
        <v>2003770</v>
      </c>
      <c r="B17415" s="153" t="s">
        <v>19613</v>
      </c>
      <c r="C17415" s="145" t="s">
        <v>13059</v>
      </c>
      <c r="D17415" s="137"/>
      <c r="E17415" s="146">
        <v>249.68</v>
      </c>
      <c r="F17415" s="138"/>
      <c r="G17415" s="138"/>
    </row>
    <row r="17416" ht="15.75" customHeight="1" spans="1:7">
      <c r="A17416" s="143">
        <v>2003875</v>
      </c>
      <c r="B17416" s="153" t="s">
        <v>19614</v>
      </c>
      <c r="C17416" s="145" t="s">
        <v>13059</v>
      </c>
      <c r="D17416" s="137"/>
      <c r="E17416" s="146">
        <v>231.73</v>
      </c>
      <c r="F17416" s="138"/>
      <c r="G17416" s="138"/>
    </row>
    <row r="17417" ht="15.75" customHeight="1" spans="1:7">
      <c r="A17417" s="143">
        <v>2003774</v>
      </c>
      <c r="B17417" s="153" t="s">
        <v>19615</v>
      </c>
      <c r="C17417" s="145" t="s">
        <v>13059</v>
      </c>
      <c r="D17417" s="137"/>
      <c r="E17417" s="146">
        <v>405.81</v>
      </c>
      <c r="F17417" s="138"/>
      <c r="G17417" s="138"/>
    </row>
    <row r="17418" ht="15.75" customHeight="1" spans="1:7">
      <c r="A17418" s="143">
        <v>2003879</v>
      </c>
      <c r="B17418" s="153" t="s">
        <v>19616</v>
      </c>
      <c r="C17418" s="145" t="s">
        <v>13059</v>
      </c>
      <c r="D17418" s="137"/>
      <c r="E17418" s="146">
        <v>373.92</v>
      </c>
      <c r="F17418" s="138"/>
      <c r="G17418" s="138"/>
    </row>
    <row r="17419" ht="15.75" customHeight="1" spans="1:7">
      <c r="A17419" s="143">
        <v>2003778</v>
      </c>
      <c r="B17419" s="153" t="s">
        <v>19617</v>
      </c>
      <c r="C17419" s="145" t="s">
        <v>13059</v>
      </c>
      <c r="D17419" s="137"/>
      <c r="E17419" s="146">
        <v>564.61</v>
      </c>
      <c r="F17419" s="138"/>
      <c r="G17419" s="138"/>
    </row>
    <row r="17420" ht="15.75" customHeight="1" spans="1:7">
      <c r="A17420" s="143">
        <v>2003883</v>
      </c>
      <c r="B17420" s="153" t="s">
        <v>19618</v>
      </c>
      <c r="C17420" s="145" t="s">
        <v>13059</v>
      </c>
      <c r="D17420" s="137"/>
      <c r="E17420" s="146">
        <v>514.71</v>
      </c>
      <c r="F17420" s="138"/>
      <c r="G17420" s="138"/>
    </row>
    <row r="17421" ht="15.75" customHeight="1" spans="1:7">
      <c r="A17421" s="143">
        <v>2003782</v>
      </c>
      <c r="B17421" s="153" t="s">
        <v>19619</v>
      </c>
      <c r="C17421" s="145" t="s">
        <v>13059</v>
      </c>
      <c r="D17421" s="137"/>
      <c r="E17421" s="146">
        <v>844.31</v>
      </c>
      <c r="F17421" s="138"/>
      <c r="G17421" s="138"/>
    </row>
    <row r="17422" ht="15.75" customHeight="1" spans="1:7">
      <c r="A17422" s="143">
        <v>2003887</v>
      </c>
      <c r="B17422" s="153" t="s">
        <v>19620</v>
      </c>
      <c r="C17422" s="145" t="s">
        <v>13059</v>
      </c>
      <c r="D17422" s="137"/>
      <c r="E17422" s="146">
        <v>768.03</v>
      </c>
      <c r="F17422" s="138"/>
      <c r="G17422" s="138"/>
    </row>
    <row r="17423" ht="15.75" customHeight="1" spans="1:7">
      <c r="A17423" s="143">
        <v>2003786</v>
      </c>
      <c r="B17423" s="153" t="s">
        <v>19621</v>
      </c>
      <c r="C17423" s="145" t="s">
        <v>13059</v>
      </c>
      <c r="D17423" s="137"/>
      <c r="E17423" s="146">
        <v>1321.11</v>
      </c>
      <c r="F17423" s="138"/>
      <c r="G17423" s="138"/>
    </row>
    <row r="17424" ht="15.75" customHeight="1" spans="1:7">
      <c r="A17424" s="143">
        <v>2003891</v>
      </c>
      <c r="B17424" s="153" t="s">
        <v>19622</v>
      </c>
      <c r="C17424" s="145" t="s">
        <v>13059</v>
      </c>
      <c r="D17424" s="137"/>
      <c r="E17424" s="146">
        <v>1202.66</v>
      </c>
      <c r="F17424" s="138"/>
      <c r="G17424" s="138"/>
    </row>
    <row r="17425" ht="15.75" customHeight="1" spans="1:7">
      <c r="A17425" s="143">
        <v>2003872</v>
      </c>
      <c r="B17425" s="153" t="s">
        <v>19623</v>
      </c>
      <c r="C17425" s="145" t="s">
        <v>13059</v>
      </c>
      <c r="D17425" s="137"/>
      <c r="E17425" s="146">
        <v>282.38</v>
      </c>
      <c r="F17425" s="138"/>
      <c r="G17425" s="138"/>
    </row>
    <row r="17426" ht="15.75" customHeight="1" spans="1:7">
      <c r="A17426" s="143">
        <v>2003825</v>
      </c>
      <c r="B17426" s="153" t="s">
        <v>19624</v>
      </c>
      <c r="C17426" s="145" t="s">
        <v>13059</v>
      </c>
      <c r="D17426" s="137"/>
      <c r="E17426" s="146">
        <v>326.05</v>
      </c>
      <c r="F17426" s="138"/>
      <c r="G17426" s="138"/>
    </row>
    <row r="17427" ht="15.75" customHeight="1" spans="1:7">
      <c r="A17427" s="143">
        <v>2003829</v>
      </c>
      <c r="B17427" s="153" t="s">
        <v>19625</v>
      </c>
      <c r="C17427" s="145" t="s">
        <v>13059</v>
      </c>
      <c r="D17427" s="137"/>
      <c r="E17427" s="146">
        <v>675.4</v>
      </c>
      <c r="F17427" s="138"/>
      <c r="G17427" s="138"/>
    </row>
    <row r="17428" ht="15.75" customHeight="1" spans="1:7">
      <c r="A17428" s="143">
        <v>2003833</v>
      </c>
      <c r="B17428" s="153" t="s">
        <v>19626</v>
      </c>
      <c r="C17428" s="145" t="s">
        <v>13059</v>
      </c>
      <c r="D17428" s="137"/>
      <c r="E17428" s="146">
        <v>606.6</v>
      </c>
      <c r="F17428" s="138"/>
      <c r="G17428" s="138"/>
    </row>
    <row r="17429" ht="15.75" customHeight="1" spans="1:7">
      <c r="A17429" s="143">
        <v>2003837</v>
      </c>
      <c r="B17429" s="153" t="s">
        <v>19627</v>
      </c>
      <c r="C17429" s="145" t="s">
        <v>13059</v>
      </c>
      <c r="D17429" s="137"/>
      <c r="E17429" s="146">
        <v>903.44</v>
      </c>
      <c r="F17429" s="138"/>
      <c r="G17429" s="138"/>
    </row>
    <row r="17430" ht="15.75" customHeight="1" spans="1:7">
      <c r="A17430" s="143">
        <v>2003841</v>
      </c>
      <c r="B17430" s="153" t="s">
        <v>19628</v>
      </c>
      <c r="C17430" s="145" t="s">
        <v>13059</v>
      </c>
      <c r="D17430" s="137"/>
      <c r="E17430" s="146">
        <v>1320.03</v>
      </c>
      <c r="F17430" s="138"/>
      <c r="G17430" s="138"/>
    </row>
    <row r="17431" ht="15.75" customHeight="1" spans="1:7">
      <c r="A17431" s="143">
        <v>2003771</v>
      </c>
      <c r="B17431" s="153" t="s">
        <v>19629</v>
      </c>
      <c r="C17431" s="145" t="s">
        <v>13059</v>
      </c>
      <c r="D17431" s="137"/>
      <c r="E17431" s="146">
        <v>299.92</v>
      </c>
      <c r="F17431" s="138"/>
      <c r="G17431" s="138"/>
    </row>
    <row r="17432" ht="15.75" customHeight="1" spans="1:7">
      <c r="A17432" s="143">
        <v>2003876</v>
      </c>
      <c r="B17432" s="153" t="s">
        <v>19630</v>
      </c>
      <c r="C17432" s="145" t="s">
        <v>13059</v>
      </c>
      <c r="D17432" s="137"/>
      <c r="E17432" s="146">
        <v>278.53</v>
      </c>
      <c r="F17432" s="138"/>
      <c r="G17432" s="138"/>
    </row>
    <row r="17433" ht="15.75" customHeight="1" spans="1:7">
      <c r="A17433" s="143">
        <v>2003775</v>
      </c>
      <c r="B17433" s="153" t="s">
        <v>19631</v>
      </c>
      <c r="C17433" s="145" t="s">
        <v>13059</v>
      </c>
      <c r="D17433" s="137"/>
      <c r="E17433" s="146">
        <v>467.13</v>
      </c>
      <c r="F17433" s="138"/>
      <c r="G17433" s="138"/>
    </row>
    <row r="17434" ht="15.75" customHeight="1" spans="1:7">
      <c r="A17434" s="143">
        <v>2003880</v>
      </c>
      <c r="B17434" s="153" t="s">
        <v>19632</v>
      </c>
      <c r="C17434" s="145" t="s">
        <v>13059</v>
      </c>
      <c r="D17434" s="137"/>
      <c r="E17434" s="146">
        <v>428.5</v>
      </c>
      <c r="F17434" s="138"/>
      <c r="G17434" s="138"/>
    </row>
    <row r="17435" ht="15.75" customHeight="1" spans="1:7">
      <c r="A17435" s="143">
        <v>2003779</v>
      </c>
      <c r="B17435" s="153" t="s">
        <v>19633</v>
      </c>
      <c r="C17435" s="145" t="s">
        <v>13059</v>
      </c>
      <c r="D17435" s="137"/>
      <c r="E17435" s="146">
        <v>695.51</v>
      </c>
      <c r="F17435" s="138"/>
      <c r="G17435" s="138"/>
    </row>
    <row r="17436" ht="15.75" customHeight="1" spans="1:7">
      <c r="A17436" s="143">
        <v>2003884</v>
      </c>
      <c r="B17436" s="153" t="s">
        <v>19634</v>
      </c>
      <c r="C17436" s="145" t="s">
        <v>13059</v>
      </c>
      <c r="D17436" s="137"/>
      <c r="E17436" s="146">
        <v>637.27</v>
      </c>
      <c r="F17436" s="138"/>
      <c r="G17436" s="138"/>
    </row>
    <row r="17437" ht="15.75" customHeight="1" spans="1:7">
      <c r="A17437" s="143">
        <v>2003783</v>
      </c>
      <c r="B17437" s="153" t="s">
        <v>19635</v>
      </c>
      <c r="C17437" s="145" t="s">
        <v>13059</v>
      </c>
      <c r="D17437" s="137"/>
      <c r="E17437" s="146">
        <v>994.59</v>
      </c>
      <c r="F17437" s="138"/>
      <c r="G17437" s="138"/>
    </row>
    <row r="17438" ht="15.75" customHeight="1" spans="1:7">
      <c r="A17438" s="143">
        <v>2003888</v>
      </c>
      <c r="B17438" s="153" t="s">
        <v>19636</v>
      </c>
      <c r="C17438" s="145" t="s">
        <v>13059</v>
      </c>
      <c r="D17438" s="137"/>
      <c r="E17438" s="146">
        <v>908.05</v>
      </c>
      <c r="F17438" s="138"/>
      <c r="G17438" s="138"/>
    </row>
    <row r="17439" ht="15.75" customHeight="1" spans="1:7">
      <c r="A17439" s="143">
        <v>2003787</v>
      </c>
      <c r="B17439" s="153" t="s">
        <v>19637</v>
      </c>
      <c r="C17439" s="145" t="s">
        <v>13059</v>
      </c>
      <c r="D17439" s="137"/>
      <c r="E17439" s="146">
        <v>1552.66</v>
      </c>
      <c r="F17439" s="138"/>
      <c r="G17439" s="138"/>
    </row>
    <row r="17440" ht="15.75" customHeight="1" spans="1:7">
      <c r="A17440" s="143">
        <v>2003892</v>
      </c>
      <c r="B17440" s="153" t="s">
        <v>19638</v>
      </c>
      <c r="C17440" s="145" t="s">
        <v>13059</v>
      </c>
      <c r="D17440" s="137"/>
      <c r="E17440" s="146">
        <v>1430.18</v>
      </c>
      <c r="F17440" s="138"/>
      <c r="G17440" s="138"/>
    </row>
    <row r="17441" ht="15.75" customHeight="1" spans="1:7">
      <c r="A17441" s="143">
        <v>2003851</v>
      </c>
      <c r="B17441" s="153" t="s">
        <v>19639</v>
      </c>
      <c r="C17441" s="145" t="s">
        <v>13059</v>
      </c>
      <c r="D17441" s="137"/>
      <c r="E17441" s="146">
        <v>90.39</v>
      </c>
      <c r="F17441" s="138"/>
      <c r="G17441" s="138"/>
    </row>
    <row r="17442" ht="15.75" customHeight="1" spans="1:7">
      <c r="A17442" s="143">
        <v>2003935</v>
      </c>
      <c r="B17442" s="153" t="s">
        <v>19640</v>
      </c>
      <c r="C17442" s="145" t="s">
        <v>13059</v>
      </c>
      <c r="D17442" s="137"/>
      <c r="E17442" s="146">
        <v>10.76</v>
      </c>
      <c r="F17442" s="138"/>
      <c r="G17442" s="138"/>
    </row>
    <row r="17443" ht="15.75" customHeight="1" spans="1:7">
      <c r="A17443" s="143">
        <v>2003934</v>
      </c>
      <c r="B17443" s="153" t="s">
        <v>19641</v>
      </c>
      <c r="C17443" s="145" t="s">
        <v>13059</v>
      </c>
      <c r="D17443" s="137"/>
      <c r="E17443" s="146">
        <v>14.54</v>
      </c>
      <c r="F17443" s="138"/>
      <c r="G17443" s="138"/>
    </row>
    <row r="17444" ht="15.75" customHeight="1" spans="1:7">
      <c r="A17444" s="143">
        <v>2003990</v>
      </c>
      <c r="B17444" s="153" t="s">
        <v>19642</v>
      </c>
      <c r="C17444" s="145" t="s">
        <v>13059</v>
      </c>
      <c r="D17444" s="137"/>
      <c r="E17444" s="146">
        <v>1361.22</v>
      </c>
      <c r="F17444" s="138"/>
      <c r="G17444" s="138"/>
    </row>
    <row r="17445" ht="15.75" customHeight="1" spans="1:7">
      <c r="A17445" s="143">
        <v>2003991</v>
      </c>
      <c r="B17445" s="153" t="s">
        <v>19643</v>
      </c>
      <c r="C17445" s="145" t="s">
        <v>13059</v>
      </c>
      <c r="D17445" s="137"/>
      <c r="E17445" s="146">
        <v>1351.63</v>
      </c>
      <c r="F17445" s="138"/>
      <c r="G17445" s="138"/>
    </row>
    <row r="17446" ht="15.75" customHeight="1" spans="1:7">
      <c r="A17446" s="143">
        <v>2003992</v>
      </c>
      <c r="B17446" s="153" t="s">
        <v>19644</v>
      </c>
      <c r="C17446" s="145" t="s">
        <v>13059</v>
      </c>
      <c r="D17446" s="137"/>
      <c r="E17446" s="146">
        <v>1804.04</v>
      </c>
      <c r="F17446" s="138"/>
      <c r="G17446" s="138"/>
    </row>
    <row r="17447" ht="15.75" customHeight="1" spans="1:7">
      <c r="A17447" s="143">
        <v>2003993</v>
      </c>
      <c r="B17447" s="153" t="s">
        <v>19645</v>
      </c>
      <c r="C17447" s="145" t="s">
        <v>13059</v>
      </c>
      <c r="D17447" s="137"/>
      <c r="E17447" s="146">
        <v>2133.65</v>
      </c>
      <c r="F17447" s="138"/>
      <c r="G17447" s="138"/>
    </row>
    <row r="17448" ht="15.75" customHeight="1" spans="1:7">
      <c r="A17448" s="143">
        <v>2003983</v>
      </c>
      <c r="B17448" s="153" t="s">
        <v>19646</v>
      </c>
      <c r="C17448" s="145" t="s">
        <v>13059</v>
      </c>
      <c r="D17448" s="137"/>
      <c r="E17448" s="146">
        <v>218.11</v>
      </c>
      <c r="F17448" s="138"/>
      <c r="G17448" s="138"/>
    </row>
    <row r="17449" ht="15.75" customHeight="1" spans="1:7">
      <c r="A17449" s="143">
        <v>2003984</v>
      </c>
      <c r="B17449" s="153" t="s">
        <v>19647</v>
      </c>
      <c r="C17449" s="145" t="s">
        <v>13059</v>
      </c>
      <c r="D17449" s="137"/>
      <c r="E17449" s="146">
        <v>238.95</v>
      </c>
      <c r="F17449" s="138"/>
      <c r="G17449" s="138"/>
    </row>
    <row r="17450" ht="15.75" customHeight="1" spans="1:7">
      <c r="A17450" s="143">
        <v>2003985</v>
      </c>
      <c r="B17450" s="153" t="s">
        <v>19648</v>
      </c>
      <c r="C17450" s="145" t="s">
        <v>13059</v>
      </c>
      <c r="D17450" s="137"/>
      <c r="E17450" s="146">
        <v>345.53</v>
      </c>
      <c r="F17450" s="138"/>
      <c r="G17450" s="138"/>
    </row>
    <row r="17451" ht="15.75" customHeight="1" spans="1:7">
      <c r="A17451" s="143">
        <v>2003986</v>
      </c>
      <c r="B17451" s="153" t="s">
        <v>19649</v>
      </c>
      <c r="C17451" s="145" t="s">
        <v>13059</v>
      </c>
      <c r="D17451" s="137"/>
      <c r="E17451" s="146">
        <v>519.26</v>
      </c>
      <c r="F17451" s="138"/>
      <c r="G17451" s="138"/>
    </row>
    <row r="17452" ht="15.75" customHeight="1" spans="1:7">
      <c r="A17452" s="143">
        <v>2003987</v>
      </c>
      <c r="B17452" s="153" t="s">
        <v>19650</v>
      </c>
      <c r="C17452" s="145" t="s">
        <v>13059</v>
      </c>
      <c r="D17452" s="137"/>
      <c r="E17452" s="146">
        <v>678.79</v>
      </c>
      <c r="F17452" s="138"/>
      <c r="G17452" s="138"/>
    </row>
    <row r="17453" ht="15.75" customHeight="1" spans="1:7">
      <c r="A17453" s="143">
        <v>2003988</v>
      </c>
      <c r="B17453" s="153" t="s">
        <v>19651</v>
      </c>
      <c r="C17453" s="145" t="s">
        <v>13059</v>
      </c>
      <c r="D17453" s="137"/>
      <c r="E17453" s="146">
        <v>761.15</v>
      </c>
      <c r="F17453" s="138"/>
      <c r="G17453" s="138"/>
    </row>
    <row r="17454" ht="15.75" customHeight="1" spans="1:7">
      <c r="A17454" s="143">
        <v>2003989</v>
      </c>
      <c r="B17454" s="153" t="s">
        <v>19652</v>
      </c>
      <c r="C17454" s="145" t="s">
        <v>13059</v>
      </c>
      <c r="D17454" s="137"/>
      <c r="E17454" s="146">
        <v>1061.01</v>
      </c>
      <c r="F17454" s="138"/>
      <c r="G17454" s="138"/>
    </row>
    <row r="17455" ht="15.75" customHeight="1" spans="1:7">
      <c r="A17455" s="143">
        <v>2003298</v>
      </c>
      <c r="B17455" s="153" t="s">
        <v>19653</v>
      </c>
      <c r="C17455" s="145" t="s">
        <v>13059</v>
      </c>
      <c r="D17455" s="137"/>
      <c r="E17455" s="146">
        <v>12.82</v>
      </c>
      <c r="F17455" s="138"/>
      <c r="G17455" s="138"/>
    </row>
    <row r="17456" ht="15.75" customHeight="1" spans="1:7">
      <c r="A17456" s="143">
        <v>2003297</v>
      </c>
      <c r="B17456" s="153" t="s">
        <v>19654</v>
      </c>
      <c r="C17456" s="145" t="s">
        <v>13059</v>
      </c>
      <c r="D17456" s="137"/>
      <c r="E17456" s="146">
        <v>15.77</v>
      </c>
      <c r="F17456" s="138"/>
      <c r="G17456" s="138"/>
    </row>
    <row r="17457" ht="15.75" customHeight="1" spans="1:7">
      <c r="A17457" s="143">
        <v>2003315</v>
      </c>
      <c r="B17457" s="153" t="s">
        <v>19655</v>
      </c>
      <c r="C17457" s="145" t="s">
        <v>13059</v>
      </c>
      <c r="D17457" s="137"/>
      <c r="E17457" s="146">
        <v>106.13</v>
      </c>
      <c r="F17457" s="138"/>
      <c r="G17457" s="138"/>
    </row>
    <row r="17458" ht="15.75" customHeight="1" spans="1:7">
      <c r="A17458" s="143">
        <v>2003314</v>
      </c>
      <c r="B17458" s="153" t="s">
        <v>19656</v>
      </c>
      <c r="C17458" s="145" t="s">
        <v>13059</v>
      </c>
      <c r="D17458" s="137"/>
      <c r="E17458" s="146">
        <v>89.54</v>
      </c>
      <c r="F17458" s="138"/>
      <c r="G17458" s="138"/>
    </row>
    <row r="17459" ht="15.75" customHeight="1" spans="1:7">
      <c r="A17459" s="143">
        <v>2003313</v>
      </c>
      <c r="B17459" s="153" t="s">
        <v>19657</v>
      </c>
      <c r="C17459" s="145" t="s">
        <v>13059</v>
      </c>
      <c r="D17459" s="137"/>
      <c r="E17459" s="146">
        <v>131.63</v>
      </c>
      <c r="F17459" s="138"/>
      <c r="G17459" s="138"/>
    </row>
    <row r="17460" ht="15.75" customHeight="1" spans="1:7">
      <c r="A17460" s="143">
        <v>2003312</v>
      </c>
      <c r="B17460" s="153" t="s">
        <v>19658</v>
      </c>
      <c r="C17460" s="145" t="s">
        <v>13059</v>
      </c>
      <c r="D17460" s="137"/>
      <c r="E17460" s="146">
        <v>110.88</v>
      </c>
      <c r="F17460" s="138"/>
      <c r="G17460" s="138"/>
    </row>
    <row r="17461" ht="15.75" customHeight="1" spans="1:7">
      <c r="A17461" s="143">
        <v>2003311</v>
      </c>
      <c r="B17461" s="153" t="s">
        <v>19659</v>
      </c>
      <c r="C17461" s="145" t="s">
        <v>13059</v>
      </c>
      <c r="D17461" s="137"/>
      <c r="E17461" s="146">
        <v>41.76</v>
      </c>
      <c r="F17461" s="138"/>
      <c r="G17461" s="138"/>
    </row>
    <row r="17462" ht="15.75" customHeight="1" spans="1:7">
      <c r="A17462" s="143">
        <v>2003310</v>
      </c>
      <c r="B17462" s="153" t="s">
        <v>19660</v>
      </c>
      <c r="C17462" s="145" t="s">
        <v>13059</v>
      </c>
      <c r="D17462" s="137"/>
      <c r="E17462" s="146">
        <v>52.7</v>
      </c>
      <c r="F17462" s="138"/>
      <c r="G17462" s="138"/>
    </row>
    <row r="17463" ht="15.75" customHeight="1" spans="1:7">
      <c r="A17463" s="143">
        <v>2003296</v>
      </c>
      <c r="B17463" s="153" t="s">
        <v>19661</v>
      </c>
      <c r="C17463" s="145" t="s">
        <v>13059</v>
      </c>
      <c r="D17463" s="137"/>
      <c r="E17463" s="146">
        <v>12.82</v>
      </c>
      <c r="F17463" s="138"/>
      <c r="G17463" s="138"/>
    </row>
    <row r="17464" ht="15.75" customHeight="1" spans="1:7">
      <c r="A17464" s="143">
        <v>2003295</v>
      </c>
      <c r="B17464" s="153" t="s">
        <v>19662</v>
      </c>
      <c r="C17464" s="145" t="s">
        <v>13059</v>
      </c>
      <c r="D17464" s="137"/>
      <c r="E17464" s="146">
        <v>15.77</v>
      </c>
      <c r="F17464" s="138"/>
      <c r="G17464" s="138"/>
    </row>
    <row r="17465" ht="15.75" customHeight="1" spans="1:7">
      <c r="A17465" s="143">
        <v>2003309</v>
      </c>
      <c r="B17465" s="153" t="s">
        <v>19663</v>
      </c>
      <c r="C17465" s="145" t="s">
        <v>13059</v>
      </c>
      <c r="D17465" s="137"/>
      <c r="E17465" s="146">
        <v>106.13</v>
      </c>
      <c r="F17465" s="138"/>
      <c r="G17465" s="138"/>
    </row>
    <row r="17466" ht="15.75" customHeight="1" spans="1:7">
      <c r="A17466" s="143">
        <v>2003308</v>
      </c>
      <c r="B17466" s="153" t="s">
        <v>19664</v>
      </c>
      <c r="C17466" s="145" t="s">
        <v>13059</v>
      </c>
      <c r="D17466" s="137"/>
      <c r="E17466" s="146">
        <v>89.54</v>
      </c>
      <c r="F17466" s="138"/>
      <c r="G17466" s="138"/>
    </row>
    <row r="17467" ht="15.75" customHeight="1" spans="1:7">
      <c r="A17467" s="143">
        <v>2003307</v>
      </c>
      <c r="B17467" s="153" t="s">
        <v>19665</v>
      </c>
      <c r="C17467" s="145" t="s">
        <v>13059</v>
      </c>
      <c r="D17467" s="137"/>
      <c r="E17467" s="146">
        <v>131.63</v>
      </c>
      <c r="F17467" s="138"/>
      <c r="G17467" s="138"/>
    </row>
    <row r="17468" ht="15.75" customHeight="1" spans="1:7">
      <c r="A17468" s="143">
        <v>2003306</v>
      </c>
      <c r="B17468" s="153" t="s">
        <v>19666</v>
      </c>
      <c r="C17468" s="145" t="s">
        <v>13059</v>
      </c>
      <c r="D17468" s="137"/>
      <c r="E17468" s="146">
        <v>110.88</v>
      </c>
      <c r="F17468" s="138"/>
      <c r="G17468" s="138"/>
    </row>
    <row r="17469" ht="15.75" customHeight="1" spans="1:7">
      <c r="A17469" s="143">
        <v>2003305</v>
      </c>
      <c r="B17469" s="153" t="s">
        <v>19667</v>
      </c>
      <c r="C17469" s="145" t="s">
        <v>13059</v>
      </c>
      <c r="D17469" s="137"/>
      <c r="E17469" s="146">
        <v>41.76</v>
      </c>
      <c r="F17469" s="138"/>
      <c r="G17469" s="138"/>
    </row>
    <row r="17470" ht="15.75" customHeight="1" spans="1:7">
      <c r="A17470" s="143">
        <v>2003304</v>
      </c>
      <c r="B17470" s="153" t="s">
        <v>19668</v>
      </c>
      <c r="C17470" s="145" t="s">
        <v>13059</v>
      </c>
      <c r="D17470" s="137"/>
      <c r="E17470" s="146">
        <v>52.7</v>
      </c>
      <c r="F17470" s="138"/>
      <c r="G17470" s="138"/>
    </row>
    <row r="17471" ht="15.75" customHeight="1" spans="1:7">
      <c r="A17471" s="143">
        <v>2105846</v>
      </c>
      <c r="B17471" s="153" t="s">
        <v>19669</v>
      </c>
      <c r="C17471" s="145" t="s">
        <v>13149</v>
      </c>
      <c r="D17471" s="137"/>
      <c r="E17471" s="146">
        <v>518.9</v>
      </c>
      <c r="F17471" s="138"/>
      <c r="G17471" s="138"/>
    </row>
    <row r="17472" ht="15.75" customHeight="1" spans="1:7">
      <c r="A17472" s="143">
        <v>2105929</v>
      </c>
      <c r="B17472" s="153" t="s">
        <v>19670</v>
      </c>
      <c r="C17472" s="145" t="s">
        <v>13149</v>
      </c>
      <c r="D17472" s="137"/>
      <c r="E17472" s="146">
        <v>587.49</v>
      </c>
      <c r="F17472" s="138"/>
      <c r="G17472" s="138"/>
    </row>
    <row r="17473" ht="15.75" customHeight="1" spans="1:7">
      <c r="A17473" s="143">
        <v>2105933</v>
      </c>
      <c r="B17473" s="153" t="s">
        <v>19671</v>
      </c>
      <c r="C17473" s="145" t="s">
        <v>13149</v>
      </c>
      <c r="D17473" s="137"/>
      <c r="E17473" s="146">
        <v>656.09</v>
      </c>
      <c r="F17473" s="138"/>
      <c r="G17473" s="138"/>
    </row>
    <row r="17474" ht="15.75" customHeight="1" spans="1:7">
      <c r="A17474" s="143">
        <v>2106293</v>
      </c>
      <c r="B17474" s="153" t="s">
        <v>19672</v>
      </c>
      <c r="C17474" s="145" t="s">
        <v>13149</v>
      </c>
      <c r="D17474" s="137"/>
      <c r="E17474" s="146">
        <v>204.75</v>
      </c>
      <c r="F17474" s="138"/>
      <c r="G17474" s="138"/>
    </row>
    <row r="17475" ht="15.75" customHeight="1" spans="1:7">
      <c r="A17475" s="143">
        <v>2108165</v>
      </c>
      <c r="B17475" s="153" t="s">
        <v>19673</v>
      </c>
      <c r="C17475" s="145" t="s">
        <v>12987</v>
      </c>
      <c r="D17475" s="137"/>
      <c r="E17475" s="146">
        <v>37.58</v>
      </c>
      <c r="F17475" s="138"/>
      <c r="G17475" s="138"/>
    </row>
    <row r="17476" ht="15.75" customHeight="1" spans="1:7">
      <c r="A17476" s="143">
        <v>2108166</v>
      </c>
      <c r="B17476" s="153" t="s">
        <v>19674</v>
      </c>
      <c r="C17476" s="145" t="s">
        <v>12987</v>
      </c>
      <c r="D17476" s="137"/>
      <c r="E17476" s="146">
        <v>25.76</v>
      </c>
      <c r="F17476" s="138"/>
      <c r="G17476" s="138"/>
    </row>
    <row r="17477" ht="15.75" customHeight="1" spans="1:7">
      <c r="A17477" s="143">
        <v>2108167</v>
      </c>
      <c r="B17477" s="153" t="s">
        <v>19675</v>
      </c>
      <c r="C17477" s="145" t="s">
        <v>12987</v>
      </c>
      <c r="D17477" s="137"/>
      <c r="E17477" s="146">
        <v>22.65</v>
      </c>
      <c r="F17477" s="138"/>
      <c r="G17477" s="138"/>
    </row>
    <row r="17478" ht="15.75" customHeight="1" spans="1:7">
      <c r="A17478" s="143">
        <v>2108168</v>
      </c>
      <c r="B17478" s="153" t="s">
        <v>19676</v>
      </c>
      <c r="C17478" s="145" t="s">
        <v>12987</v>
      </c>
      <c r="D17478" s="137"/>
      <c r="E17478" s="146">
        <v>21.65</v>
      </c>
      <c r="F17478" s="138"/>
      <c r="G17478" s="138"/>
    </row>
    <row r="17479" ht="15.75" customHeight="1" spans="1:7">
      <c r="A17479" s="143">
        <v>2108169</v>
      </c>
      <c r="B17479" s="153" t="s">
        <v>19677</v>
      </c>
      <c r="C17479" s="145" t="s">
        <v>12987</v>
      </c>
      <c r="D17479" s="137"/>
      <c r="E17479" s="146">
        <v>62.6</v>
      </c>
      <c r="F17479" s="138"/>
      <c r="G17479" s="138"/>
    </row>
    <row r="17480" ht="15.75" customHeight="1" spans="1:7">
      <c r="A17480" s="143">
        <v>2108170</v>
      </c>
      <c r="B17480" s="153" t="s">
        <v>19678</v>
      </c>
      <c r="C17480" s="145" t="s">
        <v>12987</v>
      </c>
      <c r="D17480" s="137"/>
      <c r="E17480" s="146">
        <v>42.75</v>
      </c>
      <c r="F17480" s="138"/>
      <c r="G17480" s="138"/>
    </row>
    <row r="17481" ht="15.75" customHeight="1" spans="1:7">
      <c r="A17481" s="143">
        <v>2108171</v>
      </c>
      <c r="B17481" s="153" t="s">
        <v>19679</v>
      </c>
      <c r="C17481" s="145" t="s">
        <v>12987</v>
      </c>
      <c r="D17481" s="137"/>
      <c r="E17481" s="146">
        <v>37.84</v>
      </c>
      <c r="F17481" s="138"/>
      <c r="G17481" s="138"/>
    </row>
    <row r="17482" ht="15.75" customHeight="1" spans="1:7">
      <c r="A17482" s="143">
        <v>2108172</v>
      </c>
      <c r="B17482" s="153" t="s">
        <v>19680</v>
      </c>
      <c r="C17482" s="145" t="s">
        <v>12987</v>
      </c>
      <c r="D17482" s="137"/>
      <c r="E17482" s="146">
        <v>36.81</v>
      </c>
      <c r="F17482" s="138"/>
      <c r="G17482" s="138"/>
    </row>
    <row r="17483" ht="15.75" customHeight="1" spans="1:7">
      <c r="A17483" s="143">
        <v>2106292</v>
      </c>
      <c r="B17483" s="153" t="s">
        <v>19681</v>
      </c>
      <c r="C17483" s="145" t="s">
        <v>13149</v>
      </c>
      <c r="D17483" s="137"/>
      <c r="E17483" s="146">
        <v>151.44</v>
      </c>
      <c r="F17483" s="138"/>
      <c r="G17483" s="138"/>
    </row>
    <row r="17484" ht="15.75" customHeight="1" spans="1:7">
      <c r="A17484" s="143">
        <v>2106291</v>
      </c>
      <c r="B17484" s="153" t="s">
        <v>19682</v>
      </c>
      <c r="C17484" s="145" t="s">
        <v>13149</v>
      </c>
      <c r="D17484" s="137"/>
      <c r="E17484" s="146">
        <v>227.67</v>
      </c>
      <c r="F17484" s="138"/>
      <c r="G17484" s="138"/>
    </row>
    <row r="17485" ht="15.75" customHeight="1" spans="1:7">
      <c r="A17485" s="143">
        <v>2106235</v>
      </c>
      <c r="B17485" s="153" t="s">
        <v>19683</v>
      </c>
      <c r="C17485" s="145" t="s">
        <v>12987</v>
      </c>
      <c r="D17485" s="137"/>
      <c r="E17485" s="146">
        <v>3.1</v>
      </c>
      <c r="F17485" s="138"/>
      <c r="G17485" s="138"/>
    </row>
    <row r="17486" ht="15.75" customHeight="1" spans="1:7">
      <c r="A17486" s="143">
        <v>2106232</v>
      </c>
      <c r="B17486" s="153" t="s">
        <v>19684</v>
      </c>
      <c r="C17486" s="145" t="s">
        <v>455</v>
      </c>
      <c r="D17486" s="137"/>
      <c r="E17486" s="146">
        <v>14.72</v>
      </c>
      <c r="F17486" s="138"/>
      <c r="G17486" s="138"/>
    </row>
    <row r="17487" ht="15.75" customHeight="1" spans="1:7">
      <c r="A17487" s="143">
        <v>2106233</v>
      </c>
      <c r="B17487" s="153" t="s">
        <v>19685</v>
      </c>
      <c r="C17487" s="145" t="s">
        <v>455</v>
      </c>
      <c r="D17487" s="137"/>
      <c r="E17487" s="146">
        <v>11.59</v>
      </c>
      <c r="F17487" s="138"/>
      <c r="G17487" s="138"/>
    </row>
    <row r="17488" ht="15.75" customHeight="1" spans="1:7">
      <c r="A17488" s="143">
        <v>2105605</v>
      </c>
      <c r="B17488" s="153" t="s">
        <v>19686</v>
      </c>
      <c r="C17488" s="145" t="s">
        <v>12987</v>
      </c>
      <c r="D17488" s="137"/>
      <c r="E17488" s="146">
        <v>64.8</v>
      </c>
      <c r="F17488" s="138"/>
      <c r="G17488" s="138"/>
    </row>
    <row r="17489" ht="15.75" customHeight="1" spans="1:7">
      <c r="A17489" s="143">
        <v>2106298</v>
      </c>
      <c r="B17489" s="153" t="s">
        <v>19687</v>
      </c>
      <c r="C17489" s="145" t="s">
        <v>13059</v>
      </c>
      <c r="D17489" s="137"/>
      <c r="E17489" s="146">
        <v>34.91</v>
      </c>
      <c r="F17489" s="138"/>
      <c r="G17489" s="138"/>
    </row>
    <row r="17490" ht="15.75" customHeight="1" spans="1:7">
      <c r="A17490" s="143">
        <v>2106295</v>
      </c>
      <c r="B17490" s="153" t="s">
        <v>19688</v>
      </c>
      <c r="C17490" s="145" t="s">
        <v>13059</v>
      </c>
      <c r="D17490" s="137"/>
      <c r="E17490" s="146">
        <v>18.96</v>
      </c>
      <c r="F17490" s="138"/>
      <c r="G17490" s="138"/>
    </row>
    <row r="17491" ht="15.75" customHeight="1" spans="1:7">
      <c r="A17491" s="143">
        <v>2106294</v>
      </c>
      <c r="B17491" s="153" t="s">
        <v>19689</v>
      </c>
      <c r="C17491" s="145" t="s">
        <v>13059</v>
      </c>
      <c r="D17491" s="137"/>
      <c r="E17491" s="146">
        <v>25.81</v>
      </c>
      <c r="F17491" s="138"/>
      <c r="G17491" s="138"/>
    </row>
    <row r="17492" ht="15.75" customHeight="1" spans="1:7">
      <c r="A17492" s="143">
        <v>2106297</v>
      </c>
      <c r="B17492" s="153" t="s">
        <v>19690</v>
      </c>
      <c r="C17492" s="145" t="s">
        <v>13059</v>
      </c>
      <c r="D17492" s="137"/>
      <c r="E17492" s="146">
        <v>30.82</v>
      </c>
      <c r="F17492" s="138"/>
      <c r="G17492" s="138"/>
    </row>
    <row r="17493" ht="15.75" customHeight="1" spans="1:7">
      <c r="A17493" s="143">
        <v>2106296</v>
      </c>
      <c r="B17493" s="153" t="s">
        <v>19691</v>
      </c>
      <c r="C17493" s="145" t="s">
        <v>13059</v>
      </c>
      <c r="D17493" s="137"/>
      <c r="E17493" s="146">
        <v>51.66</v>
      </c>
      <c r="F17493" s="138"/>
      <c r="G17493" s="138"/>
    </row>
    <row r="17494" ht="15.75" customHeight="1" spans="1:7">
      <c r="A17494" s="143">
        <v>2306731</v>
      </c>
      <c r="B17494" s="153" t="s">
        <v>19692</v>
      </c>
      <c r="C17494" s="145" t="s">
        <v>12982</v>
      </c>
      <c r="D17494" s="137"/>
      <c r="E17494" s="146">
        <v>0.63</v>
      </c>
      <c r="F17494" s="138"/>
      <c r="G17494" s="138"/>
    </row>
    <row r="17495" ht="15.75" customHeight="1" spans="1:7">
      <c r="A17495" s="143">
        <v>2306728</v>
      </c>
      <c r="B17495" s="153" t="s">
        <v>19693</v>
      </c>
      <c r="C17495" s="145" t="s">
        <v>13059</v>
      </c>
      <c r="D17495" s="137"/>
      <c r="E17495" s="146">
        <v>1558.93</v>
      </c>
      <c r="F17495" s="138"/>
      <c r="G17495" s="138"/>
    </row>
    <row r="17496" ht="15.75" customHeight="1" spans="1:7">
      <c r="A17496" s="143">
        <v>2306729</v>
      </c>
      <c r="B17496" s="153" t="s">
        <v>19694</v>
      </c>
      <c r="C17496" s="145" t="s">
        <v>13059</v>
      </c>
      <c r="D17496" s="137"/>
      <c r="E17496" s="146">
        <v>1899.27</v>
      </c>
      <c r="F17496" s="138"/>
      <c r="G17496" s="138"/>
    </row>
    <row r="17497" ht="15.75" customHeight="1" spans="1:7">
      <c r="A17497" s="143">
        <v>2306727</v>
      </c>
      <c r="B17497" s="153" t="s">
        <v>19695</v>
      </c>
      <c r="C17497" s="145" t="s">
        <v>13059</v>
      </c>
      <c r="D17497" s="137"/>
      <c r="E17497" s="146">
        <v>364.79</v>
      </c>
      <c r="F17497" s="138"/>
      <c r="G17497" s="138"/>
    </row>
    <row r="17498" ht="15.75" customHeight="1" spans="1:7">
      <c r="A17498" s="143">
        <v>2306730</v>
      </c>
      <c r="B17498" s="153" t="s">
        <v>19696</v>
      </c>
      <c r="C17498" s="145" t="s">
        <v>12987</v>
      </c>
      <c r="D17498" s="137"/>
      <c r="E17498" s="146">
        <v>123.31</v>
      </c>
      <c r="F17498" s="138"/>
      <c r="G17498" s="138"/>
    </row>
    <row r="17499" ht="15.75" customHeight="1" spans="1:7">
      <c r="A17499" s="143">
        <v>2306726</v>
      </c>
      <c r="B17499" s="153" t="s">
        <v>19697</v>
      </c>
      <c r="C17499" s="145" t="s">
        <v>13059</v>
      </c>
      <c r="D17499" s="137"/>
      <c r="E17499" s="146">
        <v>238.41</v>
      </c>
      <c r="F17499" s="138"/>
      <c r="G17499" s="138"/>
    </row>
    <row r="17500" ht="15.75" customHeight="1" spans="1:7">
      <c r="A17500" s="143">
        <v>2306076</v>
      </c>
      <c r="B17500" s="153" t="s">
        <v>19698</v>
      </c>
      <c r="C17500" s="145" t="s">
        <v>12982</v>
      </c>
      <c r="D17500" s="137"/>
      <c r="E17500" s="146">
        <v>11.35</v>
      </c>
      <c r="F17500" s="138"/>
      <c r="G17500" s="138"/>
    </row>
    <row r="17501" ht="15.75" customHeight="1" spans="1:7">
      <c r="A17501" s="143">
        <v>2306247</v>
      </c>
      <c r="B17501" s="153" t="s">
        <v>19699</v>
      </c>
      <c r="C17501" s="145" t="s">
        <v>12987</v>
      </c>
      <c r="D17501" s="137"/>
      <c r="E17501" s="146">
        <v>231.96</v>
      </c>
      <c r="F17501" s="138"/>
      <c r="G17501" s="138"/>
    </row>
    <row r="17502" ht="15.75" customHeight="1" spans="1:7">
      <c r="A17502" s="143">
        <v>2306248</v>
      </c>
      <c r="B17502" s="153" t="s">
        <v>19700</v>
      </c>
      <c r="C17502" s="145" t="s">
        <v>12987</v>
      </c>
      <c r="D17502" s="137"/>
      <c r="E17502" s="146">
        <v>542.36</v>
      </c>
      <c r="F17502" s="138"/>
      <c r="G17502" s="138"/>
    </row>
    <row r="17503" ht="15.75" customHeight="1" spans="1:7">
      <c r="A17503" s="143">
        <v>2306279</v>
      </c>
      <c r="B17503" s="153" t="s">
        <v>19701</v>
      </c>
      <c r="C17503" s="145" t="s">
        <v>12987</v>
      </c>
      <c r="D17503" s="137"/>
      <c r="E17503" s="146">
        <v>80.92</v>
      </c>
      <c r="F17503" s="138"/>
      <c r="G17503" s="138"/>
    </row>
    <row r="17504" ht="15.75" customHeight="1" spans="1:7">
      <c r="A17504" s="143">
        <v>2306651</v>
      </c>
      <c r="B17504" s="153" t="s">
        <v>19702</v>
      </c>
      <c r="C17504" s="145" t="s">
        <v>13059</v>
      </c>
      <c r="D17504" s="137"/>
      <c r="E17504" s="146">
        <v>7460.26</v>
      </c>
      <c r="F17504" s="138"/>
      <c r="G17504" s="138"/>
    </row>
    <row r="17505" ht="15.75" customHeight="1" spans="1:7">
      <c r="A17505" s="143">
        <v>2306678</v>
      </c>
      <c r="B17505" s="153" t="s">
        <v>19703</v>
      </c>
      <c r="C17505" s="145" t="s">
        <v>13059</v>
      </c>
      <c r="D17505" s="137"/>
      <c r="E17505" s="146">
        <v>7219.13</v>
      </c>
      <c r="F17505" s="138"/>
      <c r="G17505" s="138"/>
    </row>
    <row r="17506" ht="15.75" customHeight="1" spans="1:7">
      <c r="A17506" s="143">
        <v>2306652</v>
      </c>
      <c r="B17506" s="153" t="s">
        <v>19704</v>
      </c>
      <c r="C17506" s="145" t="s">
        <v>13059</v>
      </c>
      <c r="D17506" s="137"/>
      <c r="E17506" s="146">
        <v>7527.91</v>
      </c>
      <c r="F17506" s="138"/>
      <c r="G17506" s="138"/>
    </row>
    <row r="17507" ht="15.75" customHeight="1" spans="1:7">
      <c r="A17507" s="143">
        <v>2306679</v>
      </c>
      <c r="B17507" s="153" t="s">
        <v>19705</v>
      </c>
      <c r="C17507" s="145" t="s">
        <v>13059</v>
      </c>
      <c r="D17507" s="137"/>
      <c r="E17507" s="146">
        <v>7277.85</v>
      </c>
      <c r="F17507" s="138"/>
      <c r="G17507" s="138"/>
    </row>
    <row r="17508" ht="15.75" customHeight="1" spans="1:7">
      <c r="A17508" s="143">
        <v>2306653</v>
      </c>
      <c r="B17508" s="153" t="s">
        <v>19706</v>
      </c>
      <c r="C17508" s="145" t="s">
        <v>13059</v>
      </c>
      <c r="D17508" s="137"/>
      <c r="E17508" s="146">
        <v>7598.19</v>
      </c>
      <c r="F17508" s="138"/>
      <c r="G17508" s="138"/>
    </row>
    <row r="17509" ht="15.75" customHeight="1" spans="1:7">
      <c r="A17509" s="143">
        <v>2306680</v>
      </c>
      <c r="B17509" s="153" t="s">
        <v>19707</v>
      </c>
      <c r="C17509" s="145" t="s">
        <v>13059</v>
      </c>
      <c r="D17509" s="137"/>
      <c r="E17509" s="146">
        <v>7338.51</v>
      </c>
      <c r="F17509" s="138"/>
      <c r="G17509" s="138"/>
    </row>
    <row r="17510" ht="15.75" customHeight="1" spans="1:7">
      <c r="A17510" s="143">
        <v>2306654</v>
      </c>
      <c r="B17510" s="153" t="s">
        <v>19708</v>
      </c>
      <c r="C17510" s="145" t="s">
        <v>13059</v>
      </c>
      <c r="D17510" s="137"/>
      <c r="E17510" s="146">
        <v>7667.43</v>
      </c>
      <c r="F17510" s="138"/>
      <c r="G17510" s="138"/>
    </row>
    <row r="17511" ht="15.75" customHeight="1" spans="1:7">
      <c r="A17511" s="143">
        <v>2306681</v>
      </c>
      <c r="B17511" s="153" t="s">
        <v>19709</v>
      </c>
      <c r="C17511" s="145" t="s">
        <v>13059</v>
      </c>
      <c r="D17511" s="137"/>
      <c r="E17511" s="146">
        <v>7397.37</v>
      </c>
      <c r="F17511" s="138"/>
      <c r="G17511" s="138"/>
    </row>
    <row r="17512" ht="15.75" customHeight="1" spans="1:7">
      <c r="A17512" s="143">
        <v>2306655</v>
      </c>
      <c r="B17512" s="153" t="s">
        <v>19710</v>
      </c>
      <c r="C17512" s="145" t="s">
        <v>13059</v>
      </c>
      <c r="D17512" s="137"/>
      <c r="E17512" s="146">
        <v>7737.67</v>
      </c>
      <c r="F17512" s="138"/>
      <c r="G17512" s="138"/>
    </row>
    <row r="17513" ht="15.75" customHeight="1" spans="1:7">
      <c r="A17513" s="143">
        <v>2306682</v>
      </c>
      <c r="B17513" s="153" t="s">
        <v>19711</v>
      </c>
      <c r="C17513" s="145" t="s">
        <v>13059</v>
      </c>
      <c r="D17513" s="137"/>
      <c r="E17513" s="146">
        <v>7456.35</v>
      </c>
      <c r="F17513" s="138"/>
      <c r="G17513" s="138"/>
    </row>
    <row r="17514" ht="15.75" customHeight="1" spans="1:7">
      <c r="A17514" s="143">
        <v>2306656</v>
      </c>
      <c r="B17514" s="153" t="s">
        <v>19712</v>
      </c>
      <c r="C17514" s="145" t="s">
        <v>13059</v>
      </c>
      <c r="D17514" s="137"/>
      <c r="E17514" s="146">
        <v>10753.11</v>
      </c>
      <c r="F17514" s="138"/>
      <c r="G17514" s="138"/>
    </row>
    <row r="17515" ht="15.75" customHeight="1" spans="1:7">
      <c r="A17515" s="143">
        <v>2306683</v>
      </c>
      <c r="B17515" s="153" t="s">
        <v>19713</v>
      </c>
      <c r="C17515" s="145" t="s">
        <v>13059</v>
      </c>
      <c r="D17515" s="137"/>
      <c r="E17515" s="146">
        <v>10503.05</v>
      </c>
      <c r="F17515" s="138"/>
      <c r="G17515" s="138"/>
    </row>
    <row r="17516" ht="15.75" customHeight="1" spans="1:7">
      <c r="A17516" s="143">
        <v>2306657</v>
      </c>
      <c r="B17516" s="153" t="s">
        <v>19714</v>
      </c>
      <c r="C17516" s="145" t="s">
        <v>13059</v>
      </c>
      <c r="D17516" s="137"/>
      <c r="E17516" s="146">
        <v>10897.86</v>
      </c>
      <c r="F17516" s="138"/>
      <c r="G17516" s="138"/>
    </row>
    <row r="17517" ht="15.75" customHeight="1" spans="1:7">
      <c r="A17517" s="143">
        <v>2306684</v>
      </c>
      <c r="B17517" s="153" t="s">
        <v>19715</v>
      </c>
      <c r="C17517" s="145" t="s">
        <v>13059</v>
      </c>
      <c r="D17517" s="137"/>
      <c r="E17517" s="146">
        <v>10638.18</v>
      </c>
      <c r="F17517" s="138"/>
      <c r="G17517" s="138"/>
    </row>
    <row r="17518" ht="15.75" customHeight="1" spans="1:7">
      <c r="A17518" s="143">
        <v>2306658</v>
      </c>
      <c r="B17518" s="153" t="s">
        <v>19716</v>
      </c>
      <c r="C17518" s="145" t="s">
        <v>13059</v>
      </c>
      <c r="D17518" s="137"/>
      <c r="E17518" s="146">
        <v>11039.23</v>
      </c>
      <c r="F17518" s="138"/>
      <c r="G17518" s="138"/>
    </row>
    <row r="17519" ht="15.75" customHeight="1" spans="1:7">
      <c r="A17519" s="143">
        <v>2306685</v>
      </c>
      <c r="B17519" s="153" t="s">
        <v>19717</v>
      </c>
      <c r="C17519" s="145" t="s">
        <v>13059</v>
      </c>
      <c r="D17519" s="137"/>
      <c r="E17519" s="146">
        <v>10769.17</v>
      </c>
      <c r="F17519" s="138"/>
      <c r="G17519" s="138"/>
    </row>
    <row r="17520" ht="15.75" customHeight="1" spans="1:7">
      <c r="A17520" s="143">
        <v>2306659</v>
      </c>
      <c r="B17520" s="153" t="s">
        <v>19718</v>
      </c>
      <c r="C17520" s="145" t="s">
        <v>13059</v>
      </c>
      <c r="D17520" s="137"/>
      <c r="E17520" s="146">
        <v>11185.75</v>
      </c>
      <c r="F17520" s="138"/>
      <c r="G17520" s="138"/>
    </row>
    <row r="17521" ht="15.75" customHeight="1" spans="1:7">
      <c r="A17521" s="143">
        <v>2306686</v>
      </c>
      <c r="B17521" s="153" t="s">
        <v>19719</v>
      </c>
      <c r="C17521" s="145" t="s">
        <v>13059</v>
      </c>
      <c r="D17521" s="137"/>
      <c r="E17521" s="146">
        <v>10904.44</v>
      </c>
      <c r="F17521" s="138"/>
      <c r="G17521" s="138"/>
    </row>
    <row r="17522" ht="15.75" customHeight="1" spans="1:7">
      <c r="A17522" s="143">
        <v>2306637</v>
      </c>
      <c r="B17522" s="153" t="s">
        <v>19720</v>
      </c>
      <c r="C17522" s="145" t="s">
        <v>13059</v>
      </c>
      <c r="D17522" s="137"/>
      <c r="E17522" s="146">
        <v>2481.25</v>
      </c>
      <c r="F17522" s="138"/>
      <c r="G17522" s="138"/>
    </row>
    <row r="17523" ht="15.75" customHeight="1" spans="1:7">
      <c r="A17523" s="143">
        <v>2306664</v>
      </c>
      <c r="B17523" s="153" t="s">
        <v>19721</v>
      </c>
      <c r="C17523" s="145" t="s">
        <v>13059</v>
      </c>
      <c r="D17523" s="137"/>
      <c r="E17523" s="146">
        <v>2270.26</v>
      </c>
      <c r="F17523" s="138"/>
      <c r="G17523" s="138"/>
    </row>
    <row r="17524" ht="15.75" customHeight="1" spans="1:7">
      <c r="A17524" s="143">
        <v>2306732</v>
      </c>
      <c r="B17524" s="153" t="s">
        <v>19722</v>
      </c>
      <c r="C17524" s="145" t="s">
        <v>13059</v>
      </c>
      <c r="D17524" s="137"/>
      <c r="E17524" s="146">
        <v>1014.67</v>
      </c>
      <c r="F17524" s="138"/>
      <c r="G17524" s="138"/>
    </row>
    <row r="17525" ht="15.75" customHeight="1" spans="1:7">
      <c r="A17525" s="143">
        <v>2306733</v>
      </c>
      <c r="B17525" s="153" t="s">
        <v>19723</v>
      </c>
      <c r="C17525" s="145" t="s">
        <v>13059</v>
      </c>
      <c r="D17525" s="137"/>
      <c r="E17525" s="146">
        <v>837</v>
      </c>
      <c r="F17525" s="138"/>
      <c r="G17525" s="138"/>
    </row>
    <row r="17526" ht="15.75" customHeight="1" spans="1:7">
      <c r="A17526" s="143">
        <v>2306734</v>
      </c>
      <c r="B17526" s="153" t="s">
        <v>19724</v>
      </c>
      <c r="C17526" s="145" t="s">
        <v>13059</v>
      </c>
      <c r="D17526" s="137"/>
      <c r="E17526" s="146">
        <v>1226.07</v>
      </c>
      <c r="F17526" s="138"/>
      <c r="G17526" s="138"/>
    </row>
    <row r="17527" ht="15.75" customHeight="1" spans="1:7">
      <c r="A17527" s="143">
        <v>2306735</v>
      </c>
      <c r="B17527" s="153" t="s">
        <v>19725</v>
      </c>
      <c r="C17527" s="145" t="s">
        <v>13059</v>
      </c>
      <c r="D17527" s="137"/>
      <c r="E17527" s="146">
        <v>1043.59</v>
      </c>
      <c r="F17527" s="138"/>
      <c r="G17527" s="138"/>
    </row>
    <row r="17528" ht="15.75" customHeight="1" spans="1:7">
      <c r="A17528" s="143">
        <v>2306633</v>
      </c>
      <c r="B17528" s="153" t="s">
        <v>19726</v>
      </c>
      <c r="C17528" s="145" t="s">
        <v>13059</v>
      </c>
      <c r="D17528" s="137"/>
      <c r="E17528" s="146">
        <v>1389.59</v>
      </c>
      <c r="F17528" s="138"/>
      <c r="G17528" s="138"/>
    </row>
    <row r="17529" ht="15.75" customHeight="1" spans="1:7">
      <c r="A17529" s="143">
        <v>2306660</v>
      </c>
      <c r="B17529" s="153" t="s">
        <v>19727</v>
      </c>
      <c r="C17529" s="145" t="s">
        <v>13059</v>
      </c>
      <c r="D17529" s="137"/>
      <c r="E17529" s="146">
        <v>1202.05</v>
      </c>
      <c r="F17529" s="138"/>
      <c r="G17529" s="138"/>
    </row>
    <row r="17530" ht="15.75" customHeight="1" spans="1:7">
      <c r="A17530" s="143">
        <v>2306634</v>
      </c>
      <c r="B17530" s="153" t="s">
        <v>19728</v>
      </c>
      <c r="C17530" s="145" t="s">
        <v>13059</v>
      </c>
      <c r="D17530" s="137"/>
      <c r="E17530" s="146">
        <v>1611.65</v>
      </c>
      <c r="F17530" s="138"/>
      <c r="G17530" s="138"/>
    </row>
    <row r="17531" ht="15.75" customHeight="1" spans="1:7">
      <c r="A17531" s="143">
        <v>2306661</v>
      </c>
      <c r="B17531" s="153" t="s">
        <v>19729</v>
      </c>
      <c r="C17531" s="145" t="s">
        <v>13059</v>
      </c>
      <c r="D17531" s="137"/>
      <c r="E17531" s="146">
        <v>1418.75</v>
      </c>
      <c r="F17531" s="138"/>
      <c r="G17531" s="138"/>
    </row>
    <row r="17532" ht="15.75" customHeight="1" spans="1:7">
      <c r="A17532" s="143">
        <v>2306635</v>
      </c>
      <c r="B17532" s="153" t="s">
        <v>19730</v>
      </c>
      <c r="C17532" s="145" t="s">
        <v>13059</v>
      </c>
      <c r="D17532" s="137"/>
      <c r="E17532" s="146">
        <v>1934.66</v>
      </c>
      <c r="F17532" s="138"/>
      <c r="G17532" s="138"/>
    </row>
    <row r="17533" ht="15.75" customHeight="1" spans="1:7">
      <c r="A17533" s="143">
        <v>2306662</v>
      </c>
      <c r="B17533" s="153" t="s">
        <v>19731</v>
      </c>
      <c r="C17533" s="145" t="s">
        <v>13059</v>
      </c>
      <c r="D17533" s="137"/>
      <c r="E17533" s="146">
        <v>1736.09</v>
      </c>
      <c r="F17533" s="138"/>
      <c r="G17533" s="138"/>
    </row>
    <row r="17534" ht="15.75" customHeight="1" spans="1:7">
      <c r="A17534" s="143">
        <v>2306636</v>
      </c>
      <c r="B17534" s="153" t="s">
        <v>19732</v>
      </c>
      <c r="C17534" s="145" t="s">
        <v>13059</v>
      </c>
      <c r="D17534" s="137"/>
      <c r="E17534" s="146">
        <v>1955.3</v>
      </c>
      <c r="F17534" s="138"/>
      <c r="G17534" s="138"/>
    </row>
    <row r="17535" ht="15.75" customHeight="1" spans="1:7">
      <c r="A17535" s="143">
        <v>2306663</v>
      </c>
      <c r="B17535" s="153" t="s">
        <v>19733</v>
      </c>
      <c r="C17535" s="145" t="s">
        <v>13059</v>
      </c>
      <c r="D17535" s="137"/>
      <c r="E17535" s="146">
        <v>1750.71</v>
      </c>
      <c r="F17535" s="138"/>
      <c r="G17535" s="138"/>
    </row>
    <row r="17536" ht="15.75" customHeight="1" spans="1:7">
      <c r="A17536" s="143">
        <v>2306641</v>
      </c>
      <c r="B17536" s="153" t="s">
        <v>19734</v>
      </c>
      <c r="C17536" s="145" t="s">
        <v>13059</v>
      </c>
      <c r="D17536" s="137"/>
      <c r="E17536" s="146">
        <v>3152.6</v>
      </c>
      <c r="F17536" s="138"/>
      <c r="G17536" s="138"/>
    </row>
    <row r="17537" ht="15.75" customHeight="1" spans="1:7">
      <c r="A17537" s="143">
        <v>2306668</v>
      </c>
      <c r="B17537" s="153" t="s">
        <v>19735</v>
      </c>
      <c r="C17537" s="145" t="s">
        <v>13059</v>
      </c>
      <c r="D17537" s="137"/>
      <c r="E17537" s="146">
        <v>2941.62</v>
      </c>
      <c r="F17537" s="138"/>
      <c r="G17537" s="138"/>
    </row>
    <row r="17538" ht="15.75" customHeight="1" spans="1:7">
      <c r="A17538" s="143">
        <v>2306642</v>
      </c>
      <c r="B17538" s="153" t="s">
        <v>19736</v>
      </c>
      <c r="C17538" s="145" t="s">
        <v>13059</v>
      </c>
      <c r="D17538" s="137"/>
      <c r="E17538" s="146">
        <v>3182.07</v>
      </c>
      <c r="F17538" s="138"/>
      <c r="G17538" s="138"/>
    </row>
    <row r="17539" ht="15.75" customHeight="1" spans="1:7">
      <c r="A17539" s="143">
        <v>2306669</v>
      </c>
      <c r="B17539" s="153" t="s">
        <v>19737</v>
      </c>
      <c r="C17539" s="145" t="s">
        <v>13059</v>
      </c>
      <c r="D17539" s="137"/>
      <c r="E17539" s="146">
        <v>2964.28</v>
      </c>
      <c r="F17539" s="138"/>
      <c r="G17539" s="138"/>
    </row>
    <row r="17540" ht="15.75" customHeight="1" spans="1:7">
      <c r="A17540" s="143">
        <v>2306643</v>
      </c>
      <c r="B17540" s="153" t="s">
        <v>19738</v>
      </c>
      <c r="C17540" s="145" t="s">
        <v>13059</v>
      </c>
      <c r="D17540" s="137"/>
      <c r="E17540" s="146">
        <v>3211.58</v>
      </c>
      <c r="F17540" s="138"/>
      <c r="G17540" s="138"/>
    </row>
    <row r="17541" ht="15.75" customHeight="1" spans="1:7">
      <c r="A17541" s="143">
        <v>2306670</v>
      </c>
      <c r="B17541" s="153" t="s">
        <v>19739</v>
      </c>
      <c r="C17541" s="145" t="s">
        <v>13059</v>
      </c>
      <c r="D17541" s="137"/>
      <c r="E17541" s="146">
        <v>2986.53</v>
      </c>
      <c r="F17541" s="138"/>
      <c r="G17541" s="138"/>
    </row>
    <row r="17542" ht="15.75" customHeight="1" spans="1:7">
      <c r="A17542" s="143">
        <v>2306638</v>
      </c>
      <c r="B17542" s="153" t="s">
        <v>19740</v>
      </c>
      <c r="C17542" s="145" t="s">
        <v>13059</v>
      </c>
      <c r="D17542" s="137"/>
      <c r="E17542" s="146">
        <v>2041.01</v>
      </c>
      <c r="F17542" s="138"/>
      <c r="G17542" s="138"/>
    </row>
    <row r="17543" ht="15.75" customHeight="1" spans="1:7">
      <c r="A17543" s="143">
        <v>2306665</v>
      </c>
      <c r="B17543" s="153" t="s">
        <v>19741</v>
      </c>
      <c r="C17543" s="145" t="s">
        <v>13059</v>
      </c>
      <c r="D17543" s="137"/>
      <c r="E17543" s="146">
        <v>1848.11</v>
      </c>
      <c r="F17543" s="138"/>
      <c r="G17543" s="138"/>
    </row>
    <row r="17544" ht="15.75" customHeight="1" spans="1:7">
      <c r="A17544" s="143">
        <v>2306639</v>
      </c>
      <c r="B17544" s="153" t="s">
        <v>19742</v>
      </c>
      <c r="C17544" s="145" t="s">
        <v>13059</v>
      </c>
      <c r="D17544" s="137"/>
      <c r="E17544" s="146">
        <v>2453.77</v>
      </c>
      <c r="F17544" s="138"/>
      <c r="G17544" s="138"/>
    </row>
    <row r="17545" ht="15.75" customHeight="1" spans="1:7">
      <c r="A17545" s="143">
        <v>2306666</v>
      </c>
      <c r="B17545" s="153" t="s">
        <v>19743</v>
      </c>
      <c r="C17545" s="145" t="s">
        <v>13059</v>
      </c>
      <c r="D17545" s="137"/>
      <c r="E17545" s="146">
        <v>2255.2</v>
      </c>
      <c r="F17545" s="138"/>
      <c r="G17545" s="138"/>
    </row>
    <row r="17546" ht="15.75" customHeight="1" spans="1:7">
      <c r="A17546" s="143">
        <v>2306640</v>
      </c>
      <c r="B17546" s="153" t="s">
        <v>19744</v>
      </c>
      <c r="C17546" s="145" t="s">
        <v>13059</v>
      </c>
      <c r="D17546" s="137"/>
      <c r="E17546" s="146">
        <v>2482.39</v>
      </c>
      <c r="F17546" s="138"/>
      <c r="G17546" s="138"/>
    </row>
    <row r="17547" ht="15.75" customHeight="1" spans="1:7">
      <c r="A17547" s="143">
        <v>2306667</v>
      </c>
      <c r="B17547" s="153" t="s">
        <v>19745</v>
      </c>
      <c r="C17547" s="145" t="s">
        <v>13059</v>
      </c>
      <c r="D17547" s="137"/>
      <c r="E17547" s="146">
        <v>2277.79</v>
      </c>
      <c r="F17547" s="138"/>
      <c r="G17547" s="138"/>
    </row>
    <row r="17548" ht="15.75" customHeight="1" spans="1:7">
      <c r="A17548" s="143">
        <v>2306645</v>
      </c>
      <c r="B17548" s="153" t="s">
        <v>19746</v>
      </c>
      <c r="C17548" s="145" t="s">
        <v>13059</v>
      </c>
      <c r="D17548" s="137"/>
      <c r="E17548" s="146">
        <v>3795.2</v>
      </c>
      <c r="F17548" s="138"/>
      <c r="G17548" s="138"/>
    </row>
    <row r="17549" ht="15.75" customHeight="1" spans="1:7">
      <c r="A17549" s="143">
        <v>2306672</v>
      </c>
      <c r="B17549" s="153" t="s">
        <v>19747</v>
      </c>
      <c r="C17549" s="145" t="s">
        <v>13059</v>
      </c>
      <c r="D17549" s="137"/>
      <c r="E17549" s="146">
        <v>3584.22</v>
      </c>
      <c r="F17549" s="138"/>
      <c r="G17549" s="138"/>
    </row>
    <row r="17550" ht="15.75" customHeight="1" spans="1:7">
      <c r="A17550" s="143">
        <v>2306646</v>
      </c>
      <c r="B17550" s="153" t="s">
        <v>19748</v>
      </c>
      <c r="C17550" s="145" t="s">
        <v>13059</v>
      </c>
      <c r="D17550" s="137"/>
      <c r="E17550" s="146">
        <v>3835.06</v>
      </c>
      <c r="F17550" s="138"/>
      <c r="G17550" s="138"/>
    </row>
    <row r="17551" ht="15.75" customHeight="1" spans="1:7">
      <c r="A17551" s="143">
        <v>2306673</v>
      </c>
      <c r="B17551" s="153" t="s">
        <v>19749</v>
      </c>
      <c r="C17551" s="145" t="s">
        <v>13059</v>
      </c>
      <c r="D17551" s="137"/>
      <c r="E17551" s="146">
        <v>3617.27</v>
      </c>
      <c r="F17551" s="138"/>
      <c r="G17551" s="138"/>
    </row>
    <row r="17552" ht="15.75" customHeight="1" spans="1:7">
      <c r="A17552" s="143">
        <v>2306647</v>
      </c>
      <c r="B17552" s="153" t="s">
        <v>19750</v>
      </c>
      <c r="C17552" s="145" t="s">
        <v>13059</v>
      </c>
      <c r="D17552" s="137"/>
      <c r="E17552" s="146">
        <v>3874.49</v>
      </c>
      <c r="F17552" s="138"/>
      <c r="G17552" s="138"/>
    </row>
    <row r="17553" ht="15.75" customHeight="1" spans="1:7">
      <c r="A17553" s="143">
        <v>2306674</v>
      </c>
      <c r="B17553" s="153" t="s">
        <v>19751</v>
      </c>
      <c r="C17553" s="145" t="s">
        <v>13059</v>
      </c>
      <c r="D17553" s="137"/>
      <c r="E17553" s="146">
        <v>3649.44</v>
      </c>
      <c r="F17553" s="138"/>
      <c r="G17553" s="138"/>
    </row>
    <row r="17554" ht="15.75" customHeight="1" spans="1:7">
      <c r="A17554" s="143">
        <v>2306648</v>
      </c>
      <c r="B17554" s="153" t="s">
        <v>19752</v>
      </c>
      <c r="C17554" s="145" t="s">
        <v>13059</v>
      </c>
      <c r="D17554" s="137"/>
      <c r="E17554" s="146">
        <v>5438.44</v>
      </c>
      <c r="F17554" s="138"/>
      <c r="G17554" s="138"/>
    </row>
    <row r="17555" ht="15.75" customHeight="1" spans="1:7">
      <c r="A17555" s="143">
        <v>2306675</v>
      </c>
      <c r="B17555" s="153" t="s">
        <v>19753</v>
      </c>
      <c r="C17555" s="145" t="s">
        <v>13059</v>
      </c>
      <c r="D17555" s="137"/>
      <c r="E17555" s="146">
        <v>5205.63</v>
      </c>
      <c r="F17555" s="138"/>
      <c r="G17555" s="138"/>
    </row>
    <row r="17556" ht="15.75" customHeight="1" spans="1:7">
      <c r="A17556" s="143">
        <v>2306649</v>
      </c>
      <c r="B17556" s="153" t="s">
        <v>19754</v>
      </c>
      <c r="C17556" s="145" t="s">
        <v>13059</v>
      </c>
      <c r="D17556" s="137"/>
      <c r="E17556" s="146">
        <v>5479.99</v>
      </c>
      <c r="F17556" s="138"/>
      <c r="G17556" s="138"/>
    </row>
    <row r="17557" ht="15.75" customHeight="1" spans="1:7">
      <c r="A17557" s="143">
        <v>2306676</v>
      </c>
      <c r="B17557" s="153" t="s">
        <v>19755</v>
      </c>
      <c r="C17557" s="145" t="s">
        <v>13059</v>
      </c>
      <c r="D17557" s="137"/>
      <c r="E17557" s="146">
        <v>5238.87</v>
      </c>
      <c r="F17557" s="138"/>
      <c r="G17557" s="138"/>
    </row>
    <row r="17558" ht="15.75" customHeight="1" spans="1:7">
      <c r="A17558" s="143">
        <v>2306650</v>
      </c>
      <c r="B17558" s="153" t="s">
        <v>19756</v>
      </c>
      <c r="C17558" s="145" t="s">
        <v>13059</v>
      </c>
      <c r="D17558" s="137"/>
      <c r="E17558" s="146">
        <v>5521.19</v>
      </c>
      <c r="F17558" s="138"/>
      <c r="G17558" s="138"/>
    </row>
    <row r="17559" ht="15.75" customHeight="1" spans="1:7">
      <c r="A17559" s="143">
        <v>2306677</v>
      </c>
      <c r="B17559" s="153" t="s">
        <v>19757</v>
      </c>
      <c r="C17559" s="145" t="s">
        <v>13059</v>
      </c>
      <c r="D17559" s="137"/>
      <c r="E17559" s="146">
        <v>5271.14</v>
      </c>
      <c r="F17559" s="138"/>
      <c r="G17559" s="138"/>
    </row>
    <row r="17560" ht="15.75" customHeight="1" spans="1:7">
      <c r="A17560" s="143">
        <v>2306644</v>
      </c>
      <c r="B17560" s="153" t="s">
        <v>19758</v>
      </c>
      <c r="C17560" s="145" t="s">
        <v>13059</v>
      </c>
      <c r="D17560" s="137"/>
      <c r="E17560" s="146">
        <v>2994.7</v>
      </c>
      <c r="F17560" s="138"/>
      <c r="G17560" s="138"/>
    </row>
    <row r="17561" ht="15.75" customHeight="1" spans="1:7">
      <c r="A17561" s="143">
        <v>2306671</v>
      </c>
      <c r="B17561" s="153" t="s">
        <v>19759</v>
      </c>
      <c r="C17561" s="145" t="s">
        <v>13059</v>
      </c>
      <c r="D17561" s="137"/>
      <c r="E17561" s="146">
        <v>2790.11</v>
      </c>
      <c r="F17561" s="138"/>
      <c r="G17561" s="138"/>
    </row>
    <row r="17562" ht="15.75" customHeight="1" spans="1:7">
      <c r="A17562" s="143">
        <v>2306141</v>
      </c>
      <c r="B17562" s="153" t="s">
        <v>19760</v>
      </c>
      <c r="C17562" s="145" t="s">
        <v>13059</v>
      </c>
      <c r="D17562" s="137"/>
      <c r="E17562" s="146">
        <v>66.24</v>
      </c>
      <c r="F17562" s="138"/>
      <c r="G17562" s="138"/>
    </row>
    <row r="17563" ht="15.75" customHeight="1" spans="1:7">
      <c r="A17563" s="143">
        <v>2306145</v>
      </c>
      <c r="B17563" s="153" t="s">
        <v>19761</v>
      </c>
      <c r="C17563" s="145" t="s">
        <v>13059</v>
      </c>
      <c r="D17563" s="137"/>
      <c r="E17563" s="146">
        <v>50.15</v>
      </c>
      <c r="F17563" s="138"/>
      <c r="G17563" s="138"/>
    </row>
    <row r="17564" ht="15.75" customHeight="1" spans="1:7">
      <c r="A17564" s="143">
        <v>2306142</v>
      </c>
      <c r="B17564" s="153" t="s">
        <v>19762</v>
      </c>
      <c r="C17564" s="145" t="s">
        <v>13059</v>
      </c>
      <c r="D17564" s="137"/>
      <c r="E17564" s="146">
        <v>82.07</v>
      </c>
      <c r="F17564" s="138"/>
      <c r="G17564" s="138"/>
    </row>
    <row r="17565" ht="15.75" customHeight="1" spans="1:7">
      <c r="A17565" s="143">
        <v>2306146</v>
      </c>
      <c r="B17565" s="153" t="s">
        <v>19763</v>
      </c>
      <c r="C17565" s="145" t="s">
        <v>13059</v>
      </c>
      <c r="D17565" s="137"/>
      <c r="E17565" s="146">
        <v>58.91</v>
      </c>
      <c r="F17565" s="138"/>
      <c r="G17565" s="138"/>
    </row>
    <row r="17566" ht="15.75" customHeight="1" spans="1:7">
      <c r="A17566" s="143">
        <v>2306143</v>
      </c>
      <c r="B17566" s="153" t="s">
        <v>19764</v>
      </c>
      <c r="C17566" s="145" t="s">
        <v>13059</v>
      </c>
      <c r="D17566" s="137"/>
      <c r="E17566" s="146">
        <v>100.49</v>
      </c>
      <c r="F17566" s="138"/>
      <c r="G17566" s="138"/>
    </row>
    <row r="17567" ht="15.75" customHeight="1" spans="1:7">
      <c r="A17567" s="143">
        <v>2306147</v>
      </c>
      <c r="B17567" s="153" t="s">
        <v>19765</v>
      </c>
      <c r="C17567" s="145" t="s">
        <v>13059</v>
      </c>
      <c r="D17567" s="137"/>
      <c r="E17567" s="146">
        <v>68.97</v>
      </c>
      <c r="F17567" s="138"/>
      <c r="G17567" s="138"/>
    </row>
    <row r="17568" ht="15.75" customHeight="1" spans="1:7">
      <c r="A17568" s="143">
        <v>2306144</v>
      </c>
      <c r="B17568" s="153" t="s">
        <v>19766</v>
      </c>
      <c r="C17568" s="145" t="s">
        <v>13059</v>
      </c>
      <c r="D17568" s="137"/>
      <c r="E17568" s="146">
        <v>122.32</v>
      </c>
      <c r="F17568" s="138"/>
      <c r="G17568" s="138"/>
    </row>
    <row r="17569" ht="15.75" customHeight="1" spans="1:7">
      <c r="A17569" s="143">
        <v>2306148</v>
      </c>
      <c r="B17569" s="153" t="s">
        <v>19767</v>
      </c>
      <c r="C17569" s="145" t="s">
        <v>13059</v>
      </c>
      <c r="D17569" s="137"/>
      <c r="E17569" s="146">
        <v>81.16</v>
      </c>
      <c r="F17569" s="138"/>
      <c r="G17569" s="138"/>
    </row>
    <row r="17570" ht="15.75" customHeight="1" spans="1:7">
      <c r="A17570" s="143">
        <v>2306624</v>
      </c>
      <c r="B17570" s="153" t="s">
        <v>19768</v>
      </c>
      <c r="C17570" s="145" t="s">
        <v>13059</v>
      </c>
      <c r="D17570" s="137"/>
      <c r="E17570" s="146">
        <v>7180.46</v>
      </c>
      <c r="F17570" s="138"/>
      <c r="G17570" s="138"/>
    </row>
    <row r="17571" ht="15.75" customHeight="1" spans="1:7">
      <c r="A17571" s="143">
        <v>2306625</v>
      </c>
      <c r="B17571" s="153" t="s">
        <v>19769</v>
      </c>
      <c r="C17571" s="145" t="s">
        <v>13059</v>
      </c>
      <c r="D17571" s="137"/>
      <c r="E17571" s="146">
        <v>7237.22</v>
      </c>
      <c r="F17571" s="138"/>
      <c r="G17571" s="138"/>
    </row>
    <row r="17572" ht="15.75" customHeight="1" spans="1:7">
      <c r="A17572" s="143">
        <v>2306626</v>
      </c>
      <c r="B17572" s="153" t="s">
        <v>19770</v>
      </c>
      <c r="C17572" s="145" t="s">
        <v>13059</v>
      </c>
      <c r="D17572" s="137"/>
      <c r="E17572" s="146">
        <v>7295.82</v>
      </c>
      <c r="F17572" s="138"/>
      <c r="G17572" s="138"/>
    </row>
    <row r="17573" ht="15.75" customHeight="1" spans="1:7">
      <c r="A17573" s="143">
        <v>2306627</v>
      </c>
      <c r="B17573" s="153" t="s">
        <v>19771</v>
      </c>
      <c r="C17573" s="145" t="s">
        <v>13059</v>
      </c>
      <c r="D17573" s="137"/>
      <c r="E17573" s="146">
        <v>7352.58</v>
      </c>
      <c r="F17573" s="138"/>
      <c r="G17573" s="138"/>
    </row>
    <row r="17574" ht="15.75" customHeight="1" spans="1:7">
      <c r="A17574" s="143">
        <v>2306628</v>
      </c>
      <c r="B17574" s="153" t="s">
        <v>19772</v>
      </c>
      <c r="C17574" s="145" t="s">
        <v>13059</v>
      </c>
      <c r="D17574" s="137"/>
      <c r="E17574" s="146">
        <v>7409.39</v>
      </c>
      <c r="F17574" s="138"/>
      <c r="G17574" s="138"/>
    </row>
    <row r="17575" ht="15.75" customHeight="1" spans="1:7">
      <c r="A17575" s="143">
        <v>2306629</v>
      </c>
      <c r="B17575" s="153" t="s">
        <v>19773</v>
      </c>
      <c r="C17575" s="145" t="s">
        <v>13059</v>
      </c>
      <c r="D17575" s="137"/>
      <c r="E17575" s="146">
        <v>10454.63</v>
      </c>
      <c r="F17575" s="138"/>
      <c r="G17575" s="138"/>
    </row>
    <row r="17576" ht="15.75" customHeight="1" spans="1:7">
      <c r="A17576" s="143">
        <v>2306630</v>
      </c>
      <c r="B17576" s="153" t="s">
        <v>19774</v>
      </c>
      <c r="C17576" s="145" t="s">
        <v>13059</v>
      </c>
      <c r="D17576" s="137"/>
      <c r="E17576" s="146">
        <v>10587.19</v>
      </c>
      <c r="F17576" s="138"/>
      <c r="G17576" s="138"/>
    </row>
    <row r="17577" ht="15.75" customHeight="1" spans="1:7">
      <c r="A17577" s="143">
        <v>2306631</v>
      </c>
      <c r="B17577" s="153" t="s">
        <v>19775</v>
      </c>
      <c r="C17577" s="145" t="s">
        <v>13059</v>
      </c>
      <c r="D17577" s="137"/>
      <c r="E17577" s="146">
        <v>10715.58</v>
      </c>
      <c r="F17577" s="138"/>
      <c r="G17577" s="138"/>
    </row>
    <row r="17578" ht="15.75" customHeight="1" spans="1:7">
      <c r="A17578" s="143">
        <v>2306632</v>
      </c>
      <c r="B17578" s="153" t="s">
        <v>19776</v>
      </c>
      <c r="C17578" s="145" t="s">
        <v>13059</v>
      </c>
      <c r="D17578" s="137"/>
      <c r="E17578" s="146">
        <v>10848.13</v>
      </c>
      <c r="F17578" s="138"/>
      <c r="G17578" s="138"/>
    </row>
    <row r="17579" ht="15.75" customHeight="1" spans="1:7">
      <c r="A17579" s="143">
        <v>2306610</v>
      </c>
      <c r="B17579" s="153" t="s">
        <v>19777</v>
      </c>
      <c r="C17579" s="145" t="s">
        <v>13059</v>
      </c>
      <c r="D17579" s="137"/>
      <c r="E17579" s="146">
        <v>2246.34</v>
      </c>
      <c r="F17579" s="138"/>
      <c r="G17579" s="138"/>
    </row>
    <row r="17580" ht="15.75" customHeight="1" spans="1:7">
      <c r="A17580" s="143">
        <v>2306604</v>
      </c>
      <c r="B17580" s="153" t="s">
        <v>19778</v>
      </c>
      <c r="C17580" s="145" t="s">
        <v>13059</v>
      </c>
      <c r="D17580" s="137"/>
      <c r="E17580" s="146">
        <v>818.78</v>
      </c>
      <c r="F17580" s="138"/>
      <c r="G17580" s="138"/>
    </row>
    <row r="17581" ht="15.75" customHeight="1" spans="1:7">
      <c r="A17581" s="143">
        <v>2306605</v>
      </c>
      <c r="B17581" s="153" t="s">
        <v>19779</v>
      </c>
      <c r="C17581" s="145" t="s">
        <v>13059</v>
      </c>
      <c r="D17581" s="137"/>
      <c r="E17581" s="146">
        <v>1024.5</v>
      </c>
      <c r="F17581" s="138"/>
      <c r="G17581" s="138"/>
    </row>
    <row r="17582" ht="15.75" customHeight="1" spans="1:7">
      <c r="A17582" s="143">
        <v>2306606</v>
      </c>
      <c r="B17582" s="153" t="s">
        <v>19780</v>
      </c>
      <c r="C17582" s="145" t="s">
        <v>13059</v>
      </c>
      <c r="D17582" s="137"/>
      <c r="E17582" s="146">
        <v>1182.05</v>
      </c>
      <c r="F17582" s="138"/>
      <c r="G17582" s="138"/>
    </row>
    <row r="17583" ht="15.75" customHeight="1" spans="1:7">
      <c r="A17583" s="143">
        <v>2306607</v>
      </c>
      <c r="B17583" s="153" t="s">
        <v>19781</v>
      </c>
      <c r="C17583" s="145" t="s">
        <v>13059</v>
      </c>
      <c r="D17583" s="137"/>
      <c r="E17583" s="146">
        <v>1397.81</v>
      </c>
      <c r="F17583" s="138"/>
      <c r="G17583" s="138"/>
    </row>
    <row r="17584" ht="15.75" customHeight="1" spans="1:7">
      <c r="A17584" s="143">
        <v>2306608</v>
      </c>
      <c r="B17584" s="153" t="s">
        <v>19782</v>
      </c>
      <c r="C17584" s="145" t="s">
        <v>13059</v>
      </c>
      <c r="D17584" s="137"/>
      <c r="E17584" s="146">
        <v>1714.19</v>
      </c>
      <c r="F17584" s="138"/>
      <c r="G17584" s="138"/>
    </row>
    <row r="17585" ht="15.75" customHeight="1" spans="1:7">
      <c r="A17585" s="143">
        <v>2306609</v>
      </c>
      <c r="B17585" s="153" t="s">
        <v>19783</v>
      </c>
      <c r="C17585" s="145" t="s">
        <v>13059</v>
      </c>
      <c r="D17585" s="137"/>
      <c r="E17585" s="146">
        <v>1727.81</v>
      </c>
      <c r="F17585" s="138"/>
      <c r="G17585" s="138"/>
    </row>
    <row r="17586" ht="15.75" customHeight="1" spans="1:7">
      <c r="A17586" s="143">
        <v>2306614</v>
      </c>
      <c r="B17586" s="153" t="s">
        <v>19784</v>
      </c>
      <c r="C17586" s="145" t="s">
        <v>13059</v>
      </c>
      <c r="D17586" s="137"/>
      <c r="E17586" s="146">
        <v>2915.93</v>
      </c>
      <c r="F17586" s="138"/>
      <c r="G17586" s="138"/>
    </row>
    <row r="17587" ht="15.75" customHeight="1" spans="1:7">
      <c r="A17587" s="143">
        <v>2306615</v>
      </c>
      <c r="B17587" s="153" t="s">
        <v>19785</v>
      </c>
      <c r="C17587" s="145" t="s">
        <v>13059</v>
      </c>
      <c r="D17587" s="137"/>
      <c r="E17587" s="146">
        <v>2937.34</v>
      </c>
      <c r="F17587" s="138"/>
      <c r="G17587" s="138"/>
    </row>
    <row r="17588" ht="15.75" customHeight="1" spans="1:7">
      <c r="A17588" s="143">
        <v>2306616</v>
      </c>
      <c r="B17588" s="153" t="s">
        <v>19786</v>
      </c>
      <c r="C17588" s="145" t="s">
        <v>13059</v>
      </c>
      <c r="D17588" s="137"/>
      <c r="E17588" s="146">
        <v>2958.32</v>
      </c>
      <c r="F17588" s="138"/>
      <c r="G17588" s="138"/>
    </row>
    <row r="17589" ht="15.75" customHeight="1" spans="1:7">
      <c r="A17589" s="143">
        <v>2306611</v>
      </c>
      <c r="B17589" s="153" t="s">
        <v>19787</v>
      </c>
      <c r="C17589" s="145" t="s">
        <v>13059</v>
      </c>
      <c r="D17589" s="137"/>
      <c r="E17589" s="146">
        <v>1825.92</v>
      </c>
      <c r="F17589" s="138"/>
      <c r="G17589" s="138"/>
    </row>
    <row r="17590" ht="15.75" customHeight="1" spans="1:7">
      <c r="A17590" s="143">
        <v>2306612</v>
      </c>
      <c r="B17590" s="153" t="s">
        <v>19788</v>
      </c>
      <c r="C17590" s="145" t="s">
        <v>13059</v>
      </c>
      <c r="D17590" s="137"/>
      <c r="E17590" s="146">
        <v>2231.88</v>
      </c>
      <c r="F17590" s="138"/>
      <c r="G17590" s="138"/>
    </row>
    <row r="17591" ht="15.75" customHeight="1" spans="1:7">
      <c r="A17591" s="143">
        <v>2306613</v>
      </c>
      <c r="B17591" s="153" t="s">
        <v>19789</v>
      </c>
      <c r="C17591" s="145" t="s">
        <v>13059</v>
      </c>
      <c r="D17591" s="137"/>
      <c r="E17591" s="146">
        <v>2253.3</v>
      </c>
      <c r="F17591" s="138"/>
      <c r="G17591" s="138"/>
    </row>
    <row r="17592" ht="15.75" customHeight="1" spans="1:7">
      <c r="A17592" s="143">
        <v>2306618</v>
      </c>
      <c r="B17592" s="153" t="s">
        <v>19790</v>
      </c>
      <c r="C17592" s="145" t="s">
        <v>13059</v>
      </c>
      <c r="D17592" s="137"/>
      <c r="E17592" s="146">
        <v>3556.82</v>
      </c>
      <c r="F17592" s="138"/>
      <c r="G17592" s="138"/>
    </row>
    <row r="17593" ht="15.75" customHeight="1" spans="1:7">
      <c r="A17593" s="143">
        <v>2306619</v>
      </c>
      <c r="B17593" s="153" t="s">
        <v>19791</v>
      </c>
      <c r="C17593" s="145" t="s">
        <v>13059</v>
      </c>
      <c r="D17593" s="137"/>
      <c r="E17593" s="146">
        <v>3588.45</v>
      </c>
      <c r="F17593" s="138"/>
      <c r="G17593" s="138"/>
    </row>
    <row r="17594" ht="15.75" customHeight="1" spans="1:7">
      <c r="A17594" s="143">
        <v>2306620</v>
      </c>
      <c r="B17594" s="153" t="s">
        <v>19792</v>
      </c>
      <c r="C17594" s="145" t="s">
        <v>13059</v>
      </c>
      <c r="D17594" s="137"/>
      <c r="E17594" s="146">
        <v>3619.19</v>
      </c>
      <c r="F17594" s="138"/>
      <c r="G17594" s="138"/>
    </row>
    <row r="17595" ht="15.75" customHeight="1" spans="1:7">
      <c r="A17595" s="143">
        <v>2306621</v>
      </c>
      <c r="B17595" s="153" t="s">
        <v>19793</v>
      </c>
      <c r="C17595" s="145" t="s">
        <v>13059</v>
      </c>
      <c r="D17595" s="137"/>
      <c r="E17595" s="146">
        <v>5173.89</v>
      </c>
      <c r="F17595" s="138"/>
      <c r="G17595" s="138"/>
    </row>
    <row r="17596" ht="15.75" customHeight="1" spans="1:7">
      <c r="A17596" s="143">
        <v>2306622</v>
      </c>
      <c r="B17596" s="153" t="s">
        <v>19794</v>
      </c>
      <c r="C17596" s="145" t="s">
        <v>13059</v>
      </c>
      <c r="D17596" s="137"/>
      <c r="E17596" s="146">
        <v>5205.57</v>
      </c>
      <c r="F17596" s="138"/>
      <c r="G17596" s="138"/>
    </row>
    <row r="17597" ht="15.75" customHeight="1" spans="1:7">
      <c r="A17597" s="143">
        <v>2306623</v>
      </c>
      <c r="B17597" s="153" t="s">
        <v>19795</v>
      </c>
      <c r="C17597" s="145" t="s">
        <v>13059</v>
      </c>
      <c r="D17597" s="137"/>
      <c r="E17597" s="146">
        <v>5236.25</v>
      </c>
      <c r="F17597" s="138"/>
      <c r="G17597" s="138"/>
    </row>
    <row r="17598" ht="15.75" customHeight="1" spans="1:7">
      <c r="A17598" s="143">
        <v>2306617</v>
      </c>
      <c r="B17598" s="153" t="s">
        <v>19796</v>
      </c>
      <c r="C17598" s="145" t="s">
        <v>13059</v>
      </c>
      <c r="D17598" s="137"/>
      <c r="E17598" s="146">
        <v>2764.07</v>
      </c>
      <c r="F17598" s="138"/>
      <c r="G17598" s="138"/>
    </row>
    <row r="17599" ht="15.75" customHeight="1" spans="1:7">
      <c r="A17599" s="143">
        <v>2306014</v>
      </c>
      <c r="B17599" s="153" t="s">
        <v>19797</v>
      </c>
      <c r="C17599" s="145" t="s">
        <v>12982</v>
      </c>
      <c r="D17599" s="137"/>
      <c r="E17599" s="146">
        <v>12.01</v>
      </c>
      <c r="F17599" s="138"/>
      <c r="G17599" s="138"/>
    </row>
    <row r="17600" ht="15.75" customHeight="1" spans="1:7">
      <c r="A17600" s="143">
        <v>2306700</v>
      </c>
      <c r="B17600" s="153" t="s">
        <v>19798</v>
      </c>
      <c r="C17600" s="145" t="s">
        <v>13059</v>
      </c>
      <c r="D17600" s="137"/>
      <c r="E17600" s="146">
        <v>2102.88</v>
      </c>
      <c r="F17600" s="138"/>
      <c r="G17600" s="138"/>
    </row>
    <row r="17601" ht="15.75" customHeight="1" spans="1:7">
      <c r="A17601" s="143">
        <v>2306703</v>
      </c>
      <c r="B17601" s="153" t="s">
        <v>19799</v>
      </c>
      <c r="C17601" s="145" t="s">
        <v>13059</v>
      </c>
      <c r="D17601" s="137"/>
      <c r="E17601" s="146">
        <v>2175.63</v>
      </c>
      <c r="F17601" s="138"/>
      <c r="G17601" s="138"/>
    </row>
    <row r="17602" ht="15.75" customHeight="1" spans="1:7">
      <c r="A17602" s="143">
        <v>2306706</v>
      </c>
      <c r="B17602" s="153" t="s">
        <v>19800</v>
      </c>
      <c r="C17602" s="145" t="s">
        <v>13059</v>
      </c>
      <c r="D17602" s="137"/>
      <c r="E17602" s="146">
        <v>2292.27</v>
      </c>
      <c r="F17602" s="138"/>
      <c r="G17602" s="138"/>
    </row>
    <row r="17603" ht="15.75" customHeight="1" spans="1:7">
      <c r="A17603" s="143">
        <v>2306709</v>
      </c>
      <c r="B17603" s="153" t="s">
        <v>19801</v>
      </c>
      <c r="C17603" s="145" t="s">
        <v>13059</v>
      </c>
      <c r="D17603" s="137"/>
      <c r="E17603" s="146">
        <v>2461.21</v>
      </c>
      <c r="F17603" s="138"/>
      <c r="G17603" s="138"/>
    </row>
    <row r="17604" ht="15.75" customHeight="1" spans="1:7">
      <c r="A17604" s="143">
        <v>2306712</v>
      </c>
      <c r="B17604" s="153" t="s">
        <v>19802</v>
      </c>
      <c r="C17604" s="145" t="s">
        <v>13059</v>
      </c>
      <c r="D17604" s="137"/>
      <c r="E17604" s="146">
        <v>2547.37</v>
      </c>
      <c r="F17604" s="138"/>
      <c r="G17604" s="138"/>
    </row>
    <row r="17605" ht="15.75" customHeight="1" spans="1:7">
      <c r="A17605" s="143">
        <v>2306715</v>
      </c>
      <c r="B17605" s="153" t="s">
        <v>19803</v>
      </c>
      <c r="C17605" s="145" t="s">
        <v>13059</v>
      </c>
      <c r="D17605" s="137"/>
      <c r="E17605" s="146">
        <v>2656.67</v>
      </c>
      <c r="F17605" s="138"/>
      <c r="G17605" s="138"/>
    </row>
    <row r="17606" ht="15.75" customHeight="1" spans="1:7">
      <c r="A17606" s="143">
        <v>2306718</v>
      </c>
      <c r="B17606" s="153" t="s">
        <v>19804</v>
      </c>
      <c r="C17606" s="145" t="s">
        <v>13059</v>
      </c>
      <c r="D17606" s="137"/>
      <c r="E17606" s="146">
        <v>2825.8</v>
      </c>
      <c r="F17606" s="138"/>
      <c r="G17606" s="138"/>
    </row>
    <row r="17607" ht="15.75" customHeight="1" spans="1:7">
      <c r="A17607" s="143">
        <v>2306721</v>
      </c>
      <c r="B17607" s="153" t="s">
        <v>19805</v>
      </c>
      <c r="C17607" s="145" t="s">
        <v>13059</v>
      </c>
      <c r="D17607" s="137"/>
      <c r="E17607" s="146">
        <v>2906.91</v>
      </c>
      <c r="F17607" s="138"/>
      <c r="G17607" s="138"/>
    </row>
    <row r="17608" ht="15.75" customHeight="1" spans="1:7">
      <c r="A17608" s="143">
        <v>2306724</v>
      </c>
      <c r="B17608" s="153" t="s">
        <v>19806</v>
      </c>
      <c r="C17608" s="145" t="s">
        <v>13059</v>
      </c>
      <c r="D17608" s="137"/>
      <c r="E17608" s="146">
        <v>3059.57</v>
      </c>
      <c r="F17608" s="138"/>
      <c r="G17608" s="138"/>
    </row>
    <row r="17609" ht="15.75" customHeight="1" spans="1:7">
      <c r="A17609" s="143">
        <v>2306688</v>
      </c>
      <c r="B17609" s="153" t="s">
        <v>19807</v>
      </c>
      <c r="C17609" s="145" t="s">
        <v>13059</v>
      </c>
      <c r="D17609" s="137"/>
      <c r="E17609" s="146">
        <v>1674.96</v>
      </c>
      <c r="F17609" s="138"/>
      <c r="G17609" s="138"/>
    </row>
    <row r="17610" ht="15.75" customHeight="1" spans="1:7">
      <c r="A17610" s="143">
        <v>2306691</v>
      </c>
      <c r="B17610" s="153" t="s">
        <v>19808</v>
      </c>
      <c r="C17610" s="145" t="s">
        <v>13059</v>
      </c>
      <c r="D17610" s="137"/>
      <c r="E17610" s="146">
        <v>1764.84</v>
      </c>
      <c r="F17610" s="138"/>
      <c r="G17610" s="138"/>
    </row>
    <row r="17611" ht="15.75" customHeight="1" spans="1:7">
      <c r="A17611" s="143">
        <v>2306694</v>
      </c>
      <c r="B17611" s="153" t="s">
        <v>19809</v>
      </c>
      <c r="C17611" s="145" t="s">
        <v>13059</v>
      </c>
      <c r="D17611" s="137"/>
      <c r="E17611" s="146">
        <v>1890.61</v>
      </c>
      <c r="F17611" s="138"/>
      <c r="G17611" s="138"/>
    </row>
    <row r="17612" ht="15.75" customHeight="1" spans="1:7">
      <c r="A17612" s="143">
        <v>2306697</v>
      </c>
      <c r="B17612" s="153" t="s">
        <v>19810</v>
      </c>
      <c r="C17612" s="145" t="s">
        <v>13059</v>
      </c>
      <c r="D17612" s="137"/>
      <c r="E17612" s="146">
        <v>1977.17</v>
      </c>
      <c r="F17612" s="138"/>
      <c r="G17612" s="138"/>
    </row>
    <row r="17613" ht="15.75" customHeight="1" spans="1:7">
      <c r="A17613" s="143">
        <v>2306701</v>
      </c>
      <c r="B17613" s="153" t="s">
        <v>19811</v>
      </c>
      <c r="C17613" s="145" t="s">
        <v>13059</v>
      </c>
      <c r="D17613" s="137"/>
      <c r="E17613" s="146">
        <v>3885.62</v>
      </c>
      <c r="F17613" s="138"/>
      <c r="G17613" s="138"/>
    </row>
    <row r="17614" ht="15.75" customHeight="1" spans="1:7">
      <c r="A17614" s="143">
        <v>2306704</v>
      </c>
      <c r="B17614" s="153" t="s">
        <v>19812</v>
      </c>
      <c r="C17614" s="145" t="s">
        <v>13059</v>
      </c>
      <c r="D17614" s="137"/>
      <c r="E17614" s="146">
        <v>4116.68</v>
      </c>
      <c r="F17614" s="138"/>
      <c r="G17614" s="138"/>
    </row>
    <row r="17615" ht="15.75" customHeight="1" spans="1:7">
      <c r="A17615" s="143">
        <v>2306707</v>
      </c>
      <c r="B17615" s="153" t="s">
        <v>19813</v>
      </c>
      <c r="C17615" s="145" t="s">
        <v>13059</v>
      </c>
      <c r="D17615" s="137"/>
      <c r="E17615" s="146">
        <v>4285.13</v>
      </c>
      <c r="F17615" s="138"/>
      <c r="G17615" s="138"/>
    </row>
    <row r="17616" ht="15.75" customHeight="1" spans="1:7">
      <c r="A17616" s="143">
        <v>2306710</v>
      </c>
      <c r="B17616" s="153" t="s">
        <v>19814</v>
      </c>
      <c r="C17616" s="145" t="s">
        <v>13059</v>
      </c>
      <c r="D17616" s="137"/>
      <c r="E17616" s="146">
        <v>4494.88</v>
      </c>
      <c r="F17616" s="138"/>
      <c r="G17616" s="138"/>
    </row>
    <row r="17617" ht="15.75" customHeight="1" spans="1:7">
      <c r="A17617" s="143">
        <v>2306713</v>
      </c>
      <c r="B17617" s="153" t="s">
        <v>19815</v>
      </c>
      <c r="C17617" s="145" t="s">
        <v>13059</v>
      </c>
      <c r="D17617" s="137"/>
      <c r="E17617" s="146">
        <v>4615.58</v>
      </c>
      <c r="F17617" s="138"/>
      <c r="G17617" s="138"/>
    </row>
    <row r="17618" ht="15.75" customHeight="1" spans="1:7">
      <c r="A17618" s="143">
        <v>2306716</v>
      </c>
      <c r="B17618" s="153" t="s">
        <v>19816</v>
      </c>
      <c r="C17618" s="145" t="s">
        <v>13059</v>
      </c>
      <c r="D17618" s="137"/>
      <c r="E17618" s="146">
        <v>4881.89</v>
      </c>
      <c r="F17618" s="138"/>
      <c r="G17618" s="138"/>
    </row>
    <row r="17619" ht="15.75" customHeight="1" spans="1:7">
      <c r="A17619" s="143">
        <v>2306719</v>
      </c>
      <c r="B17619" s="153" t="s">
        <v>19817</v>
      </c>
      <c r="C17619" s="145" t="s">
        <v>13059</v>
      </c>
      <c r="D17619" s="137"/>
      <c r="E17619" s="146">
        <v>5293.2</v>
      </c>
      <c r="F17619" s="138"/>
      <c r="G17619" s="138"/>
    </row>
    <row r="17620" ht="15.75" customHeight="1" spans="1:7">
      <c r="A17620" s="143">
        <v>2306722</v>
      </c>
      <c r="B17620" s="153" t="s">
        <v>19818</v>
      </c>
      <c r="C17620" s="145" t="s">
        <v>13059</v>
      </c>
      <c r="D17620" s="137"/>
      <c r="E17620" s="146">
        <v>5533.25</v>
      </c>
      <c r="F17620" s="138"/>
      <c r="G17620" s="138"/>
    </row>
    <row r="17621" ht="15.75" customHeight="1" spans="1:7">
      <c r="A17621" s="143">
        <v>2306725</v>
      </c>
      <c r="B17621" s="153" t="s">
        <v>19819</v>
      </c>
      <c r="C17621" s="145" t="s">
        <v>13059</v>
      </c>
      <c r="D17621" s="137"/>
      <c r="E17621" s="146">
        <v>5789.56</v>
      </c>
      <c r="F17621" s="138"/>
      <c r="G17621" s="138"/>
    </row>
    <row r="17622" ht="15.75" customHeight="1" spans="1:7">
      <c r="A17622" s="143">
        <v>2306689</v>
      </c>
      <c r="B17622" s="153" t="s">
        <v>19820</v>
      </c>
      <c r="C17622" s="145" t="s">
        <v>13059</v>
      </c>
      <c r="D17622" s="137"/>
      <c r="E17622" s="146">
        <v>3085.35</v>
      </c>
      <c r="F17622" s="138"/>
      <c r="G17622" s="138"/>
    </row>
    <row r="17623" ht="15.75" customHeight="1" spans="1:7">
      <c r="A17623" s="143">
        <v>2306692</v>
      </c>
      <c r="B17623" s="153" t="s">
        <v>19821</v>
      </c>
      <c r="C17623" s="145" t="s">
        <v>13059</v>
      </c>
      <c r="D17623" s="137"/>
      <c r="E17623" s="146">
        <v>3245.31</v>
      </c>
      <c r="F17623" s="138"/>
      <c r="G17623" s="138"/>
    </row>
    <row r="17624" ht="15.75" customHeight="1" spans="1:7">
      <c r="A17624" s="143">
        <v>2306695</v>
      </c>
      <c r="B17624" s="153" t="s">
        <v>19822</v>
      </c>
      <c r="C17624" s="145" t="s">
        <v>13059</v>
      </c>
      <c r="D17624" s="137"/>
      <c r="E17624" s="146">
        <v>3410.18</v>
      </c>
      <c r="F17624" s="138"/>
      <c r="G17624" s="138"/>
    </row>
    <row r="17625" ht="15.75" customHeight="1" spans="1:7">
      <c r="A17625" s="143">
        <v>2306698</v>
      </c>
      <c r="B17625" s="153" t="s">
        <v>19823</v>
      </c>
      <c r="C17625" s="145" t="s">
        <v>13059</v>
      </c>
      <c r="D17625" s="137"/>
      <c r="E17625" s="146">
        <v>3607.8</v>
      </c>
      <c r="F17625" s="138"/>
      <c r="G17625" s="138"/>
    </row>
    <row r="17626" ht="15.75" customHeight="1" spans="1:7">
      <c r="A17626" s="143">
        <v>2306699</v>
      </c>
      <c r="B17626" s="153" t="s">
        <v>19824</v>
      </c>
      <c r="C17626" s="145" t="s">
        <v>13059</v>
      </c>
      <c r="D17626" s="137"/>
      <c r="E17626" s="146">
        <v>330.35</v>
      </c>
      <c r="F17626" s="138"/>
      <c r="G17626" s="138"/>
    </row>
    <row r="17627" ht="15.75" customHeight="1" spans="1:7">
      <c r="A17627" s="143">
        <v>2306702</v>
      </c>
      <c r="B17627" s="153" t="s">
        <v>19825</v>
      </c>
      <c r="C17627" s="145" t="s">
        <v>13059</v>
      </c>
      <c r="D17627" s="137"/>
      <c r="E17627" s="146">
        <v>341.46</v>
      </c>
      <c r="F17627" s="138"/>
      <c r="G17627" s="138"/>
    </row>
    <row r="17628" ht="15.75" customHeight="1" spans="1:7">
      <c r="A17628" s="143">
        <v>2306705</v>
      </c>
      <c r="B17628" s="153" t="s">
        <v>19826</v>
      </c>
      <c r="C17628" s="145" t="s">
        <v>13059</v>
      </c>
      <c r="D17628" s="137"/>
      <c r="E17628" s="146">
        <v>359.59</v>
      </c>
      <c r="F17628" s="138"/>
      <c r="G17628" s="138"/>
    </row>
    <row r="17629" ht="15.75" customHeight="1" spans="1:7">
      <c r="A17629" s="143">
        <v>2306708</v>
      </c>
      <c r="B17629" s="153" t="s">
        <v>19827</v>
      </c>
      <c r="C17629" s="145" t="s">
        <v>13059</v>
      </c>
      <c r="D17629" s="137"/>
      <c r="E17629" s="146">
        <v>372.78</v>
      </c>
      <c r="F17629" s="138"/>
      <c r="G17629" s="138"/>
    </row>
    <row r="17630" ht="15.75" customHeight="1" spans="1:7">
      <c r="A17630" s="143">
        <v>2306711</v>
      </c>
      <c r="B17630" s="153" t="s">
        <v>19828</v>
      </c>
      <c r="C17630" s="145" t="s">
        <v>13059</v>
      </c>
      <c r="D17630" s="137"/>
      <c r="E17630" s="146">
        <v>386.98</v>
      </c>
      <c r="F17630" s="138"/>
      <c r="G17630" s="138"/>
    </row>
    <row r="17631" ht="15.75" customHeight="1" spans="1:7">
      <c r="A17631" s="143">
        <v>2306714</v>
      </c>
      <c r="B17631" s="153" t="s">
        <v>19829</v>
      </c>
      <c r="C17631" s="145" t="s">
        <v>13059</v>
      </c>
      <c r="D17631" s="137"/>
      <c r="E17631" s="146">
        <v>402.31</v>
      </c>
      <c r="F17631" s="138"/>
      <c r="G17631" s="138"/>
    </row>
    <row r="17632" ht="15.75" customHeight="1" spans="1:7">
      <c r="A17632" s="143">
        <v>2306717</v>
      </c>
      <c r="B17632" s="153" t="s">
        <v>19830</v>
      </c>
      <c r="C17632" s="145" t="s">
        <v>13059</v>
      </c>
      <c r="D17632" s="137"/>
      <c r="E17632" s="146">
        <v>419.98</v>
      </c>
      <c r="F17632" s="138"/>
      <c r="G17632" s="138"/>
    </row>
    <row r="17633" ht="15.75" customHeight="1" spans="1:7">
      <c r="A17633" s="143">
        <v>2306720</v>
      </c>
      <c r="B17633" s="153" t="s">
        <v>19831</v>
      </c>
      <c r="C17633" s="145" t="s">
        <v>13059</v>
      </c>
      <c r="D17633" s="137"/>
      <c r="E17633" s="146">
        <v>438.1</v>
      </c>
      <c r="F17633" s="138"/>
      <c r="G17633" s="138"/>
    </row>
    <row r="17634" ht="15.75" customHeight="1" spans="1:7">
      <c r="A17634" s="143">
        <v>2306723</v>
      </c>
      <c r="B17634" s="153" t="s">
        <v>19832</v>
      </c>
      <c r="C17634" s="145" t="s">
        <v>13059</v>
      </c>
      <c r="D17634" s="137"/>
      <c r="E17634" s="146">
        <v>447.75</v>
      </c>
      <c r="F17634" s="138"/>
      <c r="G17634" s="138"/>
    </row>
    <row r="17635" ht="15.75" customHeight="1" spans="1:7">
      <c r="A17635" s="143">
        <v>2306687</v>
      </c>
      <c r="B17635" s="153" t="s">
        <v>19833</v>
      </c>
      <c r="C17635" s="145" t="s">
        <v>13059</v>
      </c>
      <c r="D17635" s="137"/>
      <c r="E17635" s="146">
        <v>275.01</v>
      </c>
      <c r="F17635" s="138"/>
      <c r="G17635" s="138"/>
    </row>
    <row r="17636" ht="15.75" customHeight="1" spans="1:7">
      <c r="A17636" s="143">
        <v>2306690</v>
      </c>
      <c r="B17636" s="153" t="s">
        <v>19834</v>
      </c>
      <c r="C17636" s="145" t="s">
        <v>13059</v>
      </c>
      <c r="D17636" s="137"/>
      <c r="E17636" s="146">
        <v>287.67</v>
      </c>
      <c r="F17636" s="138"/>
      <c r="G17636" s="138"/>
    </row>
    <row r="17637" ht="15.75" customHeight="1" spans="1:7">
      <c r="A17637" s="143">
        <v>2306693</v>
      </c>
      <c r="B17637" s="153" t="s">
        <v>19835</v>
      </c>
      <c r="C17637" s="145" t="s">
        <v>13059</v>
      </c>
      <c r="D17637" s="137"/>
      <c r="E17637" s="146">
        <v>300.43</v>
      </c>
      <c r="F17637" s="138"/>
      <c r="G17637" s="138"/>
    </row>
    <row r="17638" ht="15.75" customHeight="1" spans="1:7">
      <c r="A17638" s="143">
        <v>2306696</v>
      </c>
      <c r="B17638" s="153" t="s">
        <v>19836</v>
      </c>
      <c r="C17638" s="145" t="s">
        <v>13059</v>
      </c>
      <c r="D17638" s="137"/>
      <c r="E17638" s="146">
        <v>314.38</v>
      </c>
      <c r="F17638" s="138"/>
      <c r="G17638" s="138"/>
    </row>
    <row r="17639" ht="15.75" customHeight="1" spans="1:7">
      <c r="A17639" s="143">
        <v>2306239</v>
      </c>
      <c r="B17639" s="153" t="s">
        <v>19837</v>
      </c>
      <c r="C17639" s="145" t="s">
        <v>12987</v>
      </c>
      <c r="D17639" s="137"/>
      <c r="E17639" s="146">
        <v>234.39</v>
      </c>
      <c r="F17639" s="138"/>
      <c r="G17639" s="138"/>
    </row>
    <row r="17640" ht="15.75" customHeight="1" spans="1:7">
      <c r="A17640" s="143">
        <v>2306090</v>
      </c>
      <c r="B17640" s="153" t="s">
        <v>19838</v>
      </c>
      <c r="C17640" s="145" t="s">
        <v>13059</v>
      </c>
      <c r="D17640" s="137"/>
      <c r="E17640" s="146">
        <v>41.92</v>
      </c>
      <c r="F17640" s="138"/>
      <c r="G17640" s="138"/>
    </row>
    <row r="17641" ht="15.75" customHeight="1" spans="1:7">
      <c r="A17641" s="143">
        <v>2306091</v>
      </c>
      <c r="B17641" s="153" t="s">
        <v>19839</v>
      </c>
      <c r="C17641" s="145" t="s">
        <v>13059</v>
      </c>
      <c r="D17641" s="137"/>
      <c r="E17641" s="146">
        <v>55.89</v>
      </c>
      <c r="F17641" s="138"/>
      <c r="G17641" s="138"/>
    </row>
    <row r="17642" ht="15.75" customHeight="1" spans="1:7">
      <c r="A17642" s="143">
        <v>2306072</v>
      </c>
      <c r="B17642" s="153" t="s">
        <v>19840</v>
      </c>
      <c r="C17642" s="145" t="s">
        <v>12987</v>
      </c>
      <c r="D17642" s="137"/>
      <c r="E17642" s="146">
        <v>736</v>
      </c>
      <c r="F17642" s="138"/>
      <c r="G17642" s="138"/>
    </row>
    <row r="17643" ht="15.75" customHeight="1" spans="1:7">
      <c r="A17643" s="143">
        <v>2306133</v>
      </c>
      <c r="B17643" s="153" t="s">
        <v>19841</v>
      </c>
      <c r="C17643" s="145" t="s">
        <v>13059</v>
      </c>
      <c r="D17643" s="137"/>
      <c r="E17643" s="146">
        <v>509.29</v>
      </c>
      <c r="F17643" s="138"/>
      <c r="G17643" s="138"/>
    </row>
    <row r="17644" ht="15.75" customHeight="1" spans="1:7">
      <c r="A17644" s="143">
        <v>2306114</v>
      </c>
      <c r="B17644" s="153" t="s">
        <v>19842</v>
      </c>
      <c r="C17644" s="145" t="s">
        <v>13059</v>
      </c>
      <c r="D17644" s="137"/>
      <c r="E17644" s="146">
        <v>305.62</v>
      </c>
      <c r="F17644" s="138"/>
      <c r="G17644" s="138"/>
    </row>
    <row r="17645" ht="15.75" customHeight="1" spans="1:7">
      <c r="A17645" s="143">
        <v>2306115</v>
      </c>
      <c r="B17645" s="153" t="s">
        <v>19843</v>
      </c>
      <c r="C17645" s="145" t="s">
        <v>13059</v>
      </c>
      <c r="D17645" s="137"/>
      <c r="E17645" s="146">
        <v>446.16</v>
      </c>
      <c r="F17645" s="138"/>
      <c r="G17645" s="138"/>
    </row>
    <row r="17646" ht="15.75" customHeight="1" spans="1:7">
      <c r="A17646" s="143">
        <v>2306116</v>
      </c>
      <c r="B17646" s="153" t="s">
        <v>19844</v>
      </c>
      <c r="C17646" s="145" t="s">
        <v>13059</v>
      </c>
      <c r="D17646" s="137"/>
      <c r="E17646" s="146">
        <v>531.86</v>
      </c>
      <c r="F17646" s="138"/>
      <c r="G17646" s="138"/>
    </row>
    <row r="17647" ht="15.75" customHeight="1" spans="1:7">
      <c r="A17647" s="143">
        <v>2306118</v>
      </c>
      <c r="B17647" s="153" t="s">
        <v>19845</v>
      </c>
      <c r="C17647" s="145" t="s">
        <v>13059</v>
      </c>
      <c r="D17647" s="137"/>
      <c r="E17647" s="146">
        <v>668.82</v>
      </c>
      <c r="F17647" s="138"/>
      <c r="G17647" s="138"/>
    </row>
    <row r="17648" ht="15.75" customHeight="1" spans="1:7">
      <c r="A17648" s="143">
        <v>2306122</v>
      </c>
      <c r="B17648" s="153" t="s">
        <v>19846</v>
      </c>
      <c r="C17648" s="145" t="s">
        <v>13059</v>
      </c>
      <c r="D17648" s="137"/>
      <c r="E17648" s="146">
        <v>792.7</v>
      </c>
      <c r="F17648" s="138"/>
      <c r="G17648" s="138"/>
    </row>
    <row r="17649" ht="15.75" customHeight="1" spans="1:7">
      <c r="A17649" s="143">
        <v>2306078</v>
      </c>
      <c r="B17649" s="153" t="s">
        <v>19847</v>
      </c>
      <c r="C17649" s="145" t="s">
        <v>13059</v>
      </c>
      <c r="D17649" s="137"/>
      <c r="E17649" s="146">
        <v>121.41</v>
      </c>
      <c r="F17649" s="138"/>
      <c r="G17649" s="138"/>
    </row>
    <row r="17650" ht="15.75" customHeight="1" spans="1:7">
      <c r="A17650" s="143">
        <v>2306080</v>
      </c>
      <c r="B17650" s="153" t="s">
        <v>19848</v>
      </c>
      <c r="C17650" s="145" t="s">
        <v>13059</v>
      </c>
      <c r="D17650" s="137"/>
      <c r="E17650" s="146">
        <v>132.45</v>
      </c>
      <c r="F17650" s="138"/>
      <c r="G17650" s="138"/>
    </row>
    <row r="17651" ht="15.75" customHeight="1" spans="1:7">
      <c r="A17651" s="143">
        <v>2306082</v>
      </c>
      <c r="B17651" s="153" t="s">
        <v>19849</v>
      </c>
      <c r="C17651" s="145" t="s">
        <v>13059</v>
      </c>
      <c r="D17651" s="137"/>
      <c r="E17651" s="146">
        <v>145.69</v>
      </c>
      <c r="F17651" s="138"/>
      <c r="G17651" s="138"/>
    </row>
    <row r="17652" ht="15.75" customHeight="1" spans="1:7">
      <c r="A17652" s="143">
        <v>2306084</v>
      </c>
      <c r="B17652" s="153" t="s">
        <v>19850</v>
      </c>
      <c r="C17652" s="145" t="s">
        <v>13059</v>
      </c>
      <c r="D17652" s="137"/>
      <c r="E17652" s="146">
        <v>169.41</v>
      </c>
      <c r="F17652" s="138"/>
      <c r="G17652" s="138"/>
    </row>
    <row r="17653" ht="15.75" customHeight="1" spans="1:7">
      <c r="A17653" s="143">
        <v>2306086</v>
      </c>
      <c r="B17653" s="153" t="s">
        <v>19851</v>
      </c>
      <c r="C17653" s="145" t="s">
        <v>13059</v>
      </c>
      <c r="D17653" s="137"/>
      <c r="E17653" s="146">
        <v>208.13</v>
      </c>
      <c r="F17653" s="138"/>
      <c r="G17653" s="138"/>
    </row>
    <row r="17654" ht="15.75" customHeight="1" spans="1:7">
      <c r="A17654" s="143">
        <v>2309088</v>
      </c>
      <c r="B17654" s="153" t="s">
        <v>19852</v>
      </c>
      <c r="C17654" s="145" t="s">
        <v>13059</v>
      </c>
      <c r="D17654" s="137"/>
      <c r="E17654" s="146">
        <v>291.39</v>
      </c>
      <c r="F17654" s="138"/>
      <c r="G17654" s="138"/>
    </row>
    <row r="17655" ht="15.75" customHeight="1" spans="1:7">
      <c r="A17655" s="143">
        <v>2306074</v>
      </c>
      <c r="B17655" s="153" t="s">
        <v>19853</v>
      </c>
      <c r="C17655" s="145" t="s">
        <v>12987</v>
      </c>
      <c r="D17655" s="137"/>
      <c r="E17655" s="146">
        <v>191.37</v>
      </c>
      <c r="F17655" s="138"/>
      <c r="G17655" s="138"/>
    </row>
    <row r="17656" ht="15.75" customHeight="1" spans="1:7">
      <c r="A17656" s="143">
        <v>2306095</v>
      </c>
      <c r="B17656" s="153" t="s">
        <v>19854</v>
      </c>
      <c r="C17656" s="145" t="s">
        <v>12987</v>
      </c>
      <c r="D17656" s="137"/>
      <c r="E17656" s="146">
        <v>229.45</v>
      </c>
      <c r="F17656" s="138"/>
      <c r="G17656" s="138"/>
    </row>
    <row r="17657" ht="15.75" customHeight="1" spans="1:7">
      <c r="A17657" s="143">
        <v>2306132</v>
      </c>
      <c r="B17657" s="153" t="s">
        <v>19855</v>
      </c>
      <c r="C17657" s="145" t="s">
        <v>13059</v>
      </c>
      <c r="D17657" s="137"/>
      <c r="E17657" s="146">
        <v>327.2</v>
      </c>
      <c r="F17657" s="138"/>
      <c r="G17657" s="138"/>
    </row>
    <row r="17658" ht="15.75" customHeight="1" spans="1:7">
      <c r="A17658" s="143">
        <v>2306015</v>
      </c>
      <c r="B17658" s="153" t="s">
        <v>19856</v>
      </c>
      <c r="C17658" s="145" t="s">
        <v>12982</v>
      </c>
      <c r="D17658" s="137"/>
      <c r="E17658" s="146">
        <v>15.51</v>
      </c>
      <c r="F17658" s="138"/>
      <c r="G17658" s="138"/>
    </row>
    <row r="17659" ht="15.75" customHeight="1" spans="1:7">
      <c r="A17659" s="143">
        <v>2306019</v>
      </c>
      <c r="B17659" s="153" t="s">
        <v>19857</v>
      </c>
      <c r="C17659" s="145" t="s">
        <v>12982</v>
      </c>
      <c r="D17659" s="137"/>
      <c r="E17659" s="146">
        <v>16.07</v>
      </c>
      <c r="F17659" s="138"/>
      <c r="G17659" s="138"/>
    </row>
    <row r="17660" ht="15.75" customHeight="1" spans="1:7">
      <c r="A17660" s="143">
        <v>2306018</v>
      </c>
      <c r="B17660" s="153" t="s">
        <v>19858</v>
      </c>
      <c r="C17660" s="145" t="s">
        <v>12982</v>
      </c>
      <c r="D17660" s="137"/>
      <c r="E17660" s="146">
        <v>2.69</v>
      </c>
      <c r="F17660" s="138"/>
      <c r="G17660" s="138"/>
    </row>
    <row r="17661" ht="15.75" customHeight="1" spans="1:7">
      <c r="A17661" s="143">
        <v>2306016</v>
      </c>
      <c r="B17661" s="153" t="s">
        <v>19859</v>
      </c>
      <c r="C17661" s="145" t="s">
        <v>12982</v>
      </c>
      <c r="D17661" s="137"/>
      <c r="E17661" s="146">
        <v>1.84</v>
      </c>
      <c r="F17661" s="138"/>
      <c r="G17661" s="138"/>
    </row>
    <row r="17662" ht="15.75" customHeight="1" spans="1:7">
      <c r="A17662" s="143">
        <v>2305999</v>
      </c>
      <c r="B17662" s="153" t="s">
        <v>19860</v>
      </c>
      <c r="C17662" s="145" t="s">
        <v>13059</v>
      </c>
      <c r="D17662" s="137"/>
      <c r="E17662" s="146">
        <v>327.3</v>
      </c>
      <c r="F17662" s="138"/>
      <c r="G17662" s="138"/>
    </row>
    <row r="17663" ht="15.75" customHeight="1" spans="1:7">
      <c r="A17663" s="143">
        <v>2306000</v>
      </c>
      <c r="B17663" s="153" t="s">
        <v>19861</v>
      </c>
      <c r="C17663" s="145" t="s">
        <v>13059</v>
      </c>
      <c r="D17663" s="137"/>
      <c r="E17663" s="146">
        <v>419.95</v>
      </c>
      <c r="F17663" s="138"/>
      <c r="G17663" s="138"/>
    </row>
    <row r="17664" ht="15.75" customHeight="1" spans="1:7">
      <c r="A17664" s="143">
        <v>2306001</v>
      </c>
      <c r="B17664" s="153" t="s">
        <v>19862</v>
      </c>
      <c r="C17664" s="145" t="s">
        <v>13059</v>
      </c>
      <c r="D17664" s="137"/>
      <c r="E17664" s="146">
        <v>634.91</v>
      </c>
      <c r="F17664" s="138"/>
      <c r="G17664" s="138"/>
    </row>
    <row r="17665" ht="15.75" customHeight="1" spans="1:7">
      <c r="A17665" s="143">
        <v>2306002</v>
      </c>
      <c r="B17665" s="153" t="s">
        <v>19863</v>
      </c>
      <c r="C17665" s="145" t="s">
        <v>13059</v>
      </c>
      <c r="D17665" s="137"/>
      <c r="E17665" s="146">
        <v>697.07</v>
      </c>
      <c r="F17665" s="138"/>
      <c r="G17665" s="138"/>
    </row>
    <row r="17666" ht="15.75" customHeight="1" spans="1:7">
      <c r="A17666" s="143">
        <v>2306003</v>
      </c>
      <c r="B17666" s="153" t="s">
        <v>19864</v>
      </c>
      <c r="C17666" s="145" t="s">
        <v>13059</v>
      </c>
      <c r="D17666" s="137"/>
      <c r="E17666" s="146">
        <v>974.6</v>
      </c>
      <c r="F17666" s="138"/>
      <c r="G17666" s="138"/>
    </row>
    <row r="17667" ht="15.75" customHeight="1" spans="1:7">
      <c r="A17667" s="143">
        <v>2305997</v>
      </c>
      <c r="B17667" s="153" t="s">
        <v>19865</v>
      </c>
      <c r="C17667" s="145" t="s">
        <v>13059</v>
      </c>
      <c r="D17667" s="137"/>
      <c r="E17667" s="146">
        <v>220.93</v>
      </c>
      <c r="F17667" s="138"/>
      <c r="G17667" s="138"/>
    </row>
    <row r="17668" ht="15.75" customHeight="1" spans="1:7">
      <c r="A17668" s="143">
        <v>2305998</v>
      </c>
      <c r="B17668" s="153" t="s">
        <v>19866</v>
      </c>
      <c r="C17668" s="145" t="s">
        <v>13059</v>
      </c>
      <c r="D17668" s="137"/>
      <c r="E17668" s="146">
        <v>310.48</v>
      </c>
      <c r="F17668" s="138"/>
      <c r="G17668" s="138"/>
    </row>
    <row r="17669" ht="15.75" customHeight="1" spans="1:7">
      <c r="A17669" s="143">
        <v>2306101</v>
      </c>
      <c r="B17669" s="153" t="s">
        <v>19867</v>
      </c>
      <c r="C17669" s="145" t="s">
        <v>13059</v>
      </c>
      <c r="D17669" s="137"/>
      <c r="E17669" s="146">
        <v>69.87</v>
      </c>
      <c r="F17669" s="138"/>
      <c r="G17669" s="138"/>
    </row>
    <row r="17670" ht="15.75" customHeight="1" spans="1:7">
      <c r="A17670" s="143">
        <v>2306102</v>
      </c>
      <c r="B17670" s="153" t="s">
        <v>19868</v>
      </c>
      <c r="C17670" s="145" t="s">
        <v>13059</v>
      </c>
      <c r="D17670" s="137"/>
      <c r="E17670" s="146">
        <v>74.4</v>
      </c>
      <c r="F17670" s="138"/>
      <c r="G17670" s="138"/>
    </row>
    <row r="17671" ht="15.75" customHeight="1" spans="1:7">
      <c r="A17671" s="143">
        <v>2306103</v>
      </c>
      <c r="B17671" s="153" t="s">
        <v>19869</v>
      </c>
      <c r="C17671" s="145" t="s">
        <v>13059</v>
      </c>
      <c r="D17671" s="137"/>
      <c r="E17671" s="146">
        <v>84.05</v>
      </c>
      <c r="F17671" s="138"/>
      <c r="G17671" s="138"/>
    </row>
    <row r="17672" ht="15.75" customHeight="1" spans="1:7">
      <c r="A17672" s="143">
        <v>2306104</v>
      </c>
      <c r="B17672" s="153" t="s">
        <v>19870</v>
      </c>
      <c r="C17672" s="145" t="s">
        <v>13059</v>
      </c>
      <c r="D17672" s="137"/>
      <c r="E17672" s="146">
        <v>89.48</v>
      </c>
      <c r="F17672" s="138"/>
      <c r="G17672" s="138"/>
    </row>
    <row r="17673" ht="15.75" customHeight="1" spans="1:7">
      <c r="A17673" s="143">
        <v>2306105</v>
      </c>
      <c r="B17673" s="153" t="s">
        <v>19871</v>
      </c>
      <c r="C17673" s="145" t="s">
        <v>13059</v>
      </c>
      <c r="D17673" s="137"/>
      <c r="E17673" s="146">
        <v>95.01</v>
      </c>
      <c r="F17673" s="138"/>
      <c r="G17673" s="138"/>
    </row>
    <row r="17674" ht="15.75" customHeight="1" spans="1:7">
      <c r="A17674" s="143">
        <v>2306106</v>
      </c>
      <c r="B17674" s="153" t="s">
        <v>19872</v>
      </c>
      <c r="C17674" s="145" t="s">
        <v>13059</v>
      </c>
      <c r="D17674" s="137"/>
      <c r="E17674" s="146">
        <v>103.31</v>
      </c>
      <c r="F17674" s="138"/>
      <c r="G17674" s="138"/>
    </row>
    <row r="17675" ht="15.75" customHeight="1" spans="1:7">
      <c r="A17675" s="143">
        <v>2306107</v>
      </c>
      <c r="B17675" s="153" t="s">
        <v>19873</v>
      </c>
      <c r="C17675" s="145" t="s">
        <v>13059</v>
      </c>
      <c r="D17675" s="137"/>
      <c r="E17675" s="146">
        <v>106.27</v>
      </c>
      <c r="F17675" s="138"/>
      <c r="G17675" s="138"/>
    </row>
    <row r="17676" ht="15.75" customHeight="1" spans="1:7">
      <c r="A17676" s="143">
        <v>2306269</v>
      </c>
      <c r="B17676" s="153" t="s">
        <v>19874</v>
      </c>
      <c r="C17676" s="145" t="s">
        <v>13059</v>
      </c>
      <c r="D17676" s="137"/>
      <c r="E17676" s="146">
        <v>119.86</v>
      </c>
      <c r="F17676" s="138"/>
      <c r="G17676" s="138"/>
    </row>
    <row r="17677" ht="15.75" customHeight="1" spans="1:7">
      <c r="A17677" s="143">
        <v>2306270</v>
      </c>
      <c r="B17677" s="153" t="s">
        <v>19875</v>
      </c>
      <c r="C17677" s="145" t="s">
        <v>13059</v>
      </c>
      <c r="D17677" s="137"/>
      <c r="E17677" s="146">
        <v>134.33</v>
      </c>
      <c r="F17677" s="138"/>
      <c r="G17677" s="138"/>
    </row>
    <row r="17678" ht="15.75" customHeight="1" spans="1:7">
      <c r="A17678" s="143">
        <v>2306271</v>
      </c>
      <c r="B17678" s="153" t="s">
        <v>19876</v>
      </c>
      <c r="C17678" s="145" t="s">
        <v>13059</v>
      </c>
      <c r="D17678" s="137"/>
      <c r="E17678" s="146">
        <v>147.72</v>
      </c>
      <c r="F17678" s="138"/>
      <c r="G17678" s="138"/>
    </row>
    <row r="17679" ht="15.75" customHeight="1" spans="1:7">
      <c r="A17679" s="143">
        <v>2306272</v>
      </c>
      <c r="B17679" s="153" t="s">
        <v>19877</v>
      </c>
      <c r="C17679" s="145" t="s">
        <v>13059</v>
      </c>
      <c r="D17679" s="137"/>
      <c r="E17679" s="146">
        <v>156.24</v>
      </c>
      <c r="F17679" s="138"/>
      <c r="G17679" s="138"/>
    </row>
    <row r="17680" ht="15.75" customHeight="1" spans="1:7">
      <c r="A17680" s="143">
        <v>2306273</v>
      </c>
      <c r="B17680" s="153" t="s">
        <v>19878</v>
      </c>
      <c r="C17680" s="145" t="s">
        <v>13059</v>
      </c>
      <c r="D17680" s="137"/>
      <c r="E17680" s="146">
        <v>174.94</v>
      </c>
      <c r="F17680" s="138"/>
      <c r="G17680" s="138"/>
    </row>
    <row r="17681" ht="15.75" customHeight="1" spans="1:7">
      <c r="A17681" s="143">
        <v>2306274</v>
      </c>
      <c r="B17681" s="153" t="s">
        <v>19879</v>
      </c>
      <c r="C17681" s="145" t="s">
        <v>13059</v>
      </c>
      <c r="D17681" s="137"/>
      <c r="E17681" s="146">
        <v>187.85</v>
      </c>
      <c r="F17681" s="138"/>
      <c r="G17681" s="138"/>
    </row>
    <row r="17682" ht="15.75" customHeight="1" spans="1:7">
      <c r="A17682" s="143">
        <v>2306275</v>
      </c>
      <c r="B17682" s="153" t="s">
        <v>19880</v>
      </c>
      <c r="C17682" s="145" t="s">
        <v>13059</v>
      </c>
      <c r="D17682" s="137"/>
      <c r="E17682" s="146">
        <v>217.27</v>
      </c>
      <c r="F17682" s="138"/>
      <c r="G17682" s="138"/>
    </row>
    <row r="17683" ht="15.75" customHeight="1" spans="1:7">
      <c r="A17683" s="143">
        <v>2306100</v>
      </c>
      <c r="B17683" s="153" t="s">
        <v>19881</v>
      </c>
      <c r="C17683" s="145" t="s">
        <v>13059</v>
      </c>
      <c r="D17683" s="137"/>
      <c r="E17683" s="146">
        <v>312.22</v>
      </c>
      <c r="F17683" s="138"/>
      <c r="G17683" s="138"/>
    </row>
    <row r="17684" ht="15.75" customHeight="1" spans="1:7">
      <c r="A17684" s="143">
        <v>2306004</v>
      </c>
      <c r="B17684" s="153" t="s">
        <v>19882</v>
      </c>
      <c r="C17684" s="145" t="s">
        <v>13059</v>
      </c>
      <c r="D17684" s="137"/>
      <c r="E17684" s="146">
        <v>124.42</v>
      </c>
      <c r="F17684" s="138"/>
      <c r="G17684" s="138"/>
    </row>
    <row r="17685" ht="15.75" customHeight="1" spans="1:7">
      <c r="A17685" s="143">
        <v>2306097</v>
      </c>
      <c r="B17685" s="153" t="s">
        <v>19883</v>
      </c>
      <c r="C17685" s="145" t="s">
        <v>13059</v>
      </c>
      <c r="D17685" s="137"/>
      <c r="E17685" s="146">
        <v>148.9</v>
      </c>
      <c r="F17685" s="138"/>
      <c r="G17685" s="138"/>
    </row>
    <row r="17686" ht="15.75" customHeight="1" spans="1:7">
      <c r="A17686" s="143">
        <v>2306098</v>
      </c>
      <c r="B17686" s="153" t="s">
        <v>19884</v>
      </c>
      <c r="C17686" s="145" t="s">
        <v>13059</v>
      </c>
      <c r="D17686" s="137"/>
      <c r="E17686" s="146">
        <v>176.41</v>
      </c>
      <c r="F17686" s="138"/>
      <c r="G17686" s="138"/>
    </row>
    <row r="17687" ht="15.75" customHeight="1" spans="1:7">
      <c r="A17687" s="143">
        <v>2306007</v>
      </c>
      <c r="B17687" s="153" t="s">
        <v>19885</v>
      </c>
      <c r="C17687" s="145" t="s">
        <v>13059</v>
      </c>
      <c r="D17687" s="137"/>
      <c r="E17687" s="146">
        <v>239.65</v>
      </c>
      <c r="F17687" s="138"/>
      <c r="G17687" s="138"/>
    </row>
    <row r="17688" ht="15.75" customHeight="1" spans="1:7">
      <c r="A17688" s="143">
        <v>2306067</v>
      </c>
      <c r="B17688" s="153" t="s">
        <v>19886</v>
      </c>
      <c r="C17688" s="145" t="s">
        <v>13059</v>
      </c>
      <c r="D17688" s="137"/>
      <c r="E17688" s="146">
        <v>464.68</v>
      </c>
      <c r="F17688" s="138"/>
      <c r="G17688" s="138"/>
    </row>
    <row r="17689" ht="15.75" customHeight="1" spans="1:7">
      <c r="A17689" s="143">
        <v>2306068</v>
      </c>
      <c r="B17689" s="153" t="s">
        <v>19887</v>
      </c>
      <c r="C17689" s="145" t="s">
        <v>13059</v>
      </c>
      <c r="D17689" s="137"/>
      <c r="E17689" s="146">
        <v>585.71</v>
      </c>
      <c r="F17689" s="138"/>
      <c r="G17689" s="138"/>
    </row>
    <row r="17690" ht="15.75" customHeight="1" spans="1:7">
      <c r="A17690" s="143">
        <v>2306069</v>
      </c>
      <c r="B17690" s="153" t="s">
        <v>19888</v>
      </c>
      <c r="C17690" s="145" t="s">
        <v>13059</v>
      </c>
      <c r="D17690" s="137"/>
      <c r="E17690" s="146">
        <v>793.36</v>
      </c>
      <c r="F17690" s="138"/>
      <c r="G17690" s="138"/>
    </row>
    <row r="17691" ht="15.75" customHeight="1" spans="1:7">
      <c r="A17691" s="143">
        <v>2306070</v>
      </c>
      <c r="B17691" s="153" t="s">
        <v>19889</v>
      </c>
      <c r="C17691" s="145" t="s">
        <v>13059</v>
      </c>
      <c r="D17691" s="137"/>
      <c r="E17691" s="146">
        <v>1243.98</v>
      </c>
      <c r="F17691" s="138"/>
      <c r="G17691" s="138"/>
    </row>
    <row r="17692" ht="15.75" customHeight="1" spans="1:7">
      <c r="A17692" s="143">
        <v>2306071</v>
      </c>
      <c r="B17692" s="153" t="s">
        <v>19890</v>
      </c>
      <c r="C17692" s="145" t="s">
        <v>13059</v>
      </c>
      <c r="D17692" s="137"/>
      <c r="E17692" s="146">
        <v>1871.84</v>
      </c>
      <c r="F17692" s="138"/>
      <c r="G17692" s="138"/>
    </row>
    <row r="17693" ht="15.75" customHeight="1" spans="1:7">
      <c r="A17693" s="143">
        <v>2306181</v>
      </c>
      <c r="B17693" s="153" t="s">
        <v>19891</v>
      </c>
      <c r="C17693" s="145" t="s">
        <v>13059</v>
      </c>
      <c r="D17693" s="137"/>
      <c r="E17693" s="146">
        <v>1885.46</v>
      </c>
      <c r="F17693" s="138"/>
      <c r="G17693" s="138"/>
    </row>
    <row r="17694" ht="15.75" customHeight="1" spans="1:7">
      <c r="A17694" s="143">
        <v>2306062</v>
      </c>
      <c r="B17694" s="153" t="s">
        <v>19892</v>
      </c>
      <c r="C17694" s="145" t="s">
        <v>13059</v>
      </c>
      <c r="D17694" s="137"/>
      <c r="E17694" s="146">
        <v>83.43</v>
      </c>
      <c r="F17694" s="138"/>
      <c r="G17694" s="138"/>
    </row>
    <row r="17695" ht="15.75" customHeight="1" spans="1:7">
      <c r="A17695" s="143">
        <v>2306063</v>
      </c>
      <c r="B17695" s="153" t="s">
        <v>19893</v>
      </c>
      <c r="C17695" s="145" t="s">
        <v>13059</v>
      </c>
      <c r="D17695" s="137"/>
      <c r="E17695" s="146">
        <v>100.81</v>
      </c>
      <c r="F17695" s="138"/>
      <c r="G17695" s="138"/>
    </row>
    <row r="17696" ht="15.75" customHeight="1" spans="1:7">
      <c r="A17696" s="143">
        <v>2306064</v>
      </c>
      <c r="B17696" s="153" t="s">
        <v>19894</v>
      </c>
      <c r="C17696" s="145" t="s">
        <v>13059</v>
      </c>
      <c r="D17696" s="137"/>
      <c r="E17696" s="146">
        <v>124.66</v>
      </c>
      <c r="F17696" s="138"/>
      <c r="G17696" s="138"/>
    </row>
    <row r="17697" ht="15.75" customHeight="1" spans="1:7">
      <c r="A17697" s="143">
        <v>2306065</v>
      </c>
      <c r="B17697" s="153" t="s">
        <v>19895</v>
      </c>
      <c r="C17697" s="145" t="s">
        <v>13059</v>
      </c>
      <c r="D17697" s="137"/>
      <c r="E17697" s="146">
        <v>161.67</v>
      </c>
      <c r="F17697" s="138"/>
      <c r="G17697" s="138"/>
    </row>
    <row r="17698" ht="15.75" customHeight="1" spans="1:7">
      <c r="A17698" s="143">
        <v>2306066</v>
      </c>
      <c r="B17698" s="153" t="s">
        <v>19896</v>
      </c>
      <c r="C17698" s="145" t="s">
        <v>13059</v>
      </c>
      <c r="D17698" s="137"/>
      <c r="E17698" s="146">
        <v>228.18</v>
      </c>
      <c r="F17698" s="138"/>
      <c r="G17698" s="138"/>
    </row>
    <row r="17699" ht="15.75" customHeight="1" spans="1:7">
      <c r="A17699" s="143">
        <v>2306180</v>
      </c>
      <c r="B17699" s="153" t="s">
        <v>19897</v>
      </c>
      <c r="C17699" s="145" t="s">
        <v>13059</v>
      </c>
      <c r="D17699" s="137"/>
      <c r="E17699" s="146">
        <v>257.7</v>
      </c>
      <c r="F17699" s="138"/>
      <c r="G17699" s="138"/>
    </row>
    <row r="17700" ht="15.75" customHeight="1" spans="1:7">
      <c r="A17700" s="143">
        <v>2306009</v>
      </c>
      <c r="B17700" s="153" t="s">
        <v>19898</v>
      </c>
      <c r="C17700" s="145" t="s">
        <v>13059</v>
      </c>
      <c r="D17700" s="137"/>
      <c r="E17700" s="146">
        <v>16.05</v>
      </c>
      <c r="F17700" s="138"/>
      <c r="G17700" s="138"/>
    </row>
    <row r="17701" ht="15.75" customHeight="1" spans="1:7">
      <c r="A17701" s="143">
        <v>2306010</v>
      </c>
      <c r="B17701" s="153" t="s">
        <v>19899</v>
      </c>
      <c r="C17701" s="145" t="s">
        <v>13059</v>
      </c>
      <c r="D17701" s="137"/>
      <c r="E17701" s="146">
        <v>20</v>
      </c>
      <c r="F17701" s="138"/>
      <c r="G17701" s="138"/>
    </row>
    <row r="17702" ht="15.75" customHeight="1" spans="1:7">
      <c r="A17702" s="143">
        <v>2306011</v>
      </c>
      <c r="B17702" s="153" t="s">
        <v>19900</v>
      </c>
      <c r="C17702" s="145" t="s">
        <v>13059</v>
      </c>
      <c r="D17702" s="137"/>
      <c r="E17702" s="146">
        <v>22.78</v>
      </c>
      <c r="F17702" s="138"/>
      <c r="G17702" s="138"/>
    </row>
    <row r="17703" ht="15.75" customHeight="1" spans="1:7">
      <c r="A17703" s="143">
        <v>2306012</v>
      </c>
      <c r="B17703" s="153" t="s">
        <v>19901</v>
      </c>
      <c r="C17703" s="145" t="s">
        <v>13059</v>
      </c>
      <c r="D17703" s="137"/>
      <c r="E17703" s="146">
        <v>26.67</v>
      </c>
      <c r="F17703" s="138"/>
      <c r="G17703" s="138"/>
    </row>
    <row r="17704" ht="15.75" customHeight="1" spans="1:7">
      <c r="A17704" s="143">
        <v>2306108</v>
      </c>
      <c r="B17704" s="153" t="s">
        <v>19902</v>
      </c>
      <c r="C17704" s="145" t="s">
        <v>13059</v>
      </c>
      <c r="D17704" s="137"/>
      <c r="E17704" s="146">
        <v>162.47</v>
      </c>
      <c r="F17704" s="138"/>
      <c r="G17704" s="138"/>
    </row>
    <row r="17705" ht="15.75" customHeight="1" spans="1:7">
      <c r="A17705" s="143">
        <v>2306110</v>
      </c>
      <c r="B17705" s="153" t="s">
        <v>19903</v>
      </c>
      <c r="C17705" s="145" t="s">
        <v>13059</v>
      </c>
      <c r="D17705" s="137"/>
      <c r="E17705" s="146">
        <v>232.93</v>
      </c>
      <c r="F17705" s="138"/>
      <c r="G17705" s="138"/>
    </row>
    <row r="17706" ht="15.75" customHeight="1" spans="1:7">
      <c r="A17706" s="143">
        <v>2306111</v>
      </c>
      <c r="B17706" s="153" t="s">
        <v>19904</v>
      </c>
      <c r="C17706" s="145" t="s">
        <v>13059</v>
      </c>
      <c r="D17706" s="137"/>
      <c r="E17706" s="146">
        <v>275.38</v>
      </c>
      <c r="F17706" s="138"/>
      <c r="G17706" s="138"/>
    </row>
    <row r="17707" ht="15.75" customHeight="1" spans="1:7">
      <c r="A17707" s="143">
        <v>2306112</v>
      </c>
      <c r="B17707" s="153" t="s">
        <v>19905</v>
      </c>
      <c r="C17707" s="145" t="s">
        <v>13059</v>
      </c>
      <c r="D17707" s="137"/>
      <c r="E17707" s="146">
        <v>343.62</v>
      </c>
      <c r="F17707" s="138"/>
      <c r="G17707" s="138"/>
    </row>
    <row r="17708" ht="15.75" customHeight="1" spans="1:7">
      <c r="A17708" s="143">
        <v>2306113</v>
      </c>
      <c r="B17708" s="153" t="s">
        <v>19906</v>
      </c>
      <c r="C17708" s="145" t="s">
        <v>13059</v>
      </c>
      <c r="D17708" s="137"/>
      <c r="E17708" s="146">
        <v>405.38</v>
      </c>
      <c r="F17708" s="138"/>
      <c r="G17708" s="138"/>
    </row>
    <row r="17709" ht="15.75" customHeight="1" spans="1:7">
      <c r="A17709" s="143">
        <v>2306123</v>
      </c>
      <c r="B17709" s="153" t="s">
        <v>19907</v>
      </c>
      <c r="C17709" s="145" t="s">
        <v>13059</v>
      </c>
      <c r="D17709" s="137"/>
      <c r="E17709" s="146">
        <v>447.36</v>
      </c>
      <c r="F17709" s="138"/>
      <c r="G17709" s="138"/>
    </row>
    <row r="17710" ht="15.75" customHeight="1" spans="1:7">
      <c r="A17710" s="143">
        <v>2306124</v>
      </c>
      <c r="B17710" s="153" t="s">
        <v>19908</v>
      </c>
      <c r="C17710" s="145" t="s">
        <v>13059</v>
      </c>
      <c r="D17710" s="137"/>
      <c r="E17710" s="146">
        <v>657.59</v>
      </c>
      <c r="F17710" s="138"/>
      <c r="G17710" s="138"/>
    </row>
    <row r="17711" ht="15.75" customHeight="1" spans="1:7">
      <c r="A17711" s="143">
        <v>2306125</v>
      </c>
      <c r="B17711" s="153" t="s">
        <v>19909</v>
      </c>
      <c r="C17711" s="145" t="s">
        <v>13059</v>
      </c>
      <c r="D17711" s="137"/>
      <c r="E17711" s="146">
        <v>785.73</v>
      </c>
      <c r="F17711" s="138"/>
      <c r="G17711" s="138"/>
    </row>
    <row r="17712" ht="15.75" customHeight="1" spans="1:7">
      <c r="A17712" s="143">
        <v>2306126</v>
      </c>
      <c r="B17712" s="153" t="s">
        <v>19910</v>
      </c>
      <c r="C17712" s="145" t="s">
        <v>13059</v>
      </c>
      <c r="D17712" s="137"/>
      <c r="E17712" s="146">
        <v>990.58</v>
      </c>
      <c r="F17712" s="138"/>
      <c r="G17712" s="138"/>
    </row>
    <row r="17713" ht="15.75" customHeight="1" spans="1:7">
      <c r="A17713" s="143">
        <v>2306127</v>
      </c>
      <c r="B17713" s="153" t="s">
        <v>19911</v>
      </c>
      <c r="C17713" s="145" t="s">
        <v>13059</v>
      </c>
      <c r="D17713" s="137"/>
      <c r="E17713" s="146">
        <v>1175.78</v>
      </c>
      <c r="F17713" s="138"/>
      <c r="G17713" s="138"/>
    </row>
    <row r="17714" ht="15.75" customHeight="1" spans="1:7">
      <c r="A17714" s="143">
        <v>2306300</v>
      </c>
      <c r="B17714" s="153" t="s">
        <v>19912</v>
      </c>
      <c r="C17714" s="145" t="s">
        <v>13059</v>
      </c>
      <c r="D17714" s="137"/>
      <c r="E17714" s="146">
        <v>33.26</v>
      </c>
      <c r="F17714" s="138"/>
      <c r="G17714" s="138"/>
    </row>
    <row r="17715" ht="15.75" customHeight="1" spans="1:7">
      <c r="A17715" s="143">
        <v>2306301</v>
      </c>
      <c r="B17715" s="153" t="s">
        <v>19913</v>
      </c>
      <c r="C17715" s="145" t="s">
        <v>13059</v>
      </c>
      <c r="D17715" s="137"/>
      <c r="E17715" s="146">
        <v>35.91</v>
      </c>
      <c r="F17715" s="138"/>
      <c r="G17715" s="138"/>
    </row>
    <row r="17716" ht="15.75" customHeight="1" spans="1:7">
      <c r="A17716" s="143">
        <v>2306302</v>
      </c>
      <c r="B17716" s="153" t="s">
        <v>19914</v>
      </c>
      <c r="C17716" s="145" t="s">
        <v>13059</v>
      </c>
      <c r="D17716" s="137"/>
      <c r="E17716" s="146">
        <v>43.29</v>
      </c>
      <c r="F17716" s="138"/>
      <c r="G17716" s="138"/>
    </row>
    <row r="17717" ht="15.75" customHeight="1" spans="1:7">
      <c r="A17717" s="143">
        <v>2306303</v>
      </c>
      <c r="B17717" s="153" t="s">
        <v>19915</v>
      </c>
      <c r="C17717" s="145" t="s">
        <v>13059</v>
      </c>
      <c r="D17717" s="137"/>
      <c r="E17717" s="146">
        <v>47.16</v>
      </c>
      <c r="F17717" s="138"/>
      <c r="G17717" s="138"/>
    </row>
    <row r="17718" ht="15.75" customHeight="1" spans="1:7">
      <c r="A17718" s="143">
        <v>2306304</v>
      </c>
      <c r="B17718" s="153" t="s">
        <v>19916</v>
      </c>
      <c r="C17718" s="145" t="s">
        <v>13059</v>
      </c>
      <c r="D17718" s="137"/>
      <c r="E17718" s="146">
        <v>50.36</v>
      </c>
      <c r="F17718" s="138"/>
      <c r="G17718" s="138"/>
    </row>
    <row r="17719" ht="15.75" customHeight="1" spans="1:7">
      <c r="A17719" s="143">
        <v>2306305</v>
      </c>
      <c r="B17719" s="153" t="s">
        <v>19917</v>
      </c>
      <c r="C17719" s="145" t="s">
        <v>13059</v>
      </c>
      <c r="D17719" s="137"/>
      <c r="E17719" s="146">
        <v>56.42</v>
      </c>
      <c r="F17719" s="138"/>
      <c r="G17719" s="138"/>
    </row>
    <row r="17720" ht="15.75" customHeight="1" spans="1:7">
      <c r="A17720" s="143">
        <v>2306306</v>
      </c>
      <c r="B17720" s="153" t="s">
        <v>19918</v>
      </c>
      <c r="C17720" s="145" t="s">
        <v>13059</v>
      </c>
      <c r="D17720" s="137"/>
      <c r="E17720" s="146">
        <v>57.81</v>
      </c>
      <c r="F17720" s="138"/>
      <c r="G17720" s="138"/>
    </row>
    <row r="17721" ht="15.75" customHeight="1" spans="1:7">
      <c r="A17721" s="143">
        <v>2306307</v>
      </c>
      <c r="B17721" s="153" t="s">
        <v>19919</v>
      </c>
      <c r="C17721" s="145" t="s">
        <v>13059</v>
      </c>
      <c r="D17721" s="137"/>
      <c r="E17721" s="146">
        <v>67.3</v>
      </c>
      <c r="F17721" s="138"/>
      <c r="G17721" s="138"/>
    </row>
    <row r="17722" ht="15.75" customHeight="1" spans="1:7">
      <c r="A17722" s="143">
        <v>2306308</v>
      </c>
      <c r="B17722" s="153" t="s">
        <v>19920</v>
      </c>
      <c r="C17722" s="145" t="s">
        <v>13059</v>
      </c>
      <c r="D17722" s="137"/>
      <c r="E17722" s="146">
        <v>76.28</v>
      </c>
      <c r="F17722" s="138"/>
      <c r="G17722" s="138"/>
    </row>
    <row r="17723" ht="15.75" customHeight="1" spans="1:7">
      <c r="A17723" s="143">
        <v>2306309</v>
      </c>
      <c r="B17723" s="153" t="s">
        <v>19921</v>
      </c>
      <c r="C17723" s="145" t="s">
        <v>13059</v>
      </c>
      <c r="D17723" s="137"/>
      <c r="E17723" s="146">
        <v>86.3</v>
      </c>
      <c r="F17723" s="138"/>
      <c r="G17723" s="138"/>
    </row>
    <row r="17724" ht="15.75" customHeight="1" spans="1:7">
      <c r="A17724" s="143">
        <v>2306310</v>
      </c>
      <c r="B17724" s="153" t="s">
        <v>19922</v>
      </c>
      <c r="C17724" s="145" t="s">
        <v>13059</v>
      </c>
      <c r="D17724" s="137"/>
      <c r="E17724" s="146">
        <v>91.35</v>
      </c>
      <c r="F17724" s="138"/>
      <c r="G17724" s="138"/>
    </row>
    <row r="17725" ht="15.75" customHeight="1" spans="1:7">
      <c r="A17725" s="143">
        <v>2306311</v>
      </c>
      <c r="B17725" s="153" t="s">
        <v>19923</v>
      </c>
      <c r="C17725" s="145" t="s">
        <v>13059</v>
      </c>
      <c r="D17725" s="137"/>
      <c r="E17725" s="146">
        <v>104.99</v>
      </c>
      <c r="F17725" s="138"/>
      <c r="G17725" s="138"/>
    </row>
    <row r="17726" ht="15.75" customHeight="1" spans="1:7">
      <c r="A17726" s="143">
        <v>2306312</v>
      </c>
      <c r="B17726" s="153" t="s">
        <v>19924</v>
      </c>
      <c r="C17726" s="145" t="s">
        <v>13059</v>
      </c>
      <c r="D17726" s="137"/>
      <c r="E17726" s="146">
        <v>114</v>
      </c>
      <c r="F17726" s="138"/>
      <c r="G17726" s="138"/>
    </row>
    <row r="17727" ht="15.75" customHeight="1" spans="1:7">
      <c r="A17727" s="143">
        <v>2306313</v>
      </c>
      <c r="B17727" s="153" t="s">
        <v>19925</v>
      </c>
      <c r="C17727" s="145" t="s">
        <v>13059</v>
      </c>
      <c r="D17727" s="137"/>
      <c r="E17727" s="146">
        <v>137.35</v>
      </c>
      <c r="F17727" s="138"/>
      <c r="G17727" s="138"/>
    </row>
    <row r="17728" ht="15.75" customHeight="1" spans="1:7">
      <c r="A17728" s="143">
        <v>2306013</v>
      </c>
      <c r="B17728" s="153" t="s">
        <v>19926</v>
      </c>
      <c r="C17728" s="145" t="s">
        <v>12982</v>
      </c>
      <c r="D17728" s="137"/>
      <c r="E17728" s="146">
        <v>11.92</v>
      </c>
      <c r="F17728" s="138"/>
      <c r="G17728" s="138"/>
    </row>
    <row r="17729" ht="15.75" customHeight="1" spans="1:7">
      <c r="A17729" s="143">
        <v>2306243</v>
      </c>
      <c r="B17729" s="153" t="s">
        <v>19927</v>
      </c>
      <c r="C17729" s="145" t="s">
        <v>13059</v>
      </c>
      <c r="D17729" s="137"/>
      <c r="E17729" s="146">
        <v>609.89</v>
      </c>
      <c r="F17729" s="138"/>
      <c r="G17729" s="138"/>
    </row>
    <row r="17730" ht="15.75" customHeight="1" spans="1:7">
      <c r="A17730" s="143">
        <v>2408149</v>
      </c>
      <c r="B17730" s="153" t="s">
        <v>19928</v>
      </c>
      <c r="C17730" s="145" t="s">
        <v>12982</v>
      </c>
      <c r="D17730" s="137"/>
      <c r="E17730" s="146">
        <v>15.31</v>
      </c>
      <c r="F17730" s="138"/>
      <c r="G17730" s="138"/>
    </row>
    <row r="17731" ht="15.75" customHeight="1" spans="1:7">
      <c r="A17731" s="143">
        <v>2407972</v>
      </c>
      <c r="B17731" s="153" t="s">
        <v>19929</v>
      </c>
      <c r="C17731" s="145" t="s">
        <v>12982</v>
      </c>
      <c r="D17731" s="137"/>
      <c r="E17731" s="146">
        <v>72.38</v>
      </c>
      <c r="F17731" s="138"/>
      <c r="G17731" s="138"/>
    </row>
    <row r="17732" ht="15.75" customHeight="1" spans="1:7">
      <c r="A17732" s="143">
        <v>2408075</v>
      </c>
      <c r="B17732" s="153" t="s">
        <v>19930</v>
      </c>
      <c r="C17732" s="145" t="s">
        <v>13149</v>
      </c>
      <c r="D17732" s="137"/>
      <c r="E17732" s="146">
        <v>5.49</v>
      </c>
      <c r="F17732" s="138"/>
      <c r="G17732" s="138"/>
    </row>
    <row r="17733" ht="15.75" customHeight="1" spans="1:7">
      <c r="A17733" s="143">
        <v>2408069</v>
      </c>
      <c r="B17733" s="153" t="s">
        <v>19931</v>
      </c>
      <c r="C17733" s="145" t="s">
        <v>13149</v>
      </c>
      <c r="D17733" s="137"/>
      <c r="E17733" s="146">
        <v>5.42</v>
      </c>
      <c r="F17733" s="138"/>
      <c r="G17733" s="138"/>
    </row>
    <row r="17734" ht="15.75" customHeight="1" spans="1:7">
      <c r="A17734" s="143">
        <v>2419790</v>
      </c>
      <c r="B17734" s="153" t="s">
        <v>19932</v>
      </c>
      <c r="C17734" s="145" t="s">
        <v>13149</v>
      </c>
      <c r="D17734" s="137"/>
      <c r="E17734" s="146">
        <v>9.8</v>
      </c>
      <c r="F17734" s="138"/>
      <c r="G17734" s="138"/>
    </row>
    <row r="17735" ht="15.75" customHeight="1" spans="1:7">
      <c r="A17735" s="143">
        <v>2408068</v>
      </c>
      <c r="B17735" s="153" t="s">
        <v>19933</v>
      </c>
      <c r="C17735" s="145" t="s">
        <v>13149</v>
      </c>
      <c r="D17735" s="137"/>
      <c r="E17735" s="146">
        <v>15.26</v>
      </c>
      <c r="F17735" s="138"/>
      <c r="G17735" s="138"/>
    </row>
    <row r="17736" ht="15.75" customHeight="1" spans="1:7">
      <c r="A17736" s="143">
        <v>2419705</v>
      </c>
      <c r="B17736" s="153" t="s">
        <v>19934</v>
      </c>
      <c r="C17736" s="145" t="s">
        <v>13149</v>
      </c>
      <c r="D17736" s="137"/>
      <c r="E17736" s="146">
        <v>10.73</v>
      </c>
      <c r="F17736" s="138"/>
      <c r="G17736" s="138"/>
    </row>
    <row r="17737" ht="15.75" customHeight="1" spans="1:7">
      <c r="A17737" s="143">
        <v>2419704</v>
      </c>
      <c r="B17737" s="153" t="s">
        <v>19935</v>
      </c>
      <c r="C17737" s="145" t="s">
        <v>13149</v>
      </c>
      <c r="D17737" s="137"/>
      <c r="E17737" s="146">
        <v>13.42</v>
      </c>
      <c r="F17737" s="138"/>
      <c r="G17737" s="138"/>
    </row>
    <row r="17738" ht="15.75" customHeight="1" spans="1:7">
      <c r="A17738" s="143">
        <v>2419703</v>
      </c>
      <c r="B17738" s="153" t="s">
        <v>19936</v>
      </c>
      <c r="C17738" s="145" t="s">
        <v>13149</v>
      </c>
      <c r="D17738" s="137"/>
      <c r="E17738" s="146">
        <v>15.94</v>
      </c>
      <c r="F17738" s="138"/>
      <c r="G17738" s="138"/>
    </row>
    <row r="17739" ht="15.75" customHeight="1" spans="1:7">
      <c r="A17739" s="143">
        <v>2408080</v>
      </c>
      <c r="B17739" s="153" t="s">
        <v>19937</v>
      </c>
      <c r="C17739" s="145" t="s">
        <v>13149</v>
      </c>
      <c r="D17739" s="137"/>
      <c r="E17739" s="146">
        <v>8.08</v>
      </c>
      <c r="F17739" s="138"/>
      <c r="G17739" s="138"/>
    </row>
    <row r="17740" ht="15.75" customHeight="1" spans="1:7">
      <c r="A17740" s="143">
        <v>2408078</v>
      </c>
      <c r="B17740" s="153" t="s">
        <v>19938</v>
      </c>
      <c r="C17740" s="145" t="s">
        <v>13149</v>
      </c>
      <c r="D17740" s="137"/>
      <c r="E17740" s="146">
        <v>3.02</v>
      </c>
      <c r="F17740" s="138"/>
      <c r="G17740" s="138"/>
    </row>
    <row r="17741" ht="15.75" customHeight="1" spans="1:7">
      <c r="A17741" s="143">
        <v>2408077</v>
      </c>
      <c r="B17741" s="153" t="s">
        <v>19939</v>
      </c>
      <c r="C17741" s="145" t="s">
        <v>13149</v>
      </c>
      <c r="D17741" s="137"/>
      <c r="E17741" s="146">
        <v>8.19</v>
      </c>
      <c r="F17741" s="138"/>
      <c r="G17741" s="138"/>
    </row>
    <row r="17742" ht="15.75" customHeight="1" spans="1:7">
      <c r="A17742" s="143">
        <v>2408079</v>
      </c>
      <c r="B17742" s="153" t="s">
        <v>19940</v>
      </c>
      <c r="C17742" s="145" t="s">
        <v>13149</v>
      </c>
      <c r="D17742" s="137"/>
      <c r="E17742" s="146">
        <v>43.63</v>
      </c>
      <c r="F17742" s="138"/>
      <c r="G17742" s="138"/>
    </row>
    <row r="17743" ht="15.75" customHeight="1" spans="1:7">
      <c r="A17743" s="143">
        <v>2408076</v>
      </c>
      <c r="B17743" s="153" t="s">
        <v>19941</v>
      </c>
      <c r="C17743" s="145" t="s">
        <v>13149</v>
      </c>
      <c r="D17743" s="137"/>
      <c r="E17743" s="146">
        <v>10.75</v>
      </c>
      <c r="F17743" s="138"/>
      <c r="G17743" s="138"/>
    </row>
    <row r="17744" ht="15.75" customHeight="1" spans="1:7">
      <c r="A17744" s="143">
        <v>2408057</v>
      </c>
      <c r="B17744" s="153" t="s">
        <v>19942</v>
      </c>
      <c r="C17744" s="145" t="s">
        <v>12982</v>
      </c>
      <c r="D17744" s="137"/>
      <c r="E17744" s="146">
        <v>94.03</v>
      </c>
      <c r="F17744" s="138"/>
      <c r="G17744" s="138"/>
    </row>
    <row r="17745" ht="15.75" customHeight="1" spans="1:7">
      <c r="A17745" s="143">
        <v>2408058</v>
      </c>
      <c r="B17745" s="153" t="s">
        <v>19943</v>
      </c>
      <c r="C17745" s="145" t="s">
        <v>12982</v>
      </c>
      <c r="D17745" s="137"/>
      <c r="E17745" s="146">
        <v>64.58</v>
      </c>
      <c r="F17745" s="138"/>
      <c r="G17745" s="138"/>
    </row>
    <row r="17746" ht="15.75" customHeight="1" spans="1:7">
      <c r="A17746" s="143">
        <v>2419789</v>
      </c>
      <c r="B17746" s="153" t="s">
        <v>19944</v>
      </c>
      <c r="C17746" s="145" t="s">
        <v>13149</v>
      </c>
      <c r="D17746" s="137"/>
      <c r="E17746" s="146">
        <v>9.12</v>
      </c>
      <c r="F17746" s="138"/>
      <c r="G17746" s="138"/>
    </row>
    <row r="17747" ht="15.75" customHeight="1" spans="1:7">
      <c r="A17747" s="143">
        <v>2607183</v>
      </c>
      <c r="B17747" s="153" t="s">
        <v>19945</v>
      </c>
      <c r="C17747" s="145" t="s">
        <v>455</v>
      </c>
      <c r="D17747" s="137"/>
      <c r="E17747" s="146">
        <v>312.21</v>
      </c>
      <c r="F17747" s="138"/>
      <c r="G17747" s="138"/>
    </row>
    <row r="17748" ht="15.75" customHeight="1" spans="1:7">
      <c r="A17748" s="143">
        <v>2607226</v>
      </c>
      <c r="B17748" s="153" t="s">
        <v>19946</v>
      </c>
      <c r="C17748" s="145" t="s">
        <v>455</v>
      </c>
      <c r="D17748" s="137"/>
      <c r="E17748" s="146">
        <v>354633.7</v>
      </c>
      <c r="F17748" s="138"/>
      <c r="G17748" s="138"/>
    </row>
    <row r="17749" ht="15.75" customHeight="1" spans="1:7">
      <c r="A17749" s="143">
        <v>2607209</v>
      </c>
      <c r="B17749" s="153" t="s">
        <v>19947</v>
      </c>
      <c r="C17749" s="145" t="s">
        <v>455</v>
      </c>
      <c r="D17749" s="137"/>
      <c r="E17749" s="146">
        <v>309577.33</v>
      </c>
      <c r="F17749" s="138"/>
      <c r="G17749" s="138"/>
    </row>
    <row r="17750" ht="15.75" customHeight="1" spans="1:7">
      <c r="A17750" s="143">
        <v>2607161</v>
      </c>
      <c r="B17750" s="153" t="s">
        <v>19948</v>
      </c>
      <c r="C17750" s="145" t="s">
        <v>455</v>
      </c>
      <c r="D17750" s="137"/>
      <c r="E17750" s="146">
        <v>424014.49</v>
      </c>
      <c r="F17750" s="138"/>
      <c r="G17750" s="138"/>
    </row>
    <row r="17751" ht="15.75" customHeight="1" spans="1:7">
      <c r="A17751" s="143">
        <v>2607148</v>
      </c>
      <c r="B17751" s="153" t="s">
        <v>19949</v>
      </c>
      <c r="C17751" s="145" t="s">
        <v>455</v>
      </c>
      <c r="D17751" s="137"/>
      <c r="E17751" s="146">
        <v>446655.02</v>
      </c>
      <c r="F17751" s="138"/>
      <c r="G17751" s="138"/>
    </row>
    <row r="17752" ht="15.75" customHeight="1" spans="1:7">
      <c r="A17752" s="143">
        <v>2607213</v>
      </c>
      <c r="B17752" s="153" t="s">
        <v>19950</v>
      </c>
      <c r="C17752" s="145" t="s">
        <v>455</v>
      </c>
      <c r="D17752" s="137"/>
      <c r="E17752" s="146">
        <v>389519.18</v>
      </c>
      <c r="F17752" s="138"/>
      <c r="G17752" s="138"/>
    </row>
    <row r="17753" ht="15.75" customHeight="1" spans="1:7">
      <c r="A17753" s="143">
        <v>2607165</v>
      </c>
      <c r="B17753" s="153" t="s">
        <v>19951</v>
      </c>
      <c r="C17753" s="145" t="s">
        <v>455</v>
      </c>
      <c r="D17753" s="137"/>
      <c r="E17753" s="146">
        <v>539496.45</v>
      </c>
      <c r="F17753" s="138"/>
      <c r="G17753" s="138"/>
    </row>
    <row r="17754" ht="15.75" customHeight="1" spans="1:7">
      <c r="A17754" s="143">
        <v>2607152</v>
      </c>
      <c r="B17754" s="153" t="s">
        <v>19952</v>
      </c>
      <c r="C17754" s="145" t="s">
        <v>455</v>
      </c>
      <c r="D17754" s="137"/>
      <c r="E17754" s="146">
        <v>535185.51</v>
      </c>
      <c r="F17754" s="138"/>
      <c r="G17754" s="138"/>
    </row>
    <row r="17755" ht="15.75" customHeight="1" spans="1:7">
      <c r="A17755" s="143">
        <v>2607217</v>
      </c>
      <c r="B17755" s="153" t="s">
        <v>19953</v>
      </c>
      <c r="C17755" s="145" t="s">
        <v>455</v>
      </c>
      <c r="D17755" s="137"/>
      <c r="E17755" s="146">
        <v>462771.06</v>
      </c>
      <c r="F17755" s="138"/>
      <c r="G17755" s="138"/>
    </row>
    <row r="17756" ht="15.75" customHeight="1" spans="1:7">
      <c r="A17756" s="143">
        <v>2607169</v>
      </c>
      <c r="B17756" s="153" t="s">
        <v>19954</v>
      </c>
      <c r="C17756" s="145" t="s">
        <v>455</v>
      </c>
      <c r="D17756" s="137"/>
      <c r="E17756" s="146">
        <v>640643.93</v>
      </c>
      <c r="F17756" s="138"/>
      <c r="G17756" s="138"/>
    </row>
    <row r="17757" ht="15.75" customHeight="1" spans="1:7">
      <c r="A17757" s="143">
        <v>2607156</v>
      </c>
      <c r="B17757" s="153" t="s">
        <v>19955</v>
      </c>
      <c r="C17757" s="145" t="s">
        <v>455</v>
      </c>
      <c r="D17757" s="137"/>
      <c r="E17757" s="146">
        <v>469772.47</v>
      </c>
      <c r="F17757" s="138"/>
      <c r="G17757" s="138"/>
    </row>
    <row r="17758" ht="15.75" customHeight="1" spans="1:7">
      <c r="A17758" s="143">
        <v>2607221</v>
      </c>
      <c r="B17758" s="153" t="s">
        <v>19956</v>
      </c>
      <c r="C17758" s="145" t="s">
        <v>455</v>
      </c>
      <c r="D17758" s="137"/>
      <c r="E17758" s="146">
        <v>409551.02</v>
      </c>
      <c r="F17758" s="138"/>
      <c r="G17758" s="138"/>
    </row>
    <row r="17759" ht="15.75" customHeight="1" spans="1:7">
      <c r="A17759" s="143">
        <v>2607173</v>
      </c>
      <c r="B17759" s="153" t="s">
        <v>19957</v>
      </c>
      <c r="C17759" s="145" t="s">
        <v>455</v>
      </c>
      <c r="D17759" s="137"/>
      <c r="E17759" s="146">
        <v>567158.38</v>
      </c>
      <c r="F17759" s="138"/>
      <c r="G17759" s="138"/>
    </row>
    <row r="17760" ht="15.75" customHeight="1" spans="1:7">
      <c r="A17760" s="143">
        <v>2607227</v>
      </c>
      <c r="B17760" s="153" t="s">
        <v>19958</v>
      </c>
      <c r="C17760" s="145" t="s">
        <v>455</v>
      </c>
      <c r="D17760" s="137"/>
      <c r="E17760" s="146">
        <v>389281.44</v>
      </c>
      <c r="F17760" s="138"/>
      <c r="G17760" s="138"/>
    </row>
    <row r="17761" ht="15.75" customHeight="1" spans="1:7">
      <c r="A17761" s="143">
        <v>2607210</v>
      </c>
      <c r="B17761" s="153" t="s">
        <v>19959</v>
      </c>
      <c r="C17761" s="145" t="s">
        <v>455</v>
      </c>
      <c r="D17761" s="137"/>
      <c r="E17761" s="146">
        <v>339685.49</v>
      </c>
      <c r="F17761" s="138"/>
      <c r="G17761" s="138"/>
    </row>
    <row r="17762" ht="15.75" customHeight="1" spans="1:7">
      <c r="A17762" s="143">
        <v>2607162</v>
      </c>
      <c r="B17762" s="153" t="s">
        <v>19960</v>
      </c>
      <c r="C17762" s="145" t="s">
        <v>455</v>
      </c>
      <c r="D17762" s="137"/>
      <c r="E17762" s="146">
        <v>465683.7</v>
      </c>
      <c r="F17762" s="138"/>
      <c r="G17762" s="138"/>
    </row>
    <row r="17763" ht="15.75" customHeight="1" spans="1:7">
      <c r="A17763" s="143">
        <v>2607149</v>
      </c>
      <c r="B17763" s="153" t="s">
        <v>19961</v>
      </c>
      <c r="C17763" s="145" t="s">
        <v>455</v>
      </c>
      <c r="D17763" s="137"/>
      <c r="E17763" s="146">
        <v>490540.58</v>
      </c>
      <c r="F17763" s="138"/>
      <c r="G17763" s="138"/>
    </row>
    <row r="17764" ht="15.75" customHeight="1" spans="1:7">
      <c r="A17764" s="143">
        <v>2607214</v>
      </c>
      <c r="B17764" s="153" t="s">
        <v>19962</v>
      </c>
      <c r="C17764" s="145" t="s">
        <v>455</v>
      </c>
      <c r="D17764" s="137"/>
      <c r="E17764" s="146">
        <v>427648.18</v>
      </c>
      <c r="F17764" s="138"/>
      <c r="G17764" s="138"/>
    </row>
    <row r="17765" ht="15.75" customHeight="1" spans="1:7">
      <c r="A17765" s="143">
        <v>2607166</v>
      </c>
      <c r="B17765" s="153" t="s">
        <v>19963</v>
      </c>
      <c r="C17765" s="145" t="s">
        <v>455</v>
      </c>
      <c r="D17765" s="137"/>
      <c r="E17765" s="146">
        <v>592296.85</v>
      </c>
      <c r="F17765" s="138"/>
      <c r="G17765" s="138"/>
    </row>
    <row r="17766" ht="15.75" customHeight="1" spans="1:7">
      <c r="A17766" s="143">
        <v>2607153</v>
      </c>
      <c r="B17766" s="153" t="s">
        <v>19964</v>
      </c>
      <c r="C17766" s="145" t="s">
        <v>455</v>
      </c>
      <c r="D17766" s="137"/>
      <c r="E17766" s="146">
        <v>587420.61</v>
      </c>
      <c r="F17766" s="138"/>
      <c r="G17766" s="138"/>
    </row>
    <row r="17767" ht="15.75" customHeight="1" spans="1:7">
      <c r="A17767" s="143">
        <v>2607218</v>
      </c>
      <c r="B17767" s="153" t="s">
        <v>19965</v>
      </c>
      <c r="C17767" s="145" t="s">
        <v>455</v>
      </c>
      <c r="D17767" s="137"/>
      <c r="E17767" s="146">
        <v>512992.47</v>
      </c>
      <c r="F17767" s="138"/>
      <c r="G17767" s="138"/>
    </row>
    <row r="17768" ht="15.75" customHeight="1" spans="1:7">
      <c r="A17768" s="143">
        <v>2607170</v>
      </c>
      <c r="B17768" s="153" t="s">
        <v>19966</v>
      </c>
      <c r="C17768" s="145" t="s">
        <v>455</v>
      </c>
      <c r="D17768" s="137"/>
      <c r="E17768" s="146">
        <v>703589.78</v>
      </c>
      <c r="F17768" s="138"/>
      <c r="G17768" s="138"/>
    </row>
    <row r="17769" ht="15.75" customHeight="1" spans="1:7">
      <c r="A17769" s="143">
        <v>2607157</v>
      </c>
      <c r="B17769" s="153" t="s">
        <v>19967</v>
      </c>
      <c r="C17769" s="145" t="s">
        <v>455</v>
      </c>
      <c r="D17769" s="137"/>
      <c r="E17769" s="146">
        <v>520740.6</v>
      </c>
      <c r="F17769" s="138"/>
      <c r="G17769" s="138"/>
    </row>
    <row r="17770" ht="15.75" customHeight="1" spans="1:7">
      <c r="A17770" s="143">
        <v>2607222</v>
      </c>
      <c r="B17770" s="153" t="s">
        <v>19968</v>
      </c>
      <c r="C17770" s="145" t="s">
        <v>455</v>
      </c>
      <c r="D17770" s="137"/>
      <c r="E17770" s="146">
        <v>449690.17</v>
      </c>
      <c r="F17770" s="138"/>
      <c r="G17770" s="138"/>
    </row>
    <row r="17771" ht="15.75" customHeight="1" spans="1:7">
      <c r="A17771" s="143">
        <v>2607174</v>
      </c>
      <c r="B17771" s="153" t="s">
        <v>19969</v>
      </c>
      <c r="C17771" s="145" t="s">
        <v>455</v>
      </c>
      <c r="D17771" s="137"/>
      <c r="E17771" s="146">
        <v>622739.21</v>
      </c>
      <c r="F17771" s="138"/>
      <c r="G17771" s="138"/>
    </row>
    <row r="17772" ht="15.75" customHeight="1" spans="1:7">
      <c r="A17772" s="143">
        <v>2607228</v>
      </c>
      <c r="B17772" s="153" t="s">
        <v>19970</v>
      </c>
      <c r="C17772" s="145" t="s">
        <v>455</v>
      </c>
      <c r="D17772" s="137"/>
      <c r="E17772" s="146">
        <v>427366.74</v>
      </c>
      <c r="F17772" s="138"/>
      <c r="G17772" s="138"/>
    </row>
    <row r="17773" ht="15.75" customHeight="1" spans="1:7">
      <c r="A17773" s="143">
        <v>2607211</v>
      </c>
      <c r="B17773" s="153" t="s">
        <v>19971</v>
      </c>
      <c r="C17773" s="145" t="s">
        <v>455</v>
      </c>
      <c r="D17773" s="137"/>
      <c r="E17773" s="146">
        <v>372783.94</v>
      </c>
      <c r="F17773" s="138"/>
      <c r="G17773" s="138"/>
    </row>
    <row r="17774" ht="15.75" customHeight="1" spans="1:7">
      <c r="A17774" s="143">
        <v>2607163</v>
      </c>
      <c r="B17774" s="153" t="s">
        <v>19972</v>
      </c>
      <c r="C17774" s="145" t="s">
        <v>455</v>
      </c>
      <c r="D17774" s="137"/>
      <c r="E17774" s="146">
        <v>516228.21</v>
      </c>
      <c r="F17774" s="138"/>
      <c r="G17774" s="138"/>
    </row>
    <row r="17775" ht="15.75" customHeight="1" spans="1:7">
      <c r="A17775" s="143">
        <v>2607150</v>
      </c>
      <c r="B17775" s="153" t="s">
        <v>19973</v>
      </c>
      <c r="C17775" s="145" t="s">
        <v>455</v>
      </c>
      <c r="D17775" s="137"/>
      <c r="E17775" s="146">
        <v>543598.52</v>
      </c>
      <c r="F17775" s="138"/>
      <c r="G17775" s="138"/>
    </row>
    <row r="17776" ht="15.75" customHeight="1" spans="1:7">
      <c r="A17776" s="143">
        <v>2607215</v>
      </c>
      <c r="B17776" s="153" t="s">
        <v>19974</v>
      </c>
      <c r="C17776" s="145" t="s">
        <v>455</v>
      </c>
      <c r="D17776" s="137"/>
      <c r="E17776" s="146">
        <v>469564.51</v>
      </c>
      <c r="F17776" s="138"/>
      <c r="G17776" s="138"/>
    </row>
    <row r="17777" ht="15.75" customHeight="1" spans="1:7">
      <c r="A17777" s="143">
        <v>2607167</v>
      </c>
      <c r="B17777" s="153" t="s">
        <v>19975</v>
      </c>
      <c r="C17777" s="145" t="s">
        <v>455</v>
      </c>
      <c r="D17777" s="137"/>
      <c r="E17777" s="146">
        <v>650321.81</v>
      </c>
      <c r="F17777" s="138"/>
      <c r="G17777" s="138"/>
    </row>
    <row r="17778" ht="15.75" customHeight="1" spans="1:7">
      <c r="A17778" s="143">
        <v>2607154</v>
      </c>
      <c r="B17778" s="153" t="s">
        <v>19976</v>
      </c>
      <c r="C17778" s="145" t="s">
        <v>455</v>
      </c>
      <c r="D17778" s="137"/>
      <c r="E17778" s="146">
        <v>644850.76</v>
      </c>
      <c r="F17778" s="138"/>
      <c r="G17778" s="138"/>
    </row>
    <row r="17779" ht="15.75" customHeight="1" spans="1:7">
      <c r="A17779" s="143">
        <v>2607219</v>
      </c>
      <c r="B17779" s="153" t="s">
        <v>19977</v>
      </c>
      <c r="C17779" s="145" t="s">
        <v>455</v>
      </c>
      <c r="D17779" s="137"/>
      <c r="E17779" s="146">
        <v>562979.76</v>
      </c>
      <c r="F17779" s="138"/>
      <c r="G17779" s="138"/>
    </row>
    <row r="17780" ht="15.75" customHeight="1" spans="1:7">
      <c r="A17780" s="143">
        <v>2607171</v>
      </c>
      <c r="B17780" s="153" t="s">
        <v>19978</v>
      </c>
      <c r="C17780" s="145" t="s">
        <v>455</v>
      </c>
      <c r="D17780" s="137"/>
      <c r="E17780" s="146">
        <v>787025.67</v>
      </c>
      <c r="F17780" s="138"/>
      <c r="G17780" s="138"/>
    </row>
    <row r="17781" ht="15.75" customHeight="1" spans="1:7">
      <c r="A17781" s="143">
        <v>2607158</v>
      </c>
      <c r="B17781" s="153" t="s">
        <v>19979</v>
      </c>
      <c r="C17781" s="145" t="s">
        <v>455</v>
      </c>
      <c r="D17781" s="137"/>
      <c r="E17781" s="146">
        <v>571540.37</v>
      </c>
      <c r="F17781" s="138"/>
      <c r="G17781" s="138"/>
    </row>
    <row r="17782" ht="15.75" customHeight="1" spans="1:7">
      <c r="A17782" s="143">
        <v>2607223</v>
      </c>
      <c r="B17782" s="153" t="s">
        <v>19980</v>
      </c>
      <c r="C17782" s="145" t="s">
        <v>455</v>
      </c>
      <c r="D17782" s="137"/>
      <c r="E17782" s="146">
        <v>493816.36</v>
      </c>
      <c r="F17782" s="138"/>
      <c r="G17782" s="138"/>
    </row>
    <row r="17783" ht="15.75" customHeight="1" spans="1:7">
      <c r="A17783" s="143">
        <v>2607175</v>
      </c>
      <c r="B17783" s="153" t="s">
        <v>19981</v>
      </c>
      <c r="C17783" s="145" t="s">
        <v>455</v>
      </c>
      <c r="D17783" s="137"/>
      <c r="E17783" s="146">
        <v>683820.31</v>
      </c>
      <c r="F17783" s="138"/>
      <c r="G17783" s="138"/>
    </row>
    <row r="17784" ht="15.75" customHeight="1" spans="1:7">
      <c r="A17784" s="143">
        <v>2607151</v>
      </c>
      <c r="B17784" s="153" t="s">
        <v>19982</v>
      </c>
      <c r="C17784" s="145" t="s">
        <v>455</v>
      </c>
      <c r="D17784" s="137"/>
      <c r="E17784" s="146">
        <v>649933.78</v>
      </c>
      <c r="F17784" s="138"/>
      <c r="G17784" s="138"/>
    </row>
    <row r="17785" ht="15.75" customHeight="1" spans="1:7">
      <c r="A17785" s="143">
        <v>2607216</v>
      </c>
      <c r="B17785" s="153" t="s">
        <v>19983</v>
      </c>
      <c r="C17785" s="145" t="s">
        <v>455</v>
      </c>
      <c r="D17785" s="137"/>
      <c r="E17785" s="146">
        <v>566736.71</v>
      </c>
      <c r="F17785" s="138"/>
      <c r="G17785" s="138"/>
    </row>
    <row r="17786" ht="15.75" customHeight="1" spans="1:7">
      <c r="A17786" s="143">
        <v>2607168</v>
      </c>
      <c r="B17786" s="153" t="s">
        <v>19984</v>
      </c>
      <c r="C17786" s="145" t="s">
        <v>455</v>
      </c>
      <c r="D17786" s="137"/>
      <c r="E17786" s="146">
        <v>792675.9</v>
      </c>
      <c r="F17786" s="138"/>
      <c r="G17786" s="138"/>
    </row>
    <row r="17787" ht="15.75" customHeight="1" spans="1:7">
      <c r="A17787" s="143">
        <v>2607155</v>
      </c>
      <c r="B17787" s="153" t="s">
        <v>19985</v>
      </c>
      <c r="C17787" s="145" t="s">
        <v>455</v>
      </c>
      <c r="D17787" s="137"/>
      <c r="E17787" s="146">
        <v>785681.44</v>
      </c>
      <c r="F17787" s="138"/>
      <c r="G17787" s="138"/>
    </row>
    <row r="17788" ht="15.75" customHeight="1" spans="1:7">
      <c r="A17788" s="143">
        <v>2607220</v>
      </c>
      <c r="B17788" s="153" t="s">
        <v>19986</v>
      </c>
      <c r="C17788" s="145" t="s">
        <v>455</v>
      </c>
      <c r="D17788" s="137"/>
      <c r="E17788" s="146">
        <v>673179.61</v>
      </c>
      <c r="F17788" s="138"/>
      <c r="G17788" s="138"/>
    </row>
    <row r="17789" ht="15.75" customHeight="1" spans="1:7">
      <c r="A17789" s="143">
        <v>2607172</v>
      </c>
      <c r="B17789" s="153" t="s">
        <v>19987</v>
      </c>
      <c r="C17789" s="145" t="s">
        <v>455</v>
      </c>
      <c r="D17789" s="137"/>
      <c r="E17789" s="146">
        <v>939711.22</v>
      </c>
      <c r="F17789" s="138"/>
      <c r="G17789" s="138"/>
    </row>
    <row r="17790" ht="15.75" customHeight="1" spans="1:7">
      <c r="A17790" s="143">
        <v>2607159</v>
      </c>
      <c r="B17790" s="153" t="s">
        <v>19988</v>
      </c>
      <c r="C17790" s="145" t="s">
        <v>455</v>
      </c>
      <c r="D17790" s="137"/>
      <c r="E17790" s="146">
        <v>683602.01</v>
      </c>
      <c r="F17790" s="138"/>
      <c r="G17790" s="138"/>
    </row>
    <row r="17791" ht="15.75" customHeight="1" spans="1:7">
      <c r="A17791" s="143">
        <v>2607224</v>
      </c>
      <c r="B17791" s="153" t="s">
        <v>19989</v>
      </c>
      <c r="C17791" s="145" t="s">
        <v>455</v>
      </c>
      <c r="D17791" s="137"/>
      <c r="E17791" s="146">
        <v>595861.77</v>
      </c>
      <c r="F17791" s="138"/>
      <c r="G17791" s="138"/>
    </row>
    <row r="17792" ht="15.75" customHeight="1" spans="1:7">
      <c r="A17792" s="143">
        <v>2607176</v>
      </c>
      <c r="B17792" s="153" t="s">
        <v>19990</v>
      </c>
      <c r="C17792" s="145" t="s">
        <v>455</v>
      </c>
      <c r="D17792" s="137"/>
      <c r="E17792" s="146">
        <v>832920.32</v>
      </c>
      <c r="F17792" s="138"/>
      <c r="G17792" s="138"/>
    </row>
    <row r="17793" ht="15.75" customHeight="1" spans="1:7">
      <c r="A17793" s="143">
        <v>2607225</v>
      </c>
      <c r="B17793" s="153" t="s">
        <v>19991</v>
      </c>
      <c r="C17793" s="145" t="s">
        <v>455</v>
      </c>
      <c r="D17793" s="137"/>
      <c r="E17793" s="146">
        <v>323111.53</v>
      </c>
      <c r="F17793" s="138"/>
      <c r="G17793" s="138"/>
    </row>
    <row r="17794" ht="15.75" customHeight="1" spans="1:7">
      <c r="A17794" s="143">
        <v>2607208</v>
      </c>
      <c r="B17794" s="153" t="s">
        <v>19992</v>
      </c>
      <c r="C17794" s="145" t="s">
        <v>455</v>
      </c>
      <c r="D17794" s="137"/>
      <c r="E17794" s="146">
        <v>282188.37</v>
      </c>
      <c r="F17794" s="138"/>
      <c r="G17794" s="138"/>
    </row>
    <row r="17795" ht="15.75" customHeight="1" spans="1:7">
      <c r="A17795" s="143">
        <v>2607160</v>
      </c>
      <c r="B17795" s="153" t="s">
        <v>19993</v>
      </c>
      <c r="C17795" s="145" t="s">
        <v>455</v>
      </c>
      <c r="D17795" s="137"/>
      <c r="E17795" s="146">
        <v>386093.8</v>
      </c>
      <c r="F17795" s="138"/>
      <c r="G17795" s="138"/>
    </row>
    <row r="17796" ht="15.75" customHeight="1" spans="1:7">
      <c r="A17796" s="143">
        <v>2607229</v>
      </c>
      <c r="B17796" s="153" t="s">
        <v>19994</v>
      </c>
      <c r="C17796" s="145" t="s">
        <v>455</v>
      </c>
      <c r="D17796" s="137"/>
      <c r="E17796" s="146">
        <v>406699.82</v>
      </c>
      <c r="F17796" s="138"/>
      <c r="G17796" s="138"/>
    </row>
    <row r="17797" ht="15.75" customHeight="1" spans="1:7">
      <c r="A17797" s="143">
        <v>2607212</v>
      </c>
      <c r="B17797" s="153" t="s">
        <v>19995</v>
      </c>
      <c r="C17797" s="145" t="s">
        <v>455</v>
      </c>
      <c r="D17797" s="137"/>
      <c r="E17797" s="146">
        <v>354833.49</v>
      </c>
      <c r="F17797" s="138"/>
      <c r="G17797" s="138"/>
    </row>
    <row r="17798" ht="15.75" customHeight="1" spans="1:7">
      <c r="A17798" s="143">
        <v>2607164</v>
      </c>
      <c r="B17798" s="153" t="s">
        <v>19996</v>
      </c>
      <c r="C17798" s="145" t="s">
        <v>455</v>
      </c>
      <c r="D17798" s="137"/>
      <c r="E17798" s="146">
        <v>486693.86</v>
      </c>
      <c r="F17798" s="138"/>
      <c r="G17798" s="138"/>
    </row>
    <row r="17799" ht="15.75" customHeight="1" spans="1:7">
      <c r="A17799" s="143">
        <v>2607207</v>
      </c>
      <c r="B17799" s="153" t="s">
        <v>19997</v>
      </c>
      <c r="C17799" s="145" t="s">
        <v>12987</v>
      </c>
      <c r="D17799" s="137"/>
      <c r="E17799" s="146">
        <v>158.83</v>
      </c>
      <c r="F17799" s="138"/>
      <c r="G17799" s="138"/>
    </row>
    <row r="17800" ht="15.75" customHeight="1" spans="1:7">
      <c r="A17800" s="143">
        <v>2607206</v>
      </c>
      <c r="B17800" s="153" t="s">
        <v>19998</v>
      </c>
      <c r="C17800" s="145" t="s">
        <v>12987</v>
      </c>
      <c r="D17800" s="137"/>
      <c r="E17800" s="146">
        <v>154.38</v>
      </c>
      <c r="F17800" s="138"/>
      <c r="G17800" s="138"/>
    </row>
    <row r="17801" ht="15.75" customHeight="1" spans="1:7">
      <c r="A17801" s="143">
        <v>2607344</v>
      </c>
      <c r="B17801" s="153" t="s">
        <v>19999</v>
      </c>
      <c r="C17801" s="145" t="s">
        <v>455</v>
      </c>
      <c r="D17801" s="137"/>
      <c r="E17801" s="146">
        <v>226.38</v>
      </c>
      <c r="F17801" s="138"/>
      <c r="G17801" s="138"/>
    </row>
    <row r="17802" ht="15.75" customHeight="1" spans="1:7">
      <c r="A17802" s="143">
        <v>2607339</v>
      </c>
      <c r="B17802" s="153" t="s">
        <v>20000</v>
      </c>
      <c r="C17802" s="145" t="s">
        <v>455</v>
      </c>
      <c r="D17802" s="137"/>
      <c r="E17802" s="146">
        <v>155.52</v>
      </c>
      <c r="F17802" s="138"/>
      <c r="G17802" s="138"/>
    </row>
    <row r="17803" ht="15.75" customHeight="1" spans="1:7">
      <c r="A17803" s="143">
        <v>2607349</v>
      </c>
      <c r="B17803" s="153" t="s">
        <v>20001</v>
      </c>
      <c r="C17803" s="145" t="s">
        <v>455</v>
      </c>
      <c r="D17803" s="137"/>
      <c r="E17803" s="146">
        <v>345.65</v>
      </c>
      <c r="F17803" s="138"/>
      <c r="G17803" s="138"/>
    </row>
    <row r="17804" ht="15.75" customHeight="1" spans="1:7">
      <c r="A17804" s="143">
        <v>2607345</v>
      </c>
      <c r="B17804" s="153" t="s">
        <v>20002</v>
      </c>
      <c r="C17804" s="145" t="s">
        <v>455</v>
      </c>
      <c r="D17804" s="137"/>
      <c r="E17804" s="146">
        <v>258.32</v>
      </c>
      <c r="F17804" s="138"/>
      <c r="G17804" s="138"/>
    </row>
    <row r="17805" ht="15.75" customHeight="1" spans="1:7">
      <c r="A17805" s="143">
        <v>2607340</v>
      </c>
      <c r="B17805" s="153" t="s">
        <v>20003</v>
      </c>
      <c r="C17805" s="145" t="s">
        <v>455</v>
      </c>
      <c r="D17805" s="137"/>
      <c r="E17805" s="146">
        <v>177.57</v>
      </c>
      <c r="F17805" s="138"/>
      <c r="G17805" s="138"/>
    </row>
    <row r="17806" ht="15.75" customHeight="1" spans="1:7">
      <c r="A17806" s="143">
        <v>2607350</v>
      </c>
      <c r="B17806" s="153" t="s">
        <v>20004</v>
      </c>
      <c r="C17806" s="145" t="s">
        <v>455</v>
      </c>
      <c r="D17806" s="137"/>
      <c r="E17806" s="146">
        <v>394.83</v>
      </c>
      <c r="F17806" s="138"/>
      <c r="G17806" s="138"/>
    </row>
    <row r="17807" ht="15.75" customHeight="1" spans="1:7">
      <c r="A17807" s="143">
        <v>2607346</v>
      </c>
      <c r="B17807" s="153" t="s">
        <v>20005</v>
      </c>
      <c r="C17807" s="145" t="s">
        <v>455</v>
      </c>
      <c r="D17807" s="137"/>
      <c r="E17807" s="146">
        <v>300.03</v>
      </c>
      <c r="F17807" s="138"/>
      <c r="G17807" s="138"/>
    </row>
    <row r="17808" ht="15.75" customHeight="1" spans="1:7">
      <c r="A17808" s="143">
        <v>2607341</v>
      </c>
      <c r="B17808" s="153" t="s">
        <v>20006</v>
      </c>
      <c r="C17808" s="145" t="s">
        <v>455</v>
      </c>
      <c r="D17808" s="137"/>
      <c r="E17808" s="146">
        <v>209.48</v>
      </c>
      <c r="F17808" s="138"/>
      <c r="G17808" s="138"/>
    </row>
    <row r="17809" ht="15.75" customHeight="1" spans="1:7">
      <c r="A17809" s="143">
        <v>2607351</v>
      </c>
      <c r="B17809" s="153" t="s">
        <v>20007</v>
      </c>
      <c r="C17809" s="145" t="s">
        <v>455</v>
      </c>
      <c r="D17809" s="137"/>
      <c r="E17809" s="146">
        <v>458.63</v>
      </c>
      <c r="F17809" s="138"/>
      <c r="G17809" s="138"/>
    </row>
    <row r="17810" ht="15.75" customHeight="1" spans="1:7">
      <c r="A17810" s="143">
        <v>2607347</v>
      </c>
      <c r="B17810" s="153" t="s">
        <v>20008</v>
      </c>
      <c r="C17810" s="145" t="s">
        <v>455</v>
      </c>
      <c r="D17810" s="137"/>
      <c r="E17810" s="146">
        <v>395.86</v>
      </c>
      <c r="F17810" s="138"/>
      <c r="G17810" s="138"/>
    </row>
    <row r="17811" ht="15.75" customHeight="1" spans="1:7">
      <c r="A17811" s="143">
        <v>2607342</v>
      </c>
      <c r="B17811" s="153" t="s">
        <v>20009</v>
      </c>
      <c r="C17811" s="145" t="s">
        <v>455</v>
      </c>
      <c r="D17811" s="137"/>
      <c r="E17811" s="146">
        <v>258.32</v>
      </c>
      <c r="F17811" s="138"/>
      <c r="G17811" s="138"/>
    </row>
    <row r="17812" ht="15.75" customHeight="1" spans="1:7">
      <c r="A17812" s="143">
        <v>2607352</v>
      </c>
      <c r="B17812" s="153" t="s">
        <v>20010</v>
      </c>
      <c r="C17812" s="145" t="s">
        <v>455</v>
      </c>
      <c r="D17812" s="137"/>
      <c r="E17812" s="146">
        <v>603.44</v>
      </c>
      <c r="F17812" s="138"/>
      <c r="G17812" s="138"/>
    </row>
    <row r="17813" ht="15.75" customHeight="1" spans="1:7">
      <c r="A17813" s="143">
        <v>2607343</v>
      </c>
      <c r="B17813" s="153" t="s">
        <v>20011</v>
      </c>
      <c r="C17813" s="145" t="s">
        <v>455</v>
      </c>
      <c r="D17813" s="137"/>
      <c r="E17813" s="146">
        <v>181.76</v>
      </c>
      <c r="F17813" s="138"/>
      <c r="G17813" s="138"/>
    </row>
    <row r="17814" ht="15.75" customHeight="1" spans="1:7">
      <c r="A17814" s="143">
        <v>2607338</v>
      </c>
      <c r="B17814" s="153" t="s">
        <v>20012</v>
      </c>
      <c r="C17814" s="145" t="s">
        <v>455</v>
      </c>
      <c r="D17814" s="137"/>
      <c r="E17814" s="146">
        <v>133</v>
      </c>
      <c r="F17814" s="138"/>
      <c r="G17814" s="138"/>
    </row>
    <row r="17815" ht="15.75" customHeight="1" spans="1:7">
      <c r="A17815" s="143">
        <v>2607348</v>
      </c>
      <c r="B17815" s="153" t="s">
        <v>20013</v>
      </c>
      <c r="C17815" s="145" t="s">
        <v>455</v>
      </c>
      <c r="D17815" s="137"/>
      <c r="E17815" s="146">
        <v>277.69</v>
      </c>
      <c r="F17815" s="138"/>
      <c r="G17815" s="138"/>
    </row>
    <row r="17816" ht="15.75" customHeight="1" spans="1:7">
      <c r="A17816" s="143">
        <v>2607329</v>
      </c>
      <c r="B17816" s="153" t="s">
        <v>20014</v>
      </c>
      <c r="C17816" s="145" t="s">
        <v>455</v>
      </c>
      <c r="D17816" s="137"/>
      <c r="E17816" s="146">
        <v>519.09</v>
      </c>
      <c r="F17816" s="138"/>
      <c r="G17816" s="138"/>
    </row>
    <row r="17817" ht="15.75" customHeight="1" spans="1:7">
      <c r="A17817" s="143">
        <v>2607324</v>
      </c>
      <c r="B17817" s="153" t="s">
        <v>20015</v>
      </c>
      <c r="C17817" s="145" t="s">
        <v>455</v>
      </c>
      <c r="D17817" s="137"/>
      <c r="E17817" s="146">
        <v>354.4</v>
      </c>
      <c r="F17817" s="138"/>
      <c r="G17817" s="138"/>
    </row>
    <row r="17818" ht="15.75" customHeight="1" spans="1:7">
      <c r="A17818" s="143">
        <v>2607334</v>
      </c>
      <c r="B17818" s="153" t="s">
        <v>20016</v>
      </c>
      <c r="C17818" s="145" t="s">
        <v>455</v>
      </c>
      <c r="D17818" s="137"/>
      <c r="E17818" s="146">
        <v>752.61</v>
      </c>
      <c r="F17818" s="138"/>
      <c r="G17818" s="138"/>
    </row>
    <row r="17819" ht="15.75" customHeight="1" spans="1:7">
      <c r="A17819" s="143">
        <v>2607330</v>
      </c>
      <c r="B17819" s="153" t="s">
        <v>20017</v>
      </c>
      <c r="C17819" s="145" t="s">
        <v>455</v>
      </c>
      <c r="D17819" s="137"/>
      <c r="E17819" s="146">
        <v>593.57</v>
      </c>
      <c r="F17819" s="138"/>
      <c r="G17819" s="138"/>
    </row>
    <row r="17820" ht="15.75" customHeight="1" spans="1:7">
      <c r="A17820" s="143">
        <v>2607325</v>
      </c>
      <c r="B17820" s="153" t="s">
        <v>20018</v>
      </c>
      <c r="C17820" s="145" t="s">
        <v>455</v>
      </c>
      <c r="D17820" s="137"/>
      <c r="E17820" s="146">
        <v>406.99</v>
      </c>
      <c r="F17820" s="138"/>
      <c r="G17820" s="138"/>
    </row>
    <row r="17821" ht="15.75" customHeight="1" spans="1:7">
      <c r="A17821" s="143">
        <v>2607335</v>
      </c>
      <c r="B17821" s="153" t="s">
        <v>20019</v>
      </c>
      <c r="C17821" s="145" t="s">
        <v>455</v>
      </c>
      <c r="D17821" s="137"/>
      <c r="E17821" s="146">
        <v>860</v>
      </c>
      <c r="F17821" s="138"/>
      <c r="G17821" s="138"/>
    </row>
    <row r="17822" ht="15.75" customHeight="1" spans="1:7">
      <c r="A17822" s="143">
        <v>2607331</v>
      </c>
      <c r="B17822" s="153" t="s">
        <v>20020</v>
      </c>
      <c r="C17822" s="145" t="s">
        <v>455</v>
      </c>
      <c r="D17822" s="137"/>
      <c r="E17822" s="146">
        <v>690.05</v>
      </c>
      <c r="F17822" s="138"/>
      <c r="G17822" s="138"/>
    </row>
    <row r="17823" ht="15.75" customHeight="1" spans="1:7">
      <c r="A17823" s="143">
        <v>2607326</v>
      </c>
      <c r="B17823" s="153" t="s">
        <v>20021</v>
      </c>
      <c r="C17823" s="145" t="s">
        <v>455</v>
      </c>
      <c r="D17823" s="137"/>
      <c r="E17823" s="146">
        <v>481.47</v>
      </c>
      <c r="F17823" s="138"/>
      <c r="G17823" s="138"/>
    </row>
    <row r="17824" ht="15.75" customHeight="1" spans="1:7">
      <c r="A17824" s="143">
        <v>2607336</v>
      </c>
      <c r="B17824" s="153" t="s">
        <v>20022</v>
      </c>
      <c r="C17824" s="145" t="s">
        <v>455</v>
      </c>
      <c r="D17824" s="137"/>
      <c r="E17824" s="146">
        <v>1000.37</v>
      </c>
      <c r="F17824" s="138"/>
      <c r="G17824" s="138"/>
    </row>
    <row r="17825" ht="15.75" customHeight="1" spans="1:7">
      <c r="A17825" s="143">
        <v>2607332</v>
      </c>
      <c r="B17825" s="153" t="s">
        <v>20023</v>
      </c>
      <c r="C17825" s="145" t="s">
        <v>455</v>
      </c>
      <c r="D17825" s="137"/>
      <c r="E17825" s="146">
        <v>913.55</v>
      </c>
      <c r="F17825" s="138"/>
      <c r="G17825" s="138"/>
    </row>
    <row r="17826" ht="15.75" customHeight="1" spans="1:7">
      <c r="A17826" s="143">
        <v>2607327</v>
      </c>
      <c r="B17826" s="153" t="s">
        <v>20024</v>
      </c>
      <c r="C17826" s="145" t="s">
        <v>455</v>
      </c>
      <c r="D17826" s="137"/>
      <c r="E17826" s="146">
        <v>593.57</v>
      </c>
      <c r="F17826" s="138"/>
      <c r="G17826" s="138"/>
    </row>
    <row r="17827" ht="15.75" customHeight="1" spans="1:7">
      <c r="A17827" s="143">
        <v>2607337</v>
      </c>
      <c r="B17827" s="153" t="s">
        <v>20025</v>
      </c>
      <c r="C17827" s="145" t="s">
        <v>455</v>
      </c>
      <c r="D17827" s="137"/>
      <c r="E17827" s="146">
        <v>1322.62</v>
      </c>
      <c r="F17827" s="138"/>
      <c r="G17827" s="138"/>
    </row>
    <row r="17828" ht="15.75" customHeight="1" spans="1:7">
      <c r="A17828" s="143">
        <v>2607328</v>
      </c>
      <c r="B17828" s="153" t="s">
        <v>20026</v>
      </c>
      <c r="C17828" s="145" t="s">
        <v>455</v>
      </c>
      <c r="D17828" s="137"/>
      <c r="E17828" s="146">
        <v>416.4</v>
      </c>
      <c r="F17828" s="138"/>
      <c r="G17828" s="138"/>
    </row>
    <row r="17829" ht="15.75" customHeight="1" spans="1:7">
      <c r="A17829" s="143">
        <v>2607323</v>
      </c>
      <c r="B17829" s="153" t="s">
        <v>20027</v>
      </c>
      <c r="C17829" s="145" t="s">
        <v>455</v>
      </c>
      <c r="D17829" s="137"/>
      <c r="E17829" s="146">
        <v>304.24</v>
      </c>
      <c r="F17829" s="138"/>
      <c r="G17829" s="138"/>
    </row>
    <row r="17830" ht="15.75" customHeight="1" spans="1:7">
      <c r="A17830" s="143">
        <v>2607333</v>
      </c>
      <c r="B17830" s="153" t="s">
        <v>20028</v>
      </c>
      <c r="C17830" s="145" t="s">
        <v>455</v>
      </c>
      <c r="D17830" s="137"/>
      <c r="E17830" s="146">
        <v>602.91</v>
      </c>
      <c r="F17830" s="138"/>
      <c r="G17830" s="138"/>
    </row>
    <row r="17831" ht="15.75" customHeight="1" spans="1:7">
      <c r="A17831" s="143">
        <v>2607106</v>
      </c>
      <c r="B17831" s="153" t="s">
        <v>20029</v>
      </c>
      <c r="C17831" s="145" t="s">
        <v>20030</v>
      </c>
      <c r="D17831" s="137"/>
      <c r="E17831" s="146">
        <v>93831.69</v>
      </c>
      <c r="F17831" s="138"/>
      <c r="G17831" s="138"/>
    </row>
    <row r="17832" ht="15.75" customHeight="1" spans="1:7">
      <c r="A17832" s="143">
        <v>2607102</v>
      </c>
      <c r="B17832" s="153" t="s">
        <v>20031</v>
      </c>
      <c r="C17832" s="145" t="s">
        <v>20030</v>
      </c>
      <c r="D17832" s="137"/>
      <c r="E17832" s="146">
        <v>46215.46</v>
      </c>
      <c r="F17832" s="138"/>
      <c r="G17832" s="138"/>
    </row>
    <row r="17833" ht="15.75" customHeight="1" spans="1:7">
      <c r="A17833" s="143">
        <v>2607261</v>
      </c>
      <c r="B17833" s="153" t="s">
        <v>20032</v>
      </c>
      <c r="C17833" s="145" t="s">
        <v>20030</v>
      </c>
      <c r="D17833" s="137"/>
      <c r="E17833" s="146">
        <v>93831.69</v>
      </c>
      <c r="F17833" s="138"/>
      <c r="G17833" s="138"/>
    </row>
    <row r="17834" ht="15.75" customHeight="1" spans="1:7">
      <c r="A17834" s="143">
        <v>2607107</v>
      </c>
      <c r="B17834" s="153" t="s">
        <v>20033</v>
      </c>
      <c r="C17834" s="145" t="s">
        <v>20030</v>
      </c>
      <c r="D17834" s="137"/>
      <c r="E17834" s="146">
        <v>107092.54</v>
      </c>
      <c r="F17834" s="138"/>
      <c r="G17834" s="138"/>
    </row>
    <row r="17835" ht="15.75" customHeight="1" spans="1:7">
      <c r="A17835" s="143">
        <v>2607103</v>
      </c>
      <c r="B17835" s="153" t="s">
        <v>20034</v>
      </c>
      <c r="C17835" s="145" t="s">
        <v>20030</v>
      </c>
      <c r="D17835" s="137"/>
      <c r="E17835" s="146">
        <v>52598.09</v>
      </c>
      <c r="F17835" s="138"/>
      <c r="G17835" s="138"/>
    </row>
    <row r="17836" ht="15.75" customHeight="1" spans="1:7">
      <c r="A17836" s="143">
        <v>2607262</v>
      </c>
      <c r="B17836" s="153" t="s">
        <v>20035</v>
      </c>
      <c r="C17836" s="145" t="s">
        <v>20030</v>
      </c>
      <c r="D17836" s="137"/>
      <c r="E17836" s="146">
        <v>107092.54</v>
      </c>
      <c r="F17836" s="138"/>
      <c r="G17836" s="138"/>
    </row>
    <row r="17837" ht="15.75" customHeight="1" spans="1:7">
      <c r="A17837" s="143">
        <v>2607108</v>
      </c>
      <c r="B17837" s="153" t="s">
        <v>20036</v>
      </c>
      <c r="C17837" s="145" t="s">
        <v>20030</v>
      </c>
      <c r="D17837" s="137"/>
      <c r="E17837" s="146">
        <v>124750.3</v>
      </c>
      <c r="F17837" s="138"/>
      <c r="G17837" s="138"/>
    </row>
    <row r="17838" ht="15.75" customHeight="1" spans="1:7">
      <c r="A17838" s="143">
        <v>2607104</v>
      </c>
      <c r="B17838" s="153" t="s">
        <v>20037</v>
      </c>
      <c r="C17838" s="145" t="s">
        <v>20030</v>
      </c>
      <c r="D17838" s="137"/>
      <c r="E17838" s="146">
        <v>62148.55</v>
      </c>
      <c r="F17838" s="138"/>
      <c r="G17838" s="138"/>
    </row>
    <row r="17839" ht="15.75" customHeight="1" spans="1:7">
      <c r="A17839" s="143">
        <v>2607263</v>
      </c>
      <c r="B17839" s="153" t="s">
        <v>20038</v>
      </c>
      <c r="C17839" s="145" t="s">
        <v>20030</v>
      </c>
      <c r="D17839" s="137"/>
      <c r="E17839" s="146">
        <v>124750.3</v>
      </c>
      <c r="F17839" s="138"/>
      <c r="G17839" s="138"/>
    </row>
    <row r="17840" ht="15.75" customHeight="1" spans="1:7">
      <c r="A17840" s="143">
        <v>2607109</v>
      </c>
      <c r="B17840" s="153" t="s">
        <v>20039</v>
      </c>
      <c r="C17840" s="145" t="s">
        <v>20030</v>
      </c>
      <c r="D17840" s="137"/>
      <c r="E17840" s="146">
        <v>164486.07</v>
      </c>
      <c r="F17840" s="138"/>
      <c r="G17840" s="138"/>
    </row>
    <row r="17841" ht="15.75" customHeight="1" spans="1:7">
      <c r="A17841" s="143">
        <v>2607105</v>
      </c>
      <c r="B17841" s="153" t="s">
        <v>20040</v>
      </c>
      <c r="C17841" s="145" t="s">
        <v>20030</v>
      </c>
      <c r="D17841" s="137"/>
      <c r="E17841" s="146">
        <v>77289.68</v>
      </c>
      <c r="F17841" s="138"/>
      <c r="G17841" s="138"/>
    </row>
    <row r="17842" ht="15.75" customHeight="1" spans="1:7">
      <c r="A17842" s="143">
        <v>2607264</v>
      </c>
      <c r="B17842" s="153" t="s">
        <v>20041</v>
      </c>
      <c r="C17842" s="145" t="s">
        <v>20030</v>
      </c>
      <c r="D17842" s="137"/>
      <c r="E17842" s="146">
        <v>164486.07</v>
      </c>
      <c r="F17842" s="138"/>
      <c r="G17842" s="138"/>
    </row>
    <row r="17843" ht="15.75" customHeight="1" spans="1:7">
      <c r="A17843" s="143">
        <v>2607093</v>
      </c>
      <c r="B17843" s="153" t="s">
        <v>20042</v>
      </c>
      <c r="C17843" s="145" t="s">
        <v>20030</v>
      </c>
      <c r="D17843" s="137"/>
      <c r="E17843" s="146">
        <v>53820.67</v>
      </c>
      <c r="F17843" s="138"/>
      <c r="G17843" s="138"/>
    </row>
    <row r="17844" ht="15.75" customHeight="1" spans="1:7">
      <c r="A17844" s="143">
        <v>2607088</v>
      </c>
      <c r="B17844" s="153" t="s">
        <v>20043</v>
      </c>
      <c r="C17844" s="145" t="s">
        <v>20030</v>
      </c>
      <c r="D17844" s="137"/>
      <c r="E17844" s="146">
        <v>22157.58</v>
      </c>
      <c r="F17844" s="138"/>
      <c r="G17844" s="138"/>
    </row>
    <row r="17845" ht="15.75" customHeight="1" spans="1:7">
      <c r="A17845" s="143">
        <v>2607098</v>
      </c>
      <c r="B17845" s="153" t="s">
        <v>20044</v>
      </c>
      <c r="C17845" s="145" t="s">
        <v>20030</v>
      </c>
      <c r="D17845" s="137"/>
      <c r="E17845" s="146">
        <v>54150.1</v>
      </c>
      <c r="F17845" s="138"/>
      <c r="G17845" s="138"/>
    </row>
    <row r="17846" ht="15.75" customHeight="1" spans="1:7">
      <c r="A17846" s="143">
        <v>2607094</v>
      </c>
      <c r="B17846" s="153" t="s">
        <v>20045</v>
      </c>
      <c r="C17846" s="145" t="s">
        <v>20030</v>
      </c>
      <c r="D17846" s="137"/>
      <c r="E17846" s="146">
        <v>60662.66</v>
      </c>
      <c r="F17846" s="138"/>
      <c r="G17846" s="138"/>
    </row>
    <row r="17847" ht="15.75" customHeight="1" spans="1:7">
      <c r="A17847" s="143">
        <v>2607089</v>
      </c>
      <c r="B17847" s="153" t="s">
        <v>20046</v>
      </c>
      <c r="C17847" s="145" t="s">
        <v>20030</v>
      </c>
      <c r="D17847" s="137"/>
      <c r="E17847" s="146">
        <v>25368.34</v>
      </c>
      <c r="F17847" s="138"/>
      <c r="G17847" s="138"/>
    </row>
    <row r="17848" ht="15.75" customHeight="1" spans="1:7">
      <c r="A17848" s="143">
        <v>2607099</v>
      </c>
      <c r="B17848" s="153" t="s">
        <v>20047</v>
      </c>
      <c r="C17848" s="145" t="s">
        <v>20030</v>
      </c>
      <c r="D17848" s="137"/>
      <c r="E17848" s="146">
        <v>61037.96</v>
      </c>
      <c r="F17848" s="138"/>
      <c r="G17848" s="138"/>
    </row>
    <row r="17849" ht="15.75" customHeight="1" spans="1:7">
      <c r="A17849" s="143">
        <v>2607095</v>
      </c>
      <c r="B17849" s="153" t="s">
        <v>20048</v>
      </c>
      <c r="C17849" s="145" t="s">
        <v>20030</v>
      </c>
      <c r="D17849" s="137"/>
      <c r="E17849" s="146">
        <v>71261.97</v>
      </c>
      <c r="F17849" s="138"/>
      <c r="G17849" s="138"/>
    </row>
    <row r="17850" ht="15.75" customHeight="1" spans="1:7">
      <c r="A17850" s="143">
        <v>2607090</v>
      </c>
      <c r="B17850" s="153" t="s">
        <v>20049</v>
      </c>
      <c r="C17850" s="145" t="s">
        <v>20030</v>
      </c>
      <c r="D17850" s="137"/>
      <c r="E17850" s="146">
        <v>30894.19</v>
      </c>
      <c r="F17850" s="138"/>
      <c r="G17850" s="138"/>
    </row>
    <row r="17851" ht="15.75" customHeight="1" spans="1:7">
      <c r="A17851" s="143">
        <v>2607260</v>
      </c>
      <c r="B17851" s="153" t="s">
        <v>20050</v>
      </c>
      <c r="C17851" s="145" t="s">
        <v>20030</v>
      </c>
      <c r="D17851" s="137"/>
      <c r="E17851" s="146">
        <v>71697.85</v>
      </c>
      <c r="F17851" s="138"/>
      <c r="G17851" s="138"/>
    </row>
    <row r="17852" ht="15.75" customHeight="1" spans="1:7">
      <c r="A17852" s="143">
        <v>2607096</v>
      </c>
      <c r="B17852" s="153" t="s">
        <v>20051</v>
      </c>
      <c r="C17852" s="145" t="s">
        <v>20030</v>
      </c>
      <c r="D17852" s="137"/>
      <c r="E17852" s="146">
        <v>93942.12</v>
      </c>
      <c r="F17852" s="138"/>
      <c r="G17852" s="138"/>
    </row>
    <row r="17853" ht="15.75" customHeight="1" spans="1:7">
      <c r="A17853" s="143">
        <v>2607091</v>
      </c>
      <c r="B17853" s="153" t="s">
        <v>20052</v>
      </c>
      <c r="C17853" s="145" t="s">
        <v>20030</v>
      </c>
      <c r="D17853" s="137"/>
      <c r="E17853" s="146">
        <v>38815.24</v>
      </c>
      <c r="F17853" s="138"/>
      <c r="G17853" s="138"/>
    </row>
    <row r="17854" ht="15.75" customHeight="1" spans="1:7">
      <c r="A17854" s="143">
        <v>2607101</v>
      </c>
      <c r="B17854" s="153" t="s">
        <v>20053</v>
      </c>
      <c r="C17854" s="145" t="s">
        <v>20030</v>
      </c>
      <c r="D17854" s="137"/>
      <c r="E17854" s="146">
        <v>94516.6</v>
      </c>
      <c r="F17854" s="138"/>
      <c r="G17854" s="138"/>
    </row>
    <row r="17855" ht="15.75" customHeight="1" spans="1:7">
      <c r="A17855" s="143">
        <v>2607092</v>
      </c>
      <c r="B17855" s="153" t="s">
        <v>20054</v>
      </c>
      <c r="C17855" s="145" t="s">
        <v>20030</v>
      </c>
      <c r="D17855" s="137"/>
      <c r="E17855" s="146">
        <v>42826.03</v>
      </c>
      <c r="F17855" s="138"/>
      <c r="G17855" s="138"/>
    </row>
    <row r="17856" ht="15.75" customHeight="1" spans="1:7">
      <c r="A17856" s="143">
        <v>2607087</v>
      </c>
      <c r="B17856" s="153" t="s">
        <v>20055</v>
      </c>
      <c r="C17856" s="145" t="s">
        <v>20030</v>
      </c>
      <c r="D17856" s="137"/>
      <c r="E17856" s="146">
        <v>18493.67</v>
      </c>
      <c r="F17856" s="138"/>
      <c r="G17856" s="138"/>
    </row>
    <row r="17857" ht="15.75" customHeight="1" spans="1:7">
      <c r="A17857" s="143">
        <v>2607097</v>
      </c>
      <c r="B17857" s="153" t="s">
        <v>20056</v>
      </c>
      <c r="C17857" s="145" t="s">
        <v>20030</v>
      </c>
      <c r="D17857" s="137"/>
      <c r="E17857" s="146">
        <v>43089.78</v>
      </c>
      <c r="F17857" s="138"/>
      <c r="G17857" s="138"/>
    </row>
    <row r="17858" ht="15.75" customHeight="1" spans="1:7">
      <c r="A17858" s="143">
        <v>2607198</v>
      </c>
      <c r="B17858" s="153" t="s">
        <v>20057</v>
      </c>
      <c r="C17858" s="145" t="s">
        <v>455</v>
      </c>
      <c r="D17858" s="137"/>
      <c r="E17858" s="146">
        <v>313.9</v>
      </c>
      <c r="F17858" s="138"/>
      <c r="G17858" s="138"/>
    </row>
    <row r="17859" ht="15.75" customHeight="1" spans="1:7">
      <c r="A17859" s="143">
        <v>2809170</v>
      </c>
      <c r="B17859" s="153" t="s">
        <v>20058</v>
      </c>
      <c r="C17859" s="145" t="s">
        <v>455</v>
      </c>
      <c r="D17859" s="137"/>
      <c r="E17859" s="146">
        <v>1899.54</v>
      </c>
      <c r="F17859" s="138"/>
      <c r="G17859" s="138"/>
    </row>
    <row r="17860" ht="15.75" customHeight="1" spans="1:7">
      <c r="A17860" s="143">
        <v>2809183</v>
      </c>
      <c r="B17860" s="153" t="s">
        <v>20059</v>
      </c>
      <c r="C17860" s="145" t="s">
        <v>455</v>
      </c>
      <c r="D17860" s="137"/>
      <c r="E17860" s="146">
        <v>2751.35</v>
      </c>
      <c r="F17860" s="138"/>
      <c r="G17860" s="138"/>
    </row>
    <row r="17861" ht="15.75" customHeight="1" spans="1:7">
      <c r="A17861" s="143">
        <v>2809174</v>
      </c>
      <c r="B17861" s="153" t="s">
        <v>20060</v>
      </c>
      <c r="C17861" s="145" t="s">
        <v>455</v>
      </c>
      <c r="D17861" s="137"/>
      <c r="E17861" s="146">
        <v>1992.82</v>
      </c>
      <c r="F17861" s="138"/>
      <c r="G17861" s="138"/>
    </row>
    <row r="17862" ht="15.75" customHeight="1" spans="1:7">
      <c r="A17862" s="143">
        <v>2809196</v>
      </c>
      <c r="B17862" s="153" t="s">
        <v>20061</v>
      </c>
      <c r="C17862" s="145" t="s">
        <v>455</v>
      </c>
      <c r="D17862" s="137"/>
      <c r="E17862" s="146">
        <v>2891.24</v>
      </c>
      <c r="F17862" s="138"/>
      <c r="G17862" s="138"/>
    </row>
    <row r="17863" ht="15.75" customHeight="1" spans="1:7">
      <c r="A17863" s="143">
        <v>2809187</v>
      </c>
      <c r="B17863" s="153" t="s">
        <v>20062</v>
      </c>
      <c r="C17863" s="145" t="s">
        <v>455</v>
      </c>
      <c r="D17863" s="137"/>
      <c r="E17863" s="146">
        <v>2891.52</v>
      </c>
      <c r="F17863" s="138"/>
      <c r="G17863" s="138"/>
    </row>
    <row r="17864" ht="15.75" customHeight="1" spans="1:7">
      <c r="A17864" s="143">
        <v>2809178</v>
      </c>
      <c r="B17864" s="153" t="s">
        <v>20063</v>
      </c>
      <c r="C17864" s="145" t="s">
        <v>455</v>
      </c>
      <c r="D17864" s="137"/>
      <c r="E17864" s="146">
        <v>2132.6</v>
      </c>
      <c r="F17864" s="138"/>
      <c r="G17864" s="138"/>
    </row>
    <row r="17865" ht="15.75" customHeight="1" spans="1:7">
      <c r="A17865" s="143">
        <v>2809200</v>
      </c>
      <c r="B17865" s="153" t="s">
        <v>20064</v>
      </c>
      <c r="C17865" s="145" t="s">
        <v>455</v>
      </c>
      <c r="D17865" s="137"/>
      <c r="E17865" s="146">
        <v>3037.2</v>
      </c>
      <c r="F17865" s="138"/>
      <c r="G17865" s="138"/>
    </row>
    <row r="17866" ht="15.75" customHeight="1" spans="1:7">
      <c r="A17866" s="143">
        <v>2809191</v>
      </c>
      <c r="B17866" s="153" t="s">
        <v>20065</v>
      </c>
      <c r="C17866" s="145" t="s">
        <v>455</v>
      </c>
      <c r="D17866" s="137"/>
      <c r="E17866" s="146">
        <v>3020.07</v>
      </c>
      <c r="F17866" s="138"/>
      <c r="G17866" s="138"/>
    </row>
    <row r="17867" ht="15.75" customHeight="1" spans="1:7">
      <c r="A17867" s="143">
        <v>2809204</v>
      </c>
      <c r="B17867" s="153" t="s">
        <v>20066</v>
      </c>
      <c r="C17867" s="145" t="s">
        <v>455</v>
      </c>
      <c r="D17867" s="137"/>
      <c r="E17867" s="146">
        <v>3170.84</v>
      </c>
      <c r="F17867" s="138"/>
      <c r="G17867" s="138"/>
    </row>
    <row r="17868" ht="15.75" customHeight="1" spans="1:7">
      <c r="A17868" s="143">
        <v>2809171</v>
      </c>
      <c r="B17868" s="153" t="s">
        <v>20067</v>
      </c>
      <c r="C17868" s="145" t="s">
        <v>455</v>
      </c>
      <c r="D17868" s="137"/>
      <c r="E17868" s="146">
        <v>2144.18</v>
      </c>
      <c r="F17868" s="138"/>
      <c r="G17868" s="138"/>
    </row>
    <row r="17869" ht="15.75" customHeight="1" spans="1:7">
      <c r="A17869" s="143">
        <v>2809184</v>
      </c>
      <c r="B17869" s="153" t="s">
        <v>20068</v>
      </c>
      <c r="C17869" s="145" t="s">
        <v>455</v>
      </c>
      <c r="D17869" s="137"/>
      <c r="E17869" s="146">
        <v>3103.87</v>
      </c>
      <c r="F17869" s="138"/>
      <c r="G17869" s="138"/>
    </row>
    <row r="17870" ht="15.75" customHeight="1" spans="1:7">
      <c r="A17870" s="143">
        <v>2809175</v>
      </c>
      <c r="B17870" s="153" t="s">
        <v>20069</v>
      </c>
      <c r="C17870" s="145" t="s">
        <v>455</v>
      </c>
      <c r="D17870" s="137"/>
      <c r="E17870" s="146">
        <v>2246.79</v>
      </c>
      <c r="F17870" s="138"/>
      <c r="G17870" s="138"/>
    </row>
    <row r="17871" ht="15.75" customHeight="1" spans="1:7">
      <c r="A17871" s="143">
        <v>2809197</v>
      </c>
      <c r="B17871" s="153" t="s">
        <v>20070</v>
      </c>
      <c r="C17871" s="145" t="s">
        <v>455</v>
      </c>
      <c r="D17871" s="137"/>
      <c r="E17871" s="146">
        <v>3258.21</v>
      </c>
      <c r="F17871" s="138"/>
      <c r="G17871" s="138"/>
    </row>
    <row r="17872" ht="15.75" customHeight="1" spans="1:7">
      <c r="A17872" s="143">
        <v>2809188</v>
      </c>
      <c r="B17872" s="153" t="s">
        <v>20071</v>
      </c>
      <c r="C17872" s="145" t="s">
        <v>455</v>
      </c>
      <c r="D17872" s="137"/>
      <c r="E17872" s="146">
        <v>3258.05</v>
      </c>
      <c r="F17872" s="138"/>
      <c r="G17872" s="138"/>
    </row>
    <row r="17873" ht="15.75" customHeight="1" spans="1:7">
      <c r="A17873" s="143">
        <v>2809179</v>
      </c>
      <c r="B17873" s="153" t="s">
        <v>20072</v>
      </c>
      <c r="C17873" s="145" t="s">
        <v>455</v>
      </c>
      <c r="D17873" s="137"/>
      <c r="E17873" s="146">
        <v>2400.55</v>
      </c>
      <c r="F17873" s="138"/>
      <c r="G17873" s="138"/>
    </row>
    <row r="17874" ht="15.75" customHeight="1" spans="1:7">
      <c r="A17874" s="143">
        <v>2809201</v>
      </c>
      <c r="B17874" s="153" t="s">
        <v>20073</v>
      </c>
      <c r="C17874" s="145" t="s">
        <v>455</v>
      </c>
      <c r="D17874" s="137"/>
      <c r="E17874" s="146">
        <v>3418.78</v>
      </c>
      <c r="F17874" s="138"/>
      <c r="G17874" s="138"/>
    </row>
    <row r="17875" ht="15.75" customHeight="1" spans="1:7">
      <c r="A17875" s="143">
        <v>2809192</v>
      </c>
      <c r="B17875" s="153" t="s">
        <v>20074</v>
      </c>
      <c r="C17875" s="145" t="s">
        <v>455</v>
      </c>
      <c r="D17875" s="137"/>
      <c r="E17875" s="146">
        <v>3399.45</v>
      </c>
      <c r="F17875" s="138"/>
      <c r="G17875" s="138"/>
    </row>
    <row r="17876" ht="15.75" customHeight="1" spans="1:7">
      <c r="A17876" s="143">
        <v>2809205</v>
      </c>
      <c r="B17876" s="153" t="s">
        <v>20075</v>
      </c>
      <c r="C17876" s="145" t="s">
        <v>455</v>
      </c>
      <c r="D17876" s="137"/>
      <c r="E17876" s="146">
        <v>3565.77</v>
      </c>
      <c r="F17876" s="138"/>
      <c r="G17876" s="138"/>
    </row>
    <row r="17877" ht="15.75" customHeight="1" spans="1:7">
      <c r="A17877" s="143">
        <v>2809172</v>
      </c>
      <c r="B17877" s="153" t="s">
        <v>20076</v>
      </c>
      <c r="C17877" s="145" t="s">
        <v>455</v>
      </c>
      <c r="D17877" s="137"/>
      <c r="E17877" s="146">
        <v>2506.65</v>
      </c>
      <c r="F17877" s="138"/>
      <c r="G17877" s="138"/>
    </row>
    <row r="17878" ht="15.75" customHeight="1" spans="1:7">
      <c r="A17878" s="143">
        <v>2809185</v>
      </c>
      <c r="B17878" s="153" t="s">
        <v>20077</v>
      </c>
      <c r="C17878" s="145" t="s">
        <v>455</v>
      </c>
      <c r="D17878" s="137"/>
      <c r="E17878" s="146">
        <v>3573.52</v>
      </c>
      <c r="F17878" s="138"/>
      <c r="G17878" s="138"/>
    </row>
    <row r="17879" ht="15.75" customHeight="1" spans="1:7">
      <c r="A17879" s="143">
        <v>2809176</v>
      </c>
      <c r="B17879" s="153" t="s">
        <v>20078</v>
      </c>
      <c r="C17879" s="145" t="s">
        <v>455</v>
      </c>
      <c r="D17879" s="137"/>
      <c r="E17879" s="146">
        <v>2619.52</v>
      </c>
      <c r="F17879" s="138"/>
      <c r="G17879" s="138"/>
    </row>
    <row r="17880" ht="15.75" customHeight="1" spans="1:7">
      <c r="A17880" s="143">
        <v>2809198</v>
      </c>
      <c r="B17880" s="153" t="s">
        <v>20079</v>
      </c>
      <c r="C17880" s="145" t="s">
        <v>455</v>
      </c>
      <c r="D17880" s="137"/>
      <c r="E17880" s="146">
        <v>3746.27</v>
      </c>
      <c r="F17880" s="138"/>
      <c r="G17880" s="138"/>
    </row>
    <row r="17881" ht="15.75" customHeight="1" spans="1:7">
      <c r="A17881" s="143">
        <v>2809189</v>
      </c>
      <c r="B17881" s="153" t="s">
        <v>20080</v>
      </c>
      <c r="C17881" s="145" t="s">
        <v>455</v>
      </c>
      <c r="D17881" s="137"/>
      <c r="E17881" s="146">
        <v>3743.13</v>
      </c>
      <c r="F17881" s="138"/>
      <c r="G17881" s="138"/>
    </row>
    <row r="17882" ht="15.75" customHeight="1" spans="1:7">
      <c r="A17882" s="143">
        <v>2809180</v>
      </c>
      <c r="B17882" s="153" t="s">
        <v>20081</v>
      </c>
      <c r="C17882" s="145" t="s">
        <v>455</v>
      </c>
      <c r="D17882" s="137"/>
      <c r="E17882" s="146">
        <v>2788.65</v>
      </c>
      <c r="F17882" s="138"/>
      <c r="G17882" s="138"/>
    </row>
    <row r="17883" ht="15.75" customHeight="1" spans="1:7">
      <c r="A17883" s="143">
        <v>2809202</v>
      </c>
      <c r="B17883" s="153" t="s">
        <v>20082</v>
      </c>
      <c r="C17883" s="145" t="s">
        <v>455</v>
      </c>
      <c r="D17883" s="137"/>
      <c r="E17883" s="146">
        <v>3922.89</v>
      </c>
      <c r="F17883" s="138"/>
      <c r="G17883" s="138"/>
    </row>
    <row r="17884" ht="15.75" customHeight="1" spans="1:7">
      <c r="A17884" s="143">
        <v>2809193</v>
      </c>
      <c r="B17884" s="153" t="s">
        <v>20083</v>
      </c>
      <c r="C17884" s="145" t="s">
        <v>455</v>
      </c>
      <c r="D17884" s="137"/>
      <c r="E17884" s="146">
        <v>3898.67</v>
      </c>
      <c r="F17884" s="138"/>
      <c r="G17884" s="138"/>
    </row>
    <row r="17885" ht="15.75" customHeight="1" spans="1:7">
      <c r="A17885" s="143">
        <v>2809206</v>
      </c>
      <c r="B17885" s="153" t="s">
        <v>20084</v>
      </c>
      <c r="C17885" s="145" t="s">
        <v>455</v>
      </c>
      <c r="D17885" s="137"/>
      <c r="E17885" s="146">
        <v>4084.59</v>
      </c>
      <c r="F17885" s="138"/>
      <c r="G17885" s="138"/>
    </row>
    <row r="17886" ht="15.75" customHeight="1" spans="1:7">
      <c r="A17886" s="143">
        <v>2809190</v>
      </c>
      <c r="B17886" s="153" t="s">
        <v>20085</v>
      </c>
      <c r="C17886" s="145" t="s">
        <v>455</v>
      </c>
      <c r="D17886" s="137"/>
      <c r="E17886" s="146">
        <v>4847.9</v>
      </c>
      <c r="F17886" s="138"/>
      <c r="G17886" s="138"/>
    </row>
    <row r="17887" ht="15.75" customHeight="1" spans="1:7">
      <c r="A17887" s="143">
        <v>2809181</v>
      </c>
      <c r="B17887" s="153" t="s">
        <v>20086</v>
      </c>
      <c r="C17887" s="145" t="s">
        <v>455</v>
      </c>
      <c r="D17887" s="137"/>
      <c r="E17887" s="146">
        <v>3427.93</v>
      </c>
      <c r="F17887" s="138"/>
      <c r="G17887" s="138"/>
    </row>
    <row r="17888" ht="15.75" customHeight="1" spans="1:7">
      <c r="A17888" s="143">
        <v>2809203</v>
      </c>
      <c r="B17888" s="153" t="s">
        <v>20087</v>
      </c>
      <c r="C17888" s="145" t="s">
        <v>455</v>
      </c>
      <c r="D17888" s="137"/>
      <c r="E17888" s="146">
        <v>5065.53</v>
      </c>
      <c r="F17888" s="138"/>
      <c r="G17888" s="138"/>
    </row>
    <row r="17889" ht="15.75" customHeight="1" spans="1:7">
      <c r="A17889" s="143">
        <v>2809194</v>
      </c>
      <c r="B17889" s="153" t="s">
        <v>20088</v>
      </c>
      <c r="C17889" s="145" t="s">
        <v>455</v>
      </c>
      <c r="D17889" s="137"/>
      <c r="E17889" s="146">
        <v>5034.55</v>
      </c>
      <c r="F17889" s="138"/>
      <c r="G17889" s="138"/>
    </row>
    <row r="17890" ht="15.75" customHeight="1" spans="1:7">
      <c r="A17890" s="143">
        <v>2809207</v>
      </c>
      <c r="B17890" s="153" t="s">
        <v>20089</v>
      </c>
      <c r="C17890" s="145" t="s">
        <v>455</v>
      </c>
      <c r="D17890" s="137"/>
      <c r="E17890" s="146">
        <v>5259.57</v>
      </c>
      <c r="F17890" s="138"/>
      <c r="G17890" s="138"/>
    </row>
    <row r="17891" ht="15.75" customHeight="1" spans="1:7">
      <c r="A17891" s="143">
        <v>2809169</v>
      </c>
      <c r="B17891" s="153" t="s">
        <v>20090</v>
      </c>
      <c r="C17891" s="145" t="s">
        <v>455</v>
      </c>
      <c r="D17891" s="137"/>
      <c r="E17891" s="146">
        <v>1633.4</v>
      </c>
      <c r="F17891" s="138"/>
      <c r="G17891" s="138"/>
    </row>
    <row r="17892" ht="15.75" customHeight="1" spans="1:7">
      <c r="A17892" s="143">
        <v>2809182</v>
      </c>
      <c r="B17892" s="153" t="s">
        <v>20091</v>
      </c>
      <c r="C17892" s="145" t="s">
        <v>455</v>
      </c>
      <c r="D17892" s="137"/>
      <c r="E17892" s="146">
        <v>2265.82</v>
      </c>
      <c r="F17892" s="138"/>
      <c r="G17892" s="138"/>
    </row>
    <row r="17893" ht="15.75" customHeight="1" spans="1:7">
      <c r="A17893" s="143">
        <v>2809173</v>
      </c>
      <c r="B17893" s="153" t="s">
        <v>20092</v>
      </c>
      <c r="C17893" s="145" t="s">
        <v>455</v>
      </c>
      <c r="D17893" s="137"/>
      <c r="E17893" s="146">
        <v>1718.2</v>
      </c>
      <c r="F17893" s="138"/>
      <c r="G17893" s="138"/>
    </row>
    <row r="17894" ht="15.75" customHeight="1" spans="1:7">
      <c r="A17894" s="143">
        <v>2809195</v>
      </c>
      <c r="B17894" s="153" t="s">
        <v>20093</v>
      </c>
      <c r="C17894" s="145" t="s">
        <v>455</v>
      </c>
      <c r="D17894" s="137"/>
      <c r="E17894" s="146">
        <v>2370.59</v>
      </c>
      <c r="F17894" s="138"/>
      <c r="G17894" s="138"/>
    </row>
    <row r="17895" ht="15.75" customHeight="1" spans="1:7">
      <c r="A17895" s="143">
        <v>2809186</v>
      </c>
      <c r="B17895" s="153" t="s">
        <v>20094</v>
      </c>
      <c r="C17895" s="145" t="s">
        <v>455</v>
      </c>
      <c r="D17895" s="137"/>
      <c r="E17895" s="146">
        <v>2393.24</v>
      </c>
      <c r="F17895" s="138"/>
      <c r="G17895" s="138"/>
    </row>
    <row r="17896" ht="15.75" customHeight="1" spans="1:7">
      <c r="A17896" s="143">
        <v>2809177</v>
      </c>
      <c r="B17896" s="153" t="s">
        <v>20095</v>
      </c>
      <c r="C17896" s="145" t="s">
        <v>455</v>
      </c>
      <c r="D17896" s="137"/>
      <c r="E17896" s="146">
        <v>1845.27</v>
      </c>
      <c r="F17896" s="138"/>
      <c r="G17896" s="138"/>
    </row>
    <row r="17897" ht="15.75" customHeight="1" spans="1:7">
      <c r="A17897" s="143">
        <v>2809199</v>
      </c>
      <c r="B17897" s="153" t="s">
        <v>20096</v>
      </c>
      <c r="C17897" s="145" t="s">
        <v>455</v>
      </c>
      <c r="D17897" s="137"/>
      <c r="E17897" s="146">
        <v>2503.29</v>
      </c>
      <c r="F17897" s="138"/>
      <c r="G17897" s="138"/>
    </row>
    <row r="17898" ht="15.75" customHeight="1" spans="1:7">
      <c r="A17898" s="143">
        <v>2809219</v>
      </c>
      <c r="B17898" s="153" t="s">
        <v>20097</v>
      </c>
      <c r="C17898" s="145" t="s">
        <v>18099</v>
      </c>
      <c r="D17898" s="137"/>
      <c r="E17898" s="146">
        <v>22951.78</v>
      </c>
      <c r="F17898" s="138"/>
      <c r="G17898" s="138"/>
    </row>
    <row r="17899" ht="15.75" customHeight="1" spans="1:7">
      <c r="A17899" s="143">
        <v>2809220</v>
      </c>
      <c r="B17899" s="153" t="s">
        <v>20098</v>
      </c>
      <c r="C17899" s="145" t="s">
        <v>18099</v>
      </c>
      <c r="D17899" s="137"/>
      <c r="E17899" s="146">
        <v>24426.48</v>
      </c>
      <c r="F17899" s="138"/>
      <c r="G17899" s="138"/>
    </row>
    <row r="17900" ht="15.75" customHeight="1" spans="1:7">
      <c r="A17900" s="143">
        <v>2809221</v>
      </c>
      <c r="B17900" s="153" t="s">
        <v>20099</v>
      </c>
      <c r="C17900" s="145" t="s">
        <v>18099</v>
      </c>
      <c r="D17900" s="137"/>
      <c r="E17900" s="146">
        <v>25140.27</v>
      </c>
      <c r="F17900" s="138"/>
      <c r="G17900" s="138"/>
    </row>
    <row r="17901" ht="15.75" customHeight="1" spans="1:7">
      <c r="A17901" s="143">
        <v>2809163</v>
      </c>
      <c r="B17901" s="153" t="s">
        <v>20100</v>
      </c>
      <c r="C17901" s="145" t="s">
        <v>18099</v>
      </c>
      <c r="D17901" s="137"/>
      <c r="E17901" s="146">
        <v>23966.65</v>
      </c>
      <c r="F17901" s="138"/>
      <c r="G17901" s="138"/>
    </row>
    <row r="17902" ht="15.75" customHeight="1" spans="1:7">
      <c r="A17902" s="143">
        <v>2809164</v>
      </c>
      <c r="B17902" s="153" t="s">
        <v>20101</v>
      </c>
      <c r="C17902" s="145" t="s">
        <v>18099</v>
      </c>
      <c r="D17902" s="137"/>
      <c r="E17902" s="146">
        <v>25495.67</v>
      </c>
      <c r="F17902" s="138"/>
      <c r="G17902" s="138"/>
    </row>
    <row r="17903" ht="15.75" customHeight="1" spans="1:7">
      <c r="A17903" s="143">
        <v>2809165</v>
      </c>
      <c r="B17903" s="153" t="s">
        <v>20102</v>
      </c>
      <c r="C17903" s="145" t="s">
        <v>18099</v>
      </c>
      <c r="D17903" s="137"/>
      <c r="E17903" s="146">
        <v>26229.52</v>
      </c>
      <c r="F17903" s="138"/>
      <c r="G17903" s="138"/>
    </row>
    <row r="17904" ht="15.75" customHeight="1" spans="1:7">
      <c r="A17904" s="143">
        <v>2809216</v>
      </c>
      <c r="B17904" s="153" t="s">
        <v>20103</v>
      </c>
      <c r="C17904" s="145" t="s">
        <v>18099</v>
      </c>
      <c r="D17904" s="137"/>
      <c r="E17904" s="146">
        <v>21368.44</v>
      </c>
      <c r="F17904" s="138"/>
      <c r="G17904" s="138"/>
    </row>
    <row r="17905" ht="15.75" customHeight="1" spans="1:7">
      <c r="A17905" s="143">
        <v>2809217</v>
      </c>
      <c r="B17905" s="153" t="s">
        <v>20104</v>
      </c>
      <c r="C17905" s="145" t="s">
        <v>18099</v>
      </c>
      <c r="D17905" s="137"/>
      <c r="E17905" s="146">
        <v>21745.74</v>
      </c>
      <c r="F17905" s="138"/>
      <c r="G17905" s="138"/>
    </row>
    <row r="17906" ht="15.75" customHeight="1" spans="1:7">
      <c r="A17906" s="143">
        <v>2809218</v>
      </c>
      <c r="B17906" s="153" t="s">
        <v>20105</v>
      </c>
      <c r="C17906" s="145" t="s">
        <v>18099</v>
      </c>
      <c r="D17906" s="137"/>
      <c r="E17906" s="146">
        <v>23212.19</v>
      </c>
      <c r="F17906" s="138"/>
      <c r="G17906" s="138"/>
    </row>
    <row r="17907" ht="15.75" customHeight="1" spans="1:7">
      <c r="A17907" s="143">
        <v>2809160</v>
      </c>
      <c r="B17907" s="153" t="s">
        <v>20106</v>
      </c>
      <c r="C17907" s="145" t="s">
        <v>18099</v>
      </c>
      <c r="D17907" s="137"/>
      <c r="E17907" s="146">
        <v>22321.54</v>
      </c>
      <c r="F17907" s="138"/>
      <c r="G17907" s="138"/>
    </row>
    <row r="17908" ht="15.75" customHeight="1" spans="1:7">
      <c r="A17908" s="143">
        <v>2809161</v>
      </c>
      <c r="B17908" s="153" t="s">
        <v>20107</v>
      </c>
      <c r="C17908" s="145" t="s">
        <v>18099</v>
      </c>
      <c r="D17908" s="137"/>
      <c r="E17908" s="146">
        <v>22701.56</v>
      </c>
      <c r="F17908" s="138"/>
      <c r="G17908" s="138"/>
    </row>
    <row r="17909" ht="15.75" customHeight="1" spans="1:7">
      <c r="A17909" s="143">
        <v>2809162</v>
      </c>
      <c r="B17909" s="153" t="s">
        <v>20108</v>
      </c>
      <c r="C17909" s="145" t="s">
        <v>18099</v>
      </c>
      <c r="D17909" s="137"/>
      <c r="E17909" s="146">
        <v>24222.19</v>
      </c>
      <c r="F17909" s="138"/>
      <c r="G17909" s="138"/>
    </row>
    <row r="17910" ht="15.75" customHeight="1" spans="1:7">
      <c r="A17910" s="143">
        <v>2809222</v>
      </c>
      <c r="B17910" s="153" t="s">
        <v>20109</v>
      </c>
      <c r="C17910" s="145" t="s">
        <v>18099</v>
      </c>
      <c r="D17910" s="137"/>
      <c r="E17910" s="146">
        <v>20890.38</v>
      </c>
      <c r="F17910" s="138"/>
      <c r="G17910" s="138"/>
    </row>
    <row r="17911" ht="15.75" customHeight="1" spans="1:7">
      <c r="A17911" s="143">
        <v>2809223</v>
      </c>
      <c r="B17911" s="153" t="s">
        <v>20110</v>
      </c>
      <c r="C17911" s="145" t="s">
        <v>18099</v>
      </c>
      <c r="D17911" s="137"/>
      <c r="E17911" s="146">
        <v>26785</v>
      </c>
      <c r="F17911" s="138"/>
      <c r="G17911" s="138"/>
    </row>
    <row r="17912" ht="15.75" customHeight="1" spans="1:7">
      <c r="A17912" s="143">
        <v>2809224</v>
      </c>
      <c r="B17912" s="153" t="s">
        <v>20111</v>
      </c>
      <c r="C17912" s="145" t="s">
        <v>18099</v>
      </c>
      <c r="D17912" s="137"/>
      <c r="E17912" s="146">
        <v>27855.68</v>
      </c>
      <c r="F17912" s="138"/>
      <c r="G17912" s="138"/>
    </row>
    <row r="17913" ht="15.75" customHeight="1" spans="1:7">
      <c r="A17913" s="143">
        <v>2809166</v>
      </c>
      <c r="B17913" s="153" t="s">
        <v>20112</v>
      </c>
      <c r="C17913" s="145" t="s">
        <v>18099</v>
      </c>
      <c r="D17913" s="137"/>
      <c r="E17913" s="146">
        <v>21741.15</v>
      </c>
      <c r="F17913" s="138"/>
      <c r="G17913" s="138"/>
    </row>
    <row r="17914" ht="15.75" customHeight="1" spans="1:7">
      <c r="A17914" s="143">
        <v>2809167</v>
      </c>
      <c r="B17914" s="153" t="s">
        <v>20113</v>
      </c>
      <c r="C17914" s="145" t="s">
        <v>18099</v>
      </c>
      <c r="D17914" s="137"/>
      <c r="E17914" s="146">
        <v>27924.42</v>
      </c>
      <c r="F17914" s="138"/>
      <c r="G17914" s="138"/>
    </row>
    <row r="17915" ht="15.75" customHeight="1" spans="1:7">
      <c r="A17915" s="143">
        <v>2809168</v>
      </c>
      <c r="B17915" s="153" t="s">
        <v>20114</v>
      </c>
      <c r="C17915" s="145" t="s">
        <v>18099</v>
      </c>
      <c r="D17915" s="137"/>
      <c r="E17915" s="146">
        <v>29025.18</v>
      </c>
      <c r="F17915" s="138"/>
      <c r="G17915" s="138"/>
    </row>
    <row r="17916" ht="15.75" customHeight="1" spans="1:7">
      <c r="A17916" s="143">
        <v>2909152</v>
      </c>
      <c r="B17916" s="153" t="s">
        <v>20115</v>
      </c>
      <c r="C17916" s="145" t="s">
        <v>18099</v>
      </c>
      <c r="D17916" s="137"/>
      <c r="E17916" s="146">
        <v>114.95</v>
      </c>
      <c r="F17916" s="138"/>
      <c r="G17916" s="138"/>
    </row>
    <row r="17917" ht="15.75" customHeight="1" spans="1:7">
      <c r="A17917" s="143">
        <v>2909153</v>
      </c>
      <c r="B17917" s="153" t="s">
        <v>20116</v>
      </c>
      <c r="C17917" s="145" t="s">
        <v>18099</v>
      </c>
      <c r="D17917" s="137"/>
      <c r="E17917" s="146">
        <v>172.91</v>
      </c>
      <c r="F17917" s="138"/>
      <c r="G17917" s="138"/>
    </row>
    <row r="17918" ht="15.75" customHeight="1" spans="1:7">
      <c r="A17918" s="143">
        <v>2909151</v>
      </c>
      <c r="B17918" s="153" t="s">
        <v>20117</v>
      </c>
      <c r="C17918" s="145" t="s">
        <v>18099</v>
      </c>
      <c r="D17918" s="137"/>
      <c r="E17918" s="146">
        <v>61.59</v>
      </c>
      <c r="F17918" s="138"/>
      <c r="G17918" s="138"/>
    </row>
    <row r="17919" ht="15.75" customHeight="1" spans="1:7">
      <c r="A17919" s="143">
        <v>2909145</v>
      </c>
      <c r="B17919" s="153" t="s">
        <v>20118</v>
      </c>
      <c r="C17919" s="145" t="s">
        <v>455</v>
      </c>
      <c r="D17919" s="137"/>
      <c r="E17919" s="146">
        <v>10.41</v>
      </c>
      <c r="F17919" s="138"/>
      <c r="G17919" s="138"/>
    </row>
    <row r="17920" ht="15.75" customHeight="1" spans="1:7">
      <c r="A17920" s="143">
        <v>2909379</v>
      </c>
      <c r="B17920" s="153" t="s">
        <v>20119</v>
      </c>
      <c r="C17920" s="145" t="s">
        <v>18099</v>
      </c>
      <c r="D17920" s="137"/>
      <c r="E17920" s="146">
        <v>5800.54</v>
      </c>
      <c r="F17920" s="138"/>
      <c r="G17920" s="138"/>
    </row>
    <row r="17921" ht="15.75" customHeight="1" spans="1:7">
      <c r="A17921" s="143">
        <v>2909381</v>
      </c>
      <c r="B17921" s="153" t="s">
        <v>20120</v>
      </c>
      <c r="C17921" s="145" t="s">
        <v>18099</v>
      </c>
      <c r="D17921" s="137"/>
      <c r="E17921" s="146">
        <v>6069.73</v>
      </c>
      <c r="F17921" s="138"/>
      <c r="G17921" s="138"/>
    </row>
    <row r="17922" ht="15.75" customHeight="1" spans="1:7">
      <c r="A17922" s="143">
        <v>2909380</v>
      </c>
      <c r="B17922" s="153" t="s">
        <v>20121</v>
      </c>
      <c r="C17922" s="145" t="s">
        <v>18099</v>
      </c>
      <c r="D17922" s="137"/>
      <c r="E17922" s="146">
        <v>8501.81</v>
      </c>
      <c r="F17922" s="138"/>
      <c r="G17922" s="138"/>
    </row>
    <row r="17923" ht="15.75" customHeight="1" spans="1:7">
      <c r="A17923" s="143">
        <v>2909382</v>
      </c>
      <c r="B17923" s="153" t="s">
        <v>20122</v>
      </c>
      <c r="C17923" s="145" t="s">
        <v>18099</v>
      </c>
      <c r="D17923" s="137"/>
      <c r="E17923" s="146">
        <v>8904.69</v>
      </c>
      <c r="F17923" s="138"/>
      <c r="G17923" s="138"/>
    </row>
    <row r="17924" ht="15.75" customHeight="1" spans="1:7">
      <c r="A17924" s="143">
        <v>2909375</v>
      </c>
      <c r="B17924" s="153" t="s">
        <v>20123</v>
      </c>
      <c r="C17924" s="145" t="s">
        <v>18099</v>
      </c>
      <c r="D17924" s="137"/>
      <c r="E17924" s="146">
        <v>9286.3</v>
      </c>
      <c r="F17924" s="138"/>
      <c r="G17924" s="138"/>
    </row>
    <row r="17925" ht="15.75" customHeight="1" spans="1:7">
      <c r="A17925" s="143">
        <v>2909377</v>
      </c>
      <c r="B17925" s="153" t="s">
        <v>20124</v>
      </c>
      <c r="C17925" s="145" t="s">
        <v>18099</v>
      </c>
      <c r="D17925" s="137"/>
      <c r="E17925" s="146">
        <v>9719.97</v>
      </c>
      <c r="F17925" s="138"/>
      <c r="G17925" s="138"/>
    </row>
    <row r="17926" ht="15.75" customHeight="1" spans="1:7">
      <c r="A17926" s="143">
        <v>2909376</v>
      </c>
      <c r="B17926" s="153" t="s">
        <v>20125</v>
      </c>
      <c r="C17926" s="145" t="s">
        <v>18099</v>
      </c>
      <c r="D17926" s="137"/>
      <c r="E17926" s="146">
        <v>13639.38</v>
      </c>
      <c r="F17926" s="138"/>
      <c r="G17926" s="138"/>
    </row>
    <row r="17927" ht="15.75" customHeight="1" spans="1:7">
      <c r="A17927" s="143">
        <v>2909378</v>
      </c>
      <c r="B17927" s="153" t="s">
        <v>20126</v>
      </c>
      <c r="C17927" s="145" t="s">
        <v>18099</v>
      </c>
      <c r="D17927" s="137"/>
      <c r="E17927" s="146">
        <v>14295.12</v>
      </c>
      <c r="F17927" s="138"/>
      <c r="G17927" s="138"/>
    </row>
    <row r="17928" ht="15.75" customHeight="1" spans="1:7">
      <c r="A17928" s="143">
        <v>2909383</v>
      </c>
      <c r="B17928" s="153" t="s">
        <v>20127</v>
      </c>
      <c r="C17928" s="145" t="s">
        <v>18099</v>
      </c>
      <c r="D17928" s="137"/>
      <c r="E17928" s="146">
        <v>5408.41</v>
      </c>
      <c r="F17928" s="138"/>
      <c r="G17928" s="138"/>
    </row>
    <row r="17929" ht="15.75" customHeight="1" spans="1:7">
      <c r="A17929" s="143">
        <v>2909384</v>
      </c>
      <c r="B17929" s="153" t="s">
        <v>20128</v>
      </c>
      <c r="C17929" s="145" t="s">
        <v>18099</v>
      </c>
      <c r="D17929" s="137"/>
      <c r="E17929" s="146">
        <v>5677.72</v>
      </c>
      <c r="F17929" s="138"/>
      <c r="G17929" s="138"/>
    </row>
    <row r="17930" ht="15.75" customHeight="1" spans="1:7">
      <c r="A17930" s="143">
        <v>2909148</v>
      </c>
      <c r="B17930" s="153" t="s">
        <v>20129</v>
      </c>
      <c r="C17930" s="145" t="s">
        <v>18099</v>
      </c>
      <c r="D17930" s="137"/>
      <c r="E17930" s="146">
        <v>429.25</v>
      </c>
      <c r="F17930" s="138"/>
      <c r="G17930" s="138"/>
    </row>
    <row r="17931" ht="15.75" customHeight="1" spans="1:7">
      <c r="A17931" s="143">
        <v>3009336</v>
      </c>
      <c r="B17931" s="153" t="s">
        <v>20130</v>
      </c>
      <c r="C17931" s="145" t="s">
        <v>455</v>
      </c>
      <c r="D17931" s="137"/>
      <c r="E17931" s="146">
        <v>94.2</v>
      </c>
      <c r="F17931" s="138"/>
      <c r="G17931" s="138"/>
    </row>
    <row r="17932" ht="15.75" customHeight="1" spans="1:7">
      <c r="A17932" s="143">
        <v>3009337</v>
      </c>
      <c r="B17932" s="153" t="s">
        <v>20131</v>
      </c>
      <c r="C17932" s="145" t="s">
        <v>455</v>
      </c>
      <c r="D17932" s="137"/>
      <c r="E17932" s="146">
        <v>96.7</v>
      </c>
      <c r="F17932" s="138"/>
      <c r="G17932" s="138"/>
    </row>
    <row r="17933" ht="15.75" customHeight="1" spans="1:7">
      <c r="A17933" s="143">
        <v>3009340</v>
      </c>
      <c r="B17933" s="153" t="s">
        <v>20132</v>
      </c>
      <c r="C17933" s="145" t="s">
        <v>455</v>
      </c>
      <c r="D17933" s="137"/>
      <c r="E17933" s="146">
        <v>180.12</v>
      </c>
      <c r="F17933" s="138"/>
      <c r="G17933" s="138"/>
    </row>
    <row r="17934" ht="15.75" customHeight="1" spans="1:7">
      <c r="A17934" s="143">
        <v>3009341</v>
      </c>
      <c r="B17934" s="153" t="s">
        <v>20133</v>
      </c>
      <c r="C17934" s="145" t="s">
        <v>455</v>
      </c>
      <c r="D17934" s="137"/>
      <c r="E17934" s="146">
        <v>185.12</v>
      </c>
      <c r="F17934" s="138"/>
      <c r="G17934" s="138"/>
    </row>
    <row r="17935" ht="15.75" customHeight="1" spans="1:7">
      <c r="A17935" s="143">
        <v>3009344</v>
      </c>
      <c r="B17935" s="153" t="s">
        <v>20134</v>
      </c>
      <c r="C17935" s="145" t="s">
        <v>455</v>
      </c>
      <c r="D17935" s="137"/>
      <c r="E17935" s="146">
        <v>94.61</v>
      </c>
      <c r="F17935" s="138"/>
      <c r="G17935" s="138"/>
    </row>
    <row r="17936" ht="15.75" customHeight="1" spans="1:7">
      <c r="A17936" s="143">
        <v>3009345</v>
      </c>
      <c r="B17936" s="153" t="s">
        <v>20135</v>
      </c>
      <c r="C17936" s="145" t="s">
        <v>455</v>
      </c>
      <c r="D17936" s="137"/>
      <c r="E17936" s="146">
        <v>97.11</v>
      </c>
      <c r="F17936" s="138"/>
      <c r="G17936" s="138"/>
    </row>
    <row r="17937" ht="15.75" customHeight="1" spans="1:7">
      <c r="A17937" s="143">
        <v>3009348</v>
      </c>
      <c r="B17937" s="153" t="s">
        <v>20136</v>
      </c>
      <c r="C17937" s="145" t="s">
        <v>455</v>
      </c>
      <c r="D17937" s="137"/>
      <c r="E17937" s="146">
        <v>180.18</v>
      </c>
      <c r="F17937" s="138"/>
      <c r="G17937" s="138"/>
    </row>
    <row r="17938" ht="15.75" customHeight="1" spans="1:7">
      <c r="A17938" s="143">
        <v>3009349</v>
      </c>
      <c r="B17938" s="153" t="s">
        <v>20137</v>
      </c>
      <c r="C17938" s="145" t="s">
        <v>455</v>
      </c>
      <c r="D17938" s="137"/>
      <c r="E17938" s="146">
        <v>185.18</v>
      </c>
      <c r="F17938" s="138"/>
      <c r="G17938" s="138"/>
    </row>
    <row r="17939" ht="15.75" customHeight="1" spans="1:7">
      <c r="A17939" s="143">
        <v>3009338</v>
      </c>
      <c r="B17939" s="153" t="s">
        <v>20138</v>
      </c>
      <c r="C17939" s="145" t="s">
        <v>455</v>
      </c>
      <c r="D17939" s="137"/>
      <c r="E17939" s="146">
        <v>94.2</v>
      </c>
      <c r="F17939" s="138"/>
      <c r="G17939" s="138"/>
    </row>
    <row r="17940" ht="15.75" customHeight="1" spans="1:7">
      <c r="A17940" s="143">
        <v>3009339</v>
      </c>
      <c r="B17940" s="153" t="s">
        <v>20139</v>
      </c>
      <c r="C17940" s="145" t="s">
        <v>455</v>
      </c>
      <c r="D17940" s="137"/>
      <c r="E17940" s="146">
        <v>96.7</v>
      </c>
      <c r="F17940" s="138"/>
      <c r="G17940" s="138"/>
    </row>
    <row r="17941" ht="15.75" customHeight="1" spans="1:7">
      <c r="A17941" s="143">
        <v>3009342</v>
      </c>
      <c r="B17941" s="153" t="s">
        <v>20140</v>
      </c>
      <c r="C17941" s="145" t="s">
        <v>455</v>
      </c>
      <c r="D17941" s="137"/>
      <c r="E17941" s="146">
        <v>180.12</v>
      </c>
      <c r="F17941" s="138"/>
      <c r="G17941" s="138"/>
    </row>
    <row r="17942" ht="15.75" customHeight="1" spans="1:7">
      <c r="A17942" s="143">
        <v>3009343</v>
      </c>
      <c r="B17942" s="153" t="s">
        <v>20141</v>
      </c>
      <c r="C17942" s="145" t="s">
        <v>455</v>
      </c>
      <c r="D17942" s="137"/>
      <c r="E17942" s="146">
        <v>185.12</v>
      </c>
      <c r="F17942" s="138"/>
      <c r="G17942" s="138"/>
    </row>
    <row r="17943" ht="15.75" customHeight="1" spans="1:7">
      <c r="A17943" s="143">
        <v>3009346</v>
      </c>
      <c r="B17943" s="153" t="s">
        <v>20142</v>
      </c>
      <c r="C17943" s="145" t="s">
        <v>455</v>
      </c>
      <c r="D17943" s="137"/>
      <c r="E17943" s="146">
        <v>94.61</v>
      </c>
      <c r="F17943" s="138"/>
      <c r="G17943" s="138"/>
    </row>
    <row r="17944" ht="15.75" customHeight="1" spans="1:7">
      <c r="A17944" s="143">
        <v>3009347</v>
      </c>
      <c r="B17944" s="153" t="s">
        <v>20143</v>
      </c>
      <c r="C17944" s="145" t="s">
        <v>455</v>
      </c>
      <c r="D17944" s="137"/>
      <c r="E17944" s="146">
        <v>97.11</v>
      </c>
      <c r="F17944" s="138"/>
      <c r="G17944" s="138"/>
    </row>
    <row r="17945" ht="15.75" customHeight="1" spans="1:7">
      <c r="A17945" s="143">
        <v>3009350</v>
      </c>
      <c r="B17945" s="153" t="s">
        <v>20144</v>
      </c>
      <c r="C17945" s="145" t="s">
        <v>455</v>
      </c>
      <c r="D17945" s="137"/>
      <c r="E17945" s="146">
        <v>180.18</v>
      </c>
      <c r="F17945" s="138"/>
      <c r="G17945" s="138"/>
    </row>
    <row r="17946" ht="15.75" customHeight="1" spans="1:7">
      <c r="A17946" s="143">
        <v>3009351</v>
      </c>
      <c r="B17946" s="153" t="s">
        <v>20145</v>
      </c>
      <c r="C17946" s="145" t="s">
        <v>455</v>
      </c>
      <c r="D17946" s="137"/>
      <c r="E17946" s="146">
        <v>185.18</v>
      </c>
      <c r="F17946" s="138"/>
      <c r="G17946" s="138"/>
    </row>
    <row r="17947" ht="15.75" customHeight="1" spans="1:7">
      <c r="A17947" s="143">
        <v>3009080</v>
      </c>
      <c r="B17947" s="153" t="s">
        <v>20146</v>
      </c>
      <c r="C17947" s="145" t="s">
        <v>455</v>
      </c>
      <c r="D17947" s="137"/>
      <c r="E17947" s="146">
        <v>0.14</v>
      </c>
      <c r="F17947" s="138"/>
      <c r="G17947" s="138"/>
    </row>
    <row r="17948" ht="15.75" customHeight="1" spans="1:7">
      <c r="A17948" s="143">
        <v>3009075</v>
      </c>
      <c r="B17948" s="153" t="s">
        <v>20147</v>
      </c>
      <c r="C17948" s="145" t="s">
        <v>455</v>
      </c>
      <c r="D17948" s="137"/>
      <c r="E17948" s="146">
        <v>48.82</v>
      </c>
      <c r="F17948" s="138"/>
      <c r="G17948" s="138"/>
    </row>
    <row r="17949" ht="15.75" customHeight="1" spans="1:7">
      <c r="A17949" s="143">
        <v>3009076</v>
      </c>
      <c r="B17949" s="153" t="s">
        <v>20148</v>
      </c>
      <c r="C17949" s="145" t="s">
        <v>455</v>
      </c>
      <c r="D17949" s="137"/>
      <c r="E17949" s="146">
        <v>50.59</v>
      </c>
      <c r="F17949" s="138"/>
      <c r="G17949" s="138"/>
    </row>
    <row r="17950" ht="15.75" customHeight="1" spans="1:7">
      <c r="A17950" s="143">
        <v>3009077</v>
      </c>
      <c r="B17950" s="153" t="s">
        <v>20149</v>
      </c>
      <c r="C17950" s="145" t="s">
        <v>455</v>
      </c>
      <c r="D17950" s="137"/>
      <c r="E17950" s="146">
        <v>52.79</v>
      </c>
      <c r="F17950" s="138"/>
      <c r="G17950" s="138"/>
    </row>
    <row r="17951" ht="15.75" customHeight="1" spans="1:7">
      <c r="A17951" s="143">
        <v>3009078</v>
      </c>
      <c r="B17951" s="153" t="s">
        <v>20150</v>
      </c>
      <c r="C17951" s="145" t="s">
        <v>455</v>
      </c>
      <c r="D17951" s="137"/>
      <c r="E17951" s="146">
        <v>54.8</v>
      </c>
      <c r="F17951" s="138"/>
      <c r="G17951" s="138"/>
    </row>
    <row r="17952" ht="15.75" customHeight="1" spans="1:7">
      <c r="A17952" s="143">
        <v>3009087</v>
      </c>
      <c r="B17952" s="153" t="s">
        <v>20151</v>
      </c>
      <c r="C17952" s="145" t="s">
        <v>455</v>
      </c>
      <c r="D17952" s="137"/>
      <c r="E17952" s="146">
        <v>0.09</v>
      </c>
      <c r="F17952" s="138"/>
      <c r="G17952" s="138"/>
    </row>
    <row r="17953" ht="15.75" customHeight="1" spans="1:7">
      <c r="A17953" s="143">
        <v>3009085</v>
      </c>
      <c r="B17953" s="153" t="s">
        <v>20152</v>
      </c>
      <c r="C17953" s="145" t="s">
        <v>13059</v>
      </c>
      <c r="D17953" s="137"/>
      <c r="E17953" s="146">
        <v>1617.39</v>
      </c>
      <c r="F17953" s="138"/>
      <c r="G17953" s="138"/>
    </row>
    <row r="17954" ht="15.75" customHeight="1" spans="1:7">
      <c r="A17954" s="143">
        <v>3009086</v>
      </c>
      <c r="B17954" s="153" t="s">
        <v>20153</v>
      </c>
      <c r="C17954" s="145" t="s">
        <v>13059</v>
      </c>
      <c r="D17954" s="137"/>
      <c r="E17954" s="146">
        <v>2021.32</v>
      </c>
      <c r="F17954" s="138"/>
      <c r="G17954" s="138"/>
    </row>
    <row r="17955" ht="15.75" customHeight="1" spans="1:7">
      <c r="A17955" s="143">
        <v>3009089</v>
      </c>
      <c r="B17955" s="153" t="s">
        <v>20154</v>
      </c>
      <c r="C17955" s="145" t="s">
        <v>13059</v>
      </c>
      <c r="D17955" s="137"/>
      <c r="E17955" s="146">
        <v>2376.97</v>
      </c>
      <c r="F17955" s="138"/>
      <c r="G17955" s="138"/>
    </row>
    <row r="17956" ht="15.75" customHeight="1" spans="1:7">
      <c r="A17956" s="143">
        <v>3009090</v>
      </c>
      <c r="B17956" s="153" t="s">
        <v>20155</v>
      </c>
      <c r="C17956" s="145" t="s">
        <v>13059</v>
      </c>
      <c r="D17956" s="137"/>
      <c r="E17956" s="146">
        <v>2266.83</v>
      </c>
      <c r="F17956" s="138"/>
      <c r="G17956" s="138"/>
    </row>
    <row r="17957" ht="15.75" customHeight="1" spans="1:7">
      <c r="A17957" s="143">
        <v>3009004</v>
      </c>
      <c r="B17957" s="153" t="s">
        <v>20156</v>
      </c>
      <c r="C17957" s="145" t="s">
        <v>455</v>
      </c>
      <c r="D17957" s="137"/>
      <c r="E17957" s="146">
        <v>412.96</v>
      </c>
      <c r="F17957" s="138"/>
      <c r="G17957" s="138"/>
    </row>
    <row r="17958" ht="15.75" customHeight="1" spans="1:7">
      <c r="A17958" s="143">
        <v>3009002</v>
      </c>
      <c r="B17958" s="153" t="s">
        <v>20157</v>
      </c>
      <c r="C17958" s="145" t="s">
        <v>455</v>
      </c>
      <c r="D17958" s="137"/>
      <c r="E17958" s="146">
        <v>313.73</v>
      </c>
      <c r="F17958" s="138"/>
      <c r="G17958" s="138"/>
    </row>
    <row r="17959" ht="15.75" customHeight="1" spans="1:7">
      <c r="A17959" s="143">
        <v>3009006</v>
      </c>
      <c r="B17959" s="153" t="s">
        <v>20158</v>
      </c>
      <c r="C17959" s="145" t="s">
        <v>455</v>
      </c>
      <c r="D17959" s="137"/>
      <c r="E17959" s="146">
        <v>570.66</v>
      </c>
      <c r="F17959" s="138"/>
      <c r="G17959" s="138"/>
    </row>
    <row r="17960" ht="15.75" customHeight="1" spans="1:7">
      <c r="A17960" s="143">
        <v>3009335</v>
      </c>
      <c r="B17960" s="153" t="s">
        <v>20159</v>
      </c>
      <c r="C17960" s="145" t="s">
        <v>455</v>
      </c>
      <c r="D17960" s="137"/>
      <c r="E17960" s="146">
        <v>1080.07</v>
      </c>
      <c r="F17960" s="138"/>
      <c r="G17960" s="138"/>
    </row>
    <row r="17961" ht="15.75" customHeight="1" spans="1:7">
      <c r="A17961" s="143">
        <v>3009334</v>
      </c>
      <c r="B17961" s="153" t="s">
        <v>20160</v>
      </c>
      <c r="C17961" s="145" t="s">
        <v>455</v>
      </c>
      <c r="D17961" s="137"/>
      <c r="E17961" s="146">
        <v>771.25</v>
      </c>
      <c r="F17961" s="138"/>
      <c r="G17961" s="138"/>
    </row>
    <row r="17962" ht="15.75" customHeight="1" spans="1:7">
      <c r="A17962" s="143">
        <v>3009280</v>
      </c>
      <c r="B17962" s="153" t="s">
        <v>20161</v>
      </c>
      <c r="C17962" s="145" t="s">
        <v>18099</v>
      </c>
      <c r="D17962" s="137"/>
      <c r="E17962" s="146">
        <v>710695.05</v>
      </c>
      <c r="F17962" s="138"/>
      <c r="G17962" s="138"/>
    </row>
    <row r="17963" ht="15.75" customHeight="1" spans="1:7">
      <c r="A17963" s="143">
        <v>3009281</v>
      </c>
      <c r="B17963" s="153" t="s">
        <v>20162</v>
      </c>
      <c r="C17963" s="145" t="s">
        <v>18099</v>
      </c>
      <c r="D17963" s="137"/>
      <c r="E17963" s="146">
        <v>703200.82</v>
      </c>
      <c r="F17963" s="138"/>
      <c r="G17963" s="138"/>
    </row>
    <row r="17964" ht="15.75" customHeight="1" spans="1:7">
      <c r="A17964" s="143">
        <v>3009061</v>
      </c>
      <c r="B17964" s="153" t="s">
        <v>20163</v>
      </c>
      <c r="C17964" s="145" t="s">
        <v>18099</v>
      </c>
      <c r="D17964" s="137"/>
      <c r="E17964" s="146">
        <v>746081.57</v>
      </c>
      <c r="F17964" s="138"/>
      <c r="G17964" s="138"/>
    </row>
    <row r="17965" ht="15.75" customHeight="1" spans="1:7">
      <c r="A17965" s="143">
        <v>3009062</v>
      </c>
      <c r="B17965" s="153" t="s">
        <v>20164</v>
      </c>
      <c r="C17965" s="145" t="s">
        <v>18099</v>
      </c>
      <c r="D17965" s="137"/>
      <c r="E17965" s="146">
        <v>738213.16</v>
      </c>
      <c r="F17965" s="138"/>
      <c r="G17965" s="138"/>
    </row>
    <row r="17966" ht="15.75" customHeight="1" spans="1:7">
      <c r="A17966" s="143">
        <v>3009278</v>
      </c>
      <c r="B17966" s="153" t="s">
        <v>20165</v>
      </c>
      <c r="C17966" s="145" t="s">
        <v>18099</v>
      </c>
      <c r="D17966" s="137"/>
      <c r="E17966" s="146">
        <v>540609.87</v>
      </c>
      <c r="F17966" s="138"/>
      <c r="G17966" s="138"/>
    </row>
    <row r="17967" ht="15.75" customHeight="1" spans="1:7">
      <c r="A17967" s="143">
        <v>3009279</v>
      </c>
      <c r="B17967" s="153" t="s">
        <v>20166</v>
      </c>
      <c r="C17967" s="145" t="s">
        <v>18099</v>
      </c>
      <c r="D17967" s="137"/>
      <c r="E17967" s="146">
        <v>535218.42</v>
      </c>
      <c r="F17967" s="138"/>
      <c r="G17967" s="138"/>
    </row>
    <row r="17968" ht="15.75" customHeight="1" spans="1:7">
      <c r="A17968" s="143">
        <v>3009059</v>
      </c>
      <c r="B17968" s="153" t="s">
        <v>20167</v>
      </c>
      <c r="C17968" s="145" t="s">
        <v>18099</v>
      </c>
      <c r="D17968" s="137"/>
      <c r="E17968" s="146">
        <v>567527.84</v>
      </c>
      <c r="F17968" s="138"/>
      <c r="G17968" s="138"/>
    </row>
    <row r="17969" ht="15.75" customHeight="1" spans="1:7">
      <c r="A17969" s="143">
        <v>3009060</v>
      </c>
      <c r="B17969" s="153" t="s">
        <v>20168</v>
      </c>
      <c r="C17969" s="145" t="s">
        <v>18099</v>
      </c>
      <c r="D17969" s="137"/>
      <c r="E17969" s="146">
        <v>561866.92</v>
      </c>
      <c r="F17969" s="138"/>
      <c r="G17969" s="138"/>
    </row>
    <row r="17970" ht="15.75" customHeight="1" spans="1:7">
      <c r="A17970" s="143">
        <v>3009282</v>
      </c>
      <c r="B17970" s="153" t="s">
        <v>20169</v>
      </c>
      <c r="C17970" s="145" t="s">
        <v>18099</v>
      </c>
      <c r="D17970" s="137"/>
      <c r="E17970" s="146">
        <v>973578.78</v>
      </c>
      <c r="F17970" s="138"/>
      <c r="G17970" s="138"/>
    </row>
    <row r="17971" ht="15.75" customHeight="1" spans="1:7">
      <c r="A17971" s="143">
        <v>3009283</v>
      </c>
      <c r="B17971" s="153" t="s">
        <v>20170</v>
      </c>
      <c r="C17971" s="145" t="s">
        <v>18099</v>
      </c>
      <c r="D17971" s="137"/>
      <c r="E17971" s="146">
        <v>966088.89</v>
      </c>
      <c r="F17971" s="138"/>
      <c r="G17971" s="138"/>
    </row>
    <row r="17972" ht="15.75" customHeight="1" spans="1:7">
      <c r="A17972" s="143">
        <v>3009063</v>
      </c>
      <c r="B17972" s="153" t="s">
        <v>20171</v>
      </c>
      <c r="C17972" s="145" t="s">
        <v>18099</v>
      </c>
      <c r="D17972" s="137"/>
      <c r="E17972" s="146">
        <v>1022054.29</v>
      </c>
      <c r="F17972" s="138"/>
      <c r="G17972" s="138"/>
    </row>
    <row r="17973" ht="15.75" customHeight="1" spans="1:7">
      <c r="A17973" s="143">
        <v>3009064</v>
      </c>
      <c r="B17973" s="153" t="s">
        <v>20172</v>
      </c>
      <c r="C17973" s="145" t="s">
        <v>18099</v>
      </c>
      <c r="D17973" s="137"/>
      <c r="E17973" s="146">
        <v>1014190.44</v>
      </c>
      <c r="F17973" s="138"/>
      <c r="G17973" s="138"/>
    </row>
    <row r="17974" ht="15.75" customHeight="1" spans="1:7">
      <c r="A17974" s="143">
        <v>3009081</v>
      </c>
      <c r="B17974" s="153" t="s">
        <v>20173</v>
      </c>
      <c r="C17974" s="145" t="s">
        <v>455</v>
      </c>
      <c r="D17974" s="137"/>
      <c r="E17974" s="146">
        <v>840.2</v>
      </c>
      <c r="F17974" s="138"/>
      <c r="G17974" s="138"/>
    </row>
    <row r="17975" ht="15.75" customHeight="1" spans="1:7">
      <c r="A17975" s="143">
        <v>3009082</v>
      </c>
      <c r="B17975" s="153" t="s">
        <v>20174</v>
      </c>
      <c r="C17975" s="145" t="s">
        <v>455</v>
      </c>
      <c r="D17975" s="137"/>
      <c r="E17975" s="146">
        <v>997.51</v>
      </c>
      <c r="F17975" s="138"/>
      <c r="G17975" s="138"/>
    </row>
    <row r="17976" ht="15.75" customHeight="1" spans="1:7">
      <c r="A17976" s="143">
        <v>3009083</v>
      </c>
      <c r="B17976" s="153" t="s">
        <v>20175</v>
      </c>
      <c r="C17976" s="145" t="s">
        <v>455</v>
      </c>
      <c r="D17976" s="137"/>
      <c r="E17976" s="146">
        <v>1021.2</v>
      </c>
      <c r="F17976" s="138"/>
      <c r="G17976" s="138"/>
    </row>
    <row r="17977" ht="15.75" customHeight="1" spans="1:7">
      <c r="A17977" s="143">
        <v>3009084</v>
      </c>
      <c r="B17977" s="153" t="s">
        <v>20176</v>
      </c>
      <c r="C17977" s="145" t="s">
        <v>455</v>
      </c>
      <c r="D17977" s="137"/>
      <c r="E17977" s="146">
        <v>1025.44</v>
      </c>
      <c r="F17977" s="138"/>
      <c r="G17977" s="138"/>
    </row>
    <row r="17978" ht="15.75" customHeight="1" spans="1:7">
      <c r="A17978" s="143">
        <v>3009070</v>
      </c>
      <c r="B17978" s="153" t="s">
        <v>20177</v>
      </c>
      <c r="C17978" s="145" t="s">
        <v>455</v>
      </c>
      <c r="D17978" s="137"/>
      <c r="E17978" s="146">
        <v>464.25</v>
      </c>
      <c r="F17978" s="138"/>
      <c r="G17978" s="138"/>
    </row>
    <row r="17979" ht="15.75" customHeight="1" spans="1:7">
      <c r="A17979" s="143">
        <v>3009285</v>
      </c>
      <c r="B17979" s="153" t="s">
        <v>20178</v>
      </c>
      <c r="C17979" s="145" t="s">
        <v>18099</v>
      </c>
      <c r="D17979" s="137"/>
      <c r="E17979" s="146">
        <v>754827.87</v>
      </c>
      <c r="F17979" s="138"/>
      <c r="G17979" s="138"/>
    </row>
    <row r="17980" ht="15.75" customHeight="1" spans="1:7">
      <c r="A17980" s="143">
        <v>3009072</v>
      </c>
      <c r="B17980" s="153" t="s">
        <v>20179</v>
      </c>
      <c r="C17980" s="145" t="s">
        <v>18099</v>
      </c>
      <c r="D17980" s="137"/>
      <c r="E17980" s="146">
        <v>792411.76</v>
      </c>
      <c r="F17980" s="138"/>
      <c r="G17980" s="138"/>
    </row>
    <row r="17981" ht="15.75" customHeight="1" spans="1:7">
      <c r="A17981" s="143">
        <v>3009069</v>
      </c>
      <c r="B17981" s="153" t="s">
        <v>20180</v>
      </c>
      <c r="C17981" s="145" t="s">
        <v>455</v>
      </c>
      <c r="D17981" s="137"/>
      <c r="E17981" s="146">
        <v>290.04</v>
      </c>
      <c r="F17981" s="138"/>
      <c r="G17981" s="138"/>
    </row>
    <row r="17982" ht="15.75" customHeight="1" spans="1:7">
      <c r="A17982" s="143">
        <v>3009284</v>
      </c>
      <c r="B17982" s="153" t="s">
        <v>20181</v>
      </c>
      <c r="C17982" s="145" t="s">
        <v>18099</v>
      </c>
      <c r="D17982" s="137"/>
      <c r="E17982" s="146">
        <v>469049.77</v>
      </c>
      <c r="F17982" s="138"/>
      <c r="G17982" s="138"/>
    </row>
    <row r="17983" ht="15.75" customHeight="1" spans="1:7">
      <c r="A17983" s="143">
        <v>3009071</v>
      </c>
      <c r="B17983" s="153" t="s">
        <v>20182</v>
      </c>
      <c r="C17983" s="145" t="s">
        <v>18099</v>
      </c>
      <c r="D17983" s="137"/>
      <c r="E17983" s="146">
        <v>492404.76</v>
      </c>
      <c r="F17983" s="138"/>
      <c r="G17983" s="138"/>
    </row>
    <row r="17984" ht="15.75" customHeight="1" spans="1:7">
      <c r="A17984" s="143">
        <v>3009091</v>
      </c>
      <c r="B17984" s="153" t="s">
        <v>20183</v>
      </c>
      <c r="C17984" s="145" t="s">
        <v>12987</v>
      </c>
      <c r="D17984" s="137"/>
      <c r="E17984" s="146">
        <v>168.28</v>
      </c>
      <c r="F17984" s="138"/>
      <c r="G17984" s="138"/>
    </row>
    <row r="17985" ht="15.75" customHeight="1" spans="1:7">
      <c r="A17985" s="143">
        <v>3009058</v>
      </c>
      <c r="B17985" s="153" t="s">
        <v>14610</v>
      </c>
      <c r="C17985" s="145" t="s">
        <v>455</v>
      </c>
      <c r="D17985" s="137"/>
      <c r="E17985" s="146">
        <v>92650.18</v>
      </c>
      <c r="F17985" s="138"/>
      <c r="G17985" s="138"/>
    </row>
    <row r="17986" ht="15.75" customHeight="1" spans="1:7">
      <c r="A17986" s="143">
        <v>3009229</v>
      </c>
      <c r="B17986" s="153" t="s">
        <v>20184</v>
      </c>
      <c r="C17986" s="145" t="s">
        <v>18099</v>
      </c>
      <c r="D17986" s="137"/>
      <c r="E17986" s="146">
        <v>174.2</v>
      </c>
      <c r="F17986" s="138"/>
      <c r="G17986" s="138"/>
    </row>
    <row r="17987" ht="15.75" customHeight="1" spans="1:7">
      <c r="A17987" s="143">
        <v>3009132</v>
      </c>
      <c r="B17987" s="153" t="s">
        <v>20185</v>
      </c>
      <c r="C17987" s="145" t="s">
        <v>18099</v>
      </c>
      <c r="D17987" s="137"/>
      <c r="E17987" s="146">
        <v>1248.82</v>
      </c>
      <c r="F17987" s="138"/>
      <c r="G17987" s="138"/>
    </row>
    <row r="17988" ht="15.75" customHeight="1" spans="1:7">
      <c r="A17988" s="143">
        <v>3009133</v>
      </c>
      <c r="B17988" s="153" t="s">
        <v>20186</v>
      </c>
      <c r="C17988" s="145" t="s">
        <v>18099</v>
      </c>
      <c r="D17988" s="137"/>
      <c r="E17988" s="146">
        <v>1538.12</v>
      </c>
      <c r="F17988" s="138"/>
      <c r="G17988" s="138"/>
    </row>
    <row r="17989" ht="15.75" customHeight="1" spans="1:7">
      <c r="A17989" s="143">
        <v>3009321</v>
      </c>
      <c r="B17989" s="153" t="s">
        <v>20187</v>
      </c>
      <c r="C17989" s="145" t="s">
        <v>455</v>
      </c>
      <c r="D17989" s="137"/>
      <c r="E17989" s="146">
        <v>1318.84</v>
      </c>
      <c r="F17989" s="138"/>
      <c r="G17989" s="138"/>
    </row>
    <row r="17990" ht="15.75" customHeight="1" spans="1:7">
      <c r="A17990" s="143">
        <v>3009322</v>
      </c>
      <c r="B17990" s="153" t="s">
        <v>20188</v>
      </c>
      <c r="C17990" s="145" t="s">
        <v>455</v>
      </c>
      <c r="D17990" s="137"/>
      <c r="E17990" s="146">
        <v>1329.34</v>
      </c>
      <c r="F17990" s="138"/>
      <c r="G17990" s="138"/>
    </row>
    <row r="17991" ht="15.75" customHeight="1" spans="1:7">
      <c r="A17991" s="143">
        <v>3009323</v>
      </c>
      <c r="B17991" s="153" t="s">
        <v>20189</v>
      </c>
      <c r="C17991" s="145" t="s">
        <v>455</v>
      </c>
      <c r="D17991" s="137"/>
      <c r="E17991" s="146">
        <v>1403.48</v>
      </c>
      <c r="F17991" s="138"/>
      <c r="G17991" s="138"/>
    </row>
    <row r="17992" ht="15.75" customHeight="1" spans="1:7">
      <c r="A17992" s="143">
        <v>3009324</v>
      </c>
      <c r="B17992" s="153" t="s">
        <v>20190</v>
      </c>
      <c r="C17992" s="145" t="s">
        <v>455</v>
      </c>
      <c r="D17992" s="137"/>
      <c r="E17992" s="146">
        <v>1344.86</v>
      </c>
      <c r="F17992" s="138"/>
      <c r="G17992" s="138"/>
    </row>
    <row r="17993" ht="15.75" customHeight="1" spans="1:7">
      <c r="A17993" s="143">
        <v>3009096</v>
      </c>
      <c r="B17993" s="153" t="s">
        <v>20191</v>
      </c>
      <c r="C17993" s="145" t="s">
        <v>455</v>
      </c>
      <c r="D17993" s="137"/>
      <c r="E17993" s="146">
        <v>245.42</v>
      </c>
      <c r="F17993" s="138"/>
      <c r="G17993" s="138"/>
    </row>
    <row r="17994" ht="15.75" customHeight="1" spans="1:7">
      <c r="A17994" s="143">
        <v>3009330</v>
      </c>
      <c r="B17994" s="153" t="s">
        <v>20192</v>
      </c>
      <c r="C17994" s="145" t="s">
        <v>455</v>
      </c>
      <c r="D17994" s="137"/>
      <c r="E17994" s="146">
        <v>198.17</v>
      </c>
      <c r="F17994" s="138"/>
      <c r="G17994" s="138"/>
    </row>
    <row r="17995" ht="15.75" customHeight="1" spans="1:7">
      <c r="A17995" s="143">
        <v>3009326</v>
      </c>
      <c r="B17995" s="153" t="s">
        <v>20193</v>
      </c>
      <c r="C17995" s="145" t="s">
        <v>455</v>
      </c>
      <c r="D17995" s="137"/>
      <c r="E17995" s="146">
        <v>203.95</v>
      </c>
      <c r="F17995" s="138"/>
      <c r="G17995" s="138"/>
    </row>
    <row r="17996" ht="15.75" customHeight="1" spans="1:7">
      <c r="A17996" s="143">
        <v>3009234</v>
      </c>
      <c r="B17996" s="153" t="s">
        <v>20194</v>
      </c>
      <c r="C17996" s="145" t="s">
        <v>18099</v>
      </c>
      <c r="D17996" s="137"/>
      <c r="E17996" s="146">
        <v>1683652.02</v>
      </c>
      <c r="F17996" s="138"/>
      <c r="G17996" s="138"/>
    </row>
    <row r="17997" ht="15.75" customHeight="1" spans="1:7">
      <c r="A17997" s="143">
        <v>3009022</v>
      </c>
      <c r="B17997" s="153" t="s">
        <v>20195</v>
      </c>
      <c r="C17997" s="145" t="s">
        <v>18099</v>
      </c>
      <c r="D17997" s="137"/>
      <c r="E17997" s="146">
        <v>1690821.84</v>
      </c>
      <c r="F17997" s="138"/>
      <c r="G17997" s="138"/>
    </row>
    <row r="17998" ht="15.75" customHeight="1" spans="1:7">
      <c r="A17998" s="143">
        <v>3009230</v>
      </c>
      <c r="B17998" s="153" t="s">
        <v>20196</v>
      </c>
      <c r="C17998" s="145" t="s">
        <v>18099</v>
      </c>
      <c r="D17998" s="137"/>
      <c r="E17998" s="146">
        <v>2525634.25</v>
      </c>
      <c r="F17998" s="138"/>
      <c r="G17998" s="138"/>
    </row>
    <row r="17999" ht="15.75" customHeight="1" spans="1:7">
      <c r="A17999" s="143">
        <v>3009018</v>
      </c>
      <c r="B17999" s="153" t="s">
        <v>20197</v>
      </c>
      <c r="C17999" s="145" t="s">
        <v>18099</v>
      </c>
      <c r="D17999" s="137"/>
      <c r="E17999" s="146">
        <v>2536388.99</v>
      </c>
      <c r="F17999" s="138"/>
      <c r="G17999" s="138"/>
    </row>
    <row r="18000" ht="15.75" customHeight="1" spans="1:7">
      <c r="A18000" s="143">
        <v>3009288</v>
      </c>
      <c r="B18000" s="153" t="s">
        <v>20198</v>
      </c>
      <c r="C18000" s="145" t="s">
        <v>18099</v>
      </c>
      <c r="D18000" s="137"/>
      <c r="E18000" s="146">
        <v>2046769.16</v>
      </c>
      <c r="F18000" s="138"/>
      <c r="G18000" s="138"/>
    </row>
    <row r="18001" ht="15.75" customHeight="1" spans="1:7">
      <c r="A18001" s="143">
        <v>3009013</v>
      </c>
      <c r="B18001" s="153" t="s">
        <v>20199</v>
      </c>
      <c r="C18001" s="145" t="s">
        <v>18099</v>
      </c>
      <c r="D18001" s="137"/>
      <c r="E18001" s="146">
        <v>2071812.18</v>
      </c>
      <c r="F18001" s="138"/>
      <c r="G18001" s="138"/>
    </row>
    <row r="18002" ht="15.75" customHeight="1" spans="1:7">
      <c r="A18002" s="143">
        <v>3009292</v>
      </c>
      <c r="B18002" s="153" t="s">
        <v>20200</v>
      </c>
      <c r="C18002" s="145" t="s">
        <v>18099</v>
      </c>
      <c r="D18002" s="137"/>
      <c r="E18002" s="146">
        <v>3070156.31</v>
      </c>
      <c r="F18002" s="138"/>
      <c r="G18002" s="138"/>
    </row>
    <row r="18003" ht="15.75" customHeight="1" spans="1:7">
      <c r="A18003" s="143">
        <v>3009225</v>
      </c>
      <c r="B18003" s="153" t="s">
        <v>20201</v>
      </c>
      <c r="C18003" s="145" t="s">
        <v>18099</v>
      </c>
      <c r="D18003" s="137"/>
      <c r="E18003" s="146">
        <v>3107721.01</v>
      </c>
      <c r="F18003" s="138"/>
      <c r="G18003" s="138"/>
    </row>
    <row r="18004" ht="15.75" customHeight="1" spans="1:7">
      <c r="A18004" s="143">
        <v>3009100</v>
      </c>
      <c r="B18004" s="153" t="s">
        <v>20202</v>
      </c>
      <c r="C18004" s="145" t="s">
        <v>455</v>
      </c>
      <c r="D18004" s="137"/>
      <c r="E18004" s="146">
        <v>84958.73</v>
      </c>
      <c r="F18004" s="138"/>
      <c r="G18004" s="138"/>
    </row>
    <row r="18005" ht="15.75" customHeight="1" spans="1:7">
      <c r="A18005" s="143">
        <v>3009238</v>
      </c>
      <c r="B18005" s="153" t="s">
        <v>20203</v>
      </c>
      <c r="C18005" s="145" t="s">
        <v>18099</v>
      </c>
      <c r="D18005" s="137"/>
      <c r="E18005" s="146">
        <v>1578991.6</v>
      </c>
      <c r="F18005" s="138"/>
      <c r="G18005" s="138"/>
    </row>
    <row r="18006" ht="15.75" customHeight="1" spans="1:7">
      <c r="A18006" s="143">
        <v>3009304</v>
      </c>
      <c r="B18006" s="153" t="s">
        <v>20204</v>
      </c>
      <c r="C18006" s="145" t="s">
        <v>18099</v>
      </c>
      <c r="D18006" s="137"/>
      <c r="E18006" s="146">
        <v>2368399.96</v>
      </c>
      <c r="F18006" s="138"/>
      <c r="G18006" s="138"/>
    </row>
    <row r="18007" ht="15.75" customHeight="1" spans="1:7">
      <c r="A18007" s="143">
        <v>3009030</v>
      </c>
      <c r="B18007" s="153" t="s">
        <v>20205</v>
      </c>
      <c r="C18007" s="145" t="s">
        <v>18099</v>
      </c>
      <c r="D18007" s="137"/>
      <c r="E18007" s="146">
        <v>2379147.06</v>
      </c>
      <c r="F18007" s="138"/>
      <c r="G18007" s="138"/>
    </row>
    <row r="18008" ht="15.75" customHeight="1" spans="1:7">
      <c r="A18008" s="143">
        <v>3009254</v>
      </c>
      <c r="B18008" s="153" t="s">
        <v>20206</v>
      </c>
      <c r="C18008" s="145" t="s">
        <v>18099</v>
      </c>
      <c r="D18008" s="137"/>
      <c r="E18008" s="146">
        <v>2070022.84</v>
      </c>
      <c r="F18008" s="138"/>
      <c r="G18008" s="138"/>
    </row>
    <row r="18009" ht="15.75" customHeight="1" spans="1:7">
      <c r="A18009" s="143">
        <v>3009262</v>
      </c>
      <c r="B18009" s="153" t="s">
        <v>20207</v>
      </c>
      <c r="C18009" s="145" t="s">
        <v>18099</v>
      </c>
      <c r="D18009" s="137"/>
      <c r="E18009" s="146">
        <v>1940684.65</v>
      </c>
      <c r="F18009" s="138"/>
      <c r="G18009" s="138"/>
    </row>
    <row r="18010" ht="15.75" customHeight="1" spans="1:7">
      <c r="A18010" s="143">
        <v>3009034</v>
      </c>
      <c r="B18010" s="153" t="s">
        <v>20208</v>
      </c>
      <c r="C18010" s="145" t="s">
        <v>18099</v>
      </c>
      <c r="D18010" s="137"/>
      <c r="E18010" s="146">
        <v>2101906.8</v>
      </c>
      <c r="F18010" s="138"/>
      <c r="G18010" s="138"/>
    </row>
    <row r="18011" ht="15.75" customHeight="1" spans="1:7">
      <c r="A18011" s="143">
        <v>3009042</v>
      </c>
      <c r="B18011" s="153" t="s">
        <v>20209</v>
      </c>
      <c r="C18011" s="145" t="s">
        <v>18099</v>
      </c>
      <c r="D18011" s="137"/>
      <c r="E18011" s="146">
        <v>1966128.7</v>
      </c>
      <c r="F18011" s="138"/>
      <c r="G18011" s="138"/>
    </row>
    <row r="18012" ht="15.75" customHeight="1" spans="1:7">
      <c r="A18012" s="143">
        <v>3009270</v>
      </c>
      <c r="B18012" s="153" t="s">
        <v>20210</v>
      </c>
      <c r="C18012" s="145" t="s">
        <v>18099</v>
      </c>
      <c r="D18012" s="137"/>
      <c r="E18012" s="146">
        <v>3105701.07</v>
      </c>
      <c r="F18012" s="138"/>
      <c r="G18012" s="138"/>
    </row>
    <row r="18013" ht="15.75" customHeight="1" spans="1:7">
      <c r="A18013" s="143">
        <v>3009050</v>
      </c>
      <c r="B18013" s="153" t="s">
        <v>20211</v>
      </c>
      <c r="C18013" s="145" t="s">
        <v>18099</v>
      </c>
      <c r="D18013" s="137"/>
      <c r="E18013" s="146">
        <v>3153565.01</v>
      </c>
      <c r="F18013" s="138"/>
      <c r="G18013" s="138"/>
    </row>
    <row r="18014" ht="15.75" customHeight="1" spans="1:7">
      <c r="A18014" s="143">
        <v>3009101</v>
      </c>
      <c r="B18014" s="153" t="s">
        <v>20212</v>
      </c>
      <c r="C18014" s="145" t="s">
        <v>455</v>
      </c>
      <c r="D18014" s="137"/>
      <c r="E18014" s="146">
        <v>170162.88</v>
      </c>
      <c r="F18014" s="138"/>
      <c r="G18014" s="138"/>
    </row>
    <row r="18015" ht="15.75" customHeight="1" spans="1:7">
      <c r="A18015" s="143">
        <v>3009246</v>
      </c>
      <c r="B18015" s="153" t="s">
        <v>20213</v>
      </c>
      <c r="C18015" s="145" t="s">
        <v>18099</v>
      </c>
      <c r="D18015" s="137"/>
      <c r="E18015" s="146">
        <v>1573579.5</v>
      </c>
      <c r="F18015" s="138"/>
      <c r="G18015" s="138"/>
    </row>
    <row r="18016" ht="15.75" customHeight="1" spans="1:7">
      <c r="A18016" s="143">
        <v>3009208</v>
      </c>
      <c r="B18016" s="153" t="s">
        <v>20214</v>
      </c>
      <c r="C18016" s="145" t="s">
        <v>18099</v>
      </c>
      <c r="D18016" s="137"/>
      <c r="E18016" s="146">
        <v>1580744.43</v>
      </c>
      <c r="F18016" s="138"/>
      <c r="G18016" s="138"/>
    </row>
    <row r="18017" ht="15.75" customHeight="1" spans="1:7">
      <c r="A18017" s="143">
        <v>3009308</v>
      </c>
      <c r="B18017" s="153" t="s">
        <v>20215</v>
      </c>
      <c r="C18017" s="145" t="s">
        <v>18099</v>
      </c>
      <c r="D18017" s="137"/>
      <c r="E18017" s="146">
        <v>2360283</v>
      </c>
      <c r="F18017" s="138"/>
      <c r="G18017" s="138"/>
    </row>
    <row r="18018" ht="15.75" customHeight="1" spans="1:7">
      <c r="A18018" s="143">
        <v>3009212</v>
      </c>
      <c r="B18018" s="153" t="s">
        <v>20216</v>
      </c>
      <c r="C18018" s="145" t="s">
        <v>18099</v>
      </c>
      <c r="D18018" s="137"/>
      <c r="E18018" s="146">
        <v>2371030.4</v>
      </c>
      <c r="F18018" s="138"/>
      <c r="G18018" s="138"/>
    </row>
    <row r="18019" ht="15.75" customHeight="1" spans="1:7">
      <c r="A18019" s="143">
        <v>3009258</v>
      </c>
      <c r="B18019" s="153" t="s">
        <v>20217</v>
      </c>
      <c r="C18019" s="145" t="s">
        <v>18099</v>
      </c>
      <c r="D18019" s="137"/>
      <c r="E18019" s="146">
        <v>2064668.01</v>
      </c>
      <c r="F18019" s="138"/>
      <c r="G18019" s="138"/>
    </row>
    <row r="18020" ht="15.75" customHeight="1" spans="1:7">
      <c r="A18020" s="143">
        <v>3009266</v>
      </c>
      <c r="B18020" s="153" t="s">
        <v>20218</v>
      </c>
      <c r="C18020" s="145" t="s">
        <v>18099</v>
      </c>
      <c r="D18020" s="137"/>
      <c r="E18020" s="146">
        <v>1935329.81</v>
      </c>
      <c r="F18020" s="138"/>
      <c r="G18020" s="138"/>
    </row>
    <row r="18021" ht="15.75" customHeight="1" spans="1:7">
      <c r="A18021" s="143">
        <v>3009038</v>
      </c>
      <c r="B18021" s="153" t="s">
        <v>20219</v>
      </c>
      <c r="C18021" s="145" t="s">
        <v>18099</v>
      </c>
      <c r="D18021" s="137"/>
      <c r="E18021" s="146">
        <v>2096551.97</v>
      </c>
      <c r="F18021" s="138"/>
      <c r="G18021" s="138"/>
    </row>
    <row r="18022" ht="15.75" customHeight="1" spans="1:7">
      <c r="A18022" s="143">
        <v>3009046</v>
      </c>
      <c r="B18022" s="153" t="s">
        <v>20220</v>
      </c>
      <c r="C18022" s="145" t="s">
        <v>18099</v>
      </c>
      <c r="D18022" s="137"/>
      <c r="E18022" s="146">
        <v>1960773.86</v>
      </c>
      <c r="F18022" s="138"/>
      <c r="G18022" s="138"/>
    </row>
    <row r="18023" ht="15.75" customHeight="1" spans="1:7">
      <c r="A18023" s="143">
        <v>3009274</v>
      </c>
      <c r="B18023" s="153" t="s">
        <v>20221</v>
      </c>
      <c r="C18023" s="145" t="s">
        <v>18099</v>
      </c>
      <c r="D18023" s="137"/>
      <c r="E18023" s="146">
        <v>3097670.1</v>
      </c>
      <c r="F18023" s="138"/>
      <c r="G18023" s="138"/>
    </row>
    <row r="18024" ht="15.75" customHeight="1" spans="1:7">
      <c r="A18024" s="143">
        <v>3009054</v>
      </c>
      <c r="B18024" s="153" t="s">
        <v>20222</v>
      </c>
      <c r="C18024" s="145" t="s">
        <v>18099</v>
      </c>
      <c r="D18024" s="137"/>
      <c r="E18024" s="146">
        <v>3145534.04</v>
      </c>
      <c r="F18024" s="138"/>
      <c r="G18024" s="138"/>
    </row>
    <row r="18025" ht="15.75" customHeight="1" spans="1:7">
      <c r="A18025" s="143">
        <v>3009235</v>
      </c>
      <c r="B18025" s="153" t="s">
        <v>20223</v>
      </c>
      <c r="C18025" s="145" t="s">
        <v>18099</v>
      </c>
      <c r="D18025" s="137"/>
      <c r="E18025" s="146">
        <v>2087999.52</v>
      </c>
      <c r="F18025" s="138"/>
      <c r="G18025" s="138"/>
    </row>
    <row r="18026" ht="15.75" customHeight="1" spans="1:7">
      <c r="A18026" s="143">
        <v>3009023</v>
      </c>
      <c r="B18026" s="153" t="s">
        <v>20224</v>
      </c>
      <c r="C18026" s="145" t="s">
        <v>18099</v>
      </c>
      <c r="D18026" s="137"/>
      <c r="E18026" s="146">
        <v>2094961.21</v>
      </c>
      <c r="F18026" s="138"/>
      <c r="G18026" s="138"/>
    </row>
    <row r="18027" ht="15.75" customHeight="1" spans="1:7">
      <c r="A18027" s="143">
        <v>3009231</v>
      </c>
      <c r="B18027" s="153" t="s">
        <v>20225</v>
      </c>
      <c r="C18027" s="145" t="s">
        <v>18099</v>
      </c>
      <c r="D18027" s="137"/>
      <c r="E18027" s="146">
        <v>3130248.86</v>
      </c>
      <c r="F18027" s="138"/>
      <c r="G18027" s="138"/>
    </row>
    <row r="18028" ht="15.75" customHeight="1" spans="1:7">
      <c r="A18028" s="143">
        <v>3009019</v>
      </c>
      <c r="B18028" s="153" t="s">
        <v>20226</v>
      </c>
      <c r="C18028" s="145" t="s">
        <v>18099</v>
      </c>
      <c r="D18028" s="137"/>
      <c r="E18028" s="146">
        <v>3143066.37</v>
      </c>
      <c r="F18028" s="138"/>
      <c r="G18028" s="138"/>
    </row>
    <row r="18029" ht="15.75" customHeight="1" spans="1:7">
      <c r="A18029" s="143">
        <v>3009289</v>
      </c>
      <c r="B18029" s="153" t="s">
        <v>20227</v>
      </c>
      <c r="C18029" s="145" t="s">
        <v>18099</v>
      </c>
      <c r="D18029" s="137"/>
      <c r="E18029" s="146">
        <v>2713081.34</v>
      </c>
      <c r="F18029" s="138"/>
      <c r="G18029" s="138"/>
    </row>
    <row r="18030" ht="15.75" customHeight="1" spans="1:7">
      <c r="A18030" s="143">
        <v>3009014</v>
      </c>
      <c r="B18030" s="153" t="s">
        <v>20228</v>
      </c>
      <c r="C18030" s="145" t="s">
        <v>18099</v>
      </c>
      <c r="D18030" s="137"/>
      <c r="E18030" s="146">
        <v>2751456.92</v>
      </c>
      <c r="F18030" s="138"/>
      <c r="G18030" s="138"/>
    </row>
    <row r="18031" ht="15.75" customHeight="1" spans="1:7">
      <c r="A18031" s="143">
        <v>3009293</v>
      </c>
      <c r="B18031" s="153" t="s">
        <v>20229</v>
      </c>
      <c r="C18031" s="145" t="s">
        <v>18099</v>
      </c>
      <c r="D18031" s="137"/>
      <c r="E18031" s="146">
        <v>4069624.68</v>
      </c>
      <c r="F18031" s="138"/>
      <c r="G18031" s="138"/>
    </row>
    <row r="18032" ht="15.75" customHeight="1" spans="1:7">
      <c r="A18032" s="143">
        <v>3009226</v>
      </c>
      <c r="B18032" s="153" t="s">
        <v>20230</v>
      </c>
      <c r="C18032" s="145" t="s">
        <v>18099</v>
      </c>
      <c r="D18032" s="137"/>
      <c r="E18032" s="146">
        <v>4127188.32</v>
      </c>
      <c r="F18032" s="138"/>
      <c r="G18032" s="138"/>
    </row>
    <row r="18033" ht="15.75" customHeight="1" spans="1:7">
      <c r="A18033" s="143">
        <v>3009102</v>
      </c>
      <c r="B18033" s="153" t="s">
        <v>20231</v>
      </c>
      <c r="C18033" s="145" t="s">
        <v>455</v>
      </c>
      <c r="D18033" s="137"/>
      <c r="E18033" s="146">
        <v>107685.31</v>
      </c>
      <c r="F18033" s="138"/>
      <c r="G18033" s="138"/>
    </row>
    <row r="18034" ht="15.75" customHeight="1" spans="1:7">
      <c r="A18034" s="143">
        <v>3009297</v>
      </c>
      <c r="B18034" s="153" t="s">
        <v>20232</v>
      </c>
      <c r="C18034" s="145" t="s">
        <v>18099</v>
      </c>
      <c r="D18034" s="137"/>
      <c r="E18034" s="146">
        <v>1960182.47</v>
      </c>
      <c r="F18034" s="138"/>
      <c r="G18034" s="138"/>
    </row>
    <row r="18035" ht="15.75" customHeight="1" spans="1:7">
      <c r="A18035" s="143">
        <v>3009027</v>
      </c>
      <c r="B18035" s="153" t="s">
        <v>20233</v>
      </c>
      <c r="C18035" s="145" t="s">
        <v>18099</v>
      </c>
      <c r="D18035" s="137"/>
      <c r="E18035" s="146">
        <v>1967347.32</v>
      </c>
      <c r="F18035" s="138"/>
      <c r="G18035" s="138"/>
    </row>
    <row r="18036" ht="15.75" customHeight="1" spans="1:7">
      <c r="A18036" s="143">
        <v>3009305</v>
      </c>
      <c r="B18036" s="153" t="s">
        <v>20234</v>
      </c>
      <c r="C18036" s="145" t="s">
        <v>18099</v>
      </c>
      <c r="D18036" s="137"/>
      <c r="E18036" s="146">
        <v>2940186.15</v>
      </c>
      <c r="F18036" s="138"/>
      <c r="G18036" s="138"/>
    </row>
    <row r="18037" ht="15.75" customHeight="1" spans="1:7">
      <c r="A18037" s="143">
        <v>3009031</v>
      </c>
      <c r="B18037" s="153" t="s">
        <v>20235</v>
      </c>
      <c r="C18037" s="145" t="s">
        <v>18099</v>
      </c>
      <c r="D18037" s="137"/>
      <c r="E18037" s="146">
        <v>2950933.25</v>
      </c>
      <c r="F18037" s="138"/>
      <c r="G18037" s="138"/>
    </row>
    <row r="18038" ht="15.75" customHeight="1" spans="1:7">
      <c r="A18038" s="143">
        <v>3009255</v>
      </c>
      <c r="B18038" s="153" t="s">
        <v>20236</v>
      </c>
      <c r="C18038" s="145" t="s">
        <v>18099</v>
      </c>
      <c r="D18038" s="137"/>
      <c r="E18038" s="146">
        <v>2583738.68</v>
      </c>
      <c r="F18038" s="138"/>
      <c r="G18038" s="138"/>
    </row>
    <row r="18039" ht="15.75" customHeight="1" spans="1:7">
      <c r="A18039" s="143">
        <v>3009263</v>
      </c>
      <c r="B18039" s="153" t="s">
        <v>20237</v>
      </c>
      <c r="C18039" s="145" t="s">
        <v>18099</v>
      </c>
      <c r="D18039" s="137"/>
      <c r="E18039" s="146">
        <v>2584109.78</v>
      </c>
      <c r="F18039" s="138"/>
      <c r="G18039" s="138"/>
    </row>
    <row r="18040" ht="15.75" customHeight="1" spans="1:7">
      <c r="A18040" s="143">
        <v>3009035</v>
      </c>
      <c r="B18040" s="153" t="s">
        <v>20238</v>
      </c>
      <c r="C18040" s="145" t="s">
        <v>18099</v>
      </c>
      <c r="D18040" s="137"/>
      <c r="E18040" s="146">
        <v>2622221.06</v>
      </c>
      <c r="F18040" s="138"/>
      <c r="G18040" s="138"/>
    </row>
    <row r="18041" ht="15.75" customHeight="1" spans="1:7">
      <c r="A18041" s="143">
        <v>3009043</v>
      </c>
      <c r="B18041" s="153" t="s">
        <v>20239</v>
      </c>
      <c r="C18041" s="145" t="s">
        <v>18099</v>
      </c>
      <c r="D18041" s="137"/>
      <c r="E18041" s="146">
        <v>2622610.48</v>
      </c>
      <c r="F18041" s="138"/>
      <c r="G18041" s="138"/>
    </row>
    <row r="18042" ht="15.75" customHeight="1" spans="1:7">
      <c r="A18042" s="143">
        <v>3009271</v>
      </c>
      <c r="B18042" s="153" t="s">
        <v>20240</v>
      </c>
      <c r="C18042" s="145" t="s">
        <v>18099</v>
      </c>
      <c r="D18042" s="137"/>
      <c r="E18042" s="146">
        <v>3876274.72</v>
      </c>
      <c r="F18042" s="138"/>
      <c r="G18042" s="138"/>
    </row>
    <row r="18043" ht="15.75" customHeight="1" spans="1:7">
      <c r="A18043" s="143">
        <v>3009051</v>
      </c>
      <c r="B18043" s="153" t="s">
        <v>20241</v>
      </c>
      <c r="C18043" s="145" t="s">
        <v>18099</v>
      </c>
      <c r="D18043" s="137"/>
      <c r="E18043" s="146">
        <v>3934036.29</v>
      </c>
      <c r="F18043" s="138"/>
      <c r="G18043" s="138"/>
    </row>
    <row r="18044" ht="15.75" customHeight="1" spans="1:7">
      <c r="A18044" s="143">
        <v>3009103</v>
      </c>
      <c r="B18044" s="153" t="s">
        <v>20242</v>
      </c>
      <c r="C18044" s="145" t="s">
        <v>455</v>
      </c>
      <c r="D18044" s="137"/>
      <c r="E18044" s="146">
        <v>215616.04</v>
      </c>
      <c r="F18044" s="138"/>
      <c r="G18044" s="138"/>
    </row>
    <row r="18045" ht="15.75" customHeight="1" spans="1:7">
      <c r="A18045" s="143">
        <v>3009247</v>
      </c>
      <c r="B18045" s="153" t="s">
        <v>20243</v>
      </c>
      <c r="C18045" s="145" t="s">
        <v>18099</v>
      </c>
      <c r="D18045" s="137"/>
      <c r="E18045" s="146">
        <v>1953562.97</v>
      </c>
      <c r="F18045" s="138"/>
      <c r="G18045" s="138"/>
    </row>
    <row r="18046" ht="15.75" customHeight="1" spans="1:7">
      <c r="A18046" s="143">
        <v>3009209</v>
      </c>
      <c r="B18046" s="153" t="s">
        <v>20244</v>
      </c>
      <c r="C18046" s="145" t="s">
        <v>18099</v>
      </c>
      <c r="D18046" s="137"/>
      <c r="E18046" s="146">
        <v>1960727.9</v>
      </c>
      <c r="F18046" s="138"/>
      <c r="G18046" s="138"/>
    </row>
    <row r="18047" ht="15.75" customHeight="1" spans="1:7">
      <c r="A18047" s="143">
        <v>3009309</v>
      </c>
      <c r="B18047" s="153" t="s">
        <v>20245</v>
      </c>
      <c r="C18047" s="145" t="s">
        <v>18099</v>
      </c>
      <c r="D18047" s="137"/>
      <c r="E18047" s="146">
        <v>2930258.44</v>
      </c>
      <c r="F18047" s="138"/>
      <c r="G18047" s="138"/>
    </row>
    <row r="18048" ht="15.75" customHeight="1" spans="1:7">
      <c r="A18048" s="143">
        <v>3009213</v>
      </c>
      <c r="B18048" s="153" t="s">
        <v>20246</v>
      </c>
      <c r="C18048" s="145" t="s">
        <v>18099</v>
      </c>
      <c r="D18048" s="137"/>
      <c r="E18048" s="146">
        <v>2941005.84</v>
      </c>
      <c r="F18048" s="138"/>
      <c r="G18048" s="138"/>
    </row>
    <row r="18049" ht="15.75" customHeight="1" spans="1:7">
      <c r="A18049" s="143">
        <v>3009259</v>
      </c>
      <c r="B18049" s="153" t="s">
        <v>20247</v>
      </c>
      <c r="C18049" s="145" t="s">
        <v>18099</v>
      </c>
      <c r="D18049" s="137"/>
      <c r="E18049" s="146">
        <v>2577176.45</v>
      </c>
      <c r="F18049" s="138"/>
      <c r="G18049" s="138"/>
    </row>
    <row r="18050" ht="15.75" customHeight="1" spans="1:7">
      <c r="A18050" s="143">
        <v>3009267</v>
      </c>
      <c r="B18050" s="153" t="s">
        <v>20248</v>
      </c>
      <c r="C18050" s="145" t="s">
        <v>18099</v>
      </c>
      <c r="D18050" s="137"/>
      <c r="E18050" s="146">
        <v>2577547.54</v>
      </c>
      <c r="F18050" s="138"/>
      <c r="G18050" s="138"/>
    </row>
    <row r="18051" ht="15.75" customHeight="1" spans="1:7">
      <c r="A18051" s="143">
        <v>3009039</v>
      </c>
      <c r="B18051" s="153" t="s">
        <v>20249</v>
      </c>
      <c r="C18051" s="145" t="s">
        <v>18099</v>
      </c>
      <c r="D18051" s="137"/>
      <c r="E18051" s="146">
        <v>2615658.83</v>
      </c>
      <c r="F18051" s="138"/>
      <c r="G18051" s="138"/>
    </row>
    <row r="18052" ht="15.75" customHeight="1" spans="1:7">
      <c r="A18052" s="143">
        <v>3009047</v>
      </c>
      <c r="B18052" s="153" t="s">
        <v>20250</v>
      </c>
      <c r="C18052" s="145" t="s">
        <v>18099</v>
      </c>
      <c r="D18052" s="137"/>
      <c r="E18052" s="146">
        <v>2616048.25</v>
      </c>
      <c r="F18052" s="138"/>
      <c r="G18052" s="138"/>
    </row>
    <row r="18053" ht="15.75" customHeight="1" spans="1:7">
      <c r="A18053" s="143">
        <v>3009275</v>
      </c>
      <c r="B18053" s="153" t="s">
        <v>20251</v>
      </c>
      <c r="C18053" s="145" t="s">
        <v>18099</v>
      </c>
      <c r="D18053" s="137"/>
      <c r="E18053" s="146">
        <v>3866432.99</v>
      </c>
      <c r="F18053" s="138"/>
      <c r="G18053" s="138"/>
    </row>
    <row r="18054" ht="15.75" customHeight="1" spans="1:7">
      <c r="A18054" s="143">
        <v>3009055</v>
      </c>
      <c r="B18054" s="153" t="s">
        <v>20252</v>
      </c>
      <c r="C18054" s="145" t="s">
        <v>18099</v>
      </c>
      <c r="D18054" s="137"/>
      <c r="E18054" s="146">
        <v>3924194.56</v>
      </c>
      <c r="F18054" s="138"/>
      <c r="G18054" s="138"/>
    </row>
    <row r="18055" ht="15.75" customHeight="1" spans="1:7">
      <c r="A18055" s="143">
        <v>3009236</v>
      </c>
      <c r="B18055" s="153" t="s">
        <v>20253</v>
      </c>
      <c r="C18055" s="145" t="s">
        <v>18099</v>
      </c>
      <c r="D18055" s="137"/>
      <c r="E18055" s="146">
        <v>2445085.57</v>
      </c>
      <c r="F18055" s="138"/>
      <c r="G18055" s="138"/>
    </row>
    <row r="18056" ht="15.75" customHeight="1" spans="1:7">
      <c r="A18056" s="143">
        <v>3009024</v>
      </c>
      <c r="B18056" s="153" t="s">
        <v>20254</v>
      </c>
      <c r="C18056" s="145" t="s">
        <v>18099</v>
      </c>
      <c r="D18056" s="137"/>
      <c r="E18056" s="146">
        <v>2450504.84</v>
      </c>
      <c r="F18056" s="138"/>
      <c r="G18056" s="138"/>
    </row>
    <row r="18057" ht="15.75" customHeight="1" spans="1:7">
      <c r="A18057" s="143">
        <v>3009232</v>
      </c>
      <c r="B18057" s="153" t="s">
        <v>20255</v>
      </c>
      <c r="C18057" s="145" t="s">
        <v>18099</v>
      </c>
      <c r="D18057" s="137"/>
      <c r="E18057" s="146">
        <v>3663772.45</v>
      </c>
      <c r="F18057" s="138"/>
      <c r="G18057" s="138"/>
    </row>
    <row r="18058" ht="15.75" customHeight="1" spans="1:7">
      <c r="A18058" s="143">
        <v>3009020</v>
      </c>
      <c r="B18058" s="153" t="s">
        <v>20256</v>
      </c>
      <c r="C18058" s="145" t="s">
        <v>18099</v>
      </c>
      <c r="D18058" s="137"/>
      <c r="E18058" s="146">
        <v>3674162.95</v>
      </c>
      <c r="F18058" s="138"/>
      <c r="G18058" s="138"/>
    </row>
    <row r="18059" ht="15.75" customHeight="1" spans="1:7">
      <c r="A18059" s="143">
        <v>3009290</v>
      </c>
      <c r="B18059" s="153" t="s">
        <v>20257</v>
      </c>
      <c r="C18059" s="145" t="s">
        <v>18099</v>
      </c>
      <c r="D18059" s="137"/>
      <c r="E18059" s="146">
        <v>3108121.71</v>
      </c>
      <c r="F18059" s="138"/>
      <c r="G18059" s="138"/>
    </row>
    <row r="18060" ht="15.75" customHeight="1" spans="1:7">
      <c r="A18060" s="143">
        <v>3009015</v>
      </c>
      <c r="B18060" s="153" t="s">
        <v>20258</v>
      </c>
      <c r="C18060" s="145" t="s">
        <v>18099</v>
      </c>
      <c r="D18060" s="137"/>
      <c r="E18060" s="146">
        <v>3148463.83</v>
      </c>
      <c r="F18060" s="138"/>
      <c r="G18060" s="138"/>
    </row>
    <row r="18061" ht="15.75" customHeight="1" spans="1:7">
      <c r="A18061" s="143">
        <v>3009294</v>
      </c>
      <c r="B18061" s="153" t="s">
        <v>20259</v>
      </c>
      <c r="C18061" s="145" t="s">
        <v>18099</v>
      </c>
      <c r="D18061" s="137"/>
      <c r="E18061" s="146">
        <v>4662185.23</v>
      </c>
      <c r="F18061" s="138"/>
      <c r="G18061" s="138"/>
    </row>
    <row r="18062" ht="15.75" customHeight="1" spans="1:7">
      <c r="A18062" s="143">
        <v>3009227</v>
      </c>
      <c r="B18062" s="153" t="s">
        <v>20260</v>
      </c>
      <c r="C18062" s="145" t="s">
        <v>18099</v>
      </c>
      <c r="D18062" s="137"/>
      <c r="E18062" s="146">
        <v>4722698.69</v>
      </c>
      <c r="F18062" s="138"/>
      <c r="G18062" s="138"/>
    </row>
    <row r="18063" ht="15.75" customHeight="1" spans="1:7">
      <c r="A18063" s="143">
        <v>3009104</v>
      </c>
      <c r="B18063" s="153" t="s">
        <v>20261</v>
      </c>
      <c r="C18063" s="145" t="s">
        <v>455</v>
      </c>
      <c r="D18063" s="137"/>
      <c r="E18063" s="146">
        <v>127445.94</v>
      </c>
      <c r="F18063" s="138"/>
      <c r="G18063" s="138"/>
    </row>
    <row r="18064" ht="15.75" customHeight="1" spans="1:7">
      <c r="A18064" s="143">
        <v>3009240</v>
      </c>
      <c r="B18064" s="153" t="s">
        <v>20262</v>
      </c>
      <c r="C18064" s="145" t="s">
        <v>18099</v>
      </c>
      <c r="D18064" s="137"/>
      <c r="E18064" s="146">
        <v>2292059.31</v>
      </c>
      <c r="F18064" s="138"/>
      <c r="G18064" s="138"/>
    </row>
    <row r="18065" ht="15.75" customHeight="1" spans="1:7">
      <c r="A18065" s="143">
        <v>3009028</v>
      </c>
      <c r="B18065" s="153" t="s">
        <v>20263</v>
      </c>
      <c r="C18065" s="145" t="s">
        <v>18099</v>
      </c>
      <c r="D18065" s="137"/>
      <c r="E18065" s="146">
        <v>2299224.16</v>
      </c>
      <c r="F18065" s="138"/>
      <c r="G18065" s="138"/>
    </row>
    <row r="18066" ht="15.75" customHeight="1" spans="1:7">
      <c r="A18066" s="143">
        <v>3009306</v>
      </c>
      <c r="B18066" s="153" t="s">
        <v>20264</v>
      </c>
      <c r="C18066" s="145" t="s">
        <v>18099</v>
      </c>
      <c r="D18066" s="137"/>
      <c r="E18066" s="146">
        <v>3438001.31</v>
      </c>
      <c r="F18066" s="138"/>
      <c r="G18066" s="138"/>
    </row>
    <row r="18067" ht="15.75" customHeight="1" spans="1:7">
      <c r="A18067" s="143">
        <v>3009032</v>
      </c>
      <c r="B18067" s="153" t="s">
        <v>20265</v>
      </c>
      <c r="C18067" s="145" t="s">
        <v>18099</v>
      </c>
      <c r="D18067" s="137"/>
      <c r="E18067" s="146">
        <v>3448748.42</v>
      </c>
      <c r="F18067" s="138"/>
      <c r="G18067" s="138"/>
    </row>
    <row r="18068" ht="15.75" customHeight="1" spans="1:7">
      <c r="A18068" s="143">
        <v>3009256</v>
      </c>
      <c r="B18068" s="153" t="s">
        <v>20266</v>
      </c>
      <c r="C18068" s="145" t="s">
        <v>18099</v>
      </c>
      <c r="D18068" s="137"/>
      <c r="E18068" s="146">
        <v>2951184.46</v>
      </c>
      <c r="F18068" s="138"/>
      <c r="G18068" s="138"/>
    </row>
    <row r="18069" ht="15.75" customHeight="1" spans="1:7">
      <c r="A18069" s="143">
        <v>3009264</v>
      </c>
      <c r="B18069" s="153" t="s">
        <v>20267</v>
      </c>
      <c r="C18069" s="145" t="s">
        <v>18099</v>
      </c>
      <c r="D18069" s="137"/>
      <c r="E18069" s="146">
        <v>2955483.35</v>
      </c>
      <c r="F18069" s="138"/>
      <c r="G18069" s="138"/>
    </row>
    <row r="18070" ht="15.75" customHeight="1" spans="1:7">
      <c r="A18070" s="143">
        <v>3009036</v>
      </c>
      <c r="B18070" s="153" t="s">
        <v>20268</v>
      </c>
      <c r="C18070" s="145" t="s">
        <v>18099</v>
      </c>
      <c r="D18070" s="137"/>
      <c r="E18070" s="146">
        <v>2991437.82</v>
      </c>
      <c r="F18070" s="138"/>
      <c r="G18070" s="138"/>
    </row>
    <row r="18071" ht="15.75" customHeight="1" spans="1:7">
      <c r="A18071" s="143">
        <v>3009044</v>
      </c>
      <c r="B18071" s="153" t="s">
        <v>20269</v>
      </c>
      <c r="C18071" s="145" t="s">
        <v>18099</v>
      </c>
      <c r="D18071" s="137"/>
      <c r="E18071" s="146">
        <v>2995950.6</v>
      </c>
      <c r="F18071" s="138"/>
      <c r="G18071" s="138"/>
    </row>
    <row r="18072" ht="15.75" customHeight="1" spans="1:7">
      <c r="A18072" s="143">
        <v>3009272</v>
      </c>
      <c r="B18072" s="153" t="s">
        <v>20270</v>
      </c>
      <c r="C18072" s="145" t="s">
        <v>18099</v>
      </c>
      <c r="D18072" s="137"/>
      <c r="E18072" s="146">
        <v>4427443.28</v>
      </c>
      <c r="F18072" s="138"/>
      <c r="G18072" s="138"/>
    </row>
    <row r="18073" ht="15.75" customHeight="1" spans="1:7">
      <c r="A18073" s="143">
        <v>3009052</v>
      </c>
      <c r="B18073" s="153" t="s">
        <v>20271</v>
      </c>
      <c r="C18073" s="145" t="s">
        <v>18099</v>
      </c>
      <c r="D18073" s="137"/>
      <c r="E18073" s="146">
        <v>4487861.33</v>
      </c>
      <c r="F18073" s="138"/>
      <c r="G18073" s="138"/>
    </row>
    <row r="18074" ht="15.75" customHeight="1" spans="1:7">
      <c r="A18074" s="143">
        <v>3009105</v>
      </c>
      <c r="B18074" s="153" t="s">
        <v>20272</v>
      </c>
      <c r="C18074" s="145" t="s">
        <v>455</v>
      </c>
      <c r="D18074" s="137"/>
      <c r="E18074" s="146">
        <v>255137.3</v>
      </c>
      <c r="F18074" s="138"/>
      <c r="G18074" s="138"/>
    </row>
    <row r="18075" ht="15.75" customHeight="1" spans="1:7">
      <c r="A18075" s="143">
        <v>3009248</v>
      </c>
      <c r="B18075" s="153" t="s">
        <v>20273</v>
      </c>
      <c r="C18075" s="145" t="s">
        <v>18099</v>
      </c>
      <c r="D18075" s="137"/>
      <c r="E18075" s="146">
        <v>2284178.5</v>
      </c>
      <c r="F18075" s="138"/>
      <c r="G18075" s="138"/>
    </row>
    <row r="18076" ht="15.75" customHeight="1" spans="1:7">
      <c r="A18076" s="143">
        <v>3009210</v>
      </c>
      <c r="B18076" s="153" t="s">
        <v>20274</v>
      </c>
      <c r="C18076" s="145" t="s">
        <v>18099</v>
      </c>
      <c r="D18076" s="137"/>
      <c r="E18076" s="146">
        <v>2291343.44</v>
      </c>
      <c r="F18076" s="138"/>
      <c r="G18076" s="138"/>
    </row>
    <row r="18077" ht="15.75" customHeight="1" spans="1:7">
      <c r="A18077" s="143">
        <v>3009310</v>
      </c>
      <c r="B18077" s="153" t="s">
        <v>20275</v>
      </c>
      <c r="C18077" s="145" t="s">
        <v>18099</v>
      </c>
      <c r="D18077" s="137"/>
      <c r="E18077" s="146">
        <v>3426181.93</v>
      </c>
      <c r="F18077" s="138"/>
      <c r="G18077" s="138"/>
    </row>
    <row r="18078" ht="15.75" customHeight="1" spans="1:7">
      <c r="A18078" s="143">
        <v>3009214</v>
      </c>
      <c r="B18078" s="153" t="s">
        <v>20276</v>
      </c>
      <c r="C18078" s="145" t="s">
        <v>18099</v>
      </c>
      <c r="D18078" s="137"/>
      <c r="E18078" s="146">
        <v>3436929.33</v>
      </c>
      <c r="F18078" s="138"/>
      <c r="G18078" s="138"/>
    </row>
    <row r="18079" ht="15.75" customHeight="1" spans="1:7">
      <c r="A18079" s="143">
        <v>3009260</v>
      </c>
      <c r="B18079" s="153" t="s">
        <v>20277</v>
      </c>
      <c r="C18079" s="145" t="s">
        <v>18099</v>
      </c>
      <c r="D18079" s="137"/>
      <c r="E18079" s="146">
        <v>2943360.91</v>
      </c>
      <c r="F18079" s="138"/>
      <c r="G18079" s="138"/>
    </row>
    <row r="18080" ht="15.75" customHeight="1" spans="1:7">
      <c r="A18080" s="143">
        <v>3009268</v>
      </c>
      <c r="B18080" s="153" t="s">
        <v>20278</v>
      </c>
      <c r="C18080" s="145" t="s">
        <v>18099</v>
      </c>
      <c r="D18080" s="137"/>
      <c r="E18080" s="146">
        <v>2947659.81</v>
      </c>
      <c r="F18080" s="138"/>
      <c r="G18080" s="138"/>
    </row>
    <row r="18081" ht="15.75" customHeight="1" spans="1:7">
      <c r="A18081" s="143">
        <v>3009040</v>
      </c>
      <c r="B18081" s="153" t="s">
        <v>20279</v>
      </c>
      <c r="C18081" s="145" t="s">
        <v>18099</v>
      </c>
      <c r="D18081" s="137"/>
      <c r="E18081" s="146">
        <v>2983614.28</v>
      </c>
      <c r="F18081" s="138"/>
      <c r="G18081" s="138"/>
    </row>
    <row r="18082" ht="15.75" customHeight="1" spans="1:7">
      <c r="A18082" s="143">
        <v>3009048</v>
      </c>
      <c r="B18082" s="153" t="s">
        <v>20280</v>
      </c>
      <c r="C18082" s="145" t="s">
        <v>18099</v>
      </c>
      <c r="D18082" s="137"/>
      <c r="E18082" s="146">
        <v>2988127.05</v>
      </c>
      <c r="F18082" s="138"/>
      <c r="G18082" s="138"/>
    </row>
    <row r="18083" ht="15.75" customHeight="1" spans="1:7">
      <c r="A18083" s="143">
        <v>3009276</v>
      </c>
      <c r="B18083" s="153" t="s">
        <v>20281</v>
      </c>
      <c r="C18083" s="145" t="s">
        <v>18099</v>
      </c>
      <c r="D18083" s="137"/>
      <c r="E18083" s="146">
        <v>4415709.88</v>
      </c>
      <c r="F18083" s="138"/>
      <c r="G18083" s="138"/>
    </row>
    <row r="18084" ht="15.75" customHeight="1" spans="1:7">
      <c r="A18084" s="143">
        <v>3009056</v>
      </c>
      <c r="B18084" s="153" t="s">
        <v>20282</v>
      </c>
      <c r="C18084" s="145" t="s">
        <v>18099</v>
      </c>
      <c r="D18084" s="137"/>
      <c r="E18084" s="146">
        <v>4476127.93</v>
      </c>
      <c r="F18084" s="138"/>
      <c r="G18084" s="138"/>
    </row>
    <row r="18085" ht="15.75" customHeight="1" spans="1:7">
      <c r="A18085" s="143">
        <v>3009237</v>
      </c>
      <c r="B18085" s="153" t="s">
        <v>20283</v>
      </c>
      <c r="C18085" s="145" t="s">
        <v>18099</v>
      </c>
      <c r="D18085" s="137"/>
      <c r="E18085" s="146">
        <v>2334994.31</v>
      </c>
      <c r="F18085" s="138"/>
      <c r="G18085" s="138"/>
    </row>
    <row r="18086" ht="15.75" customHeight="1" spans="1:7">
      <c r="A18086" s="143">
        <v>3009025</v>
      </c>
      <c r="B18086" s="153" t="s">
        <v>20284</v>
      </c>
      <c r="C18086" s="145" t="s">
        <v>18099</v>
      </c>
      <c r="D18086" s="137"/>
      <c r="E18086" s="146">
        <v>2340517.66</v>
      </c>
      <c r="F18086" s="138"/>
      <c r="G18086" s="138"/>
    </row>
    <row r="18087" ht="15.75" customHeight="1" spans="1:7">
      <c r="A18087" s="143">
        <v>3009319</v>
      </c>
      <c r="B18087" s="153" t="s">
        <v>20285</v>
      </c>
      <c r="C18087" s="145" t="s">
        <v>18099</v>
      </c>
      <c r="D18087" s="137"/>
      <c r="E18087" s="146">
        <v>3500646.31</v>
      </c>
      <c r="F18087" s="138"/>
      <c r="G18087" s="138"/>
    </row>
    <row r="18088" ht="15.75" customHeight="1" spans="1:7">
      <c r="A18088" s="143">
        <v>3009021</v>
      </c>
      <c r="B18088" s="153" t="s">
        <v>20286</v>
      </c>
      <c r="C18088" s="145" t="s">
        <v>18099</v>
      </c>
      <c r="D18088" s="137"/>
      <c r="E18088" s="146">
        <v>3509234.21</v>
      </c>
      <c r="F18088" s="138"/>
      <c r="G18088" s="138"/>
    </row>
    <row r="18089" ht="15.75" customHeight="1" spans="1:7">
      <c r="A18089" s="143">
        <v>3009291</v>
      </c>
      <c r="B18089" s="153" t="s">
        <v>20287</v>
      </c>
      <c r="C18089" s="145" t="s">
        <v>18099</v>
      </c>
      <c r="D18089" s="137"/>
      <c r="E18089" s="146">
        <v>3005091.96</v>
      </c>
      <c r="F18089" s="138"/>
      <c r="G18089" s="138"/>
    </row>
    <row r="18090" ht="15.75" customHeight="1" spans="1:7">
      <c r="A18090" s="143">
        <v>3009016</v>
      </c>
      <c r="B18090" s="153" t="s">
        <v>20288</v>
      </c>
      <c r="C18090" s="145" t="s">
        <v>18099</v>
      </c>
      <c r="D18090" s="137"/>
      <c r="E18090" s="146">
        <v>3045785.67</v>
      </c>
      <c r="F18090" s="138"/>
      <c r="G18090" s="138"/>
    </row>
    <row r="18091" ht="15.75" customHeight="1" spans="1:7">
      <c r="A18091" s="143">
        <v>3009295</v>
      </c>
      <c r="B18091" s="153" t="s">
        <v>20289</v>
      </c>
      <c r="C18091" s="145" t="s">
        <v>18099</v>
      </c>
      <c r="D18091" s="137"/>
      <c r="E18091" s="146">
        <v>4507640.6</v>
      </c>
      <c r="F18091" s="138"/>
      <c r="G18091" s="138"/>
    </row>
    <row r="18092" ht="15.75" customHeight="1" spans="1:7">
      <c r="A18092" s="143">
        <v>3009228</v>
      </c>
      <c r="B18092" s="153" t="s">
        <v>20290</v>
      </c>
      <c r="C18092" s="145" t="s">
        <v>18099</v>
      </c>
      <c r="D18092" s="137"/>
      <c r="E18092" s="146">
        <v>4568681.44</v>
      </c>
      <c r="F18092" s="138"/>
      <c r="G18092" s="138"/>
    </row>
    <row r="18093" ht="15.75" customHeight="1" spans="1:7">
      <c r="A18093" s="143">
        <v>3009106</v>
      </c>
      <c r="B18093" s="153" t="s">
        <v>20291</v>
      </c>
      <c r="C18093" s="145" t="s">
        <v>455</v>
      </c>
      <c r="D18093" s="137"/>
      <c r="E18093" s="146">
        <v>121597.14</v>
      </c>
      <c r="F18093" s="138"/>
      <c r="G18093" s="138"/>
    </row>
    <row r="18094" ht="15.75" customHeight="1" spans="1:7">
      <c r="A18094" s="143">
        <v>3009299</v>
      </c>
      <c r="B18094" s="153" t="s">
        <v>20292</v>
      </c>
      <c r="C18094" s="145" t="s">
        <v>18099</v>
      </c>
      <c r="D18094" s="137"/>
      <c r="E18094" s="146">
        <v>2193363.7</v>
      </c>
      <c r="F18094" s="138"/>
      <c r="G18094" s="138"/>
    </row>
    <row r="18095" ht="15.75" customHeight="1" spans="1:7">
      <c r="A18095" s="143">
        <v>3009029</v>
      </c>
      <c r="B18095" s="153" t="s">
        <v>20293</v>
      </c>
      <c r="C18095" s="145" t="s">
        <v>18099</v>
      </c>
      <c r="D18095" s="137"/>
      <c r="E18095" s="146">
        <v>2200528.55</v>
      </c>
      <c r="F18095" s="138"/>
      <c r="G18095" s="138"/>
    </row>
    <row r="18096" ht="15.75" customHeight="1" spans="1:7">
      <c r="A18096" s="143">
        <v>3009245</v>
      </c>
      <c r="B18096" s="153" t="s">
        <v>20294</v>
      </c>
      <c r="C18096" s="145" t="s">
        <v>18099</v>
      </c>
      <c r="D18096" s="137"/>
      <c r="E18096" s="146">
        <v>3289957.92</v>
      </c>
      <c r="F18096" s="138"/>
      <c r="G18096" s="138"/>
    </row>
    <row r="18097" ht="15.75" customHeight="1" spans="1:7">
      <c r="A18097" s="143">
        <v>3009033</v>
      </c>
      <c r="B18097" s="153" t="s">
        <v>20295</v>
      </c>
      <c r="C18097" s="145" t="s">
        <v>18099</v>
      </c>
      <c r="D18097" s="137"/>
      <c r="E18097" s="146">
        <v>3300705.03</v>
      </c>
      <c r="F18097" s="138"/>
      <c r="G18097" s="138"/>
    </row>
    <row r="18098" ht="15.75" customHeight="1" spans="1:7">
      <c r="A18098" s="143">
        <v>3009257</v>
      </c>
      <c r="B18098" s="153" t="s">
        <v>20296</v>
      </c>
      <c r="C18098" s="145" t="s">
        <v>18099</v>
      </c>
      <c r="D18098" s="137"/>
      <c r="E18098" s="146">
        <v>2854529.84</v>
      </c>
      <c r="F18098" s="138"/>
      <c r="G18098" s="138"/>
    </row>
    <row r="18099" ht="15.75" customHeight="1" spans="1:7">
      <c r="A18099" s="143">
        <v>3009265</v>
      </c>
      <c r="B18099" s="153" t="s">
        <v>20297</v>
      </c>
      <c r="C18099" s="145" t="s">
        <v>18099</v>
      </c>
      <c r="D18099" s="137"/>
      <c r="E18099" s="146">
        <v>2863849.24</v>
      </c>
      <c r="F18099" s="138"/>
      <c r="G18099" s="138"/>
    </row>
    <row r="18100" ht="15.75" customHeight="1" spans="1:7">
      <c r="A18100" s="143">
        <v>3009037</v>
      </c>
      <c r="B18100" s="153" t="s">
        <v>20298</v>
      </c>
      <c r="C18100" s="145" t="s">
        <v>18099</v>
      </c>
      <c r="D18100" s="137"/>
      <c r="E18100" s="146">
        <v>2894884.82</v>
      </c>
      <c r="F18100" s="138"/>
      <c r="G18100" s="138"/>
    </row>
    <row r="18101" ht="15.75" customHeight="1" spans="1:7">
      <c r="A18101" s="143">
        <v>3009045</v>
      </c>
      <c r="B18101" s="153" t="s">
        <v>20299</v>
      </c>
      <c r="C18101" s="145" t="s">
        <v>18099</v>
      </c>
      <c r="D18101" s="137"/>
      <c r="E18101" s="146">
        <v>2904668.08</v>
      </c>
      <c r="F18101" s="138"/>
      <c r="G18101" s="138"/>
    </row>
    <row r="18102" ht="15.75" customHeight="1" spans="1:7">
      <c r="A18102" s="143">
        <v>3009273</v>
      </c>
      <c r="B18102" s="153" t="s">
        <v>20300</v>
      </c>
      <c r="C18102" s="145" t="s">
        <v>18099</v>
      </c>
      <c r="D18102" s="137"/>
      <c r="E18102" s="146">
        <v>4282461.38</v>
      </c>
      <c r="F18102" s="138"/>
      <c r="G18102" s="138"/>
    </row>
    <row r="18103" ht="15.75" customHeight="1" spans="1:7">
      <c r="A18103" s="143">
        <v>3009053</v>
      </c>
      <c r="B18103" s="153" t="s">
        <v>20301</v>
      </c>
      <c r="C18103" s="145" t="s">
        <v>18099</v>
      </c>
      <c r="D18103" s="137"/>
      <c r="E18103" s="146">
        <v>4343031.86</v>
      </c>
      <c r="F18103" s="138"/>
      <c r="G18103" s="138"/>
    </row>
    <row r="18104" ht="15.75" customHeight="1" spans="1:7">
      <c r="A18104" s="143">
        <v>3009107</v>
      </c>
      <c r="B18104" s="153" t="s">
        <v>20302</v>
      </c>
      <c r="C18104" s="145" t="s">
        <v>455</v>
      </c>
      <c r="D18104" s="137"/>
      <c r="E18104" s="146">
        <v>243439.71</v>
      </c>
      <c r="F18104" s="138"/>
      <c r="G18104" s="138"/>
    </row>
    <row r="18105" ht="15.75" customHeight="1" spans="1:7">
      <c r="A18105" s="143">
        <v>3009249</v>
      </c>
      <c r="B18105" s="153" t="s">
        <v>20303</v>
      </c>
      <c r="C18105" s="145" t="s">
        <v>18099</v>
      </c>
      <c r="D18105" s="137"/>
      <c r="E18105" s="146">
        <v>2186090.65</v>
      </c>
      <c r="F18105" s="138"/>
      <c r="G18105" s="138"/>
    </row>
    <row r="18106" ht="15.75" customHeight="1" spans="1:7">
      <c r="A18106" s="143">
        <v>3009211</v>
      </c>
      <c r="B18106" s="153" t="s">
        <v>20304</v>
      </c>
      <c r="C18106" s="145" t="s">
        <v>18099</v>
      </c>
      <c r="D18106" s="137"/>
      <c r="E18106" s="146">
        <v>2193255.58</v>
      </c>
      <c r="F18106" s="138"/>
      <c r="G18106" s="138"/>
    </row>
    <row r="18107" ht="15.75" customHeight="1" spans="1:7">
      <c r="A18107" s="143">
        <v>3009253</v>
      </c>
      <c r="B18107" s="153" t="s">
        <v>20305</v>
      </c>
      <c r="C18107" s="145" t="s">
        <v>18099</v>
      </c>
      <c r="D18107" s="137"/>
      <c r="E18107" s="146">
        <v>3279050.1</v>
      </c>
      <c r="F18107" s="138"/>
      <c r="G18107" s="138"/>
    </row>
    <row r="18108" ht="15.75" customHeight="1" spans="1:7">
      <c r="A18108" s="143">
        <v>3009215</v>
      </c>
      <c r="B18108" s="153" t="s">
        <v>20306</v>
      </c>
      <c r="C18108" s="145" t="s">
        <v>18099</v>
      </c>
      <c r="D18108" s="137"/>
      <c r="E18108" s="146">
        <v>3289797.5</v>
      </c>
      <c r="F18108" s="138"/>
      <c r="G18108" s="138"/>
    </row>
    <row r="18109" ht="15.75" customHeight="1" spans="1:7">
      <c r="A18109" s="143">
        <v>3009261</v>
      </c>
      <c r="B18109" s="153" t="s">
        <v>20307</v>
      </c>
      <c r="C18109" s="145" t="s">
        <v>18099</v>
      </c>
      <c r="D18109" s="137"/>
      <c r="E18109" s="146">
        <v>2847314.06</v>
      </c>
      <c r="F18109" s="138"/>
      <c r="G18109" s="138"/>
    </row>
    <row r="18110" ht="15.75" customHeight="1" spans="1:7">
      <c r="A18110" s="143">
        <v>3009269</v>
      </c>
      <c r="B18110" s="153" t="s">
        <v>20308</v>
      </c>
      <c r="C18110" s="145" t="s">
        <v>18099</v>
      </c>
      <c r="D18110" s="137"/>
      <c r="E18110" s="146">
        <v>2856633.46</v>
      </c>
      <c r="F18110" s="138"/>
      <c r="G18110" s="138"/>
    </row>
    <row r="18111" ht="15.75" customHeight="1" spans="1:7">
      <c r="A18111" s="143">
        <v>3009041</v>
      </c>
      <c r="B18111" s="153" t="s">
        <v>20309</v>
      </c>
      <c r="C18111" s="145" t="s">
        <v>18099</v>
      </c>
      <c r="D18111" s="137"/>
      <c r="E18111" s="146">
        <v>2887669.04</v>
      </c>
      <c r="F18111" s="138"/>
      <c r="G18111" s="138"/>
    </row>
    <row r="18112" ht="15.75" customHeight="1" spans="1:7">
      <c r="A18112" s="143">
        <v>3009049</v>
      </c>
      <c r="B18112" s="153" t="s">
        <v>20310</v>
      </c>
      <c r="C18112" s="145" t="s">
        <v>18099</v>
      </c>
      <c r="D18112" s="137"/>
      <c r="E18112" s="146">
        <v>2897452.3</v>
      </c>
      <c r="F18112" s="138"/>
      <c r="G18112" s="138"/>
    </row>
    <row r="18113" ht="15.75" customHeight="1" spans="1:7">
      <c r="A18113" s="143">
        <v>3009277</v>
      </c>
      <c r="B18113" s="153" t="s">
        <v>20311</v>
      </c>
      <c r="C18113" s="145" t="s">
        <v>18099</v>
      </c>
      <c r="D18113" s="137"/>
      <c r="E18113" s="146">
        <v>4271639.54</v>
      </c>
      <c r="F18113" s="138"/>
      <c r="G18113" s="138"/>
    </row>
    <row r="18114" ht="15.75" customHeight="1" spans="1:7">
      <c r="A18114" s="143">
        <v>3009057</v>
      </c>
      <c r="B18114" s="153" t="s">
        <v>20312</v>
      </c>
      <c r="C18114" s="145" t="s">
        <v>18099</v>
      </c>
      <c r="D18114" s="137"/>
      <c r="E18114" s="146">
        <v>4332210.01</v>
      </c>
      <c r="F18114" s="138"/>
      <c r="G18114" s="138"/>
    </row>
    <row r="18115" ht="15.75" customHeight="1" spans="1:7">
      <c r="A18115" s="143">
        <v>3108073</v>
      </c>
      <c r="B18115" s="153" t="s">
        <v>20313</v>
      </c>
      <c r="C18115" s="145" t="s">
        <v>13149</v>
      </c>
      <c r="D18115" s="137"/>
      <c r="E18115" s="146">
        <v>340.34</v>
      </c>
      <c r="F18115" s="138"/>
      <c r="G18115" s="138"/>
    </row>
    <row r="18116" ht="15.75" customHeight="1" spans="1:7">
      <c r="A18116" s="143">
        <v>3107965</v>
      </c>
      <c r="B18116" s="153" t="s">
        <v>20314</v>
      </c>
      <c r="C18116" s="145" t="s">
        <v>13149</v>
      </c>
      <c r="D18116" s="137"/>
      <c r="E18116" s="146">
        <v>549.61</v>
      </c>
      <c r="F18116" s="138"/>
      <c r="G18116" s="138"/>
    </row>
    <row r="18117" ht="15.75" customHeight="1" spans="1:7">
      <c r="A18117" s="143">
        <v>3105941</v>
      </c>
      <c r="B18117" s="153" t="s">
        <v>20315</v>
      </c>
      <c r="C18117" s="145" t="s">
        <v>13149</v>
      </c>
      <c r="D18117" s="137"/>
      <c r="E18117" s="146">
        <v>27.52</v>
      </c>
      <c r="F18117" s="138"/>
      <c r="G18117" s="138"/>
    </row>
    <row r="18118" ht="15.75" customHeight="1" spans="1:7">
      <c r="A18118" s="143">
        <v>3108150</v>
      </c>
      <c r="B18118" s="153" t="s">
        <v>20316</v>
      </c>
      <c r="C18118" s="145" t="s">
        <v>13149</v>
      </c>
      <c r="D18118" s="137"/>
      <c r="E18118" s="146">
        <v>17.99</v>
      </c>
      <c r="F18118" s="138"/>
      <c r="G18118" s="138"/>
    </row>
    <row r="18119" ht="15.75" customHeight="1" spans="1:7">
      <c r="A18119" s="143">
        <v>3108071</v>
      </c>
      <c r="B18119" s="153" t="s">
        <v>20317</v>
      </c>
      <c r="C18119" s="145" t="s">
        <v>13149</v>
      </c>
      <c r="D18119" s="137"/>
      <c r="E18119" s="146">
        <v>13.52</v>
      </c>
      <c r="F18119" s="138"/>
      <c r="G18119" s="138"/>
    </row>
    <row r="18120" ht="15.75" customHeight="1" spans="1:7">
      <c r="A18120" s="143">
        <v>3107967</v>
      </c>
      <c r="B18120" s="153" t="s">
        <v>20318</v>
      </c>
      <c r="C18120" s="145" t="s">
        <v>13149</v>
      </c>
      <c r="D18120" s="137"/>
      <c r="E18120" s="146">
        <v>9.97</v>
      </c>
      <c r="F18120" s="138"/>
      <c r="G18120" s="138"/>
    </row>
    <row r="18121" ht="15.75" customHeight="1" spans="1:7">
      <c r="A18121" s="143">
        <v>3107966</v>
      </c>
      <c r="B18121" s="153" t="s">
        <v>20319</v>
      </c>
      <c r="C18121" s="145" t="s">
        <v>13149</v>
      </c>
      <c r="D18121" s="137"/>
      <c r="E18121" s="146">
        <v>26.6</v>
      </c>
      <c r="F18121" s="138"/>
      <c r="G18121" s="138"/>
    </row>
    <row r="18122" ht="15.75" customHeight="1" spans="1:7">
      <c r="A18122" s="143">
        <v>3108072</v>
      </c>
      <c r="B18122" s="153" t="s">
        <v>20320</v>
      </c>
      <c r="C18122" s="145" t="s">
        <v>13149</v>
      </c>
      <c r="D18122" s="137"/>
      <c r="E18122" s="146">
        <v>14.74</v>
      </c>
      <c r="F18122" s="138"/>
      <c r="G18122" s="138"/>
    </row>
    <row r="18123" ht="15.75" customHeight="1" spans="1:7">
      <c r="A18123" s="143">
        <v>3117750</v>
      </c>
      <c r="B18123" s="153" t="s">
        <v>20321</v>
      </c>
      <c r="C18123" s="145" t="s">
        <v>13149</v>
      </c>
      <c r="D18123" s="137"/>
      <c r="E18123" s="146">
        <v>17.82</v>
      </c>
      <c r="F18123" s="138"/>
      <c r="G18123" s="138"/>
    </row>
    <row r="18124" ht="15.75" customHeight="1" spans="1:7">
      <c r="A18124" s="143">
        <v>3117749</v>
      </c>
      <c r="B18124" s="153" t="s">
        <v>20322</v>
      </c>
      <c r="C18124" s="145" t="s">
        <v>13149</v>
      </c>
      <c r="D18124" s="137"/>
      <c r="E18124" s="146">
        <v>13.5</v>
      </c>
      <c r="F18124" s="138"/>
      <c r="G18124" s="138"/>
    </row>
    <row r="18125" ht="15.75" customHeight="1" spans="1:7">
      <c r="A18125" s="143">
        <v>3106551</v>
      </c>
      <c r="B18125" s="153" t="s">
        <v>20323</v>
      </c>
      <c r="C18125" s="145" t="s">
        <v>13149</v>
      </c>
      <c r="D18125" s="137"/>
      <c r="E18125" s="146">
        <v>11.11</v>
      </c>
      <c r="F18125" s="138"/>
      <c r="G18125" s="138"/>
    </row>
    <row r="18126" ht="15.75" customHeight="1" spans="1:7">
      <c r="A18126" s="143">
        <v>3106427</v>
      </c>
      <c r="B18126" s="153" t="s">
        <v>20324</v>
      </c>
      <c r="C18126" s="145" t="s">
        <v>13149</v>
      </c>
      <c r="D18126" s="137"/>
      <c r="E18126" s="146">
        <v>39.53</v>
      </c>
      <c r="F18126" s="138"/>
      <c r="G18126" s="138"/>
    </row>
    <row r="18127" ht="15.75" customHeight="1" spans="1:7">
      <c r="A18127" s="143">
        <v>3106552</v>
      </c>
      <c r="B18127" s="153" t="s">
        <v>20325</v>
      </c>
      <c r="C18127" s="145" t="s">
        <v>13149</v>
      </c>
      <c r="D18127" s="137"/>
      <c r="E18127" s="146">
        <v>10.3</v>
      </c>
      <c r="F18127" s="138"/>
      <c r="G18127" s="138"/>
    </row>
    <row r="18128" ht="15.75" customHeight="1" spans="1:7">
      <c r="A18128" s="143">
        <v>3107969</v>
      </c>
      <c r="B18128" s="153" t="s">
        <v>20326</v>
      </c>
      <c r="C18128" s="145" t="s">
        <v>13149</v>
      </c>
      <c r="D18128" s="137"/>
      <c r="E18128" s="146">
        <v>129.84</v>
      </c>
      <c r="F18128" s="138"/>
      <c r="G18128" s="138"/>
    </row>
    <row r="18129" ht="15.75" customHeight="1" spans="1:7">
      <c r="A18129" s="143">
        <v>3107970</v>
      </c>
      <c r="B18129" s="153" t="s">
        <v>20327</v>
      </c>
      <c r="C18129" s="145" t="s">
        <v>13149</v>
      </c>
      <c r="D18129" s="137"/>
      <c r="E18129" s="146">
        <v>124.05</v>
      </c>
      <c r="F18129" s="138"/>
      <c r="G18129" s="138"/>
    </row>
    <row r="18130" ht="15.75" customHeight="1" spans="1:7">
      <c r="A18130" s="143">
        <v>3108007</v>
      </c>
      <c r="B18130" s="153" t="s">
        <v>20328</v>
      </c>
      <c r="C18130" s="145" t="s">
        <v>13149</v>
      </c>
      <c r="D18130" s="137"/>
      <c r="E18130" s="146">
        <v>157.57</v>
      </c>
      <c r="F18130" s="138"/>
      <c r="G18130" s="138"/>
    </row>
    <row r="18131" ht="15.75" customHeight="1" spans="1:7">
      <c r="A18131" s="143">
        <v>3108008</v>
      </c>
      <c r="B18131" s="153" t="s">
        <v>20329</v>
      </c>
      <c r="C18131" s="145" t="s">
        <v>13149</v>
      </c>
      <c r="D18131" s="137"/>
      <c r="E18131" s="146">
        <v>100.91</v>
      </c>
      <c r="F18131" s="138"/>
      <c r="G18131" s="138"/>
    </row>
    <row r="18132" ht="15.75" customHeight="1" spans="1:7">
      <c r="A18132" s="143">
        <v>3108009</v>
      </c>
      <c r="B18132" s="153" t="s">
        <v>20330</v>
      </c>
      <c r="C18132" s="145" t="s">
        <v>13149</v>
      </c>
      <c r="D18132" s="137"/>
      <c r="E18132" s="146">
        <v>83.44</v>
      </c>
      <c r="F18132" s="138"/>
      <c r="G18132" s="138"/>
    </row>
    <row r="18133" ht="15.75" customHeight="1" spans="1:7">
      <c r="A18133" s="143">
        <v>3108011</v>
      </c>
      <c r="B18133" s="153" t="s">
        <v>20331</v>
      </c>
      <c r="C18133" s="145" t="s">
        <v>13149</v>
      </c>
      <c r="D18133" s="137"/>
      <c r="E18133" s="146">
        <v>170.55</v>
      </c>
      <c r="F18133" s="138"/>
      <c r="G18133" s="138"/>
    </row>
    <row r="18134" ht="15.75" customHeight="1" spans="1:7">
      <c r="A18134" s="143">
        <v>3108012</v>
      </c>
      <c r="B18134" s="153" t="s">
        <v>20332</v>
      </c>
      <c r="C18134" s="145" t="s">
        <v>13149</v>
      </c>
      <c r="D18134" s="137"/>
      <c r="E18134" s="146">
        <v>107.72</v>
      </c>
      <c r="F18134" s="138"/>
      <c r="G18134" s="138"/>
    </row>
    <row r="18135" ht="15.75" customHeight="1" spans="1:7">
      <c r="A18135" s="143">
        <v>3108013</v>
      </c>
      <c r="B18135" s="153" t="s">
        <v>20333</v>
      </c>
      <c r="C18135" s="145" t="s">
        <v>13149</v>
      </c>
      <c r="D18135" s="137"/>
      <c r="E18135" s="146">
        <v>88.21</v>
      </c>
      <c r="F18135" s="138"/>
      <c r="G18135" s="138"/>
    </row>
    <row r="18136" ht="15.75" customHeight="1" spans="1:7">
      <c r="A18136" s="143">
        <v>3108015</v>
      </c>
      <c r="B18136" s="153" t="s">
        <v>20334</v>
      </c>
      <c r="C18136" s="145" t="s">
        <v>13149</v>
      </c>
      <c r="D18136" s="137"/>
      <c r="E18136" s="146">
        <v>180.78</v>
      </c>
      <c r="F18136" s="138"/>
      <c r="G18136" s="138"/>
    </row>
    <row r="18137" ht="15.75" customHeight="1" spans="1:7">
      <c r="A18137" s="143">
        <v>3108016</v>
      </c>
      <c r="B18137" s="153" t="s">
        <v>20335</v>
      </c>
      <c r="C18137" s="145" t="s">
        <v>13149</v>
      </c>
      <c r="D18137" s="137"/>
      <c r="E18137" s="146">
        <v>113.09</v>
      </c>
      <c r="F18137" s="138"/>
      <c r="G18137" s="138"/>
    </row>
    <row r="18138" ht="15.75" customHeight="1" spans="1:7">
      <c r="A18138" s="143">
        <v>3108017</v>
      </c>
      <c r="B18138" s="153" t="s">
        <v>20336</v>
      </c>
      <c r="C18138" s="145" t="s">
        <v>13149</v>
      </c>
      <c r="D18138" s="137"/>
      <c r="E18138" s="146">
        <v>91.97</v>
      </c>
      <c r="F18138" s="138"/>
      <c r="G18138" s="138"/>
    </row>
    <row r="18139" ht="15.75" customHeight="1" spans="1:7">
      <c r="A18139" s="143">
        <v>3107995</v>
      </c>
      <c r="B18139" s="153" t="s">
        <v>20337</v>
      </c>
      <c r="C18139" s="145" t="s">
        <v>13149</v>
      </c>
      <c r="D18139" s="137"/>
      <c r="E18139" s="146">
        <v>147.38</v>
      </c>
      <c r="F18139" s="138"/>
      <c r="G18139" s="138"/>
    </row>
    <row r="18140" ht="15.75" customHeight="1" spans="1:7">
      <c r="A18140" s="143">
        <v>3107996</v>
      </c>
      <c r="B18140" s="153" t="s">
        <v>20338</v>
      </c>
      <c r="C18140" s="145" t="s">
        <v>13149</v>
      </c>
      <c r="D18140" s="137"/>
      <c r="E18140" s="146">
        <v>95.6</v>
      </c>
      <c r="F18140" s="138"/>
      <c r="G18140" s="138"/>
    </row>
    <row r="18141" ht="15.75" customHeight="1" spans="1:7">
      <c r="A18141" s="143">
        <v>3107997</v>
      </c>
      <c r="B18141" s="153" t="s">
        <v>20339</v>
      </c>
      <c r="C18141" s="145" t="s">
        <v>13149</v>
      </c>
      <c r="D18141" s="137"/>
      <c r="E18141" s="146">
        <v>79.76</v>
      </c>
      <c r="F18141" s="138"/>
      <c r="G18141" s="138"/>
    </row>
    <row r="18142" ht="15.75" customHeight="1" spans="1:7">
      <c r="A18142" s="143">
        <v>3107999</v>
      </c>
      <c r="B18142" s="153" t="s">
        <v>20340</v>
      </c>
      <c r="C18142" s="145" t="s">
        <v>13149</v>
      </c>
      <c r="D18142" s="137"/>
      <c r="E18142" s="146">
        <v>151.7</v>
      </c>
      <c r="F18142" s="138"/>
      <c r="G18142" s="138"/>
    </row>
    <row r="18143" ht="15.75" customHeight="1" spans="1:7">
      <c r="A18143" s="143">
        <v>3108000</v>
      </c>
      <c r="B18143" s="153" t="s">
        <v>20341</v>
      </c>
      <c r="C18143" s="145" t="s">
        <v>13149</v>
      </c>
      <c r="D18143" s="137"/>
      <c r="E18143" s="146">
        <v>97.87</v>
      </c>
      <c r="F18143" s="138"/>
      <c r="G18143" s="138"/>
    </row>
    <row r="18144" ht="15.75" customHeight="1" spans="1:7">
      <c r="A18144" s="143">
        <v>3108001</v>
      </c>
      <c r="B18144" s="153" t="s">
        <v>20342</v>
      </c>
      <c r="C18144" s="145" t="s">
        <v>13149</v>
      </c>
      <c r="D18144" s="137"/>
      <c r="E18144" s="146">
        <v>81.34</v>
      </c>
      <c r="F18144" s="138"/>
      <c r="G18144" s="138"/>
    </row>
    <row r="18145" ht="15.75" customHeight="1" spans="1:7">
      <c r="A18145" s="143">
        <v>3108003</v>
      </c>
      <c r="B18145" s="153" t="s">
        <v>20343</v>
      </c>
      <c r="C18145" s="145" t="s">
        <v>13149</v>
      </c>
      <c r="D18145" s="137"/>
      <c r="E18145" s="146">
        <v>160.91</v>
      </c>
      <c r="F18145" s="138"/>
      <c r="G18145" s="138"/>
    </row>
    <row r="18146" ht="15.75" customHeight="1" spans="1:7">
      <c r="A18146" s="143">
        <v>3108004</v>
      </c>
      <c r="B18146" s="153" t="s">
        <v>20344</v>
      </c>
      <c r="C18146" s="145" t="s">
        <v>13149</v>
      </c>
      <c r="D18146" s="137"/>
      <c r="E18146" s="146">
        <v>102.7</v>
      </c>
      <c r="F18146" s="138"/>
      <c r="G18146" s="138"/>
    </row>
    <row r="18147" ht="15.75" customHeight="1" spans="1:7">
      <c r="A18147" s="143">
        <v>3108005</v>
      </c>
      <c r="B18147" s="153" t="s">
        <v>20345</v>
      </c>
      <c r="C18147" s="145" t="s">
        <v>13149</v>
      </c>
      <c r="D18147" s="137"/>
      <c r="E18147" s="146">
        <v>84.73</v>
      </c>
      <c r="F18147" s="138"/>
      <c r="G18147" s="138"/>
    </row>
    <row r="18148" ht="15.75" customHeight="1" spans="1:7">
      <c r="A18148" s="143">
        <v>3106119</v>
      </c>
      <c r="B18148" s="153" t="s">
        <v>20346</v>
      </c>
      <c r="C18148" s="145" t="s">
        <v>13149</v>
      </c>
      <c r="D18148" s="137"/>
      <c r="E18148" s="146">
        <v>184.42</v>
      </c>
      <c r="F18148" s="138"/>
      <c r="G18148" s="138"/>
    </row>
    <row r="18149" ht="15.75" customHeight="1" spans="1:7">
      <c r="A18149" s="143">
        <v>3106120</v>
      </c>
      <c r="B18149" s="153" t="s">
        <v>20347</v>
      </c>
      <c r="C18149" s="145" t="s">
        <v>13149</v>
      </c>
      <c r="D18149" s="137"/>
      <c r="E18149" s="146">
        <v>122.44</v>
      </c>
      <c r="F18149" s="138"/>
      <c r="G18149" s="138"/>
    </row>
    <row r="18150" ht="15.75" customHeight="1" spans="1:7">
      <c r="A18150" s="143">
        <v>3106121</v>
      </c>
      <c r="B18150" s="153" t="s">
        <v>20348</v>
      </c>
      <c r="C18150" s="145" t="s">
        <v>13149</v>
      </c>
      <c r="D18150" s="137"/>
      <c r="E18150" s="146">
        <v>103.5</v>
      </c>
      <c r="F18150" s="138"/>
      <c r="G18150" s="138"/>
    </row>
    <row r="18151" ht="15.75" customHeight="1" spans="1:7">
      <c r="A18151" s="143">
        <v>3103302</v>
      </c>
      <c r="B18151" s="153" t="s">
        <v>20349</v>
      </c>
      <c r="C18151" s="145" t="s">
        <v>13149</v>
      </c>
      <c r="D18151" s="137"/>
      <c r="E18151" s="146">
        <v>79.03</v>
      </c>
      <c r="F18151" s="138"/>
      <c r="G18151" s="138"/>
    </row>
    <row r="18152" ht="15.75" customHeight="1" spans="1:7">
      <c r="A18152" s="143">
        <v>3103303</v>
      </c>
      <c r="B18152" s="153" t="s">
        <v>20350</v>
      </c>
      <c r="C18152" s="145" t="s">
        <v>13149</v>
      </c>
      <c r="D18152" s="137"/>
      <c r="E18152" s="146">
        <v>41.01</v>
      </c>
      <c r="F18152" s="138"/>
      <c r="G18152" s="138"/>
    </row>
    <row r="18153" ht="15.75" customHeight="1" spans="1:7">
      <c r="A18153" s="143">
        <v>3106759</v>
      </c>
      <c r="B18153" s="153" t="s">
        <v>20351</v>
      </c>
      <c r="C18153" s="145" t="s">
        <v>13149</v>
      </c>
      <c r="D18153" s="137"/>
      <c r="E18153" s="146">
        <v>125.7</v>
      </c>
      <c r="F18153" s="138"/>
      <c r="G18153" s="138"/>
    </row>
    <row r="18154" ht="15.75" customHeight="1" spans="1:7">
      <c r="A18154" s="143">
        <v>3108023</v>
      </c>
      <c r="B18154" s="153" t="s">
        <v>20352</v>
      </c>
      <c r="C18154" s="145" t="s">
        <v>13059</v>
      </c>
      <c r="D18154" s="137"/>
      <c r="E18154" s="146">
        <v>6.57</v>
      </c>
      <c r="F18154" s="138"/>
      <c r="G18154" s="138"/>
    </row>
    <row r="18155" ht="15.75" customHeight="1" spans="1:7">
      <c r="A18155" s="143">
        <v>3108018</v>
      </c>
      <c r="B18155" s="153" t="s">
        <v>20353</v>
      </c>
      <c r="C18155" s="145" t="s">
        <v>13059</v>
      </c>
      <c r="D18155" s="137"/>
      <c r="E18155" s="146">
        <v>4.75</v>
      </c>
      <c r="F18155" s="138"/>
      <c r="G18155" s="138"/>
    </row>
    <row r="18156" ht="15.75" customHeight="1" spans="1:7">
      <c r="A18156" s="143">
        <v>3108022</v>
      </c>
      <c r="B18156" s="153" t="s">
        <v>20354</v>
      </c>
      <c r="C18156" s="145" t="s">
        <v>13059</v>
      </c>
      <c r="D18156" s="137"/>
      <c r="E18156" s="146">
        <v>5.36</v>
      </c>
      <c r="F18156" s="138"/>
      <c r="G18156" s="138"/>
    </row>
    <row r="18157" ht="15.75" customHeight="1" spans="1:7">
      <c r="A18157" s="143">
        <v>3205864</v>
      </c>
      <c r="B18157" s="153" t="s">
        <v>20355</v>
      </c>
      <c r="C18157" s="145" t="s">
        <v>12987</v>
      </c>
      <c r="D18157" s="137"/>
      <c r="E18157" s="146">
        <v>1020.91</v>
      </c>
      <c r="F18157" s="138"/>
      <c r="G18157" s="138"/>
    </row>
    <row r="18158" ht="15.75" customHeight="1" spans="1:7">
      <c r="A18158" s="143">
        <v>3205863</v>
      </c>
      <c r="B18158" s="153" t="s">
        <v>20356</v>
      </c>
      <c r="C18158" s="145" t="s">
        <v>12987</v>
      </c>
      <c r="D18158" s="137"/>
      <c r="E18158" s="146">
        <v>940.65</v>
      </c>
      <c r="F18158" s="138"/>
      <c r="G18158" s="138"/>
    </row>
    <row r="18159" ht="15.75" customHeight="1" spans="1:7">
      <c r="A18159" s="143">
        <v>3205868</v>
      </c>
      <c r="B18159" s="153" t="s">
        <v>20357</v>
      </c>
      <c r="C18159" s="145" t="s">
        <v>12987</v>
      </c>
      <c r="D18159" s="137"/>
      <c r="E18159" s="146">
        <v>867.58</v>
      </c>
      <c r="F18159" s="138"/>
      <c r="G18159" s="138"/>
    </row>
    <row r="18160" ht="15.75" customHeight="1" spans="1:7">
      <c r="A18160" s="143">
        <v>3205867</v>
      </c>
      <c r="B18160" s="153" t="s">
        <v>20358</v>
      </c>
      <c r="C18160" s="145" t="s">
        <v>12987</v>
      </c>
      <c r="D18160" s="137"/>
      <c r="E18160" s="146">
        <v>787.31</v>
      </c>
      <c r="F18160" s="138"/>
      <c r="G18160" s="138"/>
    </row>
    <row r="18161" ht="15.75" customHeight="1" spans="1:7">
      <c r="A18161" s="143">
        <v>3205866</v>
      </c>
      <c r="B18161" s="153" t="s">
        <v>20359</v>
      </c>
      <c r="C18161" s="145" t="s">
        <v>12987</v>
      </c>
      <c r="D18161" s="137"/>
      <c r="E18161" s="146">
        <v>777.51</v>
      </c>
      <c r="F18161" s="138"/>
      <c r="G18161" s="138"/>
    </row>
    <row r="18162" ht="15.75" customHeight="1" spans="1:7">
      <c r="A18162" s="143">
        <v>3205865</v>
      </c>
      <c r="B18162" s="153" t="s">
        <v>20360</v>
      </c>
      <c r="C18162" s="145" t="s">
        <v>12987</v>
      </c>
      <c r="D18162" s="137"/>
      <c r="E18162" s="146">
        <v>697.25</v>
      </c>
      <c r="F18162" s="138"/>
      <c r="G18162" s="138"/>
    </row>
    <row r="18163" ht="15.75" customHeight="1" spans="1:7">
      <c r="A18163" s="143">
        <v>3205870</v>
      </c>
      <c r="B18163" s="153" t="s">
        <v>20361</v>
      </c>
      <c r="C18163" s="145" t="s">
        <v>12987</v>
      </c>
      <c r="D18163" s="137"/>
      <c r="E18163" s="146">
        <v>722.29</v>
      </c>
      <c r="F18163" s="138"/>
      <c r="G18163" s="138"/>
    </row>
    <row r="18164" ht="15.75" customHeight="1" spans="1:7">
      <c r="A18164" s="143">
        <v>3205869</v>
      </c>
      <c r="B18164" s="153" t="s">
        <v>20362</v>
      </c>
      <c r="C18164" s="145" t="s">
        <v>12987</v>
      </c>
      <c r="D18164" s="137"/>
      <c r="E18164" s="146">
        <v>642.02</v>
      </c>
      <c r="F18164" s="138"/>
      <c r="G18164" s="138"/>
    </row>
    <row r="18165" ht="15.75" customHeight="1" spans="1:7">
      <c r="A18165" s="143">
        <v>3205872</v>
      </c>
      <c r="B18165" s="153" t="s">
        <v>20363</v>
      </c>
      <c r="C18165" s="145" t="s">
        <v>13149</v>
      </c>
      <c r="D18165" s="137"/>
      <c r="E18165" s="146">
        <v>263.81</v>
      </c>
      <c r="F18165" s="138"/>
      <c r="G18165" s="138"/>
    </row>
    <row r="18166" ht="15.75" customHeight="1" spans="1:7">
      <c r="A18166" s="143">
        <v>3205871</v>
      </c>
      <c r="B18166" s="153" t="s">
        <v>20364</v>
      </c>
      <c r="C18166" s="145" t="s">
        <v>13149</v>
      </c>
      <c r="D18166" s="137"/>
      <c r="E18166" s="146">
        <v>250.17</v>
      </c>
      <c r="F18166" s="138"/>
      <c r="G18166" s="138"/>
    </row>
    <row r="18167" ht="15.75" customHeight="1" spans="1:7">
      <c r="A18167" s="143">
        <v>3205874</v>
      </c>
      <c r="B18167" s="153" t="s">
        <v>20365</v>
      </c>
      <c r="C18167" s="145" t="s">
        <v>13149</v>
      </c>
      <c r="D18167" s="137"/>
      <c r="E18167" s="146">
        <v>288.21</v>
      </c>
      <c r="F18167" s="138"/>
      <c r="G18167" s="138"/>
    </row>
    <row r="18168" ht="15.75" customHeight="1" spans="1:7">
      <c r="A18168" s="143">
        <v>3205873</v>
      </c>
      <c r="B18168" s="153" t="s">
        <v>20366</v>
      </c>
      <c r="C18168" s="145" t="s">
        <v>13149</v>
      </c>
      <c r="D18168" s="137"/>
      <c r="E18168" s="146">
        <v>269.75</v>
      </c>
      <c r="F18168" s="138"/>
      <c r="G18168" s="138"/>
    </row>
    <row r="18169" ht="15.75" customHeight="1" spans="1:7">
      <c r="A18169" s="143">
        <v>3205876</v>
      </c>
      <c r="B18169" s="153" t="s">
        <v>20367</v>
      </c>
      <c r="C18169" s="145" t="s">
        <v>13149</v>
      </c>
      <c r="D18169" s="137"/>
      <c r="E18169" s="146">
        <v>324.57</v>
      </c>
      <c r="F18169" s="138"/>
      <c r="G18169" s="138"/>
    </row>
    <row r="18170" ht="15.75" customHeight="1" spans="1:7">
      <c r="A18170" s="143">
        <v>3205875</v>
      </c>
      <c r="B18170" s="153" t="s">
        <v>20368</v>
      </c>
      <c r="C18170" s="145" t="s">
        <v>13149</v>
      </c>
      <c r="D18170" s="137"/>
      <c r="E18170" s="146">
        <v>300.49</v>
      </c>
      <c r="F18170" s="138"/>
      <c r="G18170" s="138"/>
    </row>
    <row r="18171" ht="15.75" customHeight="1" spans="1:7">
      <c r="A18171" s="143">
        <v>3205862</v>
      </c>
      <c r="B18171" s="153" t="s">
        <v>20369</v>
      </c>
      <c r="C18171" s="145" t="s">
        <v>12987</v>
      </c>
      <c r="D18171" s="137"/>
      <c r="E18171" s="146">
        <v>817.34</v>
      </c>
      <c r="F18171" s="138"/>
      <c r="G18171" s="138"/>
    </row>
    <row r="18172" ht="15.75" customHeight="1" spans="1:7">
      <c r="A18172" s="143">
        <v>3205861</v>
      </c>
      <c r="B18172" s="153" t="s">
        <v>20370</v>
      </c>
      <c r="C18172" s="145" t="s">
        <v>12987</v>
      </c>
      <c r="D18172" s="137"/>
      <c r="E18172" s="146">
        <v>737.08</v>
      </c>
      <c r="F18172" s="138"/>
      <c r="G18172" s="138"/>
    </row>
    <row r="18173" ht="15.75" customHeight="1" spans="1:7">
      <c r="A18173" s="143">
        <v>3606579</v>
      </c>
      <c r="B18173" s="153" t="s">
        <v>20371</v>
      </c>
      <c r="C18173" s="145" t="s">
        <v>12987</v>
      </c>
      <c r="D18173" s="137"/>
      <c r="E18173" s="146">
        <v>20.74</v>
      </c>
      <c r="F18173" s="138"/>
      <c r="G18173" s="138"/>
    </row>
    <row r="18174" ht="15.75" customHeight="1" spans="1:7">
      <c r="A18174" s="143">
        <v>3606583</v>
      </c>
      <c r="B18174" s="153" t="s">
        <v>20372</v>
      </c>
      <c r="C18174" s="145" t="s">
        <v>12987</v>
      </c>
      <c r="D18174" s="137"/>
      <c r="E18174" s="146">
        <v>21.52</v>
      </c>
      <c r="F18174" s="138"/>
      <c r="G18174" s="138"/>
    </row>
    <row r="18175" ht="15.75" customHeight="1" spans="1:7">
      <c r="A18175" s="143">
        <v>3606584</v>
      </c>
      <c r="B18175" s="153" t="s">
        <v>20373</v>
      </c>
      <c r="C18175" s="145" t="s">
        <v>12987</v>
      </c>
      <c r="D18175" s="137"/>
      <c r="E18175" s="146">
        <v>21.63</v>
      </c>
      <c r="F18175" s="138"/>
      <c r="G18175" s="138"/>
    </row>
    <row r="18176" ht="15.75" customHeight="1" spans="1:7">
      <c r="A18176" s="143">
        <v>3606585</v>
      </c>
      <c r="B18176" s="153" t="s">
        <v>20374</v>
      </c>
      <c r="C18176" s="145" t="s">
        <v>12987</v>
      </c>
      <c r="D18176" s="137"/>
      <c r="E18176" s="146">
        <v>21.74</v>
      </c>
      <c r="F18176" s="138"/>
      <c r="G18176" s="138"/>
    </row>
    <row r="18177" ht="15.75" customHeight="1" spans="1:7">
      <c r="A18177" s="143">
        <v>3606586</v>
      </c>
      <c r="B18177" s="153" t="s">
        <v>20375</v>
      </c>
      <c r="C18177" s="145" t="s">
        <v>12987</v>
      </c>
      <c r="D18177" s="137"/>
      <c r="E18177" s="146">
        <v>21.96</v>
      </c>
      <c r="F18177" s="138"/>
      <c r="G18177" s="138"/>
    </row>
    <row r="18178" ht="15.75" customHeight="1" spans="1:7">
      <c r="A18178" s="143">
        <v>3606587</v>
      </c>
      <c r="B18178" s="153" t="s">
        <v>20376</v>
      </c>
      <c r="C18178" s="145" t="s">
        <v>12987</v>
      </c>
      <c r="D18178" s="137"/>
      <c r="E18178" s="146">
        <v>22.18</v>
      </c>
      <c r="F18178" s="138"/>
      <c r="G18178" s="138"/>
    </row>
    <row r="18179" ht="15.75" customHeight="1" spans="1:7">
      <c r="A18179" s="143">
        <v>3606588</v>
      </c>
      <c r="B18179" s="153" t="s">
        <v>20377</v>
      </c>
      <c r="C18179" s="145" t="s">
        <v>12987</v>
      </c>
      <c r="D18179" s="137"/>
      <c r="E18179" s="146">
        <v>22.29</v>
      </c>
      <c r="F18179" s="138"/>
      <c r="G18179" s="138"/>
    </row>
    <row r="18180" ht="15.75" customHeight="1" spans="1:7">
      <c r="A18180" s="143">
        <v>3606589</v>
      </c>
      <c r="B18180" s="153" t="s">
        <v>20378</v>
      </c>
      <c r="C18180" s="145" t="s">
        <v>12987</v>
      </c>
      <c r="D18180" s="137"/>
      <c r="E18180" s="146">
        <v>22.4</v>
      </c>
      <c r="F18180" s="138"/>
      <c r="G18180" s="138"/>
    </row>
    <row r="18181" ht="15.75" customHeight="1" spans="1:7">
      <c r="A18181" s="143">
        <v>3606580</v>
      </c>
      <c r="B18181" s="153" t="s">
        <v>20379</v>
      </c>
      <c r="C18181" s="145" t="s">
        <v>12987</v>
      </c>
      <c r="D18181" s="137"/>
      <c r="E18181" s="146">
        <v>20.96</v>
      </c>
      <c r="F18181" s="138"/>
      <c r="G18181" s="138"/>
    </row>
    <row r="18182" ht="15.75" customHeight="1" spans="1:7">
      <c r="A18182" s="143">
        <v>3606581</v>
      </c>
      <c r="B18182" s="153" t="s">
        <v>20380</v>
      </c>
      <c r="C18182" s="145" t="s">
        <v>12987</v>
      </c>
      <c r="D18182" s="137"/>
      <c r="E18182" s="146">
        <v>21.19</v>
      </c>
      <c r="F18182" s="138"/>
      <c r="G18182" s="138"/>
    </row>
    <row r="18183" ht="15.75" customHeight="1" spans="1:7">
      <c r="A18183" s="143">
        <v>3606582</v>
      </c>
      <c r="B18183" s="153" t="s">
        <v>20381</v>
      </c>
      <c r="C18183" s="145" t="s">
        <v>12987</v>
      </c>
      <c r="D18183" s="137"/>
      <c r="E18183" s="146">
        <v>21.3</v>
      </c>
      <c r="F18183" s="138"/>
      <c r="G18183" s="138"/>
    </row>
    <row r="18184" ht="15.75" customHeight="1" spans="1:7">
      <c r="A18184" s="143">
        <v>3606527</v>
      </c>
      <c r="B18184" s="153" t="s">
        <v>20382</v>
      </c>
      <c r="C18184" s="145" t="s">
        <v>12987</v>
      </c>
      <c r="D18184" s="137"/>
      <c r="E18184" s="146">
        <v>50.06</v>
      </c>
      <c r="F18184" s="138"/>
      <c r="G18184" s="138"/>
    </row>
    <row r="18185" ht="15.75" customHeight="1" spans="1:7">
      <c r="A18185" s="143">
        <v>3606528</v>
      </c>
      <c r="B18185" s="153" t="s">
        <v>20383</v>
      </c>
      <c r="C18185" s="145" t="s">
        <v>12987</v>
      </c>
      <c r="D18185" s="137"/>
      <c r="E18185" s="146">
        <v>50.82</v>
      </c>
      <c r="F18185" s="138"/>
      <c r="G18185" s="138"/>
    </row>
    <row r="18186" ht="15.75" customHeight="1" spans="1:7">
      <c r="A18186" s="143">
        <v>3606529</v>
      </c>
      <c r="B18186" s="153" t="s">
        <v>20384</v>
      </c>
      <c r="C18186" s="145" t="s">
        <v>12987</v>
      </c>
      <c r="D18186" s="137"/>
      <c r="E18186" s="146">
        <v>51.42</v>
      </c>
      <c r="F18186" s="138"/>
      <c r="G18186" s="138"/>
    </row>
    <row r="18187" ht="15.75" customHeight="1" spans="1:7">
      <c r="A18187" s="143">
        <v>3606530</v>
      </c>
      <c r="B18187" s="153" t="s">
        <v>20385</v>
      </c>
      <c r="C18187" s="145" t="s">
        <v>12987</v>
      </c>
      <c r="D18187" s="137"/>
      <c r="E18187" s="146">
        <v>52.18</v>
      </c>
      <c r="F18187" s="138"/>
      <c r="G18187" s="138"/>
    </row>
    <row r="18188" ht="15.75" customHeight="1" spans="1:7">
      <c r="A18188" s="143">
        <v>3606531</v>
      </c>
      <c r="B18188" s="153" t="s">
        <v>20386</v>
      </c>
      <c r="C18188" s="145" t="s">
        <v>12987</v>
      </c>
      <c r="D18188" s="137"/>
      <c r="E18188" s="146">
        <v>52.94</v>
      </c>
      <c r="F18188" s="138"/>
      <c r="G18188" s="138"/>
    </row>
    <row r="18189" ht="15.75" customHeight="1" spans="1:7">
      <c r="A18189" s="143">
        <v>3606532</v>
      </c>
      <c r="B18189" s="153" t="s">
        <v>20387</v>
      </c>
      <c r="C18189" s="145" t="s">
        <v>12987</v>
      </c>
      <c r="D18189" s="137"/>
      <c r="E18189" s="146">
        <v>54.15</v>
      </c>
      <c r="F18189" s="138"/>
      <c r="G18189" s="138"/>
    </row>
    <row r="18190" ht="15.75" customHeight="1" spans="1:7">
      <c r="A18190" s="143">
        <v>3606533</v>
      </c>
      <c r="B18190" s="153" t="s">
        <v>20388</v>
      </c>
      <c r="C18190" s="145" t="s">
        <v>12987</v>
      </c>
      <c r="D18190" s="137"/>
      <c r="E18190" s="146">
        <v>58.4</v>
      </c>
      <c r="F18190" s="138"/>
      <c r="G18190" s="138"/>
    </row>
    <row r="18191" ht="15.75" customHeight="1" spans="1:7">
      <c r="A18191" s="143">
        <v>3606534</v>
      </c>
      <c r="B18191" s="153" t="s">
        <v>20389</v>
      </c>
      <c r="C18191" s="145" t="s">
        <v>12987</v>
      </c>
      <c r="D18191" s="137"/>
      <c r="E18191" s="146">
        <v>59.41</v>
      </c>
      <c r="F18191" s="138"/>
      <c r="G18191" s="138"/>
    </row>
    <row r="18192" ht="15.75" customHeight="1" spans="1:7">
      <c r="A18192" s="143">
        <v>3606535</v>
      </c>
      <c r="B18192" s="153" t="s">
        <v>20390</v>
      </c>
      <c r="C18192" s="145" t="s">
        <v>12987</v>
      </c>
      <c r="D18192" s="137"/>
      <c r="E18192" s="146">
        <v>45.55</v>
      </c>
      <c r="F18192" s="138"/>
      <c r="G18192" s="138"/>
    </row>
    <row r="18193" ht="15.75" customHeight="1" spans="1:7">
      <c r="A18193" s="143">
        <v>3606536</v>
      </c>
      <c r="B18193" s="153" t="s">
        <v>20391</v>
      </c>
      <c r="C18193" s="145" t="s">
        <v>12987</v>
      </c>
      <c r="D18193" s="137"/>
      <c r="E18193" s="146">
        <v>45.96</v>
      </c>
      <c r="F18193" s="138"/>
      <c r="G18193" s="138"/>
    </row>
    <row r="18194" ht="15.75" customHeight="1" spans="1:7">
      <c r="A18194" s="143">
        <v>3606537</v>
      </c>
      <c r="B18194" s="153" t="s">
        <v>20392</v>
      </c>
      <c r="C18194" s="145" t="s">
        <v>12987</v>
      </c>
      <c r="D18194" s="137"/>
      <c r="E18194" s="146">
        <v>46.46</v>
      </c>
      <c r="F18194" s="138"/>
      <c r="G18194" s="138"/>
    </row>
    <row r="18195" ht="15.75" customHeight="1" spans="1:7">
      <c r="A18195" s="143">
        <v>3606538</v>
      </c>
      <c r="B18195" s="153" t="s">
        <v>20393</v>
      </c>
      <c r="C18195" s="145" t="s">
        <v>12987</v>
      </c>
      <c r="D18195" s="137"/>
      <c r="E18195" s="146">
        <v>46.86</v>
      </c>
      <c r="F18195" s="138"/>
      <c r="G18195" s="138"/>
    </row>
    <row r="18196" ht="15.75" customHeight="1" spans="1:7">
      <c r="A18196" s="143">
        <v>3606539</v>
      </c>
      <c r="B18196" s="153" t="s">
        <v>20394</v>
      </c>
      <c r="C18196" s="145" t="s">
        <v>12987</v>
      </c>
      <c r="D18196" s="137"/>
      <c r="E18196" s="146">
        <v>47.37</v>
      </c>
      <c r="F18196" s="138"/>
      <c r="G18196" s="138"/>
    </row>
    <row r="18197" ht="15.75" customHeight="1" spans="1:7">
      <c r="A18197" s="143">
        <v>3606540</v>
      </c>
      <c r="B18197" s="153" t="s">
        <v>20395</v>
      </c>
      <c r="C18197" s="145" t="s">
        <v>12987</v>
      </c>
      <c r="D18197" s="137"/>
      <c r="E18197" s="146">
        <v>50.36</v>
      </c>
      <c r="F18197" s="138"/>
      <c r="G18197" s="138"/>
    </row>
    <row r="18198" ht="15.75" customHeight="1" spans="1:7">
      <c r="A18198" s="143">
        <v>3606541</v>
      </c>
      <c r="B18198" s="153" t="s">
        <v>20396</v>
      </c>
      <c r="C18198" s="145" t="s">
        <v>12987</v>
      </c>
      <c r="D18198" s="137"/>
      <c r="E18198" s="146">
        <v>51.73</v>
      </c>
      <c r="F18198" s="138"/>
      <c r="G18198" s="138"/>
    </row>
    <row r="18199" ht="15.75" customHeight="1" spans="1:7">
      <c r="A18199" s="143">
        <v>3606542</v>
      </c>
      <c r="B18199" s="153" t="s">
        <v>20397</v>
      </c>
      <c r="C18199" s="145" t="s">
        <v>12987</v>
      </c>
      <c r="D18199" s="137"/>
      <c r="E18199" s="146">
        <v>52.33</v>
      </c>
      <c r="F18199" s="138"/>
      <c r="G18199" s="138"/>
    </row>
    <row r="18200" ht="15.75" customHeight="1" spans="1:7">
      <c r="A18200" s="143">
        <v>3606543</v>
      </c>
      <c r="B18200" s="153" t="s">
        <v>20398</v>
      </c>
      <c r="C18200" s="145" t="s">
        <v>12987</v>
      </c>
      <c r="D18200" s="137"/>
      <c r="E18200" s="146">
        <v>44.85</v>
      </c>
      <c r="F18200" s="138"/>
      <c r="G18200" s="138"/>
    </row>
    <row r="18201" ht="15.75" customHeight="1" spans="1:7">
      <c r="A18201" s="143">
        <v>3606544</v>
      </c>
      <c r="B18201" s="153" t="s">
        <v>20399</v>
      </c>
      <c r="C18201" s="145" t="s">
        <v>12987</v>
      </c>
      <c r="D18201" s="137"/>
      <c r="E18201" s="146">
        <v>45.15</v>
      </c>
      <c r="F18201" s="138"/>
      <c r="G18201" s="138"/>
    </row>
    <row r="18202" ht="15.75" customHeight="1" spans="1:7">
      <c r="A18202" s="143">
        <v>3606545</v>
      </c>
      <c r="B18202" s="153" t="s">
        <v>20400</v>
      </c>
      <c r="C18202" s="145" t="s">
        <v>12987</v>
      </c>
      <c r="D18202" s="137"/>
      <c r="E18202" s="146">
        <v>45.55</v>
      </c>
      <c r="F18202" s="138"/>
      <c r="G18202" s="138"/>
    </row>
    <row r="18203" ht="15.75" customHeight="1" spans="1:7">
      <c r="A18203" s="143">
        <v>3606546</v>
      </c>
      <c r="B18203" s="153" t="s">
        <v>20401</v>
      </c>
      <c r="C18203" s="145" t="s">
        <v>12987</v>
      </c>
      <c r="D18203" s="137"/>
      <c r="E18203" s="146">
        <v>45.96</v>
      </c>
      <c r="F18203" s="138"/>
      <c r="G18203" s="138"/>
    </row>
    <row r="18204" ht="15.75" customHeight="1" spans="1:7">
      <c r="A18204" s="143">
        <v>3606547</v>
      </c>
      <c r="B18204" s="153" t="s">
        <v>20402</v>
      </c>
      <c r="C18204" s="145" t="s">
        <v>12987</v>
      </c>
      <c r="D18204" s="137"/>
      <c r="E18204" s="146">
        <v>46.26</v>
      </c>
      <c r="F18204" s="138"/>
      <c r="G18204" s="138"/>
    </row>
    <row r="18205" ht="15.75" customHeight="1" spans="1:7">
      <c r="A18205" s="143">
        <v>3606548</v>
      </c>
      <c r="B18205" s="153" t="s">
        <v>20403</v>
      </c>
      <c r="C18205" s="145" t="s">
        <v>12987</v>
      </c>
      <c r="D18205" s="137"/>
      <c r="E18205" s="146">
        <v>46.96</v>
      </c>
      <c r="F18205" s="138"/>
      <c r="G18205" s="138"/>
    </row>
    <row r="18206" ht="15.75" customHeight="1" spans="1:7">
      <c r="A18206" s="143">
        <v>3606549</v>
      </c>
      <c r="B18206" s="153" t="s">
        <v>20404</v>
      </c>
      <c r="C18206" s="145" t="s">
        <v>12987</v>
      </c>
      <c r="D18206" s="137"/>
      <c r="E18206" s="146">
        <v>50.21</v>
      </c>
      <c r="F18206" s="138"/>
      <c r="G18206" s="138"/>
    </row>
    <row r="18207" ht="15.75" customHeight="1" spans="1:7">
      <c r="A18207" s="143">
        <v>3606550</v>
      </c>
      <c r="B18207" s="153" t="s">
        <v>20405</v>
      </c>
      <c r="C18207" s="145" t="s">
        <v>12987</v>
      </c>
      <c r="D18207" s="137"/>
      <c r="E18207" s="146">
        <v>50.82</v>
      </c>
      <c r="F18207" s="138"/>
      <c r="G18207" s="138"/>
    </row>
    <row r="18208" ht="15.75" customHeight="1" spans="1:7">
      <c r="A18208" s="143">
        <v>3606500</v>
      </c>
      <c r="B18208" s="153" t="s">
        <v>20406</v>
      </c>
      <c r="C18208" s="145" t="s">
        <v>12987</v>
      </c>
      <c r="D18208" s="137"/>
      <c r="E18208" s="146">
        <v>46.69</v>
      </c>
      <c r="F18208" s="138"/>
      <c r="G18208" s="138"/>
    </row>
    <row r="18209" ht="15.75" customHeight="1" spans="1:7">
      <c r="A18209" s="143">
        <v>3606501</v>
      </c>
      <c r="B18209" s="153" t="s">
        <v>20407</v>
      </c>
      <c r="C18209" s="145" t="s">
        <v>12987</v>
      </c>
      <c r="D18209" s="137"/>
      <c r="E18209" s="146">
        <v>47.44</v>
      </c>
      <c r="F18209" s="138"/>
      <c r="G18209" s="138"/>
    </row>
    <row r="18210" ht="15.75" customHeight="1" spans="1:7">
      <c r="A18210" s="143">
        <v>3606502</v>
      </c>
      <c r="B18210" s="153" t="s">
        <v>20408</v>
      </c>
      <c r="C18210" s="145" t="s">
        <v>12987</v>
      </c>
      <c r="D18210" s="137"/>
      <c r="E18210" s="146">
        <v>48.05</v>
      </c>
      <c r="F18210" s="138"/>
      <c r="G18210" s="138"/>
    </row>
    <row r="18211" ht="15.75" customHeight="1" spans="1:7">
      <c r="A18211" s="143">
        <v>3606503</v>
      </c>
      <c r="B18211" s="153" t="s">
        <v>20409</v>
      </c>
      <c r="C18211" s="145" t="s">
        <v>12987</v>
      </c>
      <c r="D18211" s="137"/>
      <c r="E18211" s="146">
        <v>48.81</v>
      </c>
      <c r="F18211" s="138"/>
      <c r="G18211" s="138"/>
    </row>
    <row r="18212" ht="15.75" customHeight="1" spans="1:7">
      <c r="A18212" s="143">
        <v>3606504</v>
      </c>
      <c r="B18212" s="153" t="s">
        <v>20410</v>
      </c>
      <c r="C18212" s="145" t="s">
        <v>12987</v>
      </c>
      <c r="D18212" s="137"/>
      <c r="E18212" s="146">
        <v>49.56</v>
      </c>
      <c r="F18212" s="138"/>
      <c r="G18212" s="138"/>
    </row>
    <row r="18213" ht="15.75" customHeight="1" spans="1:7">
      <c r="A18213" s="143">
        <v>3606505</v>
      </c>
      <c r="B18213" s="153" t="s">
        <v>20411</v>
      </c>
      <c r="C18213" s="145" t="s">
        <v>12987</v>
      </c>
      <c r="D18213" s="137"/>
      <c r="E18213" s="146">
        <v>50.77</v>
      </c>
      <c r="F18213" s="138"/>
      <c r="G18213" s="138"/>
    </row>
    <row r="18214" ht="15.75" customHeight="1" spans="1:7">
      <c r="A18214" s="143">
        <v>3606506</v>
      </c>
      <c r="B18214" s="153" t="s">
        <v>20412</v>
      </c>
      <c r="C18214" s="145" t="s">
        <v>12987</v>
      </c>
      <c r="D18214" s="137"/>
      <c r="E18214" s="146">
        <v>54.93</v>
      </c>
      <c r="F18214" s="138"/>
      <c r="G18214" s="138"/>
    </row>
    <row r="18215" ht="15.75" customHeight="1" spans="1:7">
      <c r="A18215" s="143">
        <v>3606507</v>
      </c>
      <c r="B18215" s="153" t="s">
        <v>20413</v>
      </c>
      <c r="C18215" s="145" t="s">
        <v>12987</v>
      </c>
      <c r="D18215" s="137"/>
      <c r="E18215" s="146">
        <v>56.14</v>
      </c>
      <c r="F18215" s="138"/>
      <c r="G18215" s="138"/>
    </row>
    <row r="18216" ht="15.75" customHeight="1" spans="1:7">
      <c r="A18216" s="143">
        <v>3606509</v>
      </c>
      <c r="B18216" s="153" t="s">
        <v>20414</v>
      </c>
      <c r="C18216" s="145" t="s">
        <v>12987</v>
      </c>
      <c r="D18216" s="137"/>
      <c r="E18216" s="146">
        <v>42.18</v>
      </c>
      <c r="F18216" s="138"/>
      <c r="G18216" s="138"/>
    </row>
    <row r="18217" ht="15.75" customHeight="1" spans="1:7">
      <c r="A18217" s="143">
        <v>3606510</v>
      </c>
      <c r="B18217" s="153" t="s">
        <v>20415</v>
      </c>
      <c r="C18217" s="145" t="s">
        <v>12987</v>
      </c>
      <c r="D18217" s="137"/>
      <c r="E18217" s="146">
        <v>42.68</v>
      </c>
      <c r="F18217" s="138"/>
      <c r="G18217" s="138"/>
    </row>
    <row r="18218" ht="15.75" customHeight="1" spans="1:7">
      <c r="A18218" s="143">
        <v>3606511</v>
      </c>
      <c r="B18218" s="153" t="s">
        <v>20416</v>
      </c>
      <c r="C18218" s="145" t="s">
        <v>12987</v>
      </c>
      <c r="D18218" s="137"/>
      <c r="E18218" s="146">
        <v>43.09</v>
      </c>
      <c r="F18218" s="138"/>
      <c r="G18218" s="138"/>
    </row>
    <row r="18219" ht="15.75" customHeight="1" spans="1:7">
      <c r="A18219" s="143">
        <v>3606512</v>
      </c>
      <c r="B18219" s="153" t="s">
        <v>20417</v>
      </c>
      <c r="C18219" s="145" t="s">
        <v>12987</v>
      </c>
      <c r="D18219" s="137"/>
      <c r="E18219" s="146">
        <v>43.49</v>
      </c>
      <c r="F18219" s="138"/>
      <c r="G18219" s="138"/>
    </row>
    <row r="18220" ht="15.75" customHeight="1" spans="1:7">
      <c r="A18220" s="143">
        <v>3606513</v>
      </c>
      <c r="B18220" s="153" t="s">
        <v>20418</v>
      </c>
      <c r="C18220" s="145" t="s">
        <v>12987</v>
      </c>
      <c r="D18220" s="137"/>
      <c r="E18220" s="146">
        <v>46.23</v>
      </c>
      <c r="F18220" s="138"/>
      <c r="G18220" s="138"/>
    </row>
    <row r="18221" ht="15.75" customHeight="1" spans="1:7">
      <c r="A18221" s="143">
        <v>3606514</v>
      </c>
      <c r="B18221" s="153" t="s">
        <v>20419</v>
      </c>
      <c r="C18221" s="145" t="s">
        <v>12987</v>
      </c>
      <c r="D18221" s="137"/>
      <c r="E18221" s="146">
        <v>47.14</v>
      </c>
      <c r="F18221" s="138"/>
      <c r="G18221" s="138"/>
    </row>
    <row r="18222" ht="15.75" customHeight="1" spans="1:7">
      <c r="A18222" s="143">
        <v>3606515</v>
      </c>
      <c r="B18222" s="153" t="s">
        <v>20420</v>
      </c>
      <c r="C18222" s="145" t="s">
        <v>12987</v>
      </c>
      <c r="D18222" s="137"/>
      <c r="E18222" s="146">
        <v>48.35</v>
      </c>
      <c r="F18222" s="138"/>
      <c r="G18222" s="138"/>
    </row>
    <row r="18223" ht="15.75" customHeight="1" spans="1:7">
      <c r="A18223" s="143">
        <v>3606516</v>
      </c>
      <c r="B18223" s="153" t="s">
        <v>20421</v>
      </c>
      <c r="C18223" s="145" t="s">
        <v>12987</v>
      </c>
      <c r="D18223" s="137"/>
      <c r="E18223" s="146">
        <v>48.96</v>
      </c>
      <c r="F18223" s="138"/>
      <c r="G18223" s="138"/>
    </row>
    <row r="18224" ht="15.75" customHeight="1" spans="1:7">
      <c r="A18224" s="143">
        <v>3606518</v>
      </c>
      <c r="B18224" s="153" t="s">
        <v>20422</v>
      </c>
      <c r="C18224" s="145" t="s">
        <v>12987</v>
      </c>
      <c r="D18224" s="137"/>
      <c r="E18224" s="146">
        <v>41.47</v>
      </c>
      <c r="F18224" s="138"/>
      <c r="G18224" s="138"/>
    </row>
    <row r="18225" ht="15.75" customHeight="1" spans="1:7">
      <c r="A18225" s="143">
        <v>3606519</v>
      </c>
      <c r="B18225" s="153" t="s">
        <v>20423</v>
      </c>
      <c r="C18225" s="145" t="s">
        <v>12987</v>
      </c>
      <c r="D18225" s="137"/>
      <c r="E18225" s="146">
        <v>41.88</v>
      </c>
      <c r="F18225" s="138"/>
      <c r="G18225" s="138"/>
    </row>
    <row r="18226" ht="15.75" customHeight="1" spans="1:7">
      <c r="A18226" s="143">
        <v>3606520</v>
      </c>
      <c r="B18226" s="153" t="s">
        <v>20424</v>
      </c>
      <c r="C18226" s="145" t="s">
        <v>12987</v>
      </c>
      <c r="D18226" s="137"/>
      <c r="E18226" s="146">
        <v>42.18</v>
      </c>
      <c r="F18226" s="138"/>
      <c r="G18226" s="138"/>
    </row>
    <row r="18227" ht="15.75" customHeight="1" spans="1:7">
      <c r="A18227" s="143">
        <v>3606521</v>
      </c>
      <c r="B18227" s="153" t="s">
        <v>20425</v>
      </c>
      <c r="C18227" s="145" t="s">
        <v>12987</v>
      </c>
      <c r="D18227" s="137"/>
      <c r="E18227" s="146">
        <v>42.58</v>
      </c>
      <c r="F18227" s="138"/>
      <c r="G18227" s="138"/>
    </row>
    <row r="18228" ht="15.75" customHeight="1" spans="1:7">
      <c r="A18228" s="143">
        <v>3606522</v>
      </c>
      <c r="B18228" s="153" t="s">
        <v>20426</v>
      </c>
      <c r="C18228" s="145" t="s">
        <v>12987</v>
      </c>
      <c r="D18228" s="137"/>
      <c r="E18228" s="146">
        <v>42.89</v>
      </c>
      <c r="F18228" s="138"/>
      <c r="G18228" s="138"/>
    </row>
    <row r="18229" ht="15.75" customHeight="1" spans="1:7">
      <c r="A18229" s="143">
        <v>3606523</v>
      </c>
      <c r="B18229" s="153" t="s">
        <v>20427</v>
      </c>
      <c r="C18229" s="145" t="s">
        <v>12987</v>
      </c>
      <c r="D18229" s="137"/>
      <c r="E18229" s="146">
        <v>43.59</v>
      </c>
      <c r="F18229" s="138"/>
      <c r="G18229" s="138"/>
    </row>
    <row r="18230" ht="15.75" customHeight="1" spans="1:7">
      <c r="A18230" s="143">
        <v>3606524</v>
      </c>
      <c r="B18230" s="153" t="s">
        <v>20428</v>
      </c>
      <c r="C18230" s="145" t="s">
        <v>12987</v>
      </c>
      <c r="D18230" s="137"/>
      <c r="E18230" s="146">
        <v>46.99</v>
      </c>
      <c r="F18230" s="138"/>
      <c r="G18230" s="138"/>
    </row>
    <row r="18231" ht="15.75" customHeight="1" spans="1:7">
      <c r="A18231" s="143">
        <v>3606525</v>
      </c>
      <c r="B18231" s="153" t="s">
        <v>20429</v>
      </c>
      <c r="C18231" s="145" t="s">
        <v>12987</v>
      </c>
      <c r="D18231" s="137"/>
      <c r="E18231" s="146">
        <v>47.44</v>
      </c>
      <c r="F18231" s="138"/>
      <c r="G18231" s="138"/>
    </row>
    <row r="18232" ht="15.75" customHeight="1" spans="1:7">
      <c r="A18232" s="143">
        <v>3606577</v>
      </c>
      <c r="B18232" s="153" t="s">
        <v>20430</v>
      </c>
      <c r="C18232" s="145" t="s">
        <v>12987</v>
      </c>
      <c r="D18232" s="137"/>
      <c r="E18232" s="146">
        <v>11.04</v>
      </c>
      <c r="F18232" s="138"/>
      <c r="G18232" s="138"/>
    </row>
    <row r="18233" ht="15.75" customHeight="1" spans="1:7">
      <c r="A18233" s="143">
        <v>3606576</v>
      </c>
      <c r="B18233" s="153" t="s">
        <v>20431</v>
      </c>
      <c r="C18233" s="145" t="s">
        <v>12987</v>
      </c>
      <c r="D18233" s="137"/>
      <c r="E18233" s="146">
        <v>4.19</v>
      </c>
      <c r="F18233" s="138"/>
      <c r="G18233" s="138"/>
    </row>
    <row r="18234" ht="15.75" customHeight="1" spans="1:7">
      <c r="A18234" s="143">
        <v>3606561</v>
      </c>
      <c r="B18234" s="153" t="s">
        <v>20432</v>
      </c>
      <c r="C18234" s="145" t="s">
        <v>455</v>
      </c>
      <c r="D18234" s="137"/>
      <c r="E18234" s="146">
        <v>2075.74</v>
      </c>
      <c r="F18234" s="138"/>
      <c r="G18234" s="138"/>
    </row>
    <row r="18235" ht="15.75" customHeight="1" spans="1:7">
      <c r="A18235" s="143">
        <v>3606556</v>
      </c>
      <c r="B18235" s="153" t="s">
        <v>20433</v>
      </c>
      <c r="C18235" s="145" t="s">
        <v>455</v>
      </c>
      <c r="D18235" s="137"/>
      <c r="E18235" s="146">
        <v>1532.07</v>
      </c>
      <c r="F18235" s="138"/>
      <c r="G18235" s="138"/>
    </row>
    <row r="18236" ht="15.75" customHeight="1" spans="1:7">
      <c r="A18236" s="143">
        <v>3606562</v>
      </c>
      <c r="B18236" s="153" t="s">
        <v>20434</v>
      </c>
      <c r="C18236" s="145" t="s">
        <v>455</v>
      </c>
      <c r="D18236" s="137"/>
      <c r="E18236" s="146">
        <v>2270.27</v>
      </c>
      <c r="F18236" s="138"/>
      <c r="G18236" s="138"/>
    </row>
    <row r="18237" ht="15.75" customHeight="1" spans="1:7">
      <c r="A18237" s="143">
        <v>3606557</v>
      </c>
      <c r="B18237" s="153" t="s">
        <v>20435</v>
      </c>
      <c r="C18237" s="145" t="s">
        <v>455</v>
      </c>
      <c r="D18237" s="137"/>
      <c r="E18237" s="146">
        <v>1672.23</v>
      </c>
      <c r="F18237" s="138"/>
      <c r="G18237" s="138"/>
    </row>
    <row r="18238" ht="15.75" customHeight="1" spans="1:7">
      <c r="A18238" s="143">
        <v>3606563</v>
      </c>
      <c r="B18238" s="153" t="s">
        <v>20436</v>
      </c>
      <c r="C18238" s="145" t="s">
        <v>455</v>
      </c>
      <c r="D18238" s="137"/>
      <c r="E18238" s="146">
        <v>2472.79</v>
      </c>
      <c r="F18238" s="138"/>
      <c r="G18238" s="138"/>
    </row>
    <row r="18239" ht="15.75" customHeight="1" spans="1:7">
      <c r="A18239" s="143">
        <v>3606558</v>
      </c>
      <c r="B18239" s="153" t="s">
        <v>20437</v>
      </c>
      <c r="C18239" s="145" t="s">
        <v>455</v>
      </c>
      <c r="D18239" s="137"/>
      <c r="E18239" s="146">
        <v>1820.39</v>
      </c>
      <c r="F18239" s="138"/>
      <c r="G18239" s="138"/>
    </row>
    <row r="18240" ht="15.75" customHeight="1" spans="1:7">
      <c r="A18240" s="143">
        <v>3606559</v>
      </c>
      <c r="B18240" s="153" t="s">
        <v>20438</v>
      </c>
      <c r="C18240" s="145" t="s">
        <v>455</v>
      </c>
      <c r="D18240" s="137"/>
      <c r="E18240" s="146">
        <v>1662.07</v>
      </c>
      <c r="F18240" s="138"/>
      <c r="G18240" s="138"/>
    </row>
    <row r="18241" ht="15.75" customHeight="1" spans="1:7">
      <c r="A18241" s="143">
        <v>3606554</v>
      </c>
      <c r="B18241" s="153" t="s">
        <v>20439</v>
      </c>
      <c r="C18241" s="145" t="s">
        <v>455</v>
      </c>
      <c r="D18241" s="137"/>
      <c r="E18241" s="146">
        <v>1227.14</v>
      </c>
      <c r="F18241" s="138"/>
      <c r="G18241" s="138"/>
    </row>
    <row r="18242" ht="15.75" customHeight="1" spans="1:7">
      <c r="A18242" s="143">
        <v>3606560</v>
      </c>
      <c r="B18242" s="153" t="s">
        <v>20440</v>
      </c>
      <c r="C18242" s="145" t="s">
        <v>455</v>
      </c>
      <c r="D18242" s="137"/>
      <c r="E18242" s="146">
        <v>1857.45</v>
      </c>
      <c r="F18242" s="138"/>
      <c r="G18242" s="138"/>
    </row>
    <row r="18243" ht="15.75" customHeight="1" spans="1:7">
      <c r="A18243" s="143">
        <v>3606555</v>
      </c>
      <c r="B18243" s="153" t="s">
        <v>20441</v>
      </c>
      <c r="C18243" s="145" t="s">
        <v>455</v>
      </c>
      <c r="D18243" s="137"/>
      <c r="E18243" s="146">
        <v>1368.15</v>
      </c>
      <c r="F18243" s="138"/>
      <c r="G18243" s="138"/>
    </row>
    <row r="18244" ht="15.75" customHeight="1" spans="1:7">
      <c r="A18244" s="143">
        <v>3606571</v>
      </c>
      <c r="B18244" s="153" t="s">
        <v>20442</v>
      </c>
      <c r="C18244" s="145" t="s">
        <v>455</v>
      </c>
      <c r="D18244" s="137"/>
      <c r="E18244" s="146">
        <v>2047.41</v>
      </c>
      <c r="F18244" s="138"/>
      <c r="G18244" s="138"/>
    </row>
    <row r="18245" ht="15.75" customHeight="1" spans="1:7">
      <c r="A18245" s="143">
        <v>3606566</v>
      </c>
      <c r="B18245" s="153" t="s">
        <v>20443</v>
      </c>
      <c r="C18245" s="145" t="s">
        <v>455</v>
      </c>
      <c r="D18245" s="137"/>
      <c r="E18245" s="146">
        <v>1503.75</v>
      </c>
      <c r="F18245" s="138"/>
      <c r="G18245" s="138"/>
    </row>
    <row r="18246" ht="15.75" customHeight="1" spans="1:7">
      <c r="A18246" s="143">
        <v>3606572</v>
      </c>
      <c r="B18246" s="153" t="s">
        <v>20444</v>
      </c>
      <c r="C18246" s="145" t="s">
        <v>455</v>
      </c>
      <c r="D18246" s="137"/>
      <c r="E18246" s="146">
        <v>2244.64</v>
      </c>
      <c r="F18246" s="138"/>
      <c r="G18246" s="138"/>
    </row>
    <row r="18247" ht="15.75" customHeight="1" spans="1:7">
      <c r="A18247" s="143">
        <v>3606567</v>
      </c>
      <c r="B18247" s="153" t="s">
        <v>20445</v>
      </c>
      <c r="C18247" s="145" t="s">
        <v>455</v>
      </c>
      <c r="D18247" s="137"/>
      <c r="E18247" s="146">
        <v>1646.61</v>
      </c>
      <c r="F18247" s="138"/>
      <c r="G18247" s="138"/>
    </row>
    <row r="18248" ht="15.75" customHeight="1" spans="1:7">
      <c r="A18248" s="143">
        <v>3606573</v>
      </c>
      <c r="B18248" s="153" t="s">
        <v>20446</v>
      </c>
      <c r="C18248" s="145" t="s">
        <v>455</v>
      </c>
      <c r="D18248" s="137"/>
      <c r="E18248" s="146">
        <v>2441.44</v>
      </c>
      <c r="F18248" s="138"/>
      <c r="G18248" s="138"/>
    </row>
    <row r="18249" ht="15.75" customHeight="1" spans="1:7">
      <c r="A18249" s="143">
        <v>3606568</v>
      </c>
      <c r="B18249" s="153" t="s">
        <v>20447</v>
      </c>
      <c r="C18249" s="145" t="s">
        <v>455</v>
      </c>
      <c r="D18249" s="137"/>
      <c r="E18249" s="146">
        <v>1789.04</v>
      </c>
      <c r="F18249" s="138"/>
      <c r="G18249" s="138"/>
    </row>
    <row r="18250" ht="15.75" customHeight="1" spans="1:7">
      <c r="A18250" s="143">
        <v>3606569</v>
      </c>
      <c r="B18250" s="153" t="s">
        <v>20448</v>
      </c>
      <c r="C18250" s="145" t="s">
        <v>455</v>
      </c>
      <c r="D18250" s="137"/>
      <c r="E18250" s="146">
        <v>1651.42</v>
      </c>
      <c r="F18250" s="138"/>
      <c r="G18250" s="138"/>
    </row>
    <row r="18251" ht="15.75" customHeight="1" spans="1:7">
      <c r="A18251" s="143">
        <v>3606564</v>
      </c>
      <c r="B18251" s="153" t="s">
        <v>20449</v>
      </c>
      <c r="C18251" s="145" t="s">
        <v>455</v>
      </c>
      <c r="D18251" s="137"/>
      <c r="E18251" s="146">
        <v>1216.49</v>
      </c>
      <c r="F18251" s="138"/>
      <c r="G18251" s="138"/>
    </row>
    <row r="18252" ht="15.75" customHeight="1" spans="1:7">
      <c r="A18252" s="143">
        <v>3606570</v>
      </c>
      <c r="B18252" s="153" t="s">
        <v>20450</v>
      </c>
      <c r="C18252" s="145" t="s">
        <v>455</v>
      </c>
      <c r="D18252" s="137"/>
      <c r="E18252" s="146">
        <v>1849.7</v>
      </c>
      <c r="F18252" s="138"/>
      <c r="G18252" s="138"/>
    </row>
    <row r="18253" ht="15.75" customHeight="1" spans="1:7">
      <c r="A18253" s="143">
        <v>3606565</v>
      </c>
      <c r="B18253" s="153" t="s">
        <v>20451</v>
      </c>
      <c r="C18253" s="145" t="s">
        <v>455</v>
      </c>
      <c r="D18253" s="137"/>
      <c r="E18253" s="146">
        <v>1360.4</v>
      </c>
      <c r="F18253" s="138"/>
      <c r="G18253" s="138"/>
    </row>
    <row r="18254" ht="15.75" customHeight="1" spans="1:7">
      <c r="A18254" s="143">
        <v>3606578</v>
      </c>
      <c r="B18254" s="153" t="s">
        <v>20452</v>
      </c>
      <c r="C18254" s="145" t="s">
        <v>455</v>
      </c>
      <c r="D18254" s="137"/>
      <c r="E18254" s="146">
        <v>111.13</v>
      </c>
      <c r="F18254" s="138"/>
      <c r="G18254" s="138"/>
    </row>
    <row r="18255" ht="15.75" customHeight="1" spans="1:7">
      <c r="A18255" s="143">
        <v>3606575</v>
      </c>
      <c r="B18255" s="153" t="s">
        <v>20453</v>
      </c>
      <c r="C18255" s="145" t="s">
        <v>12987</v>
      </c>
      <c r="D18255" s="137"/>
      <c r="E18255" s="146">
        <v>1.76</v>
      </c>
      <c r="F18255" s="138"/>
      <c r="G18255" s="138"/>
    </row>
    <row r="18256" ht="15.75" customHeight="1" spans="1:7">
      <c r="A18256" s="143">
        <v>3606574</v>
      </c>
      <c r="B18256" s="153" t="s">
        <v>20454</v>
      </c>
      <c r="C18256" s="145" t="s">
        <v>12987</v>
      </c>
      <c r="D18256" s="137"/>
      <c r="E18256" s="146">
        <v>0.88</v>
      </c>
      <c r="F18256" s="138"/>
      <c r="G18256" s="138"/>
    </row>
    <row r="18257" ht="15.75" customHeight="1" spans="1:7">
      <c r="A18257" s="143">
        <v>3713603</v>
      </c>
      <c r="B18257" s="153" t="s">
        <v>20455</v>
      </c>
      <c r="C18257" s="145" t="s">
        <v>13059</v>
      </c>
      <c r="D18257" s="137"/>
      <c r="E18257" s="146">
        <v>1042.47</v>
      </c>
      <c r="F18257" s="138"/>
      <c r="G18257" s="138"/>
    </row>
    <row r="18258" ht="15.75" customHeight="1" spans="1:7">
      <c r="A18258" s="143">
        <v>3713601</v>
      </c>
      <c r="B18258" s="153" t="s">
        <v>20456</v>
      </c>
      <c r="C18258" s="145" t="s">
        <v>13059</v>
      </c>
      <c r="D18258" s="137"/>
      <c r="E18258" s="146">
        <v>841.2</v>
      </c>
      <c r="F18258" s="138"/>
      <c r="G18258" s="138"/>
    </row>
    <row r="18259" ht="15.75" customHeight="1" spans="1:7">
      <c r="A18259" s="143">
        <v>3713607</v>
      </c>
      <c r="B18259" s="153" t="s">
        <v>20457</v>
      </c>
      <c r="C18259" s="145" t="s">
        <v>13059</v>
      </c>
      <c r="D18259" s="137"/>
      <c r="E18259" s="146">
        <v>791.91</v>
      </c>
      <c r="F18259" s="138"/>
      <c r="G18259" s="138"/>
    </row>
    <row r="18260" ht="15.75" customHeight="1" spans="1:7">
      <c r="A18260" s="143">
        <v>3713605</v>
      </c>
      <c r="B18260" s="153" t="s">
        <v>20458</v>
      </c>
      <c r="C18260" s="145" t="s">
        <v>13059</v>
      </c>
      <c r="D18260" s="137"/>
      <c r="E18260" s="146">
        <v>562.35</v>
      </c>
      <c r="F18260" s="138"/>
      <c r="G18260" s="138"/>
    </row>
    <row r="18261" ht="15.75" customHeight="1" spans="1:7">
      <c r="A18261" s="143">
        <v>3719530</v>
      </c>
      <c r="B18261" s="153" t="s">
        <v>20459</v>
      </c>
      <c r="C18261" s="145" t="s">
        <v>13059</v>
      </c>
      <c r="D18261" s="137"/>
      <c r="E18261" s="146">
        <v>295.77</v>
      </c>
      <c r="F18261" s="138"/>
      <c r="G18261" s="138"/>
    </row>
    <row r="18262" ht="15.75" customHeight="1" spans="1:7">
      <c r="A18262" s="143">
        <v>3713828</v>
      </c>
      <c r="B18262" s="153" t="s">
        <v>20460</v>
      </c>
      <c r="C18262" s="145" t="s">
        <v>13059</v>
      </c>
      <c r="D18262" s="137"/>
      <c r="E18262" s="146">
        <v>221.1</v>
      </c>
      <c r="F18262" s="138"/>
      <c r="G18262" s="138"/>
    </row>
    <row r="18263" ht="15.75" customHeight="1" spans="1:7">
      <c r="A18263" s="143">
        <v>3713875</v>
      </c>
      <c r="B18263" s="153" t="s">
        <v>20461</v>
      </c>
      <c r="C18263" s="145" t="s">
        <v>13059</v>
      </c>
      <c r="D18263" s="137"/>
      <c r="E18263" s="146">
        <v>63.78</v>
      </c>
      <c r="F18263" s="138"/>
      <c r="G18263" s="138"/>
    </row>
    <row r="18264" ht="15.75" customHeight="1" spans="1:7">
      <c r="A18264" s="143">
        <v>3713619</v>
      </c>
      <c r="B18264" s="153" t="s">
        <v>20462</v>
      </c>
      <c r="C18264" s="145" t="s">
        <v>13059</v>
      </c>
      <c r="D18264" s="137"/>
      <c r="E18264" s="146">
        <v>64.2</v>
      </c>
      <c r="F18264" s="138"/>
      <c r="G18264" s="138"/>
    </row>
    <row r="18265" ht="15.75" customHeight="1" spans="1:7">
      <c r="A18265" s="143">
        <v>3713876</v>
      </c>
      <c r="B18265" s="153" t="s">
        <v>20463</v>
      </c>
      <c r="C18265" s="145" t="s">
        <v>13059</v>
      </c>
      <c r="D18265" s="137"/>
      <c r="E18265" s="146">
        <v>84.17</v>
      </c>
      <c r="F18265" s="138"/>
      <c r="G18265" s="138"/>
    </row>
    <row r="18266" ht="15.75" customHeight="1" spans="1:7">
      <c r="A18266" s="143">
        <v>3713827</v>
      </c>
      <c r="B18266" s="153" t="s">
        <v>20464</v>
      </c>
      <c r="C18266" s="145" t="s">
        <v>13059</v>
      </c>
      <c r="D18266" s="137"/>
      <c r="E18266" s="146">
        <v>82.74</v>
      </c>
      <c r="F18266" s="138"/>
      <c r="G18266" s="138"/>
    </row>
    <row r="18267" ht="15.75" customHeight="1" spans="1:7">
      <c r="A18267" s="143">
        <v>3713904</v>
      </c>
      <c r="B18267" s="153" t="s">
        <v>20465</v>
      </c>
      <c r="C18267" s="145" t="s">
        <v>13059</v>
      </c>
      <c r="D18267" s="137"/>
      <c r="E18267" s="146">
        <v>256.01</v>
      </c>
      <c r="F18267" s="138"/>
      <c r="G18267" s="138"/>
    </row>
    <row r="18268" ht="15.75" customHeight="1" spans="1:7">
      <c r="A18268" s="143">
        <v>3719529</v>
      </c>
      <c r="B18268" s="153" t="s">
        <v>20466</v>
      </c>
      <c r="C18268" s="145" t="s">
        <v>13059</v>
      </c>
      <c r="D18268" s="137"/>
      <c r="E18268" s="146">
        <v>187.16</v>
      </c>
      <c r="F18268" s="138"/>
      <c r="G18268" s="138"/>
    </row>
    <row r="18269" ht="15.75" customHeight="1" spans="1:7">
      <c r="A18269" s="143">
        <v>3713878</v>
      </c>
      <c r="B18269" s="153" t="s">
        <v>20467</v>
      </c>
      <c r="C18269" s="145" t="s">
        <v>13059</v>
      </c>
      <c r="D18269" s="137"/>
      <c r="E18269" s="146">
        <v>63.4</v>
      </c>
      <c r="F18269" s="138"/>
      <c r="G18269" s="138"/>
    </row>
    <row r="18270" ht="15.75" customHeight="1" spans="1:7">
      <c r="A18270" s="143">
        <v>3713617</v>
      </c>
      <c r="B18270" s="153" t="s">
        <v>20468</v>
      </c>
      <c r="C18270" s="145" t="s">
        <v>13059</v>
      </c>
      <c r="D18270" s="137"/>
      <c r="E18270" s="146">
        <v>63.61</v>
      </c>
      <c r="F18270" s="138"/>
      <c r="G18270" s="138"/>
    </row>
    <row r="18271" ht="15.75" customHeight="1" spans="1:7">
      <c r="A18271" s="143">
        <v>3713879</v>
      </c>
      <c r="B18271" s="153" t="s">
        <v>20469</v>
      </c>
      <c r="C18271" s="145" t="s">
        <v>13059</v>
      </c>
      <c r="D18271" s="137"/>
      <c r="E18271" s="146">
        <v>75.55</v>
      </c>
      <c r="F18271" s="138"/>
      <c r="G18271" s="138"/>
    </row>
    <row r="18272" ht="15.75" customHeight="1" spans="1:7">
      <c r="A18272" s="143">
        <v>3713826</v>
      </c>
      <c r="B18272" s="153" t="s">
        <v>20470</v>
      </c>
      <c r="C18272" s="145" t="s">
        <v>13059</v>
      </c>
      <c r="D18272" s="137"/>
      <c r="E18272" s="146">
        <v>72.08</v>
      </c>
      <c r="F18272" s="138"/>
      <c r="G18272" s="138"/>
    </row>
    <row r="18273" ht="15.75" customHeight="1" spans="1:7">
      <c r="A18273" s="143">
        <v>3713610</v>
      </c>
      <c r="B18273" s="153" t="s">
        <v>20471</v>
      </c>
      <c r="C18273" s="145" t="s">
        <v>13059</v>
      </c>
      <c r="D18273" s="137"/>
      <c r="E18273" s="146">
        <v>32.83</v>
      </c>
      <c r="F18273" s="138"/>
      <c r="G18273" s="138"/>
    </row>
    <row r="18274" ht="15.75" customHeight="1" spans="1:7">
      <c r="A18274" s="143">
        <v>3713609</v>
      </c>
      <c r="B18274" s="153" t="s">
        <v>20472</v>
      </c>
      <c r="C18274" s="145" t="s">
        <v>13059</v>
      </c>
      <c r="D18274" s="137"/>
      <c r="E18274" s="146">
        <v>31.41</v>
      </c>
      <c r="F18274" s="138"/>
      <c r="G18274" s="138"/>
    </row>
    <row r="18275" ht="15.75" customHeight="1" spans="1:7">
      <c r="A18275" s="143">
        <v>3713612</v>
      </c>
      <c r="B18275" s="153" t="s">
        <v>20473</v>
      </c>
      <c r="C18275" s="145" t="s">
        <v>13059</v>
      </c>
      <c r="D18275" s="137"/>
      <c r="E18275" s="146">
        <v>27.02</v>
      </c>
      <c r="F18275" s="138"/>
      <c r="G18275" s="138"/>
    </row>
    <row r="18276" ht="15.75" customHeight="1" spans="1:7">
      <c r="A18276" s="143">
        <v>3713611</v>
      </c>
      <c r="B18276" s="153" t="s">
        <v>20474</v>
      </c>
      <c r="C18276" s="145" t="s">
        <v>13059</v>
      </c>
      <c r="D18276" s="137"/>
      <c r="E18276" s="146">
        <v>26.41</v>
      </c>
      <c r="F18276" s="138"/>
      <c r="G18276" s="138"/>
    </row>
    <row r="18277" ht="15.75" customHeight="1" spans="1:7">
      <c r="A18277" s="143">
        <v>3713608</v>
      </c>
      <c r="B18277" s="153" t="s">
        <v>20475</v>
      </c>
      <c r="C18277" s="145" t="s">
        <v>13059</v>
      </c>
      <c r="D18277" s="137"/>
      <c r="E18277" s="146">
        <v>21.51</v>
      </c>
      <c r="F18277" s="138"/>
      <c r="G18277" s="138"/>
    </row>
    <row r="18278" ht="15.75" customHeight="1" spans="1:7">
      <c r="A18278" s="143">
        <v>3713613</v>
      </c>
      <c r="B18278" s="153" t="s">
        <v>20476</v>
      </c>
      <c r="C18278" s="145" t="s">
        <v>13059</v>
      </c>
      <c r="D18278" s="137"/>
      <c r="E18278" s="146">
        <v>19.7</v>
      </c>
      <c r="F18278" s="138"/>
      <c r="G18278" s="138"/>
    </row>
    <row r="18279" ht="15.75" customHeight="1" spans="1:7">
      <c r="A18279" s="143">
        <v>3713822</v>
      </c>
      <c r="B18279" s="153" t="s">
        <v>20477</v>
      </c>
      <c r="C18279" s="145" t="s">
        <v>13059</v>
      </c>
      <c r="D18279" s="137"/>
      <c r="E18279" s="146">
        <v>288.96</v>
      </c>
      <c r="F18279" s="138"/>
      <c r="G18279" s="138"/>
    </row>
    <row r="18280" ht="15.75" customHeight="1" spans="1:7">
      <c r="A18280" s="143">
        <v>3713824</v>
      </c>
      <c r="B18280" s="153" t="s">
        <v>20478</v>
      </c>
      <c r="C18280" s="145" t="s">
        <v>13059</v>
      </c>
      <c r="D18280" s="137"/>
      <c r="E18280" s="146">
        <v>214.29</v>
      </c>
      <c r="F18280" s="138"/>
      <c r="G18280" s="138"/>
    </row>
    <row r="18281" ht="15.75" customHeight="1" spans="1:7">
      <c r="A18281" s="143">
        <v>3713825</v>
      </c>
      <c r="B18281" s="153" t="s">
        <v>20479</v>
      </c>
      <c r="C18281" s="145" t="s">
        <v>13059</v>
      </c>
      <c r="D18281" s="137"/>
      <c r="E18281" s="146">
        <v>249.2</v>
      </c>
      <c r="F18281" s="138"/>
      <c r="G18281" s="138"/>
    </row>
    <row r="18282" ht="15.75" customHeight="1" spans="1:7">
      <c r="A18282" s="143">
        <v>3713823</v>
      </c>
      <c r="B18282" s="153" t="s">
        <v>20480</v>
      </c>
      <c r="C18282" s="145" t="s">
        <v>13059</v>
      </c>
      <c r="D18282" s="137"/>
      <c r="E18282" s="146">
        <v>180.35</v>
      </c>
      <c r="F18282" s="138"/>
      <c r="G18282" s="138"/>
    </row>
    <row r="18283" ht="15.75" customHeight="1" spans="1:7">
      <c r="A18283" s="143">
        <v>3713602</v>
      </c>
      <c r="B18283" s="153" t="s">
        <v>20481</v>
      </c>
      <c r="C18283" s="145" t="s">
        <v>13059</v>
      </c>
      <c r="D18283" s="137"/>
      <c r="E18283" s="146">
        <v>963.7</v>
      </c>
      <c r="F18283" s="138"/>
      <c r="G18283" s="138"/>
    </row>
    <row r="18284" ht="15.75" customHeight="1" spans="1:7">
      <c r="A18284" s="143">
        <v>3713600</v>
      </c>
      <c r="B18284" s="153" t="s">
        <v>20482</v>
      </c>
      <c r="C18284" s="145" t="s">
        <v>13059</v>
      </c>
      <c r="D18284" s="137"/>
      <c r="E18284" s="146">
        <v>775.99</v>
      </c>
      <c r="F18284" s="138"/>
      <c r="G18284" s="138"/>
    </row>
    <row r="18285" ht="15.75" customHeight="1" spans="1:7">
      <c r="A18285" s="143">
        <v>3713606</v>
      </c>
      <c r="B18285" s="153" t="s">
        <v>20483</v>
      </c>
      <c r="C18285" s="145" t="s">
        <v>13059</v>
      </c>
      <c r="D18285" s="137"/>
      <c r="E18285" s="146">
        <v>713.13</v>
      </c>
      <c r="F18285" s="138"/>
      <c r="G18285" s="138"/>
    </row>
    <row r="18286" ht="15.75" customHeight="1" spans="1:7">
      <c r="A18286" s="143">
        <v>3713604</v>
      </c>
      <c r="B18286" s="153" t="s">
        <v>20484</v>
      </c>
      <c r="C18286" s="145" t="s">
        <v>13059</v>
      </c>
      <c r="D18286" s="137"/>
      <c r="E18286" s="146">
        <v>508.39</v>
      </c>
      <c r="F18286" s="138"/>
      <c r="G18286" s="138"/>
    </row>
    <row r="18287" ht="15.75" customHeight="1" spans="1:7">
      <c r="A18287" s="143">
        <v>3716129</v>
      </c>
      <c r="B18287" s="153" t="s">
        <v>20485</v>
      </c>
      <c r="C18287" s="145" t="s">
        <v>455</v>
      </c>
      <c r="D18287" s="137"/>
      <c r="E18287" s="146">
        <v>47.99</v>
      </c>
      <c r="F18287" s="138"/>
      <c r="G18287" s="138"/>
    </row>
    <row r="18288" ht="15.75" customHeight="1" spans="1:7">
      <c r="A18288" s="143">
        <v>3716128</v>
      </c>
      <c r="B18288" s="153" t="s">
        <v>20486</v>
      </c>
      <c r="C18288" s="145" t="s">
        <v>455</v>
      </c>
      <c r="D18288" s="137"/>
      <c r="E18288" s="146">
        <v>42</v>
      </c>
      <c r="F18288" s="138"/>
      <c r="G18288" s="138"/>
    </row>
    <row r="18289" ht="15.75" customHeight="1" spans="1:7">
      <c r="A18289" s="143">
        <v>3716133</v>
      </c>
      <c r="B18289" s="153" t="s">
        <v>20487</v>
      </c>
      <c r="C18289" s="145" t="s">
        <v>455</v>
      </c>
      <c r="D18289" s="137"/>
      <c r="E18289" s="146">
        <v>28.36</v>
      </c>
      <c r="F18289" s="138"/>
      <c r="G18289" s="138"/>
    </row>
    <row r="18290" ht="15.75" customHeight="1" spans="1:7">
      <c r="A18290" s="143">
        <v>3716132</v>
      </c>
      <c r="B18290" s="153" t="s">
        <v>20488</v>
      </c>
      <c r="C18290" s="145" t="s">
        <v>455</v>
      </c>
      <c r="D18290" s="137"/>
      <c r="E18290" s="146">
        <v>25.76</v>
      </c>
      <c r="F18290" s="138"/>
      <c r="G18290" s="138"/>
    </row>
    <row r="18291" ht="15.75" customHeight="1" spans="1:7">
      <c r="A18291" s="143">
        <v>3716131</v>
      </c>
      <c r="B18291" s="153" t="s">
        <v>20489</v>
      </c>
      <c r="C18291" s="145" t="s">
        <v>455</v>
      </c>
      <c r="D18291" s="137"/>
      <c r="E18291" s="146">
        <v>31.24</v>
      </c>
      <c r="F18291" s="138"/>
      <c r="G18291" s="138"/>
    </row>
    <row r="18292" ht="15.75" customHeight="1" spans="1:7">
      <c r="A18292" s="143">
        <v>3716130</v>
      </c>
      <c r="B18292" s="153" t="s">
        <v>20490</v>
      </c>
      <c r="C18292" s="145" t="s">
        <v>455</v>
      </c>
      <c r="D18292" s="137"/>
      <c r="E18292" s="146">
        <v>28.16</v>
      </c>
      <c r="F18292" s="138"/>
      <c r="G18292" s="138"/>
    </row>
    <row r="18293" ht="15.75" customHeight="1" spans="1:7">
      <c r="A18293" s="143">
        <v>3716135</v>
      </c>
      <c r="B18293" s="153" t="s">
        <v>20491</v>
      </c>
      <c r="C18293" s="145" t="s">
        <v>455</v>
      </c>
      <c r="D18293" s="137"/>
      <c r="E18293" s="146">
        <v>19.63</v>
      </c>
      <c r="F18293" s="138"/>
      <c r="G18293" s="138"/>
    </row>
    <row r="18294" ht="15.75" customHeight="1" spans="1:7">
      <c r="A18294" s="143">
        <v>3716134</v>
      </c>
      <c r="B18294" s="153" t="s">
        <v>20492</v>
      </c>
      <c r="C18294" s="145" t="s">
        <v>455</v>
      </c>
      <c r="D18294" s="137"/>
      <c r="E18294" s="146">
        <v>18.29</v>
      </c>
      <c r="F18294" s="138"/>
      <c r="G18294" s="138"/>
    </row>
    <row r="18295" ht="15.75" customHeight="1" spans="1:7">
      <c r="A18295" s="143">
        <v>3713698</v>
      </c>
      <c r="B18295" s="153" t="s">
        <v>20493</v>
      </c>
      <c r="C18295" s="145" t="s">
        <v>455</v>
      </c>
      <c r="D18295" s="137"/>
      <c r="E18295" s="146">
        <v>316903.95</v>
      </c>
      <c r="F18295" s="138"/>
      <c r="G18295" s="138"/>
    </row>
    <row r="18296" ht="15.75" customHeight="1" spans="1:7">
      <c r="A18296" s="143">
        <v>3713699</v>
      </c>
      <c r="B18296" s="153" t="s">
        <v>20494</v>
      </c>
      <c r="C18296" s="145" t="s">
        <v>455</v>
      </c>
      <c r="D18296" s="137"/>
      <c r="E18296" s="146">
        <v>325625.8</v>
      </c>
      <c r="F18296" s="138"/>
      <c r="G18296" s="138"/>
    </row>
    <row r="18297" ht="15.75" customHeight="1" spans="1:7">
      <c r="A18297" s="143">
        <v>3713700</v>
      </c>
      <c r="B18297" s="153" t="s">
        <v>20495</v>
      </c>
      <c r="C18297" s="145" t="s">
        <v>455</v>
      </c>
      <c r="D18297" s="137"/>
      <c r="E18297" s="146">
        <v>331995.93</v>
      </c>
      <c r="F18297" s="138"/>
      <c r="G18297" s="138"/>
    </row>
    <row r="18298" ht="15.75" customHeight="1" spans="1:7">
      <c r="A18298" s="143">
        <v>3713701</v>
      </c>
      <c r="B18298" s="153" t="s">
        <v>20496</v>
      </c>
      <c r="C18298" s="145" t="s">
        <v>455</v>
      </c>
      <c r="D18298" s="137"/>
      <c r="E18298" s="146">
        <v>346312.93</v>
      </c>
      <c r="F18298" s="138"/>
      <c r="G18298" s="138"/>
    </row>
    <row r="18299" ht="15.75" customHeight="1" spans="1:7">
      <c r="A18299" s="143">
        <v>3713702</v>
      </c>
      <c r="B18299" s="153" t="s">
        <v>20497</v>
      </c>
      <c r="C18299" s="145" t="s">
        <v>455</v>
      </c>
      <c r="D18299" s="137"/>
      <c r="E18299" s="146">
        <v>365400.45</v>
      </c>
      <c r="F18299" s="138"/>
      <c r="G18299" s="138"/>
    </row>
    <row r="18300" ht="15.75" customHeight="1" spans="1:7">
      <c r="A18300" s="143">
        <v>3713693</v>
      </c>
      <c r="B18300" s="153" t="s">
        <v>20498</v>
      </c>
      <c r="C18300" s="145" t="s">
        <v>455</v>
      </c>
      <c r="D18300" s="137"/>
      <c r="E18300" s="146">
        <v>274928.89</v>
      </c>
      <c r="F18300" s="138"/>
      <c r="G18300" s="138"/>
    </row>
    <row r="18301" ht="15.75" customHeight="1" spans="1:7">
      <c r="A18301" s="143">
        <v>3713694</v>
      </c>
      <c r="B18301" s="153" t="s">
        <v>20499</v>
      </c>
      <c r="C18301" s="145" t="s">
        <v>455</v>
      </c>
      <c r="D18301" s="137"/>
      <c r="E18301" s="146">
        <v>288738.47</v>
      </c>
      <c r="F18301" s="138"/>
      <c r="G18301" s="138"/>
    </row>
    <row r="18302" ht="15.75" customHeight="1" spans="1:7">
      <c r="A18302" s="143">
        <v>3713695</v>
      </c>
      <c r="B18302" s="153" t="s">
        <v>20500</v>
      </c>
      <c r="C18302" s="145" t="s">
        <v>455</v>
      </c>
      <c r="D18302" s="137"/>
      <c r="E18302" s="146">
        <v>306468.34</v>
      </c>
      <c r="F18302" s="138"/>
      <c r="G18302" s="138"/>
    </row>
    <row r="18303" ht="15.75" customHeight="1" spans="1:7">
      <c r="A18303" s="143">
        <v>3713696</v>
      </c>
      <c r="B18303" s="153" t="s">
        <v>20501</v>
      </c>
      <c r="C18303" s="145" t="s">
        <v>455</v>
      </c>
      <c r="D18303" s="137"/>
      <c r="E18303" s="146">
        <v>320036.43</v>
      </c>
      <c r="F18303" s="138"/>
      <c r="G18303" s="138"/>
    </row>
    <row r="18304" ht="15.75" customHeight="1" spans="1:7">
      <c r="A18304" s="143">
        <v>3713697</v>
      </c>
      <c r="B18304" s="153" t="s">
        <v>20502</v>
      </c>
      <c r="C18304" s="145" t="s">
        <v>455</v>
      </c>
      <c r="D18304" s="137"/>
      <c r="E18304" s="146">
        <v>305758.95</v>
      </c>
      <c r="F18304" s="138"/>
      <c r="G18304" s="138"/>
    </row>
    <row r="18305" ht="15.75" customHeight="1" spans="1:7">
      <c r="A18305" s="143">
        <v>3713692</v>
      </c>
      <c r="B18305" s="153" t="s">
        <v>20503</v>
      </c>
      <c r="C18305" s="145" t="s">
        <v>455</v>
      </c>
      <c r="D18305" s="137"/>
      <c r="E18305" s="146">
        <v>235678.48</v>
      </c>
      <c r="F18305" s="138"/>
      <c r="G18305" s="138"/>
    </row>
    <row r="18306" ht="15.75" customHeight="1" spans="1:7">
      <c r="A18306" s="143">
        <v>3713691</v>
      </c>
      <c r="B18306" s="153" t="s">
        <v>20504</v>
      </c>
      <c r="C18306" s="145" t="s">
        <v>455</v>
      </c>
      <c r="D18306" s="137"/>
      <c r="E18306" s="146">
        <v>209829.01</v>
      </c>
      <c r="F18306" s="138"/>
      <c r="G18306" s="138"/>
    </row>
    <row r="18307" ht="15.75" customHeight="1" spans="1:7">
      <c r="A18307" s="143">
        <v>3713873</v>
      </c>
      <c r="B18307" s="153" t="s">
        <v>20505</v>
      </c>
      <c r="C18307" s="145" t="s">
        <v>455</v>
      </c>
      <c r="D18307" s="137"/>
      <c r="E18307" s="146">
        <v>6918.83</v>
      </c>
      <c r="F18307" s="138"/>
      <c r="G18307" s="138"/>
    </row>
    <row r="18308" ht="15.75" customHeight="1" spans="1:7">
      <c r="A18308" s="143">
        <v>3713705</v>
      </c>
      <c r="B18308" s="153" t="s">
        <v>20506</v>
      </c>
      <c r="C18308" s="145" t="s">
        <v>13059</v>
      </c>
      <c r="D18308" s="137"/>
      <c r="E18308" s="146">
        <v>23</v>
      </c>
      <c r="F18308" s="138"/>
      <c r="G18308" s="138"/>
    </row>
    <row r="18309" ht="15.75" customHeight="1" spans="1:7">
      <c r="A18309" s="143">
        <v>3713902</v>
      </c>
      <c r="B18309" s="153" t="s">
        <v>20507</v>
      </c>
      <c r="C18309" s="145" t="s">
        <v>455</v>
      </c>
      <c r="D18309" s="137"/>
      <c r="E18309" s="146">
        <v>46395.9</v>
      </c>
      <c r="F18309" s="138"/>
      <c r="G18309" s="138"/>
    </row>
    <row r="18310" ht="15.75" customHeight="1" spans="1:7">
      <c r="A18310" s="143">
        <v>3713903</v>
      </c>
      <c r="B18310" s="153" t="s">
        <v>20508</v>
      </c>
      <c r="C18310" s="145" t="s">
        <v>455</v>
      </c>
      <c r="D18310" s="137"/>
      <c r="E18310" s="146">
        <v>62751.82</v>
      </c>
      <c r="F18310" s="138"/>
      <c r="G18310" s="138"/>
    </row>
    <row r="18311" ht="15.75" customHeight="1" spans="1:7">
      <c r="A18311" s="143">
        <v>3713689</v>
      </c>
      <c r="B18311" s="153" t="s">
        <v>20509</v>
      </c>
      <c r="C18311" s="145" t="s">
        <v>455</v>
      </c>
      <c r="D18311" s="137"/>
      <c r="E18311" s="146">
        <v>395.14</v>
      </c>
      <c r="F18311" s="138"/>
      <c r="G18311" s="138"/>
    </row>
    <row r="18312" ht="15.75" customHeight="1" spans="1:7">
      <c r="A18312" s="143">
        <v>3713690</v>
      </c>
      <c r="B18312" s="153" t="s">
        <v>20510</v>
      </c>
      <c r="C18312" s="145" t="s">
        <v>455</v>
      </c>
      <c r="D18312" s="137"/>
      <c r="E18312" s="146">
        <v>501.54</v>
      </c>
      <c r="F18312" s="138"/>
      <c r="G18312" s="138"/>
    </row>
    <row r="18313" ht="15.75" customHeight="1" spans="1:7">
      <c r="A18313" s="143">
        <v>3713897</v>
      </c>
      <c r="B18313" s="153" t="s">
        <v>20511</v>
      </c>
      <c r="C18313" s="145" t="s">
        <v>13059</v>
      </c>
      <c r="D18313" s="137"/>
      <c r="E18313" s="146">
        <v>275.55</v>
      </c>
      <c r="F18313" s="138"/>
      <c r="G18313" s="138"/>
    </row>
    <row r="18314" ht="15.75" customHeight="1" spans="1:7">
      <c r="A18314" s="143">
        <v>3713893</v>
      </c>
      <c r="B18314" s="153" t="s">
        <v>20512</v>
      </c>
      <c r="C18314" s="145" t="s">
        <v>13059</v>
      </c>
      <c r="D18314" s="137"/>
      <c r="E18314" s="146">
        <v>279.43</v>
      </c>
      <c r="F18314" s="138"/>
      <c r="G18314" s="138"/>
    </row>
    <row r="18315" ht="15.75" customHeight="1" spans="1:7">
      <c r="A18315" s="143">
        <v>3713898</v>
      </c>
      <c r="B18315" s="153" t="s">
        <v>20513</v>
      </c>
      <c r="C18315" s="145" t="s">
        <v>13059</v>
      </c>
      <c r="D18315" s="137"/>
      <c r="E18315" s="146">
        <v>291.02</v>
      </c>
      <c r="F18315" s="138"/>
      <c r="G18315" s="138"/>
    </row>
    <row r="18316" ht="15.75" customHeight="1" spans="1:7">
      <c r="A18316" s="143">
        <v>3713894</v>
      </c>
      <c r="B18316" s="153" t="s">
        <v>20514</v>
      </c>
      <c r="C18316" s="145" t="s">
        <v>13059</v>
      </c>
      <c r="D18316" s="137"/>
      <c r="E18316" s="146">
        <v>292.57</v>
      </c>
      <c r="F18316" s="138"/>
      <c r="G18316" s="138"/>
    </row>
    <row r="18317" ht="15.75" customHeight="1" spans="1:7">
      <c r="A18317" s="143">
        <v>3713895</v>
      </c>
      <c r="B18317" s="153" t="s">
        <v>20515</v>
      </c>
      <c r="C18317" s="145" t="s">
        <v>13059</v>
      </c>
      <c r="D18317" s="137"/>
      <c r="E18317" s="146">
        <v>255.72</v>
      </c>
      <c r="F18317" s="138"/>
      <c r="G18317" s="138"/>
    </row>
    <row r="18318" ht="15.75" customHeight="1" spans="1:7">
      <c r="A18318" s="143">
        <v>3713891</v>
      </c>
      <c r="B18318" s="153" t="s">
        <v>20516</v>
      </c>
      <c r="C18318" s="145" t="s">
        <v>13059</v>
      </c>
      <c r="D18318" s="137"/>
      <c r="E18318" s="146">
        <v>254.58</v>
      </c>
      <c r="F18318" s="138"/>
      <c r="G18318" s="138"/>
    </row>
    <row r="18319" ht="15.75" customHeight="1" spans="1:7">
      <c r="A18319" s="143">
        <v>3713896</v>
      </c>
      <c r="B18319" s="153" t="s">
        <v>20517</v>
      </c>
      <c r="C18319" s="145" t="s">
        <v>13059</v>
      </c>
      <c r="D18319" s="137"/>
      <c r="E18319" s="146">
        <v>265.2</v>
      </c>
      <c r="F18319" s="138"/>
      <c r="G18319" s="138"/>
    </row>
    <row r="18320" ht="15.75" customHeight="1" spans="1:7">
      <c r="A18320" s="143">
        <v>3713892</v>
      </c>
      <c r="B18320" s="153" t="s">
        <v>20518</v>
      </c>
      <c r="C18320" s="145" t="s">
        <v>13059</v>
      </c>
      <c r="D18320" s="137"/>
      <c r="E18320" s="146">
        <v>260.44</v>
      </c>
      <c r="F18320" s="138"/>
      <c r="G18320" s="138"/>
    </row>
    <row r="18321" ht="15.75" customHeight="1" spans="1:7">
      <c r="A18321" s="143">
        <v>3806412</v>
      </c>
      <c r="B18321" s="153" t="s">
        <v>20519</v>
      </c>
      <c r="C18321" s="145" t="s">
        <v>455</v>
      </c>
      <c r="D18321" s="137"/>
      <c r="E18321" s="146">
        <v>62.84</v>
      </c>
      <c r="F18321" s="138"/>
      <c r="G18321" s="138"/>
    </row>
    <row r="18322" ht="15.75" customHeight="1" spans="1:7">
      <c r="A18322" s="143">
        <v>3806413</v>
      </c>
      <c r="B18322" s="153" t="s">
        <v>20520</v>
      </c>
      <c r="C18322" s="145" t="s">
        <v>13149</v>
      </c>
      <c r="D18322" s="137"/>
      <c r="E18322" s="146">
        <v>21.68</v>
      </c>
      <c r="F18322" s="138"/>
      <c r="G18322" s="138"/>
    </row>
    <row r="18323" ht="15.75" customHeight="1" spans="1:7">
      <c r="A18323" s="143">
        <v>3807863</v>
      </c>
      <c r="B18323" s="153" t="s">
        <v>20521</v>
      </c>
      <c r="C18323" s="145" t="s">
        <v>455</v>
      </c>
      <c r="D18323" s="137"/>
      <c r="E18323" s="146">
        <v>11.03</v>
      </c>
      <c r="F18323" s="138"/>
      <c r="G18323" s="138"/>
    </row>
    <row r="18324" ht="15.75" customHeight="1" spans="1:7">
      <c r="A18324" s="143">
        <v>3807864</v>
      </c>
      <c r="B18324" s="153" t="s">
        <v>20522</v>
      </c>
      <c r="C18324" s="145" t="s">
        <v>455</v>
      </c>
      <c r="D18324" s="137"/>
      <c r="E18324" s="146">
        <v>15.87</v>
      </c>
      <c r="F18324" s="138"/>
      <c r="G18324" s="138"/>
    </row>
    <row r="18325" ht="15.75" customHeight="1" spans="1:7">
      <c r="A18325" s="143">
        <v>3807865</v>
      </c>
      <c r="B18325" s="153" t="s">
        <v>20523</v>
      </c>
      <c r="C18325" s="145" t="s">
        <v>455</v>
      </c>
      <c r="D18325" s="137"/>
      <c r="E18325" s="146">
        <v>21.28</v>
      </c>
      <c r="F18325" s="138"/>
      <c r="G18325" s="138"/>
    </row>
    <row r="18326" ht="15.75" customHeight="1" spans="1:7">
      <c r="A18326" s="143">
        <v>3807861</v>
      </c>
      <c r="B18326" s="153" t="s">
        <v>20524</v>
      </c>
      <c r="C18326" s="145" t="s">
        <v>455</v>
      </c>
      <c r="D18326" s="137"/>
      <c r="E18326" s="146">
        <v>3.19</v>
      </c>
      <c r="F18326" s="138"/>
      <c r="G18326" s="138"/>
    </row>
    <row r="18327" ht="15.75" customHeight="1" spans="1:7">
      <c r="A18327" s="143">
        <v>3807862</v>
      </c>
      <c r="B18327" s="153" t="s">
        <v>20525</v>
      </c>
      <c r="C18327" s="145" t="s">
        <v>455</v>
      </c>
      <c r="D18327" s="137"/>
      <c r="E18327" s="146">
        <v>4.54</v>
      </c>
      <c r="F18327" s="138"/>
      <c r="G18327" s="138"/>
    </row>
    <row r="18328" ht="15.75" customHeight="1" spans="1:7">
      <c r="A18328" s="143">
        <v>3807752</v>
      </c>
      <c r="B18328" s="153" t="s">
        <v>20526</v>
      </c>
      <c r="C18328" s="145" t="s">
        <v>13059</v>
      </c>
      <c r="D18328" s="137"/>
      <c r="E18328" s="146">
        <v>8.64</v>
      </c>
      <c r="F18328" s="138"/>
      <c r="G18328" s="138"/>
    </row>
    <row r="18329" ht="15.75" customHeight="1" spans="1:7">
      <c r="A18329" s="143">
        <v>3807753</v>
      </c>
      <c r="B18329" s="153" t="s">
        <v>20527</v>
      </c>
      <c r="C18329" s="145" t="s">
        <v>13059</v>
      </c>
      <c r="D18329" s="137"/>
      <c r="E18329" s="146">
        <v>12.43</v>
      </c>
      <c r="F18329" s="138"/>
      <c r="G18329" s="138"/>
    </row>
    <row r="18330" ht="15.75" customHeight="1" spans="1:7">
      <c r="A18330" s="143">
        <v>3807750</v>
      </c>
      <c r="B18330" s="153" t="s">
        <v>20528</v>
      </c>
      <c r="C18330" s="145" t="s">
        <v>13059</v>
      </c>
      <c r="D18330" s="137"/>
      <c r="E18330" s="146">
        <v>5.07</v>
      </c>
      <c r="F18330" s="138"/>
      <c r="G18330" s="138"/>
    </row>
    <row r="18331" ht="15.75" customHeight="1" spans="1:7">
      <c r="A18331" s="143">
        <v>3807751</v>
      </c>
      <c r="B18331" s="153" t="s">
        <v>20529</v>
      </c>
      <c r="C18331" s="145" t="s">
        <v>13059</v>
      </c>
      <c r="D18331" s="137"/>
      <c r="E18331" s="146">
        <v>6.63</v>
      </c>
      <c r="F18331" s="138"/>
      <c r="G18331" s="138"/>
    </row>
    <row r="18332" ht="15.75" customHeight="1" spans="1:7">
      <c r="A18332" s="143">
        <v>3806415</v>
      </c>
      <c r="B18332" s="153" t="s">
        <v>20530</v>
      </c>
      <c r="C18332" s="145" t="s">
        <v>12987</v>
      </c>
      <c r="D18332" s="137"/>
      <c r="E18332" s="146">
        <v>643.91</v>
      </c>
      <c r="F18332" s="138"/>
      <c r="G18332" s="138"/>
    </row>
    <row r="18333" ht="15.75" customHeight="1" spans="1:7">
      <c r="A18333" s="143">
        <v>3806416</v>
      </c>
      <c r="B18333" s="153" t="s">
        <v>20531</v>
      </c>
      <c r="C18333" s="145" t="s">
        <v>455</v>
      </c>
      <c r="D18333" s="137"/>
      <c r="E18333" s="146">
        <v>73.04</v>
      </c>
      <c r="F18333" s="138"/>
      <c r="G18333" s="138"/>
    </row>
    <row r="18334" ht="15.75" customHeight="1" spans="1:7">
      <c r="A18334" s="143">
        <v>3806419</v>
      </c>
      <c r="B18334" s="153" t="s">
        <v>20532</v>
      </c>
      <c r="C18334" s="145" t="s">
        <v>455</v>
      </c>
      <c r="D18334" s="137"/>
      <c r="E18334" s="146">
        <v>98.36</v>
      </c>
      <c r="F18334" s="138"/>
      <c r="G18334" s="138"/>
    </row>
    <row r="18335" ht="15.75" customHeight="1" spans="1:7">
      <c r="A18335" s="143">
        <v>3806417</v>
      </c>
      <c r="B18335" s="153" t="s">
        <v>20533</v>
      </c>
      <c r="C18335" s="145" t="s">
        <v>455</v>
      </c>
      <c r="D18335" s="137"/>
      <c r="E18335" s="146">
        <v>81.88</v>
      </c>
      <c r="F18335" s="138"/>
      <c r="G18335" s="138"/>
    </row>
    <row r="18336" ht="15.75" customHeight="1" spans="1:7">
      <c r="A18336" s="143">
        <v>3806418</v>
      </c>
      <c r="B18336" s="153" t="s">
        <v>20534</v>
      </c>
      <c r="C18336" s="145" t="s">
        <v>455</v>
      </c>
      <c r="D18336" s="137"/>
      <c r="E18336" s="146">
        <v>97.23</v>
      </c>
      <c r="F18336" s="138"/>
      <c r="G18336" s="138"/>
    </row>
    <row r="18337" ht="15.75" customHeight="1" spans="1:7">
      <c r="A18337" s="143">
        <v>3808207</v>
      </c>
      <c r="B18337" s="153" t="s">
        <v>20535</v>
      </c>
      <c r="C18337" s="145" t="s">
        <v>13059</v>
      </c>
      <c r="D18337" s="137"/>
      <c r="E18337" s="146">
        <v>172.89</v>
      </c>
      <c r="F18337" s="138"/>
      <c r="G18337" s="138"/>
    </row>
    <row r="18338" ht="15.75" customHeight="1" spans="1:7">
      <c r="A18338" s="143">
        <v>3806400</v>
      </c>
      <c r="B18338" s="153" t="s">
        <v>20536</v>
      </c>
      <c r="C18338" s="145" t="s">
        <v>455</v>
      </c>
      <c r="D18338" s="137"/>
      <c r="E18338" s="146">
        <v>164701.44</v>
      </c>
      <c r="F18338" s="138"/>
      <c r="G18338" s="138"/>
    </row>
    <row r="18339" ht="15.75" customHeight="1" spans="1:7">
      <c r="A18339" s="143">
        <v>3806399</v>
      </c>
      <c r="B18339" s="153" t="s">
        <v>20537</v>
      </c>
      <c r="C18339" s="145" t="s">
        <v>455</v>
      </c>
      <c r="D18339" s="137"/>
      <c r="E18339" s="146">
        <v>233849.66</v>
      </c>
      <c r="F18339" s="138"/>
      <c r="G18339" s="138"/>
    </row>
    <row r="18340" ht="15.75" customHeight="1" spans="1:7">
      <c r="A18340" s="143">
        <v>3806387</v>
      </c>
      <c r="B18340" s="153" t="s">
        <v>20538</v>
      </c>
      <c r="C18340" s="145" t="s">
        <v>455</v>
      </c>
      <c r="D18340" s="137"/>
      <c r="E18340" s="146">
        <v>292620.59</v>
      </c>
      <c r="F18340" s="138"/>
      <c r="G18340" s="138"/>
    </row>
    <row r="18341" ht="15.75" customHeight="1" spans="1:7">
      <c r="A18341" s="143">
        <v>3806397</v>
      </c>
      <c r="B18341" s="153" t="s">
        <v>20539</v>
      </c>
      <c r="C18341" s="145" t="s">
        <v>455</v>
      </c>
      <c r="D18341" s="137"/>
      <c r="E18341" s="146">
        <v>391270.1</v>
      </c>
      <c r="F18341" s="138"/>
      <c r="G18341" s="138"/>
    </row>
    <row r="18342" ht="15.75" customHeight="1" spans="1:7">
      <c r="A18342" s="143">
        <v>3806396</v>
      </c>
      <c r="B18342" s="153" t="s">
        <v>20540</v>
      </c>
      <c r="C18342" s="145" t="s">
        <v>455</v>
      </c>
      <c r="D18342" s="137"/>
      <c r="E18342" s="146">
        <v>450589.6</v>
      </c>
      <c r="F18342" s="138"/>
      <c r="G18342" s="138"/>
    </row>
    <row r="18343" ht="15.75" customHeight="1" spans="1:7">
      <c r="A18343" s="143">
        <v>3816118</v>
      </c>
      <c r="B18343" s="153" t="s">
        <v>20541</v>
      </c>
      <c r="C18343" s="145" t="s">
        <v>13059</v>
      </c>
      <c r="D18343" s="137"/>
      <c r="E18343" s="146">
        <v>92.89</v>
      </c>
      <c r="F18343" s="138"/>
      <c r="G18343" s="138"/>
    </row>
    <row r="18344" ht="15.75" customHeight="1" spans="1:7">
      <c r="A18344" s="143">
        <v>3816117</v>
      </c>
      <c r="B18344" s="153" t="s">
        <v>20542</v>
      </c>
      <c r="C18344" s="145" t="s">
        <v>13059</v>
      </c>
      <c r="D18344" s="137"/>
      <c r="E18344" s="146">
        <v>85.82</v>
      </c>
      <c r="F18344" s="138"/>
      <c r="G18344" s="138"/>
    </row>
    <row r="18345" ht="15.75" customHeight="1" spans="1:7">
      <c r="A18345" s="143">
        <v>3806386</v>
      </c>
      <c r="B18345" s="153" t="s">
        <v>20543</v>
      </c>
      <c r="C18345" s="145" t="s">
        <v>13059</v>
      </c>
      <c r="D18345" s="137"/>
      <c r="E18345" s="146">
        <v>701.98</v>
      </c>
      <c r="F18345" s="138"/>
      <c r="G18345" s="138"/>
    </row>
    <row r="18346" ht="15.75" customHeight="1" spans="1:7">
      <c r="A18346" s="143">
        <v>3816196</v>
      </c>
      <c r="B18346" s="153" t="s">
        <v>20544</v>
      </c>
      <c r="C18346" s="145" t="s">
        <v>12987</v>
      </c>
      <c r="D18346" s="137"/>
      <c r="E18346" s="146">
        <v>1001.9</v>
      </c>
      <c r="F18346" s="138"/>
      <c r="G18346" s="138"/>
    </row>
    <row r="18347" ht="15.75" customHeight="1" spans="1:7">
      <c r="A18347" s="143">
        <v>3806426</v>
      </c>
      <c r="B18347" s="153" t="s">
        <v>20545</v>
      </c>
      <c r="C18347" s="145" t="s">
        <v>13141</v>
      </c>
      <c r="D18347" s="137"/>
      <c r="E18347" s="146">
        <v>62.39</v>
      </c>
      <c r="F18347" s="138"/>
      <c r="G18347" s="138"/>
    </row>
    <row r="18348" ht="15.75" customHeight="1" spans="1:7">
      <c r="A18348" s="143">
        <v>3806401</v>
      </c>
      <c r="B18348" s="153" t="s">
        <v>20546</v>
      </c>
      <c r="C18348" s="145" t="s">
        <v>455</v>
      </c>
      <c r="D18348" s="137"/>
      <c r="E18348" s="146">
        <v>14144.92</v>
      </c>
      <c r="F18348" s="138"/>
      <c r="G18348" s="138"/>
    </row>
    <row r="18349" ht="15.75" customHeight="1" spans="1:7">
      <c r="A18349" s="143">
        <v>3806423</v>
      </c>
      <c r="B18349" s="153" t="s">
        <v>20547</v>
      </c>
      <c r="C18349" s="145" t="s">
        <v>455</v>
      </c>
      <c r="D18349" s="137"/>
      <c r="E18349" s="146">
        <v>10019.03</v>
      </c>
      <c r="F18349" s="138"/>
      <c r="G18349" s="138"/>
    </row>
    <row r="18350" ht="15.75" customHeight="1" spans="1:7">
      <c r="A18350" s="143">
        <v>3806421</v>
      </c>
      <c r="B18350" s="153" t="s">
        <v>20548</v>
      </c>
      <c r="C18350" s="145" t="s">
        <v>455</v>
      </c>
      <c r="D18350" s="137"/>
      <c r="E18350" s="146">
        <v>4713.27</v>
      </c>
      <c r="F18350" s="138"/>
      <c r="G18350" s="138"/>
    </row>
    <row r="18351" ht="15.75" customHeight="1" spans="1:7">
      <c r="A18351" s="143">
        <v>3806422</v>
      </c>
      <c r="B18351" s="153" t="s">
        <v>20549</v>
      </c>
      <c r="C18351" s="145" t="s">
        <v>455</v>
      </c>
      <c r="D18351" s="137"/>
      <c r="E18351" s="146">
        <v>9017.15</v>
      </c>
      <c r="F18351" s="138"/>
      <c r="G18351" s="138"/>
    </row>
    <row r="18352" ht="15.75" customHeight="1" spans="1:7">
      <c r="A18352" s="143">
        <v>3806425</v>
      </c>
      <c r="B18352" s="153" t="s">
        <v>20550</v>
      </c>
      <c r="C18352" s="145" t="s">
        <v>455</v>
      </c>
      <c r="D18352" s="137"/>
      <c r="E18352" s="146">
        <v>3544.71</v>
      </c>
      <c r="F18352" s="138"/>
      <c r="G18352" s="138"/>
    </row>
    <row r="18353" ht="15.75" customHeight="1" spans="1:7">
      <c r="A18353" s="143">
        <v>3806424</v>
      </c>
      <c r="B18353" s="153" t="s">
        <v>20551</v>
      </c>
      <c r="C18353" s="145" t="s">
        <v>455</v>
      </c>
      <c r="D18353" s="137"/>
      <c r="E18353" s="146">
        <v>5657.67</v>
      </c>
      <c r="F18353" s="138"/>
      <c r="G18353" s="138"/>
    </row>
    <row r="18354" ht="15.75" customHeight="1" spans="1:7">
      <c r="A18354" s="143">
        <v>3806420</v>
      </c>
      <c r="B18354" s="153" t="s">
        <v>20552</v>
      </c>
      <c r="C18354" s="145" t="s">
        <v>455</v>
      </c>
      <c r="D18354" s="137"/>
      <c r="E18354" s="146">
        <v>4124.12</v>
      </c>
      <c r="F18354" s="138"/>
      <c r="G18354" s="138"/>
    </row>
    <row r="18355" ht="15.75" customHeight="1" spans="1:7">
      <c r="A18355" s="143">
        <v>3806405</v>
      </c>
      <c r="B18355" s="153" t="s">
        <v>20553</v>
      </c>
      <c r="C18355" s="145" t="s">
        <v>455</v>
      </c>
      <c r="D18355" s="137"/>
      <c r="E18355" s="146">
        <v>142.97</v>
      </c>
      <c r="F18355" s="138"/>
      <c r="G18355" s="138"/>
    </row>
    <row r="18356" ht="15.75" customHeight="1" spans="1:7">
      <c r="A18356" s="143">
        <v>3806404</v>
      </c>
      <c r="B18356" s="153" t="s">
        <v>20554</v>
      </c>
      <c r="C18356" s="145" t="s">
        <v>12987</v>
      </c>
      <c r="D18356" s="137"/>
      <c r="E18356" s="146">
        <v>122.67</v>
      </c>
      <c r="F18356" s="138"/>
      <c r="G18356" s="138"/>
    </row>
    <row r="18357" ht="15.75" customHeight="1" spans="1:7">
      <c r="A18357" s="143">
        <v>3806406</v>
      </c>
      <c r="B18357" s="153" t="s">
        <v>20555</v>
      </c>
      <c r="C18357" s="145" t="s">
        <v>13059</v>
      </c>
      <c r="D18357" s="137"/>
      <c r="E18357" s="146">
        <v>6.19</v>
      </c>
      <c r="F18357" s="138"/>
      <c r="G18357" s="138"/>
    </row>
    <row r="18358" ht="15.75" customHeight="1" spans="1:7">
      <c r="A18358" s="143">
        <v>3806403</v>
      </c>
      <c r="B18358" s="153" t="s">
        <v>20556</v>
      </c>
      <c r="C18358" s="145" t="s">
        <v>13149</v>
      </c>
      <c r="D18358" s="137"/>
      <c r="E18358" s="146">
        <v>8.59</v>
      </c>
      <c r="F18358" s="138"/>
      <c r="G18358" s="138"/>
    </row>
    <row r="18359" ht="15.75" customHeight="1" spans="1:7">
      <c r="A18359" s="143">
        <v>3806402</v>
      </c>
      <c r="B18359" s="153" t="s">
        <v>20557</v>
      </c>
      <c r="C18359" s="145" t="s">
        <v>13149</v>
      </c>
      <c r="D18359" s="137"/>
      <c r="E18359" s="146">
        <v>2.48</v>
      </c>
      <c r="F18359" s="138"/>
      <c r="G18359" s="138"/>
    </row>
    <row r="18360" ht="15.75" customHeight="1" spans="1:7">
      <c r="A18360" s="143">
        <v>3806407</v>
      </c>
      <c r="B18360" s="153" t="s">
        <v>20558</v>
      </c>
      <c r="C18360" s="145" t="s">
        <v>13059</v>
      </c>
      <c r="D18360" s="137"/>
      <c r="E18360" s="146">
        <v>183.36</v>
      </c>
      <c r="F18360" s="138"/>
      <c r="G18360" s="138"/>
    </row>
    <row r="18361" ht="15.75" customHeight="1" spans="1:7">
      <c r="A18361" s="143">
        <v>3808043</v>
      </c>
      <c r="B18361" s="153" t="s">
        <v>20559</v>
      </c>
      <c r="C18361" s="145" t="s">
        <v>13149</v>
      </c>
      <c r="D18361" s="137"/>
      <c r="E18361" s="146">
        <v>4.33</v>
      </c>
      <c r="F18361" s="138"/>
      <c r="G18361" s="138"/>
    </row>
    <row r="18362" ht="15.75" customHeight="1" spans="1:7">
      <c r="A18362" s="143">
        <v>3806431</v>
      </c>
      <c r="B18362" s="153" t="s">
        <v>20560</v>
      </c>
      <c r="C18362" s="145" t="s">
        <v>455</v>
      </c>
      <c r="D18362" s="137"/>
      <c r="E18362" s="146">
        <v>5888.85</v>
      </c>
      <c r="F18362" s="138"/>
      <c r="G18362" s="138"/>
    </row>
    <row r="18363" ht="15.75" customHeight="1" spans="1:7">
      <c r="A18363" s="143">
        <v>3806432</v>
      </c>
      <c r="B18363" s="153" t="s">
        <v>20561</v>
      </c>
      <c r="C18363" s="145" t="s">
        <v>455</v>
      </c>
      <c r="D18363" s="137"/>
      <c r="E18363" s="146">
        <v>3095.86</v>
      </c>
      <c r="F18363" s="138"/>
      <c r="G18363" s="138"/>
    </row>
    <row r="18364" ht="15.75" customHeight="1" spans="1:7">
      <c r="A18364" s="143">
        <v>3806429</v>
      </c>
      <c r="B18364" s="153" t="s">
        <v>20562</v>
      </c>
      <c r="C18364" s="145" t="s">
        <v>12987</v>
      </c>
      <c r="D18364" s="137"/>
      <c r="E18364" s="146">
        <v>17.21</v>
      </c>
      <c r="F18364" s="138"/>
      <c r="G18364" s="138"/>
    </row>
    <row r="18365" ht="15.75" customHeight="1" spans="1:7">
      <c r="A18365" s="143">
        <v>3806430</v>
      </c>
      <c r="B18365" s="153" t="s">
        <v>20563</v>
      </c>
      <c r="C18365" s="145" t="s">
        <v>12987</v>
      </c>
      <c r="D18365" s="137"/>
      <c r="E18365" s="146">
        <v>10.63</v>
      </c>
      <c r="F18365" s="138"/>
      <c r="G18365" s="138"/>
    </row>
    <row r="18366" ht="15.75" customHeight="1" spans="1:7">
      <c r="A18366" s="143">
        <v>3806428</v>
      </c>
      <c r="B18366" s="153" t="s">
        <v>20564</v>
      </c>
      <c r="C18366" s="145" t="s">
        <v>12987</v>
      </c>
      <c r="D18366" s="137"/>
      <c r="E18366" s="146">
        <v>38.91</v>
      </c>
      <c r="F18366" s="138"/>
      <c r="G18366" s="138"/>
    </row>
    <row r="18367" ht="15.75" customHeight="1" spans="1:7">
      <c r="A18367" s="143">
        <v>3816198</v>
      </c>
      <c r="B18367" s="153" t="s">
        <v>20565</v>
      </c>
      <c r="C18367" s="145" t="s">
        <v>12987</v>
      </c>
      <c r="D18367" s="137"/>
      <c r="E18367" s="146">
        <v>75.35</v>
      </c>
      <c r="F18367" s="138"/>
      <c r="G18367" s="138"/>
    </row>
    <row r="18368" ht="15.75" customHeight="1" spans="1:7">
      <c r="A18368" s="143">
        <v>3816197</v>
      </c>
      <c r="B18368" s="153" t="s">
        <v>20566</v>
      </c>
      <c r="C18368" s="145" t="s">
        <v>12987</v>
      </c>
      <c r="D18368" s="137"/>
      <c r="E18368" s="146">
        <v>70.72</v>
      </c>
      <c r="F18368" s="138"/>
      <c r="G18368" s="138"/>
    </row>
    <row r="18369" ht="15.75" customHeight="1" spans="1:7">
      <c r="A18369" s="143">
        <v>3806410</v>
      </c>
      <c r="B18369" s="153" t="s">
        <v>20567</v>
      </c>
      <c r="C18369" s="145" t="s">
        <v>13149</v>
      </c>
      <c r="D18369" s="137"/>
      <c r="E18369" s="146">
        <v>62.54</v>
      </c>
      <c r="F18369" s="138"/>
      <c r="G18369" s="138"/>
    </row>
    <row r="18370" ht="15.75" customHeight="1" spans="1:7">
      <c r="A18370" s="143">
        <v>3806411</v>
      </c>
      <c r="B18370" s="153" t="s">
        <v>20568</v>
      </c>
      <c r="C18370" s="145" t="s">
        <v>19395</v>
      </c>
      <c r="D18370" s="137"/>
      <c r="E18370" s="146">
        <v>650.09</v>
      </c>
      <c r="F18370" s="138"/>
      <c r="G18370" s="138"/>
    </row>
    <row r="18371" ht="15.75" customHeight="1" spans="1:7">
      <c r="A18371" s="143">
        <v>3815644</v>
      </c>
      <c r="B18371" s="153" t="s">
        <v>20569</v>
      </c>
      <c r="C18371" s="145" t="s">
        <v>455</v>
      </c>
      <c r="D18371" s="137"/>
      <c r="E18371" s="146">
        <v>99.28</v>
      </c>
      <c r="F18371" s="138"/>
      <c r="G18371" s="138"/>
    </row>
    <row r="18372" ht="15.75" customHeight="1" spans="1:7">
      <c r="A18372" s="143">
        <v>3815643</v>
      </c>
      <c r="B18372" s="153" t="s">
        <v>20570</v>
      </c>
      <c r="C18372" s="145" t="s">
        <v>455</v>
      </c>
      <c r="D18372" s="137"/>
      <c r="E18372" s="146">
        <v>89.9</v>
      </c>
      <c r="F18372" s="138"/>
      <c r="G18372" s="138"/>
    </row>
    <row r="18373" ht="15.75" customHeight="1" spans="1:7">
      <c r="A18373" s="143">
        <v>3815706</v>
      </c>
      <c r="B18373" s="153" t="s">
        <v>20571</v>
      </c>
      <c r="C18373" s="145" t="s">
        <v>13059</v>
      </c>
      <c r="D18373" s="137"/>
      <c r="E18373" s="146">
        <v>126.85</v>
      </c>
      <c r="F18373" s="138"/>
      <c r="G18373" s="138"/>
    </row>
    <row r="18374" ht="15.75" customHeight="1" spans="1:7">
      <c r="A18374" s="143">
        <v>3815597</v>
      </c>
      <c r="B18374" s="153" t="s">
        <v>20572</v>
      </c>
      <c r="C18374" s="145" t="s">
        <v>13059</v>
      </c>
      <c r="D18374" s="137"/>
      <c r="E18374" s="146">
        <v>119.78</v>
      </c>
      <c r="F18374" s="138"/>
      <c r="G18374" s="138"/>
    </row>
    <row r="18375" ht="15.75" customHeight="1" spans="1:7">
      <c r="A18375" s="143">
        <v>3815600</v>
      </c>
      <c r="B18375" s="153" t="s">
        <v>20573</v>
      </c>
      <c r="C18375" s="145" t="s">
        <v>13149</v>
      </c>
      <c r="D18375" s="137"/>
      <c r="E18375" s="146">
        <v>69.59</v>
      </c>
      <c r="F18375" s="138"/>
      <c r="G18375" s="138"/>
    </row>
    <row r="18376" ht="15.75" customHeight="1" spans="1:7">
      <c r="A18376" s="143">
        <v>3815601</v>
      </c>
      <c r="B18376" s="153" t="s">
        <v>20574</v>
      </c>
      <c r="C18376" s="145" t="s">
        <v>13149</v>
      </c>
      <c r="D18376" s="137"/>
      <c r="E18376" s="146">
        <v>64.16</v>
      </c>
      <c r="F18376" s="138"/>
      <c r="G18376" s="138"/>
    </row>
    <row r="18377" ht="15.75" customHeight="1" spans="1:7">
      <c r="A18377" s="143">
        <v>3815599</v>
      </c>
      <c r="B18377" s="153" t="s">
        <v>20575</v>
      </c>
      <c r="C18377" s="145" t="s">
        <v>13149</v>
      </c>
      <c r="D18377" s="137"/>
      <c r="E18377" s="146">
        <v>29.91</v>
      </c>
      <c r="F18377" s="138"/>
      <c r="G18377" s="138"/>
    </row>
    <row r="18378" ht="15.75" customHeight="1" spans="1:7">
      <c r="A18378" s="143">
        <v>3806414</v>
      </c>
      <c r="B18378" s="153" t="s">
        <v>20576</v>
      </c>
      <c r="C18378" s="145" t="s">
        <v>12987</v>
      </c>
      <c r="D18378" s="137"/>
      <c r="E18378" s="146">
        <v>588.37</v>
      </c>
      <c r="F18378" s="138"/>
      <c r="G18378" s="138"/>
    </row>
    <row r="18379" ht="15.75" customHeight="1" spans="1:7">
      <c r="A18379" s="143">
        <v>3806409</v>
      </c>
      <c r="B18379" s="153" t="s">
        <v>20577</v>
      </c>
      <c r="C18379" s="145" t="s">
        <v>13059</v>
      </c>
      <c r="D18379" s="137"/>
      <c r="E18379" s="146">
        <v>61.75</v>
      </c>
      <c r="F18379" s="138"/>
      <c r="G18379" s="138"/>
    </row>
    <row r="18380" ht="15.75" customHeight="1" spans="1:7">
      <c r="A18380" s="143">
        <v>3815602</v>
      </c>
      <c r="B18380" s="153" t="s">
        <v>20578</v>
      </c>
      <c r="C18380" s="145" t="s">
        <v>13059</v>
      </c>
      <c r="D18380" s="137"/>
      <c r="E18380" s="146">
        <v>31.89</v>
      </c>
      <c r="F18380" s="138"/>
      <c r="G18380" s="138"/>
    </row>
    <row r="18381" ht="15.75" customHeight="1" spans="1:7">
      <c r="A18381" s="143">
        <v>4011444</v>
      </c>
      <c r="B18381" s="153" t="s">
        <v>20579</v>
      </c>
      <c r="C18381" s="145" t="s">
        <v>13141</v>
      </c>
      <c r="D18381" s="137"/>
      <c r="E18381" s="146">
        <v>188.37</v>
      </c>
      <c r="F18381" s="138"/>
      <c r="G18381" s="138"/>
    </row>
    <row r="18382" ht="15.75" customHeight="1" spans="1:7">
      <c r="A18382" s="143">
        <v>4011443</v>
      </c>
      <c r="B18382" s="153" t="s">
        <v>20580</v>
      </c>
      <c r="C18382" s="145" t="s">
        <v>13141</v>
      </c>
      <c r="D18382" s="137"/>
      <c r="E18382" s="146">
        <v>123.68</v>
      </c>
      <c r="F18382" s="138"/>
      <c r="G18382" s="138"/>
    </row>
    <row r="18383" ht="15.75" customHeight="1" spans="1:7">
      <c r="A18383" s="143">
        <v>4011446</v>
      </c>
      <c r="B18383" s="153" t="s">
        <v>20581</v>
      </c>
      <c r="C18383" s="145" t="s">
        <v>13141</v>
      </c>
      <c r="D18383" s="137"/>
      <c r="E18383" s="146">
        <v>177.95</v>
      </c>
      <c r="F18383" s="138"/>
      <c r="G18383" s="138"/>
    </row>
    <row r="18384" ht="15.75" customHeight="1" spans="1:7">
      <c r="A18384" s="143">
        <v>4011445</v>
      </c>
      <c r="B18384" s="153" t="s">
        <v>20582</v>
      </c>
      <c r="C18384" s="145" t="s">
        <v>13141</v>
      </c>
      <c r="D18384" s="137"/>
      <c r="E18384" s="146">
        <v>111.85</v>
      </c>
      <c r="F18384" s="138"/>
      <c r="G18384" s="138"/>
    </row>
    <row r="18385" ht="15.75" customHeight="1" spans="1:7">
      <c r="A18385" s="143">
        <v>4011448</v>
      </c>
      <c r="B18385" s="153" t="s">
        <v>20583</v>
      </c>
      <c r="C18385" s="145" t="s">
        <v>13141</v>
      </c>
      <c r="D18385" s="137"/>
      <c r="E18385" s="146">
        <v>180.56</v>
      </c>
      <c r="F18385" s="138"/>
      <c r="G18385" s="138"/>
    </row>
    <row r="18386" ht="15.75" customHeight="1" spans="1:7">
      <c r="A18386" s="143">
        <v>4011447</v>
      </c>
      <c r="B18386" s="153" t="s">
        <v>20584</v>
      </c>
      <c r="C18386" s="145" t="s">
        <v>13141</v>
      </c>
      <c r="D18386" s="137"/>
      <c r="E18386" s="146">
        <v>112.59</v>
      </c>
      <c r="F18386" s="138"/>
      <c r="G18386" s="138"/>
    </row>
    <row r="18387" ht="15.75" customHeight="1" spans="1:7">
      <c r="A18387" s="143">
        <v>4011450</v>
      </c>
      <c r="B18387" s="153" t="s">
        <v>20585</v>
      </c>
      <c r="C18387" s="145" t="s">
        <v>13141</v>
      </c>
      <c r="D18387" s="137"/>
      <c r="E18387" s="146">
        <v>186.45</v>
      </c>
      <c r="F18387" s="138"/>
      <c r="G18387" s="138"/>
    </row>
    <row r="18388" ht="15.75" customHeight="1" spans="1:7">
      <c r="A18388" s="143">
        <v>4011449</v>
      </c>
      <c r="B18388" s="153" t="s">
        <v>20586</v>
      </c>
      <c r="C18388" s="145" t="s">
        <v>13141</v>
      </c>
      <c r="D18388" s="137"/>
      <c r="E18388" s="146">
        <v>119.7</v>
      </c>
      <c r="F18388" s="138"/>
      <c r="G18388" s="138"/>
    </row>
    <row r="18389" ht="15.75" customHeight="1" spans="1:7">
      <c r="A18389" s="143">
        <v>4011452</v>
      </c>
      <c r="B18389" s="153" t="s">
        <v>20587</v>
      </c>
      <c r="C18389" s="145" t="s">
        <v>13141</v>
      </c>
      <c r="D18389" s="137"/>
      <c r="E18389" s="146">
        <v>190.29</v>
      </c>
      <c r="F18389" s="138"/>
      <c r="G18389" s="138"/>
    </row>
    <row r="18390" ht="15.75" customHeight="1" spans="1:7">
      <c r="A18390" s="143">
        <v>4011451</v>
      </c>
      <c r="B18390" s="153" t="s">
        <v>20588</v>
      </c>
      <c r="C18390" s="145" t="s">
        <v>13141</v>
      </c>
      <c r="D18390" s="137"/>
      <c r="E18390" s="146">
        <v>124.4</v>
      </c>
      <c r="F18390" s="138"/>
      <c r="G18390" s="138"/>
    </row>
    <row r="18391" ht="15.75" customHeight="1" spans="1:7">
      <c r="A18391" s="143">
        <v>4011219</v>
      </c>
      <c r="B18391" s="153" t="s">
        <v>20589</v>
      </c>
      <c r="C18391" s="145" t="s">
        <v>12987</v>
      </c>
      <c r="D18391" s="137"/>
      <c r="E18391" s="146">
        <v>11.95</v>
      </c>
      <c r="F18391" s="138"/>
      <c r="G18391" s="138"/>
    </row>
    <row r="18392" ht="15.75" customHeight="1" spans="1:7">
      <c r="A18392" s="143">
        <v>4011291</v>
      </c>
      <c r="B18392" s="153" t="s">
        <v>20590</v>
      </c>
      <c r="C18392" s="145" t="s">
        <v>12987</v>
      </c>
      <c r="D18392" s="137"/>
      <c r="E18392" s="146">
        <v>62.37</v>
      </c>
      <c r="F18392" s="138"/>
      <c r="G18392" s="138"/>
    </row>
    <row r="18393" ht="15.75" customHeight="1" spans="1:7">
      <c r="A18393" s="143">
        <v>4011287</v>
      </c>
      <c r="B18393" s="153" t="s">
        <v>20591</v>
      </c>
      <c r="C18393" s="145" t="s">
        <v>12987</v>
      </c>
      <c r="D18393" s="137"/>
      <c r="E18393" s="146">
        <v>53.21</v>
      </c>
      <c r="F18393" s="138"/>
      <c r="G18393" s="138"/>
    </row>
    <row r="18394" ht="15.75" customHeight="1" spans="1:7">
      <c r="A18394" s="143">
        <v>4011305</v>
      </c>
      <c r="B18394" s="153" t="s">
        <v>20592</v>
      </c>
      <c r="C18394" s="145" t="s">
        <v>12987</v>
      </c>
      <c r="D18394" s="137"/>
      <c r="E18394" s="146">
        <v>89.13</v>
      </c>
      <c r="F18394" s="138"/>
      <c r="G18394" s="138"/>
    </row>
    <row r="18395" ht="15.75" customHeight="1" spans="1:7">
      <c r="A18395" s="143">
        <v>4011313</v>
      </c>
      <c r="B18395" s="153" t="s">
        <v>20593</v>
      </c>
      <c r="C18395" s="145" t="s">
        <v>12987</v>
      </c>
      <c r="D18395" s="137"/>
      <c r="E18395" s="146">
        <v>111.22</v>
      </c>
      <c r="F18395" s="138"/>
      <c r="G18395" s="138"/>
    </row>
    <row r="18396" ht="15.75" customHeight="1" spans="1:7">
      <c r="A18396" s="143">
        <v>4011297</v>
      </c>
      <c r="B18396" s="153" t="s">
        <v>20594</v>
      </c>
      <c r="C18396" s="145" t="s">
        <v>12987</v>
      </c>
      <c r="D18396" s="137"/>
      <c r="E18396" s="146">
        <v>106.19</v>
      </c>
      <c r="F18396" s="138"/>
      <c r="G18396" s="138"/>
    </row>
    <row r="18397" ht="15.75" customHeight="1" spans="1:7">
      <c r="A18397" s="143">
        <v>4011221</v>
      </c>
      <c r="B18397" s="153" t="s">
        <v>20595</v>
      </c>
      <c r="C18397" s="145" t="s">
        <v>12987</v>
      </c>
      <c r="D18397" s="137"/>
      <c r="E18397" s="146">
        <v>12.75</v>
      </c>
      <c r="F18397" s="138"/>
      <c r="G18397" s="138"/>
    </row>
    <row r="18398" ht="15.75" customHeight="1" spans="1:7">
      <c r="A18398" s="143">
        <v>4011226</v>
      </c>
      <c r="B18398" s="153" t="s">
        <v>20596</v>
      </c>
      <c r="C18398" s="145" t="s">
        <v>12987</v>
      </c>
      <c r="D18398" s="137"/>
      <c r="E18398" s="146">
        <v>30.66</v>
      </c>
      <c r="F18398" s="138"/>
      <c r="G18398" s="138"/>
    </row>
    <row r="18399" ht="15.75" customHeight="1" spans="1:7">
      <c r="A18399" s="143">
        <v>4011240</v>
      </c>
      <c r="B18399" s="153" t="s">
        <v>20597</v>
      </c>
      <c r="C18399" s="145" t="s">
        <v>12987</v>
      </c>
      <c r="D18399" s="137"/>
      <c r="E18399" s="146">
        <v>117.6</v>
      </c>
      <c r="F18399" s="138"/>
      <c r="G18399" s="138"/>
    </row>
    <row r="18400" ht="15.75" customHeight="1" spans="1:7">
      <c r="A18400" s="143">
        <v>4011239</v>
      </c>
      <c r="B18400" s="153" t="s">
        <v>20598</v>
      </c>
      <c r="C18400" s="145" t="s">
        <v>12987</v>
      </c>
      <c r="D18400" s="137"/>
      <c r="E18400" s="146">
        <v>86.95</v>
      </c>
      <c r="F18400" s="138"/>
      <c r="G18400" s="138"/>
    </row>
    <row r="18401" ht="15.75" customHeight="1" spans="1:7">
      <c r="A18401" s="143">
        <v>4011268</v>
      </c>
      <c r="B18401" s="153" t="s">
        <v>20599</v>
      </c>
      <c r="C18401" s="145" t="s">
        <v>12987</v>
      </c>
      <c r="D18401" s="137"/>
      <c r="E18401" s="146">
        <v>79.52</v>
      </c>
      <c r="F18401" s="138"/>
      <c r="G18401" s="138"/>
    </row>
    <row r="18402" ht="15.75" customHeight="1" spans="1:7">
      <c r="A18402" s="143">
        <v>4011267</v>
      </c>
      <c r="B18402" s="153" t="s">
        <v>20600</v>
      </c>
      <c r="C18402" s="145" t="s">
        <v>12987</v>
      </c>
      <c r="D18402" s="137"/>
      <c r="E18402" s="146">
        <v>47.93</v>
      </c>
      <c r="F18402" s="138"/>
      <c r="G18402" s="138"/>
    </row>
    <row r="18403" ht="15.75" customHeight="1" spans="1:7">
      <c r="A18403" s="143">
        <v>4011256</v>
      </c>
      <c r="B18403" s="153" t="s">
        <v>20601</v>
      </c>
      <c r="C18403" s="145" t="s">
        <v>12987</v>
      </c>
      <c r="D18403" s="137"/>
      <c r="E18403" s="146">
        <v>66.43</v>
      </c>
      <c r="F18403" s="138"/>
      <c r="G18403" s="138"/>
    </row>
    <row r="18404" ht="15.75" customHeight="1" spans="1:7">
      <c r="A18404" s="143">
        <v>4011255</v>
      </c>
      <c r="B18404" s="153" t="s">
        <v>20602</v>
      </c>
      <c r="C18404" s="145" t="s">
        <v>12987</v>
      </c>
      <c r="D18404" s="137"/>
      <c r="E18404" s="146">
        <v>34.84</v>
      </c>
      <c r="F18404" s="138"/>
      <c r="G18404" s="138"/>
    </row>
    <row r="18405" ht="15.75" customHeight="1" spans="1:7">
      <c r="A18405" s="143">
        <v>4011276</v>
      </c>
      <c r="B18405" s="153" t="s">
        <v>20603</v>
      </c>
      <c r="C18405" s="145" t="s">
        <v>12987</v>
      </c>
      <c r="D18405" s="137"/>
      <c r="E18405" s="146">
        <v>205.81</v>
      </c>
      <c r="F18405" s="138"/>
      <c r="G18405" s="138"/>
    </row>
    <row r="18406" ht="15.75" customHeight="1" spans="1:7">
      <c r="A18406" s="143">
        <v>4011275</v>
      </c>
      <c r="B18406" s="153" t="s">
        <v>20604</v>
      </c>
      <c r="C18406" s="145" t="s">
        <v>12987</v>
      </c>
      <c r="D18406" s="137"/>
      <c r="E18406" s="146">
        <v>108.1</v>
      </c>
      <c r="F18406" s="138"/>
      <c r="G18406" s="138"/>
    </row>
    <row r="18407" ht="15.75" customHeight="1" spans="1:7">
      <c r="A18407" s="143">
        <v>4011549</v>
      </c>
      <c r="B18407" s="153" t="s">
        <v>20605</v>
      </c>
      <c r="C18407" s="145" t="s">
        <v>12987</v>
      </c>
      <c r="D18407" s="137"/>
      <c r="E18407" s="146">
        <v>208.68</v>
      </c>
      <c r="F18407" s="138"/>
      <c r="G18407" s="138"/>
    </row>
    <row r="18408" ht="15.75" customHeight="1" spans="1:7">
      <c r="A18408" s="143">
        <v>4011548</v>
      </c>
      <c r="B18408" s="153" t="s">
        <v>20606</v>
      </c>
      <c r="C18408" s="145" t="s">
        <v>12987</v>
      </c>
      <c r="D18408" s="137"/>
      <c r="E18408" s="146">
        <v>110.97</v>
      </c>
      <c r="F18408" s="138"/>
      <c r="G18408" s="138"/>
    </row>
    <row r="18409" ht="15.75" customHeight="1" spans="1:7">
      <c r="A18409" s="143">
        <v>4011278</v>
      </c>
      <c r="B18409" s="153" t="s">
        <v>20607</v>
      </c>
      <c r="C18409" s="145" t="s">
        <v>12987</v>
      </c>
      <c r="D18409" s="137"/>
      <c r="E18409" s="146">
        <v>252.84</v>
      </c>
      <c r="F18409" s="138"/>
      <c r="G18409" s="138"/>
    </row>
    <row r="18410" ht="15.75" customHeight="1" spans="1:7">
      <c r="A18410" s="143">
        <v>4011277</v>
      </c>
      <c r="B18410" s="153" t="s">
        <v>20608</v>
      </c>
      <c r="C18410" s="145" t="s">
        <v>12987</v>
      </c>
      <c r="D18410" s="137"/>
      <c r="E18410" s="146">
        <v>157.06</v>
      </c>
      <c r="F18410" s="138"/>
      <c r="G18410" s="138"/>
    </row>
    <row r="18411" ht="15.75" customHeight="1" spans="1:7">
      <c r="A18411" s="143">
        <v>4011561</v>
      </c>
      <c r="B18411" s="153" t="s">
        <v>20609</v>
      </c>
      <c r="C18411" s="145" t="s">
        <v>12987</v>
      </c>
      <c r="D18411" s="137"/>
      <c r="E18411" s="146">
        <v>255.71</v>
      </c>
      <c r="F18411" s="138"/>
      <c r="G18411" s="138"/>
    </row>
    <row r="18412" ht="15.75" customHeight="1" spans="1:7">
      <c r="A18412" s="143">
        <v>4011560</v>
      </c>
      <c r="B18412" s="153" t="s">
        <v>20610</v>
      </c>
      <c r="C18412" s="145" t="s">
        <v>12987</v>
      </c>
      <c r="D18412" s="137"/>
      <c r="E18412" s="146">
        <v>159.93</v>
      </c>
      <c r="F18412" s="138"/>
      <c r="G18412" s="138"/>
    </row>
    <row r="18413" ht="15.75" customHeight="1" spans="1:7">
      <c r="A18413" s="143">
        <v>4011282</v>
      </c>
      <c r="B18413" s="153" t="s">
        <v>20611</v>
      </c>
      <c r="C18413" s="145" t="s">
        <v>12987</v>
      </c>
      <c r="D18413" s="137"/>
      <c r="E18413" s="146">
        <v>190.96</v>
      </c>
      <c r="F18413" s="138"/>
      <c r="G18413" s="138"/>
    </row>
    <row r="18414" ht="15.75" customHeight="1" spans="1:7">
      <c r="A18414" s="143">
        <v>4011281</v>
      </c>
      <c r="B18414" s="153" t="s">
        <v>20612</v>
      </c>
      <c r="C18414" s="145" t="s">
        <v>12987</v>
      </c>
      <c r="D18414" s="137"/>
      <c r="E18414" s="146">
        <v>93.64</v>
      </c>
      <c r="F18414" s="138"/>
      <c r="G18414" s="138"/>
    </row>
    <row r="18415" ht="15.75" customHeight="1" spans="1:7">
      <c r="A18415" s="143">
        <v>4011279</v>
      </c>
      <c r="B18415" s="153" t="s">
        <v>20613</v>
      </c>
      <c r="C18415" s="145" t="s">
        <v>12987</v>
      </c>
      <c r="D18415" s="137"/>
      <c r="E18415" s="146">
        <v>185.25</v>
      </c>
      <c r="F18415" s="138"/>
      <c r="G18415" s="138"/>
    </row>
    <row r="18416" ht="15.75" customHeight="1" spans="1:7">
      <c r="A18416" s="143">
        <v>4011280</v>
      </c>
      <c r="B18416" s="153" t="s">
        <v>20614</v>
      </c>
      <c r="C18416" s="145" t="s">
        <v>12987</v>
      </c>
      <c r="D18416" s="137"/>
      <c r="E18416" s="146">
        <v>87.93</v>
      </c>
      <c r="F18416" s="138"/>
      <c r="G18416" s="138"/>
    </row>
    <row r="18417" ht="15.75" customHeight="1" spans="1:7">
      <c r="A18417" s="143">
        <v>4011327</v>
      </c>
      <c r="B18417" s="153" t="s">
        <v>20615</v>
      </c>
      <c r="C18417" s="145" t="s">
        <v>12987</v>
      </c>
      <c r="D18417" s="137"/>
      <c r="E18417" s="146">
        <v>36.51</v>
      </c>
      <c r="F18417" s="138"/>
      <c r="G18417" s="138"/>
    </row>
    <row r="18418" ht="15.75" customHeight="1" spans="1:7">
      <c r="A18418" s="143">
        <v>4011325</v>
      </c>
      <c r="B18418" s="153" t="s">
        <v>20616</v>
      </c>
      <c r="C18418" s="145" t="s">
        <v>12987</v>
      </c>
      <c r="D18418" s="137"/>
      <c r="E18418" s="146">
        <v>21.57</v>
      </c>
      <c r="F18418" s="138"/>
      <c r="G18418" s="138"/>
    </row>
    <row r="18419" ht="15.75" customHeight="1" spans="1:7">
      <c r="A18419" s="143">
        <v>4011454</v>
      </c>
      <c r="B18419" s="153" t="s">
        <v>20617</v>
      </c>
      <c r="C18419" s="145" t="s">
        <v>13141</v>
      </c>
      <c r="D18419" s="137"/>
      <c r="E18419" s="146">
        <v>188.72</v>
      </c>
      <c r="F18419" s="138"/>
      <c r="G18419" s="138"/>
    </row>
    <row r="18420" ht="15.75" customHeight="1" spans="1:7">
      <c r="A18420" s="143">
        <v>4011453</v>
      </c>
      <c r="B18420" s="153" t="s">
        <v>20618</v>
      </c>
      <c r="C18420" s="145" t="s">
        <v>13141</v>
      </c>
      <c r="D18420" s="137"/>
      <c r="E18420" s="146">
        <v>134.09</v>
      </c>
      <c r="F18420" s="138"/>
      <c r="G18420" s="138"/>
    </row>
    <row r="18421" ht="15.75" customHeight="1" spans="1:7">
      <c r="A18421" s="143">
        <v>4011455</v>
      </c>
      <c r="B18421" s="153" t="s">
        <v>20619</v>
      </c>
      <c r="C18421" s="145" t="s">
        <v>13141</v>
      </c>
      <c r="D18421" s="137"/>
      <c r="E18421" s="146">
        <v>19.82</v>
      </c>
      <c r="F18421" s="138"/>
      <c r="G18421" s="138"/>
    </row>
    <row r="18422" ht="15.75" customHeight="1" spans="1:7">
      <c r="A18422" s="143">
        <v>4011459</v>
      </c>
      <c r="B18422" s="153" t="s">
        <v>20620</v>
      </c>
      <c r="C18422" s="145" t="s">
        <v>13141</v>
      </c>
      <c r="D18422" s="137"/>
      <c r="E18422" s="146">
        <v>192.29</v>
      </c>
      <c r="F18422" s="138"/>
      <c r="G18422" s="138"/>
    </row>
    <row r="18423" ht="15.75" customHeight="1" spans="1:7">
      <c r="A18423" s="143">
        <v>4011458</v>
      </c>
      <c r="B18423" s="153" t="s">
        <v>20621</v>
      </c>
      <c r="C18423" s="145" t="s">
        <v>13141</v>
      </c>
      <c r="D18423" s="137"/>
      <c r="E18423" s="146">
        <v>136.93</v>
      </c>
      <c r="F18423" s="138"/>
      <c r="G18423" s="138"/>
    </row>
    <row r="18424" ht="15.75" customHeight="1" spans="1:7">
      <c r="A18424" s="143">
        <v>4011463</v>
      </c>
      <c r="B18424" s="153" t="s">
        <v>20622</v>
      </c>
      <c r="C18424" s="145" t="s">
        <v>13141</v>
      </c>
      <c r="D18424" s="137"/>
      <c r="E18424" s="146">
        <v>192.93</v>
      </c>
      <c r="F18424" s="138"/>
      <c r="G18424" s="138"/>
    </row>
    <row r="18425" ht="15.75" customHeight="1" spans="1:7">
      <c r="A18425" s="143">
        <v>4011462</v>
      </c>
      <c r="B18425" s="153" t="s">
        <v>20623</v>
      </c>
      <c r="C18425" s="145" t="s">
        <v>13141</v>
      </c>
      <c r="D18425" s="137"/>
      <c r="E18425" s="146">
        <v>135.22</v>
      </c>
      <c r="F18425" s="138"/>
      <c r="G18425" s="138"/>
    </row>
    <row r="18426" ht="15.75" customHeight="1" spans="1:7">
      <c r="A18426" s="143">
        <v>4011464</v>
      </c>
      <c r="B18426" s="153" t="s">
        <v>20624</v>
      </c>
      <c r="C18426" s="145" t="s">
        <v>13141</v>
      </c>
      <c r="D18426" s="137"/>
      <c r="E18426" s="146">
        <v>19.82</v>
      </c>
      <c r="F18426" s="138"/>
      <c r="G18426" s="138"/>
    </row>
    <row r="18427" ht="15.75" customHeight="1" spans="1:7">
      <c r="A18427" s="143">
        <v>4011457</v>
      </c>
      <c r="B18427" s="153" t="s">
        <v>20625</v>
      </c>
      <c r="C18427" s="145" t="s">
        <v>13141</v>
      </c>
      <c r="D18427" s="137"/>
      <c r="E18427" s="146">
        <v>189.85</v>
      </c>
      <c r="F18427" s="138"/>
      <c r="G18427" s="138"/>
    </row>
    <row r="18428" ht="15.75" customHeight="1" spans="1:7">
      <c r="A18428" s="143">
        <v>4011456</v>
      </c>
      <c r="B18428" s="153" t="s">
        <v>20626</v>
      </c>
      <c r="C18428" s="145" t="s">
        <v>13141</v>
      </c>
      <c r="D18428" s="137"/>
      <c r="E18428" s="146">
        <v>134.32</v>
      </c>
      <c r="F18428" s="138"/>
      <c r="G18428" s="138"/>
    </row>
    <row r="18429" ht="15.75" customHeight="1" spans="1:7">
      <c r="A18429" s="143">
        <v>4011461</v>
      </c>
      <c r="B18429" s="153" t="s">
        <v>20627</v>
      </c>
      <c r="C18429" s="145" t="s">
        <v>13141</v>
      </c>
      <c r="D18429" s="137"/>
      <c r="E18429" s="146">
        <v>192.8</v>
      </c>
      <c r="F18429" s="138"/>
      <c r="G18429" s="138"/>
    </row>
    <row r="18430" ht="15.75" customHeight="1" spans="1:7">
      <c r="A18430" s="143">
        <v>4011460</v>
      </c>
      <c r="B18430" s="153" t="s">
        <v>20628</v>
      </c>
      <c r="C18430" s="145" t="s">
        <v>13141</v>
      </c>
      <c r="D18430" s="137"/>
      <c r="E18430" s="146">
        <v>137.18</v>
      </c>
      <c r="F18430" s="138"/>
      <c r="G18430" s="138"/>
    </row>
    <row r="18431" ht="15.75" customHeight="1" spans="1:7">
      <c r="A18431" s="143">
        <v>4011466</v>
      </c>
      <c r="B18431" s="153" t="s">
        <v>20629</v>
      </c>
      <c r="C18431" s="145" t="s">
        <v>13141</v>
      </c>
      <c r="D18431" s="137"/>
      <c r="E18431" s="146">
        <v>198.88</v>
      </c>
      <c r="F18431" s="138"/>
      <c r="G18431" s="138"/>
    </row>
    <row r="18432" ht="15.75" customHeight="1" spans="1:7">
      <c r="A18432" s="143">
        <v>4011465</v>
      </c>
      <c r="B18432" s="153" t="s">
        <v>20630</v>
      </c>
      <c r="C18432" s="145" t="s">
        <v>13141</v>
      </c>
      <c r="D18432" s="137"/>
      <c r="E18432" s="146">
        <v>140.12</v>
      </c>
      <c r="F18432" s="138"/>
      <c r="G18432" s="138"/>
    </row>
    <row r="18433" ht="15.75" customHeight="1" spans="1:7">
      <c r="A18433" s="143">
        <v>4011469</v>
      </c>
      <c r="B18433" s="153" t="s">
        <v>20631</v>
      </c>
      <c r="C18433" s="145" t="s">
        <v>13141</v>
      </c>
      <c r="D18433" s="137"/>
      <c r="E18433" s="146">
        <v>223.33</v>
      </c>
      <c r="F18433" s="138"/>
      <c r="G18433" s="138"/>
    </row>
    <row r="18434" ht="15.75" customHeight="1" spans="1:7">
      <c r="A18434" s="143">
        <v>4011473</v>
      </c>
      <c r="B18434" s="153" t="s">
        <v>20632</v>
      </c>
      <c r="C18434" s="145" t="s">
        <v>13141</v>
      </c>
      <c r="D18434" s="137"/>
      <c r="E18434" s="146">
        <v>182.79</v>
      </c>
      <c r="F18434" s="138"/>
      <c r="G18434" s="138"/>
    </row>
    <row r="18435" ht="15.75" customHeight="1" spans="1:7">
      <c r="A18435" s="143">
        <v>4011470</v>
      </c>
      <c r="B18435" s="153" t="s">
        <v>20633</v>
      </c>
      <c r="C18435" s="145" t="s">
        <v>13141</v>
      </c>
      <c r="D18435" s="137"/>
      <c r="E18435" s="146">
        <v>226.06</v>
      </c>
      <c r="F18435" s="138"/>
      <c r="G18435" s="138"/>
    </row>
    <row r="18436" ht="15.75" customHeight="1" spans="1:7">
      <c r="A18436" s="143">
        <v>4011474</v>
      </c>
      <c r="B18436" s="153" t="s">
        <v>20634</v>
      </c>
      <c r="C18436" s="145" t="s">
        <v>13141</v>
      </c>
      <c r="D18436" s="137"/>
      <c r="E18436" s="146">
        <v>187.06</v>
      </c>
      <c r="F18436" s="138"/>
      <c r="G18436" s="138"/>
    </row>
    <row r="18437" ht="15.75" customHeight="1" spans="1:7">
      <c r="A18437" s="143">
        <v>4011471</v>
      </c>
      <c r="B18437" s="153" t="s">
        <v>20635</v>
      </c>
      <c r="C18437" s="145" t="s">
        <v>13141</v>
      </c>
      <c r="D18437" s="137"/>
      <c r="E18437" s="146">
        <v>225.13</v>
      </c>
      <c r="F18437" s="138"/>
      <c r="G18437" s="138"/>
    </row>
    <row r="18438" ht="15.75" customHeight="1" spans="1:7">
      <c r="A18438" s="143">
        <v>4011475</v>
      </c>
      <c r="B18438" s="153" t="s">
        <v>20636</v>
      </c>
      <c r="C18438" s="145" t="s">
        <v>13141</v>
      </c>
      <c r="D18438" s="137"/>
      <c r="E18438" s="146">
        <v>189.18</v>
      </c>
      <c r="F18438" s="138"/>
      <c r="G18438" s="138"/>
    </row>
    <row r="18439" ht="15.75" customHeight="1" spans="1:7">
      <c r="A18439" s="143">
        <v>4011472</v>
      </c>
      <c r="B18439" s="153" t="s">
        <v>20637</v>
      </c>
      <c r="C18439" s="145" t="s">
        <v>13141</v>
      </c>
      <c r="D18439" s="137"/>
      <c r="E18439" s="146">
        <v>223.88</v>
      </c>
      <c r="F18439" s="138"/>
      <c r="G18439" s="138"/>
    </row>
    <row r="18440" ht="15.75" customHeight="1" spans="1:7">
      <c r="A18440" s="143">
        <v>4011476</v>
      </c>
      <c r="B18440" s="153" t="s">
        <v>20638</v>
      </c>
      <c r="C18440" s="145" t="s">
        <v>13141</v>
      </c>
      <c r="D18440" s="137"/>
      <c r="E18440" s="146">
        <v>182.43</v>
      </c>
      <c r="F18440" s="138"/>
      <c r="G18440" s="138"/>
    </row>
    <row r="18441" ht="15.75" customHeight="1" spans="1:7">
      <c r="A18441" s="143">
        <v>4011478</v>
      </c>
      <c r="B18441" s="153" t="s">
        <v>20639</v>
      </c>
      <c r="C18441" s="145" t="s">
        <v>13141</v>
      </c>
      <c r="D18441" s="137"/>
      <c r="E18441" s="146">
        <v>171.7</v>
      </c>
      <c r="F18441" s="138"/>
      <c r="G18441" s="138"/>
    </row>
    <row r="18442" ht="15.75" customHeight="1" spans="1:7">
      <c r="A18442" s="143">
        <v>4011477</v>
      </c>
      <c r="B18442" s="153" t="s">
        <v>20640</v>
      </c>
      <c r="C18442" s="145" t="s">
        <v>13141</v>
      </c>
      <c r="D18442" s="137"/>
      <c r="E18442" s="146">
        <v>141.13</v>
      </c>
      <c r="F18442" s="138"/>
      <c r="G18442" s="138"/>
    </row>
    <row r="18443" ht="15.75" customHeight="1" spans="1:7">
      <c r="A18443" s="143">
        <v>4011538</v>
      </c>
      <c r="B18443" s="153" t="s">
        <v>20641</v>
      </c>
      <c r="C18443" s="145" t="s">
        <v>13149</v>
      </c>
      <c r="D18443" s="137"/>
      <c r="E18443" s="146">
        <v>0.16</v>
      </c>
      <c r="F18443" s="138"/>
      <c r="G18443" s="138"/>
    </row>
    <row r="18444" ht="15.75" customHeight="1" spans="1:7">
      <c r="A18444" s="143">
        <v>4016096</v>
      </c>
      <c r="B18444" s="153" t="s">
        <v>20642</v>
      </c>
      <c r="C18444" s="145" t="s">
        <v>12987</v>
      </c>
      <c r="D18444" s="137"/>
      <c r="E18444" s="146">
        <v>1.34</v>
      </c>
      <c r="F18444" s="138"/>
      <c r="G18444" s="138"/>
    </row>
    <row r="18445" ht="15.75" customHeight="1" spans="1:7">
      <c r="A18445" s="143">
        <v>4016008</v>
      </c>
      <c r="B18445" s="153" t="s">
        <v>20643</v>
      </c>
      <c r="C18445" s="145" t="s">
        <v>12987</v>
      </c>
      <c r="D18445" s="137"/>
      <c r="E18445" s="146">
        <v>4.15</v>
      </c>
      <c r="F18445" s="138"/>
      <c r="G18445" s="138"/>
    </row>
    <row r="18446" ht="15.75" customHeight="1" spans="1:7">
      <c r="A18446" s="143">
        <v>4016007</v>
      </c>
      <c r="B18446" s="153" t="s">
        <v>20644</v>
      </c>
      <c r="C18446" s="145" t="s">
        <v>12987</v>
      </c>
      <c r="D18446" s="137"/>
      <c r="E18446" s="146">
        <v>4.88</v>
      </c>
      <c r="F18446" s="138"/>
      <c r="G18446" s="138"/>
    </row>
    <row r="18447" ht="15.75" customHeight="1" spans="1:7">
      <c r="A18447" s="143">
        <v>4015612</v>
      </c>
      <c r="B18447" s="153" t="s">
        <v>20645</v>
      </c>
      <c r="C18447" s="145" t="s">
        <v>12987</v>
      </c>
      <c r="D18447" s="137"/>
      <c r="E18447" s="146">
        <v>11.76</v>
      </c>
      <c r="F18447" s="138"/>
      <c r="G18447" s="138"/>
    </row>
    <row r="18448" ht="15.75" customHeight="1" spans="1:7">
      <c r="A18448" s="143">
        <v>4011562</v>
      </c>
      <c r="B18448" s="153" t="s">
        <v>20646</v>
      </c>
      <c r="C18448" s="145" t="s">
        <v>13149</v>
      </c>
      <c r="D18448" s="137"/>
      <c r="E18448" s="146">
        <v>32.02</v>
      </c>
      <c r="F18448" s="138"/>
      <c r="G18448" s="138"/>
    </row>
    <row r="18449" ht="15.75" customHeight="1" spans="1:7">
      <c r="A18449" s="143">
        <v>4011351</v>
      </c>
      <c r="B18449" s="153" t="s">
        <v>20647</v>
      </c>
      <c r="C18449" s="145" t="s">
        <v>13149</v>
      </c>
      <c r="D18449" s="137"/>
      <c r="E18449" s="146">
        <v>0.37</v>
      </c>
      <c r="F18449" s="138"/>
      <c r="G18449" s="138"/>
    </row>
    <row r="18450" ht="15.75" customHeight="1" spans="1:7">
      <c r="A18450" s="143">
        <v>4011352</v>
      </c>
      <c r="B18450" s="153" t="s">
        <v>20648</v>
      </c>
      <c r="C18450" s="145" t="s">
        <v>13149</v>
      </c>
      <c r="D18450" s="137"/>
      <c r="E18450" s="146">
        <v>0.4</v>
      </c>
      <c r="F18450" s="138"/>
      <c r="G18450" s="138"/>
    </row>
    <row r="18451" ht="15.75" customHeight="1" spans="1:7">
      <c r="A18451" s="143">
        <v>4011402</v>
      </c>
      <c r="B18451" s="153" t="s">
        <v>20649</v>
      </c>
      <c r="C18451" s="145" t="s">
        <v>13149</v>
      </c>
      <c r="D18451" s="137"/>
      <c r="E18451" s="146">
        <v>0.82</v>
      </c>
      <c r="F18451" s="138"/>
      <c r="G18451" s="138"/>
    </row>
    <row r="18452" ht="15.75" customHeight="1" spans="1:7">
      <c r="A18452" s="143">
        <v>4011401</v>
      </c>
      <c r="B18452" s="153" t="s">
        <v>20650</v>
      </c>
      <c r="C18452" s="145" t="s">
        <v>13149</v>
      </c>
      <c r="D18452" s="137"/>
      <c r="E18452" s="146">
        <v>0.58</v>
      </c>
      <c r="F18452" s="138"/>
      <c r="G18452" s="138"/>
    </row>
    <row r="18453" ht="15.75" customHeight="1" spans="1:7">
      <c r="A18453" s="143">
        <v>4011404</v>
      </c>
      <c r="B18453" s="153" t="s">
        <v>20651</v>
      </c>
      <c r="C18453" s="145" t="s">
        <v>13149</v>
      </c>
      <c r="D18453" s="137"/>
      <c r="E18453" s="146">
        <v>0.58</v>
      </c>
      <c r="F18453" s="138"/>
      <c r="G18453" s="138"/>
    </row>
    <row r="18454" ht="15.75" customHeight="1" spans="1:7">
      <c r="A18454" s="143">
        <v>4011403</v>
      </c>
      <c r="B18454" s="153" t="s">
        <v>20652</v>
      </c>
      <c r="C18454" s="145" t="s">
        <v>13149</v>
      </c>
      <c r="D18454" s="137"/>
      <c r="E18454" s="146">
        <v>0.4</v>
      </c>
      <c r="F18454" s="138"/>
      <c r="G18454" s="138"/>
    </row>
    <row r="18455" ht="15.75" customHeight="1" spans="1:7">
      <c r="A18455" s="143">
        <v>4011406</v>
      </c>
      <c r="B18455" s="153" t="s">
        <v>20653</v>
      </c>
      <c r="C18455" s="145" t="s">
        <v>13149</v>
      </c>
      <c r="D18455" s="137"/>
      <c r="E18455" s="146">
        <v>1.07</v>
      </c>
      <c r="F18455" s="138"/>
      <c r="G18455" s="138"/>
    </row>
    <row r="18456" ht="15.75" customHeight="1" spans="1:7">
      <c r="A18456" s="143">
        <v>4011405</v>
      </c>
      <c r="B18456" s="153" t="s">
        <v>20654</v>
      </c>
      <c r="C18456" s="145" t="s">
        <v>13149</v>
      </c>
      <c r="D18456" s="137"/>
      <c r="E18456" s="146">
        <v>0.76</v>
      </c>
      <c r="F18456" s="138"/>
      <c r="G18456" s="138"/>
    </row>
    <row r="18457" ht="15.75" customHeight="1" spans="1:7">
      <c r="A18457" s="143">
        <v>4011392</v>
      </c>
      <c r="B18457" s="153" t="s">
        <v>20655</v>
      </c>
      <c r="C18457" s="145" t="s">
        <v>12987</v>
      </c>
      <c r="D18457" s="137"/>
      <c r="E18457" s="146">
        <v>222.03</v>
      </c>
      <c r="F18457" s="138"/>
      <c r="G18457" s="138"/>
    </row>
    <row r="18458" ht="15.75" customHeight="1" spans="1:7">
      <c r="A18458" s="143">
        <v>4011391</v>
      </c>
      <c r="B18458" s="153" t="s">
        <v>20656</v>
      </c>
      <c r="C18458" s="145" t="s">
        <v>12987</v>
      </c>
      <c r="D18458" s="137"/>
      <c r="E18458" s="146">
        <v>124.02</v>
      </c>
      <c r="F18458" s="138"/>
      <c r="G18458" s="138"/>
    </row>
    <row r="18459" ht="15.75" customHeight="1" spans="1:7">
      <c r="A18459" s="143">
        <v>4011394</v>
      </c>
      <c r="B18459" s="153" t="s">
        <v>20657</v>
      </c>
      <c r="C18459" s="145" t="s">
        <v>12987</v>
      </c>
      <c r="D18459" s="137"/>
      <c r="E18459" s="146">
        <v>222.6</v>
      </c>
      <c r="F18459" s="138"/>
      <c r="G18459" s="138"/>
    </row>
    <row r="18460" ht="15.75" customHeight="1" spans="1:7">
      <c r="A18460" s="143">
        <v>4011393</v>
      </c>
      <c r="B18460" s="153" t="s">
        <v>20658</v>
      </c>
      <c r="C18460" s="145" t="s">
        <v>12987</v>
      </c>
      <c r="D18460" s="137"/>
      <c r="E18460" s="146">
        <v>124.63</v>
      </c>
      <c r="F18460" s="138"/>
      <c r="G18460" s="138"/>
    </row>
    <row r="18461" ht="15.75" customHeight="1" spans="1:7">
      <c r="A18461" s="143">
        <v>4011396</v>
      </c>
      <c r="B18461" s="153" t="s">
        <v>20659</v>
      </c>
      <c r="C18461" s="145" t="s">
        <v>12987</v>
      </c>
      <c r="D18461" s="137"/>
      <c r="E18461" s="146">
        <v>224.15</v>
      </c>
      <c r="F18461" s="138"/>
      <c r="G18461" s="138"/>
    </row>
    <row r="18462" ht="15.75" customHeight="1" spans="1:7">
      <c r="A18462" s="143">
        <v>4011395</v>
      </c>
      <c r="B18462" s="153" t="s">
        <v>20660</v>
      </c>
      <c r="C18462" s="145" t="s">
        <v>12987</v>
      </c>
      <c r="D18462" s="137"/>
      <c r="E18462" s="146">
        <v>125.32</v>
      </c>
      <c r="F18462" s="138"/>
      <c r="G18462" s="138"/>
    </row>
    <row r="18463" ht="15.75" customHeight="1" spans="1:7">
      <c r="A18463" s="143">
        <v>4011398</v>
      </c>
      <c r="B18463" s="153" t="s">
        <v>20661</v>
      </c>
      <c r="C18463" s="145" t="s">
        <v>12987</v>
      </c>
      <c r="D18463" s="137"/>
      <c r="E18463" s="146">
        <v>225.18</v>
      </c>
      <c r="F18463" s="138"/>
      <c r="G18463" s="138"/>
    </row>
    <row r="18464" ht="15.75" customHeight="1" spans="1:7">
      <c r="A18464" s="143">
        <v>4011397</v>
      </c>
      <c r="B18464" s="153" t="s">
        <v>20662</v>
      </c>
      <c r="C18464" s="145" t="s">
        <v>12987</v>
      </c>
      <c r="D18464" s="137"/>
      <c r="E18464" s="146">
        <v>125.6</v>
      </c>
      <c r="F18464" s="138"/>
      <c r="G18464" s="138"/>
    </row>
    <row r="18465" ht="15.75" customHeight="1" spans="1:7">
      <c r="A18465" s="143">
        <v>4011400</v>
      </c>
      <c r="B18465" s="153" t="s">
        <v>20663</v>
      </c>
      <c r="C18465" s="145" t="s">
        <v>12987</v>
      </c>
      <c r="D18465" s="137"/>
      <c r="E18465" s="146">
        <v>237.59</v>
      </c>
      <c r="F18465" s="138"/>
      <c r="G18465" s="138"/>
    </row>
    <row r="18466" ht="15.75" customHeight="1" spans="1:7">
      <c r="A18466" s="143">
        <v>4011399</v>
      </c>
      <c r="B18466" s="153" t="s">
        <v>20664</v>
      </c>
      <c r="C18466" s="145" t="s">
        <v>12987</v>
      </c>
      <c r="D18466" s="137"/>
      <c r="E18466" s="146">
        <v>143.13</v>
      </c>
      <c r="F18466" s="138"/>
      <c r="G18466" s="138"/>
    </row>
    <row r="18467" ht="15.75" customHeight="1" spans="1:7">
      <c r="A18467" s="143">
        <v>4011490</v>
      </c>
      <c r="B18467" s="153" t="s">
        <v>20665</v>
      </c>
      <c r="C18467" s="145" t="s">
        <v>13149</v>
      </c>
      <c r="D18467" s="137"/>
      <c r="E18467" s="146">
        <v>5.64</v>
      </c>
      <c r="F18467" s="138"/>
      <c r="G18467" s="138"/>
    </row>
    <row r="18468" ht="15.75" customHeight="1" spans="1:7">
      <c r="A18468" s="143">
        <v>4011536</v>
      </c>
      <c r="B18468" s="153" t="s">
        <v>20666</v>
      </c>
      <c r="C18468" s="145" t="s">
        <v>13149</v>
      </c>
      <c r="D18468" s="137"/>
      <c r="E18468" s="146">
        <v>1.83</v>
      </c>
      <c r="F18468" s="138"/>
      <c r="G18468" s="138"/>
    </row>
    <row r="18469" ht="15.75" customHeight="1" spans="1:7">
      <c r="A18469" s="143">
        <v>4011415</v>
      </c>
      <c r="B18469" s="153" t="s">
        <v>20667</v>
      </c>
      <c r="C18469" s="145" t="s">
        <v>13141</v>
      </c>
      <c r="D18469" s="137"/>
      <c r="E18469" s="146">
        <v>170.2</v>
      </c>
      <c r="F18469" s="138"/>
      <c r="G18469" s="138"/>
    </row>
    <row r="18470" ht="15.75" customHeight="1" spans="1:7">
      <c r="A18470" s="143">
        <v>4011416</v>
      </c>
      <c r="B18470" s="153" t="s">
        <v>20668</v>
      </c>
      <c r="C18470" s="145" t="s">
        <v>13141</v>
      </c>
      <c r="D18470" s="137"/>
      <c r="E18470" s="146">
        <v>136.72</v>
      </c>
      <c r="F18470" s="138"/>
      <c r="G18470" s="138"/>
    </row>
    <row r="18471" ht="15.75" customHeight="1" spans="1:7">
      <c r="A18471" s="143">
        <v>4011408</v>
      </c>
      <c r="B18471" s="153" t="s">
        <v>20669</v>
      </c>
      <c r="C18471" s="145" t="s">
        <v>13149</v>
      </c>
      <c r="D18471" s="137"/>
      <c r="E18471" s="146">
        <v>2.13</v>
      </c>
      <c r="F18471" s="138"/>
      <c r="G18471" s="138"/>
    </row>
    <row r="18472" ht="15.75" customHeight="1" spans="1:7">
      <c r="A18472" s="143">
        <v>4011407</v>
      </c>
      <c r="B18472" s="153" t="s">
        <v>20670</v>
      </c>
      <c r="C18472" s="145" t="s">
        <v>13149</v>
      </c>
      <c r="D18472" s="137"/>
      <c r="E18472" s="146">
        <v>1.71</v>
      </c>
      <c r="F18472" s="138"/>
      <c r="G18472" s="138"/>
    </row>
    <row r="18473" ht="15.75" customHeight="1" spans="1:7">
      <c r="A18473" s="143">
        <v>4011410</v>
      </c>
      <c r="B18473" s="153" t="s">
        <v>20671</v>
      </c>
      <c r="C18473" s="145" t="s">
        <v>13149</v>
      </c>
      <c r="D18473" s="137"/>
      <c r="E18473" s="146">
        <v>4.15</v>
      </c>
      <c r="F18473" s="138"/>
      <c r="G18473" s="138"/>
    </row>
    <row r="18474" ht="15.75" customHeight="1" spans="1:7">
      <c r="A18474" s="143">
        <v>4011409</v>
      </c>
      <c r="B18474" s="153" t="s">
        <v>20672</v>
      </c>
      <c r="C18474" s="145" t="s">
        <v>13149</v>
      </c>
      <c r="D18474" s="137"/>
      <c r="E18474" s="146">
        <v>3.34</v>
      </c>
      <c r="F18474" s="138"/>
      <c r="G18474" s="138"/>
    </row>
    <row r="18475" ht="15.75" customHeight="1" spans="1:7">
      <c r="A18475" s="143">
        <v>4011412</v>
      </c>
      <c r="B18475" s="153" t="s">
        <v>20673</v>
      </c>
      <c r="C18475" s="145" t="s">
        <v>13149</v>
      </c>
      <c r="D18475" s="137"/>
      <c r="E18475" s="146">
        <v>5.53</v>
      </c>
      <c r="F18475" s="138"/>
      <c r="G18475" s="138"/>
    </row>
    <row r="18476" ht="15.75" customHeight="1" spans="1:7">
      <c r="A18476" s="143">
        <v>4011411</v>
      </c>
      <c r="B18476" s="153" t="s">
        <v>20674</v>
      </c>
      <c r="C18476" s="145" t="s">
        <v>13149</v>
      </c>
      <c r="D18476" s="137"/>
      <c r="E18476" s="146">
        <v>4.46</v>
      </c>
      <c r="F18476" s="138"/>
      <c r="G18476" s="138"/>
    </row>
    <row r="18477" ht="15.75" customHeight="1" spans="1:7">
      <c r="A18477" s="143">
        <v>4011520</v>
      </c>
      <c r="B18477" s="153" t="s">
        <v>20675</v>
      </c>
      <c r="C18477" s="145" t="s">
        <v>12987</v>
      </c>
      <c r="D18477" s="137"/>
      <c r="E18477" s="146">
        <v>532.17</v>
      </c>
      <c r="F18477" s="138"/>
      <c r="G18477" s="138"/>
    </row>
    <row r="18478" ht="15.75" customHeight="1" spans="1:7">
      <c r="A18478" s="143">
        <v>4011507</v>
      </c>
      <c r="B18478" s="153" t="s">
        <v>20676</v>
      </c>
      <c r="C18478" s="145" t="s">
        <v>12987</v>
      </c>
      <c r="D18478" s="137"/>
      <c r="E18478" s="146">
        <v>407.94</v>
      </c>
      <c r="F18478" s="138"/>
      <c r="G18478" s="138"/>
    </row>
    <row r="18479" ht="15.75" customHeight="1" spans="1:7">
      <c r="A18479" s="143">
        <v>4011535</v>
      </c>
      <c r="B18479" s="153" t="s">
        <v>20677</v>
      </c>
      <c r="C18479" s="145" t="s">
        <v>12987</v>
      </c>
      <c r="D18479" s="137"/>
      <c r="E18479" s="146">
        <v>414.62</v>
      </c>
      <c r="F18479" s="138"/>
      <c r="G18479" s="138"/>
    </row>
    <row r="18480" ht="15.75" customHeight="1" spans="1:7">
      <c r="A18480" s="143">
        <v>4011534</v>
      </c>
      <c r="B18480" s="153" t="s">
        <v>20678</v>
      </c>
      <c r="C18480" s="145" t="s">
        <v>12987</v>
      </c>
      <c r="D18480" s="137"/>
      <c r="E18480" s="146">
        <v>302.75</v>
      </c>
      <c r="F18480" s="138"/>
      <c r="G18480" s="138"/>
    </row>
    <row r="18481" ht="15.75" customHeight="1" spans="1:7">
      <c r="A18481" s="143">
        <v>4011533</v>
      </c>
      <c r="B18481" s="153" t="s">
        <v>20679</v>
      </c>
      <c r="C18481" s="145" t="s">
        <v>12987</v>
      </c>
      <c r="D18481" s="137"/>
      <c r="E18481" s="146">
        <v>420.69</v>
      </c>
      <c r="F18481" s="138"/>
      <c r="G18481" s="138"/>
    </row>
    <row r="18482" ht="15.75" customHeight="1" spans="1:7">
      <c r="A18482" s="143">
        <v>4011532</v>
      </c>
      <c r="B18482" s="153" t="s">
        <v>20680</v>
      </c>
      <c r="C18482" s="145" t="s">
        <v>12987</v>
      </c>
      <c r="D18482" s="137"/>
      <c r="E18482" s="146">
        <v>308.82</v>
      </c>
      <c r="F18482" s="138"/>
      <c r="G18482" s="138"/>
    </row>
    <row r="18483" ht="15.75" customHeight="1" spans="1:7">
      <c r="A18483" s="143">
        <v>4011492</v>
      </c>
      <c r="B18483" s="153" t="s">
        <v>20681</v>
      </c>
      <c r="C18483" s="145" t="s">
        <v>12987</v>
      </c>
      <c r="D18483" s="137"/>
      <c r="E18483" s="146">
        <v>323.66</v>
      </c>
      <c r="F18483" s="138"/>
      <c r="G18483" s="138"/>
    </row>
    <row r="18484" ht="15.75" customHeight="1" spans="1:7">
      <c r="A18484" s="143">
        <v>4011491</v>
      </c>
      <c r="B18484" s="153" t="s">
        <v>20682</v>
      </c>
      <c r="C18484" s="145" t="s">
        <v>12987</v>
      </c>
      <c r="D18484" s="137"/>
      <c r="E18484" s="146">
        <v>230.21</v>
      </c>
      <c r="F18484" s="138"/>
      <c r="G18484" s="138"/>
    </row>
    <row r="18485" ht="15.75" customHeight="1" spans="1:7">
      <c r="A18485" s="143">
        <v>4011353</v>
      </c>
      <c r="B18485" s="153" t="s">
        <v>20683</v>
      </c>
      <c r="C18485" s="145" t="s">
        <v>13149</v>
      </c>
      <c r="D18485" s="137"/>
      <c r="E18485" s="146">
        <v>0.28</v>
      </c>
      <c r="F18485" s="138"/>
      <c r="G18485" s="138"/>
    </row>
    <row r="18486" ht="15.75" customHeight="1" spans="1:7">
      <c r="A18486" s="143">
        <v>4011354</v>
      </c>
      <c r="B18486" s="153" t="s">
        <v>20684</v>
      </c>
      <c r="C18486" s="145" t="s">
        <v>13149</v>
      </c>
      <c r="D18486" s="137"/>
      <c r="E18486" s="146">
        <v>0.28</v>
      </c>
      <c r="F18486" s="138"/>
      <c r="G18486" s="138"/>
    </row>
    <row r="18487" ht="15.75" customHeight="1" spans="1:7">
      <c r="A18487" s="143">
        <v>4011418</v>
      </c>
      <c r="B18487" s="153" t="s">
        <v>20685</v>
      </c>
      <c r="C18487" s="145" t="s">
        <v>12987</v>
      </c>
      <c r="D18487" s="137"/>
      <c r="E18487" s="146">
        <v>320.23</v>
      </c>
      <c r="F18487" s="138"/>
      <c r="G18487" s="138"/>
    </row>
    <row r="18488" ht="15.75" customHeight="1" spans="1:7">
      <c r="A18488" s="143">
        <v>4011417</v>
      </c>
      <c r="B18488" s="153" t="s">
        <v>20686</v>
      </c>
      <c r="C18488" s="145" t="s">
        <v>12987</v>
      </c>
      <c r="D18488" s="137"/>
      <c r="E18488" s="146">
        <v>196.98</v>
      </c>
      <c r="F18488" s="138"/>
      <c r="G18488" s="138"/>
    </row>
    <row r="18489" ht="15.75" customHeight="1" spans="1:7">
      <c r="A18489" s="143">
        <v>4011420</v>
      </c>
      <c r="B18489" s="153" t="s">
        <v>20687</v>
      </c>
      <c r="C18489" s="145" t="s">
        <v>12987</v>
      </c>
      <c r="D18489" s="137"/>
      <c r="E18489" s="146">
        <v>321.54</v>
      </c>
      <c r="F18489" s="138"/>
      <c r="G18489" s="138"/>
    </row>
    <row r="18490" ht="15.75" customHeight="1" spans="1:7">
      <c r="A18490" s="143">
        <v>4011419</v>
      </c>
      <c r="B18490" s="153" t="s">
        <v>20688</v>
      </c>
      <c r="C18490" s="145" t="s">
        <v>12987</v>
      </c>
      <c r="D18490" s="137"/>
      <c r="E18490" s="146">
        <v>193.87</v>
      </c>
      <c r="F18490" s="138"/>
      <c r="G18490" s="138"/>
    </row>
    <row r="18491" ht="15.75" customHeight="1" spans="1:7">
      <c r="A18491" s="143">
        <v>4011422</v>
      </c>
      <c r="B18491" s="153" t="s">
        <v>20689</v>
      </c>
      <c r="C18491" s="145" t="s">
        <v>12987</v>
      </c>
      <c r="D18491" s="137"/>
      <c r="E18491" s="146">
        <v>333.71</v>
      </c>
      <c r="F18491" s="138"/>
      <c r="G18491" s="138"/>
    </row>
    <row r="18492" ht="15.75" customHeight="1" spans="1:7">
      <c r="A18492" s="143">
        <v>4011421</v>
      </c>
      <c r="B18492" s="153" t="s">
        <v>20690</v>
      </c>
      <c r="C18492" s="145" t="s">
        <v>12987</v>
      </c>
      <c r="D18492" s="137"/>
      <c r="E18492" s="146">
        <v>209.08</v>
      </c>
      <c r="F18492" s="138"/>
      <c r="G18492" s="138"/>
    </row>
    <row r="18493" ht="15.75" customHeight="1" spans="1:7">
      <c r="A18493" s="143">
        <v>4011424</v>
      </c>
      <c r="B18493" s="153" t="s">
        <v>20691</v>
      </c>
      <c r="C18493" s="145" t="s">
        <v>12987</v>
      </c>
      <c r="D18493" s="137"/>
      <c r="E18493" s="146">
        <v>335.24</v>
      </c>
      <c r="F18493" s="138"/>
      <c r="G18493" s="138"/>
    </row>
    <row r="18494" ht="15.75" customHeight="1" spans="1:7">
      <c r="A18494" s="143">
        <v>4011423</v>
      </c>
      <c r="B18494" s="153" t="s">
        <v>20692</v>
      </c>
      <c r="C18494" s="145" t="s">
        <v>12987</v>
      </c>
      <c r="D18494" s="137"/>
      <c r="E18494" s="146">
        <v>205.96</v>
      </c>
      <c r="F18494" s="138"/>
      <c r="G18494" s="138"/>
    </row>
    <row r="18495" ht="15.75" customHeight="1" spans="1:7">
      <c r="A18495" s="143">
        <v>4011426</v>
      </c>
      <c r="B18495" s="153" t="s">
        <v>20693</v>
      </c>
      <c r="C18495" s="145" t="s">
        <v>12987</v>
      </c>
      <c r="D18495" s="137"/>
      <c r="E18495" s="146">
        <v>320.23</v>
      </c>
      <c r="F18495" s="138"/>
      <c r="G18495" s="138"/>
    </row>
    <row r="18496" ht="15.75" customHeight="1" spans="1:7">
      <c r="A18496" s="143">
        <v>4011425</v>
      </c>
      <c r="B18496" s="153" t="s">
        <v>20694</v>
      </c>
      <c r="C18496" s="145" t="s">
        <v>12987</v>
      </c>
      <c r="D18496" s="137"/>
      <c r="E18496" s="146">
        <v>196.98</v>
      </c>
      <c r="F18496" s="138"/>
      <c r="G18496" s="138"/>
    </row>
    <row r="18497" ht="15.75" customHeight="1" spans="1:7">
      <c r="A18497" s="143">
        <v>4011428</v>
      </c>
      <c r="B18497" s="153" t="s">
        <v>20695</v>
      </c>
      <c r="C18497" s="145" t="s">
        <v>12987</v>
      </c>
      <c r="D18497" s="137"/>
      <c r="E18497" s="146">
        <v>321.54</v>
      </c>
      <c r="F18497" s="138"/>
      <c r="G18497" s="138"/>
    </row>
    <row r="18498" ht="15.75" customHeight="1" spans="1:7">
      <c r="A18498" s="143">
        <v>4011427</v>
      </c>
      <c r="B18498" s="153" t="s">
        <v>20696</v>
      </c>
      <c r="C18498" s="145" t="s">
        <v>12987</v>
      </c>
      <c r="D18498" s="137"/>
      <c r="E18498" s="146">
        <v>193.87</v>
      </c>
      <c r="F18498" s="138"/>
      <c r="G18498" s="138"/>
    </row>
    <row r="18499" ht="15.75" customHeight="1" spans="1:7">
      <c r="A18499" s="143">
        <v>4011430</v>
      </c>
      <c r="B18499" s="153" t="s">
        <v>20697</v>
      </c>
      <c r="C18499" s="145" t="s">
        <v>12987</v>
      </c>
      <c r="D18499" s="137"/>
      <c r="E18499" s="146">
        <v>332.57</v>
      </c>
      <c r="F18499" s="138"/>
      <c r="G18499" s="138"/>
    </row>
    <row r="18500" ht="15.75" customHeight="1" spans="1:7">
      <c r="A18500" s="143">
        <v>4011429</v>
      </c>
      <c r="B18500" s="153" t="s">
        <v>20698</v>
      </c>
      <c r="C18500" s="145" t="s">
        <v>12987</v>
      </c>
      <c r="D18500" s="137"/>
      <c r="E18500" s="146">
        <v>208.54</v>
      </c>
      <c r="F18500" s="138"/>
      <c r="G18500" s="138"/>
    </row>
    <row r="18501" ht="15.75" customHeight="1" spans="1:7">
      <c r="A18501" s="143">
        <v>4011432</v>
      </c>
      <c r="B18501" s="153" t="s">
        <v>20699</v>
      </c>
      <c r="C18501" s="145" t="s">
        <v>12987</v>
      </c>
      <c r="D18501" s="137"/>
      <c r="E18501" s="146">
        <v>334.09</v>
      </c>
      <c r="F18501" s="138"/>
      <c r="G18501" s="138"/>
    </row>
    <row r="18502" ht="15.75" customHeight="1" spans="1:7">
      <c r="A18502" s="143">
        <v>4011431</v>
      </c>
      <c r="B18502" s="153" t="s">
        <v>20700</v>
      </c>
      <c r="C18502" s="145" t="s">
        <v>12987</v>
      </c>
      <c r="D18502" s="137"/>
      <c r="E18502" s="146">
        <v>205.43</v>
      </c>
      <c r="F18502" s="138"/>
      <c r="G18502" s="138"/>
    </row>
    <row r="18503" ht="15.75" customHeight="1" spans="1:7">
      <c r="A18503" s="143">
        <v>4011434</v>
      </c>
      <c r="B18503" s="153" t="s">
        <v>20701</v>
      </c>
      <c r="C18503" s="145" t="s">
        <v>13141</v>
      </c>
      <c r="D18503" s="137"/>
      <c r="E18503" s="146">
        <v>187.9</v>
      </c>
      <c r="F18503" s="138"/>
      <c r="G18503" s="138"/>
    </row>
    <row r="18504" ht="15.75" customHeight="1" spans="1:7">
      <c r="A18504" s="143">
        <v>4011433</v>
      </c>
      <c r="B18504" s="153" t="s">
        <v>20702</v>
      </c>
      <c r="C18504" s="145" t="s">
        <v>13141</v>
      </c>
      <c r="D18504" s="137"/>
      <c r="E18504" s="146">
        <v>133.37</v>
      </c>
      <c r="F18504" s="138"/>
      <c r="G18504" s="138"/>
    </row>
    <row r="18505" ht="15.75" customHeight="1" spans="1:7">
      <c r="A18505" s="143">
        <v>4011436</v>
      </c>
      <c r="B18505" s="153" t="s">
        <v>20703</v>
      </c>
      <c r="C18505" s="145" t="s">
        <v>13141</v>
      </c>
      <c r="D18505" s="137"/>
      <c r="E18505" s="146">
        <v>179.71</v>
      </c>
      <c r="F18505" s="138"/>
      <c r="G18505" s="138"/>
    </row>
    <row r="18506" ht="15.75" customHeight="1" spans="1:7">
      <c r="A18506" s="143">
        <v>4011435</v>
      </c>
      <c r="B18506" s="153" t="s">
        <v>20704</v>
      </c>
      <c r="C18506" s="145" t="s">
        <v>13141</v>
      </c>
      <c r="D18506" s="137"/>
      <c r="E18506" s="146">
        <v>123.63</v>
      </c>
      <c r="F18506" s="138"/>
      <c r="G18506" s="138"/>
    </row>
    <row r="18507" ht="15.75" customHeight="1" spans="1:7">
      <c r="A18507" s="143">
        <v>4011438</v>
      </c>
      <c r="B18507" s="153" t="s">
        <v>20705</v>
      </c>
      <c r="C18507" s="145" t="s">
        <v>13141</v>
      </c>
      <c r="D18507" s="137"/>
      <c r="E18507" s="146">
        <v>189.08</v>
      </c>
      <c r="F18507" s="138"/>
      <c r="G18507" s="138"/>
    </row>
    <row r="18508" ht="15.75" customHeight="1" spans="1:7">
      <c r="A18508" s="143">
        <v>4011437</v>
      </c>
      <c r="B18508" s="153" t="s">
        <v>20706</v>
      </c>
      <c r="C18508" s="145" t="s">
        <v>13141</v>
      </c>
      <c r="D18508" s="137"/>
      <c r="E18508" s="146">
        <v>131.73</v>
      </c>
      <c r="F18508" s="138"/>
      <c r="G18508" s="138"/>
    </row>
    <row r="18509" ht="15.75" customHeight="1" spans="1:7">
      <c r="A18509" s="143">
        <v>4011440</v>
      </c>
      <c r="B18509" s="153" t="s">
        <v>20707</v>
      </c>
      <c r="C18509" s="145" t="s">
        <v>13141</v>
      </c>
      <c r="D18509" s="137"/>
      <c r="E18509" s="146">
        <v>190.7</v>
      </c>
      <c r="F18509" s="138"/>
      <c r="G18509" s="138"/>
    </row>
    <row r="18510" ht="15.75" customHeight="1" spans="1:7">
      <c r="A18510" s="143">
        <v>4011439</v>
      </c>
      <c r="B18510" s="153" t="s">
        <v>20708</v>
      </c>
      <c r="C18510" s="145" t="s">
        <v>13141</v>
      </c>
      <c r="D18510" s="137"/>
      <c r="E18510" s="146">
        <v>137.83</v>
      </c>
      <c r="F18510" s="138"/>
      <c r="G18510" s="138"/>
    </row>
    <row r="18511" ht="15.75" customHeight="1" spans="1:7">
      <c r="A18511" s="143">
        <v>4011442</v>
      </c>
      <c r="B18511" s="153" t="s">
        <v>20709</v>
      </c>
      <c r="C18511" s="145" t="s">
        <v>13141</v>
      </c>
      <c r="D18511" s="137"/>
      <c r="E18511" s="146">
        <v>190.39</v>
      </c>
      <c r="F18511" s="138"/>
      <c r="G18511" s="138"/>
    </row>
    <row r="18512" ht="15.75" customHeight="1" spans="1:7">
      <c r="A18512" s="143">
        <v>4011441</v>
      </c>
      <c r="B18512" s="153" t="s">
        <v>20710</v>
      </c>
      <c r="C18512" s="145" t="s">
        <v>13141</v>
      </c>
      <c r="D18512" s="137"/>
      <c r="E18512" s="146">
        <v>137.42</v>
      </c>
      <c r="F18512" s="138"/>
      <c r="G18512" s="138"/>
    </row>
    <row r="18513" ht="15.75" customHeight="1" spans="1:7">
      <c r="A18513" s="143">
        <v>4011482</v>
      </c>
      <c r="B18513" s="153" t="s">
        <v>20711</v>
      </c>
      <c r="C18513" s="145" t="s">
        <v>12987</v>
      </c>
      <c r="D18513" s="137"/>
      <c r="E18513" s="146">
        <v>72.38</v>
      </c>
      <c r="F18513" s="138"/>
      <c r="G18513" s="138"/>
    </row>
    <row r="18514" ht="15.75" customHeight="1" spans="1:7">
      <c r="A18514" s="143">
        <v>4011484</v>
      </c>
      <c r="B18514" s="153" t="s">
        <v>20712</v>
      </c>
      <c r="C18514" s="145" t="s">
        <v>12987</v>
      </c>
      <c r="D18514" s="137"/>
      <c r="E18514" s="146">
        <v>67.53</v>
      </c>
      <c r="F18514" s="138"/>
      <c r="G18514" s="138"/>
    </row>
    <row r="18515" ht="15.75" customHeight="1" spans="1:7">
      <c r="A18515" s="143">
        <v>4011483</v>
      </c>
      <c r="B18515" s="153" t="s">
        <v>20713</v>
      </c>
      <c r="C18515" s="145" t="s">
        <v>12987</v>
      </c>
      <c r="D18515" s="137"/>
      <c r="E18515" s="146">
        <v>48.38</v>
      </c>
      <c r="F18515" s="138"/>
      <c r="G18515" s="138"/>
    </row>
    <row r="18516" ht="15.75" customHeight="1" spans="1:7">
      <c r="A18516" s="143">
        <v>4011488</v>
      </c>
      <c r="B18516" s="153" t="s">
        <v>20714</v>
      </c>
      <c r="C18516" s="145" t="s">
        <v>12987</v>
      </c>
      <c r="D18516" s="137"/>
      <c r="E18516" s="146">
        <v>52.81</v>
      </c>
      <c r="F18516" s="138"/>
      <c r="G18516" s="138"/>
    </row>
    <row r="18517" ht="15.75" customHeight="1" spans="1:7">
      <c r="A18517" s="143">
        <v>4011487</v>
      </c>
      <c r="B18517" s="153" t="s">
        <v>20715</v>
      </c>
      <c r="C18517" s="145" t="s">
        <v>12987</v>
      </c>
      <c r="D18517" s="137"/>
      <c r="E18517" s="146">
        <v>76.36</v>
      </c>
      <c r="F18517" s="138"/>
      <c r="G18517" s="138"/>
    </row>
    <row r="18518" ht="15.75" customHeight="1" spans="1:7">
      <c r="A18518" s="143">
        <v>4011486</v>
      </c>
      <c r="B18518" s="153" t="s">
        <v>20716</v>
      </c>
      <c r="C18518" s="145" t="s">
        <v>12987</v>
      </c>
      <c r="D18518" s="137"/>
      <c r="E18518" s="146">
        <v>109.18</v>
      </c>
      <c r="F18518" s="138"/>
      <c r="G18518" s="138"/>
    </row>
    <row r="18519" ht="15.75" customHeight="1" spans="1:7">
      <c r="A18519" s="143">
        <v>4011485</v>
      </c>
      <c r="B18519" s="153" t="s">
        <v>20717</v>
      </c>
      <c r="C18519" s="145" t="s">
        <v>12987</v>
      </c>
      <c r="D18519" s="137"/>
      <c r="E18519" s="146">
        <v>90.03</v>
      </c>
      <c r="F18519" s="138"/>
      <c r="G18519" s="138"/>
    </row>
    <row r="18520" ht="15.75" customHeight="1" spans="1:7">
      <c r="A18520" s="143">
        <v>4011489</v>
      </c>
      <c r="B18520" s="153" t="s">
        <v>20718</v>
      </c>
      <c r="C18520" s="145" t="s">
        <v>12987</v>
      </c>
      <c r="D18520" s="137"/>
      <c r="E18520" s="146">
        <v>129.32</v>
      </c>
      <c r="F18520" s="138"/>
      <c r="G18520" s="138"/>
    </row>
    <row r="18521" ht="15.75" customHeight="1" spans="1:7">
      <c r="A18521" s="143">
        <v>4011493</v>
      </c>
      <c r="B18521" s="153" t="s">
        <v>20719</v>
      </c>
      <c r="C18521" s="145" t="s">
        <v>12987</v>
      </c>
      <c r="D18521" s="137"/>
      <c r="E18521" s="146">
        <v>103.67</v>
      </c>
      <c r="F18521" s="138"/>
      <c r="G18521" s="138"/>
    </row>
    <row r="18522" ht="15.75" customHeight="1" spans="1:7">
      <c r="A18522" s="143">
        <v>4011481</v>
      </c>
      <c r="B18522" s="153" t="s">
        <v>20720</v>
      </c>
      <c r="C18522" s="145" t="s">
        <v>12987</v>
      </c>
      <c r="D18522" s="137"/>
      <c r="E18522" s="146">
        <v>30.73</v>
      </c>
      <c r="F18522" s="138"/>
      <c r="G18522" s="138"/>
    </row>
    <row r="18523" ht="15.75" customHeight="1" spans="1:7">
      <c r="A18523" s="143">
        <v>4011347</v>
      </c>
      <c r="B18523" s="153" t="s">
        <v>20721</v>
      </c>
      <c r="C18523" s="145" t="s">
        <v>12987</v>
      </c>
      <c r="D18523" s="137"/>
      <c r="E18523" s="146">
        <v>60.67</v>
      </c>
      <c r="F18523" s="138"/>
      <c r="G18523" s="138"/>
    </row>
    <row r="18524" ht="15.75" customHeight="1" spans="1:7">
      <c r="A18524" s="143">
        <v>4011342</v>
      </c>
      <c r="B18524" s="153" t="s">
        <v>20722</v>
      </c>
      <c r="C18524" s="145" t="s">
        <v>12987</v>
      </c>
      <c r="D18524" s="137"/>
      <c r="E18524" s="146">
        <v>79.89</v>
      </c>
      <c r="F18524" s="138"/>
      <c r="G18524" s="138"/>
    </row>
    <row r="18525" ht="15.75" customHeight="1" spans="1:7">
      <c r="A18525" s="143">
        <v>4011344</v>
      </c>
      <c r="B18525" s="153" t="s">
        <v>20723</v>
      </c>
      <c r="C18525" s="145" t="s">
        <v>12987</v>
      </c>
      <c r="D18525" s="137"/>
      <c r="E18525" s="146">
        <v>48.3</v>
      </c>
      <c r="F18525" s="138"/>
      <c r="G18525" s="138"/>
    </row>
    <row r="18526" ht="15.75" customHeight="1" spans="1:7">
      <c r="A18526" s="143">
        <v>4011341</v>
      </c>
      <c r="B18526" s="153" t="s">
        <v>20724</v>
      </c>
      <c r="C18526" s="145" t="s">
        <v>12987</v>
      </c>
      <c r="D18526" s="137"/>
      <c r="E18526" s="146">
        <v>12.16</v>
      </c>
      <c r="F18526" s="138"/>
      <c r="G18526" s="138"/>
    </row>
    <row r="18527" ht="15.75" customHeight="1" spans="1:7">
      <c r="A18527" s="143">
        <v>4011346</v>
      </c>
      <c r="B18527" s="153" t="s">
        <v>20725</v>
      </c>
      <c r="C18527" s="145" t="s">
        <v>12987</v>
      </c>
      <c r="D18527" s="137"/>
      <c r="E18527" s="146">
        <v>8.47</v>
      </c>
      <c r="F18527" s="138"/>
      <c r="G18527" s="138"/>
    </row>
    <row r="18528" ht="15.75" customHeight="1" spans="1:7">
      <c r="A18528" s="143">
        <v>4011211</v>
      </c>
      <c r="B18528" s="153" t="s">
        <v>20726</v>
      </c>
      <c r="C18528" s="145" t="s">
        <v>12987</v>
      </c>
      <c r="D18528" s="137"/>
      <c r="E18528" s="146">
        <v>11.23</v>
      </c>
      <c r="F18528" s="138"/>
      <c r="G18528" s="138"/>
    </row>
    <row r="18529" ht="15.75" customHeight="1" spans="1:7">
      <c r="A18529" s="143">
        <v>4011304</v>
      </c>
      <c r="B18529" s="153" t="s">
        <v>20727</v>
      </c>
      <c r="C18529" s="145" t="s">
        <v>12987</v>
      </c>
      <c r="D18529" s="137"/>
      <c r="E18529" s="146">
        <v>56.43</v>
      </c>
      <c r="F18529" s="138"/>
      <c r="G18529" s="138"/>
    </row>
    <row r="18530" ht="15.75" customHeight="1" spans="1:7">
      <c r="A18530" s="143">
        <v>4011209</v>
      </c>
      <c r="B18530" s="153" t="s">
        <v>20728</v>
      </c>
      <c r="C18530" s="145" t="s">
        <v>13149</v>
      </c>
      <c r="D18530" s="137"/>
      <c r="E18530" s="146">
        <v>1.13</v>
      </c>
      <c r="F18530" s="138"/>
      <c r="G18530" s="138"/>
    </row>
    <row r="18531" ht="15.75" customHeight="1" spans="1:7">
      <c r="A18531" s="143">
        <v>4011210</v>
      </c>
      <c r="B18531" s="153" t="s">
        <v>20729</v>
      </c>
      <c r="C18531" s="145" t="s">
        <v>13149</v>
      </c>
      <c r="D18531" s="137"/>
      <c r="E18531" s="146">
        <v>1.19</v>
      </c>
      <c r="F18531" s="138"/>
      <c r="G18531" s="138"/>
    </row>
    <row r="18532" ht="15.75" customHeight="1" spans="1:7">
      <c r="A18532" s="143">
        <v>4011537</v>
      </c>
      <c r="B18532" s="153" t="s">
        <v>20730</v>
      </c>
      <c r="C18532" s="145" t="s">
        <v>13059</v>
      </c>
      <c r="D18532" s="137"/>
      <c r="E18532" s="146">
        <v>19.78</v>
      </c>
      <c r="F18532" s="138"/>
      <c r="G18532" s="138"/>
    </row>
    <row r="18533" ht="15.75" customHeight="1" spans="1:7">
      <c r="A18533" s="143">
        <v>4011218</v>
      </c>
      <c r="B18533" s="153" t="s">
        <v>20731</v>
      </c>
      <c r="C18533" s="145" t="s">
        <v>12987</v>
      </c>
      <c r="D18533" s="137"/>
      <c r="E18533" s="146">
        <v>410.8</v>
      </c>
      <c r="F18533" s="138"/>
      <c r="G18533" s="138"/>
    </row>
    <row r="18534" ht="15.75" customHeight="1" spans="1:7">
      <c r="A18534" s="143">
        <v>4011217</v>
      </c>
      <c r="B18534" s="153" t="s">
        <v>20732</v>
      </c>
      <c r="C18534" s="145" t="s">
        <v>12987</v>
      </c>
      <c r="D18534" s="137"/>
      <c r="E18534" s="146">
        <v>275.26</v>
      </c>
      <c r="F18534" s="138"/>
      <c r="G18534" s="138"/>
    </row>
    <row r="18535" ht="15.75" customHeight="1" spans="1:7">
      <c r="A18535" s="143">
        <v>4011214</v>
      </c>
      <c r="B18535" s="153" t="s">
        <v>20733</v>
      </c>
      <c r="C18535" s="145" t="s">
        <v>12987</v>
      </c>
      <c r="D18535" s="137"/>
      <c r="E18535" s="146">
        <v>272.28</v>
      </c>
      <c r="F18535" s="138"/>
      <c r="G18535" s="138"/>
    </row>
    <row r="18536" ht="15.75" customHeight="1" spans="1:7">
      <c r="A18536" s="143">
        <v>4011213</v>
      </c>
      <c r="B18536" s="153" t="s">
        <v>20734</v>
      </c>
      <c r="C18536" s="145" t="s">
        <v>12987</v>
      </c>
      <c r="D18536" s="137"/>
      <c r="E18536" s="146">
        <v>174.58</v>
      </c>
      <c r="F18536" s="138"/>
      <c r="G18536" s="138"/>
    </row>
    <row r="18537" ht="15.75" customHeight="1" spans="1:7">
      <c r="A18537" s="143">
        <v>4011227</v>
      </c>
      <c r="B18537" s="153" t="s">
        <v>20735</v>
      </c>
      <c r="C18537" s="145" t="s">
        <v>12987</v>
      </c>
      <c r="D18537" s="137"/>
      <c r="E18537" s="146">
        <v>11.23</v>
      </c>
      <c r="F18537" s="138"/>
      <c r="G18537" s="138"/>
    </row>
    <row r="18538" ht="15.75" customHeight="1" spans="1:7">
      <c r="A18538" s="143">
        <v>4011302</v>
      </c>
      <c r="B18538" s="153" t="s">
        <v>20736</v>
      </c>
      <c r="C18538" s="145" t="s">
        <v>12987</v>
      </c>
      <c r="D18538" s="137"/>
      <c r="E18538" s="146">
        <v>62.01</v>
      </c>
      <c r="F18538" s="138"/>
      <c r="G18538" s="138"/>
    </row>
    <row r="18539" ht="15.75" customHeight="1" spans="1:7">
      <c r="A18539" s="143">
        <v>4011300</v>
      </c>
      <c r="B18539" s="153" t="s">
        <v>20737</v>
      </c>
      <c r="C18539" s="145" t="s">
        <v>12987</v>
      </c>
      <c r="D18539" s="137"/>
      <c r="E18539" s="146">
        <v>52.85</v>
      </c>
      <c r="F18539" s="138"/>
      <c r="G18539" s="138"/>
    </row>
    <row r="18540" ht="15.75" customHeight="1" spans="1:7">
      <c r="A18540" s="143">
        <v>4011306</v>
      </c>
      <c r="B18540" s="153" t="s">
        <v>20738</v>
      </c>
      <c r="C18540" s="145" t="s">
        <v>12987</v>
      </c>
      <c r="D18540" s="137"/>
      <c r="E18540" s="146">
        <v>88.77</v>
      </c>
      <c r="F18540" s="138"/>
      <c r="G18540" s="138"/>
    </row>
    <row r="18541" ht="15.75" customHeight="1" spans="1:7">
      <c r="A18541" s="143">
        <v>4011303</v>
      </c>
      <c r="B18541" s="153" t="s">
        <v>20739</v>
      </c>
      <c r="C18541" s="145" t="s">
        <v>12987</v>
      </c>
      <c r="D18541" s="137"/>
      <c r="E18541" s="146">
        <v>110.86</v>
      </c>
      <c r="F18541" s="138"/>
      <c r="G18541" s="138"/>
    </row>
    <row r="18542" ht="15.75" customHeight="1" spans="1:7">
      <c r="A18542" s="143">
        <v>4011301</v>
      </c>
      <c r="B18542" s="153" t="s">
        <v>20740</v>
      </c>
      <c r="C18542" s="145" t="s">
        <v>12987</v>
      </c>
      <c r="D18542" s="137"/>
      <c r="E18542" s="146">
        <v>105.83</v>
      </c>
      <c r="F18542" s="138"/>
      <c r="G18542" s="138"/>
    </row>
    <row r="18543" ht="15.75" customHeight="1" spans="1:7">
      <c r="A18543" s="143">
        <v>4011228</v>
      </c>
      <c r="B18543" s="153" t="s">
        <v>20741</v>
      </c>
      <c r="C18543" s="145" t="s">
        <v>12987</v>
      </c>
      <c r="D18543" s="137"/>
      <c r="E18543" s="146">
        <v>12.39</v>
      </c>
      <c r="F18543" s="138"/>
      <c r="G18543" s="138"/>
    </row>
    <row r="18544" ht="15.75" customHeight="1" spans="1:7">
      <c r="A18544" s="143">
        <v>4011229</v>
      </c>
      <c r="B18544" s="153" t="s">
        <v>20742</v>
      </c>
      <c r="C18544" s="145" t="s">
        <v>12987</v>
      </c>
      <c r="D18544" s="137"/>
      <c r="E18544" s="146">
        <v>30.3</v>
      </c>
      <c r="F18544" s="138"/>
      <c r="G18544" s="138"/>
    </row>
    <row r="18545" ht="15.75" customHeight="1" spans="1:7">
      <c r="A18545" s="143">
        <v>4011231</v>
      </c>
      <c r="B18545" s="153" t="s">
        <v>20743</v>
      </c>
      <c r="C18545" s="145" t="s">
        <v>12987</v>
      </c>
      <c r="D18545" s="137"/>
      <c r="E18545" s="146">
        <v>117.24</v>
      </c>
      <c r="F18545" s="138"/>
      <c r="G18545" s="138"/>
    </row>
    <row r="18546" ht="15.75" customHeight="1" spans="1:7">
      <c r="A18546" s="143">
        <v>4011230</v>
      </c>
      <c r="B18546" s="153" t="s">
        <v>20744</v>
      </c>
      <c r="C18546" s="145" t="s">
        <v>12987</v>
      </c>
      <c r="D18546" s="137"/>
      <c r="E18546" s="146">
        <v>86.59</v>
      </c>
      <c r="F18546" s="138"/>
      <c r="G18546" s="138"/>
    </row>
    <row r="18547" ht="15.75" customHeight="1" spans="1:7">
      <c r="A18547" s="143">
        <v>4011235</v>
      </c>
      <c r="B18547" s="153" t="s">
        <v>20745</v>
      </c>
      <c r="C18547" s="145" t="s">
        <v>12987</v>
      </c>
      <c r="D18547" s="137"/>
      <c r="E18547" s="146">
        <v>79.16</v>
      </c>
      <c r="F18547" s="138"/>
      <c r="G18547" s="138"/>
    </row>
    <row r="18548" ht="15.75" customHeight="1" spans="1:7">
      <c r="A18548" s="143">
        <v>4011234</v>
      </c>
      <c r="B18548" s="153" t="s">
        <v>20746</v>
      </c>
      <c r="C18548" s="145" t="s">
        <v>12987</v>
      </c>
      <c r="D18548" s="137"/>
      <c r="E18548" s="146">
        <v>47.57</v>
      </c>
      <c r="F18548" s="138"/>
      <c r="G18548" s="138"/>
    </row>
    <row r="18549" ht="15.75" customHeight="1" spans="1:7">
      <c r="A18549" s="143">
        <v>4011233</v>
      </c>
      <c r="B18549" s="153" t="s">
        <v>20747</v>
      </c>
      <c r="C18549" s="145" t="s">
        <v>12987</v>
      </c>
      <c r="D18549" s="137"/>
      <c r="E18549" s="146">
        <v>66.07</v>
      </c>
      <c r="F18549" s="138"/>
      <c r="G18549" s="138"/>
    </row>
    <row r="18550" ht="15.75" customHeight="1" spans="1:7">
      <c r="A18550" s="143">
        <v>4011232</v>
      </c>
      <c r="B18550" s="153" t="s">
        <v>20748</v>
      </c>
      <c r="C18550" s="145" t="s">
        <v>12987</v>
      </c>
      <c r="D18550" s="137"/>
      <c r="E18550" s="146">
        <v>34.48</v>
      </c>
      <c r="F18550" s="138"/>
      <c r="G18550" s="138"/>
    </row>
    <row r="18551" ht="15.75" customHeight="1" spans="1:7">
      <c r="A18551" s="143">
        <v>4011372</v>
      </c>
      <c r="B18551" s="153" t="s">
        <v>20749</v>
      </c>
      <c r="C18551" s="145" t="s">
        <v>13149</v>
      </c>
      <c r="D18551" s="137"/>
      <c r="E18551" s="146">
        <v>5.73</v>
      </c>
      <c r="F18551" s="138"/>
      <c r="G18551" s="138"/>
    </row>
    <row r="18552" ht="15.75" customHeight="1" spans="1:7">
      <c r="A18552" s="143">
        <v>4011371</v>
      </c>
      <c r="B18552" s="153" t="s">
        <v>20750</v>
      </c>
      <c r="C18552" s="145" t="s">
        <v>13149</v>
      </c>
      <c r="D18552" s="137"/>
      <c r="E18552" s="146">
        <v>3.98</v>
      </c>
      <c r="F18552" s="138"/>
      <c r="G18552" s="138"/>
    </row>
    <row r="18553" ht="15.75" customHeight="1" spans="1:7">
      <c r="A18553" s="143">
        <v>4011378</v>
      </c>
      <c r="B18553" s="153" t="s">
        <v>20751</v>
      </c>
      <c r="C18553" s="145" t="s">
        <v>13149</v>
      </c>
      <c r="D18553" s="137"/>
      <c r="E18553" s="146">
        <v>5.73</v>
      </c>
      <c r="F18553" s="138"/>
      <c r="G18553" s="138"/>
    </row>
    <row r="18554" ht="15.75" customHeight="1" spans="1:7">
      <c r="A18554" s="143">
        <v>4011377</v>
      </c>
      <c r="B18554" s="153" t="s">
        <v>20752</v>
      </c>
      <c r="C18554" s="145" t="s">
        <v>13149</v>
      </c>
      <c r="D18554" s="137"/>
      <c r="E18554" s="146">
        <v>3.98</v>
      </c>
      <c r="F18554" s="138"/>
      <c r="G18554" s="138"/>
    </row>
    <row r="18555" ht="15.75" customHeight="1" spans="1:7">
      <c r="A18555" s="143">
        <v>4011368</v>
      </c>
      <c r="B18555" s="153" t="s">
        <v>20753</v>
      </c>
      <c r="C18555" s="145" t="s">
        <v>13149</v>
      </c>
      <c r="D18555" s="137"/>
      <c r="E18555" s="146">
        <v>4.59</v>
      </c>
      <c r="F18555" s="138"/>
      <c r="G18555" s="138"/>
    </row>
    <row r="18556" ht="15.75" customHeight="1" spans="1:7">
      <c r="A18556" s="143">
        <v>4011367</v>
      </c>
      <c r="B18556" s="153" t="s">
        <v>20754</v>
      </c>
      <c r="C18556" s="145" t="s">
        <v>13149</v>
      </c>
      <c r="D18556" s="137"/>
      <c r="E18556" s="146">
        <v>2.84</v>
      </c>
      <c r="F18556" s="138"/>
      <c r="G18556" s="138"/>
    </row>
    <row r="18557" ht="15.75" customHeight="1" spans="1:7">
      <c r="A18557" s="143">
        <v>4011374</v>
      </c>
      <c r="B18557" s="153" t="s">
        <v>20755</v>
      </c>
      <c r="C18557" s="145" t="s">
        <v>13149</v>
      </c>
      <c r="D18557" s="137"/>
      <c r="E18557" s="146">
        <v>4.59</v>
      </c>
      <c r="F18557" s="138"/>
      <c r="G18557" s="138"/>
    </row>
    <row r="18558" ht="15.75" customHeight="1" spans="1:7">
      <c r="A18558" s="143">
        <v>4011373</v>
      </c>
      <c r="B18558" s="153" t="s">
        <v>20756</v>
      </c>
      <c r="C18558" s="145" t="s">
        <v>13149</v>
      </c>
      <c r="D18558" s="137"/>
      <c r="E18558" s="146">
        <v>2.84</v>
      </c>
      <c r="F18558" s="138"/>
      <c r="G18558" s="138"/>
    </row>
    <row r="18559" ht="15.75" customHeight="1" spans="1:7">
      <c r="A18559" s="143">
        <v>4011370</v>
      </c>
      <c r="B18559" s="153" t="s">
        <v>20757</v>
      </c>
      <c r="C18559" s="145" t="s">
        <v>13149</v>
      </c>
      <c r="D18559" s="137"/>
      <c r="E18559" s="146">
        <v>5.21</v>
      </c>
      <c r="F18559" s="138"/>
      <c r="G18559" s="138"/>
    </row>
    <row r="18560" ht="15.75" customHeight="1" spans="1:7">
      <c r="A18560" s="143">
        <v>4011369</v>
      </c>
      <c r="B18560" s="153" t="s">
        <v>20758</v>
      </c>
      <c r="C18560" s="145" t="s">
        <v>13149</v>
      </c>
      <c r="D18560" s="137"/>
      <c r="E18560" s="146">
        <v>3.46</v>
      </c>
      <c r="F18560" s="138"/>
      <c r="G18560" s="138"/>
    </row>
    <row r="18561" ht="15.75" customHeight="1" spans="1:7">
      <c r="A18561" s="143">
        <v>4011376</v>
      </c>
      <c r="B18561" s="153" t="s">
        <v>20759</v>
      </c>
      <c r="C18561" s="145" t="s">
        <v>13149</v>
      </c>
      <c r="D18561" s="137"/>
      <c r="E18561" s="146">
        <v>5.21</v>
      </c>
      <c r="F18561" s="138"/>
      <c r="G18561" s="138"/>
    </row>
    <row r="18562" ht="15.75" customHeight="1" spans="1:7">
      <c r="A18562" s="143">
        <v>4011375</v>
      </c>
      <c r="B18562" s="153" t="s">
        <v>20760</v>
      </c>
      <c r="C18562" s="145" t="s">
        <v>13149</v>
      </c>
      <c r="D18562" s="137"/>
      <c r="E18562" s="146">
        <v>3.46</v>
      </c>
      <c r="F18562" s="138"/>
      <c r="G18562" s="138"/>
    </row>
    <row r="18563" ht="15.75" customHeight="1" spans="1:7">
      <c r="A18563" s="143">
        <v>4011360</v>
      </c>
      <c r="B18563" s="153" t="s">
        <v>20761</v>
      </c>
      <c r="C18563" s="145" t="s">
        <v>13149</v>
      </c>
      <c r="D18563" s="137"/>
      <c r="E18563" s="146">
        <v>2</v>
      </c>
      <c r="F18563" s="138"/>
      <c r="G18563" s="138"/>
    </row>
    <row r="18564" ht="15.75" customHeight="1" spans="1:7">
      <c r="A18564" s="143">
        <v>4011359</v>
      </c>
      <c r="B18564" s="153" t="s">
        <v>20762</v>
      </c>
      <c r="C18564" s="145" t="s">
        <v>13149</v>
      </c>
      <c r="D18564" s="137"/>
      <c r="E18564" s="146">
        <v>1.45</v>
      </c>
      <c r="F18564" s="138"/>
      <c r="G18564" s="138"/>
    </row>
    <row r="18565" ht="15.75" customHeight="1" spans="1:7">
      <c r="A18565" s="143">
        <v>4011366</v>
      </c>
      <c r="B18565" s="153" t="s">
        <v>20763</v>
      </c>
      <c r="C18565" s="145" t="s">
        <v>13149</v>
      </c>
      <c r="D18565" s="137"/>
      <c r="E18565" s="146">
        <v>2</v>
      </c>
      <c r="F18565" s="138"/>
      <c r="G18565" s="138"/>
    </row>
    <row r="18566" ht="15.75" customHeight="1" spans="1:7">
      <c r="A18566" s="143">
        <v>4011365</v>
      </c>
      <c r="B18566" s="153" t="s">
        <v>20764</v>
      </c>
      <c r="C18566" s="145" t="s">
        <v>13149</v>
      </c>
      <c r="D18566" s="137"/>
      <c r="E18566" s="146">
        <v>1.45</v>
      </c>
      <c r="F18566" s="138"/>
      <c r="G18566" s="138"/>
    </row>
    <row r="18567" ht="15.75" customHeight="1" spans="1:7">
      <c r="A18567" s="143">
        <v>4011356</v>
      </c>
      <c r="B18567" s="153" t="s">
        <v>20765</v>
      </c>
      <c r="C18567" s="145" t="s">
        <v>13149</v>
      </c>
      <c r="D18567" s="137"/>
      <c r="E18567" s="146">
        <v>1.53</v>
      </c>
      <c r="F18567" s="138"/>
      <c r="G18567" s="138"/>
    </row>
    <row r="18568" ht="15.75" customHeight="1" spans="1:7">
      <c r="A18568" s="143">
        <v>4011355</v>
      </c>
      <c r="B18568" s="153" t="s">
        <v>20766</v>
      </c>
      <c r="C18568" s="145" t="s">
        <v>13149</v>
      </c>
      <c r="D18568" s="137"/>
      <c r="E18568" s="146">
        <v>0.98</v>
      </c>
      <c r="F18568" s="138"/>
      <c r="G18568" s="138"/>
    </row>
    <row r="18569" ht="15.75" customHeight="1" spans="1:7">
      <c r="A18569" s="143">
        <v>4011362</v>
      </c>
      <c r="B18569" s="153" t="s">
        <v>20767</v>
      </c>
      <c r="C18569" s="145" t="s">
        <v>13149</v>
      </c>
      <c r="D18569" s="137"/>
      <c r="E18569" s="146">
        <v>1.53</v>
      </c>
      <c r="F18569" s="138"/>
      <c r="G18569" s="138"/>
    </row>
    <row r="18570" ht="15.75" customHeight="1" spans="1:7">
      <c r="A18570" s="143">
        <v>4011361</v>
      </c>
      <c r="B18570" s="153" t="s">
        <v>20768</v>
      </c>
      <c r="C18570" s="145" t="s">
        <v>13149</v>
      </c>
      <c r="D18570" s="137"/>
      <c r="E18570" s="146">
        <v>0.98</v>
      </c>
      <c r="F18570" s="138"/>
      <c r="G18570" s="138"/>
    </row>
    <row r="18571" ht="15.75" customHeight="1" spans="1:7">
      <c r="A18571" s="143">
        <v>4011358</v>
      </c>
      <c r="B18571" s="153" t="s">
        <v>20769</v>
      </c>
      <c r="C18571" s="145" t="s">
        <v>13149</v>
      </c>
      <c r="D18571" s="137"/>
      <c r="E18571" s="146">
        <v>1.78</v>
      </c>
      <c r="F18571" s="138"/>
      <c r="G18571" s="138"/>
    </row>
    <row r="18572" ht="15.75" customHeight="1" spans="1:7">
      <c r="A18572" s="143">
        <v>4011357</v>
      </c>
      <c r="B18572" s="153" t="s">
        <v>20770</v>
      </c>
      <c r="C18572" s="145" t="s">
        <v>13149</v>
      </c>
      <c r="D18572" s="137"/>
      <c r="E18572" s="146">
        <v>1.23</v>
      </c>
      <c r="F18572" s="138"/>
      <c r="G18572" s="138"/>
    </row>
    <row r="18573" ht="15.75" customHeight="1" spans="1:7">
      <c r="A18573" s="143">
        <v>4011364</v>
      </c>
      <c r="B18573" s="153" t="s">
        <v>20771</v>
      </c>
      <c r="C18573" s="145" t="s">
        <v>13149</v>
      </c>
      <c r="D18573" s="137"/>
      <c r="E18573" s="146">
        <v>1.78</v>
      </c>
      <c r="F18573" s="138"/>
      <c r="G18573" s="138"/>
    </row>
    <row r="18574" ht="15.75" customHeight="1" spans="1:7">
      <c r="A18574" s="143">
        <v>4011363</v>
      </c>
      <c r="B18574" s="153" t="s">
        <v>20772</v>
      </c>
      <c r="C18574" s="145" t="s">
        <v>13149</v>
      </c>
      <c r="D18574" s="137"/>
      <c r="E18574" s="146">
        <v>1.23</v>
      </c>
      <c r="F18574" s="138"/>
      <c r="G18574" s="138"/>
    </row>
    <row r="18575" ht="15.75" customHeight="1" spans="1:7">
      <c r="A18575" s="143">
        <v>4011384</v>
      </c>
      <c r="B18575" s="153" t="s">
        <v>20773</v>
      </c>
      <c r="C18575" s="145" t="s">
        <v>13149</v>
      </c>
      <c r="D18575" s="137"/>
      <c r="E18575" s="146">
        <v>6.25</v>
      </c>
      <c r="F18575" s="138"/>
      <c r="G18575" s="138"/>
    </row>
    <row r="18576" ht="15.75" customHeight="1" spans="1:7">
      <c r="A18576" s="143">
        <v>4011383</v>
      </c>
      <c r="B18576" s="153" t="s">
        <v>20774</v>
      </c>
      <c r="C18576" s="145" t="s">
        <v>13149</v>
      </c>
      <c r="D18576" s="137"/>
      <c r="E18576" s="146">
        <v>4.35</v>
      </c>
      <c r="F18576" s="138"/>
      <c r="G18576" s="138"/>
    </row>
    <row r="18577" ht="15.75" customHeight="1" spans="1:7">
      <c r="A18577" s="143">
        <v>4011390</v>
      </c>
      <c r="B18577" s="153" t="s">
        <v>20775</v>
      </c>
      <c r="C18577" s="145" t="s">
        <v>13149</v>
      </c>
      <c r="D18577" s="137"/>
      <c r="E18577" s="146">
        <v>6.25</v>
      </c>
      <c r="F18577" s="138"/>
      <c r="G18577" s="138"/>
    </row>
    <row r="18578" ht="15.75" customHeight="1" spans="1:7">
      <c r="A18578" s="143">
        <v>4011389</v>
      </c>
      <c r="B18578" s="153" t="s">
        <v>20776</v>
      </c>
      <c r="C18578" s="145" t="s">
        <v>13149</v>
      </c>
      <c r="D18578" s="137"/>
      <c r="E18578" s="146">
        <v>4.35</v>
      </c>
      <c r="F18578" s="138"/>
      <c r="G18578" s="138"/>
    </row>
    <row r="18579" ht="15.75" customHeight="1" spans="1:7">
      <c r="A18579" s="143">
        <v>4011380</v>
      </c>
      <c r="B18579" s="153" t="s">
        <v>20777</v>
      </c>
      <c r="C18579" s="145" t="s">
        <v>13149</v>
      </c>
      <c r="D18579" s="137"/>
      <c r="E18579" s="146">
        <v>5.11</v>
      </c>
      <c r="F18579" s="138"/>
      <c r="G18579" s="138"/>
    </row>
    <row r="18580" ht="15.75" customHeight="1" spans="1:7">
      <c r="A18580" s="143">
        <v>4011379</v>
      </c>
      <c r="B18580" s="153" t="s">
        <v>20778</v>
      </c>
      <c r="C18580" s="145" t="s">
        <v>13149</v>
      </c>
      <c r="D18580" s="137"/>
      <c r="E18580" s="146">
        <v>3.21</v>
      </c>
      <c r="F18580" s="138"/>
      <c r="G18580" s="138"/>
    </row>
    <row r="18581" ht="15.75" customHeight="1" spans="1:7">
      <c r="A18581" s="143">
        <v>4011386</v>
      </c>
      <c r="B18581" s="153" t="s">
        <v>20779</v>
      </c>
      <c r="C18581" s="145" t="s">
        <v>13149</v>
      </c>
      <c r="D18581" s="137"/>
      <c r="E18581" s="146">
        <v>5.11</v>
      </c>
      <c r="F18581" s="138"/>
      <c r="G18581" s="138"/>
    </row>
    <row r="18582" ht="15.75" customHeight="1" spans="1:7">
      <c r="A18582" s="143">
        <v>4011385</v>
      </c>
      <c r="B18582" s="153" t="s">
        <v>20780</v>
      </c>
      <c r="C18582" s="145" t="s">
        <v>13149</v>
      </c>
      <c r="D18582" s="137"/>
      <c r="E18582" s="146">
        <v>3.21</v>
      </c>
      <c r="F18582" s="138"/>
      <c r="G18582" s="138"/>
    </row>
    <row r="18583" ht="15.75" customHeight="1" spans="1:7">
      <c r="A18583" s="143">
        <v>4011382</v>
      </c>
      <c r="B18583" s="153" t="s">
        <v>20781</v>
      </c>
      <c r="C18583" s="145" t="s">
        <v>13149</v>
      </c>
      <c r="D18583" s="137"/>
      <c r="E18583" s="146">
        <v>5.73</v>
      </c>
      <c r="F18583" s="138"/>
      <c r="G18583" s="138"/>
    </row>
    <row r="18584" ht="15.75" customHeight="1" spans="1:7">
      <c r="A18584" s="143">
        <v>4011381</v>
      </c>
      <c r="B18584" s="153" t="s">
        <v>20782</v>
      </c>
      <c r="C18584" s="145" t="s">
        <v>13149</v>
      </c>
      <c r="D18584" s="137"/>
      <c r="E18584" s="146">
        <v>3.83</v>
      </c>
      <c r="F18584" s="138"/>
      <c r="G18584" s="138"/>
    </row>
    <row r="18585" ht="15.75" customHeight="1" spans="1:7">
      <c r="A18585" s="143">
        <v>4011388</v>
      </c>
      <c r="B18585" s="153" t="s">
        <v>20783</v>
      </c>
      <c r="C18585" s="145" t="s">
        <v>13149</v>
      </c>
      <c r="D18585" s="137"/>
      <c r="E18585" s="146">
        <v>5.73</v>
      </c>
      <c r="F18585" s="138"/>
      <c r="G18585" s="138"/>
    </row>
    <row r="18586" ht="15.75" customHeight="1" spans="1:7">
      <c r="A18586" s="143">
        <v>4011387</v>
      </c>
      <c r="B18586" s="153" t="s">
        <v>20784</v>
      </c>
      <c r="C18586" s="145" t="s">
        <v>13149</v>
      </c>
      <c r="D18586" s="137"/>
      <c r="E18586" s="146">
        <v>3.83</v>
      </c>
      <c r="F18586" s="138"/>
      <c r="G18586" s="138"/>
    </row>
    <row r="18587" ht="15.75" customHeight="1" spans="1:7">
      <c r="A18587" s="143">
        <v>4011212</v>
      </c>
      <c r="B18587" s="153" t="s">
        <v>20785</v>
      </c>
      <c r="C18587" s="145" t="s">
        <v>13149</v>
      </c>
      <c r="D18587" s="137"/>
      <c r="E18587" s="146">
        <v>0.06</v>
      </c>
      <c r="F18587" s="138"/>
      <c r="G18587" s="138"/>
    </row>
    <row r="18588" ht="15.75" customHeight="1" spans="1:7">
      <c r="A18588" s="143">
        <v>4208197</v>
      </c>
      <c r="B18588" s="153" t="s">
        <v>20786</v>
      </c>
      <c r="C18588" s="145" t="s">
        <v>455</v>
      </c>
      <c r="D18588" s="137"/>
      <c r="E18588" s="146">
        <v>13275.58</v>
      </c>
      <c r="F18588" s="138"/>
      <c r="G18588" s="138"/>
    </row>
    <row r="18589" ht="15.75" customHeight="1" spans="1:7">
      <c r="A18589" s="143">
        <v>4208158</v>
      </c>
      <c r="B18589" s="153" t="s">
        <v>20787</v>
      </c>
      <c r="C18589" s="145" t="s">
        <v>455</v>
      </c>
      <c r="D18589" s="137"/>
      <c r="E18589" s="146">
        <v>17732.57</v>
      </c>
      <c r="F18589" s="138"/>
      <c r="G18589" s="138"/>
    </row>
    <row r="18590" ht="15.75" customHeight="1" spans="1:7">
      <c r="A18590" s="143">
        <v>4208198</v>
      </c>
      <c r="B18590" s="153" t="s">
        <v>20788</v>
      </c>
      <c r="C18590" s="145" t="s">
        <v>455</v>
      </c>
      <c r="D18590" s="137"/>
      <c r="E18590" s="146">
        <v>18784.89</v>
      </c>
      <c r="F18590" s="138"/>
      <c r="G18590" s="138"/>
    </row>
    <row r="18591" ht="15.75" customHeight="1" spans="1:7">
      <c r="A18591" s="143">
        <v>4208159</v>
      </c>
      <c r="B18591" s="153" t="s">
        <v>20789</v>
      </c>
      <c r="C18591" s="145" t="s">
        <v>455</v>
      </c>
      <c r="D18591" s="137"/>
      <c r="E18591" s="146">
        <v>28462.67</v>
      </c>
      <c r="F18591" s="138"/>
      <c r="G18591" s="138"/>
    </row>
    <row r="18592" ht="15.75" customHeight="1" spans="1:7">
      <c r="A18592" s="143">
        <v>4208160</v>
      </c>
      <c r="B18592" s="153" t="s">
        <v>20790</v>
      </c>
      <c r="C18592" s="145" t="s">
        <v>455</v>
      </c>
      <c r="D18592" s="137"/>
      <c r="E18592" s="146">
        <v>33784.79</v>
      </c>
      <c r="F18592" s="138"/>
      <c r="G18592" s="138"/>
    </row>
    <row r="18593" ht="15.75" customHeight="1" spans="1:7">
      <c r="A18593" s="143">
        <v>4208199</v>
      </c>
      <c r="B18593" s="153" t="s">
        <v>20791</v>
      </c>
      <c r="C18593" s="145" t="s">
        <v>455</v>
      </c>
      <c r="D18593" s="137"/>
      <c r="E18593" s="146">
        <v>39109.96</v>
      </c>
      <c r="F18593" s="138"/>
      <c r="G18593" s="138"/>
    </row>
    <row r="18594" ht="15.75" customHeight="1" spans="1:7">
      <c r="A18594" s="143">
        <v>4208161</v>
      </c>
      <c r="B18594" s="153" t="s">
        <v>20792</v>
      </c>
      <c r="C18594" s="145" t="s">
        <v>455</v>
      </c>
      <c r="D18594" s="137"/>
      <c r="E18594" s="146">
        <v>49534.7</v>
      </c>
      <c r="F18594" s="138"/>
      <c r="G18594" s="138"/>
    </row>
    <row r="18595" ht="15.75" customHeight="1" spans="1:7">
      <c r="A18595" s="143">
        <v>4208162</v>
      </c>
      <c r="B18595" s="153" t="s">
        <v>20793</v>
      </c>
      <c r="C18595" s="145" t="s">
        <v>455</v>
      </c>
      <c r="D18595" s="137"/>
      <c r="E18595" s="146">
        <v>54860.32</v>
      </c>
      <c r="F18595" s="138"/>
      <c r="G18595" s="138"/>
    </row>
    <row r="18596" ht="15.75" customHeight="1" spans="1:7">
      <c r="A18596" s="143">
        <v>4208163</v>
      </c>
      <c r="B18596" s="153" t="s">
        <v>20794</v>
      </c>
      <c r="C18596" s="145" t="s">
        <v>455</v>
      </c>
      <c r="D18596" s="137"/>
      <c r="E18596" s="146">
        <v>69529.12</v>
      </c>
      <c r="F18596" s="138"/>
      <c r="G18596" s="138"/>
    </row>
    <row r="18597" ht="15.75" customHeight="1" spans="1:7">
      <c r="A18597" s="143">
        <v>4208200</v>
      </c>
      <c r="B18597" s="153" t="s">
        <v>20795</v>
      </c>
      <c r="C18597" s="145" t="s">
        <v>455</v>
      </c>
      <c r="D18597" s="137"/>
      <c r="E18597" s="146">
        <v>75914.62</v>
      </c>
      <c r="F18597" s="138"/>
      <c r="G18597" s="138"/>
    </row>
    <row r="18598" ht="15.75" customHeight="1" spans="1:7">
      <c r="A18598" s="143">
        <v>4208164</v>
      </c>
      <c r="B18598" s="153" t="s">
        <v>20796</v>
      </c>
      <c r="C18598" s="145" t="s">
        <v>455</v>
      </c>
      <c r="D18598" s="137"/>
      <c r="E18598" s="146">
        <v>89418.07</v>
      </c>
      <c r="F18598" s="138"/>
      <c r="G18598" s="138"/>
    </row>
    <row r="18599" ht="15.75" customHeight="1" spans="1:7">
      <c r="A18599" s="143">
        <v>4208201</v>
      </c>
      <c r="B18599" s="153" t="s">
        <v>20797</v>
      </c>
      <c r="C18599" s="145" t="s">
        <v>455</v>
      </c>
      <c r="D18599" s="137"/>
      <c r="E18599" s="146">
        <v>21191.02</v>
      </c>
      <c r="F18599" s="138"/>
      <c r="G18599" s="138"/>
    </row>
    <row r="18600" ht="15.75" customHeight="1" spans="1:7">
      <c r="A18600" s="143">
        <v>4208151</v>
      </c>
      <c r="B18600" s="153" t="s">
        <v>20798</v>
      </c>
      <c r="C18600" s="145" t="s">
        <v>455</v>
      </c>
      <c r="D18600" s="137"/>
      <c r="E18600" s="146">
        <v>29222.06</v>
      </c>
      <c r="F18600" s="138"/>
      <c r="G18600" s="138"/>
    </row>
    <row r="18601" ht="15.75" customHeight="1" spans="1:7">
      <c r="A18601" s="143">
        <v>4208202</v>
      </c>
      <c r="B18601" s="153" t="s">
        <v>20799</v>
      </c>
      <c r="C18601" s="145" t="s">
        <v>455</v>
      </c>
      <c r="D18601" s="137"/>
      <c r="E18601" s="146">
        <v>32461.08</v>
      </c>
      <c r="F18601" s="138"/>
      <c r="G18601" s="138"/>
    </row>
    <row r="18602" ht="15.75" customHeight="1" spans="1:7">
      <c r="A18602" s="143">
        <v>4208152</v>
      </c>
      <c r="B18602" s="153" t="s">
        <v>20800</v>
      </c>
      <c r="C18602" s="145" t="s">
        <v>455</v>
      </c>
      <c r="D18602" s="137"/>
      <c r="E18602" s="146">
        <v>46651.81</v>
      </c>
      <c r="F18602" s="138"/>
      <c r="G18602" s="138"/>
    </row>
    <row r="18603" ht="15.75" customHeight="1" spans="1:7">
      <c r="A18603" s="143">
        <v>4208153</v>
      </c>
      <c r="B18603" s="153" t="s">
        <v>20801</v>
      </c>
      <c r="C18603" s="145" t="s">
        <v>455</v>
      </c>
      <c r="D18603" s="137"/>
      <c r="E18603" s="146">
        <v>55308.83</v>
      </c>
      <c r="F18603" s="138"/>
      <c r="G18603" s="138"/>
    </row>
    <row r="18604" ht="15.75" customHeight="1" spans="1:7">
      <c r="A18604" s="143">
        <v>4208203</v>
      </c>
      <c r="B18604" s="153" t="s">
        <v>20802</v>
      </c>
      <c r="C18604" s="145" t="s">
        <v>455</v>
      </c>
      <c r="D18604" s="137"/>
      <c r="E18604" s="146">
        <v>64050.32</v>
      </c>
      <c r="F18604" s="138"/>
      <c r="G18604" s="138"/>
    </row>
    <row r="18605" ht="15.75" customHeight="1" spans="1:7">
      <c r="A18605" s="143">
        <v>4208154</v>
      </c>
      <c r="B18605" s="153" t="s">
        <v>20803</v>
      </c>
      <c r="C18605" s="145" t="s">
        <v>455</v>
      </c>
      <c r="D18605" s="137"/>
      <c r="E18605" s="146">
        <v>80839.56</v>
      </c>
      <c r="F18605" s="138"/>
      <c r="G18605" s="138"/>
    </row>
    <row r="18606" ht="15.75" customHeight="1" spans="1:7">
      <c r="A18606" s="143">
        <v>4208155</v>
      </c>
      <c r="B18606" s="153" t="s">
        <v>20804</v>
      </c>
      <c r="C18606" s="145" t="s">
        <v>455</v>
      </c>
      <c r="D18606" s="137"/>
      <c r="E18606" s="146">
        <v>89700.59</v>
      </c>
      <c r="F18606" s="138"/>
      <c r="G18606" s="138"/>
    </row>
    <row r="18607" ht="15.75" customHeight="1" spans="1:7">
      <c r="A18607" s="143">
        <v>4208156</v>
      </c>
      <c r="B18607" s="153" t="s">
        <v>20805</v>
      </c>
      <c r="C18607" s="145" t="s">
        <v>455</v>
      </c>
      <c r="D18607" s="137"/>
      <c r="E18607" s="146">
        <v>106784.35</v>
      </c>
      <c r="F18607" s="138"/>
      <c r="G18607" s="138"/>
    </row>
    <row r="18608" ht="15.75" customHeight="1" spans="1:7">
      <c r="A18608" s="143">
        <v>4208204</v>
      </c>
      <c r="B18608" s="153" t="s">
        <v>20806</v>
      </c>
      <c r="C18608" s="145" t="s">
        <v>455</v>
      </c>
      <c r="D18608" s="137"/>
      <c r="E18608" s="146">
        <v>124247.86</v>
      </c>
      <c r="F18608" s="138"/>
      <c r="G18608" s="138"/>
    </row>
    <row r="18609" ht="15.75" customHeight="1" spans="1:7">
      <c r="A18609" s="143">
        <v>4208157</v>
      </c>
      <c r="B18609" s="153" t="s">
        <v>20807</v>
      </c>
      <c r="C18609" s="145" t="s">
        <v>455</v>
      </c>
      <c r="D18609" s="137"/>
      <c r="E18609" s="146">
        <v>132739.92</v>
      </c>
      <c r="F18609" s="138"/>
      <c r="G18609" s="138"/>
    </row>
    <row r="18610" ht="15.75" customHeight="1" spans="1:7">
      <c r="A18610" s="143">
        <v>4208127</v>
      </c>
      <c r="B18610" s="153" t="s">
        <v>20808</v>
      </c>
      <c r="C18610" s="145" t="s">
        <v>12982</v>
      </c>
      <c r="D18610" s="137"/>
      <c r="E18610" s="146">
        <v>28.14</v>
      </c>
      <c r="F18610" s="138"/>
      <c r="G18610" s="138"/>
    </row>
    <row r="18611" ht="15.75" customHeight="1" spans="1:7">
      <c r="A18611" s="143">
        <v>4208196</v>
      </c>
      <c r="B18611" s="153" t="s">
        <v>20809</v>
      </c>
      <c r="C18611" s="145" t="s">
        <v>455</v>
      </c>
      <c r="D18611" s="137"/>
      <c r="E18611" s="146">
        <v>2529.59</v>
      </c>
      <c r="F18611" s="138"/>
      <c r="G18611" s="138"/>
    </row>
    <row r="18612" ht="15.75" customHeight="1" spans="1:7">
      <c r="A18612" s="143">
        <v>4208209</v>
      </c>
      <c r="B18612" s="153" t="s">
        <v>20810</v>
      </c>
      <c r="C18612" s="145" t="s">
        <v>455</v>
      </c>
      <c r="D18612" s="137"/>
      <c r="E18612" s="146">
        <v>10538.73</v>
      </c>
      <c r="F18612" s="138"/>
      <c r="G18612" s="138"/>
    </row>
    <row r="18613" ht="15.75" customHeight="1" spans="1:7">
      <c r="A18613" s="143">
        <v>4208206</v>
      </c>
      <c r="B18613" s="153" t="s">
        <v>20811</v>
      </c>
      <c r="C18613" s="145" t="s">
        <v>19395</v>
      </c>
      <c r="D18613" s="137"/>
      <c r="E18613" s="146">
        <v>122.73</v>
      </c>
      <c r="F18613" s="138"/>
      <c r="G18613" s="138"/>
    </row>
    <row r="18614" ht="15.75" customHeight="1" spans="1:7">
      <c r="A18614" s="143">
        <v>4208210</v>
      </c>
      <c r="B18614" s="153" t="s">
        <v>20812</v>
      </c>
      <c r="C18614" s="145" t="s">
        <v>455</v>
      </c>
      <c r="D18614" s="137"/>
      <c r="E18614" s="146">
        <v>23797.42</v>
      </c>
      <c r="F18614" s="138"/>
      <c r="G18614" s="138"/>
    </row>
    <row r="18615" ht="15.75" customHeight="1" spans="1:7">
      <c r="A18615" s="143">
        <v>4208195</v>
      </c>
      <c r="B18615" s="153" t="s">
        <v>20813</v>
      </c>
      <c r="C18615" s="145" t="s">
        <v>455</v>
      </c>
      <c r="D18615" s="137"/>
      <c r="E18615" s="146">
        <v>12522.13</v>
      </c>
      <c r="F18615" s="138"/>
      <c r="G18615" s="138"/>
    </row>
    <row r="18616" ht="15.75" customHeight="1" spans="1:7">
      <c r="A18616" s="143">
        <v>4208208</v>
      </c>
      <c r="B18616" s="153" t="s">
        <v>20814</v>
      </c>
      <c r="C18616" s="145" t="s">
        <v>19395</v>
      </c>
      <c r="D18616" s="137"/>
      <c r="E18616" s="146">
        <v>541.43</v>
      </c>
      <c r="F18616" s="138"/>
      <c r="G18616" s="138"/>
    </row>
    <row r="18617" ht="15.75" customHeight="1" spans="1:7">
      <c r="A18617" s="143">
        <v>4208135</v>
      </c>
      <c r="B18617" s="153" t="s">
        <v>20815</v>
      </c>
      <c r="C18617" s="145" t="s">
        <v>13059</v>
      </c>
      <c r="D18617" s="137"/>
      <c r="E18617" s="146">
        <v>2016.08</v>
      </c>
      <c r="F18617" s="138"/>
      <c r="G18617" s="138"/>
    </row>
    <row r="18618" ht="15.75" customHeight="1" spans="1:7">
      <c r="A18618" s="143">
        <v>4208136</v>
      </c>
      <c r="B18618" s="153" t="s">
        <v>20816</v>
      </c>
      <c r="C18618" s="145" t="s">
        <v>13059</v>
      </c>
      <c r="D18618" s="137"/>
      <c r="E18618" s="146">
        <v>2300.81</v>
      </c>
      <c r="F18618" s="138"/>
      <c r="G18618" s="138"/>
    </row>
    <row r="18619" ht="15.75" customHeight="1" spans="1:7">
      <c r="A18619" s="143">
        <v>4208137</v>
      </c>
      <c r="B18619" s="153" t="s">
        <v>20817</v>
      </c>
      <c r="C18619" s="145" t="s">
        <v>13059</v>
      </c>
      <c r="D18619" s="137"/>
      <c r="E18619" s="146">
        <v>2491.59</v>
      </c>
      <c r="F18619" s="138"/>
      <c r="G18619" s="138"/>
    </row>
    <row r="18620" ht="15.75" customHeight="1" spans="1:7">
      <c r="A18620" s="143">
        <v>4208138</v>
      </c>
      <c r="B18620" s="153" t="s">
        <v>20818</v>
      </c>
      <c r="C18620" s="145" t="s">
        <v>13059</v>
      </c>
      <c r="D18620" s="137"/>
      <c r="E18620" s="146">
        <v>2972.94</v>
      </c>
      <c r="F18620" s="138"/>
      <c r="G18620" s="138"/>
    </row>
    <row r="18621" ht="15.75" customHeight="1" spans="1:7">
      <c r="A18621" s="143">
        <v>4208139</v>
      </c>
      <c r="B18621" s="153" t="s">
        <v>20819</v>
      </c>
      <c r="C18621" s="145" t="s">
        <v>13059</v>
      </c>
      <c r="D18621" s="137"/>
      <c r="E18621" s="146">
        <v>2979.82</v>
      </c>
      <c r="F18621" s="138"/>
      <c r="G18621" s="138"/>
    </row>
    <row r="18622" ht="15.75" customHeight="1" spans="1:7">
      <c r="A18622" s="143">
        <v>4208140</v>
      </c>
      <c r="B18622" s="153" t="s">
        <v>20820</v>
      </c>
      <c r="C18622" s="145" t="s">
        <v>13059</v>
      </c>
      <c r="D18622" s="137"/>
      <c r="E18622" s="146">
        <v>3705.77</v>
      </c>
      <c r="F18622" s="138"/>
      <c r="G18622" s="138"/>
    </row>
    <row r="18623" ht="15.75" customHeight="1" spans="1:7">
      <c r="A18623" s="143">
        <v>4208141</v>
      </c>
      <c r="B18623" s="153" t="s">
        <v>20821</v>
      </c>
      <c r="C18623" s="145" t="s">
        <v>13059</v>
      </c>
      <c r="D18623" s="137"/>
      <c r="E18623" s="146">
        <v>3721.95</v>
      </c>
      <c r="F18623" s="138"/>
      <c r="G18623" s="138"/>
    </row>
    <row r="18624" ht="15.75" customHeight="1" spans="1:7">
      <c r="A18624" s="143">
        <v>4208212</v>
      </c>
      <c r="B18624" s="153" t="s">
        <v>20822</v>
      </c>
      <c r="C18624" s="145" t="s">
        <v>13059</v>
      </c>
      <c r="D18624" s="137"/>
      <c r="E18624" s="146">
        <v>3723.63</v>
      </c>
      <c r="F18624" s="138"/>
      <c r="G18624" s="138"/>
    </row>
    <row r="18625" ht="15.75" customHeight="1" spans="1:7">
      <c r="A18625" s="143">
        <v>4208213</v>
      </c>
      <c r="B18625" s="153" t="s">
        <v>20823</v>
      </c>
      <c r="C18625" s="145" t="s">
        <v>13059</v>
      </c>
      <c r="D18625" s="137"/>
      <c r="E18625" s="146">
        <v>4288.71</v>
      </c>
      <c r="F18625" s="138"/>
      <c r="G18625" s="138"/>
    </row>
    <row r="18626" ht="15.75" customHeight="1" spans="1:7">
      <c r="A18626" s="143">
        <v>4208214</v>
      </c>
      <c r="B18626" s="153" t="s">
        <v>20824</v>
      </c>
      <c r="C18626" s="145" t="s">
        <v>13059</v>
      </c>
      <c r="D18626" s="137"/>
      <c r="E18626" s="146">
        <v>4845.18</v>
      </c>
      <c r="F18626" s="138"/>
      <c r="G18626" s="138"/>
    </row>
    <row r="18627" ht="15.75" customHeight="1" spans="1:7">
      <c r="A18627" s="143">
        <v>4208215</v>
      </c>
      <c r="B18627" s="153" t="s">
        <v>20825</v>
      </c>
      <c r="C18627" s="145" t="s">
        <v>13059</v>
      </c>
      <c r="D18627" s="137"/>
      <c r="E18627" s="146">
        <v>4858.3</v>
      </c>
      <c r="F18627" s="138"/>
      <c r="G18627" s="138"/>
    </row>
    <row r="18628" ht="15.75" customHeight="1" spans="1:7">
      <c r="A18628" s="143">
        <v>4208216</v>
      </c>
      <c r="B18628" s="153" t="s">
        <v>20826</v>
      </c>
      <c r="C18628" s="145" t="s">
        <v>13059</v>
      </c>
      <c r="D18628" s="137"/>
      <c r="E18628" s="146">
        <v>2201.02</v>
      </c>
      <c r="F18628" s="138"/>
      <c r="G18628" s="138"/>
    </row>
    <row r="18629" ht="15.75" customHeight="1" spans="1:7">
      <c r="A18629" s="143">
        <v>4208217</v>
      </c>
      <c r="B18629" s="153" t="s">
        <v>20827</v>
      </c>
      <c r="C18629" s="145" t="s">
        <v>13059</v>
      </c>
      <c r="D18629" s="137"/>
      <c r="E18629" s="146">
        <v>2507.78</v>
      </c>
      <c r="F18629" s="138"/>
      <c r="G18629" s="138"/>
    </row>
    <row r="18630" ht="15.75" customHeight="1" spans="1:7">
      <c r="A18630" s="143">
        <v>4208218</v>
      </c>
      <c r="B18630" s="153" t="s">
        <v>20828</v>
      </c>
      <c r="C18630" s="145" t="s">
        <v>13059</v>
      </c>
      <c r="D18630" s="137"/>
      <c r="E18630" s="146">
        <v>3177.54</v>
      </c>
      <c r="F18630" s="138"/>
      <c r="G18630" s="138"/>
    </row>
    <row r="18631" ht="15.75" customHeight="1" spans="1:7">
      <c r="A18631" s="143">
        <v>4208219</v>
      </c>
      <c r="B18631" s="153" t="s">
        <v>20829</v>
      </c>
      <c r="C18631" s="145" t="s">
        <v>13059</v>
      </c>
      <c r="D18631" s="137"/>
      <c r="E18631" s="146">
        <v>4226.4</v>
      </c>
      <c r="F18631" s="138"/>
      <c r="G18631" s="138"/>
    </row>
    <row r="18632" ht="15.75" customHeight="1" spans="1:7">
      <c r="A18632" s="143">
        <v>4208220</v>
      </c>
      <c r="B18632" s="153" t="s">
        <v>20830</v>
      </c>
      <c r="C18632" s="145" t="s">
        <v>13059</v>
      </c>
      <c r="D18632" s="137"/>
      <c r="E18632" s="146">
        <v>4484.98</v>
      </c>
      <c r="F18632" s="138"/>
      <c r="G18632" s="138"/>
    </row>
    <row r="18633" ht="15.75" customHeight="1" spans="1:7">
      <c r="A18633" s="143">
        <v>4208221</v>
      </c>
      <c r="B18633" s="153" t="s">
        <v>20831</v>
      </c>
      <c r="C18633" s="145" t="s">
        <v>13059</v>
      </c>
      <c r="D18633" s="137"/>
      <c r="E18633" s="146">
        <v>5905.1</v>
      </c>
      <c r="F18633" s="138"/>
      <c r="G18633" s="138"/>
    </row>
    <row r="18634" ht="15.75" customHeight="1" spans="1:7">
      <c r="A18634" s="143">
        <v>4208222</v>
      </c>
      <c r="B18634" s="153" t="s">
        <v>20832</v>
      </c>
      <c r="C18634" s="145" t="s">
        <v>13059</v>
      </c>
      <c r="D18634" s="137"/>
      <c r="E18634" s="146">
        <v>7437.82</v>
      </c>
      <c r="F18634" s="138"/>
      <c r="G18634" s="138"/>
    </row>
    <row r="18635" ht="15.75" customHeight="1" spans="1:7">
      <c r="A18635" s="143">
        <v>4208223</v>
      </c>
      <c r="B18635" s="153" t="s">
        <v>20833</v>
      </c>
      <c r="C18635" s="145" t="s">
        <v>13059</v>
      </c>
      <c r="D18635" s="137"/>
      <c r="E18635" s="146">
        <v>7440.36</v>
      </c>
      <c r="F18635" s="138"/>
      <c r="G18635" s="138"/>
    </row>
    <row r="18636" ht="15.75" customHeight="1" spans="1:7">
      <c r="A18636" s="143">
        <v>4208224</v>
      </c>
      <c r="B18636" s="153" t="s">
        <v>20834</v>
      </c>
      <c r="C18636" s="145" t="s">
        <v>13059</v>
      </c>
      <c r="D18636" s="137"/>
      <c r="E18636" s="146">
        <v>8700.73</v>
      </c>
      <c r="F18636" s="138"/>
      <c r="G18636" s="138"/>
    </row>
    <row r="18637" ht="15.75" customHeight="1" spans="1:7">
      <c r="A18637" s="143">
        <v>4208225</v>
      </c>
      <c r="B18637" s="153" t="s">
        <v>20835</v>
      </c>
      <c r="C18637" s="145" t="s">
        <v>13059</v>
      </c>
      <c r="D18637" s="137"/>
      <c r="E18637" s="146">
        <v>9594.35</v>
      </c>
      <c r="F18637" s="138"/>
      <c r="G18637" s="138"/>
    </row>
    <row r="18638" ht="15.75" customHeight="1" spans="1:7">
      <c r="A18638" s="143">
        <v>4208226</v>
      </c>
      <c r="B18638" s="153" t="s">
        <v>20836</v>
      </c>
      <c r="C18638" s="145" t="s">
        <v>13059</v>
      </c>
      <c r="D18638" s="137"/>
      <c r="E18638" s="146">
        <v>9998.02</v>
      </c>
      <c r="F18638" s="138"/>
      <c r="G18638" s="138"/>
    </row>
    <row r="18639" ht="15.75" customHeight="1" spans="1:7">
      <c r="A18639" s="143">
        <v>4208227</v>
      </c>
      <c r="B18639" s="153" t="s">
        <v>20837</v>
      </c>
      <c r="C18639" s="145" t="s">
        <v>13059</v>
      </c>
      <c r="D18639" s="137"/>
      <c r="E18639" s="146">
        <v>1907.2</v>
      </c>
      <c r="F18639" s="138"/>
      <c r="G18639" s="138"/>
    </row>
    <row r="18640" ht="15.75" customHeight="1" spans="1:7">
      <c r="A18640" s="143">
        <v>4208228</v>
      </c>
      <c r="B18640" s="153" t="s">
        <v>20838</v>
      </c>
      <c r="C18640" s="145" t="s">
        <v>13059</v>
      </c>
      <c r="D18640" s="137"/>
      <c r="E18640" s="146">
        <v>2191.92</v>
      </c>
      <c r="F18640" s="138"/>
      <c r="G18640" s="138"/>
    </row>
    <row r="18641" ht="15.75" customHeight="1" spans="1:7">
      <c r="A18641" s="143">
        <v>4208229</v>
      </c>
      <c r="B18641" s="153" t="s">
        <v>20839</v>
      </c>
      <c r="C18641" s="145" t="s">
        <v>13059</v>
      </c>
      <c r="D18641" s="137"/>
      <c r="E18641" s="146">
        <v>2771.3</v>
      </c>
      <c r="F18641" s="138"/>
      <c r="G18641" s="138"/>
    </row>
    <row r="18642" ht="15.75" customHeight="1" spans="1:7">
      <c r="A18642" s="143">
        <v>4208230</v>
      </c>
      <c r="B18642" s="153" t="s">
        <v>20840</v>
      </c>
      <c r="C18642" s="145" t="s">
        <v>13059</v>
      </c>
      <c r="D18642" s="137"/>
      <c r="E18642" s="146">
        <v>3689.97</v>
      </c>
      <c r="F18642" s="138"/>
      <c r="G18642" s="138"/>
    </row>
    <row r="18643" ht="15.75" customHeight="1" spans="1:7">
      <c r="A18643" s="143">
        <v>4208231</v>
      </c>
      <c r="B18643" s="153" t="s">
        <v>20841</v>
      </c>
      <c r="C18643" s="145" t="s">
        <v>13059</v>
      </c>
      <c r="D18643" s="137"/>
      <c r="E18643" s="146">
        <v>3918.34</v>
      </c>
      <c r="F18643" s="138"/>
      <c r="G18643" s="138"/>
    </row>
    <row r="18644" ht="15.75" customHeight="1" spans="1:7">
      <c r="A18644" s="143">
        <v>4208232</v>
      </c>
      <c r="B18644" s="153" t="s">
        <v>20842</v>
      </c>
      <c r="C18644" s="145" t="s">
        <v>13059</v>
      </c>
      <c r="D18644" s="137"/>
      <c r="E18644" s="146">
        <v>5155.43</v>
      </c>
      <c r="F18644" s="138"/>
      <c r="G18644" s="138"/>
    </row>
    <row r="18645" ht="15.75" customHeight="1" spans="1:7">
      <c r="A18645" s="143">
        <v>4208233</v>
      </c>
      <c r="B18645" s="153" t="s">
        <v>20843</v>
      </c>
      <c r="C18645" s="145" t="s">
        <v>13059</v>
      </c>
      <c r="D18645" s="137"/>
      <c r="E18645" s="146">
        <v>6490.21</v>
      </c>
      <c r="F18645" s="138"/>
      <c r="G18645" s="138"/>
    </row>
    <row r="18646" ht="15.75" customHeight="1" spans="1:7">
      <c r="A18646" s="143">
        <v>4208234</v>
      </c>
      <c r="B18646" s="153" t="s">
        <v>20844</v>
      </c>
      <c r="C18646" s="145" t="s">
        <v>13059</v>
      </c>
      <c r="D18646" s="137"/>
      <c r="E18646" s="146">
        <v>6492.55</v>
      </c>
      <c r="F18646" s="138"/>
      <c r="G18646" s="138"/>
    </row>
    <row r="18647" ht="15.75" customHeight="1" spans="1:7">
      <c r="A18647" s="143">
        <v>4208235</v>
      </c>
      <c r="B18647" s="153" t="s">
        <v>20845</v>
      </c>
      <c r="C18647" s="145" t="s">
        <v>13059</v>
      </c>
      <c r="D18647" s="137"/>
      <c r="E18647" s="146">
        <v>7595.05</v>
      </c>
      <c r="F18647" s="138"/>
      <c r="G18647" s="138"/>
    </row>
    <row r="18648" ht="15.75" customHeight="1" spans="1:7">
      <c r="A18648" s="143">
        <v>4208236</v>
      </c>
      <c r="B18648" s="153" t="s">
        <v>20846</v>
      </c>
      <c r="C18648" s="145" t="s">
        <v>13059</v>
      </c>
      <c r="D18648" s="137"/>
      <c r="E18648" s="146">
        <v>8652.72</v>
      </c>
      <c r="F18648" s="138"/>
      <c r="G18648" s="138"/>
    </row>
    <row r="18649" ht="15.75" customHeight="1" spans="1:7">
      <c r="A18649" s="143">
        <v>4208237</v>
      </c>
      <c r="B18649" s="153" t="s">
        <v>20847</v>
      </c>
      <c r="C18649" s="145" t="s">
        <v>13059</v>
      </c>
      <c r="D18649" s="137"/>
      <c r="E18649" s="146">
        <v>8734.35</v>
      </c>
      <c r="F18649" s="138"/>
      <c r="G18649" s="138"/>
    </row>
    <row r="18650" ht="15.75" customHeight="1" spans="1:7">
      <c r="A18650" s="143">
        <v>4208128</v>
      </c>
      <c r="B18650" s="153" t="s">
        <v>20848</v>
      </c>
      <c r="C18650" s="145" t="s">
        <v>13059</v>
      </c>
      <c r="D18650" s="137"/>
      <c r="E18650" s="146">
        <v>220</v>
      </c>
      <c r="F18650" s="138"/>
      <c r="G18650" s="138"/>
    </row>
    <row r="18651" ht="15.75" customHeight="1" spans="1:7">
      <c r="A18651" s="143">
        <v>4208129</v>
      </c>
      <c r="B18651" s="153" t="s">
        <v>20849</v>
      </c>
      <c r="C18651" s="145" t="s">
        <v>13059</v>
      </c>
      <c r="D18651" s="137"/>
      <c r="E18651" s="146">
        <v>244.14</v>
      </c>
      <c r="F18651" s="138"/>
      <c r="G18651" s="138"/>
    </row>
    <row r="18652" ht="15.75" customHeight="1" spans="1:7">
      <c r="A18652" s="143">
        <v>4208130</v>
      </c>
      <c r="B18652" s="153" t="s">
        <v>20850</v>
      </c>
      <c r="C18652" s="145" t="s">
        <v>13059</v>
      </c>
      <c r="D18652" s="137"/>
      <c r="E18652" s="146">
        <v>287.73</v>
      </c>
      <c r="F18652" s="138"/>
      <c r="G18652" s="138"/>
    </row>
    <row r="18653" ht="15.75" customHeight="1" spans="1:7">
      <c r="A18653" s="143">
        <v>4208131</v>
      </c>
      <c r="B18653" s="153" t="s">
        <v>20851</v>
      </c>
      <c r="C18653" s="145" t="s">
        <v>13059</v>
      </c>
      <c r="D18653" s="137"/>
      <c r="E18653" s="146">
        <v>336.9</v>
      </c>
      <c r="F18653" s="138"/>
      <c r="G18653" s="138"/>
    </row>
    <row r="18654" ht="15.75" customHeight="1" spans="1:7">
      <c r="A18654" s="143">
        <v>4208132</v>
      </c>
      <c r="B18654" s="153" t="s">
        <v>20852</v>
      </c>
      <c r="C18654" s="145" t="s">
        <v>13059</v>
      </c>
      <c r="D18654" s="137"/>
      <c r="E18654" s="146">
        <v>386.14</v>
      </c>
      <c r="F18654" s="138"/>
      <c r="G18654" s="138"/>
    </row>
    <row r="18655" ht="15.75" customHeight="1" spans="1:7">
      <c r="A18655" s="143">
        <v>4208133</v>
      </c>
      <c r="B18655" s="153" t="s">
        <v>20853</v>
      </c>
      <c r="C18655" s="145" t="s">
        <v>13059</v>
      </c>
      <c r="D18655" s="137"/>
      <c r="E18655" s="146">
        <v>435.77</v>
      </c>
      <c r="F18655" s="138"/>
      <c r="G18655" s="138"/>
    </row>
    <row r="18656" ht="15.75" customHeight="1" spans="1:7">
      <c r="A18656" s="143">
        <v>4208134</v>
      </c>
      <c r="B18656" s="153" t="s">
        <v>20854</v>
      </c>
      <c r="C18656" s="145" t="s">
        <v>13059</v>
      </c>
      <c r="D18656" s="137"/>
      <c r="E18656" s="146">
        <v>486.24</v>
      </c>
      <c r="F18656" s="138"/>
      <c r="G18656" s="138"/>
    </row>
    <row r="18657" ht="15.75" customHeight="1" spans="1:7">
      <c r="A18657" s="143">
        <v>4208238</v>
      </c>
      <c r="B18657" s="153" t="s">
        <v>20855</v>
      </c>
      <c r="C18657" s="145" t="s">
        <v>13059</v>
      </c>
      <c r="D18657" s="137"/>
      <c r="E18657" s="146">
        <v>518.23</v>
      </c>
      <c r="F18657" s="138"/>
      <c r="G18657" s="138"/>
    </row>
    <row r="18658" ht="15.75" customHeight="1" spans="1:7">
      <c r="A18658" s="143">
        <v>4208239</v>
      </c>
      <c r="B18658" s="153" t="s">
        <v>20856</v>
      </c>
      <c r="C18658" s="145" t="s">
        <v>13059</v>
      </c>
      <c r="D18658" s="137"/>
      <c r="E18658" s="146">
        <v>559.35</v>
      </c>
      <c r="F18658" s="138"/>
      <c r="G18658" s="138"/>
    </row>
    <row r="18659" ht="15.75" customHeight="1" spans="1:7">
      <c r="A18659" s="143">
        <v>4413920</v>
      </c>
      <c r="B18659" s="153" t="s">
        <v>20857</v>
      </c>
      <c r="C18659" s="145" t="s">
        <v>13149</v>
      </c>
      <c r="D18659" s="137"/>
      <c r="E18659" s="146">
        <v>0.55</v>
      </c>
      <c r="F18659" s="138"/>
      <c r="G18659" s="138"/>
    </row>
    <row r="18660" ht="15.75" customHeight="1" spans="1:7">
      <c r="A18660" s="143">
        <v>4413024</v>
      </c>
      <c r="B18660" s="153" t="s">
        <v>20858</v>
      </c>
      <c r="C18660" s="145" t="s">
        <v>13149</v>
      </c>
      <c r="D18660" s="137"/>
      <c r="E18660" s="146">
        <v>0.41</v>
      </c>
      <c r="F18660" s="138"/>
      <c r="G18660" s="138"/>
    </row>
    <row r="18661" ht="15.75" customHeight="1" spans="1:7">
      <c r="A18661" s="143">
        <v>4413022</v>
      </c>
      <c r="B18661" s="153" t="s">
        <v>20859</v>
      </c>
      <c r="C18661" s="145" t="s">
        <v>13149</v>
      </c>
      <c r="D18661" s="137"/>
      <c r="E18661" s="146">
        <v>0.64</v>
      </c>
      <c r="F18661" s="138"/>
      <c r="G18661" s="138"/>
    </row>
    <row r="18662" ht="15.75" customHeight="1" spans="1:7">
      <c r="A18662" s="143">
        <v>4413020</v>
      </c>
      <c r="B18662" s="153" t="s">
        <v>20860</v>
      </c>
      <c r="C18662" s="145" t="s">
        <v>13059</v>
      </c>
      <c r="D18662" s="137"/>
      <c r="E18662" s="146">
        <v>37.53</v>
      </c>
      <c r="F18662" s="138"/>
      <c r="G18662" s="138"/>
    </row>
    <row r="18663" ht="15.75" customHeight="1" spans="1:7">
      <c r="A18663" s="143">
        <v>4413013</v>
      </c>
      <c r="B18663" s="153" t="s">
        <v>20861</v>
      </c>
      <c r="C18663" s="145" t="s">
        <v>13059</v>
      </c>
      <c r="D18663" s="137"/>
      <c r="E18663" s="146">
        <v>84.42</v>
      </c>
      <c r="F18663" s="138"/>
      <c r="G18663" s="138"/>
    </row>
    <row r="18664" ht="15.75" customHeight="1" spans="1:7">
      <c r="A18664" s="143">
        <v>4413019</v>
      </c>
      <c r="B18664" s="153" t="s">
        <v>20862</v>
      </c>
      <c r="C18664" s="145" t="s">
        <v>13059</v>
      </c>
      <c r="D18664" s="137"/>
      <c r="E18664" s="146">
        <v>34.19</v>
      </c>
      <c r="F18664" s="138"/>
      <c r="G18664" s="138"/>
    </row>
    <row r="18665" ht="15.75" customHeight="1" spans="1:7">
      <c r="A18665" s="143">
        <v>4413026</v>
      </c>
      <c r="B18665" s="153" t="s">
        <v>20863</v>
      </c>
      <c r="C18665" s="145" t="s">
        <v>13149</v>
      </c>
      <c r="D18665" s="137"/>
      <c r="E18665" s="146">
        <v>241.7</v>
      </c>
      <c r="F18665" s="138"/>
      <c r="G18665" s="138"/>
    </row>
    <row r="18666" ht="15.75" customHeight="1" spans="1:7">
      <c r="A18666" s="143">
        <v>4413996</v>
      </c>
      <c r="B18666" s="153" t="s">
        <v>20864</v>
      </c>
      <c r="C18666" s="145" t="s">
        <v>13149</v>
      </c>
      <c r="D18666" s="137"/>
      <c r="E18666" s="146">
        <v>9.99</v>
      </c>
      <c r="F18666" s="138"/>
      <c r="G18666" s="138"/>
    </row>
    <row r="18667" ht="15.75" customHeight="1" spans="1:7">
      <c r="A18667" s="143">
        <v>4413942</v>
      </c>
      <c r="B18667" s="153" t="s">
        <v>20865</v>
      </c>
      <c r="C18667" s="145" t="s">
        <v>12987</v>
      </c>
      <c r="D18667" s="137"/>
      <c r="E18667" s="146">
        <v>1.81</v>
      </c>
      <c r="F18667" s="138"/>
      <c r="G18667" s="138"/>
    </row>
    <row r="18668" ht="15.75" customHeight="1" spans="1:7">
      <c r="A18668" s="143">
        <v>4413018</v>
      </c>
      <c r="B18668" s="153" t="s">
        <v>20866</v>
      </c>
      <c r="C18668" s="145" t="s">
        <v>12982</v>
      </c>
      <c r="D18668" s="137"/>
      <c r="E18668" s="146">
        <v>12.61</v>
      </c>
      <c r="F18668" s="138"/>
      <c r="G18668" s="138"/>
    </row>
    <row r="18669" ht="15.75" customHeight="1" spans="1:7">
      <c r="A18669" s="143">
        <v>4413905</v>
      </c>
      <c r="B18669" s="153" t="s">
        <v>20867</v>
      </c>
      <c r="C18669" s="145" t="s">
        <v>13149</v>
      </c>
      <c r="D18669" s="137"/>
      <c r="E18669" s="146">
        <v>6.42</v>
      </c>
      <c r="F18669" s="138"/>
      <c r="G18669" s="138"/>
    </row>
    <row r="18670" ht="15.75" customHeight="1" spans="1:7">
      <c r="A18670" s="143">
        <v>4413987</v>
      </c>
      <c r="B18670" s="153" t="s">
        <v>20868</v>
      </c>
      <c r="C18670" s="145" t="s">
        <v>13149</v>
      </c>
      <c r="D18670" s="137"/>
      <c r="E18670" s="146">
        <v>0.35</v>
      </c>
      <c r="F18670" s="138"/>
      <c r="G18670" s="138"/>
    </row>
    <row r="18671" ht="15.75" customHeight="1" spans="1:7">
      <c r="A18671" s="143">
        <v>4413995</v>
      </c>
      <c r="B18671" s="153" t="s">
        <v>20869</v>
      </c>
      <c r="C18671" s="145" t="s">
        <v>13149</v>
      </c>
      <c r="D18671" s="137"/>
      <c r="E18671" s="146">
        <v>2.84</v>
      </c>
      <c r="F18671" s="138"/>
      <c r="G18671" s="138"/>
    </row>
    <row r="18672" ht="15.75" customHeight="1" spans="1:7">
      <c r="A18672" s="143">
        <v>4413994</v>
      </c>
      <c r="B18672" s="153" t="s">
        <v>20870</v>
      </c>
      <c r="C18672" s="145" t="s">
        <v>13059</v>
      </c>
      <c r="D18672" s="137"/>
      <c r="E18672" s="146">
        <v>648.57</v>
      </c>
      <c r="F18672" s="138"/>
      <c r="G18672" s="138"/>
    </row>
    <row r="18673" ht="15.75" customHeight="1" spans="1:7">
      <c r="A18673" s="143">
        <v>4413200</v>
      </c>
      <c r="B18673" s="153" t="s">
        <v>20871</v>
      </c>
      <c r="C18673" s="145" t="s">
        <v>13149</v>
      </c>
      <c r="D18673" s="137"/>
      <c r="E18673" s="146">
        <v>15.25</v>
      </c>
      <c r="F18673" s="138"/>
      <c r="G18673" s="138"/>
    </row>
    <row r="18674" ht="15.75" customHeight="1" spans="1:7">
      <c r="A18674" s="143">
        <v>4413990</v>
      </c>
      <c r="B18674" s="153" t="s">
        <v>20872</v>
      </c>
      <c r="C18674" s="145" t="s">
        <v>455</v>
      </c>
      <c r="D18674" s="137"/>
      <c r="E18674" s="146">
        <v>34.19</v>
      </c>
      <c r="F18674" s="138"/>
      <c r="G18674" s="138"/>
    </row>
    <row r="18675" ht="15.75" customHeight="1" spans="1:7">
      <c r="A18675" s="143">
        <v>4413989</v>
      </c>
      <c r="B18675" s="153" t="s">
        <v>20873</v>
      </c>
      <c r="C18675" s="145" t="s">
        <v>455</v>
      </c>
      <c r="D18675" s="137"/>
      <c r="E18675" s="146">
        <v>37.53</v>
      </c>
      <c r="F18675" s="138"/>
      <c r="G18675" s="138"/>
    </row>
    <row r="18676" ht="15.75" customHeight="1" spans="1:7">
      <c r="A18676" s="143">
        <v>4413951</v>
      </c>
      <c r="B18676" s="153" t="s">
        <v>20874</v>
      </c>
      <c r="C18676" s="145" t="s">
        <v>455</v>
      </c>
      <c r="D18676" s="137"/>
      <c r="E18676" s="146">
        <v>59.98</v>
      </c>
      <c r="F18676" s="138"/>
      <c r="G18676" s="138"/>
    </row>
    <row r="18677" ht="15.75" customHeight="1" spans="1:7">
      <c r="A18677" s="143">
        <v>4413950</v>
      </c>
      <c r="B18677" s="153" t="s">
        <v>20875</v>
      </c>
      <c r="C18677" s="145" t="s">
        <v>455</v>
      </c>
      <c r="D18677" s="137"/>
      <c r="E18677" s="146">
        <v>112.98</v>
      </c>
      <c r="F18677" s="138"/>
      <c r="G18677" s="138"/>
    </row>
    <row r="18678" ht="15.75" customHeight="1" spans="1:7">
      <c r="A18678" s="143">
        <v>4413949</v>
      </c>
      <c r="B18678" s="153" t="s">
        <v>20876</v>
      </c>
      <c r="C18678" s="145" t="s">
        <v>455</v>
      </c>
      <c r="D18678" s="137"/>
      <c r="E18678" s="146">
        <v>225.87</v>
      </c>
      <c r="F18678" s="138"/>
      <c r="G18678" s="138"/>
    </row>
    <row r="18679" ht="15.75" customHeight="1" spans="1:7">
      <c r="A18679" s="143">
        <v>4413948</v>
      </c>
      <c r="B18679" s="153" t="s">
        <v>20877</v>
      </c>
      <c r="C18679" s="145" t="s">
        <v>455</v>
      </c>
      <c r="D18679" s="137"/>
      <c r="E18679" s="146">
        <v>51.86</v>
      </c>
      <c r="F18679" s="138"/>
      <c r="G18679" s="138"/>
    </row>
    <row r="18680" ht="15.75" customHeight="1" spans="1:7">
      <c r="A18680" s="143">
        <v>4413947</v>
      </c>
      <c r="B18680" s="153" t="s">
        <v>20878</v>
      </c>
      <c r="C18680" s="145" t="s">
        <v>455</v>
      </c>
      <c r="D18680" s="137"/>
      <c r="E18680" s="146">
        <v>102.94</v>
      </c>
      <c r="F18680" s="138"/>
      <c r="G18680" s="138"/>
    </row>
    <row r="18681" ht="15.75" customHeight="1" spans="1:7">
      <c r="A18681" s="143">
        <v>4413946</v>
      </c>
      <c r="B18681" s="153" t="s">
        <v>20879</v>
      </c>
      <c r="C18681" s="145" t="s">
        <v>455</v>
      </c>
      <c r="D18681" s="137"/>
      <c r="E18681" s="146">
        <v>129.04</v>
      </c>
      <c r="F18681" s="138"/>
      <c r="G18681" s="138"/>
    </row>
    <row r="18682" ht="15.75" customHeight="1" spans="1:7">
      <c r="A18682" s="143">
        <v>4413952</v>
      </c>
      <c r="B18682" s="153" t="s">
        <v>20880</v>
      </c>
      <c r="C18682" s="145" t="s">
        <v>13149</v>
      </c>
      <c r="D18682" s="137"/>
      <c r="E18682" s="146">
        <v>74.72</v>
      </c>
      <c r="F18682" s="138"/>
      <c r="G18682" s="138"/>
    </row>
    <row r="18683" ht="15.75" customHeight="1" spans="1:7">
      <c r="A18683" s="143">
        <v>4413012</v>
      </c>
      <c r="B18683" s="153" t="s">
        <v>20881</v>
      </c>
      <c r="C18683" s="145" t="s">
        <v>12987</v>
      </c>
      <c r="D18683" s="137"/>
      <c r="E18683" s="146">
        <v>395.01</v>
      </c>
      <c r="F18683" s="138"/>
      <c r="G18683" s="138"/>
    </row>
    <row r="18684" ht="15.75" customHeight="1" spans="1:7">
      <c r="A18684" s="143">
        <v>4413014</v>
      </c>
      <c r="B18684" s="153" t="s">
        <v>20882</v>
      </c>
      <c r="C18684" s="145" t="s">
        <v>13149</v>
      </c>
      <c r="D18684" s="137"/>
      <c r="E18684" s="146">
        <v>16.38</v>
      </c>
      <c r="F18684" s="138"/>
      <c r="G18684" s="138"/>
    </row>
    <row r="18685" ht="15.75" customHeight="1" spans="1:7">
      <c r="A18685" s="143">
        <v>4413016</v>
      </c>
      <c r="B18685" s="153" t="s">
        <v>20883</v>
      </c>
      <c r="C18685" s="145" t="s">
        <v>13149</v>
      </c>
      <c r="D18685" s="137"/>
      <c r="E18685" s="146">
        <v>10.02</v>
      </c>
      <c r="F18685" s="138"/>
      <c r="G18685" s="138"/>
    </row>
    <row r="18686" ht="15.75" customHeight="1" spans="1:7">
      <c r="A18686" s="143">
        <v>4413984</v>
      </c>
      <c r="B18686" s="153" t="s">
        <v>20884</v>
      </c>
      <c r="C18686" s="145" t="s">
        <v>12987</v>
      </c>
      <c r="D18686" s="137"/>
      <c r="E18686" s="146">
        <v>3.75</v>
      </c>
      <c r="F18686" s="138"/>
      <c r="G18686" s="138"/>
    </row>
    <row r="18687" ht="15.75" customHeight="1" spans="1:7">
      <c r="A18687" s="143">
        <v>4413986</v>
      </c>
      <c r="B18687" s="153" t="s">
        <v>20885</v>
      </c>
      <c r="C18687" s="145" t="s">
        <v>13149</v>
      </c>
      <c r="D18687" s="137"/>
      <c r="E18687" s="146">
        <v>0.07</v>
      </c>
      <c r="F18687" s="138"/>
      <c r="G18687" s="138"/>
    </row>
    <row r="18688" ht="15.75" customHeight="1" spans="1:7">
      <c r="A18688" s="143">
        <v>4413985</v>
      </c>
      <c r="B18688" s="153" t="s">
        <v>20886</v>
      </c>
      <c r="C18688" s="145" t="s">
        <v>13149</v>
      </c>
      <c r="D18688" s="137"/>
      <c r="E18688" s="146">
        <v>21.91</v>
      </c>
      <c r="F18688" s="138"/>
      <c r="G18688" s="138"/>
    </row>
    <row r="18689" ht="15.75" customHeight="1" spans="1:7">
      <c r="A18689" s="143">
        <v>4413017</v>
      </c>
      <c r="B18689" s="153" t="s">
        <v>20887</v>
      </c>
      <c r="C18689" s="145" t="s">
        <v>13059</v>
      </c>
      <c r="D18689" s="137"/>
      <c r="E18689" s="146">
        <v>60.88</v>
      </c>
      <c r="F18689" s="138"/>
      <c r="G18689" s="138"/>
    </row>
    <row r="18690" ht="15.75" customHeight="1" spans="1:7">
      <c r="A18690" s="143">
        <v>4415673</v>
      </c>
      <c r="B18690" s="153" t="s">
        <v>20888</v>
      </c>
      <c r="C18690" s="145" t="s">
        <v>13149</v>
      </c>
      <c r="D18690" s="137"/>
      <c r="E18690" s="146">
        <v>7.95</v>
      </c>
      <c r="F18690" s="138"/>
      <c r="G18690" s="138"/>
    </row>
    <row r="18691" ht="15.75" customHeight="1" spans="1:7">
      <c r="A18691" s="143">
        <v>4415684</v>
      </c>
      <c r="B18691" s="153" t="s">
        <v>20889</v>
      </c>
      <c r="C18691" s="145" t="s">
        <v>13149</v>
      </c>
      <c r="D18691" s="137"/>
      <c r="E18691" s="146">
        <v>4.5</v>
      </c>
      <c r="F18691" s="138"/>
      <c r="G18691" s="138"/>
    </row>
    <row r="18692" ht="15.75" customHeight="1" spans="1:7">
      <c r="A18692" s="143">
        <v>4413993</v>
      </c>
      <c r="B18692" s="153" t="s">
        <v>20890</v>
      </c>
      <c r="C18692" s="145" t="s">
        <v>13149</v>
      </c>
      <c r="D18692" s="137"/>
      <c r="E18692" s="146">
        <v>0.61</v>
      </c>
      <c r="F18692" s="138"/>
      <c r="G18692" s="138"/>
    </row>
    <row r="18693" ht="15.75" customHeight="1" spans="1:7">
      <c r="A18693" s="143">
        <v>4507754</v>
      </c>
      <c r="B18693" s="153" t="s">
        <v>20891</v>
      </c>
      <c r="C18693" s="145" t="s">
        <v>455</v>
      </c>
      <c r="D18693" s="137"/>
      <c r="E18693" s="146">
        <v>890.09</v>
      </c>
      <c r="F18693" s="138"/>
      <c r="G18693" s="138"/>
    </row>
    <row r="18694" ht="15.75" customHeight="1" spans="1:7">
      <c r="A18694" s="143">
        <v>4507738</v>
      </c>
      <c r="B18694" s="153" t="s">
        <v>20892</v>
      </c>
      <c r="C18694" s="145" t="s">
        <v>455</v>
      </c>
      <c r="D18694" s="137"/>
      <c r="E18694" s="146">
        <v>1204.92</v>
      </c>
      <c r="F18694" s="138"/>
      <c r="G18694" s="138"/>
    </row>
    <row r="18695" ht="15.75" customHeight="1" spans="1:7">
      <c r="A18695" s="143">
        <v>4507755</v>
      </c>
      <c r="B18695" s="153" t="s">
        <v>20893</v>
      </c>
      <c r="C18695" s="145" t="s">
        <v>455</v>
      </c>
      <c r="D18695" s="137"/>
      <c r="E18695" s="146">
        <v>1114.21</v>
      </c>
      <c r="F18695" s="138"/>
      <c r="G18695" s="138"/>
    </row>
    <row r="18696" ht="15.75" customHeight="1" spans="1:7">
      <c r="A18696" s="143">
        <v>4507756</v>
      </c>
      <c r="B18696" s="153" t="s">
        <v>20894</v>
      </c>
      <c r="C18696" s="145" t="s">
        <v>455</v>
      </c>
      <c r="D18696" s="137"/>
      <c r="E18696" s="146">
        <v>1462.61</v>
      </c>
      <c r="F18696" s="138"/>
      <c r="G18696" s="138"/>
    </row>
    <row r="18697" ht="15.75" customHeight="1" spans="1:7">
      <c r="A18697" s="143">
        <v>4507757</v>
      </c>
      <c r="B18697" s="153" t="s">
        <v>20895</v>
      </c>
      <c r="C18697" s="145" t="s">
        <v>455</v>
      </c>
      <c r="D18697" s="137"/>
      <c r="E18697" s="146">
        <v>1546.39</v>
      </c>
      <c r="F18697" s="138"/>
      <c r="G18697" s="138"/>
    </row>
    <row r="18698" ht="15.75" customHeight="1" spans="1:7">
      <c r="A18698" s="143">
        <v>4507758</v>
      </c>
      <c r="B18698" s="153" t="s">
        <v>20896</v>
      </c>
      <c r="C18698" s="145" t="s">
        <v>455</v>
      </c>
      <c r="D18698" s="137"/>
      <c r="E18698" s="146">
        <v>1917.15</v>
      </c>
      <c r="F18698" s="138"/>
      <c r="G18698" s="138"/>
    </row>
    <row r="18699" ht="15.75" customHeight="1" spans="1:7">
      <c r="A18699" s="143">
        <v>4507759</v>
      </c>
      <c r="B18699" s="153" t="s">
        <v>20897</v>
      </c>
      <c r="C18699" s="145" t="s">
        <v>455</v>
      </c>
      <c r="D18699" s="137"/>
      <c r="E18699" s="146">
        <v>1950.75</v>
      </c>
      <c r="F18699" s="138"/>
      <c r="G18699" s="138"/>
    </row>
    <row r="18700" ht="15.75" customHeight="1" spans="1:7">
      <c r="A18700" s="143">
        <v>4507760</v>
      </c>
      <c r="B18700" s="153" t="s">
        <v>20898</v>
      </c>
      <c r="C18700" s="145" t="s">
        <v>455</v>
      </c>
      <c r="D18700" s="137"/>
      <c r="E18700" s="146">
        <v>2477.42</v>
      </c>
      <c r="F18700" s="138"/>
      <c r="G18700" s="138"/>
    </row>
    <row r="18701" ht="15.75" customHeight="1" spans="1:7">
      <c r="A18701" s="143">
        <v>4507761</v>
      </c>
      <c r="B18701" s="153" t="s">
        <v>20899</v>
      </c>
      <c r="C18701" s="145" t="s">
        <v>455</v>
      </c>
      <c r="D18701" s="137"/>
      <c r="E18701" s="146">
        <v>2515.55</v>
      </c>
      <c r="F18701" s="138"/>
      <c r="G18701" s="138"/>
    </row>
    <row r="18702" ht="15.75" customHeight="1" spans="1:7">
      <c r="A18702" s="143">
        <v>4507762</v>
      </c>
      <c r="B18702" s="153" t="s">
        <v>20900</v>
      </c>
      <c r="C18702" s="145" t="s">
        <v>455</v>
      </c>
      <c r="D18702" s="137"/>
      <c r="E18702" s="146">
        <v>3198.41</v>
      </c>
      <c r="F18702" s="138"/>
      <c r="G18702" s="138"/>
    </row>
    <row r="18703" ht="15.75" customHeight="1" spans="1:7">
      <c r="A18703" s="143">
        <v>4507763</v>
      </c>
      <c r="B18703" s="153" t="s">
        <v>20901</v>
      </c>
      <c r="C18703" s="145" t="s">
        <v>455</v>
      </c>
      <c r="D18703" s="137"/>
      <c r="E18703" s="146">
        <v>3050.46</v>
      </c>
      <c r="F18703" s="138"/>
      <c r="G18703" s="138"/>
    </row>
    <row r="18704" ht="15.75" customHeight="1" spans="1:7">
      <c r="A18704" s="143">
        <v>4507764</v>
      </c>
      <c r="B18704" s="153" t="s">
        <v>20902</v>
      </c>
      <c r="C18704" s="145" t="s">
        <v>455</v>
      </c>
      <c r="D18704" s="137"/>
      <c r="E18704" s="146">
        <v>4163.47</v>
      </c>
      <c r="F18704" s="138"/>
      <c r="G18704" s="138"/>
    </row>
    <row r="18705" ht="15.75" customHeight="1" spans="1:7">
      <c r="A18705" s="143">
        <v>4507765</v>
      </c>
      <c r="B18705" s="153" t="s">
        <v>20903</v>
      </c>
      <c r="C18705" s="145" t="s">
        <v>455</v>
      </c>
      <c r="D18705" s="137"/>
      <c r="E18705" s="146">
        <v>3296.46</v>
      </c>
      <c r="F18705" s="138"/>
      <c r="G18705" s="138"/>
    </row>
    <row r="18706" ht="15.75" customHeight="1" spans="1:7">
      <c r="A18706" s="143">
        <v>4508192</v>
      </c>
      <c r="B18706" s="153" t="s">
        <v>20904</v>
      </c>
      <c r="C18706" s="145" t="s">
        <v>455</v>
      </c>
      <c r="D18706" s="137"/>
      <c r="E18706" s="146">
        <v>6063.96</v>
      </c>
      <c r="F18706" s="138"/>
      <c r="G18706" s="138"/>
    </row>
    <row r="18707" ht="15.75" customHeight="1" spans="1:7">
      <c r="A18707" s="143">
        <v>4507766</v>
      </c>
      <c r="B18707" s="153" t="s">
        <v>20905</v>
      </c>
      <c r="C18707" s="145" t="s">
        <v>455</v>
      </c>
      <c r="D18707" s="137"/>
      <c r="E18707" s="146">
        <v>422.02</v>
      </c>
      <c r="F18707" s="138"/>
      <c r="G18707" s="138"/>
    </row>
    <row r="18708" ht="15.75" customHeight="1" spans="1:7">
      <c r="A18708" s="143">
        <v>4507767</v>
      </c>
      <c r="B18708" s="153" t="s">
        <v>20906</v>
      </c>
      <c r="C18708" s="145" t="s">
        <v>455</v>
      </c>
      <c r="D18708" s="137"/>
      <c r="E18708" s="146">
        <v>515.04</v>
      </c>
      <c r="F18708" s="138"/>
      <c r="G18708" s="138"/>
    </row>
    <row r="18709" ht="15.75" customHeight="1" spans="1:7">
      <c r="A18709" s="143">
        <v>4507768</v>
      </c>
      <c r="B18709" s="153" t="s">
        <v>20907</v>
      </c>
      <c r="C18709" s="145" t="s">
        <v>455</v>
      </c>
      <c r="D18709" s="137"/>
      <c r="E18709" s="146">
        <v>538</v>
      </c>
      <c r="F18709" s="138"/>
      <c r="G18709" s="138"/>
    </row>
    <row r="18710" ht="15.75" customHeight="1" spans="1:7">
      <c r="A18710" s="143">
        <v>4507769</v>
      </c>
      <c r="B18710" s="153" t="s">
        <v>20908</v>
      </c>
      <c r="C18710" s="145" t="s">
        <v>455</v>
      </c>
      <c r="D18710" s="137"/>
      <c r="E18710" s="146">
        <v>676.91</v>
      </c>
      <c r="F18710" s="138"/>
      <c r="G18710" s="138"/>
    </row>
    <row r="18711" ht="15.75" customHeight="1" spans="1:7">
      <c r="A18711" s="143">
        <v>4507770</v>
      </c>
      <c r="B18711" s="153" t="s">
        <v>20909</v>
      </c>
      <c r="C18711" s="145" t="s">
        <v>455</v>
      </c>
      <c r="D18711" s="137"/>
      <c r="E18711" s="146">
        <v>616.22</v>
      </c>
      <c r="F18711" s="138"/>
      <c r="G18711" s="138"/>
    </row>
    <row r="18712" ht="15.75" customHeight="1" spans="1:7">
      <c r="A18712" s="143">
        <v>4507771</v>
      </c>
      <c r="B18712" s="153" t="s">
        <v>20910</v>
      </c>
      <c r="C18712" s="145" t="s">
        <v>455</v>
      </c>
      <c r="D18712" s="137"/>
      <c r="E18712" s="146">
        <v>790.01</v>
      </c>
      <c r="F18712" s="138"/>
      <c r="G18712" s="138"/>
    </row>
    <row r="18713" ht="15.75" customHeight="1" spans="1:7">
      <c r="A18713" s="143">
        <v>4507772</v>
      </c>
      <c r="B18713" s="153" t="s">
        <v>20911</v>
      </c>
      <c r="C18713" s="145" t="s">
        <v>455</v>
      </c>
      <c r="D18713" s="137"/>
      <c r="E18713" s="146">
        <v>719.93</v>
      </c>
      <c r="F18713" s="138"/>
      <c r="G18713" s="138"/>
    </row>
    <row r="18714" ht="15.75" customHeight="1" spans="1:7">
      <c r="A18714" s="143">
        <v>4508193</v>
      </c>
      <c r="B18714" s="153" t="s">
        <v>20912</v>
      </c>
      <c r="C18714" s="145" t="s">
        <v>455</v>
      </c>
      <c r="D18714" s="137"/>
      <c r="E18714" s="146">
        <v>910.49</v>
      </c>
      <c r="F18714" s="138"/>
      <c r="G18714" s="138"/>
    </row>
    <row r="18715" ht="15.75" customHeight="1" spans="1:7">
      <c r="A18715" s="143">
        <v>4507773</v>
      </c>
      <c r="B18715" s="153" t="s">
        <v>20913</v>
      </c>
      <c r="C18715" s="145" t="s">
        <v>455</v>
      </c>
      <c r="D18715" s="137"/>
      <c r="E18715" s="146">
        <v>807.89</v>
      </c>
      <c r="F18715" s="138"/>
      <c r="G18715" s="138"/>
    </row>
    <row r="18716" ht="15.75" customHeight="1" spans="1:7">
      <c r="A18716" s="143">
        <v>4507774</v>
      </c>
      <c r="B18716" s="153" t="s">
        <v>20914</v>
      </c>
      <c r="C18716" s="145" t="s">
        <v>455</v>
      </c>
      <c r="D18716" s="137"/>
      <c r="E18716" s="146">
        <v>1078.4</v>
      </c>
      <c r="F18716" s="138"/>
      <c r="G18716" s="138"/>
    </row>
    <row r="18717" ht="15.75" customHeight="1" spans="1:7">
      <c r="A18717" s="143">
        <v>4507775</v>
      </c>
      <c r="B18717" s="153" t="s">
        <v>20915</v>
      </c>
      <c r="C18717" s="145" t="s">
        <v>455</v>
      </c>
      <c r="D18717" s="137"/>
      <c r="E18717" s="146">
        <v>102.03</v>
      </c>
      <c r="F18717" s="138"/>
      <c r="G18717" s="138"/>
    </row>
    <row r="18718" ht="15.75" customHeight="1" spans="1:7">
      <c r="A18718" s="143">
        <v>4507776</v>
      </c>
      <c r="B18718" s="153" t="s">
        <v>20916</v>
      </c>
      <c r="C18718" s="145" t="s">
        <v>455</v>
      </c>
      <c r="D18718" s="137"/>
      <c r="E18718" s="146">
        <v>114.17</v>
      </c>
      <c r="F18718" s="138"/>
      <c r="G18718" s="138"/>
    </row>
    <row r="18719" ht="15.75" customHeight="1" spans="1:7">
      <c r="A18719" s="143">
        <v>4507783</v>
      </c>
      <c r="B18719" s="153" t="s">
        <v>20917</v>
      </c>
      <c r="C18719" s="145" t="s">
        <v>455</v>
      </c>
      <c r="D18719" s="137"/>
      <c r="E18719" s="146">
        <v>81.59</v>
      </c>
      <c r="F18719" s="138"/>
      <c r="G18719" s="138"/>
    </row>
    <row r="18720" ht="15.75" customHeight="1" spans="1:7">
      <c r="A18720" s="143">
        <v>4507784</v>
      </c>
      <c r="B18720" s="153" t="s">
        <v>20918</v>
      </c>
      <c r="C18720" s="145" t="s">
        <v>455</v>
      </c>
      <c r="D18720" s="137"/>
      <c r="E18720" s="146">
        <v>114.57</v>
      </c>
      <c r="F18720" s="138"/>
      <c r="G18720" s="138"/>
    </row>
    <row r="18721" ht="15.75" customHeight="1" spans="1:7">
      <c r="A18721" s="143">
        <v>4507777</v>
      </c>
      <c r="B18721" s="153" t="s">
        <v>20919</v>
      </c>
      <c r="C18721" s="145" t="s">
        <v>455</v>
      </c>
      <c r="D18721" s="137"/>
      <c r="E18721" s="146">
        <v>192.59</v>
      </c>
      <c r="F18721" s="138"/>
      <c r="G18721" s="138"/>
    </row>
    <row r="18722" ht="15.75" customHeight="1" spans="1:7">
      <c r="A18722" s="143">
        <v>4507778</v>
      </c>
      <c r="B18722" s="153" t="s">
        <v>20920</v>
      </c>
      <c r="C18722" s="145" t="s">
        <v>455</v>
      </c>
      <c r="D18722" s="137"/>
      <c r="E18722" s="146">
        <v>244.82</v>
      </c>
      <c r="F18722" s="138"/>
      <c r="G18722" s="138"/>
    </row>
    <row r="18723" ht="15.75" customHeight="1" spans="1:7">
      <c r="A18723" s="143">
        <v>4507779</v>
      </c>
      <c r="B18723" s="153" t="s">
        <v>20921</v>
      </c>
      <c r="C18723" s="145" t="s">
        <v>455</v>
      </c>
      <c r="D18723" s="137"/>
      <c r="E18723" s="146">
        <v>261.93</v>
      </c>
      <c r="F18723" s="138"/>
      <c r="G18723" s="138"/>
    </row>
    <row r="18724" ht="15.75" customHeight="1" spans="1:7">
      <c r="A18724" s="143">
        <v>4507780</v>
      </c>
      <c r="B18724" s="153" t="s">
        <v>20922</v>
      </c>
      <c r="C18724" s="145" t="s">
        <v>455</v>
      </c>
      <c r="D18724" s="137"/>
      <c r="E18724" s="146">
        <v>314.85</v>
      </c>
      <c r="F18724" s="138"/>
      <c r="G18724" s="138"/>
    </row>
    <row r="18725" ht="15.75" customHeight="1" spans="1:7">
      <c r="A18725" s="143">
        <v>4507781</v>
      </c>
      <c r="B18725" s="153" t="s">
        <v>20923</v>
      </c>
      <c r="C18725" s="145" t="s">
        <v>455</v>
      </c>
      <c r="D18725" s="137"/>
      <c r="E18725" s="146">
        <v>342.37</v>
      </c>
      <c r="F18725" s="138"/>
      <c r="G18725" s="138"/>
    </row>
    <row r="18726" ht="15.75" customHeight="1" spans="1:7">
      <c r="A18726" s="143">
        <v>4507782</v>
      </c>
      <c r="B18726" s="153" t="s">
        <v>20924</v>
      </c>
      <c r="C18726" s="145" t="s">
        <v>455</v>
      </c>
      <c r="D18726" s="137"/>
      <c r="E18726" s="146">
        <v>409.35</v>
      </c>
      <c r="F18726" s="138"/>
      <c r="G18726" s="138"/>
    </row>
    <row r="18727" ht="15.75" customHeight="1" spans="1:7">
      <c r="A18727" s="143">
        <v>4507785</v>
      </c>
      <c r="B18727" s="153" t="s">
        <v>20925</v>
      </c>
      <c r="C18727" s="145" t="s">
        <v>455</v>
      </c>
      <c r="D18727" s="137"/>
      <c r="E18727" s="146">
        <v>147.66</v>
      </c>
      <c r="F18727" s="138"/>
      <c r="G18727" s="138"/>
    </row>
    <row r="18728" ht="15.75" customHeight="1" spans="1:7">
      <c r="A18728" s="143">
        <v>4508194</v>
      </c>
      <c r="B18728" s="153" t="s">
        <v>20926</v>
      </c>
      <c r="C18728" s="145" t="s">
        <v>455</v>
      </c>
      <c r="D18728" s="137"/>
      <c r="E18728" s="146">
        <v>156.97</v>
      </c>
      <c r="F18728" s="138"/>
      <c r="G18728" s="138"/>
    </row>
    <row r="18729" ht="15.75" customHeight="1" spans="1:7">
      <c r="A18729" s="143">
        <v>4507786</v>
      </c>
      <c r="B18729" s="153" t="s">
        <v>20927</v>
      </c>
      <c r="C18729" s="145" t="s">
        <v>455</v>
      </c>
      <c r="D18729" s="137"/>
      <c r="E18729" s="146">
        <v>171.26</v>
      </c>
      <c r="F18729" s="138"/>
      <c r="G18729" s="138"/>
    </row>
    <row r="18730" ht="15.75" customHeight="1" spans="1:7">
      <c r="A18730" s="143">
        <v>4507787</v>
      </c>
      <c r="B18730" s="153" t="s">
        <v>20928</v>
      </c>
      <c r="C18730" s="145" t="s">
        <v>455</v>
      </c>
      <c r="D18730" s="137"/>
      <c r="E18730" s="146">
        <v>180.63</v>
      </c>
      <c r="F18730" s="138"/>
      <c r="G18730" s="138"/>
    </row>
    <row r="18731" ht="15.75" customHeight="1" spans="1:7">
      <c r="A18731" s="143">
        <v>4507788</v>
      </c>
      <c r="B18731" s="153" t="s">
        <v>20929</v>
      </c>
      <c r="C18731" s="145" t="s">
        <v>455</v>
      </c>
      <c r="D18731" s="137"/>
      <c r="E18731" s="146">
        <v>231.84</v>
      </c>
      <c r="F18731" s="138"/>
      <c r="G18731" s="138"/>
    </row>
    <row r="18732" ht="15.75" customHeight="1" spans="1:7">
      <c r="A18732" s="143">
        <v>4507789</v>
      </c>
      <c r="B18732" s="153" t="s">
        <v>20930</v>
      </c>
      <c r="C18732" s="145" t="s">
        <v>455</v>
      </c>
      <c r="D18732" s="137"/>
      <c r="E18732" s="146">
        <v>250.99</v>
      </c>
      <c r="F18732" s="138"/>
      <c r="G18732" s="138"/>
    </row>
    <row r="18733" ht="15.75" customHeight="1" spans="1:7">
      <c r="A18733" s="143">
        <v>4507790</v>
      </c>
      <c r="B18733" s="153" t="s">
        <v>20931</v>
      </c>
      <c r="C18733" s="145" t="s">
        <v>455</v>
      </c>
      <c r="D18733" s="137"/>
      <c r="E18733" s="146">
        <v>284.2</v>
      </c>
      <c r="F18733" s="138"/>
      <c r="G18733" s="138"/>
    </row>
    <row r="18734" ht="15.75" customHeight="1" spans="1:7">
      <c r="A18734" s="143">
        <v>4507791</v>
      </c>
      <c r="B18734" s="153" t="s">
        <v>20932</v>
      </c>
      <c r="C18734" s="145" t="s">
        <v>455</v>
      </c>
      <c r="D18734" s="137"/>
      <c r="E18734" s="146">
        <v>308.51</v>
      </c>
      <c r="F18734" s="138"/>
      <c r="G18734" s="138"/>
    </row>
    <row r="18735" ht="15.75" customHeight="1" spans="1:7">
      <c r="A18735" s="143">
        <v>4507792</v>
      </c>
      <c r="B18735" s="153" t="s">
        <v>20933</v>
      </c>
      <c r="C18735" s="145" t="s">
        <v>455</v>
      </c>
      <c r="D18735" s="137"/>
      <c r="E18735" s="146">
        <v>374.52</v>
      </c>
      <c r="F18735" s="138"/>
      <c r="G18735" s="138"/>
    </row>
    <row r="18736" ht="15.75" customHeight="1" spans="1:7">
      <c r="A18736" s="143">
        <v>4507793</v>
      </c>
      <c r="B18736" s="153" t="s">
        <v>20934</v>
      </c>
      <c r="C18736" s="145" t="s">
        <v>455</v>
      </c>
      <c r="D18736" s="137"/>
      <c r="E18736" s="146">
        <v>375.86</v>
      </c>
      <c r="F18736" s="138"/>
      <c r="G18736" s="138"/>
    </row>
    <row r="18737" ht="15.75" customHeight="1" spans="1:7">
      <c r="A18737" s="143">
        <v>4507794</v>
      </c>
      <c r="B18737" s="153" t="s">
        <v>20935</v>
      </c>
      <c r="C18737" s="145" t="s">
        <v>455</v>
      </c>
      <c r="D18737" s="137"/>
      <c r="E18737" s="146">
        <v>508.87</v>
      </c>
      <c r="F18737" s="138"/>
      <c r="G18737" s="138"/>
    </row>
    <row r="18738" ht="15.75" customHeight="1" spans="1:7">
      <c r="A18738" s="143">
        <v>4507795</v>
      </c>
      <c r="B18738" s="153" t="s">
        <v>20936</v>
      </c>
      <c r="C18738" s="145" t="s">
        <v>455</v>
      </c>
      <c r="D18738" s="137"/>
      <c r="E18738" s="146">
        <v>528.91</v>
      </c>
      <c r="F18738" s="138"/>
      <c r="G18738" s="138"/>
    </row>
    <row r="18739" ht="15.75" customHeight="1" spans="1:7">
      <c r="A18739" s="143">
        <v>4507796</v>
      </c>
      <c r="B18739" s="153" t="s">
        <v>20937</v>
      </c>
      <c r="C18739" s="145" t="s">
        <v>455</v>
      </c>
      <c r="D18739" s="137"/>
      <c r="E18739" s="146">
        <v>587.15</v>
      </c>
      <c r="F18739" s="138"/>
      <c r="G18739" s="138"/>
    </row>
    <row r="18740" ht="15.75" customHeight="1" spans="1:7">
      <c r="A18740" s="143">
        <v>4508190</v>
      </c>
      <c r="B18740" s="153" t="s">
        <v>20938</v>
      </c>
      <c r="C18740" s="145" t="s">
        <v>455</v>
      </c>
      <c r="D18740" s="137"/>
      <c r="E18740" s="146">
        <v>645.85</v>
      </c>
      <c r="F18740" s="138"/>
      <c r="G18740" s="138"/>
    </row>
    <row r="18741" ht="15.75" customHeight="1" spans="1:7">
      <c r="A18741" s="143">
        <v>4507797</v>
      </c>
      <c r="B18741" s="153" t="s">
        <v>20939</v>
      </c>
      <c r="C18741" s="145" t="s">
        <v>455</v>
      </c>
      <c r="D18741" s="137"/>
      <c r="E18741" s="146">
        <v>65.81</v>
      </c>
      <c r="F18741" s="138"/>
      <c r="G18741" s="138"/>
    </row>
    <row r="18742" ht="15.75" customHeight="1" spans="1:7">
      <c r="A18742" s="143">
        <v>4507798</v>
      </c>
      <c r="B18742" s="153" t="s">
        <v>20940</v>
      </c>
      <c r="C18742" s="145" t="s">
        <v>455</v>
      </c>
      <c r="D18742" s="137"/>
      <c r="E18742" s="146">
        <v>68.22</v>
      </c>
      <c r="F18742" s="138"/>
      <c r="G18742" s="138"/>
    </row>
    <row r="18743" ht="15.75" customHeight="1" spans="1:7">
      <c r="A18743" s="143">
        <v>4507799</v>
      </c>
      <c r="B18743" s="153" t="s">
        <v>20941</v>
      </c>
      <c r="C18743" s="145" t="s">
        <v>455</v>
      </c>
      <c r="D18743" s="137"/>
      <c r="E18743" s="146">
        <v>95.7</v>
      </c>
      <c r="F18743" s="138"/>
      <c r="G18743" s="138"/>
    </row>
    <row r="18744" ht="15.75" customHeight="1" spans="1:7">
      <c r="A18744" s="143">
        <v>4507800</v>
      </c>
      <c r="B18744" s="153" t="s">
        <v>20942</v>
      </c>
      <c r="C18744" s="145" t="s">
        <v>455</v>
      </c>
      <c r="D18744" s="137"/>
      <c r="E18744" s="146">
        <v>99.31</v>
      </c>
      <c r="F18744" s="138"/>
      <c r="G18744" s="138"/>
    </row>
    <row r="18745" ht="15.75" customHeight="1" spans="1:7">
      <c r="A18745" s="143">
        <v>4507801</v>
      </c>
      <c r="B18745" s="153" t="s">
        <v>20943</v>
      </c>
      <c r="C18745" s="145" t="s">
        <v>455</v>
      </c>
      <c r="D18745" s="137"/>
      <c r="E18745" s="146">
        <v>114.87</v>
      </c>
      <c r="F18745" s="138"/>
      <c r="G18745" s="138"/>
    </row>
    <row r="18746" ht="15.75" customHeight="1" spans="1:7">
      <c r="A18746" s="143">
        <v>4507802</v>
      </c>
      <c r="B18746" s="153" t="s">
        <v>20944</v>
      </c>
      <c r="C18746" s="145" t="s">
        <v>455</v>
      </c>
      <c r="D18746" s="137"/>
      <c r="E18746" s="146">
        <v>118.48</v>
      </c>
      <c r="F18746" s="138"/>
      <c r="G18746" s="138"/>
    </row>
    <row r="18747" ht="15.75" customHeight="1" spans="1:7">
      <c r="A18747" s="143">
        <v>4507803</v>
      </c>
      <c r="B18747" s="153" t="s">
        <v>20945</v>
      </c>
      <c r="C18747" s="145" t="s">
        <v>455</v>
      </c>
      <c r="D18747" s="137"/>
      <c r="E18747" s="146">
        <v>115.29</v>
      </c>
      <c r="F18747" s="138"/>
      <c r="G18747" s="138"/>
    </row>
    <row r="18748" ht="15.75" customHeight="1" spans="1:7">
      <c r="A18748" s="143">
        <v>4508191</v>
      </c>
      <c r="B18748" s="153" t="s">
        <v>20946</v>
      </c>
      <c r="C18748" s="145" t="s">
        <v>455</v>
      </c>
      <c r="D18748" s="137"/>
      <c r="E18748" s="146">
        <v>118.9</v>
      </c>
      <c r="F18748" s="138"/>
      <c r="G18748" s="138"/>
    </row>
    <row r="18749" ht="15.75" customHeight="1" spans="1:7">
      <c r="A18749" s="143">
        <v>4507804</v>
      </c>
      <c r="B18749" s="153" t="s">
        <v>20947</v>
      </c>
      <c r="C18749" s="145" t="s">
        <v>455</v>
      </c>
      <c r="D18749" s="137"/>
      <c r="E18749" s="146">
        <v>142.87</v>
      </c>
      <c r="F18749" s="138"/>
      <c r="G18749" s="138"/>
    </row>
    <row r="18750" ht="15.75" customHeight="1" spans="1:7">
      <c r="A18750" s="143">
        <v>4507805</v>
      </c>
      <c r="B18750" s="153" t="s">
        <v>20948</v>
      </c>
      <c r="C18750" s="145" t="s">
        <v>455</v>
      </c>
      <c r="D18750" s="137"/>
      <c r="E18750" s="146">
        <v>148.6</v>
      </c>
      <c r="F18750" s="138"/>
      <c r="G18750" s="138"/>
    </row>
    <row r="18751" ht="15.75" customHeight="1" spans="1:7">
      <c r="A18751" s="143">
        <v>4507806</v>
      </c>
      <c r="B18751" s="153" t="s">
        <v>20949</v>
      </c>
      <c r="C18751" s="145" t="s">
        <v>455</v>
      </c>
      <c r="D18751" s="137"/>
      <c r="E18751" s="146">
        <v>27.39</v>
      </c>
      <c r="F18751" s="138"/>
      <c r="G18751" s="138"/>
    </row>
    <row r="18752" ht="15.75" customHeight="1" spans="1:7">
      <c r="A18752" s="143">
        <v>4507807</v>
      </c>
      <c r="B18752" s="153" t="s">
        <v>20950</v>
      </c>
      <c r="C18752" s="145" t="s">
        <v>455</v>
      </c>
      <c r="D18752" s="137"/>
      <c r="E18752" s="146">
        <v>32.92</v>
      </c>
      <c r="F18752" s="138"/>
      <c r="G18752" s="138"/>
    </row>
    <row r="18753" ht="15.75" customHeight="1" spans="1:7">
      <c r="A18753" s="143">
        <v>4507866</v>
      </c>
      <c r="B18753" s="153" t="s">
        <v>20951</v>
      </c>
      <c r="C18753" s="145" t="s">
        <v>455</v>
      </c>
      <c r="D18753" s="137"/>
      <c r="E18753" s="146">
        <v>76.91</v>
      </c>
      <c r="F18753" s="138"/>
      <c r="G18753" s="138"/>
    </row>
    <row r="18754" ht="15.75" customHeight="1" spans="1:7">
      <c r="A18754" s="143">
        <v>4507867</v>
      </c>
      <c r="B18754" s="153" t="s">
        <v>20952</v>
      </c>
      <c r="C18754" s="145" t="s">
        <v>455</v>
      </c>
      <c r="D18754" s="137"/>
      <c r="E18754" s="146">
        <v>109.9</v>
      </c>
      <c r="F18754" s="138"/>
      <c r="G18754" s="138"/>
    </row>
    <row r="18755" ht="15.75" customHeight="1" spans="1:7">
      <c r="A18755" s="143">
        <v>4507808</v>
      </c>
      <c r="B18755" s="153" t="s">
        <v>20953</v>
      </c>
      <c r="C18755" s="145" t="s">
        <v>455</v>
      </c>
      <c r="D18755" s="137"/>
      <c r="E18755" s="146">
        <v>31.09</v>
      </c>
      <c r="F18755" s="138"/>
      <c r="G18755" s="138"/>
    </row>
    <row r="18756" ht="15.75" customHeight="1" spans="1:7">
      <c r="A18756" s="143">
        <v>4507809</v>
      </c>
      <c r="B18756" s="153" t="s">
        <v>20954</v>
      </c>
      <c r="C18756" s="145" t="s">
        <v>455</v>
      </c>
      <c r="D18756" s="137"/>
      <c r="E18756" s="146">
        <v>38.51</v>
      </c>
      <c r="F18756" s="138"/>
      <c r="G18756" s="138"/>
    </row>
    <row r="18757" ht="15.75" customHeight="1" spans="1:7">
      <c r="A18757" s="143">
        <v>4507810</v>
      </c>
      <c r="B18757" s="153" t="s">
        <v>20955</v>
      </c>
      <c r="C18757" s="145" t="s">
        <v>455</v>
      </c>
      <c r="D18757" s="137"/>
      <c r="E18757" s="146">
        <v>50.78</v>
      </c>
      <c r="F18757" s="138"/>
      <c r="G18757" s="138"/>
    </row>
    <row r="18758" ht="15.75" customHeight="1" spans="1:7">
      <c r="A18758" s="143">
        <v>4507811</v>
      </c>
      <c r="B18758" s="153" t="s">
        <v>20956</v>
      </c>
      <c r="C18758" s="145" t="s">
        <v>455</v>
      </c>
      <c r="D18758" s="137"/>
      <c r="E18758" s="146">
        <v>50.92</v>
      </c>
      <c r="F18758" s="138"/>
      <c r="G18758" s="138"/>
    </row>
    <row r="18759" ht="15.75" customHeight="1" spans="1:7">
      <c r="A18759" s="143">
        <v>4507812</v>
      </c>
      <c r="B18759" s="153" t="s">
        <v>20957</v>
      </c>
      <c r="C18759" s="145" t="s">
        <v>455</v>
      </c>
      <c r="D18759" s="137"/>
      <c r="E18759" s="146">
        <v>58.5</v>
      </c>
      <c r="F18759" s="138"/>
      <c r="G18759" s="138"/>
    </row>
    <row r="18760" ht="15.75" customHeight="1" spans="1:7">
      <c r="A18760" s="143">
        <v>4507813</v>
      </c>
      <c r="B18760" s="153" t="s">
        <v>20958</v>
      </c>
      <c r="C18760" s="145" t="s">
        <v>455</v>
      </c>
      <c r="D18760" s="137"/>
      <c r="E18760" s="146">
        <v>70.27</v>
      </c>
      <c r="F18760" s="138"/>
      <c r="G18760" s="138"/>
    </row>
    <row r="18761" ht="15.75" customHeight="1" spans="1:7">
      <c r="A18761" s="143">
        <v>4507851</v>
      </c>
      <c r="B18761" s="153" t="s">
        <v>20959</v>
      </c>
      <c r="C18761" s="145" t="s">
        <v>13059</v>
      </c>
      <c r="D18761" s="137"/>
      <c r="E18761" s="146">
        <v>30.43</v>
      </c>
      <c r="F18761" s="138"/>
      <c r="G18761" s="138"/>
    </row>
    <row r="18762" ht="15.75" customHeight="1" spans="1:7">
      <c r="A18762" s="143">
        <v>4507852</v>
      </c>
      <c r="B18762" s="153" t="s">
        <v>20960</v>
      </c>
      <c r="C18762" s="145" t="s">
        <v>13059</v>
      </c>
      <c r="D18762" s="137"/>
      <c r="E18762" s="146">
        <v>30.3</v>
      </c>
      <c r="F18762" s="138"/>
      <c r="G18762" s="138"/>
    </row>
    <row r="18763" ht="15.75" customHeight="1" spans="1:7">
      <c r="A18763" s="143">
        <v>4507853</v>
      </c>
      <c r="B18763" s="153" t="s">
        <v>20961</v>
      </c>
      <c r="C18763" s="145" t="s">
        <v>13059</v>
      </c>
      <c r="D18763" s="137"/>
      <c r="E18763" s="146">
        <v>33.43</v>
      </c>
      <c r="F18763" s="138"/>
      <c r="G18763" s="138"/>
    </row>
    <row r="18764" ht="15.75" customHeight="1" spans="1:7">
      <c r="A18764" s="143">
        <v>4507854</v>
      </c>
      <c r="B18764" s="153" t="s">
        <v>20962</v>
      </c>
      <c r="C18764" s="145" t="s">
        <v>13059</v>
      </c>
      <c r="D18764" s="137"/>
      <c r="E18764" s="146">
        <v>36.72</v>
      </c>
      <c r="F18764" s="138"/>
      <c r="G18764" s="138"/>
    </row>
    <row r="18765" ht="15.75" customHeight="1" spans="1:7">
      <c r="A18765" s="143">
        <v>4507855</v>
      </c>
      <c r="B18765" s="153" t="s">
        <v>20963</v>
      </c>
      <c r="C18765" s="145" t="s">
        <v>13059</v>
      </c>
      <c r="D18765" s="137"/>
      <c r="E18765" s="146">
        <v>29.44</v>
      </c>
      <c r="F18765" s="138"/>
      <c r="G18765" s="138"/>
    </row>
    <row r="18766" ht="15.75" customHeight="1" spans="1:7">
      <c r="A18766" s="143">
        <v>4507856</v>
      </c>
      <c r="B18766" s="153" t="s">
        <v>20964</v>
      </c>
      <c r="C18766" s="145" t="s">
        <v>13059</v>
      </c>
      <c r="D18766" s="137"/>
      <c r="E18766" s="146">
        <v>29.25</v>
      </c>
      <c r="F18766" s="138"/>
      <c r="G18766" s="138"/>
    </row>
    <row r="18767" ht="15.75" customHeight="1" spans="1:7">
      <c r="A18767" s="143">
        <v>4507857</v>
      </c>
      <c r="B18767" s="153" t="s">
        <v>20965</v>
      </c>
      <c r="C18767" s="145" t="s">
        <v>13059</v>
      </c>
      <c r="D18767" s="137"/>
      <c r="E18767" s="146">
        <v>35.15</v>
      </c>
      <c r="F18767" s="138"/>
      <c r="G18767" s="138"/>
    </row>
    <row r="18768" ht="15.75" customHeight="1" spans="1:7">
      <c r="A18768" s="143">
        <v>4507858</v>
      </c>
      <c r="B18768" s="153" t="s">
        <v>20966</v>
      </c>
      <c r="C18768" s="145" t="s">
        <v>13059</v>
      </c>
      <c r="D18768" s="137"/>
      <c r="E18768" s="146">
        <v>39.78</v>
      </c>
      <c r="F18768" s="138"/>
      <c r="G18768" s="138"/>
    </row>
    <row r="18769" ht="15.75" customHeight="1" spans="1:7">
      <c r="A18769" s="143">
        <v>4508177</v>
      </c>
      <c r="B18769" s="153" t="s">
        <v>20967</v>
      </c>
      <c r="C18769" s="145" t="s">
        <v>13059</v>
      </c>
      <c r="D18769" s="137"/>
      <c r="E18769" s="146">
        <v>75.76</v>
      </c>
      <c r="F18769" s="138"/>
      <c r="G18769" s="138"/>
    </row>
    <row r="18770" ht="15.75" customHeight="1" spans="1:7">
      <c r="A18770" s="143">
        <v>4508178</v>
      </c>
      <c r="B18770" s="153" t="s">
        <v>20968</v>
      </c>
      <c r="C18770" s="145" t="s">
        <v>13059</v>
      </c>
      <c r="D18770" s="137"/>
      <c r="E18770" s="146">
        <v>75.56</v>
      </c>
      <c r="F18770" s="138"/>
      <c r="G18770" s="138"/>
    </row>
    <row r="18771" ht="15.75" customHeight="1" spans="1:7">
      <c r="A18771" s="143">
        <v>4507821</v>
      </c>
      <c r="B18771" s="153" t="s">
        <v>20969</v>
      </c>
      <c r="C18771" s="145" t="s">
        <v>13059</v>
      </c>
      <c r="D18771" s="137"/>
      <c r="E18771" s="146">
        <v>75.17</v>
      </c>
      <c r="F18771" s="138"/>
      <c r="G18771" s="138"/>
    </row>
    <row r="18772" ht="15.75" customHeight="1" spans="1:7">
      <c r="A18772" s="143">
        <v>4507822</v>
      </c>
      <c r="B18772" s="153" t="s">
        <v>20970</v>
      </c>
      <c r="C18772" s="145" t="s">
        <v>13059</v>
      </c>
      <c r="D18772" s="137"/>
      <c r="E18772" s="146">
        <v>74.97</v>
      </c>
      <c r="F18772" s="138"/>
      <c r="G18772" s="138"/>
    </row>
    <row r="18773" ht="15.75" customHeight="1" spans="1:7">
      <c r="A18773" s="143">
        <v>4507823</v>
      </c>
      <c r="B18773" s="153" t="s">
        <v>20971</v>
      </c>
      <c r="C18773" s="145" t="s">
        <v>13059</v>
      </c>
      <c r="D18773" s="137"/>
      <c r="E18773" s="146">
        <v>75.77</v>
      </c>
      <c r="F18773" s="138"/>
      <c r="G18773" s="138"/>
    </row>
    <row r="18774" ht="15.75" customHeight="1" spans="1:7">
      <c r="A18774" s="143">
        <v>4508188</v>
      </c>
      <c r="B18774" s="153" t="s">
        <v>20972</v>
      </c>
      <c r="C18774" s="145" t="s">
        <v>13059</v>
      </c>
      <c r="D18774" s="137"/>
      <c r="E18774" s="146">
        <v>75.63</v>
      </c>
      <c r="F18774" s="138"/>
      <c r="G18774" s="138"/>
    </row>
    <row r="18775" ht="15.75" customHeight="1" spans="1:7">
      <c r="A18775" s="143">
        <v>4507824</v>
      </c>
      <c r="B18775" s="153" t="s">
        <v>20973</v>
      </c>
      <c r="C18775" s="145" t="s">
        <v>13059</v>
      </c>
      <c r="D18775" s="137"/>
      <c r="E18775" s="146">
        <v>83.85</v>
      </c>
      <c r="F18775" s="138"/>
      <c r="G18775" s="138"/>
    </row>
    <row r="18776" ht="15.75" customHeight="1" spans="1:7">
      <c r="A18776" s="143">
        <v>4507825</v>
      </c>
      <c r="B18776" s="153" t="s">
        <v>20974</v>
      </c>
      <c r="C18776" s="145" t="s">
        <v>13059</v>
      </c>
      <c r="D18776" s="137"/>
      <c r="E18776" s="146">
        <v>84.08</v>
      </c>
      <c r="F18776" s="138"/>
      <c r="G18776" s="138"/>
    </row>
    <row r="18777" ht="15.75" customHeight="1" spans="1:7">
      <c r="A18777" s="143">
        <v>4507826</v>
      </c>
      <c r="B18777" s="153" t="s">
        <v>20975</v>
      </c>
      <c r="C18777" s="145" t="s">
        <v>13059</v>
      </c>
      <c r="D18777" s="137"/>
      <c r="E18777" s="146">
        <v>90.24</v>
      </c>
      <c r="F18777" s="138"/>
      <c r="G18777" s="138"/>
    </row>
    <row r="18778" ht="15.75" customHeight="1" spans="1:7">
      <c r="A18778" s="143">
        <v>4508179</v>
      </c>
      <c r="B18778" s="153" t="s">
        <v>20976</v>
      </c>
      <c r="C18778" s="145" t="s">
        <v>13059</v>
      </c>
      <c r="D18778" s="137"/>
      <c r="E18778" s="146">
        <v>90.04</v>
      </c>
      <c r="F18778" s="138"/>
      <c r="G18778" s="138"/>
    </row>
    <row r="18779" ht="15.75" customHeight="1" spans="1:7">
      <c r="A18779" s="143">
        <v>4507827</v>
      </c>
      <c r="B18779" s="153" t="s">
        <v>20977</v>
      </c>
      <c r="C18779" s="145" t="s">
        <v>13059</v>
      </c>
      <c r="D18779" s="137"/>
      <c r="E18779" s="146">
        <v>95.5</v>
      </c>
      <c r="F18779" s="138"/>
      <c r="G18779" s="138"/>
    </row>
    <row r="18780" ht="15.75" customHeight="1" spans="1:7">
      <c r="A18780" s="143">
        <v>4508180</v>
      </c>
      <c r="B18780" s="153" t="s">
        <v>20978</v>
      </c>
      <c r="C18780" s="145" t="s">
        <v>13059</v>
      </c>
      <c r="D18780" s="137"/>
      <c r="E18780" s="146">
        <v>28.54</v>
      </c>
      <c r="F18780" s="138"/>
      <c r="G18780" s="138"/>
    </row>
    <row r="18781" ht="15.75" customHeight="1" spans="1:7">
      <c r="A18781" s="143">
        <v>4507739</v>
      </c>
      <c r="B18781" s="153" t="s">
        <v>20979</v>
      </c>
      <c r="C18781" s="145" t="s">
        <v>13059</v>
      </c>
      <c r="D18781" s="137"/>
      <c r="E18781" s="146">
        <v>30.15</v>
      </c>
      <c r="F18781" s="138"/>
      <c r="G18781" s="138"/>
    </row>
    <row r="18782" ht="15.75" customHeight="1" spans="1:7">
      <c r="A18782" s="143">
        <v>4508181</v>
      </c>
      <c r="B18782" s="153" t="s">
        <v>20980</v>
      </c>
      <c r="C18782" s="145" t="s">
        <v>13059</v>
      </c>
      <c r="D18782" s="137"/>
      <c r="E18782" s="146">
        <v>30.14</v>
      </c>
      <c r="F18782" s="138"/>
      <c r="G18782" s="138"/>
    </row>
    <row r="18783" ht="15.75" customHeight="1" spans="1:7">
      <c r="A18783" s="143">
        <v>4508125</v>
      </c>
      <c r="B18783" s="153" t="s">
        <v>20981</v>
      </c>
      <c r="C18783" s="145" t="s">
        <v>13059</v>
      </c>
      <c r="D18783" s="137"/>
      <c r="E18783" s="146">
        <v>32.74</v>
      </c>
      <c r="F18783" s="138"/>
      <c r="G18783" s="138"/>
    </row>
    <row r="18784" ht="15.75" customHeight="1" spans="1:7">
      <c r="A18784" s="143">
        <v>4507828</v>
      </c>
      <c r="B18784" s="153" t="s">
        <v>20982</v>
      </c>
      <c r="C18784" s="145" t="s">
        <v>13059</v>
      </c>
      <c r="D18784" s="137"/>
      <c r="E18784" s="146">
        <v>32.79</v>
      </c>
      <c r="F18784" s="138"/>
      <c r="G18784" s="138"/>
    </row>
    <row r="18785" ht="15.75" customHeight="1" spans="1:7">
      <c r="A18785" s="143">
        <v>4507829</v>
      </c>
      <c r="B18785" s="153" t="s">
        <v>20983</v>
      </c>
      <c r="C18785" s="145" t="s">
        <v>13059</v>
      </c>
      <c r="D18785" s="137"/>
      <c r="E18785" s="146">
        <v>35.62</v>
      </c>
      <c r="F18785" s="138"/>
      <c r="G18785" s="138"/>
    </row>
    <row r="18786" ht="15.75" customHeight="1" spans="1:7">
      <c r="A18786" s="143">
        <v>4508182</v>
      </c>
      <c r="B18786" s="153" t="s">
        <v>20984</v>
      </c>
      <c r="C18786" s="145" t="s">
        <v>13059</v>
      </c>
      <c r="D18786" s="137"/>
      <c r="E18786" s="146">
        <v>35.72</v>
      </c>
      <c r="F18786" s="138"/>
      <c r="G18786" s="138"/>
    </row>
    <row r="18787" ht="15.75" customHeight="1" spans="1:7">
      <c r="A18787" s="143">
        <v>4508092</v>
      </c>
      <c r="B18787" s="153" t="s">
        <v>20985</v>
      </c>
      <c r="C18787" s="145" t="s">
        <v>13059</v>
      </c>
      <c r="D18787" s="137"/>
      <c r="E18787" s="146">
        <v>38.21</v>
      </c>
      <c r="F18787" s="138"/>
      <c r="G18787" s="138"/>
    </row>
    <row r="18788" ht="15.75" customHeight="1" spans="1:7">
      <c r="A18788" s="143">
        <v>4507830</v>
      </c>
      <c r="B18788" s="153" t="s">
        <v>20986</v>
      </c>
      <c r="C18788" s="145" t="s">
        <v>13059</v>
      </c>
      <c r="D18788" s="137"/>
      <c r="E18788" s="146">
        <v>38.37</v>
      </c>
      <c r="F18788" s="138"/>
      <c r="G18788" s="138"/>
    </row>
    <row r="18789" ht="15.75" customHeight="1" spans="1:7">
      <c r="A18789" s="143">
        <v>4508183</v>
      </c>
      <c r="B18789" s="153" t="s">
        <v>20987</v>
      </c>
      <c r="C18789" s="145" t="s">
        <v>13059</v>
      </c>
      <c r="D18789" s="137"/>
      <c r="E18789" s="146">
        <v>45.55</v>
      </c>
      <c r="F18789" s="138"/>
      <c r="G18789" s="138"/>
    </row>
    <row r="18790" ht="15.75" customHeight="1" spans="1:7">
      <c r="A18790" s="143">
        <v>4507831</v>
      </c>
      <c r="B18790" s="153" t="s">
        <v>20988</v>
      </c>
      <c r="C18790" s="145" t="s">
        <v>13059</v>
      </c>
      <c r="D18790" s="137"/>
      <c r="E18790" s="146">
        <v>41.36</v>
      </c>
      <c r="F18790" s="138"/>
      <c r="G18790" s="138"/>
    </row>
    <row r="18791" ht="15.75" customHeight="1" spans="1:7">
      <c r="A18791" s="143">
        <v>4507832</v>
      </c>
      <c r="B18791" s="153" t="s">
        <v>20989</v>
      </c>
      <c r="C18791" s="145" t="s">
        <v>13059</v>
      </c>
      <c r="D18791" s="137"/>
      <c r="E18791" s="146">
        <v>46.19</v>
      </c>
      <c r="F18791" s="138"/>
      <c r="G18791" s="138"/>
    </row>
    <row r="18792" ht="15.75" customHeight="1" spans="1:7">
      <c r="A18792" s="143">
        <v>4507833</v>
      </c>
      <c r="B18792" s="153" t="s">
        <v>20990</v>
      </c>
      <c r="C18792" s="145" t="s">
        <v>13059</v>
      </c>
      <c r="D18792" s="137"/>
      <c r="E18792" s="146">
        <v>46.13</v>
      </c>
      <c r="F18792" s="138"/>
      <c r="G18792" s="138"/>
    </row>
    <row r="18793" ht="15.75" customHeight="1" spans="1:7">
      <c r="A18793" s="143">
        <v>4507834</v>
      </c>
      <c r="B18793" s="153" t="s">
        <v>20991</v>
      </c>
      <c r="C18793" s="145" t="s">
        <v>13059</v>
      </c>
      <c r="D18793" s="137"/>
      <c r="E18793" s="146">
        <v>48.35</v>
      </c>
      <c r="F18793" s="138"/>
      <c r="G18793" s="138"/>
    </row>
    <row r="18794" ht="15.75" customHeight="1" spans="1:7">
      <c r="A18794" s="143">
        <v>4508184</v>
      </c>
      <c r="B18794" s="153" t="s">
        <v>20992</v>
      </c>
      <c r="C18794" s="145" t="s">
        <v>13059</v>
      </c>
      <c r="D18794" s="137"/>
      <c r="E18794" s="146">
        <v>48.21</v>
      </c>
      <c r="F18794" s="138"/>
      <c r="G18794" s="138"/>
    </row>
    <row r="18795" ht="15.75" customHeight="1" spans="1:7">
      <c r="A18795" s="143">
        <v>4507835</v>
      </c>
      <c r="B18795" s="153" t="s">
        <v>20993</v>
      </c>
      <c r="C18795" s="145" t="s">
        <v>13059</v>
      </c>
      <c r="D18795" s="137"/>
      <c r="E18795" s="146">
        <v>48.08</v>
      </c>
      <c r="F18795" s="138"/>
      <c r="G18795" s="138"/>
    </row>
    <row r="18796" ht="15.75" customHeight="1" spans="1:7">
      <c r="A18796" s="143">
        <v>4508174</v>
      </c>
      <c r="B18796" s="153" t="s">
        <v>20994</v>
      </c>
      <c r="C18796" s="145" t="s">
        <v>13059</v>
      </c>
      <c r="D18796" s="137"/>
      <c r="E18796" s="146">
        <v>48.35</v>
      </c>
      <c r="F18796" s="138"/>
      <c r="G18796" s="138"/>
    </row>
    <row r="18797" ht="15.75" customHeight="1" spans="1:7">
      <c r="A18797" s="143">
        <v>4507836</v>
      </c>
      <c r="B18797" s="153" t="s">
        <v>20995</v>
      </c>
      <c r="C18797" s="145" t="s">
        <v>13059</v>
      </c>
      <c r="D18797" s="137"/>
      <c r="E18797" s="146">
        <v>48.15</v>
      </c>
      <c r="F18797" s="138"/>
      <c r="G18797" s="138"/>
    </row>
    <row r="18798" ht="15.75" customHeight="1" spans="1:7">
      <c r="A18798" s="143">
        <v>4507837</v>
      </c>
      <c r="B18798" s="153" t="s">
        <v>20996</v>
      </c>
      <c r="C18798" s="145" t="s">
        <v>13059</v>
      </c>
      <c r="D18798" s="137"/>
      <c r="E18798" s="146">
        <v>51.61</v>
      </c>
      <c r="F18798" s="138"/>
      <c r="G18798" s="138"/>
    </row>
    <row r="18799" ht="15.75" customHeight="1" spans="1:7">
      <c r="A18799" s="143">
        <v>4507838</v>
      </c>
      <c r="B18799" s="153" t="s">
        <v>20997</v>
      </c>
      <c r="C18799" s="145" t="s">
        <v>13059</v>
      </c>
      <c r="D18799" s="137"/>
      <c r="E18799" s="146">
        <v>51.9</v>
      </c>
      <c r="F18799" s="138"/>
      <c r="G18799" s="138"/>
    </row>
    <row r="18800" ht="15.75" customHeight="1" spans="1:7">
      <c r="A18800" s="143">
        <v>4507839</v>
      </c>
      <c r="B18800" s="153" t="s">
        <v>20998</v>
      </c>
      <c r="C18800" s="145" t="s">
        <v>13059</v>
      </c>
      <c r="D18800" s="137"/>
      <c r="E18800" s="146">
        <v>54.09</v>
      </c>
      <c r="F18800" s="138"/>
      <c r="G18800" s="138"/>
    </row>
    <row r="18801" ht="15.75" customHeight="1" spans="1:7">
      <c r="A18801" s="143">
        <v>4508175</v>
      </c>
      <c r="B18801" s="153" t="s">
        <v>20999</v>
      </c>
      <c r="C18801" s="145" t="s">
        <v>13059</v>
      </c>
      <c r="D18801" s="137"/>
      <c r="E18801" s="146">
        <v>53.89</v>
      </c>
      <c r="F18801" s="138"/>
      <c r="G18801" s="138"/>
    </row>
    <row r="18802" ht="15.75" customHeight="1" spans="1:7">
      <c r="A18802" s="143">
        <v>4507840</v>
      </c>
      <c r="B18802" s="153" t="s">
        <v>21000</v>
      </c>
      <c r="C18802" s="145" t="s">
        <v>13059</v>
      </c>
      <c r="D18802" s="137"/>
      <c r="E18802" s="146">
        <v>53.86</v>
      </c>
      <c r="F18802" s="138"/>
      <c r="G18802" s="138"/>
    </row>
    <row r="18803" ht="15.75" customHeight="1" spans="1:7">
      <c r="A18803" s="143">
        <v>4507841</v>
      </c>
      <c r="B18803" s="153" t="s">
        <v>21001</v>
      </c>
      <c r="C18803" s="145" t="s">
        <v>13059</v>
      </c>
      <c r="D18803" s="137"/>
      <c r="E18803" s="146">
        <v>53.58</v>
      </c>
      <c r="F18803" s="138"/>
      <c r="G18803" s="138"/>
    </row>
    <row r="18804" ht="15.75" customHeight="1" spans="1:7">
      <c r="A18804" s="143">
        <v>4507842</v>
      </c>
      <c r="B18804" s="153" t="s">
        <v>21002</v>
      </c>
      <c r="C18804" s="145" t="s">
        <v>13059</v>
      </c>
      <c r="D18804" s="137"/>
      <c r="E18804" s="146">
        <v>58.28</v>
      </c>
      <c r="F18804" s="138"/>
      <c r="G18804" s="138"/>
    </row>
    <row r="18805" ht="15.75" customHeight="1" spans="1:7">
      <c r="A18805" s="143">
        <v>4508185</v>
      </c>
      <c r="B18805" s="153" t="s">
        <v>21003</v>
      </c>
      <c r="C18805" s="145" t="s">
        <v>13059</v>
      </c>
      <c r="D18805" s="137"/>
      <c r="E18805" s="146">
        <v>58.03</v>
      </c>
      <c r="F18805" s="138"/>
      <c r="G18805" s="138"/>
    </row>
    <row r="18806" ht="15.75" customHeight="1" spans="1:7">
      <c r="A18806" s="143">
        <v>4507843</v>
      </c>
      <c r="B18806" s="153" t="s">
        <v>21004</v>
      </c>
      <c r="C18806" s="145" t="s">
        <v>13059</v>
      </c>
      <c r="D18806" s="137"/>
      <c r="E18806" s="146">
        <v>57.9</v>
      </c>
      <c r="F18806" s="138"/>
      <c r="G18806" s="138"/>
    </row>
    <row r="18807" ht="15.75" customHeight="1" spans="1:7">
      <c r="A18807" s="143">
        <v>4507844</v>
      </c>
      <c r="B18807" s="153" t="s">
        <v>21005</v>
      </c>
      <c r="C18807" s="145" t="s">
        <v>13059</v>
      </c>
      <c r="D18807" s="137"/>
      <c r="E18807" s="146">
        <v>61.42</v>
      </c>
      <c r="F18807" s="138"/>
      <c r="G18807" s="138"/>
    </row>
    <row r="18808" ht="15.75" customHeight="1" spans="1:7">
      <c r="A18808" s="143">
        <v>4508186</v>
      </c>
      <c r="B18808" s="153" t="s">
        <v>21006</v>
      </c>
      <c r="C18808" s="145" t="s">
        <v>13059</v>
      </c>
      <c r="D18808" s="137"/>
      <c r="E18808" s="146">
        <v>61.49</v>
      </c>
      <c r="F18808" s="138"/>
      <c r="G18808" s="138"/>
    </row>
    <row r="18809" ht="15.75" customHeight="1" spans="1:7">
      <c r="A18809" s="143">
        <v>4508187</v>
      </c>
      <c r="B18809" s="153" t="s">
        <v>21007</v>
      </c>
      <c r="C18809" s="145" t="s">
        <v>13059</v>
      </c>
      <c r="D18809" s="137"/>
      <c r="E18809" s="146">
        <v>61.35</v>
      </c>
      <c r="F18809" s="138"/>
      <c r="G18809" s="138"/>
    </row>
    <row r="18810" ht="15.75" customHeight="1" spans="1:7">
      <c r="A18810" s="143">
        <v>4507845</v>
      </c>
      <c r="B18810" s="153" t="s">
        <v>21008</v>
      </c>
      <c r="C18810" s="145" t="s">
        <v>13059</v>
      </c>
      <c r="D18810" s="137"/>
      <c r="E18810" s="146">
        <v>61.08</v>
      </c>
      <c r="F18810" s="138"/>
      <c r="G18810" s="138"/>
    </row>
    <row r="18811" ht="15.75" customHeight="1" spans="1:7">
      <c r="A18811" s="143">
        <v>4507846</v>
      </c>
      <c r="B18811" s="153" t="s">
        <v>21009</v>
      </c>
      <c r="C18811" s="145" t="s">
        <v>13059</v>
      </c>
      <c r="D18811" s="137"/>
      <c r="E18811" s="146">
        <v>60.94</v>
      </c>
      <c r="F18811" s="138"/>
      <c r="G18811" s="138"/>
    </row>
    <row r="18812" ht="15.75" customHeight="1" spans="1:7">
      <c r="A18812" s="143">
        <v>4507847</v>
      </c>
      <c r="B18812" s="153" t="s">
        <v>21010</v>
      </c>
      <c r="C18812" s="145" t="s">
        <v>13059</v>
      </c>
      <c r="D18812" s="137"/>
      <c r="E18812" s="146">
        <v>69.27</v>
      </c>
      <c r="F18812" s="138"/>
      <c r="G18812" s="138"/>
    </row>
    <row r="18813" ht="15.75" customHeight="1" spans="1:7">
      <c r="A18813" s="143">
        <v>4507848</v>
      </c>
      <c r="B18813" s="153" t="s">
        <v>21011</v>
      </c>
      <c r="C18813" s="145" t="s">
        <v>13059</v>
      </c>
      <c r="D18813" s="137"/>
      <c r="E18813" s="146">
        <v>68.88</v>
      </c>
      <c r="F18813" s="138"/>
      <c r="G18813" s="138"/>
    </row>
    <row r="18814" ht="15.75" customHeight="1" spans="1:7">
      <c r="A18814" s="143">
        <v>4507849</v>
      </c>
      <c r="B18814" s="153" t="s">
        <v>21012</v>
      </c>
      <c r="C18814" s="145" t="s">
        <v>13059</v>
      </c>
      <c r="D18814" s="137"/>
      <c r="E18814" s="146">
        <v>68.71</v>
      </c>
      <c r="F18814" s="138"/>
      <c r="G18814" s="138"/>
    </row>
    <row r="18815" ht="15.75" customHeight="1" spans="1:7">
      <c r="A18815" s="143">
        <v>4508176</v>
      </c>
      <c r="B18815" s="153" t="s">
        <v>21013</v>
      </c>
      <c r="C18815" s="145" t="s">
        <v>13059</v>
      </c>
      <c r="D18815" s="137"/>
      <c r="E18815" s="146">
        <v>73.9</v>
      </c>
      <c r="F18815" s="138"/>
      <c r="G18815" s="138"/>
    </row>
    <row r="18816" ht="15.75" customHeight="1" spans="1:7">
      <c r="A18816" s="143">
        <v>4507850</v>
      </c>
      <c r="B18816" s="153" t="s">
        <v>21014</v>
      </c>
      <c r="C18816" s="145" t="s">
        <v>13059</v>
      </c>
      <c r="D18816" s="137"/>
      <c r="E18816" s="146">
        <v>73.7</v>
      </c>
      <c r="F18816" s="138"/>
      <c r="G18816" s="138"/>
    </row>
    <row r="18817" ht="15.75" customHeight="1" spans="1:7">
      <c r="A18817" s="143">
        <v>4507956</v>
      </c>
      <c r="B18817" s="153" t="s">
        <v>21015</v>
      </c>
      <c r="C18817" s="145" t="s">
        <v>12982</v>
      </c>
      <c r="D18817" s="137"/>
      <c r="E18817" s="146">
        <v>12.36</v>
      </c>
      <c r="F18817" s="138"/>
      <c r="G18817" s="138"/>
    </row>
    <row r="18818" ht="15.75" customHeight="1" spans="1:7">
      <c r="A18818" s="143">
        <v>4507957</v>
      </c>
      <c r="B18818" s="153" t="s">
        <v>21016</v>
      </c>
      <c r="C18818" s="145" t="s">
        <v>12982</v>
      </c>
      <c r="D18818" s="137"/>
      <c r="E18818" s="146">
        <v>12.35</v>
      </c>
      <c r="F18818" s="138"/>
      <c r="G18818" s="138"/>
    </row>
    <row r="18819" ht="15.75" customHeight="1" spans="1:7">
      <c r="A18819" s="143">
        <v>4507958</v>
      </c>
      <c r="B18819" s="153" t="s">
        <v>21017</v>
      </c>
      <c r="C18819" s="145" t="s">
        <v>12982</v>
      </c>
      <c r="D18819" s="137"/>
      <c r="E18819" s="146">
        <v>15.68</v>
      </c>
      <c r="F18819" s="138"/>
      <c r="G18819" s="138"/>
    </row>
    <row r="18820" ht="15.75" customHeight="1" spans="1:7">
      <c r="A18820" s="143">
        <v>4507959</v>
      </c>
      <c r="B18820" s="153" t="s">
        <v>21018</v>
      </c>
      <c r="C18820" s="145" t="s">
        <v>12982</v>
      </c>
      <c r="D18820" s="137"/>
      <c r="E18820" s="146">
        <v>15.68</v>
      </c>
      <c r="F18820" s="138"/>
      <c r="G18820" s="138"/>
    </row>
    <row r="18821" ht="15.75" customHeight="1" spans="1:7">
      <c r="A18821" s="143">
        <v>4516138</v>
      </c>
      <c r="B18821" s="153" t="s">
        <v>21019</v>
      </c>
      <c r="C18821" s="145" t="s">
        <v>12982</v>
      </c>
      <c r="D18821" s="137"/>
      <c r="E18821" s="146">
        <v>10.66</v>
      </c>
      <c r="F18821" s="138"/>
      <c r="G18821" s="138"/>
    </row>
    <row r="18822" ht="15.75" customHeight="1" spans="1:7">
      <c r="A18822" s="143">
        <v>4516137</v>
      </c>
      <c r="B18822" s="153" t="s">
        <v>21020</v>
      </c>
      <c r="C18822" s="145" t="s">
        <v>13149</v>
      </c>
      <c r="D18822" s="137"/>
      <c r="E18822" s="146">
        <v>136.01</v>
      </c>
      <c r="F18822" s="138"/>
      <c r="G18822" s="138"/>
    </row>
    <row r="18823" ht="15.75" customHeight="1" spans="1:7">
      <c r="A18823" s="143">
        <v>4805755</v>
      </c>
      <c r="B18823" s="153" t="s">
        <v>21021</v>
      </c>
      <c r="C18823" s="145" t="s">
        <v>12987</v>
      </c>
      <c r="D18823" s="137"/>
      <c r="E18823" s="146">
        <v>32.34</v>
      </c>
      <c r="F18823" s="138"/>
      <c r="G18823" s="138"/>
    </row>
    <row r="18824" ht="15.75" customHeight="1" spans="1:7">
      <c r="A18824" s="143">
        <v>4805756</v>
      </c>
      <c r="B18824" s="153" t="s">
        <v>21022</v>
      </c>
      <c r="C18824" s="145" t="s">
        <v>13149</v>
      </c>
      <c r="D18824" s="137"/>
      <c r="E18824" s="146">
        <v>4.85</v>
      </c>
      <c r="F18824" s="138"/>
      <c r="G18824" s="138"/>
    </row>
    <row r="18825" ht="15.75" customHeight="1" spans="1:7">
      <c r="A18825" s="143">
        <v>4816020</v>
      </c>
      <c r="B18825" s="153" t="s">
        <v>21023</v>
      </c>
      <c r="C18825" s="145" t="s">
        <v>12987</v>
      </c>
      <c r="D18825" s="137"/>
      <c r="E18825" s="146">
        <v>11.42</v>
      </c>
      <c r="F18825" s="138"/>
      <c r="G18825" s="138"/>
    </row>
    <row r="18826" ht="15.75" customHeight="1" spans="1:7">
      <c r="A18826" s="143">
        <v>4816019</v>
      </c>
      <c r="B18826" s="153" t="s">
        <v>21024</v>
      </c>
      <c r="C18826" s="145" t="s">
        <v>12987</v>
      </c>
      <c r="D18826" s="137"/>
      <c r="E18826" s="146">
        <v>7.09</v>
      </c>
      <c r="F18826" s="138"/>
      <c r="G18826" s="138"/>
    </row>
    <row r="18827" ht="15.75" customHeight="1" spans="1:7">
      <c r="A18827" s="143">
        <v>4816018</v>
      </c>
      <c r="B18827" s="153" t="s">
        <v>21025</v>
      </c>
      <c r="C18827" s="145" t="s">
        <v>12987</v>
      </c>
      <c r="D18827" s="137"/>
      <c r="E18827" s="146">
        <v>4.84</v>
      </c>
      <c r="F18827" s="138"/>
      <c r="G18827" s="138"/>
    </row>
    <row r="18828" ht="15.75" customHeight="1" spans="1:7">
      <c r="A18828" s="143">
        <v>4816012</v>
      </c>
      <c r="B18828" s="153" t="s">
        <v>21026</v>
      </c>
      <c r="C18828" s="145" t="s">
        <v>12987</v>
      </c>
      <c r="D18828" s="137"/>
      <c r="E18828" s="146">
        <v>53.29</v>
      </c>
      <c r="F18828" s="138"/>
      <c r="G18828" s="138"/>
    </row>
    <row r="18829" ht="15.75" customHeight="1" spans="1:7">
      <c r="A18829" s="143">
        <v>4815805</v>
      </c>
      <c r="B18829" s="153" t="s">
        <v>21027</v>
      </c>
      <c r="C18829" s="145" t="s">
        <v>13149</v>
      </c>
      <c r="D18829" s="137"/>
      <c r="E18829" s="146">
        <v>13.28</v>
      </c>
      <c r="F18829" s="138"/>
      <c r="G18829" s="138"/>
    </row>
    <row r="18830" ht="15.75" customHeight="1" spans="1:7">
      <c r="A18830" s="143">
        <v>4815802</v>
      </c>
      <c r="B18830" s="153" t="s">
        <v>21028</v>
      </c>
      <c r="C18830" s="145" t="s">
        <v>13149</v>
      </c>
      <c r="D18830" s="137"/>
      <c r="E18830" s="146">
        <v>19.61</v>
      </c>
      <c r="F18830" s="138"/>
      <c r="G18830" s="138"/>
    </row>
    <row r="18831" ht="15.75" customHeight="1" spans="1:7">
      <c r="A18831" s="143">
        <v>4805754</v>
      </c>
      <c r="B18831" s="153" t="s">
        <v>21029</v>
      </c>
      <c r="C18831" s="145" t="s">
        <v>12987</v>
      </c>
      <c r="D18831" s="137"/>
      <c r="E18831" s="146">
        <v>6.6</v>
      </c>
      <c r="F18831" s="138"/>
      <c r="G18831" s="138"/>
    </row>
    <row r="18832" ht="15.75" customHeight="1" spans="1:7">
      <c r="A18832" s="143">
        <v>4816145</v>
      </c>
      <c r="B18832" s="153" t="s">
        <v>21030</v>
      </c>
      <c r="C18832" s="145" t="s">
        <v>13059</v>
      </c>
      <c r="D18832" s="137"/>
      <c r="E18832" s="146">
        <v>26.23</v>
      </c>
      <c r="F18832" s="138"/>
      <c r="G18832" s="138"/>
    </row>
    <row r="18833" ht="15.75" customHeight="1" spans="1:7">
      <c r="A18833" s="143">
        <v>4816144</v>
      </c>
      <c r="B18833" s="153" t="s">
        <v>21031</v>
      </c>
      <c r="C18833" s="145" t="s">
        <v>13059</v>
      </c>
      <c r="D18833" s="137"/>
      <c r="E18833" s="146">
        <v>24.12</v>
      </c>
      <c r="F18833" s="138"/>
      <c r="G18833" s="138"/>
    </row>
    <row r="18834" ht="15.75" customHeight="1" spans="1:7">
      <c r="A18834" s="143">
        <v>4816147</v>
      </c>
      <c r="B18834" s="153" t="s">
        <v>21032</v>
      </c>
      <c r="C18834" s="145" t="s">
        <v>13059</v>
      </c>
      <c r="D18834" s="137"/>
      <c r="E18834" s="146">
        <v>36.44</v>
      </c>
      <c r="F18834" s="138"/>
      <c r="G18834" s="138"/>
    </row>
    <row r="18835" ht="15.75" customHeight="1" spans="1:7">
      <c r="A18835" s="143">
        <v>4816146</v>
      </c>
      <c r="B18835" s="153" t="s">
        <v>21033</v>
      </c>
      <c r="C18835" s="145" t="s">
        <v>13059</v>
      </c>
      <c r="D18835" s="137"/>
      <c r="E18835" s="146">
        <v>32.63</v>
      </c>
      <c r="F18835" s="138"/>
      <c r="G18835" s="138"/>
    </row>
    <row r="18836" ht="15.75" customHeight="1" spans="1:7">
      <c r="A18836" s="143">
        <v>4816121</v>
      </c>
      <c r="B18836" s="153" t="s">
        <v>21034</v>
      </c>
      <c r="C18836" s="145" t="s">
        <v>13059</v>
      </c>
      <c r="D18836" s="137"/>
      <c r="E18836" s="146">
        <v>30.29</v>
      </c>
      <c r="F18836" s="138"/>
      <c r="G18836" s="138"/>
    </row>
    <row r="18837" ht="15.75" customHeight="1" spans="1:7">
      <c r="A18837" s="143">
        <v>4816120</v>
      </c>
      <c r="B18837" s="153" t="s">
        <v>21035</v>
      </c>
      <c r="C18837" s="145" t="s">
        <v>13059</v>
      </c>
      <c r="D18837" s="137"/>
      <c r="E18837" s="146">
        <v>27.33</v>
      </c>
      <c r="F18837" s="138"/>
      <c r="G18837" s="138"/>
    </row>
    <row r="18838" ht="15.75" customHeight="1" spans="1:7">
      <c r="A18838" s="143">
        <v>4816123</v>
      </c>
      <c r="B18838" s="153" t="s">
        <v>21036</v>
      </c>
      <c r="C18838" s="145" t="s">
        <v>13059</v>
      </c>
      <c r="D18838" s="137"/>
      <c r="E18838" s="146">
        <v>40.1</v>
      </c>
      <c r="F18838" s="138"/>
      <c r="G18838" s="138"/>
    </row>
    <row r="18839" ht="15.75" customHeight="1" spans="1:7">
      <c r="A18839" s="143">
        <v>4816122</v>
      </c>
      <c r="B18839" s="153" t="s">
        <v>21037</v>
      </c>
      <c r="C18839" s="145" t="s">
        <v>13059</v>
      </c>
      <c r="D18839" s="137"/>
      <c r="E18839" s="146">
        <v>35.87</v>
      </c>
      <c r="F18839" s="138"/>
      <c r="G18839" s="138"/>
    </row>
    <row r="18840" ht="15.75" customHeight="1" spans="1:7">
      <c r="A18840" s="143">
        <v>4816125</v>
      </c>
      <c r="B18840" s="153" t="s">
        <v>21038</v>
      </c>
      <c r="C18840" s="145" t="s">
        <v>13059</v>
      </c>
      <c r="D18840" s="137"/>
      <c r="E18840" s="146">
        <v>56.85</v>
      </c>
      <c r="F18840" s="138"/>
      <c r="G18840" s="138"/>
    </row>
    <row r="18841" ht="15.75" customHeight="1" spans="1:7">
      <c r="A18841" s="143">
        <v>4816124</v>
      </c>
      <c r="B18841" s="153" t="s">
        <v>21039</v>
      </c>
      <c r="C18841" s="145" t="s">
        <v>13059</v>
      </c>
      <c r="D18841" s="137"/>
      <c r="E18841" s="146">
        <v>49.24</v>
      </c>
      <c r="F18841" s="138"/>
      <c r="G18841" s="138"/>
    </row>
    <row r="18842" ht="15.75" customHeight="1" spans="1:7">
      <c r="A18842" s="143">
        <v>4816022</v>
      </c>
      <c r="B18842" s="153" t="s">
        <v>21040</v>
      </c>
      <c r="C18842" s="145" t="s">
        <v>13059</v>
      </c>
      <c r="D18842" s="137"/>
      <c r="E18842" s="146">
        <v>76.14</v>
      </c>
      <c r="F18842" s="138"/>
      <c r="G18842" s="138"/>
    </row>
    <row r="18843" ht="15.75" customHeight="1" spans="1:7">
      <c r="A18843" s="143">
        <v>4816021</v>
      </c>
      <c r="B18843" s="153" t="s">
        <v>21041</v>
      </c>
      <c r="C18843" s="145" t="s">
        <v>13059</v>
      </c>
      <c r="D18843" s="137"/>
      <c r="E18843" s="146">
        <v>64.37</v>
      </c>
      <c r="F18843" s="138"/>
      <c r="G18843" s="138"/>
    </row>
    <row r="18844" ht="15.75" customHeight="1" spans="1:7">
      <c r="A18844" s="143">
        <v>4816106</v>
      </c>
      <c r="B18844" s="153" t="s">
        <v>21042</v>
      </c>
      <c r="C18844" s="145" t="s">
        <v>13059</v>
      </c>
      <c r="D18844" s="137"/>
      <c r="E18844" s="146">
        <v>31.37</v>
      </c>
      <c r="F18844" s="138"/>
      <c r="G18844" s="138"/>
    </row>
    <row r="18845" ht="15.75" customHeight="1" spans="1:7">
      <c r="A18845" s="143">
        <v>4816105</v>
      </c>
      <c r="B18845" s="153" t="s">
        <v>21043</v>
      </c>
      <c r="C18845" s="145" t="s">
        <v>13059</v>
      </c>
      <c r="D18845" s="137"/>
      <c r="E18845" s="146">
        <v>28.41</v>
      </c>
      <c r="F18845" s="138"/>
      <c r="G18845" s="138"/>
    </row>
    <row r="18846" ht="15.75" customHeight="1" spans="1:7">
      <c r="A18846" s="143">
        <v>4816108</v>
      </c>
      <c r="B18846" s="153" t="s">
        <v>21044</v>
      </c>
      <c r="C18846" s="145" t="s">
        <v>13059</v>
      </c>
      <c r="D18846" s="137"/>
      <c r="E18846" s="146">
        <v>41.17</v>
      </c>
      <c r="F18846" s="138"/>
      <c r="G18846" s="138"/>
    </row>
    <row r="18847" ht="15.75" customHeight="1" spans="1:7">
      <c r="A18847" s="143">
        <v>4816107</v>
      </c>
      <c r="B18847" s="153" t="s">
        <v>21045</v>
      </c>
      <c r="C18847" s="145" t="s">
        <v>13059</v>
      </c>
      <c r="D18847" s="137"/>
      <c r="E18847" s="146">
        <v>36.94</v>
      </c>
      <c r="F18847" s="138"/>
      <c r="G18847" s="138"/>
    </row>
    <row r="18848" ht="15.75" customHeight="1" spans="1:7">
      <c r="A18848" s="143">
        <v>4816110</v>
      </c>
      <c r="B18848" s="153" t="s">
        <v>21046</v>
      </c>
      <c r="C18848" s="145" t="s">
        <v>13059</v>
      </c>
      <c r="D18848" s="137"/>
      <c r="E18848" s="146">
        <v>57.93</v>
      </c>
      <c r="F18848" s="138"/>
      <c r="G18848" s="138"/>
    </row>
    <row r="18849" ht="15.75" customHeight="1" spans="1:7">
      <c r="A18849" s="143">
        <v>4816109</v>
      </c>
      <c r="B18849" s="153" t="s">
        <v>21047</v>
      </c>
      <c r="C18849" s="145" t="s">
        <v>13059</v>
      </c>
      <c r="D18849" s="137"/>
      <c r="E18849" s="146">
        <v>50.31</v>
      </c>
      <c r="F18849" s="138"/>
      <c r="G18849" s="138"/>
    </row>
    <row r="18850" ht="15.75" customHeight="1" spans="1:7">
      <c r="A18850" s="143">
        <v>4816100</v>
      </c>
      <c r="B18850" s="153" t="s">
        <v>21048</v>
      </c>
      <c r="C18850" s="145" t="s">
        <v>13059</v>
      </c>
      <c r="D18850" s="137"/>
      <c r="E18850" s="146">
        <v>30.99</v>
      </c>
      <c r="F18850" s="138"/>
      <c r="G18850" s="138"/>
    </row>
    <row r="18851" ht="15.75" customHeight="1" spans="1:7">
      <c r="A18851" s="143">
        <v>4816099</v>
      </c>
      <c r="B18851" s="153" t="s">
        <v>21049</v>
      </c>
      <c r="C18851" s="145" t="s">
        <v>13059</v>
      </c>
      <c r="D18851" s="137"/>
      <c r="E18851" s="146">
        <v>29.22</v>
      </c>
      <c r="F18851" s="138"/>
      <c r="G18851" s="138"/>
    </row>
    <row r="18852" ht="15.75" customHeight="1" spans="1:7">
      <c r="A18852" s="143">
        <v>4816102</v>
      </c>
      <c r="B18852" s="153" t="s">
        <v>21050</v>
      </c>
      <c r="C18852" s="145" t="s">
        <v>13059</v>
      </c>
      <c r="D18852" s="137"/>
      <c r="E18852" s="146">
        <v>39.7</v>
      </c>
      <c r="F18852" s="138"/>
      <c r="G18852" s="138"/>
    </row>
    <row r="18853" ht="15.75" customHeight="1" spans="1:7">
      <c r="A18853" s="143">
        <v>4816101</v>
      </c>
      <c r="B18853" s="153" t="s">
        <v>21051</v>
      </c>
      <c r="C18853" s="145" t="s">
        <v>13059</v>
      </c>
      <c r="D18853" s="137"/>
      <c r="E18853" s="146">
        <v>38.1</v>
      </c>
      <c r="F18853" s="138"/>
      <c r="G18853" s="138"/>
    </row>
    <row r="18854" ht="15.75" customHeight="1" spans="1:7">
      <c r="A18854" s="143">
        <v>4816104</v>
      </c>
      <c r="B18854" s="153" t="s">
        <v>21052</v>
      </c>
      <c r="C18854" s="145" t="s">
        <v>13059</v>
      </c>
      <c r="D18854" s="137"/>
      <c r="E18854" s="146">
        <v>56.22</v>
      </c>
      <c r="F18854" s="138"/>
      <c r="G18854" s="138"/>
    </row>
    <row r="18855" ht="15.75" customHeight="1" spans="1:7">
      <c r="A18855" s="143">
        <v>4816103</v>
      </c>
      <c r="B18855" s="153" t="s">
        <v>21053</v>
      </c>
      <c r="C18855" s="145" t="s">
        <v>13059</v>
      </c>
      <c r="D18855" s="137"/>
      <c r="E18855" s="146">
        <v>51.67</v>
      </c>
      <c r="F18855" s="138"/>
      <c r="G18855" s="138"/>
    </row>
    <row r="18856" ht="15.75" customHeight="1" spans="1:7">
      <c r="A18856" s="143">
        <v>4815804</v>
      </c>
      <c r="B18856" s="153" t="s">
        <v>21054</v>
      </c>
      <c r="C18856" s="145" t="s">
        <v>455</v>
      </c>
      <c r="D18856" s="137"/>
      <c r="E18856" s="146">
        <v>0.52</v>
      </c>
      <c r="F18856" s="138"/>
      <c r="G18856" s="138"/>
    </row>
    <row r="18857" ht="15.75" customHeight="1" spans="1:7">
      <c r="A18857" s="143">
        <v>4816002</v>
      </c>
      <c r="B18857" s="153" t="s">
        <v>21055</v>
      </c>
      <c r="C18857" s="145" t="s">
        <v>12987</v>
      </c>
      <c r="D18857" s="137"/>
      <c r="E18857" s="146">
        <v>1424.16</v>
      </c>
      <c r="F18857" s="138"/>
      <c r="G18857" s="138"/>
    </row>
    <row r="18858" ht="15.75" customHeight="1" spans="1:7">
      <c r="A18858" s="143">
        <v>4805765</v>
      </c>
      <c r="B18858" s="153" t="s">
        <v>21056</v>
      </c>
      <c r="C18858" s="145" t="s">
        <v>12987</v>
      </c>
      <c r="D18858" s="137"/>
      <c r="E18858" s="146">
        <v>190.12</v>
      </c>
      <c r="F18858" s="138"/>
      <c r="G18858" s="138"/>
    </row>
    <row r="18859" ht="15.75" customHeight="1" spans="1:7">
      <c r="A18859" s="143">
        <v>4816000</v>
      </c>
      <c r="B18859" s="153" t="s">
        <v>21057</v>
      </c>
      <c r="C18859" s="145" t="s">
        <v>12987</v>
      </c>
      <c r="D18859" s="137"/>
      <c r="E18859" s="146">
        <v>463.09</v>
      </c>
      <c r="F18859" s="138"/>
      <c r="G18859" s="138"/>
    </row>
    <row r="18860" ht="15.75" customHeight="1" spans="1:7">
      <c r="A18860" s="143">
        <v>4816001</v>
      </c>
      <c r="B18860" s="153" t="s">
        <v>21058</v>
      </c>
      <c r="C18860" s="145" t="s">
        <v>12987</v>
      </c>
      <c r="D18860" s="137"/>
      <c r="E18860" s="146">
        <v>770.52</v>
      </c>
      <c r="F18860" s="138"/>
      <c r="G18860" s="138"/>
    </row>
    <row r="18861" ht="15.75" customHeight="1" spans="1:7">
      <c r="A18861" s="143">
        <v>4805749</v>
      </c>
      <c r="B18861" s="153" t="s">
        <v>21059</v>
      </c>
      <c r="C18861" s="145" t="s">
        <v>12987</v>
      </c>
      <c r="D18861" s="137"/>
      <c r="E18861" s="146">
        <v>73.05</v>
      </c>
      <c r="F18861" s="138"/>
      <c r="G18861" s="138"/>
    </row>
    <row r="18862" ht="15.75" customHeight="1" spans="1:7">
      <c r="A18862" s="143">
        <v>4805751</v>
      </c>
      <c r="B18862" s="153" t="s">
        <v>21060</v>
      </c>
      <c r="C18862" s="145" t="s">
        <v>12987</v>
      </c>
      <c r="D18862" s="137"/>
      <c r="E18862" s="146">
        <v>54.79</v>
      </c>
      <c r="F18862" s="138"/>
      <c r="G18862" s="138"/>
    </row>
    <row r="18863" ht="15.75" customHeight="1" spans="1:7">
      <c r="A18863" s="143">
        <v>4805752</v>
      </c>
      <c r="B18863" s="153" t="s">
        <v>21061</v>
      </c>
      <c r="C18863" s="145" t="s">
        <v>12987</v>
      </c>
      <c r="D18863" s="137"/>
      <c r="E18863" s="146">
        <v>65.74</v>
      </c>
      <c r="F18863" s="138"/>
      <c r="G18863" s="138"/>
    </row>
    <row r="18864" ht="15.75" customHeight="1" spans="1:7">
      <c r="A18864" s="143">
        <v>4805753</v>
      </c>
      <c r="B18864" s="153" t="s">
        <v>21062</v>
      </c>
      <c r="C18864" s="145" t="s">
        <v>12987</v>
      </c>
      <c r="D18864" s="137"/>
      <c r="E18864" s="146">
        <v>76.7</v>
      </c>
      <c r="F18864" s="138"/>
      <c r="G18864" s="138"/>
    </row>
    <row r="18865" ht="15.75" customHeight="1" spans="1:7">
      <c r="A18865" s="143">
        <v>4805750</v>
      </c>
      <c r="B18865" s="153" t="s">
        <v>21063</v>
      </c>
      <c r="C18865" s="145" t="s">
        <v>12987</v>
      </c>
      <c r="D18865" s="137"/>
      <c r="E18865" s="146">
        <v>43.83</v>
      </c>
      <c r="F18865" s="138"/>
      <c r="G18865" s="138"/>
    </row>
    <row r="18866" ht="15.75" customHeight="1" spans="1:7">
      <c r="A18866" s="143">
        <v>4805767</v>
      </c>
      <c r="B18866" s="153" t="s">
        <v>21064</v>
      </c>
      <c r="C18866" s="145" t="s">
        <v>12987</v>
      </c>
      <c r="D18866" s="137"/>
      <c r="E18866" s="146">
        <v>75.88</v>
      </c>
      <c r="F18866" s="138"/>
      <c r="G18866" s="138"/>
    </row>
    <row r="18867" ht="15.75" customHeight="1" spans="1:7">
      <c r="A18867" s="143">
        <v>4805769</v>
      </c>
      <c r="B18867" s="153" t="s">
        <v>21065</v>
      </c>
      <c r="C18867" s="145" t="s">
        <v>12987</v>
      </c>
      <c r="D18867" s="137"/>
      <c r="E18867" s="146">
        <v>90.33</v>
      </c>
      <c r="F18867" s="138"/>
      <c r="G18867" s="138"/>
    </row>
    <row r="18868" ht="15.75" customHeight="1" spans="1:7">
      <c r="A18868" s="143">
        <v>4805770</v>
      </c>
      <c r="B18868" s="153" t="s">
        <v>21066</v>
      </c>
      <c r="C18868" s="145" t="s">
        <v>12987</v>
      </c>
      <c r="D18868" s="137"/>
      <c r="E18868" s="146">
        <v>104.78</v>
      </c>
      <c r="F18868" s="138"/>
      <c r="G18868" s="138"/>
    </row>
    <row r="18869" ht="15.75" customHeight="1" spans="1:7">
      <c r="A18869" s="143">
        <v>4805760</v>
      </c>
      <c r="B18869" s="153" t="s">
        <v>21067</v>
      </c>
      <c r="C18869" s="145" t="s">
        <v>12987</v>
      </c>
      <c r="D18869" s="137"/>
      <c r="E18869" s="146">
        <v>61.42</v>
      </c>
      <c r="F18869" s="138"/>
      <c r="G18869" s="138"/>
    </row>
    <row r="18870" ht="15.75" customHeight="1" spans="1:7">
      <c r="A18870" s="143">
        <v>4805757</v>
      </c>
      <c r="B18870" s="153" t="s">
        <v>21068</v>
      </c>
      <c r="C18870" s="145" t="s">
        <v>12987</v>
      </c>
      <c r="D18870" s="137"/>
      <c r="E18870" s="146">
        <v>6.65</v>
      </c>
      <c r="F18870" s="138"/>
      <c r="G18870" s="138"/>
    </row>
    <row r="18871" ht="15.75" customHeight="1" spans="1:7">
      <c r="A18871" s="143">
        <v>4805762</v>
      </c>
      <c r="B18871" s="153" t="s">
        <v>21069</v>
      </c>
      <c r="C18871" s="145" t="s">
        <v>12987</v>
      </c>
      <c r="D18871" s="137"/>
      <c r="E18871" s="146">
        <v>8.23</v>
      </c>
      <c r="F18871" s="138"/>
      <c r="G18871" s="138"/>
    </row>
    <row r="18872" ht="15.75" customHeight="1" spans="1:7">
      <c r="A18872" s="143">
        <v>4806395</v>
      </c>
      <c r="B18872" s="153" t="s">
        <v>21070</v>
      </c>
      <c r="C18872" s="145" t="s">
        <v>455</v>
      </c>
      <c r="D18872" s="137"/>
      <c r="E18872" s="146">
        <v>5.26</v>
      </c>
      <c r="F18872" s="138"/>
      <c r="G18872" s="138"/>
    </row>
    <row r="18873" ht="15.75" customHeight="1" spans="1:7">
      <c r="A18873" s="143">
        <v>4816003</v>
      </c>
      <c r="B18873" s="153" t="s">
        <v>21071</v>
      </c>
      <c r="C18873" s="145" t="s">
        <v>13059</v>
      </c>
      <c r="D18873" s="137"/>
      <c r="E18873" s="146">
        <v>40.62</v>
      </c>
      <c r="F18873" s="138"/>
      <c r="G18873" s="138"/>
    </row>
    <row r="18874" ht="15.75" customHeight="1" spans="1:7">
      <c r="A18874" s="143">
        <v>4816017</v>
      </c>
      <c r="B18874" s="153" t="s">
        <v>21072</v>
      </c>
      <c r="C18874" s="145" t="s">
        <v>12987</v>
      </c>
      <c r="D18874" s="137"/>
      <c r="E18874" s="146">
        <v>20.89</v>
      </c>
      <c r="F18874" s="138"/>
      <c r="G18874" s="138"/>
    </row>
    <row r="18875" ht="15.75" customHeight="1" spans="1:7">
      <c r="A18875" s="143">
        <v>4816023</v>
      </c>
      <c r="B18875" s="153" t="s">
        <v>21073</v>
      </c>
      <c r="C18875" s="145" t="s">
        <v>19395</v>
      </c>
      <c r="D18875" s="137"/>
      <c r="E18875" s="146">
        <v>231.77</v>
      </c>
      <c r="F18875" s="138"/>
      <c r="G18875" s="138"/>
    </row>
    <row r="18876" ht="15.75" customHeight="1" spans="1:7">
      <c r="A18876" s="143">
        <v>4816025</v>
      </c>
      <c r="B18876" s="153" t="s">
        <v>21074</v>
      </c>
      <c r="C18876" s="145" t="s">
        <v>19395</v>
      </c>
      <c r="D18876" s="137"/>
      <c r="E18876" s="146">
        <v>432.08</v>
      </c>
      <c r="F18876" s="138"/>
      <c r="G18876" s="138"/>
    </row>
    <row r="18877" ht="15.75" customHeight="1" spans="1:7">
      <c r="A18877" s="143">
        <v>4816024</v>
      </c>
      <c r="B18877" s="153" t="s">
        <v>21075</v>
      </c>
      <c r="C18877" s="145" t="s">
        <v>19395</v>
      </c>
      <c r="D18877" s="137"/>
      <c r="E18877" s="146">
        <v>298.85</v>
      </c>
      <c r="F18877" s="138"/>
      <c r="G18877" s="138"/>
    </row>
    <row r="18878" ht="15.75" customHeight="1" spans="1:7">
      <c r="A18878" s="143">
        <v>4816005</v>
      </c>
      <c r="B18878" s="153" t="s">
        <v>21076</v>
      </c>
      <c r="C18878" s="145" t="s">
        <v>12987</v>
      </c>
      <c r="D18878" s="137"/>
      <c r="E18878" s="146">
        <v>84.96</v>
      </c>
      <c r="F18878" s="138"/>
      <c r="G18878" s="138"/>
    </row>
    <row r="18879" ht="15.75" customHeight="1" spans="1:7">
      <c r="A18879" s="143">
        <v>4800400</v>
      </c>
      <c r="B18879" s="153" t="s">
        <v>21077</v>
      </c>
      <c r="C18879" s="145" t="s">
        <v>13149</v>
      </c>
      <c r="D18879" s="137"/>
      <c r="E18879" s="146">
        <v>5.1</v>
      </c>
      <c r="F18879" s="138"/>
      <c r="G18879" s="138"/>
    </row>
    <row r="18880" ht="15.75" customHeight="1" spans="1:7">
      <c r="A18880" s="143">
        <v>4816016</v>
      </c>
      <c r="B18880" s="153" t="s">
        <v>21078</v>
      </c>
      <c r="C18880" s="145" t="s">
        <v>12987</v>
      </c>
      <c r="D18880" s="137"/>
      <c r="E18880" s="146">
        <v>39.81</v>
      </c>
      <c r="F18880" s="138"/>
      <c r="G18880" s="138"/>
    </row>
    <row r="18881" ht="15.75" customHeight="1" spans="1:7">
      <c r="A18881" s="143">
        <v>4800412</v>
      </c>
      <c r="B18881" s="153" t="s">
        <v>21079</v>
      </c>
      <c r="C18881" s="145" t="s">
        <v>13149</v>
      </c>
      <c r="D18881" s="137"/>
      <c r="E18881" s="146">
        <v>4.38</v>
      </c>
      <c r="F18881" s="138"/>
      <c r="G18881" s="138"/>
    </row>
    <row r="18882" ht="15.75" customHeight="1" spans="1:7">
      <c r="A18882" s="143">
        <v>4815671</v>
      </c>
      <c r="B18882" s="153" t="s">
        <v>21080</v>
      </c>
      <c r="C18882" s="145" t="s">
        <v>12987</v>
      </c>
      <c r="D18882" s="137"/>
      <c r="E18882" s="146">
        <v>16.66</v>
      </c>
      <c r="F18882" s="138"/>
      <c r="G18882" s="138"/>
    </row>
    <row r="18883" ht="15.75" customHeight="1" spans="1:7">
      <c r="A18883" s="143">
        <v>4815803</v>
      </c>
      <c r="B18883" s="153" t="s">
        <v>21081</v>
      </c>
      <c r="C18883" s="145" t="s">
        <v>13059</v>
      </c>
      <c r="D18883" s="137"/>
      <c r="E18883" s="146">
        <v>7.72</v>
      </c>
      <c r="F18883" s="138"/>
      <c r="G18883" s="138"/>
    </row>
    <row r="18884" ht="15.75" customHeight="1" spans="1:7">
      <c r="A18884" s="143">
        <v>4816011</v>
      </c>
      <c r="B18884" s="153" t="s">
        <v>21082</v>
      </c>
      <c r="C18884" s="145" t="s">
        <v>12987</v>
      </c>
      <c r="D18884" s="137"/>
      <c r="E18884" s="146">
        <v>1479.83</v>
      </c>
      <c r="F18884" s="138"/>
      <c r="G18884" s="138"/>
    </row>
    <row r="18885" ht="15.75" customHeight="1" spans="1:7">
      <c r="A18885" s="143">
        <v>4816014</v>
      </c>
      <c r="B18885" s="153" t="s">
        <v>21083</v>
      </c>
      <c r="C18885" s="145" t="s">
        <v>12987</v>
      </c>
      <c r="D18885" s="137"/>
      <c r="E18885" s="146">
        <v>49.36</v>
      </c>
      <c r="F18885" s="138"/>
      <c r="G18885" s="138"/>
    </row>
    <row r="18886" ht="15.75" customHeight="1" spans="1:7">
      <c r="A18886" s="143">
        <v>4816010</v>
      </c>
      <c r="B18886" s="153" t="s">
        <v>21084</v>
      </c>
      <c r="C18886" s="145" t="s">
        <v>12987</v>
      </c>
      <c r="D18886" s="137"/>
      <c r="E18886" s="146">
        <v>35.26</v>
      </c>
      <c r="F18886" s="138"/>
      <c r="G18886" s="138"/>
    </row>
    <row r="18887" ht="15.75" customHeight="1" spans="1:7">
      <c r="A18887" s="143">
        <v>4816015</v>
      </c>
      <c r="B18887" s="153" t="s">
        <v>21085</v>
      </c>
      <c r="C18887" s="145" t="s">
        <v>12987</v>
      </c>
      <c r="D18887" s="137"/>
      <c r="E18887" s="146">
        <v>20.39</v>
      </c>
      <c r="F18887" s="138"/>
      <c r="G18887" s="138"/>
    </row>
    <row r="18888" ht="15.75" customHeight="1" spans="1:7">
      <c r="A18888" s="143">
        <v>4816119</v>
      </c>
      <c r="B18888" s="153" t="s">
        <v>21086</v>
      </c>
      <c r="C18888" s="145" t="s">
        <v>12987</v>
      </c>
      <c r="D18888" s="137"/>
      <c r="E18888" s="146">
        <v>36.66</v>
      </c>
      <c r="F18888" s="138"/>
      <c r="G18888" s="138"/>
    </row>
    <row r="18889" ht="15.75" customHeight="1" spans="1:7">
      <c r="A18889" s="143">
        <v>4816004</v>
      </c>
      <c r="B18889" s="153" t="s">
        <v>21087</v>
      </c>
      <c r="C18889" s="145" t="s">
        <v>13059</v>
      </c>
      <c r="D18889" s="137"/>
      <c r="E18889" s="146">
        <v>53.78</v>
      </c>
      <c r="F18889" s="138"/>
      <c r="G18889" s="138"/>
    </row>
    <row r="18890" ht="15.75" customHeight="1" spans="1:7">
      <c r="A18890" s="143">
        <v>4915652</v>
      </c>
      <c r="B18890" s="153" t="s">
        <v>21088</v>
      </c>
      <c r="C18890" s="145" t="s">
        <v>455</v>
      </c>
      <c r="D18890" s="137"/>
      <c r="E18890" s="146">
        <v>8.09</v>
      </c>
      <c r="F18890" s="138"/>
      <c r="G18890" s="138"/>
    </row>
    <row r="18891" ht="15.75" customHeight="1" spans="1:7">
      <c r="A18891" s="143">
        <v>4915651</v>
      </c>
      <c r="B18891" s="153" t="s">
        <v>21089</v>
      </c>
      <c r="C18891" s="145" t="s">
        <v>455</v>
      </c>
      <c r="D18891" s="137"/>
      <c r="E18891" s="146">
        <v>8.95</v>
      </c>
      <c r="F18891" s="138"/>
      <c r="G18891" s="138"/>
    </row>
    <row r="18892" ht="15.75" customHeight="1" spans="1:7">
      <c r="A18892" s="143">
        <v>4915723</v>
      </c>
      <c r="B18892" s="153" t="s">
        <v>21090</v>
      </c>
      <c r="C18892" s="145" t="s">
        <v>13149</v>
      </c>
      <c r="D18892" s="137"/>
      <c r="E18892" s="146">
        <v>3.24</v>
      </c>
      <c r="F18892" s="138"/>
      <c r="G18892" s="138"/>
    </row>
    <row r="18893" ht="15.75" customHeight="1" spans="1:7">
      <c r="A18893" s="143">
        <v>4915724</v>
      </c>
      <c r="B18893" s="153" t="s">
        <v>21091</v>
      </c>
      <c r="C18893" s="145" t="s">
        <v>13149</v>
      </c>
      <c r="D18893" s="137"/>
      <c r="E18893" s="146">
        <v>1.84</v>
      </c>
      <c r="F18893" s="138"/>
      <c r="G18893" s="138"/>
    </row>
    <row r="18894" ht="15.75" customHeight="1" spans="1:7">
      <c r="A18894" s="143">
        <v>4915637</v>
      </c>
      <c r="B18894" s="153" t="s">
        <v>21092</v>
      </c>
      <c r="C18894" s="145" t="s">
        <v>13149</v>
      </c>
      <c r="D18894" s="137"/>
      <c r="E18894" s="146">
        <v>0.96</v>
      </c>
      <c r="F18894" s="138"/>
      <c r="G18894" s="138"/>
    </row>
    <row r="18895" ht="15.75" customHeight="1" spans="1:7">
      <c r="A18895" s="143">
        <v>4915779</v>
      </c>
      <c r="B18895" s="153" t="s">
        <v>21093</v>
      </c>
      <c r="C18895" s="145" t="s">
        <v>13149</v>
      </c>
      <c r="D18895" s="137"/>
      <c r="E18895" s="146">
        <v>0.64</v>
      </c>
      <c r="F18895" s="138"/>
      <c r="G18895" s="138"/>
    </row>
    <row r="18896" ht="15.75" customHeight="1" spans="1:7">
      <c r="A18896" s="143">
        <v>4915638</v>
      </c>
      <c r="B18896" s="153" t="s">
        <v>21094</v>
      </c>
      <c r="C18896" s="145" t="s">
        <v>13149</v>
      </c>
      <c r="D18896" s="137"/>
      <c r="E18896" s="146">
        <v>0.76</v>
      </c>
      <c r="F18896" s="138"/>
      <c r="G18896" s="138"/>
    </row>
    <row r="18897" ht="15.75" customHeight="1" spans="1:7">
      <c r="A18897" s="143">
        <v>4915636</v>
      </c>
      <c r="B18897" s="153" t="s">
        <v>21095</v>
      </c>
      <c r="C18897" s="145" t="s">
        <v>13149</v>
      </c>
      <c r="D18897" s="137"/>
      <c r="E18897" s="146">
        <v>0.99</v>
      </c>
      <c r="F18897" s="138"/>
      <c r="G18897" s="138"/>
    </row>
    <row r="18898" ht="15.75" customHeight="1" spans="1:7">
      <c r="A18898" s="143">
        <v>4915744</v>
      </c>
      <c r="B18898" s="153" t="s">
        <v>21096</v>
      </c>
      <c r="C18898" s="145" t="s">
        <v>13149</v>
      </c>
      <c r="D18898" s="137"/>
      <c r="E18898" s="146">
        <v>0.73</v>
      </c>
      <c r="F18898" s="138"/>
      <c r="G18898" s="138"/>
    </row>
    <row r="18899" ht="15.75" customHeight="1" spans="1:7">
      <c r="A18899" s="143">
        <v>4915700</v>
      </c>
      <c r="B18899" s="153" t="s">
        <v>21097</v>
      </c>
      <c r="C18899" s="145" t="s">
        <v>13149</v>
      </c>
      <c r="D18899" s="137"/>
      <c r="E18899" s="146">
        <v>1.16</v>
      </c>
      <c r="F18899" s="138"/>
      <c r="G18899" s="138"/>
    </row>
    <row r="18900" ht="15.75" customHeight="1" spans="1:7">
      <c r="A18900" s="143">
        <v>4915590</v>
      </c>
      <c r="B18900" s="153" t="s">
        <v>21098</v>
      </c>
      <c r="C18900" s="145" t="s">
        <v>13149</v>
      </c>
      <c r="D18900" s="137"/>
      <c r="E18900" s="146">
        <v>0.78</v>
      </c>
      <c r="F18900" s="138"/>
      <c r="G18900" s="138"/>
    </row>
    <row r="18901" ht="15.75" customHeight="1" spans="1:7">
      <c r="A18901" s="143">
        <v>4915591</v>
      </c>
      <c r="B18901" s="153" t="s">
        <v>21099</v>
      </c>
      <c r="C18901" s="145" t="s">
        <v>13149</v>
      </c>
      <c r="D18901" s="137"/>
      <c r="E18901" s="146">
        <v>0.91</v>
      </c>
      <c r="F18901" s="138"/>
      <c r="G18901" s="138"/>
    </row>
    <row r="18902" ht="15.75" customHeight="1" spans="1:7">
      <c r="A18902" s="143">
        <v>4915701</v>
      </c>
      <c r="B18902" s="153" t="s">
        <v>21100</v>
      </c>
      <c r="C18902" s="145" t="s">
        <v>13149</v>
      </c>
      <c r="D18902" s="137"/>
      <c r="E18902" s="146">
        <v>1.14</v>
      </c>
      <c r="F18902" s="138"/>
      <c r="G18902" s="138"/>
    </row>
    <row r="18903" ht="15.75" customHeight="1" spans="1:7">
      <c r="A18903" s="143">
        <v>4915703</v>
      </c>
      <c r="B18903" s="153" t="s">
        <v>21101</v>
      </c>
      <c r="C18903" s="145" t="s">
        <v>12987</v>
      </c>
      <c r="D18903" s="137"/>
      <c r="E18903" s="146">
        <v>103.7</v>
      </c>
      <c r="F18903" s="138"/>
      <c r="G18903" s="138"/>
    </row>
    <row r="18904" ht="15.75" customHeight="1" spans="1:7">
      <c r="A18904" s="143">
        <v>4915705</v>
      </c>
      <c r="B18904" s="153" t="s">
        <v>21102</v>
      </c>
      <c r="C18904" s="145" t="s">
        <v>12987</v>
      </c>
      <c r="D18904" s="137"/>
      <c r="E18904" s="146">
        <v>128.62</v>
      </c>
      <c r="F18904" s="138"/>
      <c r="G18904" s="138"/>
    </row>
    <row r="18905" ht="15.75" customHeight="1" spans="1:7">
      <c r="A18905" s="143">
        <v>4915743</v>
      </c>
      <c r="B18905" s="153" t="s">
        <v>21103</v>
      </c>
      <c r="C18905" s="145" t="s">
        <v>13149</v>
      </c>
      <c r="D18905" s="137"/>
      <c r="E18905" s="146">
        <v>0.08</v>
      </c>
      <c r="F18905" s="138"/>
      <c r="G18905" s="138"/>
    </row>
    <row r="18906" ht="15.75" customHeight="1" spans="1:7">
      <c r="A18906" s="143">
        <v>4915768</v>
      </c>
      <c r="B18906" s="153" t="s">
        <v>21104</v>
      </c>
      <c r="C18906" s="145" t="s">
        <v>12987</v>
      </c>
      <c r="D18906" s="137"/>
      <c r="E18906" s="146">
        <v>14.77</v>
      </c>
      <c r="F18906" s="138"/>
      <c r="G18906" s="138"/>
    </row>
    <row r="18907" ht="15.75" customHeight="1" spans="1:7">
      <c r="A18907" s="143">
        <v>4915713</v>
      </c>
      <c r="B18907" s="153" t="s">
        <v>21105</v>
      </c>
      <c r="C18907" s="145" t="s">
        <v>12987</v>
      </c>
      <c r="D18907" s="137"/>
      <c r="E18907" s="146">
        <v>64.69</v>
      </c>
      <c r="F18907" s="138"/>
      <c r="G18907" s="138"/>
    </row>
    <row r="18908" ht="15.75" customHeight="1" spans="1:7">
      <c r="A18908" s="143">
        <v>4915655</v>
      </c>
      <c r="B18908" s="153" t="s">
        <v>21106</v>
      </c>
      <c r="C18908" s="145" t="s">
        <v>12987</v>
      </c>
      <c r="D18908" s="137"/>
      <c r="E18908" s="146">
        <v>84.77</v>
      </c>
      <c r="F18908" s="138"/>
      <c r="G18908" s="138"/>
    </row>
    <row r="18909" ht="15.75" customHeight="1" spans="1:7">
      <c r="A18909" s="143">
        <v>4915656</v>
      </c>
      <c r="B18909" s="153" t="s">
        <v>21107</v>
      </c>
      <c r="C18909" s="145" t="s">
        <v>12987</v>
      </c>
      <c r="D18909" s="137"/>
      <c r="E18909" s="146">
        <v>66.64</v>
      </c>
      <c r="F18909" s="138"/>
      <c r="G18909" s="138"/>
    </row>
    <row r="18910" ht="15.75" customHeight="1" spans="1:7">
      <c r="A18910" s="143">
        <v>4915657</v>
      </c>
      <c r="B18910" s="153" t="s">
        <v>21108</v>
      </c>
      <c r="C18910" s="145" t="s">
        <v>12987</v>
      </c>
      <c r="D18910" s="137"/>
      <c r="E18910" s="146">
        <v>55.71</v>
      </c>
      <c r="F18910" s="138"/>
      <c r="G18910" s="138"/>
    </row>
    <row r="18911" ht="15.75" customHeight="1" spans="1:7">
      <c r="A18911" s="143">
        <v>4915658</v>
      </c>
      <c r="B18911" s="153" t="s">
        <v>21109</v>
      </c>
      <c r="C18911" s="145" t="s">
        <v>12987</v>
      </c>
      <c r="D18911" s="137"/>
      <c r="E18911" s="146">
        <v>48.56</v>
      </c>
      <c r="F18911" s="138"/>
      <c r="G18911" s="138"/>
    </row>
    <row r="18912" ht="15.75" customHeight="1" spans="1:7">
      <c r="A18912" s="143">
        <v>4915659</v>
      </c>
      <c r="B18912" s="153" t="s">
        <v>21110</v>
      </c>
      <c r="C18912" s="145" t="s">
        <v>12987</v>
      </c>
      <c r="D18912" s="137"/>
      <c r="E18912" s="146">
        <v>43.6</v>
      </c>
      <c r="F18912" s="138"/>
      <c r="G18912" s="138"/>
    </row>
    <row r="18913" ht="15.75" customHeight="1" spans="1:7">
      <c r="A18913" s="143">
        <v>4915660</v>
      </c>
      <c r="B18913" s="153" t="s">
        <v>21111</v>
      </c>
      <c r="C18913" s="145" t="s">
        <v>12987</v>
      </c>
      <c r="D18913" s="137"/>
      <c r="E18913" s="146">
        <v>40.05</v>
      </c>
      <c r="F18913" s="138"/>
      <c r="G18913" s="138"/>
    </row>
    <row r="18914" ht="15.75" customHeight="1" spans="1:7">
      <c r="A18914" s="143">
        <v>4915661</v>
      </c>
      <c r="B18914" s="153" t="s">
        <v>21112</v>
      </c>
      <c r="C18914" s="145" t="s">
        <v>12987</v>
      </c>
      <c r="D18914" s="137"/>
      <c r="E18914" s="146">
        <v>110.17</v>
      </c>
      <c r="F18914" s="138"/>
      <c r="G18914" s="138"/>
    </row>
    <row r="18915" ht="15.75" customHeight="1" spans="1:7">
      <c r="A18915" s="143">
        <v>4915662</v>
      </c>
      <c r="B18915" s="153" t="s">
        <v>21113</v>
      </c>
      <c r="C18915" s="145" t="s">
        <v>12987</v>
      </c>
      <c r="D18915" s="137"/>
      <c r="E18915" s="146">
        <v>87.04</v>
      </c>
      <c r="F18915" s="138"/>
      <c r="G18915" s="138"/>
    </row>
    <row r="18916" ht="15.75" customHeight="1" spans="1:7">
      <c r="A18916" s="143">
        <v>4915663</v>
      </c>
      <c r="B18916" s="153" t="s">
        <v>21114</v>
      </c>
      <c r="C18916" s="145" t="s">
        <v>12987</v>
      </c>
      <c r="D18916" s="137"/>
      <c r="E18916" s="146">
        <v>72.04</v>
      </c>
      <c r="F18916" s="138"/>
      <c r="G18916" s="138"/>
    </row>
    <row r="18917" ht="15.75" customHeight="1" spans="1:7">
      <c r="A18917" s="143">
        <v>4915664</v>
      </c>
      <c r="B18917" s="153" t="s">
        <v>21115</v>
      </c>
      <c r="C18917" s="145" t="s">
        <v>12987</v>
      </c>
      <c r="D18917" s="137"/>
      <c r="E18917" s="146">
        <v>63.33</v>
      </c>
      <c r="F18917" s="138"/>
      <c r="G18917" s="138"/>
    </row>
    <row r="18918" ht="15.75" customHeight="1" spans="1:7">
      <c r="A18918" s="143">
        <v>4915665</v>
      </c>
      <c r="B18918" s="153" t="s">
        <v>21116</v>
      </c>
      <c r="C18918" s="145" t="s">
        <v>12987</v>
      </c>
      <c r="D18918" s="137"/>
      <c r="E18918" s="146">
        <v>57.36</v>
      </c>
      <c r="F18918" s="138"/>
      <c r="G18918" s="138"/>
    </row>
    <row r="18919" ht="15.75" customHeight="1" spans="1:7">
      <c r="A18919" s="143">
        <v>4915666</v>
      </c>
      <c r="B18919" s="153" t="s">
        <v>21117</v>
      </c>
      <c r="C18919" s="145" t="s">
        <v>12987</v>
      </c>
      <c r="D18919" s="137"/>
      <c r="E18919" s="146">
        <v>53.09</v>
      </c>
      <c r="F18919" s="138"/>
      <c r="G18919" s="138"/>
    </row>
    <row r="18920" ht="15.75" customHeight="1" spans="1:7">
      <c r="A18920" s="143">
        <v>4915650</v>
      </c>
      <c r="B18920" s="153" t="s">
        <v>21118</v>
      </c>
      <c r="C18920" s="145" t="s">
        <v>12982</v>
      </c>
      <c r="D18920" s="137"/>
      <c r="E18920" s="146">
        <v>299.31</v>
      </c>
      <c r="F18920" s="138"/>
      <c r="G18920" s="138"/>
    </row>
    <row r="18921" ht="15.75" customHeight="1" spans="1:7">
      <c r="A18921" s="143">
        <v>4915645</v>
      </c>
      <c r="B18921" s="153" t="s">
        <v>21119</v>
      </c>
      <c r="C18921" s="145" t="s">
        <v>12982</v>
      </c>
      <c r="D18921" s="137"/>
      <c r="E18921" s="146">
        <v>223.9</v>
      </c>
      <c r="F18921" s="138"/>
      <c r="G18921" s="138"/>
    </row>
    <row r="18922" ht="15.75" customHeight="1" spans="1:7">
      <c r="A18922" s="143">
        <v>4915712</v>
      </c>
      <c r="B18922" s="153" t="s">
        <v>21120</v>
      </c>
      <c r="C18922" s="145" t="s">
        <v>12987</v>
      </c>
      <c r="D18922" s="137"/>
      <c r="E18922" s="146">
        <v>21.56</v>
      </c>
      <c r="F18922" s="138"/>
      <c r="G18922" s="138"/>
    </row>
    <row r="18923" ht="15.75" customHeight="1" spans="1:7">
      <c r="A18923" s="143">
        <v>4915711</v>
      </c>
      <c r="B18923" s="153" t="s">
        <v>21121</v>
      </c>
      <c r="C18923" s="145" t="s">
        <v>13059</v>
      </c>
      <c r="D18923" s="137"/>
      <c r="E18923" s="146">
        <v>1.44</v>
      </c>
      <c r="F18923" s="138"/>
      <c r="G18923" s="138"/>
    </row>
    <row r="18924" ht="15.75" customHeight="1" spans="1:7">
      <c r="A18924" s="143">
        <v>4915790</v>
      </c>
      <c r="B18924" s="153" t="s">
        <v>21122</v>
      </c>
      <c r="C18924" s="145" t="s">
        <v>13141</v>
      </c>
      <c r="D18924" s="137"/>
      <c r="E18924" s="146">
        <v>228.28</v>
      </c>
      <c r="F18924" s="138"/>
      <c r="G18924" s="138"/>
    </row>
    <row r="18925" ht="15.75" customHeight="1" spans="1:7">
      <c r="A18925" s="143">
        <v>4915793</v>
      </c>
      <c r="B18925" s="153" t="s">
        <v>21123</v>
      </c>
      <c r="C18925" s="145" t="s">
        <v>13141</v>
      </c>
      <c r="D18925" s="137"/>
      <c r="E18925" s="146">
        <v>177.58</v>
      </c>
      <c r="F18925" s="138"/>
      <c r="G18925" s="138"/>
    </row>
    <row r="18926" ht="15.75" customHeight="1" spans="1:7">
      <c r="A18926" s="143">
        <v>4915792</v>
      </c>
      <c r="B18926" s="153" t="s">
        <v>21124</v>
      </c>
      <c r="C18926" s="145" t="s">
        <v>13141</v>
      </c>
      <c r="D18926" s="137"/>
      <c r="E18926" s="146">
        <v>73.97</v>
      </c>
      <c r="F18926" s="138"/>
      <c r="G18926" s="138"/>
    </row>
    <row r="18927" ht="15.75" customHeight="1" spans="1:7">
      <c r="A18927" s="143">
        <v>4915718</v>
      </c>
      <c r="B18927" s="153" t="s">
        <v>21125</v>
      </c>
      <c r="C18927" s="145" t="s">
        <v>13149</v>
      </c>
      <c r="D18927" s="137"/>
      <c r="E18927" s="146">
        <v>9.29</v>
      </c>
      <c r="F18927" s="138"/>
      <c r="G18927" s="138"/>
    </row>
    <row r="18928" ht="15.75" customHeight="1" spans="1:7">
      <c r="A18928" s="143">
        <v>4915672</v>
      </c>
      <c r="B18928" s="153" t="s">
        <v>21126</v>
      </c>
      <c r="C18928" s="145" t="s">
        <v>13059</v>
      </c>
      <c r="D18928" s="137"/>
      <c r="E18928" s="146">
        <v>4.31</v>
      </c>
      <c r="F18928" s="138"/>
      <c r="G18928" s="138"/>
    </row>
    <row r="18929" ht="15.75" customHeight="1" spans="1:7">
      <c r="A18929" s="143">
        <v>4915708</v>
      </c>
      <c r="B18929" s="153" t="s">
        <v>21127</v>
      </c>
      <c r="C18929" s="145" t="s">
        <v>13059</v>
      </c>
      <c r="D18929" s="137"/>
      <c r="E18929" s="146">
        <v>0.72</v>
      </c>
      <c r="F18929" s="138"/>
      <c r="G18929" s="138"/>
    </row>
    <row r="18930" ht="15.75" customHeight="1" spans="1:7">
      <c r="A18930" s="143">
        <v>4915710</v>
      </c>
      <c r="B18930" s="153" t="s">
        <v>21128</v>
      </c>
      <c r="C18930" s="145" t="s">
        <v>13059</v>
      </c>
      <c r="D18930" s="137"/>
      <c r="E18930" s="146">
        <v>4.31</v>
      </c>
      <c r="F18930" s="138"/>
      <c r="G18930" s="138"/>
    </row>
    <row r="18931" ht="15.75" customHeight="1" spans="1:7">
      <c r="A18931" s="143">
        <v>4915709</v>
      </c>
      <c r="B18931" s="153" t="s">
        <v>21129</v>
      </c>
      <c r="C18931" s="145" t="s">
        <v>13059</v>
      </c>
      <c r="D18931" s="137"/>
      <c r="E18931" s="146">
        <v>1.08</v>
      </c>
      <c r="F18931" s="138"/>
      <c r="G18931" s="138"/>
    </row>
    <row r="18932" ht="15.75" customHeight="1" spans="1:7">
      <c r="A18932" s="143">
        <v>4915686</v>
      </c>
      <c r="B18932" s="153" t="s">
        <v>21130</v>
      </c>
      <c r="C18932" s="145" t="s">
        <v>455</v>
      </c>
      <c r="D18932" s="137"/>
      <c r="E18932" s="146">
        <v>4.31</v>
      </c>
      <c r="F18932" s="138"/>
      <c r="G18932" s="138"/>
    </row>
    <row r="18933" ht="15.75" customHeight="1" spans="1:7">
      <c r="A18933" s="143">
        <v>4915687</v>
      </c>
      <c r="B18933" s="153" t="s">
        <v>21131</v>
      </c>
      <c r="C18933" s="145" t="s">
        <v>455</v>
      </c>
      <c r="D18933" s="137"/>
      <c r="E18933" s="146">
        <v>2.7</v>
      </c>
      <c r="F18933" s="138"/>
      <c r="G18933" s="138"/>
    </row>
    <row r="18934" ht="15.75" customHeight="1" spans="1:7">
      <c r="A18934" s="143">
        <v>4915634</v>
      </c>
      <c r="B18934" s="153" t="s">
        <v>21132</v>
      </c>
      <c r="C18934" s="145" t="s">
        <v>13059</v>
      </c>
      <c r="D18934" s="137"/>
      <c r="E18934" s="146">
        <v>60.65</v>
      </c>
      <c r="F18934" s="138"/>
      <c r="G18934" s="138"/>
    </row>
    <row r="18935" ht="15.75" customHeight="1" spans="1:7">
      <c r="A18935" s="143">
        <v>4915633</v>
      </c>
      <c r="B18935" s="153" t="s">
        <v>21133</v>
      </c>
      <c r="C18935" s="145" t="s">
        <v>13059</v>
      </c>
      <c r="D18935" s="137"/>
      <c r="E18935" s="146">
        <v>20</v>
      </c>
      <c r="F18935" s="138"/>
      <c r="G18935" s="138"/>
    </row>
    <row r="18936" ht="15.75" customHeight="1" spans="1:7">
      <c r="A18936" s="143">
        <v>4915714</v>
      </c>
      <c r="B18936" s="153" t="s">
        <v>21134</v>
      </c>
      <c r="C18936" s="145" t="s">
        <v>13059</v>
      </c>
      <c r="D18936" s="137"/>
      <c r="E18936" s="146">
        <v>3.09</v>
      </c>
      <c r="F18936" s="138"/>
      <c r="G18936" s="138"/>
    </row>
    <row r="18937" ht="15.75" customHeight="1" spans="1:7">
      <c r="A18937" s="143">
        <v>4915759</v>
      </c>
      <c r="B18937" s="153" t="s">
        <v>21135</v>
      </c>
      <c r="C18937" s="145" t="s">
        <v>455</v>
      </c>
      <c r="D18937" s="137"/>
      <c r="E18937" s="146">
        <v>7.27</v>
      </c>
      <c r="F18937" s="138"/>
      <c r="G18937" s="138"/>
    </row>
    <row r="18938" ht="15.75" customHeight="1" spans="1:7">
      <c r="A18938" s="143">
        <v>4915758</v>
      </c>
      <c r="B18938" s="153" t="s">
        <v>21136</v>
      </c>
      <c r="C18938" s="145" t="s">
        <v>13059</v>
      </c>
      <c r="D18938" s="137"/>
      <c r="E18938" s="146">
        <v>4.34</v>
      </c>
      <c r="F18938" s="138"/>
      <c r="G18938" s="138"/>
    </row>
    <row r="18939" ht="15.75" customHeight="1" spans="1:7">
      <c r="A18939" s="143">
        <v>4915640</v>
      </c>
      <c r="B18939" s="153" t="s">
        <v>21137</v>
      </c>
      <c r="C18939" s="145" t="s">
        <v>12987</v>
      </c>
      <c r="D18939" s="137"/>
      <c r="E18939" s="146">
        <v>21.56</v>
      </c>
      <c r="F18939" s="138"/>
      <c r="G18939" s="138"/>
    </row>
    <row r="18940" ht="15.75" customHeight="1" spans="1:7">
      <c r="A18940" s="143">
        <v>4915639</v>
      </c>
      <c r="B18940" s="153" t="s">
        <v>21138</v>
      </c>
      <c r="C18940" s="145" t="s">
        <v>13149</v>
      </c>
      <c r="D18940" s="137"/>
      <c r="E18940" s="146">
        <v>4.31</v>
      </c>
      <c r="F18940" s="138"/>
      <c r="G18940" s="138"/>
    </row>
    <row r="18941" ht="15.75" customHeight="1" spans="1:7">
      <c r="A18941" s="143">
        <v>4915695</v>
      </c>
      <c r="B18941" s="153" t="s">
        <v>21139</v>
      </c>
      <c r="C18941" s="145" t="s">
        <v>13059</v>
      </c>
      <c r="D18941" s="137"/>
      <c r="E18941" s="146">
        <v>6.55</v>
      </c>
      <c r="F18941" s="138"/>
      <c r="G18941" s="138"/>
    </row>
    <row r="18942" ht="15.75" customHeight="1" spans="1:7">
      <c r="A18942" s="143">
        <v>4915696</v>
      </c>
      <c r="B18942" s="153" t="s">
        <v>21140</v>
      </c>
      <c r="C18942" s="145" t="s">
        <v>13059</v>
      </c>
      <c r="D18942" s="137"/>
      <c r="E18942" s="146">
        <v>6.55</v>
      </c>
      <c r="F18942" s="138"/>
      <c r="G18942" s="138"/>
    </row>
    <row r="18943" ht="15.75" customHeight="1" spans="1:7">
      <c r="A18943" s="143">
        <v>4915694</v>
      </c>
      <c r="B18943" s="153" t="s">
        <v>21141</v>
      </c>
      <c r="C18943" s="145" t="s">
        <v>13059</v>
      </c>
      <c r="D18943" s="137"/>
      <c r="E18943" s="146">
        <v>29.83</v>
      </c>
      <c r="F18943" s="138"/>
      <c r="G18943" s="138"/>
    </row>
    <row r="18944" ht="15.75" customHeight="1" spans="1:7">
      <c r="A18944" s="143">
        <v>4915654</v>
      </c>
      <c r="B18944" s="153" t="s">
        <v>21142</v>
      </c>
      <c r="C18944" s="145" t="s">
        <v>13149</v>
      </c>
      <c r="D18944" s="137"/>
      <c r="E18944" s="146">
        <v>11.4</v>
      </c>
      <c r="F18944" s="138"/>
      <c r="G18944" s="138"/>
    </row>
    <row r="18945" ht="15.75" customHeight="1" spans="1:7">
      <c r="A18945" s="143">
        <v>4900001</v>
      </c>
      <c r="B18945" s="153" t="s">
        <v>15977</v>
      </c>
      <c r="C18945" s="145" t="s">
        <v>12987</v>
      </c>
      <c r="D18945" s="137"/>
      <c r="E18945" s="146">
        <v>0</v>
      </c>
      <c r="F18945" s="138"/>
      <c r="G18945" s="138"/>
    </row>
    <row r="18946" ht="15.75" customHeight="1" spans="1:7">
      <c r="A18946" s="143">
        <v>4915801</v>
      </c>
      <c r="B18946" s="153" t="s">
        <v>15975</v>
      </c>
      <c r="C18946" s="145" t="s">
        <v>12987</v>
      </c>
      <c r="D18946" s="137"/>
      <c r="E18946" s="146">
        <v>0</v>
      </c>
      <c r="F18946" s="138"/>
      <c r="G18946" s="138"/>
    </row>
    <row r="18947" ht="15.75" customHeight="1" spans="1:7">
      <c r="A18947" s="143">
        <v>4916290</v>
      </c>
      <c r="B18947" s="153" t="s">
        <v>21143</v>
      </c>
      <c r="C18947" s="145" t="s">
        <v>12987</v>
      </c>
      <c r="D18947" s="137"/>
      <c r="E18947" s="146">
        <v>348.2</v>
      </c>
      <c r="F18947" s="138"/>
      <c r="G18947" s="138"/>
    </row>
    <row r="18948" ht="15.75" customHeight="1" spans="1:7">
      <c r="A18948" s="143">
        <v>4915765</v>
      </c>
      <c r="B18948" s="153" t="s">
        <v>21144</v>
      </c>
      <c r="C18948" s="145" t="s">
        <v>12987</v>
      </c>
      <c r="D18948" s="137"/>
      <c r="E18948" s="146">
        <v>202.33</v>
      </c>
      <c r="F18948" s="138"/>
      <c r="G18948" s="138"/>
    </row>
    <row r="18949" ht="15.75" customHeight="1" spans="1:7">
      <c r="A18949" s="143">
        <v>4915766</v>
      </c>
      <c r="B18949" s="153" t="s">
        <v>21145</v>
      </c>
      <c r="C18949" s="145" t="s">
        <v>12987</v>
      </c>
      <c r="D18949" s="137"/>
      <c r="E18949" s="146">
        <v>118.76</v>
      </c>
      <c r="F18949" s="138"/>
      <c r="G18949" s="138"/>
    </row>
    <row r="18950" ht="15.75" customHeight="1" spans="1:7">
      <c r="A18950" s="143">
        <v>4915764</v>
      </c>
      <c r="B18950" s="153" t="s">
        <v>21146</v>
      </c>
      <c r="C18950" s="145" t="s">
        <v>12987</v>
      </c>
      <c r="D18950" s="137"/>
      <c r="E18950" s="146">
        <v>364.2</v>
      </c>
      <c r="F18950" s="138"/>
      <c r="G18950" s="138"/>
    </row>
    <row r="18951" ht="15.75" customHeight="1" spans="1:7">
      <c r="A18951" s="143">
        <v>4915767</v>
      </c>
      <c r="B18951" s="153" t="s">
        <v>21147</v>
      </c>
      <c r="C18951" s="145" t="s">
        <v>12987</v>
      </c>
      <c r="D18951" s="137"/>
      <c r="E18951" s="146">
        <v>78.04</v>
      </c>
      <c r="F18951" s="138"/>
      <c r="G18951" s="138"/>
    </row>
    <row r="18952" ht="15.75" customHeight="1" spans="1:7">
      <c r="A18952" s="143">
        <v>4915777</v>
      </c>
      <c r="B18952" s="153" t="s">
        <v>21148</v>
      </c>
      <c r="C18952" s="145" t="s">
        <v>13059</v>
      </c>
      <c r="D18952" s="137"/>
      <c r="E18952" s="146">
        <v>13.89</v>
      </c>
      <c r="F18952" s="138"/>
      <c r="G18952" s="138"/>
    </row>
    <row r="18953" ht="15.75" customHeight="1" spans="1:7">
      <c r="A18953" s="143">
        <v>4915618</v>
      </c>
      <c r="B18953" s="153" t="s">
        <v>21149</v>
      </c>
      <c r="C18953" s="145" t="s">
        <v>13149</v>
      </c>
      <c r="D18953" s="137"/>
      <c r="E18953" s="146">
        <v>3.13</v>
      </c>
      <c r="F18953" s="138"/>
      <c r="G18953" s="138"/>
    </row>
    <row r="18954" ht="15.75" customHeight="1" spans="1:7">
      <c r="A18954" s="143">
        <v>4915774</v>
      </c>
      <c r="B18954" s="153" t="s">
        <v>21150</v>
      </c>
      <c r="C18954" s="145" t="s">
        <v>12987</v>
      </c>
      <c r="D18954" s="137"/>
      <c r="E18954" s="146">
        <v>23.35</v>
      </c>
      <c r="F18954" s="138"/>
      <c r="G18954" s="138"/>
    </row>
    <row r="18955" ht="15.75" customHeight="1" spans="1:7">
      <c r="A18955" s="143">
        <v>4915719</v>
      </c>
      <c r="B18955" s="153" t="s">
        <v>21151</v>
      </c>
      <c r="C18955" s="145" t="s">
        <v>13149</v>
      </c>
      <c r="D18955" s="137"/>
      <c r="E18955" s="146">
        <v>34.67</v>
      </c>
      <c r="F18955" s="138"/>
      <c r="G18955" s="138"/>
    </row>
    <row r="18956" ht="15.75" customHeight="1" spans="1:7">
      <c r="A18956" s="143">
        <v>4915611</v>
      </c>
      <c r="B18956" s="153" t="s">
        <v>21152</v>
      </c>
      <c r="C18956" s="145" t="s">
        <v>12987</v>
      </c>
      <c r="D18956" s="137"/>
      <c r="E18956" s="146">
        <v>10.76</v>
      </c>
      <c r="F18956" s="138"/>
      <c r="G18956" s="138"/>
    </row>
    <row r="18957" ht="15.75" customHeight="1" spans="1:7">
      <c r="A18957" s="143">
        <v>4915733</v>
      </c>
      <c r="B18957" s="153" t="s">
        <v>21153</v>
      </c>
      <c r="C18957" s="145" t="s">
        <v>12987</v>
      </c>
      <c r="D18957" s="137"/>
      <c r="E18957" s="146">
        <v>38.94</v>
      </c>
      <c r="F18957" s="138"/>
      <c r="G18957" s="138"/>
    </row>
    <row r="18958" ht="15.75" customHeight="1" spans="1:7">
      <c r="A18958" s="143">
        <v>4915734</v>
      </c>
      <c r="B18958" s="153" t="s">
        <v>21154</v>
      </c>
      <c r="C18958" s="145" t="s">
        <v>12987</v>
      </c>
      <c r="D18958" s="137"/>
      <c r="E18958" s="146">
        <v>11.71</v>
      </c>
      <c r="F18958" s="138"/>
      <c r="G18958" s="138"/>
    </row>
    <row r="18959" ht="15.75" customHeight="1" spans="1:7">
      <c r="A18959" s="143">
        <v>4915727</v>
      </c>
      <c r="B18959" s="153" t="s">
        <v>21155</v>
      </c>
      <c r="C18959" s="145" t="s">
        <v>13059</v>
      </c>
      <c r="D18959" s="137"/>
      <c r="E18959" s="146">
        <v>10.73</v>
      </c>
      <c r="F18959" s="138"/>
      <c r="G18959" s="138"/>
    </row>
    <row r="18960" ht="15.75" customHeight="1" spans="1:7">
      <c r="A18960" s="143">
        <v>4915726</v>
      </c>
      <c r="B18960" s="153" t="s">
        <v>21156</v>
      </c>
      <c r="C18960" s="145" t="s">
        <v>13059</v>
      </c>
      <c r="D18960" s="137"/>
      <c r="E18960" s="146">
        <v>24.03</v>
      </c>
      <c r="F18960" s="138"/>
      <c r="G18960" s="138"/>
    </row>
    <row r="18961" ht="15.75" customHeight="1" spans="1:7">
      <c r="A18961" s="143">
        <v>4915594</v>
      </c>
      <c r="B18961" s="153" t="s">
        <v>21157</v>
      </c>
      <c r="C18961" s="145" t="s">
        <v>13059</v>
      </c>
      <c r="D18961" s="137"/>
      <c r="E18961" s="146">
        <v>22.62</v>
      </c>
      <c r="F18961" s="138"/>
      <c r="G18961" s="138"/>
    </row>
    <row r="18962" ht="15.75" customHeight="1" spans="1:7">
      <c r="A18962" s="143">
        <v>4915729</v>
      </c>
      <c r="B18962" s="153" t="s">
        <v>21158</v>
      </c>
      <c r="C18962" s="145" t="s">
        <v>13059</v>
      </c>
      <c r="D18962" s="137"/>
      <c r="E18962" s="146">
        <v>18.76</v>
      </c>
      <c r="F18962" s="138"/>
      <c r="G18962" s="138"/>
    </row>
    <row r="18963" ht="15.75" customHeight="1" spans="1:7">
      <c r="A18963" s="143">
        <v>4915596</v>
      </c>
      <c r="B18963" s="153" t="s">
        <v>21159</v>
      </c>
      <c r="C18963" s="145" t="s">
        <v>13059</v>
      </c>
      <c r="D18963" s="137"/>
      <c r="E18963" s="146">
        <v>18.15</v>
      </c>
      <c r="F18963" s="138"/>
      <c r="G18963" s="138"/>
    </row>
    <row r="18964" ht="15.75" customHeight="1" spans="1:7">
      <c r="A18964" s="143">
        <v>4915732</v>
      </c>
      <c r="B18964" s="153" t="s">
        <v>21160</v>
      </c>
      <c r="C18964" s="145" t="s">
        <v>13059</v>
      </c>
      <c r="D18964" s="137"/>
      <c r="E18964" s="146">
        <v>8.2</v>
      </c>
      <c r="F18964" s="138"/>
      <c r="G18964" s="138"/>
    </row>
    <row r="18965" ht="15.75" customHeight="1" spans="1:7">
      <c r="A18965" s="143">
        <v>4915731</v>
      </c>
      <c r="B18965" s="153" t="s">
        <v>21161</v>
      </c>
      <c r="C18965" s="145" t="s">
        <v>13059</v>
      </c>
      <c r="D18965" s="137"/>
      <c r="E18965" s="146">
        <v>17.51</v>
      </c>
      <c r="F18965" s="138"/>
      <c r="G18965" s="138"/>
    </row>
    <row r="18966" ht="15.75" customHeight="1" spans="1:7">
      <c r="A18966" s="143">
        <v>4915725</v>
      </c>
      <c r="B18966" s="153" t="s">
        <v>21162</v>
      </c>
      <c r="C18966" s="145" t="s">
        <v>13059</v>
      </c>
      <c r="D18966" s="137"/>
      <c r="E18966" s="146">
        <v>29.09</v>
      </c>
      <c r="F18966" s="138"/>
      <c r="G18966" s="138"/>
    </row>
    <row r="18967" ht="15.75" customHeight="1" spans="1:7">
      <c r="A18967" s="143">
        <v>4915593</v>
      </c>
      <c r="B18967" s="153" t="s">
        <v>21163</v>
      </c>
      <c r="C18967" s="145" t="s">
        <v>13059</v>
      </c>
      <c r="D18967" s="137"/>
      <c r="E18967" s="146">
        <v>27.68</v>
      </c>
      <c r="F18967" s="138"/>
      <c r="G18967" s="138"/>
    </row>
    <row r="18968" ht="15.75" customHeight="1" spans="1:7">
      <c r="A18968" s="143">
        <v>4915728</v>
      </c>
      <c r="B18968" s="153" t="s">
        <v>21164</v>
      </c>
      <c r="C18968" s="145" t="s">
        <v>13059</v>
      </c>
      <c r="D18968" s="137"/>
      <c r="E18968" s="146">
        <v>29.07</v>
      </c>
      <c r="F18968" s="138"/>
      <c r="G18968" s="138"/>
    </row>
    <row r="18969" ht="15.75" customHeight="1" spans="1:7">
      <c r="A18969" s="143">
        <v>4915595</v>
      </c>
      <c r="B18969" s="153" t="s">
        <v>21165</v>
      </c>
      <c r="C18969" s="145" t="s">
        <v>13059</v>
      </c>
      <c r="D18969" s="137"/>
      <c r="E18969" s="146">
        <v>28.46</v>
      </c>
      <c r="F18969" s="138"/>
      <c r="G18969" s="138"/>
    </row>
    <row r="18970" ht="15.75" customHeight="1" spans="1:7">
      <c r="A18970" s="143">
        <v>4915730</v>
      </c>
      <c r="B18970" s="153" t="s">
        <v>21166</v>
      </c>
      <c r="C18970" s="145" t="s">
        <v>13059</v>
      </c>
      <c r="D18970" s="137"/>
      <c r="E18970" s="146">
        <v>24.89</v>
      </c>
      <c r="F18970" s="138"/>
      <c r="G18970" s="138"/>
    </row>
    <row r="18971" ht="15.75" customHeight="1" spans="1:7">
      <c r="A18971" s="143">
        <v>4915598</v>
      </c>
      <c r="B18971" s="153" t="s">
        <v>21167</v>
      </c>
      <c r="C18971" s="145" t="s">
        <v>13149</v>
      </c>
      <c r="D18971" s="137"/>
      <c r="E18971" s="146">
        <v>0.1</v>
      </c>
      <c r="F18971" s="138"/>
      <c r="G18971" s="138"/>
    </row>
    <row r="18972" ht="15.75" customHeight="1" spans="1:7">
      <c r="A18972" s="143">
        <v>4915748</v>
      </c>
      <c r="B18972" s="153" t="s">
        <v>21168</v>
      </c>
      <c r="C18972" s="145" t="s">
        <v>13149</v>
      </c>
      <c r="D18972" s="137"/>
      <c r="E18972" s="146">
        <v>236.14</v>
      </c>
      <c r="F18972" s="138"/>
      <c r="G18972" s="138"/>
    </row>
    <row r="18973" ht="15.75" customHeight="1" spans="1:7">
      <c r="A18973" s="143">
        <v>4915608</v>
      </c>
      <c r="B18973" s="153" t="s">
        <v>21169</v>
      </c>
      <c r="C18973" s="145" t="s">
        <v>13149</v>
      </c>
      <c r="D18973" s="137"/>
      <c r="E18973" s="146">
        <v>2.54</v>
      </c>
      <c r="F18973" s="138"/>
      <c r="G18973" s="138"/>
    </row>
    <row r="18974" ht="15.75" customHeight="1" spans="1:7">
      <c r="A18974" s="143">
        <v>4915613</v>
      </c>
      <c r="B18974" s="153" t="s">
        <v>21170</v>
      </c>
      <c r="C18974" s="145" t="s">
        <v>13149</v>
      </c>
      <c r="D18974" s="137"/>
      <c r="E18974" s="146">
        <v>0.17</v>
      </c>
      <c r="F18974" s="138"/>
      <c r="G18974" s="138"/>
    </row>
    <row r="18975" ht="15.75" customHeight="1" spans="1:7">
      <c r="A18975" s="143">
        <v>4915692</v>
      </c>
      <c r="B18975" s="153" t="s">
        <v>21171</v>
      </c>
      <c r="C18975" s="145" t="s">
        <v>12987</v>
      </c>
      <c r="D18975" s="137"/>
      <c r="E18975" s="146">
        <v>365.95</v>
      </c>
      <c r="F18975" s="138"/>
      <c r="G18975" s="138"/>
    </row>
    <row r="18976" ht="15.75" customHeight="1" spans="1:7">
      <c r="A18976" s="143">
        <v>4915746</v>
      </c>
      <c r="B18976" s="153" t="s">
        <v>21172</v>
      </c>
      <c r="C18976" s="145" t="s">
        <v>12987</v>
      </c>
      <c r="D18976" s="137"/>
      <c r="E18976" s="146">
        <v>281.29</v>
      </c>
      <c r="F18976" s="138"/>
      <c r="G18976" s="138"/>
    </row>
    <row r="18977" ht="15.75" customHeight="1" spans="1:7">
      <c r="A18977" s="143">
        <v>4915630</v>
      </c>
      <c r="B18977" s="153" t="s">
        <v>21173</v>
      </c>
      <c r="C18977" s="145" t="s">
        <v>12987</v>
      </c>
      <c r="D18977" s="137"/>
      <c r="E18977" s="146">
        <v>365.95</v>
      </c>
      <c r="F18977" s="138"/>
      <c r="G18977" s="138"/>
    </row>
    <row r="18978" ht="15.75" customHeight="1" spans="1:7">
      <c r="A18978" s="143">
        <v>4915631</v>
      </c>
      <c r="B18978" s="153" t="s">
        <v>21174</v>
      </c>
      <c r="C18978" s="145" t="s">
        <v>12987</v>
      </c>
      <c r="D18978" s="137"/>
      <c r="E18978" s="146">
        <v>281.29</v>
      </c>
      <c r="F18978" s="138"/>
      <c r="G18978" s="138"/>
    </row>
    <row r="18979" ht="15.75" customHeight="1" spans="1:7">
      <c r="A18979" s="143">
        <v>4915785</v>
      </c>
      <c r="B18979" s="153" t="s">
        <v>21175</v>
      </c>
      <c r="C18979" s="145" t="s">
        <v>13141</v>
      </c>
      <c r="D18979" s="137"/>
      <c r="E18979" s="146">
        <v>389</v>
      </c>
      <c r="F18979" s="138"/>
      <c r="G18979" s="138"/>
    </row>
    <row r="18980" ht="15.75" customHeight="1" spans="1:7">
      <c r="A18980" s="143">
        <v>4915786</v>
      </c>
      <c r="B18980" s="153" t="s">
        <v>21176</v>
      </c>
      <c r="C18980" s="145" t="s">
        <v>13141</v>
      </c>
      <c r="D18980" s="137"/>
      <c r="E18980" s="146">
        <v>165.69</v>
      </c>
      <c r="F18980" s="138"/>
      <c r="G18980" s="138"/>
    </row>
    <row r="18981" ht="15.75" customHeight="1" spans="1:7">
      <c r="A18981" s="143">
        <v>4915795</v>
      </c>
      <c r="B18981" s="153" t="s">
        <v>21177</v>
      </c>
      <c r="C18981" s="145" t="s">
        <v>13141</v>
      </c>
      <c r="D18981" s="137"/>
      <c r="E18981" s="146">
        <v>346.72</v>
      </c>
      <c r="F18981" s="138"/>
      <c r="G18981" s="138"/>
    </row>
    <row r="18982" ht="15.75" customHeight="1" spans="1:7">
      <c r="A18982" s="143">
        <v>4915800</v>
      </c>
      <c r="B18982" s="153" t="s">
        <v>21178</v>
      </c>
      <c r="C18982" s="145" t="s">
        <v>13141</v>
      </c>
      <c r="D18982" s="137"/>
      <c r="E18982" s="146">
        <v>54.05</v>
      </c>
      <c r="F18982" s="138"/>
      <c r="G18982" s="138"/>
    </row>
    <row r="18983" ht="15.75" customHeight="1" spans="1:7">
      <c r="A18983" s="143">
        <v>4915799</v>
      </c>
      <c r="B18983" s="153" t="s">
        <v>21179</v>
      </c>
      <c r="C18983" s="145" t="s">
        <v>13141</v>
      </c>
      <c r="D18983" s="137"/>
      <c r="E18983" s="146">
        <v>42.16</v>
      </c>
      <c r="F18983" s="138"/>
      <c r="G18983" s="138"/>
    </row>
    <row r="18984" ht="15.75" customHeight="1" spans="1:7">
      <c r="A18984" s="143">
        <v>4915698</v>
      </c>
      <c r="B18984" s="153" t="s">
        <v>21180</v>
      </c>
      <c r="C18984" s="145" t="s">
        <v>13141</v>
      </c>
      <c r="D18984" s="137"/>
      <c r="E18984" s="146">
        <v>18.78</v>
      </c>
      <c r="F18984" s="138"/>
      <c r="G18984" s="138"/>
    </row>
    <row r="18985" ht="15.75" customHeight="1" spans="1:7">
      <c r="A18985" s="143">
        <v>4915794</v>
      </c>
      <c r="B18985" s="153" t="s">
        <v>21181</v>
      </c>
      <c r="C18985" s="145" t="s">
        <v>13141</v>
      </c>
      <c r="D18985" s="137"/>
      <c r="E18985" s="146">
        <v>593.44</v>
      </c>
      <c r="F18985" s="138"/>
      <c r="G18985" s="138"/>
    </row>
    <row r="18986" ht="15.75" customHeight="1" spans="1:7">
      <c r="A18986" s="143">
        <v>4915789</v>
      </c>
      <c r="B18986" s="153" t="s">
        <v>21182</v>
      </c>
      <c r="C18986" s="145" t="s">
        <v>455</v>
      </c>
      <c r="D18986" s="137"/>
      <c r="E18986" s="146">
        <v>1674.84</v>
      </c>
      <c r="F18986" s="138"/>
      <c r="G18986" s="138"/>
    </row>
    <row r="18987" ht="15.75" customHeight="1" spans="1:7">
      <c r="A18987" s="143">
        <v>4915798</v>
      </c>
      <c r="B18987" s="153" t="s">
        <v>21183</v>
      </c>
      <c r="C18987" s="145" t="s">
        <v>455</v>
      </c>
      <c r="D18987" s="137"/>
      <c r="E18987" s="146">
        <v>1555.46</v>
      </c>
      <c r="F18987" s="138"/>
      <c r="G18987" s="138"/>
    </row>
    <row r="18988" ht="15.75" customHeight="1" spans="1:7">
      <c r="A18988" s="143">
        <v>4915788</v>
      </c>
      <c r="B18988" s="153" t="s">
        <v>21184</v>
      </c>
      <c r="C18988" s="145" t="s">
        <v>455</v>
      </c>
      <c r="D18988" s="137"/>
      <c r="E18988" s="146">
        <v>1519.14</v>
      </c>
      <c r="F18988" s="138"/>
      <c r="G18988" s="138"/>
    </row>
    <row r="18989" ht="15.75" customHeight="1" spans="1:7">
      <c r="A18989" s="143">
        <v>4915797</v>
      </c>
      <c r="B18989" s="153" t="s">
        <v>21185</v>
      </c>
      <c r="C18989" s="145" t="s">
        <v>455</v>
      </c>
      <c r="D18989" s="137"/>
      <c r="E18989" s="146">
        <v>771.04</v>
      </c>
      <c r="F18989" s="138"/>
      <c r="G18989" s="138"/>
    </row>
    <row r="18990" ht="15.75" customHeight="1" spans="1:7">
      <c r="A18990" s="143">
        <v>4915787</v>
      </c>
      <c r="B18990" s="153" t="s">
        <v>21186</v>
      </c>
      <c r="C18990" s="145" t="s">
        <v>455</v>
      </c>
      <c r="D18990" s="137"/>
      <c r="E18990" s="146">
        <v>884.04</v>
      </c>
      <c r="F18990" s="138"/>
      <c r="G18990" s="138"/>
    </row>
    <row r="18991" ht="15.75" customHeight="1" spans="1:7">
      <c r="A18991" s="143">
        <v>4915796</v>
      </c>
      <c r="B18991" s="153" t="s">
        <v>21187</v>
      </c>
      <c r="C18991" s="145" t="s">
        <v>455</v>
      </c>
      <c r="D18991" s="137"/>
      <c r="E18991" s="146">
        <v>311.32</v>
      </c>
      <c r="F18991" s="138"/>
      <c r="G18991" s="138"/>
    </row>
    <row r="18992" ht="15.75" customHeight="1" spans="1:7">
      <c r="A18992" s="143">
        <v>4915760</v>
      </c>
      <c r="B18992" s="153" t="s">
        <v>21188</v>
      </c>
      <c r="C18992" s="145" t="s">
        <v>13149</v>
      </c>
      <c r="D18992" s="137"/>
      <c r="E18992" s="146">
        <v>54.29</v>
      </c>
      <c r="F18992" s="138"/>
      <c r="G18992" s="138"/>
    </row>
    <row r="18993" ht="15.75" customHeight="1" spans="1:7">
      <c r="A18993" s="143">
        <v>4915699</v>
      </c>
      <c r="B18993" s="153" t="s">
        <v>21189</v>
      </c>
      <c r="C18993" s="145" t="s">
        <v>13141</v>
      </c>
      <c r="D18993" s="137"/>
      <c r="E18993" s="146">
        <v>28.94</v>
      </c>
      <c r="F18993" s="138"/>
      <c r="G18993" s="138"/>
    </row>
    <row r="18994" ht="15.75" customHeight="1" spans="1:7">
      <c r="A18994" s="143">
        <v>4915736</v>
      </c>
      <c r="B18994" s="153" t="s">
        <v>21190</v>
      </c>
      <c r="C18994" s="145" t="s">
        <v>12987</v>
      </c>
      <c r="D18994" s="137"/>
      <c r="E18994" s="146">
        <v>16.22</v>
      </c>
      <c r="F18994" s="138"/>
      <c r="G18994" s="138"/>
    </row>
    <row r="18995" ht="15.75" customHeight="1" spans="1:7">
      <c r="A18995" s="143">
        <v>4915735</v>
      </c>
      <c r="B18995" s="153" t="s">
        <v>21191</v>
      </c>
      <c r="C18995" s="145" t="s">
        <v>12987</v>
      </c>
      <c r="D18995" s="137"/>
      <c r="E18995" s="146">
        <v>13.15</v>
      </c>
      <c r="F18995" s="138"/>
      <c r="G18995" s="138"/>
    </row>
    <row r="18996" ht="15.75" customHeight="1" spans="1:7">
      <c r="A18996" s="143">
        <v>4915670</v>
      </c>
      <c r="B18996" s="153" t="s">
        <v>21192</v>
      </c>
      <c r="C18996" s="145" t="s">
        <v>12987</v>
      </c>
      <c r="D18996" s="137"/>
      <c r="E18996" s="146">
        <v>191.08</v>
      </c>
      <c r="F18996" s="138"/>
      <c r="G18996" s="138"/>
    </row>
    <row r="18997" ht="15.75" customHeight="1" spans="1:7">
      <c r="A18997" s="143">
        <v>4915668</v>
      </c>
      <c r="B18997" s="153" t="s">
        <v>21193</v>
      </c>
      <c r="C18997" s="145" t="s">
        <v>12987</v>
      </c>
      <c r="D18997" s="137"/>
      <c r="E18997" s="146">
        <v>299.45</v>
      </c>
      <c r="F18997" s="138"/>
      <c r="G18997" s="138"/>
    </row>
    <row r="18998" ht="15.75" customHeight="1" spans="1:7">
      <c r="A18998" s="143">
        <v>4915761</v>
      </c>
      <c r="B18998" s="153" t="s">
        <v>21194</v>
      </c>
      <c r="C18998" s="145" t="s">
        <v>13149</v>
      </c>
      <c r="D18998" s="137"/>
      <c r="E18998" s="146">
        <v>4.31</v>
      </c>
      <c r="F18998" s="138"/>
      <c r="G18998" s="138"/>
    </row>
    <row r="18999" ht="15.75" customHeight="1" spans="1:7">
      <c r="A18999" s="143">
        <v>4915762</v>
      </c>
      <c r="B18999" s="153" t="s">
        <v>21195</v>
      </c>
      <c r="C18999" s="145" t="s">
        <v>13059</v>
      </c>
      <c r="D18999" s="137"/>
      <c r="E18999" s="146">
        <v>2.16</v>
      </c>
      <c r="F18999" s="138"/>
      <c r="G18999" s="138"/>
    </row>
    <row r="19000" ht="15.75" customHeight="1" spans="1:7">
      <c r="A19000" s="143">
        <v>4915738</v>
      </c>
      <c r="B19000" s="153" t="s">
        <v>21196</v>
      </c>
      <c r="C19000" s="145" t="s">
        <v>12987</v>
      </c>
      <c r="D19000" s="137"/>
      <c r="E19000" s="146">
        <v>5.65</v>
      </c>
      <c r="F19000" s="138"/>
      <c r="G19000" s="138"/>
    </row>
    <row r="19001" ht="15.75" customHeight="1" spans="1:7">
      <c r="A19001" s="143">
        <v>4915737</v>
      </c>
      <c r="B19001" s="153" t="s">
        <v>21197</v>
      </c>
      <c r="C19001" s="145" t="s">
        <v>12987</v>
      </c>
      <c r="D19001" s="137"/>
      <c r="E19001" s="146">
        <v>4.76</v>
      </c>
      <c r="F19001" s="138"/>
      <c r="G19001" s="138"/>
    </row>
    <row r="19002" ht="15.75" customHeight="1" spans="1:7">
      <c r="A19002" s="143">
        <v>4915669</v>
      </c>
      <c r="B19002" s="153" t="s">
        <v>21198</v>
      </c>
      <c r="C19002" s="145" t="s">
        <v>12987</v>
      </c>
      <c r="D19002" s="137"/>
      <c r="E19002" s="146">
        <v>7.54</v>
      </c>
      <c r="F19002" s="138"/>
      <c r="G19002" s="138"/>
    </row>
    <row r="19003" ht="15.75" customHeight="1" spans="1:7">
      <c r="A19003" s="143">
        <v>4915667</v>
      </c>
      <c r="B19003" s="153" t="s">
        <v>21199</v>
      </c>
      <c r="C19003" s="145" t="s">
        <v>12987</v>
      </c>
      <c r="D19003" s="137"/>
      <c r="E19003" s="146">
        <v>12.03</v>
      </c>
      <c r="F19003" s="138"/>
      <c r="G19003" s="138"/>
    </row>
    <row r="19004" ht="15.75" customHeight="1" spans="1:7">
      <c r="A19004" s="143">
        <v>4915632</v>
      </c>
      <c r="B19004" s="153" t="s">
        <v>21200</v>
      </c>
      <c r="C19004" s="145" t="s">
        <v>12987</v>
      </c>
      <c r="D19004" s="137"/>
      <c r="E19004" s="146">
        <v>403.52</v>
      </c>
      <c r="F19004" s="138"/>
      <c r="G19004" s="138"/>
    </row>
    <row r="19005" ht="15.75" customHeight="1" spans="1:7">
      <c r="A19005" s="143">
        <v>4915753</v>
      </c>
      <c r="B19005" s="153" t="s">
        <v>21201</v>
      </c>
      <c r="C19005" s="145" t="s">
        <v>12987</v>
      </c>
      <c r="D19005" s="137"/>
      <c r="E19005" s="146">
        <v>1368.05</v>
      </c>
      <c r="F19005" s="138"/>
      <c r="G19005" s="138"/>
    </row>
    <row r="19006" ht="15.75" customHeight="1" spans="1:7">
      <c r="A19006" s="143">
        <v>4915776</v>
      </c>
      <c r="B19006" s="153" t="s">
        <v>21202</v>
      </c>
      <c r="C19006" s="145" t="s">
        <v>21203</v>
      </c>
      <c r="D19006" s="137"/>
      <c r="E19006" s="146">
        <v>756.09</v>
      </c>
      <c r="F19006" s="138"/>
      <c r="G19006" s="138"/>
    </row>
    <row r="19007" ht="15.75" customHeight="1" spans="1:7">
      <c r="A19007" s="143">
        <v>4915740</v>
      </c>
      <c r="B19007" s="153" t="s">
        <v>21204</v>
      </c>
      <c r="C19007" s="145" t="s">
        <v>21203</v>
      </c>
      <c r="D19007" s="137"/>
      <c r="E19007" s="146">
        <v>1826.18</v>
      </c>
      <c r="F19007" s="138"/>
      <c r="G19007" s="138"/>
    </row>
    <row r="19008" ht="15.75" customHeight="1" spans="1:7">
      <c r="A19008" s="143">
        <v>4915741</v>
      </c>
      <c r="B19008" s="153" t="s">
        <v>21205</v>
      </c>
      <c r="C19008" s="145" t="s">
        <v>21203</v>
      </c>
      <c r="D19008" s="137"/>
      <c r="E19008" s="146">
        <v>4382.82</v>
      </c>
      <c r="F19008" s="138"/>
      <c r="G19008" s="138"/>
    </row>
    <row r="19009" ht="15.75" customHeight="1" spans="1:7">
      <c r="A19009" s="143">
        <v>4915775</v>
      </c>
      <c r="B19009" s="153" t="s">
        <v>21206</v>
      </c>
      <c r="C19009" s="145" t="s">
        <v>21203</v>
      </c>
      <c r="D19009" s="137"/>
      <c r="E19009" s="146">
        <v>700.25</v>
      </c>
      <c r="F19009" s="138"/>
      <c r="G19009" s="138"/>
    </row>
    <row r="19010" ht="15.75" customHeight="1" spans="1:7">
      <c r="A19010" s="143">
        <v>4915742</v>
      </c>
      <c r="B19010" s="153" t="s">
        <v>21207</v>
      </c>
      <c r="C19010" s="145" t="s">
        <v>21203</v>
      </c>
      <c r="D19010" s="137"/>
      <c r="E19010" s="146">
        <v>429.45</v>
      </c>
      <c r="F19010" s="138"/>
      <c r="G19010" s="138"/>
    </row>
    <row r="19011" ht="15.75" customHeight="1" spans="1:7">
      <c r="A19011" s="143">
        <v>4915626</v>
      </c>
      <c r="B19011" s="153" t="s">
        <v>21208</v>
      </c>
      <c r="C19011" s="145" t="s">
        <v>13059</v>
      </c>
      <c r="D19011" s="137"/>
      <c r="E19011" s="146">
        <v>2.09</v>
      </c>
      <c r="F19011" s="138"/>
      <c r="G19011" s="138"/>
    </row>
    <row r="19012" ht="15.75" customHeight="1" spans="1:7">
      <c r="A19012" s="143">
        <v>4915653</v>
      </c>
      <c r="B19012" s="153" t="s">
        <v>21209</v>
      </c>
      <c r="C19012" s="145" t="s">
        <v>12982</v>
      </c>
      <c r="D19012" s="137"/>
      <c r="E19012" s="146">
        <v>74.74</v>
      </c>
      <c r="F19012" s="138"/>
      <c r="G19012" s="138"/>
    </row>
    <row r="19013" ht="15.75" customHeight="1" spans="1:7">
      <c r="A19013" s="143">
        <v>4915623</v>
      </c>
      <c r="B19013" s="153" t="s">
        <v>21210</v>
      </c>
      <c r="C19013" s="145" t="s">
        <v>12987</v>
      </c>
      <c r="D19013" s="137"/>
      <c r="E19013" s="146">
        <v>58.66</v>
      </c>
      <c r="F19013" s="138"/>
      <c r="G19013" s="138"/>
    </row>
    <row r="19014" ht="15.75" customHeight="1" spans="1:7">
      <c r="A19014" s="143">
        <v>4915625</v>
      </c>
      <c r="B19014" s="153" t="s">
        <v>21211</v>
      </c>
      <c r="C19014" s="145" t="s">
        <v>12987</v>
      </c>
      <c r="D19014" s="137"/>
      <c r="E19014" s="146">
        <v>44.2</v>
      </c>
      <c r="F19014" s="138"/>
      <c r="G19014" s="138"/>
    </row>
    <row r="19015" ht="15.75" customHeight="1" spans="1:7">
      <c r="A19015" s="143">
        <v>4915621</v>
      </c>
      <c r="B19015" s="153" t="s">
        <v>21212</v>
      </c>
      <c r="C19015" s="145" t="s">
        <v>12987</v>
      </c>
      <c r="D19015" s="137"/>
      <c r="E19015" s="146">
        <v>4.61</v>
      </c>
      <c r="F19015" s="138"/>
      <c r="G19015" s="138"/>
    </row>
    <row r="19016" ht="15.75" customHeight="1" spans="1:7">
      <c r="A19016" s="143">
        <v>4915720</v>
      </c>
      <c r="B19016" s="153" t="s">
        <v>21213</v>
      </c>
      <c r="C19016" s="145" t="s">
        <v>455</v>
      </c>
      <c r="D19016" s="137"/>
      <c r="E19016" s="146">
        <v>30.68</v>
      </c>
      <c r="F19016" s="138"/>
      <c r="G19016" s="138"/>
    </row>
    <row r="19017" ht="15.75" customHeight="1" spans="1:7">
      <c r="A19017" s="143">
        <v>4915592</v>
      </c>
      <c r="B19017" s="153" t="s">
        <v>21214</v>
      </c>
      <c r="C19017" s="145" t="s">
        <v>455</v>
      </c>
      <c r="D19017" s="137"/>
      <c r="E19017" s="146">
        <v>30.03</v>
      </c>
      <c r="F19017" s="138"/>
      <c r="G19017" s="138"/>
    </row>
    <row r="19018" ht="15.75" customHeight="1" spans="1:7">
      <c r="A19018" s="143">
        <v>4913703</v>
      </c>
      <c r="B19018" s="153" t="s">
        <v>21215</v>
      </c>
      <c r="C19018" s="145" t="s">
        <v>455</v>
      </c>
      <c r="D19018" s="137"/>
      <c r="E19018" s="146">
        <v>5625.53</v>
      </c>
      <c r="F19018" s="138"/>
      <c r="G19018" s="138"/>
    </row>
    <row r="19019" ht="15.75" customHeight="1" spans="1:7">
      <c r="A19019" s="143">
        <v>4913704</v>
      </c>
      <c r="B19019" s="153" t="s">
        <v>21216</v>
      </c>
      <c r="C19019" s="145" t="s">
        <v>455</v>
      </c>
      <c r="D19019" s="137"/>
      <c r="E19019" s="146">
        <v>5505.57</v>
      </c>
      <c r="F19019" s="138"/>
      <c r="G19019" s="138"/>
    </row>
    <row r="19020" ht="15.75" customHeight="1" spans="1:7">
      <c r="A19020" s="143">
        <v>4915757</v>
      </c>
      <c r="B19020" s="153" t="s">
        <v>21217</v>
      </c>
      <c r="C19020" s="145" t="s">
        <v>12987</v>
      </c>
      <c r="D19020" s="137"/>
      <c r="E19020" s="146">
        <v>422.71</v>
      </c>
      <c r="F19020" s="138"/>
      <c r="G19020" s="138"/>
    </row>
    <row r="19021" ht="15.75" customHeight="1" spans="1:7">
      <c r="A19021" s="143">
        <v>4915678</v>
      </c>
      <c r="B19021" s="153" t="s">
        <v>21218</v>
      </c>
      <c r="C19021" s="145" t="s">
        <v>12987</v>
      </c>
      <c r="D19021" s="137"/>
      <c r="E19021" s="146">
        <v>372.56</v>
      </c>
      <c r="F19021" s="138"/>
      <c r="G19021" s="138"/>
    </row>
    <row r="19022" ht="15.75" customHeight="1" spans="1:7">
      <c r="A19022" s="143">
        <v>4919547</v>
      </c>
      <c r="B19022" s="153" t="s">
        <v>21219</v>
      </c>
      <c r="C19022" s="145" t="s">
        <v>455</v>
      </c>
      <c r="D19022" s="137"/>
      <c r="E19022" s="146">
        <v>502.59</v>
      </c>
      <c r="F19022" s="138"/>
      <c r="G19022" s="138"/>
    </row>
    <row r="19023" ht="15.75" customHeight="1" spans="1:7">
      <c r="A19023" s="143">
        <v>4915716</v>
      </c>
      <c r="B19023" s="153" t="s">
        <v>21220</v>
      </c>
      <c r="C19023" s="145" t="s">
        <v>13149</v>
      </c>
      <c r="D19023" s="137"/>
      <c r="E19023" s="146">
        <v>13.21</v>
      </c>
      <c r="F19023" s="138"/>
      <c r="G19023" s="138"/>
    </row>
    <row r="19024" ht="15.75" customHeight="1" spans="1:7">
      <c r="A19024" s="143">
        <v>4915750</v>
      </c>
      <c r="B19024" s="153" t="s">
        <v>21221</v>
      </c>
      <c r="C19024" s="145" t="s">
        <v>13059</v>
      </c>
      <c r="D19024" s="137"/>
      <c r="E19024" s="146">
        <v>201.28</v>
      </c>
      <c r="F19024" s="138"/>
      <c r="G19024" s="138"/>
    </row>
    <row r="19025" ht="15.75" customHeight="1" spans="1:7">
      <c r="A19025" s="143">
        <v>4915769</v>
      </c>
      <c r="B19025" s="153" t="s">
        <v>21222</v>
      </c>
      <c r="C19025" s="145" t="s">
        <v>12987</v>
      </c>
      <c r="D19025" s="137"/>
      <c r="E19025" s="146">
        <v>32.34</v>
      </c>
      <c r="F19025" s="138"/>
      <c r="G19025" s="138"/>
    </row>
    <row r="19026" ht="15.75" customHeight="1" spans="1:7">
      <c r="A19026" s="143">
        <v>5213836</v>
      </c>
      <c r="B19026" s="153" t="s">
        <v>21223</v>
      </c>
      <c r="C19026" s="145" t="s">
        <v>21224</v>
      </c>
      <c r="D19026" s="137"/>
      <c r="E19026" s="146">
        <v>1.16</v>
      </c>
      <c r="F19026" s="138"/>
      <c r="G19026" s="138"/>
    </row>
    <row r="19027" ht="15.75" customHeight="1" spans="1:7">
      <c r="A19027" s="143">
        <v>5213368</v>
      </c>
      <c r="B19027" s="153" t="s">
        <v>21225</v>
      </c>
      <c r="C19027" s="145" t="s">
        <v>455</v>
      </c>
      <c r="D19027" s="137"/>
      <c r="E19027" s="146">
        <v>19</v>
      </c>
      <c r="F19027" s="138"/>
      <c r="G19027" s="138"/>
    </row>
    <row r="19028" ht="15.75" customHeight="1" spans="1:7">
      <c r="A19028" s="143">
        <v>5213367</v>
      </c>
      <c r="B19028" s="153" t="s">
        <v>21226</v>
      </c>
      <c r="C19028" s="145" t="s">
        <v>455</v>
      </c>
      <c r="D19028" s="137"/>
      <c r="E19028" s="146">
        <v>17.86</v>
      </c>
      <c r="F19028" s="138"/>
      <c r="G19028" s="138"/>
    </row>
    <row r="19029" ht="15.75" customHeight="1" spans="1:7">
      <c r="A19029" s="143">
        <v>5213385</v>
      </c>
      <c r="B19029" s="153" t="s">
        <v>21227</v>
      </c>
      <c r="C19029" s="145" t="s">
        <v>455</v>
      </c>
      <c r="D19029" s="137"/>
      <c r="E19029" s="146">
        <v>363.35</v>
      </c>
      <c r="F19029" s="138"/>
      <c r="G19029" s="138"/>
    </row>
    <row r="19030" ht="15.75" customHeight="1" spans="1:7">
      <c r="A19030" s="143">
        <v>5213343</v>
      </c>
      <c r="B19030" s="153" t="s">
        <v>21228</v>
      </c>
      <c r="C19030" s="145" t="s">
        <v>21224</v>
      </c>
      <c r="D19030" s="137"/>
      <c r="E19030" s="146">
        <v>3.94</v>
      </c>
      <c r="F19030" s="138"/>
      <c r="G19030" s="138"/>
    </row>
    <row r="19031" ht="15.75" customHeight="1" spans="1:7">
      <c r="A19031" s="143">
        <v>5213390</v>
      </c>
      <c r="B19031" s="153" t="s">
        <v>21229</v>
      </c>
      <c r="C19031" s="145" t="s">
        <v>13059</v>
      </c>
      <c r="D19031" s="137"/>
      <c r="E19031" s="146">
        <v>313.53</v>
      </c>
      <c r="F19031" s="138"/>
      <c r="G19031" s="138"/>
    </row>
    <row r="19032" ht="15.75" customHeight="1" spans="1:7">
      <c r="A19032" s="143">
        <v>5213344</v>
      </c>
      <c r="B19032" s="153" t="s">
        <v>21230</v>
      </c>
      <c r="C19032" s="145" t="s">
        <v>21231</v>
      </c>
      <c r="D19032" s="137"/>
      <c r="E19032" s="146">
        <v>3.45</v>
      </c>
      <c r="F19032" s="138"/>
      <c r="G19032" s="138"/>
    </row>
    <row r="19033" ht="15.75" customHeight="1" spans="1:7">
      <c r="A19033" s="143">
        <v>5213386</v>
      </c>
      <c r="B19033" s="153" t="s">
        <v>21232</v>
      </c>
      <c r="C19033" s="145" t="s">
        <v>455</v>
      </c>
      <c r="D19033" s="137"/>
      <c r="E19033" s="146">
        <v>578.53</v>
      </c>
      <c r="F19033" s="138"/>
      <c r="G19033" s="138"/>
    </row>
    <row r="19034" ht="15.75" customHeight="1" spans="1:7">
      <c r="A19034" s="143">
        <v>5213345</v>
      </c>
      <c r="B19034" s="153" t="s">
        <v>21233</v>
      </c>
      <c r="C19034" s="145" t="s">
        <v>21224</v>
      </c>
      <c r="D19034" s="137"/>
      <c r="E19034" s="146">
        <v>5.72</v>
      </c>
      <c r="F19034" s="138"/>
      <c r="G19034" s="138"/>
    </row>
    <row r="19035" ht="15.75" customHeight="1" spans="1:7">
      <c r="A19035" s="143">
        <v>5213387</v>
      </c>
      <c r="B19035" s="153" t="s">
        <v>21234</v>
      </c>
      <c r="C19035" s="145" t="s">
        <v>455</v>
      </c>
      <c r="D19035" s="137"/>
      <c r="E19035" s="146">
        <v>824.43</v>
      </c>
      <c r="F19035" s="138"/>
      <c r="G19035" s="138"/>
    </row>
    <row r="19036" ht="15.75" customHeight="1" spans="1:7">
      <c r="A19036" s="143">
        <v>5213346</v>
      </c>
      <c r="B19036" s="153" t="s">
        <v>21235</v>
      </c>
      <c r="C19036" s="145" t="s">
        <v>21224</v>
      </c>
      <c r="D19036" s="137"/>
      <c r="E19036" s="146">
        <v>7.98</v>
      </c>
      <c r="F19036" s="138"/>
      <c r="G19036" s="138"/>
    </row>
    <row r="19037" ht="15.75" customHeight="1" spans="1:7">
      <c r="A19037" s="143">
        <v>5213843</v>
      </c>
      <c r="B19037" s="153" t="s">
        <v>21236</v>
      </c>
      <c r="C19037" s="145" t="s">
        <v>21231</v>
      </c>
      <c r="D19037" s="137"/>
      <c r="E19037" s="146">
        <v>1</v>
      </c>
      <c r="F19037" s="138"/>
      <c r="G19037" s="138"/>
    </row>
    <row r="19038" ht="15.75" customHeight="1" spans="1:7">
      <c r="A19038" s="143">
        <v>5213833</v>
      </c>
      <c r="B19038" s="153" t="s">
        <v>21237</v>
      </c>
      <c r="C19038" s="145" t="s">
        <v>21224</v>
      </c>
      <c r="D19038" s="137"/>
      <c r="E19038" s="146">
        <v>10.19</v>
      </c>
      <c r="F19038" s="138"/>
      <c r="G19038" s="138"/>
    </row>
    <row r="19039" ht="15.75" customHeight="1" spans="1:7">
      <c r="A19039" s="143">
        <v>5213834</v>
      </c>
      <c r="B19039" s="153" t="s">
        <v>21238</v>
      </c>
      <c r="C19039" s="145" t="s">
        <v>21224</v>
      </c>
      <c r="D19039" s="137"/>
      <c r="E19039" s="146">
        <v>6.66</v>
      </c>
      <c r="F19039" s="138"/>
      <c r="G19039" s="138"/>
    </row>
    <row r="19040" ht="15.75" customHeight="1" spans="1:7">
      <c r="A19040" s="143">
        <v>5219544</v>
      </c>
      <c r="B19040" s="153" t="s">
        <v>21239</v>
      </c>
      <c r="C19040" s="145" t="s">
        <v>455</v>
      </c>
      <c r="D19040" s="137"/>
      <c r="E19040" s="146">
        <v>232.38</v>
      </c>
      <c r="F19040" s="138"/>
      <c r="G19040" s="138"/>
    </row>
    <row r="19041" ht="15.75" customHeight="1" spans="1:7">
      <c r="A19041" s="143">
        <v>5213383</v>
      </c>
      <c r="B19041" s="153" t="s">
        <v>21240</v>
      </c>
      <c r="C19041" s="145" t="s">
        <v>21224</v>
      </c>
      <c r="D19041" s="137"/>
      <c r="E19041" s="146">
        <v>0.81</v>
      </c>
      <c r="F19041" s="138"/>
      <c r="G19041" s="138"/>
    </row>
    <row r="19042" ht="15.75" customHeight="1" spans="1:7">
      <c r="A19042" s="143">
        <v>5213380</v>
      </c>
      <c r="B19042" s="153" t="s">
        <v>21241</v>
      </c>
      <c r="C19042" s="145" t="s">
        <v>21224</v>
      </c>
      <c r="D19042" s="137"/>
      <c r="E19042" s="146">
        <v>1.89</v>
      </c>
      <c r="F19042" s="138"/>
      <c r="G19042" s="138"/>
    </row>
    <row r="19043" ht="15.75" customHeight="1" spans="1:7">
      <c r="A19043" s="143">
        <v>5213838</v>
      </c>
      <c r="B19043" s="153" t="s">
        <v>21242</v>
      </c>
      <c r="C19043" s="145" t="s">
        <v>21224</v>
      </c>
      <c r="D19043" s="137"/>
      <c r="E19043" s="146">
        <v>4.56</v>
      </c>
      <c r="F19043" s="138"/>
      <c r="G19043" s="138"/>
    </row>
    <row r="19044" ht="15.75" customHeight="1" spans="1:7">
      <c r="A19044" s="143">
        <v>5213837</v>
      </c>
      <c r="B19044" s="153" t="s">
        <v>21243</v>
      </c>
      <c r="C19044" s="145" t="s">
        <v>455</v>
      </c>
      <c r="D19044" s="137"/>
      <c r="E19044" s="146">
        <v>183.75</v>
      </c>
      <c r="F19044" s="138"/>
      <c r="G19044" s="138"/>
    </row>
    <row r="19045" ht="15.75" customHeight="1" spans="1:7">
      <c r="A19045" s="143">
        <v>5213835</v>
      </c>
      <c r="B19045" s="153" t="s">
        <v>21244</v>
      </c>
      <c r="C19045" s="145" t="s">
        <v>21224</v>
      </c>
      <c r="D19045" s="137"/>
      <c r="E19045" s="146">
        <v>0.83</v>
      </c>
      <c r="F19045" s="138"/>
      <c r="G19045" s="138"/>
    </row>
    <row r="19046" ht="15.75" customHeight="1" spans="1:7">
      <c r="A19046" s="143">
        <v>5213839</v>
      </c>
      <c r="B19046" s="153" t="s">
        <v>21245</v>
      </c>
      <c r="C19046" s="145" t="s">
        <v>13149</v>
      </c>
      <c r="D19046" s="137"/>
      <c r="E19046" s="146">
        <v>319.97</v>
      </c>
      <c r="F19046" s="138"/>
      <c r="G19046" s="138"/>
    </row>
    <row r="19047" ht="15.75" customHeight="1" spans="1:7">
      <c r="A19047" s="143">
        <v>5213347</v>
      </c>
      <c r="B19047" s="153" t="s">
        <v>21246</v>
      </c>
      <c r="C19047" s="145" t="s">
        <v>21247</v>
      </c>
      <c r="D19047" s="137"/>
      <c r="E19047" s="146">
        <v>7.34</v>
      </c>
      <c r="F19047" s="138"/>
      <c r="G19047" s="138"/>
    </row>
    <row r="19048" ht="15.75" customHeight="1" spans="1:7">
      <c r="A19048" s="143">
        <v>5213840</v>
      </c>
      <c r="B19048" s="153" t="s">
        <v>21248</v>
      </c>
      <c r="C19048" s="145" t="s">
        <v>13149</v>
      </c>
      <c r="D19048" s="137"/>
      <c r="E19048" s="146">
        <v>48.48</v>
      </c>
      <c r="F19048" s="138"/>
      <c r="G19048" s="138"/>
    </row>
    <row r="19049" ht="15.75" customHeight="1" spans="1:7">
      <c r="A19049" s="143">
        <v>5213349</v>
      </c>
      <c r="B19049" s="153" t="s">
        <v>21249</v>
      </c>
      <c r="C19049" s="145" t="s">
        <v>21247</v>
      </c>
      <c r="D19049" s="137"/>
      <c r="E19049" s="146">
        <v>0.76</v>
      </c>
      <c r="F19049" s="138"/>
      <c r="G19049" s="138"/>
    </row>
    <row r="19050" ht="15.75" customHeight="1" spans="1:7">
      <c r="A19050" s="143">
        <v>5213841</v>
      </c>
      <c r="B19050" s="153" t="s">
        <v>21250</v>
      </c>
      <c r="C19050" s="145" t="s">
        <v>13149</v>
      </c>
      <c r="D19050" s="137"/>
      <c r="E19050" s="146">
        <v>77.6</v>
      </c>
      <c r="F19050" s="138"/>
      <c r="G19050" s="138"/>
    </row>
    <row r="19051" ht="15.75" customHeight="1" spans="1:7">
      <c r="A19051" s="143">
        <v>5213348</v>
      </c>
      <c r="B19051" s="153" t="s">
        <v>21251</v>
      </c>
      <c r="C19051" s="145" t="s">
        <v>21247</v>
      </c>
      <c r="D19051" s="137"/>
      <c r="E19051" s="146">
        <v>0.87</v>
      </c>
      <c r="F19051" s="138"/>
      <c r="G19051" s="138"/>
    </row>
    <row r="19052" ht="15.75" customHeight="1" spans="1:7">
      <c r="A19052" s="143">
        <v>5216116</v>
      </c>
      <c r="B19052" s="153" t="s">
        <v>21252</v>
      </c>
      <c r="C19052" s="145" t="s">
        <v>455</v>
      </c>
      <c r="D19052" s="137"/>
      <c r="E19052" s="146">
        <v>16.3</v>
      </c>
      <c r="F19052" s="138"/>
      <c r="G19052" s="138"/>
    </row>
    <row r="19053" ht="15.75" customHeight="1" spans="1:7">
      <c r="A19053" s="143">
        <v>5216115</v>
      </c>
      <c r="B19053" s="153" t="s">
        <v>21253</v>
      </c>
      <c r="C19053" s="145" t="s">
        <v>455</v>
      </c>
      <c r="D19053" s="137"/>
      <c r="E19053" s="146">
        <v>15.65</v>
      </c>
      <c r="F19053" s="138"/>
      <c r="G19053" s="138"/>
    </row>
    <row r="19054" ht="15.75" customHeight="1" spans="1:7">
      <c r="A19054" s="143">
        <v>5213842</v>
      </c>
      <c r="B19054" s="153" t="s">
        <v>21254</v>
      </c>
      <c r="C19054" s="145" t="s">
        <v>13059</v>
      </c>
      <c r="D19054" s="137"/>
      <c r="E19054" s="146">
        <v>0.12</v>
      </c>
      <c r="F19054" s="138"/>
      <c r="G19054" s="138"/>
    </row>
    <row r="19055" ht="15.75" customHeight="1" spans="1:7">
      <c r="A19055" s="143">
        <v>5213358</v>
      </c>
      <c r="B19055" s="153" t="s">
        <v>21255</v>
      </c>
      <c r="C19055" s="145" t="s">
        <v>13149</v>
      </c>
      <c r="D19055" s="137"/>
      <c r="E19055" s="146">
        <v>231.47</v>
      </c>
      <c r="F19055" s="138"/>
      <c r="G19055" s="138"/>
    </row>
    <row r="19056" ht="15.75" customHeight="1" spans="1:7">
      <c r="A19056" s="143">
        <v>5213848</v>
      </c>
      <c r="B19056" s="153" t="s">
        <v>21256</v>
      </c>
      <c r="C19056" s="145" t="s">
        <v>21224</v>
      </c>
      <c r="D19056" s="137"/>
      <c r="E19056" s="146">
        <v>1.08</v>
      </c>
      <c r="F19056" s="138"/>
      <c r="G19056" s="138"/>
    </row>
    <row r="19057" ht="15.75" customHeight="1" spans="1:7">
      <c r="A19057" s="143">
        <v>5214012</v>
      </c>
      <c r="B19057" s="153" t="s">
        <v>21257</v>
      </c>
      <c r="C19057" s="145" t="s">
        <v>13149</v>
      </c>
      <c r="D19057" s="137"/>
      <c r="E19057" s="146">
        <v>26.45</v>
      </c>
      <c r="F19057" s="138"/>
      <c r="G19057" s="138"/>
    </row>
    <row r="19058" ht="15.75" customHeight="1" spans="1:7">
      <c r="A19058" s="143">
        <v>5213356</v>
      </c>
      <c r="B19058" s="153" t="s">
        <v>21258</v>
      </c>
      <c r="C19058" s="145" t="s">
        <v>13149</v>
      </c>
      <c r="D19058" s="137"/>
      <c r="E19058" s="146">
        <v>36.93</v>
      </c>
      <c r="F19058" s="138"/>
      <c r="G19058" s="138"/>
    </row>
    <row r="19059" ht="15.75" customHeight="1" spans="1:7">
      <c r="A19059" s="143">
        <v>5214011</v>
      </c>
      <c r="B19059" s="153" t="s">
        <v>21259</v>
      </c>
      <c r="C19059" s="145" t="s">
        <v>13149</v>
      </c>
      <c r="D19059" s="137"/>
      <c r="E19059" s="146">
        <v>13.79</v>
      </c>
      <c r="F19059" s="138"/>
      <c r="G19059" s="138"/>
    </row>
    <row r="19060" ht="15.75" customHeight="1" spans="1:7">
      <c r="A19060" s="143">
        <v>5213354</v>
      </c>
      <c r="B19060" s="153" t="s">
        <v>21260</v>
      </c>
      <c r="C19060" s="145" t="s">
        <v>13149</v>
      </c>
      <c r="D19060" s="137"/>
      <c r="E19060" s="146">
        <v>16.49</v>
      </c>
      <c r="F19060" s="138"/>
      <c r="G19060" s="138"/>
    </row>
    <row r="19061" ht="15.75" customHeight="1" spans="1:7">
      <c r="A19061" s="143">
        <v>5213355</v>
      </c>
      <c r="B19061" s="153" t="s">
        <v>21261</v>
      </c>
      <c r="C19061" s="145" t="s">
        <v>13149</v>
      </c>
      <c r="D19061" s="137"/>
      <c r="E19061" s="146">
        <v>19.21</v>
      </c>
      <c r="F19061" s="138"/>
      <c r="G19061" s="138"/>
    </row>
    <row r="19062" ht="15.75" customHeight="1" spans="1:7">
      <c r="A19062" s="143">
        <v>5213850</v>
      </c>
      <c r="B19062" s="153" t="s">
        <v>21262</v>
      </c>
      <c r="C19062" s="145" t="s">
        <v>19395</v>
      </c>
      <c r="D19062" s="137"/>
      <c r="E19062" s="146">
        <v>21.56</v>
      </c>
      <c r="F19062" s="138"/>
      <c r="G19062" s="138"/>
    </row>
    <row r="19063" ht="15.75" customHeight="1" spans="1:7">
      <c r="A19063" s="143">
        <v>5213846</v>
      </c>
      <c r="B19063" s="153" t="s">
        <v>21263</v>
      </c>
      <c r="C19063" s="145" t="s">
        <v>19395</v>
      </c>
      <c r="D19063" s="137"/>
      <c r="E19063" s="146">
        <v>5.52</v>
      </c>
      <c r="F19063" s="138"/>
      <c r="G19063" s="138"/>
    </row>
    <row r="19064" ht="15.75" customHeight="1" spans="1:7">
      <c r="A19064" s="143">
        <v>5213847</v>
      </c>
      <c r="B19064" s="153" t="s">
        <v>21264</v>
      </c>
      <c r="C19064" s="145" t="s">
        <v>19395</v>
      </c>
      <c r="D19064" s="137"/>
      <c r="E19064" s="146">
        <v>95.39</v>
      </c>
      <c r="F19064" s="138"/>
      <c r="G19064" s="138"/>
    </row>
    <row r="19065" ht="15.75" customHeight="1" spans="1:7">
      <c r="A19065" s="143">
        <v>5213845</v>
      </c>
      <c r="B19065" s="153" t="s">
        <v>21265</v>
      </c>
      <c r="C19065" s="145" t="s">
        <v>19395</v>
      </c>
      <c r="D19065" s="137"/>
      <c r="E19065" s="146">
        <v>26.64</v>
      </c>
      <c r="F19065" s="138"/>
      <c r="G19065" s="138"/>
    </row>
    <row r="19066" ht="15.75" customHeight="1" spans="1:7">
      <c r="A19066" s="143">
        <v>5213412</v>
      </c>
      <c r="B19066" s="153" t="s">
        <v>21266</v>
      </c>
      <c r="C19066" s="145" t="s">
        <v>13149</v>
      </c>
      <c r="D19066" s="137"/>
      <c r="E19066" s="146">
        <v>115.98</v>
      </c>
      <c r="F19066" s="138"/>
      <c r="G19066" s="138"/>
    </row>
    <row r="19067" ht="15.75" customHeight="1" spans="1:7">
      <c r="A19067" s="143">
        <v>5213411</v>
      </c>
      <c r="B19067" s="153" t="s">
        <v>21267</v>
      </c>
      <c r="C19067" s="145" t="s">
        <v>13149</v>
      </c>
      <c r="D19067" s="137"/>
      <c r="E19067" s="146">
        <v>205.74</v>
      </c>
      <c r="F19067" s="138"/>
      <c r="G19067" s="138"/>
    </row>
    <row r="19068" ht="15.75" customHeight="1" spans="1:7">
      <c r="A19068" s="143">
        <v>5214009</v>
      </c>
      <c r="B19068" s="153" t="s">
        <v>21268</v>
      </c>
      <c r="C19068" s="145" t="s">
        <v>13149</v>
      </c>
      <c r="D19068" s="137"/>
      <c r="E19068" s="146">
        <v>115.98</v>
      </c>
      <c r="F19068" s="138"/>
      <c r="G19068" s="138"/>
    </row>
    <row r="19069" ht="15.75" customHeight="1" spans="1:7">
      <c r="A19069" s="143">
        <v>5214010</v>
      </c>
      <c r="B19069" s="153" t="s">
        <v>21269</v>
      </c>
      <c r="C19069" s="145" t="s">
        <v>13149</v>
      </c>
      <c r="D19069" s="137"/>
      <c r="E19069" s="146">
        <v>213.55</v>
      </c>
      <c r="F19069" s="138"/>
      <c r="G19069" s="138"/>
    </row>
    <row r="19070" ht="15.75" customHeight="1" spans="1:7">
      <c r="A19070" s="143">
        <v>5213413</v>
      </c>
      <c r="B19070" s="153" t="s">
        <v>21270</v>
      </c>
      <c r="C19070" s="145" t="s">
        <v>13149</v>
      </c>
      <c r="D19070" s="137"/>
      <c r="E19070" s="146">
        <v>70.98</v>
      </c>
      <c r="F19070" s="138"/>
      <c r="G19070" s="138"/>
    </row>
    <row r="19071" ht="15.75" customHeight="1" spans="1:7">
      <c r="A19071" s="143">
        <v>5213410</v>
      </c>
      <c r="B19071" s="153" t="s">
        <v>21271</v>
      </c>
      <c r="C19071" s="145" t="s">
        <v>13149</v>
      </c>
      <c r="D19071" s="137"/>
      <c r="E19071" s="146">
        <v>142.38</v>
      </c>
      <c r="F19071" s="138"/>
      <c r="G19071" s="138"/>
    </row>
    <row r="19072" ht="15.75" customHeight="1" spans="1:7">
      <c r="A19072" s="143">
        <v>5214004</v>
      </c>
      <c r="B19072" s="153" t="s">
        <v>21272</v>
      </c>
      <c r="C19072" s="145" t="s">
        <v>13149</v>
      </c>
      <c r="D19072" s="137"/>
      <c r="E19072" s="146">
        <v>171.84</v>
      </c>
      <c r="F19072" s="138"/>
      <c r="G19072" s="138"/>
    </row>
    <row r="19073" ht="15.75" customHeight="1" spans="1:7">
      <c r="A19073" s="143">
        <v>5214005</v>
      </c>
      <c r="B19073" s="153" t="s">
        <v>21273</v>
      </c>
      <c r="C19073" s="145" t="s">
        <v>13149</v>
      </c>
      <c r="D19073" s="137"/>
      <c r="E19073" s="146">
        <v>153.69</v>
      </c>
      <c r="F19073" s="138"/>
      <c r="G19073" s="138"/>
    </row>
    <row r="19074" ht="15.75" customHeight="1" spans="1:7">
      <c r="A19074" s="143">
        <v>5214006</v>
      </c>
      <c r="B19074" s="153" t="s">
        <v>21274</v>
      </c>
      <c r="C19074" s="145" t="s">
        <v>13149</v>
      </c>
      <c r="D19074" s="137"/>
      <c r="E19074" s="146">
        <v>97.41</v>
      </c>
      <c r="F19074" s="138"/>
      <c r="G19074" s="138"/>
    </row>
    <row r="19075" ht="15.75" customHeight="1" spans="1:7">
      <c r="A19075" s="143">
        <v>5214007</v>
      </c>
      <c r="B19075" s="153" t="s">
        <v>21275</v>
      </c>
      <c r="C19075" s="145" t="s">
        <v>13149</v>
      </c>
      <c r="D19075" s="137"/>
      <c r="E19075" s="146">
        <v>82.68</v>
      </c>
      <c r="F19075" s="138"/>
      <c r="G19075" s="138"/>
    </row>
    <row r="19076" ht="15.75" customHeight="1" spans="1:7">
      <c r="A19076" s="143">
        <v>5214008</v>
      </c>
      <c r="B19076" s="153" t="s">
        <v>21276</v>
      </c>
      <c r="C19076" s="145" t="s">
        <v>13149</v>
      </c>
      <c r="D19076" s="137"/>
      <c r="E19076" s="146">
        <v>81.11</v>
      </c>
      <c r="F19076" s="138"/>
      <c r="G19076" s="138"/>
    </row>
    <row r="19077" ht="15.75" customHeight="1" spans="1:7">
      <c r="A19077" s="143">
        <v>5213408</v>
      </c>
      <c r="B19077" s="153" t="s">
        <v>21277</v>
      </c>
      <c r="C19077" s="145" t="s">
        <v>13149</v>
      </c>
      <c r="D19077" s="137"/>
      <c r="E19077" s="146">
        <v>49.7</v>
      </c>
      <c r="F19077" s="138"/>
      <c r="G19077" s="138"/>
    </row>
    <row r="19078" ht="15.75" customHeight="1" spans="1:7">
      <c r="A19078" s="143">
        <v>5213400</v>
      </c>
      <c r="B19078" s="153" t="s">
        <v>21278</v>
      </c>
      <c r="C19078" s="145" t="s">
        <v>13149</v>
      </c>
      <c r="D19078" s="137"/>
      <c r="E19078" s="146">
        <v>26.72</v>
      </c>
      <c r="F19078" s="138"/>
      <c r="G19078" s="138"/>
    </row>
    <row r="19079" ht="15.75" customHeight="1" spans="1:7">
      <c r="A19079" s="143">
        <v>5213401</v>
      </c>
      <c r="B19079" s="153" t="s">
        <v>21279</v>
      </c>
      <c r="C19079" s="145" t="s">
        <v>13149</v>
      </c>
      <c r="D19079" s="137"/>
      <c r="E19079" s="146">
        <v>37.24</v>
      </c>
      <c r="F19079" s="138"/>
      <c r="G19079" s="138"/>
    </row>
    <row r="19080" ht="15.75" customHeight="1" spans="1:7">
      <c r="A19080" s="143">
        <v>5214001</v>
      </c>
      <c r="B19080" s="153" t="s">
        <v>21280</v>
      </c>
      <c r="C19080" s="145" t="s">
        <v>13149</v>
      </c>
      <c r="D19080" s="137"/>
      <c r="E19080" s="146">
        <v>14.04</v>
      </c>
      <c r="F19080" s="138"/>
      <c r="G19080" s="138"/>
    </row>
    <row r="19081" ht="15.75" customHeight="1" spans="1:7">
      <c r="A19081" s="143">
        <v>5213402</v>
      </c>
      <c r="B19081" s="153" t="s">
        <v>21281</v>
      </c>
      <c r="C19081" s="145" t="s">
        <v>13149</v>
      </c>
      <c r="D19081" s="137"/>
      <c r="E19081" s="146">
        <v>16.75</v>
      </c>
      <c r="F19081" s="138"/>
      <c r="G19081" s="138"/>
    </row>
    <row r="19082" ht="15.75" customHeight="1" spans="1:7">
      <c r="A19082" s="143">
        <v>5213403</v>
      </c>
      <c r="B19082" s="153" t="s">
        <v>21282</v>
      </c>
      <c r="C19082" s="145" t="s">
        <v>13149</v>
      </c>
      <c r="D19082" s="137"/>
      <c r="E19082" s="146">
        <v>19.5</v>
      </c>
      <c r="F19082" s="138"/>
      <c r="G19082" s="138"/>
    </row>
    <row r="19083" ht="15.75" customHeight="1" spans="1:7">
      <c r="A19083" s="143">
        <v>5214003</v>
      </c>
      <c r="B19083" s="153" t="s">
        <v>21283</v>
      </c>
      <c r="C19083" s="145" t="s">
        <v>13149</v>
      </c>
      <c r="D19083" s="137"/>
      <c r="E19083" s="146">
        <v>59.87</v>
      </c>
      <c r="F19083" s="138"/>
      <c r="G19083" s="138"/>
    </row>
    <row r="19084" ht="15.75" customHeight="1" spans="1:7">
      <c r="A19084" s="143">
        <v>5213409</v>
      </c>
      <c r="B19084" s="153" t="s">
        <v>21284</v>
      </c>
      <c r="C19084" s="145" t="s">
        <v>13149</v>
      </c>
      <c r="D19084" s="137"/>
      <c r="E19084" s="146">
        <v>100.82</v>
      </c>
      <c r="F19084" s="138"/>
      <c r="G19084" s="138"/>
    </row>
    <row r="19085" ht="15.75" customHeight="1" spans="1:7">
      <c r="A19085" s="143">
        <v>5213404</v>
      </c>
      <c r="B19085" s="153" t="s">
        <v>21285</v>
      </c>
      <c r="C19085" s="145" t="s">
        <v>13149</v>
      </c>
      <c r="D19085" s="137"/>
      <c r="E19085" s="146">
        <v>39.85</v>
      </c>
      <c r="F19085" s="138"/>
      <c r="G19085" s="138"/>
    </row>
    <row r="19086" ht="15.75" customHeight="1" spans="1:7">
      <c r="A19086" s="143">
        <v>5213405</v>
      </c>
      <c r="B19086" s="153" t="s">
        <v>21286</v>
      </c>
      <c r="C19086" s="145" t="s">
        <v>13149</v>
      </c>
      <c r="D19086" s="137"/>
      <c r="E19086" s="146">
        <v>49.87</v>
      </c>
      <c r="F19086" s="138"/>
      <c r="G19086" s="138"/>
    </row>
    <row r="19087" ht="15.75" customHeight="1" spans="1:7">
      <c r="A19087" s="143">
        <v>5214002</v>
      </c>
      <c r="B19087" s="153" t="s">
        <v>21287</v>
      </c>
      <c r="C19087" s="145" t="s">
        <v>13149</v>
      </c>
      <c r="D19087" s="137"/>
      <c r="E19087" s="146">
        <v>27.37</v>
      </c>
      <c r="F19087" s="138"/>
      <c r="G19087" s="138"/>
    </row>
    <row r="19088" ht="15.75" customHeight="1" spans="1:7">
      <c r="A19088" s="143">
        <v>5213406</v>
      </c>
      <c r="B19088" s="153" t="s">
        <v>21288</v>
      </c>
      <c r="C19088" s="145" t="s">
        <v>13149</v>
      </c>
      <c r="D19088" s="137"/>
      <c r="E19088" s="146">
        <v>29.89</v>
      </c>
      <c r="F19088" s="138"/>
      <c r="G19088" s="138"/>
    </row>
    <row r="19089" ht="15.75" customHeight="1" spans="1:7">
      <c r="A19089" s="143">
        <v>5213407</v>
      </c>
      <c r="B19089" s="153" t="s">
        <v>21289</v>
      </c>
      <c r="C19089" s="145" t="s">
        <v>13149</v>
      </c>
      <c r="D19089" s="137"/>
      <c r="E19089" s="146">
        <v>32.4</v>
      </c>
      <c r="F19089" s="138"/>
      <c r="G19089" s="138"/>
    </row>
    <row r="19090" ht="15.75" customHeight="1" spans="1:7">
      <c r="A19090" s="143">
        <v>5212552</v>
      </c>
      <c r="B19090" s="153" t="s">
        <v>21290</v>
      </c>
      <c r="C19090" s="145" t="s">
        <v>13149</v>
      </c>
      <c r="D19090" s="137"/>
      <c r="E19090" s="146">
        <v>16.93</v>
      </c>
      <c r="F19090" s="138"/>
      <c r="G19090" s="138"/>
    </row>
    <row r="19091" ht="15.75" customHeight="1" spans="1:7">
      <c r="A19091" s="143">
        <v>5213464</v>
      </c>
      <c r="B19091" s="153" t="s">
        <v>21291</v>
      </c>
      <c r="C19091" s="145" t="s">
        <v>455</v>
      </c>
      <c r="D19091" s="137"/>
      <c r="E19091" s="146">
        <v>255.6</v>
      </c>
      <c r="F19091" s="138"/>
      <c r="G19091" s="138"/>
    </row>
    <row r="19092" ht="15.75" customHeight="1" spans="1:7">
      <c r="A19092" s="143">
        <v>5213465</v>
      </c>
      <c r="B19092" s="153" t="s">
        <v>21292</v>
      </c>
      <c r="C19092" s="145" t="s">
        <v>455</v>
      </c>
      <c r="D19092" s="137"/>
      <c r="E19092" s="146">
        <v>437.43</v>
      </c>
      <c r="F19092" s="138"/>
      <c r="G19092" s="138"/>
    </row>
    <row r="19093" ht="15.75" customHeight="1" spans="1:7">
      <c r="A19093" s="143">
        <v>5213466</v>
      </c>
      <c r="B19093" s="153" t="s">
        <v>21293</v>
      </c>
      <c r="C19093" s="145" t="s">
        <v>455</v>
      </c>
      <c r="D19093" s="137"/>
      <c r="E19093" s="146">
        <v>612.86</v>
      </c>
      <c r="F19093" s="138"/>
      <c r="G19093" s="138"/>
    </row>
    <row r="19094" ht="15.75" customHeight="1" spans="1:7">
      <c r="A19094" s="143">
        <v>5213467</v>
      </c>
      <c r="B19094" s="153" t="s">
        <v>21294</v>
      </c>
      <c r="C19094" s="145" t="s">
        <v>455</v>
      </c>
      <c r="D19094" s="137"/>
      <c r="E19094" s="146">
        <v>962.45</v>
      </c>
      <c r="F19094" s="138"/>
      <c r="G19094" s="138"/>
    </row>
    <row r="19095" ht="15.75" customHeight="1" spans="1:7">
      <c r="A19095" s="143">
        <v>5213468</v>
      </c>
      <c r="B19095" s="153" t="s">
        <v>21295</v>
      </c>
      <c r="C19095" s="145" t="s">
        <v>455</v>
      </c>
      <c r="D19095" s="137"/>
      <c r="E19095" s="146">
        <v>247.22</v>
      </c>
      <c r="F19095" s="138"/>
      <c r="G19095" s="138"/>
    </row>
    <row r="19096" ht="15.75" customHeight="1" spans="1:7">
      <c r="A19096" s="143">
        <v>5213469</v>
      </c>
      <c r="B19096" s="153" t="s">
        <v>21296</v>
      </c>
      <c r="C19096" s="145" t="s">
        <v>455</v>
      </c>
      <c r="D19096" s="137"/>
      <c r="E19096" s="146">
        <v>421.47</v>
      </c>
      <c r="F19096" s="138"/>
      <c r="G19096" s="138"/>
    </row>
    <row r="19097" ht="15.75" customHeight="1" spans="1:7">
      <c r="A19097" s="143">
        <v>5213470</v>
      </c>
      <c r="B19097" s="153" t="s">
        <v>21297</v>
      </c>
      <c r="C19097" s="145" t="s">
        <v>455</v>
      </c>
      <c r="D19097" s="137"/>
      <c r="E19097" s="146">
        <v>589.58</v>
      </c>
      <c r="F19097" s="138"/>
      <c r="G19097" s="138"/>
    </row>
    <row r="19098" ht="15.75" customHeight="1" spans="1:7">
      <c r="A19098" s="143">
        <v>5213471</v>
      </c>
      <c r="B19098" s="153" t="s">
        <v>21298</v>
      </c>
      <c r="C19098" s="145" t="s">
        <v>455</v>
      </c>
      <c r="D19098" s="137"/>
      <c r="E19098" s="146">
        <v>928.93</v>
      </c>
      <c r="F19098" s="138"/>
      <c r="G19098" s="138"/>
    </row>
    <row r="19099" ht="15.75" customHeight="1" spans="1:7">
      <c r="A19099" s="143">
        <v>5212560</v>
      </c>
      <c r="B19099" s="153" t="s">
        <v>21299</v>
      </c>
      <c r="C19099" s="145" t="s">
        <v>21224</v>
      </c>
      <c r="D19099" s="137"/>
      <c r="E19099" s="146">
        <v>3.95</v>
      </c>
      <c r="F19099" s="138"/>
      <c r="G19099" s="138"/>
    </row>
    <row r="19100" ht="15.75" customHeight="1" spans="1:7">
      <c r="A19100" s="143">
        <v>5213472</v>
      </c>
      <c r="B19100" s="153" t="s">
        <v>21300</v>
      </c>
      <c r="C19100" s="145" t="s">
        <v>455</v>
      </c>
      <c r="D19100" s="137"/>
      <c r="E19100" s="146">
        <v>299.71</v>
      </c>
      <c r="F19100" s="138"/>
      <c r="G19100" s="138"/>
    </row>
    <row r="19101" ht="15.75" customHeight="1" spans="1:7">
      <c r="A19101" s="143">
        <v>5213473</v>
      </c>
      <c r="B19101" s="153" t="s">
        <v>21301</v>
      </c>
      <c r="C19101" s="145" t="s">
        <v>455</v>
      </c>
      <c r="D19101" s="137"/>
      <c r="E19101" s="146">
        <v>394.91</v>
      </c>
      <c r="F19101" s="138"/>
      <c r="G19101" s="138"/>
    </row>
    <row r="19102" ht="15.75" customHeight="1" spans="1:7">
      <c r="A19102" s="143">
        <v>5213474</v>
      </c>
      <c r="B19102" s="153" t="s">
        <v>21302</v>
      </c>
      <c r="C19102" s="145" t="s">
        <v>455</v>
      </c>
      <c r="D19102" s="137"/>
      <c r="E19102" s="146">
        <v>285.75</v>
      </c>
      <c r="F19102" s="138"/>
      <c r="G19102" s="138"/>
    </row>
    <row r="19103" ht="15.75" customHeight="1" spans="1:7">
      <c r="A19103" s="143">
        <v>5213475</v>
      </c>
      <c r="B19103" s="153" t="s">
        <v>21303</v>
      </c>
      <c r="C19103" s="145" t="s">
        <v>455</v>
      </c>
      <c r="D19103" s="137"/>
      <c r="E19103" s="146">
        <v>377.44</v>
      </c>
      <c r="F19103" s="138"/>
      <c r="G19103" s="138"/>
    </row>
    <row r="19104" ht="15.75" customHeight="1" spans="1:7">
      <c r="A19104" s="143">
        <v>5213440</v>
      </c>
      <c r="B19104" s="153" t="s">
        <v>21304</v>
      </c>
      <c r="C19104" s="145" t="s">
        <v>455</v>
      </c>
      <c r="D19104" s="137"/>
      <c r="E19104" s="146">
        <v>255.57</v>
      </c>
      <c r="F19104" s="138"/>
      <c r="G19104" s="138"/>
    </row>
    <row r="19105" ht="15.75" customHeight="1" spans="1:7">
      <c r="A19105" s="143">
        <v>5213441</v>
      </c>
      <c r="B19105" s="153" t="s">
        <v>21305</v>
      </c>
      <c r="C19105" s="145" t="s">
        <v>455</v>
      </c>
      <c r="D19105" s="137"/>
      <c r="E19105" s="146">
        <v>437.47</v>
      </c>
      <c r="F19105" s="138"/>
      <c r="G19105" s="138"/>
    </row>
    <row r="19106" ht="15.75" customHeight="1" spans="1:7">
      <c r="A19106" s="143">
        <v>5213442</v>
      </c>
      <c r="B19106" s="153" t="s">
        <v>21306</v>
      </c>
      <c r="C19106" s="145" t="s">
        <v>455</v>
      </c>
      <c r="D19106" s="137"/>
      <c r="E19106" s="146">
        <v>612.86</v>
      </c>
      <c r="F19106" s="138"/>
      <c r="G19106" s="138"/>
    </row>
    <row r="19107" ht="15.75" customHeight="1" spans="1:7">
      <c r="A19107" s="143">
        <v>5213443</v>
      </c>
      <c r="B19107" s="153" t="s">
        <v>21307</v>
      </c>
      <c r="C19107" s="145" t="s">
        <v>455</v>
      </c>
      <c r="D19107" s="137"/>
      <c r="E19107" s="146">
        <v>962.47</v>
      </c>
      <c r="F19107" s="138"/>
      <c r="G19107" s="138"/>
    </row>
    <row r="19108" ht="15.75" customHeight="1" spans="1:7">
      <c r="A19108" s="143">
        <v>5213444</v>
      </c>
      <c r="B19108" s="153" t="s">
        <v>21308</v>
      </c>
      <c r="C19108" s="145" t="s">
        <v>455</v>
      </c>
      <c r="D19108" s="137"/>
      <c r="E19108" s="146">
        <v>255.62</v>
      </c>
      <c r="F19108" s="138"/>
      <c r="G19108" s="138"/>
    </row>
    <row r="19109" ht="15.75" customHeight="1" spans="1:7">
      <c r="A19109" s="143">
        <v>5213445</v>
      </c>
      <c r="B19109" s="153" t="s">
        <v>21309</v>
      </c>
      <c r="C19109" s="145" t="s">
        <v>455</v>
      </c>
      <c r="D19109" s="137"/>
      <c r="E19109" s="146">
        <v>437.4</v>
      </c>
      <c r="F19109" s="138"/>
      <c r="G19109" s="138"/>
    </row>
    <row r="19110" ht="15.75" customHeight="1" spans="1:7">
      <c r="A19110" s="143">
        <v>5213446</v>
      </c>
      <c r="B19110" s="153" t="s">
        <v>21310</v>
      </c>
      <c r="C19110" s="145" t="s">
        <v>455</v>
      </c>
      <c r="D19110" s="137"/>
      <c r="E19110" s="146">
        <v>612.86</v>
      </c>
      <c r="F19110" s="138"/>
      <c r="G19110" s="138"/>
    </row>
    <row r="19111" ht="15.75" customHeight="1" spans="1:7">
      <c r="A19111" s="143">
        <v>5213447</v>
      </c>
      <c r="B19111" s="153" t="s">
        <v>21311</v>
      </c>
      <c r="C19111" s="145" t="s">
        <v>455</v>
      </c>
      <c r="D19111" s="137"/>
      <c r="E19111" s="146">
        <v>962.52</v>
      </c>
      <c r="F19111" s="138"/>
      <c r="G19111" s="138"/>
    </row>
    <row r="19112" ht="15.75" customHeight="1" spans="1:7">
      <c r="A19112" s="143">
        <v>5213448</v>
      </c>
      <c r="B19112" s="153" t="s">
        <v>21312</v>
      </c>
      <c r="C19112" s="145" t="s">
        <v>455</v>
      </c>
      <c r="D19112" s="137"/>
      <c r="E19112" s="146">
        <v>176.44</v>
      </c>
      <c r="F19112" s="138"/>
      <c r="G19112" s="138"/>
    </row>
    <row r="19113" ht="15.75" customHeight="1" spans="1:7">
      <c r="A19113" s="143">
        <v>5213449</v>
      </c>
      <c r="B19113" s="153" t="s">
        <v>21313</v>
      </c>
      <c r="C19113" s="145" t="s">
        <v>455</v>
      </c>
      <c r="D19113" s="137"/>
      <c r="E19113" s="146">
        <v>277.91</v>
      </c>
      <c r="F19113" s="138"/>
      <c r="G19113" s="138"/>
    </row>
    <row r="19114" ht="15.75" customHeight="1" spans="1:7">
      <c r="A19114" s="143">
        <v>5213450</v>
      </c>
      <c r="B19114" s="153" t="s">
        <v>21314</v>
      </c>
      <c r="C19114" s="145" t="s">
        <v>455</v>
      </c>
      <c r="D19114" s="137"/>
      <c r="E19114" s="146">
        <v>389.56</v>
      </c>
      <c r="F19114" s="138"/>
      <c r="G19114" s="138"/>
    </row>
    <row r="19115" ht="15.75" customHeight="1" spans="1:7">
      <c r="A19115" s="143">
        <v>5213451</v>
      </c>
      <c r="B19115" s="153" t="s">
        <v>21315</v>
      </c>
      <c r="C19115" s="145" t="s">
        <v>455</v>
      </c>
      <c r="D19115" s="137"/>
      <c r="E19115" s="146">
        <v>558.96</v>
      </c>
      <c r="F19115" s="138"/>
      <c r="G19115" s="138"/>
    </row>
    <row r="19116" ht="15.75" customHeight="1" spans="1:7">
      <c r="A19116" s="143">
        <v>5213452</v>
      </c>
      <c r="B19116" s="153" t="s">
        <v>21316</v>
      </c>
      <c r="C19116" s="145" t="s">
        <v>455</v>
      </c>
      <c r="D19116" s="137"/>
      <c r="E19116" s="146">
        <v>247.19</v>
      </c>
      <c r="F19116" s="138"/>
      <c r="G19116" s="138"/>
    </row>
    <row r="19117" ht="15.75" customHeight="1" spans="1:7">
      <c r="A19117" s="143">
        <v>5213453</v>
      </c>
      <c r="B19117" s="153" t="s">
        <v>21317</v>
      </c>
      <c r="C19117" s="145" t="s">
        <v>455</v>
      </c>
      <c r="D19117" s="137"/>
      <c r="E19117" s="146">
        <v>421.51</v>
      </c>
      <c r="F19117" s="138"/>
      <c r="G19117" s="138"/>
    </row>
    <row r="19118" ht="15.75" customHeight="1" spans="1:7">
      <c r="A19118" s="143">
        <v>5213454</v>
      </c>
      <c r="B19118" s="153" t="s">
        <v>21318</v>
      </c>
      <c r="C19118" s="145" t="s">
        <v>455</v>
      </c>
      <c r="D19118" s="137"/>
      <c r="E19118" s="146">
        <v>589.58</v>
      </c>
      <c r="F19118" s="138"/>
      <c r="G19118" s="138"/>
    </row>
    <row r="19119" ht="15.75" customHeight="1" spans="1:7">
      <c r="A19119" s="143">
        <v>5213455</v>
      </c>
      <c r="B19119" s="153" t="s">
        <v>21319</v>
      </c>
      <c r="C19119" s="145" t="s">
        <v>455</v>
      </c>
      <c r="D19119" s="137"/>
      <c r="E19119" s="146">
        <v>928.95</v>
      </c>
      <c r="F19119" s="138"/>
      <c r="G19119" s="138"/>
    </row>
    <row r="19120" ht="15.75" customHeight="1" spans="1:7">
      <c r="A19120" s="143">
        <v>5213456</v>
      </c>
      <c r="B19120" s="153" t="s">
        <v>21320</v>
      </c>
      <c r="C19120" s="145" t="s">
        <v>455</v>
      </c>
      <c r="D19120" s="137"/>
      <c r="E19120" s="146">
        <v>247.24</v>
      </c>
      <c r="F19120" s="138"/>
      <c r="G19120" s="138"/>
    </row>
    <row r="19121" ht="15.75" customHeight="1" spans="1:7">
      <c r="A19121" s="143">
        <v>5213457</v>
      </c>
      <c r="B19121" s="153" t="s">
        <v>21321</v>
      </c>
      <c r="C19121" s="145" t="s">
        <v>455</v>
      </c>
      <c r="D19121" s="137"/>
      <c r="E19121" s="146">
        <v>421.44</v>
      </c>
      <c r="F19121" s="138"/>
      <c r="G19121" s="138"/>
    </row>
    <row r="19122" ht="15.75" customHeight="1" spans="1:7">
      <c r="A19122" s="143">
        <v>5213458</v>
      </c>
      <c r="B19122" s="153" t="s">
        <v>21322</v>
      </c>
      <c r="C19122" s="145" t="s">
        <v>455</v>
      </c>
      <c r="D19122" s="137"/>
      <c r="E19122" s="146">
        <v>589.58</v>
      </c>
      <c r="F19122" s="138"/>
      <c r="G19122" s="138"/>
    </row>
    <row r="19123" ht="15.75" customHeight="1" spans="1:7">
      <c r="A19123" s="143">
        <v>5213459</v>
      </c>
      <c r="B19123" s="153" t="s">
        <v>21323</v>
      </c>
      <c r="C19123" s="145" t="s">
        <v>455</v>
      </c>
      <c r="D19123" s="137"/>
      <c r="E19123" s="146">
        <v>929</v>
      </c>
      <c r="F19123" s="138"/>
      <c r="G19123" s="138"/>
    </row>
    <row r="19124" ht="15.75" customHeight="1" spans="1:7">
      <c r="A19124" s="143">
        <v>5213460</v>
      </c>
      <c r="B19124" s="153" t="s">
        <v>21324</v>
      </c>
      <c r="C19124" s="145" t="s">
        <v>455</v>
      </c>
      <c r="D19124" s="137"/>
      <c r="E19124" s="146">
        <v>171.36</v>
      </c>
      <c r="F19124" s="138"/>
      <c r="G19124" s="138"/>
    </row>
    <row r="19125" ht="15.75" customHeight="1" spans="1:7">
      <c r="A19125" s="143">
        <v>5213461</v>
      </c>
      <c r="B19125" s="153" t="s">
        <v>21325</v>
      </c>
      <c r="C19125" s="145" t="s">
        <v>455</v>
      </c>
      <c r="D19125" s="137"/>
      <c r="E19125" s="146">
        <v>268.6</v>
      </c>
      <c r="F19125" s="138"/>
      <c r="G19125" s="138"/>
    </row>
    <row r="19126" ht="15.75" customHeight="1" spans="1:7">
      <c r="A19126" s="143">
        <v>5213462</v>
      </c>
      <c r="B19126" s="153" t="s">
        <v>21326</v>
      </c>
      <c r="C19126" s="145" t="s">
        <v>455</v>
      </c>
      <c r="D19126" s="137"/>
      <c r="E19126" s="146">
        <v>375.59</v>
      </c>
      <c r="F19126" s="138"/>
      <c r="G19126" s="138"/>
    </row>
    <row r="19127" ht="15.75" customHeight="1" spans="1:7">
      <c r="A19127" s="143">
        <v>5213463</v>
      </c>
      <c r="B19127" s="153" t="s">
        <v>21327</v>
      </c>
      <c r="C19127" s="145" t="s">
        <v>455</v>
      </c>
      <c r="D19127" s="137"/>
      <c r="E19127" s="146">
        <v>482.57</v>
      </c>
      <c r="F19127" s="138"/>
      <c r="G19127" s="138"/>
    </row>
    <row r="19128" ht="15.75" customHeight="1" spans="1:7">
      <c r="A19128" s="143">
        <v>5212557</v>
      </c>
      <c r="B19128" s="153" t="s">
        <v>21328</v>
      </c>
      <c r="C19128" s="145" t="s">
        <v>21224</v>
      </c>
      <c r="D19128" s="137"/>
      <c r="E19128" s="146">
        <v>3.71</v>
      </c>
      <c r="F19128" s="138"/>
      <c r="G19128" s="138"/>
    </row>
    <row r="19129" ht="15.75" customHeight="1" spans="1:7">
      <c r="A19129" s="143">
        <v>5212558</v>
      </c>
      <c r="B19129" s="153" t="s">
        <v>21329</v>
      </c>
      <c r="C19129" s="145" t="s">
        <v>21224</v>
      </c>
      <c r="D19129" s="137"/>
      <c r="E19129" s="146">
        <v>3.76</v>
      </c>
      <c r="F19129" s="138"/>
      <c r="G19129" s="138"/>
    </row>
    <row r="19130" ht="15.75" customHeight="1" spans="1:7">
      <c r="A19130" s="143">
        <v>5212559</v>
      </c>
      <c r="B19130" s="153" t="s">
        <v>21330</v>
      </c>
      <c r="C19130" s="145" t="s">
        <v>21224</v>
      </c>
      <c r="D19130" s="137"/>
      <c r="E19130" s="146">
        <v>3.33</v>
      </c>
      <c r="F19130" s="138"/>
      <c r="G19130" s="138"/>
    </row>
    <row r="19131" ht="15.75" customHeight="1" spans="1:7">
      <c r="A19131" s="143">
        <v>5213477</v>
      </c>
      <c r="B19131" s="153" t="s">
        <v>21331</v>
      </c>
      <c r="C19131" s="145" t="s">
        <v>455</v>
      </c>
      <c r="D19131" s="137"/>
      <c r="E19131" s="146">
        <v>164.52</v>
      </c>
      <c r="F19131" s="138"/>
      <c r="G19131" s="138"/>
    </row>
    <row r="19132" ht="15.75" customHeight="1" spans="1:7">
      <c r="A19132" s="143">
        <v>5213476</v>
      </c>
      <c r="B19132" s="153" t="s">
        <v>21332</v>
      </c>
      <c r="C19132" s="145" t="s">
        <v>455</v>
      </c>
      <c r="D19132" s="137"/>
      <c r="E19132" s="146">
        <v>176.73</v>
      </c>
      <c r="F19132" s="138"/>
      <c r="G19132" s="138"/>
    </row>
    <row r="19133" ht="15.75" customHeight="1" spans="1:7">
      <c r="A19133" s="143">
        <v>5213479</v>
      </c>
      <c r="B19133" s="153" t="s">
        <v>21333</v>
      </c>
      <c r="C19133" s="145" t="s">
        <v>455</v>
      </c>
      <c r="D19133" s="137"/>
      <c r="E19133" s="146">
        <v>158.23</v>
      </c>
      <c r="F19133" s="138"/>
      <c r="G19133" s="138"/>
    </row>
    <row r="19134" ht="15.75" customHeight="1" spans="1:7">
      <c r="A19134" s="143">
        <v>5213478</v>
      </c>
      <c r="B19134" s="153" t="s">
        <v>21334</v>
      </c>
      <c r="C19134" s="145" t="s">
        <v>455</v>
      </c>
      <c r="D19134" s="137"/>
      <c r="E19134" s="146">
        <v>169.74</v>
      </c>
      <c r="F19134" s="138"/>
      <c r="G19134" s="138"/>
    </row>
    <row r="19135" ht="15.75" customHeight="1" spans="1:7">
      <c r="A19135" s="143">
        <v>5213489</v>
      </c>
      <c r="B19135" s="153" t="s">
        <v>21335</v>
      </c>
      <c r="C19135" s="145" t="s">
        <v>455</v>
      </c>
      <c r="D19135" s="137"/>
      <c r="E19135" s="146">
        <v>898.85</v>
      </c>
      <c r="F19135" s="138"/>
      <c r="G19135" s="138"/>
    </row>
    <row r="19136" ht="15.75" customHeight="1" spans="1:7">
      <c r="A19136" s="143">
        <v>5213498</v>
      </c>
      <c r="B19136" s="153" t="s">
        <v>21336</v>
      </c>
      <c r="C19136" s="145" t="s">
        <v>455</v>
      </c>
      <c r="D19136" s="137"/>
      <c r="E19136" s="146">
        <v>989.29</v>
      </c>
      <c r="F19136" s="138"/>
      <c r="G19136" s="138"/>
    </row>
    <row r="19137" ht="15.75" customHeight="1" spans="1:7">
      <c r="A19137" s="143">
        <v>5213365</v>
      </c>
      <c r="B19137" s="153" t="s">
        <v>21337</v>
      </c>
      <c r="C19137" s="145" t="s">
        <v>455</v>
      </c>
      <c r="D19137" s="137"/>
      <c r="E19137" s="146">
        <v>1139.01</v>
      </c>
      <c r="F19137" s="138"/>
      <c r="G19137" s="138"/>
    </row>
    <row r="19138" ht="15.75" customHeight="1" spans="1:7">
      <c r="A19138" s="143">
        <v>5213507</v>
      </c>
      <c r="B19138" s="153" t="s">
        <v>21338</v>
      </c>
      <c r="C19138" s="145" t="s">
        <v>455</v>
      </c>
      <c r="D19138" s="137"/>
      <c r="E19138" s="146">
        <v>1215.35</v>
      </c>
      <c r="F19138" s="138"/>
      <c r="G19138" s="138"/>
    </row>
    <row r="19139" ht="15.75" customHeight="1" spans="1:7">
      <c r="A19139" s="143">
        <v>5213372</v>
      </c>
      <c r="B19139" s="153" t="s">
        <v>21339</v>
      </c>
      <c r="C19139" s="145" t="s">
        <v>455</v>
      </c>
      <c r="D19139" s="137"/>
      <c r="E19139" s="146">
        <v>1365.09</v>
      </c>
      <c r="F19139" s="138"/>
      <c r="G19139" s="138"/>
    </row>
    <row r="19140" ht="15.75" customHeight="1" spans="1:7">
      <c r="A19140" s="143">
        <v>5213490</v>
      </c>
      <c r="B19140" s="153" t="s">
        <v>21340</v>
      </c>
      <c r="C19140" s="145" t="s">
        <v>455</v>
      </c>
      <c r="D19140" s="137"/>
      <c r="E19140" s="146">
        <v>1919.95</v>
      </c>
      <c r="F19140" s="138"/>
      <c r="G19140" s="138"/>
    </row>
    <row r="19141" ht="15.75" customHeight="1" spans="1:7">
      <c r="A19141" s="143">
        <v>5213499</v>
      </c>
      <c r="B19141" s="153" t="s">
        <v>21341</v>
      </c>
      <c r="C19141" s="145" t="s">
        <v>455</v>
      </c>
      <c r="D19141" s="137"/>
      <c r="E19141" s="146">
        <v>2123.44</v>
      </c>
      <c r="F19141" s="138"/>
      <c r="G19141" s="138"/>
    </row>
    <row r="19142" ht="15.75" customHeight="1" spans="1:7">
      <c r="A19142" s="143">
        <v>5213366</v>
      </c>
      <c r="B19142" s="153" t="s">
        <v>21342</v>
      </c>
      <c r="C19142" s="145" t="s">
        <v>455</v>
      </c>
      <c r="D19142" s="137"/>
      <c r="E19142" s="146">
        <v>2460.31</v>
      </c>
      <c r="F19142" s="138"/>
      <c r="G19142" s="138"/>
    </row>
    <row r="19143" ht="15.75" customHeight="1" spans="1:7">
      <c r="A19143" s="143">
        <v>5213508</v>
      </c>
      <c r="B19143" s="153" t="s">
        <v>21343</v>
      </c>
      <c r="C19143" s="145" t="s">
        <v>455</v>
      </c>
      <c r="D19143" s="137"/>
      <c r="E19143" s="146">
        <v>2632.08</v>
      </c>
      <c r="F19143" s="138"/>
      <c r="G19143" s="138"/>
    </row>
    <row r="19144" ht="15.75" customHeight="1" spans="1:7">
      <c r="A19144" s="143">
        <v>5213373</v>
      </c>
      <c r="B19144" s="153" t="s">
        <v>21344</v>
      </c>
      <c r="C19144" s="145" t="s">
        <v>455</v>
      </c>
      <c r="D19144" s="137"/>
      <c r="E19144" s="146">
        <v>2968.99</v>
      </c>
      <c r="F19144" s="138"/>
      <c r="G19144" s="138"/>
    </row>
    <row r="19145" ht="15.75" customHeight="1" spans="1:7">
      <c r="A19145" s="143">
        <v>5213491</v>
      </c>
      <c r="B19145" s="153" t="s">
        <v>21345</v>
      </c>
      <c r="C19145" s="145" t="s">
        <v>455</v>
      </c>
      <c r="D19145" s="137"/>
      <c r="E19145" s="146">
        <v>2532.61</v>
      </c>
      <c r="F19145" s="138"/>
      <c r="G19145" s="138"/>
    </row>
    <row r="19146" ht="15.75" customHeight="1" spans="1:7">
      <c r="A19146" s="143">
        <v>5213500</v>
      </c>
      <c r="B19146" s="153" t="s">
        <v>21346</v>
      </c>
      <c r="C19146" s="145" t="s">
        <v>455</v>
      </c>
      <c r="D19146" s="137"/>
      <c r="E19146" s="146">
        <v>2803.93</v>
      </c>
      <c r="F19146" s="138"/>
      <c r="G19146" s="138"/>
    </row>
    <row r="19147" ht="15.75" customHeight="1" spans="1:7">
      <c r="A19147" s="143">
        <v>5213369</v>
      </c>
      <c r="B19147" s="153" t="s">
        <v>21347</v>
      </c>
      <c r="C19147" s="145" t="s">
        <v>455</v>
      </c>
      <c r="D19147" s="137"/>
      <c r="E19147" s="146">
        <v>3253.09</v>
      </c>
      <c r="F19147" s="138"/>
      <c r="G19147" s="138"/>
    </row>
    <row r="19148" ht="15.75" customHeight="1" spans="1:7">
      <c r="A19148" s="143">
        <v>5213509</v>
      </c>
      <c r="B19148" s="153" t="s">
        <v>21348</v>
      </c>
      <c r="C19148" s="145" t="s">
        <v>455</v>
      </c>
      <c r="D19148" s="137"/>
      <c r="E19148" s="146">
        <v>3482.11</v>
      </c>
      <c r="F19148" s="138"/>
      <c r="G19148" s="138"/>
    </row>
    <row r="19149" ht="15.75" customHeight="1" spans="1:7">
      <c r="A19149" s="143">
        <v>5213374</v>
      </c>
      <c r="B19149" s="153" t="s">
        <v>21349</v>
      </c>
      <c r="C19149" s="145" t="s">
        <v>455</v>
      </c>
      <c r="D19149" s="137"/>
      <c r="E19149" s="146">
        <v>3931.33</v>
      </c>
      <c r="F19149" s="138"/>
      <c r="G19149" s="138"/>
    </row>
    <row r="19150" ht="15.75" customHeight="1" spans="1:7">
      <c r="A19150" s="143">
        <v>5213492</v>
      </c>
      <c r="B19150" s="153" t="s">
        <v>21350</v>
      </c>
      <c r="C19150" s="145" t="s">
        <v>455</v>
      </c>
      <c r="D19150" s="137"/>
      <c r="E19150" s="146">
        <v>3431.46</v>
      </c>
      <c r="F19150" s="138"/>
      <c r="G19150" s="138"/>
    </row>
    <row r="19151" ht="15.75" customHeight="1" spans="1:7">
      <c r="A19151" s="143">
        <v>5213501</v>
      </c>
      <c r="B19151" s="153" t="s">
        <v>21351</v>
      </c>
      <c r="C19151" s="145" t="s">
        <v>455</v>
      </c>
      <c r="D19151" s="137"/>
      <c r="E19151" s="146">
        <v>3793.22</v>
      </c>
      <c r="F19151" s="138"/>
      <c r="G19151" s="138"/>
    </row>
    <row r="19152" ht="15.75" customHeight="1" spans="1:7">
      <c r="A19152" s="143">
        <v>5213370</v>
      </c>
      <c r="B19152" s="153" t="s">
        <v>21352</v>
      </c>
      <c r="C19152" s="145" t="s">
        <v>455</v>
      </c>
      <c r="D19152" s="137"/>
      <c r="E19152" s="146">
        <v>4392.1</v>
      </c>
      <c r="F19152" s="138"/>
      <c r="G19152" s="138"/>
    </row>
    <row r="19153" ht="15.75" customHeight="1" spans="1:7">
      <c r="A19153" s="143">
        <v>5213510</v>
      </c>
      <c r="B19153" s="153" t="s">
        <v>21353</v>
      </c>
      <c r="C19153" s="145" t="s">
        <v>455</v>
      </c>
      <c r="D19153" s="137"/>
      <c r="E19153" s="146">
        <v>4697.46</v>
      </c>
      <c r="F19153" s="138"/>
      <c r="G19153" s="138"/>
    </row>
    <row r="19154" ht="15.75" customHeight="1" spans="1:7">
      <c r="A19154" s="143">
        <v>5213375</v>
      </c>
      <c r="B19154" s="153" t="s">
        <v>21354</v>
      </c>
      <c r="C19154" s="145" t="s">
        <v>455</v>
      </c>
      <c r="D19154" s="137"/>
      <c r="E19154" s="146">
        <v>5296.42</v>
      </c>
      <c r="F19154" s="138"/>
      <c r="G19154" s="138"/>
    </row>
    <row r="19155" ht="15.75" customHeight="1" spans="1:7">
      <c r="A19155" s="143">
        <v>5213494</v>
      </c>
      <c r="B19155" s="153" t="s">
        <v>21355</v>
      </c>
      <c r="C19155" s="145" t="s">
        <v>455</v>
      </c>
      <c r="D19155" s="137"/>
      <c r="E19155" s="146">
        <v>5065.22</v>
      </c>
      <c r="F19155" s="138"/>
      <c r="G19155" s="138"/>
    </row>
    <row r="19156" ht="15.75" customHeight="1" spans="1:7">
      <c r="A19156" s="143">
        <v>5213503</v>
      </c>
      <c r="B19156" s="153" t="s">
        <v>21356</v>
      </c>
      <c r="C19156" s="145" t="s">
        <v>455</v>
      </c>
      <c r="D19156" s="137"/>
      <c r="E19156" s="146">
        <v>5607.86</v>
      </c>
      <c r="F19156" s="138"/>
      <c r="G19156" s="138"/>
    </row>
    <row r="19157" ht="15.75" customHeight="1" spans="1:7">
      <c r="A19157" s="143">
        <v>5213371</v>
      </c>
      <c r="B19157" s="153" t="s">
        <v>21357</v>
      </c>
      <c r="C19157" s="145" t="s">
        <v>455</v>
      </c>
      <c r="D19157" s="137"/>
      <c r="E19157" s="146">
        <v>6506.18</v>
      </c>
      <c r="F19157" s="138"/>
      <c r="G19157" s="138"/>
    </row>
    <row r="19158" ht="15.75" customHeight="1" spans="1:7">
      <c r="A19158" s="143">
        <v>5213512</v>
      </c>
      <c r="B19158" s="153" t="s">
        <v>21358</v>
      </c>
      <c r="C19158" s="145" t="s">
        <v>455</v>
      </c>
      <c r="D19158" s="137"/>
      <c r="E19158" s="146">
        <v>6964.22</v>
      </c>
      <c r="F19158" s="138"/>
      <c r="G19158" s="138"/>
    </row>
    <row r="19159" ht="15.75" customHeight="1" spans="1:7">
      <c r="A19159" s="143">
        <v>5213376</v>
      </c>
      <c r="B19159" s="153" t="s">
        <v>21359</v>
      </c>
      <c r="C19159" s="145" t="s">
        <v>455</v>
      </c>
      <c r="D19159" s="137"/>
      <c r="E19159" s="146">
        <v>7862.66</v>
      </c>
      <c r="F19159" s="138"/>
      <c r="G19159" s="138"/>
    </row>
    <row r="19160" ht="15.75" customHeight="1" spans="1:7">
      <c r="A19160" s="143">
        <v>5213377</v>
      </c>
      <c r="B19160" s="153" t="s">
        <v>21360</v>
      </c>
      <c r="C19160" s="145" t="s">
        <v>13149</v>
      </c>
      <c r="D19160" s="137"/>
      <c r="E19160" s="146">
        <v>330.02</v>
      </c>
      <c r="F19160" s="138"/>
      <c r="G19160" s="138"/>
    </row>
    <row r="19161" ht="15.75" customHeight="1" spans="1:7">
      <c r="A19161" s="143">
        <v>5213570</v>
      </c>
      <c r="B19161" s="153" t="s">
        <v>21361</v>
      </c>
      <c r="C19161" s="145" t="s">
        <v>13149</v>
      </c>
      <c r="D19161" s="137"/>
      <c r="E19161" s="146">
        <v>463.09</v>
      </c>
      <c r="F19161" s="138"/>
      <c r="G19161" s="138"/>
    </row>
    <row r="19162" ht="15.75" customHeight="1" spans="1:7">
      <c r="A19162" s="143">
        <v>5213378</v>
      </c>
      <c r="B19162" s="153" t="s">
        <v>21362</v>
      </c>
      <c r="C19162" s="145" t="s">
        <v>13149</v>
      </c>
      <c r="D19162" s="137"/>
      <c r="E19162" s="146">
        <v>375.23</v>
      </c>
      <c r="F19162" s="138"/>
      <c r="G19162" s="138"/>
    </row>
    <row r="19163" ht="15.75" customHeight="1" spans="1:7">
      <c r="A19163" s="143">
        <v>5213571</v>
      </c>
      <c r="B19163" s="153" t="s">
        <v>21363</v>
      </c>
      <c r="C19163" s="145" t="s">
        <v>13149</v>
      </c>
      <c r="D19163" s="137"/>
      <c r="E19163" s="146">
        <v>508.31</v>
      </c>
      <c r="F19163" s="138"/>
      <c r="G19163" s="138"/>
    </row>
    <row r="19164" ht="15.75" customHeight="1" spans="1:7">
      <c r="A19164" s="143">
        <v>5213379</v>
      </c>
      <c r="B19164" s="153" t="s">
        <v>21364</v>
      </c>
      <c r="C19164" s="145" t="s">
        <v>13149</v>
      </c>
      <c r="D19164" s="137"/>
      <c r="E19164" s="146">
        <v>488.27</v>
      </c>
      <c r="F19164" s="138"/>
      <c r="G19164" s="138"/>
    </row>
    <row r="19165" ht="15.75" customHeight="1" spans="1:7">
      <c r="A19165" s="143">
        <v>5213572</v>
      </c>
      <c r="B19165" s="153" t="s">
        <v>21365</v>
      </c>
      <c r="C19165" s="145" t="s">
        <v>13149</v>
      </c>
      <c r="D19165" s="137"/>
      <c r="E19165" s="146">
        <v>621.34</v>
      </c>
      <c r="F19165" s="138"/>
      <c r="G19165" s="138"/>
    </row>
    <row r="19166" ht="15.75" customHeight="1" spans="1:7">
      <c r="A19166" s="143">
        <v>5212553</v>
      </c>
      <c r="B19166" s="153" t="s">
        <v>21366</v>
      </c>
      <c r="C19166" s="145" t="s">
        <v>13149</v>
      </c>
      <c r="D19166" s="137"/>
      <c r="E19166" s="146">
        <v>275.37</v>
      </c>
      <c r="F19166" s="138"/>
      <c r="G19166" s="138"/>
    </row>
    <row r="19167" ht="15.75" customHeight="1" spans="1:7">
      <c r="A19167" s="143">
        <v>5213416</v>
      </c>
      <c r="B19167" s="153" t="s">
        <v>21367</v>
      </c>
      <c r="C19167" s="145" t="s">
        <v>13149</v>
      </c>
      <c r="D19167" s="137"/>
      <c r="E19167" s="146">
        <v>408.44</v>
      </c>
      <c r="F19167" s="138"/>
      <c r="G19167" s="138"/>
    </row>
    <row r="19168" ht="15.75" customHeight="1" spans="1:7">
      <c r="A19168" s="143">
        <v>5212554</v>
      </c>
      <c r="B19168" s="153" t="s">
        <v>21368</v>
      </c>
      <c r="C19168" s="145" t="s">
        <v>13149</v>
      </c>
      <c r="D19168" s="137"/>
      <c r="E19168" s="146">
        <v>320.58</v>
      </c>
      <c r="F19168" s="138"/>
      <c r="G19168" s="138"/>
    </row>
    <row r="19169" ht="15.75" customHeight="1" spans="1:7">
      <c r="A19169" s="143">
        <v>5213417</v>
      </c>
      <c r="B19169" s="153" t="s">
        <v>21369</v>
      </c>
      <c r="C19169" s="145" t="s">
        <v>13149</v>
      </c>
      <c r="D19169" s="137"/>
      <c r="E19169" s="146">
        <v>453.66</v>
      </c>
      <c r="F19169" s="138"/>
      <c r="G19169" s="138"/>
    </row>
    <row r="19170" ht="15.75" customHeight="1" spans="1:7">
      <c r="A19170" s="143">
        <v>5213421</v>
      </c>
      <c r="B19170" s="153" t="s">
        <v>21370</v>
      </c>
      <c r="C19170" s="145" t="s">
        <v>13149</v>
      </c>
      <c r="D19170" s="137"/>
      <c r="E19170" s="146">
        <v>406.94</v>
      </c>
      <c r="F19170" s="138"/>
      <c r="G19170" s="138"/>
    </row>
    <row r="19171" ht="15.75" customHeight="1" spans="1:7">
      <c r="A19171" s="143">
        <v>5213414</v>
      </c>
      <c r="B19171" s="153" t="s">
        <v>21371</v>
      </c>
      <c r="C19171" s="145" t="s">
        <v>13149</v>
      </c>
      <c r="D19171" s="137"/>
      <c r="E19171" s="146">
        <v>558.21</v>
      </c>
      <c r="F19171" s="138"/>
      <c r="G19171" s="138"/>
    </row>
    <row r="19172" ht="15.75" customHeight="1" spans="1:7">
      <c r="A19172" s="143">
        <v>5213419</v>
      </c>
      <c r="B19172" s="153" t="s">
        <v>21372</v>
      </c>
      <c r="C19172" s="145" t="s">
        <v>13149</v>
      </c>
      <c r="D19172" s="137"/>
      <c r="E19172" s="146">
        <v>528.52</v>
      </c>
      <c r="F19172" s="138"/>
      <c r="G19172" s="138"/>
    </row>
    <row r="19173" ht="15.75" customHeight="1" spans="1:7">
      <c r="A19173" s="143">
        <v>5212555</v>
      </c>
      <c r="B19173" s="153" t="s">
        <v>21373</v>
      </c>
      <c r="C19173" s="145" t="s">
        <v>13149</v>
      </c>
      <c r="D19173" s="137"/>
      <c r="E19173" s="146">
        <v>433.62</v>
      </c>
      <c r="F19173" s="138"/>
      <c r="G19173" s="138"/>
    </row>
    <row r="19174" ht="15.75" customHeight="1" spans="1:7">
      <c r="A19174" s="143">
        <v>5213418</v>
      </c>
      <c r="B19174" s="153" t="s">
        <v>21374</v>
      </c>
      <c r="C19174" s="145" t="s">
        <v>13149</v>
      </c>
      <c r="D19174" s="137"/>
      <c r="E19174" s="146">
        <v>566.69</v>
      </c>
      <c r="F19174" s="138"/>
      <c r="G19174" s="138"/>
    </row>
    <row r="19175" ht="15.75" customHeight="1" spans="1:7">
      <c r="A19175" s="143">
        <v>5213415</v>
      </c>
      <c r="B19175" s="153" t="s">
        <v>21375</v>
      </c>
      <c r="C19175" s="145" t="s">
        <v>13149</v>
      </c>
      <c r="D19175" s="137"/>
      <c r="E19175" s="146">
        <v>630.42</v>
      </c>
      <c r="F19175" s="138"/>
      <c r="G19175" s="138"/>
    </row>
    <row r="19176" ht="15.75" customHeight="1" spans="1:7">
      <c r="A19176" s="143">
        <v>5213420</v>
      </c>
      <c r="B19176" s="153" t="s">
        <v>21376</v>
      </c>
      <c r="C19176" s="145" t="s">
        <v>13149</v>
      </c>
      <c r="D19176" s="137"/>
      <c r="E19176" s="146">
        <v>641.56</v>
      </c>
      <c r="F19176" s="138"/>
      <c r="G19176" s="138"/>
    </row>
    <row r="19177" ht="15.75" customHeight="1" spans="1:7">
      <c r="A19177" s="143">
        <v>5213543</v>
      </c>
      <c r="B19177" s="153" t="s">
        <v>21377</v>
      </c>
      <c r="C19177" s="145" t="s">
        <v>455</v>
      </c>
      <c r="D19177" s="137"/>
      <c r="E19177" s="146">
        <v>1141.75</v>
      </c>
      <c r="F19177" s="138"/>
      <c r="G19177" s="138"/>
    </row>
    <row r="19178" ht="15.75" customHeight="1" spans="1:7">
      <c r="A19178" s="143">
        <v>5213552</v>
      </c>
      <c r="B19178" s="153" t="s">
        <v>21378</v>
      </c>
      <c r="C19178" s="145" t="s">
        <v>455</v>
      </c>
      <c r="D19178" s="137"/>
      <c r="E19178" s="146">
        <v>1232.17</v>
      </c>
      <c r="F19178" s="138"/>
      <c r="G19178" s="138"/>
    </row>
    <row r="19179" ht="15.75" customHeight="1" spans="1:7">
      <c r="A19179" s="143">
        <v>5213561</v>
      </c>
      <c r="B19179" s="153" t="s">
        <v>21379</v>
      </c>
      <c r="C19179" s="145" t="s">
        <v>455</v>
      </c>
      <c r="D19179" s="137"/>
      <c r="E19179" s="146">
        <v>1458.25</v>
      </c>
      <c r="F19179" s="138"/>
      <c r="G19179" s="138"/>
    </row>
    <row r="19180" ht="15.75" customHeight="1" spans="1:7">
      <c r="A19180" s="143">
        <v>5213544</v>
      </c>
      <c r="B19180" s="153" t="s">
        <v>21380</v>
      </c>
      <c r="C19180" s="145" t="s">
        <v>455</v>
      </c>
      <c r="D19180" s="137"/>
      <c r="E19180" s="146">
        <v>2466.48</v>
      </c>
      <c r="F19180" s="138"/>
      <c r="G19180" s="138"/>
    </row>
    <row r="19181" ht="15.75" customHeight="1" spans="1:7">
      <c r="A19181" s="143">
        <v>5213553</v>
      </c>
      <c r="B19181" s="153" t="s">
        <v>21381</v>
      </c>
      <c r="C19181" s="145" t="s">
        <v>455</v>
      </c>
      <c r="D19181" s="137"/>
      <c r="E19181" s="146">
        <v>2669.92</v>
      </c>
      <c r="F19181" s="138"/>
      <c r="G19181" s="138"/>
    </row>
    <row r="19182" ht="15.75" customHeight="1" spans="1:7">
      <c r="A19182" s="143">
        <v>5213562</v>
      </c>
      <c r="B19182" s="153" t="s">
        <v>21382</v>
      </c>
      <c r="C19182" s="145" t="s">
        <v>455</v>
      </c>
      <c r="D19182" s="137"/>
      <c r="E19182" s="146">
        <v>3178.6</v>
      </c>
      <c r="F19182" s="138"/>
      <c r="G19182" s="138"/>
    </row>
    <row r="19183" ht="15.75" customHeight="1" spans="1:7">
      <c r="A19183" s="143">
        <v>5213545</v>
      </c>
      <c r="B19183" s="153" t="s">
        <v>21383</v>
      </c>
      <c r="C19183" s="145" t="s">
        <v>455</v>
      </c>
      <c r="D19183" s="137"/>
      <c r="E19183" s="146">
        <v>3261.31</v>
      </c>
      <c r="F19183" s="138"/>
      <c r="G19183" s="138"/>
    </row>
    <row r="19184" ht="15.75" customHeight="1" spans="1:7">
      <c r="A19184" s="143">
        <v>5213554</v>
      </c>
      <c r="B19184" s="153" t="s">
        <v>21384</v>
      </c>
      <c r="C19184" s="145" t="s">
        <v>455</v>
      </c>
      <c r="D19184" s="137"/>
      <c r="E19184" s="146">
        <v>3532.57</v>
      </c>
      <c r="F19184" s="138"/>
      <c r="G19184" s="138"/>
    </row>
    <row r="19185" ht="15.75" customHeight="1" spans="1:7">
      <c r="A19185" s="143">
        <v>5213563</v>
      </c>
      <c r="B19185" s="153" t="s">
        <v>21385</v>
      </c>
      <c r="C19185" s="145" t="s">
        <v>455</v>
      </c>
      <c r="D19185" s="137"/>
      <c r="E19185" s="146">
        <v>4210.81</v>
      </c>
      <c r="F19185" s="138"/>
      <c r="G19185" s="138"/>
    </row>
    <row r="19186" ht="15.75" customHeight="1" spans="1:7">
      <c r="A19186" s="143">
        <v>5213546</v>
      </c>
      <c r="B19186" s="153" t="s">
        <v>21386</v>
      </c>
      <c r="C19186" s="145" t="s">
        <v>455</v>
      </c>
      <c r="D19186" s="137"/>
      <c r="E19186" s="146">
        <v>4403.06</v>
      </c>
      <c r="F19186" s="138"/>
      <c r="G19186" s="138"/>
    </row>
    <row r="19187" ht="15.75" customHeight="1" spans="1:7">
      <c r="A19187" s="143">
        <v>5213555</v>
      </c>
      <c r="B19187" s="153" t="s">
        <v>21387</v>
      </c>
      <c r="C19187" s="145" t="s">
        <v>455</v>
      </c>
      <c r="D19187" s="137"/>
      <c r="E19187" s="146">
        <v>4764.74</v>
      </c>
      <c r="F19187" s="138"/>
      <c r="G19187" s="138"/>
    </row>
    <row r="19188" ht="15.75" customHeight="1" spans="1:7">
      <c r="A19188" s="143">
        <v>5213564</v>
      </c>
      <c r="B19188" s="153" t="s">
        <v>21388</v>
      </c>
      <c r="C19188" s="145" t="s">
        <v>455</v>
      </c>
      <c r="D19188" s="137"/>
      <c r="E19188" s="146">
        <v>5669.06</v>
      </c>
      <c r="F19188" s="138"/>
      <c r="G19188" s="138"/>
    </row>
    <row r="19189" ht="15.75" customHeight="1" spans="1:7">
      <c r="A19189" s="143">
        <v>5213548</v>
      </c>
      <c r="B19189" s="153" t="s">
        <v>21389</v>
      </c>
      <c r="C19189" s="145" t="s">
        <v>455</v>
      </c>
      <c r="D19189" s="137"/>
      <c r="E19189" s="146">
        <v>6522.62</v>
      </c>
      <c r="F19189" s="138"/>
      <c r="G19189" s="138"/>
    </row>
    <row r="19190" ht="15.75" customHeight="1" spans="1:7">
      <c r="A19190" s="143">
        <v>5213557</v>
      </c>
      <c r="B19190" s="153" t="s">
        <v>21390</v>
      </c>
      <c r="C19190" s="145" t="s">
        <v>455</v>
      </c>
      <c r="D19190" s="137"/>
      <c r="E19190" s="146">
        <v>7065.14</v>
      </c>
      <c r="F19190" s="138"/>
      <c r="G19190" s="138"/>
    </row>
    <row r="19191" ht="15.75" customHeight="1" spans="1:7">
      <c r="A19191" s="143">
        <v>5213566</v>
      </c>
      <c r="B19191" s="153" t="s">
        <v>21391</v>
      </c>
      <c r="C19191" s="145" t="s">
        <v>455</v>
      </c>
      <c r="D19191" s="137"/>
      <c r="E19191" s="146">
        <v>8421.62</v>
      </c>
      <c r="F19191" s="138"/>
      <c r="G19191" s="138"/>
    </row>
    <row r="19192" ht="15.75" customHeight="1" spans="1:7">
      <c r="A19192" s="143">
        <v>5213576</v>
      </c>
      <c r="B19192" s="153" t="s">
        <v>21392</v>
      </c>
      <c r="C19192" s="145" t="s">
        <v>13149</v>
      </c>
      <c r="D19192" s="137"/>
      <c r="E19192" s="146">
        <v>584.54</v>
      </c>
      <c r="F19192" s="138"/>
      <c r="G19192" s="138"/>
    </row>
    <row r="19193" ht="15.75" customHeight="1" spans="1:7">
      <c r="A19193" s="143">
        <v>5213577</v>
      </c>
      <c r="B19193" s="153" t="s">
        <v>21393</v>
      </c>
      <c r="C19193" s="145" t="s">
        <v>13149</v>
      </c>
      <c r="D19193" s="137"/>
      <c r="E19193" s="146">
        <v>629.75</v>
      </c>
      <c r="F19193" s="138"/>
      <c r="G19193" s="138"/>
    </row>
    <row r="19194" ht="15.75" customHeight="1" spans="1:7">
      <c r="A19194" s="143">
        <v>5213578</v>
      </c>
      <c r="B19194" s="153" t="s">
        <v>21394</v>
      </c>
      <c r="C19194" s="145" t="s">
        <v>13149</v>
      </c>
      <c r="D19194" s="137"/>
      <c r="E19194" s="146">
        <v>742.79</v>
      </c>
      <c r="F19194" s="138"/>
      <c r="G19194" s="138"/>
    </row>
    <row r="19195" ht="15.75" customHeight="1" spans="1:7">
      <c r="A19195" s="143">
        <v>5213425</v>
      </c>
      <c r="B19195" s="153" t="s">
        <v>21395</v>
      </c>
      <c r="C19195" s="145" t="s">
        <v>13149</v>
      </c>
      <c r="D19195" s="137"/>
      <c r="E19195" s="146">
        <v>616.05</v>
      </c>
      <c r="F19195" s="138"/>
      <c r="G19195" s="138"/>
    </row>
    <row r="19196" ht="15.75" customHeight="1" spans="1:7">
      <c r="A19196" s="143">
        <v>5213426</v>
      </c>
      <c r="B19196" s="153" t="s">
        <v>21396</v>
      </c>
      <c r="C19196" s="145" t="s">
        <v>13149</v>
      </c>
      <c r="D19196" s="137"/>
      <c r="E19196" s="146">
        <v>729.09</v>
      </c>
      <c r="F19196" s="138"/>
      <c r="G19196" s="138"/>
    </row>
    <row r="19197" ht="15.75" customHeight="1" spans="1:7">
      <c r="A19197" s="143">
        <v>5213427</v>
      </c>
      <c r="B19197" s="153" t="s">
        <v>21397</v>
      </c>
      <c r="C19197" s="145" t="s">
        <v>13149</v>
      </c>
      <c r="D19197" s="137"/>
      <c r="E19197" s="146">
        <v>803.95</v>
      </c>
      <c r="F19197" s="138"/>
      <c r="G19197" s="138"/>
    </row>
    <row r="19198" ht="15.75" customHeight="1" spans="1:7">
      <c r="A19198" s="143">
        <v>5213567</v>
      </c>
      <c r="B19198" s="153" t="s">
        <v>21398</v>
      </c>
      <c r="C19198" s="145" t="s">
        <v>13149</v>
      </c>
      <c r="D19198" s="137"/>
      <c r="E19198" s="146">
        <v>890.93</v>
      </c>
      <c r="F19198" s="138"/>
      <c r="G19198" s="138"/>
    </row>
    <row r="19199" ht="15.75" customHeight="1" spans="1:7">
      <c r="A19199" s="143">
        <v>5213486</v>
      </c>
      <c r="B19199" s="153" t="s">
        <v>21399</v>
      </c>
      <c r="C19199" s="145" t="s">
        <v>13149</v>
      </c>
      <c r="D19199" s="137"/>
      <c r="E19199" s="146">
        <v>969.73</v>
      </c>
      <c r="F19199" s="138"/>
      <c r="G19199" s="138"/>
    </row>
    <row r="19200" ht="15.75" customHeight="1" spans="1:7">
      <c r="A19200" s="143">
        <v>5213487</v>
      </c>
      <c r="B19200" s="153" t="s">
        <v>21400</v>
      </c>
      <c r="C19200" s="145" t="s">
        <v>13149</v>
      </c>
      <c r="D19200" s="137"/>
      <c r="E19200" s="146">
        <v>1082.77</v>
      </c>
      <c r="F19200" s="138"/>
      <c r="G19200" s="138"/>
    </row>
    <row r="19201" ht="15.75" customHeight="1" spans="1:7">
      <c r="A19201" s="143">
        <v>5213488</v>
      </c>
      <c r="B19201" s="153" t="s">
        <v>21401</v>
      </c>
      <c r="C19201" s="145" t="s">
        <v>13149</v>
      </c>
      <c r="D19201" s="137"/>
      <c r="E19201" s="146">
        <v>1157.63</v>
      </c>
      <c r="F19201" s="138"/>
      <c r="G19201" s="138"/>
    </row>
    <row r="19202" ht="15.75" customHeight="1" spans="1:7">
      <c r="A19202" s="143">
        <v>5213568</v>
      </c>
      <c r="B19202" s="153" t="s">
        <v>21402</v>
      </c>
      <c r="C19202" s="145" t="s">
        <v>13149</v>
      </c>
      <c r="D19202" s="137"/>
      <c r="E19202" s="146">
        <v>1244.61</v>
      </c>
      <c r="F19202" s="138"/>
      <c r="G19202" s="138"/>
    </row>
    <row r="19203" ht="15.75" customHeight="1" spans="1:7">
      <c r="A19203" s="143">
        <v>5213483</v>
      </c>
      <c r="B19203" s="153" t="s">
        <v>21403</v>
      </c>
      <c r="C19203" s="145" t="s">
        <v>13149</v>
      </c>
      <c r="D19203" s="137"/>
      <c r="E19203" s="146">
        <v>996.72</v>
      </c>
      <c r="F19203" s="138"/>
      <c r="G19203" s="138"/>
    </row>
    <row r="19204" ht="15.75" customHeight="1" spans="1:7">
      <c r="A19204" s="143">
        <v>5213484</v>
      </c>
      <c r="B19204" s="153" t="s">
        <v>21404</v>
      </c>
      <c r="C19204" s="145" t="s">
        <v>13149</v>
      </c>
      <c r="D19204" s="137"/>
      <c r="E19204" s="146">
        <v>1109.75</v>
      </c>
      <c r="F19204" s="138"/>
      <c r="G19204" s="138"/>
    </row>
    <row r="19205" ht="15.75" customHeight="1" spans="1:7">
      <c r="A19205" s="143">
        <v>5213485</v>
      </c>
      <c r="B19205" s="153" t="s">
        <v>21405</v>
      </c>
      <c r="C19205" s="145" t="s">
        <v>13149</v>
      </c>
      <c r="D19205" s="137"/>
      <c r="E19205" s="146">
        <v>1184.62</v>
      </c>
      <c r="F19205" s="138"/>
      <c r="G19205" s="138"/>
    </row>
    <row r="19206" ht="15.75" customHeight="1" spans="1:7">
      <c r="A19206" s="143">
        <v>5213434</v>
      </c>
      <c r="B19206" s="153" t="s">
        <v>21406</v>
      </c>
      <c r="C19206" s="145" t="s">
        <v>13149</v>
      </c>
      <c r="D19206" s="137"/>
      <c r="E19206" s="146">
        <v>643.04</v>
      </c>
      <c r="F19206" s="138"/>
      <c r="G19206" s="138"/>
    </row>
    <row r="19207" ht="15.75" customHeight="1" spans="1:7">
      <c r="A19207" s="143">
        <v>5213435</v>
      </c>
      <c r="B19207" s="153" t="s">
        <v>21407</v>
      </c>
      <c r="C19207" s="145" t="s">
        <v>13149</v>
      </c>
      <c r="D19207" s="137"/>
      <c r="E19207" s="146">
        <v>756.07</v>
      </c>
      <c r="F19207" s="138"/>
      <c r="G19207" s="138"/>
    </row>
    <row r="19208" ht="15.75" customHeight="1" spans="1:7">
      <c r="A19208" s="143">
        <v>5213436</v>
      </c>
      <c r="B19208" s="153" t="s">
        <v>21408</v>
      </c>
      <c r="C19208" s="145" t="s">
        <v>13149</v>
      </c>
      <c r="D19208" s="137"/>
      <c r="E19208" s="146">
        <v>830.94</v>
      </c>
      <c r="F19208" s="138"/>
      <c r="G19208" s="138"/>
    </row>
    <row r="19209" ht="15.75" customHeight="1" spans="1:7">
      <c r="A19209" s="143">
        <v>5213430</v>
      </c>
      <c r="B19209" s="153" t="s">
        <v>21409</v>
      </c>
      <c r="C19209" s="145" t="s">
        <v>13149</v>
      </c>
      <c r="D19209" s="137"/>
      <c r="E19209" s="146">
        <v>385.17</v>
      </c>
      <c r="F19209" s="138"/>
      <c r="G19209" s="138"/>
    </row>
    <row r="19210" ht="15.75" customHeight="1" spans="1:7">
      <c r="A19210" s="143">
        <v>5213431</v>
      </c>
      <c r="B19210" s="153" t="s">
        <v>21410</v>
      </c>
      <c r="C19210" s="145" t="s">
        <v>13149</v>
      </c>
      <c r="D19210" s="137"/>
      <c r="E19210" s="146">
        <v>430.38</v>
      </c>
      <c r="F19210" s="138"/>
      <c r="G19210" s="138"/>
    </row>
    <row r="19211" ht="15.75" customHeight="1" spans="1:7">
      <c r="A19211" s="143">
        <v>5213433</v>
      </c>
      <c r="B19211" s="153" t="s">
        <v>21411</v>
      </c>
      <c r="C19211" s="145" t="s">
        <v>13149</v>
      </c>
      <c r="D19211" s="137"/>
      <c r="E19211" s="146">
        <v>383.66</v>
      </c>
      <c r="F19211" s="138"/>
      <c r="G19211" s="138"/>
    </row>
    <row r="19212" ht="15.75" customHeight="1" spans="1:7">
      <c r="A19212" s="143">
        <v>5213428</v>
      </c>
      <c r="B19212" s="153" t="s">
        <v>21412</v>
      </c>
      <c r="C19212" s="145" t="s">
        <v>13149</v>
      </c>
      <c r="D19212" s="137"/>
      <c r="E19212" s="146">
        <v>534.93</v>
      </c>
      <c r="F19212" s="138"/>
      <c r="G19212" s="138"/>
    </row>
    <row r="19213" ht="15.75" customHeight="1" spans="1:7">
      <c r="A19213" s="143">
        <v>5213432</v>
      </c>
      <c r="B19213" s="153" t="s">
        <v>21413</v>
      </c>
      <c r="C19213" s="145" t="s">
        <v>13149</v>
      </c>
      <c r="D19213" s="137"/>
      <c r="E19213" s="146">
        <v>543.42</v>
      </c>
      <c r="F19213" s="138"/>
      <c r="G19213" s="138"/>
    </row>
    <row r="19214" ht="15.75" customHeight="1" spans="1:7">
      <c r="A19214" s="143">
        <v>5213429</v>
      </c>
      <c r="B19214" s="153" t="s">
        <v>21414</v>
      </c>
      <c r="C19214" s="145" t="s">
        <v>13149</v>
      </c>
      <c r="D19214" s="137"/>
      <c r="E19214" s="146">
        <v>607.14</v>
      </c>
      <c r="F19214" s="138"/>
      <c r="G19214" s="138"/>
    </row>
    <row r="19215" ht="15.75" customHeight="1" spans="1:7">
      <c r="A19215" s="143">
        <v>5213516</v>
      </c>
      <c r="B19215" s="153" t="s">
        <v>21415</v>
      </c>
      <c r="C19215" s="145" t="s">
        <v>455</v>
      </c>
      <c r="D19215" s="137"/>
      <c r="E19215" s="146">
        <v>852.31</v>
      </c>
      <c r="F19215" s="138"/>
      <c r="G19215" s="138"/>
    </row>
    <row r="19216" ht="15.75" customHeight="1" spans="1:7">
      <c r="A19216" s="143">
        <v>5213525</v>
      </c>
      <c r="B19216" s="153" t="s">
        <v>21416</v>
      </c>
      <c r="C19216" s="145" t="s">
        <v>455</v>
      </c>
      <c r="D19216" s="137"/>
      <c r="E19216" s="146">
        <v>942.73</v>
      </c>
      <c r="F19216" s="138"/>
      <c r="G19216" s="138"/>
    </row>
    <row r="19217" ht="15.75" customHeight="1" spans="1:7">
      <c r="A19217" s="143">
        <v>5213534</v>
      </c>
      <c r="B19217" s="153" t="s">
        <v>21417</v>
      </c>
      <c r="C19217" s="145" t="s">
        <v>455</v>
      </c>
      <c r="D19217" s="137"/>
      <c r="E19217" s="146">
        <v>1168.81</v>
      </c>
      <c r="F19217" s="138"/>
      <c r="G19217" s="138"/>
    </row>
    <row r="19218" ht="15.75" customHeight="1" spans="1:7">
      <c r="A19218" s="143">
        <v>5213517</v>
      </c>
      <c r="B19218" s="153" t="s">
        <v>21418</v>
      </c>
      <c r="C19218" s="145" t="s">
        <v>455</v>
      </c>
      <c r="D19218" s="137"/>
      <c r="E19218" s="146">
        <v>1815.24</v>
      </c>
      <c r="F19218" s="138"/>
      <c r="G19218" s="138"/>
    </row>
    <row r="19219" ht="15.75" customHeight="1" spans="1:7">
      <c r="A19219" s="143">
        <v>5213526</v>
      </c>
      <c r="B19219" s="153" t="s">
        <v>21419</v>
      </c>
      <c r="C19219" s="145" t="s">
        <v>455</v>
      </c>
      <c r="D19219" s="137"/>
      <c r="E19219" s="146">
        <v>2018.68</v>
      </c>
      <c r="F19219" s="138"/>
      <c r="G19219" s="138"/>
    </row>
    <row r="19220" ht="15.75" customHeight="1" spans="1:7">
      <c r="A19220" s="143">
        <v>5213535</v>
      </c>
      <c r="B19220" s="153" t="s">
        <v>21420</v>
      </c>
      <c r="C19220" s="145" t="s">
        <v>455</v>
      </c>
      <c r="D19220" s="137"/>
      <c r="E19220" s="146">
        <v>2527.36</v>
      </c>
      <c r="F19220" s="138"/>
      <c r="G19220" s="138"/>
    </row>
    <row r="19221" ht="15.75" customHeight="1" spans="1:7">
      <c r="A19221" s="143">
        <v>5213518</v>
      </c>
      <c r="B19221" s="153" t="s">
        <v>21421</v>
      </c>
      <c r="C19221" s="145" t="s">
        <v>455</v>
      </c>
      <c r="D19221" s="137"/>
      <c r="E19221" s="146">
        <v>2392.99</v>
      </c>
      <c r="F19221" s="138"/>
      <c r="G19221" s="138"/>
    </row>
    <row r="19222" ht="15.75" customHeight="1" spans="1:7">
      <c r="A19222" s="143">
        <v>5213527</v>
      </c>
      <c r="B19222" s="153" t="s">
        <v>21422</v>
      </c>
      <c r="C19222" s="145" t="s">
        <v>455</v>
      </c>
      <c r="D19222" s="137"/>
      <c r="E19222" s="146">
        <v>2664.25</v>
      </c>
      <c r="F19222" s="138"/>
      <c r="G19222" s="138"/>
    </row>
    <row r="19223" ht="15.75" customHeight="1" spans="1:7">
      <c r="A19223" s="143">
        <v>5213536</v>
      </c>
      <c r="B19223" s="153" t="s">
        <v>21423</v>
      </c>
      <c r="C19223" s="145" t="s">
        <v>455</v>
      </c>
      <c r="D19223" s="137"/>
      <c r="E19223" s="146">
        <v>3342.49</v>
      </c>
      <c r="F19223" s="138"/>
      <c r="G19223" s="138"/>
    </row>
    <row r="19224" ht="15.75" customHeight="1" spans="1:7">
      <c r="A19224" s="143">
        <v>5213519</v>
      </c>
      <c r="B19224" s="153" t="s">
        <v>21424</v>
      </c>
      <c r="C19224" s="145" t="s">
        <v>455</v>
      </c>
      <c r="D19224" s="137"/>
      <c r="E19224" s="146">
        <v>3245.3</v>
      </c>
      <c r="F19224" s="138"/>
      <c r="G19224" s="138"/>
    </row>
    <row r="19225" ht="15.75" customHeight="1" spans="1:7">
      <c r="A19225" s="143">
        <v>5213528</v>
      </c>
      <c r="B19225" s="153" t="s">
        <v>21425</v>
      </c>
      <c r="C19225" s="145" t="s">
        <v>455</v>
      </c>
      <c r="D19225" s="137"/>
      <c r="E19225" s="146">
        <v>3606.98</v>
      </c>
      <c r="F19225" s="138"/>
      <c r="G19225" s="138"/>
    </row>
    <row r="19226" ht="15.75" customHeight="1" spans="1:7">
      <c r="A19226" s="143">
        <v>5213537</v>
      </c>
      <c r="B19226" s="153" t="s">
        <v>21426</v>
      </c>
      <c r="C19226" s="145" t="s">
        <v>455</v>
      </c>
      <c r="D19226" s="137"/>
      <c r="E19226" s="146">
        <v>4511.3</v>
      </c>
      <c r="F19226" s="138"/>
      <c r="G19226" s="138"/>
    </row>
    <row r="19227" ht="15.75" customHeight="1" spans="1:7">
      <c r="A19227" s="143">
        <v>5213521</v>
      </c>
      <c r="B19227" s="153" t="s">
        <v>21427</v>
      </c>
      <c r="C19227" s="145" t="s">
        <v>455</v>
      </c>
      <c r="D19227" s="137"/>
      <c r="E19227" s="146">
        <v>4785.98</v>
      </c>
      <c r="F19227" s="138"/>
      <c r="G19227" s="138"/>
    </row>
    <row r="19228" ht="15.75" customHeight="1" spans="1:7">
      <c r="A19228" s="143">
        <v>5213530</v>
      </c>
      <c r="B19228" s="153" t="s">
        <v>21428</v>
      </c>
      <c r="C19228" s="145" t="s">
        <v>455</v>
      </c>
      <c r="D19228" s="137"/>
      <c r="E19228" s="146">
        <v>5328.5</v>
      </c>
      <c r="F19228" s="138"/>
      <c r="G19228" s="138"/>
    </row>
    <row r="19229" ht="15.75" customHeight="1" spans="1:7">
      <c r="A19229" s="143">
        <v>5213539</v>
      </c>
      <c r="B19229" s="153" t="s">
        <v>21429</v>
      </c>
      <c r="C19229" s="145" t="s">
        <v>455</v>
      </c>
      <c r="D19229" s="137"/>
      <c r="E19229" s="146">
        <v>6684.98</v>
      </c>
      <c r="F19229" s="138"/>
      <c r="G19229" s="138"/>
    </row>
    <row r="19230" ht="15.75" customHeight="1" spans="1:7">
      <c r="A19230" s="143">
        <v>5213573</v>
      </c>
      <c r="B19230" s="153" t="s">
        <v>21430</v>
      </c>
      <c r="C19230" s="145" t="s">
        <v>13149</v>
      </c>
      <c r="D19230" s="137"/>
      <c r="E19230" s="146">
        <v>439.82</v>
      </c>
      <c r="F19230" s="138"/>
      <c r="G19230" s="138"/>
    </row>
    <row r="19231" ht="15.75" customHeight="1" spans="1:7">
      <c r="A19231" s="143">
        <v>5213574</v>
      </c>
      <c r="B19231" s="153" t="s">
        <v>21431</v>
      </c>
      <c r="C19231" s="145" t="s">
        <v>13149</v>
      </c>
      <c r="D19231" s="137"/>
      <c r="E19231" s="146">
        <v>485.03</v>
      </c>
      <c r="F19231" s="138"/>
      <c r="G19231" s="138"/>
    </row>
    <row r="19232" ht="15.75" customHeight="1" spans="1:7">
      <c r="A19232" s="143">
        <v>5213575</v>
      </c>
      <c r="B19232" s="153" t="s">
        <v>21432</v>
      </c>
      <c r="C19232" s="145" t="s">
        <v>13149</v>
      </c>
      <c r="D19232" s="137"/>
      <c r="E19232" s="146">
        <v>598.07</v>
      </c>
      <c r="F19232" s="138"/>
      <c r="G19232" s="138"/>
    </row>
    <row r="19233" ht="15.75" customHeight="1" spans="1:7">
      <c r="A19233" s="143">
        <v>5213480</v>
      </c>
      <c r="B19233" s="153" t="s">
        <v>21433</v>
      </c>
      <c r="C19233" s="145" t="s">
        <v>13149</v>
      </c>
      <c r="D19233" s="137"/>
      <c r="E19233" s="146">
        <v>900.18</v>
      </c>
      <c r="F19233" s="138"/>
      <c r="G19233" s="138"/>
    </row>
    <row r="19234" ht="15.75" customHeight="1" spans="1:7">
      <c r="A19234" s="143">
        <v>5213481</v>
      </c>
      <c r="B19234" s="153" t="s">
        <v>21434</v>
      </c>
      <c r="C19234" s="145" t="s">
        <v>13149</v>
      </c>
      <c r="D19234" s="137"/>
      <c r="E19234" s="146">
        <v>1013.21</v>
      </c>
      <c r="F19234" s="138"/>
      <c r="G19234" s="138"/>
    </row>
    <row r="19235" ht="15.75" customHeight="1" spans="1:7">
      <c r="A19235" s="143">
        <v>5213482</v>
      </c>
      <c r="B19235" s="153" t="s">
        <v>21435</v>
      </c>
      <c r="C19235" s="145" t="s">
        <v>13149</v>
      </c>
      <c r="D19235" s="137"/>
      <c r="E19235" s="146">
        <v>1088.08</v>
      </c>
      <c r="F19235" s="138"/>
      <c r="G19235" s="138"/>
    </row>
    <row r="19236" ht="15.75" customHeight="1" spans="1:7">
      <c r="A19236" s="143">
        <v>5213422</v>
      </c>
      <c r="B19236" s="153" t="s">
        <v>21436</v>
      </c>
      <c r="C19236" s="145" t="s">
        <v>13149</v>
      </c>
      <c r="D19236" s="137"/>
      <c r="E19236" s="146">
        <v>529.89</v>
      </c>
      <c r="F19236" s="138"/>
      <c r="G19236" s="138"/>
    </row>
    <row r="19237" ht="15.75" customHeight="1" spans="1:7">
      <c r="A19237" s="143">
        <v>5213423</v>
      </c>
      <c r="B19237" s="153" t="s">
        <v>21437</v>
      </c>
      <c r="C19237" s="145" t="s">
        <v>13149</v>
      </c>
      <c r="D19237" s="137"/>
      <c r="E19237" s="146">
        <v>575.1</v>
      </c>
      <c r="F19237" s="138"/>
      <c r="G19237" s="138"/>
    </row>
    <row r="19238" ht="15.75" customHeight="1" spans="1:7">
      <c r="A19238" s="143">
        <v>5213424</v>
      </c>
      <c r="B19238" s="153" t="s">
        <v>21438</v>
      </c>
      <c r="C19238" s="145" t="s">
        <v>13149</v>
      </c>
      <c r="D19238" s="137"/>
      <c r="E19238" s="146">
        <v>688.14</v>
      </c>
      <c r="F19238" s="138"/>
      <c r="G19238" s="138"/>
    </row>
    <row r="19239" ht="15.75" customHeight="1" spans="1:7">
      <c r="A19239" s="143">
        <v>5213437</v>
      </c>
      <c r="B19239" s="153" t="s">
        <v>21439</v>
      </c>
      <c r="C19239" s="145" t="s">
        <v>13149</v>
      </c>
      <c r="D19239" s="137"/>
      <c r="E19239" s="146">
        <v>546.5</v>
      </c>
      <c r="F19239" s="138"/>
      <c r="G19239" s="138"/>
    </row>
    <row r="19240" ht="15.75" customHeight="1" spans="1:7">
      <c r="A19240" s="143">
        <v>5213438</v>
      </c>
      <c r="B19240" s="153" t="s">
        <v>21440</v>
      </c>
      <c r="C19240" s="145" t="s">
        <v>13149</v>
      </c>
      <c r="D19240" s="137"/>
      <c r="E19240" s="146">
        <v>659.53</v>
      </c>
      <c r="F19240" s="138"/>
      <c r="G19240" s="138"/>
    </row>
    <row r="19241" ht="15.75" customHeight="1" spans="1:7">
      <c r="A19241" s="143">
        <v>5213439</v>
      </c>
      <c r="B19241" s="153" t="s">
        <v>21441</v>
      </c>
      <c r="C19241" s="145" t="s">
        <v>13149</v>
      </c>
      <c r="D19241" s="137"/>
      <c r="E19241" s="146">
        <v>734.4</v>
      </c>
      <c r="F19241" s="138"/>
      <c r="G19241" s="138"/>
    </row>
    <row r="19242" ht="15.75" customHeight="1" spans="1:7">
      <c r="A19242" s="143">
        <v>5212556</v>
      </c>
      <c r="B19242" s="153" t="s">
        <v>21442</v>
      </c>
      <c r="C19242" s="145" t="s">
        <v>21224</v>
      </c>
      <c r="D19242" s="137"/>
      <c r="E19242" s="146">
        <v>1.96</v>
      </c>
      <c r="F19242" s="138"/>
      <c r="G19242" s="138"/>
    </row>
    <row r="19243" ht="15.75" customHeight="1" spans="1:7">
      <c r="A19243" s="143">
        <v>5213649</v>
      </c>
      <c r="B19243" s="153" t="s">
        <v>21443</v>
      </c>
      <c r="C19243" s="145" t="s">
        <v>455</v>
      </c>
      <c r="D19243" s="137"/>
      <c r="E19243" s="146">
        <v>102586.23</v>
      </c>
      <c r="F19243" s="138"/>
      <c r="G19243" s="138"/>
    </row>
    <row r="19244" ht="15.75" customHeight="1" spans="1:7">
      <c r="A19244" s="143">
        <v>5213591</v>
      </c>
      <c r="B19244" s="153" t="s">
        <v>21444</v>
      </c>
      <c r="C19244" s="145" t="s">
        <v>455</v>
      </c>
      <c r="D19244" s="137"/>
      <c r="E19244" s="146">
        <v>102586.23</v>
      </c>
      <c r="F19244" s="138"/>
      <c r="G19244" s="138"/>
    </row>
    <row r="19245" ht="15.75" customHeight="1" spans="1:7">
      <c r="A19245" s="143">
        <v>5213718</v>
      </c>
      <c r="B19245" s="153" t="s">
        <v>21445</v>
      </c>
      <c r="C19245" s="145" t="s">
        <v>455</v>
      </c>
      <c r="D19245" s="137"/>
      <c r="E19245" s="146">
        <v>113391.14</v>
      </c>
      <c r="F19245" s="138"/>
      <c r="G19245" s="138"/>
    </row>
    <row r="19246" ht="15.75" customHeight="1" spans="1:7">
      <c r="A19246" s="143">
        <v>5213741</v>
      </c>
      <c r="B19246" s="153" t="s">
        <v>21446</v>
      </c>
      <c r="C19246" s="145" t="s">
        <v>455</v>
      </c>
      <c r="D19246" s="137"/>
      <c r="E19246" s="146">
        <v>113391.14</v>
      </c>
      <c r="F19246" s="138"/>
      <c r="G19246" s="138"/>
    </row>
    <row r="19247" ht="15.75" customHeight="1" spans="1:7">
      <c r="A19247" s="143">
        <v>5213776</v>
      </c>
      <c r="B19247" s="153" t="s">
        <v>21447</v>
      </c>
      <c r="C19247" s="145" t="s">
        <v>455</v>
      </c>
      <c r="D19247" s="137"/>
      <c r="E19247" s="146">
        <v>124196.06</v>
      </c>
      <c r="F19247" s="138"/>
      <c r="G19247" s="138"/>
    </row>
    <row r="19248" ht="15.75" customHeight="1" spans="1:7">
      <c r="A19248" s="143">
        <v>5213799</v>
      </c>
      <c r="B19248" s="153" t="s">
        <v>21448</v>
      </c>
      <c r="C19248" s="145" t="s">
        <v>455</v>
      </c>
      <c r="D19248" s="137"/>
      <c r="E19248" s="146">
        <v>124196.06</v>
      </c>
      <c r="F19248" s="138"/>
      <c r="G19248" s="138"/>
    </row>
    <row r="19249" ht="15.75" customHeight="1" spans="1:7">
      <c r="A19249" s="143">
        <v>5213363</v>
      </c>
      <c r="B19249" s="153" t="s">
        <v>21449</v>
      </c>
      <c r="C19249" s="145" t="s">
        <v>13149</v>
      </c>
      <c r="D19249" s="137"/>
      <c r="E19249" s="146">
        <v>35.87</v>
      </c>
      <c r="F19249" s="138"/>
      <c r="G19249" s="138"/>
    </row>
    <row r="19250" ht="15.75" customHeight="1" spans="1:7">
      <c r="A19250" s="143">
        <v>5213667</v>
      </c>
      <c r="B19250" s="153" t="s">
        <v>21450</v>
      </c>
      <c r="C19250" s="145" t="s">
        <v>455</v>
      </c>
      <c r="D19250" s="137"/>
      <c r="E19250" s="146">
        <v>337.73</v>
      </c>
      <c r="F19250" s="138"/>
      <c r="G19250" s="138"/>
    </row>
    <row r="19251" ht="15.75" customHeight="1" spans="1:7">
      <c r="A19251" s="143">
        <v>5213683</v>
      </c>
      <c r="B19251" s="153" t="s">
        <v>21451</v>
      </c>
      <c r="C19251" s="145" t="s">
        <v>455</v>
      </c>
      <c r="D19251" s="137"/>
      <c r="E19251" s="146">
        <v>240.36</v>
      </c>
      <c r="F19251" s="138"/>
      <c r="G19251" s="138"/>
    </row>
    <row r="19252" ht="15.75" customHeight="1" spans="1:7">
      <c r="A19252" s="143">
        <v>5213660</v>
      </c>
      <c r="B19252" s="153" t="s">
        <v>21452</v>
      </c>
      <c r="C19252" s="145" t="s">
        <v>455</v>
      </c>
      <c r="D19252" s="137"/>
      <c r="E19252" s="146">
        <v>200.3</v>
      </c>
      <c r="F19252" s="138"/>
      <c r="G19252" s="138"/>
    </row>
    <row r="19253" ht="15.75" customHeight="1" spans="1:7">
      <c r="A19253" s="143">
        <v>5213364</v>
      </c>
      <c r="B19253" s="153" t="s">
        <v>21453</v>
      </c>
      <c r="C19253" s="145" t="s">
        <v>13149</v>
      </c>
      <c r="D19253" s="137"/>
      <c r="E19253" s="146">
        <v>20.51</v>
      </c>
      <c r="F19253" s="138"/>
      <c r="G19253" s="138"/>
    </row>
    <row r="19254" ht="15.75" customHeight="1" spans="1:7">
      <c r="A19254" s="143">
        <v>5213832</v>
      </c>
      <c r="B19254" s="153" t="s">
        <v>21454</v>
      </c>
      <c r="C19254" s="145" t="s">
        <v>13149</v>
      </c>
      <c r="D19254" s="137"/>
      <c r="E19254" s="146">
        <v>3.74</v>
      </c>
      <c r="F19254" s="138"/>
      <c r="G19254" s="138"/>
    </row>
    <row r="19255" ht="15.75" customHeight="1" spans="1:7">
      <c r="A19255" s="143">
        <v>5213830</v>
      </c>
      <c r="B19255" s="153" t="s">
        <v>21455</v>
      </c>
      <c r="C19255" s="145" t="s">
        <v>13149</v>
      </c>
      <c r="D19255" s="137"/>
      <c r="E19255" s="146">
        <v>4.61</v>
      </c>
      <c r="F19255" s="138"/>
      <c r="G19255" s="138"/>
    </row>
    <row r="19256" ht="15.75" customHeight="1" spans="1:7">
      <c r="A19256" s="143">
        <v>5213831</v>
      </c>
      <c r="B19256" s="153" t="s">
        <v>21456</v>
      </c>
      <c r="C19256" s="145" t="s">
        <v>13149</v>
      </c>
      <c r="D19256" s="137"/>
      <c r="E19256" s="146">
        <v>57.04</v>
      </c>
      <c r="F19256" s="138"/>
      <c r="G19256" s="138"/>
    </row>
    <row r="19257" ht="15.75" customHeight="1" spans="1:7">
      <c r="A19257" s="143">
        <v>5213849</v>
      </c>
      <c r="B19257" s="153" t="s">
        <v>21457</v>
      </c>
      <c r="C19257" s="145" t="s">
        <v>19395</v>
      </c>
      <c r="D19257" s="137"/>
      <c r="E19257" s="146">
        <v>3.38</v>
      </c>
      <c r="F19257" s="138"/>
      <c r="G19257" s="138"/>
    </row>
    <row r="19258" ht="15.75" customHeight="1" spans="1:7">
      <c r="A19258" s="143">
        <v>5213636</v>
      </c>
      <c r="B19258" s="153" t="s">
        <v>21458</v>
      </c>
      <c r="C19258" s="145" t="s">
        <v>455</v>
      </c>
      <c r="D19258" s="137"/>
      <c r="E19258" s="146">
        <v>100181.96</v>
      </c>
      <c r="F19258" s="138"/>
      <c r="G19258" s="138"/>
    </row>
    <row r="19259" ht="15.75" customHeight="1" spans="1:7">
      <c r="A19259" s="143">
        <v>5213642</v>
      </c>
      <c r="B19259" s="153" t="s">
        <v>21459</v>
      </c>
      <c r="C19259" s="145" t="s">
        <v>455</v>
      </c>
      <c r="D19259" s="137"/>
      <c r="E19259" s="146">
        <v>100181.96</v>
      </c>
      <c r="F19259" s="138"/>
      <c r="G19259" s="138"/>
    </row>
    <row r="19260" ht="15.75" customHeight="1" spans="1:7">
      <c r="A19260" s="143">
        <v>5213757</v>
      </c>
      <c r="B19260" s="153" t="s">
        <v>21460</v>
      </c>
      <c r="C19260" s="145" t="s">
        <v>455</v>
      </c>
      <c r="D19260" s="137"/>
      <c r="E19260" s="146">
        <v>111018.37</v>
      </c>
      <c r="F19260" s="138"/>
      <c r="G19260" s="138"/>
    </row>
    <row r="19261" ht="15.75" customHeight="1" spans="1:7">
      <c r="A19261" s="143">
        <v>5213763</v>
      </c>
      <c r="B19261" s="153" t="s">
        <v>21461</v>
      </c>
      <c r="C19261" s="145" t="s">
        <v>455</v>
      </c>
      <c r="D19261" s="137"/>
      <c r="E19261" s="146">
        <v>111018.37</v>
      </c>
      <c r="F19261" s="138"/>
      <c r="G19261" s="138"/>
    </row>
    <row r="19262" ht="15.75" customHeight="1" spans="1:7">
      <c r="A19262" s="143">
        <v>5213815</v>
      </c>
      <c r="B19262" s="153" t="s">
        <v>21462</v>
      </c>
      <c r="C19262" s="145" t="s">
        <v>455</v>
      </c>
      <c r="D19262" s="137"/>
      <c r="E19262" s="146">
        <v>121854.78</v>
      </c>
      <c r="F19262" s="138"/>
      <c r="G19262" s="138"/>
    </row>
    <row r="19263" ht="15.75" customHeight="1" spans="1:7">
      <c r="A19263" s="143">
        <v>5213821</v>
      </c>
      <c r="B19263" s="153" t="s">
        <v>21463</v>
      </c>
      <c r="C19263" s="145" t="s">
        <v>455</v>
      </c>
      <c r="D19263" s="137"/>
      <c r="E19263" s="146">
        <v>121854.78</v>
      </c>
      <c r="F19263" s="138"/>
      <c r="G19263" s="138"/>
    </row>
    <row r="19264" ht="15.75" customHeight="1" spans="1:7">
      <c r="A19264" s="143">
        <v>5213630</v>
      </c>
      <c r="B19264" s="153" t="s">
        <v>21464</v>
      </c>
      <c r="C19264" s="145" t="s">
        <v>455</v>
      </c>
      <c r="D19264" s="137"/>
      <c r="E19264" s="146">
        <v>60457.9</v>
      </c>
      <c r="F19264" s="138"/>
      <c r="G19264" s="138"/>
    </row>
    <row r="19265" ht="15.75" customHeight="1" spans="1:7">
      <c r="A19265" s="143">
        <v>5213584</v>
      </c>
      <c r="B19265" s="153" t="s">
        <v>21465</v>
      </c>
      <c r="C19265" s="145" t="s">
        <v>455</v>
      </c>
      <c r="D19265" s="137"/>
      <c r="E19265" s="146">
        <v>60457.9</v>
      </c>
      <c r="F19265" s="138"/>
      <c r="G19265" s="138"/>
    </row>
    <row r="19266" ht="15.75" customHeight="1" spans="1:7">
      <c r="A19266" s="143">
        <v>5213711</v>
      </c>
      <c r="B19266" s="153" t="s">
        <v>21466</v>
      </c>
      <c r="C19266" s="145" t="s">
        <v>455</v>
      </c>
      <c r="D19266" s="137"/>
      <c r="E19266" s="146">
        <v>66775.03</v>
      </c>
      <c r="F19266" s="138"/>
      <c r="G19266" s="138"/>
    </row>
    <row r="19267" ht="15.75" customHeight="1" spans="1:7">
      <c r="A19267" s="143">
        <v>5213734</v>
      </c>
      <c r="B19267" s="153" t="s">
        <v>21467</v>
      </c>
      <c r="C19267" s="145" t="s">
        <v>455</v>
      </c>
      <c r="D19267" s="137"/>
      <c r="E19267" s="146">
        <v>66775.03</v>
      </c>
      <c r="F19267" s="138"/>
      <c r="G19267" s="138"/>
    </row>
    <row r="19268" ht="15.75" customHeight="1" spans="1:7">
      <c r="A19268" s="143">
        <v>5213769</v>
      </c>
      <c r="B19268" s="153" t="s">
        <v>21468</v>
      </c>
      <c r="C19268" s="145" t="s">
        <v>455</v>
      </c>
      <c r="D19268" s="137"/>
      <c r="E19268" s="146">
        <v>73187.1</v>
      </c>
      <c r="F19268" s="138"/>
      <c r="G19268" s="138"/>
    </row>
    <row r="19269" ht="15.75" customHeight="1" spans="1:7">
      <c r="A19269" s="143">
        <v>5213792</v>
      </c>
      <c r="B19269" s="153" t="s">
        <v>21469</v>
      </c>
      <c r="C19269" s="145" t="s">
        <v>455</v>
      </c>
      <c r="D19269" s="137"/>
      <c r="E19269" s="146">
        <v>73187.1</v>
      </c>
      <c r="F19269" s="138"/>
      <c r="G19269" s="138"/>
    </row>
    <row r="19270" ht="15.75" customHeight="1" spans="1:7">
      <c r="A19270" s="143">
        <v>5213844</v>
      </c>
      <c r="B19270" s="153" t="s">
        <v>21470</v>
      </c>
      <c r="C19270" s="145" t="s">
        <v>19395</v>
      </c>
      <c r="D19270" s="137"/>
      <c r="E19270" s="146">
        <v>3.58</v>
      </c>
      <c r="F19270" s="138"/>
      <c r="G19270" s="138"/>
    </row>
    <row r="19271" ht="15.75" customHeight="1" spans="1:7">
      <c r="A19271" s="143">
        <v>5213869</v>
      </c>
      <c r="B19271" s="153" t="s">
        <v>21471</v>
      </c>
      <c r="C19271" s="145" t="s">
        <v>455</v>
      </c>
      <c r="D19271" s="137"/>
      <c r="E19271" s="146">
        <v>2319.74</v>
      </c>
      <c r="F19271" s="138"/>
      <c r="G19271" s="138"/>
    </row>
    <row r="19272" ht="15.75" customHeight="1" spans="1:7">
      <c r="A19272" s="143">
        <v>5213870</v>
      </c>
      <c r="B19272" s="153" t="s">
        <v>21472</v>
      </c>
      <c r="C19272" s="145" t="s">
        <v>455</v>
      </c>
      <c r="D19272" s="137"/>
      <c r="E19272" s="146">
        <v>3178.2</v>
      </c>
      <c r="F19272" s="138"/>
      <c r="G19272" s="138"/>
    </row>
    <row r="19273" ht="15.75" customHeight="1" spans="1:7">
      <c r="A19273" s="143">
        <v>5213871</v>
      </c>
      <c r="B19273" s="153" t="s">
        <v>21473</v>
      </c>
      <c r="C19273" s="145" t="s">
        <v>455</v>
      </c>
      <c r="D19273" s="137"/>
      <c r="E19273" s="146">
        <v>3258.4</v>
      </c>
      <c r="F19273" s="138"/>
      <c r="G19273" s="138"/>
    </row>
    <row r="19274" ht="15.75" customHeight="1" spans="1:7">
      <c r="A19274" s="143">
        <v>5213872</v>
      </c>
      <c r="B19274" s="153" t="s">
        <v>21474</v>
      </c>
      <c r="C19274" s="145" t="s">
        <v>455</v>
      </c>
      <c r="D19274" s="137"/>
      <c r="E19274" s="146">
        <v>5139.69</v>
      </c>
      <c r="F19274" s="138"/>
      <c r="G19274" s="138"/>
    </row>
    <row r="19275" ht="15.75" customHeight="1" spans="1:7">
      <c r="A19275" s="143">
        <v>5213867</v>
      </c>
      <c r="B19275" s="153" t="s">
        <v>21475</v>
      </c>
      <c r="C19275" s="145" t="s">
        <v>455</v>
      </c>
      <c r="D19275" s="137"/>
      <c r="E19275" s="146">
        <v>547.13</v>
      </c>
      <c r="F19275" s="138"/>
      <c r="G19275" s="138"/>
    </row>
    <row r="19276" ht="15.75" customHeight="1" spans="1:7">
      <c r="A19276" s="143">
        <v>5213863</v>
      </c>
      <c r="B19276" s="153" t="s">
        <v>21476</v>
      </c>
      <c r="C19276" s="145" t="s">
        <v>455</v>
      </c>
      <c r="D19276" s="137"/>
      <c r="E19276" s="146">
        <v>436.79</v>
      </c>
      <c r="F19276" s="138"/>
      <c r="G19276" s="138"/>
    </row>
    <row r="19277" ht="15.75" customHeight="1" spans="1:7">
      <c r="A19277" s="143">
        <v>5213864</v>
      </c>
      <c r="B19277" s="153" t="s">
        <v>21477</v>
      </c>
      <c r="C19277" s="145" t="s">
        <v>455</v>
      </c>
      <c r="D19277" s="137"/>
      <c r="E19277" s="146">
        <v>464.91</v>
      </c>
      <c r="F19277" s="138"/>
      <c r="G19277" s="138"/>
    </row>
    <row r="19278" ht="15.75" customHeight="1" spans="1:7">
      <c r="A19278" s="143">
        <v>5213865</v>
      </c>
      <c r="B19278" s="153" t="s">
        <v>21478</v>
      </c>
      <c r="C19278" s="145" t="s">
        <v>455</v>
      </c>
      <c r="D19278" s="137"/>
      <c r="E19278" s="146">
        <v>493.23</v>
      </c>
      <c r="F19278" s="138"/>
      <c r="G19278" s="138"/>
    </row>
    <row r="19279" ht="15.75" customHeight="1" spans="1:7">
      <c r="A19279" s="143">
        <v>5213866</v>
      </c>
      <c r="B19279" s="153" t="s">
        <v>21479</v>
      </c>
      <c r="C19279" s="145" t="s">
        <v>455</v>
      </c>
      <c r="D19279" s="137"/>
      <c r="E19279" s="146">
        <v>556.98</v>
      </c>
      <c r="F19279" s="138"/>
      <c r="G19279" s="138"/>
    </row>
    <row r="19280" ht="15.75" customHeight="1" spans="1:7">
      <c r="A19280" s="143">
        <v>5213855</v>
      </c>
      <c r="B19280" s="153" t="s">
        <v>21480</v>
      </c>
      <c r="C19280" s="145" t="s">
        <v>455</v>
      </c>
      <c r="D19280" s="137"/>
      <c r="E19280" s="146">
        <v>392.85</v>
      </c>
      <c r="F19280" s="138"/>
      <c r="G19280" s="138"/>
    </row>
    <row r="19281" ht="15.75" customHeight="1" spans="1:7">
      <c r="A19281" s="143">
        <v>5213856</v>
      </c>
      <c r="B19281" s="153" t="s">
        <v>21481</v>
      </c>
      <c r="C19281" s="145" t="s">
        <v>455</v>
      </c>
      <c r="D19281" s="137"/>
      <c r="E19281" s="146">
        <v>407.36</v>
      </c>
      <c r="F19281" s="138"/>
      <c r="G19281" s="138"/>
    </row>
    <row r="19282" ht="15.75" customHeight="1" spans="1:7">
      <c r="A19282" s="143">
        <v>5213857</v>
      </c>
      <c r="B19282" s="153" t="s">
        <v>21482</v>
      </c>
      <c r="C19282" s="145" t="s">
        <v>455</v>
      </c>
      <c r="D19282" s="137"/>
      <c r="E19282" s="146">
        <v>421.25</v>
      </c>
      <c r="F19282" s="138"/>
      <c r="G19282" s="138"/>
    </row>
    <row r="19283" ht="15.75" customHeight="1" spans="1:7">
      <c r="A19283" s="143">
        <v>5213858</v>
      </c>
      <c r="B19283" s="153" t="s">
        <v>21483</v>
      </c>
      <c r="C19283" s="145" t="s">
        <v>455</v>
      </c>
      <c r="D19283" s="137"/>
      <c r="E19283" s="146">
        <v>435.97</v>
      </c>
      <c r="F19283" s="138"/>
      <c r="G19283" s="138"/>
    </row>
    <row r="19284" ht="15.75" customHeight="1" spans="1:7">
      <c r="A19284" s="143">
        <v>5213859</v>
      </c>
      <c r="B19284" s="153" t="s">
        <v>21484</v>
      </c>
      <c r="C19284" s="145" t="s">
        <v>455</v>
      </c>
      <c r="D19284" s="137"/>
      <c r="E19284" s="146">
        <v>431.73</v>
      </c>
      <c r="F19284" s="138"/>
      <c r="G19284" s="138"/>
    </row>
    <row r="19285" ht="15.75" customHeight="1" spans="1:7">
      <c r="A19285" s="143">
        <v>5213860</v>
      </c>
      <c r="B19285" s="153" t="s">
        <v>21485</v>
      </c>
      <c r="C19285" s="145" t="s">
        <v>455</v>
      </c>
      <c r="D19285" s="137"/>
      <c r="E19285" s="146">
        <v>446.19</v>
      </c>
      <c r="F19285" s="138"/>
      <c r="G19285" s="138"/>
    </row>
    <row r="19286" ht="15.75" customHeight="1" spans="1:7">
      <c r="A19286" s="143">
        <v>5213861</v>
      </c>
      <c r="B19286" s="153" t="s">
        <v>21486</v>
      </c>
      <c r="C19286" s="145" t="s">
        <v>455</v>
      </c>
      <c r="D19286" s="137"/>
      <c r="E19286" s="146">
        <v>473.22</v>
      </c>
      <c r="F19286" s="138"/>
      <c r="G19286" s="138"/>
    </row>
    <row r="19287" ht="15.75" customHeight="1" spans="1:7">
      <c r="A19287" s="143">
        <v>5213862</v>
      </c>
      <c r="B19287" s="153" t="s">
        <v>21487</v>
      </c>
      <c r="C19287" s="145" t="s">
        <v>455</v>
      </c>
      <c r="D19287" s="137"/>
      <c r="E19287" s="146">
        <v>536.62</v>
      </c>
      <c r="F19287" s="138"/>
      <c r="G19287" s="138"/>
    </row>
    <row r="19288" ht="15.75" customHeight="1" spans="1:7">
      <c r="A19288" s="143">
        <v>5213868</v>
      </c>
      <c r="B19288" s="153" t="s">
        <v>21488</v>
      </c>
      <c r="C19288" s="145" t="s">
        <v>455</v>
      </c>
      <c r="D19288" s="137"/>
      <c r="E19288" s="146">
        <v>1075.14</v>
      </c>
      <c r="F19288" s="138"/>
      <c r="G19288" s="138"/>
    </row>
    <row r="19289" ht="15.75" customHeight="1" spans="1:7">
      <c r="A19289" s="143">
        <v>5219546</v>
      </c>
      <c r="B19289" s="153" t="s">
        <v>21489</v>
      </c>
      <c r="C19289" s="145" t="s">
        <v>455</v>
      </c>
      <c r="D19289" s="137"/>
      <c r="E19289" s="146">
        <v>325.81</v>
      </c>
      <c r="F19289" s="138"/>
      <c r="G19289" s="138"/>
    </row>
    <row r="19290" ht="15.75" customHeight="1" spans="1:7">
      <c r="A19290" s="143">
        <v>5216111</v>
      </c>
      <c r="B19290" s="153" t="s">
        <v>21490</v>
      </c>
      <c r="C19290" s="145" t="s">
        <v>455</v>
      </c>
      <c r="D19290" s="137"/>
      <c r="E19290" s="146">
        <v>114.74</v>
      </c>
      <c r="F19290" s="138"/>
      <c r="G19290" s="138"/>
    </row>
    <row r="19291" ht="15.75" customHeight="1" spans="1:7">
      <c r="A19291" s="143">
        <v>5213351</v>
      </c>
      <c r="B19291" s="153" t="s">
        <v>21491</v>
      </c>
      <c r="C19291" s="145" t="s">
        <v>455</v>
      </c>
      <c r="D19291" s="137"/>
      <c r="E19291" s="146">
        <v>770.25</v>
      </c>
      <c r="F19291" s="138"/>
      <c r="G19291" s="138"/>
    </row>
    <row r="19292" ht="15.75" customHeight="1" spans="1:7">
      <c r="A19292" s="143">
        <v>5213350</v>
      </c>
      <c r="B19292" s="153" t="s">
        <v>21492</v>
      </c>
      <c r="C19292" s="145" t="s">
        <v>455</v>
      </c>
      <c r="D19292" s="137"/>
      <c r="E19292" s="146">
        <v>2015.08</v>
      </c>
      <c r="F19292" s="138"/>
      <c r="G19292" s="138"/>
    </row>
    <row r="19293" ht="15.75" customHeight="1" spans="1:7">
      <c r="A19293" s="143">
        <v>5213352</v>
      </c>
      <c r="B19293" s="153" t="s">
        <v>21493</v>
      </c>
      <c r="C19293" s="145" t="s">
        <v>455</v>
      </c>
      <c r="D19293" s="137"/>
      <c r="E19293" s="146">
        <v>1135.37</v>
      </c>
      <c r="F19293" s="138"/>
      <c r="G19293" s="138"/>
    </row>
    <row r="19294" ht="15.75" customHeight="1" spans="1:7">
      <c r="A19294" s="143">
        <v>5213353</v>
      </c>
      <c r="B19294" s="153" t="s">
        <v>21494</v>
      </c>
      <c r="C19294" s="145" t="s">
        <v>455</v>
      </c>
      <c r="D19294" s="137"/>
      <c r="E19294" s="146">
        <v>3120.57</v>
      </c>
      <c r="F19294" s="138"/>
      <c r="G19294" s="138"/>
    </row>
    <row r="19295" ht="15.75" customHeight="1" spans="1:7">
      <c r="A19295" s="143">
        <v>5213360</v>
      </c>
      <c r="B19295" s="153" t="s">
        <v>21495</v>
      </c>
      <c r="C19295" s="145" t="s">
        <v>455</v>
      </c>
      <c r="D19295" s="137"/>
      <c r="E19295" s="146">
        <v>34.75</v>
      </c>
      <c r="F19295" s="138"/>
      <c r="G19295" s="138"/>
    </row>
    <row r="19296" ht="15.75" customHeight="1" spans="1:7">
      <c r="A19296" s="143">
        <v>5219605</v>
      </c>
      <c r="B19296" s="153" t="s">
        <v>21496</v>
      </c>
      <c r="C19296" s="145" t="s">
        <v>455</v>
      </c>
      <c r="D19296" s="137"/>
      <c r="E19296" s="146">
        <v>32.47</v>
      </c>
      <c r="F19296" s="138"/>
      <c r="G19296" s="138"/>
    </row>
    <row r="19297" ht="15.75" customHeight="1" spans="1:7">
      <c r="A19297" s="143">
        <v>5219606</v>
      </c>
      <c r="B19297" s="153" t="s">
        <v>21497</v>
      </c>
      <c r="C19297" s="145" t="s">
        <v>455</v>
      </c>
      <c r="D19297" s="137"/>
      <c r="E19297" s="146">
        <v>42.4</v>
      </c>
      <c r="F19297" s="138"/>
      <c r="G19297" s="138"/>
    </row>
    <row r="19298" ht="15.75" customHeight="1" spans="1:7">
      <c r="A19298" s="143">
        <v>5219607</v>
      </c>
      <c r="B19298" s="153" t="s">
        <v>21498</v>
      </c>
      <c r="C19298" s="145" t="s">
        <v>455</v>
      </c>
      <c r="D19298" s="137"/>
      <c r="E19298" s="146">
        <v>35.37</v>
      </c>
      <c r="F19298" s="138"/>
      <c r="G19298" s="138"/>
    </row>
    <row r="19299" ht="15.75" customHeight="1" spans="1:7">
      <c r="A19299" s="143">
        <v>5219608</v>
      </c>
      <c r="B19299" s="153" t="s">
        <v>21499</v>
      </c>
      <c r="C19299" s="145" t="s">
        <v>455</v>
      </c>
      <c r="D19299" s="137"/>
      <c r="E19299" s="146">
        <v>42.4</v>
      </c>
      <c r="F19299" s="138"/>
      <c r="G19299" s="138"/>
    </row>
    <row r="19300" ht="15.75" customHeight="1" spans="1:7">
      <c r="A19300" s="143">
        <v>5219609</v>
      </c>
      <c r="B19300" s="153" t="s">
        <v>21500</v>
      </c>
      <c r="C19300" s="145" t="s">
        <v>455</v>
      </c>
      <c r="D19300" s="137"/>
      <c r="E19300" s="146">
        <v>35.37</v>
      </c>
      <c r="F19300" s="138"/>
      <c r="G19300" s="138"/>
    </row>
    <row r="19301" ht="15.75" customHeight="1" spans="1:7">
      <c r="A19301" s="143">
        <v>5219610</v>
      </c>
      <c r="B19301" s="153" t="s">
        <v>21501</v>
      </c>
      <c r="C19301" s="145" t="s">
        <v>455</v>
      </c>
      <c r="D19301" s="137"/>
      <c r="E19301" s="146">
        <v>43.04</v>
      </c>
      <c r="F19301" s="138"/>
      <c r="G19301" s="138"/>
    </row>
    <row r="19302" ht="15.75" customHeight="1" spans="1:7">
      <c r="A19302" s="143">
        <v>5219611</v>
      </c>
      <c r="B19302" s="153" t="s">
        <v>21502</v>
      </c>
      <c r="C19302" s="145" t="s">
        <v>455</v>
      </c>
      <c r="D19302" s="137"/>
      <c r="E19302" s="146">
        <v>41.2</v>
      </c>
      <c r="F19302" s="138"/>
      <c r="G19302" s="138"/>
    </row>
    <row r="19303" ht="15.75" customHeight="1" spans="1:7">
      <c r="A19303" s="143">
        <v>5213359</v>
      </c>
      <c r="B19303" s="153" t="s">
        <v>21503</v>
      </c>
      <c r="C19303" s="145" t="s">
        <v>455</v>
      </c>
      <c r="D19303" s="137"/>
      <c r="E19303" s="146">
        <v>30.51</v>
      </c>
      <c r="F19303" s="138"/>
      <c r="G19303" s="138"/>
    </row>
    <row r="19304" ht="15.75" customHeight="1" spans="1:7">
      <c r="A19304" s="143">
        <v>5219612</v>
      </c>
      <c r="B19304" s="153" t="s">
        <v>21504</v>
      </c>
      <c r="C19304" s="145" t="s">
        <v>455</v>
      </c>
      <c r="D19304" s="137"/>
      <c r="E19304" s="146">
        <v>27.33</v>
      </c>
      <c r="F19304" s="138"/>
      <c r="G19304" s="138"/>
    </row>
    <row r="19305" ht="15.75" customHeight="1" spans="1:7">
      <c r="A19305" s="143">
        <v>5219613</v>
      </c>
      <c r="B19305" s="153" t="s">
        <v>21505</v>
      </c>
      <c r="C19305" s="145" t="s">
        <v>455</v>
      </c>
      <c r="D19305" s="137"/>
      <c r="E19305" s="146">
        <v>34.98</v>
      </c>
      <c r="F19305" s="138"/>
      <c r="G19305" s="138"/>
    </row>
    <row r="19306" ht="15.75" customHeight="1" spans="1:7">
      <c r="A19306" s="143">
        <v>5219614</v>
      </c>
      <c r="B19306" s="153" t="s">
        <v>21506</v>
      </c>
      <c r="C19306" s="145" t="s">
        <v>455</v>
      </c>
      <c r="D19306" s="137"/>
      <c r="E19306" s="146">
        <v>32.55</v>
      </c>
      <c r="F19306" s="138"/>
      <c r="G19306" s="138"/>
    </row>
    <row r="19307" ht="15.75" customHeight="1" spans="1:7">
      <c r="A19307" s="143">
        <v>5219615</v>
      </c>
      <c r="B19307" s="153" t="s">
        <v>21507</v>
      </c>
      <c r="C19307" s="145" t="s">
        <v>455</v>
      </c>
      <c r="D19307" s="137"/>
      <c r="E19307" s="146">
        <v>35.91</v>
      </c>
      <c r="F19307" s="138"/>
      <c r="G19307" s="138"/>
    </row>
    <row r="19308" ht="15.75" customHeight="1" spans="1:7">
      <c r="A19308" s="143">
        <v>5219616</v>
      </c>
      <c r="B19308" s="153" t="s">
        <v>21508</v>
      </c>
      <c r="C19308" s="145" t="s">
        <v>455</v>
      </c>
      <c r="D19308" s="137"/>
      <c r="E19308" s="146">
        <v>33.12</v>
      </c>
      <c r="F19308" s="138"/>
      <c r="G19308" s="138"/>
    </row>
    <row r="19309" ht="15.75" customHeight="1" spans="1:7">
      <c r="A19309" s="143">
        <v>5219617</v>
      </c>
      <c r="B19309" s="153" t="s">
        <v>21509</v>
      </c>
      <c r="C19309" s="145" t="s">
        <v>455</v>
      </c>
      <c r="D19309" s="137"/>
      <c r="E19309" s="146">
        <v>42.51</v>
      </c>
      <c r="F19309" s="138"/>
      <c r="G19309" s="138"/>
    </row>
    <row r="19310" ht="15.75" customHeight="1" spans="1:7">
      <c r="A19310" s="143">
        <v>5219618</v>
      </c>
      <c r="B19310" s="153" t="s">
        <v>21510</v>
      </c>
      <c r="C19310" s="145" t="s">
        <v>455</v>
      </c>
      <c r="D19310" s="137"/>
      <c r="E19310" s="146">
        <v>40.04</v>
      </c>
      <c r="F19310" s="138"/>
      <c r="G19310" s="138"/>
    </row>
    <row r="19311" ht="15.75" customHeight="1" spans="1:7">
      <c r="A19311" s="143">
        <v>5219619</v>
      </c>
      <c r="B19311" s="153" t="s">
        <v>21511</v>
      </c>
      <c r="C19311" s="145" t="s">
        <v>455</v>
      </c>
      <c r="D19311" s="137"/>
      <c r="E19311" s="146">
        <v>46.46</v>
      </c>
      <c r="F19311" s="138"/>
      <c r="G19311" s="138"/>
    </row>
    <row r="19312" ht="15.75" customHeight="1" spans="1:7">
      <c r="A19312" s="143">
        <v>5219620</v>
      </c>
      <c r="B19312" s="153" t="s">
        <v>21512</v>
      </c>
      <c r="C19312" s="145" t="s">
        <v>455</v>
      </c>
      <c r="D19312" s="137"/>
      <c r="E19312" s="146">
        <v>43.99</v>
      </c>
      <c r="F19312" s="138"/>
      <c r="G19312" s="138"/>
    </row>
    <row r="19313" ht="15.75" customHeight="1" spans="1:7">
      <c r="A19313" s="143">
        <v>5219621</v>
      </c>
      <c r="B19313" s="153" t="s">
        <v>21513</v>
      </c>
      <c r="C19313" s="145" t="s">
        <v>455</v>
      </c>
      <c r="D19313" s="137"/>
      <c r="E19313" s="146">
        <v>55.68</v>
      </c>
      <c r="F19313" s="138"/>
      <c r="G19313" s="138"/>
    </row>
    <row r="19314" ht="15.75" customHeight="1" spans="1:7">
      <c r="A19314" s="143">
        <v>5219622</v>
      </c>
      <c r="B19314" s="153" t="s">
        <v>21514</v>
      </c>
      <c r="C19314" s="145" t="s">
        <v>455</v>
      </c>
      <c r="D19314" s="137"/>
      <c r="E19314" s="146">
        <v>53.27</v>
      </c>
      <c r="F19314" s="138"/>
      <c r="G19314" s="138"/>
    </row>
    <row r="19315" ht="15.75" customHeight="1" spans="1:7">
      <c r="A19315" s="143">
        <v>5219623</v>
      </c>
      <c r="B19315" s="153" t="s">
        <v>21515</v>
      </c>
      <c r="C19315" s="145" t="s">
        <v>455</v>
      </c>
      <c r="D19315" s="137"/>
      <c r="E19315" s="146">
        <v>60.35</v>
      </c>
      <c r="F19315" s="138"/>
      <c r="G19315" s="138"/>
    </row>
    <row r="19316" ht="15.75" customHeight="1" spans="1:7">
      <c r="A19316" s="143">
        <v>5219624</v>
      </c>
      <c r="B19316" s="153" t="s">
        <v>21516</v>
      </c>
      <c r="C19316" s="145" t="s">
        <v>455</v>
      </c>
      <c r="D19316" s="137"/>
      <c r="E19316" s="146">
        <v>57.83</v>
      </c>
      <c r="F19316" s="138"/>
      <c r="G19316" s="138"/>
    </row>
    <row r="19317" ht="15.75" customHeight="1" spans="1:7">
      <c r="A19317" s="143">
        <v>5219625</v>
      </c>
      <c r="B19317" s="153" t="s">
        <v>21517</v>
      </c>
      <c r="C19317" s="145" t="s">
        <v>455</v>
      </c>
      <c r="D19317" s="137"/>
      <c r="E19317" s="146">
        <v>60.65</v>
      </c>
      <c r="F19317" s="138"/>
      <c r="G19317" s="138"/>
    </row>
    <row r="19318" ht="15.75" customHeight="1" spans="1:7">
      <c r="A19318" s="143">
        <v>5219626</v>
      </c>
      <c r="B19318" s="153" t="s">
        <v>21518</v>
      </c>
      <c r="C19318" s="145" t="s">
        <v>455</v>
      </c>
      <c r="D19318" s="137"/>
      <c r="E19318" s="146">
        <v>57.83</v>
      </c>
      <c r="F19318" s="138"/>
      <c r="G19318" s="138"/>
    </row>
    <row r="19319" ht="15.75" customHeight="1" spans="1:7">
      <c r="A19319" s="143">
        <v>5219627</v>
      </c>
      <c r="B19319" s="153" t="s">
        <v>21519</v>
      </c>
      <c r="C19319" s="145" t="s">
        <v>455</v>
      </c>
      <c r="D19319" s="137"/>
      <c r="E19319" s="146">
        <v>43.11</v>
      </c>
      <c r="F19319" s="138"/>
      <c r="G19319" s="138"/>
    </row>
    <row r="19320" ht="15.75" customHeight="1" spans="1:7">
      <c r="A19320" s="143">
        <v>5219628</v>
      </c>
      <c r="B19320" s="153" t="s">
        <v>21520</v>
      </c>
      <c r="C19320" s="145" t="s">
        <v>455</v>
      </c>
      <c r="D19320" s="137"/>
      <c r="E19320" s="146">
        <v>40.54</v>
      </c>
      <c r="F19320" s="138"/>
      <c r="G19320" s="138"/>
    </row>
    <row r="19321" ht="15.75" customHeight="1" spans="1:7">
      <c r="A19321" s="143">
        <v>5219629</v>
      </c>
      <c r="B19321" s="153" t="s">
        <v>21521</v>
      </c>
      <c r="C19321" s="145" t="s">
        <v>455</v>
      </c>
      <c r="D19321" s="137"/>
      <c r="E19321" s="146">
        <v>50.22</v>
      </c>
      <c r="F19321" s="138"/>
      <c r="G19321" s="138"/>
    </row>
    <row r="19322" ht="15.75" customHeight="1" spans="1:7">
      <c r="A19322" s="143">
        <v>5219630</v>
      </c>
      <c r="B19322" s="153" t="s">
        <v>21522</v>
      </c>
      <c r="C19322" s="145" t="s">
        <v>455</v>
      </c>
      <c r="D19322" s="137"/>
      <c r="E19322" s="146">
        <v>47.64</v>
      </c>
      <c r="F19322" s="138"/>
      <c r="G19322" s="138"/>
    </row>
    <row r="19323" ht="15.75" customHeight="1" spans="1:7">
      <c r="A19323" s="143">
        <v>5219631</v>
      </c>
      <c r="B19323" s="153" t="s">
        <v>21523</v>
      </c>
      <c r="C19323" s="145" t="s">
        <v>455</v>
      </c>
      <c r="D19323" s="137"/>
      <c r="E19323" s="146">
        <v>54.48</v>
      </c>
      <c r="F19323" s="138"/>
      <c r="G19323" s="138"/>
    </row>
    <row r="19324" ht="15.75" customHeight="1" spans="1:7">
      <c r="A19324" s="143">
        <v>5219632</v>
      </c>
      <c r="B19324" s="153" t="s">
        <v>21524</v>
      </c>
      <c r="C19324" s="145" t="s">
        <v>455</v>
      </c>
      <c r="D19324" s="137"/>
      <c r="E19324" s="146">
        <v>51.82</v>
      </c>
      <c r="F19324" s="138"/>
      <c r="G19324" s="138"/>
    </row>
    <row r="19325" ht="15.75" customHeight="1" spans="1:7">
      <c r="A19325" s="143">
        <v>5219633</v>
      </c>
      <c r="B19325" s="153" t="s">
        <v>21525</v>
      </c>
      <c r="C19325" s="145" t="s">
        <v>455</v>
      </c>
      <c r="D19325" s="137"/>
      <c r="E19325" s="146">
        <v>59.1</v>
      </c>
      <c r="F19325" s="138"/>
      <c r="G19325" s="138"/>
    </row>
    <row r="19326" ht="15.75" customHeight="1" spans="1:7">
      <c r="A19326" s="143">
        <v>5219634</v>
      </c>
      <c r="B19326" s="153" t="s">
        <v>21526</v>
      </c>
      <c r="C19326" s="145" t="s">
        <v>455</v>
      </c>
      <c r="D19326" s="137"/>
      <c r="E19326" s="146">
        <v>56.33</v>
      </c>
      <c r="F19326" s="138"/>
      <c r="G19326" s="138"/>
    </row>
    <row r="19327" ht="15.75" customHeight="1" spans="1:7">
      <c r="A19327" s="143">
        <v>5213395</v>
      </c>
      <c r="B19327" s="153" t="s">
        <v>21527</v>
      </c>
      <c r="C19327" s="145" t="s">
        <v>455</v>
      </c>
      <c r="D19327" s="137"/>
      <c r="E19327" s="146">
        <v>40.45</v>
      </c>
      <c r="F19327" s="138"/>
      <c r="G19327" s="138"/>
    </row>
    <row r="19328" ht="15.75" customHeight="1" spans="1:7">
      <c r="A19328" s="143">
        <v>5213394</v>
      </c>
      <c r="B19328" s="153" t="s">
        <v>21528</v>
      </c>
      <c r="C19328" s="145" t="s">
        <v>455</v>
      </c>
      <c r="D19328" s="137"/>
      <c r="E19328" s="146">
        <v>35.86</v>
      </c>
      <c r="F19328" s="138"/>
      <c r="G19328" s="138"/>
    </row>
    <row r="19329" ht="15.75" customHeight="1" spans="1:7">
      <c r="A19329" s="143">
        <v>5219635</v>
      </c>
      <c r="B19329" s="153" t="s">
        <v>21529</v>
      </c>
      <c r="C19329" s="145" t="s">
        <v>455</v>
      </c>
      <c r="D19329" s="137"/>
      <c r="E19329" s="146">
        <v>35.46</v>
      </c>
      <c r="F19329" s="138"/>
      <c r="G19329" s="138"/>
    </row>
    <row r="19330" ht="15.75" customHeight="1" spans="1:7">
      <c r="A19330" s="143">
        <v>5219636</v>
      </c>
      <c r="B19330" s="153" t="s">
        <v>21530</v>
      </c>
      <c r="C19330" s="145" t="s">
        <v>455</v>
      </c>
      <c r="D19330" s="137"/>
      <c r="E19330" s="146">
        <v>30.21</v>
      </c>
      <c r="F19330" s="138"/>
      <c r="G19330" s="138"/>
    </row>
    <row r="19331" ht="15.75" customHeight="1" spans="1:7">
      <c r="A19331" s="143">
        <v>5219637</v>
      </c>
      <c r="B19331" s="153" t="s">
        <v>21531</v>
      </c>
      <c r="C19331" s="145" t="s">
        <v>455</v>
      </c>
      <c r="D19331" s="137"/>
      <c r="E19331" s="146">
        <v>79.49</v>
      </c>
      <c r="F19331" s="138"/>
      <c r="G19331" s="138"/>
    </row>
    <row r="19332" ht="15.75" customHeight="1" spans="1:7">
      <c r="A19332" s="143">
        <v>5219638</v>
      </c>
      <c r="B19332" s="153" t="s">
        <v>21532</v>
      </c>
      <c r="C19332" s="145" t="s">
        <v>455</v>
      </c>
      <c r="D19332" s="137"/>
      <c r="E19332" s="146">
        <v>76.05</v>
      </c>
      <c r="F19332" s="138"/>
      <c r="G19332" s="138"/>
    </row>
    <row r="19333" ht="15.75" customHeight="1" spans="1:7">
      <c r="A19333" s="143">
        <v>5213393</v>
      </c>
      <c r="B19333" s="153" t="s">
        <v>21533</v>
      </c>
      <c r="C19333" s="145" t="s">
        <v>455</v>
      </c>
      <c r="D19333" s="137"/>
      <c r="E19333" s="146">
        <v>35.28</v>
      </c>
      <c r="F19333" s="138"/>
      <c r="G19333" s="138"/>
    </row>
    <row r="19334" ht="15.75" customHeight="1" spans="1:7">
      <c r="A19334" s="143">
        <v>5213392</v>
      </c>
      <c r="B19334" s="153" t="s">
        <v>21534</v>
      </c>
      <c r="C19334" s="145" t="s">
        <v>455</v>
      </c>
      <c r="D19334" s="137"/>
      <c r="E19334" s="146">
        <v>29.75</v>
      </c>
      <c r="F19334" s="138"/>
      <c r="G19334" s="138"/>
    </row>
    <row r="19335" ht="15.75" customHeight="1" spans="1:7">
      <c r="A19335" s="143">
        <v>5219639</v>
      </c>
      <c r="B19335" s="153" t="s">
        <v>21535</v>
      </c>
      <c r="C19335" s="145" t="s">
        <v>455</v>
      </c>
      <c r="D19335" s="137"/>
      <c r="E19335" s="146">
        <v>32.06</v>
      </c>
      <c r="F19335" s="138"/>
      <c r="G19335" s="138"/>
    </row>
    <row r="19336" ht="15.75" customHeight="1" spans="1:7">
      <c r="A19336" s="143">
        <v>5219640</v>
      </c>
      <c r="B19336" s="153" t="s">
        <v>21536</v>
      </c>
      <c r="C19336" s="145" t="s">
        <v>455</v>
      </c>
      <c r="D19336" s="137"/>
      <c r="E19336" s="146">
        <v>27.12</v>
      </c>
      <c r="F19336" s="138"/>
      <c r="G19336" s="138"/>
    </row>
    <row r="19337" ht="15.75" customHeight="1" spans="1:7">
      <c r="A19337" s="143">
        <v>5219641</v>
      </c>
      <c r="B19337" s="153" t="s">
        <v>21537</v>
      </c>
      <c r="C19337" s="145" t="s">
        <v>455</v>
      </c>
      <c r="D19337" s="137"/>
      <c r="E19337" s="146">
        <v>70.21</v>
      </c>
      <c r="F19337" s="138"/>
      <c r="G19337" s="138"/>
    </row>
    <row r="19338" ht="15.75" customHeight="1" spans="1:7">
      <c r="A19338" s="143">
        <v>5219642</v>
      </c>
      <c r="B19338" s="153" t="s">
        <v>21538</v>
      </c>
      <c r="C19338" s="145" t="s">
        <v>455</v>
      </c>
      <c r="D19338" s="137"/>
      <c r="E19338" s="146">
        <v>66.82</v>
      </c>
      <c r="F19338" s="138"/>
      <c r="G19338" s="138"/>
    </row>
    <row r="19339" ht="15.75" customHeight="1" spans="1:7">
      <c r="A19339" s="143">
        <v>5213362</v>
      </c>
      <c r="B19339" s="153" t="s">
        <v>21539</v>
      </c>
      <c r="C19339" s="145" t="s">
        <v>455</v>
      </c>
      <c r="D19339" s="137"/>
      <c r="E19339" s="146">
        <v>99.64</v>
      </c>
      <c r="F19339" s="138"/>
      <c r="G19339" s="138"/>
    </row>
    <row r="19340" ht="15.75" customHeight="1" spans="1:7">
      <c r="A19340" s="143">
        <v>5213361</v>
      </c>
      <c r="B19340" s="153" t="s">
        <v>21540</v>
      </c>
      <c r="C19340" s="145" t="s">
        <v>455</v>
      </c>
      <c r="D19340" s="137"/>
      <c r="E19340" s="146">
        <v>98.16</v>
      </c>
      <c r="F19340" s="138"/>
      <c r="G19340" s="138"/>
    </row>
    <row r="19341" ht="15.75" customHeight="1" spans="1:7">
      <c r="A19341" s="143">
        <v>5219643</v>
      </c>
      <c r="B19341" s="153" t="s">
        <v>21541</v>
      </c>
      <c r="C19341" s="145" t="s">
        <v>455</v>
      </c>
      <c r="D19341" s="137"/>
      <c r="E19341" s="146">
        <v>86.8</v>
      </c>
      <c r="F19341" s="138"/>
      <c r="G19341" s="138"/>
    </row>
    <row r="19342" ht="15.75" customHeight="1" spans="1:7">
      <c r="A19342" s="143">
        <v>5219644</v>
      </c>
      <c r="B19342" s="153" t="s">
        <v>21542</v>
      </c>
      <c r="C19342" s="145" t="s">
        <v>455</v>
      </c>
      <c r="D19342" s="137"/>
      <c r="E19342" s="146">
        <v>85.25</v>
      </c>
      <c r="F19342" s="138"/>
      <c r="G19342" s="138"/>
    </row>
    <row r="19343" ht="15.75" customHeight="1" spans="1:7">
      <c r="A19343" s="143">
        <v>5214000</v>
      </c>
      <c r="B19343" s="153" t="s">
        <v>21543</v>
      </c>
      <c r="C19343" s="145" t="s">
        <v>13149</v>
      </c>
      <c r="D19343" s="137"/>
      <c r="E19343" s="146">
        <v>352.13</v>
      </c>
      <c r="F19343" s="138"/>
      <c r="G19343" s="138"/>
    </row>
    <row r="19344" ht="15.75" customHeight="1" spans="1:7">
      <c r="A19344" s="143">
        <v>5301014</v>
      </c>
      <c r="B19344" s="153" t="s">
        <v>21544</v>
      </c>
      <c r="C19344" s="145" t="s">
        <v>18099</v>
      </c>
      <c r="D19344" s="137"/>
      <c r="E19344" s="146">
        <v>136.86</v>
      </c>
      <c r="F19344" s="138"/>
      <c r="G19344" s="138"/>
    </row>
    <row r="19345" ht="15.75" customHeight="1" spans="1:7">
      <c r="A19345" s="143">
        <v>5300995</v>
      </c>
      <c r="B19345" s="153" t="s">
        <v>21545</v>
      </c>
      <c r="C19345" s="145" t="s">
        <v>455</v>
      </c>
      <c r="D19345" s="137"/>
      <c r="E19345" s="146">
        <v>2755.79</v>
      </c>
      <c r="F19345" s="138"/>
      <c r="G19345" s="138"/>
    </row>
    <row r="19346" ht="15.75" customHeight="1" spans="1:7">
      <c r="A19346" s="143">
        <v>5300996</v>
      </c>
      <c r="B19346" s="153" t="s">
        <v>21546</v>
      </c>
      <c r="C19346" s="145" t="s">
        <v>455</v>
      </c>
      <c r="D19346" s="137"/>
      <c r="E19346" s="146">
        <v>3582.96</v>
      </c>
      <c r="F19346" s="138"/>
      <c r="G19346" s="138"/>
    </row>
    <row r="19347" ht="15.75" customHeight="1" spans="1:7">
      <c r="A19347" s="143">
        <v>5300998</v>
      </c>
      <c r="B19347" s="153" t="s">
        <v>21547</v>
      </c>
      <c r="C19347" s="145" t="s">
        <v>455</v>
      </c>
      <c r="D19347" s="137"/>
      <c r="E19347" s="146">
        <v>7090.53</v>
      </c>
      <c r="F19347" s="138"/>
      <c r="G19347" s="138"/>
    </row>
    <row r="19348" ht="15.75" customHeight="1" spans="1:7">
      <c r="A19348" s="143">
        <v>5300997</v>
      </c>
      <c r="B19348" s="153" t="s">
        <v>21548</v>
      </c>
      <c r="C19348" s="145" t="s">
        <v>455</v>
      </c>
      <c r="D19348" s="137"/>
      <c r="E19348" s="146">
        <v>5879.69</v>
      </c>
      <c r="F19348" s="138"/>
      <c r="G19348" s="138"/>
    </row>
    <row r="19349" ht="15.75" customHeight="1" spans="1:7">
      <c r="A19349" s="143">
        <v>5300999</v>
      </c>
      <c r="B19349" s="153" t="s">
        <v>21549</v>
      </c>
      <c r="C19349" s="145" t="s">
        <v>455</v>
      </c>
      <c r="D19349" s="137"/>
      <c r="E19349" s="146">
        <v>888.34</v>
      </c>
      <c r="F19349" s="138"/>
      <c r="G19349" s="138"/>
    </row>
    <row r="19350" ht="15.75" customHeight="1" spans="1:7">
      <c r="A19350" s="143">
        <v>5301000</v>
      </c>
      <c r="B19350" s="153" t="s">
        <v>21550</v>
      </c>
      <c r="C19350" s="145" t="s">
        <v>455</v>
      </c>
      <c r="D19350" s="137"/>
      <c r="E19350" s="146">
        <v>1345.68</v>
      </c>
      <c r="F19350" s="138"/>
      <c r="G19350" s="138"/>
    </row>
    <row r="19351" ht="15.75" customHeight="1" spans="1:7">
      <c r="A19351" s="143">
        <v>5301001</v>
      </c>
      <c r="B19351" s="153" t="s">
        <v>21551</v>
      </c>
      <c r="C19351" s="145" t="s">
        <v>455</v>
      </c>
      <c r="D19351" s="137"/>
      <c r="E19351" s="146">
        <v>638.88</v>
      </c>
      <c r="F19351" s="138"/>
      <c r="G19351" s="138"/>
    </row>
    <row r="19352" ht="15.75" customHeight="1" spans="1:7">
      <c r="A19352" s="143">
        <v>5301002</v>
      </c>
      <c r="B19352" s="153" t="s">
        <v>21552</v>
      </c>
      <c r="C19352" s="145" t="s">
        <v>455</v>
      </c>
      <c r="D19352" s="137"/>
      <c r="E19352" s="146">
        <v>399.33</v>
      </c>
      <c r="F19352" s="138"/>
      <c r="G19352" s="138"/>
    </row>
    <row r="19353" ht="15.75" customHeight="1" spans="1:7">
      <c r="A19353" s="143">
        <v>5301003</v>
      </c>
      <c r="B19353" s="153" t="s">
        <v>21553</v>
      </c>
      <c r="C19353" s="145" t="s">
        <v>455</v>
      </c>
      <c r="D19353" s="137"/>
      <c r="E19353" s="146">
        <v>391.94</v>
      </c>
      <c r="F19353" s="138"/>
      <c r="G19353" s="138"/>
    </row>
    <row r="19354" ht="15.75" customHeight="1" spans="1:7">
      <c r="A19354" s="143">
        <v>5301064</v>
      </c>
      <c r="B19354" s="153" t="s">
        <v>21554</v>
      </c>
      <c r="C19354" s="145" t="s">
        <v>455</v>
      </c>
      <c r="D19354" s="137"/>
      <c r="E19354" s="146">
        <v>597.81</v>
      </c>
      <c r="F19354" s="138"/>
      <c r="G19354" s="138"/>
    </row>
    <row r="19355" ht="15.75" customHeight="1" spans="1:7">
      <c r="A19355" s="143">
        <v>5301046</v>
      </c>
      <c r="B19355" s="153" t="s">
        <v>21555</v>
      </c>
      <c r="C19355" s="145" t="s">
        <v>455</v>
      </c>
      <c r="D19355" s="137"/>
      <c r="E19355" s="146">
        <v>1210.93</v>
      </c>
      <c r="F19355" s="138"/>
      <c r="G19355" s="138"/>
    </row>
    <row r="19356" ht="15.75" customHeight="1" spans="1:7">
      <c r="A19356" s="143">
        <v>5301065</v>
      </c>
      <c r="B19356" s="153" t="s">
        <v>21556</v>
      </c>
      <c r="C19356" s="145" t="s">
        <v>455</v>
      </c>
      <c r="D19356" s="137"/>
      <c r="E19356" s="146">
        <v>1057</v>
      </c>
      <c r="F19356" s="138"/>
      <c r="G19356" s="138"/>
    </row>
    <row r="19357" ht="15.75" customHeight="1" spans="1:7">
      <c r="A19357" s="143">
        <v>5301047</v>
      </c>
      <c r="B19357" s="153" t="s">
        <v>21557</v>
      </c>
      <c r="C19357" s="145" t="s">
        <v>455</v>
      </c>
      <c r="D19357" s="137"/>
      <c r="E19357" s="146">
        <v>2056.41</v>
      </c>
      <c r="F19357" s="138"/>
      <c r="G19357" s="138"/>
    </row>
    <row r="19358" ht="15.75" customHeight="1" spans="1:7">
      <c r="A19358" s="143">
        <v>5301066</v>
      </c>
      <c r="B19358" s="153" t="s">
        <v>21558</v>
      </c>
      <c r="C19358" s="145" t="s">
        <v>455</v>
      </c>
      <c r="D19358" s="137"/>
      <c r="E19358" s="146">
        <v>1182.29</v>
      </c>
      <c r="F19358" s="138"/>
      <c r="G19358" s="138"/>
    </row>
    <row r="19359" ht="15.75" customHeight="1" spans="1:7">
      <c r="A19359" s="143">
        <v>5301048</v>
      </c>
      <c r="B19359" s="153" t="s">
        <v>21559</v>
      </c>
      <c r="C19359" s="145" t="s">
        <v>455</v>
      </c>
      <c r="D19359" s="137"/>
      <c r="E19359" s="146">
        <v>2237.39</v>
      </c>
      <c r="F19359" s="138"/>
      <c r="G19359" s="138"/>
    </row>
    <row r="19360" ht="15.75" customHeight="1" spans="1:7">
      <c r="A19360" s="143">
        <v>5301040</v>
      </c>
      <c r="B19360" s="153" t="s">
        <v>21560</v>
      </c>
      <c r="C19360" s="145" t="s">
        <v>455</v>
      </c>
      <c r="D19360" s="137"/>
      <c r="E19360" s="146">
        <v>2179.66</v>
      </c>
      <c r="F19360" s="138"/>
      <c r="G19360" s="138"/>
    </row>
    <row r="19361" ht="15.75" customHeight="1" spans="1:7">
      <c r="A19361" s="143">
        <v>5301058</v>
      </c>
      <c r="B19361" s="153" t="s">
        <v>21561</v>
      </c>
      <c r="C19361" s="145" t="s">
        <v>455</v>
      </c>
      <c r="D19361" s="137"/>
      <c r="E19361" s="146">
        <v>1559</v>
      </c>
      <c r="F19361" s="138"/>
      <c r="G19361" s="138"/>
    </row>
    <row r="19362" ht="15.75" customHeight="1" spans="1:7">
      <c r="A19362" s="143">
        <v>5301041</v>
      </c>
      <c r="B19362" s="153" t="s">
        <v>21562</v>
      </c>
      <c r="C19362" s="145" t="s">
        <v>455</v>
      </c>
      <c r="D19362" s="137"/>
      <c r="E19362" s="146">
        <v>4839.14</v>
      </c>
      <c r="F19362" s="138"/>
      <c r="G19362" s="138"/>
    </row>
    <row r="19363" ht="15.75" customHeight="1" spans="1:7">
      <c r="A19363" s="143">
        <v>5301059</v>
      </c>
      <c r="B19363" s="153" t="s">
        <v>21563</v>
      </c>
      <c r="C19363" s="145" t="s">
        <v>455</v>
      </c>
      <c r="D19363" s="137"/>
      <c r="E19363" s="146">
        <v>3817.73</v>
      </c>
      <c r="F19363" s="138"/>
      <c r="G19363" s="138"/>
    </row>
    <row r="19364" ht="15.75" customHeight="1" spans="1:7">
      <c r="A19364" s="143">
        <v>5301060</v>
      </c>
      <c r="B19364" s="153" t="s">
        <v>21564</v>
      </c>
      <c r="C19364" s="145" t="s">
        <v>455</v>
      </c>
      <c r="D19364" s="137"/>
      <c r="E19364" s="146">
        <v>4225.12</v>
      </c>
      <c r="F19364" s="138"/>
      <c r="G19364" s="138"/>
    </row>
    <row r="19365" ht="15.75" customHeight="1" spans="1:7">
      <c r="A19365" s="143">
        <v>5301042</v>
      </c>
      <c r="B19365" s="153" t="s">
        <v>21565</v>
      </c>
      <c r="C19365" s="145" t="s">
        <v>455</v>
      </c>
      <c r="D19365" s="137"/>
      <c r="E19365" s="146">
        <v>5303.99</v>
      </c>
      <c r="F19365" s="138"/>
      <c r="G19365" s="138"/>
    </row>
    <row r="19366" ht="15.75" customHeight="1" spans="1:7">
      <c r="A19366" s="143">
        <v>5301072</v>
      </c>
      <c r="B19366" s="153" t="s">
        <v>21566</v>
      </c>
      <c r="C19366" s="145" t="s">
        <v>455</v>
      </c>
      <c r="D19366" s="137"/>
      <c r="E19366" s="146">
        <v>5594.65</v>
      </c>
      <c r="F19366" s="138"/>
      <c r="G19366" s="138"/>
    </row>
    <row r="19367" ht="15.75" customHeight="1" spans="1:7">
      <c r="A19367" s="143">
        <v>5301054</v>
      </c>
      <c r="B19367" s="153" t="s">
        <v>21567</v>
      </c>
      <c r="C19367" s="145" t="s">
        <v>455</v>
      </c>
      <c r="D19367" s="137"/>
      <c r="E19367" s="146">
        <v>6112.1</v>
      </c>
      <c r="F19367" s="138"/>
      <c r="G19367" s="138"/>
    </row>
    <row r="19368" ht="15.75" customHeight="1" spans="1:7">
      <c r="A19368" s="143">
        <v>5301070</v>
      </c>
      <c r="B19368" s="153" t="s">
        <v>21568</v>
      </c>
      <c r="C19368" s="145" t="s">
        <v>455</v>
      </c>
      <c r="D19368" s="137"/>
      <c r="E19368" s="146">
        <v>2591.1</v>
      </c>
      <c r="F19368" s="138"/>
      <c r="G19368" s="138"/>
    </row>
    <row r="19369" ht="15.75" customHeight="1" spans="1:7">
      <c r="A19369" s="143">
        <v>5301052</v>
      </c>
      <c r="B19369" s="153" t="s">
        <v>21569</v>
      </c>
      <c r="C19369" s="145" t="s">
        <v>455</v>
      </c>
      <c r="D19369" s="137"/>
      <c r="E19369" s="146">
        <v>3085.79</v>
      </c>
      <c r="F19369" s="138"/>
      <c r="G19369" s="138"/>
    </row>
    <row r="19370" ht="15.75" customHeight="1" spans="1:7">
      <c r="A19370" s="143">
        <v>5301071</v>
      </c>
      <c r="B19370" s="153" t="s">
        <v>21570</v>
      </c>
      <c r="C19370" s="145" t="s">
        <v>455</v>
      </c>
      <c r="D19370" s="137"/>
      <c r="E19370" s="146">
        <v>3418.58</v>
      </c>
      <c r="F19370" s="138"/>
      <c r="G19370" s="138"/>
    </row>
    <row r="19371" ht="15.75" customHeight="1" spans="1:7">
      <c r="A19371" s="143">
        <v>5301053</v>
      </c>
      <c r="B19371" s="153" t="s">
        <v>21571</v>
      </c>
      <c r="C19371" s="145" t="s">
        <v>455</v>
      </c>
      <c r="D19371" s="137"/>
      <c r="E19371" s="146">
        <v>3913.66</v>
      </c>
      <c r="F19371" s="138"/>
      <c r="G19371" s="138"/>
    </row>
    <row r="19372" ht="15.75" customHeight="1" spans="1:7">
      <c r="A19372" s="143">
        <v>5301061</v>
      </c>
      <c r="B19372" s="153" t="s">
        <v>21572</v>
      </c>
      <c r="C19372" s="145" t="s">
        <v>455</v>
      </c>
      <c r="D19372" s="137"/>
      <c r="E19372" s="146">
        <v>184.81</v>
      </c>
      <c r="F19372" s="138"/>
      <c r="G19372" s="138"/>
    </row>
    <row r="19373" ht="15.75" customHeight="1" spans="1:7">
      <c r="A19373" s="143">
        <v>5301043</v>
      </c>
      <c r="B19373" s="153" t="s">
        <v>21573</v>
      </c>
      <c r="C19373" s="145" t="s">
        <v>455</v>
      </c>
      <c r="D19373" s="137"/>
      <c r="E19373" s="146">
        <v>674.43</v>
      </c>
      <c r="F19373" s="138"/>
      <c r="G19373" s="138"/>
    </row>
    <row r="19374" ht="15.75" customHeight="1" spans="1:7">
      <c r="A19374" s="143">
        <v>5301062</v>
      </c>
      <c r="B19374" s="153" t="s">
        <v>21574</v>
      </c>
      <c r="C19374" s="145" t="s">
        <v>455</v>
      </c>
      <c r="D19374" s="137"/>
      <c r="E19374" s="146">
        <v>313.62</v>
      </c>
      <c r="F19374" s="138"/>
      <c r="G19374" s="138"/>
    </row>
    <row r="19375" ht="15.75" customHeight="1" spans="1:7">
      <c r="A19375" s="143">
        <v>5301044</v>
      </c>
      <c r="B19375" s="153" t="s">
        <v>21575</v>
      </c>
      <c r="C19375" s="145" t="s">
        <v>455</v>
      </c>
      <c r="D19375" s="137"/>
      <c r="E19375" s="146">
        <v>1005.83</v>
      </c>
      <c r="F19375" s="138"/>
      <c r="G19375" s="138"/>
    </row>
    <row r="19376" ht="15.75" customHeight="1" spans="1:7">
      <c r="A19376" s="143">
        <v>5301063</v>
      </c>
      <c r="B19376" s="153" t="s">
        <v>21576</v>
      </c>
      <c r="C19376" s="145" t="s">
        <v>455</v>
      </c>
      <c r="D19376" s="137"/>
      <c r="E19376" s="146">
        <v>362.87</v>
      </c>
      <c r="F19376" s="138"/>
      <c r="G19376" s="138"/>
    </row>
    <row r="19377" ht="15.75" customHeight="1" spans="1:7">
      <c r="A19377" s="143">
        <v>5301045</v>
      </c>
      <c r="B19377" s="153" t="s">
        <v>21577</v>
      </c>
      <c r="C19377" s="145" t="s">
        <v>455</v>
      </c>
      <c r="D19377" s="137"/>
      <c r="E19377" s="146">
        <v>1103.23</v>
      </c>
      <c r="F19377" s="138"/>
      <c r="G19377" s="138"/>
    </row>
    <row r="19378" ht="15.75" customHeight="1" spans="1:7">
      <c r="A19378" s="143">
        <v>5301037</v>
      </c>
      <c r="B19378" s="153" t="s">
        <v>21578</v>
      </c>
      <c r="C19378" s="145" t="s">
        <v>455</v>
      </c>
      <c r="D19378" s="137"/>
      <c r="E19378" s="146">
        <v>1144.45</v>
      </c>
      <c r="F19378" s="138"/>
      <c r="G19378" s="138"/>
    </row>
    <row r="19379" ht="15.75" customHeight="1" spans="1:7">
      <c r="A19379" s="143">
        <v>5301055</v>
      </c>
      <c r="B19379" s="153" t="s">
        <v>21579</v>
      </c>
      <c r="C19379" s="145" t="s">
        <v>455</v>
      </c>
      <c r="D19379" s="137"/>
      <c r="E19379" s="146">
        <v>650.95</v>
      </c>
      <c r="F19379" s="138"/>
      <c r="G19379" s="138"/>
    </row>
    <row r="19380" ht="15.75" customHeight="1" spans="1:7">
      <c r="A19380" s="143">
        <v>5301038</v>
      </c>
      <c r="B19380" s="153" t="s">
        <v>21580</v>
      </c>
      <c r="C19380" s="145" t="s">
        <v>455</v>
      </c>
      <c r="D19380" s="137"/>
      <c r="E19380" s="146">
        <v>2367.75</v>
      </c>
      <c r="F19380" s="138"/>
      <c r="G19380" s="138"/>
    </row>
    <row r="19381" ht="15.75" customHeight="1" spans="1:7">
      <c r="A19381" s="143">
        <v>5301056</v>
      </c>
      <c r="B19381" s="153" t="s">
        <v>21581</v>
      </c>
      <c r="C19381" s="145" t="s">
        <v>455</v>
      </c>
      <c r="D19381" s="137"/>
      <c r="E19381" s="146">
        <v>1664.16</v>
      </c>
      <c r="F19381" s="138"/>
      <c r="G19381" s="138"/>
    </row>
    <row r="19382" ht="15.75" customHeight="1" spans="1:7">
      <c r="A19382" s="143">
        <v>5301057</v>
      </c>
      <c r="B19382" s="153" t="s">
        <v>21582</v>
      </c>
      <c r="C19382" s="145" t="s">
        <v>455</v>
      </c>
      <c r="D19382" s="137"/>
      <c r="E19382" s="146">
        <v>1850.9</v>
      </c>
      <c r="F19382" s="138"/>
      <c r="G19382" s="138"/>
    </row>
    <row r="19383" ht="15.75" customHeight="1" spans="1:7">
      <c r="A19383" s="143">
        <v>5301039</v>
      </c>
      <c r="B19383" s="153" t="s">
        <v>21583</v>
      </c>
      <c r="C19383" s="145" t="s">
        <v>455</v>
      </c>
      <c r="D19383" s="137"/>
      <c r="E19383" s="146">
        <v>2604.19</v>
      </c>
      <c r="F19383" s="138"/>
      <c r="G19383" s="138"/>
    </row>
    <row r="19384" ht="15.75" customHeight="1" spans="1:7">
      <c r="A19384" s="143">
        <v>5301069</v>
      </c>
      <c r="B19384" s="153" t="s">
        <v>21584</v>
      </c>
      <c r="C19384" s="145" t="s">
        <v>455</v>
      </c>
      <c r="D19384" s="137"/>
      <c r="E19384" s="146">
        <v>2557.45</v>
      </c>
      <c r="F19384" s="138"/>
      <c r="G19384" s="138"/>
    </row>
    <row r="19385" ht="15.75" customHeight="1" spans="1:7">
      <c r="A19385" s="143">
        <v>5301051</v>
      </c>
      <c r="B19385" s="153" t="s">
        <v>21585</v>
      </c>
      <c r="C19385" s="145" t="s">
        <v>455</v>
      </c>
      <c r="D19385" s="137"/>
      <c r="E19385" s="146">
        <v>2984.22</v>
      </c>
      <c r="F19385" s="138"/>
      <c r="G19385" s="138"/>
    </row>
    <row r="19386" ht="15.75" customHeight="1" spans="1:7">
      <c r="A19386" s="143">
        <v>5301067</v>
      </c>
      <c r="B19386" s="153" t="s">
        <v>21586</v>
      </c>
      <c r="C19386" s="145" t="s">
        <v>455</v>
      </c>
      <c r="D19386" s="137"/>
      <c r="E19386" s="146">
        <v>1180</v>
      </c>
      <c r="F19386" s="138"/>
      <c r="G19386" s="138"/>
    </row>
    <row r="19387" ht="15.75" customHeight="1" spans="1:7">
      <c r="A19387" s="143">
        <v>5301049</v>
      </c>
      <c r="B19387" s="153" t="s">
        <v>21587</v>
      </c>
      <c r="C19387" s="145" t="s">
        <v>455</v>
      </c>
      <c r="D19387" s="137"/>
      <c r="E19387" s="146">
        <v>1605.9</v>
      </c>
      <c r="F19387" s="138"/>
      <c r="G19387" s="138"/>
    </row>
    <row r="19388" ht="15.75" customHeight="1" spans="1:7">
      <c r="A19388" s="143">
        <v>5301068</v>
      </c>
      <c r="B19388" s="153" t="s">
        <v>21588</v>
      </c>
      <c r="C19388" s="145" t="s">
        <v>455</v>
      </c>
      <c r="D19388" s="137"/>
      <c r="E19388" s="146">
        <v>1489.7</v>
      </c>
      <c r="F19388" s="138"/>
      <c r="G19388" s="138"/>
    </row>
    <row r="19389" ht="15.75" customHeight="1" spans="1:7">
      <c r="A19389" s="143">
        <v>5301050</v>
      </c>
      <c r="B19389" s="153" t="s">
        <v>21589</v>
      </c>
      <c r="C19389" s="145" t="s">
        <v>455</v>
      </c>
      <c r="D19389" s="137"/>
      <c r="E19389" s="146">
        <v>1915.79</v>
      </c>
      <c r="F19389" s="138"/>
      <c r="G19389" s="138"/>
    </row>
    <row r="19390" ht="15.75" customHeight="1" spans="1:7">
      <c r="A19390" s="143">
        <v>5301022</v>
      </c>
      <c r="B19390" s="153" t="s">
        <v>21590</v>
      </c>
      <c r="C19390" s="145" t="s">
        <v>455</v>
      </c>
      <c r="D19390" s="137"/>
      <c r="E19390" s="146">
        <v>976.05</v>
      </c>
      <c r="F19390" s="138"/>
      <c r="G19390" s="138"/>
    </row>
    <row r="19391" ht="15.75" customHeight="1" spans="1:7">
      <c r="A19391" s="143">
        <v>5301021</v>
      </c>
      <c r="B19391" s="153" t="s">
        <v>21591</v>
      </c>
      <c r="C19391" s="145" t="s">
        <v>455</v>
      </c>
      <c r="D19391" s="137"/>
      <c r="E19391" s="146">
        <v>619.93</v>
      </c>
      <c r="F19391" s="138"/>
      <c r="G19391" s="138"/>
    </row>
    <row r="19392" ht="15.75" customHeight="1" spans="1:7">
      <c r="A19392" s="143">
        <v>5301020</v>
      </c>
      <c r="B19392" s="153" t="s">
        <v>21592</v>
      </c>
      <c r="C19392" s="145" t="s">
        <v>13059</v>
      </c>
      <c r="D19392" s="137"/>
      <c r="E19392" s="146">
        <v>346.87</v>
      </c>
      <c r="F19392" s="138"/>
      <c r="G19392" s="138"/>
    </row>
    <row r="19393" ht="15.75" customHeight="1" spans="1:7">
      <c r="A19393" s="143">
        <v>5301018</v>
      </c>
      <c r="B19393" s="153" t="s">
        <v>21593</v>
      </c>
      <c r="C19393" s="145" t="s">
        <v>13059</v>
      </c>
      <c r="D19393" s="137"/>
      <c r="E19393" s="146">
        <v>94.41</v>
      </c>
      <c r="F19393" s="138"/>
      <c r="G19393" s="138"/>
    </row>
    <row r="19394" ht="15.75" customHeight="1" spans="1:7">
      <c r="A19394" s="143">
        <v>5301019</v>
      </c>
      <c r="B19394" s="153" t="s">
        <v>21594</v>
      </c>
      <c r="C19394" s="145" t="s">
        <v>13059</v>
      </c>
      <c r="D19394" s="137"/>
      <c r="E19394" s="146">
        <v>227.45</v>
      </c>
      <c r="F19394" s="138"/>
      <c r="G19394" s="138"/>
    </row>
    <row r="19395" ht="15.75" customHeight="1" spans="1:7">
      <c r="A19395" s="143">
        <v>5301077</v>
      </c>
      <c r="B19395" s="153" t="s">
        <v>21595</v>
      </c>
      <c r="C19395" s="145" t="s">
        <v>455</v>
      </c>
      <c r="D19395" s="137"/>
      <c r="E19395" s="146">
        <v>5148.71</v>
      </c>
      <c r="F19395" s="138"/>
      <c r="G19395" s="138"/>
    </row>
    <row r="19396" ht="15.75" customHeight="1" spans="1:7">
      <c r="A19396" s="143">
        <v>5301078</v>
      </c>
      <c r="B19396" s="153" t="s">
        <v>21596</v>
      </c>
      <c r="C19396" s="145" t="s">
        <v>455</v>
      </c>
      <c r="D19396" s="137"/>
      <c r="E19396" s="146">
        <v>5805.11</v>
      </c>
      <c r="F19396" s="138"/>
      <c r="G19396" s="138"/>
    </row>
    <row r="19397" ht="15.75" customHeight="1" spans="1:7">
      <c r="A19397" s="143">
        <v>5301079</v>
      </c>
      <c r="B19397" s="153" t="s">
        <v>21597</v>
      </c>
      <c r="C19397" s="145" t="s">
        <v>455</v>
      </c>
      <c r="D19397" s="137"/>
      <c r="E19397" s="146">
        <v>8278.51</v>
      </c>
      <c r="F19397" s="138"/>
      <c r="G19397" s="138"/>
    </row>
    <row r="19398" ht="15.75" customHeight="1" spans="1:7">
      <c r="A19398" s="143">
        <v>5301080</v>
      </c>
      <c r="B19398" s="153" t="s">
        <v>21598</v>
      </c>
      <c r="C19398" s="145" t="s">
        <v>455</v>
      </c>
      <c r="D19398" s="137"/>
      <c r="E19398" s="146">
        <v>9920.31</v>
      </c>
      <c r="F19398" s="138"/>
      <c r="G19398" s="138"/>
    </row>
    <row r="19399" ht="15.75" customHeight="1" spans="1:7">
      <c r="A19399" s="143">
        <v>5301081</v>
      </c>
      <c r="B19399" s="153" t="s">
        <v>21599</v>
      </c>
      <c r="C19399" s="145" t="s">
        <v>455</v>
      </c>
      <c r="D19399" s="137"/>
      <c r="E19399" s="146">
        <v>11448.92</v>
      </c>
      <c r="F19399" s="138"/>
      <c r="G19399" s="138"/>
    </row>
    <row r="19400" ht="15.75" customHeight="1" spans="1:7">
      <c r="A19400" s="143">
        <v>5301023</v>
      </c>
      <c r="B19400" s="153" t="s">
        <v>21600</v>
      </c>
      <c r="C19400" s="145" t="s">
        <v>455</v>
      </c>
      <c r="D19400" s="137"/>
      <c r="E19400" s="146">
        <v>4028.39</v>
      </c>
      <c r="F19400" s="138"/>
      <c r="G19400" s="138"/>
    </row>
    <row r="19401" ht="15.75" customHeight="1" spans="1:7">
      <c r="A19401" s="143">
        <v>5301024</v>
      </c>
      <c r="B19401" s="153" t="s">
        <v>21601</v>
      </c>
      <c r="C19401" s="145" t="s">
        <v>455</v>
      </c>
      <c r="D19401" s="137"/>
      <c r="E19401" s="146">
        <v>4684.8</v>
      </c>
      <c r="F19401" s="138"/>
      <c r="G19401" s="138"/>
    </row>
    <row r="19402" ht="15.75" customHeight="1" spans="1:7">
      <c r="A19402" s="143">
        <v>5301025</v>
      </c>
      <c r="B19402" s="153" t="s">
        <v>21602</v>
      </c>
      <c r="C19402" s="145" t="s">
        <v>455</v>
      </c>
      <c r="D19402" s="137"/>
      <c r="E19402" s="146">
        <v>7158.2</v>
      </c>
      <c r="F19402" s="138"/>
      <c r="G19402" s="138"/>
    </row>
    <row r="19403" ht="15.75" customHeight="1" spans="1:7">
      <c r="A19403" s="143">
        <v>5301026</v>
      </c>
      <c r="B19403" s="153" t="s">
        <v>21603</v>
      </c>
      <c r="C19403" s="145" t="s">
        <v>455</v>
      </c>
      <c r="D19403" s="137"/>
      <c r="E19403" s="146">
        <v>8800</v>
      </c>
      <c r="F19403" s="138"/>
      <c r="G19403" s="138"/>
    </row>
    <row r="19404" ht="15.75" customHeight="1" spans="1:7">
      <c r="A19404" s="143">
        <v>5301027</v>
      </c>
      <c r="B19404" s="153" t="s">
        <v>21604</v>
      </c>
      <c r="C19404" s="145" t="s">
        <v>455</v>
      </c>
      <c r="D19404" s="137"/>
      <c r="E19404" s="146">
        <v>10328.61</v>
      </c>
      <c r="F19404" s="138"/>
      <c r="G19404" s="138"/>
    </row>
    <row r="19405" ht="15.75" customHeight="1" spans="1:7">
      <c r="A19405" s="143">
        <v>5301028</v>
      </c>
      <c r="B19405" s="153" t="s">
        <v>21605</v>
      </c>
      <c r="C19405" s="145" t="s">
        <v>455</v>
      </c>
      <c r="D19405" s="137"/>
      <c r="E19405" s="146">
        <v>3971.6</v>
      </c>
      <c r="F19405" s="138"/>
      <c r="G19405" s="138"/>
    </row>
    <row r="19406" ht="15.75" customHeight="1" spans="1:7">
      <c r="A19406" s="143">
        <v>5301082</v>
      </c>
      <c r="B19406" s="153" t="s">
        <v>21606</v>
      </c>
      <c r="C19406" s="145" t="s">
        <v>455</v>
      </c>
      <c r="D19406" s="137"/>
      <c r="E19406" s="146">
        <v>5004.62</v>
      </c>
      <c r="F19406" s="138"/>
      <c r="G19406" s="138"/>
    </row>
    <row r="19407" ht="15.75" customHeight="1" spans="1:7">
      <c r="A19407" s="143">
        <v>5301029</v>
      </c>
      <c r="B19407" s="153" t="s">
        <v>21607</v>
      </c>
      <c r="C19407" s="145" t="s">
        <v>455</v>
      </c>
      <c r="D19407" s="137"/>
      <c r="E19407" s="146">
        <v>4628.01</v>
      </c>
      <c r="F19407" s="138"/>
      <c r="G19407" s="138"/>
    </row>
    <row r="19408" ht="15.75" customHeight="1" spans="1:7">
      <c r="A19408" s="143">
        <v>5301083</v>
      </c>
      <c r="B19408" s="153" t="s">
        <v>21608</v>
      </c>
      <c r="C19408" s="145" t="s">
        <v>455</v>
      </c>
      <c r="D19408" s="137"/>
      <c r="E19408" s="146">
        <v>5661.03</v>
      </c>
      <c r="F19408" s="138"/>
      <c r="G19408" s="138"/>
    </row>
    <row r="19409" ht="15.75" customHeight="1" spans="1:7">
      <c r="A19409" s="143">
        <v>5301030</v>
      </c>
      <c r="B19409" s="153" t="s">
        <v>21609</v>
      </c>
      <c r="C19409" s="145" t="s">
        <v>455</v>
      </c>
      <c r="D19409" s="137"/>
      <c r="E19409" s="146">
        <v>7101.41</v>
      </c>
      <c r="F19409" s="138"/>
      <c r="G19409" s="138"/>
    </row>
    <row r="19410" ht="15.75" customHeight="1" spans="1:7">
      <c r="A19410" s="143">
        <v>5301084</v>
      </c>
      <c r="B19410" s="153" t="s">
        <v>21610</v>
      </c>
      <c r="C19410" s="145" t="s">
        <v>455</v>
      </c>
      <c r="D19410" s="137"/>
      <c r="E19410" s="146">
        <v>8134.42</v>
      </c>
      <c r="F19410" s="138"/>
      <c r="G19410" s="138"/>
    </row>
    <row r="19411" ht="15.75" customHeight="1" spans="1:7">
      <c r="A19411" s="143">
        <v>5301031</v>
      </c>
      <c r="B19411" s="153" t="s">
        <v>21611</v>
      </c>
      <c r="C19411" s="145" t="s">
        <v>455</v>
      </c>
      <c r="D19411" s="137"/>
      <c r="E19411" s="146">
        <v>8743.21</v>
      </c>
      <c r="F19411" s="138"/>
      <c r="G19411" s="138"/>
    </row>
    <row r="19412" ht="15.75" customHeight="1" spans="1:7">
      <c r="A19412" s="143">
        <v>5301085</v>
      </c>
      <c r="B19412" s="153" t="s">
        <v>21612</v>
      </c>
      <c r="C19412" s="145" t="s">
        <v>455</v>
      </c>
      <c r="D19412" s="137"/>
      <c r="E19412" s="146">
        <v>9776.23</v>
      </c>
      <c r="F19412" s="138"/>
      <c r="G19412" s="138"/>
    </row>
    <row r="19413" ht="15.75" customHeight="1" spans="1:7">
      <c r="A19413" s="143">
        <v>5301032</v>
      </c>
      <c r="B19413" s="153" t="s">
        <v>21613</v>
      </c>
      <c r="C19413" s="145" t="s">
        <v>455</v>
      </c>
      <c r="D19413" s="137"/>
      <c r="E19413" s="146">
        <v>10271.82</v>
      </c>
      <c r="F19413" s="138"/>
      <c r="G19413" s="138"/>
    </row>
    <row r="19414" ht="15.75" customHeight="1" spans="1:7">
      <c r="A19414" s="143">
        <v>5301086</v>
      </c>
      <c r="B19414" s="153" t="s">
        <v>21614</v>
      </c>
      <c r="C19414" s="145" t="s">
        <v>455</v>
      </c>
      <c r="D19414" s="137"/>
      <c r="E19414" s="146">
        <v>11304.83</v>
      </c>
      <c r="F19414" s="138"/>
      <c r="G19414" s="138"/>
    </row>
    <row r="19415" ht="15.75" customHeight="1" spans="1:7">
      <c r="A19415" s="143">
        <v>5301033</v>
      </c>
      <c r="B19415" s="153" t="s">
        <v>21615</v>
      </c>
      <c r="C19415" s="145" t="s">
        <v>455</v>
      </c>
      <c r="D19415" s="137"/>
      <c r="E19415" s="146">
        <v>75.19</v>
      </c>
      <c r="F19415" s="138"/>
      <c r="G19415" s="138"/>
    </row>
    <row r="19416" ht="15.75" customHeight="1" spans="1:7">
      <c r="A19416" s="143">
        <v>5301034</v>
      </c>
      <c r="B19416" s="153" t="s">
        <v>21616</v>
      </c>
      <c r="C19416" s="145" t="s">
        <v>455</v>
      </c>
      <c r="D19416" s="137"/>
      <c r="E19416" s="146">
        <v>547.71</v>
      </c>
      <c r="F19416" s="138"/>
      <c r="G19416" s="138"/>
    </row>
    <row r="19417" ht="15.75" customHeight="1" spans="1:7">
      <c r="A19417" s="143">
        <v>5301073</v>
      </c>
      <c r="B19417" s="153" t="s">
        <v>21617</v>
      </c>
      <c r="C19417" s="145" t="s">
        <v>455</v>
      </c>
      <c r="D19417" s="137"/>
      <c r="E19417" s="146">
        <v>451.18</v>
      </c>
      <c r="F19417" s="138"/>
      <c r="G19417" s="138"/>
    </row>
    <row r="19418" ht="15.75" customHeight="1" spans="1:7">
      <c r="A19418" s="143">
        <v>5301074</v>
      </c>
      <c r="B19418" s="153" t="s">
        <v>21618</v>
      </c>
      <c r="C19418" s="145" t="s">
        <v>455</v>
      </c>
      <c r="D19418" s="137"/>
      <c r="E19418" s="146">
        <v>1573.58</v>
      </c>
      <c r="F19418" s="138"/>
      <c r="G19418" s="138"/>
    </row>
    <row r="19419" ht="15.75" customHeight="1" spans="1:7">
      <c r="A19419" s="143">
        <v>5301015</v>
      </c>
      <c r="B19419" s="153" t="s">
        <v>21619</v>
      </c>
      <c r="C19419" s="145" t="s">
        <v>455</v>
      </c>
      <c r="D19419" s="137"/>
      <c r="E19419" s="146">
        <v>1002.38</v>
      </c>
      <c r="F19419" s="138"/>
      <c r="G19419" s="138"/>
    </row>
    <row r="19420" ht="15.75" customHeight="1" spans="1:7">
      <c r="A19420" s="143">
        <v>5300992</v>
      </c>
      <c r="B19420" s="153" t="s">
        <v>21620</v>
      </c>
      <c r="C19420" s="145" t="s">
        <v>13149</v>
      </c>
      <c r="D19420" s="137"/>
      <c r="E19420" s="146">
        <v>15.81</v>
      </c>
      <c r="F19420" s="138"/>
      <c r="G19420" s="138"/>
    </row>
    <row r="19421" ht="15.75" customHeight="1" spans="1:7">
      <c r="A19421" s="143">
        <v>5300994</v>
      </c>
      <c r="B19421" s="153" t="s">
        <v>21621</v>
      </c>
      <c r="C19421" s="145" t="s">
        <v>13149</v>
      </c>
      <c r="D19421" s="137"/>
      <c r="E19421" s="146">
        <v>14.73</v>
      </c>
      <c r="F19421" s="138"/>
      <c r="G19421" s="138"/>
    </row>
    <row r="19422" ht="15.75" customHeight="1" spans="1:7">
      <c r="A19422" s="143">
        <v>5300993</v>
      </c>
      <c r="B19422" s="153" t="s">
        <v>21622</v>
      </c>
      <c r="C19422" s="145" t="s">
        <v>13149</v>
      </c>
      <c r="D19422" s="137"/>
      <c r="E19422" s="146">
        <v>10.3</v>
      </c>
      <c r="F19422" s="138"/>
      <c r="G19422" s="138"/>
    </row>
    <row r="19423" ht="15.75" customHeight="1" spans="1:7">
      <c r="A19423" s="143">
        <v>5301088</v>
      </c>
      <c r="B19423" s="153" t="s">
        <v>21623</v>
      </c>
      <c r="C19423" s="145" t="s">
        <v>455</v>
      </c>
      <c r="D19423" s="137"/>
      <c r="E19423" s="146">
        <v>331.45</v>
      </c>
      <c r="F19423" s="138"/>
      <c r="G19423" s="138"/>
    </row>
    <row r="19424" ht="15.75" customHeight="1" spans="1:7">
      <c r="A19424" s="143">
        <v>5301004</v>
      </c>
      <c r="B19424" s="153" t="s">
        <v>21624</v>
      </c>
      <c r="C19424" s="145" t="s">
        <v>455</v>
      </c>
      <c r="D19424" s="137"/>
      <c r="E19424" s="146">
        <v>472.81</v>
      </c>
      <c r="F19424" s="138"/>
      <c r="G19424" s="138"/>
    </row>
    <row r="19425" ht="15.75" customHeight="1" spans="1:7">
      <c r="A19425" s="143">
        <v>5301087</v>
      </c>
      <c r="B19425" s="153" t="s">
        <v>21625</v>
      </c>
      <c r="C19425" s="145" t="s">
        <v>455</v>
      </c>
      <c r="D19425" s="137"/>
      <c r="E19425" s="146">
        <v>193.69</v>
      </c>
      <c r="F19425" s="138"/>
      <c r="G19425" s="138"/>
    </row>
    <row r="19426" ht="15.75" customHeight="1" spans="1:7">
      <c r="A19426" s="143">
        <v>5301005</v>
      </c>
      <c r="B19426" s="153" t="s">
        <v>21626</v>
      </c>
      <c r="C19426" s="145" t="s">
        <v>455</v>
      </c>
      <c r="D19426" s="137"/>
      <c r="E19426" s="146">
        <v>416.37</v>
      </c>
      <c r="F19426" s="138"/>
      <c r="G19426" s="138"/>
    </row>
    <row r="19427" ht="15.75" customHeight="1" spans="1:7">
      <c r="A19427" s="143">
        <v>5301006</v>
      </c>
      <c r="B19427" s="153" t="s">
        <v>21627</v>
      </c>
      <c r="C19427" s="145" t="s">
        <v>455</v>
      </c>
      <c r="D19427" s="137"/>
      <c r="E19427" s="146">
        <v>514.35</v>
      </c>
      <c r="F19427" s="138"/>
      <c r="G19427" s="138"/>
    </row>
    <row r="19428" ht="15.75" customHeight="1" spans="1:7">
      <c r="A19428" s="143">
        <v>5301008</v>
      </c>
      <c r="B19428" s="153" t="s">
        <v>21628</v>
      </c>
      <c r="C19428" s="145" t="s">
        <v>455</v>
      </c>
      <c r="D19428" s="137"/>
      <c r="E19428" s="146">
        <v>932.78</v>
      </c>
      <c r="F19428" s="138"/>
      <c r="G19428" s="138"/>
    </row>
    <row r="19429" ht="15.75" customHeight="1" spans="1:7">
      <c r="A19429" s="143">
        <v>5301007</v>
      </c>
      <c r="B19429" s="153" t="s">
        <v>21629</v>
      </c>
      <c r="C19429" s="145" t="s">
        <v>455</v>
      </c>
      <c r="D19429" s="137"/>
      <c r="E19429" s="146">
        <v>851.53</v>
      </c>
      <c r="F19429" s="138"/>
      <c r="G19429" s="138"/>
    </row>
    <row r="19430" ht="15.75" customHeight="1" spans="1:7">
      <c r="A19430" s="143">
        <v>5301009</v>
      </c>
      <c r="B19430" s="153" t="s">
        <v>21630</v>
      </c>
      <c r="C19430" s="145" t="s">
        <v>455</v>
      </c>
      <c r="D19430" s="137"/>
      <c r="E19430" s="146">
        <v>260.48</v>
      </c>
      <c r="F19430" s="138"/>
      <c r="G19430" s="138"/>
    </row>
    <row r="19431" ht="15.75" customHeight="1" spans="1:7">
      <c r="A19431" s="143">
        <v>5301010</v>
      </c>
      <c r="B19431" s="153" t="s">
        <v>21631</v>
      </c>
      <c r="C19431" s="145" t="s">
        <v>455</v>
      </c>
      <c r="D19431" s="137"/>
      <c r="E19431" s="146">
        <v>398.14</v>
      </c>
      <c r="F19431" s="138"/>
      <c r="G19431" s="138"/>
    </row>
    <row r="19432" ht="15.75" customHeight="1" spans="1:7">
      <c r="A19432" s="143">
        <v>5301011</v>
      </c>
      <c r="B19432" s="153" t="s">
        <v>21632</v>
      </c>
      <c r="C19432" s="145" t="s">
        <v>455</v>
      </c>
      <c r="D19432" s="137"/>
      <c r="E19432" s="146">
        <v>322.88</v>
      </c>
      <c r="F19432" s="138"/>
      <c r="G19432" s="138"/>
    </row>
    <row r="19433" ht="15.75" customHeight="1" spans="1:7">
      <c r="A19433" s="143">
        <v>5301012</v>
      </c>
      <c r="B19433" s="153" t="s">
        <v>21633</v>
      </c>
      <c r="C19433" s="145" t="s">
        <v>455</v>
      </c>
      <c r="D19433" s="137"/>
      <c r="E19433" s="146">
        <v>226.96</v>
      </c>
      <c r="F19433" s="138"/>
      <c r="G19433" s="138"/>
    </row>
    <row r="19434" ht="15.75" customHeight="1" spans="1:7">
      <c r="A19434" s="143">
        <v>5301013</v>
      </c>
      <c r="B19434" s="153" t="s">
        <v>21634</v>
      </c>
      <c r="C19434" s="145" t="s">
        <v>455</v>
      </c>
      <c r="D19434" s="137"/>
      <c r="E19434" s="146">
        <v>193.84</v>
      </c>
      <c r="F19434" s="138"/>
      <c r="G19434" s="138"/>
    </row>
    <row r="19435" ht="15.75" customHeight="1" spans="1:7">
      <c r="A19435" s="143">
        <v>5301016</v>
      </c>
      <c r="B19435" s="153" t="s">
        <v>21635</v>
      </c>
      <c r="C19435" s="145" t="s">
        <v>455</v>
      </c>
      <c r="D19435" s="137"/>
      <c r="E19435" s="146">
        <v>1658.72</v>
      </c>
      <c r="F19435" s="138"/>
      <c r="G19435" s="138"/>
    </row>
    <row r="19436" ht="15.75" customHeight="1" spans="1:7">
      <c r="A19436" s="143">
        <v>5301017</v>
      </c>
      <c r="B19436" s="153" t="s">
        <v>21636</v>
      </c>
      <c r="C19436" s="145" t="s">
        <v>455</v>
      </c>
      <c r="D19436" s="137"/>
      <c r="E19436" s="146">
        <v>1213.19</v>
      </c>
      <c r="F19436" s="138"/>
      <c r="G19436" s="138"/>
    </row>
    <row r="19437" ht="15.75" customHeight="1" spans="1:7">
      <c r="A19437" s="143">
        <v>5301035</v>
      </c>
      <c r="B19437" s="153" t="s">
        <v>21637</v>
      </c>
      <c r="C19437" s="145" t="s">
        <v>455</v>
      </c>
      <c r="D19437" s="137"/>
      <c r="E19437" s="146">
        <v>109.29</v>
      </c>
      <c r="F19437" s="138"/>
      <c r="G19437" s="138"/>
    </row>
    <row r="19438" ht="15.75" customHeight="1" spans="1:7">
      <c r="A19438" s="143">
        <v>5301036</v>
      </c>
      <c r="B19438" s="153" t="s">
        <v>21638</v>
      </c>
      <c r="C19438" s="145" t="s">
        <v>455</v>
      </c>
      <c r="D19438" s="137"/>
      <c r="E19438" s="146">
        <v>1095.44</v>
      </c>
      <c r="F19438" s="138"/>
      <c r="G19438" s="138"/>
    </row>
    <row r="19439" ht="15.75" customHeight="1" spans="1:7">
      <c r="A19439" s="143">
        <v>5301075</v>
      </c>
      <c r="B19439" s="153" t="s">
        <v>21639</v>
      </c>
      <c r="C19439" s="145" t="s">
        <v>455</v>
      </c>
      <c r="D19439" s="137"/>
      <c r="E19439" s="146">
        <v>517.4</v>
      </c>
      <c r="F19439" s="138"/>
      <c r="G19439" s="138"/>
    </row>
    <row r="19440" ht="15.75" customHeight="1" spans="1:7">
      <c r="A19440" s="143">
        <v>5301076</v>
      </c>
      <c r="B19440" s="153" t="s">
        <v>21640</v>
      </c>
      <c r="C19440" s="145" t="s">
        <v>455</v>
      </c>
      <c r="D19440" s="137"/>
      <c r="E19440" s="146">
        <v>1737.75</v>
      </c>
      <c r="F19440" s="138"/>
      <c r="G19440" s="138"/>
    </row>
    <row r="19441" ht="15.75" customHeight="1" spans="1:7">
      <c r="A19441" s="143">
        <v>5405977</v>
      </c>
      <c r="B19441" s="153" t="s">
        <v>21641</v>
      </c>
      <c r="C19441" s="145" t="s">
        <v>12987</v>
      </c>
      <c r="D19441" s="137"/>
      <c r="E19441" s="146">
        <v>41.8</v>
      </c>
      <c r="F19441" s="138"/>
      <c r="G19441" s="138"/>
    </row>
    <row r="19442" ht="15.75" customHeight="1" spans="1:7">
      <c r="A19442" s="143">
        <v>5406044</v>
      </c>
      <c r="B19442" s="153" t="s">
        <v>21642</v>
      </c>
      <c r="C19442" s="145" t="s">
        <v>12987</v>
      </c>
      <c r="D19442" s="137"/>
      <c r="E19442" s="146">
        <v>246.2</v>
      </c>
      <c r="F19442" s="138"/>
      <c r="G19442" s="138"/>
    </row>
    <row r="19443" ht="15.75" customHeight="1" spans="1:7">
      <c r="A19443" s="143">
        <v>5406045</v>
      </c>
      <c r="B19443" s="153" t="s">
        <v>21643</v>
      </c>
      <c r="C19443" s="145" t="s">
        <v>12987</v>
      </c>
      <c r="D19443" s="137"/>
      <c r="E19443" s="146">
        <v>261.98</v>
      </c>
      <c r="F19443" s="138"/>
      <c r="G19443" s="138"/>
    </row>
    <row r="19444" ht="15.75" customHeight="1" spans="1:7">
      <c r="A19444" s="143">
        <v>5406046</v>
      </c>
      <c r="B19444" s="153" t="s">
        <v>21644</v>
      </c>
      <c r="C19444" s="145" t="s">
        <v>12987</v>
      </c>
      <c r="D19444" s="137"/>
      <c r="E19444" s="146">
        <v>293.35</v>
      </c>
      <c r="F19444" s="138"/>
      <c r="G19444" s="138"/>
    </row>
    <row r="19445" ht="15.75" customHeight="1" spans="1:7">
      <c r="A19445" s="143">
        <v>5406047</v>
      </c>
      <c r="B19445" s="153" t="s">
        <v>21645</v>
      </c>
      <c r="C19445" s="145" t="s">
        <v>12987</v>
      </c>
      <c r="D19445" s="137"/>
      <c r="E19445" s="146">
        <v>387.65</v>
      </c>
      <c r="F19445" s="138"/>
      <c r="G19445" s="138"/>
    </row>
    <row r="19446" ht="15.75" customHeight="1" spans="1:7">
      <c r="A19446" s="143">
        <v>5405978</v>
      </c>
      <c r="B19446" s="153" t="s">
        <v>21646</v>
      </c>
      <c r="C19446" s="145" t="s">
        <v>12987</v>
      </c>
      <c r="D19446" s="137"/>
      <c r="E19446" s="146">
        <v>73.37</v>
      </c>
      <c r="F19446" s="138"/>
      <c r="G19446" s="138"/>
    </row>
    <row r="19447" ht="15.75" customHeight="1" spans="1:7">
      <c r="A19447" s="143">
        <v>5405982</v>
      </c>
      <c r="B19447" s="153" t="s">
        <v>21647</v>
      </c>
      <c r="C19447" s="145" t="s">
        <v>12987</v>
      </c>
      <c r="D19447" s="137"/>
      <c r="E19447" s="146">
        <v>88.96</v>
      </c>
      <c r="F19447" s="138"/>
      <c r="G19447" s="138"/>
    </row>
    <row r="19448" ht="15.75" customHeight="1" spans="1:7">
      <c r="A19448" s="143">
        <v>5405983</v>
      </c>
      <c r="B19448" s="153" t="s">
        <v>21648</v>
      </c>
      <c r="C19448" s="145" t="s">
        <v>12987</v>
      </c>
      <c r="D19448" s="137"/>
      <c r="E19448" s="146">
        <v>104.74</v>
      </c>
      <c r="F19448" s="138"/>
      <c r="G19448" s="138"/>
    </row>
    <row r="19449" ht="15.75" customHeight="1" spans="1:7">
      <c r="A19449" s="143">
        <v>5405984</v>
      </c>
      <c r="B19449" s="153" t="s">
        <v>21649</v>
      </c>
      <c r="C19449" s="145" t="s">
        <v>12987</v>
      </c>
      <c r="D19449" s="137"/>
      <c r="E19449" s="146">
        <v>136.11</v>
      </c>
      <c r="F19449" s="138"/>
      <c r="G19449" s="138"/>
    </row>
    <row r="19450" ht="15.75" customHeight="1" spans="1:7">
      <c r="A19450" s="143">
        <v>5405985</v>
      </c>
      <c r="B19450" s="153" t="s">
        <v>21650</v>
      </c>
      <c r="C19450" s="145" t="s">
        <v>12987</v>
      </c>
      <c r="D19450" s="137"/>
      <c r="E19450" s="146">
        <v>167.67</v>
      </c>
      <c r="F19450" s="138"/>
      <c r="G19450" s="138"/>
    </row>
    <row r="19451" ht="15.75" customHeight="1" spans="1:7">
      <c r="A19451" s="143">
        <v>5406043</v>
      </c>
      <c r="B19451" s="153" t="s">
        <v>21651</v>
      </c>
      <c r="C19451" s="145" t="s">
        <v>12987</v>
      </c>
      <c r="D19451" s="137"/>
      <c r="E19451" s="146">
        <v>199.04</v>
      </c>
      <c r="F19451" s="138"/>
      <c r="G19451" s="138"/>
    </row>
    <row r="19452" ht="15.75" customHeight="1" spans="1:7">
      <c r="A19452" s="143">
        <v>5405975</v>
      </c>
      <c r="B19452" s="153" t="s">
        <v>21652</v>
      </c>
      <c r="C19452" s="145" t="s">
        <v>13149</v>
      </c>
      <c r="D19452" s="137"/>
      <c r="E19452" s="146">
        <v>38.89</v>
      </c>
      <c r="F19452" s="138"/>
      <c r="G19452" s="138"/>
    </row>
    <row r="19453" ht="15.75" customHeight="1" spans="1:7">
      <c r="A19453" s="143">
        <v>5405970</v>
      </c>
      <c r="B19453" s="153" t="s">
        <v>21653</v>
      </c>
      <c r="C19453" s="145" t="s">
        <v>12987</v>
      </c>
      <c r="D19453" s="137"/>
      <c r="E19453" s="146">
        <v>1387.71</v>
      </c>
      <c r="F19453" s="138"/>
      <c r="G19453" s="138"/>
    </row>
    <row r="19454" ht="15.75" customHeight="1" spans="1:7">
      <c r="A19454" s="143">
        <v>5405972</v>
      </c>
      <c r="B19454" s="153" t="s">
        <v>21654</v>
      </c>
      <c r="C19454" s="145" t="s">
        <v>12987</v>
      </c>
      <c r="D19454" s="137"/>
      <c r="E19454" s="146">
        <v>1259.93</v>
      </c>
      <c r="F19454" s="138"/>
      <c r="G19454" s="138"/>
    </row>
    <row r="19455" ht="15.75" customHeight="1" spans="1:7">
      <c r="A19455" s="143">
        <v>5405971</v>
      </c>
      <c r="B19455" s="153" t="s">
        <v>21655</v>
      </c>
      <c r="C19455" s="145" t="s">
        <v>12987</v>
      </c>
      <c r="D19455" s="137"/>
      <c r="E19455" s="146">
        <v>1559.69</v>
      </c>
      <c r="F19455" s="138"/>
      <c r="G19455" s="138"/>
    </row>
    <row r="19456" ht="15.75" customHeight="1" spans="1:7">
      <c r="A19456" s="143">
        <v>5405973</v>
      </c>
      <c r="B19456" s="153" t="s">
        <v>21656</v>
      </c>
      <c r="C19456" s="145" t="s">
        <v>12987</v>
      </c>
      <c r="D19456" s="137"/>
      <c r="E19456" s="146">
        <v>1431.91</v>
      </c>
      <c r="F19456" s="138"/>
      <c r="G19456" s="138"/>
    </row>
    <row r="19457" ht="15.75" customHeight="1" spans="1:7">
      <c r="A19457" s="143">
        <v>5405986</v>
      </c>
      <c r="B19457" s="153" t="s">
        <v>21657</v>
      </c>
      <c r="C19457" s="145" t="s">
        <v>13149</v>
      </c>
      <c r="D19457" s="137"/>
      <c r="E19457" s="146">
        <v>9.53</v>
      </c>
      <c r="F19457" s="138"/>
      <c r="G19457" s="138"/>
    </row>
    <row r="19458" ht="15.75" customHeight="1" spans="1:7">
      <c r="A19458" s="143">
        <v>5405976</v>
      </c>
      <c r="B19458" s="153" t="s">
        <v>21658</v>
      </c>
      <c r="C19458" s="145" t="s">
        <v>13149</v>
      </c>
      <c r="D19458" s="137"/>
      <c r="E19458" s="146">
        <v>128.08</v>
      </c>
      <c r="F19458" s="138"/>
      <c r="G19458" s="138"/>
    </row>
    <row r="19459" ht="15.75" customHeight="1" spans="1:7">
      <c r="A19459" s="143">
        <v>5406023</v>
      </c>
      <c r="B19459" s="153" t="s">
        <v>21659</v>
      </c>
      <c r="C19459" s="145" t="s">
        <v>13149</v>
      </c>
      <c r="D19459" s="137"/>
      <c r="E19459" s="146">
        <v>344.24</v>
      </c>
      <c r="F19459" s="138"/>
      <c r="G19459" s="138"/>
    </row>
    <row r="19460" ht="15.75" customHeight="1" spans="1:7">
      <c r="A19460" s="143">
        <v>5406033</v>
      </c>
      <c r="B19460" s="153" t="s">
        <v>21660</v>
      </c>
      <c r="C19460" s="145" t="s">
        <v>13149</v>
      </c>
      <c r="D19460" s="137"/>
      <c r="E19460" s="146">
        <v>326.35</v>
      </c>
      <c r="F19460" s="138"/>
      <c r="G19460" s="138"/>
    </row>
    <row r="19461" ht="15.75" customHeight="1" spans="1:7">
      <c r="A19461" s="143">
        <v>5406024</v>
      </c>
      <c r="B19461" s="153" t="s">
        <v>21661</v>
      </c>
      <c r="C19461" s="145" t="s">
        <v>13149</v>
      </c>
      <c r="D19461" s="137"/>
      <c r="E19461" s="146">
        <v>368.31</v>
      </c>
      <c r="F19461" s="138"/>
      <c r="G19461" s="138"/>
    </row>
    <row r="19462" ht="15.75" customHeight="1" spans="1:7">
      <c r="A19462" s="143">
        <v>5406034</v>
      </c>
      <c r="B19462" s="153" t="s">
        <v>21662</v>
      </c>
      <c r="C19462" s="145" t="s">
        <v>13149</v>
      </c>
      <c r="D19462" s="137"/>
      <c r="E19462" s="146">
        <v>350.42</v>
      </c>
      <c r="F19462" s="138"/>
      <c r="G19462" s="138"/>
    </row>
    <row r="19463" ht="15.75" customHeight="1" spans="1:7">
      <c r="A19463" s="143">
        <v>5406031</v>
      </c>
      <c r="B19463" s="153" t="s">
        <v>21663</v>
      </c>
      <c r="C19463" s="145" t="s">
        <v>13149</v>
      </c>
      <c r="D19463" s="137"/>
      <c r="E19463" s="146">
        <v>326.34</v>
      </c>
      <c r="F19463" s="138"/>
      <c r="G19463" s="138"/>
    </row>
    <row r="19464" ht="15.75" customHeight="1" spans="1:7">
      <c r="A19464" s="143">
        <v>5406041</v>
      </c>
      <c r="B19464" s="153" t="s">
        <v>21664</v>
      </c>
      <c r="C19464" s="145" t="s">
        <v>13149</v>
      </c>
      <c r="D19464" s="137"/>
      <c r="E19464" s="146">
        <v>308.45</v>
      </c>
      <c r="F19464" s="138"/>
      <c r="G19464" s="138"/>
    </row>
    <row r="19465" ht="15.75" customHeight="1" spans="1:7">
      <c r="A19465" s="143">
        <v>5406032</v>
      </c>
      <c r="B19465" s="153" t="s">
        <v>21665</v>
      </c>
      <c r="C19465" s="145" t="s">
        <v>13149</v>
      </c>
      <c r="D19465" s="137"/>
      <c r="E19465" s="146">
        <v>350.41</v>
      </c>
      <c r="F19465" s="138"/>
      <c r="G19465" s="138"/>
    </row>
    <row r="19466" ht="15.75" customHeight="1" spans="1:7">
      <c r="A19466" s="143">
        <v>5406042</v>
      </c>
      <c r="B19466" s="153" t="s">
        <v>21666</v>
      </c>
      <c r="C19466" s="145" t="s">
        <v>13149</v>
      </c>
      <c r="D19466" s="137"/>
      <c r="E19466" s="146">
        <v>332.52</v>
      </c>
      <c r="F19466" s="138"/>
      <c r="G19466" s="138"/>
    </row>
    <row r="19467" ht="15.75" customHeight="1" spans="1:7">
      <c r="A19467" s="143">
        <v>5406025</v>
      </c>
      <c r="B19467" s="153" t="s">
        <v>21667</v>
      </c>
      <c r="C19467" s="145" t="s">
        <v>13149</v>
      </c>
      <c r="D19467" s="137"/>
      <c r="E19467" s="146">
        <v>331.11</v>
      </c>
      <c r="F19467" s="138"/>
      <c r="G19467" s="138"/>
    </row>
    <row r="19468" ht="15.75" customHeight="1" spans="1:7">
      <c r="A19468" s="143">
        <v>5406035</v>
      </c>
      <c r="B19468" s="153" t="s">
        <v>21668</v>
      </c>
      <c r="C19468" s="145" t="s">
        <v>13149</v>
      </c>
      <c r="D19468" s="137"/>
      <c r="E19468" s="146">
        <v>313.22</v>
      </c>
      <c r="F19468" s="138"/>
      <c r="G19468" s="138"/>
    </row>
    <row r="19469" ht="15.75" customHeight="1" spans="1:7">
      <c r="A19469" s="143">
        <v>5406026</v>
      </c>
      <c r="B19469" s="153" t="s">
        <v>21669</v>
      </c>
      <c r="C19469" s="145" t="s">
        <v>13149</v>
      </c>
      <c r="D19469" s="137"/>
      <c r="E19469" s="146">
        <v>355.19</v>
      </c>
      <c r="F19469" s="138"/>
      <c r="G19469" s="138"/>
    </row>
    <row r="19470" ht="15.75" customHeight="1" spans="1:7">
      <c r="A19470" s="143">
        <v>5406036</v>
      </c>
      <c r="B19470" s="153" t="s">
        <v>21670</v>
      </c>
      <c r="C19470" s="145" t="s">
        <v>13149</v>
      </c>
      <c r="D19470" s="137"/>
      <c r="E19470" s="146">
        <v>337.3</v>
      </c>
      <c r="F19470" s="138"/>
      <c r="G19470" s="138"/>
    </row>
    <row r="19471" ht="15.75" customHeight="1" spans="1:7">
      <c r="A19471" s="143">
        <v>5406027</v>
      </c>
      <c r="B19471" s="153" t="s">
        <v>21671</v>
      </c>
      <c r="C19471" s="145" t="s">
        <v>13149</v>
      </c>
      <c r="D19471" s="137"/>
      <c r="E19471" s="146">
        <v>328.61</v>
      </c>
      <c r="F19471" s="138"/>
      <c r="G19471" s="138"/>
    </row>
    <row r="19472" ht="15.75" customHeight="1" spans="1:7">
      <c r="A19472" s="143">
        <v>5406037</v>
      </c>
      <c r="B19472" s="153" t="s">
        <v>21672</v>
      </c>
      <c r="C19472" s="145" t="s">
        <v>13149</v>
      </c>
      <c r="D19472" s="137"/>
      <c r="E19472" s="146">
        <v>310.72</v>
      </c>
      <c r="F19472" s="138"/>
      <c r="G19472" s="138"/>
    </row>
    <row r="19473" ht="15.75" customHeight="1" spans="1:7">
      <c r="A19473" s="143">
        <v>5406028</v>
      </c>
      <c r="B19473" s="153" t="s">
        <v>21673</v>
      </c>
      <c r="C19473" s="145" t="s">
        <v>13149</v>
      </c>
      <c r="D19473" s="137"/>
      <c r="E19473" s="146">
        <v>352.69</v>
      </c>
      <c r="F19473" s="138"/>
      <c r="G19473" s="138"/>
    </row>
    <row r="19474" ht="15.75" customHeight="1" spans="1:7">
      <c r="A19474" s="143">
        <v>5406038</v>
      </c>
      <c r="B19474" s="153" t="s">
        <v>21674</v>
      </c>
      <c r="C19474" s="145" t="s">
        <v>13149</v>
      </c>
      <c r="D19474" s="137"/>
      <c r="E19474" s="146">
        <v>334.8</v>
      </c>
      <c r="F19474" s="138"/>
      <c r="G19474" s="138"/>
    </row>
    <row r="19475" ht="15.75" customHeight="1" spans="1:7">
      <c r="A19475" s="143">
        <v>5406029</v>
      </c>
      <c r="B19475" s="153" t="s">
        <v>21675</v>
      </c>
      <c r="C19475" s="145" t="s">
        <v>13149</v>
      </c>
      <c r="D19475" s="137"/>
      <c r="E19475" s="146">
        <v>327.22</v>
      </c>
      <c r="F19475" s="138"/>
      <c r="G19475" s="138"/>
    </row>
    <row r="19476" ht="15.75" customHeight="1" spans="1:7">
      <c r="A19476" s="143">
        <v>5406039</v>
      </c>
      <c r="B19476" s="153" t="s">
        <v>21676</v>
      </c>
      <c r="C19476" s="145" t="s">
        <v>13149</v>
      </c>
      <c r="D19476" s="137"/>
      <c r="E19476" s="146">
        <v>309.33</v>
      </c>
      <c r="F19476" s="138"/>
      <c r="G19476" s="138"/>
    </row>
    <row r="19477" ht="15.75" customHeight="1" spans="1:7">
      <c r="A19477" s="143">
        <v>5406030</v>
      </c>
      <c r="B19477" s="153" t="s">
        <v>21677</v>
      </c>
      <c r="C19477" s="145" t="s">
        <v>13149</v>
      </c>
      <c r="D19477" s="137"/>
      <c r="E19477" s="146">
        <v>351.3</v>
      </c>
      <c r="F19477" s="138"/>
      <c r="G19477" s="138"/>
    </row>
    <row r="19478" ht="15.75" customHeight="1" spans="1:7">
      <c r="A19478" s="143">
        <v>5406040</v>
      </c>
      <c r="B19478" s="153" t="s">
        <v>21678</v>
      </c>
      <c r="C19478" s="145" t="s">
        <v>13149</v>
      </c>
      <c r="D19478" s="137"/>
      <c r="E19478" s="146">
        <v>333.41</v>
      </c>
      <c r="F19478" s="138"/>
      <c r="G19478" s="138"/>
    </row>
    <row r="19479" ht="15.75" customHeight="1" spans="1:7">
      <c r="A19479" s="143">
        <v>5405987</v>
      </c>
      <c r="B19479" s="153" t="s">
        <v>21679</v>
      </c>
      <c r="C19479" s="145" t="s">
        <v>455</v>
      </c>
      <c r="D19479" s="137"/>
      <c r="E19479" s="146">
        <v>8.99</v>
      </c>
      <c r="F19479" s="138"/>
      <c r="G19479" s="138"/>
    </row>
    <row r="19480" ht="15.75" customHeight="1" spans="1:7">
      <c r="A19480" s="143">
        <v>5405979</v>
      </c>
      <c r="B19480" s="153" t="s">
        <v>21680</v>
      </c>
      <c r="C19480" s="145" t="s">
        <v>13149</v>
      </c>
      <c r="D19480" s="137"/>
      <c r="E19480" s="146">
        <v>15.83</v>
      </c>
      <c r="F19480" s="138"/>
      <c r="G19480" s="138"/>
    </row>
    <row r="19481" ht="15.75" customHeight="1" spans="1:7">
      <c r="A19481" s="143">
        <v>5502806</v>
      </c>
      <c r="B19481" s="153" t="s">
        <v>21681</v>
      </c>
      <c r="C19481" s="145" t="s">
        <v>12987</v>
      </c>
      <c r="D19481" s="137"/>
      <c r="E19481" s="146">
        <v>139.79</v>
      </c>
      <c r="F19481" s="138"/>
      <c r="G19481" s="138"/>
    </row>
    <row r="19482" ht="15.75" customHeight="1" spans="1:7">
      <c r="A19482" s="143">
        <v>5502807</v>
      </c>
      <c r="B19482" s="153" t="s">
        <v>21682</v>
      </c>
      <c r="C19482" s="145" t="s">
        <v>12987</v>
      </c>
      <c r="D19482" s="137"/>
      <c r="E19482" s="146">
        <v>14.45</v>
      </c>
      <c r="F19482" s="138"/>
      <c r="G19482" s="138"/>
    </row>
    <row r="19483" ht="15.75" customHeight="1" spans="1:7">
      <c r="A19483" s="143">
        <v>5503041</v>
      </c>
      <c r="B19483" s="153" t="s">
        <v>21683</v>
      </c>
      <c r="C19483" s="145" t="s">
        <v>12987</v>
      </c>
      <c r="D19483" s="137"/>
      <c r="E19483" s="146">
        <v>8.42</v>
      </c>
      <c r="F19483" s="138"/>
      <c r="G19483" s="138"/>
    </row>
    <row r="19484" ht="15.75" customHeight="1" spans="1:7">
      <c r="A19484" s="143">
        <v>5502978</v>
      </c>
      <c r="B19484" s="153" t="s">
        <v>21684</v>
      </c>
      <c r="C19484" s="145" t="s">
        <v>12987</v>
      </c>
      <c r="D19484" s="137"/>
      <c r="E19484" s="146">
        <v>4.84</v>
      </c>
      <c r="F19484" s="138"/>
      <c r="G19484" s="138"/>
    </row>
    <row r="19485" ht="15.75" customHeight="1" spans="1:7">
      <c r="A19485" s="143">
        <v>5502822</v>
      </c>
      <c r="B19485" s="153" t="s">
        <v>21685</v>
      </c>
      <c r="C19485" s="145" t="s">
        <v>12987</v>
      </c>
      <c r="D19485" s="137"/>
      <c r="E19485" s="146">
        <v>38.46</v>
      </c>
      <c r="F19485" s="138"/>
      <c r="G19485" s="138"/>
    </row>
    <row r="19486" ht="15.75" customHeight="1" spans="1:7">
      <c r="A19486" s="143">
        <v>5502979</v>
      </c>
      <c r="B19486" s="153" t="s">
        <v>21686</v>
      </c>
      <c r="C19486" s="145" t="s">
        <v>12987</v>
      </c>
      <c r="D19486" s="137"/>
      <c r="E19486" s="146">
        <v>16.34</v>
      </c>
      <c r="F19486" s="138"/>
      <c r="G19486" s="138"/>
    </row>
    <row r="19487" ht="15.75" customHeight="1" spans="1:7">
      <c r="A19487" s="143">
        <v>5501700</v>
      </c>
      <c r="B19487" s="153" t="s">
        <v>21687</v>
      </c>
      <c r="C19487" s="145" t="s">
        <v>13149</v>
      </c>
      <c r="D19487" s="137"/>
      <c r="E19487" s="146">
        <v>0.52</v>
      </c>
      <c r="F19487" s="138"/>
      <c r="G19487" s="138"/>
    </row>
    <row r="19488" ht="15.75" customHeight="1" spans="1:7">
      <c r="A19488" s="143">
        <v>5500991</v>
      </c>
      <c r="B19488" s="153" t="s">
        <v>21688</v>
      </c>
      <c r="C19488" s="145" t="s">
        <v>12987</v>
      </c>
      <c r="D19488" s="137"/>
      <c r="E19488" s="146">
        <v>156.11</v>
      </c>
      <c r="F19488" s="138"/>
      <c r="G19488" s="138"/>
    </row>
    <row r="19489" ht="15.75" customHeight="1" spans="1:7">
      <c r="A19489" s="143">
        <v>5515739</v>
      </c>
      <c r="B19489" s="153" t="s">
        <v>21689</v>
      </c>
      <c r="C19489" s="145" t="s">
        <v>12987</v>
      </c>
      <c r="D19489" s="137"/>
      <c r="E19489" s="146">
        <v>43.4</v>
      </c>
      <c r="F19489" s="138"/>
      <c r="G19489" s="138"/>
    </row>
    <row r="19490" ht="15.75" customHeight="1" spans="1:7">
      <c r="A19490" s="143">
        <v>5505766</v>
      </c>
      <c r="B19490" s="153" t="s">
        <v>21690</v>
      </c>
      <c r="C19490" s="145" t="s">
        <v>12987</v>
      </c>
      <c r="D19490" s="137"/>
      <c r="E19490" s="146">
        <v>335.92</v>
      </c>
      <c r="F19490" s="138"/>
      <c r="G19490" s="138"/>
    </row>
    <row r="19491" ht="15.75" customHeight="1" spans="1:7">
      <c r="A19491" s="143">
        <v>5501701</v>
      </c>
      <c r="B19491" s="153" t="s">
        <v>21691</v>
      </c>
      <c r="C19491" s="145" t="s">
        <v>455</v>
      </c>
      <c r="D19491" s="137"/>
      <c r="E19491" s="146">
        <v>38.41</v>
      </c>
      <c r="F19491" s="138"/>
      <c r="G19491" s="138"/>
    </row>
    <row r="19492" ht="15.75" customHeight="1" spans="1:7">
      <c r="A19492" s="143">
        <v>5501702</v>
      </c>
      <c r="B19492" s="153" t="s">
        <v>21692</v>
      </c>
      <c r="C19492" s="145" t="s">
        <v>455</v>
      </c>
      <c r="D19492" s="137"/>
      <c r="E19492" s="146">
        <v>96.03</v>
      </c>
      <c r="F19492" s="138"/>
      <c r="G19492" s="138"/>
    </row>
    <row r="19493" ht="15.75" customHeight="1" spans="1:7">
      <c r="A19493" s="143">
        <v>5502972</v>
      </c>
      <c r="B19493" s="153" t="s">
        <v>21693</v>
      </c>
      <c r="C19493" s="145" t="s">
        <v>12987</v>
      </c>
      <c r="D19493" s="137"/>
      <c r="E19493" s="146">
        <v>197.29</v>
      </c>
      <c r="F19493" s="138"/>
      <c r="G19493" s="138"/>
    </row>
    <row r="19494" ht="15.75" customHeight="1" spans="1:7">
      <c r="A19494" s="143">
        <v>5502968</v>
      </c>
      <c r="B19494" s="153" t="s">
        <v>21694</v>
      </c>
      <c r="C19494" s="145" t="s">
        <v>12987</v>
      </c>
      <c r="D19494" s="137"/>
      <c r="E19494" s="146">
        <v>22.24</v>
      </c>
      <c r="F19494" s="138"/>
      <c r="G19494" s="138"/>
    </row>
    <row r="19495" ht="15.75" customHeight="1" spans="1:7">
      <c r="A19495" s="143">
        <v>5502969</v>
      </c>
      <c r="B19495" s="153" t="s">
        <v>21695</v>
      </c>
      <c r="C19495" s="145" t="s">
        <v>12987</v>
      </c>
      <c r="D19495" s="137"/>
      <c r="E19495" s="146">
        <v>28.06</v>
      </c>
      <c r="F19495" s="138"/>
      <c r="G19495" s="138"/>
    </row>
    <row r="19496" ht="15.75" customHeight="1" spans="1:7">
      <c r="A19496" s="143">
        <v>5502970</v>
      </c>
      <c r="B19496" s="153" t="s">
        <v>21696</v>
      </c>
      <c r="C19496" s="145" t="s">
        <v>12987</v>
      </c>
      <c r="D19496" s="137"/>
      <c r="E19496" s="146">
        <v>51.42</v>
      </c>
      <c r="F19496" s="138"/>
      <c r="G19496" s="138"/>
    </row>
    <row r="19497" ht="15.75" customHeight="1" spans="1:7">
      <c r="A19497" s="143">
        <v>5502971</v>
      </c>
      <c r="B19497" s="153" t="s">
        <v>21697</v>
      </c>
      <c r="C19497" s="145" t="s">
        <v>12987</v>
      </c>
      <c r="D19497" s="137"/>
      <c r="E19497" s="146">
        <v>95.74</v>
      </c>
      <c r="F19497" s="138"/>
      <c r="G19497" s="138"/>
    </row>
    <row r="19498" ht="15.75" customHeight="1" spans="1:7">
      <c r="A19498" s="143">
        <v>5502663</v>
      </c>
      <c r="B19498" s="153" t="s">
        <v>21698</v>
      </c>
      <c r="C19498" s="145" t="s">
        <v>12987</v>
      </c>
      <c r="D19498" s="137"/>
      <c r="E19498" s="146">
        <v>31.99</v>
      </c>
      <c r="F19498" s="138"/>
      <c r="G19498" s="138"/>
    </row>
    <row r="19499" ht="15.75" customHeight="1" spans="1:7">
      <c r="A19499" s="143">
        <v>5502993</v>
      </c>
      <c r="B19499" s="153" t="s">
        <v>21699</v>
      </c>
      <c r="C19499" s="145" t="s">
        <v>12987</v>
      </c>
      <c r="D19499" s="137"/>
      <c r="E19499" s="146">
        <v>23.64</v>
      </c>
      <c r="F19499" s="138"/>
      <c r="G19499" s="138"/>
    </row>
    <row r="19500" ht="15.75" customHeight="1" spans="1:7">
      <c r="A19500" s="143">
        <v>5502967</v>
      </c>
      <c r="B19500" s="153" t="s">
        <v>21700</v>
      </c>
      <c r="C19500" s="145" t="s">
        <v>12987</v>
      </c>
      <c r="D19500" s="137"/>
      <c r="E19500" s="146">
        <v>109.17</v>
      </c>
      <c r="F19500" s="138"/>
      <c r="G19500" s="138"/>
    </row>
    <row r="19501" ht="15.75" customHeight="1" spans="1:7">
      <c r="A19501" s="143">
        <v>5502963</v>
      </c>
      <c r="B19501" s="153" t="s">
        <v>21701</v>
      </c>
      <c r="C19501" s="145" t="s">
        <v>12987</v>
      </c>
      <c r="D19501" s="137"/>
      <c r="E19501" s="146">
        <v>13.32</v>
      </c>
      <c r="F19501" s="138"/>
      <c r="G19501" s="138"/>
    </row>
    <row r="19502" ht="15.75" customHeight="1" spans="1:7">
      <c r="A19502" s="143">
        <v>5502964</v>
      </c>
      <c r="B19502" s="153" t="s">
        <v>21702</v>
      </c>
      <c r="C19502" s="145" t="s">
        <v>12987</v>
      </c>
      <c r="D19502" s="137"/>
      <c r="E19502" s="146">
        <v>16.68</v>
      </c>
      <c r="F19502" s="138"/>
      <c r="G19502" s="138"/>
    </row>
    <row r="19503" ht="15.75" customHeight="1" spans="1:7">
      <c r="A19503" s="143">
        <v>5502965</v>
      </c>
      <c r="B19503" s="153" t="s">
        <v>21703</v>
      </c>
      <c r="C19503" s="145" t="s">
        <v>12987</v>
      </c>
      <c r="D19503" s="137"/>
      <c r="E19503" s="146">
        <v>30.03</v>
      </c>
      <c r="F19503" s="138"/>
      <c r="G19503" s="138"/>
    </row>
    <row r="19504" ht="15.75" customHeight="1" spans="1:7">
      <c r="A19504" s="143">
        <v>5502966</v>
      </c>
      <c r="B19504" s="153" t="s">
        <v>21704</v>
      </c>
      <c r="C19504" s="145" t="s">
        <v>12987</v>
      </c>
      <c r="D19504" s="137"/>
      <c r="E19504" s="146">
        <v>55.07</v>
      </c>
      <c r="F19504" s="138"/>
      <c r="G19504" s="138"/>
    </row>
    <row r="19505" ht="15.75" customHeight="1" spans="1:7">
      <c r="A19505" s="143">
        <v>5501706</v>
      </c>
      <c r="B19505" s="153" t="s">
        <v>21705</v>
      </c>
      <c r="C19505" s="145" t="s">
        <v>12987</v>
      </c>
      <c r="D19505" s="137"/>
      <c r="E19505" s="146">
        <v>6.65</v>
      </c>
      <c r="F19505" s="138"/>
      <c r="G19505" s="138"/>
    </row>
    <row r="19506" ht="15.75" customHeight="1" spans="1:7">
      <c r="A19506" s="143">
        <v>5501880</v>
      </c>
      <c r="B19506" s="153" t="s">
        <v>21706</v>
      </c>
      <c r="C19506" s="145" t="s">
        <v>12987</v>
      </c>
      <c r="D19506" s="137"/>
      <c r="E19506" s="146">
        <v>11.5</v>
      </c>
      <c r="F19506" s="138"/>
      <c r="G19506" s="138"/>
    </row>
    <row r="19507" ht="15.75" customHeight="1" spans="1:7">
      <c r="A19507" s="143">
        <v>5502114</v>
      </c>
      <c r="B19507" s="153" t="s">
        <v>21707</v>
      </c>
      <c r="C19507" s="145" t="s">
        <v>12987</v>
      </c>
      <c r="D19507" s="137"/>
      <c r="E19507" s="146">
        <v>7.56</v>
      </c>
      <c r="F19507" s="138"/>
      <c r="G19507" s="138"/>
    </row>
    <row r="19508" ht="15.75" customHeight="1" spans="1:7">
      <c r="A19508" s="143">
        <v>5501906</v>
      </c>
      <c r="B19508" s="153" t="s">
        <v>21708</v>
      </c>
      <c r="C19508" s="145" t="s">
        <v>12987</v>
      </c>
      <c r="D19508" s="137"/>
      <c r="E19508" s="146">
        <v>10.31</v>
      </c>
      <c r="F19508" s="138"/>
      <c r="G19508" s="138"/>
    </row>
    <row r="19509" ht="15.75" customHeight="1" spans="1:7">
      <c r="A19509" s="143">
        <v>5502140</v>
      </c>
      <c r="B19509" s="153" t="s">
        <v>21709</v>
      </c>
      <c r="C19509" s="145" t="s">
        <v>12987</v>
      </c>
      <c r="D19509" s="137"/>
      <c r="E19509" s="146">
        <v>6.35</v>
      </c>
      <c r="F19509" s="138"/>
      <c r="G19509" s="138"/>
    </row>
    <row r="19510" ht="15.75" customHeight="1" spans="1:7">
      <c r="A19510" s="143">
        <v>5501932</v>
      </c>
      <c r="B19510" s="153" t="s">
        <v>21710</v>
      </c>
      <c r="C19510" s="145" t="s">
        <v>12987</v>
      </c>
      <c r="D19510" s="137"/>
      <c r="E19510" s="146">
        <v>9.67</v>
      </c>
      <c r="F19510" s="138"/>
      <c r="G19510" s="138"/>
    </row>
    <row r="19511" ht="15.75" customHeight="1" spans="1:7">
      <c r="A19511" s="143">
        <v>5502166</v>
      </c>
      <c r="B19511" s="153" t="s">
        <v>21711</v>
      </c>
      <c r="C19511" s="145" t="s">
        <v>12987</v>
      </c>
      <c r="D19511" s="137"/>
      <c r="E19511" s="146">
        <v>6.11</v>
      </c>
      <c r="F19511" s="138"/>
      <c r="G19511" s="138"/>
    </row>
    <row r="19512" ht="15.75" customHeight="1" spans="1:7">
      <c r="A19512" s="143">
        <v>5501881</v>
      </c>
      <c r="B19512" s="153" t="s">
        <v>21712</v>
      </c>
      <c r="C19512" s="145" t="s">
        <v>12987</v>
      </c>
      <c r="D19512" s="137"/>
      <c r="E19512" s="146">
        <v>11.75</v>
      </c>
      <c r="F19512" s="138"/>
      <c r="G19512" s="138"/>
    </row>
    <row r="19513" ht="15.75" customHeight="1" spans="1:7">
      <c r="A19513" s="143">
        <v>5502115</v>
      </c>
      <c r="B19513" s="153" t="s">
        <v>21713</v>
      </c>
      <c r="C19513" s="145" t="s">
        <v>12987</v>
      </c>
      <c r="D19513" s="137"/>
      <c r="E19513" s="146">
        <v>8.24</v>
      </c>
      <c r="F19513" s="138"/>
      <c r="G19513" s="138"/>
    </row>
    <row r="19514" ht="15.75" customHeight="1" spans="1:7">
      <c r="A19514" s="143">
        <v>5501907</v>
      </c>
      <c r="B19514" s="153" t="s">
        <v>21714</v>
      </c>
      <c r="C19514" s="145" t="s">
        <v>12987</v>
      </c>
      <c r="D19514" s="137"/>
      <c r="E19514" s="146">
        <v>10.47</v>
      </c>
      <c r="F19514" s="138"/>
      <c r="G19514" s="138"/>
    </row>
    <row r="19515" ht="15.75" customHeight="1" spans="1:7">
      <c r="A19515" s="143">
        <v>5502141</v>
      </c>
      <c r="B19515" s="153" t="s">
        <v>21715</v>
      </c>
      <c r="C19515" s="145" t="s">
        <v>12987</v>
      </c>
      <c r="D19515" s="137"/>
      <c r="E19515" s="146">
        <v>6.92</v>
      </c>
      <c r="F19515" s="138"/>
      <c r="G19515" s="138"/>
    </row>
    <row r="19516" ht="15.75" customHeight="1" spans="1:7">
      <c r="A19516" s="143">
        <v>5501933</v>
      </c>
      <c r="B19516" s="153" t="s">
        <v>21716</v>
      </c>
      <c r="C19516" s="145" t="s">
        <v>12987</v>
      </c>
      <c r="D19516" s="137"/>
      <c r="E19516" s="146">
        <v>9.8</v>
      </c>
      <c r="F19516" s="138"/>
      <c r="G19516" s="138"/>
    </row>
    <row r="19517" ht="15.75" customHeight="1" spans="1:7">
      <c r="A19517" s="143">
        <v>5502167</v>
      </c>
      <c r="B19517" s="153" t="s">
        <v>21717</v>
      </c>
      <c r="C19517" s="145" t="s">
        <v>12987</v>
      </c>
      <c r="D19517" s="137"/>
      <c r="E19517" s="146">
        <v>6.24</v>
      </c>
      <c r="F19517" s="138"/>
      <c r="G19517" s="138"/>
    </row>
    <row r="19518" ht="15.75" customHeight="1" spans="1:7">
      <c r="A19518" s="143">
        <v>5501882</v>
      </c>
      <c r="B19518" s="153" t="s">
        <v>21718</v>
      </c>
      <c r="C19518" s="145" t="s">
        <v>12987</v>
      </c>
      <c r="D19518" s="137"/>
      <c r="E19518" s="146">
        <v>11.99</v>
      </c>
      <c r="F19518" s="138"/>
      <c r="G19518" s="138"/>
    </row>
    <row r="19519" ht="15.75" customHeight="1" spans="1:7">
      <c r="A19519" s="143">
        <v>5502116</v>
      </c>
      <c r="B19519" s="153" t="s">
        <v>21719</v>
      </c>
      <c r="C19519" s="145" t="s">
        <v>12987</v>
      </c>
      <c r="D19519" s="137"/>
      <c r="E19519" s="146">
        <v>8.44</v>
      </c>
      <c r="F19519" s="138"/>
      <c r="G19519" s="138"/>
    </row>
    <row r="19520" ht="15.75" customHeight="1" spans="1:7">
      <c r="A19520" s="143">
        <v>5501908</v>
      </c>
      <c r="B19520" s="153" t="s">
        <v>21720</v>
      </c>
      <c r="C19520" s="145" t="s">
        <v>12987</v>
      </c>
      <c r="D19520" s="137"/>
      <c r="E19520" s="146">
        <v>10.63</v>
      </c>
      <c r="F19520" s="138"/>
      <c r="G19520" s="138"/>
    </row>
    <row r="19521" ht="15.75" customHeight="1" spans="1:7">
      <c r="A19521" s="143">
        <v>5502142</v>
      </c>
      <c r="B19521" s="153" t="s">
        <v>21721</v>
      </c>
      <c r="C19521" s="145" t="s">
        <v>12987</v>
      </c>
      <c r="D19521" s="137"/>
      <c r="E19521" s="146">
        <v>7.09</v>
      </c>
      <c r="F19521" s="138"/>
      <c r="G19521" s="138"/>
    </row>
    <row r="19522" ht="15.75" customHeight="1" spans="1:7">
      <c r="A19522" s="143">
        <v>5501934</v>
      </c>
      <c r="B19522" s="153" t="s">
        <v>21722</v>
      </c>
      <c r="C19522" s="145" t="s">
        <v>12987</v>
      </c>
      <c r="D19522" s="137"/>
      <c r="E19522" s="146">
        <v>10.31</v>
      </c>
      <c r="F19522" s="138"/>
      <c r="G19522" s="138"/>
    </row>
    <row r="19523" ht="15.75" customHeight="1" spans="1:7">
      <c r="A19523" s="143">
        <v>5502168</v>
      </c>
      <c r="B19523" s="153" t="s">
        <v>21723</v>
      </c>
      <c r="C19523" s="145" t="s">
        <v>12987</v>
      </c>
      <c r="D19523" s="137"/>
      <c r="E19523" s="146">
        <v>6.35</v>
      </c>
      <c r="F19523" s="138"/>
      <c r="G19523" s="138"/>
    </row>
    <row r="19524" ht="15.75" customHeight="1" spans="1:7">
      <c r="A19524" s="143">
        <v>5501883</v>
      </c>
      <c r="B19524" s="153" t="s">
        <v>21724</v>
      </c>
      <c r="C19524" s="145" t="s">
        <v>12987</v>
      </c>
      <c r="D19524" s="137"/>
      <c r="E19524" s="146">
        <v>12.23</v>
      </c>
      <c r="F19524" s="138"/>
      <c r="G19524" s="138"/>
    </row>
    <row r="19525" ht="15.75" customHeight="1" spans="1:7">
      <c r="A19525" s="143">
        <v>5502117</v>
      </c>
      <c r="B19525" s="153" t="s">
        <v>21725</v>
      </c>
      <c r="C19525" s="145" t="s">
        <v>12987</v>
      </c>
      <c r="D19525" s="137"/>
      <c r="E19525" s="146">
        <v>8.7</v>
      </c>
      <c r="F19525" s="138"/>
      <c r="G19525" s="138"/>
    </row>
    <row r="19526" ht="15.75" customHeight="1" spans="1:7">
      <c r="A19526" s="143">
        <v>5501909</v>
      </c>
      <c r="B19526" s="153" t="s">
        <v>21726</v>
      </c>
      <c r="C19526" s="145" t="s">
        <v>12987</v>
      </c>
      <c r="D19526" s="137"/>
      <c r="E19526" s="146">
        <v>10.79</v>
      </c>
      <c r="F19526" s="138"/>
      <c r="G19526" s="138"/>
    </row>
    <row r="19527" ht="15.75" customHeight="1" spans="1:7">
      <c r="A19527" s="143">
        <v>5502143</v>
      </c>
      <c r="B19527" s="153" t="s">
        <v>21727</v>
      </c>
      <c r="C19527" s="145" t="s">
        <v>12987</v>
      </c>
      <c r="D19527" s="137"/>
      <c r="E19527" s="146">
        <v>7.26</v>
      </c>
      <c r="F19527" s="138"/>
      <c r="G19527" s="138"/>
    </row>
    <row r="19528" ht="15.75" customHeight="1" spans="1:7">
      <c r="A19528" s="143">
        <v>5501935</v>
      </c>
      <c r="B19528" s="153" t="s">
        <v>21728</v>
      </c>
      <c r="C19528" s="145" t="s">
        <v>12987</v>
      </c>
      <c r="D19528" s="137"/>
      <c r="E19528" s="146">
        <v>10.47</v>
      </c>
      <c r="F19528" s="138"/>
      <c r="G19528" s="138"/>
    </row>
    <row r="19529" ht="15.75" customHeight="1" spans="1:7">
      <c r="A19529" s="143">
        <v>5502169</v>
      </c>
      <c r="B19529" s="153" t="s">
        <v>21729</v>
      </c>
      <c r="C19529" s="145" t="s">
        <v>12987</v>
      </c>
      <c r="D19529" s="137"/>
      <c r="E19529" s="146">
        <v>6.92</v>
      </c>
      <c r="F19529" s="138"/>
      <c r="G19529" s="138"/>
    </row>
    <row r="19530" ht="15.75" customHeight="1" spans="1:7">
      <c r="A19530" s="143">
        <v>5501884</v>
      </c>
      <c r="B19530" s="153" t="s">
        <v>21730</v>
      </c>
      <c r="C19530" s="145" t="s">
        <v>12987</v>
      </c>
      <c r="D19530" s="137"/>
      <c r="E19530" s="146">
        <v>12.86</v>
      </c>
      <c r="F19530" s="138"/>
      <c r="G19530" s="138"/>
    </row>
    <row r="19531" ht="15.75" customHeight="1" spans="1:7">
      <c r="A19531" s="143">
        <v>5502118</v>
      </c>
      <c r="B19531" s="153" t="s">
        <v>21731</v>
      </c>
      <c r="C19531" s="145" t="s">
        <v>12987</v>
      </c>
      <c r="D19531" s="137"/>
      <c r="E19531" s="146">
        <v>8.95</v>
      </c>
      <c r="F19531" s="138"/>
      <c r="G19531" s="138"/>
    </row>
    <row r="19532" ht="15.75" customHeight="1" spans="1:7">
      <c r="A19532" s="143">
        <v>5501910</v>
      </c>
      <c r="B19532" s="153" t="s">
        <v>21732</v>
      </c>
      <c r="C19532" s="145" t="s">
        <v>12987</v>
      </c>
      <c r="D19532" s="137"/>
      <c r="E19532" s="146">
        <v>10.95</v>
      </c>
      <c r="F19532" s="138"/>
      <c r="G19532" s="138"/>
    </row>
    <row r="19533" ht="15.75" customHeight="1" spans="1:7">
      <c r="A19533" s="143">
        <v>5502144</v>
      </c>
      <c r="B19533" s="153" t="s">
        <v>21733</v>
      </c>
      <c r="C19533" s="145" t="s">
        <v>12987</v>
      </c>
      <c r="D19533" s="137"/>
      <c r="E19533" s="146">
        <v>7.39</v>
      </c>
      <c r="F19533" s="138"/>
      <c r="G19533" s="138"/>
    </row>
    <row r="19534" ht="15.75" customHeight="1" spans="1:7">
      <c r="A19534" s="143">
        <v>5501936</v>
      </c>
      <c r="B19534" s="153" t="s">
        <v>21734</v>
      </c>
      <c r="C19534" s="145" t="s">
        <v>12987</v>
      </c>
      <c r="D19534" s="137"/>
      <c r="E19534" s="146">
        <v>10.59</v>
      </c>
      <c r="F19534" s="138"/>
      <c r="G19534" s="138"/>
    </row>
    <row r="19535" ht="15.75" customHeight="1" spans="1:7">
      <c r="A19535" s="143">
        <v>5502170</v>
      </c>
      <c r="B19535" s="153" t="s">
        <v>21735</v>
      </c>
      <c r="C19535" s="145" t="s">
        <v>12987</v>
      </c>
      <c r="D19535" s="137"/>
      <c r="E19535" s="146">
        <v>7.04</v>
      </c>
      <c r="F19535" s="138"/>
      <c r="G19535" s="138"/>
    </row>
    <row r="19536" ht="15.75" customHeight="1" spans="1:7">
      <c r="A19536" s="143">
        <v>5501885</v>
      </c>
      <c r="B19536" s="153" t="s">
        <v>21736</v>
      </c>
      <c r="C19536" s="145" t="s">
        <v>12987</v>
      </c>
      <c r="D19536" s="137"/>
      <c r="E19536" s="146">
        <v>13.31</v>
      </c>
      <c r="F19536" s="138"/>
      <c r="G19536" s="138"/>
    </row>
    <row r="19537" ht="15.75" customHeight="1" spans="1:7">
      <c r="A19537" s="143">
        <v>5502119</v>
      </c>
      <c r="B19537" s="153" t="s">
        <v>21737</v>
      </c>
      <c r="C19537" s="145" t="s">
        <v>12987</v>
      </c>
      <c r="D19537" s="137"/>
      <c r="E19537" s="146">
        <v>9.8</v>
      </c>
      <c r="F19537" s="138"/>
      <c r="G19537" s="138"/>
    </row>
    <row r="19538" ht="15.75" customHeight="1" spans="1:7">
      <c r="A19538" s="143">
        <v>5501911</v>
      </c>
      <c r="B19538" s="153" t="s">
        <v>21738</v>
      </c>
      <c r="C19538" s="145" t="s">
        <v>12987</v>
      </c>
      <c r="D19538" s="137"/>
      <c r="E19538" s="146">
        <v>11.6</v>
      </c>
      <c r="F19538" s="138"/>
      <c r="G19538" s="138"/>
    </row>
    <row r="19539" ht="15.75" customHeight="1" spans="1:7">
      <c r="A19539" s="143">
        <v>5502145</v>
      </c>
      <c r="B19539" s="153" t="s">
        <v>21739</v>
      </c>
      <c r="C19539" s="145" t="s">
        <v>12987</v>
      </c>
      <c r="D19539" s="137"/>
      <c r="E19539" s="146">
        <v>7.68</v>
      </c>
      <c r="F19539" s="138"/>
      <c r="G19539" s="138"/>
    </row>
    <row r="19540" ht="15.75" customHeight="1" spans="1:7">
      <c r="A19540" s="143">
        <v>5501937</v>
      </c>
      <c r="B19540" s="153" t="s">
        <v>21740</v>
      </c>
      <c r="C19540" s="145" t="s">
        <v>12987</v>
      </c>
      <c r="D19540" s="137"/>
      <c r="E19540" s="146">
        <v>10.79</v>
      </c>
      <c r="F19540" s="138"/>
      <c r="G19540" s="138"/>
    </row>
    <row r="19541" ht="15.75" customHeight="1" spans="1:7">
      <c r="A19541" s="143">
        <v>5502171</v>
      </c>
      <c r="B19541" s="153" t="s">
        <v>21741</v>
      </c>
      <c r="C19541" s="145" t="s">
        <v>12987</v>
      </c>
      <c r="D19541" s="137"/>
      <c r="E19541" s="146">
        <v>7.26</v>
      </c>
      <c r="F19541" s="138"/>
      <c r="G19541" s="138"/>
    </row>
    <row r="19542" ht="15.75" customHeight="1" spans="1:7">
      <c r="A19542" s="143">
        <v>5501886</v>
      </c>
      <c r="B19542" s="153" t="s">
        <v>21742</v>
      </c>
      <c r="C19542" s="145" t="s">
        <v>12987</v>
      </c>
      <c r="D19542" s="137"/>
      <c r="E19542" s="146">
        <v>14.37</v>
      </c>
      <c r="F19542" s="138"/>
      <c r="G19542" s="138"/>
    </row>
    <row r="19543" ht="15.75" customHeight="1" spans="1:7">
      <c r="A19543" s="143">
        <v>5502120</v>
      </c>
      <c r="B19543" s="153" t="s">
        <v>21743</v>
      </c>
      <c r="C19543" s="145" t="s">
        <v>12987</v>
      </c>
      <c r="D19543" s="137"/>
      <c r="E19543" s="146">
        <v>10.88</v>
      </c>
      <c r="F19543" s="138"/>
      <c r="G19543" s="138"/>
    </row>
    <row r="19544" ht="15.75" customHeight="1" spans="1:7">
      <c r="A19544" s="143">
        <v>5501912</v>
      </c>
      <c r="B19544" s="153" t="s">
        <v>21744</v>
      </c>
      <c r="C19544" s="145" t="s">
        <v>12987</v>
      </c>
      <c r="D19544" s="137"/>
      <c r="E19544" s="146">
        <v>12.04</v>
      </c>
      <c r="F19544" s="138"/>
      <c r="G19544" s="138"/>
    </row>
    <row r="19545" ht="15.75" customHeight="1" spans="1:7">
      <c r="A19545" s="143">
        <v>5502146</v>
      </c>
      <c r="B19545" s="153" t="s">
        <v>21745</v>
      </c>
      <c r="C19545" s="145" t="s">
        <v>12987</v>
      </c>
      <c r="D19545" s="137"/>
      <c r="E19545" s="146">
        <v>8.54</v>
      </c>
      <c r="F19545" s="138"/>
      <c r="G19545" s="138"/>
    </row>
    <row r="19546" ht="15.75" customHeight="1" spans="1:7">
      <c r="A19546" s="143">
        <v>5501938</v>
      </c>
      <c r="B19546" s="153" t="s">
        <v>21746</v>
      </c>
      <c r="C19546" s="145" t="s">
        <v>12987</v>
      </c>
      <c r="D19546" s="137"/>
      <c r="E19546" s="146">
        <v>11.55</v>
      </c>
      <c r="F19546" s="138"/>
      <c r="G19546" s="138"/>
    </row>
    <row r="19547" ht="15.75" customHeight="1" spans="1:7">
      <c r="A19547" s="143">
        <v>5502172</v>
      </c>
      <c r="B19547" s="153" t="s">
        <v>21747</v>
      </c>
      <c r="C19547" s="145" t="s">
        <v>12987</v>
      </c>
      <c r="D19547" s="137"/>
      <c r="E19547" s="146">
        <v>7.64</v>
      </c>
      <c r="F19547" s="138"/>
      <c r="G19547" s="138"/>
    </row>
    <row r="19548" ht="15.75" customHeight="1" spans="1:7">
      <c r="A19548" s="143">
        <v>5501876</v>
      </c>
      <c r="B19548" s="153" t="s">
        <v>21748</v>
      </c>
      <c r="C19548" s="145" t="s">
        <v>12987</v>
      </c>
      <c r="D19548" s="137"/>
      <c r="E19548" s="146">
        <v>9.57</v>
      </c>
      <c r="F19548" s="138"/>
      <c r="G19548" s="138"/>
    </row>
    <row r="19549" ht="15.75" customHeight="1" spans="1:7">
      <c r="A19549" s="143">
        <v>5502110</v>
      </c>
      <c r="B19549" s="153" t="s">
        <v>21749</v>
      </c>
      <c r="C19549" s="145" t="s">
        <v>12987</v>
      </c>
      <c r="D19549" s="137"/>
      <c r="E19549" s="146">
        <v>6</v>
      </c>
      <c r="F19549" s="138"/>
      <c r="G19549" s="138"/>
    </row>
    <row r="19550" ht="15.75" customHeight="1" spans="1:7">
      <c r="A19550" s="143">
        <v>5501902</v>
      </c>
      <c r="B19550" s="153" t="s">
        <v>21750</v>
      </c>
      <c r="C19550" s="145" t="s">
        <v>12987</v>
      </c>
      <c r="D19550" s="137"/>
      <c r="E19550" s="146">
        <v>9.19</v>
      </c>
      <c r="F19550" s="138"/>
      <c r="G19550" s="138"/>
    </row>
    <row r="19551" ht="15.75" customHeight="1" spans="1:7">
      <c r="A19551" s="143">
        <v>5502136</v>
      </c>
      <c r="B19551" s="153" t="s">
        <v>21751</v>
      </c>
      <c r="C19551" s="145" t="s">
        <v>12987</v>
      </c>
      <c r="D19551" s="137"/>
      <c r="E19551" s="146">
        <v>5.63</v>
      </c>
      <c r="F19551" s="138"/>
      <c r="G19551" s="138"/>
    </row>
    <row r="19552" ht="15.75" customHeight="1" spans="1:7">
      <c r="A19552" s="143">
        <v>5501928</v>
      </c>
      <c r="B19552" s="153" t="s">
        <v>21752</v>
      </c>
      <c r="C19552" s="145" t="s">
        <v>12987</v>
      </c>
      <c r="D19552" s="137"/>
      <c r="E19552" s="146">
        <v>8.66</v>
      </c>
      <c r="F19552" s="138"/>
      <c r="G19552" s="138"/>
    </row>
    <row r="19553" ht="15.75" customHeight="1" spans="1:7">
      <c r="A19553" s="143">
        <v>5502162</v>
      </c>
      <c r="B19553" s="153" t="s">
        <v>21753</v>
      </c>
      <c r="C19553" s="145" t="s">
        <v>12987</v>
      </c>
      <c r="D19553" s="137"/>
      <c r="E19553" s="146">
        <v>5.07</v>
      </c>
      <c r="F19553" s="138"/>
      <c r="G19553" s="138"/>
    </row>
    <row r="19554" ht="15.75" customHeight="1" spans="1:7">
      <c r="A19554" s="143">
        <v>5501877</v>
      </c>
      <c r="B19554" s="153" t="s">
        <v>21754</v>
      </c>
      <c r="C19554" s="145" t="s">
        <v>12987</v>
      </c>
      <c r="D19554" s="137"/>
      <c r="E19554" s="146">
        <v>10.31</v>
      </c>
      <c r="F19554" s="138"/>
      <c r="G19554" s="138"/>
    </row>
    <row r="19555" ht="15.75" customHeight="1" spans="1:7">
      <c r="A19555" s="143">
        <v>5502111</v>
      </c>
      <c r="B19555" s="153" t="s">
        <v>21755</v>
      </c>
      <c r="C19555" s="145" t="s">
        <v>12987</v>
      </c>
      <c r="D19555" s="137"/>
      <c r="E19555" s="146">
        <v>6.35</v>
      </c>
      <c r="F19555" s="138"/>
      <c r="G19555" s="138"/>
    </row>
    <row r="19556" ht="15.75" customHeight="1" spans="1:7">
      <c r="A19556" s="143">
        <v>5501903</v>
      </c>
      <c r="B19556" s="153" t="s">
        <v>21756</v>
      </c>
      <c r="C19556" s="145" t="s">
        <v>12987</v>
      </c>
      <c r="D19556" s="137"/>
      <c r="E19556" s="146">
        <v>9.41</v>
      </c>
      <c r="F19556" s="138"/>
      <c r="G19556" s="138"/>
    </row>
    <row r="19557" ht="15.75" customHeight="1" spans="1:7">
      <c r="A19557" s="143">
        <v>5502137</v>
      </c>
      <c r="B19557" s="153" t="s">
        <v>21757</v>
      </c>
      <c r="C19557" s="145" t="s">
        <v>12987</v>
      </c>
      <c r="D19557" s="137"/>
      <c r="E19557" s="146">
        <v>5.83</v>
      </c>
      <c r="F19557" s="138"/>
      <c r="G19557" s="138"/>
    </row>
    <row r="19558" ht="15.75" customHeight="1" spans="1:7">
      <c r="A19558" s="143">
        <v>5501929</v>
      </c>
      <c r="B19558" s="153" t="s">
        <v>21758</v>
      </c>
      <c r="C19558" s="145" t="s">
        <v>12987</v>
      </c>
      <c r="D19558" s="137"/>
      <c r="E19558" s="146">
        <v>9.25</v>
      </c>
      <c r="F19558" s="138"/>
      <c r="G19558" s="138"/>
    </row>
    <row r="19559" ht="15.75" customHeight="1" spans="1:7">
      <c r="A19559" s="143">
        <v>5502163</v>
      </c>
      <c r="B19559" s="153" t="s">
        <v>21759</v>
      </c>
      <c r="C19559" s="145" t="s">
        <v>12987</v>
      </c>
      <c r="D19559" s="137"/>
      <c r="E19559" s="146">
        <v>5.66</v>
      </c>
      <c r="F19559" s="138"/>
      <c r="G19559" s="138"/>
    </row>
    <row r="19560" ht="15.75" customHeight="1" spans="1:7">
      <c r="A19560" s="143">
        <v>5501875</v>
      </c>
      <c r="B19560" s="153" t="s">
        <v>21760</v>
      </c>
      <c r="C19560" s="145" t="s">
        <v>12987</v>
      </c>
      <c r="D19560" s="137"/>
      <c r="E19560" s="146">
        <v>9.19</v>
      </c>
      <c r="F19560" s="138"/>
      <c r="G19560" s="138"/>
    </row>
    <row r="19561" ht="15.75" customHeight="1" spans="1:7">
      <c r="A19561" s="143">
        <v>5502109</v>
      </c>
      <c r="B19561" s="153" t="s">
        <v>21761</v>
      </c>
      <c r="C19561" s="145" t="s">
        <v>12987</v>
      </c>
      <c r="D19561" s="137"/>
      <c r="E19561" s="146">
        <v>5.63</v>
      </c>
      <c r="F19561" s="138"/>
      <c r="G19561" s="138"/>
    </row>
    <row r="19562" ht="15.75" customHeight="1" spans="1:7">
      <c r="A19562" s="143">
        <v>5501901</v>
      </c>
      <c r="B19562" s="153" t="s">
        <v>21762</v>
      </c>
      <c r="C19562" s="145" t="s">
        <v>12987</v>
      </c>
      <c r="D19562" s="137"/>
      <c r="E19562" s="146">
        <v>8.54</v>
      </c>
      <c r="F19562" s="138"/>
      <c r="G19562" s="138"/>
    </row>
    <row r="19563" ht="15.75" customHeight="1" spans="1:7">
      <c r="A19563" s="143">
        <v>5502135</v>
      </c>
      <c r="B19563" s="153" t="s">
        <v>21763</v>
      </c>
      <c r="C19563" s="145" t="s">
        <v>12987</v>
      </c>
      <c r="D19563" s="137"/>
      <c r="E19563" s="146">
        <v>4.94</v>
      </c>
      <c r="F19563" s="138"/>
      <c r="G19563" s="138"/>
    </row>
    <row r="19564" ht="15.75" customHeight="1" spans="1:7">
      <c r="A19564" s="143">
        <v>5501927</v>
      </c>
      <c r="B19564" s="153" t="s">
        <v>21764</v>
      </c>
      <c r="C19564" s="145" t="s">
        <v>12987</v>
      </c>
      <c r="D19564" s="137"/>
      <c r="E19564" s="146">
        <v>8.46</v>
      </c>
      <c r="F19564" s="138"/>
      <c r="G19564" s="138"/>
    </row>
    <row r="19565" ht="15.75" customHeight="1" spans="1:7">
      <c r="A19565" s="143">
        <v>5502161</v>
      </c>
      <c r="B19565" s="153" t="s">
        <v>21765</v>
      </c>
      <c r="C19565" s="145" t="s">
        <v>12987</v>
      </c>
      <c r="D19565" s="137"/>
      <c r="E19565" s="146">
        <v>4.86</v>
      </c>
      <c r="F19565" s="138"/>
      <c r="G19565" s="138"/>
    </row>
    <row r="19566" ht="15.75" customHeight="1" spans="1:7">
      <c r="A19566" s="143">
        <v>5501878</v>
      </c>
      <c r="B19566" s="153" t="s">
        <v>21766</v>
      </c>
      <c r="C19566" s="145" t="s">
        <v>12987</v>
      </c>
      <c r="D19566" s="137"/>
      <c r="E19566" s="146">
        <v>10.59</v>
      </c>
      <c r="F19566" s="138"/>
      <c r="G19566" s="138"/>
    </row>
    <row r="19567" ht="15.75" customHeight="1" spans="1:7">
      <c r="A19567" s="143">
        <v>5502112</v>
      </c>
      <c r="B19567" s="153" t="s">
        <v>21767</v>
      </c>
      <c r="C19567" s="145" t="s">
        <v>12987</v>
      </c>
      <c r="D19567" s="137"/>
      <c r="E19567" s="146">
        <v>7.04</v>
      </c>
      <c r="F19567" s="138"/>
      <c r="G19567" s="138"/>
    </row>
    <row r="19568" ht="15.75" customHeight="1" spans="1:7">
      <c r="A19568" s="143">
        <v>5501904</v>
      </c>
      <c r="B19568" s="153" t="s">
        <v>21768</v>
      </c>
      <c r="C19568" s="145" t="s">
        <v>12987</v>
      </c>
      <c r="D19568" s="137"/>
      <c r="E19568" s="146">
        <v>9.57</v>
      </c>
      <c r="F19568" s="138"/>
      <c r="G19568" s="138"/>
    </row>
    <row r="19569" ht="15.75" customHeight="1" spans="1:7">
      <c r="A19569" s="143">
        <v>5502138</v>
      </c>
      <c r="B19569" s="153" t="s">
        <v>21769</v>
      </c>
      <c r="C19569" s="145" t="s">
        <v>12987</v>
      </c>
      <c r="D19569" s="137"/>
      <c r="E19569" s="146">
        <v>6.04</v>
      </c>
      <c r="F19569" s="138"/>
      <c r="G19569" s="138"/>
    </row>
    <row r="19570" ht="15.75" customHeight="1" spans="1:7">
      <c r="A19570" s="143">
        <v>5501930</v>
      </c>
      <c r="B19570" s="153" t="s">
        <v>21770</v>
      </c>
      <c r="C19570" s="145" t="s">
        <v>12987</v>
      </c>
      <c r="D19570" s="137"/>
      <c r="E19570" s="146">
        <v>9.38</v>
      </c>
      <c r="F19570" s="138"/>
      <c r="G19570" s="138"/>
    </row>
    <row r="19571" ht="15.75" customHeight="1" spans="1:7">
      <c r="A19571" s="143">
        <v>5502164</v>
      </c>
      <c r="B19571" s="153" t="s">
        <v>21771</v>
      </c>
      <c r="C19571" s="145" t="s">
        <v>12987</v>
      </c>
      <c r="D19571" s="137"/>
      <c r="E19571" s="146">
        <v>5.83</v>
      </c>
      <c r="F19571" s="138"/>
      <c r="G19571" s="138"/>
    </row>
    <row r="19572" ht="15.75" customHeight="1" spans="1:7">
      <c r="A19572" s="143">
        <v>5501879</v>
      </c>
      <c r="B19572" s="153" t="s">
        <v>21772</v>
      </c>
      <c r="C19572" s="145" t="s">
        <v>12987</v>
      </c>
      <c r="D19572" s="137"/>
      <c r="E19572" s="146">
        <v>10.87</v>
      </c>
      <c r="F19572" s="138"/>
      <c r="G19572" s="138"/>
    </row>
    <row r="19573" ht="15.75" customHeight="1" spans="1:7">
      <c r="A19573" s="143">
        <v>5502113</v>
      </c>
      <c r="B19573" s="153" t="s">
        <v>21773</v>
      </c>
      <c r="C19573" s="145" t="s">
        <v>12987</v>
      </c>
      <c r="D19573" s="137"/>
      <c r="E19573" s="146">
        <v>7.3</v>
      </c>
      <c r="F19573" s="138"/>
      <c r="G19573" s="138"/>
    </row>
    <row r="19574" ht="15.75" customHeight="1" spans="1:7">
      <c r="A19574" s="143">
        <v>5501905</v>
      </c>
      <c r="B19574" s="153" t="s">
        <v>21774</v>
      </c>
      <c r="C19574" s="145" t="s">
        <v>12987</v>
      </c>
      <c r="D19574" s="137"/>
      <c r="E19574" s="146">
        <v>9.77</v>
      </c>
      <c r="F19574" s="138"/>
      <c r="G19574" s="138"/>
    </row>
    <row r="19575" ht="15.75" customHeight="1" spans="1:7">
      <c r="A19575" s="143">
        <v>5502139</v>
      </c>
      <c r="B19575" s="153" t="s">
        <v>21775</v>
      </c>
      <c r="C19575" s="145" t="s">
        <v>12987</v>
      </c>
      <c r="D19575" s="137"/>
      <c r="E19575" s="146">
        <v>6.21</v>
      </c>
      <c r="F19575" s="138"/>
      <c r="G19575" s="138"/>
    </row>
    <row r="19576" ht="15.75" customHeight="1" spans="1:7">
      <c r="A19576" s="143">
        <v>5501931</v>
      </c>
      <c r="B19576" s="153" t="s">
        <v>21776</v>
      </c>
      <c r="C19576" s="145" t="s">
        <v>12987</v>
      </c>
      <c r="D19576" s="137"/>
      <c r="E19576" s="146">
        <v>9.54</v>
      </c>
      <c r="F19576" s="138"/>
      <c r="G19576" s="138"/>
    </row>
    <row r="19577" ht="15.75" customHeight="1" spans="1:7">
      <c r="A19577" s="143">
        <v>5502165</v>
      </c>
      <c r="B19577" s="153" t="s">
        <v>21777</v>
      </c>
      <c r="C19577" s="145" t="s">
        <v>12987</v>
      </c>
      <c r="D19577" s="137"/>
      <c r="E19577" s="146">
        <v>5.97</v>
      </c>
      <c r="F19577" s="138"/>
      <c r="G19577" s="138"/>
    </row>
    <row r="19578" ht="15.75" customHeight="1" spans="1:7">
      <c r="A19578" s="143">
        <v>5502825</v>
      </c>
      <c r="B19578" s="153" t="s">
        <v>21778</v>
      </c>
      <c r="C19578" s="145" t="s">
        <v>12987</v>
      </c>
      <c r="D19578" s="137"/>
      <c r="E19578" s="146">
        <v>15.17</v>
      </c>
      <c r="F19578" s="138"/>
      <c r="G19578" s="138"/>
    </row>
    <row r="19579" ht="15.75" customHeight="1" spans="1:7">
      <c r="A19579" s="143">
        <v>5502834</v>
      </c>
      <c r="B19579" s="153" t="s">
        <v>21779</v>
      </c>
      <c r="C19579" s="145" t="s">
        <v>12987</v>
      </c>
      <c r="D19579" s="137"/>
      <c r="E19579" s="146">
        <v>11.29</v>
      </c>
      <c r="F19579" s="138"/>
      <c r="G19579" s="138"/>
    </row>
    <row r="19580" ht="15.75" customHeight="1" spans="1:7">
      <c r="A19580" s="143">
        <v>5502826</v>
      </c>
      <c r="B19580" s="153" t="s">
        <v>21780</v>
      </c>
      <c r="C19580" s="145" t="s">
        <v>12987</v>
      </c>
      <c r="D19580" s="137"/>
      <c r="E19580" s="146">
        <v>12.28</v>
      </c>
      <c r="F19580" s="138"/>
      <c r="G19580" s="138"/>
    </row>
    <row r="19581" ht="15.75" customHeight="1" spans="1:7">
      <c r="A19581" s="143">
        <v>5502835</v>
      </c>
      <c r="B19581" s="153" t="s">
        <v>21781</v>
      </c>
      <c r="C19581" s="145" t="s">
        <v>12987</v>
      </c>
      <c r="D19581" s="137"/>
      <c r="E19581" s="146">
        <v>8.8</v>
      </c>
      <c r="F19581" s="138"/>
      <c r="G19581" s="138"/>
    </row>
    <row r="19582" ht="15.75" customHeight="1" spans="1:7">
      <c r="A19582" s="143">
        <v>5502827</v>
      </c>
      <c r="B19582" s="153" t="s">
        <v>21782</v>
      </c>
      <c r="C19582" s="145" t="s">
        <v>12987</v>
      </c>
      <c r="D19582" s="137"/>
      <c r="E19582" s="146">
        <v>11.75</v>
      </c>
      <c r="F19582" s="138"/>
      <c r="G19582" s="138"/>
    </row>
    <row r="19583" ht="15.75" customHeight="1" spans="1:7">
      <c r="A19583" s="143">
        <v>5502836</v>
      </c>
      <c r="B19583" s="153" t="s">
        <v>21783</v>
      </c>
      <c r="C19583" s="145" t="s">
        <v>12987</v>
      </c>
      <c r="D19583" s="137"/>
      <c r="E19583" s="146">
        <v>8.24</v>
      </c>
      <c r="F19583" s="138"/>
      <c r="G19583" s="138"/>
    </row>
    <row r="19584" ht="15.75" customHeight="1" spans="1:7">
      <c r="A19584" s="143">
        <v>5502356</v>
      </c>
      <c r="B19584" s="153" t="s">
        <v>21784</v>
      </c>
      <c r="C19584" s="145" t="s">
        <v>12987</v>
      </c>
      <c r="D19584" s="137"/>
      <c r="E19584" s="146">
        <v>17.72</v>
      </c>
      <c r="F19584" s="138"/>
      <c r="G19584" s="138"/>
    </row>
    <row r="19585" ht="15.75" customHeight="1" spans="1:7">
      <c r="A19585" s="143">
        <v>5502590</v>
      </c>
      <c r="B19585" s="153" t="s">
        <v>21785</v>
      </c>
      <c r="C19585" s="145" t="s">
        <v>12987</v>
      </c>
      <c r="D19585" s="137"/>
      <c r="E19585" s="146">
        <v>10.27</v>
      </c>
      <c r="F19585" s="138"/>
      <c r="G19585" s="138"/>
    </row>
    <row r="19586" ht="15.75" customHeight="1" spans="1:7">
      <c r="A19586" s="143">
        <v>5502382</v>
      </c>
      <c r="B19586" s="153" t="s">
        <v>21786</v>
      </c>
      <c r="C19586" s="145" t="s">
        <v>12987</v>
      </c>
      <c r="D19586" s="137"/>
      <c r="E19586" s="146">
        <v>16.33</v>
      </c>
      <c r="F19586" s="138"/>
      <c r="G19586" s="138"/>
    </row>
    <row r="19587" ht="15.75" customHeight="1" spans="1:7">
      <c r="A19587" s="143">
        <v>5502616</v>
      </c>
      <c r="B19587" s="153" t="s">
        <v>21787</v>
      </c>
      <c r="C19587" s="145" t="s">
        <v>12987</v>
      </c>
      <c r="D19587" s="137"/>
      <c r="E19587" s="146">
        <v>8.73</v>
      </c>
      <c r="F19587" s="138"/>
      <c r="G19587" s="138"/>
    </row>
    <row r="19588" ht="15.75" customHeight="1" spans="1:7">
      <c r="A19588" s="143">
        <v>5502408</v>
      </c>
      <c r="B19588" s="153" t="s">
        <v>21788</v>
      </c>
      <c r="C19588" s="145" t="s">
        <v>12987</v>
      </c>
      <c r="D19588" s="137"/>
      <c r="E19588" s="146">
        <v>16.06</v>
      </c>
      <c r="F19588" s="138"/>
      <c r="G19588" s="138"/>
    </row>
    <row r="19589" ht="15.75" customHeight="1" spans="1:7">
      <c r="A19589" s="143">
        <v>5502642</v>
      </c>
      <c r="B19589" s="153" t="s">
        <v>21789</v>
      </c>
      <c r="C19589" s="145" t="s">
        <v>12987</v>
      </c>
      <c r="D19589" s="137"/>
      <c r="E19589" s="146">
        <v>8.42</v>
      </c>
      <c r="F19589" s="138"/>
      <c r="G19589" s="138"/>
    </row>
    <row r="19590" ht="15.75" customHeight="1" spans="1:7">
      <c r="A19590" s="143">
        <v>5502357</v>
      </c>
      <c r="B19590" s="153" t="s">
        <v>21790</v>
      </c>
      <c r="C19590" s="145" t="s">
        <v>12987</v>
      </c>
      <c r="D19590" s="137"/>
      <c r="E19590" s="146">
        <v>17.99</v>
      </c>
      <c r="F19590" s="138"/>
      <c r="G19590" s="138"/>
    </row>
    <row r="19591" ht="15.75" customHeight="1" spans="1:7">
      <c r="A19591" s="143">
        <v>5502591</v>
      </c>
      <c r="B19591" s="153" t="s">
        <v>21791</v>
      </c>
      <c r="C19591" s="145" t="s">
        <v>12987</v>
      </c>
      <c r="D19591" s="137"/>
      <c r="E19591" s="146">
        <v>10.57</v>
      </c>
      <c r="F19591" s="138"/>
      <c r="G19591" s="138"/>
    </row>
    <row r="19592" ht="15.75" customHeight="1" spans="1:7">
      <c r="A19592" s="143">
        <v>5502383</v>
      </c>
      <c r="B19592" s="153" t="s">
        <v>21792</v>
      </c>
      <c r="C19592" s="145" t="s">
        <v>12987</v>
      </c>
      <c r="D19592" s="137"/>
      <c r="E19592" s="146">
        <v>16.5</v>
      </c>
      <c r="F19592" s="138"/>
      <c r="G19592" s="138"/>
    </row>
    <row r="19593" ht="15.75" customHeight="1" spans="1:7">
      <c r="A19593" s="143">
        <v>5502617</v>
      </c>
      <c r="B19593" s="153" t="s">
        <v>21793</v>
      </c>
      <c r="C19593" s="145" t="s">
        <v>12987</v>
      </c>
      <c r="D19593" s="137"/>
      <c r="E19593" s="146">
        <v>8.86</v>
      </c>
      <c r="F19593" s="138"/>
      <c r="G19593" s="138"/>
    </row>
    <row r="19594" ht="15.75" customHeight="1" spans="1:7">
      <c r="A19594" s="143">
        <v>5502409</v>
      </c>
      <c r="B19594" s="153" t="s">
        <v>21794</v>
      </c>
      <c r="C19594" s="145" t="s">
        <v>12987</v>
      </c>
      <c r="D19594" s="137"/>
      <c r="E19594" s="146">
        <v>16.2</v>
      </c>
      <c r="F19594" s="138"/>
      <c r="G19594" s="138"/>
    </row>
    <row r="19595" ht="15.75" customHeight="1" spans="1:7">
      <c r="A19595" s="143">
        <v>5502643</v>
      </c>
      <c r="B19595" s="153" t="s">
        <v>21795</v>
      </c>
      <c r="C19595" s="145" t="s">
        <v>12987</v>
      </c>
      <c r="D19595" s="137"/>
      <c r="E19595" s="146">
        <v>8.59</v>
      </c>
      <c r="F19595" s="138"/>
      <c r="G19595" s="138"/>
    </row>
    <row r="19596" ht="15.75" customHeight="1" spans="1:7">
      <c r="A19596" s="143">
        <v>5502358</v>
      </c>
      <c r="B19596" s="153" t="s">
        <v>21796</v>
      </c>
      <c r="C19596" s="145" t="s">
        <v>12987</v>
      </c>
      <c r="D19596" s="137"/>
      <c r="E19596" s="146">
        <v>18.27</v>
      </c>
      <c r="F19596" s="138"/>
      <c r="G19596" s="138"/>
    </row>
    <row r="19597" ht="15.75" customHeight="1" spans="1:7">
      <c r="A19597" s="143">
        <v>5502592</v>
      </c>
      <c r="B19597" s="153" t="s">
        <v>21797</v>
      </c>
      <c r="C19597" s="145" t="s">
        <v>12987</v>
      </c>
      <c r="D19597" s="137"/>
      <c r="E19597" s="146">
        <v>10.8</v>
      </c>
      <c r="F19597" s="138"/>
      <c r="G19597" s="138"/>
    </row>
    <row r="19598" ht="15.75" customHeight="1" spans="1:7">
      <c r="A19598" s="143">
        <v>5502384</v>
      </c>
      <c r="B19598" s="153" t="s">
        <v>21798</v>
      </c>
      <c r="C19598" s="145" t="s">
        <v>12987</v>
      </c>
      <c r="D19598" s="137"/>
      <c r="E19598" s="146">
        <v>16.68</v>
      </c>
      <c r="F19598" s="138"/>
      <c r="G19598" s="138"/>
    </row>
    <row r="19599" ht="15.75" customHeight="1" spans="1:7">
      <c r="A19599" s="143">
        <v>5502618</v>
      </c>
      <c r="B19599" s="153" t="s">
        <v>21799</v>
      </c>
      <c r="C19599" s="145" t="s">
        <v>12987</v>
      </c>
      <c r="D19599" s="137"/>
      <c r="E19599" s="146">
        <v>9.8</v>
      </c>
      <c r="F19599" s="138"/>
      <c r="G19599" s="138"/>
    </row>
    <row r="19600" ht="15.75" customHeight="1" spans="1:7">
      <c r="A19600" s="143">
        <v>5502410</v>
      </c>
      <c r="B19600" s="153" t="s">
        <v>21800</v>
      </c>
      <c r="C19600" s="145" t="s">
        <v>12987</v>
      </c>
      <c r="D19600" s="137"/>
      <c r="E19600" s="146">
        <v>16.33</v>
      </c>
      <c r="F19600" s="138"/>
      <c r="G19600" s="138"/>
    </row>
    <row r="19601" ht="15.75" customHeight="1" spans="1:7">
      <c r="A19601" s="143">
        <v>5502644</v>
      </c>
      <c r="B19601" s="153" t="s">
        <v>21801</v>
      </c>
      <c r="C19601" s="145" t="s">
        <v>12987</v>
      </c>
      <c r="D19601" s="137"/>
      <c r="E19601" s="146">
        <v>8.73</v>
      </c>
      <c r="F19601" s="138"/>
      <c r="G19601" s="138"/>
    </row>
    <row r="19602" ht="15.75" customHeight="1" spans="1:7">
      <c r="A19602" s="143">
        <v>5502359</v>
      </c>
      <c r="B19602" s="153" t="s">
        <v>21802</v>
      </c>
      <c r="C19602" s="145" t="s">
        <v>12987</v>
      </c>
      <c r="D19602" s="137"/>
      <c r="E19602" s="146">
        <v>18.54</v>
      </c>
      <c r="F19602" s="138"/>
      <c r="G19602" s="138"/>
    </row>
    <row r="19603" ht="15.75" customHeight="1" spans="1:7">
      <c r="A19603" s="143">
        <v>5502593</v>
      </c>
      <c r="B19603" s="153" t="s">
        <v>21803</v>
      </c>
      <c r="C19603" s="145" t="s">
        <v>12987</v>
      </c>
      <c r="D19603" s="137"/>
      <c r="E19603" s="146">
        <v>11.1</v>
      </c>
      <c r="F19603" s="138"/>
      <c r="G19603" s="138"/>
    </row>
    <row r="19604" ht="15.75" customHeight="1" spans="1:7">
      <c r="A19604" s="143">
        <v>5502385</v>
      </c>
      <c r="B19604" s="153" t="s">
        <v>21804</v>
      </c>
      <c r="C19604" s="145" t="s">
        <v>12987</v>
      </c>
      <c r="D19604" s="137"/>
      <c r="E19604" s="146">
        <v>16.85</v>
      </c>
      <c r="F19604" s="138"/>
      <c r="G19604" s="138"/>
    </row>
    <row r="19605" ht="15.75" customHeight="1" spans="1:7">
      <c r="A19605" s="143">
        <v>5502619</v>
      </c>
      <c r="B19605" s="153" t="s">
        <v>21805</v>
      </c>
      <c r="C19605" s="145" t="s">
        <v>12987</v>
      </c>
      <c r="D19605" s="137"/>
      <c r="E19605" s="146">
        <v>9.98</v>
      </c>
      <c r="F19605" s="138"/>
      <c r="G19605" s="138"/>
    </row>
    <row r="19606" ht="15.75" customHeight="1" spans="1:7">
      <c r="A19606" s="143">
        <v>5502411</v>
      </c>
      <c r="B19606" s="153" t="s">
        <v>21806</v>
      </c>
      <c r="C19606" s="145" t="s">
        <v>12987</v>
      </c>
      <c r="D19606" s="137"/>
      <c r="E19606" s="146">
        <v>16.46</v>
      </c>
      <c r="F19606" s="138"/>
      <c r="G19606" s="138"/>
    </row>
    <row r="19607" ht="15.75" customHeight="1" spans="1:7">
      <c r="A19607" s="143">
        <v>5502645</v>
      </c>
      <c r="B19607" s="153" t="s">
        <v>21807</v>
      </c>
      <c r="C19607" s="145" t="s">
        <v>12987</v>
      </c>
      <c r="D19607" s="137"/>
      <c r="E19607" s="146">
        <v>8.86</v>
      </c>
      <c r="F19607" s="138"/>
      <c r="G19607" s="138"/>
    </row>
    <row r="19608" ht="15.75" customHeight="1" spans="1:7">
      <c r="A19608" s="143">
        <v>5502360</v>
      </c>
      <c r="B19608" s="153" t="s">
        <v>21808</v>
      </c>
      <c r="C19608" s="145" t="s">
        <v>12987</v>
      </c>
      <c r="D19608" s="137"/>
      <c r="E19608" s="146">
        <v>19.33</v>
      </c>
      <c r="F19608" s="138"/>
      <c r="G19608" s="138"/>
    </row>
    <row r="19609" ht="15.75" customHeight="1" spans="1:7">
      <c r="A19609" s="143">
        <v>5502594</v>
      </c>
      <c r="B19609" s="153" t="s">
        <v>21809</v>
      </c>
      <c r="C19609" s="145" t="s">
        <v>12987</v>
      </c>
      <c r="D19609" s="137"/>
      <c r="E19609" s="146">
        <v>12.11</v>
      </c>
      <c r="F19609" s="138"/>
      <c r="G19609" s="138"/>
    </row>
    <row r="19610" ht="15.75" customHeight="1" spans="1:7">
      <c r="A19610" s="143">
        <v>5502386</v>
      </c>
      <c r="B19610" s="153" t="s">
        <v>21810</v>
      </c>
      <c r="C19610" s="145" t="s">
        <v>12987</v>
      </c>
      <c r="D19610" s="137"/>
      <c r="E19610" s="146">
        <v>17.55</v>
      </c>
      <c r="F19610" s="138"/>
      <c r="G19610" s="138"/>
    </row>
    <row r="19611" ht="15.75" customHeight="1" spans="1:7">
      <c r="A19611" s="143">
        <v>5502620</v>
      </c>
      <c r="B19611" s="153" t="s">
        <v>21811</v>
      </c>
      <c r="C19611" s="145" t="s">
        <v>12987</v>
      </c>
      <c r="D19611" s="137"/>
      <c r="E19611" s="146">
        <v>10.09</v>
      </c>
      <c r="F19611" s="138"/>
      <c r="G19611" s="138"/>
    </row>
    <row r="19612" ht="15.75" customHeight="1" spans="1:7">
      <c r="A19612" s="143">
        <v>5502412</v>
      </c>
      <c r="B19612" s="153" t="s">
        <v>21812</v>
      </c>
      <c r="C19612" s="145" t="s">
        <v>12987</v>
      </c>
      <c r="D19612" s="137"/>
      <c r="E19612" s="146">
        <v>16.59</v>
      </c>
      <c r="F19612" s="138"/>
      <c r="G19612" s="138"/>
    </row>
    <row r="19613" ht="15.75" customHeight="1" spans="1:7">
      <c r="A19613" s="143">
        <v>5502646</v>
      </c>
      <c r="B19613" s="153" t="s">
        <v>21813</v>
      </c>
      <c r="C19613" s="145" t="s">
        <v>12987</v>
      </c>
      <c r="D19613" s="137"/>
      <c r="E19613" s="146">
        <v>9.74</v>
      </c>
      <c r="F19613" s="138"/>
      <c r="G19613" s="138"/>
    </row>
    <row r="19614" ht="15.75" customHeight="1" spans="1:7">
      <c r="A19614" s="143">
        <v>5502361</v>
      </c>
      <c r="B19614" s="153" t="s">
        <v>21814</v>
      </c>
      <c r="C19614" s="145" t="s">
        <v>12987</v>
      </c>
      <c r="D19614" s="137"/>
      <c r="E19614" s="146">
        <v>19.79</v>
      </c>
      <c r="F19614" s="138"/>
      <c r="G19614" s="138"/>
    </row>
    <row r="19615" ht="15.75" customHeight="1" spans="1:7">
      <c r="A19615" s="143">
        <v>5502595</v>
      </c>
      <c r="B19615" s="153" t="s">
        <v>21815</v>
      </c>
      <c r="C19615" s="145" t="s">
        <v>12987</v>
      </c>
      <c r="D19615" s="137"/>
      <c r="E19615" s="146">
        <v>12.56</v>
      </c>
      <c r="F19615" s="138"/>
      <c r="G19615" s="138"/>
    </row>
    <row r="19616" ht="15.75" customHeight="1" spans="1:7">
      <c r="A19616" s="143">
        <v>5502387</v>
      </c>
      <c r="B19616" s="153" t="s">
        <v>21816</v>
      </c>
      <c r="C19616" s="145" t="s">
        <v>12987</v>
      </c>
      <c r="D19616" s="137"/>
      <c r="E19616" s="146">
        <v>17.88</v>
      </c>
      <c r="F19616" s="138"/>
      <c r="G19616" s="138"/>
    </row>
    <row r="19617" ht="15.75" customHeight="1" spans="1:7">
      <c r="A19617" s="143">
        <v>5502621</v>
      </c>
      <c r="B19617" s="153" t="s">
        <v>21817</v>
      </c>
      <c r="C19617" s="145" t="s">
        <v>12987</v>
      </c>
      <c r="D19617" s="137"/>
      <c r="E19617" s="146">
        <v>10.45</v>
      </c>
      <c r="F19617" s="138"/>
      <c r="G19617" s="138"/>
    </row>
    <row r="19618" ht="15.75" customHeight="1" spans="1:7">
      <c r="A19618" s="143">
        <v>5502413</v>
      </c>
      <c r="B19618" s="153" t="s">
        <v>21818</v>
      </c>
      <c r="C19618" s="145" t="s">
        <v>12987</v>
      </c>
      <c r="D19618" s="137"/>
      <c r="E19618" s="146">
        <v>16.85</v>
      </c>
      <c r="F19618" s="138"/>
      <c r="G19618" s="138"/>
    </row>
    <row r="19619" ht="15.75" customHeight="1" spans="1:7">
      <c r="A19619" s="143">
        <v>5502647</v>
      </c>
      <c r="B19619" s="153" t="s">
        <v>21819</v>
      </c>
      <c r="C19619" s="145" t="s">
        <v>12987</v>
      </c>
      <c r="D19619" s="137"/>
      <c r="E19619" s="146">
        <v>9.98</v>
      </c>
      <c r="F19619" s="138"/>
      <c r="G19619" s="138"/>
    </row>
    <row r="19620" ht="15.75" customHeight="1" spans="1:7">
      <c r="A19620" s="143">
        <v>5502362</v>
      </c>
      <c r="B19620" s="153" t="s">
        <v>21820</v>
      </c>
      <c r="C19620" s="145" t="s">
        <v>12987</v>
      </c>
      <c r="D19620" s="137"/>
      <c r="E19620" s="146">
        <v>21.13</v>
      </c>
      <c r="F19620" s="138"/>
      <c r="G19620" s="138"/>
    </row>
    <row r="19621" ht="15.75" customHeight="1" spans="1:7">
      <c r="A19621" s="143">
        <v>5502596</v>
      </c>
      <c r="B19621" s="153" t="s">
        <v>21821</v>
      </c>
      <c r="C19621" s="145" t="s">
        <v>12987</v>
      </c>
      <c r="D19621" s="137"/>
      <c r="E19621" s="146">
        <v>13.3</v>
      </c>
      <c r="F19621" s="138"/>
      <c r="G19621" s="138"/>
    </row>
    <row r="19622" ht="15.75" customHeight="1" spans="1:7">
      <c r="A19622" s="143">
        <v>5502388</v>
      </c>
      <c r="B19622" s="153" t="s">
        <v>21822</v>
      </c>
      <c r="C19622" s="145" t="s">
        <v>12987</v>
      </c>
      <c r="D19622" s="137"/>
      <c r="E19622" s="146">
        <v>18.32</v>
      </c>
      <c r="F19622" s="138"/>
      <c r="G19622" s="138"/>
    </row>
    <row r="19623" ht="15.75" customHeight="1" spans="1:7">
      <c r="A19623" s="143">
        <v>5502622</v>
      </c>
      <c r="B19623" s="153" t="s">
        <v>21823</v>
      </c>
      <c r="C19623" s="145" t="s">
        <v>12987</v>
      </c>
      <c r="D19623" s="137"/>
      <c r="E19623" s="146">
        <v>10.92</v>
      </c>
      <c r="F19623" s="138"/>
      <c r="G19623" s="138"/>
    </row>
    <row r="19624" ht="15.75" customHeight="1" spans="1:7">
      <c r="A19624" s="143">
        <v>5502414</v>
      </c>
      <c r="B19624" s="153" t="s">
        <v>21824</v>
      </c>
      <c r="C19624" s="145" t="s">
        <v>12987</v>
      </c>
      <c r="D19624" s="137"/>
      <c r="E19624" s="146">
        <v>17.83</v>
      </c>
      <c r="F19624" s="138"/>
      <c r="G19624" s="138"/>
    </row>
    <row r="19625" ht="15.75" customHeight="1" spans="1:7">
      <c r="A19625" s="143">
        <v>5502648</v>
      </c>
      <c r="B19625" s="153" t="s">
        <v>21825</v>
      </c>
      <c r="C19625" s="145" t="s">
        <v>12987</v>
      </c>
      <c r="D19625" s="137"/>
      <c r="E19625" s="146">
        <v>10.39</v>
      </c>
      <c r="F19625" s="138"/>
      <c r="G19625" s="138"/>
    </row>
    <row r="19626" ht="15.75" customHeight="1" spans="1:7">
      <c r="A19626" s="143">
        <v>5502352</v>
      </c>
      <c r="B19626" s="153" t="s">
        <v>21826</v>
      </c>
      <c r="C19626" s="145" t="s">
        <v>12987</v>
      </c>
      <c r="D19626" s="137"/>
      <c r="E19626" s="146">
        <v>15.93</v>
      </c>
      <c r="F19626" s="138"/>
      <c r="G19626" s="138"/>
    </row>
    <row r="19627" ht="15.75" customHeight="1" spans="1:7">
      <c r="A19627" s="143">
        <v>5502586</v>
      </c>
      <c r="B19627" s="153" t="s">
        <v>21827</v>
      </c>
      <c r="C19627" s="145" t="s">
        <v>12987</v>
      </c>
      <c r="D19627" s="137"/>
      <c r="E19627" s="146">
        <v>8.33</v>
      </c>
      <c r="F19627" s="138"/>
      <c r="G19627" s="138"/>
    </row>
    <row r="19628" ht="15.75" customHeight="1" spans="1:7">
      <c r="A19628" s="143">
        <v>5502378</v>
      </c>
      <c r="B19628" s="153" t="s">
        <v>21828</v>
      </c>
      <c r="C19628" s="145" t="s">
        <v>12987</v>
      </c>
      <c r="D19628" s="137"/>
      <c r="E19628" s="146">
        <v>14.96</v>
      </c>
      <c r="F19628" s="138"/>
      <c r="G19628" s="138"/>
    </row>
    <row r="19629" ht="15.75" customHeight="1" spans="1:7">
      <c r="A19629" s="143">
        <v>5502612</v>
      </c>
      <c r="B19629" s="153" t="s">
        <v>21829</v>
      </c>
      <c r="C19629" s="145" t="s">
        <v>12987</v>
      </c>
      <c r="D19629" s="137"/>
      <c r="E19629" s="146">
        <v>7.88</v>
      </c>
      <c r="F19629" s="138"/>
      <c r="G19629" s="138"/>
    </row>
    <row r="19630" ht="15.75" customHeight="1" spans="1:7">
      <c r="A19630" s="143">
        <v>5502404</v>
      </c>
      <c r="B19630" s="153" t="s">
        <v>21830</v>
      </c>
      <c r="C19630" s="145" t="s">
        <v>12987</v>
      </c>
      <c r="D19630" s="137"/>
      <c r="E19630" s="146">
        <v>14.83</v>
      </c>
      <c r="F19630" s="138"/>
      <c r="G19630" s="138"/>
    </row>
    <row r="19631" ht="15.75" customHeight="1" spans="1:7">
      <c r="A19631" s="143">
        <v>5502638</v>
      </c>
      <c r="B19631" s="153" t="s">
        <v>21831</v>
      </c>
      <c r="C19631" s="145" t="s">
        <v>12987</v>
      </c>
      <c r="D19631" s="137"/>
      <c r="E19631" s="146">
        <v>7.75</v>
      </c>
      <c r="F19631" s="138"/>
      <c r="G19631" s="138"/>
    </row>
    <row r="19632" ht="15.75" customHeight="1" spans="1:7">
      <c r="A19632" s="143">
        <v>5502353</v>
      </c>
      <c r="B19632" s="153" t="s">
        <v>21832</v>
      </c>
      <c r="C19632" s="145" t="s">
        <v>12987</v>
      </c>
      <c r="D19632" s="137"/>
      <c r="E19632" s="146">
        <v>16.28</v>
      </c>
      <c r="F19632" s="138"/>
      <c r="G19632" s="138"/>
    </row>
    <row r="19633" ht="15.75" customHeight="1" spans="1:7">
      <c r="A19633" s="143">
        <v>5502587</v>
      </c>
      <c r="B19633" s="153" t="s">
        <v>21833</v>
      </c>
      <c r="C19633" s="145" t="s">
        <v>12987</v>
      </c>
      <c r="D19633" s="137"/>
      <c r="E19633" s="146">
        <v>8.68</v>
      </c>
      <c r="F19633" s="138"/>
      <c r="G19633" s="138"/>
    </row>
    <row r="19634" ht="15.75" customHeight="1" spans="1:7">
      <c r="A19634" s="143">
        <v>5502379</v>
      </c>
      <c r="B19634" s="153" t="s">
        <v>21834</v>
      </c>
      <c r="C19634" s="145" t="s">
        <v>12987</v>
      </c>
      <c r="D19634" s="137"/>
      <c r="E19634" s="146">
        <v>15.22</v>
      </c>
      <c r="F19634" s="138"/>
      <c r="G19634" s="138"/>
    </row>
    <row r="19635" ht="15.75" customHeight="1" spans="1:7">
      <c r="A19635" s="143">
        <v>5502613</v>
      </c>
      <c r="B19635" s="153" t="s">
        <v>21835</v>
      </c>
      <c r="C19635" s="145" t="s">
        <v>12987</v>
      </c>
      <c r="D19635" s="137"/>
      <c r="E19635" s="146">
        <v>8.15</v>
      </c>
      <c r="F19635" s="138"/>
      <c r="G19635" s="138"/>
    </row>
    <row r="19636" ht="15.75" customHeight="1" spans="1:7">
      <c r="A19636" s="143">
        <v>5502405</v>
      </c>
      <c r="B19636" s="153" t="s">
        <v>21836</v>
      </c>
      <c r="C19636" s="145" t="s">
        <v>12987</v>
      </c>
      <c r="D19636" s="137"/>
      <c r="E19636" s="146">
        <v>15.03</v>
      </c>
      <c r="F19636" s="138"/>
      <c r="G19636" s="138"/>
    </row>
    <row r="19637" ht="15.75" customHeight="1" spans="1:7">
      <c r="A19637" s="143">
        <v>5502639</v>
      </c>
      <c r="B19637" s="153" t="s">
        <v>21837</v>
      </c>
      <c r="C19637" s="145" t="s">
        <v>12987</v>
      </c>
      <c r="D19637" s="137"/>
      <c r="E19637" s="146">
        <v>7.97</v>
      </c>
      <c r="F19637" s="138"/>
      <c r="G19637" s="138"/>
    </row>
    <row r="19638" ht="15.75" customHeight="1" spans="1:7">
      <c r="A19638" s="143">
        <v>5502351</v>
      </c>
      <c r="B19638" s="153" t="s">
        <v>21838</v>
      </c>
      <c r="C19638" s="145" t="s">
        <v>12987</v>
      </c>
      <c r="D19638" s="137"/>
      <c r="E19638" s="146">
        <v>14.96</v>
      </c>
      <c r="F19638" s="138"/>
      <c r="G19638" s="138"/>
    </row>
    <row r="19639" ht="15.75" customHeight="1" spans="1:7">
      <c r="A19639" s="143">
        <v>5502585</v>
      </c>
      <c r="B19639" s="153" t="s">
        <v>21839</v>
      </c>
      <c r="C19639" s="145" t="s">
        <v>12987</v>
      </c>
      <c r="D19639" s="137"/>
      <c r="E19639" s="146">
        <v>7.88</v>
      </c>
      <c r="F19639" s="138"/>
      <c r="G19639" s="138"/>
    </row>
    <row r="19640" ht="15.75" customHeight="1" spans="1:7">
      <c r="A19640" s="143">
        <v>5502377</v>
      </c>
      <c r="B19640" s="153" t="s">
        <v>21840</v>
      </c>
      <c r="C19640" s="145" t="s">
        <v>12987</v>
      </c>
      <c r="D19640" s="137"/>
      <c r="E19640" s="146">
        <v>14.7</v>
      </c>
      <c r="F19640" s="138"/>
      <c r="G19640" s="138"/>
    </row>
    <row r="19641" ht="15.75" customHeight="1" spans="1:7">
      <c r="A19641" s="143">
        <v>5502611</v>
      </c>
      <c r="B19641" s="153" t="s">
        <v>21841</v>
      </c>
      <c r="C19641" s="145" t="s">
        <v>12987</v>
      </c>
      <c r="D19641" s="137"/>
      <c r="E19641" s="146">
        <v>7.62</v>
      </c>
      <c r="F19641" s="138"/>
      <c r="G19641" s="138"/>
    </row>
    <row r="19642" ht="15.75" customHeight="1" spans="1:7">
      <c r="A19642" s="143">
        <v>5502403</v>
      </c>
      <c r="B19642" s="153" t="s">
        <v>21842</v>
      </c>
      <c r="C19642" s="145" t="s">
        <v>12987</v>
      </c>
      <c r="D19642" s="137"/>
      <c r="E19642" s="146">
        <v>14.6</v>
      </c>
      <c r="F19642" s="138"/>
      <c r="G19642" s="138"/>
    </row>
    <row r="19643" ht="15.75" customHeight="1" spans="1:7">
      <c r="A19643" s="143">
        <v>5502637</v>
      </c>
      <c r="B19643" s="153" t="s">
        <v>21843</v>
      </c>
      <c r="C19643" s="145" t="s">
        <v>12987</v>
      </c>
      <c r="D19643" s="137"/>
      <c r="E19643" s="146">
        <v>7.53</v>
      </c>
      <c r="F19643" s="138"/>
      <c r="G19643" s="138"/>
    </row>
    <row r="19644" ht="15.75" customHeight="1" spans="1:7">
      <c r="A19644" s="143">
        <v>5502187</v>
      </c>
      <c r="B19644" s="153" t="s">
        <v>21844</v>
      </c>
      <c r="C19644" s="145" t="s">
        <v>12987</v>
      </c>
      <c r="D19644" s="137"/>
      <c r="E19644" s="146">
        <v>7.08</v>
      </c>
      <c r="F19644" s="138"/>
      <c r="G19644" s="138"/>
    </row>
    <row r="19645" ht="15.75" customHeight="1" spans="1:7">
      <c r="A19645" s="143">
        <v>5502354</v>
      </c>
      <c r="B19645" s="153" t="s">
        <v>21845</v>
      </c>
      <c r="C19645" s="145" t="s">
        <v>12987</v>
      </c>
      <c r="D19645" s="137"/>
      <c r="E19645" s="146">
        <v>16.64</v>
      </c>
      <c r="F19645" s="138"/>
      <c r="G19645" s="138"/>
    </row>
    <row r="19646" ht="15.75" customHeight="1" spans="1:7">
      <c r="A19646" s="143">
        <v>5502588</v>
      </c>
      <c r="B19646" s="153" t="s">
        <v>21846</v>
      </c>
      <c r="C19646" s="145" t="s">
        <v>12987</v>
      </c>
      <c r="D19646" s="137"/>
      <c r="E19646" s="146">
        <v>9.74</v>
      </c>
      <c r="F19646" s="138"/>
      <c r="G19646" s="138"/>
    </row>
    <row r="19647" ht="15.75" customHeight="1" spans="1:7">
      <c r="A19647" s="143">
        <v>5502380</v>
      </c>
      <c r="B19647" s="153" t="s">
        <v>21847</v>
      </c>
      <c r="C19647" s="145" t="s">
        <v>12987</v>
      </c>
      <c r="D19647" s="137"/>
      <c r="E19647" s="146">
        <v>15.98</v>
      </c>
      <c r="F19647" s="138"/>
      <c r="G19647" s="138"/>
    </row>
    <row r="19648" ht="15.75" customHeight="1" spans="1:7">
      <c r="A19648" s="143">
        <v>5502614</v>
      </c>
      <c r="B19648" s="153" t="s">
        <v>21848</v>
      </c>
      <c r="C19648" s="145" t="s">
        <v>12987</v>
      </c>
      <c r="D19648" s="137"/>
      <c r="E19648" s="146">
        <v>8.33</v>
      </c>
      <c r="F19648" s="138"/>
      <c r="G19648" s="138"/>
    </row>
    <row r="19649" ht="15.75" customHeight="1" spans="1:7">
      <c r="A19649" s="143">
        <v>5502406</v>
      </c>
      <c r="B19649" s="153" t="s">
        <v>21849</v>
      </c>
      <c r="C19649" s="145" t="s">
        <v>12987</v>
      </c>
      <c r="D19649" s="137"/>
      <c r="E19649" s="146">
        <v>15.19</v>
      </c>
      <c r="F19649" s="138"/>
      <c r="G19649" s="138"/>
    </row>
    <row r="19650" ht="15.75" customHeight="1" spans="1:7">
      <c r="A19650" s="143">
        <v>5502640</v>
      </c>
      <c r="B19650" s="153" t="s">
        <v>21850</v>
      </c>
      <c r="C19650" s="145" t="s">
        <v>12987</v>
      </c>
      <c r="D19650" s="137"/>
      <c r="E19650" s="146">
        <v>8.15</v>
      </c>
      <c r="F19650" s="138"/>
      <c r="G19650" s="138"/>
    </row>
    <row r="19651" ht="15.75" customHeight="1" spans="1:7">
      <c r="A19651" s="143">
        <v>5502355</v>
      </c>
      <c r="B19651" s="153" t="s">
        <v>21851</v>
      </c>
      <c r="C19651" s="145" t="s">
        <v>12987</v>
      </c>
      <c r="D19651" s="137"/>
      <c r="E19651" s="146">
        <v>16.9</v>
      </c>
      <c r="F19651" s="138"/>
      <c r="G19651" s="138"/>
    </row>
    <row r="19652" ht="15.75" customHeight="1" spans="1:7">
      <c r="A19652" s="143">
        <v>5502589</v>
      </c>
      <c r="B19652" s="153" t="s">
        <v>21852</v>
      </c>
      <c r="C19652" s="145" t="s">
        <v>12987</v>
      </c>
      <c r="D19652" s="137"/>
      <c r="E19652" s="146">
        <v>10.04</v>
      </c>
      <c r="F19652" s="138"/>
      <c r="G19652" s="138"/>
    </row>
    <row r="19653" ht="15.75" customHeight="1" spans="1:7">
      <c r="A19653" s="143">
        <v>5502381</v>
      </c>
      <c r="B19653" s="153" t="s">
        <v>21853</v>
      </c>
      <c r="C19653" s="145" t="s">
        <v>12987</v>
      </c>
      <c r="D19653" s="137"/>
      <c r="E19653" s="146">
        <v>16.15</v>
      </c>
      <c r="F19653" s="138"/>
      <c r="G19653" s="138"/>
    </row>
    <row r="19654" ht="15.75" customHeight="1" spans="1:7">
      <c r="A19654" s="143">
        <v>5502615</v>
      </c>
      <c r="B19654" s="153" t="s">
        <v>21854</v>
      </c>
      <c r="C19654" s="145" t="s">
        <v>12987</v>
      </c>
      <c r="D19654" s="137"/>
      <c r="E19654" s="146">
        <v>8.55</v>
      </c>
      <c r="F19654" s="138"/>
      <c r="G19654" s="138"/>
    </row>
    <row r="19655" ht="15.75" customHeight="1" spans="1:7">
      <c r="A19655" s="143">
        <v>5502407</v>
      </c>
      <c r="B19655" s="153" t="s">
        <v>21855</v>
      </c>
      <c r="C19655" s="145" t="s">
        <v>12987</v>
      </c>
      <c r="D19655" s="137"/>
      <c r="E19655" s="146">
        <v>15.89</v>
      </c>
      <c r="F19655" s="138"/>
      <c r="G19655" s="138"/>
    </row>
    <row r="19656" ht="15.75" customHeight="1" spans="1:7">
      <c r="A19656" s="143">
        <v>5502641</v>
      </c>
      <c r="B19656" s="153" t="s">
        <v>21856</v>
      </c>
      <c r="C19656" s="145" t="s">
        <v>12987</v>
      </c>
      <c r="D19656" s="137"/>
      <c r="E19656" s="146">
        <v>8.28</v>
      </c>
      <c r="F19656" s="138"/>
      <c r="G19656" s="138"/>
    </row>
    <row r="19657" ht="15.75" customHeight="1" spans="1:7">
      <c r="A19657" s="143">
        <v>5502880</v>
      </c>
      <c r="B19657" s="153" t="s">
        <v>21857</v>
      </c>
      <c r="C19657" s="145" t="s">
        <v>12987</v>
      </c>
      <c r="D19657" s="137"/>
      <c r="E19657" s="146">
        <v>14.43</v>
      </c>
      <c r="F19657" s="138"/>
      <c r="G19657" s="138"/>
    </row>
    <row r="19658" ht="15.75" customHeight="1" spans="1:7">
      <c r="A19658" s="143">
        <v>5502857</v>
      </c>
      <c r="B19658" s="153" t="s">
        <v>21858</v>
      </c>
      <c r="C19658" s="145" t="s">
        <v>12987</v>
      </c>
      <c r="D19658" s="137"/>
      <c r="E19658" s="146">
        <v>21.51</v>
      </c>
      <c r="F19658" s="138"/>
      <c r="G19658" s="138"/>
    </row>
    <row r="19659" ht="15.75" customHeight="1" spans="1:7">
      <c r="A19659" s="143">
        <v>5502881</v>
      </c>
      <c r="B19659" s="153" t="s">
        <v>21859</v>
      </c>
      <c r="C19659" s="145" t="s">
        <v>12987</v>
      </c>
      <c r="D19659" s="137"/>
      <c r="E19659" s="146">
        <v>11.16</v>
      </c>
      <c r="F19659" s="138"/>
      <c r="G19659" s="138"/>
    </row>
    <row r="19660" ht="15.75" customHeight="1" spans="1:7">
      <c r="A19660" s="143">
        <v>5502859</v>
      </c>
      <c r="B19660" s="153" t="s">
        <v>21860</v>
      </c>
      <c r="C19660" s="145" t="s">
        <v>12987</v>
      </c>
      <c r="D19660" s="137"/>
      <c r="E19660" s="146">
        <v>17.99</v>
      </c>
      <c r="F19660" s="138"/>
      <c r="G19660" s="138"/>
    </row>
    <row r="19661" ht="15.75" customHeight="1" spans="1:7">
      <c r="A19661" s="143">
        <v>5502882</v>
      </c>
      <c r="B19661" s="153" t="s">
        <v>21861</v>
      </c>
      <c r="C19661" s="145" t="s">
        <v>12987</v>
      </c>
      <c r="D19661" s="137"/>
      <c r="E19661" s="146">
        <v>10.57</v>
      </c>
      <c r="F19661" s="138"/>
      <c r="G19661" s="138"/>
    </row>
    <row r="19662" ht="15.75" customHeight="1" spans="1:7">
      <c r="A19662" s="143">
        <v>5502858</v>
      </c>
      <c r="B19662" s="153" t="s">
        <v>21862</v>
      </c>
      <c r="C19662" s="145" t="s">
        <v>12987</v>
      </c>
      <c r="D19662" s="137"/>
      <c r="E19662" s="146">
        <v>19.13</v>
      </c>
      <c r="F19662" s="138"/>
      <c r="G19662" s="138"/>
    </row>
    <row r="19663" ht="15.75" customHeight="1" spans="1:7">
      <c r="A19663" s="143">
        <v>5502747</v>
      </c>
      <c r="B19663" s="153" t="s">
        <v>21863</v>
      </c>
      <c r="C19663" s="145" t="s">
        <v>12987</v>
      </c>
      <c r="D19663" s="137"/>
      <c r="E19663" s="146">
        <v>44.54</v>
      </c>
      <c r="F19663" s="138"/>
      <c r="G19663" s="138"/>
    </row>
    <row r="19664" ht="15.75" customHeight="1" spans="1:7">
      <c r="A19664" s="143">
        <v>5502773</v>
      </c>
      <c r="B19664" s="153" t="s">
        <v>21864</v>
      </c>
      <c r="C19664" s="145" t="s">
        <v>12987</v>
      </c>
      <c r="D19664" s="137"/>
      <c r="E19664" s="146">
        <v>43.04</v>
      </c>
      <c r="F19664" s="138"/>
      <c r="G19664" s="138"/>
    </row>
    <row r="19665" ht="15.75" customHeight="1" spans="1:7">
      <c r="A19665" s="143">
        <v>5502799</v>
      </c>
      <c r="B19665" s="153" t="s">
        <v>21865</v>
      </c>
      <c r="C19665" s="145" t="s">
        <v>12987</v>
      </c>
      <c r="D19665" s="137"/>
      <c r="E19665" s="146">
        <v>42.58</v>
      </c>
      <c r="F19665" s="138"/>
      <c r="G19665" s="138"/>
    </row>
    <row r="19666" ht="15.75" customHeight="1" spans="1:7">
      <c r="A19666" s="143">
        <v>5502748</v>
      </c>
      <c r="B19666" s="153" t="s">
        <v>21866</v>
      </c>
      <c r="C19666" s="145" t="s">
        <v>12987</v>
      </c>
      <c r="D19666" s="137"/>
      <c r="E19666" s="146">
        <v>45.01</v>
      </c>
      <c r="F19666" s="138"/>
      <c r="G19666" s="138"/>
    </row>
    <row r="19667" ht="15.75" customHeight="1" spans="1:7">
      <c r="A19667" s="143">
        <v>5502774</v>
      </c>
      <c r="B19667" s="153" t="s">
        <v>21867</v>
      </c>
      <c r="C19667" s="145" t="s">
        <v>12987</v>
      </c>
      <c r="D19667" s="137"/>
      <c r="E19667" s="146">
        <v>43.32</v>
      </c>
      <c r="F19667" s="138"/>
      <c r="G19667" s="138"/>
    </row>
    <row r="19668" ht="15.75" customHeight="1" spans="1:7">
      <c r="A19668" s="143">
        <v>5502800</v>
      </c>
      <c r="B19668" s="153" t="s">
        <v>21868</v>
      </c>
      <c r="C19668" s="145" t="s">
        <v>12987</v>
      </c>
      <c r="D19668" s="137"/>
      <c r="E19668" s="146">
        <v>42.86</v>
      </c>
      <c r="F19668" s="138"/>
      <c r="G19668" s="138"/>
    </row>
    <row r="19669" ht="15.75" customHeight="1" spans="1:7">
      <c r="A19669" s="143">
        <v>5502749</v>
      </c>
      <c r="B19669" s="153" t="s">
        <v>21869</v>
      </c>
      <c r="C19669" s="145" t="s">
        <v>12987</v>
      </c>
      <c r="D19669" s="137"/>
      <c r="E19669" s="146">
        <v>45.38</v>
      </c>
      <c r="F19669" s="138"/>
      <c r="G19669" s="138"/>
    </row>
    <row r="19670" ht="15.75" customHeight="1" spans="1:7">
      <c r="A19670" s="143">
        <v>5502775</v>
      </c>
      <c r="B19670" s="153" t="s">
        <v>21870</v>
      </c>
      <c r="C19670" s="145" t="s">
        <v>12987</v>
      </c>
      <c r="D19670" s="137"/>
      <c r="E19670" s="146">
        <v>43.6</v>
      </c>
      <c r="F19670" s="138"/>
      <c r="G19670" s="138"/>
    </row>
    <row r="19671" ht="15.75" customHeight="1" spans="1:7">
      <c r="A19671" s="143">
        <v>5502801</v>
      </c>
      <c r="B19671" s="153" t="s">
        <v>21871</v>
      </c>
      <c r="C19671" s="145" t="s">
        <v>12987</v>
      </c>
      <c r="D19671" s="137"/>
      <c r="E19671" s="146">
        <v>43.04</v>
      </c>
      <c r="F19671" s="138"/>
      <c r="G19671" s="138"/>
    </row>
    <row r="19672" ht="15.75" customHeight="1" spans="1:7">
      <c r="A19672" s="143">
        <v>5502750</v>
      </c>
      <c r="B19672" s="153" t="s">
        <v>21872</v>
      </c>
      <c r="C19672" s="145" t="s">
        <v>12987</v>
      </c>
      <c r="D19672" s="137"/>
      <c r="E19672" s="146">
        <v>47.47</v>
      </c>
      <c r="F19672" s="138"/>
      <c r="G19672" s="138"/>
    </row>
    <row r="19673" ht="15.75" customHeight="1" spans="1:7">
      <c r="A19673" s="143">
        <v>5502776</v>
      </c>
      <c r="B19673" s="153" t="s">
        <v>21873</v>
      </c>
      <c r="C19673" s="145" t="s">
        <v>12987</v>
      </c>
      <c r="D19673" s="137"/>
      <c r="E19673" s="146">
        <v>43.88</v>
      </c>
      <c r="F19673" s="138"/>
      <c r="G19673" s="138"/>
    </row>
    <row r="19674" ht="15.75" customHeight="1" spans="1:7">
      <c r="A19674" s="143">
        <v>5502802</v>
      </c>
      <c r="B19674" s="153" t="s">
        <v>21874</v>
      </c>
      <c r="C19674" s="145" t="s">
        <v>12987</v>
      </c>
      <c r="D19674" s="137"/>
      <c r="E19674" s="146">
        <v>43.32</v>
      </c>
      <c r="F19674" s="138"/>
      <c r="G19674" s="138"/>
    </row>
    <row r="19675" ht="15.75" customHeight="1" spans="1:7">
      <c r="A19675" s="143">
        <v>5502751</v>
      </c>
      <c r="B19675" s="153" t="s">
        <v>21875</v>
      </c>
      <c r="C19675" s="145" t="s">
        <v>12987</v>
      </c>
      <c r="D19675" s="137"/>
      <c r="E19675" s="146">
        <v>47.97</v>
      </c>
      <c r="F19675" s="138"/>
      <c r="G19675" s="138"/>
    </row>
    <row r="19676" ht="15.75" customHeight="1" spans="1:7">
      <c r="A19676" s="143">
        <v>5502777</v>
      </c>
      <c r="B19676" s="153" t="s">
        <v>21876</v>
      </c>
      <c r="C19676" s="145" t="s">
        <v>12987</v>
      </c>
      <c r="D19676" s="137"/>
      <c r="E19676" s="146">
        <v>44.16</v>
      </c>
      <c r="F19676" s="138"/>
      <c r="G19676" s="138"/>
    </row>
    <row r="19677" ht="15.75" customHeight="1" spans="1:7">
      <c r="A19677" s="143">
        <v>5502803</v>
      </c>
      <c r="B19677" s="153" t="s">
        <v>21877</v>
      </c>
      <c r="C19677" s="145" t="s">
        <v>12987</v>
      </c>
      <c r="D19677" s="137"/>
      <c r="E19677" s="146">
        <v>43.51</v>
      </c>
      <c r="F19677" s="138"/>
      <c r="G19677" s="138"/>
    </row>
    <row r="19678" ht="15.75" customHeight="1" spans="1:7">
      <c r="A19678" s="143">
        <v>5502752</v>
      </c>
      <c r="B19678" s="153" t="s">
        <v>21878</v>
      </c>
      <c r="C19678" s="145" t="s">
        <v>12987</v>
      </c>
      <c r="D19678" s="137"/>
      <c r="E19678" s="146">
        <v>48.71</v>
      </c>
      <c r="F19678" s="138"/>
      <c r="G19678" s="138"/>
    </row>
    <row r="19679" ht="15.75" customHeight="1" spans="1:7">
      <c r="A19679" s="143">
        <v>5502778</v>
      </c>
      <c r="B19679" s="153" t="s">
        <v>21879</v>
      </c>
      <c r="C19679" s="145" t="s">
        <v>12987</v>
      </c>
      <c r="D19679" s="137"/>
      <c r="E19679" s="146">
        <v>44.72</v>
      </c>
      <c r="F19679" s="138"/>
      <c r="G19679" s="138"/>
    </row>
    <row r="19680" ht="15.75" customHeight="1" spans="1:7">
      <c r="A19680" s="143">
        <v>5502804</v>
      </c>
      <c r="B19680" s="153" t="s">
        <v>21880</v>
      </c>
      <c r="C19680" s="145" t="s">
        <v>12987</v>
      </c>
      <c r="D19680" s="137"/>
      <c r="E19680" s="146">
        <v>43.98</v>
      </c>
      <c r="F19680" s="138"/>
      <c r="G19680" s="138"/>
    </row>
    <row r="19681" ht="15.75" customHeight="1" spans="1:7">
      <c r="A19681" s="143">
        <v>5502753</v>
      </c>
      <c r="B19681" s="153" t="s">
        <v>21881</v>
      </c>
      <c r="C19681" s="145" t="s">
        <v>12987</v>
      </c>
      <c r="D19681" s="137"/>
      <c r="E19681" s="146">
        <v>49.96</v>
      </c>
      <c r="F19681" s="138"/>
      <c r="G19681" s="138"/>
    </row>
    <row r="19682" ht="15.75" customHeight="1" spans="1:7">
      <c r="A19682" s="143">
        <v>5502779</v>
      </c>
      <c r="B19682" s="153" t="s">
        <v>21882</v>
      </c>
      <c r="C19682" s="145" t="s">
        <v>12987</v>
      </c>
      <c r="D19682" s="137"/>
      <c r="E19682" s="146">
        <v>47.22</v>
      </c>
      <c r="F19682" s="138"/>
      <c r="G19682" s="138"/>
    </row>
    <row r="19683" ht="15.75" customHeight="1" spans="1:7">
      <c r="A19683" s="143">
        <v>5502805</v>
      </c>
      <c r="B19683" s="153" t="s">
        <v>21883</v>
      </c>
      <c r="C19683" s="145" t="s">
        <v>12987</v>
      </c>
      <c r="D19683" s="137"/>
      <c r="E19683" s="146">
        <v>44.63</v>
      </c>
      <c r="F19683" s="138"/>
      <c r="G19683" s="138"/>
    </row>
    <row r="19684" ht="15.75" customHeight="1" spans="1:7">
      <c r="A19684" s="143">
        <v>5502743</v>
      </c>
      <c r="B19684" s="153" t="s">
        <v>21884</v>
      </c>
      <c r="C19684" s="145" t="s">
        <v>12987</v>
      </c>
      <c r="D19684" s="137"/>
      <c r="E19684" s="146">
        <v>42.39</v>
      </c>
      <c r="F19684" s="138"/>
      <c r="G19684" s="138"/>
    </row>
    <row r="19685" ht="15.75" customHeight="1" spans="1:7">
      <c r="A19685" s="143">
        <v>5502769</v>
      </c>
      <c r="B19685" s="153" t="s">
        <v>21885</v>
      </c>
      <c r="C19685" s="145" t="s">
        <v>12987</v>
      </c>
      <c r="D19685" s="137"/>
      <c r="E19685" s="146">
        <v>40.05</v>
      </c>
      <c r="F19685" s="138"/>
      <c r="G19685" s="138"/>
    </row>
    <row r="19686" ht="15.75" customHeight="1" spans="1:7">
      <c r="A19686" s="143">
        <v>5502795</v>
      </c>
      <c r="B19686" s="153" t="s">
        <v>21886</v>
      </c>
      <c r="C19686" s="145" t="s">
        <v>12987</v>
      </c>
      <c r="D19686" s="137"/>
      <c r="E19686" s="146">
        <v>39.87</v>
      </c>
      <c r="F19686" s="138"/>
      <c r="G19686" s="138"/>
    </row>
    <row r="19687" ht="15.75" customHeight="1" spans="1:7">
      <c r="A19687" s="143">
        <v>5502744</v>
      </c>
      <c r="B19687" s="153" t="s">
        <v>21887</v>
      </c>
      <c r="C19687" s="145" t="s">
        <v>12987</v>
      </c>
      <c r="D19687" s="137"/>
      <c r="E19687" s="146">
        <v>43.04</v>
      </c>
      <c r="F19687" s="138"/>
      <c r="G19687" s="138"/>
    </row>
    <row r="19688" ht="15.75" customHeight="1" spans="1:7">
      <c r="A19688" s="143">
        <v>5502770</v>
      </c>
      <c r="B19688" s="153" t="s">
        <v>21888</v>
      </c>
      <c r="C19688" s="145" t="s">
        <v>12987</v>
      </c>
      <c r="D19688" s="137"/>
      <c r="E19688" s="146">
        <v>40.49</v>
      </c>
      <c r="F19688" s="138"/>
      <c r="G19688" s="138"/>
    </row>
    <row r="19689" ht="15.75" customHeight="1" spans="1:7">
      <c r="A19689" s="143">
        <v>5502796</v>
      </c>
      <c r="B19689" s="153" t="s">
        <v>21889</v>
      </c>
      <c r="C19689" s="145" t="s">
        <v>12987</v>
      </c>
      <c r="D19689" s="137"/>
      <c r="E19689" s="146">
        <v>40.18</v>
      </c>
      <c r="F19689" s="138"/>
      <c r="G19689" s="138"/>
    </row>
    <row r="19690" ht="15.75" customHeight="1" spans="1:7">
      <c r="A19690" s="143">
        <v>5502742</v>
      </c>
      <c r="B19690" s="153" t="s">
        <v>21890</v>
      </c>
      <c r="C19690" s="145" t="s">
        <v>12987</v>
      </c>
      <c r="D19690" s="137"/>
      <c r="E19690" s="146">
        <v>40.05</v>
      </c>
      <c r="F19690" s="138"/>
      <c r="G19690" s="138"/>
    </row>
    <row r="19691" ht="15.75" customHeight="1" spans="1:7">
      <c r="A19691" s="143">
        <v>5502768</v>
      </c>
      <c r="B19691" s="153" t="s">
        <v>21891</v>
      </c>
      <c r="C19691" s="145" t="s">
        <v>12987</v>
      </c>
      <c r="D19691" s="137"/>
      <c r="E19691" s="146">
        <v>39.62</v>
      </c>
      <c r="F19691" s="138"/>
      <c r="G19691" s="138"/>
    </row>
    <row r="19692" ht="15.75" customHeight="1" spans="1:7">
      <c r="A19692" s="143">
        <v>5502794</v>
      </c>
      <c r="B19692" s="153" t="s">
        <v>21892</v>
      </c>
      <c r="C19692" s="145" t="s">
        <v>12987</v>
      </c>
      <c r="D19692" s="137"/>
      <c r="E19692" s="146">
        <v>39.43</v>
      </c>
      <c r="F19692" s="138"/>
      <c r="G19692" s="138"/>
    </row>
    <row r="19693" ht="15.75" customHeight="1" spans="1:7">
      <c r="A19693" s="143">
        <v>5502745</v>
      </c>
      <c r="B19693" s="153" t="s">
        <v>21893</v>
      </c>
      <c r="C19693" s="145" t="s">
        <v>12987</v>
      </c>
      <c r="D19693" s="137"/>
      <c r="E19693" s="146">
        <v>43.6</v>
      </c>
      <c r="F19693" s="138"/>
      <c r="G19693" s="138"/>
    </row>
    <row r="19694" ht="15.75" customHeight="1" spans="1:7">
      <c r="A19694" s="143">
        <v>5502771</v>
      </c>
      <c r="B19694" s="153" t="s">
        <v>21894</v>
      </c>
      <c r="C19694" s="145" t="s">
        <v>12987</v>
      </c>
      <c r="D19694" s="137"/>
      <c r="E19694" s="146">
        <v>42.48</v>
      </c>
      <c r="F19694" s="138"/>
      <c r="G19694" s="138"/>
    </row>
    <row r="19695" ht="15.75" customHeight="1" spans="1:7">
      <c r="A19695" s="143">
        <v>5502797</v>
      </c>
      <c r="B19695" s="153" t="s">
        <v>21895</v>
      </c>
      <c r="C19695" s="145" t="s">
        <v>12987</v>
      </c>
      <c r="D19695" s="137"/>
      <c r="E19695" s="146">
        <v>40.43</v>
      </c>
      <c r="F19695" s="138"/>
      <c r="G19695" s="138"/>
    </row>
    <row r="19696" ht="15.75" customHeight="1" spans="1:7">
      <c r="A19696" s="143">
        <v>5502746</v>
      </c>
      <c r="B19696" s="153" t="s">
        <v>21896</v>
      </c>
      <c r="C19696" s="145" t="s">
        <v>12987</v>
      </c>
      <c r="D19696" s="137"/>
      <c r="E19696" s="146">
        <v>44.07</v>
      </c>
      <c r="F19696" s="138"/>
      <c r="G19696" s="138"/>
    </row>
    <row r="19697" ht="15.75" customHeight="1" spans="1:7">
      <c r="A19697" s="143">
        <v>5502772</v>
      </c>
      <c r="B19697" s="153" t="s">
        <v>21897</v>
      </c>
      <c r="C19697" s="145" t="s">
        <v>12987</v>
      </c>
      <c r="D19697" s="137"/>
      <c r="E19697" s="146">
        <v>42.76</v>
      </c>
      <c r="F19697" s="138"/>
      <c r="G19697" s="138"/>
    </row>
    <row r="19698" ht="15.75" customHeight="1" spans="1:7">
      <c r="A19698" s="143">
        <v>5502798</v>
      </c>
      <c r="B19698" s="153" t="s">
        <v>21898</v>
      </c>
      <c r="C19698" s="145" t="s">
        <v>12987</v>
      </c>
      <c r="D19698" s="137"/>
      <c r="E19698" s="146">
        <v>40.74</v>
      </c>
      <c r="F19698" s="138"/>
      <c r="G19698" s="138"/>
    </row>
    <row r="19699" ht="15.75" customHeight="1" spans="1:7">
      <c r="A19699" s="143">
        <v>5502886</v>
      </c>
      <c r="B19699" s="153" t="s">
        <v>21899</v>
      </c>
      <c r="C19699" s="145" t="s">
        <v>12987</v>
      </c>
      <c r="D19699" s="137"/>
      <c r="E19699" s="146">
        <v>52.3</v>
      </c>
      <c r="F19699" s="138"/>
      <c r="G19699" s="138"/>
    </row>
    <row r="19700" ht="15.75" customHeight="1" spans="1:7">
      <c r="A19700" s="143">
        <v>5502887</v>
      </c>
      <c r="B19700" s="153" t="s">
        <v>21900</v>
      </c>
      <c r="C19700" s="145" t="s">
        <v>12987</v>
      </c>
      <c r="D19700" s="137"/>
      <c r="E19700" s="146">
        <v>47.59</v>
      </c>
      <c r="F19700" s="138"/>
      <c r="G19700" s="138"/>
    </row>
    <row r="19701" ht="15.75" customHeight="1" spans="1:7">
      <c r="A19701" s="143">
        <v>5502888</v>
      </c>
      <c r="B19701" s="153" t="s">
        <v>21901</v>
      </c>
      <c r="C19701" s="145" t="s">
        <v>12987</v>
      </c>
      <c r="D19701" s="137"/>
      <c r="E19701" s="146">
        <v>45.01</v>
      </c>
      <c r="F19701" s="138"/>
      <c r="G19701" s="138"/>
    </row>
    <row r="19702" ht="15.75" customHeight="1" spans="1:7">
      <c r="A19702" s="143">
        <v>5502820</v>
      </c>
      <c r="B19702" s="153" t="s">
        <v>21902</v>
      </c>
      <c r="C19702" s="145" t="s">
        <v>12987</v>
      </c>
      <c r="D19702" s="137"/>
      <c r="E19702" s="146">
        <v>6.52</v>
      </c>
      <c r="F19702" s="138"/>
      <c r="G19702" s="138"/>
    </row>
    <row r="19703" ht="15.75" customHeight="1" spans="1:7">
      <c r="A19703" s="143">
        <v>5502904</v>
      </c>
      <c r="B19703" s="153" t="s">
        <v>21903</v>
      </c>
      <c r="C19703" s="145" t="s">
        <v>12987</v>
      </c>
      <c r="D19703" s="137"/>
      <c r="E19703" s="146">
        <v>19.2</v>
      </c>
      <c r="F19703" s="138"/>
      <c r="G19703" s="138"/>
    </row>
    <row r="19704" ht="15.75" customHeight="1" spans="1:7">
      <c r="A19704" s="143">
        <v>5502930</v>
      </c>
      <c r="B19704" s="153" t="s">
        <v>21904</v>
      </c>
      <c r="C19704" s="145" t="s">
        <v>12987</v>
      </c>
      <c r="D19704" s="137"/>
      <c r="E19704" s="146">
        <v>18.25</v>
      </c>
      <c r="F19704" s="138"/>
      <c r="G19704" s="138"/>
    </row>
    <row r="19705" ht="15.75" customHeight="1" spans="1:7">
      <c r="A19705" s="143">
        <v>5502956</v>
      </c>
      <c r="B19705" s="153" t="s">
        <v>21905</v>
      </c>
      <c r="C19705" s="145" t="s">
        <v>12987</v>
      </c>
      <c r="D19705" s="137"/>
      <c r="E19705" s="146">
        <v>17.9</v>
      </c>
      <c r="F19705" s="138"/>
      <c r="G19705" s="138"/>
    </row>
    <row r="19706" ht="15.75" customHeight="1" spans="1:7">
      <c r="A19706" s="143">
        <v>5502905</v>
      </c>
      <c r="B19706" s="153" t="s">
        <v>21906</v>
      </c>
      <c r="C19706" s="145" t="s">
        <v>12987</v>
      </c>
      <c r="D19706" s="137"/>
      <c r="E19706" s="146">
        <v>21.65</v>
      </c>
      <c r="F19706" s="138"/>
      <c r="G19706" s="138"/>
    </row>
    <row r="19707" ht="15.75" customHeight="1" spans="1:7">
      <c r="A19707" s="143">
        <v>5502931</v>
      </c>
      <c r="B19707" s="153" t="s">
        <v>21907</v>
      </c>
      <c r="C19707" s="145" t="s">
        <v>12987</v>
      </c>
      <c r="D19707" s="137"/>
      <c r="E19707" s="146">
        <v>18.42</v>
      </c>
      <c r="F19707" s="138"/>
      <c r="G19707" s="138"/>
    </row>
    <row r="19708" ht="15.75" customHeight="1" spans="1:7">
      <c r="A19708" s="143">
        <v>5502957</v>
      </c>
      <c r="B19708" s="153" t="s">
        <v>21908</v>
      </c>
      <c r="C19708" s="145" t="s">
        <v>12987</v>
      </c>
      <c r="D19708" s="137"/>
      <c r="E19708" s="146">
        <v>18.08</v>
      </c>
      <c r="F19708" s="138"/>
      <c r="G19708" s="138"/>
    </row>
    <row r="19709" ht="15.75" customHeight="1" spans="1:7">
      <c r="A19709" s="143">
        <v>5502906</v>
      </c>
      <c r="B19709" s="153" t="s">
        <v>21909</v>
      </c>
      <c r="C19709" s="145" t="s">
        <v>12987</v>
      </c>
      <c r="D19709" s="137"/>
      <c r="E19709" s="146">
        <v>21.91</v>
      </c>
      <c r="F19709" s="138"/>
      <c r="G19709" s="138"/>
    </row>
    <row r="19710" ht="15.75" customHeight="1" spans="1:7">
      <c r="A19710" s="143">
        <v>5502932</v>
      </c>
      <c r="B19710" s="153" t="s">
        <v>21910</v>
      </c>
      <c r="C19710" s="145" t="s">
        <v>12987</v>
      </c>
      <c r="D19710" s="137"/>
      <c r="E19710" s="146">
        <v>18.6</v>
      </c>
      <c r="F19710" s="138"/>
      <c r="G19710" s="138"/>
    </row>
    <row r="19711" ht="15.75" customHeight="1" spans="1:7">
      <c r="A19711" s="143">
        <v>5502958</v>
      </c>
      <c r="B19711" s="153" t="s">
        <v>21911</v>
      </c>
      <c r="C19711" s="145" t="s">
        <v>12987</v>
      </c>
      <c r="D19711" s="137"/>
      <c r="E19711" s="146">
        <v>18.25</v>
      </c>
      <c r="F19711" s="138"/>
      <c r="G19711" s="138"/>
    </row>
    <row r="19712" ht="15.75" customHeight="1" spans="1:7">
      <c r="A19712" s="143">
        <v>5502907</v>
      </c>
      <c r="B19712" s="153" t="s">
        <v>21912</v>
      </c>
      <c r="C19712" s="145" t="s">
        <v>12987</v>
      </c>
      <c r="D19712" s="137"/>
      <c r="E19712" s="146">
        <v>22.3</v>
      </c>
      <c r="F19712" s="138"/>
      <c r="G19712" s="138"/>
    </row>
    <row r="19713" ht="15.75" customHeight="1" spans="1:7">
      <c r="A19713" s="143">
        <v>5502933</v>
      </c>
      <c r="B19713" s="153" t="s">
        <v>21913</v>
      </c>
      <c r="C19713" s="145" t="s">
        <v>12987</v>
      </c>
      <c r="D19713" s="137"/>
      <c r="E19713" s="146">
        <v>18.85</v>
      </c>
      <c r="F19713" s="138"/>
      <c r="G19713" s="138"/>
    </row>
    <row r="19714" ht="15.75" customHeight="1" spans="1:7">
      <c r="A19714" s="143">
        <v>5502959</v>
      </c>
      <c r="B19714" s="153" t="s">
        <v>21914</v>
      </c>
      <c r="C19714" s="145" t="s">
        <v>12987</v>
      </c>
      <c r="D19714" s="137"/>
      <c r="E19714" s="146">
        <v>18.42</v>
      </c>
      <c r="F19714" s="138"/>
      <c r="G19714" s="138"/>
    </row>
    <row r="19715" ht="15.75" customHeight="1" spans="1:7">
      <c r="A19715" s="143">
        <v>5502908</v>
      </c>
      <c r="B19715" s="153" t="s">
        <v>21915</v>
      </c>
      <c r="C19715" s="145" t="s">
        <v>12987</v>
      </c>
      <c r="D19715" s="137"/>
      <c r="E19715" s="146">
        <v>22.56</v>
      </c>
      <c r="F19715" s="138"/>
      <c r="G19715" s="138"/>
    </row>
    <row r="19716" ht="15.75" customHeight="1" spans="1:7">
      <c r="A19716" s="143">
        <v>5502934</v>
      </c>
      <c r="B19716" s="153" t="s">
        <v>21916</v>
      </c>
      <c r="C19716" s="145" t="s">
        <v>12987</v>
      </c>
      <c r="D19716" s="137"/>
      <c r="E19716" s="146">
        <v>19.03</v>
      </c>
      <c r="F19716" s="138"/>
      <c r="G19716" s="138"/>
    </row>
    <row r="19717" ht="15.75" customHeight="1" spans="1:7">
      <c r="A19717" s="143">
        <v>5502960</v>
      </c>
      <c r="B19717" s="153" t="s">
        <v>21917</v>
      </c>
      <c r="C19717" s="145" t="s">
        <v>12987</v>
      </c>
      <c r="D19717" s="137"/>
      <c r="E19717" s="146">
        <v>18.51</v>
      </c>
      <c r="F19717" s="138"/>
      <c r="G19717" s="138"/>
    </row>
    <row r="19718" ht="15.75" customHeight="1" spans="1:7">
      <c r="A19718" s="143">
        <v>5502909</v>
      </c>
      <c r="B19718" s="153" t="s">
        <v>21918</v>
      </c>
      <c r="C19718" s="145" t="s">
        <v>12987</v>
      </c>
      <c r="D19718" s="137"/>
      <c r="E19718" s="146">
        <v>23.08</v>
      </c>
      <c r="F19718" s="138"/>
      <c r="G19718" s="138"/>
    </row>
    <row r="19719" ht="15.75" customHeight="1" spans="1:7">
      <c r="A19719" s="143">
        <v>5502935</v>
      </c>
      <c r="B19719" s="153" t="s">
        <v>21919</v>
      </c>
      <c r="C19719" s="145" t="s">
        <v>12987</v>
      </c>
      <c r="D19719" s="137"/>
      <c r="E19719" s="146">
        <v>19.37</v>
      </c>
      <c r="F19719" s="138"/>
      <c r="G19719" s="138"/>
    </row>
    <row r="19720" ht="15.75" customHeight="1" spans="1:7">
      <c r="A19720" s="143">
        <v>5502961</v>
      </c>
      <c r="B19720" s="153" t="s">
        <v>21920</v>
      </c>
      <c r="C19720" s="145" t="s">
        <v>12987</v>
      </c>
      <c r="D19720" s="137"/>
      <c r="E19720" s="146">
        <v>18.85</v>
      </c>
      <c r="F19720" s="138"/>
      <c r="G19720" s="138"/>
    </row>
    <row r="19721" ht="15.75" customHeight="1" spans="1:7">
      <c r="A19721" s="143">
        <v>5502910</v>
      </c>
      <c r="B19721" s="153" t="s">
        <v>21921</v>
      </c>
      <c r="C19721" s="145" t="s">
        <v>12987</v>
      </c>
      <c r="D19721" s="137"/>
      <c r="E19721" s="146">
        <v>23.98</v>
      </c>
      <c r="F19721" s="138"/>
      <c r="G19721" s="138"/>
    </row>
    <row r="19722" ht="15.75" customHeight="1" spans="1:7">
      <c r="A19722" s="143">
        <v>5502936</v>
      </c>
      <c r="B19722" s="153" t="s">
        <v>21922</v>
      </c>
      <c r="C19722" s="145" t="s">
        <v>12987</v>
      </c>
      <c r="D19722" s="137"/>
      <c r="E19722" s="146">
        <v>22.04</v>
      </c>
      <c r="F19722" s="138"/>
      <c r="G19722" s="138"/>
    </row>
    <row r="19723" ht="15.75" customHeight="1" spans="1:7">
      <c r="A19723" s="143">
        <v>5502962</v>
      </c>
      <c r="B19723" s="153" t="s">
        <v>21923</v>
      </c>
      <c r="C19723" s="145" t="s">
        <v>12987</v>
      </c>
      <c r="D19723" s="137"/>
      <c r="E19723" s="146">
        <v>19.29</v>
      </c>
      <c r="F19723" s="138"/>
      <c r="G19723" s="138"/>
    </row>
    <row r="19724" ht="15.75" customHeight="1" spans="1:7">
      <c r="A19724" s="143">
        <v>5502900</v>
      </c>
      <c r="B19724" s="153" t="s">
        <v>21924</v>
      </c>
      <c r="C19724" s="145" t="s">
        <v>12987</v>
      </c>
      <c r="D19724" s="137"/>
      <c r="E19724" s="146">
        <v>17.82</v>
      </c>
      <c r="F19724" s="138"/>
      <c r="G19724" s="138"/>
    </row>
    <row r="19725" ht="15.75" customHeight="1" spans="1:7">
      <c r="A19725" s="143">
        <v>5502926</v>
      </c>
      <c r="B19725" s="153" t="s">
        <v>21925</v>
      </c>
      <c r="C19725" s="145" t="s">
        <v>12987</v>
      </c>
      <c r="D19725" s="137"/>
      <c r="E19725" s="146">
        <v>17.3</v>
      </c>
      <c r="F19725" s="138"/>
      <c r="G19725" s="138"/>
    </row>
    <row r="19726" ht="15.75" customHeight="1" spans="1:7">
      <c r="A19726" s="143">
        <v>5502952</v>
      </c>
      <c r="B19726" s="153" t="s">
        <v>21926</v>
      </c>
      <c r="C19726" s="145" t="s">
        <v>12987</v>
      </c>
      <c r="D19726" s="137"/>
      <c r="E19726" s="146">
        <v>17.13</v>
      </c>
      <c r="F19726" s="138"/>
      <c r="G19726" s="138"/>
    </row>
    <row r="19727" ht="15.75" customHeight="1" spans="1:7">
      <c r="A19727" s="143">
        <v>5502901</v>
      </c>
      <c r="B19727" s="153" t="s">
        <v>21927</v>
      </c>
      <c r="C19727" s="145" t="s">
        <v>12987</v>
      </c>
      <c r="D19727" s="137"/>
      <c r="E19727" s="146">
        <v>18.16</v>
      </c>
      <c r="F19727" s="138"/>
      <c r="G19727" s="138"/>
    </row>
    <row r="19728" ht="15.75" customHeight="1" spans="1:7">
      <c r="A19728" s="143">
        <v>5502927</v>
      </c>
      <c r="B19728" s="153" t="s">
        <v>21928</v>
      </c>
      <c r="C19728" s="145" t="s">
        <v>12987</v>
      </c>
      <c r="D19728" s="137"/>
      <c r="E19728" s="146">
        <v>17.56</v>
      </c>
      <c r="F19728" s="138"/>
      <c r="G19728" s="138"/>
    </row>
    <row r="19729" ht="15.75" customHeight="1" spans="1:7">
      <c r="A19729" s="143">
        <v>5502953</v>
      </c>
      <c r="B19729" s="153" t="s">
        <v>21929</v>
      </c>
      <c r="C19729" s="145" t="s">
        <v>12987</v>
      </c>
      <c r="D19729" s="137"/>
      <c r="E19729" s="146">
        <v>17.39</v>
      </c>
      <c r="F19729" s="138"/>
      <c r="G19729" s="138"/>
    </row>
    <row r="19730" ht="15.75" customHeight="1" spans="1:7">
      <c r="A19730" s="143">
        <v>5502899</v>
      </c>
      <c r="B19730" s="153" t="s">
        <v>21930</v>
      </c>
      <c r="C19730" s="145" t="s">
        <v>12987</v>
      </c>
      <c r="D19730" s="137"/>
      <c r="E19730" s="146">
        <v>17.3</v>
      </c>
      <c r="F19730" s="138"/>
      <c r="G19730" s="138"/>
    </row>
    <row r="19731" ht="15.75" customHeight="1" spans="1:7">
      <c r="A19731" s="143">
        <v>5502925</v>
      </c>
      <c r="B19731" s="153" t="s">
        <v>21931</v>
      </c>
      <c r="C19731" s="145" t="s">
        <v>12987</v>
      </c>
      <c r="D19731" s="137"/>
      <c r="E19731" s="146">
        <v>17.04</v>
      </c>
      <c r="F19731" s="138"/>
      <c r="G19731" s="138"/>
    </row>
    <row r="19732" ht="15.75" customHeight="1" spans="1:7">
      <c r="A19732" s="143">
        <v>5502951</v>
      </c>
      <c r="B19732" s="153" t="s">
        <v>21932</v>
      </c>
      <c r="C19732" s="145" t="s">
        <v>12987</v>
      </c>
      <c r="D19732" s="137"/>
      <c r="E19732" s="146">
        <v>16.87</v>
      </c>
      <c r="F19732" s="138"/>
      <c r="G19732" s="138"/>
    </row>
    <row r="19733" ht="15.75" customHeight="1" spans="1:7">
      <c r="A19733" s="143">
        <v>5502902</v>
      </c>
      <c r="B19733" s="153" t="s">
        <v>21933</v>
      </c>
      <c r="C19733" s="145" t="s">
        <v>12987</v>
      </c>
      <c r="D19733" s="137"/>
      <c r="E19733" s="146">
        <v>18.6</v>
      </c>
      <c r="F19733" s="138"/>
      <c r="G19733" s="138"/>
    </row>
    <row r="19734" ht="15.75" customHeight="1" spans="1:7">
      <c r="A19734" s="143">
        <v>5502928</v>
      </c>
      <c r="B19734" s="153" t="s">
        <v>21934</v>
      </c>
      <c r="C19734" s="145" t="s">
        <v>12987</v>
      </c>
      <c r="D19734" s="137"/>
      <c r="E19734" s="146">
        <v>17.82</v>
      </c>
      <c r="F19734" s="138"/>
      <c r="G19734" s="138"/>
    </row>
    <row r="19735" ht="15.75" customHeight="1" spans="1:7">
      <c r="A19735" s="143">
        <v>5502954</v>
      </c>
      <c r="B19735" s="153" t="s">
        <v>21935</v>
      </c>
      <c r="C19735" s="145" t="s">
        <v>12987</v>
      </c>
      <c r="D19735" s="137"/>
      <c r="E19735" s="146">
        <v>17.56</v>
      </c>
      <c r="F19735" s="138"/>
      <c r="G19735" s="138"/>
    </row>
    <row r="19736" ht="15.75" customHeight="1" spans="1:7">
      <c r="A19736" s="143">
        <v>5502903</v>
      </c>
      <c r="B19736" s="153" t="s">
        <v>21936</v>
      </c>
      <c r="C19736" s="145" t="s">
        <v>12987</v>
      </c>
      <c r="D19736" s="137"/>
      <c r="E19736" s="146">
        <v>18.85</v>
      </c>
      <c r="F19736" s="138"/>
      <c r="G19736" s="138"/>
    </row>
    <row r="19737" ht="15.75" customHeight="1" spans="1:7">
      <c r="A19737" s="143">
        <v>5502929</v>
      </c>
      <c r="B19737" s="153" t="s">
        <v>21937</v>
      </c>
      <c r="C19737" s="145" t="s">
        <v>12987</v>
      </c>
      <c r="D19737" s="137"/>
      <c r="E19737" s="146">
        <v>17.99</v>
      </c>
      <c r="F19737" s="138"/>
      <c r="G19737" s="138"/>
    </row>
    <row r="19738" ht="15.75" customHeight="1" spans="1:7">
      <c r="A19738" s="143">
        <v>5502955</v>
      </c>
      <c r="B19738" s="153" t="s">
        <v>21938</v>
      </c>
      <c r="C19738" s="145" t="s">
        <v>12987</v>
      </c>
      <c r="D19738" s="137"/>
      <c r="E19738" s="146">
        <v>17.73</v>
      </c>
      <c r="F19738" s="138"/>
      <c r="G19738" s="138"/>
    </row>
    <row r="19739" ht="15.75" customHeight="1" spans="1:7">
      <c r="A19739" s="143">
        <v>5502889</v>
      </c>
      <c r="B19739" s="153" t="s">
        <v>21939</v>
      </c>
      <c r="C19739" s="145" t="s">
        <v>12987</v>
      </c>
      <c r="D19739" s="137"/>
      <c r="E19739" s="146">
        <v>24.37</v>
      </c>
      <c r="F19739" s="138"/>
      <c r="G19739" s="138"/>
    </row>
    <row r="19740" ht="15.75" customHeight="1" spans="1:7">
      <c r="A19740" s="143">
        <v>5502996</v>
      </c>
      <c r="B19740" s="153" t="s">
        <v>21940</v>
      </c>
      <c r="C19740" s="145" t="s">
        <v>12987</v>
      </c>
      <c r="D19740" s="137"/>
      <c r="E19740" s="146">
        <v>22.3</v>
      </c>
      <c r="F19740" s="138"/>
      <c r="G19740" s="138"/>
    </row>
    <row r="19741" ht="15.75" customHeight="1" spans="1:7">
      <c r="A19741" s="143">
        <v>5502997</v>
      </c>
      <c r="B19741" s="153" t="s">
        <v>21941</v>
      </c>
      <c r="C19741" s="145" t="s">
        <v>12987</v>
      </c>
      <c r="D19741" s="137"/>
      <c r="E19741" s="146">
        <v>21.65</v>
      </c>
      <c r="F19741" s="138"/>
      <c r="G19741" s="138"/>
    </row>
    <row r="19742" ht="15.75" customHeight="1" spans="1:7">
      <c r="A19742" s="143">
        <v>5501716</v>
      </c>
      <c r="B19742" s="153" t="s">
        <v>21942</v>
      </c>
      <c r="C19742" s="145" t="s">
        <v>12987</v>
      </c>
      <c r="D19742" s="137"/>
      <c r="E19742" s="146">
        <v>19.37</v>
      </c>
      <c r="F19742" s="138"/>
      <c r="G19742" s="138"/>
    </row>
    <row r="19743" ht="15.75" customHeight="1" spans="1:7">
      <c r="A19743" s="143">
        <v>5501717</v>
      </c>
      <c r="B19743" s="153" t="s">
        <v>21943</v>
      </c>
      <c r="C19743" s="145" t="s">
        <v>12987</v>
      </c>
      <c r="D19743" s="137"/>
      <c r="E19743" s="146">
        <v>21.83</v>
      </c>
      <c r="F19743" s="138"/>
      <c r="G19743" s="138"/>
    </row>
    <row r="19744" ht="15.75" customHeight="1" spans="1:7">
      <c r="A19744" s="143">
        <v>5501712</v>
      </c>
      <c r="B19744" s="153" t="s">
        <v>21944</v>
      </c>
      <c r="C19744" s="145" t="s">
        <v>12987</v>
      </c>
      <c r="D19744" s="137"/>
      <c r="E19744" s="146">
        <v>11.27</v>
      </c>
      <c r="F19744" s="138"/>
      <c r="G19744" s="138"/>
    </row>
    <row r="19745" ht="15.75" customHeight="1" spans="1:7">
      <c r="A19745" s="143">
        <v>5501713</v>
      </c>
      <c r="B19745" s="153" t="s">
        <v>21945</v>
      </c>
      <c r="C19745" s="145" t="s">
        <v>12987</v>
      </c>
      <c r="D19745" s="137"/>
      <c r="E19745" s="146">
        <v>12.49</v>
      </c>
      <c r="F19745" s="138"/>
      <c r="G19745" s="138"/>
    </row>
    <row r="19746" ht="15.75" customHeight="1" spans="1:7">
      <c r="A19746" s="143">
        <v>5501711</v>
      </c>
      <c r="B19746" s="153" t="s">
        <v>21946</v>
      </c>
      <c r="C19746" s="145" t="s">
        <v>12987</v>
      </c>
      <c r="D19746" s="137"/>
      <c r="E19746" s="146">
        <v>9.05</v>
      </c>
      <c r="F19746" s="138"/>
      <c r="G19746" s="138"/>
    </row>
    <row r="19747" ht="15.75" customHeight="1" spans="1:7">
      <c r="A19747" s="143">
        <v>5501710</v>
      </c>
      <c r="B19747" s="153" t="s">
        <v>21947</v>
      </c>
      <c r="C19747" s="145" t="s">
        <v>12987</v>
      </c>
      <c r="D19747" s="137"/>
      <c r="E19747" s="146">
        <v>2.75</v>
      </c>
      <c r="F19747" s="138"/>
      <c r="G19747" s="138"/>
    </row>
    <row r="19748" ht="15.75" customHeight="1" spans="1:7">
      <c r="A19748" s="143">
        <v>5501714</v>
      </c>
      <c r="B19748" s="153" t="s">
        <v>21948</v>
      </c>
      <c r="C19748" s="145" t="s">
        <v>12987</v>
      </c>
      <c r="D19748" s="137"/>
      <c r="E19748" s="146">
        <v>14.69</v>
      </c>
      <c r="F19748" s="138"/>
      <c r="G19748" s="138"/>
    </row>
    <row r="19749" ht="15.75" customHeight="1" spans="1:7">
      <c r="A19749" s="143">
        <v>5501715</v>
      </c>
      <c r="B19749" s="153" t="s">
        <v>21949</v>
      </c>
      <c r="C19749" s="145" t="s">
        <v>12987</v>
      </c>
      <c r="D19749" s="137"/>
      <c r="E19749" s="146">
        <v>16.92</v>
      </c>
      <c r="F19749" s="138"/>
      <c r="G19749" s="138"/>
    </row>
    <row r="19750" ht="15.75" customHeight="1" spans="1:7">
      <c r="A19750" s="143">
        <v>5502986</v>
      </c>
      <c r="B19750" s="153" t="s">
        <v>21950</v>
      </c>
      <c r="C19750" s="145" t="s">
        <v>12987</v>
      </c>
      <c r="D19750" s="137"/>
      <c r="E19750" s="146">
        <v>2.9</v>
      </c>
      <c r="F19750" s="138"/>
      <c r="G19750" s="138"/>
    </row>
    <row r="19751" ht="15.75" customHeight="1" spans="1:7">
      <c r="A19751" s="143">
        <v>5502977</v>
      </c>
      <c r="B19751" s="153" t="s">
        <v>21951</v>
      </c>
      <c r="C19751" s="145" t="s">
        <v>12987</v>
      </c>
      <c r="D19751" s="137"/>
      <c r="E19751" s="146">
        <v>8.57</v>
      </c>
      <c r="F19751" s="138"/>
      <c r="G19751" s="138"/>
    </row>
    <row r="19752" ht="15.75" customHeight="1" spans="1:7">
      <c r="A19752" s="143">
        <v>5502985</v>
      </c>
      <c r="B19752" s="153" t="s">
        <v>21952</v>
      </c>
      <c r="C19752" s="145" t="s">
        <v>13149</v>
      </c>
      <c r="D19752" s="137"/>
      <c r="E19752" s="146">
        <v>0.51</v>
      </c>
      <c r="F19752" s="138"/>
      <c r="G19752" s="138"/>
    </row>
    <row r="19753" ht="15.75" customHeight="1" spans="1:7">
      <c r="A19753" s="143">
        <v>5503018</v>
      </c>
      <c r="B19753" s="153" t="s">
        <v>21953</v>
      </c>
      <c r="C19753" s="145" t="s">
        <v>18099</v>
      </c>
      <c r="D19753" s="137"/>
      <c r="E19753" s="146">
        <v>64.84</v>
      </c>
      <c r="F19753" s="138"/>
      <c r="G19753" s="138"/>
    </row>
    <row r="19754" ht="15.75" customHeight="1" spans="1:7">
      <c r="A19754" s="143">
        <v>5505768</v>
      </c>
      <c r="B19754" s="153" t="s">
        <v>21954</v>
      </c>
      <c r="C19754" s="145" t="s">
        <v>13149</v>
      </c>
      <c r="D19754" s="137"/>
      <c r="E19754" s="146">
        <v>80.25</v>
      </c>
      <c r="F19754" s="138"/>
      <c r="G19754" s="138"/>
    </row>
    <row r="19755" ht="15.75" customHeight="1" spans="1:7">
      <c r="A19755" s="143">
        <v>5503020</v>
      </c>
      <c r="B19755" s="153" t="s">
        <v>21955</v>
      </c>
      <c r="C19755" s="145" t="s">
        <v>18099</v>
      </c>
      <c r="D19755" s="137"/>
      <c r="E19755" s="146">
        <v>290.41</v>
      </c>
      <c r="F19755" s="138"/>
      <c r="G19755" s="138"/>
    </row>
    <row r="19756" ht="15.75" customHeight="1" spans="1:7">
      <c r="A19756" s="143">
        <v>5605798</v>
      </c>
      <c r="B19756" s="153" t="s">
        <v>21956</v>
      </c>
      <c r="C19756" s="145" t="s">
        <v>13059</v>
      </c>
      <c r="D19756" s="137"/>
      <c r="E19756" s="146">
        <v>85.3</v>
      </c>
      <c r="F19756" s="138"/>
      <c r="G19756" s="138"/>
    </row>
    <row r="19757" ht="15.75" customHeight="1" spans="1:7">
      <c r="A19757" s="143">
        <v>5605925</v>
      </c>
      <c r="B19757" s="153" t="s">
        <v>21957</v>
      </c>
      <c r="C19757" s="145" t="s">
        <v>13059</v>
      </c>
      <c r="D19757" s="137"/>
      <c r="E19757" s="146">
        <v>79.93</v>
      </c>
      <c r="F19757" s="138"/>
      <c r="G19757" s="138"/>
    </row>
    <row r="19758" ht="15.75" customHeight="1" spans="1:7">
      <c r="A19758" s="143">
        <v>5605799</v>
      </c>
      <c r="B19758" s="153" t="s">
        <v>21958</v>
      </c>
      <c r="C19758" s="145" t="s">
        <v>13059</v>
      </c>
      <c r="D19758" s="137"/>
      <c r="E19758" s="146">
        <v>90.46</v>
      </c>
      <c r="F19758" s="138"/>
      <c r="G19758" s="138"/>
    </row>
    <row r="19759" ht="15.75" customHeight="1" spans="1:7">
      <c r="A19759" s="143">
        <v>5605800</v>
      </c>
      <c r="B19759" s="153" t="s">
        <v>21959</v>
      </c>
      <c r="C19759" s="145" t="s">
        <v>13059</v>
      </c>
      <c r="D19759" s="137"/>
      <c r="E19759" s="146">
        <v>100.28</v>
      </c>
      <c r="F19759" s="138"/>
      <c r="G19759" s="138"/>
    </row>
    <row r="19760" ht="15.75" customHeight="1" spans="1:7">
      <c r="A19760" s="143">
        <v>5605894</v>
      </c>
      <c r="B19760" s="153" t="s">
        <v>21960</v>
      </c>
      <c r="C19760" s="145" t="s">
        <v>13059</v>
      </c>
      <c r="D19760" s="137"/>
      <c r="E19760" s="146">
        <v>47.67</v>
      </c>
      <c r="F19760" s="138"/>
      <c r="G19760" s="138"/>
    </row>
    <row r="19761" ht="15.75" customHeight="1" spans="1:7">
      <c r="A19761" s="143">
        <v>5605895</v>
      </c>
      <c r="B19761" s="153" t="s">
        <v>21961</v>
      </c>
      <c r="C19761" s="145" t="s">
        <v>13059</v>
      </c>
      <c r="D19761" s="137"/>
      <c r="E19761" s="146">
        <v>51.36</v>
      </c>
      <c r="F19761" s="138"/>
      <c r="G19761" s="138"/>
    </row>
    <row r="19762" ht="15.75" customHeight="1" spans="1:7">
      <c r="A19762" s="143">
        <v>5605896</v>
      </c>
      <c r="B19762" s="153" t="s">
        <v>21962</v>
      </c>
      <c r="C19762" s="145" t="s">
        <v>13059</v>
      </c>
      <c r="D19762" s="137"/>
      <c r="E19762" s="146">
        <v>56.93</v>
      </c>
      <c r="F19762" s="138"/>
      <c r="G19762" s="138"/>
    </row>
    <row r="19763" ht="15.75" customHeight="1" spans="1:7">
      <c r="A19763" s="143">
        <v>5605911</v>
      </c>
      <c r="B19763" s="153" t="s">
        <v>21963</v>
      </c>
      <c r="C19763" s="145" t="s">
        <v>13059</v>
      </c>
      <c r="D19763" s="137"/>
      <c r="E19763" s="146">
        <v>34.88</v>
      </c>
      <c r="F19763" s="138"/>
      <c r="G19763" s="138"/>
    </row>
    <row r="19764" ht="15.75" customHeight="1" spans="1:7">
      <c r="A19764" s="143">
        <v>5605912</v>
      </c>
      <c r="B19764" s="153" t="s">
        <v>21964</v>
      </c>
      <c r="C19764" s="145" t="s">
        <v>13059</v>
      </c>
      <c r="D19764" s="137"/>
      <c r="E19764" s="146">
        <v>49.59</v>
      </c>
      <c r="F19764" s="138"/>
      <c r="G19764" s="138"/>
    </row>
    <row r="19765" ht="15.75" customHeight="1" spans="1:7">
      <c r="A19765" s="143">
        <v>5605938</v>
      </c>
      <c r="B19765" s="153" t="s">
        <v>21965</v>
      </c>
      <c r="C19765" s="145" t="s">
        <v>13059</v>
      </c>
      <c r="D19765" s="137"/>
      <c r="E19765" s="146">
        <v>20.13</v>
      </c>
      <c r="F19765" s="138"/>
      <c r="G19765" s="138"/>
    </row>
    <row r="19766" ht="15.75" customHeight="1" spans="1:7">
      <c r="A19766" s="143">
        <v>5605939</v>
      </c>
      <c r="B19766" s="153" t="s">
        <v>21966</v>
      </c>
      <c r="C19766" s="145" t="s">
        <v>13059</v>
      </c>
      <c r="D19766" s="137"/>
      <c r="E19766" s="146">
        <v>24.2</v>
      </c>
      <c r="F19766" s="138"/>
      <c r="G19766" s="138"/>
    </row>
    <row r="19767" ht="15.75" customHeight="1" spans="1:7">
      <c r="A19767" s="143">
        <v>5605940</v>
      </c>
      <c r="B19767" s="153" t="s">
        <v>21967</v>
      </c>
      <c r="C19767" s="145" t="s">
        <v>13059</v>
      </c>
      <c r="D19767" s="137"/>
      <c r="E19767" s="146">
        <v>56.27</v>
      </c>
      <c r="F19767" s="138"/>
      <c r="G19767" s="138"/>
    </row>
    <row r="19768" ht="15.75" customHeight="1" spans="1:7">
      <c r="A19768" s="143">
        <v>5605942</v>
      </c>
      <c r="B19768" s="153" t="s">
        <v>21968</v>
      </c>
      <c r="C19768" s="145" t="s">
        <v>13149</v>
      </c>
      <c r="D19768" s="137"/>
      <c r="E19768" s="146">
        <v>52.2</v>
      </c>
      <c r="F19768" s="138"/>
      <c r="G19768" s="138"/>
    </row>
    <row r="19769" ht="15.75" customHeight="1" spans="1:7">
      <c r="A19769" s="143">
        <v>5605955</v>
      </c>
      <c r="B19769" s="153" t="s">
        <v>21969</v>
      </c>
      <c r="C19769" s="145" t="s">
        <v>455</v>
      </c>
      <c r="D19769" s="137"/>
      <c r="E19769" s="146">
        <v>708.82</v>
      </c>
      <c r="F19769" s="138"/>
      <c r="G19769" s="138"/>
    </row>
    <row r="19770" ht="15.75" customHeight="1" spans="1:7">
      <c r="A19770" s="143">
        <v>5605956</v>
      </c>
      <c r="B19770" s="153" t="s">
        <v>21970</v>
      </c>
      <c r="C19770" s="145" t="s">
        <v>455</v>
      </c>
      <c r="D19770" s="137"/>
      <c r="E19770" s="146">
        <v>841.46</v>
      </c>
      <c r="F19770" s="138"/>
      <c r="G19770" s="138"/>
    </row>
    <row r="19771" ht="15.75" customHeight="1" spans="1:7">
      <c r="A19771" s="143">
        <v>5605953</v>
      </c>
      <c r="B19771" s="153" t="s">
        <v>21971</v>
      </c>
      <c r="C19771" s="145" t="s">
        <v>455</v>
      </c>
      <c r="D19771" s="137"/>
      <c r="E19771" s="146">
        <v>499.89</v>
      </c>
      <c r="F19771" s="138"/>
      <c r="G19771" s="138"/>
    </row>
    <row r="19772" ht="15.75" customHeight="1" spans="1:7">
      <c r="A19772" s="143">
        <v>5605954</v>
      </c>
      <c r="B19772" s="153" t="s">
        <v>21972</v>
      </c>
      <c r="C19772" s="145" t="s">
        <v>455</v>
      </c>
      <c r="D19772" s="137"/>
      <c r="E19772" s="146">
        <v>607.52</v>
      </c>
      <c r="F19772" s="138"/>
      <c r="G19772" s="138"/>
    </row>
    <row r="19773" ht="15.75" customHeight="1" spans="1:7">
      <c r="A19773" s="143">
        <v>5605909</v>
      </c>
      <c r="B19773" s="153" t="s">
        <v>21973</v>
      </c>
      <c r="C19773" s="145" t="s">
        <v>455</v>
      </c>
      <c r="D19773" s="137"/>
      <c r="E19773" s="146">
        <v>480.93</v>
      </c>
      <c r="F19773" s="138"/>
      <c r="G19773" s="138"/>
    </row>
    <row r="19774" ht="15.75" customHeight="1" spans="1:7">
      <c r="A19774" s="143">
        <v>5605908</v>
      </c>
      <c r="B19774" s="153" t="s">
        <v>21974</v>
      </c>
      <c r="C19774" s="145" t="s">
        <v>455</v>
      </c>
      <c r="D19774" s="137"/>
      <c r="E19774" s="146">
        <v>480.93</v>
      </c>
      <c r="F19774" s="138"/>
      <c r="G19774" s="138"/>
    </row>
    <row r="19775" ht="15.75" customHeight="1" spans="1:7">
      <c r="A19775" s="143">
        <v>5605907</v>
      </c>
      <c r="B19775" s="153" t="s">
        <v>21975</v>
      </c>
      <c r="C19775" s="145" t="s">
        <v>455</v>
      </c>
      <c r="D19775" s="137"/>
      <c r="E19775" s="146">
        <v>514.69</v>
      </c>
      <c r="F19775" s="138"/>
      <c r="G19775" s="138"/>
    </row>
    <row r="19776" ht="15.75" customHeight="1" spans="1:7">
      <c r="A19776" s="143">
        <v>5605906</v>
      </c>
      <c r="B19776" s="153" t="s">
        <v>21976</v>
      </c>
      <c r="C19776" s="145" t="s">
        <v>455</v>
      </c>
      <c r="D19776" s="137"/>
      <c r="E19776" s="146">
        <v>617.22</v>
      </c>
      <c r="F19776" s="138"/>
      <c r="G19776" s="138"/>
    </row>
    <row r="19777" ht="15.75" customHeight="1" spans="1:7">
      <c r="A19777" s="143">
        <v>5605905</v>
      </c>
      <c r="B19777" s="153" t="s">
        <v>21977</v>
      </c>
      <c r="C19777" s="145" t="s">
        <v>455</v>
      </c>
      <c r="D19777" s="137"/>
      <c r="E19777" s="146">
        <v>710.83</v>
      </c>
      <c r="F19777" s="138"/>
      <c r="G19777" s="138"/>
    </row>
    <row r="19778" ht="15.75" customHeight="1" spans="1:7">
      <c r="A19778" s="143">
        <v>5605944</v>
      </c>
      <c r="B19778" s="153" t="s">
        <v>21978</v>
      </c>
      <c r="C19778" s="145" t="s">
        <v>455</v>
      </c>
      <c r="D19778" s="137"/>
      <c r="E19778" s="146">
        <v>433.68</v>
      </c>
      <c r="F19778" s="138"/>
      <c r="G19778" s="138"/>
    </row>
    <row r="19779" ht="15.75" customHeight="1" spans="1:7">
      <c r="A19779" s="143">
        <v>5605910</v>
      </c>
      <c r="B19779" s="153" t="s">
        <v>21979</v>
      </c>
      <c r="C19779" s="145" t="s">
        <v>455</v>
      </c>
      <c r="D19779" s="137"/>
      <c r="E19779" s="146">
        <v>509.24</v>
      </c>
      <c r="F19779" s="138"/>
      <c r="G19779" s="138"/>
    </row>
    <row r="19780" ht="15.75" customHeight="1" spans="1:7">
      <c r="A19780" s="143">
        <v>5605945</v>
      </c>
      <c r="B19780" s="153" t="s">
        <v>21980</v>
      </c>
      <c r="C19780" s="145" t="s">
        <v>455</v>
      </c>
      <c r="D19780" s="137"/>
      <c r="E19780" s="146">
        <v>535.49</v>
      </c>
      <c r="F19780" s="138"/>
      <c r="G19780" s="138"/>
    </row>
    <row r="19781" ht="15.75" customHeight="1" spans="1:7">
      <c r="A19781" s="143">
        <v>5605946</v>
      </c>
      <c r="B19781" s="153" t="s">
        <v>21981</v>
      </c>
      <c r="C19781" s="145" t="s">
        <v>455</v>
      </c>
      <c r="D19781" s="137"/>
      <c r="E19781" s="146">
        <v>514.69</v>
      </c>
      <c r="F19781" s="138"/>
      <c r="G19781" s="138"/>
    </row>
    <row r="19782" ht="15.75" customHeight="1" spans="1:7">
      <c r="A19782" s="143">
        <v>5605947</v>
      </c>
      <c r="B19782" s="153" t="s">
        <v>21982</v>
      </c>
      <c r="C19782" s="145" t="s">
        <v>455</v>
      </c>
      <c r="D19782" s="137"/>
      <c r="E19782" s="146">
        <v>575.78</v>
      </c>
      <c r="F19782" s="138"/>
      <c r="G19782" s="138"/>
    </row>
    <row r="19783" ht="15.75" customHeight="1" spans="1:7">
      <c r="A19783" s="143">
        <v>5605948</v>
      </c>
      <c r="B19783" s="153" t="s">
        <v>21983</v>
      </c>
      <c r="C19783" s="145" t="s">
        <v>455</v>
      </c>
      <c r="D19783" s="137"/>
      <c r="E19783" s="146">
        <v>710.83</v>
      </c>
      <c r="F19783" s="138"/>
      <c r="G19783" s="138"/>
    </row>
    <row r="19784" ht="15.75" customHeight="1" spans="1:7">
      <c r="A19784" s="143">
        <v>5605949</v>
      </c>
      <c r="B19784" s="153" t="s">
        <v>21984</v>
      </c>
      <c r="C19784" s="145" t="s">
        <v>455</v>
      </c>
      <c r="D19784" s="137"/>
      <c r="E19784" s="146">
        <v>1003.44</v>
      </c>
      <c r="F19784" s="138"/>
      <c r="G19784" s="138"/>
    </row>
    <row r="19785" ht="15.75" customHeight="1" spans="1:7">
      <c r="A19785" s="143">
        <v>5605950</v>
      </c>
      <c r="B19785" s="153" t="s">
        <v>21985</v>
      </c>
      <c r="C19785" s="145" t="s">
        <v>455</v>
      </c>
      <c r="D19785" s="137"/>
      <c r="E19785" s="146">
        <v>1049.49</v>
      </c>
      <c r="F19785" s="138"/>
      <c r="G19785" s="138"/>
    </row>
    <row r="19786" ht="15.75" customHeight="1" spans="1:7">
      <c r="A19786" s="143">
        <v>5605951</v>
      </c>
      <c r="B19786" s="153" t="s">
        <v>21986</v>
      </c>
      <c r="C19786" s="145" t="s">
        <v>455</v>
      </c>
      <c r="D19786" s="137"/>
      <c r="E19786" s="146">
        <v>1662.23</v>
      </c>
      <c r="F19786" s="138"/>
      <c r="G19786" s="138"/>
    </row>
    <row r="19787" ht="15.75" customHeight="1" spans="1:7">
      <c r="A19787" s="143">
        <v>5605952</v>
      </c>
      <c r="B19787" s="153" t="s">
        <v>21987</v>
      </c>
      <c r="C19787" s="145" t="s">
        <v>455</v>
      </c>
      <c r="D19787" s="137"/>
      <c r="E19787" s="146">
        <v>2527.64</v>
      </c>
      <c r="F19787" s="138"/>
      <c r="G19787" s="138"/>
    </row>
    <row r="19788" ht="15.75" customHeight="1" spans="1:7">
      <c r="A19788" s="143">
        <v>5605932</v>
      </c>
      <c r="B19788" s="153" t="s">
        <v>21988</v>
      </c>
      <c r="C19788" s="145" t="s">
        <v>13059</v>
      </c>
      <c r="D19788" s="137"/>
      <c r="E19788" s="146">
        <v>130.96</v>
      </c>
      <c r="F19788" s="138"/>
      <c r="G19788" s="138"/>
    </row>
    <row r="19789" ht="15.75" customHeight="1" spans="1:7">
      <c r="A19789" s="143">
        <v>5605934</v>
      </c>
      <c r="B19789" s="153" t="s">
        <v>21989</v>
      </c>
      <c r="C19789" s="145" t="s">
        <v>13059</v>
      </c>
      <c r="D19789" s="137"/>
      <c r="E19789" s="146">
        <v>143.29</v>
      </c>
      <c r="F19789" s="138"/>
      <c r="G19789" s="138"/>
    </row>
    <row r="19790" ht="15.75" customHeight="1" spans="1:7">
      <c r="A19790" s="143">
        <v>5605928</v>
      </c>
      <c r="B19790" s="153" t="s">
        <v>21990</v>
      </c>
      <c r="C19790" s="145" t="s">
        <v>13059</v>
      </c>
      <c r="D19790" s="137"/>
      <c r="E19790" s="146">
        <v>156.95</v>
      </c>
      <c r="F19790" s="138"/>
      <c r="G19790" s="138"/>
    </row>
    <row r="19791" ht="15.75" customHeight="1" spans="1:7">
      <c r="A19791" s="143">
        <v>5605935</v>
      </c>
      <c r="B19791" s="153" t="s">
        <v>21991</v>
      </c>
      <c r="C19791" s="145" t="s">
        <v>13059</v>
      </c>
      <c r="D19791" s="137"/>
      <c r="E19791" s="146">
        <v>158.39</v>
      </c>
      <c r="F19791" s="138"/>
      <c r="G19791" s="138"/>
    </row>
    <row r="19792" ht="15.75" customHeight="1" spans="1:7">
      <c r="A19792" s="143">
        <v>5605936</v>
      </c>
      <c r="B19792" s="153" t="s">
        <v>21992</v>
      </c>
      <c r="C19792" s="145" t="s">
        <v>13059</v>
      </c>
      <c r="D19792" s="137"/>
      <c r="E19792" s="146">
        <v>245.21</v>
      </c>
      <c r="F19792" s="138"/>
      <c r="G19792" s="138"/>
    </row>
    <row r="19793" ht="15.75" customHeight="1" spans="1:7">
      <c r="A19793" s="143">
        <v>5605937</v>
      </c>
      <c r="B19793" s="153" t="s">
        <v>21993</v>
      </c>
      <c r="C19793" s="145" t="s">
        <v>13059</v>
      </c>
      <c r="D19793" s="137"/>
      <c r="E19793" s="146">
        <v>301.37</v>
      </c>
      <c r="F19793" s="138"/>
      <c r="G19793" s="138"/>
    </row>
    <row r="19794" ht="15.75" customHeight="1" spans="1:7">
      <c r="A19794" s="143">
        <v>5605957</v>
      </c>
      <c r="B19794" s="153" t="s">
        <v>21994</v>
      </c>
      <c r="C19794" s="145" t="s">
        <v>13059</v>
      </c>
      <c r="D19794" s="137"/>
      <c r="E19794" s="146">
        <v>216.36</v>
      </c>
      <c r="F19794" s="138"/>
      <c r="G19794" s="138"/>
    </row>
    <row r="19795" ht="15.75" customHeight="1" spans="1:7">
      <c r="A19795" s="143">
        <v>5605958</v>
      </c>
      <c r="B19795" s="153" t="s">
        <v>21995</v>
      </c>
      <c r="C19795" s="145" t="s">
        <v>13059</v>
      </c>
      <c r="D19795" s="137"/>
      <c r="E19795" s="146">
        <v>247.58</v>
      </c>
      <c r="F19795" s="138"/>
      <c r="G19795" s="138"/>
    </row>
    <row r="19796" ht="15.75" customHeight="1" spans="1:7">
      <c r="A19796" s="143">
        <v>5605959</v>
      </c>
      <c r="B19796" s="153" t="s">
        <v>21996</v>
      </c>
      <c r="C19796" s="145" t="s">
        <v>13059</v>
      </c>
      <c r="D19796" s="137"/>
      <c r="E19796" s="146">
        <v>299.8</v>
      </c>
      <c r="F19796" s="138"/>
      <c r="G19796" s="138"/>
    </row>
    <row r="19797" ht="15.75" customHeight="1" spans="1:7">
      <c r="A19797" s="143">
        <v>5605960</v>
      </c>
      <c r="B19797" s="153" t="s">
        <v>21997</v>
      </c>
      <c r="C19797" s="145" t="s">
        <v>13059</v>
      </c>
      <c r="D19797" s="137"/>
      <c r="E19797" s="146">
        <v>377.92</v>
      </c>
      <c r="F19797" s="138"/>
      <c r="G19797" s="138"/>
    </row>
    <row r="19798" ht="15.75" customHeight="1" spans="1:7">
      <c r="A19798" s="143">
        <v>5605961</v>
      </c>
      <c r="B19798" s="153" t="s">
        <v>21998</v>
      </c>
      <c r="C19798" s="145" t="s">
        <v>13059</v>
      </c>
      <c r="D19798" s="137"/>
      <c r="E19798" s="146">
        <v>448.36</v>
      </c>
      <c r="F19798" s="138"/>
      <c r="G19798" s="138"/>
    </row>
    <row r="19799" ht="15.75" customHeight="1" spans="1:7">
      <c r="A19799" s="143">
        <v>5605885</v>
      </c>
      <c r="B19799" s="153" t="s">
        <v>21999</v>
      </c>
      <c r="C19799" s="145" t="s">
        <v>13059</v>
      </c>
      <c r="D19799" s="137"/>
      <c r="E19799" s="146">
        <v>235.36</v>
      </c>
      <c r="F19799" s="138"/>
      <c r="G19799" s="138"/>
    </row>
    <row r="19800" ht="15.75" customHeight="1" spans="1:7">
      <c r="A19800" s="143">
        <v>5605886</v>
      </c>
      <c r="B19800" s="153" t="s">
        <v>22000</v>
      </c>
      <c r="C19800" s="145" t="s">
        <v>13059</v>
      </c>
      <c r="D19800" s="137"/>
      <c r="E19800" s="146">
        <v>255.89</v>
      </c>
      <c r="F19800" s="138"/>
      <c r="G19800" s="138"/>
    </row>
    <row r="19801" ht="15.75" customHeight="1" spans="1:7">
      <c r="A19801" s="143">
        <v>5605883</v>
      </c>
      <c r="B19801" s="153" t="s">
        <v>22001</v>
      </c>
      <c r="C19801" s="145" t="s">
        <v>13059</v>
      </c>
      <c r="D19801" s="137"/>
      <c r="E19801" s="146">
        <v>189.43</v>
      </c>
      <c r="F19801" s="138"/>
      <c r="G19801" s="138"/>
    </row>
    <row r="19802" ht="15.75" customHeight="1" spans="1:7">
      <c r="A19802" s="143">
        <v>5605884</v>
      </c>
      <c r="B19802" s="153" t="s">
        <v>22002</v>
      </c>
      <c r="C19802" s="145" t="s">
        <v>13059</v>
      </c>
      <c r="D19802" s="137"/>
      <c r="E19802" s="146">
        <v>209.96</v>
      </c>
      <c r="F19802" s="138"/>
      <c r="G19802" s="138"/>
    </row>
    <row r="19803" ht="15.75" customHeight="1" spans="1:7">
      <c r="A19803" s="143">
        <v>5605962</v>
      </c>
      <c r="B19803" s="153" t="s">
        <v>22003</v>
      </c>
      <c r="C19803" s="145" t="s">
        <v>13059</v>
      </c>
      <c r="D19803" s="137"/>
      <c r="E19803" s="146">
        <v>159.65</v>
      </c>
      <c r="F19803" s="138"/>
      <c r="G19803" s="138"/>
    </row>
    <row r="19804" ht="15.75" customHeight="1" spans="1:7">
      <c r="A19804" s="143">
        <v>5605881</v>
      </c>
      <c r="B19804" s="153" t="s">
        <v>22004</v>
      </c>
      <c r="C19804" s="145" t="s">
        <v>13059</v>
      </c>
      <c r="D19804" s="137"/>
      <c r="E19804" s="146">
        <v>235.01</v>
      </c>
      <c r="F19804" s="138"/>
      <c r="G19804" s="138"/>
    </row>
    <row r="19805" ht="15.75" customHeight="1" spans="1:7">
      <c r="A19805" s="143">
        <v>5605882</v>
      </c>
      <c r="B19805" s="153" t="s">
        <v>22005</v>
      </c>
      <c r="C19805" s="145" t="s">
        <v>13059</v>
      </c>
      <c r="D19805" s="137"/>
      <c r="E19805" s="146">
        <v>394.77</v>
      </c>
      <c r="F19805" s="138"/>
      <c r="G19805" s="138"/>
    </row>
    <row r="19806" ht="15.75" customHeight="1" spans="1:7">
      <c r="A19806" s="143">
        <v>5605963</v>
      </c>
      <c r="B19806" s="153" t="s">
        <v>22006</v>
      </c>
      <c r="C19806" s="145" t="s">
        <v>13059</v>
      </c>
      <c r="D19806" s="137"/>
      <c r="E19806" s="146">
        <v>251.35</v>
      </c>
      <c r="F19806" s="138"/>
      <c r="G19806" s="138"/>
    </row>
    <row r="19807" ht="15.75" customHeight="1" spans="1:7">
      <c r="A19807" s="143">
        <v>5605964</v>
      </c>
      <c r="B19807" s="153" t="s">
        <v>22007</v>
      </c>
      <c r="C19807" s="145" t="s">
        <v>13059</v>
      </c>
      <c r="D19807" s="137"/>
      <c r="E19807" s="146">
        <v>316.72</v>
      </c>
      <c r="F19807" s="138"/>
      <c r="G19807" s="138"/>
    </row>
    <row r="19808" ht="15.75" customHeight="1" spans="1:7">
      <c r="A19808" s="143">
        <v>5605965</v>
      </c>
      <c r="B19808" s="153" t="s">
        <v>22008</v>
      </c>
      <c r="C19808" s="145" t="s">
        <v>13059</v>
      </c>
      <c r="D19808" s="137"/>
      <c r="E19808" s="146">
        <v>380.15</v>
      </c>
      <c r="F19808" s="138"/>
      <c r="G19808" s="138"/>
    </row>
    <row r="19809" ht="15.75" customHeight="1" spans="1:7">
      <c r="A19809" s="143">
        <v>5605966</v>
      </c>
      <c r="B19809" s="153" t="s">
        <v>22009</v>
      </c>
      <c r="C19809" s="145" t="s">
        <v>13059</v>
      </c>
      <c r="D19809" s="137"/>
      <c r="E19809" s="146">
        <v>423.73</v>
      </c>
      <c r="F19809" s="138"/>
      <c r="G19809" s="138"/>
    </row>
    <row r="19810" ht="15.75" customHeight="1" spans="1:7">
      <c r="A19810" s="143">
        <v>5605967</v>
      </c>
      <c r="B19810" s="153" t="s">
        <v>22010</v>
      </c>
      <c r="C19810" s="145" t="s">
        <v>13059</v>
      </c>
      <c r="D19810" s="137"/>
      <c r="E19810" s="146">
        <v>478.22</v>
      </c>
      <c r="F19810" s="138"/>
      <c r="G19810" s="138"/>
    </row>
    <row r="19811" ht="15.75" customHeight="1" spans="1:7">
      <c r="A19811" s="143">
        <v>5605968</v>
      </c>
      <c r="B19811" s="153" t="s">
        <v>22011</v>
      </c>
      <c r="C19811" s="145" t="s">
        <v>13059</v>
      </c>
      <c r="D19811" s="137"/>
      <c r="E19811" s="146">
        <v>585.99</v>
      </c>
      <c r="F19811" s="138"/>
      <c r="G19811" s="138"/>
    </row>
    <row r="19812" ht="15.75" customHeight="1" spans="1:7">
      <c r="A19812" s="143">
        <v>5605969</v>
      </c>
      <c r="B19812" s="153" t="s">
        <v>22012</v>
      </c>
      <c r="C19812" s="145" t="s">
        <v>13059</v>
      </c>
      <c r="D19812" s="137"/>
      <c r="E19812" s="146">
        <v>708.08</v>
      </c>
      <c r="F19812" s="138"/>
      <c r="G19812" s="138"/>
    </row>
    <row r="19813" ht="15.75" customHeight="1" spans="1:7">
      <c r="A19813" s="143">
        <v>5909130</v>
      </c>
      <c r="B19813" s="153" t="s">
        <v>22013</v>
      </c>
      <c r="C19813" s="145" t="s">
        <v>13141</v>
      </c>
      <c r="D19813" s="137"/>
      <c r="E19813" s="146">
        <v>25.53</v>
      </c>
      <c r="F19813" s="138"/>
      <c r="G19813" s="138"/>
    </row>
    <row r="19814" ht="15.75" customHeight="1" spans="1:7">
      <c r="A19814" s="143">
        <v>5914703</v>
      </c>
      <c r="B19814" s="153" t="s">
        <v>22014</v>
      </c>
      <c r="C19814" s="145" t="s">
        <v>13141</v>
      </c>
      <c r="D19814" s="137"/>
      <c r="E19814" s="146">
        <v>5.38</v>
      </c>
      <c r="F19814" s="138"/>
      <c r="G19814" s="138"/>
    </row>
    <row r="19815" ht="15.75" customHeight="1" spans="1:7">
      <c r="A19815" s="143">
        <v>5914704</v>
      </c>
      <c r="B19815" s="153" t="s">
        <v>22015</v>
      </c>
      <c r="C19815" s="145" t="s">
        <v>13141</v>
      </c>
      <c r="D19815" s="137"/>
      <c r="E19815" s="146">
        <v>5.39</v>
      </c>
      <c r="F19815" s="138"/>
      <c r="G19815" s="138"/>
    </row>
    <row r="19816" ht="15.75" customHeight="1" spans="1:7">
      <c r="A19816" s="143">
        <v>5914710</v>
      </c>
      <c r="B19816" s="153" t="s">
        <v>22016</v>
      </c>
      <c r="C19816" s="145" t="s">
        <v>13141</v>
      </c>
      <c r="D19816" s="137"/>
      <c r="E19816" s="146">
        <v>10.46</v>
      </c>
      <c r="F19816" s="138"/>
      <c r="G19816" s="138"/>
    </row>
    <row r="19817" ht="15.75" customHeight="1" spans="1:7">
      <c r="A19817" s="143">
        <v>5914711</v>
      </c>
      <c r="B19817" s="153" t="s">
        <v>22017</v>
      </c>
      <c r="C19817" s="145" t="s">
        <v>13141</v>
      </c>
      <c r="D19817" s="137"/>
      <c r="E19817" s="146">
        <v>9.58</v>
      </c>
      <c r="F19817" s="138"/>
      <c r="G19817" s="138"/>
    </row>
    <row r="19818" ht="15.75" customHeight="1" spans="1:7">
      <c r="A19818" s="143">
        <v>5914712</v>
      </c>
      <c r="B19818" s="153" t="s">
        <v>22018</v>
      </c>
      <c r="C19818" s="145" t="s">
        <v>13141</v>
      </c>
      <c r="D19818" s="137"/>
      <c r="E19818" s="146">
        <v>9.49</v>
      </c>
      <c r="F19818" s="138"/>
      <c r="G19818" s="138"/>
    </row>
    <row r="19819" ht="15.75" customHeight="1" spans="1:7">
      <c r="A19819" s="143">
        <v>5915369</v>
      </c>
      <c r="B19819" s="153" t="s">
        <v>22019</v>
      </c>
      <c r="C19819" s="145" t="s">
        <v>455</v>
      </c>
      <c r="D19819" s="137"/>
      <c r="E19819" s="146">
        <v>7070.02</v>
      </c>
      <c r="F19819" s="138"/>
      <c r="G19819" s="138"/>
    </row>
    <row r="19820" ht="15.75" customHeight="1" spans="1:7">
      <c r="A19820" s="143">
        <v>5915401</v>
      </c>
      <c r="B19820" s="153" t="s">
        <v>22020</v>
      </c>
      <c r="C19820" s="145" t="s">
        <v>455</v>
      </c>
      <c r="D19820" s="137"/>
      <c r="E19820" s="146">
        <v>6478.08</v>
      </c>
      <c r="F19820" s="138"/>
      <c r="G19820" s="138"/>
    </row>
    <row r="19821" ht="15.75" customHeight="1" spans="1:7">
      <c r="A19821" s="143">
        <v>5915402</v>
      </c>
      <c r="B19821" s="153" t="s">
        <v>22021</v>
      </c>
      <c r="C19821" s="145" t="s">
        <v>455</v>
      </c>
      <c r="D19821" s="137"/>
      <c r="E19821" s="146">
        <v>3721.61</v>
      </c>
      <c r="F19821" s="138"/>
      <c r="G19821" s="138"/>
    </row>
    <row r="19822" ht="15.75" customHeight="1" spans="1:7">
      <c r="A19822" s="143">
        <v>5915400</v>
      </c>
      <c r="B19822" s="153" t="s">
        <v>22022</v>
      </c>
      <c r="C19822" s="145" t="s">
        <v>455</v>
      </c>
      <c r="D19822" s="137"/>
      <c r="E19822" s="146">
        <v>3279.28</v>
      </c>
      <c r="F19822" s="138"/>
      <c r="G19822" s="138"/>
    </row>
    <row r="19823" ht="15.75" customHeight="1" spans="1:7">
      <c r="A19823" s="143">
        <v>5914651</v>
      </c>
      <c r="B19823" s="153" t="s">
        <v>22023</v>
      </c>
      <c r="C19823" s="145" t="s">
        <v>13141</v>
      </c>
      <c r="D19823" s="137"/>
      <c r="E19823" s="146">
        <v>2.44</v>
      </c>
      <c r="F19823" s="138"/>
      <c r="G19823" s="138"/>
    </row>
    <row r="19824" ht="15.75" customHeight="1" spans="1:7">
      <c r="A19824" s="143">
        <v>5914648</v>
      </c>
      <c r="B19824" s="153" t="s">
        <v>22024</v>
      </c>
      <c r="C19824" s="145" t="s">
        <v>13141</v>
      </c>
      <c r="D19824" s="137"/>
      <c r="E19824" s="146">
        <v>7.36</v>
      </c>
      <c r="F19824" s="138"/>
      <c r="G19824" s="138"/>
    </row>
    <row r="19825" ht="15.75" customHeight="1" spans="1:7">
      <c r="A19825" s="143">
        <v>5914647</v>
      </c>
      <c r="B19825" s="153" t="s">
        <v>22025</v>
      </c>
      <c r="C19825" s="145" t="s">
        <v>13141</v>
      </c>
      <c r="D19825" s="137"/>
      <c r="E19825" s="146">
        <v>1.7</v>
      </c>
      <c r="F19825" s="138"/>
      <c r="G19825" s="138"/>
    </row>
    <row r="19826" ht="15.75" customHeight="1" spans="1:7">
      <c r="A19826" s="143">
        <v>5915411</v>
      </c>
      <c r="B19826" s="153" t="s">
        <v>22026</v>
      </c>
      <c r="C19826" s="145" t="s">
        <v>13141</v>
      </c>
      <c r="D19826" s="137"/>
      <c r="E19826" s="146">
        <v>3.39</v>
      </c>
      <c r="F19826" s="138"/>
      <c r="G19826" s="138"/>
    </row>
    <row r="19827" ht="15.75" customHeight="1" spans="1:7">
      <c r="A19827" s="143">
        <v>5915409</v>
      </c>
      <c r="B19827" s="153" t="s">
        <v>22027</v>
      </c>
      <c r="C19827" s="145" t="s">
        <v>13141</v>
      </c>
      <c r="D19827" s="137"/>
      <c r="E19827" s="146">
        <v>8.32</v>
      </c>
      <c r="F19827" s="138"/>
      <c r="G19827" s="138"/>
    </row>
    <row r="19828" ht="15.75" customHeight="1" spans="1:7">
      <c r="A19828" s="143">
        <v>5915407</v>
      </c>
      <c r="B19828" s="153" t="s">
        <v>22028</v>
      </c>
      <c r="C19828" s="145" t="s">
        <v>13141</v>
      </c>
      <c r="D19828" s="137"/>
      <c r="E19828" s="146">
        <v>2.66</v>
      </c>
      <c r="F19828" s="138"/>
      <c r="G19828" s="138"/>
    </row>
    <row r="19829" ht="15.75" customHeight="1" spans="1:7">
      <c r="A19829" s="143">
        <v>5914354</v>
      </c>
      <c r="B19829" s="153" t="s">
        <v>22029</v>
      </c>
      <c r="C19829" s="145" t="s">
        <v>13141</v>
      </c>
      <c r="D19829" s="137"/>
      <c r="E19829" s="146">
        <v>1.78</v>
      </c>
      <c r="F19829" s="138"/>
      <c r="G19829" s="138"/>
    </row>
    <row r="19830" ht="15.75" customHeight="1" spans="1:7">
      <c r="A19830" s="143">
        <v>5915406</v>
      </c>
      <c r="B19830" s="153" t="s">
        <v>22030</v>
      </c>
      <c r="C19830" s="145" t="s">
        <v>13141</v>
      </c>
      <c r="D19830" s="137"/>
      <c r="E19830" s="146">
        <v>9.11</v>
      </c>
      <c r="F19830" s="138"/>
      <c r="G19830" s="138"/>
    </row>
    <row r="19831" ht="15.75" customHeight="1" spans="1:7">
      <c r="A19831" s="143">
        <v>5914652</v>
      </c>
      <c r="B19831" s="153" t="s">
        <v>22031</v>
      </c>
      <c r="C19831" s="145" t="s">
        <v>13141</v>
      </c>
      <c r="D19831" s="137"/>
      <c r="E19831" s="146">
        <v>3.26</v>
      </c>
      <c r="F19831" s="138"/>
      <c r="G19831" s="138"/>
    </row>
    <row r="19832" ht="15.75" customHeight="1" spans="1:7">
      <c r="A19832" s="143">
        <v>5915417</v>
      </c>
      <c r="B19832" s="153" t="s">
        <v>22032</v>
      </c>
      <c r="C19832" s="145" t="s">
        <v>13141</v>
      </c>
      <c r="D19832" s="137"/>
      <c r="E19832" s="146">
        <v>5.17</v>
      </c>
      <c r="F19832" s="138"/>
      <c r="G19832" s="138"/>
    </row>
    <row r="19833" ht="15.75" customHeight="1" spans="1:7">
      <c r="A19833" s="143">
        <v>5915414</v>
      </c>
      <c r="B19833" s="153" t="s">
        <v>22033</v>
      </c>
      <c r="C19833" s="145" t="s">
        <v>13141</v>
      </c>
      <c r="D19833" s="137"/>
      <c r="E19833" s="146">
        <v>2.73</v>
      </c>
      <c r="F19833" s="138"/>
      <c r="G19833" s="138"/>
    </row>
    <row r="19834" ht="15.75" customHeight="1" spans="1:7">
      <c r="A19834" s="143">
        <v>5914351</v>
      </c>
      <c r="B19834" s="153" t="s">
        <v>22034</v>
      </c>
      <c r="C19834" s="145" t="s">
        <v>13141</v>
      </c>
      <c r="D19834" s="137"/>
      <c r="E19834" s="146">
        <v>2.56</v>
      </c>
      <c r="F19834" s="138"/>
      <c r="G19834" s="138"/>
    </row>
    <row r="19835" ht="15.75" customHeight="1" spans="1:7">
      <c r="A19835" s="143">
        <v>5914645</v>
      </c>
      <c r="B19835" s="153" t="s">
        <v>22035</v>
      </c>
      <c r="C19835" s="145" t="s">
        <v>13141</v>
      </c>
      <c r="D19835" s="137"/>
      <c r="E19835" s="146">
        <v>2.92</v>
      </c>
      <c r="F19835" s="138"/>
      <c r="G19835" s="138"/>
    </row>
    <row r="19836" ht="15.75" customHeight="1" spans="1:7">
      <c r="A19836" s="143">
        <v>5914642</v>
      </c>
      <c r="B19836" s="153" t="s">
        <v>22036</v>
      </c>
      <c r="C19836" s="145" t="s">
        <v>13141</v>
      </c>
      <c r="D19836" s="137"/>
      <c r="E19836" s="146">
        <v>5.65</v>
      </c>
      <c r="F19836" s="138"/>
      <c r="G19836" s="138"/>
    </row>
    <row r="19837" ht="15.75" customHeight="1" spans="1:7">
      <c r="A19837" s="143">
        <v>5914641</v>
      </c>
      <c r="B19837" s="153" t="s">
        <v>22037</v>
      </c>
      <c r="C19837" s="145" t="s">
        <v>13141</v>
      </c>
      <c r="D19837" s="137"/>
      <c r="E19837" s="146">
        <v>2.03</v>
      </c>
      <c r="F19837" s="138"/>
      <c r="G19837" s="138"/>
    </row>
    <row r="19838" ht="15.75" customHeight="1" spans="1:7">
      <c r="A19838" s="143">
        <v>5915456</v>
      </c>
      <c r="B19838" s="153" t="s">
        <v>22038</v>
      </c>
      <c r="C19838" s="145" t="s">
        <v>13141</v>
      </c>
      <c r="D19838" s="137"/>
      <c r="E19838" s="146">
        <v>3.75</v>
      </c>
      <c r="F19838" s="138"/>
      <c r="G19838" s="138"/>
    </row>
    <row r="19839" ht="15.75" customHeight="1" spans="1:7">
      <c r="A19839" s="143">
        <v>5915454</v>
      </c>
      <c r="B19839" s="153" t="s">
        <v>22039</v>
      </c>
      <c r="C19839" s="145" t="s">
        <v>13141</v>
      </c>
      <c r="D19839" s="137"/>
      <c r="E19839" s="146">
        <v>6.48</v>
      </c>
      <c r="F19839" s="138"/>
      <c r="G19839" s="138"/>
    </row>
    <row r="19840" ht="15.75" customHeight="1" spans="1:7">
      <c r="A19840" s="143">
        <v>5915399</v>
      </c>
      <c r="B19840" s="153" t="s">
        <v>22040</v>
      </c>
      <c r="C19840" s="145" t="s">
        <v>13141</v>
      </c>
      <c r="D19840" s="137"/>
      <c r="E19840" s="146">
        <v>2.86</v>
      </c>
      <c r="F19840" s="138"/>
      <c r="G19840" s="138"/>
    </row>
    <row r="19841" ht="15.75" customHeight="1" spans="1:7">
      <c r="A19841" s="143">
        <v>5914353</v>
      </c>
      <c r="B19841" s="153" t="s">
        <v>22041</v>
      </c>
      <c r="C19841" s="145" t="s">
        <v>13141</v>
      </c>
      <c r="D19841" s="137"/>
      <c r="E19841" s="146">
        <v>1.52</v>
      </c>
      <c r="F19841" s="138"/>
      <c r="G19841" s="138"/>
    </row>
    <row r="19842" ht="15.75" customHeight="1" spans="1:7">
      <c r="A19842" s="143">
        <v>5915470</v>
      </c>
      <c r="B19842" s="153" t="s">
        <v>22042</v>
      </c>
      <c r="C19842" s="145" t="s">
        <v>13141</v>
      </c>
      <c r="D19842" s="137"/>
      <c r="E19842" s="146">
        <v>2.18</v>
      </c>
      <c r="F19842" s="138"/>
      <c r="G19842" s="138"/>
    </row>
    <row r="19843" ht="15.75" customHeight="1" spans="1:7">
      <c r="A19843" s="143">
        <v>5915459</v>
      </c>
      <c r="B19843" s="153" t="s">
        <v>22043</v>
      </c>
      <c r="C19843" s="145" t="s">
        <v>13141</v>
      </c>
      <c r="D19843" s="137"/>
      <c r="E19843" s="146">
        <v>7.48</v>
      </c>
      <c r="F19843" s="138"/>
      <c r="G19843" s="138"/>
    </row>
    <row r="19844" ht="15.75" customHeight="1" spans="1:7">
      <c r="A19844" s="143">
        <v>5915476</v>
      </c>
      <c r="B19844" s="153" t="s">
        <v>22044</v>
      </c>
      <c r="C19844" s="145" t="s">
        <v>13141</v>
      </c>
      <c r="D19844" s="137"/>
      <c r="E19844" s="146">
        <v>28.89</v>
      </c>
      <c r="F19844" s="138"/>
      <c r="G19844" s="138"/>
    </row>
    <row r="19845" ht="15.75" customHeight="1" spans="1:7">
      <c r="A19845" s="143">
        <v>5914702</v>
      </c>
      <c r="B19845" s="153" t="s">
        <v>22045</v>
      </c>
      <c r="C19845" s="145" t="s">
        <v>13141</v>
      </c>
      <c r="D19845" s="137"/>
      <c r="E19845" s="146">
        <v>14.24</v>
      </c>
      <c r="F19845" s="138"/>
      <c r="G19845" s="138"/>
    </row>
    <row r="19846" ht="15.75" customHeight="1" spans="1:7">
      <c r="A19846" s="143">
        <v>5914701</v>
      </c>
      <c r="B19846" s="153" t="s">
        <v>22046</v>
      </c>
      <c r="C19846" s="145" t="s">
        <v>13141</v>
      </c>
      <c r="D19846" s="137"/>
      <c r="E19846" s="146">
        <v>14.45</v>
      </c>
      <c r="F19846" s="138"/>
      <c r="G19846" s="138"/>
    </row>
    <row r="19847" ht="15.75" customHeight="1" spans="1:7">
      <c r="A19847" s="143">
        <v>5906592</v>
      </c>
      <c r="B19847" s="153" t="s">
        <v>22047</v>
      </c>
      <c r="C19847" s="145" t="s">
        <v>455</v>
      </c>
      <c r="D19847" s="137"/>
      <c r="E19847" s="146">
        <v>31.38</v>
      </c>
      <c r="F19847" s="138"/>
      <c r="G19847" s="138"/>
    </row>
    <row r="19848" ht="15.75" customHeight="1" spans="1:7">
      <c r="A19848" s="143">
        <v>5906591</v>
      </c>
      <c r="B19848" s="153" t="s">
        <v>22048</v>
      </c>
      <c r="C19848" s="145" t="s">
        <v>455</v>
      </c>
      <c r="D19848" s="137"/>
      <c r="E19848" s="146">
        <v>29.82</v>
      </c>
      <c r="F19848" s="138"/>
      <c r="G19848" s="138"/>
    </row>
    <row r="19849" ht="15.75" customHeight="1" spans="1:7">
      <c r="A19849" s="143">
        <v>5914653</v>
      </c>
      <c r="B19849" s="153" t="s">
        <v>22049</v>
      </c>
      <c r="C19849" s="145" t="s">
        <v>13141</v>
      </c>
      <c r="D19849" s="137"/>
      <c r="E19849" s="146">
        <v>3.59</v>
      </c>
      <c r="F19849" s="138"/>
      <c r="G19849" s="138"/>
    </row>
    <row r="19850" ht="15.75" customHeight="1" spans="1:7">
      <c r="A19850" s="143">
        <v>5915405</v>
      </c>
      <c r="B19850" s="153" t="s">
        <v>22050</v>
      </c>
      <c r="C19850" s="145" t="s">
        <v>13141</v>
      </c>
      <c r="D19850" s="137"/>
      <c r="E19850" s="146">
        <v>5.58</v>
      </c>
      <c r="F19850" s="138"/>
      <c r="G19850" s="138"/>
    </row>
    <row r="19851" ht="15.75" customHeight="1" spans="1:7">
      <c r="A19851" s="143">
        <v>5914657</v>
      </c>
      <c r="B19851" s="153" t="s">
        <v>22051</v>
      </c>
      <c r="C19851" s="145" t="s">
        <v>13141</v>
      </c>
      <c r="D19851" s="137"/>
      <c r="E19851" s="146">
        <v>17.81</v>
      </c>
      <c r="F19851" s="138"/>
      <c r="G19851" s="138"/>
    </row>
    <row r="19852" ht="15.75" customHeight="1" spans="1:7">
      <c r="A19852" s="143">
        <v>5914363</v>
      </c>
      <c r="B19852" s="153" t="s">
        <v>22052</v>
      </c>
      <c r="C19852" s="145" t="s">
        <v>13141</v>
      </c>
      <c r="D19852" s="137"/>
      <c r="E19852" s="146">
        <v>17.15</v>
      </c>
      <c r="F19852" s="138"/>
      <c r="G19852" s="138"/>
    </row>
    <row r="19853" ht="15.75" customHeight="1" spans="1:7">
      <c r="A19853" s="143">
        <v>5914646</v>
      </c>
      <c r="B19853" s="153" t="s">
        <v>22053</v>
      </c>
      <c r="C19853" s="145" t="s">
        <v>13141</v>
      </c>
      <c r="D19853" s="137"/>
      <c r="E19853" s="146">
        <v>8.44</v>
      </c>
      <c r="F19853" s="138"/>
      <c r="G19853" s="138"/>
    </row>
    <row r="19854" ht="15.75" customHeight="1" spans="1:7">
      <c r="A19854" s="143">
        <v>5919535</v>
      </c>
      <c r="B19854" s="153" t="s">
        <v>22054</v>
      </c>
      <c r="C19854" s="145" t="s">
        <v>13141</v>
      </c>
      <c r="D19854" s="137"/>
      <c r="E19854" s="146">
        <v>19.05</v>
      </c>
      <c r="F19854" s="138"/>
      <c r="G19854" s="138"/>
    </row>
    <row r="19855" ht="15.75" customHeight="1" spans="1:7">
      <c r="A19855" s="143">
        <v>5919533</v>
      </c>
      <c r="B19855" s="153" t="s">
        <v>22055</v>
      </c>
      <c r="C19855" s="145" t="s">
        <v>13141</v>
      </c>
      <c r="D19855" s="137"/>
      <c r="E19855" s="146">
        <v>64.13</v>
      </c>
      <c r="F19855" s="138"/>
      <c r="G19855" s="138"/>
    </row>
    <row r="19856" ht="15.75" customHeight="1" spans="1:7">
      <c r="A19856" s="143">
        <v>5919534</v>
      </c>
      <c r="B19856" s="153" t="s">
        <v>22056</v>
      </c>
      <c r="C19856" s="145" t="s">
        <v>13141</v>
      </c>
      <c r="D19856" s="137"/>
      <c r="E19856" s="146">
        <v>58.54</v>
      </c>
      <c r="F19856" s="138"/>
      <c r="G19856" s="138"/>
    </row>
    <row r="19857" ht="15.75" customHeight="1" spans="1:7">
      <c r="A19857" s="143">
        <v>5909007</v>
      </c>
      <c r="B19857" s="153" t="s">
        <v>22057</v>
      </c>
      <c r="C19857" s="145" t="s">
        <v>13141</v>
      </c>
      <c r="D19857" s="137"/>
      <c r="E19857" s="146">
        <v>17.66</v>
      </c>
      <c r="F19857" s="138"/>
      <c r="G19857" s="138"/>
    </row>
    <row r="19858" ht="15.75" customHeight="1" spans="1:7">
      <c r="A19858" s="143">
        <v>5919538</v>
      </c>
      <c r="B19858" s="153" t="s">
        <v>22058</v>
      </c>
      <c r="C19858" s="145" t="s">
        <v>13141</v>
      </c>
      <c r="D19858" s="137"/>
      <c r="E19858" s="146">
        <v>14.86</v>
      </c>
      <c r="F19858" s="138"/>
      <c r="G19858" s="138"/>
    </row>
    <row r="19859" ht="15.75" customHeight="1" spans="1:7">
      <c r="A19859" s="143">
        <v>5919540</v>
      </c>
      <c r="B19859" s="153" t="s">
        <v>22059</v>
      </c>
      <c r="C19859" s="145" t="s">
        <v>13141</v>
      </c>
      <c r="D19859" s="137"/>
      <c r="E19859" s="146">
        <v>3.17</v>
      </c>
      <c r="F19859" s="138"/>
      <c r="G19859" s="138"/>
    </row>
    <row r="19860" ht="15.75" customHeight="1" spans="1:7">
      <c r="A19860" s="143">
        <v>5914705</v>
      </c>
      <c r="B19860" s="153" t="s">
        <v>22060</v>
      </c>
      <c r="C19860" s="145" t="s">
        <v>13141</v>
      </c>
      <c r="D19860" s="137"/>
      <c r="E19860" s="146">
        <v>20.93</v>
      </c>
      <c r="F19860" s="138"/>
      <c r="G19860" s="138"/>
    </row>
    <row r="19861" ht="15.75" customHeight="1" spans="1:7">
      <c r="A19861" s="143">
        <v>5914706</v>
      </c>
      <c r="B19861" s="153" t="s">
        <v>22061</v>
      </c>
      <c r="C19861" s="145" t="s">
        <v>13141</v>
      </c>
      <c r="D19861" s="137"/>
      <c r="E19861" s="146">
        <v>19.15</v>
      </c>
      <c r="F19861" s="138"/>
      <c r="G19861" s="138"/>
    </row>
    <row r="19862" ht="15.75" customHeight="1" spans="1:7">
      <c r="A19862" s="143">
        <v>5914707</v>
      </c>
      <c r="B19862" s="153" t="s">
        <v>22062</v>
      </c>
      <c r="C19862" s="145" t="s">
        <v>13141</v>
      </c>
      <c r="D19862" s="137"/>
      <c r="E19862" s="146">
        <v>18.98</v>
      </c>
      <c r="F19862" s="138"/>
      <c r="G19862" s="138"/>
    </row>
    <row r="19863" ht="15.75" customHeight="1" spans="1:7">
      <c r="A19863" s="143">
        <v>5914677</v>
      </c>
      <c r="B19863" s="153" t="s">
        <v>22063</v>
      </c>
      <c r="C19863" s="145" t="s">
        <v>13141</v>
      </c>
      <c r="D19863" s="137"/>
      <c r="E19863" s="146">
        <v>28.57</v>
      </c>
      <c r="F19863" s="138"/>
      <c r="G19863" s="138"/>
    </row>
    <row r="19864" ht="15.75" customHeight="1" spans="1:7">
      <c r="A19864" s="143">
        <v>5914676</v>
      </c>
      <c r="B19864" s="153" t="s">
        <v>22064</v>
      </c>
      <c r="C19864" s="145" t="s">
        <v>13141</v>
      </c>
      <c r="D19864" s="137"/>
      <c r="E19864" s="146">
        <v>23.82</v>
      </c>
      <c r="F19864" s="138"/>
      <c r="G19864" s="138"/>
    </row>
    <row r="19865" ht="15.75" customHeight="1" spans="1:7">
      <c r="A19865" s="143">
        <v>5914678</v>
      </c>
      <c r="B19865" s="153" t="s">
        <v>22065</v>
      </c>
      <c r="C19865" s="145" t="s">
        <v>13141</v>
      </c>
      <c r="D19865" s="137"/>
      <c r="E19865" s="146">
        <v>33.75</v>
      </c>
      <c r="F19865" s="138"/>
      <c r="G19865" s="138"/>
    </row>
    <row r="19866" ht="15.75" customHeight="1" spans="1:7">
      <c r="A19866" s="143">
        <v>5914679</v>
      </c>
      <c r="B19866" s="153" t="s">
        <v>22066</v>
      </c>
      <c r="C19866" s="145" t="s">
        <v>13141</v>
      </c>
      <c r="D19866" s="137"/>
      <c r="E19866" s="146">
        <v>53.82</v>
      </c>
      <c r="F19866" s="138"/>
      <c r="G19866" s="138"/>
    </row>
    <row r="19867" ht="15.75" customHeight="1" spans="1:7">
      <c r="A19867" s="143">
        <v>5914681</v>
      </c>
      <c r="B19867" s="153" t="s">
        <v>22067</v>
      </c>
      <c r="C19867" s="145" t="s">
        <v>13141</v>
      </c>
      <c r="D19867" s="137"/>
      <c r="E19867" s="146">
        <v>64.22</v>
      </c>
      <c r="F19867" s="138"/>
      <c r="G19867" s="138"/>
    </row>
    <row r="19868" ht="15.75" customHeight="1" spans="1:7">
      <c r="A19868" s="143">
        <v>5914680</v>
      </c>
      <c r="B19868" s="153" t="s">
        <v>22068</v>
      </c>
      <c r="C19868" s="145" t="s">
        <v>13141</v>
      </c>
      <c r="D19868" s="137"/>
      <c r="E19868" s="146">
        <v>44.71</v>
      </c>
      <c r="F19868" s="138"/>
      <c r="G19868" s="138"/>
    </row>
    <row r="19869" ht="15.75" customHeight="1" spans="1:7">
      <c r="A19869" s="143">
        <v>5915015</v>
      </c>
      <c r="B19869" s="153" t="s">
        <v>22069</v>
      </c>
      <c r="C19869" s="145" t="s">
        <v>13141</v>
      </c>
      <c r="D19869" s="137"/>
      <c r="E19869" s="146">
        <v>21.11</v>
      </c>
      <c r="F19869" s="138"/>
      <c r="G19869" s="138"/>
    </row>
    <row r="19870" ht="15.75" customHeight="1" spans="1:7">
      <c r="A19870" s="143">
        <v>5915373</v>
      </c>
      <c r="B19870" s="153" t="s">
        <v>22070</v>
      </c>
      <c r="C19870" s="145" t="s">
        <v>13141</v>
      </c>
      <c r="D19870" s="137"/>
      <c r="E19870" s="146">
        <v>17.8</v>
      </c>
      <c r="F19870" s="138"/>
      <c r="G19870" s="138"/>
    </row>
    <row r="19871" ht="15.75" customHeight="1" spans="1:7">
      <c r="A19871" s="143">
        <v>5914333</v>
      </c>
      <c r="B19871" s="153" t="s">
        <v>22071</v>
      </c>
      <c r="C19871" s="145" t="s">
        <v>13141</v>
      </c>
      <c r="D19871" s="137"/>
      <c r="E19871" s="146">
        <v>33.17</v>
      </c>
      <c r="F19871" s="138"/>
      <c r="G19871" s="138"/>
    </row>
    <row r="19872" ht="15.75" customHeight="1" spans="1:7">
      <c r="A19872" s="143">
        <v>5914655</v>
      </c>
      <c r="B19872" s="153" t="s">
        <v>22072</v>
      </c>
      <c r="C19872" s="145" t="s">
        <v>13141</v>
      </c>
      <c r="D19872" s="137"/>
      <c r="E19872" s="146">
        <v>33.36</v>
      </c>
      <c r="F19872" s="138"/>
      <c r="G19872" s="138"/>
    </row>
    <row r="19873" ht="15.75" customHeight="1" spans="1:7">
      <c r="A19873" s="143">
        <v>5915474</v>
      </c>
      <c r="B19873" s="153" t="s">
        <v>22073</v>
      </c>
      <c r="C19873" s="145" t="s">
        <v>13141</v>
      </c>
      <c r="D19873" s="137"/>
      <c r="E19873" s="146">
        <v>30.69</v>
      </c>
      <c r="F19873" s="138"/>
      <c r="G19873" s="138"/>
    </row>
    <row r="19874" ht="15.75" customHeight="1" spans="1:7">
      <c r="A19874" s="143">
        <v>5914654</v>
      </c>
      <c r="B19874" s="153" t="s">
        <v>22074</v>
      </c>
      <c r="C19874" s="145" t="s">
        <v>13141</v>
      </c>
      <c r="D19874" s="137"/>
      <c r="E19874" s="146">
        <v>27.74</v>
      </c>
      <c r="F19874" s="138"/>
      <c r="G19874" s="138"/>
    </row>
    <row r="19875" ht="15.75" customHeight="1" spans="1:7">
      <c r="A19875" s="143">
        <v>5914686</v>
      </c>
      <c r="B19875" s="153" t="s">
        <v>22075</v>
      </c>
      <c r="C19875" s="145" t="s">
        <v>13141</v>
      </c>
      <c r="D19875" s="137"/>
      <c r="E19875" s="146">
        <v>23.83</v>
      </c>
      <c r="F19875" s="138"/>
      <c r="G19875" s="138"/>
    </row>
    <row r="19876" ht="15.75" customHeight="1" spans="1:7">
      <c r="A19876" s="143">
        <v>5914685</v>
      </c>
      <c r="B19876" s="153" t="s">
        <v>22076</v>
      </c>
      <c r="C19876" s="145" t="s">
        <v>13141</v>
      </c>
      <c r="D19876" s="137"/>
      <c r="E19876" s="146">
        <v>23.97</v>
      </c>
      <c r="F19876" s="138"/>
      <c r="G19876" s="138"/>
    </row>
    <row r="19877" ht="15.75" customHeight="1" spans="1:7">
      <c r="A19877" s="143">
        <v>5914682</v>
      </c>
      <c r="B19877" s="153" t="s">
        <v>22077</v>
      </c>
      <c r="C19877" s="145" t="s">
        <v>13141</v>
      </c>
      <c r="D19877" s="137"/>
      <c r="E19877" s="146">
        <v>30.77</v>
      </c>
      <c r="F19877" s="138"/>
      <c r="G19877" s="138"/>
    </row>
    <row r="19878" ht="15.75" customHeight="1" spans="1:7">
      <c r="A19878" s="143">
        <v>5914683</v>
      </c>
      <c r="B19878" s="153" t="s">
        <v>22078</v>
      </c>
      <c r="C19878" s="145" t="s">
        <v>13141</v>
      </c>
      <c r="D19878" s="137"/>
      <c r="E19878" s="146">
        <v>35.31</v>
      </c>
      <c r="F19878" s="138"/>
      <c r="G19878" s="138"/>
    </row>
    <row r="19879" ht="15.75" customHeight="1" spans="1:7">
      <c r="A19879" s="143">
        <v>5914684</v>
      </c>
      <c r="B19879" s="153" t="s">
        <v>22079</v>
      </c>
      <c r="C19879" s="145" t="s">
        <v>13141</v>
      </c>
      <c r="D19879" s="137"/>
      <c r="E19879" s="146">
        <v>26.66</v>
      </c>
      <c r="F19879" s="138"/>
      <c r="G19879" s="138"/>
    </row>
    <row r="19880" ht="15.75" customHeight="1" spans="1:7">
      <c r="A19880" s="143">
        <v>5914675</v>
      </c>
      <c r="B19880" s="153" t="s">
        <v>22080</v>
      </c>
      <c r="C19880" s="145" t="s">
        <v>13141</v>
      </c>
      <c r="D19880" s="137"/>
      <c r="E19880" s="146">
        <v>3</v>
      </c>
      <c r="F19880" s="138"/>
      <c r="G19880" s="138"/>
    </row>
    <row r="19881" ht="15.75" customHeight="1" spans="1:7">
      <c r="A19881" s="143">
        <v>5915433</v>
      </c>
      <c r="B19881" s="153" t="s">
        <v>22081</v>
      </c>
      <c r="C19881" s="145" t="s">
        <v>13141</v>
      </c>
      <c r="D19881" s="137"/>
      <c r="E19881" s="146">
        <v>34.93</v>
      </c>
      <c r="F19881" s="138"/>
      <c r="G19881" s="138"/>
    </row>
    <row r="19882" ht="15.75" customHeight="1" spans="1:7">
      <c r="A19882" s="143">
        <v>5914304</v>
      </c>
      <c r="B19882" s="153" t="s">
        <v>22082</v>
      </c>
      <c r="C19882" s="145" t="s">
        <v>13141</v>
      </c>
      <c r="D19882" s="137"/>
      <c r="E19882" s="146">
        <v>3.43</v>
      </c>
      <c r="F19882" s="138"/>
      <c r="G19882" s="138"/>
    </row>
    <row r="19883" ht="15.75" customHeight="1" spans="1:7">
      <c r="A19883" s="143">
        <v>5914305</v>
      </c>
      <c r="B19883" s="153" t="s">
        <v>22083</v>
      </c>
      <c r="C19883" s="145" t="s">
        <v>13141</v>
      </c>
      <c r="D19883" s="137"/>
      <c r="E19883" s="146">
        <v>3.42</v>
      </c>
      <c r="F19883" s="138"/>
      <c r="G19883" s="138"/>
    </row>
    <row r="19884" ht="15.75" customHeight="1" spans="1:7">
      <c r="A19884" s="143">
        <v>5915440</v>
      </c>
      <c r="B19884" s="153" t="s">
        <v>22084</v>
      </c>
      <c r="C19884" s="145" t="s">
        <v>13141</v>
      </c>
      <c r="D19884" s="137"/>
      <c r="E19884" s="146">
        <v>3.05</v>
      </c>
      <c r="F19884" s="138"/>
      <c r="G19884" s="138"/>
    </row>
    <row r="19885" ht="15.75" customHeight="1" spans="1:7">
      <c r="A19885" s="143">
        <v>5914306</v>
      </c>
      <c r="B19885" s="153" t="s">
        <v>22085</v>
      </c>
      <c r="C19885" s="145" t="s">
        <v>13141</v>
      </c>
      <c r="D19885" s="137"/>
      <c r="E19885" s="146">
        <v>2.83</v>
      </c>
      <c r="F19885" s="138"/>
      <c r="G19885" s="138"/>
    </row>
    <row r="19886" ht="15.75" customHeight="1" spans="1:7">
      <c r="A19886" s="143">
        <v>5914307</v>
      </c>
      <c r="B19886" s="153" t="s">
        <v>22086</v>
      </c>
      <c r="C19886" s="145" t="s">
        <v>13141</v>
      </c>
      <c r="D19886" s="137"/>
      <c r="E19886" s="146">
        <v>2.68</v>
      </c>
      <c r="F19886" s="138"/>
      <c r="G19886" s="138"/>
    </row>
    <row r="19887" ht="15.75" customHeight="1" spans="1:7">
      <c r="A19887" s="143">
        <v>5914308</v>
      </c>
      <c r="B19887" s="153" t="s">
        <v>22087</v>
      </c>
      <c r="C19887" s="145" t="s">
        <v>13141</v>
      </c>
      <c r="D19887" s="137"/>
      <c r="E19887" s="146">
        <v>2.59</v>
      </c>
      <c r="F19887" s="138"/>
      <c r="G19887" s="138"/>
    </row>
    <row r="19888" ht="15.75" customHeight="1" spans="1:7">
      <c r="A19888" s="143">
        <v>5914309</v>
      </c>
      <c r="B19888" s="153" t="s">
        <v>22088</v>
      </c>
      <c r="C19888" s="145" t="s">
        <v>13141</v>
      </c>
      <c r="D19888" s="137"/>
      <c r="E19888" s="146">
        <v>5.72</v>
      </c>
      <c r="F19888" s="138"/>
      <c r="G19888" s="138"/>
    </row>
    <row r="19889" ht="15.75" customHeight="1" spans="1:7">
      <c r="A19889" s="143">
        <v>5914310</v>
      </c>
      <c r="B19889" s="153" t="s">
        <v>22089</v>
      </c>
      <c r="C19889" s="145" t="s">
        <v>13141</v>
      </c>
      <c r="D19889" s="137"/>
      <c r="E19889" s="146">
        <v>4.77</v>
      </c>
      <c r="F19889" s="138"/>
      <c r="G19889" s="138"/>
    </row>
    <row r="19890" ht="15.75" customHeight="1" spans="1:7">
      <c r="A19890" s="143">
        <v>5914352</v>
      </c>
      <c r="B19890" s="153" t="s">
        <v>22090</v>
      </c>
      <c r="C19890" s="145" t="s">
        <v>13141</v>
      </c>
      <c r="D19890" s="137"/>
      <c r="E19890" s="146">
        <v>4.25</v>
      </c>
      <c r="F19890" s="138"/>
      <c r="G19890" s="138"/>
    </row>
    <row r="19891" ht="15.75" customHeight="1" spans="1:7">
      <c r="A19891" s="143">
        <v>5914311</v>
      </c>
      <c r="B19891" s="153" t="s">
        <v>22091</v>
      </c>
      <c r="C19891" s="145" t="s">
        <v>13141</v>
      </c>
      <c r="D19891" s="137"/>
      <c r="E19891" s="146">
        <v>3.9</v>
      </c>
      <c r="F19891" s="138"/>
      <c r="G19891" s="138"/>
    </row>
    <row r="19892" ht="15.75" customHeight="1" spans="1:7">
      <c r="A19892" s="143">
        <v>5914312</v>
      </c>
      <c r="B19892" s="153" t="s">
        <v>22092</v>
      </c>
      <c r="C19892" s="145" t="s">
        <v>13141</v>
      </c>
      <c r="D19892" s="137"/>
      <c r="E19892" s="146">
        <v>3.68</v>
      </c>
      <c r="F19892" s="138"/>
      <c r="G19892" s="138"/>
    </row>
    <row r="19893" ht="15.75" customHeight="1" spans="1:7">
      <c r="A19893" s="143">
        <v>5914313</v>
      </c>
      <c r="B19893" s="153" t="s">
        <v>22093</v>
      </c>
      <c r="C19893" s="145" t="s">
        <v>13141</v>
      </c>
      <c r="D19893" s="137"/>
      <c r="E19893" s="146">
        <v>3.53</v>
      </c>
      <c r="F19893" s="138"/>
      <c r="G19893" s="138"/>
    </row>
    <row r="19894" ht="15.75" customHeight="1" spans="1:7">
      <c r="A19894" s="143">
        <v>5914339</v>
      </c>
      <c r="B19894" s="153" t="s">
        <v>22094</v>
      </c>
      <c r="C19894" s="145" t="s">
        <v>13141</v>
      </c>
      <c r="D19894" s="137"/>
      <c r="E19894" s="146">
        <v>9.66</v>
      </c>
      <c r="F19894" s="138"/>
      <c r="G19894" s="138"/>
    </row>
    <row r="19895" ht="15.75" customHeight="1" spans="1:7">
      <c r="A19895" s="143">
        <v>5914650</v>
      </c>
      <c r="B19895" s="153" t="s">
        <v>22095</v>
      </c>
      <c r="C19895" s="145" t="s">
        <v>13141</v>
      </c>
      <c r="D19895" s="137"/>
      <c r="E19895" s="146">
        <v>10.8</v>
      </c>
      <c r="F19895" s="138"/>
      <c r="G19895" s="138"/>
    </row>
    <row r="19896" ht="15.75" customHeight="1" spans="1:7">
      <c r="A19896" s="143">
        <v>5914358</v>
      </c>
      <c r="B19896" s="153" t="s">
        <v>22096</v>
      </c>
      <c r="C19896" s="145" t="s">
        <v>13141</v>
      </c>
      <c r="D19896" s="137"/>
      <c r="E19896" s="146">
        <v>9.11</v>
      </c>
      <c r="F19896" s="138"/>
      <c r="G19896" s="138"/>
    </row>
    <row r="19897" ht="15.75" customHeight="1" spans="1:7">
      <c r="A19897" s="143">
        <v>5915421</v>
      </c>
      <c r="B19897" s="153" t="s">
        <v>22097</v>
      </c>
      <c r="C19897" s="145" t="s">
        <v>13141</v>
      </c>
      <c r="D19897" s="137"/>
      <c r="E19897" s="146">
        <v>25.87</v>
      </c>
      <c r="F19897" s="138"/>
      <c r="G19897" s="138"/>
    </row>
    <row r="19898" ht="15.75" customHeight="1" spans="1:7">
      <c r="A19898" s="143">
        <v>5914649</v>
      </c>
      <c r="B19898" s="153" t="s">
        <v>22098</v>
      </c>
      <c r="C19898" s="145" t="s">
        <v>13141</v>
      </c>
      <c r="D19898" s="137"/>
      <c r="E19898" s="146">
        <v>7.52</v>
      </c>
      <c r="F19898" s="138"/>
      <c r="G19898" s="138"/>
    </row>
    <row r="19899" ht="15.75" customHeight="1" spans="1:7">
      <c r="A19899" s="143">
        <v>5914643</v>
      </c>
      <c r="B19899" s="153" t="s">
        <v>22099</v>
      </c>
      <c r="C19899" s="145" t="s">
        <v>13141</v>
      </c>
      <c r="D19899" s="137"/>
      <c r="E19899" s="146">
        <v>5.46</v>
      </c>
      <c r="F19899" s="138"/>
      <c r="G19899" s="138"/>
    </row>
    <row r="19900" ht="15.75" customHeight="1" spans="1:7">
      <c r="A19900" s="143">
        <v>5914328</v>
      </c>
      <c r="B19900" s="153" t="s">
        <v>22100</v>
      </c>
      <c r="C19900" s="145" t="s">
        <v>13141</v>
      </c>
      <c r="D19900" s="137"/>
      <c r="E19900" s="146">
        <v>26.85</v>
      </c>
      <c r="F19900" s="138"/>
      <c r="G19900" s="138"/>
    </row>
    <row r="19901" ht="15.75" customHeight="1" spans="1:7">
      <c r="A19901" s="143">
        <v>5914610</v>
      </c>
      <c r="B19901" s="153" t="s">
        <v>22101</v>
      </c>
      <c r="C19901" s="145" t="s">
        <v>13141</v>
      </c>
      <c r="D19901" s="137"/>
      <c r="E19901" s="146">
        <v>36.48</v>
      </c>
      <c r="F19901" s="138"/>
      <c r="G19901" s="138"/>
    </row>
    <row r="19902" ht="15.75" customHeight="1" spans="1:7">
      <c r="A19902" s="143">
        <v>5915408</v>
      </c>
      <c r="B19902" s="153" t="s">
        <v>22102</v>
      </c>
      <c r="C19902" s="145" t="s">
        <v>13141</v>
      </c>
      <c r="D19902" s="137"/>
      <c r="E19902" s="146">
        <v>5.4</v>
      </c>
      <c r="F19902" s="138"/>
      <c r="G19902" s="138"/>
    </row>
    <row r="19903" ht="15.75" customHeight="1" spans="1:7">
      <c r="A19903" s="143">
        <v>5915306</v>
      </c>
      <c r="B19903" s="153" t="s">
        <v>22103</v>
      </c>
      <c r="C19903" s="145" t="s">
        <v>455</v>
      </c>
      <c r="D19903" s="137"/>
      <c r="E19903" s="146">
        <v>34.67</v>
      </c>
      <c r="F19903" s="138"/>
      <c r="G19903" s="138"/>
    </row>
    <row r="19904" ht="15.75" customHeight="1" spans="1:7">
      <c r="A19904" s="143">
        <v>5914708</v>
      </c>
      <c r="B19904" s="153" t="s">
        <v>22104</v>
      </c>
      <c r="C19904" s="145" t="s">
        <v>13141</v>
      </c>
      <c r="D19904" s="137"/>
      <c r="E19904" s="146">
        <v>39.24</v>
      </c>
      <c r="F19904" s="138"/>
      <c r="G19904" s="138"/>
    </row>
    <row r="19905" ht="15.75" customHeight="1" spans="1:7">
      <c r="A19905" s="143">
        <v>5914687</v>
      </c>
      <c r="B19905" s="153" t="s">
        <v>22105</v>
      </c>
      <c r="C19905" s="145" t="s">
        <v>13141</v>
      </c>
      <c r="D19905" s="137"/>
      <c r="E19905" s="146">
        <v>38.75</v>
      </c>
      <c r="F19905" s="138"/>
      <c r="G19905" s="138"/>
    </row>
    <row r="19906" ht="15.75" customHeight="1" spans="1:7">
      <c r="A19906" s="143">
        <v>5914709</v>
      </c>
      <c r="B19906" s="153" t="s">
        <v>22106</v>
      </c>
      <c r="C19906" s="145" t="s">
        <v>13141</v>
      </c>
      <c r="D19906" s="137"/>
      <c r="E19906" s="146">
        <v>43.39</v>
      </c>
      <c r="F19906" s="138"/>
      <c r="G19906" s="138"/>
    </row>
    <row r="19907" ht="15.75" customHeight="1" spans="1:7">
      <c r="A19907" s="143">
        <v>5914688</v>
      </c>
      <c r="B19907" s="153" t="s">
        <v>22107</v>
      </c>
      <c r="C19907" s="145" t="s">
        <v>13141</v>
      </c>
      <c r="D19907" s="137"/>
      <c r="E19907" s="146">
        <v>41.91</v>
      </c>
      <c r="F19907" s="138"/>
      <c r="G19907" s="138"/>
    </row>
    <row r="19908" ht="15.75" customHeight="1" spans="1:7">
      <c r="A19908" s="143">
        <v>5914695</v>
      </c>
      <c r="B19908" s="153" t="s">
        <v>22108</v>
      </c>
      <c r="C19908" s="145" t="s">
        <v>13141</v>
      </c>
      <c r="D19908" s="137"/>
      <c r="E19908" s="146">
        <v>30.8</v>
      </c>
      <c r="F19908" s="138"/>
      <c r="G19908" s="138"/>
    </row>
    <row r="19909" ht="15.75" customHeight="1" spans="1:7">
      <c r="A19909" s="143">
        <v>5914689</v>
      </c>
      <c r="B19909" s="153" t="s">
        <v>22109</v>
      </c>
      <c r="C19909" s="145" t="s">
        <v>13141</v>
      </c>
      <c r="D19909" s="137"/>
      <c r="E19909" s="146">
        <v>30.4</v>
      </c>
      <c r="F19909" s="138"/>
      <c r="G19909" s="138"/>
    </row>
    <row r="19910" ht="15.75" customHeight="1" spans="1:7">
      <c r="A19910" s="143">
        <v>5914696</v>
      </c>
      <c r="B19910" s="153" t="s">
        <v>22110</v>
      </c>
      <c r="C19910" s="145" t="s">
        <v>13141</v>
      </c>
      <c r="D19910" s="137"/>
      <c r="E19910" s="146">
        <v>34.04</v>
      </c>
      <c r="F19910" s="138"/>
      <c r="G19910" s="138"/>
    </row>
    <row r="19911" ht="15.75" customHeight="1" spans="1:7">
      <c r="A19911" s="143">
        <v>5914690</v>
      </c>
      <c r="B19911" s="153" t="s">
        <v>22111</v>
      </c>
      <c r="C19911" s="145" t="s">
        <v>13141</v>
      </c>
      <c r="D19911" s="137"/>
      <c r="E19911" s="146">
        <v>32.88</v>
      </c>
      <c r="F19911" s="138"/>
      <c r="G19911" s="138"/>
    </row>
    <row r="19912" ht="15.75" customHeight="1" spans="1:7">
      <c r="A19912" s="143">
        <v>5914697</v>
      </c>
      <c r="B19912" s="153" t="s">
        <v>22112</v>
      </c>
      <c r="C19912" s="145" t="s">
        <v>13141</v>
      </c>
      <c r="D19912" s="137"/>
      <c r="E19912" s="146">
        <v>26</v>
      </c>
      <c r="F19912" s="138"/>
      <c r="G19912" s="138"/>
    </row>
    <row r="19913" ht="15.75" customHeight="1" spans="1:7">
      <c r="A19913" s="143">
        <v>5914691</v>
      </c>
      <c r="B19913" s="153" t="s">
        <v>22113</v>
      </c>
      <c r="C19913" s="145" t="s">
        <v>13141</v>
      </c>
      <c r="D19913" s="137"/>
      <c r="E19913" s="146">
        <v>25.66</v>
      </c>
      <c r="F19913" s="138"/>
      <c r="G19913" s="138"/>
    </row>
    <row r="19914" ht="15.75" customHeight="1" spans="1:7">
      <c r="A19914" s="143">
        <v>5914698</v>
      </c>
      <c r="B19914" s="153" t="s">
        <v>22114</v>
      </c>
      <c r="C19914" s="145" t="s">
        <v>13141</v>
      </c>
      <c r="D19914" s="137"/>
      <c r="E19914" s="146">
        <v>28.74</v>
      </c>
      <c r="F19914" s="138"/>
      <c r="G19914" s="138"/>
    </row>
    <row r="19915" ht="15.75" customHeight="1" spans="1:7">
      <c r="A19915" s="143">
        <v>5914692</v>
      </c>
      <c r="B19915" s="153" t="s">
        <v>22115</v>
      </c>
      <c r="C19915" s="145" t="s">
        <v>13141</v>
      </c>
      <c r="D19915" s="137"/>
      <c r="E19915" s="146">
        <v>27.76</v>
      </c>
      <c r="F19915" s="138"/>
      <c r="G19915" s="138"/>
    </row>
    <row r="19916" ht="15.75" customHeight="1" spans="1:7">
      <c r="A19916" s="143">
        <v>5914699</v>
      </c>
      <c r="B19916" s="153" t="s">
        <v>22116</v>
      </c>
      <c r="C19916" s="145" t="s">
        <v>13141</v>
      </c>
      <c r="D19916" s="137"/>
      <c r="E19916" s="146">
        <v>29.1</v>
      </c>
      <c r="F19916" s="138"/>
      <c r="G19916" s="138"/>
    </row>
    <row r="19917" ht="15.75" customHeight="1" spans="1:7">
      <c r="A19917" s="143">
        <v>5914693</v>
      </c>
      <c r="B19917" s="153" t="s">
        <v>22117</v>
      </c>
      <c r="C19917" s="145" t="s">
        <v>13141</v>
      </c>
      <c r="D19917" s="137"/>
      <c r="E19917" s="146">
        <v>28.73</v>
      </c>
      <c r="F19917" s="138"/>
      <c r="G19917" s="138"/>
    </row>
    <row r="19918" ht="15.75" customHeight="1" spans="1:7">
      <c r="A19918" s="143">
        <v>5914700</v>
      </c>
      <c r="B19918" s="153" t="s">
        <v>22118</v>
      </c>
      <c r="C19918" s="145" t="s">
        <v>13141</v>
      </c>
      <c r="D19918" s="137"/>
      <c r="E19918" s="146">
        <v>32.17</v>
      </c>
      <c r="F19918" s="138"/>
      <c r="G19918" s="138"/>
    </row>
    <row r="19919" ht="15.75" customHeight="1" spans="1:7">
      <c r="A19919" s="143">
        <v>5914694</v>
      </c>
      <c r="B19919" s="153" t="s">
        <v>22119</v>
      </c>
      <c r="C19919" s="145" t="s">
        <v>13141</v>
      </c>
      <c r="D19919" s="137"/>
      <c r="E19919" s="146">
        <v>31.08</v>
      </c>
      <c r="F19919" s="138"/>
      <c r="G19919" s="138"/>
    </row>
    <row r="19920" ht="15.75" customHeight="1" spans="1:7">
      <c r="A19920" s="143">
        <v>5915441</v>
      </c>
      <c r="B19920" s="153" t="s">
        <v>22120</v>
      </c>
      <c r="C19920" s="145" t="s">
        <v>13141</v>
      </c>
      <c r="D19920" s="137"/>
      <c r="E19920" s="146">
        <v>102.37</v>
      </c>
      <c r="F19920" s="138"/>
      <c r="G19920" s="138"/>
    </row>
    <row r="19921" ht="15.75" customHeight="1" spans="1:7">
      <c r="A19921" s="143">
        <v>5901639</v>
      </c>
      <c r="B19921" s="153" t="s">
        <v>22121</v>
      </c>
      <c r="C19921" s="145" t="s">
        <v>22122</v>
      </c>
      <c r="D19921" s="137"/>
      <c r="E19921" s="146">
        <v>0.85</v>
      </c>
      <c r="F19921" s="138"/>
      <c r="G19921" s="138"/>
    </row>
    <row r="19922" ht="15.75" customHeight="1" spans="1:7">
      <c r="A19922" s="143">
        <v>5901638</v>
      </c>
      <c r="B19922" s="153" t="s">
        <v>22123</v>
      </c>
      <c r="C19922" s="145" t="s">
        <v>22122</v>
      </c>
      <c r="D19922" s="137"/>
      <c r="E19922" s="146">
        <v>0.68</v>
      </c>
      <c r="F19922" s="138"/>
      <c r="G19922" s="138"/>
    </row>
    <row r="19923" ht="15.75" customHeight="1" spans="1:7">
      <c r="A19923" s="143">
        <v>5901640</v>
      </c>
      <c r="B19923" s="153" t="s">
        <v>22124</v>
      </c>
      <c r="C19923" s="145" t="s">
        <v>22122</v>
      </c>
      <c r="D19923" s="137"/>
      <c r="E19923" s="146">
        <v>0.55</v>
      </c>
      <c r="F19923" s="138"/>
      <c r="G19923" s="138"/>
    </row>
    <row r="19924" ht="15.75" customHeight="1" spans="1:7">
      <c r="A19924" s="143">
        <v>5914359</v>
      </c>
      <c r="B19924" s="153" t="s">
        <v>22125</v>
      </c>
      <c r="C19924" s="145" t="s">
        <v>22122</v>
      </c>
      <c r="D19924" s="137"/>
      <c r="E19924" s="146">
        <v>1.17</v>
      </c>
      <c r="F19924" s="138"/>
      <c r="G19924" s="138"/>
    </row>
    <row r="19925" ht="15.75" customHeight="1" spans="1:7">
      <c r="A19925" s="143">
        <v>5914374</v>
      </c>
      <c r="B19925" s="153" t="s">
        <v>22126</v>
      </c>
      <c r="C19925" s="145" t="s">
        <v>22122</v>
      </c>
      <c r="D19925" s="137"/>
      <c r="E19925" s="146">
        <v>0.93</v>
      </c>
      <c r="F19925" s="138"/>
      <c r="G19925" s="138"/>
    </row>
    <row r="19926" ht="15.75" customHeight="1" spans="1:7">
      <c r="A19926" s="143">
        <v>5914389</v>
      </c>
      <c r="B19926" s="153" t="s">
        <v>22127</v>
      </c>
      <c r="C19926" s="145" t="s">
        <v>22122</v>
      </c>
      <c r="D19926" s="137"/>
      <c r="E19926" s="146">
        <v>0.77</v>
      </c>
      <c r="F19926" s="138"/>
      <c r="G19926" s="138"/>
    </row>
    <row r="19927" ht="15.75" customHeight="1" spans="1:7">
      <c r="A19927" s="143">
        <v>5915319</v>
      </c>
      <c r="B19927" s="153" t="s">
        <v>22128</v>
      </c>
      <c r="C19927" s="145" t="s">
        <v>22122</v>
      </c>
      <c r="D19927" s="137"/>
      <c r="E19927" s="146">
        <v>0.84</v>
      </c>
      <c r="F19927" s="138"/>
      <c r="G19927" s="138"/>
    </row>
    <row r="19928" ht="15.75" customHeight="1" spans="1:7">
      <c r="A19928" s="143">
        <v>5915320</v>
      </c>
      <c r="B19928" s="153" t="s">
        <v>22129</v>
      </c>
      <c r="C19928" s="145" t="s">
        <v>22122</v>
      </c>
      <c r="D19928" s="137"/>
      <c r="E19928" s="146">
        <v>0.68</v>
      </c>
      <c r="F19928" s="138"/>
      <c r="G19928" s="138"/>
    </row>
    <row r="19929" ht="15.75" customHeight="1" spans="1:7">
      <c r="A19929" s="143">
        <v>5915321</v>
      </c>
      <c r="B19929" s="153" t="s">
        <v>22130</v>
      </c>
      <c r="C19929" s="145" t="s">
        <v>22122</v>
      </c>
      <c r="D19929" s="137"/>
      <c r="E19929" s="146">
        <v>0.55</v>
      </c>
      <c r="F19929" s="138"/>
      <c r="G19929" s="138"/>
    </row>
    <row r="19930" ht="15.75" customHeight="1" spans="1:7">
      <c r="A19930" s="143">
        <v>5914314</v>
      </c>
      <c r="B19930" s="153" t="s">
        <v>22131</v>
      </c>
      <c r="C19930" s="145" t="s">
        <v>22122</v>
      </c>
      <c r="D19930" s="137"/>
      <c r="E19930" s="146">
        <v>1.28</v>
      </c>
      <c r="F19930" s="138"/>
      <c r="G19930" s="138"/>
    </row>
    <row r="19931" ht="15.75" customHeight="1" spans="1:7">
      <c r="A19931" s="143">
        <v>5914329</v>
      </c>
      <c r="B19931" s="153" t="s">
        <v>22132</v>
      </c>
      <c r="C19931" s="145" t="s">
        <v>22122</v>
      </c>
      <c r="D19931" s="137"/>
      <c r="E19931" s="146">
        <v>1.02</v>
      </c>
      <c r="F19931" s="138"/>
      <c r="G19931" s="138"/>
    </row>
    <row r="19932" ht="15.75" customHeight="1" spans="1:7">
      <c r="A19932" s="143">
        <v>5914344</v>
      </c>
      <c r="B19932" s="153" t="s">
        <v>22133</v>
      </c>
      <c r="C19932" s="145" t="s">
        <v>22122</v>
      </c>
      <c r="D19932" s="137"/>
      <c r="E19932" s="146">
        <v>0.84</v>
      </c>
      <c r="F19932" s="138"/>
      <c r="G19932" s="138"/>
    </row>
    <row r="19933" ht="15.75" customHeight="1" spans="1:7">
      <c r="A19933" s="143">
        <v>5914539</v>
      </c>
      <c r="B19933" s="153" t="s">
        <v>22134</v>
      </c>
      <c r="C19933" s="145" t="s">
        <v>22122</v>
      </c>
      <c r="D19933" s="137"/>
      <c r="E19933" s="146">
        <v>0.97</v>
      </c>
      <c r="F19933" s="138"/>
      <c r="G19933" s="138"/>
    </row>
    <row r="19934" ht="15.75" customHeight="1" spans="1:7">
      <c r="A19934" s="143">
        <v>5914554</v>
      </c>
      <c r="B19934" s="153" t="s">
        <v>22135</v>
      </c>
      <c r="C19934" s="145" t="s">
        <v>22122</v>
      </c>
      <c r="D19934" s="137"/>
      <c r="E19934" s="146">
        <v>0.78</v>
      </c>
      <c r="F19934" s="138"/>
      <c r="G19934" s="138"/>
    </row>
    <row r="19935" ht="15.75" customHeight="1" spans="1:7">
      <c r="A19935" s="143">
        <v>5914569</v>
      </c>
      <c r="B19935" s="153" t="s">
        <v>22136</v>
      </c>
      <c r="C19935" s="145" t="s">
        <v>22122</v>
      </c>
      <c r="D19935" s="137"/>
      <c r="E19935" s="146">
        <v>0.64</v>
      </c>
      <c r="F19935" s="138"/>
      <c r="G19935" s="138"/>
    </row>
    <row r="19936" ht="15.75" customHeight="1" spans="1:7">
      <c r="A19936" s="143">
        <v>5915012</v>
      </c>
      <c r="B19936" s="153" t="s">
        <v>22137</v>
      </c>
      <c r="C19936" s="145" t="s">
        <v>22122</v>
      </c>
      <c r="D19936" s="137"/>
      <c r="E19936" s="146">
        <v>2.12</v>
      </c>
      <c r="F19936" s="138"/>
      <c r="G19936" s="138"/>
    </row>
    <row r="19937" ht="15.75" customHeight="1" spans="1:7">
      <c r="A19937" s="143">
        <v>5915013</v>
      </c>
      <c r="B19937" s="153" t="s">
        <v>22138</v>
      </c>
      <c r="C19937" s="145" t="s">
        <v>22122</v>
      </c>
      <c r="D19937" s="137"/>
      <c r="E19937" s="146">
        <v>1.7</v>
      </c>
      <c r="F19937" s="138"/>
      <c r="G19937" s="138"/>
    </row>
    <row r="19938" ht="15.75" customHeight="1" spans="1:7">
      <c r="A19938" s="143">
        <v>5915014</v>
      </c>
      <c r="B19938" s="153" t="s">
        <v>22139</v>
      </c>
      <c r="C19938" s="145" t="s">
        <v>22122</v>
      </c>
      <c r="D19938" s="137"/>
      <c r="E19938" s="146">
        <v>1.39</v>
      </c>
      <c r="F19938" s="138"/>
      <c r="G19938" s="138"/>
    </row>
    <row r="19939" ht="15.75" customHeight="1" spans="1:7">
      <c r="A19939" s="143">
        <v>5914584</v>
      </c>
      <c r="B19939" s="153" t="s">
        <v>22140</v>
      </c>
      <c r="C19939" s="145" t="s">
        <v>22122</v>
      </c>
      <c r="D19939" s="137"/>
      <c r="E19939" s="146">
        <v>2.64</v>
      </c>
      <c r="F19939" s="138"/>
      <c r="G19939" s="138"/>
    </row>
    <row r="19940" ht="15.75" customHeight="1" spans="1:7">
      <c r="A19940" s="143">
        <v>5914599</v>
      </c>
      <c r="B19940" s="153" t="s">
        <v>22141</v>
      </c>
      <c r="C19940" s="145" t="s">
        <v>22122</v>
      </c>
      <c r="D19940" s="137"/>
      <c r="E19940" s="146">
        <v>2.11</v>
      </c>
      <c r="F19940" s="138"/>
      <c r="G19940" s="138"/>
    </row>
    <row r="19941" ht="15.75" customHeight="1" spans="1:7">
      <c r="A19941" s="143">
        <v>5914614</v>
      </c>
      <c r="B19941" s="153" t="s">
        <v>22142</v>
      </c>
      <c r="C19941" s="145" t="s">
        <v>22122</v>
      </c>
      <c r="D19941" s="137"/>
      <c r="E19941" s="146">
        <v>1.73</v>
      </c>
      <c r="F19941" s="138"/>
      <c r="G19941" s="138"/>
    </row>
    <row r="19942" ht="15.75" customHeight="1" spans="1:7">
      <c r="A19942" s="143">
        <v>5914581</v>
      </c>
      <c r="B19942" s="153" t="s">
        <v>22143</v>
      </c>
      <c r="C19942" s="145" t="s">
        <v>22122</v>
      </c>
      <c r="D19942" s="137"/>
      <c r="E19942" s="146">
        <v>2.38</v>
      </c>
      <c r="F19942" s="138"/>
      <c r="G19942" s="138"/>
    </row>
    <row r="19943" ht="15.75" customHeight="1" spans="1:7">
      <c r="A19943" s="143">
        <v>5914582</v>
      </c>
      <c r="B19943" s="153" t="s">
        <v>22144</v>
      </c>
      <c r="C19943" s="145" t="s">
        <v>22122</v>
      </c>
      <c r="D19943" s="137"/>
      <c r="E19943" s="146">
        <v>1.91</v>
      </c>
      <c r="F19943" s="138"/>
      <c r="G19943" s="138"/>
    </row>
    <row r="19944" ht="15.75" customHeight="1" spans="1:7">
      <c r="A19944" s="143">
        <v>5914583</v>
      </c>
      <c r="B19944" s="153" t="s">
        <v>22145</v>
      </c>
      <c r="C19944" s="145" t="s">
        <v>22122</v>
      </c>
      <c r="D19944" s="137"/>
      <c r="E19944" s="146">
        <v>1.56</v>
      </c>
      <c r="F19944" s="138"/>
      <c r="G19944" s="138"/>
    </row>
    <row r="19945" ht="15.75" customHeight="1" spans="1:7">
      <c r="A19945" s="143">
        <v>5914449</v>
      </c>
      <c r="B19945" s="153" t="s">
        <v>22146</v>
      </c>
      <c r="C19945" s="145" t="s">
        <v>22122</v>
      </c>
      <c r="D19945" s="137"/>
      <c r="E19945" s="146">
        <v>1.09</v>
      </c>
      <c r="F19945" s="138"/>
      <c r="G19945" s="138"/>
    </row>
    <row r="19946" ht="15.75" customHeight="1" spans="1:7">
      <c r="A19946" s="143">
        <v>5914464</v>
      </c>
      <c r="B19946" s="153" t="s">
        <v>22147</v>
      </c>
      <c r="C19946" s="145" t="s">
        <v>22122</v>
      </c>
      <c r="D19946" s="137"/>
      <c r="E19946" s="146">
        <v>0.87</v>
      </c>
      <c r="F19946" s="138"/>
      <c r="G19946" s="138"/>
    </row>
    <row r="19947" ht="15.75" customHeight="1" spans="1:7">
      <c r="A19947" s="143">
        <v>5914479</v>
      </c>
      <c r="B19947" s="153" t="s">
        <v>22148</v>
      </c>
      <c r="C19947" s="145" t="s">
        <v>22122</v>
      </c>
      <c r="D19947" s="137"/>
      <c r="E19947" s="146">
        <v>0.71</v>
      </c>
      <c r="F19947" s="138"/>
      <c r="G19947" s="138"/>
    </row>
    <row r="19948" ht="15.75" customHeight="1" spans="1:7">
      <c r="A19948" s="143">
        <v>5915322</v>
      </c>
      <c r="B19948" s="153" t="s">
        <v>22149</v>
      </c>
      <c r="C19948" s="145" t="s">
        <v>22122</v>
      </c>
      <c r="D19948" s="137"/>
      <c r="E19948" s="146">
        <v>1.85</v>
      </c>
      <c r="F19948" s="138"/>
      <c r="G19948" s="138"/>
    </row>
    <row r="19949" ht="15.75" customHeight="1" spans="1:7">
      <c r="A19949" s="143">
        <v>5915323</v>
      </c>
      <c r="B19949" s="153" t="s">
        <v>22150</v>
      </c>
      <c r="C19949" s="145" t="s">
        <v>22122</v>
      </c>
      <c r="D19949" s="137"/>
      <c r="E19949" s="146">
        <v>1.48</v>
      </c>
      <c r="F19949" s="138"/>
      <c r="G19949" s="138"/>
    </row>
    <row r="19950" ht="15.75" customHeight="1" spans="1:7">
      <c r="A19950" s="143">
        <v>5915324</v>
      </c>
      <c r="B19950" s="153" t="s">
        <v>22151</v>
      </c>
      <c r="C19950" s="145" t="s">
        <v>22122</v>
      </c>
      <c r="D19950" s="137"/>
      <c r="E19950" s="146">
        <v>1.21</v>
      </c>
      <c r="F19950" s="138"/>
      <c r="G19950" s="138"/>
    </row>
    <row r="19951" ht="15.75" customHeight="1" spans="1:7">
      <c r="A19951" s="143">
        <v>5914404</v>
      </c>
      <c r="B19951" s="153" t="s">
        <v>22152</v>
      </c>
      <c r="C19951" s="145" t="s">
        <v>22122</v>
      </c>
      <c r="D19951" s="137"/>
      <c r="E19951" s="146">
        <v>1.17</v>
      </c>
      <c r="F19951" s="138"/>
      <c r="G19951" s="138"/>
    </row>
    <row r="19952" ht="15.75" customHeight="1" spans="1:7">
      <c r="A19952" s="143">
        <v>5914419</v>
      </c>
      <c r="B19952" s="153" t="s">
        <v>22153</v>
      </c>
      <c r="C19952" s="145" t="s">
        <v>22122</v>
      </c>
      <c r="D19952" s="137"/>
      <c r="E19952" s="146">
        <v>0.94</v>
      </c>
      <c r="F19952" s="138"/>
      <c r="G19952" s="138"/>
    </row>
    <row r="19953" ht="15.75" customHeight="1" spans="1:7">
      <c r="A19953" s="143">
        <v>5914434</v>
      </c>
      <c r="B19953" s="153" t="s">
        <v>22154</v>
      </c>
      <c r="C19953" s="145" t="s">
        <v>22122</v>
      </c>
      <c r="D19953" s="137"/>
      <c r="E19953" s="146">
        <v>0.77</v>
      </c>
      <c r="F19953" s="138"/>
      <c r="G19953" s="138"/>
    </row>
    <row r="19954" ht="15.75" customHeight="1" spans="1:7">
      <c r="A19954" s="143">
        <v>5914635</v>
      </c>
      <c r="B19954" s="153" t="s">
        <v>22155</v>
      </c>
      <c r="C19954" s="145" t="s">
        <v>22122</v>
      </c>
      <c r="D19954" s="137"/>
      <c r="E19954" s="146">
        <v>1.06</v>
      </c>
      <c r="F19954" s="138"/>
      <c r="G19954" s="138"/>
    </row>
    <row r="19955" ht="15.75" customHeight="1" spans="1:7">
      <c r="A19955" s="143">
        <v>5914636</v>
      </c>
      <c r="B19955" s="153" t="s">
        <v>22156</v>
      </c>
      <c r="C19955" s="145" t="s">
        <v>22122</v>
      </c>
      <c r="D19955" s="137"/>
      <c r="E19955" s="146">
        <v>0.84</v>
      </c>
      <c r="F19955" s="138"/>
      <c r="G19955" s="138"/>
    </row>
    <row r="19956" ht="15.75" customHeight="1" spans="1:7">
      <c r="A19956" s="143">
        <v>5914637</v>
      </c>
      <c r="B19956" s="153" t="s">
        <v>22157</v>
      </c>
      <c r="C19956" s="145" t="s">
        <v>22122</v>
      </c>
      <c r="D19956" s="137"/>
      <c r="E19956" s="146">
        <v>0.69</v>
      </c>
      <c r="F19956" s="138"/>
      <c r="G19956" s="138"/>
    </row>
    <row r="19957" ht="15.75" customHeight="1" spans="1:7">
      <c r="A19957" s="143">
        <v>5914638</v>
      </c>
      <c r="B19957" s="153" t="s">
        <v>22158</v>
      </c>
      <c r="C19957" s="145" t="s">
        <v>22122</v>
      </c>
      <c r="D19957" s="137"/>
      <c r="E19957" s="146">
        <v>0.85</v>
      </c>
      <c r="F19957" s="138"/>
      <c r="G19957" s="138"/>
    </row>
    <row r="19958" ht="15.75" customHeight="1" spans="1:7">
      <c r="A19958" s="143">
        <v>5914639</v>
      </c>
      <c r="B19958" s="153" t="s">
        <v>22159</v>
      </c>
      <c r="C19958" s="145" t="s">
        <v>22122</v>
      </c>
      <c r="D19958" s="137"/>
      <c r="E19958" s="146">
        <v>0.68</v>
      </c>
      <c r="F19958" s="138"/>
      <c r="G19958" s="138"/>
    </row>
    <row r="19959" ht="15.75" customHeight="1" spans="1:7">
      <c r="A19959" s="143">
        <v>5914640</v>
      </c>
      <c r="B19959" s="153" t="s">
        <v>22160</v>
      </c>
      <c r="C19959" s="145" t="s">
        <v>22122</v>
      </c>
      <c r="D19959" s="137"/>
      <c r="E19959" s="146">
        <v>0.56</v>
      </c>
      <c r="F19959" s="138"/>
      <c r="G19959" s="138"/>
    </row>
    <row r="19960" ht="15.75" customHeight="1" spans="1:7">
      <c r="A19960" s="143">
        <v>5915466</v>
      </c>
      <c r="B19960" s="153" t="s">
        <v>22161</v>
      </c>
      <c r="C19960" s="145" t="s">
        <v>22122</v>
      </c>
      <c r="D19960" s="137"/>
      <c r="E19960" s="146">
        <v>1.97</v>
      </c>
      <c r="F19960" s="138"/>
      <c r="G19960" s="138"/>
    </row>
    <row r="19961" ht="15.75" customHeight="1" spans="1:7">
      <c r="A19961" s="143">
        <v>5915467</v>
      </c>
      <c r="B19961" s="153" t="s">
        <v>22162</v>
      </c>
      <c r="C19961" s="145" t="s">
        <v>22122</v>
      </c>
      <c r="D19961" s="137"/>
      <c r="E19961" s="146">
        <v>1.58</v>
      </c>
      <c r="F19961" s="138"/>
      <c r="G19961" s="138"/>
    </row>
    <row r="19962" ht="15.75" customHeight="1" spans="1:7">
      <c r="A19962" s="143">
        <v>5915468</v>
      </c>
      <c r="B19962" s="153" t="s">
        <v>22163</v>
      </c>
      <c r="C19962" s="145" t="s">
        <v>22122</v>
      </c>
      <c r="D19962" s="137"/>
      <c r="E19962" s="146">
        <v>1.29</v>
      </c>
      <c r="F19962" s="138"/>
      <c r="G19962" s="138"/>
    </row>
    <row r="19963" ht="15.75" customHeight="1" spans="1:7">
      <c r="A19963" s="143">
        <v>5914617</v>
      </c>
      <c r="B19963" s="153" t="s">
        <v>22164</v>
      </c>
      <c r="C19963" s="145" t="s">
        <v>22122</v>
      </c>
      <c r="D19963" s="137"/>
      <c r="E19963" s="146">
        <v>1.53</v>
      </c>
      <c r="F19963" s="138"/>
      <c r="G19963" s="138"/>
    </row>
    <row r="19964" ht="15.75" customHeight="1" spans="1:7">
      <c r="A19964" s="143">
        <v>5914618</v>
      </c>
      <c r="B19964" s="153" t="s">
        <v>22165</v>
      </c>
      <c r="C19964" s="145" t="s">
        <v>22122</v>
      </c>
      <c r="D19964" s="137"/>
      <c r="E19964" s="146">
        <v>1.22</v>
      </c>
      <c r="F19964" s="138"/>
      <c r="G19964" s="138"/>
    </row>
    <row r="19965" ht="15.75" customHeight="1" spans="1:7">
      <c r="A19965" s="143">
        <v>5914619</v>
      </c>
      <c r="B19965" s="153" t="s">
        <v>22166</v>
      </c>
      <c r="C19965" s="145" t="s">
        <v>22122</v>
      </c>
      <c r="D19965" s="137"/>
      <c r="E19965" s="146">
        <v>1</v>
      </c>
      <c r="F19965" s="138"/>
      <c r="G19965" s="138"/>
    </row>
    <row r="19966" ht="15.75" customHeight="1" spans="1:7">
      <c r="A19966" s="143">
        <v>5915451</v>
      </c>
      <c r="B19966" s="153" t="s">
        <v>22167</v>
      </c>
      <c r="C19966" s="145" t="s">
        <v>22122</v>
      </c>
      <c r="D19966" s="137"/>
      <c r="E19966" s="146">
        <v>2.54</v>
      </c>
      <c r="F19966" s="138"/>
      <c r="G19966" s="138"/>
    </row>
    <row r="19967" ht="15.75" customHeight="1" spans="1:7">
      <c r="A19967" s="143">
        <v>5915452</v>
      </c>
      <c r="B19967" s="153" t="s">
        <v>22168</v>
      </c>
      <c r="C19967" s="145" t="s">
        <v>22122</v>
      </c>
      <c r="D19967" s="137"/>
      <c r="E19967" s="146">
        <v>2.03</v>
      </c>
      <c r="F19967" s="138"/>
      <c r="G19967" s="138"/>
    </row>
    <row r="19968" ht="15.75" customHeight="1" spans="1:7">
      <c r="A19968" s="143">
        <v>5915453</v>
      </c>
      <c r="B19968" s="153" t="s">
        <v>22169</v>
      </c>
      <c r="C19968" s="145" t="s">
        <v>22122</v>
      </c>
      <c r="D19968" s="137"/>
      <c r="E19968" s="146">
        <v>1.67</v>
      </c>
      <c r="F19968" s="138"/>
      <c r="G19968" s="138"/>
    </row>
    <row r="19969" ht="15.75" customHeight="1" spans="1:7">
      <c r="A19969" s="143">
        <v>5915448</v>
      </c>
      <c r="B19969" s="153" t="s">
        <v>22170</v>
      </c>
      <c r="C19969" s="145" t="s">
        <v>22122</v>
      </c>
      <c r="D19969" s="137"/>
      <c r="E19969" s="146">
        <v>1.96</v>
      </c>
      <c r="F19969" s="138"/>
      <c r="G19969" s="138"/>
    </row>
    <row r="19970" ht="15.75" customHeight="1" spans="1:7">
      <c r="A19970" s="143">
        <v>5915449</v>
      </c>
      <c r="B19970" s="153" t="s">
        <v>22171</v>
      </c>
      <c r="C19970" s="145" t="s">
        <v>22122</v>
      </c>
      <c r="D19970" s="137"/>
      <c r="E19970" s="146">
        <v>1.57</v>
      </c>
      <c r="F19970" s="138"/>
      <c r="G19970" s="138"/>
    </row>
    <row r="19971" ht="15.75" customHeight="1" spans="1:7">
      <c r="A19971" s="143">
        <v>5915450</v>
      </c>
      <c r="B19971" s="153" t="s">
        <v>22172</v>
      </c>
      <c r="C19971" s="145" t="s">
        <v>22122</v>
      </c>
      <c r="D19971" s="137"/>
      <c r="E19971" s="146">
        <v>1.29</v>
      </c>
      <c r="F19971" s="138"/>
      <c r="G19971" s="138"/>
    </row>
    <row r="19972" ht="15.75" customHeight="1" spans="1:7">
      <c r="A19972" s="143">
        <v>5901641</v>
      </c>
      <c r="B19972" s="153" t="s">
        <v>22173</v>
      </c>
      <c r="C19972" s="145" t="s">
        <v>22174</v>
      </c>
      <c r="D19972" s="137"/>
      <c r="E19972" s="146">
        <v>0.87</v>
      </c>
      <c r="F19972" s="138"/>
      <c r="G19972" s="138"/>
    </row>
    <row r="19973" ht="15.75" customHeight="1" spans="1:7">
      <c r="A19973" s="143">
        <v>5901642</v>
      </c>
      <c r="B19973" s="153" t="s">
        <v>22175</v>
      </c>
      <c r="C19973" s="145" t="s">
        <v>22174</v>
      </c>
      <c r="D19973" s="137"/>
      <c r="E19973" s="146">
        <v>0.26</v>
      </c>
      <c r="F19973" s="138"/>
      <c r="G19973" s="138"/>
    </row>
    <row r="19974" ht="15.75" customHeight="1" spans="1:7">
      <c r="A19974" s="143">
        <v>5901643</v>
      </c>
      <c r="B19974" s="153" t="s">
        <v>22176</v>
      </c>
      <c r="C19974" s="145" t="s">
        <v>22174</v>
      </c>
      <c r="D19974" s="137"/>
      <c r="E19974" s="146">
        <v>0.24</v>
      </c>
      <c r="F19974" s="138"/>
      <c r="G19974" s="138"/>
    </row>
    <row r="19975" ht="15.75" customHeight="1" spans="1:7">
      <c r="A19975" s="143">
        <v>5901644</v>
      </c>
      <c r="B19975" s="153" t="s">
        <v>22177</v>
      </c>
      <c r="C19975" s="145" t="s">
        <v>22174</v>
      </c>
      <c r="D19975" s="137"/>
      <c r="E19975" s="146">
        <v>0.54</v>
      </c>
      <c r="F19975" s="138"/>
      <c r="G19975" s="138"/>
    </row>
    <row r="19976" ht="15.75" customHeight="1" spans="1:7">
      <c r="A19976" s="143">
        <v>5901645</v>
      </c>
      <c r="B19976" s="153" t="s">
        <v>22178</v>
      </c>
      <c r="C19976" s="145" t="s">
        <v>22174</v>
      </c>
      <c r="D19976" s="137"/>
      <c r="E19976" s="146">
        <v>0.24</v>
      </c>
      <c r="F19976" s="138"/>
      <c r="G19976" s="138"/>
    </row>
    <row r="19977" ht="15.75" customHeight="1" spans="1:7">
      <c r="A19977" s="143">
        <v>5901646</v>
      </c>
      <c r="B19977" s="153" t="s">
        <v>22179</v>
      </c>
      <c r="C19977" s="145" t="s">
        <v>22174</v>
      </c>
      <c r="D19977" s="137"/>
      <c r="E19977" s="146">
        <v>0.44</v>
      </c>
      <c r="F19977" s="138"/>
      <c r="G19977" s="138"/>
    </row>
    <row r="19978" ht="15.75" customHeight="1" spans="1:7">
      <c r="A19978" s="143">
        <v>5901647</v>
      </c>
      <c r="B19978" s="153" t="s">
        <v>22180</v>
      </c>
      <c r="C19978" s="145" t="s">
        <v>22174</v>
      </c>
      <c r="D19978" s="137"/>
      <c r="E19978" s="146">
        <v>0.39</v>
      </c>
      <c r="F19978" s="138"/>
      <c r="G19978" s="138"/>
    </row>
    <row r="19979" ht="15.75" customHeight="1" spans="1:7">
      <c r="A19979" s="143">
        <v>5901648</v>
      </c>
      <c r="B19979" s="153" t="s">
        <v>22181</v>
      </c>
      <c r="C19979" s="145" t="s">
        <v>22174</v>
      </c>
      <c r="D19979" s="137"/>
      <c r="E19979" s="146">
        <v>0.35</v>
      </c>
      <c r="F19979" s="138"/>
      <c r="G19979" s="138"/>
    </row>
    <row r="19980" ht="15.75" customHeight="1" spans="1:7">
      <c r="A19980" s="143">
        <v>5901649</v>
      </c>
      <c r="B19980" s="153" t="s">
        <v>22182</v>
      </c>
      <c r="C19980" s="145" t="s">
        <v>22174</v>
      </c>
      <c r="D19980" s="137"/>
      <c r="E19980" s="146">
        <v>1.23</v>
      </c>
      <c r="F19980" s="138"/>
      <c r="G19980" s="138"/>
    </row>
    <row r="19981" ht="15.75" customHeight="1" spans="1:7">
      <c r="A19981" s="143">
        <v>5901650</v>
      </c>
      <c r="B19981" s="153" t="s">
        <v>22183</v>
      </c>
      <c r="C19981" s="145" t="s">
        <v>22174</v>
      </c>
      <c r="D19981" s="137"/>
      <c r="E19981" s="146">
        <v>0.85</v>
      </c>
      <c r="F19981" s="138"/>
      <c r="G19981" s="138"/>
    </row>
    <row r="19982" ht="15.75" customHeight="1" spans="1:7">
      <c r="A19982" s="143">
        <v>5901651</v>
      </c>
      <c r="B19982" s="153" t="s">
        <v>22184</v>
      </c>
      <c r="C19982" s="145" t="s">
        <v>22174</v>
      </c>
      <c r="D19982" s="137"/>
      <c r="E19982" s="146">
        <v>0.25</v>
      </c>
      <c r="F19982" s="138"/>
      <c r="G19982" s="138"/>
    </row>
    <row r="19983" ht="15.75" customHeight="1" spans="1:7">
      <c r="A19983" s="143">
        <v>5901652</v>
      </c>
      <c r="B19983" s="153" t="s">
        <v>22185</v>
      </c>
      <c r="C19983" s="145" t="s">
        <v>22174</v>
      </c>
      <c r="D19983" s="137"/>
      <c r="E19983" s="146">
        <v>0.24</v>
      </c>
      <c r="F19983" s="138"/>
      <c r="G19983" s="138"/>
    </row>
    <row r="19984" ht="15.75" customHeight="1" spans="1:7">
      <c r="A19984" s="143">
        <v>5901653</v>
      </c>
      <c r="B19984" s="153" t="s">
        <v>22186</v>
      </c>
      <c r="C19984" s="145" t="s">
        <v>22174</v>
      </c>
      <c r="D19984" s="137"/>
      <c r="E19984" s="146">
        <v>0.53</v>
      </c>
      <c r="F19984" s="138"/>
      <c r="G19984" s="138"/>
    </row>
    <row r="19985" ht="15.75" customHeight="1" spans="1:7">
      <c r="A19985" s="143">
        <v>5901654</v>
      </c>
      <c r="B19985" s="153" t="s">
        <v>22187</v>
      </c>
      <c r="C19985" s="145" t="s">
        <v>22174</v>
      </c>
      <c r="D19985" s="137"/>
      <c r="E19985" s="146">
        <v>0.23</v>
      </c>
      <c r="F19985" s="138"/>
      <c r="G19985" s="138"/>
    </row>
    <row r="19986" ht="15.75" customHeight="1" spans="1:7">
      <c r="A19986" s="143">
        <v>5901655</v>
      </c>
      <c r="B19986" s="153" t="s">
        <v>22188</v>
      </c>
      <c r="C19986" s="145" t="s">
        <v>22174</v>
      </c>
      <c r="D19986" s="137"/>
      <c r="E19986" s="146">
        <v>0.43</v>
      </c>
      <c r="F19986" s="138"/>
      <c r="G19986" s="138"/>
    </row>
    <row r="19987" ht="15.75" customHeight="1" spans="1:7">
      <c r="A19987" s="143">
        <v>5901656</v>
      </c>
      <c r="B19987" s="153" t="s">
        <v>22189</v>
      </c>
      <c r="C19987" s="145" t="s">
        <v>22174</v>
      </c>
      <c r="D19987" s="137"/>
      <c r="E19987" s="146">
        <v>0.38</v>
      </c>
      <c r="F19987" s="138"/>
      <c r="G19987" s="138"/>
    </row>
    <row r="19988" ht="15.75" customHeight="1" spans="1:7">
      <c r="A19988" s="143">
        <v>5901657</v>
      </c>
      <c r="B19988" s="153" t="s">
        <v>22190</v>
      </c>
      <c r="C19988" s="145" t="s">
        <v>22174</v>
      </c>
      <c r="D19988" s="137"/>
      <c r="E19988" s="146">
        <v>0.34</v>
      </c>
      <c r="F19988" s="138"/>
      <c r="G19988" s="138"/>
    </row>
    <row r="19989" ht="15.75" customHeight="1" spans="1:7">
      <c r="A19989" s="143">
        <v>5901658</v>
      </c>
      <c r="B19989" s="153" t="s">
        <v>22191</v>
      </c>
      <c r="C19989" s="145" t="s">
        <v>22174</v>
      </c>
      <c r="D19989" s="137"/>
      <c r="E19989" s="146">
        <v>1.2</v>
      </c>
      <c r="F19989" s="138"/>
      <c r="G19989" s="138"/>
    </row>
    <row r="19990" ht="15.75" customHeight="1" spans="1:7">
      <c r="A19990" s="143">
        <v>5901659</v>
      </c>
      <c r="B19990" s="153" t="s">
        <v>22192</v>
      </c>
      <c r="C19990" s="145" t="s">
        <v>22174</v>
      </c>
      <c r="D19990" s="137"/>
      <c r="E19990" s="146">
        <v>0.85</v>
      </c>
      <c r="F19990" s="138"/>
      <c r="G19990" s="138"/>
    </row>
    <row r="19991" ht="15.75" customHeight="1" spans="1:7">
      <c r="A19991" s="143">
        <v>5901660</v>
      </c>
      <c r="B19991" s="153" t="s">
        <v>22193</v>
      </c>
      <c r="C19991" s="145" t="s">
        <v>22174</v>
      </c>
      <c r="D19991" s="137"/>
      <c r="E19991" s="146">
        <v>0.25</v>
      </c>
      <c r="F19991" s="138"/>
      <c r="G19991" s="138"/>
    </row>
    <row r="19992" ht="15.75" customHeight="1" spans="1:7">
      <c r="A19992" s="143">
        <v>5901661</v>
      </c>
      <c r="B19992" s="153" t="s">
        <v>22194</v>
      </c>
      <c r="C19992" s="145" t="s">
        <v>22174</v>
      </c>
      <c r="D19992" s="137"/>
      <c r="E19992" s="146">
        <v>0.24</v>
      </c>
      <c r="F19992" s="138"/>
      <c r="G19992" s="138"/>
    </row>
    <row r="19993" ht="15.75" customHeight="1" spans="1:7">
      <c r="A19993" s="143">
        <v>5901662</v>
      </c>
      <c r="B19993" s="153" t="s">
        <v>22195</v>
      </c>
      <c r="C19993" s="145" t="s">
        <v>22174</v>
      </c>
      <c r="D19993" s="137"/>
      <c r="E19993" s="146">
        <v>0.53</v>
      </c>
      <c r="F19993" s="138"/>
      <c r="G19993" s="138"/>
    </row>
    <row r="19994" ht="15.75" customHeight="1" spans="1:7">
      <c r="A19994" s="143">
        <v>5901663</v>
      </c>
      <c r="B19994" s="153" t="s">
        <v>22196</v>
      </c>
      <c r="C19994" s="145" t="s">
        <v>22174</v>
      </c>
      <c r="D19994" s="137"/>
      <c r="E19994" s="146">
        <v>0.23</v>
      </c>
      <c r="F19994" s="138"/>
      <c r="G19994" s="138"/>
    </row>
    <row r="19995" ht="15.75" customHeight="1" spans="1:7">
      <c r="A19995" s="143">
        <v>5901664</v>
      </c>
      <c r="B19995" s="153" t="s">
        <v>22197</v>
      </c>
      <c r="C19995" s="145" t="s">
        <v>22174</v>
      </c>
      <c r="D19995" s="137"/>
      <c r="E19995" s="146">
        <v>0.44</v>
      </c>
      <c r="F19995" s="138"/>
      <c r="G19995" s="138"/>
    </row>
    <row r="19996" ht="15.75" customHeight="1" spans="1:7">
      <c r="A19996" s="143">
        <v>5901665</v>
      </c>
      <c r="B19996" s="153" t="s">
        <v>22198</v>
      </c>
      <c r="C19996" s="145" t="s">
        <v>22174</v>
      </c>
      <c r="D19996" s="137"/>
      <c r="E19996" s="146">
        <v>0.38</v>
      </c>
      <c r="F19996" s="138"/>
      <c r="G19996" s="138"/>
    </row>
    <row r="19997" ht="15.75" customHeight="1" spans="1:7">
      <c r="A19997" s="143">
        <v>5901666</v>
      </c>
      <c r="B19997" s="153" t="s">
        <v>22199</v>
      </c>
      <c r="C19997" s="145" t="s">
        <v>22174</v>
      </c>
      <c r="D19997" s="137"/>
      <c r="E19997" s="146">
        <v>0.34</v>
      </c>
      <c r="F19997" s="138"/>
      <c r="G19997" s="138"/>
    </row>
    <row r="19998" ht="15.75" customHeight="1" spans="1:7">
      <c r="A19998" s="143">
        <v>5901667</v>
      </c>
      <c r="B19998" s="153" t="s">
        <v>22200</v>
      </c>
      <c r="C19998" s="145" t="s">
        <v>22174</v>
      </c>
      <c r="D19998" s="137"/>
      <c r="E19998" s="146">
        <v>1.22</v>
      </c>
      <c r="F19998" s="138"/>
      <c r="G19998" s="138"/>
    </row>
    <row r="19999" ht="15.75" customHeight="1" spans="1:7">
      <c r="A19999" s="143">
        <v>5914511</v>
      </c>
      <c r="B19999" s="153" t="s">
        <v>22201</v>
      </c>
      <c r="C19999" s="145" t="s">
        <v>22122</v>
      </c>
      <c r="D19999" s="137"/>
      <c r="E19999" s="146">
        <v>0.26</v>
      </c>
      <c r="F19999" s="138"/>
      <c r="G19999" s="138"/>
    </row>
    <row r="20000" ht="15.75" customHeight="1" spans="1:7">
      <c r="A20000" s="143">
        <v>5914510</v>
      </c>
      <c r="B20000" s="153" t="s">
        <v>22202</v>
      </c>
      <c r="C20000" s="145" t="s">
        <v>22122</v>
      </c>
      <c r="D20000" s="137"/>
      <c r="E20000" s="146">
        <v>0.23</v>
      </c>
      <c r="F20000" s="138"/>
      <c r="G20000" s="138"/>
    </row>
    <row r="20001" ht="15.75" customHeight="1" spans="1:7">
      <c r="A20001" s="143">
        <v>5906597</v>
      </c>
      <c r="B20001" s="153" t="s">
        <v>22203</v>
      </c>
      <c r="C20001" s="145" t="s">
        <v>22204</v>
      </c>
      <c r="D20001" s="137"/>
      <c r="E20001" s="146">
        <v>12.56</v>
      </c>
      <c r="F20001" s="138"/>
      <c r="G20001" s="138"/>
    </row>
    <row r="20002" ht="15.75" customHeight="1" spans="1:7">
      <c r="A20002" s="143">
        <v>5906598</v>
      </c>
      <c r="B20002" s="153" t="s">
        <v>22205</v>
      </c>
      <c r="C20002" s="145" t="s">
        <v>22204</v>
      </c>
      <c r="D20002" s="137"/>
      <c r="E20002" s="146">
        <v>10.04</v>
      </c>
      <c r="F20002" s="138"/>
      <c r="G20002" s="138"/>
    </row>
    <row r="20003" ht="15.75" customHeight="1" spans="1:7">
      <c r="A20003" s="143">
        <v>5906599</v>
      </c>
      <c r="B20003" s="153" t="s">
        <v>22206</v>
      </c>
      <c r="C20003" s="145" t="s">
        <v>22204</v>
      </c>
      <c r="D20003" s="137"/>
      <c r="E20003" s="146">
        <v>8.24</v>
      </c>
      <c r="F20003" s="138"/>
      <c r="G20003" s="138"/>
    </row>
    <row r="20004" ht="15.75" customHeight="1" spans="1:7">
      <c r="A20004" s="143">
        <v>5906594</v>
      </c>
      <c r="B20004" s="153" t="s">
        <v>22207</v>
      </c>
      <c r="C20004" s="145" t="s">
        <v>22204</v>
      </c>
      <c r="D20004" s="137"/>
      <c r="E20004" s="146">
        <v>8.37</v>
      </c>
      <c r="F20004" s="138"/>
      <c r="G20004" s="138"/>
    </row>
    <row r="20005" ht="15.75" customHeight="1" spans="1:7">
      <c r="A20005" s="143">
        <v>5906595</v>
      </c>
      <c r="B20005" s="153" t="s">
        <v>22208</v>
      </c>
      <c r="C20005" s="145" t="s">
        <v>22204</v>
      </c>
      <c r="D20005" s="137"/>
      <c r="E20005" s="146">
        <v>6.7</v>
      </c>
      <c r="F20005" s="138"/>
      <c r="G20005" s="138"/>
    </row>
    <row r="20006" ht="15.75" customHeight="1" spans="1:7">
      <c r="A20006" s="143">
        <v>5906596</v>
      </c>
      <c r="B20006" s="153" t="s">
        <v>22209</v>
      </c>
      <c r="C20006" s="145" t="s">
        <v>22204</v>
      </c>
      <c r="D20006" s="137"/>
      <c r="E20006" s="146">
        <v>5.49</v>
      </c>
      <c r="F20006" s="138"/>
      <c r="G20006" s="138"/>
    </row>
    <row r="20007" ht="15.75" customHeight="1" spans="1:7">
      <c r="A20007" s="143">
        <v>5901668</v>
      </c>
      <c r="B20007" s="153" t="s">
        <v>22210</v>
      </c>
      <c r="C20007" s="145" t="s">
        <v>22174</v>
      </c>
      <c r="D20007" s="137"/>
      <c r="E20007" s="146">
        <v>0.87</v>
      </c>
      <c r="F20007" s="138"/>
      <c r="G20007" s="138"/>
    </row>
    <row r="20008" ht="15.75" customHeight="1" spans="1:7">
      <c r="A20008" s="143">
        <v>5901669</v>
      </c>
      <c r="B20008" s="153" t="s">
        <v>22211</v>
      </c>
      <c r="C20008" s="145" t="s">
        <v>22174</v>
      </c>
      <c r="D20008" s="137"/>
      <c r="E20008" s="146">
        <v>0.26</v>
      </c>
      <c r="F20008" s="138"/>
      <c r="G20008" s="138"/>
    </row>
    <row r="20009" ht="15.75" customHeight="1" spans="1:7">
      <c r="A20009" s="143">
        <v>5901670</v>
      </c>
      <c r="B20009" s="153" t="s">
        <v>22212</v>
      </c>
      <c r="C20009" s="145" t="s">
        <v>22174</v>
      </c>
      <c r="D20009" s="137"/>
      <c r="E20009" s="146">
        <v>0.25</v>
      </c>
      <c r="F20009" s="138"/>
      <c r="G20009" s="138"/>
    </row>
    <row r="20010" ht="15.75" customHeight="1" spans="1:7">
      <c r="A20010" s="143">
        <v>5901671</v>
      </c>
      <c r="B20010" s="153" t="s">
        <v>22213</v>
      </c>
      <c r="C20010" s="145" t="s">
        <v>22174</v>
      </c>
      <c r="D20010" s="137"/>
      <c r="E20010" s="146">
        <v>0.55</v>
      </c>
      <c r="F20010" s="138"/>
      <c r="G20010" s="138"/>
    </row>
    <row r="20011" ht="15.75" customHeight="1" spans="1:7">
      <c r="A20011" s="143">
        <v>5901672</v>
      </c>
      <c r="B20011" s="153" t="s">
        <v>22214</v>
      </c>
      <c r="C20011" s="145" t="s">
        <v>22174</v>
      </c>
      <c r="D20011" s="137"/>
      <c r="E20011" s="146">
        <v>0.24</v>
      </c>
      <c r="F20011" s="138"/>
      <c r="G20011" s="138"/>
    </row>
    <row r="20012" ht="15.75" customHeight="1" spans="1:7">
      <c r="A20012" s="143">
        <v>5901673</v>
      </c>
      <c r="B20012" s="153" t="s">
        <v>22215</v>
      </c>
      <c r="C20012" s="145" t="s">
        <v>22174</v>
      </c>
      <c r="D20012" s="137"/>
      <c r="E20012" s="146">
        <v>0.45</v>
      </c>
      <c r="F20012" s="138"/>
      <c r="G20012" s="138"/>
    </row>
    <row r="20013" ht="15.75" customHeight="1" spans="1:7">
      <c r="A20013" s="143">
        <v>5901674</v>
      </c>
      <c r="B20013" s="153" t="s">
        <v>22216</v>
      </c>
      <c r="C20013" s="145" t="s">
        <v>22174</v>
      </c>
      <c r="D20013" s="137"/>
      <c r="E20013" s="146">
        <v>0.39</v>
      </c>
      <c r="F20013" s="138"/>
      <c r="G20013" s="138"/>
    </row>
    <row r="20014" ht="15.75" customHeight="1" spans="1:7">
      <c r="A20014" s="143">
        <v>5901675</v>
      </c>
      <c r="B20014" s="153" t="s">
        <v>22217</v>
      </c>
      <c r="C20014" s="145" t="s">
        <v>22174</v>
      </c>
      <c r="D20014" s="137"/>
      <c r="E20014" s="146">
        <v>0.35</v>
      </c>
      <c r="F20014" s="138"/>
      <c r="G20014" s="138"/>
    </row>
    <row r="20015" ht="15.75" customHeight="1" spans="1:7">
      <c r="A20015" s="143">
        <v>5901676</v>
      </c>
      <c r="B20015" s="153" t="s">
        <v>22218</v>
      </c>
      <c r="C20015" s="145" t="s">
        <v>22174</v>
      </c>
      <c r="D20015" s="137"/>
      <c r="E20015" s="146">
        <v>1.25</v>
      </c>
      <c r="F20015" s="138"/>
      <c r="G20015" s="138"/>
    </row>
    <row r="20016" ht="15.75" customHeight="1" spans="1:7">
      <c r="A20016" s="143">
        <v>5901677</v>
      </c>
      <c r="B20016" s="153" t="s">
        <v>22219</v>
      </c>
      <c r="C20016" s="145" t="s">
        <v>22174</v>
      </c>
      <c r="D20016" s="137"/>
      <c r="E20016" s="146">
        <v>0.86</v>
      </c>
      <c r="F20016" s="138"/>
      <c r="G20016" s="138"/>
    </row>
    <row r="20017" ht="15.75" customHeight="1" spans="1:7">
      <c r="A20017" s="143">
        <v>5901678</v>
      </c>
      <c r="B20017" s="153" t="s">
        <v>22220</v>
      </c>
      <c r="C20017" s="145" t="s">
        <v>22174</v>
      </c>
      <c r="D20017" s="137"/>
      <c r="E20017" s="146">
        <v>0.26</v>
      </c>
      <c r="F20017" s="138"/>
      <c r="G20017" s="138"/>
    </row>
    <row r="20018" ht="15.75" customHeight="1" spans="1:7">
      <c r="A20018" s="143">
        <v>5901679</v>
      </c>
      <c r="B20018" s="153" t="s">
        <v>22221</v>
      </c>
      <c r="C20018" s="145" t="s">
        <v>22174</v>
      </c>
      <c r="D20018" s="137"/>
      <c r="E20018" s="146">
        <v>0.24</v>
      </c>
      <c r="F20018" s="138"/>
      <c r="G20018" s="138"/>
    </row>
    <row r="20019" ht="15.75" customHeight="1" spans="1:7">
      <c r="A20019" s="143">
        <v>5901680</v>
      </c>
      <c r="B20019" s="153" t="s">
        <v>22222</v>
      </c>
      <c r="C20019" s="145" t="s">
        <v>22174</v>
      </c>
      <c r="D20019" s="137"/>
      <c r="E20019" s="146">
        <v>0.54</v>
      </c>
      <c r="F20019" s="138"/>
      <c r="G20019" s="138"/>
    </row>
    <row r="20020" ht="15.75" customHeight="1" spans="1:7">
      <c r="A20020" s="143">
        <v>5901681</v>
      </c>
      <c r="B20020" s="153" t="s">
        <v>22223</v>
      </c>
      <c r="C20020" s="145" t="s">
        <v>22174</v>
      </c>
      <c r="D20020" s="137"/>
      <c r="E20020" s="146">
        <v>0.24</v>
      </c>
      <c r="F20020" s="138"/>
      <c r="G20020" s="138"/>
    </row>
    <row r="20021" ht="15.75" customHeight="1" spans="1:7">
      <c r="A20021" s="143">
        <v>5901682</v>
      </c>
      <c r="B20021" s="153" t="s">
        <v>22224</v>
      </c>
      <c r="C20021" s="145" t="s">
        <v>22174</v>
      </c>
      <c r="D20021" s="137"/>
      <c r="E20021" s="146">
        <v>0.44</v>
      </c>
      <c r="F20021" s="138"/>
      <c r="G20021" s="138"/>
    </row>
    <row r="20022" ht="15.75" customHeight="1" spans="1:7">
      <c r="A20022" s="143">
        <v>5901683</v>
      </c>
      <c r="B20022" s="153" t="s">
        <v>22225</v>
      </c>
      <c r="C20022" s="145" t="s">
        <v>22174</v>
      </c>
      <c r="D20022" s="137"/>
      <c r="E20022" s="146">
        <v>0.39</v>
      </c>
      <c r="F20022" s="138"/>
      <c r="G20022" s="138"/>
    </row>
    <row r="20023" ht="15.75" customHeight="1" spans="1:7">
      <c r="A20023" s="143">
        <v>5901684</v>
      </c>
      <c r="B20023" s="153" t="s">
        <v>22226</v>
      </c>
      <c r="C20023" s="145" t="s">
        <v>22174</v>
      </c>
      <c r="D20023" s="137"/>
      <c r="E20023" s="146">
        <v>0.34</v>
      </c>
      <c r="F20023" s="138"/>
      <c r="G20023" s="138"/>
    </row>
    <row r="20024" ht="15.75" customHeight="1" spans="1:7">
      <c r="A20024" s="143">
        <v>5901685</v>
      </c>
      <c r="B20024" s="153" t="s">
        <v>22227</v>
      </c>
      <c r="C20024" s="145" t="s">
        <v>22174</v>
      </c>
      <c r="D20024" s="137"/>
      <c r="E20024" s="146">
        <v>1.22</v>
      </c>
      <c r="F20024" s="138"/>
      <c r="G20024" s="138"/>
    </row>
    <row r="20025" ht="15.75" customHeight="1" spans="1:7">
      <c r="A20025" s="143">
        <v>5914360</v>
      </c>
      <c r="B20025" s="153" t="s">
        <v>22228</v>
      </c>
      <c r="C20025" s="145" t="s">
        <v>22122</v>
      </c>
      <c r="D20025" s="137"/>
      <c r="E20025" s="146">
        <v>1.11</v>
      </c>
      <c r="F20025" s="138"/>
      <c r="G20025" s="138"/>
    </row>
    <row r="20026" ht="15.75" customHeight="1" spans="1:7">
      <c r="A20026" s="143">
        <v>5914361</v>
      </c>
      <c r="B20026" s="153" t="s">
        <v>22229</v>
      </c>
      <c r="C20026" s="145" t="s">
        <v>22122</v>
      </c>
      <c r="D20026" s="137"/>
      <c r="E20026" s="146">
        <v>0.89</v>
      </c>
      <c r="F20026" s="138"/>
      <c r="G20026" s="138"/>
    </row>
    <row r="20027" ht="15.75" customHeight="1" spans="1:7">
      <c r="A20027" s="143">
        <v>5914362</v>
      </c>
      <c r="B20027" s="153" t="s">
        <v>22230</v>
      </c>
      <c r="C20027" s="145" t="s">
        <v>22122</v>
      </c>
      <c r="D20027" s="137"/>
      <c r="E20027" s="146">
        <v>0.73</v>
      </c>
      <c r="F20027" s="138"/>
      <c r="G20027" s="138"/>
    </row>
    <row r="20028" ht="15.75" customHeight="1" spans="1:7">
      <c r="A20028" s="143">
        <v>5914364</v>
      </c>
      <c r="B20028" s="153" t="s">
        <v>22231</v>
      </c>
      <c r="C20028" s="145" t="s">
        <v>22122</v>
      </c>
      <c r="D20028" s="137"/>
      <c r="E20028" s="146">
        <v>0.87</v>
      </c>
      <c r="F20028" s="138"/>
      <c r="G20028" s="138"/>
    </row>
    <row r="20029" ht="15.75" customHeight="1" spans="1:7">
      <c r="A20029" s="143">
        <v>5914365</v>
      </c>
      <c r="B20029" s="153" t="s">
        <v>22232</v>
      </c>
      <c r="C20029" s="145" t="s">
        <v>22122</v>
      </c>
      <c r="D20029" s="137"/>
      <c r="E20029" s="146">
        <v>0.7</v>
      </c>
      <c r="F20029" s="138"/>
      <c r="G20029" s="138"/>
    </row>
    <row r="20030" ht="15.75" customHeight="1" spans="1:7">
      <c r="A20030" s="143">
        <v>5914366</v>
      </c>
      <c r="B20030" s="153" t="s">
        <v>22233</v>
      </c>
      <c r="C20030" s="145" t="s">
        <v>22122</v>
      </c>
      <c r="D20030" s="137"/>
      <c r="E20030" s="146">
        <v>0.57</v>
      </c>
      <c r="F20030" s="138"/>
      <c r="G20030" s="138"/>
    </row>
    <row r="20031" ht="15.75" customHeight="1" spans="1:7">
      <c r="A20031" s="143">
        <v>5914315</v>
      </c>
      <c r="B20031" s="153" t="s">
        <v>22234</v>
      </c>
      <c r="C20031" s="145" t="s">
        <v>22122</v>
      </c>
      <c r="D20031" s="137"/>
      <c r="E20031" s="146">
        <v>1.03</v>
      </c>
      <c r="F20031" s="138"/>
      <c r="G20031" s="138"/>
    </row>
    <row r="20032" ht="15.75" customHeight="1" spans="1:7">
      <c r="A20032" s="143">
        <v>5914330</v>
      </c>
      <c r="B20032" s="153" t="s">
        <v>22235</v>
      </c>
      <c r="C20032" s="145" t="s">
        <v>22122</v>
      </c>
      <c r="D20032" s="137"/>
      <c r="E20032" s="146">
        <v>0.82</v>
      </c>
      <c r="F20032" s="138"/>
      <c r="G20032" s="138"/>
    </row>
    <row r="20033" ht="15.75" customHeight="1" spans="1:7">
      <c r="A20033" s="143">
        <v>5914345</v>
      </c>
      <c r="B20033" s="153" t="s">
        <v>22236</v>
      </c>
      <c r="C20033" s="145" t="s">
        <v>22122</v>
      </c>
      <c r="D20033" s="137"/>
      <c r="E20033" s="146">
        <v>0.68</v>
      </c>
      <c r="F20033" s="138"/>
      <c r="G20033" s="138"/>
    </row>
    <row r="20034" ht="15.75" customHeight="1" spans="1:7">
      <c r="A20034" s="143">
        <v>5914367</v>
      </c>
      <c r="B20034" s="153" t="s">
        <v>22237</v>
      </c>
      <c r="C20034" s="145" t="s">
        <v>22122</v>
      </c>
      <c r="D20034" s="137"/>
      <c r="E20034" s="146">
        <v>1.69</v>
      </c>
      <c r="F20034" s="138"/>
      <c r="G20034" s="138"/>
    </row>
    <row r="20035" ht="15.75" customHeight="1" spans="1:7">
      <c r="A20035" s="143">
        <v>5914368</v>
      </c>
      <c r="B20035" s="153" t="s">
        <v>22238</v>
      </c>
      <c r="C20035" s="145" t="s">
        <v>22122</v>
      </c>
      <c r="D20035" s="137"/>
      <c r="E20035" s="146">
        <v>1.35</v>
      </c>
      <c r="F20035" s="138"/>
      <c r="G20035" s="138"/>
    </row>
    <row r="20036" ht="15.75" customHeight="1" spans="1:7">
      <c r="A20036" s="143">
        <v>5914369</v>
      </c>
      <c r="B20036" s="153" t="s">
        <v>22239</v>
      </c>
      <c r="C20036" s="145" t="s">
        <v>22122</v>
      </c>
      <c r="D20036" s="137"/>
      <c r="E20036" s="146">
        <v>1.11</v>
      </c>
      <c r="F20036" s="138"/>
      <c r="G20036" s="138"/>
    </row>
    <row r="20037" ht="15.75" customHeight="1" spans="1:7">
      <c r="A20037" s="143">
        <v>5914489</v>
      </c>
      <c r="B20037" s="153" t="s">
        <v>22240</v>
      </c>
      <c r="C20037" s="145" t="s">
        <v>22122</v>
      </c>
      <c r="D20037" s="137"/>
      <c r="E20037" s="146">
        <v>0.23</v>
      </c>
      <c r="F20037" s="138"/>
      <c r="G20037" s="138"/>
    </row>
    <row r="20038" ht="15.75" customHeight="1" spans="1:7">
      <c r="A20038" s="143">
        <v>5914491</v>
      </c>
      <c r="B20038" s="153" t="s">
        <v>22241</v>
      </c>
      <c r="C20038" s="145" t="s">
        <v>22122</v>
      </c>
      <c r="D20038" s="137"/>
      <c r="E20038" s="146">
        <v>0.26</v>
      </c>
      <c r="F20038" s="138"/>
      <c r="G20038" s="138"/>
    </row>
    <row r="20039" ht="15.75" customHeight="1" spans="1:7">
      <c r="A20039" s="143">
        <v>5914490</v>
      </c>
      <c r="B20039" s="153" t="s">
        <v>22242</v>
      </c>
      <c r="C20039" s="145" t="s">
        <v>22122</v>
      </c>
      <c r="D20039" s="137"/>
      <c r="E20039" s="146">
        <v>0.23</v>
      </c>
      <c r="F20039" s="138"/>
      <c r="G20039" s="138"/>
    </row>
    <row r="20040" ht="15.75" customHeight="1" spans="1:7">
      <c r="A20040" s="143">
        <v>5914495</v>
      </c>
      <c r="B20040" s="153" t="s">
        <v>22243</v>
      </c>
      <c r="C20040" s="145" t="s">
        <v>22122</v>
      </c>
      <c r="D20040" s="137"/>
      <c r="E20040" s="146">
        <v>1.5</v>
      </c>
      <c r="F20040" s="138"/>
      <c r="G20040" s="138"/>
    </row>
    <row r="20041" ht="15.75" customHeight="1" spans="1:7">
      <c r="A20041" s="143">
        <v>5914494</v>
      </c>
      <c r="B20041" s="153" t="s">
        <v>22244</v>
      </c>
      <c r="C20041" s="145" t="s">
        <v>22122</v>
      </c>
      <c r="D20041" s="137"/>
      <c r="E20041" s="146">
        <v>3.34</v>
      </c>
      <c r="F20041" s="138"/>
      <c r="G20041" s="138"/>
    </row>
    <row r="20042" ht="15.75" customHeight="1" spans="1:7">
      <c r="A20042" s="143">
        <v>5914487</v>
      </c>
      <c r="B20042" s="153" t="s">
        <v>22245</v>
      </c>
      <c r="C20042" s="145" t="s">
        <v>22122</v>
      </c>
      <c r="D20042" s="137"/>
      <c r="E20042" s="146">
        <v>0.23</v>
      </c>
      <c r="F20042" s="138"/>
      <c r="G20042" s="138"/>
    </row>
    <row r="20043" ht="15.75" customHeight="1" spans="1:7">
      <c r="A20043" s="143">
        <v>5914488</v>
      </c>
      <c r="B20043" s="153" t="s">
        <v>22246</v>
      </c>
      <c r="C20043" s="145" t="s">
        <v>22122</v>
      </c>
      <c r="D20043" s="137"/>
      <c r="E20043" s="146">
        <v>0.26</v>
      </c>
      <c r="F20043" s="138"/>
      <c r="G20043" s="138"/>
    </row>
    <row r="20044" ht="15.75" customHeight="1" spans="1:7">
      <c r="A20044" s="143">
        <v>5914493</v>
      </c>
      <c r="B20044" s="153" t="s">
        <v>22247</v>
      </c>
      <c r="C20044" s="145" t="s">
        <v>22122</v>
      </c>
      <c r="D20044" s="137"/>
      <c r="E20044" s="146">
        <v>5.56</v>
      </c>
      <c r="F20044" s="138"/>
      <c r="G20044" s="138"/>
    </row>
    <row r="20045" ht="15.75" customHeight="1" spans="1:7">
      <c r="A20045" s="143">
        <v>5914492</v>
      </c>
      <c r="B20045" s="153" t="s">
        <v>22248</v>
      </c>
      <c r="C20045" s="145" t="s">
        <v>22122</v>
      </c>
      <c r="D20045" s="137"/>
      <c r="E20045" s="146">
        <v>13.3</v>
      </c>
      <c r="F20045" s="138"/>
      <c r="G20045" s="138"/>
    </row>
    <row r="20046" ht="15.75" customHeight="1" spans="1:7">
      <c r="A20046" s="143">
        <v>5914482</v>
      </c>
      <c r="B20046" s="153" t="s">
        <v>22249</v>
      </c>
      <c r="C20046" s="145" t="s">
        <v>22122</v>
      </c>
      <c r="D20046" s="137"/>
      <c r="E20046" s="146">
        <v>0.6</v>
      </c>
      <c r="F20046" s="138"/>
      <c r="G20046" s="138"/>
    </row>
    <row r="20047" ht="15.75" customHeight="1" spans="1:7">
      <c r="A20047" s="143">
        <v>5914483</v>
      </c>
      <c r="B20047" s="153" t="s">
        <v>22250</v>
      </c>
      <c r="C20047" s="145" t="s">
        <v>22122</v>
      </c>
      <c r="D20047" s="137"/>
      <c r="E20047" s="146">
        <v>0.43</v>
      </c>
      <c r="F20047" s="138"/>
      <c r="G20047" s="138"/>
    </row>
    <row r="20048" ht="15.75" customHeight="1" spans="1:7">
      <c r="A20048" s="143">
        <v>5914480</v>
      </c>
      <c r="B20048" s="153" t="s">
        <v>22251</v>
      </c>
      <c r="C20048" s="145" t="s">
        <v>22122</v>
      </c>
      <c r="D20048" s="137"/>
      <c r="E20048" s="146">
        <v>0.62</v>
      </c>
      <c r="F20048" s="138"/>
      <c r="G20048" s="138"/>
    </row>
    <row r="20049" ht="15.75" customHeight="1" spans="1:7">
      <c r="A20049" s="143">
        <v>5914481</v>
      </c>
      <c r="B20049" s="153" t="s">
        <v>22252</v>
      </c>
      <c r="C20049" s="145" t="s">
        <v>22122</v>
      </c>
      <c r="D20049" s="137"/>
      <c r="E20049" s="146">
        <v>0.4</v>
      </c>
      <c r="F20049" s="138"/>
      <c r="G20049" s="138"/>
    </row>
    <row r="20050" ht="15.75" customHeight="1" spans="1:7">
      <c r="A20050" s="143">
        <v>5914485</v>
      </c>
      <c r="B20050" s="153" t="s">
        <v>22253</v>
      </c>
      <c r="C20050" s="145" t="s">
        <v>22122</v>
      </c>
      <c r="D20050" s="137"/>
      <c r="E20050" s="146">
        <v>3.82</v>
      </c>
      <c r="F20050" s="138"/>
      <c r="G20050" s="138"/>
    </row>
    <row r="20051" ht="15.75" customHeight="1" spans="1:7">
      <c r="A20051" s="143">
        <v>5914486</v>
      </c>
      <c r="B20051" s="153" t="s">
        <v>22254</v>
      </c>
      <c r="C20051" s="145" t="s">
        <v>22122</v>
      </c>
      <c r="D20051" s="137"/>
      <c r="E20051" s="146">
        <v>4.78</v>
      </c>
      <c r="F20051" s="138"/>
      <c r="G20051" s="138"/>
    </row>
    <row r="20052" ht="15.75" customHeight="1" spans="1:7">
      <c r="A20052" s="143">
        <v>5914484</v>
      </c>
      <c r="B20052" s="153" t="s">
        <v>22255</v>
      </c>
      <c r="C20052" s="145" t="s">
        <v>22122</v>
      </c>
      <c r="D20052" s="137"/>
      <c r="E20052" s="146">
        <v>3.31</v>
      </c>
      <c r="F20052" s="138"/>
      <c r="G20052" s="138"/>
    </row>
    <row r="20053" ht="15.75" customHeight="1" spans="1:7">
      <c r="A20053" s="143">
        <v>5914620</v>
      </c>
      <c r="B20053" s="153" t="s">
        <v>22256</v>
      </c>
      <c r="C20053" s="145" t="s">
        <v>22122</v>
      </c>
      <c r="D20053" s="137"/>
      <c r="E20053" s="146">
        <v>2.65</v>
      </c>
      <c r="F20053" s="138"/>
      <c r="G20053" s="138"/>
    </row>
    <row r="20054" ht="15.75" customHeight="1" spans="1:7">
      <c r="A20054" s="143">
        <v>5914621</v>
      </c>
      <c r="B20054" s="153" t="s">
        <v>22257</v>
      </c>
      <c r="C20054" s="145" t="s">
        <v>22122</v>
      </c>
      <c r="D20054" s="137"/>
      <c r="E20054" s="146">
        <v>2.12</v>
      </c>
      <c r="F20054" s="138"/>
      <c r="G20054" s="138"/>
    </row>
    <row r="20055" ht="15.75" customHeight="1" spans="1:7">
      <c r="A20055" s="143">
        <v>5914622</v>
      </c>
      <c r="B20055" s="153" t="s">
        <v>22258</v>
      </c>
      <c r="C20055" s="145" t="s">
        <v>22122</v>
      </c>
      <c r="D20055" s="137"/>
      <c r="E20055" s="146">
        <v>1.74</v>
      </c>
      <c r="F20055" s="138"/>
      <c r="G20055" s="138"/>
    </row>
    <row r="20056" ht="15.75" customHeight="1" spans="1:7">
      <c r="A20056" s="143">
        <v>5901695</v>
      </c>
      <c r="B20056" s="153" t="s">
        <v>22259</v>
      </c>
      <c r="C20056" s="145" t="s">
        <v>22174</v>
      </c>
      <c r="D20056" s="137"/>
      <c r="E20056" s="146">
        <v>0.71</v>
      </c>
      <c r="F20056" s="138"/>
      <c r="G20056" s="138"/>
    </row>
    <row r="20057" ht="15.75" customHeight="1" spans="1:7">
      <c r="A20057" s="143">
        <v>5901696</v>
      </c>
      <c r="B20057" s="153" t="s">
        <v>22260</v>
      </c>
      <c r="C20057" s="145" t="s">
        <v>22174</v>
      </c>
      <c r="D20057" s="137"/>
      <c r="E20057" s="146">
        <v>0.53</v>
      </c>
      <c r="F20057" s="138"/>
      <c r="G20057" s="138"/>
    </row>
    <row r="20058" ht="15.75" customHeight="1" spans="1:7">
      <c r="A20058" s="143">
        <v>5901697</v>
      </c>
      <c r="B20058" s="153" t="s">
        <v>22261</v>
      </c>
      <c r="C20058" s="145" t="s">
        <v>22174</v>
      </c>
      <c r="D20058" s="137"/>
      <c r="E20058" s="146">
        <v>2.22</v>
      </c>
      <c r="F20058" s="138"/>
      <c r="G20058" s="138"/>
    </row>
    <row r="20059" ht="15.75" customHeight="1" spans="1:7">
      <c r="A20059" s="143">
        <v>5901698</v>
      </c>
      <c r="B20059" s="153" t="s">
        <v>22262</v>
      </c>
      <c r="C20059" s="145" t="s">
        <v>22174</v>
      </c>
      <c r="D20059" s="137"/>
      <c r="E20059" s="146">
        <v>2.22</v>
      </c>
      <c r="F20059" s="138"/>
      <c r="G20059" s="138"/>
    </row>
    <row r="20060" ht="15.75" customHeight="1" spans="1:7">
      <c r="A20060" s="143">
        <v>5916654</v>
      </c>
      <c r="B20060" s="153" t="s">
        <v>22263</v>
      </c>
      <c r="C20060" s="145" t="s">
        <v>22174</v>
      </c>
      <c r="D20060" s="137"/>
      <c r="E20060" s="146">
        <v>1.29</v>
      </c>
      <c r="F20060" s="138"/>
      <c r="G20060" s="138"/>
    </row>
    <row r="20061" ht="15.75" customHeight="1" spans="1:7">
      <c r="A20061" s="143">
        <v>5916637</v>
      </c>
      <c r="B20061" s="153" t="s">
        <v>22264</v>
      </c>
      <c r="C20061" s="145" t="s">
        <v>22174</v>
      </c>
      <c r="D20061" s="137"/>
      <c r="E20061" s="146">
        <v>6.49</v>
      </c>
      <c r="F20061" s="138"/>
      <c r="G20061" s="138"/>
    </row>
    <row r="20062" ht="15.75" customHeight="1" spans="1:7">
      <c r="A20062" s="143">
        <v>5916618</v>
      </c>
      <c r="B20062" s="153" t="s">
        <v>22265</v>
      </c>
      <c r="C20062" s="145" t="s">
        <v>22174</v>
      </c>
      <c r="D20062" s="137"/>
      <c r="E20062" s="146">
        <v>6.49</v>
      </c>
      <c r="F20062" s="138"/>
      <c r="G20062" s="138"/>
    </row>
    <row r="20063" ht="15.75" customHeight="1" spans="1:7">
      <c r="A20063" s="143">
        <v>5914334</v>
      </c>
      <c r="B20063" s="153" t="s">
        <v>22266</v>
      </c>
      <c r="C20063" s="145" t="s">
        <v>22122</v>
      </c>
      <c r="D20063" s="137"/>
      <c r="E20063" s="146">
        <v>1.16</v>
      </c>
      <c r="F20063" s="138"/>
      <c r="G20063" s="138"/>
    </row>
    <row r="20064" ht="15.75" customHeight="1" spans="1:7">
      <c r="A20064" s="143">
        <v>5914335</v>
      </c>
      <c r="B20064" s="153" t="s">
        <v>22267</v>
      </c>
      <c r="C20064" s="145" t="s">
        <v>22122</v>
      </c>
      <c r="D20064" s="137"/>
      <c r="E20064" s="146">
        <v>0.93</v>
      </c>
      <c r="F20064" s="138"/>
      <c r="G20064" s="138"/>
    </row>
    <row r="20065" ht="15.75" customHeight="1" spans="1:7">
      <c r="A20065" s="143">
        <v>5914336</v>
      </c>
      <c r="B20065" s="153" t="s">
        <v>22268</v>
      </c>
      <c r="C20065" s="145" t="s">
        <v>22122</v>
      </c>
      <c r="D20065" s="137"/>
      <c r="E20065" s="146">
        <v>0.76</v>
      </c>
      <c r="F20065" s="138"/>
      <c r="G20065" s="138"/>
    </row>
    <row r="20066" ht="15.75" customHeight="1" spans="1:7">
      <c r="A20066" s="143">
        <v>5914346</v>
      </c>
      <c r="B20066" s="153" t="s">
        <v>22269</v>
      </c>
      <c r="C20066" s="145" t="s">
        <v>22122</v>
      </c>
      <c r="D20066" s="137"/>
      <c r="E20066" s="146">
        <v>1.71</v>
      </c>
      <c r="F20066" s="138"/>
      <c r="G20066" s="138"/>
    </row>
    <row r="20067" ht="15.75" customHeight="1" spans="1:7">
      <c r="A20067" s="143">
        <v>5914347</v>
      </c>
      <c r="B20067" s="153" t="s">
        <v>22270</v>
      </c>
      <c r="C20067" s="145" t="s">
        <v>22122</v>
      </c>
      <c r="D20067" s="137"/>
      <c r="E20067" s="146">
        <v>1.37</v>
      </c>
      <c r="F20067" s="138"/>
      <c r="G20067" s="138"/>
    </row>
    <row r="20068" ht="15.75" customHeight="1" spans="1:7">
      <c r="A20068" s="143">
        <v>5914348</v>
      </c>
      <c r="B20068" s="153" t="s">
        <v>22271</v>
      </c>
      <c r="C20068" s="145" t="s">
        <v>22122</v>
      </c>
      <c r="D20068" s="137"/>
      <c r="E20068" s="146">
        <v>1.12</v>
      </c>
      <c r="F20068" s="138"/>
      <c r="G20068" s="138"/>
    </row>
    <row r="20069" ht="15.75" customHeight="1" spans="1:7">
      <c r="A20069" s="143">
        <v>5914611</v>
      </c>
      <c r="B20069" s="153" t="s">
        <v>22272</v>
      </c>
      <c r="C20069" s="145" t="s">
        <v>22122</v>
      </c>
      <c r="D20069" s="137"/>
      <c r="E20069" s="146">
        <v>1.84</v>
      </c>
      <c r="F20069" s="138"/>
      <c r="G20069" s="138"/>
    </row>
    <row r="20070" ht="15.75" customHeight="1" spans="1:7">
      <c r="A20070" s="143">
        <v>5914613</v>
      </c>
      <c r="B20070" s="153" t="s">
        <v>22273</v>
      </c>
      <c r="C20070" s="145" t="s">
        <v>22122</v>
      </c>
      <c r="D20070" s="137"/>
      <c r="E20070" s="146">
        <v>1.47</v>
      </c>
      <c r="F20070" s="138"/>
      <c r="G20070" s="138"/>
    </row>
    <row r="20071" ht="15.75" customHeight="1" spans="1:7">
      <c r="A20071" s="143">
        <v>5914612</v>
      </c>
      <c r="B20071" s="153" t="s">
        <v>22274</v>
      </c>
      <c r="C20071" s="145" t="s">
        <v>22122</v>
      </c>
      <c r="D20071" s="137"/>
      <c r="E20071" s="146">
        <v>1.21</v>
      </c>
      <c r="F20071" s="138"/>
      <c r="G20071" s="138"/>
    </row>
    <row r="20072" ht="15.75" customHeight="1" spans="1:7">
      <c r="A20072" s="143">
        <v>5901686</v>
      </c>
      <c r="B20072" s="153" t="s">
        <v>22275</v>
      </c>
      <c r="C20072" s="145" t="s">
        <v>22174</v>
      </c>
      <c r="D20072" s="137"/>
      <c r="E20072" s="146">
        <v>2.49</v>
      </c>
      <c r="F20072" s="138"/>
      <c r="G20072" s="138"/>
    </row>
    <row r="20073" ht="15.75" customHeight="1" spans="1:7">
      <c r="A20073" s="143">
        <v>5901687</v>
      </c>
      <c r="B20073" s="153" t="s">
        <v>22276</v>
      </c>
      <c r="C20073" s="145" t="s">
        <v>22174</v>
      </c>
      <c r="D20073" s="137"/>
      <c r="E20073" s="146">
        <v>0.74</v>
      </c>
      <c r="F20073" s="138"/>
      <c r="G20073" s="138"/>
    </row>
    <row r="20074" ht="15.75" customHeight="1" spans="1:7">
      <c r="A20074" s="143">
        <v>5901688</v>
      </c>
      <c r="B20074" s="153" t="s">
        <v>22277</v>
      </c>
      <c r="C20074" s="145" t="s">
        <v>22174</v>
      </c>
      <c r="D20074" s="137"/>
      <c r="E20074" s="146">
        <v>0.7</v>
      </c>
      <c r="F20074" s="138"/>
      <c r="G20074" s="138"/>
    </row>
    <row r="20075" ht="15.75" customHeight="1" spans="1:7">
      <c r="A20075" s="143">
        <v>5901689</v>
      </c>
      <c r="B20075" s="153" t="s">
        <v>22278</v>
      </c>
      <c r="C20075" s="145" t="s">
        <v>22174</v>
      </c>
      <c r="D20075" s="137"/>
      <c r="E20075" s="146">
        <v>1.55</v>
      </c>
      <c r="F20075" s="138"/>
      <c r="G20075" s="138"/>
    </row>
    <row r="20076" ht="15.75" customHeight="1" spans="1:7">
      <c r="A20076" s="143">
        <v>5901690</v>
      </c>
      <c r="B20076" s="153" t="s">
        <v>22279</v>
      </c>
      <c r="C20076" s="145" t="s">
        <v>22174</v>
      </c>
      <c r="D20076" s="137"/>
      <c r="E20076" s="146">
        <v>0.68</v>
      </c>
      <c r="F20076" s="138"/>
      <c r="G20076" s="138"/>
    </row>
    <row r="20077" ht="15.75" customHeight="1" spans="1:7">
      <c r="A20077" s="143">
        <v>5901691</v>
      </c>
      <c r="B20077" s="153" t="s">
        <v>22280</v>
      </c>
      <c r="C20077" s="145" t="s">
        <v>22174</v>
      </c>
      <c r="D20077" s="137"/>
      <c r="E20077" s="146">
        <v>1.27</v>
      </c>
      <c r="F20077" s="138"/>
      <c r="G20077" s="138"/>
    </row>
    <row r="20078" ht="15.75" customHeight="1" spans="1:7">
      <c r="A20078" s="143">
        <v>5901692</v>
      </c>
      <c r="B20078" s="153" t="s">
        <v>22281</v>
      </c>
      <c r="C20078" s="145" t="s">
        <v>22174</v>
      </c>
      <c r="D20078" s="137"/>
      <c r="E20078" s="146">
        <v>1.12</v>
      </c>
      <c r="F20078" s="138"/>
      <c r="G20078" s="138"/>
    </row>
    <row r="20079" ht="15.75" customHeight="1" spans="1:7">
      <c r="A20079" s="143">
        <v>5901693</v>
      </c>
      <c r="B20079" s="153" t="s">
        <v>22282</v>
      </c>
      <c r="C20079" s="145" t="s">
        <v>22174</v>
      </c>
      <c r="D20079" s="137"/>
      <c r="E20079" s="146">
        <v>1</v>
      </c>
      <c r="F20079" s="138"/>
      <c r="G20079" s="138"/>
    </row>
    <row r="20080" ht="15.75" customHeight="1" spans="1:7">
      <c r="A20080" s="143">
        <v>5901694</v>
      </c>
      <c r="B20080" s="153" t="s">
        <v>22283</v>
      </c>
      <c r="C20080" s="145" t="s">
        <v>22174</v>
      </c>
      <c r="D20080" s="137"/>
      <c r="E20080" s="146">
        <v>3.54</v>
      </c>
      <c r="F20080" s="138"/>
      <c r="G20080" s="138"/>
    </row>
    <row r="20081" ht="15.75" customHeight="1" spans="1:7">
      <c r="A20081" s="143">
        <v>5914512</v>
      </c>
      <c r="B20081" s="153" t="s">
        <v>22284</v>
      </c>
      <c r="C20081" s="145" t="s">
        <v>22122</v>
      </c>
      <c r="D20081" s="137"/>
      <c r="E20081" s="146">
        <v>1.42</v>
      </c>
      <c r="F20081" s="138"/>
      <c r="G20081" s="138"/>
    </row>
    <row r="20082" ht="15.75" customHeight="1" spans="1:7">
      <c r="A20082" s="143">
        <v>5914496</v>
      </c>
      <c r="B20082" s="153" t="s">
        <v>22285</v>
      </c>
      <c r="C20082" s="145" t="s">
        <v>22122</v>
      </c>
      <c r="D20082" s="137"/>
      <c r="E20082" s="146">
        <v>1.09</v>
      </c>
      <c r="F20082" s="138"/>
      <c r="G20082" s="138"/>
    </row>
    <row r="20083" ht="15.75" customHeight="1" spans="1:7">
      <c r="A20083" s="143">
        <v>5914513</v>
      </c>
      <c r="B20083" s="153" t="s">
        <v>22286</v>
      </c>
      <c r="C20083" s="145" t="s">
        <v>22122</v>
      </c>
      <c r="D20083" s="137"/>
      <c r="E20083" s="146">
        <v>0.8</v>
      </c>
      <c r="F20083" s="138"/>
      <c r="G20083" s="138"/>
    </row>
    <row r="20084" ht="15.75" customHeight="1" spans="1:7">
      <c r="A20084" s="143">
        <v>5914497</v>
      </c>
      <c r="B20084" s="153" t="s">
        <v>22287</v>
      </c>
      <c r="C20084" s="145" t="s">
        <v>22122</v>
      </c>
      <c r="D20084" s="137"/>
      <c r="E20084" s="146">
        <v>0.6</v>
      </c>
      <c r="F20084" s="138"/>
      <c r="G20084" s="138"/>
    </row>
    <row r="20085" ht="15.75" customHeight="1" spans="1:7">
      <c r="A20085" s="143">
        <v>5914500</v>
      </c>
      <c r="B20085" s="153" t="s">
        <v>22288</v>
      </c>
      <c r="C20085" s="145" t="s">
        <v>22122</v>
      </c>
      <c r="D20085" s="137"/>
      <c r="E20085" s="146">
        <v>1.11</v>
      </c>
      <c r="F20085" s="138"/>
      <c r="G20085" s="138"/>
    </row>
    <row r="20086" ht="15.75" customHeight="1" spans="1:7">
      <c r="A20086" s="143">
        <v>5914498</v>
      </c>
      <c r="B20086" s="153" t="s">
        <v>22289</v>
      </c>
      <c r="C20086" s="145" t="s">
        <v>22122</v>
      </c>
      <c r="D20086" s="137"/>
      <c r="E20086" s="146">
        <v>0.86</v>
      </c>
      <c r="F20086" s="138"/>
      <c r="G20086" s="138"/>
    </row>
    <row r="20087" ht="15.75" customHeight="1" spans="1:7">
      <c r="A20087" s="143">
        <v>5914501</v>
      </c>
      <c r="B20087" s="153" t="s">
        <v>22290</v>
      </c>
      <c r="C20087" s="145" t="s">
        <v>22122</v>
      </c>
      <c r="D20087" s="137"/>
      <c r="E20087" s="146">
        <v>0.63</v>
      </c>
      <c r="F20087" s="138"/>
      <c r="G20087" s="138"/>
    </row>
    <row r="20088" ht="15.75" customHeight="1" spans="1:7">
      <c r="A20088" s="143">
        <v>5914499</v>
      </c>
      <c r="B20088" s="153" t="s">
        <v>22291</v>
      </c>
      <c r="C20088" s="145" t="s">
        <v>22122</v>
      </c>
      <c r="D20088" s="137"/>
      <c r="E20088" s="146">
        <v>0.47</v>
      </c>
      <c r="F20088" s="138"/>
      <c r="G20088" s="138"/>
    </row>
    <row r="20089" ht="15.75" customHeight="1" spans="1:7">
      <c r="A20089" s="143">
        <v>5914504</v>
      </c>
      <c r="B20089" s="153" t="s">
        <v>22292</v>
      </c>
      <c r="C20089" s="145" t="s">
        <v>22122</v>
      </c>
      <c r="D20089" s="137"/>
      <c r="E20089" s="146">
        <v>0.94</v>
      </c>
      <c r="F20089" s="138"/>
      <c r="G20089" s="138"/>
    </row>
    <row r="20090" ht="15.75" customHeight="1" spans="1:7">
      <c r="A20090" s="143">
        <v>5914502</v>
      </c>
      <c r="B20090" s="153" t="s">
        <v>22293</v>
      </c>
      <c r="C20090" s="145" t="s">
        <v>22122</v>
      </c>
      <c r="D20090" s="137"/>
      <c r="E20090" s="146">
        <v>0.72</v>
      </c>
      <c r="F20090" s="138"/>
      <c r="G20090" s="138"/>
    </row>
    <row r="20091" ht="15.75" customHeight="1" spans="1:7">
      <c r="A20091" s="143">
        <v>5914505</v>
      </c>
      <c r="B20091" s="153" t="s">
        <v>22294</v>
      </c>
      <c r="C20091" s="145" t="s">
        <v>22122</v>
      </c>
      <c r="D20091" s="137"/>
      <c r="E20091" s="146">
        <v>0.53</v>
      </c>
      <c r="F20091" s="138"/>
      <c r="G20091" s="138"/>
    </row>
    <row r="20092" ht="15.75" customHeight="1" spans="1:7">
      <c r="A20092" s="143">
        <v>5914503</v>
      </c>
      <c r="B20092" s="153" t="s">
        <v>22295</v>
      </c>
      <c r="C20092" s="145" t="s">
        <v>22122</v>
      </c>
      <c r="D20092" s="137"/>
      <c r="E20092" s="146">
        <v>0.4</v>
      </c>
      <c r="F20092" s="138"/>
      <c r="G20092" s="138"/>
    </row>
    <row r="20093" ht="15.75" customHeight="1" spans="1:7">
      <c r="A20093" s="143">
        <v>5914508</v>
      </c>
      <c r="B20093" s="153" t="s">
        <v>22296</v>
      </c>
      <c r="C20093" s="145" t="s">
        <v>22122</v>
      </c>
      <c r="D20093" s="137"/>
      <c r="E20093" s="146">
        <v>1.05</v>
      </c>
      <c r="F20093" s="138"/>
      <c r="G20093" s="138"/>
    </row>
    <row r="20094" ht="15.75" customHeight="1" spans="1:7">
      <c r="A20094" s="143">
        <v>5914506</v>
      </c>
      <c r="B20094" s="153" t="s">
        <v>22297</v>
      </c>
      <c r="C20094" s="145" t="s">
        <v>22122</v>
      </c>
      <c r="D20094" s="137"/>
      <c r="E20094" s="146">
        <v>0.81</v>
      </c>
      <c r="F20094" s="138"/>
      <c r="G20094" s="138"/>
    </row>
    <row r="20095" ht="15.75" customHeight="1" spans="1:7">
      <c r="A20095" s="143">
        <v>5914509</v>
      </c>
      <c r="B20095" s="153" t="s">
        <v>22298</v>
      </c>
      <c r="C20095" s="145" t="s">
        <v>22122</v>
      </c>
      <c r="D20095" s="137"/>
      <c r="E20095" s="146">
        <v>0.59</v>
      </c>
      <c r="F20095" s="138"/>
      <c r="G20095" s="138"/>
    </row>
    <row r="20096" ht="15.75" customHeight="1" spans="1:7">
      <c r="A20096" s="143">
        <v>5914507</v>
      </c>
      <c r="B20096" s="153" t="s">
        <v>22299</v>
      </c>
      <c r="C20096" s="145" t="s">
        <v>22122</v>
      </c>
      <c r="D20096" s="137"/>
      <c r="E20096" s="146">
        <v>0.44</v>
      </c>
      <c r="F20096" s="138"/>
      <c r="G20096" s="138"/>
    </row>
    <row r="20097" ht="15.75" customHeight="1" spans="1:7">
      <c r="A20097" s="143">
        <v>5915491</v>
      </c>
      <c r="B20097" s="153" t="s">
        <v>22300</v>
      </c>
      <c r="C20097" s="145" t="s">
        <v>18099</v>
      </c>
      <c r="D20097" s="137"/>
      <c r="E20097" s="146">
        <v>17.9</v>
      </c>
      <c r="F20097" s="138"/>
      <c r="G20097" s="138"/>
    </row>
    <row r="20098" ht="15.75" customHeight="1" spans="1:7">
      <c r="A20098" s="143">
        <v>5915492</v>
      </c>
      <c r="B20098" s="153" t="s">
        <v>22301</v>
      </c>
      <c r="C20098" s="145" t="s">
        <v>18099</v>
      </c>
      <c r="D20098" s="137"/>
      <c r="E20098" s="146">
        <v>14.32</v>
      </c>
      <c r="F20098" s="138"/>
      <c r="G20098" s="138"/>
    </row>
    <row r="20099" ht="15.75" customHeight="1" spans="1:7">
      <c r="A20099" s="143">
        <v>5915493</v>
      </c>
      <c r="B20099" s="153" t="s">
        <v>22302</v>
      </c>
      <c r="C20099" s="145" t="s">
        <v>18099</v>
      </c>
      <c r="D20099" s="137"/>
      <c r="E20099" s="146">
        <v>11.74</v>
      </c>
      <c r="F20099" s="138"/>
      <c r="G20099" s="138"/>
    </row>
    <row r="20100" ht="15.75" customHeight="1" spans="1:7">
      <c r="A20100" s="143">
        <v>5915488</v>
      </c>
      <c r="B20100" s="153" t="s">
        <v>22303</v>
      </c>
      <c r="C20100" s="145" t="s">
        <v>18099</v>
      </c>
      <c r="D20100" s="137"/>
      <c r="E20100" s="146">
        <v>12.93</v>
      </c>
      <c r="F20100" s="138"/>
      <c r="G20100" s="138"/>
    </row>
    <row r="20101" ht="15.75" customHeight="1" spans="1:7">
      <c r="A20101" s="143">
        <v>5915489</v>
      </c>
      <c r="B20101" s="153" t="s">
        <v>22304</v>
      </c>
      <c r="C20101" s="145" t="s">
        <v>18099</v>
      </c>
      <c r="D20101" s="137"/>
      <c r="E20101" s="146">
        <v>10.35</v>
      </c>
      <c r="F20101" s="138"/>
      <c r="G20101" s="138"/>
    </row>
    <row r="20102" ht="15.75" customHeight="1" spans="1:7">
      <c r="A20102" s="143">
        <v>5915490</v>
      </c>
      <c r="B20102" s="153" t="s">
        <v>22305</v>
      </c>
      <c r="C20102" s="145" t="s">
        <v>18099</v>
      </c>
      <c r="D20102" s="137"/>
      <c r="E20102" s="146">
        <v>8.48</v>
      </c>
      <c r="F20102" s="138"/>
      <c r="G20102" s="138"/>
    </row>
    <row r="20103" ht="15.75" customHeight="1" spans="1:7">
      <c r="A20103" s="143">
        <v>5915494</v>
      </c>
      <c r="B20103" s="153" t="s">
        <v>22306</v>
      </c>
      <c r="C20103" s="145" t="s">
        <v>18099</v>
      </c>
      <c r="D20103" s="137"/>
      <c r="E20103" s="146">
        <v>30.11</v>
      </c>
      <c r="F20103" s="138"/>
      <c r="G20103" s="138"/>
    </row>
    <row r="20104" ht="15.75" customHeight="1" spans="1:7">
      <c r="A20104" s="143">
        <v>5915495</v>
      </c>
      <c r="B20104" s="153" t="s">
        <v>22307</v>
      </c>
      <c r="C20104" s="145" t="s">
        <v>18099</v>
      </c>
      <c r="D20104" s="137"/>
      <c r="E20104" s="146">
        <v>24.09</v>
      </c>
      <c r="F20104" s="138"/>
      <c r="G20104" s="138"/>
    </row>
    <row r="20105" ht="15.75" customHeight="1" spans="1:7">
      <c r="A20105" s="143">
        <v>5915496</v>
      </c>
      <c r="B20105" s="153" t="s">
        <v>22308</v>
      </c>
      <c r="C20105" s="145" t="s">
        <v>18099</v>
      </c>
      <c r="D20105" s="137"/>
      <c r="E20105" s="146">
        <v>19.75</v>
      </c>
      <c r="F20105" s="138"/>
      <c r="G20105" s="138"/>
    </row>
    <row r="20106" ht="15.75" customHeight="1" spans="1:7">
      <c r="A20106" s="143">
        <v>5915325</v>
      </c>
      <c r="B20106" s="153" t="s">
        <v>22309</v>
      </c>
      <c r="C20106" s="145" t="s">
        <v>18099</v>
      </c>
      <c r="D20106" s="137"/>
      <c r="E20106" s="146">
        <v>67.79</v>
      </c>
      <c r="F20106" s="138"/>
      <c r="G20106" s="138"/>
    </row>
    <row r="20107" ht="15.75" customHeight="1" spans="1:7">
      <c r="A20107" s="143">
        <v>5915326</v>
      </c>
      <c r="B20107" s="153" t="s">
        <v>22310</v>
      </c>
      <c r="C20107" s="145" t="s">
        <v>18099</v>
      </c>
      <c r="D20107" s="137"/>
      <c r="E20107" s="146">
        <v>54.2</v>
      </c>
      <c r="F20107" s="138"/>
      <c r="G20107" s="138"/>
    </row>
    <row r="20108" ht="15.75" customHeight="1" spans="1:7">
      <c r="A20108" s="143">
        <v>5915327</v>
      </c>
      <c r="B20108" s="153" t="s">
        <v>22311</v>
      </c>
      <c r="C20108" s="145" t="s">
        <v>18099</v>
      </c>
      <c r="D20108" s="137"/>
      <c r="E20108" s="146">
        <v>44.47</v>
      </c>
      <c r="F20108" s="138"/>
      <c r="G20108" s="138"/>
    </row>
    <row r="20109" ht="15.75" customHeight="1" spans="1:7">
      <c r="A20109" s="143">
        <v>5915328</v>
      </c>
      <c r="B20109" s="153" t="s">
        <v>22312</v>
      </c>
      <c r="C20109" s="145" t="s">
        <v>18099</v>
      </c>
      <c r="D20109" s="137"/>
      <c r="E20109" s="146">
        <v>79.05</v>
      </c>
      <c r="F20109" s="138"/>
      <c r="G20109" s="138"/>
    </row>
    <row r="20110" ht="15.75" customHeight="1" spans="1:7">
      <c r="A20110" s="143">
        <v>5915329</v>
      </c>
      <c r="B20110" s="153" t="s">
        <v>22313</v>
      </c>
      <c r="C20110" s="145" t="s">
        <v>18099</v>
      </c>
      <c r="D20110" s="137"/>
      <c r="E20110" s="146">
        <v>63.21</v>
      </c>
      <c r="F20110" s="138"/>
      <c r="G20110" s="138"/>
    </row>
    <row r="20111" ht="15.75" customHeight="1" spans="1:7">
      <c r="A20111" s="143">
        <v>5915330</v>
      </c>
      <c r="B20111" s="153" t="s">
        <v>22314</v>
      </c>
      <c r="C20111" s="145" t="s">
        <v>18099</v>
      </c>
      <c r="D20111" s="137"/>
      <c r="E20111" s="146">
        <v>51.86</v>
      </c>
      <c r="F20111" s="138"/>
      <c r="G20111" s="138"/>
    </row>
    <row r="20112" ht="15.75" customHeight="1" spans="1:7">
      <c r="A20112" s="143">
        <v>5915331</v>
      </c>
      <c r="B20112" s="153" t="s">
        <v>22315</v>
      </c>
      <c r="C20112" s="145" t="s">
        <v>18099</v>
      </c>
      <c r="D20112" s="137"/>
      <c r="E20112" s="146">
        <v>157.7</v>
      </c>
      <c r="F20112" s="138"/>
      <c r="G20112" s="138"/>
    </row>
    <row r="20113" ht="15.75" customHeight="1" spans="1:7">
      <c r="A20113" s="143">
        <v>5915332</v>
      </c>
      <c r="B20113" s="153" t="s">
        <v>22316</v>
      </c>
      <c r="C20113" s="145" t="s">
        <v>18099</v>
      </c>
      <c r="D20113" s="137"/>
      <c r="E20113" s="146">
        <v>126.1</v>
      </c>
      <c r="F20113" s="138"/>
      <c r="G20113" s="138"/>
    </row>
    <row r="20114" ht="15.75" customHeight="1" spans="1:7">
      <c r="A20114" s="143">
        <v>5915333</v>
      </c>
      <c r="B20114" s="153" t="s">
        <v>22317</v>
      </c>
      <c r="C20114" s="145" t="s">
        <v>18099</v>
      </c>
      <c r="D20114" s="137"/>
      <c r="E20114" s="146">
        <v>103.44</v>
      </c>
      <c r="F20114" s="138"/>
      <c r="G20114" s="138"/>
    </row>
    <row r="20115" ht="15.75" customHeight="1" spans="1:7">
      <c r="A20115" s="143">
        <v>5915364</v>
      </c>
      <c r="B20115" s="153" t="s">
        <v>22318</v>
      </c>
      <c r="C20115" s="145" t="s">
        <v>18099</v>
      </c>
      <c r="D20115" s="137"/>
      <c r="E20115" s="146">
        <v>179.32</v>
      </c>
      <c r="F20115" s="138"/>
      <c r="G20115" s="138"/>
    </row>
    <row r="20116" ht="15.75" customHeight="1" spans="1:7">
      <c r="A20116" s="143">
        <v>5915365</v>
      </c>
      <c r="B20116" s="153" t="s">
        <v>22319</v>
      </c>
      <c r="C20116" s="145" t="s">
        <v>18099</v>
      </c>
      <c r="D20116" s="137"/>
      <c r="E20116" s="146">
        <v>143.39</v>
      </c>
      <c r="F20116" s="138"/>
      <c r="G20116" s="138"/>
    </row>
    <row r="20117" ht="15.75" customHeight="1" spans="1:7">
      <c r="A20117" s="143">
        <v>5915361</v>
      </c>
      <c r="B20117" s="153" t="s">
        <v>22320</v>
      </c>
      <c r="C20117" s="145" t="s">
        <v>18099</v>
      </c>
      <c r="D20117" s="137"/>
      <c r="E20117" s="146">
        <v>117.63</v>
      </c>
      <c r="F20117" s="138"/>
      <c r="G20117" s="138"/>
    </row>
    <row r="20118" ht="15.75" customHeight="1" spans="1:7">
      <c r="A20118" s="143">
        <v>5919716</v>
      </c>
      <c r="B20118" s="153" t="s">
        <v>22321</v>
      </c>
      <c r="C20118" s="145" t="s">
        <v>18099</v>
      </c>
      <c r="D20118" s="137"/>
      <c r="E20118" s="146">
        <v>191.62</v>
      </c>
      <c r="F20118" s="138"/>
      <c r="G20118" s="138"/>
    </row>
    <row r="20119" ht="15.75" customHeight="1" spans="1:7">
      <c r="A20119" s="143">
        <v>5919717</v>
      </c>
      <c r="B20119" s="153" t="s">
        <v>22322</v>
      </c>
      <c r="C20119" s="145" t="s">
        <v>18099</v>
      </c>
      <c r="D20119" s="137"/>
      <c r="E20119" s="146">
        <v>165.15</v>
      </c>
      <c r="F20119" s="138"/>
      <c r="G20119" s="138"/>
    </row>
    <row r="20120" ht="15.75" customHeight="1" spans="1:7">
      <c r="A20120" s="143">
        <v>6106220</v>
      </c>
      <c r="B20120" s="153" t="s">
        <v>22323</v>
      </c>
      <c r="C20120" s="145" t="s">
        <v>12982</v>
      </c>
      <c r="D20120" s="137"/>
      <c r="E20120" s="146">
        <v>11.21</v>
      </c>
      <c r="F20120" s="138"/>
      <c r="G20120" s="138"/>
    </row>
    <row r="20121" ht="15.75" customHeight="1" spans="1:7">
      <c r="A20121" s="143">
        <v>6106183</v>
      </c>
      <c r="B20121" s="153" t="s">
        <v>22324</v>
      </c>
      <c r="C20121" s="145" t="s">
        <v>12987</v>
      </c>
      <c r="D20121" s="137"/>
      <c r="E20121" s="146">
        <v>304.73</v>
      </c>
      <c r="F20121" s="138"/>
      <c r="G20121" s="138"/>
    </row>
    <row r="20122" ht="15.75" customHeight="1" spans="1:7">
      <c r="A20122" s="143">
        <v>6106182</v>
      </c>
      <c r="B20122" s="153" t="s">
        <v>22325</v>
      </c>
      <c r="C20122" s="145" t="s">
        <v>12987</v>
      </c>
      <c r="D20122" s="137"/>
      <c r="E20122" s="146">
        <v>261.2</v>
      </c>
      <c r="F20122" s="138"/>
      <c r="G20122" s="138"/>
    </row>
    <row r="20123" ht="15.75" customHeight="1" spans="1:7">
      <c r="A20123" s="143">
        <v>6106194</v>
      </c>
      <c r="B20123" s="153" t="s">
        <v>22326</v>
      </c>
      <c r="C20123" s="145" t="s">
        <v>12987</v>
      </c>
      <c r="D20123" s="137"/>
      <c r="E20123" s="146">
        <v>722.7</v>
      </c>
      <c r="F20123" s="138"/>
      <c r="G20123" s="138"/>
    </row>
    <row r="20124" ht="15.75" customHeight="1" spans="1:7">
      <c r="A20124" s="143">
        <v>6106195</v>
      </c>
      <c r="B20124" s="153" t="s">
        <v>22327</v>
      </c>
      <c r="C20124" s="145" t="s">
        <v>12987</v>
      </c>
      <c r="D20124" s="137"/>
      <c r="E20124" s="146">
        <v>801.12</v>
      </c>
      <c r="F20124" s="138"/>
      <c r="G20124" s="138"/>
    </row>
    <row r="20125" ht="15.75" customHeight="1" spans="1:7">
      <c r="A20125" s="143">
        <v>6106331</v>
      </c>
      <c r="B20125" s="153" t="s">
        <v>22328</v>
      </c>
      <c r="C20125" s="145" t="s">
        <v>12987</v>
      </c>
      <c r="D20125" s="137"/>
      <c r="E20125" s="146">
        <v>1820.58</v>
      </c>
      <c r="F20125" s="138"/>
      <c r="G20125" s="138"/>
    </row>
    <row r="20126" ht="15.75" customHeight="1" spans="1:7">
      <c r="A20126" s="143">
        <v>6106332</v>
      </c>
      <c r="B20126" s="153" t="s">
        <v>22329</v>
      </c>
      <c r="C20126" s="145" t="s">
        <v>12987</v>
      </c>
      <c r="D20126" s="137"/>
      <c r="E20126" s="146">
        <v>1938.14</v>
      </c>
      <c r="F20126" s="138"/>
      <c r="G20126" s="138"/>
    </row>
    <row r="20127" ht="15.75" customHeight="1" spans="1:7">
      <c r="A20127" s="143">
        <v>6106206</v>
      </c>
      <c r="B20127" s="153" t="s">
        <v>22330</v>
      </c>
      <c r="C20127" s="145" t="s">
        <v>12987</v>
      </c>
      <c r="D20127" s="137"/>
      <c r="E20127" s="146">
        <v>2063.88</v>
      </c>
      <c r="F20127" s="138"/>
      <c r="G20127" s="138"/>
    </row>
    <row r="20128" ht="15.75" customHeight="1" spans="1:7">
      <c r="A20128" s="143">
        <v>6106207</v>
      </c>
      <c r="B20128" s="153" t="s">
        <v>22331</v>
      </c>
      <c r="C20128" s="145" t="s">
        <v>12987</v>
      </c>
      <c r="D20128" s="137"/>
      <c r="E20128" s="146">
        <v>2200.48</v>
      </c>
      <c r="F20128" s="138"/>
      <c r="G20128" s="138"/>
    </row>
    <row r="20129" ht="15.75" customHeight="1" spans="1:7">
      <c r="A20129" s="143">
        <v>6106222</v>
      </c>
      <c r="B20129" s="153" t="s">
        <v>22332</v>
      </c>
      <c r="C20129" s="145" t="s">
        <v>12987</v>
      </c>
      <c r="D20129" s="137"/>
      <c r="E20129" s="146">
        <v>304.73</v>
      </c>
      <c r="F20129" s="138"/>
      <c r="G20129" s="138"/>
    </row>
    <row r="20130" ht="15.75" customHeight="1" spans="1:7">
      <c r="A20130" s="143">
        <v>6106221</v>
      </c>
      <c r="B20130" s="153" t="s">
        <v>22333</v>
      </c>
      <c r="C20130" s="145" t="s">
        <v>12987</v>
      </c>
      <c r="D20130" s="137"/>
      <c r="E20130" s="146">
        <v>261.2</v>
      </c>
      <c r="F20130" s="138"/>
      <c r="G20130" s="138"/>
    </row>
    <row r="20131" ht="15.75" customHeight="1" spans="1:7">
      <c r="A20131" s="143">
        <v>6106224</v>
      </c>
      <c r="B20131" s="153" t="s">
        <v>22334</v>
      </c>
      <c r="C20131" s="145" t="s">
        <v>12987</v>
      </c>
      <c r="D20131" s="137"/>
      <c r="E20131" s="146">
        <v>722.7</v>
      </c>
      <c r="F20131" s="138"/>
      <c r="G20131" s="138"/>
    </row>
    <row r="20132" ht="15.75" customHeight="1" spans="1:7">
      <c r="A20132" s="143">
        <v>6106225</v>
      </c>
      <c r="B20132" s="153" t="s">
        <v>22335</v>
      </c>
      <c r="C20132" s="145" t="s">
        <v>12987</v>
      </c>
      <c r="D20132" s="137"/>
      <c r="E20132" s="146">
        <v>801.12</v>
      </c>
      <c r="F20132" s="138"/>
      <c r="G20132" s="138"/>
    </row>
    <row r="20133" ht="15.75" customHeight="1" spans="1:7">
      <c r="A20133" s="143">
        <v>6106228</v>
      </c>
      <c r="B20133" s="153" t="s">
        <v>22336</v>
      </c>
      <c r="C20133" s="145" t="s">
        <v>12987</v>
      </c>
      <c r="D20133" s="137"/>
      <c r="E20133" s="146">
        <v>1817.08</v>
      </c>
      <c r="F20133" s="138"/>
      <c r="G20133" s="138"/>
    </row>
    <row r="20134" ht="15.75" customHeight="1" spans="1:7">
      <c r="A20134" s="143">
        <v>6106229</v>
      </c>
      <c r="B20134" s="153" t="s">
        <v>22337</v>
      </c>
      <c r="C20134" s="145" t="s">
        <v>12987</v>
      </c>
      <c r="D20134" s="137"/>
      <c r="E20134" s="146">
        <v>1936.06</v>
      </c>
      <c r="F20134" s="138"/>
      <c r="G20134" s="138"/>
    </row>
    <row r="20135" ht="15.75" customHeight="1" spans="1:7">
      <c r="A20135" s="143">
        <v>6106328</v>
      </c>
      <c r="B20135" s="153" t="s">
        <v>22338</v>
      </c>
      <c r="C20135" s="145" t="s">
        <v>12987</v>
      </c>
      <c r="D20135" s="137"/>
      <c r="E20135" s="146">
        <v>131.89</v>
      </c>
      <c r="F20135" s="138"/>
      <c r="G20135" s="138"/>
    </row>
    <row r="20136" ht="15.75" customHeight="1" spans="1:7">
      <c r="A20136" s="143">
        <v>6106330</v>
      </c>
      <c r="B20136" s="153" t="s">
        <v>22339</v>
      </c>
      <c r="C20136" s="145" t="s">
        <v>12987</v>
      </c>
      <c r="D20136" s="137"/>
      <c r="E20136" s="146">
        <v>655.73</v>
      </c>
      <c r="F20136" s="138"/>
      <c r="G20136" s="138"/>
    </row>
    <row r="20137" ht="15.75" customHeight="1" spans="1:7">
      <c r="A20137" s="143">
        <v>6106326</v>
      </c>
      <c r="B20137" s="153" t="s">
        <v>22340</v>
      </c>
      <c r="C20137" s="145" t="s">
        <v>12987</v>
      </c>
      <c r="D20137" s="137"/>
      <c r="E20137" s="146">
        <v>54.44</v>
      </c>
      <c r="F20137" s="138"/>
      <c r="G20137" s="138"/>
    </row>
    <row r="20138" ht="15.75" customHeight="1" spans="1:7">
      <c r="A20138" s="143">
        <v>6106324</v>
      </c>
      <c r="B20138" s="153" t="s">
        <v>22341</v>
      </c>
      <c r="C20138" s="145" t="s">
        <v>12987</v>
      </c>
      <c r="D20138" s="137"/>
      <c r="E20138" s="146">
        <v>33.87</v>
      </c>
      <c r="F20138" s="138"/>
      <c r="G20138" s="138"/>
    </row>
    <row r="20139" ht="15.75" customHeight="1" spans="1:7">
      <c r="A20139" s="143">
        <v>6106327</v>
      </c>
      <c r="B20139" s="153" t="s">
        <v>22342</v>
      </c>
      <c r="C20139" s="145" t="s">
        <v>12987</v>
      </c>
      <c r="D20139" s="137"/>
      <c r="E20139" s="146">
        <v>131.32</v>
      </c>
      <c r="F20139" s="138"/>
      <c r="G20139" s="138"/>
    </row>
    <row r="20140" ht="15.75" customHeight="1" spans="1:7">
      <c r="A20140" s="143">
        <v>6106329</v>
      </c>
      <c r="B20140" s="153" t="s">
        <v>22343</v>
      </c>
      <c r="C20140" s="145" t="s">
        <v>12987</v>
      </c>
      <c r="D20140" s="137"/>
      <c r="E20140" s="146">
        <v>653.94</v>
      </c>
      <c r="F20140" s="138"/>
      <c r="G20140" s="138"/>
    </row>
    <row r="20141" ht="15.75" customHeight="1" spans="1:7">
      <c r="A20141" s="143">
        <v>6106325</v>
      </c>
      <c r="B20141" s="153" t="s">
        <v>22344</v>
      </c>
      <c r="C20141" s="145" t="s">
        <v>12987</v>
      </c>
      <c r="D20141" s="137"/>
      <c r="E20141" s="146">
        <v>54.35</v>
      </c>
      <c r="F20141" s="138"/>
      <c r="G20141" s="138"/>
    </row>
    <row r="20142" ht="15.75" customHeight="1" spans="1:7">
      <c r="A20142" s="143">
        <v>6208126</v>
      </c>
      <c r="B20142" s="153" t="s">
        <v>22345</v>
      </c>
      <c r="C20142" s="145" t="s">
        <v>12982</v>
      </c>
      <c r="D20142" s="137"/>
      <c r="E20142" s="146">
        <v>20.87</v>
      </c>
      <c r="F20142" s="138"/>
      <c r="G20142" s="138"/>
    </row>
    <row r="20143" ht="15.75" customHeight="1" spans="1:7">
      <c r="A20143" s="143">
        <v>6205797</v>
      </c>
      <c r="B20143" s="153" t="s">
        <v>22346</v>
      </c>
      <c r="C20143" s="145" t="s">
        <v>12982</v>
      </c>
      <c r="D20143" s="137"/>
      <c r="E20143" s="146">
        <v>12.39</v>
      </c>
      <c r="F20143" s="138"/>
      <c r="G20143" s="138"/>
    </row>
    <row r="20144" ht="15.75" customHeight="1" spans="1:7">
      <c r="A20144" s="143">
        <v>6205791</v>
      </c>
      <c r="B20144" s="153" t="s">
        <v>22347</v>
      </c>
      <c r="C20144" s="145" t="s">
        <v>13059</v>
      </c>
      <c r="D20144" s="137"/>
      <c r="E20144" s="146">
        <v>349.13</v>
      </c>
      <c r="F20144" s="138"/>
      <c r="G20144" s="138"/>
    </row>
    <row r="20145" ht="15.75" customHeight="1" spans="1:7">
      <c r="A20145" s="143">
        <v>6205792</v>
      </c>
      <c r="B20145" s="153" t="s">
        <v>22348</v>
      </c>
      <c r="C20145" s="145" t="s">
        <v>13059</v>
      </c>
      <c r="D20145" s="137"/>
      <c r="E20145" s="146">
        <v>419.59</v>
      </c>
      <c r="F20145" s="138"/>
      <c r="G20145" s="138"/>
    </row>
    <row r="20146" ht="15.75" customHeight="1" spans="1:7">
      <c r="A20146" s="143">
        <v>6205793</v>
      </c>
      <c r="B20146" s="153" t="s">
        <v>22349</v>
      </c>
      <c r="C20146" s="145" t="s">
        <v>13059</v>
      </c>
      <c r="D20146" s="137"/>
      <c r="E20146" s="146">
        <v>494.11</v>
      </c>
      <c r="F20146" s="138"/>
      <c r="G20146" s="138"/>
    </row>
    <row r="20147" ht="15.75" customHeight="1" spans="1:7">
      <c r="A20147" s="143">
        <v>6205796</v>
      </c>
      <c r="B20147" s="153" t="s">
        <v>22350</v>
      </c>
      <c r="C20147" s="145" t="s">
        <v>13059</v>
      </c>
      <c r="D20147" s="137"/>
      <c r="E20147" s="146">
        <v>875.93</v>
      </c>
      <c r="F20147" s="138"/>
      <c r="G20147" s="138"/>
    </row>
    <row r="20148" ht="15.75" customHeight="1" spans="1:7">
      <c r="A20148" s="143">
        <v>6219451</v>
      </c>
      <c r="B20148" s="153" t="s">
        <v>22351</v>
      </c>
      <c r="C20148" s="145" t="s">
        <v>13059</v>
      </c>
      <c r="D20148" s="137"/>
      <c r="E20148" s="146">
        <v>944.23</v>
      </c>
      <c r="F20148" s="138"/>
      <c r="G20148" s="138"/>
    </row>
    <row r="20149" ht="15.75" customHeight="1" spans="1:7">
      <c r="A20149" s="143">
        <v>6219452</v>
      </c>
      <c r="B20149" s="153" t="s">
        <v>22352</v>
      </c>
      <c r="C20149" s="145" t="s">
        <v>13059</v>
      </c>
      <c r="D20149" s="137"/>
      <c r="E20149" s="146">
        <v>1016.57</v>
      </c>
      <c r="F20149" s="138"/>
      <c r="G20149" s="138"/>
    </row>
    <row r="20150" ht="15.75" customHeight="1" spans="1:7">
      <c r="A20150" s="143">
        <v>6205794</v>
      </c>
      <c r="B20150" s="153" t="s">
        <v>22353</v>
      </c>
      <c r="C20150" s="145" t="s">
        <v>13059</v>
      </c>
      <c r="D20150" s="137"/>
      <c r="E20150" s="146">
        <v>751.48</v>
      </c>
      <c r="F20150" s="138"/>
      <c r="G20150" s="138"/>
    </row>
    <row r="20151" ht="15.75" customHeight="1" spans="1:7">
      <c r="A20151" s="143">
        <v>6205795</v>
      </c>
      <c r="B20151" s="153" t="s">
        <v>22354</v>
      </c>
      <c r="C20151" s="145" t="s">
        <v>13059</v>
      </c>
      <c r="D20151" s="137"/>
      <c r="E20151" s="146">
        <v>811.68</v>
      </c>
      <c r="F20151" s="138"/>
      <c r="G20151" s="138"/>
    </row>
    <row r="20152" ht="15.75" customHeight="1" spans="1:7">
      <c r="A20152" s="143">
        <v>6219521</v>
      </c>
      <c r="B20152" s="153" t="s">
        <v>22355</v>
      </c>
      <c r="C20152" s="145" t="s">
        <v>12987</v>
      </c>
      <c r="D20152" s="137"/>
      <c r="E20152" s="146">
        <v>166.49</v>
      </c>
      <c r="F20152" s="138"/>
      <c r="G20152" s="138"/>
    </row>
    <row r="20153" ht="15.75" customHeight="1" spans="1:7">
      <c r="A20153" s="143">
        <v>6219527</v>
      </c>
      <c r="B20153" s="153" t="s">
        <v>22356</v>
      </c>
      <c r="C20153" s="145" t="s">
        <v>13149</v>
      </c>
      <c r="D20153" s="137"/>
      <c r="E20153" s="146">
        <v>441.19</v>
      </c>
      <c r="F20153" s="138"/>
      <c r="G20153" s="138"/>
    </row>
    <row r="20154" ht="15.75" customHeight="1" spans="1:7">
      <c r="A20154" s="143">
        <v>6219526</v>
      </c>
      <c r="B20154" s="153" t="s">
        <v>22357</v>
      </c>
      <c r="C20154" s="145" t="s">
        <v>13059</v>
      </c>
      <c r="D20154" s="137"/>
      <c r="E20154" s="146">
        <v>55.76</v>
      </c>
      <c r="F20154" s="138"/>
      <c r="G20154" s="138"/>
    </row>
    <row r="20155" ht="15.75" customHeight="1" spans="1:7">
      <c r="A20155" s="143">
        <v>6219525</v>
      </c>
      <c r="B20155" s="153" t="s">
        <v>22358</v>
      </c>
      <c r="C20155" s="145" t="s">
        <v>13059</v>
      </c>
      <c r="D20155" s="137"/>
      <c r="E20155" s="146">
        <v>51.37</v>
      </c>
      <c r="F20155" s="138"/>
      <c r="G20155" s="138"/>
    </row>
    <row r="20156" ht="15.75" customHeight="1" spans="1:7">
      <c r="A20156" s="143">
        <v>6219508</v>
      </c>
      <c r="B20156" s="153" t="s">
        <v>22359</v>
      </c>
      <c r="C20156" s="145" t="s">
        <v>13059</v>
      </c>
      <c r="D20156" s="137"/>
      <c r="E20156" s="146">
        <v>362.06</v>
      </c>
      <c r="F20156" s="138"/>
      <c r="G20156" s="138"/>
    </row>
    <row r="20157" ht="15.75" customHeight="1" spans="1:7">
      <c r="A20157" s="143">
        <v>6219511</v>
      </c>
      <c r="B20157" s="153" t="s">
        <v>22360</v>
      </c>
      <c r="C20157" s="145" t="s">
        <v>13059</v>
      </c>
      <c r="D20157" s="137"/>
      <c r="E20157" s="146">
        <v>273.88</v>
      </c>
      <c r="F20157" s="138"/>
      <c r="G20157" s="138"/>
    </row>
    <row r="20158" ht="15.75" customHeight="1" spans="1:7">
      <c r="A20158" s="143">
        <v>6219500</v>
      </c>
      <c r="B20158" s="153" t="s">
        <v>22361</v>
      </c>
      <c r="C20158" s="145" t="s">
        <v>12987</v>
      </c>
      <c r="D20158" s="137"/>
      <c r="E20158" s="146">
        <v>138.44</v>
      </c>
      <c r="F20158" s="138"/>
      <c r="G20158" s="138"/>
    </row>
    <row r="20159" ht="15.75" customHeight="1" spans="1:7">
      <c r="A20159" s="143">
        <v>6219418</v>
      </c>
      <c r="B20159" s="153" t="s">
        <v>22362</v>
      </c>
      <c r="C20159" s="145" t="s">
        <v>12987</v>
      </c>
      <c r="D20159" s="137"/>
      <c r="E20159" s="146">
        <v>301.85</v>
      </c>
      <c r="F20159" s="138"/>
      <c r="G20159" s="138"/>
    </row>
    <row r="20160" ht="15.75" customHeight="1" spans="1:7">
      <c r="A20160" s="143">
        <v>6219412</v>
      </c>
      <c r="B20160" s="153" t="s">
        <v>22363</v>
      </c>
      <c r="C20160" s="145" t="s">
        <v>12987</v>
      </c>
      <c r="D20160" s="137"/>
      <c r="E20160" s="146">
        <v>211.41</v>
      </c>
      <c r="F20160" s="138"/>
      <c r="G20160" s="138"/>
    </row>
    <row r="20161" ht="15.75" customHeight="1" spans="1:7">
      <c r="A20161" s="143">
        <v>6219406</v>
      </c>
      <c r="B20161" s="153" t="s">
        <v>22364</v>
      </c>
      <c r="C20161" s="145" t="s">
        <v>12987</v>
      </c>
      <c r="D20161" s="137"/>
      <c r="E20161" s="146">
        <v>148.78</v>
      </c>
      <c r="F20161" s="138"/>
      <c r="G20161" s="138"/>
    </row>
    <row r="20162" ht="15.75" customHeight="1" spans="1:7">
      <c r="A20162" s="143">
        <v>6219501</v>
      </c>
      <c r="B20162" s="153" t="s">
        <v>22365</v>
      </c>
      <c r="C20162" s="145" t="s">
        <v>12987</v>
      </c>
      <c r="D20162" s="137"/>
      <c r="E20162" s="146">
        <v>150.02</v>
      </c>
      <c r="F20162" s="138"/>
      <c r="G20162" s="138"/>
    </row>
    <row r="20163" ht="15.75" customHeight="1" spans="1:7">
      <c r="A20163" s="143">
        <v>6219419</v>
      </c>
      <c r="B20163" s="153" t="s">
        <v>22366</v>
      </c>
      <c r="C20163" s="145" t="s">
        <v>12987</v>
      </c>
      <c r="D20163" s="137"/>
      <c r="E20163" s="146">
        <v>332.66</v>
      </c>
      <c r="F20163" s="138"/>
      <c r="G20163" s="138"/>
    </row>
    <row r="20164" ht="15.75" customHeight="1" spans="1:7">
      <c r="A20164" s="143">
        <v>6219413</v>
      </c>
      <c r="B20164" s="153" t="s">
        <v>22367</v>
      </c>
      <c r="C20164" s="145" t="s">
        <v>12987</v>
      </c>
      <c r="D20164" s="137"/>
      <c r="E20164" s="146">
        <v>231.13</v>
      </c>
      <c r="F20164" s="138"/>
      <c r="G20164" s="138"/>
    </row>
    <row r="20165" ht="15.75" customHeight="1" spans="1:7">
      <c r="A20165" s="143">
        <v>6219407</v>
      </c>
      <c r="B20165" s="153" t="s">
        <v>22368</v>
      </c>
      <c r="C20165" s="145" t="s">
        <v>12987</v>
      </c>
      <c r="D20165" s="137"/>
      <c r="E20165" s="146">
        <v>161.44</v>
      </c>
      <c r="F20165" s="138"/>
      <c r="G20165" s="138"/>
    </row>
    <row r="20166" ht="15.75" customHeight="1" spans="1:7">
      <c r="A20166" s="143">
        <v>6219502</v>
      </c>
      <c r="B20166" s="153" t="s">
        <v>22369</v>
      </c>
      <c r="C20166" s="145" t="s">
        <v>12987</v>
      </c>
      <c r="D20166" s="137"/>
      <c r="E20166" s="146">
        <v>162.31</v>
      </c>
      <c r="F20166" s="138"/>
      <c r="G20166" s="138"/>
    </row>
    <row r="20167" ht="15.75" customHeight="1" spans="1:7">
      <c r="A20167" s="143">
        <v>6219420</v>
      </c>
      <c r="B20167" s="153" t="s">
        <v>22370</v>
      </c>
      <c r="C20167" s="145" t="s">
        <v>12987</v>
      </c>
      <c r="D20167" s="137"/>
      <c r="E20167" s="146">
        <v>372.86</v>
      </c>
      <c r="F20167" s="138"/>
      <c r="G20167" s="138"/>
    </row>
    <row r="20168" ht="15.75" customHeight="1" spans="1:7">
      <c r="A20168" s="143">
        <v>6219414</v>
      </c>
      <c r="B20168" s="153" t="s">
        <v>22371</v>
      </c>
      <c r="C20168" s="145" t="s">
        <v>12987</v>
      </c>
      <c r="D20168" s="137"/>
      <c r="E20168" s="146">
        <v>254.54</v>
      </c>
      <c r="F20168" s="138"/>
      <c r="G20168" s="138"/>
    </row>
    <row r="20169" ht="15.75" customHeight="1" spans="1:7">
      <c r="A20169" s="143">
        <v>6219408</v>
      </c>
      <c r="B20169" s="153" t="s">
        <v>22372</v>
      </c>
      <c r="C20169" s="145" t="s">
        <v>12987</v>
      </c>
      <c r="D20169" s="137"/>
      <c r="E20169" s="146">
        <v>174.66</v>
      </c>
      <c r="F20169" s="138"/>
      <c r="G20169" s="138"/>
    </row>
    <row r="20170" ht="15.75" customHeight="1" spans="1:7">
      <c r="A20170" s="143">
        <v>6219503</v>
      </c>
      <c r="B20170" s="153" t="s">
        <v>22373</v>
      </c>
      <c r="C20170" s="145" t="s">
        <v>12987</v>
      </c>
      <c r="D20170" s="137"/>
      <c r="E20170" s="146">
        <v>188.22</v>
      </c>
      <c r="F20170" s="138"/>
      <c r="G20170" s="138"/>
    </row>
    <row r="20171" ht="15.75" customHeight="1" spans="1:7">
      <c r="A20171" s="143">
        <v>6219421</v>
      </c>
      <c r="B20171" s="153" t="s">
        <v>22374</v>
      </c>
      <c r="C20171" s="145" t="s">
        <v>12987</v>
      </c>
      <c r="D20171" s="137"/>
      <c r="E20171" s="146">
        <v>443.97</v>
      </c>
      <c r="F20171" s="138"/>
      <c r="G20171" s="138"/>
    </row>
    <row r="20172" ht="15.75" customHeight="1" spans="1:7">
      <c r="A20172" s="143">
        <v>6219415</v>
      </c>
      <c r="B20172" s="153" t="s">
        <v>22375</v>
      </c>
      <c r="C20172" s="145" t="s">
        <v>12987</v>
      </c>
      <c r="D20172" s="137"/>
      <c r="E20172" s="146">
        <v>297.92</v>
      </c>
      <c r="F20172" s="138"/>
      <c r="G20172" s="138"/>
    </row>
    <row r="20173" ht="15.75" customHeight="1" spans="1:7">
      <c r="A20173" s="143">
        <v>6219409</v>
      </c>
      <c r="B20173" s="153" t="s">
        <v>22376</v>
      </c>
      <c r="C20173" s="145" t="s">
        <v>12987</v>
      </c>
      <c r="D20173" s="137"/>
      <c r="E20173" s="146">
        <v>204</v>
      </c>
      <c r="F20173" s="138"/>
      <c r="G20173" s="138"/>
    </row>
    <row r="20174" ht="15.75" customHeight="1" spans="1:7">
      <c r="A20174" s="143">
        <v>6219518</v>
      </c>
      <c r="B20174" s="153" t="s">
        <v>22377</v>
      </c>
      <c r="C20174" s="145" t="s">
        <v>12987</v>
      </c>
      <c r="D20174" s="137"/>
      <c r="E20174" s="146">
        <v>52.56</v>
      </c>
      <c r="F20174" s="138"/>
      <c r="G20174" s="138"/>
    </row>
    <row r="20175" ht="15.75" customHeight="1" spans="1:7">
      <c r="A20175" s="143">
        <v>6219504</v>
      </c>
      <c r="B20175" s="153" t="s">
        <v>22378</v>
      </c>
      <c r="C20175" s="145" t="s">
        <v>12987</v>
      </c>
      <c r="D20175" s="137"/>
      <c r="E20175" s="146">
        <v>115.95</v>
      </c>
      <c r="F20175" s="138"/>
      <c r="G20175" s="138"/>
    </row>
    <row r="20176" ht="15.75" customHeight="1" spans="1:7">
      <c r="A20176" s="143">
        <v>6219422</v>
      </c>
      <c r="B20176" s="153" t="s">
        <v>22379</v>
      </c>
      <c r="C20176" s="145" t="s">
        <v>12987</v>
      </c>
      <c r="D20176" s="137"/>
      <c r="E20176" s="146">
        <v>260.35</v>
      </c>
      <c r="F20176" s="138"/>
      <c r="G20176" s="138"/>
    </row>
    <row r="20177" ht="15.75" customHeight="1" spans="1:7">
      <c r="A20177" s="143">
        <v>6219416</v>
      </c>
      <c r="B20177" s="153" t="s">
        <v>22380</v>
      </c>
      <c r="C20177" s="145" t="s">
        <v>12987</v>
      </c>
      <c r="D20177" s="137"/>
      <c r="E20177" s="146">
        <v>199.51</v>
      </c>
      <c r="F20177" s="138"/>
      <c r="G20177" s="138"/>
    </row>
    <row r="20178" ht="15.75" customHeight="1" spans="1:7">
      <c r="A20178" s="143">
        <v>6219410</v>
      </c>
      <c r="B20178" s="153" t="s">
        <v>22381</v>
      </c>
      <c r="C20178" s="145" t="s">
        <v>12987</v>
      </c>
      <c r="D20178" s="137"/>
      <c r="E20178" s="146">
        <v>138.65</v>
      </c>
      <c r="F20178" s="138"/>
      <c r="G20178" s="138"/>
    </row>
    <row r="20179" ht="15.75" customHeight="1" spans="1:7">
      <c r="A20179" s="143">
        <v>6219505</v>
      </c>
      <c r="B20179" s="153" t="s">
        <v>22382</v>
      </c>
      <c r="C20179" s="145" t="s">
        <v>12987</v>
      </c>
      <c r="D20179" s="137"/>
      <c r="E20179" s="146">
        <v>104.18</v>
      </c>
      <c r="F20179" s="138"/>
      <c r="G20179" s="138"/>
    </row>
    <row r="20180" ht="15.75" customHeight="1" spans="1:7">
      <c r="A20180" s="143">
        <v>6219423</v>
      </c>
      <c r="B20180" s="153" t="s">
        <v>22383</v>
      </c>
      <c r="C20180" s="145" t="s">
        <v>12987</v>
      </c>
      <c r="D20180" s="137"/>
      <c r="E20180" s="146">
        <v>245.88</v>
      </c>
      <c r="F20180" s="138"/>
      <c r="G20180" s="138"/>
    </row>
    <row r="20181" ht="15.75" customHeight="1" spans="1:7">
      <c r="A20181" s="143">
        <v>6219417</v>
      </c>
      <c r="B20181" s="153" t="s">
        <v>22384</v>
      </c>
      <c r="C20181" s="145" t="s">
        <v>12987</v>
      </c>
      <c r="D20181" s="137"/>
      <c r="E20181" s="146">
        <v>186.03</v>
      </c>
      <c r="F20181" s="138"/>
      <c r="G20181" s="138"/>
    </row>
    <row r="20182" ht="15.75" customHeight="1" spans="1:7">
      <c r="A20182" s="143">
        <v>6219411</v>
      </c>
      <c r="B20182" s="153" t="s">
        <v>22385</v>
      </c>
      <c r="C20182" s="145" t="s">
        <v>12987</v>
      </c>
      <c r="D20182" s="137"/>
      <c r="E20182" s="146">
        <v>126.27</v>
      </c>
      <c r="F20182" s="138"/>
      <c r="G20182" s="138"/>
    </row>
    <row r="20183" ht="15.75" customHeight="1" spans="1:7">
      <c r="A20183" s="143">
        <v>6219520</v>
      </c>
      <c r="B20183" s="153" t="s">
        <v>22386</v>
      </c>
      <c r="C20183" s="145" t="s">
        <v>13149</v>
      </c>
      <c r="D20183" s="137"/>
      <c r="E20183" s="146">
        <v>60.35</v>
      </c>
      <c r="F20183" s="138"/>
      <c r="G20183" s="138"/>
    </row>
    <row r="20184" ht="15.75" customHeight="1" spans="1:7">
      <c r="A20184" s="143">
        <v>6219433</v>
      </c>
      <c r="B20184" s="153" t="s">
        <v>22387</v>
      </c>
      <c r="C20184" s="145" t="s">
        <v>13059</v>
      </c>
      <c r="D20184" s="137"/>
      <c r="E20184" s="146">
        <v>114.26</v>
      </c>
      <c r="F20184" s="138"/>
      <c r="G20184" s="138"/>
    </row>
    <row r="20185" ht="15.75" customHeight="1" spans="1:7">
      <c r="A20185" s="143">
        <v>6205801</v>
      </c>
      <c r="B20185" s="153" t="s">
        <v>22388</v>
      </c>
      <c r="C20185" s="145" t="s">
        <v>13059</v>
      </c>
      <c r="D20185" s="137"/>
      <c r="E20185" s="146">
        <v>73.12</v>
      </c>
      <c r="F20185" s="138"/>
      <c r="G20185" s="138"/>
    </row>
    <row r="20186" ht="15.75" customHeight="1" spans="1:7">
      <c r="A20186" s="143">
        <v>6219524</v>
      </c>
      <c r="B20186" s="153" t="s">
        <v>22389</v>
      </c>
      <c r="C20186" s="145" t="s">
        <v>455</v>
      </c>
      <c r="D20186" s="137"/>
      <c r="E20186" s="146">
        <v>11.51</v>
      </c>
      <c r="F20186" s="138"/>
      <c r="G20186" s="138"/>
    </row>
    <row r="20187" ht="15.75" customHeight="1" spans="1:7">
      <c r="A20187" s="143">
        <v>6416036</v>
      </c>
      <c r="B20187" s="153" t="s">
        <v>22390</v>
      </c>
      <c r="C20187" s="145" t="s">
        <v>12987</v>
      </c>
      <c r="D20187" s="137"/>
      <c r="E20187" s="146">
        <v>119.01</v>
      </c>
      <c r="F20187" s="138"/>
      <c r="G20187" s="138"/>
    </row>
    <row r="20188" ht="15.75" customHeight="1" spans="1:7">
      <c r="A20188" s="143">
        <v>6416038</v>
      </c>
      <c r="B20188" s="153" t="s">
        <v>22391</v>
      </c>
      <c r="C20188" s="145" t="s">
        <v>12987</v>
      </c>
      <c r="D20188" s="137"/>
      <c r="E20188" s="146">
        <v>67.26</v>
      </c>
      <c r="F20188" s="138"/>
      <c r="G20188" s="138"/>
    </row>
    <row r="20189" ht="15.75" customHeight="1" spans="1:7">
      <c r="A20189" s="143">
        <v>6416037</v>
      </c>
      <c r="B20189" s="153" t="s">
        <v>22392</v>
      </c>
      <c r="C20189" s="145" t="s">
        <v>12987</v>
      </c>
      <c r="D20189" s="137"/>
      <c r="E20189" s="146">
        <v>129.77</v>
      </c>
      <c r="F20189" s="138"/>
      <c r="G20189" s="138"/>
    </row>
    <row r="20190" ht="15.75" customHeight="1" spans="1:7">
      <c r="A20190" s="143">
        <v>6416035</v>
      </c>
      <c r="B20190" s="153" t="s">
        <v>22393</v>
      </c>
      <c r="C20190" s="145" t="s">
        <v>12987</v>
      </c>
      <c r="D20190" s="137"/>
      <c r="E20190" s="146">
        <v>75.97</v>
      </c>
      <c r="F20190" s="138"/>
      <c r="G20190" s="138"/>
    </row>
    <row r="20191" ht="15.75" customHeight="1" spans="1:7">
      <c r="A20191" s="143">
        <v>6416076</v>
      </c>
      <c r="B20191" s="153" t="s">
        <v>22394</v>
      </c>
      <c r="C20191" s="145" t="s">
        <v>13141</v>
      </c>
      <c r="D20191" s="137"/>
      <c r="E20191" s="146">
        <v>164.63</v>
      </c>
      <c r="F20191" s="138"/>
      <c r="G20191" s="138"/>
    </row>
    <row r="20192" ht="15.75" customHeight="1" spans="1:7">
      <c r="A20192" s="143">
        <v>6416075</v>
      </c>
      <c r="B20192" s="153" t="s">
        <v>22395</v>
      </c>
      <c r="C20192" s="145" t="s">
        <v>13141</v>
      </c>
      <c r="D20192" s="137"/>
      <c r="E20192" s="146">
        <v>101.21</v>
      </c>
      <c r="F20192" s="138"/>
      <c r="G20192" s="138"/>
    </row>
    <row r="20193" ht="15.75" customHeight="1" spans="1:7">
      <c r="A20193" s="143">
        <v>6416226</v>
      </c>
      <c r="B20193" s="153" t="s">
        <v>22396</v>
      </c>
      <c r="C20193" s="145" t="s">
        <v>13141</v>
      </c>
      <c r="D20193" s="137"/>
      <c r="E20193" s="146">
        <v>154.41</v>
      </c>
      <c r="F20193" s="138"/>
      <c r="G20193" s="138"/>
    </row>
    <row r="20194" ht="15.75" customHeight="1" spans="1:7">
      <c r="A20194" s="143">
        <v>6416225</v>
      </c>
      <c r="B20194" s="153" t="s">
        <v>22397</v>
      </c>
      <c r="C20194" s="145" t="s">
        <v>13141</v>
      </c>
      <c r="D20194" s="137"/>
      <c r="E20194" s="146">
        <v>89.61</v>
      </c>
      <c r="F20194" s="138"/>
      <c r="G20194" s="138"/>
    </row>
    <row r="20195" ht="15.75" customHeight="1" spans="1:7">
      <c r="A20195" s="143">
        <v>6416084</v>
      </c>
      <c r="B20195" s="153" t="s">
        <v>22398</v>
      </c>
      <c r="C20195" s="145" t="s">
        <v>13141</v>
      </c>
      <c r="D20195" s="137"/>
      <c r="E20195" s="146">
        <v>156.97</v>
      </c>
      <c r="F20195" s="138"/>
      <c r="G20195" s="138"/>
    </row>
    <row r="20196" ht="15.75" customHeight="1" spans="1:7">
      <c r="A20196" s="143">
        <v>6416083</v>
      </c>
      <c r="B20196" s="153" t="s">
        <v>22399</v>
      </c>
      <c r="C20196" s="145" t="s">
        <v>13141</v>
      </c>
      <c r="D20196" s="137"/>
      <c r="E20196" s="146">
        <v>90.34</v>
      </c>
      <c r="F20196" s="138"/>
      <c r="G20196" s="138"/>
    </row>
    <row r="20197" ht="15.75" customHeight="1" spans="1:7">
      <c r="A20197" s="143">
        <v>6416234</v>
      </c>
      <c r="B20197" s="153" t="s">
        <v>22400</v>
      </c>
      <c r="C20197" s="145" t="s">
        <v>13141</v>
      </c>
      <c r="D20197" s="137"/>
      <c r="E20197" s="146">
        <v>162.75</v>
      </c>
      <c r="F20197" s="138"/>
      <c r="G20197" s="138"/>
    </row>
    <row r="20198" ht="15.75" customHeight="1" spans="1:7">
      <c r="A20198" s="143">
        <v>6416233</v>
      </c>
      <c r="B20198" s="153" t="s">
        <v>22401</v>
      </c>
      <c r="C20198" s="145" t="s">
        <v>13141</v>
      </c>
      <c r="D20198" s="137"/>
      <c r="E20198" s="146">
        <v>97.31</v>
      </c>
      <c r="F20198" s="138"/>
      <c r="G20198" s="138"/>
    </row>
    <row r="20199" ht="15.75" customHeight="1" spans="1:7">
      <c r="A20199" s="143">
        <v>6416236</v>
      </c>
      <c r="B20199" s="153" t="s">
        <v>22402</v>
      </c>
      <c r="C20199" s="145" t="s">
        <v>13141</v>
      </c>
      <c r="D20199" s="137"/>
      <c r="E20199" s="146">
        <v>166.51</v>
      </c>
      <c r="F20199" s="138"/>
      <c r="G20199" s="138"/>
    </row>
    <row r="20200" ht="15.75" customHeight="1" spans="1:7">
      <c r="A20200" s="143">
        <v>6416235</v>
      </c>
      <c r="B20200" s="153" t="s">
        <v>22403</v>
      </c>
      <c r="C20200" s="145" t="s">
        <v>13141</v>
      </c>
      <c r="D20200" s="137"/>
      <c r="E20200" s="146">
        <v>101.91</v>
      </c>
      <c r="F20200" s="138"/>
      <c r="G20200" s="138"/>
    </row>
    <row r="20201" ht="15.75" customHeight="1" spans="1:7">
      <c r="A20201" s="143">
        <v>6416040</v>
      </c>
      <c r="B20201" s="153" t="s">
        <v>22404</v>
      </c>
      <c r="C20201" s="145" t="s">
        <v>12987</v>
      </c>
      <c r="D20201" s="137"/>
      <c r="E20201" s="146">
        <v>191.1</v>
      </c>
      <c r="F20201" s="138"/>
      <c r="G20201" s="138"/>
    </row>
    <row r="20202" ht="15.75" customHeight="1" spans="1:7">
      <c r="A20202" s="143">
        <v>6416039</v>
      </c>
      <c r="B20202" s="153" t="s">
        <v>22405</v>
      </c>
      <c r="C20202" s="145" t="s">
        <v>12987</v>
      </c>
      <c r="D20202" s="137"/>
      <c r="E20202" s="146">
        <v>93.39</v>
      </c>
      <c r="F20202" s="138"/>
      <c r="G20202" s="138"/>
    </row>
    <row r="20203" ht="15.75" customHeight="1" spans="1:7">
      <c r="A20203" s="143">
        <v>6416042</v>
      </c>
      <c r="B20203" s="153" t="s">
        <v>22406</v>
      </c>
      <c r="C20203" s="145" t="s">
        <v>12987</v>
      </c>
      <c r="D20203" s="137"/>
      <c r="E20203" s="146">
        <v>238.13</v>
      </c>
      <c r="F20203" s="138"/>
      <c r="G20203" s="138"/>
    </row>
    <row r="20204" ht="15.75" customHeight="1" spans="1:7">
      <c r="A20204" s="143">
        <v>6416041</v>
      </c>
      <c r="B20204" s="153" t="s">
        <v>22407</v>
      </c>
      <c r="C20204" s="145" t="s">
        <v>12987</v>
      </c>
      <c r="D20204" s="137"/>
      <c r="E20204" s="146">
        <v>142.35</v>
      </c>
      <c r="F20204" s="138"/>
      <c r="G20204" s="138"/>
    </row>
    <row r="20205" ht="15.75" customHeight="1" spans="1:7">
      <c r="A20205" s="143">
        <v>6416080</v>
      </c>
      <c r="B20205" s="153" t="s">
        <v>22408</v>
      </c>
      <c r="C20205" s="145" t="s">
        <v>13141</v>
      </c>
      <c r="D20205" s="137"/>
      <c r="E20205" s="146">
        <v>165.44</v>
      </c>
      <c r="F20205" s="138"/>
      <c r="G20205" s="138"/>
    </row>
    <row r="20206" ht="15.75" customHeight="1" spans="1:7">
      <c r="A20206" s="143">
        <v>6416079</v>
      </c>
      <c r="B20206" s="153" t="s">
        <v>22409</v>
      </c>
      <c r="C20206" s="145" t="s">
        <v>13141</v>
      </c>
      <c r="D20206" s="137"/>
      <c r="E20206" s="146">
        <v>111.88</v>
      </c>
      <c r="F20206" s="138"/>
      <c r="G20206" s="138"/>
    </row>
    <row r="20207" ht="15.75" customHeight="1" spans="1:7">
      <c r="A20207" s="143">
        <v>6416143</v>
      </c>
      <c r="B20207" s="153" t="s">
        <v>22410</v>
      </c>
      <c r="C20207" s="145" t="s">
        <v>13141</v>
      </c>
      <c r="D20207" s="137"/>
      <c r="E20207" s="146">
        <v>168.94</v>
      </c>
      <c r="F20207" s="138"/>
      <c r="G20207" s="138"/>
    </row>
    <row r="20208" ht="15.75" customHeight="1" spans="1:7">
      <c r="A20208" s="143">
        <v>6416262</v>
      </c>
      <c r="B20208" s="153" t="s">
        <v>22411</v>
      </c>
      <c r="C20208" s="145" t="s">
        <v>13141</v>
      </c>
      <c r="D20208" s="137"/>
      <c r="E20208" s="146">
        <v>114.67</v>
      </c>
      <c r="F20208" s="138"/>
      <c r="G20208" s="138"/>
    </row>
    <row r="20209" ht="15.75" customHeight="1" spans="1:7">
      <c r="A20209" s="143">
        <v>6416078</v>
      </c>
      <c r="B20209" s="153" t="s">
        <v>22412</v>
      </c>
      <c r="C20209" s="145" t="s">
        <v>13141</v>
      </c>
      <c r="D20209" s="137"/>
      <c r="E20209" s="146">
        <v>169.57</v>
      </c>
      <c r="F20209" s="138"/>
      <c r="G20209" s="138"/>
    </row>
    <row r="20210" ht="15.75" customHeight="1" spans="1:7">
      <c r="A20210" s="143">
        <v>6416077</v>
      </c>
      <c r="B20210" s="153" t="s">
        <v>22413</v>
      </c>
      <c r="C20210" s="145" t="s">
        <v>13141</v>
      </c>
      <c r="D20210" s="137"/>
      <c r="E20210" s="146">
        <v>112.99</v>
      </c>
      <c r="F20210" s="138"/>
      <c r="G20210" s="138"/>
    </row>
    <row r="20211" ht="15.75" customHeight="1" spans="1:7">
      <c r="A20211" s="143">
        <v>6416088</v>
      </c>
      <c r="B20211" s="153" t="s">
        <v>22414</v>
      </c>
      <c r="C20211" s="145" t="s">
        <v>13141</v>
      </c>
      <c r="D20211" s="137"/>
      <c r="E20211" s="146">
        <v>166.55</v>
      </c>
      <c r="F20211" s="138"/>
      <c r="G20211" s="138"/>
    </row>
    <row r="20212" ht="15.75" customHeight="1" spans="1:7">
      <c r="A20212" s="143">
        <v>6416087</v>
      </c>
      <c r="B20212" s="153" t="s">
        <v>22415</v>
      </c>
      <c r="C20212" s="145" t="s">
        <v>13141</v>
      </c>
      <c r="D20212" s="137"/>
      <c r="E20212" s="146">
        <v>112.11</v>
      </c>
      <c r="F20212" s="138"/>
      <c r="G20212" s="138"/>
    </row>
    <row r="20213" ht="15.75" customHeight="1" spans="1:7">
      <c r="A20213" s="143">
        <v>6416246</v>
      </c>
      <c r="B20213" s="153" t="s">
        <v>22416</v>
      </c>
      <c r="C20213" s="145" t="s">
        <v>13141</v>
      </c>
      <c r="D20213" s="137"/>
      <c r="E20213" s="146">
        <v>169.44</v>
      </c>
      <c r="F20213" s="138"/>
      <c r="G20213" s="138"/>
    </row>
    <row r="20214" ht="15.75" customHeight="1" spans="1:7">
      <c r="A20214" s="143">
        <v>6416245</v>
      </c>
      <c r="B20214" s="153" t="s">
        <v>22417</v>
      </c>
      <c r="C20214" s="145" t="s">
        <v>13141</v>
      </c>
      <c r="D20214" s="137"/>
      <c r="E20214" s="146">
        <v>114.91</v>
      </c>
      <c r="F20214" s="138"/>
      <c r="G20214" s="138"/>
    </row>
    <row r="20215" ht="15.75" customHeight="1" spans="1:7">
      <c r="A20215" s="143">
        <v>6416248</v>
      </c>
      <c r="B20215" s="153" t="s">
        <v>22418</v>
      </c>
      <c r="C20215" s="145" t="s">
        <v>13141</v>
      </c>
      <c r="D20215" s="137"/>
      <c r="E20215" s="146">
        <v>175.4</v>
      </c>
      <c r="F20215" s="138"/>
      <c r="G20215" s="138"/>
    </row>
    <row r="20216" ht="15.75" customHeight="1" spans="1:7">
      <c r="A20216" s="143">
        <v>6416247</v>
      </c>
      <c r="B20216" s="153" t="s">
        <v>22419</v>
      </c>
      <c r="C20216" s="145" t="s">
        <v>13141</v>
      </c>
      <c r="D20216" s="137"/>
      <c r="E20216" s="146">
        <v>117.79</v>
      </c>
      <c r="F20216" s="138"/>
      <c r="G20216" s="138"/>
    </row>
    <row r="20217" ht="15.75" customHeight="1" spans="1:7">
      <c r="A20217" s="143">
        <v>6416214</v>
      </c>
      <c r="B20217" s="153" t="s">
        <v>22420</v>
      </c>
      <c r="C20217" s="145" t="s">
        <v>13141</v>
      </c>
      <c r="D20217" s="137"/>
      <c r="E20217" s="146">
        <v>197.09</v>
      </c>
      <c r="F20217" s="138"/>
      <c r="G20217" s="138"/>
    </row>
    <row r="20218" ht="15.75" customHeight="1" spans="1:7">
      <c r="A20218" s="143">
        <v>6416218</v>
      </c>
      <c r="B20218" s="153" t="s">
        <v>22421</v>
      </c>
      <c r="C20218" s="145" t="s">
        <v>13141</v>
      </c>
      <c r="D20218" s="137"/>
      <c r="E20218" s="146">
        <v>156.45</v>
      </c>
      <c r="F20218" s="138"/>
      <c r="G20218" s="138"/>
    </row>
    <row r="20219" ht="15.75" customHeight="1" spans="1:7">
      <c r="A20219" s="143">
        <v>6416211</v>
      </c>
      <c r="B20219" s="153" t="s">
        <v>22422</v>
      </c>
      <c r="C20219" s="145" t="s">
        <v>13141</v>
      </c>
      <c r="D20219" s="137"/>
      <c r="E20219" s="146">
        <v>196.74</v>
      </c>
      <c r="F20219" s="138"/>
      <c r="G20219" s="138"/>
    </row>
    <row r="20220" ht="15.75" customHeight="1" spans="1:7">
      <c r="A20220" s="143">
        <v>6416215</v>
      </c>
      <c r="B20220" s="153" t="s">
        <v>22423</v>
      </c>
      <c r="C20220" s="145" t="s">
        <v>13141</v>
      </c>
      <c r="D20220" s="137"/>
      <c r="E20220" s="146">
        <v>156.99</v>
      </c>
      <c r="F20220" s="138"/>
      <c r="G20220" s="138"/>
    </row>
    <row r="20221" ht="15.75" customHeight="1" spans="1:7">
      <c r="A20221" s="143">
        <v>6416212</v>
      </c>
      <c r="B20221" s="153" t="s">
        <v>22424</v>
      </c>
      <c r="C20221" s="145" t="s">
        <v>13141</v>
      </c>
      <c r="D20221" s="137"/>
      <c r="E20221" s="146">
        <v>199.42</v>
      </c>
      <c r="F20221" s="138"/>
      <c r="G20221" s="138"/>
    </row>
    <row r="20222" ht="15.75" customHeight="1" spans="1:7">
      <c r="A20222" s="143">
        <v>6416216</v>
      </c>
      <c r="B20222" s="153" t="s">
        <v>22425</v>
      </c>
      <c r="C20222" s="145" t="s">
        <v>13141</v>
      </c>
      <c r="D20222" s="137"/>
      <c r="E20222" s="146">
        <v>161.18</v>
      </c>
      <c r="F20222" s="138"/>
      <c r="G20222" s="138"/>
    </row>
    <row r="20223" ht="15.75" customHeight="1" spans="1:7">
      <c r="A20223" s="143">
        <v>6416213</v>
      </c>
      <c r="B20223" s="153" t="s">
        <v>22426</v>
      </c>
      <c r="C20223" s="145" t="s">
        <v>13141</v>
      </c>
      <c r="D20223" s="137"/>
      <c r="E20223" s="146">
        <v>198.5</v>
      </c>
      <c r="F20223" s="138"/>
      <c r="G20223" s="138"/>
    </row>
    <row r="20224" ht="15.75" customHeight="1" spans="1:7">
      <c r="A20224" s="143">
        <v>6416217</v>
      </c>
      <c r="B20224" s="153" t="s">
        <v>22427</v>
      </c>
      <c r="C20224" s="145" t="s">
        <v>13141</v>
      </c>
      <c r="D20224" s="137"/>
      <c r="E20224" s="146">
        <v>163.26</v>
      </c>
      <c r="F20224" s="138"/>
      <c r="G20224" s="138"/>
    </row>
    <row r="20225" ht="15.75" customHeight="1" spans="1:7">
      <c r="A20225" s="143">
        <v>6416289</v>
      </c>
      <c r="B20225" s="153" t="s">
        <v>22428</v>
      </c>
      <c r="C20225" s="145" t="s">
        <v>12987</v>
      </c>
      <c r="D20225" s="137"/>
      <c r="E20225" s="146">
        <v>101.68</v>
      </c>
      <c r="F20225" s="138"/>
      <c r="G20225" s="138"/>
    </row>
    <row r="20226" ht="15.75" customHeight="1" spans="1:7">
      <c r="A20226" s="143">
        <v>6416288</v>
      </c>
      <c r="B20226" s="153" t="s">
        <v>22429</v>
      </c>
      <c r="C20226" s="145" t="s">
        <v>12987</v>
      </c>
      <c r="D20226" s="137"/>
      <c r="E20226" s="146">
        <v>76.53</v>
      </c>
      <c r="F20226" s="138"/>
      <c r="G20226" s="138"/>
    </row>
    <row r="20227" ht="15.75" customHeight="1" spans="1:7">
      <c r="A20227" s="143">
        <v>6416098</v>
      </c>
      <c r="B20227" s="153" t="s">
        <v>22430</v>
      </c>
      <c r="C20227" s="145" t="s">
        <v>13141</v>
      </c>
      <c r="D20227" s="137"/>
      <c r="E20227" s="146">
        <v>148.76</v>
      </c>
      <c r="F20227" s="138"/>
      <c r="G20227" s="138"/>
    </row>
    <row r="20228" ht="15.75" customHeight="1" spans="1:7">
      <c r="A20228" s="143">
        <v>6416097</v>
      </c>
      <c r="B20228" s="153" t="s">
        <v>22431</v>
      </c>
      <c r="C20228" s="145" t="s">
        <v>13141</v>
      </c>
      <c r="D20228" s="137"/>
      <c r="E20228" s="146">
        <v>118.78</v>
      </c>
      <c r="F20228" s="138"/>
      <c r="G20228" s="138"/>
    </row>
    <row r="20229" ht="15.75" customHeight="1" spans="1:7">
      <c r="A20229" s="143">
        <v>6416258</v>
      </c>
      <c r="B20229" s="153" t="s">
        <v>22432</v>
      </c>
      <c r="C20229" s="145" t="s">
        <v>13141</v>
      </c>
      <c r="D20229" s="137"/>
      <c r="E20229" s="146">
        <v>147.28</v>
      </c>
      <c r="F20229" s="138"/>
      <c r="G20229" s="138"/>
    </row>
    <row r="20230" ht="15.75" customHeight="1" spans="1:7">
      <c r="A20230" s="143">
        <v>6416259</v>
      </c>
      <c r="B20230" s="153" t="s">
        <v>22433</v>
      </c>
      <c r="C20230" s="145" t="s">
        <v>13141</v>
      </c>
      <c r="D20230" s="137"/>
      <c r="E20230" s="146">
        <v>114.46</v>
      </c>
      <c r="F20230" s="138"/>
      <c r="G20230" s="138"/>
    </row>
    <row r="20231" ht="15.75" customHeight="1" spans="1:7">
      <c r="A20231" s="143">
        <v>6416074</v>
      </c>
      <c r="B20231" s="153" t="s">
        <v>22434</v>
      </c>
      <c r="C20231" s="145" t="s">
        <v>12987</v>
      </c>
      <c r="D20231" s="137"/>
      <c r="E20231" s="146">
        <v>238.56</v>
      </c>
      <c r="F20231" s="138"/>
      <c r="G20231" s="138"/>
    </row>
    <row r="20232" ht="15.75" customHeight="1" spans="1:7">
      <c r="A20232" s="143">
        <v>6416073</v>
      </c>
      <c r="B20232" s="153" t="s">
        <v>22435</v>
      </c>
      <c r="C20232" s="145" t="s">
        <v>12987</v>
      </c>
      <c r="D20232" s="137"/>
      <c r="E20232" s="146">
        <v>117.73</v>
      </c>
      <c r="F20232" s="138"/>
      <c r="G20232" s="138"/>
    </row>
    <row r="20233" ht="15.75" customHeight="1" spans="1:7">
      <c r="A20233" s="143">
        <v>6416220</v>
      </c>
      <c r="B20233" s="153" t="s">
        <v>22436</v>
      </c>
      <c r="C20233" s="145" t="s">
        <v>12987</v>
      </c>
      <c r="D20233" s="137"/>
      <c r="E20233" s="146">
        <v>239.84</v>
      </c>
      <c r="F20233" s="138"/>
      <c r="G20233" s="138"/>
    </row>
    <row r="20234" ht="15.75" customHeight="1" spans="1:7">
      <c r="A20234" s="143">
        <v>6416219</v>
      </c>
      <c r="B20234" s="153" t="s">
        <v>22437</v>
      </c>
      <c r="C20234" s="145" t="s">
        <v>12987</v>
      </c>
      <c r="D20234" s="137"/>
      <c r="E20234" s="146">
        <v>114.68</v>
      </c>
      <c r="F20234" s="138"/>
      <c r="G20234" s="138"/>
    </row>
    <row r="20235" ht="15.75" customHeight="1" spans="1:7">
      <c r="A20235" s="143">
        <v>6416222</v>
      </c>
      <c r="B20235" s="153" t="s">
        <v>22438</v>
      </c>
      <c r="C20235" s="145" t="s">
        <v>12987</v>
      </c>
      <c r="D20235" s="137"/>
      <c r="E20235" s="146">
        <v>251.77</v>
      </c>
      <c r="F20235" s="138"/>
      <c r="G20235" s="138"/>
    </row>
    <row r="20236" ht="15.75" customHeight="1" spans="1:7">
      <c r="A20236" s="143">
        <v>6416221</v>
      </c>
      <c r="B20236" s="153" t="s">
        <v>22439</v>
      </c>
      <c r="C20236" s="145" t="s">
        <v>12987</v>
      </c>
      <c r="D20236" s="137"/>
      <c r="E20236" s="146">
        <v>129.59</v>
      </c>
      <c r="F20236" s="138"/>
      <c r="G20236" s="138"/>
    </row>
    <row r="20237" ht="15.75" customHeight="1" spans="1:7">
      <c r="A20237" s="143">
        <v>6416224</v>
      </c>
      <c r="B20237" s="153" t="s">
        <v>22440</v>
      </c>
      <c r="C20237" s="145" t="s">
        <v>12987</v>
      </c>
      <c r="D20237" s="137"/>
      <c r="E20237" s="146">
        <v>253.27</v>
      </c>
      <c r="F20237" s="138"/>
      <c r="G20237" s="138"/>
    </row>
    <row r="20238" ht="15.75" customHeight="1" spans="1:7">
      <c r="A20238" s="143">
        <v>6416223</v>
      </c>
      <c r="B20238" s="153" t="s">
        <v>22441</v>
      </c>
      <c r="C20238" s="145" t="s">
        <v>12987</v>
      </c>
      <c r="D20238" s="137"/>
      <c r="E20238" s="146">
        <v>126.53</v>
      </c>
      <c r="F20238" s="138"/>
      <c r="G20238" s="138"/>
    </row>
    <row r="20239" ht="15.75" customHeight="1" spans="1:7">
      <c r="A20239" s="143">
        <v>6416082</v>
      </c>
      <c r="B20239" s="153" t="s">
        <v>22442</v>
      </c>
      <c r="C20239" s="145" t="s">
        <v>12987</v>
      </c>
      <c r="D20239" s="137"/>
      <c r="E20239" s="146">
        <v>238.56</v>
      </c>
      <c r="F20239" s="138"/>
      <c r="G20239" s="138"/>
    </row>
    <row r="20240" ht="15.75" customHeight="1" spans="1:7">
      <c r="A20240" s="143">
        <v>6416081</v>
      </c>
      <c r="B20240" s="153" t="s">
        <v>22443</v>
      </c>
      <c r="C20240" s="145" t="s">
        <v>12987</v>
      </c>
      <c r="D20240" s="137"/>
      <c r="E20240" s="146">
        <v>117.73</v>
      </c>
      <c r="F20240" s="138"/>
      <c r="G20240" s="138"/>
    </row>
    <row r="20241" ht="15.75" customHeight="1" spans="1:7">
      <c r="A20241" s="143">
        <v>6416228</v>
      </c>
      <c r="B20241" s="153" t="s">
        <v>22444</v>
      </c>
      <c r="C20241" s="145" t="s">
        <v>12987</v>
      </c>
      <c r="D20241" s="137"/>
      <c r="E20241" s="146">
        <v>239.84</v>
      </c>
      <c r="F20241" s="138"/>
      <c r="G20241" s="138"/>
    </row>
    <row r="20242" ht="15.75" customHeight="1" spans="1:7">
      <c r="A20242" s="143">
        <v>6416227</v>
      </c>
      <c r="B20242" s="153" t="s">
        <v>22445</v>
      </c>
      <c r="C20242" s="145" t="s">
        <v>12987</v>
      </c>
      <c r="D20242" s="137"/>
      <c r="E20242" s="146">
        <v>114.68</v>
      </c>
      <c r="F20242" s="138"/>
      <c r="G20242" s="138"/>
    </row>
    <row r="20243" ht="15.75" customHeight="1" spans="1:7">
      <c r="A20243" s="143">
        <v>6416230</v>
      </c>
      <c r="B20243" s="153" t="s">
        <v>22446</v>
      </c>
      <c r="C20243" s="145" t="s">
        <v>12987</v>
      </c>
      <c r="D20243" s="137"/>
      <c r="E20243" s="146">
        <v>250.66</v>
      </c>
      <c r="F20243" s="138"/>
      <c r="G20243" s="138"/>
    </row>
    <row r="20244" ht="15.75" customHeight="1" spans="1:7">
      <c r="A20244" s="143">
        <v>6416229</v>
      </c>
      <c r="B20244" s="153" t="s">
        <v>22447</v>
      </c>
      <c r="C20244" s="145" t="s">
        <v>12987</v>
      </c>
      <c r="D20244" s="137"/>
      <c r="E20244" s="146">
        <v>129.06</v>
      </c>
      <c r="F20244" s="138"/>
      <c r="G20244" s="138"/>
    </row>
    <row r="20245" ht="15.75" customHeight="1" spans="1:7">
      <c r="A20245" s="143">
        <v>6416232</v>
      </c>
      <c r="B20245" s="153" t="s">
        <v>22448</v>
      </c>
      <c r="C20245" s="145" t="s">
        <v>12987</v>
      </c>
      <c r="D20245" s="137"/>
      <c r="E20245" s="146">
        <v>252.15</v>
      </c>
      <c r="F20245" s="138"/>
      <c r="G20245" s="138"/>
    </row>
    <row r="20246" ht="15.75" customHeight="1" spans="1:7">
      <c r="A20246" s="143">
        <v>6416231</v>
      </c>
      <c r="B20246" s="153" t="s">
        <v>22449</v>
      </c>
      <c r="C20246" s="145" t="s">
        <v>12987</v>
      </c>
      <c r="D20246" s="137"/>
      <c r="E20246" s="146">
        <v>126.01</v>
      </c>
      <c r="F20246" s="138"/>
      <c r="G20246" s="138"/>
    </row>
    <row r="20247" ht="15.75" customHeight="1" spans="1:7">
      <c r="A20247" s="143">
        <v>6416086</v>
      </c>
      <c r="B20247" s="153" t="s">
        <v>22450</v>
      </c>
      <c r="C20247" s="145" t="s">
        <v>13141</v>
      </c>
      <c r="D20247" s="137"/>
      <c r="E20247" s="146">
        <v>165.19</v>
      </c>
      <c r="F20247" s="138"/>
      <c r="G20247" s="138"/>
    </row>
    <row r="20248" ht="15.75" customHeight="1" spans="1:7">
      <c r="A20248" s="143">
        <v>6416085</v>
      </c>
      <c r="B20248" s="153" t="s">
        <v>22451</v>
      </c>
      <c r="C20248" s="145" t="s">
        <v>13141</v>
      </c>
      <c r="D20248" s="137"/>
      <c r="E20248" s="146">
        <v>111.73</v>
      </c>
      <c r="F20248" s="138"/>
      <c r="G20248" s="138"/>
    </row>
    <row r="20249" ht="15.75" customHeight="1" spans="1:7">
      <c r="A20249" s="143">
        <v>6416238</v>
      </c>
      <c r="B20249" s="153" t="s">
        <v>22452</v>
      </c>
      <c r="C20249" s="145" t="s">
        <v>13141</v>
      </c>
      <c r="D20249" s="137"/>
      <c r="E20249" s="146">
        <v>157.16</v>
      </c>
      <c r="F20249" s="138"/>
      <c r="G20249" s="138"/>
    </row>
    <row r="20250" ht="15.75" customHeight="1" spans="1:7">
      <c r="A20250" s="143">
        <v>6416237</v>
      </c>
      <c r="B20250" s="153" t="s">
        <v>22453</v>
      </c>
      <c r="C20250" s="145" t="s">
        <v>13141</v>
      </c>
      <c r="D20250" s="137"/>
      <c r="E20250" s="146">
        <v>102.18</v>
      </c>
      <c r="F20250" s="138"/>
      <c r="G20250" s="138"/>
    </row>
    <row r="20251" ht="15.75" customHeight="1" spans="1:7">
      <c r="A20251" s="143">
        <v>6416240</v>
      </c>
      <c r="B20251" s="153" t="s">
        <v>22454</v>
      </c>
      <c r="C20251" s="145" t="s">
        <v>13141</v>
      </c>
      <c r="D20251" s="137"/>
      <c r="E20251" s="146">
        <v>166.35</v>
      </c>
      <c r="F20251" s="138"/>
      <c r="G20251" s="138"/>
    </row>
    <row r="20252" ht="15.75" customHeight="1" spans="1:7">
      <c r="A20252" s="143">
        <v>6416239</v>
      </c>
      <c r="B20252" s="153" t="s">
        <v>22455</v>
      </c>
      <c r="C20252" s="145" t="s">
        <v>13141</v>
      </c>
      <c r="D20252" s="137"/>
      <c r="E20252" s="146">
        <v>110.12</v>
      </c>
      <c r="F20252" s="138"/>
      <c r="G20252" s="138"/>
    </row>
    <row r="20253" ht="15.75" customHeight="1" spans="1:7">
      <c r="A20253" s="143">
        <v>6416242</v>
      </c>
      <c r="B20253" s="153" t="s">
        <v>22456</v>
      </c>
      <c r="C20253" s="145" t="s">
        <v>13141</v>
      </c>
      <c r="D20253" s="137"/>
      <c r="E20253" s="146">
        <v>167.94</v>
      </c>
      <c r="F20253" s="138"/>
      <c r="G20253" s="138"/>
    </row>
    <row r="20254" ht="15.75" customHeight="1" spans="1:7">
      <c r="A20254" s="143">
        <v>6416241</v>
      </c>
      <c r="B20254" s="153" t="s">
        <v>22457</v>
      </c>
      <c r="C20254" s="145" t="s">
        <v>13141</v>
      </c>
      <c r="D20254" s="137"/>
      <c r="E20254" s="146">
        <v>116.1</v>
      </c>
      <c r="F20254" s="138"/>
      <c r="G20254" s="138"/>
    </row>
    <row r="20255" ht="15.75" customHeight="1" spans="1:7">
      <c r="A20255" s="143">
        <v>6416244</v>
      </c>
      <c r="B20255" s="153" t="s">
        <v>22458</v>
      </c>
      <c r="C20255" s="145" t="s">
        <v>13141</v>
      </c>
      <c r="D20255" s="137"/>
      <c r="E20255" s="146">
        <v>167.63</v>
      </c>
      <c r="F20255" s="138"/>
      <c r="G20255" s="138"/>
    </row>
    <row r="20256" ht="15.75" customHeight="1" spans="1:7">
      <c r="A20256" s="143">
        <v>6416243</v>
      </c>
      <c r="B20256" s="153" t="s">
        <v>22459</v>
      </c>
      <c r="C20256" s="145" t="s">
        <v>13141</v>
      </c>
      <c r="D20256" s="137"/>
      <c r="E20256" s="146">
        <v>115.7</v>
      </c>
      <c r="F20256" s="138"/>
      <c r="G20256" s="138"/>
    </row>
    <row r="20257" ht="15.75" customHeight="1" spans="1:7">
      <c r="A20257" s="143">
        <v>6416250</v>
      </c>
      <c r="B20257" s="153" t="s">
        <v>22460</v>
      </c>
      <c r="C20257" s="145" t="s">
        <v>12987</v>
      </c>
      <c r="D20257" s="137"/>
      <c r="E20257" s="146">
        <v>62.21</v>
      </c>
      <c r="F20257" s="138"/>
      <c r="G20257" s="138"/>
    </row>
    <row r="20258" ht="15.75" customHeight="1" spans="1:7">
      <c r="A20258" s="143">
        <v>6416153</v>
      </c>
      <c r="B20258" s="153" t="s">
        <v>22461</v>
      </c>
      <c r="C20258" s="145" t="s">
        <v>12987</v>
      </c>
      <c r="D20258" s="137"/>
      <c r="E20258" s="146">
        <v>16.7</v>
      </c>
      <c r="F20258" s="138"/>
      <c r="G20258" s="138"/>
    </row>
    <row r="20259" ht="15.75" customHeight="1" spans="1:7">
      <c r="A20259" s="143">
        <v>6416185</v>
      </c>
      <c r="B20259" s="153" t="s">
        <v>22462</v>
      </c>
      <c r="C20259" s="145" t="s">
        <v>12987</v>
      </c>
      <c r="D20259" s="137"/>
      <c r="E20259" s="146">
        <v>103.64</v>
      </c>
      <c r="F20259" s="138"/>
      <c r="G20259" s="138"/>
    </row>
    <row r="20260" ht="15.75" customHeight="1" spans="1:7">
      <c r="A20260" s="143">
        <v>6416184</v>
      </c>
      <c r="B20260" s="153" t="s">
        <v>22463</v>
      </c>
      <c r="C20260" s="145" t="s">
        <v>12987</v>
      </c>
      <c r="D20260" s="137"/>
      <c r="E20260" s="146">
        <v>72.99</v>
      </c>
      <c r="F20260" s="138"/>
      <c r="G20260" s="138"/>
    </row>
    <row r="20261" ht="15.75" customHeight="1" spans="1:7">
      <c r="A20261" s="143">
        <v>6416030</v>
      </c>
      <c r="B20261" s="153" t="s">
        <v>22464</v>
      </c>
      <c r="C20261" s="145" t="s">
        <v>12987</v>
      </c>
      <c r="D20261" s="137"/>
      <c r="E20261" s="146">
        <v>65.56</v>
      </c>
      <c r="F20261" s="138"/>
      <c r="G20261" s="138"/>
    </row>
    <row r="20262" ht="15.75" customHeight="1" spans="1:7">
      <c r="A20262" s="143">
        <v>6416029</v>
      </c>
      <c r="B20262" s="153" t="s">
        <v>22465</v>
      </c>
      <c r="C20262" s="145" t="s">
        <v>12987</v>
      </c>
      <c r="D20262" s="137"/>
      <c r="E20262" s="146">
        <v>33.97</v>
      </c>
      <c r="F20262" s="138"/>
      <c r="G20262" s="138"/>
    </row>
    <row r="20263" ht="15.75" customHeight="1" spans="1:7">
      <c r="A20263" s="143">
        <v>6416056</v>
      </c>
      <c r="B20263" s="153" t="s">
        <v>22466</v>
      </c>
      <c r="C20263" s="145" t="s">
        <v>12987</v>
      </c>
      <c r="D20263" s="137"/>
      <c r="E20263" s="146">
        <v>97.26</v>
      </c>
      <c r="F20263" s="138"/>
      <c r="G20263" s="138"/>
    </row>
    <row r="20264" ht="15.75" customHeight="1" spans="1:7">
      <c r="A20264" s="143">
        <v>6416278</v>
      </c>
      <c r="B20264" s="153" t="s">
        <v>22467</v>
      </c>
      <c r="C20264" s="145" t="s">
        <v>12987</v>
      </c>
      <c r="D20264" s="137"/>
      <c r="E20264" s="146">
        <v>22.55</v>
      </c>
      <c r="F20264" s="138"/>
      <c r="G20264" s="138"/>
    </row>
    <row r="20265" ht="15.75" customHeight="1" spans="1:7">
      <c r="A20265" s="143">
        <v>6416047</v>
      </c>
      <c r="B20265" s="153" t="s">
        <v>22468</v>
      </c>
      <c r="C20265" s="145" t="s">
        <v>12987</v>
      </c>
      <c r="D20265" s="137"/>
      <c r="E20265" s="146">
        <v>48.41</v>
      </c>
      <c r="F20265" s="138"/>
      <c r="G20265" s="138"/>
    </row>
    <row r="20266" ht="15.75" customHeight="1" spans="1:7">
      <c r="A20266" s="143">
        <v>6416090</v>
      </c>
      <c r="B20266" s="153" t="s">
        <v>22469</v>
      </c>
      <c r="C20266" s="145" t="s">
        <v>12987</v>
      </c>
      <c r="D20266" s="137"/>
      <c r="E20266" s="146">
        <v>390.81</v>
      </c>
      <c r="F20266" s="138"/>
      <c r="G20266" s="138"/>
    </row>
    <row r="20267" ht="15.75" customHeight="1" spans="1:7">
      <c r="A20267" s="143">
        <v>6416089</v>
      </c>
      <c r="B20267" s="153" t="s">
        <v>22470</v>
      </c>
      <c r="C20267" s="145" t="s">
        <v>12987</v>
      </c>
      <c r="D20267" s="137"/>
      <c r="E20267" s="146">
        <v>278.94</v>
      </c>
      <c r="F20267" s="138"/>
      <c r="G20267" s="138"/>
    </row>
    <row r="20268" ht="15.75" customHeight="1" spans="1:7">
      <c r="A20268" s="143">
        <v>6416094</v>
      </c>
      <c r="B20268" s="153" t="s">
        <v>22471</v>
      </c>
      <c r="C20268" s="145" t="s">
        <v>12987</v>
      </c>
      <c r="D20268" s="137"/>
      <c r="E20268" s="146">
        <v>308.55</v>
      </c>
      <c r="F20268" s="138"/>
      <c r="G20268" s="138"/>
    </row>
    <row r="20269" ht="15.75" customHeight="1" spans="1:7">
      <c r="A20269" s="143">
        <v>6416093</v>
      </c>
      <c r="B20269" s="153" t="s">
        <v>22472</v>
      </c>
      <c r="C20269" s="145" t="s">
        <v>12987</v>
      </c>
      <c r="D20269" s="137"/>
      <c r="E20269" s="146">
        <v>215.1</v>
      </c>
      <c r="F20269" s="138"/>
      <c r="G20269" s="138"/>
    </row>
    <row r="20270" ht="15.75" customHeight="1" spans="1:7">
      <c r="A20270" s="143">
        <v>6416092</v>
      </c>
      <c r="B20270" s="153" t="s">
        <v>22473</v>
      </c>
      <c r="C20270" s="145" t="s">
        <v>12987</v>
      </c>
      <c r="D20270" s="137"/>
      <c r="E20270" s="146">
        <v>257.19</v>
      </c>
      <c r="F20270" s="138"/>
      <c r="G20270" s="138"/>
    </row>
    <row r="20271" ht="15.75" customHeight="1" spans="1:7">
      <c r="A20271" s="143">
        <v>6416091</v>
      </c>
      <c r="B20271" s="153" t="s">
        <v>22474</v>
      </c>
      <c r="C20271" s="145" t="s">
        <v>12987</v>
      </c>
      <c r="D20271" s="137"/>
      <c r="E20271" s="146">
        <v>159.49</v>
      </c>
      <c r="F20271" s="138"/>
      <c r="G20271" s="138"/>
    </row>
    <row r="20272" ht="15.75" customHeight="1" spans="1:7">
      <c r="A20272" s="143">
        <v>6817809</v>
      </c>
      <c r="B20272" s="153" t="s">
        <v>22475</v>
      </c>
      <c r="C20272" s="145" t="s">
        <v>13059</v>
      </c>
      <c r="D20272" s="137"/>
      <c r="E20272" s="146">
        <v>1012.87</v>
      </c>
      <c r="F20272" s="138"/>
      <c r="G20272" s="138"/>
    </row>
    <row r="20273" ht="15.75" customHeight="1" spans="1:7">
      <c r="A20273" s="143">
        <v>6817810</v>
      </c>
      <c r="B20273" s="153" t="s">
        <v>22476</v>
      </c>
      <c r="C20273" s="145" t="s">
        <v>13059</v>
      </c>
      <c r="D20273" s="137"/>
      <c r="E20273" s="146">
        <v>914.86</v>
      </c>
      <c r="F20273" s="138"/>
      <c r="G20273" s="138"/>
    </row>
    <row r="20274" ht="15.75" customHeight="1" spans="1:7">
      <c r="A20274" s="143">
        <v>6817811</v>
      </c>
      <c r="B20274" s="153" t="s">
        <v>22477</v>
      </c>
      <c r="C20274" s="145" t="s">
        <v>13059</v>
      </c>
      <c r="D20274" s="137"/>
      <c r="E20274" s="146">
        <v>1083.77</v>
      </c>
      <c r="F20274" s="138"/>
      <c r="G20274" s="138"/>
    </row>
    <row r="20275" ht="15.75" customHeight="1" spans="1:7">
      <c r="A20275" s="143">
        <v>6817812</v>
      </c>
      <c r="B20275" s="153" t="s">
        <v>22478</v>
      </c>
      <c r="C20275" s="145" t="s">
        <v>13059</v>
      </c>
      <c r="D20275" s="137"/>
      <c r="E20275" s="146">
        <v>975.44</v>
      </c>
      <c r="F20275" s="138"/>
      <c r="G20275" s="138"/>
    </row>
    <row r="20276" ht="15.75" customHeight="1" spans="1:7">
      <c r="A20276" s="143">
        <v>6817813</v>
      </c>
      <c r="B20276" s="153" t="s">
        <v>22479</v>
      </c>
      <c r="C20276" s="145" t="s">
        <v>13059</v>
      </c>
      <c r="D20276" s="137"/>
      <c r="E20276" s="146">
        <v>1690.7</v>
      </c>
      <c r="F20276" s="138"/>
      <c r="G20276" s="138"/>
    </row>
    <row r="20277" ht="15.75" customHeight="1" spans="1:7">
      <c r="A20277" s="143">
        <v>6817814</v>
      </c>
      <c r="B20277" s="153" t="s">
        <v>22480</v>
      </c>
      <c r="C20277" s="145" t="s">
        <v>13059</v>
      </c>
      <c r="D20277" s="137"/>
      <c r="E20277" s="146">
        <v>1520.47</v>
      </c>
      <c r="F20277" s="138"/>
      <c r="G20277" s="138"/>
    </row>
    <row r="20278" ht="15.75" customHeight="1" spans="1:7">
      <c r="A20278" s="143">
        <v>6817815</v>
      </c>
      <c r="B20278" s="153" t="s">
        <v>22481</v>
      </c>
      <c r="C20278" s="145" t="s">
        <v>13059</v>
      </c>
      <c r="D20278" s="137"/>
      <c r="E20278" s="146">
        <v>1432.63</v>
      </c>
      <c r="F20278" s="138"/>
      <c r="G20278" s="138"/>
    </row>
    <row r="20279" ht="15.75" customHeight="1" spans="1:7">
      <c r="A20279" s="143">
        <v>6817816</v>
      </c>
      <c r="B20279" s="153" t="s">
        <v>22482</v>
      </c>
      <c r="C20279" s="145" t="s">
        <v>13059</v>
      </c>
      <c r="D20279" s="137"/>
      <c r="E20279" s="146">
        <v>1262.4</v>
      </c>
      <c r="F20279" s="138"/>
      <c r="G20279" s="138"/>
    </row>
    <row r="20280" ht="15.75" customHeight="1" spans="1:7">
      <c r="A20280" s="143">
        <v>6817817</v>
      </c>
      <c r="B20280" s="153" t="s">
        <v>22483</v>
      </c>
      <c r="C20280" s="145" t="s">
        <v>13059</v>
      </c>
      <c r="D20280" s="137"/>
      <c r="E20280" s="146">
        <v>1165.02</v>
      </c>
      <c r="F20280" s="138"/>
      <c r="G20280" s="138"/>
    </row>
    <row r="20281" ht="15.75" customHeight="1" spans="1:7">
      <c r="A20281" s="143">
        <v>6817818</v>
      </c>
      <c r="B20281" s="153" t="s">
        <v>22484</v>
      </c>
      <c r="C20281" s="145" t="s">
        <v>13059</v>
      </c>
      <c r="D20281" s="137"/>
      <c r="E20281" s="146">
        <v>1047.66</v>
      </c>
      <c r="F20281" s="138"/>
      <c r="G20281" s="138"/>
    </row>
    <row r="20282" ht="15.75" customHeight="1" spans="1:7">
      <c r="A20282" s="143">
        <v>6817819</v>
      </c>
      <c r="B20282" s="153" t="s">
        <v>22485</v>
      </c>
      <c r="C20282" s="145" t="s">
        <v>13059</v>
      </c>
      <c r="D20282" s="137"/>
      <c r="E20282" s="146">
        <v>1777.27</v>
      </c>
      <c r="F20282" s="138"/>
      <c r="G20282" s="138"/>
    </row>
    <row r="20283" ht="15.75" customHeight="1" spans="1:7">
      <c r="A20283" s="143">
        <v>6817820</v>
      </c>
      <c r="B20283" s="153" t="s">
        <v>22486</v>
      </c>
      <c r="C20283" s="145" t="s">
        <v>13059</v>
      </c>
      <c r="D20283" s="137"/>
      <c r="E20283" s="146">
        <v>1594.14</v>
      </c>
      <c r="F20283" s="138"/>
      <c r="G20283" s="138"/>
    </row>
    <row r="20284" ht="15.75" customHeight="1" spans="1:7">
      <c r="A20284" s="143">
        <v>6817821</v>
      </c>
      <c r="B20284" s="153" t="s">
        <v>22487</v>
      </c>
      <c r="C20284" s="145" t="s">
        <v>13059</v>
      </c>
      <c r="D20284" s="137"/>
      <c r="E20284" s="146">
        <v>1527.72</v>
      </c>
      <c r="F20284" s="138"/>
      <c r="G20284" s="138"/>
    </row>
    <row r="20285" ht="15.75" customHeight="1" spans="1:7">
      <c r="A20285" s="143">
        <v>6817822</v>
      </c>
      <c r="B20285" s="153" t="s">
        <v>22488</v>
      </c>
      <c r="C20285" s="145" t="s">
        <v>13059</v>
      </c>
      <c r="D20285" s="137"/>
      <c r="E20285" s="146">
        <v>1344.6</v>
      </c>
      <c r="F20285" s="138"/>
      <c r="G20285" s="138"/>
    </row>
    <row r="20286" ht="15.75" customHeight="1" spans="1:7">
      <c r="A20286" s="143">
        <v>6817823</v>
      </c>
      <c r="B20286" s="153" t="s">
        <v>22489</v>
      </c>
      <c r="C20286" s="145" t="s">
        <v>13059</v>
      </c>
      <c r="D20286" s="137"/>
      <c r="E20286" s="146">
        <v>1250.65</v>
      </c>
      <c r="F20286" s="138"/>
      <c r="G20286" s="138"/>
    </row>
    <row r="20287" ht="15.75" customHeight="1" spans="1:7">
      <c r="A20287" s="143">
        <v>6817824</v>
      </c>
      <c r="B20287" s="153" t="s">
        <v>22490</v>
      </c>
      <c r="C20287" s="145" t="s">
        <v>13059</v>
      </c>
      <c r="D20287" s="137"/>
      <c r="E20287" s="146">
        <v>1122.98</v>
      </c>
      <c r="F20287" s="138"/>
      <c r="G20287" s="138"/>
    </row>
    <row r="20288" ht="15.75" customHeight="1" spans="1:7">
      <c r="A20288" s="143">
        <v>6817825</v>
      </c>
      <c r="B20288" s="153" t="s">
        <v>22491</v>
      </c>
      <c r="C20288" s="145" t="s">
        <v>13059</v>
      </c>
      <c r="D20288" s="137"/>
      <c r="E20288" s="146">
        <v>1807.31</v>
      </c>
      <c r="F20288" s="138"/>
      <c r="G20288" s="138"/>
    </row>
    <row r="20289" ht="15.75" customHeight="1" spans="1:7">
      <c r="A20289" s="143">
        <v>6817826</v>
      </c>
      <c r="B20289" s="153" t="s">
        <v>22492</v>
      </c>
      <c r="C20289" s="145" t="s">
        <v>13059</v>
      </c>
      <c r="D20289" s="137"/>
      <c r="E20289" s="146">
        <v>1611.29</v>
      </c>
      <c r="F20289" s="138"/>
      <c r="G20289" s="138"/>
    </row>
    <row r="20290" ht="15.75" customHeight="1" spans="1:7">
      <c r="A20290" s="143">
        <v>6817827</v>
      </c>
      <c r="B20290" s="153" t="s">
        <v>22493</v>
      </c>
      <c r="C20290" s="145" t="s">
        <v>13059</v>
      </c>
      <c r="D20290" s="137"/>
      <c r="E20290" s="146">
        <v>1622.81</v>
      </c>
      <c r="F20290" s="138"/>
      <c r="G20290" s="138"/>
    </row>
    <row r="20291" ht="15.75" customHeight="1" spans="1:7">
      <c r="A20291" s="143">
        <v>6817828</v>
      </c>
      <c r="B20291" s="153" t="s">
        <v>22494</v>
      </c>
      <c r="C20291" s="145" t="s">
        <v>13059</v>
      </c>
      <c r="D20291" s="137"/>
      <c r="E20291" s="146">
        <v>1426.79</v>
      </c>
      <c r="F20291" s="138"/>
      <c r="G20291" s="138"/>
    </row>
    <row r="20292" ht="15.75" customHeight="1" spans="1:7">
      <c r="A20292" s="143">
        <v>6817753</v>
      </c>
      <c r="B20292" s="153" t="s">
        <v>22495</v>
      </c>
      <c r="C20292" s="145" t="s">
        <v>13059</v>
      </c>
      <c r="D20292" s="137"/>
      <c r="E20292" s="146">
        <v>1373.13</v>
      </c>
      <c r="F20292" s="138"/>
      <c r="G20292" s="138"/>
    </row>
    <row r="20293" ht="15.75" customHeight="1" spans="1:7">
      <c r="A20293" s="143">
        <v>6817754</v>
      </c>
      <c r="B20293" s="153" t="s">
        <v>22496</v>
      </c>
      <c r="C20293" s="145" t="s">
        <v>13059</v>
      </c>
      <c r="D20293" s="137"/>
      <c r="E20293" s="146">
        <v>1235.14</v>
      </c>
      <c r="F20293" s="138"/>
      <c r="G20293" s="138"/>
    </row>
    <row r="20294" ht="15.75" customHeight="1" spans="1:7">
      <c r="A20294" s="143">
        <v>6817755</v>
      </c>
      <c r="B20294" s="153" t="s">
        <v>22497</v>
      </c>
      <c r="C20294" s="145" t="s">
        <v>13059</v>
      </c>
      <c r="D20294" s="137"/>
      <c r="E20294" s="146">
        <v>1316.12</v>
      </c>
      <c r="F20294" s="138"/>
      <c r="G20294" s="138"/>
    </row>
    <row r="20295" ht="15.75" customHeight="1" spans="1:7">
      <c r="A20295" s="143">
        <v>6817756</v>
      </c>
      <c r="B20295" s="153" t="s">
        <v>22498</v>
      </c>
      <c r="C20295" s="145" t="s">
        <v>13059</v>
      </c>
      <c r="D20295" s="137"/>
      <c r="E20295" s="146">
        <v>1178.13</v>
      </c>
      <c r="F20295" s="138"/>
      <c r="G20295" s="138"/>
    </row>
    <row r="20296" ht="15.75" customHeight="1" spans="1:7">
      <c r="A20296" s="143">
        <v>6817763</v>
      </c>
      <c r="B20296" s="153" t="s">
        <v>22499</v>
      </c>
      <c r="C20296" s="145" t="s">
        <v>13059</v>
      </c>
      <c r="D20296" s="137"/>
      <c r="E20296" s="146">
        <v>1656.23</v>
      </c>
      <c r="F20296" s="138"/>
      <c r="G20296" s="138"/>
    </row>
    <row r="20297" ht="15.75" customHeight="1" spans="1:7">
      <c r="A20297" s="143">
        <v>6817764</v>
      </c>
      <c r="B20297" s="153" t="s">
        <v>22500</v>
      </c>
      <c r="C20297" s="145" t="s">
        <v>13059</v>
      </c>
      <c r="D20297" s="137"/>
      <c r="E20297" s="146">
        <v>1473.39</v>
      </c>
      <c r="F20297" s="138"/>
      <c r="G20297" s="138"/>
    </row>
    <row r="20298" ht="15.75" customHeight="1" spans="1:7">
      <c r="A20298" s="143">
        <v>6817765</v>
      </c>
      <c r="B20298" s="153" t="s">
        <v>22501</v>
      </c>
      <c r="C20298" s="145" t="s">
        <v>13059</v>
      </c>
      <c r="D20298" s="137"/>
      <c r="E20298" s="146">
        <v>1917.86</v>
      </c>
      <c r="F20298" s="138"/>
      <c r="G20298" s="138"/>
    </row>
    <row r="20299" ht="15.75" customHeight="1" spans="1:7">
      <c r="A20299" s="143">
        <v>6817766</v>
      </c>
      <c r="B20299" s="153" t="s">
        <v>22502</v>
      </c>
      <c r="C20299" s="145" t="s">
        <v>13059</v>
      </c>
      <c r="D20299" s="137"/>
      <c r="E20299" s="146">
        <v>1749.24</v>
      </c>
      <c r="F20299" s="138"/>
      <c r="G20299" s="138"/>
    </row>
    <row r="20300" ht="15.75" customHeight="1" spans="1:7">
      <c r="A20300" s="143">
        <v>6817757</v>
      </c>
      <c r="B20300" s="153" t="s">
        <v>22503</v>
      </c>
      <c r="C20300" s="145" t="s">
        <v>13059</v>
      </c>
      <c r="D20300" s="137"/>
      <c r="E20300" s="146">
        <v>1316.12</v>
      </c>
      <c r="F20300" s="138"/>
      <c r="G20300" s="138"/>
    </row>
    <row r="20301" ht="15.75" customHeight="1" spans="1:7">
      <c r="A20301" s="143">
        <v>6817758</v>
      </c>
      <c r="B20301" s="153" t="s">
        <v>22504</v>
      </c>
      <c r="C20301" s="145" t="s">
        <v>13059</v>
      </c>
      <c r="D20301" s="137"/>
      <c r="E20301" s="146">
        <v>1178.13</v>
      </c>
      <c r="F20301" s="138"/>
      <c r="G20301" s="138"/>
    </row>
    <row r="20302" ht="15.75" customHeight="1" spans="1:7">
      <c r="A20302" s="143">
        <v>6817759</v>
      </c>
      <c r="B20302" s="153" t="s">
        <v>22505</v>
      </c>
      <c r="C20302" s="145" t="s">
        <v>13059</v>
      </c>
      <c r="D20302" s="137"/>
      <c r="E20302" s="146">
        <v>1429.69</v>
      </c>
      <c r="F20302" s="138"/>
      <c r="G20302" s="138"/>
    </row>
    <row r="20303" ht="15.75" customHeight="1" spans="1:7">
      <c r="A20303" s="143">
        <v>6817760</v>
      </c>
      <c r="B20303" s="153" t="s">
        <v>22506</v>
      </c>
      <c r="C20303" s="145" t="s">
        <v>13059</v>
      </c>
      <c r="D20303" s="137"/>
      <c r="E20303" s="146">
        <v>1293.83</v>
      </c>
      <c r="F20303" s="138"/>
      <c r="G20303" s="138"/>
    </row>
    <row r="20304" ht="15.75" customHeight="1" spans="1:7">
      <c r="A20304" s="143">
        <v>6817761</v>
      </c>
      <c r="B20304" s="153" t="s">
        <v>22507</v>
      </c>
      <c r="C20304" s="145" t="s">
        <v>13059</v>
      </c>
      <c r="D20304" s="137"/>
      <c r="E20304" s="146">
        <v>1750.85</v>
      </c>
      <c r="F20304" s="138"/>
      <c r="G20304" s="138"/>
    </row>
    <row r="20305" ht="15.75" customHeight="1" spans="1:7">
      <c r="A20305" s="143">
        <v>6817762</v>
      </c>
      <c r="B20305" s="153" t="s">
        <v>22508</v>
      </c>
      <c r="C20305" s="145" t="s">
        <v>13059</v>
      </c>
      <c r="D20305" s="137"/>
      <c r="E20305" s="146">
        <v>1568.02</v>
      </c>
      <c r="F20305" s="138"/>
      <c r="G20305" s="138"/>
    </row>
    <row r="20306" ht="15.75" customHeight="1" spans="1:7">
      <c r="A20306" s="143">
        <v>6817767</v>
      </c>
      <c r="B20306" s="153" t="s">
        <v>22509</v>
      </c>
      <c r="C20306" s="145" t="s">
        <v>13059</v>
      </c>
      <c r="D20306" s="137"/>
      <c r="E20306" s="146">
        <v>1997.26</v>
      </c>
      <c r="F20306" s="138"/>
      <c r="G20306" s="138"/>
    </row>
    <row r="20307" ht="15.75" customHeight="1" spans="1:7">
      <c r="A20307" s="143">
        <v>6817768</v>
      </c>
      <c r="B20307" s="153" t="s">
        <v>22510</v>
      </c>
      <c r="C20307" s="145" t="s">
        <v>13059</v>
      </c>
      <c r="D20307" s="137"/>
      <c r="E20307" s="146">
        <v>1820.59</v>
      </c>
      <c r="F20307" s="138"/>
      <c r="G20307" s="138"/>
    </row>
    <row r="20308" ht="15.75" customHeight="1" spans="1:7">
      <c r="A20308" s="143">
        <v>6817769</v>
      </c>
      <c r="B20308" s="153" t="s">
        <v>22511</v>
      </c>
      <c r="C20308" s="145" t="s">
        <v>13059</v>
      </c>
      <c r="D20308" s="137"/>
      <c r="E20308" s="146">
        <v>1690.95</v>
      </c>
      <c r="F20308" s="138"/>
      <c r="G20308" s="138"/>
    </row>
    <row r="20309" ht="15.75" customHeight="1" spans="1:7">
      <c r="A20309" s="143">
        <v>6817770</v>
      </c>
      <c r="B20309" s="153" t="s">
        <v>22512</v>
      </c>
      <c r="C20309" s="145" t="s">
        <v>13059</v>
      </c>
      <c r="D20309" s="137"/>
      <c r="E20309" s="146">
        <v>1514.28</v>
      </c>
      <c r="F20309" s="138"/>
      <c r="G20309" s="138"/>
    </row>
    <row r="20310" ht="15.75" customHeight="1" spans="1:7">
      <c r="A20310" s="143">
        <v>6817777</v>
      </c>
      <c r="B20310" s="153" t="s">
        <v>22513</v>
      </c>
      <c r="C20310" s="145" t="s">
        <v>13059</v>
      </c>
      <c r="D20310" s="137"/>
      <c r="E20310" s="146">
        <v>2758.9</v>
      </c>
      <c r="F20310" s="138"/>
      <c r="G20310" s="138"/>
    </row>
    <row r="20311" ht="15.75" customHeight="1" spans="1:7">
      <c r="A20311" s="143">
        <v>6817778</v>
      </c>
      <c r="B20311" s="153" t="s">
        <v>22514</v>
      </c>
      <c r="C20311" s="145" t="s">
        <v>13059</v>
      </c>
      <c r="D20311" s="137"/>
      <c r="E20311" s="146">
        <v>2549.56</v>
      </c>
      <c r="F20311" s="138"/>
      <c r="G20311" s="138"/>
    </row>
    <row r="20312" ht="15.75" customHeight="1" spans="1:7">
      <c r="A20312" s="143">
        <v>6817779</v>
      </c>
      <c r="B20312" s="153" t="s">
        <v>22515</v>
      </c>
      <c r="C20312" s="145" t="s">
        <v>13059</v>
      </c>
      <c r="D20312" s="137"/>
      <c r="E20312" s="146">
        <v>3256.51</v>
      </c>
      <c r="F20312" s="138"/>
      <c r="G20312" s="138"/>
    </row>
    <row r="20313" ht="15.75" customHeight="1" spans="1:7">
      <c r="A20313" s="143">
        <v>6817780</v>
      </c>
      <c r="B20313" s="153" t="s">
        <v>22516</v>
      </c>
      <c r="C20313" s="145" t="s">
        <v>13059</v>
      </c>
      <c r="D20313" s="137"/>
      <c r="E20313" s="146">
        <v>2991.43</v>
      </c>
      <c r="F20313" s="138"/>
      <c r="G20313" s="138"/>
    </row>
    <row r="20314" ht="15.75" customHeight="1" spans="1:7">
      <c r="A20314" s="143">
        <v>6817771</v>
      </c>
      <c r="B20314" s="153" t="s">
        <v>22517</v>
      </c>
      <c r="C20314" s="145" t="s">
        <v>13059</v>
      </c>
      <c r="D20314" s="137"/>
      <c r="E20314" s="146">
        <v>1931.7</v>
      </c>
      <c r="F20314" s="138"/>
      <c r="G20314" s="138"/>
    </row>
    <row r="20315" ht="15.75" customHeight="1" spans="1:7">
      <c r="A20315" s="143">
        <v>6817772</v>
      </c>
      <c r="B20315" s="153" t="s">
        <v>22518</v>
      </c>
      <c r="C20315" s="145" t="s">
        <v>13059</v>
      </c>
      <c r="D20315" s="137"/>
      <c r="E20315" s="146">
        <v>1757.75</v>
      </c>
      <c r="F20315" s="138"/>
      <c r="G20315" s="138"/>
    </row>
    <row r="20316" ht="15.75" customHeight="1" spans="1:7">
      <c r="A20316" s="143">
        <v>6817773</v>
      </c>
      <c r="B20316" s="153" t="s">
        <v>22519</v>
      </c>
      <c r="C20316" s="145" t="s">
        <v>13059</v>
      </c>
      <c r="D20316" s="137"/>
      <c r="E20316" s="146">
        <v>2318.84</v>
      </c>
      <c r="F20316" s="138"/>
      <c r="G20316" s="138"/>
    </row>
    <row r="20317" ht="15.75" customHeight="1" spans="1:7">
      <c r="A20317" s="143">
        <v>6817774</v>
      </c>
      <c r="B20317" s="153" t="s">
        <v>22520</v>
      </c>
      <c r="C20317" s="145" t="s">
        <v>13059</v>
      </c>
      <c r="D20317" s="137"/>
      <c r="E20317" s="146">
        <v>2085.22</v>
      </c>
      <c r="F20317" s="138"/>
      <c r="G20317" s="138"/>
    </row>
    <row r="20318" ht="15.75" customHeight="1" spans="1:7">
      <c r="A20318" s="143">
        <v>6817775</v>
      </c>
      <c r="B20318" s="153" t="s">
        <v>22521</v>
      </c>
      <c r="C20318" s="145" t="s">
        <v>13059</v>
      </c>
      <c r="D20318" s="137"/>
      <c r="E20318" s="146">
        <v>2540.15</v>
      </c>
      <c r="F20318" s="138"/>
      <c r="G20318" s="138"/>
    </row>
    <row r="20319" ht="15.75" customHeight="1" spans="1:7">
      <c r="A20319" s="143">
        <v>6817776</v>
      </c>
      <c r="B20319" s="153" t="s">
        <v>22522</v>
      </c>
      <c r="C20319" s="145" t="s">
        <v>13059</v>
      </c>
      <c r="D20319" s="137"/>
      <c r="E20319" s="146">
        <v>2324.68</v>
      </c>
      <c r="F20319" s="138"/>
      <c r="G20319" s="138"/>
    </row>
    <row r="20320" ht="15.75" customHeight="1" spans="1:7">
      <c r="A20320" s="143">
        <v>6817781</v>
      </c>
      <c r="B20320" s="153" t="s">
        <v>22523</v>
      </c>
      <c r="C20320" s="145" t="s">
        <v>13059</v>
      </c>
      <c r="D20320" s="137"/>
      <c r="E20320" s="146">
        <v>2719.98</v>
      </c>
      <c r="F20320" s="138"/>
      <c r="G20320" s="138"/>
    </row>
    <row r="20321" ht="15.75" customHeight="1" spans="1:7">
      <c r="A20321" s="143">
        <v>6817782</v>
      </c>
      <c r="B20321" s="153" t="s">
        <v>22524</v>
      </c>
      <c r="C20321" s="145" t="s">
        <v>13059</v>
      </c>
      <c r="D20321" s="137"/>
      <c r="E20321" s="146">
        <v>2504.62</v>
      </c>
      <c r="F20321" s="138"/>
      <c r="G20321" s="138"/>
    </row>
    <row r="20322" ht="15.75" customHeight="1" spans="1:7">
      <c r="A20322" s="143">
        <v>6817783</v>
      </c>
      <c r="B20322" s="153" t="s">
        <v>22525</v>
      </c>
      <c r="C20322" s="145" t="s">
        <v>13059</v>
      </c>
      <c r="D20322" s="137"/>
      <c r="E20322" s="146">
        <v>2233.36</v>
      </c>
      <c r="F20322" s="138"/>
      <c r="G20322" s="138"/>
    </row>
    <row r="20323" ht="15.75" customHeight="1" spans="1:7">
      <c r="A20323" s="143">
        <v>6817784</v>
      </c>
      <c r="B20323" s="153" t="s">
        <v>22526</v>
      </c>
      <c r="C20323" s="145" t="s">
        <v>13059</v>
      </c>
      <c r="D20323" s="137"/>
      <c r="E20323" s="146">
        <v>2018</v>
      </c>
      <c r="F20323" s="138"/>
      <c r="G20323" s="138"/>
    </row>
    <row r="20324" ht="15.75" customHeight="1" spans="1:7">
      <c r="A20324" s="143">
        <v>6817791</v>
      </c>
      <c r="B20324" s="153" t="s">
        <v>22527</v>
      </c>
      <c r="C20324" s="145" t="s">
        <v>13059</v>
      </c>
      <c r="D20324" s="137"/>
      <c r="E20324" s="146">
        <v>4033.26</v>
      </c>
      <c r="F20324" s="138"/>
      <c r="G20324" s="138"/>
    </row>
    <row r="20325" ht="15.75" customHeight="1" spans="1:7">
      <c r="A20325" s="143">
        <v>6817792</v>
      </c>
      <c r="B20325" s="153" t="s">
        <v>22528</v>
      </c>
      <c r="C20325" s="145" t="s">
        <v>13059</v>
      </c>
      <c r="D20325" s="137"/>
      <c r="E20325" s="146">
        <v>3711.29</v>
      </c>
      <c r="F20325" s="138"/>
      <c r="G20325" s="138"/>
    </row>
    <row r="20326" ht="15.75" customHeight="1" spans="1:7">
      <c r="A20326" s="143">
        <v>6817793</v>
      </c>
      <c r="B20326" s="153" t="s">
        <v>22529</v>
      </c>
      <c r="C20326" s="145" t="s">
        <v>13059</v>
      </c>
      <c r="D20326" s="137"/>
      <c r="E20326" s="146">
        <v>4570.23</v>
      </c>
      <c r="F20326" s="138"/>
      <c r="G20326" s="138"/>
    </row>
    <row r="20327" ht="15.75" customHeight="1" spans="1:7">
      <c r="A20327" s="143">
        <v>6817794</v>
      </c>
      <c r="B20327" s="153" t="s">
        <v>22530</v>
      </c>
      <c r="C20327" s="145" t="s">
        <v>13059</v>
      </c>
      <c r="D20327" s="137"/>
      <c r="E20327" s="146">
        <v>4248.26</v>
      </c>
      <c r="F20327" s="138"/>
      <c r="G20327" s="138"/>
    </row>
    <row r="20328" ht="15.75" customHeight="1" spans="1:7">
      <c r="A20328" s="143">
        <v>6817785</v>
      </c>
      <c r="B20328" s="153" t="s">
        <v>22531</v>
      </c>
      <c r="C20328" s="145" t="s">
        <v>13059</v>
      </c>
      <c r="D20328" s="137"/>
      <c r="E20328" s="146">
        <v>2841.18</v>
      </c>
      <c r="F20328" s="138"/>
      <c r="G20328" s="138"/>
    </row>
    <row r="20329" ht="15.75" customHeight="1" spans="1:7">
      <c r="A20329" s="143">
        <v>6817786</v>
      </c>
      <c r="B20329" s="153" t="s">
        <v>22532</v>
      </c>
      <c r="C20329" s="145" t="s">
        <v>13059</v>
      </c>
      <c r="D20329" s="137"/>
      <c r="E20329" s="146">
        <v>2556.76</v>
      </c>
      <c r="F20329" s="138"/>
      <c r="G20329" s="138"/>
    </row>
    <row r="20330" ht="15.75" customHeight="1" spans="1:7">
      <c r="A20330" s="143">
        <v>6817787</v>
      </c>
      <c r="B20330" s="153" t="s">
        <v>22533</v>
      </c>
      <c r="C20330" s="145" t="s">
        <v>13059</v>
      </c>
      <c r="D20330" s="137"/>
      <c r="E20330" s="146">
        <v>3280.02</v>
      </c>
      <c r="F20330" s="138"/>
      <c r="G20330" s="138"/>
    </row>
    <row r="20331" ht="15.75" customHeight="1" spans="1:7">
      <c r="A20331" s="143">
        <v>6817788</v>
      </c>
      <c r="B20331" s="153" t="s">
        <v>22534</v>
      </c>
      <c r="C20331" s="145" t="s">
        <v>13059</v>
      </c>
      <c r="D20331" s="137"/>
      <c r="E20331" s="146">
        <v>3017.71</v>
      </c>
      <c r="F20331" s="138"/>
      <c r="G20331" s="138"/>
    </row>
    <row r="20332" ht="15.75" customHeight="1" spans="1:7">
      <c r="A20332" s="143">
        <v>6817789</v>
      </c>
      <c r="B20332" s="153" t="s">
        <v>22535</v>
      </c>
      <c r="C20332" s="145" t="s">
        <v>13059</v>
      </c>
      <c r="D20332" s="137"/>
      <c r="E20332" s="146">
        <v>3658.76</v>
      </c>
      <c r="F20332" s="138"/>
      <c r="G20332" s="138"/>
    </row>
    <row r="20333" ht="15.75" customHeight="1" spans="1:7">
      <c r="A20333" s="143">
        <v>6817790</v>
      </c>
      <c r="B20333" s="153" t="s">
        <v>22536</v>
      </c>
      <c r="C20333" s="145" t="s">
        <v>13059</v>
      </c>
      <c r="D20333" s="137"/>
      <c r="E20333" s="146">
        <v>3403.92</v>
      </c>
      <c r="F20333" s="138"/>
      <c r="G20333" s="138"/>
    </row>
    <row r="20334" ht="15.75" customHeight="1" spans="1:7">
      <c r="A20334" s="143">
        <v>6817795</v>
      </c>
      <c r="B20334" s="153" t="s">
        <v>22537</v>
      </c>
      <c r="C20334" s="145" t="s">
        <v>13059</v>
      </c>
      <c r="D20334" s="137"/>
      <c r="E20334" s="146">
        <v>3496.98</v>
      </c>
      <c r="F20334" s="138"/>
      <c r="G20334" s="138"/>
    </row>
    <row r="20335" ht="15.75" customHeight="1" spans="1:7">
      <c r="A20335" s="143">
        <v>6817796</v>
      </c>
      <c r="B20335" s="153" t="s">
        <v>22538</v>
      </c>
      <c r="C20335" s="145" t="s">
        <v>13059</v>
      </c>
      <c r="D20335" s="137"/>
      <c r="E20335" s="146">
        <v>3246.85</v>
      </c>
      <c r="F20335" s="138"/>
      <c r="G20335" s="138"/>
    </row>
    <row r="20336" ht="15.75" customHeight="1" spans="1:7">
      <c r="A20336" s="143">
        <v>6817797</v>
      </c>
      <c r="B20336" s="153" t="s">
        <v>22539</v>
      </c>
      <c r="C20336" s="145" t="s">
        <v>13059</v>
      </c>
      <c r="D20336" s="137"/>
      <c r="E20336" s="146">
        <v>2990.13</v>
      </c>
      <c r="F20336" s="138"/>
      <c r="G20336" s="138"/>
    </row>
    <row r="20337" ht="15.75" customHeight="1" spans="1:7">
      <c r="A20337" s="143">
        <v>6817798</v>
      </c>
      <c r="B20337" s="153" t="s">
        <v>22540</v>
      </c>
      <c r="C20337" s="145" t="s">
        <v>13059</v>
      </c>
      <c r="D20337" s="137"/>
      <c r="E20337" s="146">
        <v>2740</v>
      </c>
      <c r="F20337" s="138"/>
      <c r="G20337" s="138"/>
    </row>
    <row r="20338" ht="15.75" customHeight="1" spans="1:7">
      <c r="A20338" s="143">
        <v>6817805</v>
      </c>
      <c r="B20338" s="153" t="s">
        <v>22541</v>
      </c>
      <c r="C20338" s="145" t="s">
        <v>13059</v>
      </c>
      <c r="D20338" s="137"/>
      <c r="E20338" s="146">
        <v>5653.55</v>
      </c>
      <c r="F20338" s="138"/>
      <c r="G20338" s="138"/>
    </row>
    <row r="20339" ht="15.75" customHeight="1" spans="1:7">
      <c r="A20339" s="143">
        <v>6817806</v>
      </c>
      <c r="B20339" s="153" t="s">
        <v>22542</v>
      </c>
      <c r="C20339" s="145" t="s">
        <v>13059</v>
      </c>
      <c r="D20339" s="137"/>
      <c r="E20339" s="146">
        <v>5274.7</v>
      </c>
      <c r="F20339" s="138"/>
      <c r="G20339" s="138"/>
    </row>
    <row r="20340" ht="15.75" customHeight="1" spans="1:7">
      <c r="A20340" s="143">
        <v>6817807</v>
      </c>
      <c r="B20340" s="153" t="s">
        <v>22543</v>
      </c>
      <c r="C20340" s="145" t="s">
        <v>13059</v>
      </c>
      <c r="D20340" s="137"/>
      <c r="E20340" s="146">
        <v>6248.16</v>
      </c>
      <c r="F20340" s="138"/>
      <c r="G20340" s="138"/>
    </row>
    <row r="20341" ht="15.75" customHeight="1" spans="1:7">
      <c r="A20341" s="143">
        <v>6817808</v>
      </c>
      <c r="B20341" s="153" t="s">
        <v>22544</v>
      </c>
      <c r="C20341" s="145" t="s">
        <v>13059</v>
      </c>
      <c r="D20341" s="137"/>
      <c r="E20341" s="146">
        <v>5869.31</v>
      </c>
      <c r="F20341" s="138"/>
      <c r="G20341" s="138"/>
    </row>
    <row r="20342" ht="15.75" customHeight="1" spans="1:7">
      <c r="A20342" s="143">
        <v>6817799</v>
      </c>
      <c r="B20342" s="153" t="s">
        <v>22545</v>
      </c>
      <c r="C20342" s="145" t="s">
        <v>13059</v>
      </c>
      <c r="D20342" s="137"/>
      <c r="E20342" s="146">
        <v>3733.67</v>
      </c>
      <c r="F20342" s="138"/>
      <c r="G20342" s="138"/>
    </row>
    <row r="20343" ht="15.75" customHeight="1" spans="1:7">
      <c r="A20343" s="143">
        <v>6817800</v>
      </c>
      <c r="B20343" s="153" t="s">
        <v>22546</v>
      </c>
      <c r="C20343" s="145" t="s">
        <v>13059</v>
      </c>
      <c r="D20343" s="137"/>
      <c r="E20343" s="146">
        <v>3398.47</v>
      </c>
      <c r="F20343" s="138"/>
      <c r="G20343" s="138"/>
    </row>
    <row r="20344" ht="15.75" customHeight="1" spans="1:7">
      <c r="A20344" s="143">
        <v>6817801</v>
      </c>
      <c r="B20344" s="153" t="s">
        <v>22547</v>
      </c>
      <c r="C20344" s="145" t="s">
        <v>13059</v>
      </c>
      <c r="D20344" s="137"/>
      <c r="E20344" s="146">
        <v>4528.22</v>
      </c>
      <c r="F20344" s="138"/>
      <c r="G20344" s="138"/>
    </row>
    <row r="20345" ht="15.75" customHeight="1" spans="1:7">
      <c r="A20345" s="143">
        <v>6817802</v>
      </c>
      <c r="B20345" s="153" t="s">
        <v>22548</v>
      </c>
      <c r="C20345" s="145" t="s">
        <v>13059</v>
      </c>
      <c r="D20345" s="137"/>
      <c r="E20345" s="146">
        <v>4227.87</v>
      </c>
      <c r="F20345" s="138"/>
      <c r="G20345" s="138"/>
    </row>
    <row r="20346" ht="15.75" customHeight="1" spans="1:7">
      <c r="A20346" s="143">
        <v>6817803</v>
      </c>
      <c r="B20346" s="153" t="s">
        <v>22549</v>
      </c>
      <c r="C20346" s="145" t="s">
        <v>13059</v>
      </c>
      <c r="D20346" s="137"/>
      <c r="E20346" s="146">
        <v>5123.88</v>
      </c>
      <c r="F20346" s="138"/>
      <c r="G20346" s="138"/>
    </row>
    <row r="20347" ht="15.75" customHeight="1" spans="1:7">
      <c r="A20347" s="143">
        <v>6817804</v>
      </c>
      <c r="B20347" s="153" t="s">
        <v>22550</v>
      </c>
      <c r="C20347" s="145" t="s">
        <v>13059</v>
      </c>
      <c r="D20347" s="137"/>
      <c r="E20347" s="146">
        <v>4745.03</v>
      </c>
      <c r="F20347" s="138"/>
      <c r="G20347" s="138"/>
    </row>
    <row r="20348" ht="15.75" customHeight="1" spans="1:7">
      <c r="A20348" s="143">
        <v>6817885</v>
      </c>
      <c r="B20348" s="153" t="s">
        <v>22551</v>
      </c>
      <c r="C20348" s="145" t="s">
        <v>13059</v>
      </c>
      <c r="D20348" s="137"/>
      <c r="E20348" s="146">
        <v>1263.18</v>
      </c>
      <c r="F20348" s="138"/>
      <c r="G20348" s="138"/>
    </row>
    <row r="20349" ht="15.75" customHeight="1" spans="1:7">
      <c r="A20349" s="143">
        <v>6817886</v>
      </c>
      <c r="B20349" s="153" t="s">
        <v>22552</v>
      </c>
      <c r="C20349" s="145" t="s">
        <v>13059</v>
      </c>
      <c r="D20349" s="137"/>
      <c r="E20349" s="146">
        <v>1128.51</v>
      </c>
      <c r="F20349" s="138"/>
      <c r="G20349" s="138"/>
    </row>
    <row r="20350" ht="15.75" customHeight="1" spans="1:7">
      <c r="A20350" s="143">
        <v>6817887</v>
      </c>
      <c r="B20350" s="153" t="s">
        <v>22553</v>
      </c>
      <c r="C20350" s="145" t="s">
        <v>13059</v>
      </c>
      <c r="D20350" s="137"/>
      <c r="E20350" s="146">
        <v>1375.43</v>
      </c>
      <c r="F20350" s="138"/>
      <c r="G20350" s="138"/>
    </row>
    <row r="20351" ht="15.75" customHeight="1" spans="1:7">
      <c r="A20351" s="143">
        <v>6817888</v>
      </c>
      <c r="B20351" s="153" t="s">
        <v>22554</v>
      </c>
      <c r="C20351" s="145" t="s">
        <v>13059</v>
      </c>
      <c r="D20351" s="137"/>
      <c r="E20351" s="146">
        <v>1221.76</v>
      </c>
      <c r="F20351" s="138"/>
      <c r="G20351" s="138"/>
    </row>
    <row r="20352" ht="15.75" customHeight="1" spans="1:7">
      <c r="A20352" s="143">
        <v>6817889</v>
      </c>
      <c r="B20352" s="153" t="s">
        <v>22555</v>
      </c>
      <c r="C20352" s="145" t="s">
        <v>13059</v>
      </c>
      <c r="D20352" s="137"/>
      <c r="E20352" s="146">
        <v>2023.22</v>
      </c>
      <c r="F20352" s="138"/>
      <c r="G20352" s="138"/>
    </row>
    <row r="20353" ht="15.75" customHeight="1" spans="1:7">
      <c r="A20353" s="143">
        <v>6817890</v>
      </c>
      <c r="B20353" s="153" t="s">
        <v>22556</v>
      </c>
      <c r="C20353" s="145" t="s">
        <v>13059</v>
      </c>
      <c r="D20353" s="137"/>
      <c r="E20353" s="146">
        <v>1806.15</v>
      </c>
      <c r="F20353" s="138"/>
      <c r="G20353" s="138"/>
    </row>
    <row r="20354" ht="15.75" customHeight="1" spans="1:7">
      <c r="A20354" s="143">
        <v>6817891</v>
      </c>
      <c r="B20354" s="153" t="s">
        <v>22557</v>
      </c>
      <c r="C20354" s="145" t="s">
        <v>13059</v>
      </c>
      <c r="D20354" s="137"/>
      <c r="E20354" s="146">
        <v>1765.15</v>
      </c>
      <c r="F20354" s="138"/>
      <c r="G20354" s="138"/>
    </row>
    <row r="20355" ht="15.75" customHeight="1" spans="1:7">
      <c r="A20355" s="143">
        <v>6817892</v>
      </c>
      <c r="B20355" s="153" t="s">
        <v>22558</v>
      </c>
      <c r="C20355" s="145" t="s">
        <v>13059</v>
      </c>
      <c r="D20355" s="137"/>
      <c r="E20355" s="146">
        <v>1548.08</v>
      </c>
      <c r="F20355" s="138"/>
      <c r="G20355" s="138"/>
    </row>
    <row r="20356" ht="15.75" customHeight="1" spans="1:7">
      <c r="A20356" s="143">
        <v>6817893</v>
      </c>
      <c r="B20356" s="153" t="s">
        <v>22559</v>
      </c>
      <c r="C20356" s="145" t="s">
        <v>13059</v>
      </c>
      <c r="D20356" s="137"/>
      <c r="E20356" s="146">
        <v>1537.05</v>
      </c>
      <c r="F20356" s="138"/>
      <c r="G20356" s="138"/>
    </row>
    <row r="20357" ht="15.75" customHeight="1" spans="1:7">
      <c r="A20357" s="143">
        <v>6817894</v>
      </c>
      <c r="B20357" s="153" t="s">
        <v>22560</v>
      </c>
      <c r="C20357" s="145" t="s">
        <v>13059</v>
      </c>
      <c r="D20357" s="137"/>
      <c r="E20357" s="146">
        <v>1363.24</v>
      </c>
      <c r="F20357" s="138"/>
      <c r="G20357" s="138"/>
    </row>
    <row r="20358" ht="15.75" customHeight="1" spans="1:7">
      <c r="A20358" s="143">
        <v>6817895</v>
      </c>
      <c r="B20358" s="153" t="s">
        <v>22561</v>
      </c>
      <c r="C20358" s="145" t="s">
        <v>13059</v>
      </c>
      <c r="D20358" s="137"/>
      <c r="E20358" s="146">
        <v>2175.93</v>
      </c>
      <c r="F20358" s="138"/>
      <c r="G20358" s="138"/>
    </row>
    <row r="20359" ht="15.75" customHeight="1" spans="1:7">
      <c r="A20359" s="143">
        <v>6817896</v>
      </c>
      <c r="B20359" s="153" t="s">
        <v>22562</v>
      </c>
      <c r="C20359" s="145" t="s">
        <v>13059</v>
      </c>
      <c r="D20359" s="137"/>
      <c r="E20359" s="146">
        <v>1936.1</v>
      </c>
      <c r="F20359" s="138"/>
      <c r="G20359" s="138"/>
    </row>
    <row r="20360" ht="15.75" customHeight="1" spans="1:7">
      <c r="A20360" s="143">
        <v>6817897</v>
      </c>
      <c r="B20360" s="153" t="s">
        <v>22563</v>
      </c>
      <c r="C20360" s="145" t="s">
        <v>13059</v>
      </c>
      <c r="D20360" s="137"/>
      <c r="E20360" s="146">
        <v>1926.38</v>
      </c>
      <c r="F20360" s="138"/>
      <c r="G20360" s="138"/>
    </row>
    <row r="20361" ht="15.75" customHeight="1" spans="1:7">
      <c r="A20361" s="143">
        <v>6817898</v>
      </c>
      <c r="B20361" s="153" t="s">
        <v>22564</v>
      </c>
      <c r="C20361" s="145" t="s">
        <v>13059</v>
      </c>
      <c r="D20361" s="137"/>
      <c r="E20361" s="146">
        <v>1686.56</v>
      </c>
      <c r="F20361" s="138"/>
      <c r="G20361" s="138"/>
    </row>
    <row r="20362" ht="15.75" customHeight="1" spans="1:7">
      <c r="A20362" s="143">
        <v>6817899</v>
      </c>
      <c r="B20362" s="153" t="s">
        <v>22565</v>
      </c>
      <c r="C20362" s="145" t="s">
        <v>13059</v>
      </c>
      <c r="D20362" s="137"/>
      <c r="E20362" s="146">
        <v>1688.22</v>
      </c>
      <c r="F20362" s="138"/>
      <c r="G20362" s="138"/>
    </row>
    <row r="20363" ht="15.75" customHeight="1" spans="1:7">
      <c r="A20363" s="143">
        <v>6817900</v>
      </c>
      <c r="B20363" s="153" t="s">
        <v>22566</v>
      </c>
      <c r="C20363" s="145" t="s">
        <v>13059</v>
      </c>
      <c r="D20363" s="137"/>
      <c r="E20363" s="146">
        <v>1494.16</v>
      </c>
      <c r="F20363" s="138"/>
      <c r="G20363" s="138"/>
    </row>
    <row r="20364" ht="15.75" customHeight="1" spans="1:7">
      <c r="A20364" s="143">
        <v>6817901</v>
      </c>
      <c r="B20364" s="153" t="s">
        <v>22567</v>
      </c>
      <c r="C20364" s="145" t="s">
        <v>13059</v>
      </c>
      <c r="D20364" s="137"/>
      <c r="E20364" s="146">
        <v>2275.79</v>
      </c>
      <c r="F20364" s="138"/>
      <c r="G20364" s="138"/>
    </row>
    <row r="20365" ht="15.75" customHeight="1" spans="1:7">
      <c r="A20365" s="143">
        <v>6817902</v>
      </c>
      <c r="B20365" s="153" t="s">
        <v>22568</v>
      </c>
      <c r="C20365" s="145" t="s">
        <v>13059</v>
      </c>
      <c r="D20365" s="137"/>
      <c r="E20365" s="146">
        <v>2011.88</v>
      </c>
      <c r="F20365" s="138"/>
      <c r="G20365" s="138"/>
    </row>
    <row r="20366" ht="15.75" customHeight="1" spans="1:7">
      <c r="A20366" s="143">
        <v>6817903</v>
      </c>
      <c r="B20366" s="153" t="s">
        <v>22569</v>
      </c>
      <c r="C20366" s="145" t="s">
        <v>13059</v>
      </c>
      <c r="D20366" s="137"/>
      <c r="E20366" s="146">
        <v>2091.29</v>
      </c>
      <c r="F20366" s="138"/>
      <c r="G20366" s="138"/>
    </row>
    <row r="20367" ht="15.75" customHeight="1" spans="1:7">
      <c r="A20367" s="143">
        <v>6817904</v>
      </c>
      <c r="B20367" s="153" t="s">
        <v>22570</v>
      </c>
      <c r="C20367" s="145" t="s">
        <v>13059</v>
      </c>
      <c r="D20367" s="137"/>
      <c r="E20367" s="146">
        <v>1827.38</v>
      </c>
      <c r="F20367" s="138"/>
      <c r="G20367" s="138"/>
    </row>
    <row r="20368" ht="15.75" customHeight="1" spans="1:7">
      <c r="A20368" s="143">
        <v>6817829</v>
      </c>
      <c r="B20368" s="153" t="s">
        <v>22571</v>
      </c>
      <c r="C20368" s="145" t="s">
        <v>13059</v>
      </c>
      <c r="D20368" s="137"/>
      <c r="E20368" s="146">
        <v>1685.5</v>
      </c>
      <c r="F20368" s="138"/>
      <c r="G20368" s="138"/>
    </row>
    <row r="20369" ht="15.75" customHeight="1" spans="1:7">
      <c r="A20369" s="143">
        <v>6817830</v>
      </c>
      <c r="B20369" s="153" t="s">
        <v>22572</v>
      </c>
      <c r="C20369" s="145" t="s">
        <v>13059</v>
      </c>
      <c r="D20369" s="137"/>
      <c r="E20369" s="146">
        <v>1510.5</v>
      </c>
      <c r="F20369" s="138"/>
      <c r="G20369" s="138"/>
    </row>
    <row r="20370" ht="15.75" customHeight="1" spans="1:7">
      <c r="A20370" s="143">
        <v>6817831</v>
      </c>
      <c r="B20370" s="153" t="s">
        <v>22573</v>
      </c>
      <c r="C20370" s="145" t="s">
        <v>13059</v>
      </c>
      <c r="D20370" s="137"/>
      <c r="E20370" s="146">
        <v>1628.49</v>
      </c>
      <c r="F20370" s="138"/>
      <c r="G20370" s="138"/>
    </row>
    <row r="20371" ht="15.75" customHeight="1" spans="1:7">
      <c r="A20371" s="143">
        <v>6817832</v>
      </c>
      <c r="B20371" s="153" t="s">
        <v>22574</v>
      </c>
      <c r="C20371" s="145" t="s">
        <v>13059</v>
      </c>
      <c r="D20371" s="137"/>
      <c r="E20371" s="146">
        <v>1453.49</v>
      </c>
      <c r="F20371" s="138"/>
      <c r="G20371" s="138"/>
    </row>
    <row r="20372" ht="15.75" customHeight="1" spans="1:7">
      <c r="A20372" s="143">
        <v>6817839</v>
      </c>
      <c r="B20372" s="153" t="s">
        <v>22575</v>
      </c>
      <c r="C20372" s="145" t="s">
        <v>13059</v>
      </c>
      <c r="D20372" s="137"/>
      <c r="E20372" s="146">
        <v>1974.56</v>
      </c>
      <c r="F20372" s="138"/>
      <c r="G20372" s="138"/>
    </row>
    <row r="20373" ht="15.75" customHeight="1" spans="1:7">
      <c r="A20373" s="143">
        <v>6817840</v>
      </c>
      <c r="B20373" s="153" t="s">
        <v>22576</v>
      </c>
      <c r="C20373" s="145" t="s">
        <v>13059</v>
      </c>
      <c r="D20373" s="137"/>
      <c r="E20373" s="146">
        <v>1753.43</v>
      </c>
      <c r="F20373" s="138"/>
      <c r="G20373" s="138"/>
    </row>
    <row r="20374" ht="15.75" customHeight="1" spans="1:7">
      <c r="A20374" s="143">
        <v>6817841</v>
      </c>
      <c r="B20374" s="153" t="s">
        <v>22577</v>
      </c>
      <c r="C20374" s="145" t="s">
        <v>13059</v>
      </c>
      <c r="D20374" s="137"/>
      <c r="E20374" s="146">
        <v>2236.19</v>
      </c>
      <c r="F20374" s="138"/>
      <c r="G20374" s="138"/>
    </row>
    <row r="20375" ht="15.75" customHeight="1" spans="1:7">
      <c r="A20375" s="143">
        <v>6817842</v>
      </c>
      <c r="B20375" s="153" t="s">
        <v>22578</v>
      </c>
      <c r="C20375" s="145" t="s">
        <v>13059</v>
      </c>
      <c r="D20375" s="137"/>
      <c r="E20375" s="146">
        <v>2029.28</v>
      </c>
      <c r="F20375" s="138"/>
      <c r="G20375" s="138"/>
    </row>
    <row r="20376" ht="15.75" customHeight="1" spans="1:7">
      <c r="A20376" s="143">
        <v>6817833</v>
      </c>
      <c r="B20376" s="153" t="s">
        <v>22579</v>
      </c>
      <c r="C20376" s="145" t="s">
        <v>13059</v>
      </c>
      <c r="D20376" s="137"/>
      <c r="E20376" s="146">
        <v>1628.49</v>
      </c>
      <c r="F20376" s="138"/>
      <c r="G20376" s="138"/>
    </row>
    <row r="20377" ht="15.75" customHeight="1" spans="1:7">
      <c r="A20377" s="143">
        <v>6817834</v>
      </c>
      <c r="B20377" s="153" t="s">
        <v>22580</v>
      </c>
      <c r="C20377" s="145" t="s">
        <v>13059</v>
      </c>
      <c r="D20377" s="137"/>
      <c r="E20377" s="146">
        <v>1453.49</v>
      </c>
      <c r="F20377" s="138"/>
      <c r="G20377" s="138"/>
    </row>
    <row r="20378" ht="15.75" customHeight="1" spans="1:7">
      <c r="A20378" s="143">
        <v>6817835</v>
      </c>
      <c r="B20378" s="153" t="s">
        <v>22581</v>
      </c>
      <c r="C20378" s="145" t="s">
        <v>13059</v>
      </c>
      <c r="D20378" s="137"/>
      <c r="E20378" s="146">
        <v>1742.06</v>
      </c>
      <c r="F20378" s="138"/>
      <c r="G20378" s="138"/>
    </row>
    <row r="20379" ht="15.75" customHeight="1" spans="1:7">
      <c r="A20379" s="143">
        <v>6817836</v>
      </c>
      <c r="B20379" s="153" t="s">
        <v>22582</v>
      </c>
      <c r="C20379" s="145" t="s">
        <v>13059</v>
      </c>
      <c r="D20379" s="137"/>
      <c r="E20379" s="146">
        <v>1569.19</v>
      </c>
      <c r="F20379" s="138"/>
      <c r="G20379" s="138"/>
    </row>
    <row r="20380" ht="15.75" customHeight="1" spans="1:7">
      <c r="A20380" s="143">
        <v>6817837</v>
      </c>
      <c r="B20380" s="153" t="s">
        <v>22583</v>
      </c>
      <c r="C20380" s="145" t="s">
        <v>13059</v>
      </c>
      <c r="D20380" s="137"/>
      <c r="E20380" s="146">
        <v>2069.18</v>
      </c>
      <c r="F20380" s="138"/>
      <c r="G20380" s="138"/>
    </row>
    <row r="20381" ht="15.75" customHeight="1" spans="1:7">
      <c r="A20381" s="143">
        <v>6817838</v>
      </c>
      <c r="B20381" s="153" t="s">
        <v>22584</v>
      </c>
      <c r="C20381" s="145" t="s">
        <v>13059</v>
      </c>
      <c r="D20381" s="137"/>
      <c r="E20381" s="146">
        <v>1848.06</v>
      </c>
      <c r="F20381" s="138"/>
      <c r="G20381" s="138"/>
    </row>
    <row r="20382" ht="15.75" customHeight="1" spans="1:7">
      <c r="A20382" s="143">
        <v>6817843</v>
      </c>
      <c r="B20382" s="153" t="s">
        <v>22585</v>
      </c>
      <c r="C20382" s="145" t="s">
        <v>13059</v>
      </c>
      <c r="D20382" s="137"/>
      <c r="E20382" s="146">
        <v>2375.08</v>
      </c>
      <c r="F20382" s="138"/>
      <c r="G20382" s="138"/>
    </row>
    <row r="20383" ht="15.75" customHeight="1" spans="1:7">
      <c r="A20383" s="143">
        <v>6817844</v>
      </c>
      <c r="B20383" s="153" t="s">
        <v>22586</v>
      </c>
      <c r="C20383" s="145" t="s">
        <v>13059</v>
      </c>
      <c r="D20383" s="137"/>
      <c r="E20383" s="146">
        <v>2152.37</v>
      </c>
      <c r="F20383" s="138"/>
      <c r="G20383" s="138"/>
    </row>
    <row r="20384" ht="15.75" customHeight="1" spans="1:7">
      <c r="A20384" s="143">
        <v>6817845</v>
      </c>
      <c r="B20384" s="153" t="s">
        <v>22587</v>
      </c>
      <c r="C20384" s="145" t="s">
        <v>13059</v>
      </c>
      <c r="D20384" s="137"/>
      <c r="E20384" s="146">
        <v>2068.77</v>
      </c>
      <c r="F20384" s="138"/>
      <c r="G20384" s="138"/>
    </row>
    <row r="20385" ht="15.75" customHeight="1" spans="1:7">
      <c r="A20385" s="143">
        <v>6817846</v>
      </c>
      <c r="B20385" s="153" t="s">
        <v>22588</v>
      </c>
      <c r="C20385" s="145" t="s">
        <v>13059</v>
      </c>
      <c r="D20385" s="137"/>
      <c r="E20385" s="146">
        <v>1846.06</v>
      </c>
      <c r="F20385" s="138"/>
      <c r="G20385" s="138"/>
    </row>
    <row r="20386" ht="15.75" customHeight="1" spans="1:7">
      <c r="A20386" s="143">
        <v>6817853</v>
      </c>
      <c r="B20386" s="153" t="s">
        <v>22589</v>
      </c>
      <c r="C20386" s="145" t="s">
        <v>13059</v>
      </c>
      <c r="D20386" s="137"/>
      <c r="E20386" s="146">
        <v>3146.96</v>
      </c>
      <c r="F20386" s="138"/>
      <c r="G20386" s="138"/>
    </row>
    <row r="20387" ht="15.75" customHeight="1" spans="1:7">
      <c r="A20387" s="143">
        <v>6817854</v>
      </c>
      <c r="B20387" s="153" t="s">
        <v>22590</v>
      </c>
      <c r="C20387" s="145" t="s">
        <v>13059</v>
      </c>
      <c r="D20387" s="137"/>
      <c r="E20387" s="146">
        <v>2889.05</v>
      </c>
      <c r="F20387" s="138"/>
      <c r="G20387" s="138"/>
    </row>
    <row r="20388" ht="15.75" customHeight="1" spans="1:7">
      <c r="A20388" s="143">
        <v>6817855</v>
      </c>
      <c r="B20388" s="153" t="s">
        <v>22591</v>
      </c>
      <c r="C20388" s="145" t="s">
        <v>13059</v>
      </c>
      <c r="D20388" s="137"/>
      <c r="E20388" s="146">
        <v>3646.26</v>
      </c>
      <c r="F20388" s="138"/>
      <c r="G20388" s="138"/>
    </row>
    <row r="20389" ht="15.75" customHeight="1" spans="1:7">
      <c r="A20389" s="143">
        <v>6817856</v>
      </c>
      <c r="B20389" s="153" t="s">
        <v>22592</v>
      </c>
      <c r="C20389" s="145" t="s">
        <v>13059</v>
      </c>
      <c r="D20389" s="137"/>
      <c r="E20389" s="146">
        <v>3332.58</v>
      </c>
      <c r="F20389" s="138"/>
      <c r="G20389" s="138"/>
    </row>
    <row r="20390" ht="15.75" customHeight="1" spans="1:7">
      <c r="A20390" s="143">
        <v>6817847</v>
      </c>
      <c r="B20390" s="153" t="s">
        <v>22593</v>
      </c>
      <c r="C20390" s="145" t="s">
        <v>13059</v>
      </c>
      <c r="D20390" s="137"/>
      <c r="E20390" s="146">
        <v>2313.79</v>
      </c>
      <c r="F20390" s="138"/>
      <c r="G20390" s="138"/>
    </row>
    <row r="20391" ht="15.75" customHeight="1" spans="1:7">
      <c r="A20391" s="143">
        <v>6817848</v>
      </c>
      <c r="B20391" s="153" t="s">
        <v>22594</v>
      </c>
      <c r="C20391" s="145" t="s">
        <v>13059</v>
      </c>
      <c r="D20391" s="137"/>
      <c r="E20391" s="146">
        <v>2092.56</v>
      </c>
      <c r="F20391" s="138"/>
      <c r="G20391" s="138"/>
    </row>
    <row r="20392" ht="15.75" customHeight="1" spans="1:7">
      <c r="A20392" s="143">
        <v>6817849</v>
      </c>
      <c r="B20392" s="153" t="s">
        <v>22595</v>
      </c>
      <c r="C20392" s="145" t="s">
        <v>13059</v>
      </c>
      <c r="D20392" s="137"/>
      <c r="E20392" s="146">
        <v>2702.62</v>
      </c>
      <c r="F20392" s="138"/>
      <c r="G20392" s="138"/>
    </row>
    <row r="20393" ht="15.75" customHeight="1" spans="1:7">
      <c r="A20393" s="143">
        <v>6817850</v>
      </c>
      <c r="B20393" s="153" t="s">
        <v>22596</v>
      </c>
      <c r="C20393" s="145" t="s">
        <v>13059</v>
      </c>
      <c r="D20393" s="137"/>
      <c r="E20393" s="146">
        <v>2421.68</v>
      </c>
      <c r="F20393" s="138"/>
      <c r="G20393" s="138"/>
    </row>
    <row r="20394" ht="15.75" customHeight="1" spans="1:7">
      <c r="A20394" s="143">
        <v>6817851</v>
      </c>
      <c r="B20394" s="153" t="s">
        <v>22597</v>
      </c>
      <c r="C20394" s="145" t="s">
        <v>13059</v>
      </c>
      <c r="D20394" s="137"/>
      <c r="E20394" s="146">
        <v>2928.21</v>
      </c>
      <c r="F20394" s="138"/>
      <c r="G20394" s="138"/>
    </row>
    <row r="20395" ht="15.75" customHeight="1" spans="1:7">
      <c r="A20395" s="143">
        <v>6817852</v>
      </c>
      <c r="B20395" s="153" t="s">
        <v>22598</v>
      </c>
      <c r="C20395" s="145" t="s">
        <v>13059</v>
      </c>
      <c r="D20395" s="137"/>
      <c r="E20395" s="146">
        <v>2664.17</v>
      </c>
      <c r="F20395" s="138"/>
      <c r="G20395" s="138"/>
    </row>
    <row r="20396" ht="15.75" customHeight="1" spans="1:7">
      <c r="A20396" s="143">
        <v>6817857</v>
      </c>
      <c r="B20396" s="153" t="s">
        <v>22599</v>
      </c>
      <c r="C20396" s="145" t="s">
        <v>13059</v>
      </c>
      <c r="D20396" s="137"/>
      <c r="E20396" s="146">
        <v>3172.41</v>
      </c>
      <c r="F20396" s="138"/>
      <c r="G20396" s="138"/>
    </row>
    <row r="20397" ht="15.75" customHeight="1" spans="1:7">
      <c r="A20397" s="143">
        <v>6817858</v>
      </c>
      <c r="B20397" s="153" t="s">
        <v>22600</v>
      </c>
      <c r="C20397" s="145" t="s">
        <v>13059</v>
      </c>
      <c r="D20397" s="137"/>
      <c r="E20397" s="146">
        <v>2899.56</v>
      </c>
      <c r="F20397" s="138"/>
      <c r="G20397" s="138"/>
    </row>
    <row r="20398" ht="15.75" customHeight="1" spans="1:7">
      <c r="A20398" s="143">
        <v>6817859</v>
      </c>
      <c r="B20398" s="153" t="s">
        <v>22601</v>
      </c>
      <c r="C20398" s="145" t="s">
        <v>13059</v>
      </c>
      <c r="D20398" s="137"/>
      <c r="E20398" s="146">
        <v>2685.79</v>
      </c>
      <c r="F20398" s="138"/>
      <c r="G20398" s="138"/>
    </row>
    <row r="20399" ht="15.75" customHeight="1" spans="1:7">
      <c r="A20399" s="143">
        <v>6817860</v>
      </c>
      <c r="B20399" s="153" t="s">
        <v>22602</v>
      </c>
      <c r="C20399" s="145" t="s">
        <v>13059</v>
      </c>
      <c r="D20399" s="137"/>
      <c r="E20399" s="146">
        <v>2412.94</v>
      </c>
      <c r="F20399" s="138"/>
      <c r="G20399" s="138"/>
    </row>
    <row r="20400" ht="15.75" customHeight="1" spans="1:7">
      <c r="A20400" s="143">
        <v>6817867</v>
      </c>
      <c r="B20400" s="153" t="s">
        <v>22603</v>
      </c>
      <c r="C20400" s="145" t="s">
        <v>13059</v>
      </c>
      <c r="D20400" s="137"/>
      <c r="E20400" s="146">
        <v>4497.63</v>
      </c>
      <c r="F20400" s="138"/>
      <c r="G20400" s="138"/>
    </row>
    <row r="20401" ht="15.75" customHeight="1" spans="1:7">
      <c r="A20401" s="143">
        <v>6817868</v>
      </c>
      <c r="B20401" s="153" t="s">
        <v>22604</v>
      </c>
      <c r="C20401" s="145" t="s">
        <v>13059</v>
      </c>
      <c r="D20401" s="137"/>
      <c r="E20401" s="146">
        <v>4115.59</v>
      </c>
      <c r="F20401" s="138"/>
      <c r="G20401" s="138"/>
    </row>
    <row r="20402" ht="15.75" customHeight="1" spans="1:7">
      <c r="A20402" s="143">
        <v>6817869</v>
      </c>
      <c r="B20402" s="153" t="s">
        <v>22605</v>
      </c>
      <c r="C20402" s="145" t="s">
        <v>13059</v>
      </c>
      <c r="D20402" s="137"/>
      <c r="E20402" s="146">
        <v>5038.88</v>
      </c>
      <c r="F20402" s="138"/>
      <c r="G20402" s="138"/>
    </row>
    <row r="20403" ht="15.75" customHeight="1" spans="1:7">
      <c r="A20403" s="143">
        <v>6817870</v>
      </c>
      <c r="B20403" s="153" t="s">
        <v>22606</v>
      </c>
      <c r="C20403" s="145" t="s">
        <v>13059</v>
      </c>
      <c r="D20403" s="137"/>
      <c r="E20403" s="146">
        <v>4655.59</v>
      </c>
      <c r="F20403" s="138"/>
      <c r="G20403" s="138"/>
    </row>
    <row r="20404" ht="15.75" customHeight="1" spans="1:7">
      <c r="A20404" s="143">
        <v>6817861</v>
      </c>
      <c r="B20404" s="153" t="s">
        <v>22607</v>
      </c>
      <c r="C20404" s="145" t="s">
        <v>13059</v>
      </c>
      <c r="D20404" s="137"/>
      <c r="E20404" s="146">
        <v>3295.31</v>
      </c>
      <c r="F20404" s="138"/>
      <c r="G20404" s="138"/>
    </row>
    <row r="20405" ht="15.75" customHeight="1" spans="1:7">
      <c r="A20405" s="143">
        <v>6817862</v>
      </c>
      <c r="B20405" s="153" t="s">
        <v>22608</v>
      </c>
      <c r="C20405" s="145" t="s">
        <v>13059</v>
      </c>
      <c r="D20405" s="137"/>
      <c r="E20405" s="146">
        <v>2953.36</v>
      </c>
      <c r="F20405" s="138"/>
      <c r="G20405" s="138"/>
    </row>
    <row r="20406" ht="15.75" customHeight="1" spans="1:7">
      <c r="A20406" s="143">
        <v>6817863</v>
      </c>
      <c r="B20406" s="153" t="s">
        <v>22609</v>
      </c>
      <c r="C20406" s="145" t="s">
        <v>13059</v>
      </c>
      <c r="D20406" s="137"/>
      <c r="E20406" s="146">
        <v>3738.42</v>
      </c>
      <c r="F20406" s="138"/>
      <c r="G20406" s="138"/>
    </row>
    <row r="20407" ht="15.75" customHeight="1" spans="1:7">
      <c r="A20407" s="143">
        <v>6817864</v>
      </c>
      <c r="B20407" s="153" t="s">
        <v>22610</v>
      </c>
      <c r="C20407" s="145" t="s">
        <v>13059</v>
      </c>
      <c r="D20407" s="137"/>
      <c r="E20407" s="146">
        <v>3417.33</v>
      </c>
      <c r="F20407" s="138"/>
      <c r="G20407" s="138"/>
    </row>
    <row r="20408" ht="15.75" customHeight="1" spans="1:7">
      <c r="A20408" s="143">
        <v>6817865</v>
      </c>
      <c r="B20408" s="153" t="s">
        <v>22611</v>
      </c>
      <c r="C20408" s="145" t="s">
        <v>13059</v>
      </c>
      <c r="D20408" s="137"/>
      <c r="E20408" s="146">
        <v>4117.16</v>
      </c>
      <c r="F20408" s="138"/>
      <c r="G20408" s="138"/>
    </row>
    <row r="20409" ht="15.75" customHeight="1" spans="1:7">
      <c r="A20409" s="143">
        <v>6817866</v>
      </c>
      <c r="B20409" s="153" t="s">
        <v>22612</v>
      </c>
      <c r="C20409" s="145" t="s">
        <v>13059</v>
      </c>
      <c r="D20409" s="137"/>
      <c r="E20409" s="146">
        <v>3803.54</v>
      </c>
      <c r="F20409" s="138"/>
      <c r="G20409" s="138"/>
    </row>
    <row r="20410" ht="15.75" customHeight="1" spans="1:7">
      <c r="A20410" s="143">
        <v>6817871</v>
      </c>
      <c r="B20410" s="153" t="s">
        <v>22613</v>
      </c>
      <c r="C20410" s="145" t="s">
        <v>13059</v>
      </c>
      <c r="D20410" s="137"/>
      <c r="E20410" s="146">
        <v>4044.03</v>
      </c>
      <c r="F20410" s="138"/>
      <c r="G20410" s="138"/>
    </row>
    <row r="20411" ht="15.75" customHeight="1" spans="1:7">
      <c r="A20411" s="143">
        <v>6817872</v>
      </c>
      <c r="B20411" s="153" t="s">
        <v>22614</v>
      </c>
      <c r="C20411" s="145" t="s">
        <v>13059</v>
      </c>
      <c r="D20411" s="137"/>
      <c r="E20411" s="146">
        <v>3726.12</v>
      </c>
      <c r="F20411" s="138"/>
      <c r="G20411" s="138"/>
    </row>
    <row r="20412" ht="15.75" customHeight="1" spans="1:7">
      <c r="A20412" s="143">
        <v>6817873</v>
      </c>
      <c r="B20412" s="153" t="s">
        <v>22615</v>
      </c>
      <c r="C20412" s="145" t="s">
        <v>13059</v>
      </c>
      <c r="D20412" s="137"/>
      <c r="E20412" s="146">
        <v>3537.18</v>
      </c>
      <c r="F20412" s="138"/>
      <c r="G20412" s="138"/>
    </row>
    <row r="20413" ht="15.75" customHeight="1" spans="1:7">
      <c r="A20413" s="143">
        <v>6817874</v>
      </c>
      <c r="B20413" s="153" t="s">
        <v>22616</v>
      </c>
      <c r="C20413" s="145" t="s">
        <v>13059</v>
      </c>
      <c r="D20413" s="137"/>
      <c r="E20413" s="146">
        <v>3219.27</v>
      </c>
      <c r="F20413" s="138"/>
      <c r="G20413" s="138"/>
    </row>
    <row r="20414" ht="15.75" customHeight="1" spans="1:7">
      <c r="A20414" s="143">
        <v>6817881</v>
      </c>
      <c r="B20414" s="153" t="s">
        <v>22617</v>
      </c>
      <c r="C20414" s="145" t="s">
        <v>13059</v>
      </c>
      <c r="D20414" s="137"/>
      <c r="E20414" s="146">
        <v>6212.42</v>
      </c>
      <c r="F20414" s="138"/>
      <c r="G20414" s="138"/>
    </row>
    <row r="20415" ht="15.75" customHeight="1" spans="1:7">
      <c r="A20415" s="143">
        <v>6817882</v>
      </c>
      <c r="B20415" s="153" t="s">
        <v>22618</v>
      </c>
      <c r="C20415" s="145" t="s">
        <v>13059</v>
      </c>
      <c r="D20415" s="137"/>
      <c r="E20415" s="146">
        <v>5763.25</v>
      </c>
      <c r="F20415" s="138"/>
      <c r="G20415" s="138"/>
    </row>
    <row r="20416" ht="15.75" customHeight="1" spans="1:7">
      <c r="A20416" s="143">
        <v>6817883</v>
      </c>
      <c r="B20416" s="153" t="s">
        <v>22619</v>
      </c>
      <c r="C20416" s="145" t="s">
        <v>13059</v>
      </c>
      <c r="D20416" s="137"/>
      <c r="E20416" s="146">
        <v>6811.3</v>
      </c>
      <c r="F20416" s="138"/>
      <c r="G20416" s="138"/>
    </row>
    <row r="20417" ht="15.75" customHeight="1" spans="1:7">
      <c r="A20417" s="143">
        <v>6817884</v>
      </c>
      <c r="B20417" s="153" t="s">
        <v>22620</v>
      </c>
      <c r="C20417" s="145" t="s">
        <v>13059</v>
      </c>
      <c r="D20417" s="137"/>
      <c r="E20417" s="146">
        <v>6360.88</v>
      </c>
      <c r="F20417" s="138"/>
      <c r="G20417" s="138"/>
    </row>
    <row r="20418" ht="15.75" customHeight="1" spans="1:7">
      <c r="A20418" s="143">
        <v>6817875</v>
      </c>
      <c r="B20418" s="153" t="s">
        <v>22621</v>
      </c>
      <c r="C20418" s="145" t="s">
        <v>13059</v>
      </c>
      <c r="D20418" s="137"/>
      <c r="E20418" s="146">
        <v>4286.68</v>
      </c>
      <c r="F20418" s="138"/>
      <c r="G20418" s="138"/>
    </row>
    <row r="20419" ht="15.75" customHeight="1" spans="1:7">
      <c r="A20419" s="143">
        <v>6817876</v>
      </c>
      <c r="B20419" s="153" t="s">
        <v>22622</v>
      </c>
      <c r="C20419" s="145" t="s">
        <v>13059</v>
      </c>
      <c r="D20419" s="137"/>
      <c r="E20419" s="146">
        <v>3882.42</v>
      </c>
      <c r="F20419" s="138"/>
      <c r="G20419" s="138"/>
    </row>
    <row r="20420" ht="15.75" customHeight="1" spans="1:7">
      <c r="A20420" s="143">
        <v>6817877</v>
      </c>
      <c r="B20420" s="153" t="s">
        <v>22623</v>
      </c>
      <c r="C20420" s="145" t="s">
        <v>13059</v>
      </c>
      <c r="D20420" s="137"/>
      <c r="E20420" s="146">
        <v>5081.23</v>
      </c>
      <c r="F20420" s="138"/>
      <c r="G20420" s="138"/>
    </row>
    <row r="20421" ht="15.75" customHeight="1" spans="1:7">
      <c r="A20421" s="143">
        <v>6817878</v>
      </c>
      <c r="B20421" s="153" t="s">
        <v>22624</v>
      </c>
      <c r="C20421" s="145" t="s">
        <v>13059</v>
      </c>
      <c r="D20421" s="137"/>
      <c r="E20421" s="146">
        <v>4711.82</v>
      </c>
      <c r="F20421" s="138"/>
      <c r="G20421" s="138"/>
    </row>
    <row r="20422" ht="15.75" customHeight="1" spans="1:7">
      <c r="A20422" s="143">
        <v>6817879</v>
      </c>
      <c r="B20422" s="153" t="s">
        <v>22625</v>
      </c>
      <c r="C20422" s="145" t="s">
        <v>13059</v>
      </c>
      <c r="D20422" s="137"/>
      <c r="E20422" s="146">
        <v>5682.86</v>
      </c>
      <c r="F20422" s="138"/>
      <c r="G20422" s="138"/>
    </row>
    <row r="20423" ht="15.75" customHeight="1" spans="1:7">
      <c r="A20423" s="143">
        <v>6817880</v>
      </c>
      <c r="B20423" s="153" t="s">
        <v>22626</v>
      </c>
      <c r="C20423" s="145" t="s">
        <v>13059</v>
      </c>
      <c r="D20423" s="137"/>
      <c r="E20423" s="146">
        <v>5233.66</v>
      </c>
      <c r="F20423" s="138"/>
      <c r="G20423" s="138"/>
    </row>
    <row r="20424" ht="15.75" customHeight="1" spans="1:7">
      <c r="A20424" s="143">
        <v>7119788</v>
      </c>
      <c r="B20424" s="153" t="s">
        <v>22627</v>
      </c>
      <c r="C20424" s="145" t="s">
        <v>22628</v>
      </c>
      <c r="D20424" s="137"/>
      <c r="E20424" s="146">
        <v>271186.52</v>
      </c>
      <c r="F20424" s="138"/>
      <c r="G20424" s="138"/>
    </row>
    <row r="20425" ht="15.75" customHeight="1" spans="1:7">
      <c r="A20425" s="143">
        <v>7119714</v>
      </c>
      <c r="B20425" s="153" t="s">
        <v>22629</v>
      </c>
      <c r="C20425" s="145" t="s">
        <v>455</v>
      </c>
      <c r="D20425" s="137"/>
      <c r="E20425" s="146">
        <v>2112.34</v>
      </c>
      <c r="F20425" s="138"/>
      <c r="G20425" s="138"/>
    </row>
    <row r="20426" ht="15.75" customHeight="1" spans="1:7">
      <c r="A20426" s="143">
        <v>7119715</v>
      </c>
      <c r="B20426" s="153" t="s">
        <v>22630</v>
      </c>
      <c r="C20426" s="145" t="s">
        <v>455</v>
      </c>
      <c r="D20426" s="137"/>
      <c r="E20426" s="146">
        <v>1668.65</v>
      </c>
      <c r="F20426" s="138"/>
      <c r="G20426" s="138"/>
    </row>
    <row r="20427" ht="15.75" customHeight="1" spans="1:7">
      <c r="A20427" s="143">
        <v>7119678</v>
      </c>
      <c r="B20427" s="153" t="s">
        <v>22631</v>
      </c>
      <c r="C20427" s="145" t="s">
        <v>13141</v>
      </c>
      <c r="D20427" s="137"/>
      <c r="E20427" s="146">
        <v>8600.49</v>
      </c>
      <c r="F20427" s="138"/>
      <c r="G20427" s="138"/>
    </row>
    <row r="20428" ht="15.75" customHeight="1" spans="1:7">
      <c r="A20428" s="143">
        <v>7119712</v>
      </c>
      <c r="B20428" s="153" t="s">
        <v>22632</v>
      </c>
      <c r="C20428" s="145" t="s">
        <v>455</v>
      </c>
      <c r="D20428" s="137"/>
      <c r="E20428" s="146">
        <v>12581.62</v>
      </c>
      <c r="F20428" s="138"/>
      <c r="G20428" s="138"/>
    </row>
    <row r="20429" ht="15.75" customHeight="1" spans="1:7">
      <c r="A20429" s="143">
        <v>7119694</v>
      </c>
      <c r="B20429" s="153" t="s">
        <v>22633</v>
      </c>
      <c r="C20429" s="145" t="s">
        <v>455</v>
      </c>
      <c r="D20429" s="137"/>
      <c r="E20429" s="146">
        <v>7987.99</v>
      </c>
      <c r="F20429" s="138"/>
      <c r="G20429" s="138"/>
    </row>
    <row r="20430" ht="15.75" customHeight="1" spans="1:7">
      <c r="A20430" s="143">
        <v>7119695</v>
      </c>
      <c r="B20430" s="153" t="s">
        <v>22634</v>
      </c>
      <c r="C20430" s="145" t="s">
        <v>455</v>
      </c>
      <c r="D20430" s="137"/>
      <c r="E20430" s="146">
        <v>8650.01</v>
      </c>
      <c r="F20430" s="138"/>
      <c r="G20430" s="138"/>
    </row>
    <row r="20431" ht="15.75" customHeight="1" spans="1:7">
      <c r="A20431" s="143">
        <v>7119696</v>
      </c>
      <c r="B20431" s="153" t="s">
        <v>22635</v>
      </c>
      <c r="C20431" s="145" t="s">
        <v>455</v>
      </c>
      <c r="D20431" s="137"/>
      <c r="E20431" s="146">
        <v>13641.07</v>
      </c>
      <c r="F20431" s="138"/>
      <c r="G20431" s="138"/>
    </row>
    <row r="20432" ht="15.75" customHeight="1" spans="1:7">
      <c r="A20432" s="143">
        <v>7119697</v>
      </c>
      <c r="B20432" s="153" t="s">
        <v>22636</v>
      </c>
      <c r="C20432" s="145" t="s">
        <v>455</v>
      </c>
      <c r="D20432" s="137"/>
      <c r="E20432" s="146">
        <v>21622.32</v>
      </c>
      <c r="F20432" s="138"/>
      <c r="G20432" s="138"/>
    </row>
    <row r="20433" ht="15.75" customHeight="1" spans="1:7">
      <c r="A20433" s="143">
        <v>7119698</v>
      </c>
      <c r="B20433" s="153" t="s">
        <v>22637</v>
      </c>
      <c r="C20433" s="145" t="s">
        <v>455</v>
      </c>
      <c r="D20433" s="137"/>
      <c r="E20433" s="146">
        <v>27630.18</v>
      </c>
      <c r="F20433" s="138"/>
      <c r="G20433" s="138"/>
    </row>
    <row r="20434" ht="15.75" customHeight="1" spans="1:7">
      <c r="A20434" s="143">
        <v>7119688</v>
      </c>
      <c r="B20434" s="153" t="s">
        <v>22638</v>
      </c>
      <c r="C20434" s="145" t="s">
        <v>455</v>
      </c>
      <c r="D20434" s="137"/>
      <c r="E20434" s="146">
        <v>8035.25</v>
      </c>
      <c r="F20434" s="138"/>
      <c r="G20434" s="138"/>
    </row>
    <row r="20435" ht="15.75" customHeight="1" spans="1:7">
      <c r="A20435" s="143">
        <v>7119689</v>
      </c>
      <c r="B20435" s="153" t="s">
        <v>22639</v>
      </c>
      <c r="C20435" s="145" t="s">
        <v>455</v>
      </c>
      <c r="D20435" s="137"/>
      <c r="E20435" s="146">
        <v>15489.84</v>
      </c>
      <c r="F20435" s="138"/>
      <c r="G20435" s="138"/>
    </row>
    <row r="20436" ht="15.75" customHeight="1" spans="1:7">
      <c r="A20436" s="143">
        <v>7119690</v>
      </c>
      <c r="B20436" s="153" t="s">
        <v>22640</v>
      </c>
      <c r="C20436" s="145" t="s">
        <v>455</v>
      </c>
      <c r="D20436" s="137"/>
      <c r="E20436" s="146">
        <v>18481.17</v>
      </c>
      <c r="F20436" s="138"/>
      <c r="G20436" s="138"/>
    </row>
    <row r="20437" ht="15.75" customHeight="1" spans="1:7">
      <c r="A20437" s="143">
        <v>7119691</v>
      </c>
      <c r="B20437" s="153" t="s">
        <v>22641</v>
      </c>
      <c r="C20437" s="145" t="s">
        <v>455</v>
      </c>
      <c r="D20437" s="137"/>
      <c r="E20437" s="146">
        <v>25606.16</v>
      </c>
      <c r="F20437" s="138"/>
      <c r="G20437" s="138"/>
    </row>
    <row r="20438" ht="15.75" customHeight="1" spans="1:7">
      <c r="A20438" s="143">
        <v>7119692</v>
      </c>
      <c r="B20438" s="153" t="s">
        <v>22642</v>
      </c>
      <c r="C20438" s="145" t="s">
        <v>455</v>
      </c>
      <c r="D20438" s="137"/>
      <c r="E20438" s="146">
        <v>28148.58</v>
      </c>
      <c r="F20438" s="138"/>
      <c r="G20438" s="138"/>
    </row>
    <row r="20439" ht="15.75" customHeight="1" spans="1:7">
      <c r="A20439" s="143">
        <v>7119693</v>
      </c>
      <c r="B20439" s="153" t="s">
        <v>22643</v>
      </c>
      <c r="C20439" s="145" t="s">
        <v>455</v>
      </c>
      <c r="D20439" s="137"/>
      <c r="E20439" s="146">
        <v>35767.67</v>
      </c>
      <c r="F20439" s="138"/>
      <c r="G20439" s="138"/>
    </row>
    <row r="20440" ht="15.75" customHeight="1" spans="1:7">
      <c r="A20440" s="143">
        <v>7119687</v>
      </c>
      <c r="B20440" s="153" t="s">
        <v>22644</v>
      </c>
      <c r="C20440" s="145" t="s">
        <v>455</v>
      </c>
      <c r="D20440" s="137"/>
      <c r="E20440" s="146">
        <v>4239.95</v>
      </c>
      <c r="F20440" s="138"/>
      <c r="G20440" s="138"/>
    </row>
    <row r="20441" ht="15.75" customHeight="1" spans="1:7">
      <c r="A20441" s="143">
        <v>7119681</v>
      </c>
      <c r="B20441" s="153" t="s">
        <v>22645</v>
      </c>
      <c r="C20441" s="145" t="s">
        <v>455</v>
      </c>
      <c r="D20441" s="137"/>
      <c r="E20441" s="146">
        <v>8699.12</v>
      </c>
      <c r="F20441" s="138"/>
      <c r="G20441" s="138"/>
    </row>
    <row r="20442" ht="15.75" customHeight="1" spans="1:7">
      <c r="A20442" s="143">
        <v>7119682</v>
      </c>
      <c r="B20442" s="153" t="s">
        <v>22646</v>
      </c>
      <c r="C20442" s="145" t="s">
        <v>455</v>
      </c>
      <c r="D20442" s="137"/>
      <c r="E20442" s="146">
        <v>16690.36</v>
      </c>
      <c r="F20442" s="138"/>
      <c r="G20442" s="138"/>
    </row>
    <row r="20443" ht="15.75" customHeight="1" spans="1:7">
      <c r="A20443" s="143">
        <v>7119683</v>
      </c>
      <c r="B20443" s="153" t="s">
        <v>22647</v>
      </c>
      <c r="C20443" s="145" t="s">
        <v>455</v>
      </c>
      <c r="D20443" s="137"/>
      <c r="E20443" s="146">
        <v>19911.39</v>
      </c>
      <c r="F20443" s="138"/>
      <c r="G20443" s="138"/>
    </row>
    <row r="20444" ht="15.75" customHeight="1" spans="1:7">
      <c r="A20444" s="143">
        <v>7119684</v>
      </c>
      <c r="B20444" s="153" t="s">
        <v>22648</v>
      </c>
      <c r="C20444" s="145" t="s">
        <v>455</v>
      </c>
      <c r="D20444" s="137"/>
      <c r="E20444" s="146">
        <v>27563.44</v>
      </c>
      <c r="F20444" s="138"/>
      <c r="G20444" s="138"/>
    </row>
    <row r="20445" ht="15.75" customHeight="1" spans="1:7">
      <c r="A20445" s="143">
        <v>7119685</v>
      </c>
      <c r="B20445" s="153" t="s">
        <v>22649</v>
      </c>
      <c r="C20445" s="145" t="s">
        <v>455</v>
      </c>
      <c r="D20445" s="137"/>
      <c r="E20445" s="146">
        <v>30293.45</v>
      </c>
      <c r="F20445" s="138"/>
      <c r="G20445" s="138"/>
    </row>
    <row r="20446" ht="15.75" customHeight="1" spans="1:7">
      <c r="A20446" s="143">
        <v>7119686</v>
      </c>
      <c r="B20446" s="153" t="s">
        <v>22650</v>
      </c>
      <c r="C20446" s="145" t="s">
        <v>455</v>
      </c>
      <c r="D20446" s="137"/>
      <c r="E20446" s="146">
        <v>38478.36</v>
      </c>
      <c r="F20446" s="138"/>
      <c r="G20446" s="138"/>
    </row>
    <row r="20447" ht="15.75" customHeight="1" spans="1:7">
      <c r="A20447" s="143">
        <v>7119680</v>
      </c>
      <c r="B20447" s="153" t="s">
        <v>22651</v>
      </c>
      <c r="C20447" s="145" t="s">
        <v>455</v>
      </c>
      <c r="D20447" s="137"/>
      <c r="E20447" s="146">
        <v>4585.59</v>
      </c>
      <c r="F20447" s="138"/>
      <c r="G20447" s="138"/>
    </row>
    <row r="20448" ht="15.75" customHeight="1" spans="1:7">
      <c r="A20448" s="143">
        <v>7119710</v>
      </c>
      <c r="B20448" s="153" t="s">
        <v>22652</v>
      </c>
      <c r="C20448" s="145" t="s">
        <v>455</v>
      </c>
      <c r="D20448" s="137"/>
      <c r="E20448" s="146">
        <v>743.35</v>
      </c>
      <c r="F20448" s="138"/>
      <c r="G20448" s="138"/>
    </row>
    <row r="20449" ht="15.75" customHeight="1" spans="1:7">
      <c r="A20449" s="143">
        <v>7107375</v>
      </c>
      <c r="B20449" s="153" t="s">
        <v>22653</v>
      </c>
      <c r="C20449" s="145" t="s">
        <v>455</v>
      </c>
      <c r="D20449" s="137"/>
      <c r="E20449" s="146">
        <v>25376.42</v>
      </c>
      <c r="F20449" s="138"/>
      <c r="G20449" s="138"/>
    </row>
    <row r="20450" ht="15.75" customHeight="1" spans="1:7">
      <c r="A20450" s="143">
        <v>7107376</v>
      </c>
      <c r="B20450" s="153" t="s">
        <v>22654</v>
      </c>
      <c r="C20450" s="145" t="s">
        <v>455</v>
      </c>
      <c r="D20450" s="137"/>
      <c r="E20450" s="146">
        <v>36232.34</v>
      </c>
      <c r="F20450" s="138"/>
      <c r="G20450" s="138"/>
    </row>
    <row r="20451" ht="15.75" customHeight="1" spans="1:7">
      <c r="A20451" s="143">
        <v>7107377</v>
      </c>
      <c r="B20451" s="153" t="s">
        <v>22655</v>
      </c>
      <c r="C20451" s="145" t="s">
        <v>455</v>
      </c>
      <c r="D20451" s="137"/>
      <c r="E20451" s="146">
        <v>51467.02</v>
      </c>
      <c r="F20451" s="138"/>
      <c r="G20451" s="138"/>
    </row>
    <row r="20452" ht="15.75" customHeight="1" spans="1:7">
      <c r="A20452" s="143">
        <v>7107374</v>
      </c>
      <c r="B20452" s="153" t="s">
        <v>22656</v>
      </c>
      <c r="C20452" s="145" t="s">
        <v>455</v>
      </c>
      <c r="D20452" s="137"/>
      <c r="E20452" s="146">
        <v>17589.65</v>
      </c>
      <c r="F20452" s="138"/>
      <c r="G20452" s="138"/>
    </row>
    <row r="20453" ht="15.75" customHeight="1" spans="1:7">
      <c r="A20453" s="143">
        <v>7119708</v>
      </c>
      <c r="B20453" s="153" t="s">
        <v>22657</v>
      </c>
      <c r="C20453" s="145" t="s">
        <v>455</v>
      </c>
      <c r="D20453" s="137"/>
      <c r="E20453" s="146">
        <v>160964.48</v>
      </c>
      <c r="F20453" s="138"/>
      <c r="G20453" s="138"/>
    </row>
    <row r="20454" ht="15.75" customHeight="1" spans="1:7">
      <c r="A20454" s="143">
        <v>7119709</v>
      </c>
      <c r="B20454" s="153" t="s">
        <v>22658</v>
      </c>
      <c r="C20454" s="145" t="s">
        <v>455</v>
      </c>
      <c r="D20454" s="137"/>
      <c r="E20454" s="146">
        <v>224558.07</v>
      </c>
      <c r="F20454" s="138"/>
      <c r="G20454" s="138"/>
    </row>
    <row r="20455" ht="15.75" customHeight="1" spans="1:7">
      <c r="A20455" s="143">
        <v>7119706</v>
      </c>
      <c r="B20455" s="153" t="s">
        <v>22659</v>
      </c>
      <c r="C20455" s="145" t="s">
        <v>455</v>
      </c>
      <c r="D20455" s="137"/>
      <c r="E20455" s="146">
        <v>49344.91</v>
      </c>
      <c r="F20455" s="138"/>
      <c r="G20455" s="138"/>
    </row>
    <row r="20456" ht="15.75" customHeight="1" spans="1:7">
      <c r="A20456" s="143">
        <v>7119707</v>
      </c>
      <c r="B20456" s="153" t="s">
        <v>22660</v>
      </c>
      <c r="C20456" s="145" t="s">
        <v>455</v>
      </c>
      <c r="D20456" s="137"/>
      <c r="E20456" s="146">
        <v>117164.94</v>
      </c>
      <c r="F20456" s="138"/>
      <c r="G20456" s="138"/>
    </row>
    <row r="20457" ht="15.75" customHeight="1" spans="1:7">
      <c r="A20457" s="143">
        <v>7119787</v>
      </c>
      <c r="B20457" s="153" t="s">
        <v>22661</v>
      </c>
      <c r="C20457" s="145" t="s">
        <v>13149</v>
      </c>
      <c r="D20457" s="137"/>
      <c r="E20457" s="146">
        <v>333.28</v>
      </c>
      <c r="F20457" s="138"/>
      <c r="G20457" s="138"/>
    </row>
    <row r="20458" ht="15.75" customHeight="1" spans="1:7">
      <c r="A20458" s="143">
        <v>7119647</v>
      </c>
      <c r="B20458" s="153" t="s">
        <v>22662</v>
      </c>
      <c r="C20458" s="145" t="s">
        <v>455</v>
      </c>
      <c r="D20458" s="137"/>
      <c r="E20458" s="146">
        <v>2575.88</v>
      </c>
      <c r="F20458" s="138"/>
      <c r="G20458" s="138"/>
    </row>
    <row r="20459" ht="15.75" customHeight="1" spans="1:7">
      <c r="A20459" s="143">
        <v>7119679</v>
      </c>
      <c r="B20459" s="153" t="s">
        <v>22663</v>
      </c>
      <c r="C20459" s="145" t="s">
        <v>13141</v>
      </c>
      <c r="D20459" s="137"/>
      <c r="E20459" s="146">
        <v>44.54</v>
      </c>
      <c r="F20459" s="138"/>
      <c r="G20459" s="138"/>
    </row>
    <row r="20460" ht="15.75" customHeight="1" spans="1:7">
      <c r="A20460" s="143">
        <v>7119711</v>
      </c>
      <c r="B20460" s="153" t="s">
        <v>22664</v>
      </c>
      <c r="C20460" s="145" t="s">
        <v>455</v>
      </c>
      <c r="D20460" s="137"/>
      <c r="E20460" s="146">
        <v>938.03</v>
      </c>
      <c r="F20460" s="138"/>
      <c r="G20460" s="138"/>
    </row>
    <row r="20461" ht="15.75" customHeight="1" spans="1:7">
      <c r="A20461" s="143">
        <v>7119713</v>
      </c>
      <c r="B20461" s="153" t="s">
        <v>22665</v>
      </c>
      <c r="C20461" s="145" t="s">
        <v>455</v>
      </c>
      <c r="D20461" s="137"/>
      <c r="E20461" s="146">
        <v>256483.71</v>
      </c>
      <c r="F20461" s="138"/>
      <c r="G20461" s="138"/>
    </row>
    <row r="20462" ht="15.75" customHeight="1" spans="1:7">
      <c r="A20462" s="143">
        <v>7119646</v>
      </c>
      <c r="B20462" s="153" t="s">
        <v>22666</v>
      </c>
      <c r="C20462" s="145" t="s">
        <v>13141</v>
      </c>
      <c r="D20462" s="137"/>
      <c r="E20462" s="146">
        <v>1105.81</v>
      </c>
      <c r="F20462" s="138"/>
      <c r="G20462" s="138"/>
    </row>
    <row r="20463" ht="15.75" customHeight="1" spans="1:7">
      <c r="A20463" s="143">
        <v>7119699</v>
      </c>
      <c r="B20463" s="153" t="s">
        <v>22667</v>
      </c>
      <c r="C20463" s="145" t="s">
        <v>13149</v>
      </c>
      <c r="D20463" s="137"/>
      <c r="E20463" s="146">
        <v>20.53</v>
      </c>
      <c r="F20463" s="138"/>
      <c r="G20463" s="138"/>
    </row>
    <row r="20464" ht="15.75" customHeight="1" spans="1:7">
      <c r="A20464" s="143">
        <v>7119702</v>
      </c>
      <c r="B20464" s="153" t="s">
        <v>22668</v>
      </c>
      <c r="C20464" s="145" t="s">
        <v>13149</v>
      </c>
      <c r="D20464" s="137"/>
      <c r="E20464" s="146">
        <v>63.41</v>
      </c>
      <c r="F20464" s="138"/>
      <c r="G20464" s="138"/>
    </row>
    <row r="20465" ht="15.75" customHeight="1" spans="1:7">
      <c r="A20465" s="143">
        <v>7119701</v>
      </c>
      <c r="B20465" s="153" t="s">
        <v>22669</v>
      </c>
      <c r="C20465" s="145" t="s">
        <v>13149</v>
      </c>
      <c r="D20465" s="137"/>
      <c r="E20465" s="146">
        <v>63.41</v>
      </c>
      <c r="F20465" s="138"/>
      <c r="G20465" s="138"/>
    </row>
    <row r="20466" ht="15.75" customHeight="1" spans="1:7">
      <c r="A20466" s="143">
        <v>7119700</v>
      </c>
      <c r="B20466" s="153" t="s">
        <v>22670</v>
      </c>
      <c r="C20466" s="145" t="s">
        <v>13149</v>
      </c>
      <c r="D20466" s="137"/>
      <c r="E20466" s="146">
        <v>57.62</v>
      </c>
      <c r="F20466" s="138"/>
      <c r="G20466" s="138"/>
    </row>
  </sheetData>
  <pageMargins left="0.75" right="0.75" top="1" bottom="1" header="0" footer="0"/>
  <pageSetup paperSize="1"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1000"/>
  <sheetViews>
    <sheetView showGridLines="0" workbookViewId="0">
      <selection activeCell="A1" sqref="A1"/>
    </sheetView>
  </sheetViews>
  <sheetFormatPr defaultColWidth="12.6285714285714" defaultRowHeight="15" customHeight="1"/>
  <cols>
    <col min="1" max="1" width="6.24761904761905" customWidth="1"/>
    <col min="2" max="2" width="11.752380952381" customWidth="1"/>
    <col min="3" max="3" width="16.8761904761905" customWidth="1"/>
    <col min="4" max="4" width="61.247619047619" customWidth="1"/>
    <col min="5" max="5" width="7.87619047619048" customWidth="1"/>
    <col min="6" max="6" width="12.752380952381" customWidth="1"/>
    <col min="7" max="7" width="12.247619047619" customWidth="1"/>
    <col min="8" max="8" width="8.75238095238095" customWidth="1"/>
    <col min="9" max="9" width="12.247619047619" customWidth="1"/>
    <col min="10" max="11" width="13.752380952381" customWidth="1"/>
    <col min="12" max="12" width="10.8761904761905" customWidth="1"/>
    <col min="13" max="13" width="7.24761904761905" customWidth="1"/>
    <col min="14" max="14" width="12.247619047619" customWidth="1"/>
    <col min="15" max="15" width="1.24761904761905" customWidth="1"/>
    <col min="16" max="16" width="7.75238095238095" customWidth="1"/>
    <col min="17" max="17" width="12.247619047619" customWidth="1"/>
    <col min="18" max="18" width="9.13333333333333" customWidth="1"/>
    <col min="19" max="19" width="6.75238095238095" customWidth="1"/>
    <col min="20" max="20" width="7.75238095238095" customWidth="1"/>
    <col min="21" max="21" width="63.1333333333333" customWidth="1"/>
    <col min="22" max="22" width="7.24761904761905" customWidth="1"/>
    <col min="23" max="23" width="12.247619047619" customWidth="1"/>
    <col min="24" max="24" width="1.24761904761905" customWidth="1"/>
    <col min="25" max="25" width="7.75238095238095" customWidth="1"/>
    <col min="26" max="26" width="19.8761904761905" customWidth="1"/>
    <col min="27" max="27" width="7.75238095238095" customWidth="1"/>
    <col min="28" max="28" width="12.247619047619" customWidth="1"/>
    <col min="29" max="29" width="10.8761904761905" customWidth="1"/>
    <col min="30" max="30" width="6.75238095238095" customWidth="1"/>
    <col min="31" max="31" width="7.75238095238095" customWidth="1"/>
    <col min="32" max="32" width="24.1333333333333" customWidth="1"/>
    <col min="33" max="33" width="7.24761904761905" customWidth="1"/>
    <col min="34" max="34" width="12.247619047619" customWidth="1"/>
    <col min="35" max="35" width="1.24761904761905" customWidth="1"/>
    <col min="36" max="36" width="7.75238095238095" customWidth="1"/>
    <col min="37" max="37" width="63.1333333333333" customWidth="1"/>
    <col min="38" max="38" width="7.75238095238095" customWidth="1"/>
    <col min="39" max="39" width="12.247619047619" customWidth="1"/>
    <col min="40" max="40" width="9.13333333333333" customWidth="1"/>
    <col min="41" max="41" width="6.75238095238095" customWidth="1"/>
    <col min="42" max="42" width="7.75238095238095" customWidth="1"/>
    <col min="43" max="43" width="63.1333333333333" customWidth="1"/>
    <col min="44" max="44" width="7.24761904761905" customWidth="1"/>
    <col min="45" max="45" width="12.247619047619" customWidth="1"/>
    <col min="46" max="46" width="1.24761904761905" customWidth="1"/>
    <col min="47" max="47" width="7.75238095238095" customWidth="1"/>
    <col min="48" max="48" width="63.1333333333333" customWidth="1"/>
  </cols>
  <sheetData>
    <row r="1" ht="14.25" customHeight="1" spans="1:48">
      <c r="A1" s="48"/>
      <c r="B1" s="49"/>
      <c r="C1" s="49"/>
      <c r="D1" s="49"/>
      <c r="E1" s="49"/>
      <c r="F1" s="50"/>
      <c r="G1" s="50"/>
      <c r="H1" s="50"/>
      <c r="I1" s="50"/>
      <c r="J1" s="111"/>
      <c r="K1" s="112"/>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row>
    <row r="2" ht="12.75" customHeight="1" spans="1:48">
      <c r="A2" s="51" t="s">
        <v>22671</v>
      </c>
      <c r="K2" s="114"/>
      <c r="L2" s="53"/>
      <c r="M2" s="53"/>
      <c r="N2" s="115"/>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row>
    <row r="3" ht="12.75" customHeight="1" spans="1:48">
      <c r="A3" s="51" t="s">
        <v>22672</v>
      </c>
      <c r="K3" s="114"/>
      <c r="L3" s="53"/>
      <c r="M3" s="53"/>
      <c r="N3" s="115"/>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row>
    <row r="4" ht="12.75" customHeight="1" spans="1:48">
      <c r="A4" s="51" t="s">
        <v>22673</v>
      </c>
      <c r="K4" s="114"/>
      <c r="L4" s="53"/>
      <c r="M4" s="53"/>
      <c r="N4" s="115"/>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row>
    <row r="5" ht="12.75" customHeight="1" spans="1:48">
      <c r="A5" s="52"/>
      <c r="B5" s="53"/>
      <c r="C5" s="53"/>
      <c r="D5" s="54"/>
      <c r="E5" s="53"/>
      <c r="F5" s="53"/>
      <c r="G5" s="53"/>
      <c r="H5" s="53"/>
      <c r="I5" s="53"/>
      <c r="J5" s="53"/>
      <c r="K5" s="116"/>
      <c r="L5" s="53"/>
      <c r="M5" s="53"/>
      <c r="N5" s="115"/>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row>
    <row r="6" spans="1:48">
      <c r="A6" s="55" t="s">
        <v>22674</v>
      </c>
      <c r="B6" s="2"/>
      <c r="C6" s="2"/>
      <c r="D6" s="2"/>
      <c r="E6" s="2"/>
      <c r="F6" s="2"/>
      <c r="G6" s="2"/>
      <c r="H6" s="2"/>
      <c r="I6" s="2"/>
      <c r="J6" s="2"/>
      <c r="K6" s="3"/>
      <c r="L6" s="53"/>
      <c r="M6" s="53"/>
      <c r="N6" s="115"/>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row>
    <row r="7" ht="12.75" customHeight="1" spans="1:48">
      <c r="A7" s="56" t="s">
        <v>3</v>
      </c>
      <c r="B7" s="2"/>
      <c r="C7" s="2"/>
      <c r="D7" s="2"/>
      <c r="E7" s="2"/>
      <c r="F7" s="2"/>
      <c r="G7" s="3"/>
      <c r="H7" s="57" t="s">
        <v>228</v>
      </c>
      <c r="I7" s="2"/>
      <c r="J7" s="2"/>
      <c r="K7" s="3"/>
      <c r="L7" s="53"/>
      <c r="M7" s="53"/>
      <c r="N7" s="115"/>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row>
    <row r="8" ht="19.5" customHeight="1" spans="1:48">
      <c r="A8" s="58" t="s">
        <v>22675</v>
      </c>
      <c r="B8" s="2"/>
      <c r="C8" s="2"/>
      <c r="D8" s="2"/>
      <c r="E8" s="2"/>
      <c r="F8" s="2"/>
      <c r="G8" s="3"/>
      <c r="H8" s="59"/>
      <c r="I8" s="2"/>
      <c r="J8" s="2"/>
      <c r="K8" s="3"/>
      <c r="L8" s="53"/>
      <c r="M8" s="53"/>
      <c r="N8" s="115"/>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row>
    <row r="9" ht="12.75" customHeight="1" spans="1:48">
      <c r="A9" s="56" t="s">
        <v>5</v>
      </c>
      <c r="B9" s="2"/>
      <c r="C9" s="2"/>
      <c r="D9" s="2"/>
      <c r="E9" s="2"/>
      <c r="F9" s="2"/>
      <c r="G9" s="3"/>
      <c r="H9" s="60" t="s">
        <v>6</v>
      </c>
      <c r="I9" s="2"/>
      <c r="J9" s="2"/>
      <c r="K9" s="3"/>
      <c r="L9" s="53"/>
      <c r="M9" s="53"/>
      <c r="N9" s="115"/>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row>
    <row r="10" ht="40.5" customHeight="1" spans="1:48">
      <c r="A10" s="61" t="e">
        <f>RESUMO!#REF!</f>
        <v>#REF!</v>
      </c>
      <c r="B10" s="2"/>
      <c r="C10" s="2"/>
      <c r="D10" s="2"/>
      <c r="E10" s="2"/>
      <c r="F10" s="2"/>
      <c r="G10" s="3"/>
      <c r="H10" s="62" t="e">
        <f>RESUMO!#REF!</f>
        <v>#REF!</v>
      </c>
      <c r="I10" s="2"/>
      <c r="J10" s="2"/>
      <c r="K10" s="3"/>
      <c r="L10" s="53"/>
      <c r="M10" s="53"/>
      <c r="N10" s="115"/>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row>
    <row r="11" ht="25.5" customHeight="1" spans="1:48">
      <c r="A11" s="63" t="s">
        <v>229</v>
      </c>
      <c r="B11" s="2"/>
      <c r="C11" s="3"/>
      <c r="D11" s="64" t="s">
        <v>8</v>
      </c>
      <c r="E11" s="3"/>
      <c r="F11" s="65" t="s">
        <v>9</v>
      </c>
      <c r="G11" s="2"/>
      <c r="H11" s="2"/>
      <c r="I11" s="2"/>
      <c r="J11" s="3"/>
      <c r="K11" s="117" t="s">
        <v>10</v>
      </c>
      <c r="L11" s="53"/>
      <c r="M11" s="53"/>
      <c r="N11" s="115"/>
      <c r="O11" s="54"/>
      <c r="P11" s="54"/>
      <c r="Q11" s="54"/>
      <c r="R11" s="54"/>
      <c r="S11" s="54"/>
      <c r="T11" s="54"/>
      <c r="U11" s="54"/>
      <c r="V11" s="54"/>
      <c r="W11" s="54"/>
      <c r="X11" s="54"/>
      <c r="Y11" s="54"/>
      <c r="Z11" s="115" t="e">
        <f>#REF!</f>
        <v>#REF!</v>
      </c>
      <c r="AA11" s="54"/>
      <c r="AB11" s="133">
        <v>517755</v>
      </c>
      <c r="AC11" s="54"/>
      <c r="AD11" s="54"/>
      <c r="AE11" s="54"/>
      <c r="AF11" s="54"/>
      <c r="AG11" s="54"/>
      <c r="AH11" s="54"/>
      <c r="AI11" s="54"/>
      <c r="AJ11" s="54"/>
      <c r="AK11" s="54"/>
      <c r="AL11" s="54"/>
      <c r="AM11" s="54"/>
      <c r="AN11" s="54"/>
      <c r="AO11" s="54"/>
      <c r="AP11" s="54"/>
      <c r="AQ11" s="54"/>
      <c r="AR11" s="54"/>
      <c r="AS11" s="54"/>
      <c r="AT11" s="54"/>
      <c r="AU11" s="54"/>
      <c r="AV11" s="54"/>
    </row>
    <row r="12" ht="24.75" customHeight="1" spans="1:48">
      <c r="A12" s="66"/>
      <c r="B12" s="2"/>
      <c r="C12" s="2"/>
      <c r="D12" s="67" t="str">
        <f>RESUMO!A11</f>
        <v>SINAPI SERVIÇOS/INSUMOS SEM DESONERAÇÃO - MARÇO/2024 + DNIT SICRO - JANEIRO/2024</v>
      </c>
      <c r="E12" s="3"/>
      <c r="F12" s="68" t="str">
        <f>RESUMO!E11</f>
        <v>113,98 % (HORISTAS)          
70,00 % (MENSALISTAS)</v>
      </c>
      <c r="G12" s="2"/>
      <c r="H12" s="2"/>
      <c r="I12" s="2"/>
      <c r="J12" s="3"/>
      <c r="K12" s="118">
        <f>RESUMO!G11</f>
        <v>0.2338</v>
      </c>
      <c r="L12" s="53"/>
      <c r="M12" s="53"/>
      <c r="N12" s="115"/>
      <c r="O12" s="54"/>
      <c r="P12" s="54"/>
      <c r="Q12" s="54"/>
      <c r="R12" s="54"/>
      <c r="S12" s="54"/>
      <c r="T12" s="54"/>
      <c r="U12" s="54"/>
      <c r="V12" s="54"/>
      <c r="W12" s="54"/>
      <c r="X12" s="54"/>
      <c r="Y12" s="54"/>
      <c r="Z12" s="133" t="e">
        <f>Z11*0.04</f>
        <v>#REF!</v>
      </c>
      <c r="AA12" s="54"/>
      <c r="AB12" s="133">
        <f>AB11*0.0469</f>
        <v>24282.7095</v>
      </c>
      <c r="AC12" s="54"/>
      <c r="AD12" s="54"/>
      <c r="AE12" s="54"/>
      <c r="AF12" s="54"/>
      <c r="AG12" s="54"/>
      <c r="AH12" s="54"/>
      <c r="AI12" s="54"/>
      <c r="AJ12" s="54"/>
      <c r="AK12" s="54"/>
      <c r="AL12" s="54"/>
      <c r="AM12" s="54"/>
      <c r="AN12" s="54"/>
      <c r="AO12" s="54"/>
      <c r="AP12" s="54"/>
      <c r="AQ12" s="54"/>
      <c r="AR12" s="54"/>
      <c r="AS12" s="54"/>
      <c r="AT12" s="54"/>
      <c r="AU12" s="54"/>
      <c r="AV12" s="54"/>
    </row>
    <row r="13" ht="12.75" customHeight="1" spans="1:48">
      <c r="A13" s="69"/>
      <c r="B13" s="70"/>
      <c r="C13" s="70"/>
      <c r="D13" s="71"/>
      <c r="E13" s="70"/>
      <c r="F13" s="72" t="str">
        <f>RESUMO!A12</f>
        <v>ABRIL/2024</v>
      </c>
      <c r="G13" s="73"/>
      <c r="H13" s="73"/>
      <c r="I13" s="73"/>
      <c r="J13" s="73"/>
      <c r="K13" s="119"/>
      <c r="L13" s="53"/>
      <c r="M13" s="53"/>
      <c r="N13" s="115"/>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row>
    <row r="14" ht="12.75" customHeight="1" spans="1:48">
      <c r="A14" s="69"/>
      <c r="B14" s="70"/>
      <c r="C14" s="70"/>
      <c r="D14" s="71"/>
      <c r="E14" s="70"/>
      <c r="F14" s="72"/>
      <c r="G14" s="72"/>
      <c r="H14" s="72"/>
      <c r="I14" s="72"/>
      <c r="J14" s="72"/>
      <c r="K14" s="120"/>
      <c r="L14" s="53"/>
      <c r="M14" s="53"/>
      <c r="N14" s="115"/>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row>
    <row r="15" ht="26.25" customHeight="1" spans="1:48">
      <c r="A15" s="74" t="s">
        <v>14</v>
      </c>
      <c r="B15" s="74" t="s">
        <v>36</v>
      </c>
      <c r="C15" s="74" t="s">
        <v>35</v>
      </c>
      <c r="D15" s="74" t="s">
        <v>15</v>
      </c>
      <c r="E15" s="74" t="s">
        <v>37</v>
      </c>
      <c r="F15" s="75" t="s">
        <v>38</v>
      </c>
      <c r="G15" s="75" t="s">
        <v>39</v>
      </c>
      <c r="H15" s="75" t="s">
        <v>40</v>
      </c>
      <c r="I15" s="75" t="s">
        <v>41</v>
      </c>
      <c r="J15" s="74" t="s">
        <v>22676</v>
      </c>
      <c r="K15" s="74" t="s">
        <v>22677</v>
      </c>
      <c r="L15" s="53"/>
      <c r="M15" s="53"/>
      <c r="N15" s="115"/>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row>
    <row r="16" ht="25.5" customHeight="1" spans="1:48">
      <c r="A16" s="76" t="s">
        <v>50</v>
      </c>
      <c r="B16" s="77" t="s">
        <v>241</v>
      </c>
      <c r="C16" s="78" t="str">
        <f>IFERROR(VLOOKUP(B16,'SINAPI NACIONAL JAN.2022'!A:E,5,FALSE),IFERROR(VLOOKUP(B16,'SINAPI INSUMOS JAN.2022'!A:F,6,FALSE),IFERROR(VLOOKUP(B16,COMPOSIÇÕES!A:G,3,FALSE),"")))</f>
        <v/>
      </c>
      <c r="D16" s="79" t="str">
        <f>IFERROR(VLOOKUP(B16,'SINAPI NACIONAL JAN.2022'!A:E,2,FALSE),IFERROR(VLOOKUP(B16,'SINAPI INSUMOS JAN.2022'!A:F,2,FALSE),IFERROR(VLOOKUP(B16,COMPOSIÇÕES!A:G,4,FALSE),"")))</f>
        <v/>
      </c>
      <c r="E16" s="80" t="str">
        <f>IFERROR(VLOOKUP(B16,'SINAPI NACIONAL JAN.2022'!A:E,3,FALSE),IFERROR(VLOOKUP(B16,'SINAPI INSUMOS JAN.2022'!A:F,3,FALSE),IFERROR(VLOOKUP(B16,COMPOSIÇÕES!A:G,5,FALSE),"")))</f>
        <v/>
      </c>
      <c r="F16" s="81">
        <f>SUM(F37+F58/0.4+F87/0.4+F108/0.4+F133+F156/0.4+F183+F213/0.4+F237+F269)+SUM((F43+F64+F93+F114+F139+F162+F189+F219+F241+F275)/0.06)</f>
        <v>13275.95</v>
      </c>
      <c r="G16" s="82" t="str">
        <f>IFERROR(VLOOKUP(B16,'SINAPI NACIONAL JAN.2022'!A:E,4,FALSE),IFERROR(VLOOKUP(B16,'SINAPI INSUMOS JAN.2022'!A:F,4,FALSE),IFERROR(VLOOKUP(B16,COMPOSIÇÕES!A:G,9,FALSE),"")))</f>
        <v/>
      </c>
      <c r="H16" s="83">
        <f t="shared" ref="H16:H284" si="0">$K$12</f>
        <v>0.2338</v>
      </c>
      <c r="I16" s="90" t="e">
        <f t="shared" ref="I16:I284" si="1">(G16*H16)+G16</f>
        <v>#VALUE!</v>
      </c>
      <c r="J16" s="82" t="e">
        <f t="shared" ref="J16:J284" si="2">TRUNC(F16*G16,2)</f>
        <v>#VALUE!</v>
      </c>
      <c r="K16" s="121" t="e">
        <f t="shared" ref="K16:K284" si="3">TRUNC(F16*I16,2)</f>
        <v>#VALUE!</v>
      </c>
      <c r="L16" s="53"/>
      <c r="M16" s="53"/>
      <c r="N16" s="115"/>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row>
    <row r="17" ht="26.25" customHeight="1" spans="1:48">
      <c r="A17" s="76" t="s">
        <v>52</v>
      </c>
      <c r="B17" s="77" t="s">
        <v>65</v>
      </c>
      <c r="C17" s="84" t="str">
        <f>IFERROR(VLOOKUP(B17,'SINAPI NACIONAL JAN.2022'!A:E,5,FALSE),IFERROR(VLOOKUP(B17,'SINAPI INSUMOS JAN.2022'!A:F,6,FALSE),IFERROR(VLOOKUP(B17,COMPOSIÇÕES!A:G,3,FALSE),"")))</f>
        <v/>
      </c>
      <c r="D17" s="79" t="str">
        <f>IFERROR(VLOOKUP(B17,'SINAPI NACIONAL JAN.2022'!A:E,2,FALSE),IFERROR(VLOOKUP(B17,'SINAPI INSUMOS JAN.2022'!A:F,2,FALSE),IFERROR(VLOOKUP(B17,COMPOSIÇÕES!A:G,4,FALSE),"")))</f>
        <v/>
      </c>
      <c r="E17" s="80" t="str">
        <f>IFERROR(VLOOKUP(B17,'SINAPI NACIONAL JAN.2022'!A:E,3,FALSE),IFERROR(VLOOKUP(B17,'SINAPI INSUMOS JAN.2022'!A:F,3,FALSE),IFERROR(VLOOKUP(B17,COMPOSIÇÕES!A:G,5,FALSE),"")))</f>
        <v/>
      </c>
      <c r="F17" s="82">
        <f>35+24+23+38+27+11+26+73+30+13</f>
        <v>300</v>
      </c>
      <c r="G17" s="82" t="str">
        <f>IFERROR(VLOOKUP(B17,'SINAPI NACIONAL JAN.2022'!A:E,4,FALSE),IFERROR(VLOOKUP(B17,'SINAPI INSUMOS JAN.2022'!A:F,4,FALSE),IFERROR(VLOOKUP(B17,COMPOSIÇÕES!A:G,9,FALSE),"")))</f>
        <v/>
      </c>
      <c r="H17" s="83">
        <f t="shared" si="0"/>
        <v>0.2338</v>
      </c>
      <c r="I17" s="90" t="e">
        <f t="shared" si="1"/>
        <v>#VALUE!</v>
      </c>
      <c r="J17" s="82" t="e">
        <f t="shared" si="2"/>
        <v>#VALUE!</v>
      </c>
      <c r="K17" s="121" t="e">
        <f t="shared" si="3"/>
        <v>#VALUE!</v>
      </c>
      <c r="L17" s="53"/>
      <c r="M17" s="53"/>
      <c r="N17" s="115"/>
      <c r="O17" s="122"/>
      <c r="P17" s="54"/>
      <c r="Q17" s="122"/>
      <c r="R17" s="54"/>
      <c r="S17" s="54"/>
      <c r="T17" s="54"/>
      <c r="U17" s="54"/>
      <c r="V17" s="54"/>
      <c r="W17" s="54"/>
      <c r="X17" s="54"/>
      <c r="Y17" s="54"/>
      <c r="Z17" s="115"/>
      <c r="AA17" s="134"/>
      <c r="AB17" s="54"/>
      <c r="AC17" s="54"/>
      <c r="AD17" s="54"/>
      <c r="AE17" s="54"/>
      <c r="AF17" s="54"/>
      <c r="AG17" s="54"/>
      <c r="AH17" s="54"/>
      <c r="AI17" s="54"/>
      <c r="AJ17" s="54"/>
      <c r="AK17" s="54"/>
      <c r="AL17" s="54"/>
      <c r="AM17" s="54"/>
      <c r="AN17" s="54"/>
      <c r="AO17" s="54"/>
      <c r="AP17" s="54"/>
      <c r="AQ17" s="54"/>
      <c r="AR17" s="54"/>
      <c r="AS17" s="54"/>
      <c r="AT17" s="54"/>
      <c r="AU17" s="54"/>
      <c r="AV17" s="54"/>
    </row>
    <row r="18" ht="26.25" customHeight="1" spans="1:48">
      <c r="A18" s="76" t="s">
        <v>54</v>
      </c>
      <c r="B18" s="77" t="s">
        <v>246</v>
      </c>
      <c r="C18" s="84" t="str">
        <f>IFERROR(VLOOKUP(B18,'SINAPI NACIONAL JAN.2022'!A:E,5,FALSE),IFERROR(VLOOKUP(B18,'SINAPI INSUMOS JAN.2022'!A:F,6,FALSE),IFERROR(VLOOKUP(B18,COMPOSIÇÕES!A:G,3,FALSE),"")))</f>
        <v/>
      </c>
      <c r="D18" s="79" t="str">
        <f>IFERROR(VLOOKUP(B18,'SINAPI NACIONAL JAN.2022'!A:E,2,FALSE),IFERROR(VLOOKUP(B18,'SINAPI INSUMOS JAN.2022'!A:F,2,FALSE),IFERROR(VLOOKUP(B18,COMPOSIÇÕES!A:G,4,FALSE),"")))</f>
        <v/>
      </c>
      <c r="E18" s="80" t="str">
        <f>IFERROR(VLOOKUP(B18,'SINAPI NACIONAL JAN.2022'!A:E,3,FALSE),IFERROR(VLOOKUP(B18,'SINAPI INSUMOS JAN.2022'!A:F,3,FALSE),IFERROR(VLOOKUP(B18,COMPOSIÇÕES!A:G,5,FALSE),"")))</f>
        <v/>
      </c>
      <c r="F18" s="82">
        <f>247.51+230.54+127.25+266.04+159.14+42.14+240+391.93+111.44+93.72</f>
        <v>1909.71</v>
      </c>
      <c r="G18" s="82" t="str">
        <f>IFERROR(VLOOKUP(B18,'SINAPI NACIONAL JAN.2022'!A:E,4,FALSE),IFERROR(VLOOKUP(B18,'SINAPI INSUMOS JAN.2022'!A:F,4,FALSE),IFERROR(VLOOKUP(B18,COMPOSIÇÕES!A:G,9,FALSE),"")))</f>
        <v/>
      </c>
      <c r="H18" s="83">
        <f t="shared" si="0"/>
        <v>0.2338</v>
      </c>
      <c r="I18" s="90" t="e">
        <f t="shared" si="1"/>
        <v>#VALUE!</v>
      </c>
      <c r="J18" s="82" t="e">
        <f t="shared" si="2"/>
        <v>#VALUE!</v>
      </c>
      <c r="K18" s="121" t="e">
        <f t="shared" si="3"/>
        <v>#VALUE!</v>
      </c>
      <c r="L18" s="53"/>
      <c r="M18" s="53"/>
      <c r="N18" s="115"/>
      <c r="O18" s="122"/>
      <c r="P18" s="54"/>
      <c r="Q18" s="122"/>
      <c r="R18" s="54"/>
      <c r="S18" s="54"/>
      <c r="T18" s="54"/>
      <c r="U18" s="54"/>
      <c r="V18" s="54"/>
      <c r="W18" s="54"/>
      <c r="X18" s="54"/>
      <c r="Y18" s="54"/>
      <c r="Z18" s="115"/>
      <c r="AA18" s="134"/>
      <c r="AB18" s="54"/>
      <c r="AC18" s="54"/>
      <c r="AD18" s="54"/>
      <c r="AE18" s="54"/>
      <c r="AF18" s="54"/>
      <c r="AG18" s="54"/>
      <c r="AH18" s="54"/>
      <c r="AI18" s="54"/>
      <c r="AJ18" s="54"/>
      <c r="AK18" s="54"/>
      <c r="AL18" s="54"/>
      <c r="AM18" s="54"/>
      <c r="AN18" s="54"/>
      <c r="AO18" s="54"/>
      <c r="AP18" s="54"/>
      <c r="AQ18" s="54"/>
      <c r="AR18" s="54"/>
      <c r="AS18" s="54"/>
      <c r="AT18" s="54"/>
      <c r="AU18" s="54"/>
      <c r="AV18" s="54"/>
    </row>
    <row r="19" ht="26.25" customHeight="1" spans="1:48">
      <c r="A19" s="76" t="s">
        <v>55</v>
      </c>
      <c r="B19" s="77" t="s">
        <v>22678</v>
      </c>
      <c r="C19" s="85" t="str">
        <f>IFERROR(VLOOKUP(B19,'SINAPI NACIONAL JAN.2022'!A:E,5,FALSE),IFERROR(VLOOKUP(B19,'SINAPI INSUMOS JAN.2022'!A:F,6,FALSE),IFERROR(VLOOKUP(B19,COMPOSIÇÕES!A:G,3,FALSE),"")))</f>
        <v>SINAPI Nacional 
JANEIRO 2022</v>
      </c>
      <c r="D19" s="79" t="str">
        <f>IFERROR(VLOOKUP(B19,'SINAPI NACIONAL JAN.2022'!A:E,2,FALSE),IFERROR(VLOOKUP(B19,'SINAPI INSUMOS JAN.2022'!A:F,2,FALSE),IFERROR(VLOOKUP(B19,COMPOSIÇÕES!A:G,4,FALSE),"")))</f>
        <v>EXECUÇÃO DE DEPÓSITO EM CANTEIRO DE OBRA EM CHAPA DE MADEIRA COMPENSADA, NÃO INCLUSO MOBILIÁRIO. AF_04/2016</v>
      </c>
      <c r="E19" s="80" t="str">
        <f>IFERROR(VLOOKUP(B19,'SINAPI NACIONAL JAN.2022'!A:E,3,FALSE),IFERROR(VLOOKUP(B19,'SINAPI INSUMOS JAN.2022'!A:F,3,FALSE),IFERROR(VLOOKUP(B19,COMPOSIÇÕES!A:G,5,FALSE),"")))</f>
        <v>M2</v>
      </c>
      <c r="F19" s="82">
        <v>16</v>
      </c>
      <c r="G19" s="82" t="str">
        <f>IFERROR(VLOOKUP(B19,'SINAPI NACIONAL JAN.2022'!A:E,4,FALSE),IFERROR(VLOOKUP(B19,'SINAPI INSUMOS JAN.2022'!A:F,4,FALSE),IFERROR(VLOOKUP(B19,COMPOSIÇÕES!A:G,9,FALSE),"")))</f>
        <v>824,32</v>
      </c>
      <c r="H19" s="83">
        <f t="shared" si="0"/>
        <v>0.2338</v>
      </c>
      <c r="I19" s="90">
        <f t="shared" si="1"/>
        <v>1017.046016</v>
      </c>
      <c r="J19" s="82">
        <f t="shared" si="2"/>
        <v>13189.12</v>
      </c>
      <c r="K19" s="121">
        <f t="shared" si="3"/>
        <v>16272.73</v>
      </c>
      <c r="L19" s="53"/>
      <c r="M19" s="53"/>
      <c r="N19" s="115"/>
      <c r="O19" s="122"/>
      <c r="P19" s="54"/>
      <c r="Q19" s="122"/>
      <c r="R19" s="54"/>
      <c r="S19" s="54"/>
      <c r="T19" s="54"/>
      <c r="U19" s="54"/>
      <c r="V19" s="54"/>
      <c r="W19" s="54"/>
      <c r="X19" s="54"/>
      <c r="Y19" s="54"/>
      <c r="Z19" s="133"/>
      <c r="AA19" s="54"/>
      <c r="AB19" s="54"/>
      <c r="AC19" s="54"/>
      <c r="AD19" s="54"/>
      <c r="AE19" s="54"/>
      <c r="AF19" s="54"/>
      <c r="AG19" s="54"/>
      <c r="AH19" s="54"/>
      <c r="AI19" s="54"/>
      <c r="AJ19" s="54"/>
      <c r="AK19" s="54"/>
      <c r="AL19" s="54"/>
      <c r="AM19" s="54"/>
      <c r="AN19" s="54"/>
      <c r="AO19" s="54"/>
      <c r="AP19" s="54"/>
      <c r="AQ19" s="54"/>
      <c r="AR19" s="54"/>
      <c r="AS19" s="54"/>
      <c r="AT19" s="54"/>
      <c r="AU19" s="54"/>
      <c r="AV19" s="54"/>
    </row>
    <row r="20" ht="38.25" customHeight="1" spans="1:48">
      <c r="A20" s="76" t="s">
        <v>122</v>
      </c>
      <c r="B20" s="77" t="s">
        <v>22679</v>
      </c>
      <c r="C20" s="85" t="str">
        <f>IFERROR(VLOOKUP(B20,'SINAPI NACIONAL JAN.2022'!A:E,5,FALSE),IFERROR(VLOOKUP(B20,'SINAPI INSUMOS JAN.2022'!A:F,6,FALSE),IFERROR(VLOOKUP(B20,COMPOSIÇÕES!A:G,3,FALSE),"")))</f>
        <v>SINAPI Nacional 
JANEIRO 2022</v>
      </c>
      <c r="D20" s="79" t="str">
        <f>IFERROR(VLOOKUP(B20,'SINAPI NACIONAL JAN.2022'!A:E,2,FALSE),IFERROR(VLOOKUP(B20,'SINAPI INSUMOS JAN.2022'!A:F,2,FALSE),IFERROR(VLOOKUP(B20,COMPOSIÇÕES!A:G,4,FALSE),"")))</f>
        <v>EXECUÇÃO DE ESCRITÓRIO EM CANTEIRO DE OBRA EM CHAPA DE MADEIRA COMPENSADA, NÃO INCLUSO MOBILIÁRIO E EQUIPAMENTOS. AF_02/2016</v>
      </c>
      <c r="E20" s="80" t="str">
        <f>IFERROR(VLOOKUP(B20,'SINAPI NACIONAL JAN.2022'!A:E,3,FALSE),IFERROR(VLOOKUP(B20,'SINAPI INSUMOS JAN.2022'!A:F,3,FALSE),IFERROR(VLOOKUP(B20,COMPOSIÇÕES!A:G,5,FALSE),"")))</f>
        <v>M2</v>
      </c>
      <c r="F20" s="82">
        <v>9</v>
      </c>
      <c r="G20" s="82" t="str">
        <f>IFERROR(VLOOKUP(B20,'SINAPI NACIONAL JAN.2022'!A:E,4,FALSE),IFERROR(VLOOKUP(B20,'SINAPI INSUMOS JAN.2022'!A:F,4,FALSE),IFERROR(VLOOKUP(B20,COMPOSIÇÕES!A:G,9,FALSE),"")))</f>
        <v>1.051,96</v>
      </c>
      <c r="H20" s="83">
        <f t="shared" si="0"/>
        <v>0.2338</v>
      </c>
      <c r="I20" s="90">
        <f t="shared" si="1"/>
        <v>1297.908248</v>
      </c>
      <c r="J20" s="82">
        <f t="shared" si="2"/>
        <v>9467.64</v>
      </c>
      <c r="K20" s="121">
        <f t="shared" si="3"/>
        <v>11681.17</v>
      </c>
      <c r="L20" s="53"/>
      <c r="M20" s="53"/>
      <c r="N20" s="115"/>
      <c r="O20" s="54"/>
      <c r="P20" s="54"/>
      <c r="Q20" s="54"/>
      <c r="R20" s="54"/>
      <c r="S20" s="54"/>
      <c r="T20" s="54"/>
      <c r="U20" s="54"/>
      <c r="V20" s="54"/>
      <c r="W20" s="54"/>
      <c r="X20" s="54"/>
      <c r="Y20" s="54"/>
      <c r="Z20" s="133"/>
      <c r="AA20" s="54"/>
      <c r="AB20" s="54"/>
      <c r="AC20" s="54"/>
      <c r="AD20" s="54"/>
      <c r="AE20" s="54"/>
      <c r="AF20" s="54"/>
      <c r="AG20" s="54"/>
      <c r="AH20" s="54"/>
      <c r="AI20" s="54"/>
      <c r="AJ20" s="54"/>
      <c r="AK20" s="54"/>
      <c r="AL20" s="54"/>
      <c r="AM20" s="54"/>
      <c r="AN20" s="54"/>
      <c r="AO20" s="54"/>
      <c r="AP20" s="54"/>
      <c r="AQ20" s="54"/>
      <c r="AR20" s="54"/>
      <c r="AS20" s="54"/>
      <c r="AT20" s="54"/>
      <c r="AU20" s="54"/>
      <c r="AV20" s="54"/>
    </row>
    <row r="21" ht="25.5" customHeight="1" spans="1:48">
      <c r="A21" s="76" t="s">
        <v>123</v>
      </c>
      <c r="B21" s="86" t="s">
        <v>258</v>
      </c>
      <c r="C21" s="84" t="str">
        <f>IFERROR(VLOOKUP(B21,'SINAPI NACIONAL JAN.2022'!A:E,5,FALSE),IFERROR(VLOOKUP(B21,'SINAPI INSUMOS JAN.2022'!A:F,6,FALSE),IFERROR(VLOOKUP(B21,COMPOSIÇÕES!A:G,3,FALSE),"")))</f>
        <v/>
      </c>
      <c r="D21" s="79" t="str">
        <f>IFERROR(VLOOKUP(B21,'SINAPI NACIONAL JAN.2022'!A:E,2,FALSE),IFERROR(VLOOKUP(B21,'SINAPI INSUMOS JAN.2022'!A:F,2,FALSE),IFERROR(VLOOKUP(B21,COMPOSIÇÕES!A:G,4,FALSE),"")))</f>
        <v/>
      </c>
      <c r="E21" s="80" t="str">
        <f>IFERROR(VLOOKUP(B21,'SINAPI NACIONAL JAN.2022'!A:E,3,FALSE),IFERROR(VLOOKUP(B21,'SINAPI INSUMOS JAN.2022'!A:F,3,FALSE),IFERROR(VLOOKUP(B21,COMPOSIÇÕES!A:G,5,FALSE),"")))</f>
        <v/>
      </c>
      <c r="F21" s="82">
        <v>42</v>
      </c>
      <c r="G21" s="82" t="str">
        <f>IFERROR(VLOOKUP(B21,'SINAPI NACIONAL JAN.2022'!A:E,4,FALSE),IFERROR(VLOOKUP(B21,'SINAPI INSUMOS JAN.2022'!A:F,4,FALSE),IFERROR(VLOOKUP(B21,COMPOSIÇÕES!A:G,9,FALSE),"")))</f>
        <v/>
      </c>
      <c r="H21" s="83">
        <f t="shared" si="0"/>
        <v>0.2338</v>
      </c>
      <c r="I21" s="90" t="e">
        <f t="shared" si="1"/>
        <v>#VALUE!</v>
      </c>
      <c r="J21" s="82" t="e">
        <f t="shared" si="2"/>
        <v>#VALUE!</v>
      </c>
      <c r="K21" s="121" t="e">
        <f t="shared" si="3"/>
        <v>#VALUE!</v>
      </c>
      <c r="L21" s="53"/>
      <c r="M21" s="53"/>
      <c r="N21" s="115"/>
      <c r="O21" s="54"/>
      <c r="P21" s="54"/>
      <c r="Q21" s="54"/>
      <c r="R21" s="54"/>
      <c r="S21" s="54"/>
      <c r="T21" s="54"/>
      <c r="U21" s="54"/>
      <c r="V21" s="54"/>
      <c r="W21" s="54"/>
      <c r="X21" s="54"/>
      <c r="Y21" s="54"/>
      <c r="Z21" s="115"/>
      <c r="AA21" s="134"/>
      <c r="AB21" s="54"/>
      <c r="AC21" s="54"/>
      <c r="AD21" s="54"/>
      <c r="AE21" s="54"/>
      <c r="AF21" s="54"/>
      <c r="AG21" s="54"/>
      <c r="AH21" s="54"/>
      <c r="AI21" s="54"/>
      <c r="AJ21" s="54"/>
      <c r="AK21" s="54"/>
      <c r="AL21" s="54"/>
      <c r="AM21" s="54"/>
      <c r="AN21" s="54"/>
      <c r="AO21" s="54"/>
      <c r="AP21" s="54"/>
      <c r="AQ21" s="54"/>
      <c r="AR21" s="54"/>
      <c r="AS21" s="54"/>
      <c r="AT21" s="54"/>
      <c r="AU21" s="54"/>
      <c r="AV21" s="54"/>
    </row>
    <row r="22" ht="25.5" customHeight="1" spans="1:48">
      <c r="A22" s="87" t="s">
        <v>71</v>
      </c>
      <c r="B22" s="88" t="s">
        <v>22680</v>
      </c>
      <c r="C22" s="85" t="str">
        <f>IFERROR(VLOOKUP(B22,'SINAPI NACIONAL JAN.2022'!A:E,5,FALSE),IFERROR(VLOOKUP(B22,'SINAPI INSUMOS JAN.2022'!A:F,6,FALSE),IFERROR(VLOOKUP(B22,COMPOSIÇÕES!A:G,3,FALSE),"")))</f>
        <v>SINAPI Nacional 
JANEIRO 2022</v>
      </c>
      <c r="D22" s="89" t="str">
        <f>IFERROR(VLOOKUP(B22,'SINAPI NACIONAL JAN.2022'!A:E,2,FALSE),IFERROR(VLOOKUP(B22,'SINAPI INSUMOS JAN.2022'!A:F,2,FALSE),IFERROR(VLOOKUP(B22,COMPOSIÇÕES!A:G,4,FALSE),"")))</f>
        <v>ESCAVAÇÃO HORIZONTAL EM SOLO DE 1A CATEGORIA COM TRATOR DE ESTEIRAS (170HP/LÂMINA: 5,20M3). AF_07/2020</v>
      </c>
      <c r="E22" s="84" t="str">
        <f>IFERROR(VLOOKUP(B22,'SINAPI NACIONAL JAN.2022'!A:E,3,FALSE),IFERROR(VLOOKUP(B22,'SINAPI INSUMOS JAN.2022'!A:F,3,FALSE),IFERROR(VLOOKUP(B22,COMPOSIÇÕES!A:G,5,FALSE),"")))</f>
        <v>M3</v>
      </c>
      <c r="F22" s="90">
        <v>870.55</v>
      </c>
      <c r="G22" s="91" t="str">
        <f>IFERROR(VLOOKUP(B22,'SINAPI NACIONAL JAN.2022'!A:E,4,FALSE),IFERROR(VLOOKUP(B22,'SINAPI INSUMOS JAN.2022'!A:F,4,FALSE),IFERROR(VLOOKUP(B22,COMPOSIÇÕES!A:G,9,FALSE),"")))</f>
        <v>1,91</v>
      </c>
      <c r="H22" s="83">
        <f t="shared" si="0"/>
        <v>0.2338</v>
      </c>
      <c r="I22" s="123">
        <f t="shared" si="1"/>
        <v>2.356558</v>
      </c>
      <c r="J22" s="124">
        <f t="shared" si="2"/>
        <v>1662.75</v>
      </c>
      <c r="K22" s="124">
        <f t="shared" si="3"/>
        <v>2051.5</v>
      </c>
      <c r="L22" s="53"/>
      <c r="M22" s="53"/>
      <c r="N22" s="125"/>
      <c r="O22" s="54"/>
      <c r="P22" s="53"/>
      <c r="Q22" s="125"/>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row>
    <row r="23" ht="25.5" customHeight="1" spans="1:48">
      <c r="A23" s="87" t="s">
        <v>73</v>
      </c>
      <c r="B23" s="92" t="s">
        <v>22681</v>
      </c>
      <c r="C23" s="85" t="str">
        <f>IFERROR(VLOOKUP(B23,'SINAPI NACIONAL JAN.2022'!A:E,5,FALSE),IFERROR(VLOOKUP(B23,'SINAPI INSUMOS JAN.2022'!A:F,6,FALSE),IFERROR(VLOOKUP(B23,COMPOSIÇÕES!A:G,3,FALSE),"")))</f>
        <v>SINAPI Nacional 
JANEIRO 2022</v>
      </c>
      <c r="D23" s="89" t="str">
        <f>CONCATENATE(IFERROR(VLOOKUP(B23,'SINAPI NACIONAL JAN.2022'!A:E,2,FALSE),IFERROR(VLOOKUP(B23,'SINAPI INSUMOS JAN.2022'!A:F,2,FALSE),IFERROR(VLOOKUP(B23,COMPOSIÇÕES!A:G,4,FALSE),""))),L23)</f>
        <v>ESPALHAMENTO DE MATERIAL COM TRATOR DE ESTEIRAS. AF_11/2019</v>
      </c>
      <c r="E23" s="84" t="str">
        <f>IFERROR(VLOOKUP(B23,'SINAPI NACIONAL JAN.2022'!A:E,3,FALSE),IFERROR(VLOOKUP(B23,'SINAPI INSUMOS JAN.2022'!A:F,3,FALSE),IFERROR(VLOOKUP(B23,COMPOSIÇÕES!A:G,5,FALSE),"")))</f>
        <v>M3</v>
      </c>
      <c r="F23" s="81">
        <v>66.83</v>
      </c>
      <c r="G23" s="91" t="str">
        <f>IFERROR(VLOOKUP(B23,'SINAPI NACIONAL JAN.2022'!A:E,4,FALSE),IFERROR(VLOOKUP(B23,'SINAPI INSUMOS JAN.2022'!A:F,4,FALSE),IFERROR(VLOOKUP(B23,COMPOSIÇÕES!A:G,9,FALSE),"")))</f>
        <v>1,24</v>
      </c>
      <c r="H23" s="83">
        <f t="shared" si="0"/>
        <v>0.2338</v>
      </c>
      <c r="I23" s="123">
        <f t="shared" si="1"/>
        <v>1.529912</v>
      </c>
      <c r="J23" s="124">
        <f t="shared" si="2"/>
        <v>82.86</v>
      </c>
      <c r="K23" s="124">
        <f t="shared" si="3"/>
        <v>102.24</v>
      </c>
      <c r="L23" s="53"/>
      <c r="O23" s="54"/>
      <c r="P23" s="53"/>
      <c r="Q23" s="125"/>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row>
    <row r="24" ht="25.5" customHeight="1" spans="1:48">
      <c r="A24" s="87" t="s">
        <v>74</v>
      </c>
      <c r="B24" s="92" t="s">
        <v>22682</v>
      </c>
      <c r="C24" s="85" t="str">
        <f>IFERROR(VLOOKUP(B24,'SINAPI NACIONAL JAN.2022'!A:E,5,FALSE),IFERROR(VLOOKUP(B24,'SINAPI INSUMOS JAN.2022'!A:F,6,FALSE),IFERROR(VLOOKUP(B24,COMPOSIÇÕES!A:G,3,FALSE),"")))</f>
        <v/>
      </c>
      <c r="D24" s="89" t="str">
        <f>CONCATENATE(IFERROR(VLOOKUP(B24,'SINAPI NACIONAL JAN.2022'!A:E,2,FALSE),IFERROR(VLOOKUP(B24,'SINAPI INSUMOS JAN.2022'!A:F,2,FALSE),IFERROR(VLOOKUP(B24,COMPOSIÇÕES!A:G,4,FALSE),""))),L24)</f>
        <v/>
      </c>
      <c r="E24" s="84" t="str">
        <f>IFERROR(VLOOKUP(B24,'SINAPI NACIONAL JAN.2022'!A:E,3,FALSE),IFERROR(VLOOKUP(B24,'SINAPI INSUMOS JAN.2022'!A:F,3,FALSE),IFERROR(VLOOKUP(B24,COMPOSIÇÕES!A:G,5,FALSE),"")))</f>
        <v/>
      </c>
      <c r="F24" s="81">
        <v>53.46</v>
      </c>
      <c r="G24" s="91" t="str">
        <f>IFERROR(VLOOKUP(B24,'SINAPI NACIONAL JAN.2022'!A:E,4,FALSE),IFERROR(VLOOKUP(B24,'SINAPI INSUMOS JAN.2022'!A:F,4,FALSE),IFERROR(VLOOKUP(B24,COMPOSIÇÕES!A:G,9,FALSE),"")))</f>
        <v/>
      </c>
      <c r="H24" s="83">
        <f t="shared" si="0"/>
        <v>0.2338</v>
      </c>
      <c r="I24" s="123" t="e">
        <f t="shared" si="1"/>
        <v>#VALUE!</v>
      </c>
      <c r="J24" s="124" t="e">
        <f t="shared" si="2"/>
        <v>#VALUE!</v>
      </c>
      <c r="K24" s="124" t="e">
        <f t="shared" si="3"/>
        <v>#VALUE!</v>
      </c>
      <c r="L24" s="53"/>
      <c r="O24" s="54"/>
      <c r="P24" s="53"/>
      <c r="Q24" s="125"/>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row>
    <row r="25" ht="51" customHeight="1" spans="1:48">
      <c r="A25" s="87" t="s">
        <v>76</v>
      </c>
      <c r="B25" s="92" t="s">
        <v>22683</v>
      </c>
      <c r="C25" s="85" t="str">
        <f>IFERROR(VLOOKUP(B25,'SINAPI NACIONAL JAN.2022'!A:E,5,FALSE),IFERROR(VLOOKUP(B25,'SINAPI INSUMOS JAN.2022'!A:F,6,FALSE),IFERROR(VLOOKUP(B25,COMPOSIÇÕES!A:G,3,FALSE),"")))</f>
        <v>SINAPI Nacional 
JANEIRO 2022</v>
      </c>
      <c r="D25" s="89" t="str">
        <f>IFERROR(VLOOKUP(B25,'SINAPI NACIONAL JAN.2022'!A:E,2,FALSE),IFERROR(VLOOKUP(B25,'SINAPI INSUMOS JAN.2022'!A:F,2,FALSE),IFERROR(VLOOKUP(B25,COMPOSIÇÕES!A:G,4,FALSE),"")))&amp;L25</f>
        <v>CARGA, MANOBRA E DESCARGA DE SOLOS E MATERIAIS GRANULARES EM CAMINHÃO BASCULANTE 6 M³ - CARGA COM PÁ CARREGADEIRA (CAÇAMBA DE 1,7 A 2,8 M³ / 128 HP) E DESCARGA LIVRE (UNIDADE: M3). AF_07/2020 - BOTA-FORA</v>
      </c>
      <c r="E25" s="84" t="str">
        <f>IFERROR(VLOOKUP(B25,'SINAPI NACIONAL JAN.2022'!A:E,3,FALSE),IFERROR(VLOOKUP(B25,'SINAPI INSUMOS JAN.2022'!A:F,3,FALSE),IFERROR(VLOOKUP(B25,COMPOSIÇÕES!A:G,5,FALSE),"")))</f>
        <v>M3</v>
      </c>
      <c r="F25" s="81">
        <v>803.73</v>
      </c>
      <c r="G25" s="91" t="str">
        <f>IFERROR(VLOOKUP(B25,'SINAPI NACIONAL JAN.2022'!A:E,4,FALSE),IFERROR(VLOOKUP(B25,'SINAPI INSUMOS JAN.2022'!A:F,4,FALSE),IFERROR(VLOOKUP(B25,COMPOSIÇÕES!A:G,9,FALSE),"")))</f>
        <v>7,89</v>
      </c>
      <c r="H25" s="83">
        <f t="shared" si="0"/>
        <v>0.2338</v>
      </c>
      <c r="I25" s="123">
        <f t="shared" si="1"/>
        <v>9.734682</v>
      </c>
      <c r="J25" s="124">
        <f t="shared" si="2"/>
        <v>6341.42</v>
      </c>
      <c r="K25" s="124">
        <f t="shared" si="3"/>
        <v>7824.05</v>
      </c>
      <c r="L25" s="53" t="s">
        <v>22684</v>
      </c>
      <c r="O25" s="54"/>
      <c r="P25" s="53"/>
      <c r="Q25" s="125"/>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row>
    <row r="26" ht="38.25" customHeight="1" spans="1:48">
      <c r="A26" s="87" t="s">
        <v>78</v>
      </c>
      <c r="B26" s="93" t="s">
        <v>22685</v>
      </c>
      <c r="C26" s="85" t="str">
        <f>IFERROR(VLOOKUP(B26,'SINAPI NACIONAL JAN.2022'!A:E,5,FALSE),IFERROR(VLOOKUP(B26,'SINAPI INSUMOS JAN.2022'!A:F,6,FALSE),IFERROR(VLOOKUP(B26,COMPOSIÇÕES!A:G,3,FALSE),"")))</f>
        <v>SINAPI Nacional 
JANEIRO 2022</v>
      </c>
      <c r="D26" s="89" t="str">
        <f>IFERROR(VLOOKUP(B26,'SINAPI NACIONAL JAN.2022'!A:E,2,FALSE),IFERROR(VLOOKUP(B26,'SINAPI INSUMOS JAN.2022'!A:F,2,FALSE),IFERROR(VLOOKUP(B26,COMPOSIÇÕES!A:G,4,FALSE),"")))&amp;L26</f>
        <v>TRANSPORTE COM CAMINHÃO BASCULANTE DE 6 M³, EM VIA URBANA PAVIMENTADA, DMT ATÉ 30 KM (UNIDADE: M3XKM). AF_07/2020 - BOTA-FORA</v>
      </c>
      <c r="E26" s="84" t="str">
        <f>IFERROR(VLOOKUP(B26,'SINAPI NACIONAL JAN.2022'!A:E,3,FALSE),IFERROR(VLOOKUP(B26,'SINAPI INSUMOS JAN.2022'!A:F,3,FALSE),IFERROR(VLOOKUP(B26,COMPOSIÇÕES!A:G,5,FALSE),"")))</f>
        <v>M3XKM</v>
      </c>
      <c r="F26" s="81">
        <v>5947.6</v>
      </c>
      <c r="G26" s="91" t="str">
        <f>IFERROR(VLOOKUP(B26,'SINAPI NACIONAL JAN.2022'!A:E,4,FALSE),IFERROR(VLOOKUP(B26,'SINAPI INSUMOS JAN.2022'!A:F,4,FALSE),IFERROR(VLOOKUP(B26,COMPOSIÇÕES!A:G,9,FALSE),"")))</f>
        <v>2,55</v>
      </c>
      <c r="H26" s="83">
        <f t="shared" si="0"/>
        <v>0.2338</v>
      </c>
      <c r="I26" s="123">
        <f t="shared" si="1"/>
        <v>3.14619</v>
      </c>
      <c r="J26" s="124">
        <f t="shared" si="2"/>
        <v>15166.38</v>
      </c>
      <c r="K26" s="124">
        <f t="shared" si="3"/>
        <v>18712.27</v>
      </c>
      <c r="L26" s="53" t="s">
        <v>22684</v>
      </c>
      <c r="O26" s="54"/>
      <c r="P26" s="53"/>
      <c r="Q26" s="125"/>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row>
    <row r="27" ht="63.75" customHeight="1" spans="1:48">
      <c r="A27" s="94" t="s">
        <v>82</v>
      </c>
      <c r="B27" s="77" t="s">
        <v>22686</v>
      </c>
      <c r="C27" s="87" t="str">
        <f>IFERROR(VLOOKUP(B27,'SINAPI NACIONAL JAN.2022'!A:E,5,FALSE),IFERROR(VLOOKUP(B27,'SINAPI INSUMOS JAN.2022'!A:F,6,FALSE),IFERROR(VLOOKUP(B27,COMPOSIÇÕES!A:G,3,FALSE),"")))</f>
        <v>SINAPI Nacional 
JANEIRO 2022</v>
      </c>
      <c r="D27" s="89" t="str">
        <f>IFERROR(VLOOKUP(B27,'SINAPI NACIONAL JAN.2022'!A:E,2,FALSE),IFERROR(VLOOKUP(B27,'SINAPI INSUMOS JAN.2022'!A:F,2,FALSE),IFERROR(VLOOKUP(B27,COMPOSIÇÕES!A:G,4,FALSE),"")))</f>
        <v>ASSENTAMENTO DE GUIA (MEIO-FIO) EM TRECHO RETO, CONFECCIONADA EM CONCRETO PRÉ-FABRICADO, DIMENSÕES 100X15X13X30 CM (COMPRIMENTO X BASE INFERIOR X BASE SUPERIOR X ALTURA), PARA VIAS URBANAS (USO VIÁRIO). AF_06/2016</v>
      </c>
      <c r="E27" s="85" t="str">
        <f>IFERROR(VLOOKUP(B27,'SINAPI NACIONAL JAN.2022'!A:E,3,FALSE),IFERROR(VLOOKUP(B27,'SINAPI INSUMOS JAN.2022'!A:F,3,FALSE),IFERROR(VLOOKUP(B27,COMPOSIÇÕES!A:G,5,FALSE),"")))</f>
        <v>M</v>
      </c>
      <c r="F27" s="81">
        <v>479.09</v>
      </c>
      <c r="G27" s="95" t="str">
        <f>IFERROR(VLOOKUP(B27,'SINAPI NACIONAL JAN.2022'!A:E,4,FALSE),IFERROR(VLOOKUP(B27,'SINAPI INSUMOS JAN.2022'!A:F,4,FALSE),IFERROR(VLOOKUP(B27,COMPOSIÇÕES!A:G,9,FALSE),"")))</f>
        <v>48,26</v>
      </c>
      <c r="H27" s="83">
        <f t="shared" si="0"/>
        <v>0.2338</v>
      </c>
      <c r="I27" s="96">
        <f t="shared" si="1"/>
        <v>59.543188</v>
      </c>
      <c r="J27" s="126">
        <f t="shared" si="2"/>
        <v>23120.88</v>
      </c>
      <c r="K27" s="126">
        <f t="shared" si="3"/>
        <v>28526.54</v>
      </c>
      <c r="L27" s="53"/>
      <c r="M27" s="53"/>
      <c r="N27" s="125"/>
      <c r="O27" s="54"/>
      <c r="P27" s="53"/>
      <c r="Q27" s="125"/>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row>
    <row r="28" ht="38.25" customHeight="1" spans="1:48">
      <c r="A28" s="94" t="s">
        <v>97</v>
      </c>
      <c r="B28" s="77" t="s">
        <v>22687</v>
      </c>
      <c r="C28" s="87" t="str">
        <f>IFERROR(VLOOKUP(B28,'SINAPI NACIONAL JAN.2022'!A:E,5,FALSE),IFERROR(VLOOKUP(B28,'SINAPI INSUMOS JAN.2022'!A:F,6,FALSE),IFERROR(VLOOKUP(B28,COMPOSIÇÕES!A:G,3,FALSE),"")))</f>
        <v>SINAPI Nacional 
JANEIRO 2022</v>
      </c>
      <c r="D28" s="89" t="str">
        <f>IFERROR(VLOOKUP(B28,'SINAPI NACIONAL JAN.2022'!A:E,2,FALSE),IFERROR(VLOOKUP(B28,'SINAPI INSUMOS JAN.2022'!A:F,2,FALSE),IFERROR(VLOOKUP(B28,COMPOSIÇÕES!A:G,4,FALSE),"")))</f>
        <v>EXECUÇÃO DE SARJETA DE CONCRETO USINADO, MOLDADA  IN LOCO  EM TRECHO RETO, 30 CM BASE X 15 CM ALTURA. AF_06/2016</v>
      </c>
      <c r="E28" s="85" t="str">
        <f>IFERROR(VLOOKUP(B28,'SINAPI NACIONAL JAN.2022'!A:E,3,FALSE),IFERROR(VLOOKUP(B28,'SINAPI INSUMOS JAN.2022'!A:F,3,FALSE),IFERROR(VLOOKUP(B28,COMPOSIÇÕES!A:G,5,FALSE),"")))</f>
        <v>M</v>
      </c>
      <c r="F28" s="81">
        <v>234</v>
      </c>
      <c r="G28" s="95" t="str">
        <f>IFERROR(VLOOKUP(B28,'SINAPI NACIONAL JAN.2022'!A:E,4,FALSE),IFERROR(VLOOKUP(B28,'SINAPI INSUMOS JAN.2022'!A:F,4,FALSE),IFERROR(VLOOKUP(B28,COMPOSIÇÕES!A:G,9,FALSE),"")))</f>
        <v>43,56</v>
      </c>
      <c r="H28" s="83">
        <f t="shared" si="0"/>
        <v>0.2338</v>
      </c>
      <c r="I28" s="96">
        <f t="shared" si="1"/>
        <v>53.744328</v>
      </c>
      <c r="J28" s="126">
        <f t="shared" si="2"/>
        <v>10193.04</v>
      </c>
      <c r="K28" s="126">
        <f t="shared" si="3"/>
        <v>12576.17</v>
      </c>
      <c r="L28" s="53"/>
      <c r="M28" s="53"/>
      <c r="N28" s="115"/>
      <c r="O28" s="54"/>
      <c r="P28" s="115"/>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row>
    <row r="29" ht="25.5" customHeight="1" spans="1:48">
      <c r="A29" s="94" t="s">
        <v>83</v>
      </c>
      <c r="B29" s="77" t="s">
        <v>575</v>
      </c>
      <c r="C29" s="87" t="str">
        <f>IFERROR(VLOOKUP(B29,'SINAPI NACIONAL JAN.2022'!A:E,5,FALSE),IFERROR(VLOOKUP(B29,'SINAPI INSUMOS JAN.2022'!A:F,6,FALSE),IFERROR(VLOOKUP(B29,COMPOSIÇÕES!A:G,3,FALSE),"")))</f>
        <v/>
      </c>
      <c r="D29" s="89" t="str">
        <f>IFERROR(VLOOKUP(B29,'SINAPI NACIONAL JAN.2022'!A:E,2,FALSE),IFERROR(VLOOKUP(B29,'SINAPI INSUMOS JAN.2022'!A:F,2,FALSE),IFERROR(VLOOKUP(B29,COMPOSIÇÕES!A:G,4,FALSE),"")))</f>
        <v/>
      </c>
      <c r="E29" s="85" t="str">
        <f>IFERROR(VLOOKUP(B29,'SINAPI NACIONAL JAN.2022'!A:E,3,FALSE),IFERROR(VLOOKUP(B29,'SINAPI INSUMOS JAN.2022'!A:F,3,FALSE),IFERROR(VLOOKUP(B29,COMPOSIÇÕES!A:G,5,FALSE),"")))</f>
        <v/>
      </c>
      <c r="F29" s="81">
        <v>8.99</v>
      </c>
      <c r="G29" s="95" t="str">
        <f>IFERROR(VLOOKUP(B29,'SINAPI NACIONAL JAN.2022'!A:E,4,FALSE),IFERROR(VLOOKUP(B29,'SINAPI INSUMOS JAN.2022'!A:F,4,FALSE),IFERROR(VLOOKUP(B29,COMPOSIÇÕES!A:G,9,FALSE),"")))</f>
        <v/>
      </c>
      <c r="H29" s="83">
        <f t="shared" si="0"/>
        <v>0.2338</v>
      </c>
      <c r="I29" s="96" t="e">
        <f t="shared" si="1"/>
        <v>#VALUE!</v>
      </c>
      <c r="J29" s="126" t="e">
        <f t="shared" si="2"/>
        <v>#VALUE!</v>
      </c>
      <c r="K29" s="126" t="e">
        <f t="shared" si="3"/>
        <v>#VALUE!</v>
      </c>
      <c r="L29" s="53"/>
      <c r="M29" s="53"/>
      <c r="N29" s="115"/>
      <c r="O29" s="54"/>
      <c r="P29" s="115"/>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row>
    <row r="30" ht="51" customHeight="1" spans="1:48">
      <c r="A30" s="94" t="s">
        <v>85</v>
      </c>
      <c r="B30" s="77" t="s">
        <v>113</v>
      </c>
      <c r="C30" s="87" t="str">
        <f>IFERROR(VLOOKUP(B30,'SINAPI NACIONAL JAN.2022'!A:E,5,FALSE),IFERROR(VLOOKUP(B30,'SINAPI INSUMOS JAN.2022'!A:F,6,FALSE),IFERROR(VLOOKUP(B30,COMPOSIÇÕES!A:G,3,FALSE),"")))</f>
        <v/>
      </c>
      <c r="D30" s="89" t="str">
        <f>IFERROR(VLOOKUP(B30,'SINAPI NACIONAL JAN.2022'!A:E,2,FALSE),IFERROR(VLOOKUP(B30,'SINAPI INSUMOS JAN.2022'!A:F,2,FALSE),IFERROR(VLOOKUP(B30,COMPOSIÇÕES!A:G,4,FALSE),"")))</f>
        <v/>
      </c>
      <c r="E30" s="85" t="str">
        <f>IFERROR(VLOOKUP(B30,'SINAPI NACIONAL JAN.2022'!A:E,3,FALSE),IFERROR(VLOOKUP(B30,'SINAPI INSUMOS JAN.2022'!A:F,3,FALSE),IFERROR(VLOOKUP(B30,COMPOSIÇÕES!A:G,5,FALSE),"")))</f>
        <v/>
      </c>
      <c r="F30" s="81">
        <v>9</v>
      </c>
      <c r="G30" s="95" t="str">
        <f>IFERROR(VLOOKUP(B30,'SINAPI NACIONAL JAN.2022'!A:E,4,FALSE),IFERROR(VLOOKUP(B30,'SINAPI INSUMOS JAN.2022'!A:F,4,FALSE),IFERROR(VLOOKUP(B30,COMPOSIÇÕES!A:G,9,FALSE),"")))</f>
        <v/>
      </c>
      <c r="H30" s="83">
        <f t="shared" si="0"/>
        <v>0.2338</v>
      </c>
      <c r="I30" s="96" t="e">
        <f t="shared" si="1"/>
        <v>#VALUE!</v>
      </c>
      <c r="J30" s="126" t="e">
        <f t="shared" si="2"/>
        <v>#VALUE!</v>
      </c>
      <c r="K30" s="126" t="e">
        <f t="shared" si="3"/>
        <v>#VALUE!</v>
      </c>
      <c r="L30" s="53"/>
      <c r="M30" s="53"/>
      <c r="N30" s="125"/>
      <c r="O30" s="54"/>
      <c r="P30" s="53"/>
      <c r="Q30" s="125"/>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row>
    <row r="31" ht="22.5" customHeight="1" spans="1:48">
      <c r="A31" s="94" t="s">
        <v>117</v>
      </c>
      <c r="B31" s="77" t="s">
        <v>574</v>
      </c>
      <c r="C31" s="87" t="str">
        <f>IFERROR(VLOOKUP(B31,'SINAPI NACIONAL JAN.2022'!A:E,5,FALSE),IFERROR(VLOOKUP(B31,'SINAPI INSUMOS JAN.2022'!A:F,6,FALSE),IFERROR(VLOOKUP(B31,COMPOSIÇÕES!A:G,3,FALSE),"")))</f>
        <v/>
      </c>
      <c r="D31" s="89" t="str">
        <f>IFERROR(VLOOKUP(B31,'SINAPI NACIONAL JAN.2022'!A:E,2,FALSE),IFERROR(VLOOKUP(B31,'SINAPI INSUMOS JAN.2022'!A:F,2,FALSE),IFERROR(VLOOKUP(B31,COMPOSIÇÕES!A:G,4,FALSE),"")))</f>
        <v/>
      </c>
      <c r="E31" s="85" t="str">
        <f>IFERROR(VLOOKUP(B31,'SINAPI NACIONAL JAN.2022'!A:E,3,FALSE),IFERROR(VLOOKUP(B31,'SINAPI INSUMOS JAN.2022'!A:F,3,FALSE),IFERROR(VLOOKUP(B31,COMPOSIÇÕES!A:G,5,FALSE),"")))</f>
        <v/>
      </c>
      <c r="F31" s="81">
        <v>1</v>
      </c>
      <c r="G31" s="95" t="str">
        <f>IFERROR(VLOOKUP(B31,'SINAPI NACIONAL JAN.2022'!A:E,4,FALSE),IFERROR(VLOOKUP(B31,'SINAPI INSUMOS JAN.2022'!A:F,4,FALSE),IFERROR(VLOOKUP(B31,COMPOSIÇÕES!A:G,9,FALSE),"")))</f>
        <v/>
      </c>
      <c r="H31" s="83">
        <f t="shared" si="0"/>
        <v>0.2338</v>
      </c>
      <c r="I31" s="96" t="e">
        <f t="shared" si="1"/>
        <v>#VALUE!</v>
      </c>
      <c r="J31" s="126" t="e">
        <f t="shared" si="2"/>
        <v>#VALUE!</v>
      </c>
      <c r="K31" s="126" t="e">
        <f t="shared" si="3"/>
        <v>#VALUE!</v>
      </c>
      <c r="L31" s="53"/>
      <c r="M31" s="53"/>
      <c r="N31" s="115"/>
      <c r="O31" s="54"/>
      <c r="P31" s="115"/>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row>
    <row r="32" ht="63.75" customHeight="1" spans="1:48">
      <c r="A32" s="94" t="s">
        <v>141</v>
      </c>
      <c r="B32" s="77" t="s">
        <v>22688</v>
      </c>
      <c r="C32" s="87" t="str">
        <f>IFERROR(VLOOKUP(B32,'SINAPI NACIONAL JAN.2022'!A:E,5,FALSE),IFERROR(VLOOKUP(B32,'SINAPI INSUMOS JAN.2022'!A:F,6,FALSE),IFERROR(VLOOKUP(B32,COMPOSIÇÕES!A:G,3,FALSE),"")))</f>
        <v>SINAPI Nacional 
JANEIRO 2022</v>
      </c>
      <c r="D32" s="89" t="str">
        <f>IFERROR(VLOOKUP(B32,'SINAPI NACIONAL JAN.2022'!A:E,2,FALSE),IFERROR(VLOOKUP(B32,'SINAPI INSUMOS JAN.2022'!A:F,2,FALSE),IFERROR(VLOOKUP(B32,COMPOSIÇÕES!A:G,4,FALSE),"")))</f>
        <v>ESCAVAÇÃO MECANIZADA DE VALA COM PROFUNDIDADE MAIOR QUE 1,5 M ATÉ 3,0 M (MÉDIA MONTANTE E JUSANTE/UMA COMPOSIÇÃO POR TRECHO), RETROESCAV. (0,26 M3), LARGURA MENOR QUE 0,8 M, EM SOLO DE 1A CATEGORIA, LOCAIS COM BAIXO NÍVEL DE INTERFERÊNCIA. AF_02/2021</v>
      </c>
      <c r="E32" s="85" t="str">
        <f>IFERROR(VLOOKUP(B32,'SINAPI NACIONAL JAN.2022'!A:E,3,FALSE),IFERROR(VLOOKUP(B32,'SINAPI INSUMOS JAN.2022'!A:F,3,FALSE),IFERROR(VLOOKUP(B32,COMPOSIÇÕES!A:G,5,FALSE),"")))</f>
        <v>M3</v>
      </c>
      <c r="F32" s="81">
        <v>31.05</v>
      </c>
      <c r="G32" s="95" t="str">
        <f>IFERROR(VLOOKUP(B32,'SINAPI NACIONAL JAN.2022'!A:E,4,FALSE),IFERROR(VLOOKUP(B32,'SINAPI INSUMOS JAN.2022'!A:F,4,FALSE),IFERROR(VLOOKUP(B32,COMPOSIÇÕES!A:G,9,FALSE),"")))</f>
        <v>6,93</v>
      </c>
      <c r="H32" s="83">
        <f t="shared" si="0"/>
        <v>0.2338</v>
      </c>
      <c r="I32" s="96">
        <f t="shared" si="1"/>
        <v>8.550234</v>
      </c>
      <c r="J32" s="126">
        <f t="shared" si="2"/>
        <v>215.17</v>
      </c>
      <c r="K32" s="126">
        <f t="shared" si="3"/>
        <v>265.48</v>
      </c>
      <c r="L32" s="53"/>
      <c r="M32" s="53"/>
      <c r="N32" s="125"/>
      <c r="O32" s="54"/>
      <c r="P32" s="53"/>
      <c r="Q32" s="125"/>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row>
    <row r="33" ht="63.75" customHeight="1" spans="1:48">
      <c r="A33" s="94" t="s">
        <v>142</v>
      </c>
      <c r="B33" s="77" t="s">
        <v>22689</v>
      </c>
      <c r="C33" s="87" t="str">
        <f>IFERROR(VLOOKUP(B33,'SINAPI NACIONAL JAN.2022'!A:E,5,FALSE),IFERROR(VLOOKUP(B33,'SINAPI INSUMOS JAN.2022'!A:F,6,FALSE),IFERROR(VLOOKUP(B33,COMPOSIÇÕES!A:G,3,FALSE),"")))</f>
        <v>SINAPI Nacional 
JANEIRO 2022</v>
      </c>
      <c r="D33" s="89" t="str">
        <f>IFERROR(VLOOKUP(B33,'SINAPI NACIONAL JAN.2022'!A:E,2,FALSE),IFERROR(VLOOKUP(B33,'SINAPI INSUMOS JAN.2022'!A:F,2,FALSE),IFERROR(VLOOKUP(B33,COMPOSIÇÕES!A:G,4,FALSE),"")))</f>
        <v>REATERRO MECANIZADO DE VALA COM RETROESCAVADEIRA (CAPACIDADE DA CAÇAMBA DA RETRO: 0,26 M³ / POTÊNCIA: 88 HP), LARGURA ATÉ 0,8 M, PROFUNDIDADE DE 1,5 A 3,0 M, COM SOLO DE 1ª CATEGORIA EM LOCAIS COM BAIXO NÍVEL DE INTERFERÊNCIA. AF_04/2016</v>
      </c>
      <c r="E33" s="85" t="str">
        <f>IFERROR(VLOOKUP(B33,'SINAPI NACIONAL JAN.2022'!A:E,3,FALSE),IFERROR(VLOOKUP(B33,'SINAPI INSUMOS JAN.2022'!A:F,3,FALSE),IFERROR(VLOOKUP(B33,COMPOSIÇÕES!A:G,5,FALSE),"")))</f>
        <v>M3</v>
      </c>
      <c r="F33" s="81">
        <v>24.95</v>
      </c>
      <c r="G33" s="95" t="str">
        <f>IFERROR(VLOOKUP(B33,'SINAPI NACIONAL JAN.2022'!A:E,4,FALSE),IFERROR(VLOOKUP(B33,'SINAPI INSUMOS JAN.2022'!A:F,4,FALSE),IFERROR(VLOOKUP(B33,COMPOSIÇÕES!A:G,9,FALSE),"")))</f>
        <v>15,82</v>
      </c>
      <c r="H33" s="83">
        <f t="shared" si="0"/>
        <v>0.2338</v>
      </c>
      <c r="I33" s="96">
        <f t="shared" si="1"/>
        <v>19.518716</v>
      </c>
      <c r="J33" s="126">
        <f t="shared" si="2"/>
        <v>394.7</v>
      </c>
      <c r="K33" s="126">
        <f t="shared" si="3"/>
        <v>486.99</v>
      </c>
      <c r="L33" s="53"/>
      <c r="M33" s="53"/>
      <c r="N33" s="125"/>
      <c r="O33" s="54"/>
      <c r="P33" s="53"/>
      <c r="Q33" s="125"/>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row>
    <row r="34" ht="51" customHeight="1" spans="1:48">
      <c r="A34" s="94" t="s">
        <v>22690</v>
      </c>
      <c r="B34" s="92" t="s">
        <v>22683</v>
      </c>
      <c r="C34" s="85" t="str">
        <f>IFERROR(VLOOKUP(B34,'SINAPI NACIONAL JAN.2022'!A:E,5,FALSE),IFERROR(VLOOKUP(B34,'SINAPI INSUMOS JAN.2022'!A:F,6,FALSE),IFERROR(VLOOKUP(B34,COMPOSIÇÕES!A:G,3,FALSE),"")))</f>
        <v>SINAPI Nacional 
JANEIRO 2022</v>
      </c>
      <c r="D34" s="89" t="str">
        <f>IFERROR(VLOOKUP(B34,'SINAPI NACIONAL JAN.2022'!A:E,2,FALSE),IFERROR(VLOOKUP(B34,'SINAPI INSUMOS JAN.2022'!A:F,2,FALSE),IFERROR(VLOOKUP(B34,COMPOSIÇÕES!A:G,4,FALSE),"")))&amp;L34</f>
        <v>CARGA, MANOBRA E DESCARGA DE SOLOS E MATERIAIS GRANULARES EM CAMINHÃO BASCULANTE 6 M³ - CARGA COM PÁ CARREGADEIRA (CAÇAMBA DE 1,7 A 2,8 M³ / 128 HP) E DESCARGA LIVRE (UNIDADE: M3). AF_07/2020 - BOTA-FORA</v>
      </c>
      <c r="E34" s="84" t="str">
        <f>IFERROR(VLOOKUP(B34,'SINAPI NACIONAL JAN.2022'!A:E,3,FALSE),IFERROR(VLOOKUP(B34,'SINAPI INSUMOS JAN.2022'!A:F,3,FALSE),IFERROR(VLOOKUP(B34,COMPOSIÇÕES!A:G,5,FALSE),"")))</f>
        <v>M3</v>
      </c>
      <c r="F34" s="81">
        <v>7.94</v>
      </c>
      <c r="G34" s="91" t="str">
        <f>IFERROR(VLOOKUP(B34,'SINAPI NACIONAL JAN.2022'!A:E,4,FALSE),IFERROR(VLOOKUP(B34,'SINAPI INSUMOS JAN.2022'!A:F,4,FALSE),IFERROR(VLOOKUP(B34,COMPOSIÇÕES!A:G,9,FALSE),"")))</f>
        <v>7,89</v>
      </c>
      <c r="H34" s="83">
        <f t="shared" si="0"/>
        <v>0.2338</v>
      </c>
      <c r="I34" s="123">
        <f t="shared" si="1"/>
        <v>9.734682</v>
      </c>
      <c r="J34" s="124">
        <f t="shared" si="2"/>
        <v>62.64</v>
      </c>
      <c r="K34" s="124">
        <f t="shared" si="3"/>
        <v>77.29</v>
      </c>
      <c r="L34" s="53" t="s">
        <v>22684</v>
      </c>
      <c r="O34" s="54"/>
      <c r="P34" s="53"/>
      <c r="Q34" s="125"/>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row>
    <row r="35" ht="38.25" customHeight="1" spans="1:48">
      <c r="A35" s="94" t="s">
        <v>22691</v>
      </c>
      <c r="B35" s="93" t="s">
        <v>22685</v>
      </c>
      <c r="C35" s="85" t="str">
        <f>IFERROR(VLOOKUP(B35,'SINAPI NACIONAL JAN.2022'!A:E,5,FALSE),IFERROR(VLOOKUP(B35,'SINAPI INSUMOS JAN.2022'!A:F,6,FALSE),IFERROR(VLOOKUP(B35,COMPOSIÇÕES!A:G,3,FALSE),"")))</f>
        <v>SINAPI Nacional 
JANEIRO 2022</v>
      </c>
      <c r="D35" s="89" t="str">
        <f>IFERROR(VLOOKUP(B35,'SINAPI NACIONAL JAN.2022'!A:E,2,FALSE),IFERROR(VLOOKUP(B35,'SINAPI INSUMOS JAN.2022'!A:F,2,FALSE),IFERROR(VLOOKUP(B35,COMPOSIÇÕES!A:G,4,FALSE),"")))&amp;L35</f>
        <v>TRANSPORTE COM CAMINHÃO BASCULANTE DE 6 M³, EM VIA URBANA PAVIMENTADA, DMT ATÉ 30 KM (UNIDADE: M3XKM). AF_07/2020 - BOTA-FORA</v>
      </c>
      <c r="E35" s="84" t="str">
        <f>IFERROR(VLOOKUP(B35,'SINAPI NACIONAL JAN.2022'!A:E,3,FALSE),IFERROR(VLOOKUP(B35,'SINAPI INSUMOS JAN.2022'!A:F,3,FALSE),IFERROR(VLOOKUP(B35,COMPOSIÇÕES!A:G,5,FALSE),"")))</f>
        <v>M3XKM</v>
      </c>
      <c r="F35" s="81">
        <v>58.73</v>
      </c>
      <c r="G35" s="91" t="str">
        <f>IFERROR(VLOOKUP(B35,'SINAPI NACIONAL JAN.2022'!A:E,4,FALSE),IFERROR(VLOOKUP(B35,'SINAPI INSUMOS JAN.2022'!A:F,4,FALSE),IFERROR(VLOOKUP(B35,COMPOSIÇÕES!A:G,9,FALSE),"")))</f>
        <v>2,55</v>
      </c>
      <c r="H35" s="83">
        <f t="shared" si="0"/>
        <v>0.2338</v>
      </c>
      <c r="I35" s="123">
        <f t="shared" si="1"/>
        <v>3.14619</v>
      </c>
      <c r="J35" s="124">
        <f t="shared" si="2"/>
        <v>149.76</v>
      </c>
      <c r="K35" s="124">
        <f t="shared" si="3"/>
        <v>184.77</v>
      </c>
      <c r="L35" s="53" t="s">
        <v>22684</v>
      </c>
      <c r="O35" s="54"/>
      <c r="P35" s="53"/>
      <c r="Q35" s="125"/>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row>
    <row r="36" ht="25.5" customHeight="1" spans="1:48">
      <c r="A36" s="87" t="s">
        <v>88</v>
      </c>
      <c r="B36" s="88" t="s">
        <v>72</v>
      </c>
      <c r="C36" s="87" t="str">
        <f>IFERROR(VLOOKUP(B36,'SINAPI NACIONAL JAN.2022'!A:E,5,FALSE),IFERROR(VLOOKUP(B36,'SINAPI INSUMOS JAN.2022'!A:F,6,FALSE),IFERROR(VLOOKUP(B36,COMPOSIÇÕES!A:G,3,FALSE),"")))</f>
        <v/>
      </c>
      <c r="D36" s="89" t="str">
        <f>IFERROR(VLOOKUP(B36,'SINAPI NACIONAL JAN.2022'!A:E,2,FALSE),IFERROR(VLOOKUP(B36,'SINAPI INSUMOS JAN.2022'!A:F,2,FALSE),IFERROR(VLOOKUP(B36,COMPOSIÇÕES!A:G,4,FALSE),"")))</f>
        <v/>
      </c>
      <c r="E36" s="85" t="str">
        <f>IFERROR(VLOOKUP(B36,'SINAPI NACIONAL JAN.2022'!A:E,3,FALSE),IFERROR(VLOOKUP(B36,'SINAPI INSUMOS JAN.2022'!A:F,3,FALSE),IFERROR(VLOOKUP(B36,COMPOSIÇÕES!A:G,5,FALSE),"")))</f>
        <v/>
      </c>
      <c r="F36" s="96">
        <v>2.49</v>
      </c>
      <c r="G36" s="95" t="str">
        <f>IFERROR(VLOOKUP(B36,'SINAPI NACIONAL JAN.2022'!A:E,4,FALSE),IFERROR(VLOOKUP(B36,'SINAPI INSUMOS JAN.2022'!A:F,4,FALSE),IFERROR(VLOOKUP(B36,COMPOSIÇÕES!A:G,9,FALSE),"")))</f>
        <v/>
      </c>
      <c r="H36" s="83">
        <f t="shared" si="0"/>
        <v>0.2338</v>
      </c>
      <c r="I36" s="96" t="e">
        <f t="shared" si="1"/>
        <v>#VALUE!</v>
      </c>
      <c r="J36" s="126" t="e">
        <f t="shared" si="2"/>
        <v>#VALUE!</v>
      </c>
      <c r="K36" s="127" t="e">
        <f t="shared" si="3"/>
        <v>#VALUE!</v>
      </c>
      <c r="L36" s="53"/>
      <c r="M36" s="53"/>
      <c r="N36" s="125"/>
      <c r="O36" s="54"/>
      <c r="P36" s="53"/>
      <c r="Q36" s="125"/>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row>
    <row r="37" ht="25.5" customHeight="1" spans="1:48">
      <c r="A37" s="87" t="s">
        <v>90</v>
      </c>
      <c r="B37" s="88" t="s">
        <v>22692</v>
      </c>
      <c r="C37" s="87" t="str">
        <f>IFERROR(VLOOKUP(B37,'SINAPI NACIONAL JAN.2022'!A:E,5,FALSE),IFERROR(VLOOKUP(B37,'SINAPI INSUMOS JAN.2022'!A:F,6,FALSE),IFERROR(VLOOKUP(B37,COMPOSIÇÕES!A:G,3,FALSE),"")))</f>
        <v>SINAPI Nacional 
JANEIRO 2022</v>
      </c>
      <c r="D37" s="89" t="str">
        <f>IFERROR(VLOOKUP(B37,'SINAPI NACIONAL JAN.2022'!A:E,2,FALSE),IFERROR(VLOOKUP(B37,'SINAPI INSUMOS JAN.2022'!A:F,2,FALSE),IFERROR(VLOOKUP(B37,COMPOSIÇÕES!A:G,4,FALSE),"")))</f>
        <v>REGULARIZAÇÃO E COMPACTAÇÃO DE SUBLEITO DE SOLO  PREDOMINANTEMENTE ARGILOSO. AF_11/2019</v>
      </c>
      <c r="E37" s="85" t="str">
        <f>IFERROR(VLOOKUP(B37,'SINAPI NACIONAL JAN.2022'!A:E,3,FALSE),IFERROR(VLOOKUP(B37,'SINAPI INSUMOS JAN.2022'!A:F,3,FALSE),IFERROR(VLOOKUP(B37,COMPOSIÇÕES!A:G,5,FALSE),"")))</f>
        <v>M2</v>
      </c>
      <c r="F37" s="96">
        <v>1531.53</v>
      </c>
      <c r="G37" s="95" t="str">
        <f>IFERROR(VLOOKUP(B37,'SINAPI NACIONAL JAN.2022'!A:E,4,FALSE),IFERROR(VLOOKUP(B37,'SINAPI INSUMOS JAN.2022'!A:F,4,FALSE),IFERROR(VLOOKUP(B37,COMPOSIÇÕES!A:G,9,FALSE),"")))</f>
        <v>2,33</v>
      </c>
      <c r="H37" s="83">
        <f t="shared" si="0"/>
        <v>0.2338</v>
      </c>
      <c r="I37" s="96">
        <f t="shared" si="1"/>
        <v>2.874754</v>
      </c>
      <c r="J37" s="126">
        <f t="shared" si="2"/>
        <v>3568.46</v>
      </c>
      <c r="K37" s="127">
        <f t="shared" si="3"/>
        <v>4402.77</v>
      </c>
      <c r="L37" s="53"/>
      <c r="M37" s="53"/>
      <c r="N37" s="125"/>
      <c r="O37" s="54"/>
      <c r="P37" s="53"/>
      <c r="Q37" s="125"/>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row>
    <row r="38" ht="34.5" customHeight="1" spans="1:48">
      <c r="A38" s="87" t="s">
        <v>92</v>
      </c>
      <c r="B38" s="88" t="s">
        <v>22693</v>
      </c>
      <c r="C38" s="87" t="str">
        <f>IFERROR(VLOOKUP(B38,'SINAPI NACIONAL JAN.2022'!A:E,5,FALSE),IFERROR(VLOOKUP(B38,'SINAPI INSUMOS JAN.2022'!A:F,6,FALSE),IFERROR(VLOOKUP(B38,COMPOSIÇÕES!A:G,3,FALSE),"")))</f>
        <v/>
      </c>
      <c r="D38" s="89" t="str">
        <f>IFERROR(VLOOKUP(B38,'SINAPI NACIONAL JAN.2022'!A:E,2,FALSE),IFERROR(VLOOKUP(B38,'SINAPI INSUMOS JAN.2022'!A:F,2,FALSE),IFERROR(VLOOKUP(B38,COMPOSIÇÕES!A:G,4,FALSE),"")))</f>
        <v/>
      </c>
      <c r="E38" s="85" t="str">
        <f>IFERROR(VLOOKUP(B38,'SINAPI NACIONAL JAN.2022'!A:E,3,FALSE),IFERROR(VLOOKUP(B38,'SINAPI INSUMOS JAN.2022'!A:F,3,FALSE),IFERROR(VLOOKUP(B38,COMPOSIÇÕES!A:G,5,FALSE),"")))</f>
        <v/>
      </c>
      <c r="F38" s="96">
        <v>213.51</v>
      </c>
      <c r="G38" s="95" t="str">
        <f>IFERROR(VLOOKUP(B38,'SINAPI NACIONAL JAN.2022'!A:E,4,FALSE),IFERROR(VLOOKUP(B38,'SINAPI INSUMOS JAN.2022'!A:F,4,FALSE),IFERROR(VLOOKUP(B38,COMPOSIÇÕES!A:G,9,FALSE),"")))</f>
        <v/>
      </c>
      <c r="H38" s="83">
        <f t="shared" si="0"/>
        <v>0.2338</v>
      </c>
      <c r="I38" s="96" t="e">
        <f t="shared" si="1"/>
        <v>#VALUE!</v>
      </c>
      <c r="J38" s="126" t="e">
        <f t="shared" si="2"/>
        <v>#VALUE!</v>
      </c>
      <c r="K38" s="127" t="e">
        <f t="shared" si="3"/>
        <v>#VALUE!</v>
      </c>
      <c r="L38" s="53"/>
      <c r="M38" s="53"/>
      <c r="N38" s="125"/>
      <c r="O38" s="54"/>
      <c r="P38" s="53"/>
      <c r="Q38" s="125"/>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row>
    <row r="39" ht="51" customHeight="1" spans="1:48">
      <c r="A39" s="87" t="s">
        <v>94</v>
      </c>
      <c r="B39" s="88" t="s">
        <v>22694</v>
      </c>
      <c r="C39" s="87" t="str">
        <f>IFERROR(VLOOKUP(B39,'SINAPI NACIONAL JAN.2022'!A:E,5,FALSE),IFERROR(VLOOKUP(B39,'SINAPI INSUMOS JAN.2022'!A:F,6,FALSE),IFERROR(VLOOKUP(B39,COMPOSIÇÕES!A:G,3,FALSE),"")))</f>
        <v/>
      </c>
      <c r="D39" s="89" t="str">
        <f>IFERROR(VLOOKUP(B39,'SINAPI NACIONAL JAN.2022'!A:E,2,FALSE),IFERROR(VLOOKUP(B39,'SINAPI INSUMOS JAN.2022'!A:F,2,FALSE),IFERROR(VLOOKUP(B39,COMPOSIÇÕES!A:G,4,FALSE),"")))</f>
        <v/>
      </c>
      <c r="E39" s="85" t="str">
        <f>IFERROR(VLOOKUP(B39,'SINAPI NACIONAL JAN.2022'!A:E,3,FALSE),IFERROR(VLOOKUP(B39,'SINAPI INSUMOS JAN.2022'!A:F,3,FALSE),IFERROR(VLOOKUP(B39,COMPOSIÇÕES!A:G,5,FALSE),"")))</f>
        <v/>
      </c>
      <c r="F39" s="96">
        <v>1369.37</v>
      </c>
      <c r="G39" s="95" t="str">
        <f>IFERROR(VLOOKUP(B39,'SINAPI NACIONAL JAN.2022'!A:E,4,FALSE),IFERROR(VLOOKUP(B39,'SINAPI INSUMOS JAN.2022'!A:F,4,FALSE),IFERROR(VLOOKUP(B39,COMPOSIÇÕES!A:G,9,FALSE),"")))</f>
        <v/>
      </c>
      <c r="H39" s="83">
        <f t="shared" si="0"/>
        <v>0.2338</v>
      </c>
      <c r="I39" s="96" t="e">
        <f t="shared" si="1"/>
        <v>#VALUE!</v>
      </c>
      <c r="J39" s="126" t="e">
        <f t="shared" si="2"/>
        <v>#VALUE!</v>
      </c>
      <c r="K39" s="127" t="e">
        <f t="shared" si="3"/>
        <v>#VALUE!</v>
      </c>
      <c r="L39" s="53"/>
      <c r="O39" s="54"/>
      <c r="P39" s="53"/>
      <c r="Q39" s="115"/>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row>
    <row r="40" ht="51" customHeight="1" spans="1:48">
      <c r="A40" s="87" t="s">
        <v>22695</v>
      </c>
      <c r="B40" s="88" t="s">
        <v>22696</v>
      </c>
      <c r="C40" s="87" t="str">
        <f>IFERROR(VLOOKUP(B40,'SINAPI NACIONAL JAN.2022'!A:E,5,FALSE),IFERROR(VLOOKUP(B40,'SINAPI INSUMOS JAN.2022'!A:F,6,FALSE),IFERROR(VLOOKUP(B40,COMPOSIÇÕES!A:G,3,FALSE),"")))</f>
        <v>SINAPI Nacional 
JANEIRO 2022</v>
      </c>
      <c r="D40" s="89" t="str">
        <f>IFERROR(VLOOKUP(B40,'SINAPI NACIONAL JAN.2022'!A:E,2,FALSE),IFERROR(VLOOKUP(B40,'SINAPI INSUMOS JAN.2022'!A:F,2,FALSE),IFERROR(VLOOKUP(B40,COMPOSIÇÕES!A:G,4,FALSE),"")))&amp;L40</f>
        <v>CARGA, MANOBRA E DESCARGA DE ENTULHO EM CAMINHÃO BASCULANTE 6 M³ - CARGA COM ESCAVADEIRA HIDRÁULICA  (CAÇAMBA DE 0,80 M³ / 111 HP) E DESCARGA LIVRE (UNIDADE: M3). AF_07/2020 - BOTA-FORA</v>
      </c>
      <c r="E40" s="85" t="str">
        <f>IFERROR(VLOOKUP(B40,'SINAPI NACIONAL JAN.2022'!A:E,3,FALSE),IFERROR(VLOOKUP(B40,'SINAPI INSUMOS JAN.2022'!A:F,3,FALSE),IFERROR(VLOOKUP(B40,COMPOSIÇÕES!A:G,5,FALSE),"")))</f>
        <v>M3</v>
      </c>
      <c r="F40" s="96">
        <v>3.23</v>
      </c>
      <c r="G40" s="95" t="str">
        <f>IFERROR(VLOOKUP(B40,'SINAPI NACIONAL JAN.2022'!A:E,4,FALSE),IFERROR(VLOOKUP(B40,'SINAPI INSUMOS JAN.2022'!A:F,4,FALSE),IFERROR(VLOOKUP(B40,COMPOSIÇÕES!A:G,9,FALSE),"")))</f>
        <v>8,26</v>
      </c>
      <c r="H40" s="83">
        <f t="shared" si="0"/>
        <v>0.2338</v>
      </c>
      <c r="I40" s="96">
        <f t="shared" si="1"/>
        <v>10.191188</v>
      </c>
      <c r="J40" s="126">
        <f t="shared" si="2"/>
        <v>26.67</v>
      </c>
      <c r="K40" s="127">
        <f t="shared" si="3"/>
        <v>32.91</v>
      </c>
      <c r="L40" s="53" t="s">
        <v>22684</v>
      </c>
      <c r="O40" s="54"/>
      <c r="P40" s="53"/>
      <c r="Q40" s="125"/>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row>
    <row r="41" ht="38.25" customHeight="1" spans="1:48">
      <c r="A41" s="87" t="s">
        <v>22697</v>
      </c>
      <c r="B41" s="88" t="s">
        <v>22685</v>
      </c>
      <c r="C41" s="87" t="str">
        <f>IFERROR(VLOOKUP(B41,'SINAPI NACIONAL JAN.2022'!A:E,5,FALSE),IFERROR(VLOOKUP(B41,'SINAPI INSUMOS JAN.2022'!A:F,6,FALSE),IFERROR(VLOOKUP(B41,COMPOSIÇÕES!A:G,3,FALSE),"")))</f>
        <v>SINAPI Nacional 
JANEIRO 2022</v>
      </c>
      <c r="D41" s="89" t="str">
        <f>IFERROR(VLOOKUP(B41,'SINAPI NACIONAL JAN.2022'!A:E,2,FALSE),IFERROR(VLOOKUP(B41,'SINAPI INSUMOS JAN.2022'!A:F,2,FALSE),IFERROR(VLOOKUP(B41,COMPOSIÇÕES!A:G,4,FALSE),"")))&amp;L41</f>
        <v>TRANSPORTE COM CAMINHÃO BASCULANTE DE 6 M³, EM VIA URBANA PAVIMENTADA, DMT ATÉ 30 KM (UNIDADE: M3XKM). AF_07/2020 - BOTA-FORA</v>
      </c>
      <c r="E41" s="85" t="str">
        <f>IFERROR(VLOOKUP(B41,'SINAPI NACIONAL JAN.2022'!A:E,3,FALSE),IFERROR(VLOOKUP(B41,'SINAPI INSUMOS JAN.2022'!A:F,3,FALSE),IFERROR(VLOOKUP(B41,COMPOSIÇÕES!A:G,5,FALSE),"")))</f>
        <v>M3XKM</v>
      </c>
      <c r="F41" s="96">
        <v>23.92</v>
      </c>
      <c r="G41" s="95" t="str">
        <f>IFERROR(VLOOKUP(B41,'SINAPI NACIONAL JAN.2022'!A:E,4,FALSE),IFERROR(VLOOKUP(B41,'SINAPI INSUMOS JAN.2022'!A:F,4,FALSE),IFERROR(VLOOKUP(B41,COMPOSIÇÕES!A:G,9,FALSE),"")))</f>
        <v>2,55</v>
      </c>
      <c r="H41" s="83">
        <f t="shared" si="0"/>
        <v>0.2338</v>
      </c>
      <c r="I41" s="96">
        <f t="shared" si="1"/>
        <v>3.14619</v>
      </c>
      <c r="J41" s="126">
        <f t="shared" si="2"/>
        <v>60.99</v>
      </c>
      <c r="K41" s="127">
        <f t="shared" si="3"/>
        <v>75.25</v>
      </c>
      <c r="L41" s="53" t="s">
        <v>22684</v>
      </c>
      <c r="O41" s="54"/>
      <c r="P41" s="53"/>
      <c r="Q41" s="115"/>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row>
    <row r="42" ht="26.25" customHeight="1" spans="1:48">
      <c r="A42" s="87" t="s">
        <v>22698</v>
      </c>
      <c r="B42" s="88" t="s">
        <v>22699</v>
      </c>
      <c r="C42" s="87" t="str">
        <f>IFERROR(VLOOKUP(B42,'SINAPI NACIONAL JAN.2022'!A:E,5,FALSE),IFERROR(VLOOKUP(B42,'SINAPI INSUMOS JAN.2022'!A:F,6,FALSE),IFERROR(VLOOKUP(B42,COMPOSIÇÕES!A:G,3,FALSE),"")))</f>
        <v/>
      </c>
      <c r="D42" s="89" t="str">
        <f>IFERROR(VLOOKUP(B42,'SINAPI NACIONAL JAN.2022'!A:E,2,FALSE),IFERROR(VLOOKUP(B42,'SINAPI INSUMOS JAN.2022'!A:F,2,FALSE),IFERROR(VLOOKUP(B42,COMPOSIÇÕES!A:G,4,FALSE),"")))</f>
        <v/>
      </c>
      <c r="E42" s="85" t="str">
        <f>IFERROR(VLOOKUP(B42,'SINAPI NACIONAL JAN.2022'!A:E,3,FALSE),IFERROR(VLOOKUP(B42,'SINAPI INSUMOS JAN.2022'!A:F,3,FALSE),IFERROR(VLOOKUP(B42,COMPOSIÇÕES!A:G,5,FALSE),"")))</f>
        <v/>
      </c>
      <c r="F42" s="96">
        <v>41.99</v>
      </c>
      <c r="G42" s="95" t="str">
        <f>IFERROR(VLOOKUP(B42,'SINAPI NACIONAL JAN.2022'!A:E,4,FALSE),IFERROR(VLOOKUP(B42,'SINAPI INSUMOS JAN.2022'!A:F,4,FALSE),IFERROR(VLOOKUP(B42,COMPOSIÇÕES!A:G,9,FALSE),"")))</f>
        <v/>
      </c>
      <c r="H42" s="83">
        <f t="shared" si="0"/>
        <v>0.2338</v>
      </c>
      <c r="I42" s="96" t="e">
        <f t="shared" si="1"/>
        <v>#VALUE!</v>
      </c>
      <c r="J42" s="126" t="e">
        <f t="shared" si="2"/>
        <v>#VALUE!</v>
      </c>
      <c r="K42" s="127" t="e">
        <f t="shared" si="3"/>
        <v>#VALUE!</v>
      </c>
      <c r="L42" s="53"/>
      <c r="O42" s="54"/>
      <c r="P42" s="53"/>
      <c r="Q42" s="115"/>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row>
    <row r="43" ht="38.25" customHeight="1" spans="1:48">
      <c r="A43" s="97" t="s">
        <v>102</v>
      </c>
      <c r="B43" s="98" t="s">
        <v>22700</v>
      </c>
      <c r="C43" s="97" t="str">
        <f>IFERROR(VLOOKUP(B43,'SINAPI NACIONAL JAN.2022'!A:E,5,FALSE),IFERROR(VLOOKUP(B43,'SINAPI INSUMOS JAN.2022'!A:F,6,FALSE),IFERROR(VLOOKUP(B43,COMPOSIÇÕES!A:G,3,FALSE),"")))</f>
        <v>SINAPI Nacional 
JANEIRO 2022</v>
      </c>
      <c r="D43" s="99" t="str">
        <f>IFERROR(VLOOKUP(B43,'SINAPI NACIONAL JAN.2022'!A:E,2,FALSE),IFERROR(VLOOKUP(B43,'SINAPI INSUMOS JAN.2022'!A:F,2,FALSE),IFERROR(VLOOKUP(B43,COMPOSIÇÕES!A:G,4,FALSE),"")))</f>
        <v>EXECUÇÃO DE PASSEIO (CALÇADA) OU PISO DE CONCRETO COM CONCRETO MOLDADO IN LOCO, USINADO, ACABAMENTO CONVENCIONAL, NÃO ARMADO. AF_07/2016</v>
      </c>
      <c r="E43" s="100" t="str">
        <f>IFERROR(VLOOKUP(B43,'SINAPI NACIONAL JAN.2022'!A:E,3,FALSE),IFERROR(VLOOKUP(B43,'SINAPI INSUMOS JAN.2022'!A:F,3,FALSE),IFERROR(VLOOKUP(B43,COMPOSIÇÕES!A:G,5,FALSE),"")))</f>
        <v>M3</v>
      </c>
      <c r="F43" s="96">
        <v>30.91</v>
      </c>
      <c r="G43" s="101" t="str">
        <f>IFERROR(VLOOKUP(B43,'SINAPI NACIONAL JAN.2022'!A:E,4,FALSE),IFERROR(VLOOKUP(B43,'SINAPI INSUMOS JAN.2022'!A:F,4,FALSE),IFERROR(VLOOKUP(B43,COMPOSIÇÕES!A:G,9,FALSE),"")))</f>
        <v>569,17</v>
      </c>
      <c r="H43" s="102">
        <f t="shared" si="0"/>
        <v>0.2338</v>
      </c>
      <c r="I43" s="128">
        <f t="shared" si="1"/>
        <v>702.241946</v>
      </c>
      <c r="J43" s="129">
        <f t="shared" si="2"/>
        <v>17593.04</v>
      </c>
      <c r="K43" s="129">
        <f t="shared" si="3"/>
        <v>21706.29</v>
      </c>
      <c r="L43" s="53"/>
      <c r="M43" s="53"/>
      <c r="N43" s="125"/>
      <c r="O43" s="130"/>
      <c r="P43" s="53"/>
      <c r="Q43" s="125"/>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row>
    <row r="44" ht="51" customHeight="1" spans="1:48">
      <c r="A44" s="103" t="s">
        <v>103</v>
      </c>
      <c r="B44" s="92" t="s">
        <v>91</v>
      </c>
      <c r="C44" s="103" t="str">
        <f>IFERROR(VLOOKUP(B44,'SINAPI NACIONAL JAN.2022'!A:E,5,FALSE),IFERROR(VLOOKUP(B44,'SINAPI INSUMOS JAN.2022'!A:F,6,FALSE),IFERROR(VLOOKUP(B44,COMPOSIÇÕES!A:G,3,FALSE),"")))</f>
        <v/>
      </c>
      <c r="D44" s="104" t="str">
        <f>IFERROR(VLOOKUP(B44,'SINAPI NACIONAL JAN.2022'!A:E,2,FALSE),IFERROR(VLOOKUP(B44,'SINAPI INSUMOS JAN.2022'!A:F,2,FALSE),IFERROR(VLOOKUP(B44,COMPOSIÇÕES!A:G,4,FALSE),"")))</f>
        <v/>
      </c>
      <c r="E44" s="85" t="str">
        <f>IFERROR(VLOOKUP(B44,'SINAPI NACIONAL JAN.2022'!A:E,3,FALSE),IFERROR(VLOOKUP(B44,'SINAPI INSUMOS JAN.2022'!A:F,3,FALSE),IFERROR(VLOOKUP(B44,COMPOSIÇÕES!A:G,5,FALSE),"")))</f>
        <v/>
      </c>
      <c r="F44" s="96">
        <v>10.55</v>
      </c>
      <c r="G44" s="82" t="str">
        <f>IFERROR(VLOOKUP(B44,'SINAPI NACIONAL JAN.2022'!A:E,4,FALSE),IFERROR(VLOOKUP(B44,'SINAPI INSUMOS JAN.2022'!A:F,4,FALSE),IFERROR(VLOOKUP(B44,COMPOSIÇÕES!A:G,9,FALSE),"")))</f>
        <v/>
      </c>
      <c r="H44" s="83">
        <f t="shared" si="0"/>
        <v>0.2338</v>
      </c>
      <c r="I44" s="90" t="e">
        <f t="shared" si="1"/>
        <v>#VALUE!</v>
      </c>
      <c r="J44" s="124" t="e">
        <f t="shared" si="2"/>
        <v>#VALUE!</v>
      </c>
      <c r="K44" s="131" t="e">
        <f t="shared" si="3"/>
        <v>#VALUE!</v>
      </c>
      <c r="L44" s="53"/>
      <c r="M44" s="53"/>
      <c r="N44" s="125"/>
      <c r="O44" s="54"/>
      <c r="P44" s="53"/>
      <c r="Q44" s="125"/>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row>
    <row r="45" ht="25.5" customHeight="1" spans="1:48">
      <c r="A45" s="105" t="s">
        <v>104</v>
      </c>
      <c r="B45" s="106" t="s">
        <v>22701</v>
      </c>
      <c r="C45" s="107" t="str">
        <f>IFERROR(VLOOKUP(B45,'SINAPI NACIONAL JAN.2022'!A:E,5,FALSE),IFERROR(VLOOKUP(B45,'SINAPI INSUMOS JAN.2022'!A:F,6,FALSE),IFERROR(VLOOKUP(B45,COMPOSIÇÕES!A:G,3,FALSE),"")))</f>
        <v/>
      </c>
      <c r="D45" s="108" t="str">
        <f>IFERROR(VLOOKUP(B45,'SINAPI NACIONAL JAN.2022'!A:E,2,FALSE),IFERROR(VLOOKUP(B45,'SINAPI INSUMOS JAN.2022'!A:F,2,FALSE),IFERROR(VLOOKUP(B45,COMPOSIÇÕES!A:G,4,FALSE),"")))</f>
        <v/>
      </c>
      <c r="E45" s="109" t="str">
        <f>IFERROR(VLOOKUP(B45,'SINAPI NACIONAL JAN.2022'!A:E,3,FALSE),IFERROR(VLOOKUP(B45,'SINAPI INSUMOS JAN.2022'!A:F,3,FALSE),IFERROR(VLOOKUP(B45,COMPOSIÇÕES!A:G,5,FALSE),"")))</f>
        <v/>
      </c>
      <c r="F45" s="96">
        <v>5</v>
      </c>
      <c r="G45" s="82" t="str">
        <f>IFERROR(VLOOKUP(B45,'SINAPI NACIONAL JAN.2022'!A:E,4,FALSE),IFERROR(VLOOKUP(B45,'SINAPI INSUMOS JAN.2022'!A:F,4,FALSE),IFERROR(VLOOKUP(B45,COMPOSIÇÕES!A:G,9,FALSE),"")))</f>
        <v/>
      </c>
      <c r="H45" s="83">
        <f t="shared" si="0"/>
        <v>0.2338</v>
      </c>
      <c r="I45" s="90" t="e">
        <f t="shared" si="1"/>
        <v>#VALUE!</v>
      </c>
      <c r="J45" s="124" t="e">
        <f t="shared" si="2"/>
        <v>#VALUE!</v>
      </c>
      <c r="K45" s="131" t="e">
        <f t="shared" si="3"/>
        <v>#VALUE!</v>
      </c>
      <c r="L45" s="53"/>
      <c r="M45" s="53"/>
      <c r="N45" s="125"/>
      <c r="O45" s="54"/>
      <c r="P45" s="53"/>
      <c r="Q45" s="125"/>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row>
    <row r="46" ht="25.5" customHeight="1" spans="1:48">
      <c r="A46" s="87" t="s">
        <v>388</v>
      </c>
      <c r="B46" s="92" t="s">
        <v>68</v>
      </c>
      <c r="C46" s="87" t="str">
        <f>IFERROR(VLOOKUP(B46,'SINAPI NACIONAL JAN.2022'!A:E,5,FALSE),IFERROR(VLOOKUP(B46,'SINAPI INSUMOS JAN.2022'!A:F,6,FALSE),IFERROR(VLOOKUP(B46,COMPOSIÇÕES!A:G,3,FALSE),"")))</f>
        <v/>
      </c>
      <c r="D46" s="89" t="str">
        <f>IFERROR(VLOOKUP(B46,'SINAPI NACIONAL JAN.2022'!A:E,2,FALSE),IFERROR(VLOOKUP(B46,'SINAPI INSUMOS JAN.2022'!A:F,2,FALSE),IFERROR(VLOOKUP(B46,COMPOSIÇÕES!A:G,4,FALSE),"")))</f>
        <v/>
      </c>
      <c r="E46" s="84" t="str">
        <f>IFERROR(VLOOKUP(B46,'SINAPI NACIONAL JAN.2022'!A:E,3,FALSE),IFERROR(VLOOKUP(B46,'SINAPI INSUMOS JAN.2022'!A:F,3,FALSE),IFERROR(VLOOKUP(B46,COMPOSIÇÕES!A:G,5,FALSE),"")))</f>
        <v/>
      </c>
      <c r="F46" s="110">
        <v>4</v>
      </c>
      <c r="G46" s="110" t="str">
        <f>IFERROR(VLOOKUP(B46,'SINAPI NACIONAL JAN.2022'!A:E,4,FALSE),IFERROR(VLOOKUP(B46,'SINAPI INSUMOS JAN.2022'!A:F,4,FALSE),IFERROR(VLOOKUP(B46,COMPOSIÇÕES!A:G,9,FALSE),"")))</f>
        <v/>
      </c>
      <c r="H46" s="83">
        <f t="shared" si="0"/>
        <v>0.2338</v>
      </c>
      <c r="I46" s="110" t="e">
        <f t="shared" si="1"/>
        <v>#VALUE!</v>
      </c>
      <c r="J46" s="132" t="e">
        <f t="shared" si="2"/>
        <v>#VALUE!</v>
      </c>
      <c r="K46" s="132" t="e">
        <f t="shared" si="3"/>
        <v>#VALUE!</v>
      </c>
      <c r="L46" s="53"/>
      <c r="M46" s="53"/>
      <c r="N46" s="125"/>
      <c r="O46" s="54"/>
      <c r="P46" s="125"/>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row>
    <row r="47" ht="25.5" customHeight="1" spans="1:48">
      <c r="A47" s="87" t="s">
        <v>402</v>
      </c>
      <c r="B47" s="92" t="s">
        <v>91</v>
      </c>
      <c r="C47" s="87" t="str">
        <f>IFERROR(VLOOKUP(B47,'SINAPI NACIONAL JAN.2022'!A:E,5,FALSE),IFERROR(VLOOKUP(B47,'SINAPI INSUMOS JAN.2022'!A:F,6,FALSE),IFERROR(VLOOKUP(B47,COMPOSIÇÕES!A:G,3,FALSE),"")))</f>
        <v/>
      </c>
      <c r="D47" s="89" t="str">
        <f>IFERROR(VLOOKUP(B47,'SINAPI NACIONAL JAN.2022'!A:E,2,FALSE),IFERROR(VLOOKUP(B47,'SINAPI INSUMOS JAN.2022'!A:F,2,FALSE),IFERROR(VLOOKUP(B47,COMPOSIÇÕES!A:G,4,FALSE),"")))</f>
        <v/>
      </c>
      <c r="E47" s="84" t="str">
        <f>IFERROR(VLOOKUP(B47,'SINAPI NACIONAL JAN.2022'!A:E,3,FALSE),IFERROR(VLOOKUP(B47,'SINAPI INSUMOS JAN.2022'!A:F,3,FALSE),IFERROR(VLOOKUP(B47,COMPOSIÇÕES!A:G,5,FALSE),"")))</f>
        <v/>
      </c>
      <c r="F47" s="110">
        <v>2</v>
      </c>
      <c r="G47" s="110" t="str">
        <f>IFERROR(VLOOKUP(B47,'SINAPI NACIONAL JAN.2022'!A:E,4,FALSE),IFERROR(VLOOKUP(B47,'SINAPI INSUMOS JAN.2022'!A:F,4,FALSE),IFERROR(VLOOKUP(B47,COMPOSIÇÕES!A:G,9,FALSE),"")))</f>
        <v/>
      </c>
      <c r="H47" s="83">
        <f t="shared" si="0"/>
        <v>0.2338</v>
      </c>
      <c r="I47" s="110" t="e">
        <f t="shared" si="1"/>
        <v>#VALUE!</v>
      </c>
      <c r="J47" s="132" t="e">
        <f t="shared" si="2"/>
        <v>#VALUE!</v>
      </c>
      <c r="K47" s="132" t="e">
        <f t="shared" si="3"/>
        <v>#VALUE!</v>
      </c>
      <c r="L47" s="53"/>
      <c r="M47" s="53"/>
      <c r="N47" s="125"/>
      <c r="O47" s="54"/>
      <c r="P47" s="125"/>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row>
    <row r="48" ht="25.5" customHeight="1" spans="1:48">
      <c r="A48" s="87" t="s">
        <v>408</v>
      </c>
      <c r="B48" s="92" t="s">
        <v>148</v>
      </c>
      <c r="C48" s="87" t="str">
        <f>IFERROR(VLOOKUP(B48,'SINAPI NACIONAL JAN.2022'!A:E,5,FALSE),IFERROR(VLOOKUP(B48,'SINAPI INSUMOS JAN.2022'!A:F,6,FALSE),IFERROR(VLOOKUP(B48,COMPOSIÇÕES!A:G,3,FALSE),"")))</f>
        <v/>
      </c>
      <c r="D48" s="89" t="str">
        <f>IFERROR(VLOOKUP(B48,'SINAPI NACIONAL JAN.2022'!A:E,2,FALSE),IFERROR(VLOOKUP(B48,'SINAPI INSUMOS JAN.2022'!A:F,2,FALSE),IFERROR(VLOOKUP(B48,COMPOSIÇÕES!A:G,4,FALSE),"")))</f>
        <v/>
      </c>
      <c r="E48" s="84" t="str">
        <f>IFERROR(VLOOKUP(B48,'SINAPI NACIONAL JAN.2022'!A:E,3,FALSE),IFERROR(VLOOKUP(B48,'SINAPI INSUMOS JAN.2022'!A:F,3,FALSE),IFERROR(VLOOKUP(B48,COMPOSIÇÕES!A:G,5,FALSE),"")))</f>
        <v/>
      </c>
      <c r="F48" s="110">
        <v>4</v>
      </c>
      <c r="G48" s="110" t="str">
        <f>IFERROR(VLOOKUP(B48,'SINAPI NACIONAL JAN.2022'!A:E,4,FALSE),IFERROR(VLOOKUP(B48,'SINAPI INSUMOS JAN.2022'!A:F,4,FALSE),IFERROR(VLOOKUP(B48,COMPOSIÇÕES!A:G,9,FALSE),"")))</f>
        <v/>
      </c>
      <c r="H48" s="83">
        <f t="shared" si="0"/>
        <v>0.2338</v>
      </c>
      <c r="I48" s="110" t="e">
        <f t="shared" si="1"/>
        <v>#VALUE!</v>
      </c>
      <c r="J48" s="132" t="e">
        <f t="shared" si="2"/>
        <v>#VALUE!</v>
      </c>
      <c r="K48" s="132" t="e">
        <f t="shared" si="3"/>
        <v>#VALUE!</v>
      </c>
      <c r="L48" s="53"/>
      <c r="M48" s="53"/>
      <c r="N48" s="125"/>
      <c r="O48" s="54"/>
      <c r="P48" s="125"/>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row>
    <row r="49" ht="27.75" customHeight="1" spans="1:48">
      <c r="A49" s="87" t="s">
        <v>22702</v>
      </c>
      <c r="B49" s="92" t="s">
        <v>409</v>
      </c>
      <c r="C49" s="87" t="str">
        <f>IFERROR(VLOOKUP(B49,'SINAPI NACIONAL JAN.2022'!A:E,5,FALSE),IFERROR(VLOOKUP(B49,'SINAPI INSUMOS JAN.2022'!A:F,6,FALSE),IFERROR(VLOOKUP(B49,COMPOSIÇÕES!A:G,3,FALSE),"")))</f>
        <v/>
      </c>
      <c r="D49" s="89" t="str">
        <f>IFERROR(VLOOKUP(B49,'SINAPI NACIONAL JAN.2022'!A:E,2,FALSE),IFERROR(VLOOKUP(B49,'SINAPI INSUMOS JAN.2022'!A:F,2,FALSE),IFERROR(VLOOKUP(B49,COMPOSIÇÕES!A:G,4,FALSE),"")))</f>
        <v/>
      </c>
      <c r="E49" s="84" t="str">
        <f>IFERROR(VLOOKUP(B49,'SINAPI NACIONAL JAN.2022'!A:E,3,FALSE),IFERROR(VLOOKUP(B49,'SINAPI INSUMOS JAN.2022'!A:F,3,FALSE),IFERROR(VLOOKUP(B49,COMPOSIÇÕES!A:G,5,FALSE),"")))</f>
        <v/>
      </c>
      <c r="F49" s="110">
        <v>8</v>
      </c>
      <c r="G49" s="110" t="str">
        <f>IFERROR(VLOOKUP(B49,'SINAPI NACIONAL JAN.2022'!A:E,4,FALSE),IFERROR(VLOOKUP(B49,'SINAPI INSUMOS JAN.2022'!A:F,4,FALSE),IFERROR(VLOOKUP(B49,COMPOSIÇÕES!A:G,9,FALSE),"")))</f>
        <v/>
      </c>
      <c r="H49" s="83">
        <f t="shared" si="0"/>
        <v>0.2338</v>
      </c>
      <c r="I49" s="110" t="e">
        <f t="shared" si="1"/>
        <v>#VALUE!</v>
      </c>
      <c r="J49" s="132" t="e">
        <f t="shared" si="2"/>
        <v>#VALUE!</v>
      </c>
      <c r="K49" s="132" t="e">
        <f t="shared" si="3"/>
        <v>#VALUE!</v>
      </c>
      <c r="L49" s="53"/>
      <c r="M49" s="53"/>
      <c r="N49" s="125"/>
      <c r="O49" s="54"/>
      <c r="P49" s="125"/>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row>
    <row r="50" ht="25.5" customHeight="1" spans="1:48">
      <c r="A50" s="87" t="s">
        <v>71</v>
      </c>
      <c r="B50" s="88" t="s">
        <v>22680</v>
      </c>
      <c r="C50" s="85" t="str">
        <f>IFERROR(VLOOKUP(B50,'SINAPI NACIONAL JAN.2022'!A:E,5,FALSE),IFERROR(VLOOKUP(B50,'SINAPI INSUMOS JAN.2022'!A:F,6,FALSE),IFERROR(VLOOKUP(B50,COMPOSIÇÕES!A:G,3,FALSE),"")))</f>
        <v>SINAPI Nacional 
JANEIRO 2022</v>
      </c>
      <c r="D50" s="89" t="str">
        <f>IFERROR(VLOOKUP(B50,'SINAPI NACIONAL JAN.2022'!A:E,2,FALSE),IFERROR(VLOOKUP(B50,'SINAPI INSUMOS JAN.2022'!A:F,2,FALSE),IFERROR(VLOOKUP(B50,COMPOSIÇÕES!A:G,4,FALSE),"")))</f>
        <v>ESCAVAÇÃO HORIZONTAL EM SOLO DE 1A CATEGORIA COM TRATOR DE ESTEIRAS (170HP/LÂMINA: 5,20M3). AF_07/2020</v>
      </c>
      <c r="E50" s="84" t="str">
        <f>IFERROR(VLOOKUP(B50,'SINAPI NACIONAL JAN.2022'!A:E,3,FALSE),IFERROR(VLOOKUP(B50,'SINAPI INSUMOS JAN.2022'!A:F,3,FALSE),IFERROR(VLOOKUP(B50,COMPOSIÇÕES!A:G,5,FALSE),"")))</f>
        <v>M3</v>
      </c>
      <c r="F50" s="90">
        <v>887.75</v>
      </c>
      <c r="G50" s="91" t="str">
        <f>IFERROR(VLOOKUP(B50,'SINAPI NACIONAL JAN.2022'!A:E,4,FALSE),IFERROR(VLOOKUP(B50,'SINAPI INSUMOS JAN.2022'!A:F,4,FALSE),IFERROR(VLOOKUP(B50,COMPOSIÇÕES!A:G,9,FALSE),"")))</f>
        <v>1,91</v>
      </c>
      <c r="H50" s="83">
        <f t="shared" si="0"/>
        <v>0.2338</v>
      </c>
      <c r="I50" s="123">
        <f t="shared" si="1"/>
        <v>2.356558</v>
      </c>
      <c r="J50" s="124">
        <f t="shared" si="2"/>
        <v>1695.6</v>
      </c>
      <c r="K50" s="124">
        <f t="shared" si="3"/>
        <v>2092.03</v>
      </c>
      <c r="L50" s="53"/>
      <c r="M50" s="53"/>
      <c r="N50" s="125"/>
      <c r="O50" s="54"/>
      <c r="P50" s="53"/>
      <c r="Q50" s="125"/>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row>
    <row r="51" ht="25.5" customHeight="1" spans="1:48">
      <c r="A51" s="87" t="s">
        <v>73</v>
      </c>
      <c r="B51" s="92" t="s">
        <v>22681</v>
      </c>
      <c r="C51" s="85" t="str">
        <f>IFERROR(VLOOKUP(B51,'SINAPI NACIONAL JAN.2022'!A:E,5,FALSE),IFERROR(VLOOKUP(B51,'SINAPI INSUMOS JAN.2022'!A:F,6,FALSE),IFERROR(VLOOKUP(B51,COMPOSIÇÕES!A:G,3,FALSE),"")))</f>
        <v>SINAPI Nacional 
JANEIRO 2022</v>
      </c>
      <c r="D51" s="89" t="str">
        <f>CONCATENATE(IFERROR(VLOOKUP(B51,'SINAPI NACIONAL JAN.2022'!A:E,2,FALSE),IFERROR(VLOOKUP(B51,'SINAPI INSUMOS JAN.2022'!A:F,2,FALSE),IFERROR(VLOOKUP(B51,COMPOSIÇÕES!A:G,4,FALSE),""))),L51)</f>
        <v>ESPALHAMENTO DE MATERIAL COM TRATOR DE ESTEIRAS. AF_11/2019</v>
      </c>
      <c r="E51" s="84" t="str">
        <f>IFERROR(VLOOKUP(B51,'SINAPI NACIONAL JAN.2022'!A:E,3,FALSE),IFERROR(VLOOKUP(B51,'SINAPI INSUMOS JAN.2022'!A:F,3,FALSE),IFERROR(VLOOKUP(B51,COMPOSIÇÕES!A:G,5,FALSE),"")))</f>
        <v>M3</v>
      </c>
      <c r="F51" s="81">
        <v>95.18</v>
      </c>
      <c r="G51" s="91" t="str">
        <f>IFERROR(VLOOKUP(B51,'SINAPI NACIONAL JAN.2022'!A:E,4,FALSE),IFERROR(VLOOKUP(B51,'SINAPI INSUMOS JAN.2022'!A:F,4,FALSE),IFERROR(VLOOKUP(B51,COMPOSIÇÕES!A:G,9,FALSE),"")))</f>
        <v>1,24</v>
      </c>
      <c r="H51" s="83">
        <f t="shared" si="0"/>
        <v>0.2338</v>
      </c>
      <c r="I51" s="123">
        <f t="shared" si="1"/>
        <v>1.529912</v>
      </c>
      <c r="J51" s="124">
        <f t="shared" si="2"/>
        <v>118.02</v>
      </c>
      <c r="K51" s="124">
        <f t="shared" si="3"/>
        <v>145.61</v>
      </c>
      <c r="L51" s="53"/>
      <c r="O51" s="54"/>
      <c r="P51" s="53"/>
      <c r="Q51" s="125"/>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row>
    <row r="52" ht="25.5" customHeight="1" spans="1:48">
      <c r="A52" s="87" t="s">
        <v>74</v>
      </c>
      <c r="B52" s="92" t="s">
        <v>22682</v>
      </c>
      <c r="C52" s="85" t="str">
        <f>IFERROR(VLOOKUP(B52,'SINAPI NACIONAL JAN.2022'!A:E,5,FALSE),IFERROR(VLOOKUP(B52,'SINAPI INSUMOS JAN.2022'!A:F,6,FALSE),IFERROR(VLOOKUP(B52,COMPOSIÇÕES!A:G,3,FALSE),"")))</f>
        <v/>
      </c>
      <c r="D52" s="89" t="str">
        <f>CONCATENATE(IFERROR(VLOOKUP(B52,'SINAPI NACIONAL JAN.2022'!A:E,2,FALSE),IFERROR(VLOOKUP(B52,'SINAPI INSUMOS JAN.2022'!A:F,2,FALSE),IFERROR(VLOOKUP(B52,COMPOSIÇÕES!A:G,4,FALSE),""))),L52)</f>
        <v/>
      </c>
      <c r="E52" s="84" t="str">
        <f>IFERROR(VLOOKUP(B52,'SINAPI NACIONAL JAN.2022'!A:E,3,FALSE),IFERROR(VLOOKUP(B52,'SINAPI INSUMOS JAN.2022'!A:F,3,FALSE),IFERROR(VLOOKUP(B52,COMPOSIÇÕES!A:G,5,FALSE),"")))</f>
        <v/>
      </c>
      <c r="F52" s="81">
        <v>76.14</v>
      </c>
      <c r="G52" s="91" t="str">
        <f>IFERROR(VLOOKUP(B52,'SINAPI NACIONAL JAN.2022'!A:E,4,FALSE),IFERROR(VLOOKUP(B52,'SINAPI INSUMOS JAN.2022'!A:F,4,FALSE),IFERROR(VLOOKUP(B52,COMPOSIÇÕES!A:G,9,FALSE),"")))</f>
        <v/>
      </c>
      <c r="H52" s="83">
        <f t="shared" si="0"/>
        <v>0.2338</v>
      </c>
      <c r="I52" s="123" t="e">
        <f t="shared" si="1"/>
        <v>#VALUE!</v>
      </c>
      <c r="J52" s="124" t="e">
        <f t="shared" si="2"/>
        <v>#VALUE!</v>
      </c>
      <c r="K52" s="124" t="e">
        <f t="shared" si="3"/>
        <v>#VALUE!</v>
      </c>
      <c r="L52" s="53"/>
      <c r="O52" s="54"/>
      <c r="P52" s="53"/>
      <c r="Q52" s="125"/>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row>
    <row r="53" ht="51" customHeight="1" spans="1:48">
      <c r="A53" s="87" t="s">
        <v>76</v>
      </c>
      <c r="B53" s="92" t="s">
        <v>22683</v>
      </c>
      <c r="C53" s="85" t="str">
        <f>IFERROR(VLOOKUP(B53,'SINAPI NACIONAL JAN.2022'!A:E,5,FALSE),IFERROR(VLOOKUP(B53,'SINAPI INSUMOS JAN.2022'!A:F,6,FALSE),IFERROR(VLOOKUP(B53,COMPOSIÇÕES!A:G,3,FALSE),"")))</f>
        <v>SINAPI Nacional 
JANEIRO 2022</v>
      </c>
      <c r="D53" s="89" t="str">
        <f>IFERROR(VLOOKUP(B53,'SINAPI NACIONAL JAN.2022'!A:E,2,FALSE),IFERROR(VLOOKUP(B53,'SINAPI INSUMOS JAN.2022'!A:F,2,FALSE),IFERROR(VLOOKUP(B53,COMPOSIÇÕES!A:G,4,FALSE),"")))&amp;L53</f>
        <v>CARGA, MANOBRA E DESCARGA DE SOLOS E MATERIAIS GRANULARES EM CAMINHÃO BASCULANTE 6 M³ - CARGA COM PÁ CARREGADEIRA (CAÇAMBA DE 1,7 A 2,8 M³ / 128 HP) E DESCARGA LIVRE (UNIDADE: M3). AF_07/2020 - BOTA-FORA</v>
      </c>
      <c r="E53" s="84" t="str">
        <f>IFERROR(VLOOKUP(B53,'SINAPI NACIONAL JAN.2022'!A:E,3,FALSE),IFERROR(VLOOKUP(B53,'SINAPI INSUMOS JAN.2022'!A:F,3,FALSE),IFERROR(VLOOKUP(B53,COMPOSIÇÕES!A:G,5,FALSE),"")))</f>
        <v>M3</v>
      </c>
      <c r="F53" s="81">
        <v>792.58</v>
      </c>
      <c r="G53" s="91" t="str">
        <f>IFERROR(VLOOKUP(B53,'SINAPI NACIONAL JAN.2022'!A:E,4,FALSE),IFERROR(VLOOKUP(B53,'SINAPI INSUMOS JAN.2022'!A:F,4,FALSE),IFERROR(VLOOKUP(B53,COMPOSIÇÕES!A:G,9,FALSE),"")))</f>
        <v>7,89</v>
      </c>
      <c r="H53" s="83">
        <f t="shared" si="0"/>
        <v>0.2338</v>
      </c>
      <c r="I53" s="123">
        <f t="shared" si="1"/>
        <v>9.734682</v>
      </c>
      <c r="J53" s="124">
        <f t="shared" si="2"/>
        <v>6253.45</v>
      </c>
      <c r="K53" s="124">
        <f t="shared" si="3"/>
        <v>7715.51</v>
      </c>
      <c r="L53" s="53" t="s">
        <v>22684</v>
      </c>
      <c r="O53" s="54"/>
      <c r="P53" s="53"/>
      <c r="Q53" s="125"/>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row>
    <row r="54" ht="38.25" customHeight="1" spans="1:48">
      <c r="A54" s="87" t="s">
        <v>78</v>
      </c>
      <c r="B54" s="93" t="s">
        <v>22685</v>
      </c>
      <c r="C54" s="85" t="str">
        <f>IFERROR(VLOOKUP(B54,'SINAPI NACIONAL JAN.2022'!A:E,5,FALSE),IFERROR(VLOOKUP(B54,'SINAPI INSUMOS JAN.2022'!A:F,6,FALSE),IFERROR(VLOOKUP(B54,COMPOSIÇÕES!A:G,3,FALSE),"")))</f>
        <v>SINAPI Nacional 
JANEIRO 2022</v>
      </c>
      <c r="D54" s="89" t="str">
        <f>IFERROR(VLOOKUP(B54,'SINAPI NACIONAL JAN.2022'!A:E,2,FALSE),IFERROR(VLOOKUP(B54,'SINAPI INSUMOS JAN.2022'!A:F,2,FALSE),IFERROR(VLOOKUP(B54,COMPOSIÇÕES!A:G,4,FALSE),"")))&amp;L54</f>
        <v>TRANSPORTE COM CAMINHÃO BASCULANTE DE 6 M³, EM VIA URBANA PAVIMENTADA, DMT ATÉ 30 KM (UNIDADE: M3XKM). AF_07/2020 - BOTA-FORA</v>
      </c>
      <c r="E54" s="84" t="str">
        <f>IFERROR(VLOOKUP(B54,'SINAPI NACIONAL JAN.2022'!A:E,3,FALSE),IFERROR(VLOOKUP(B54,'SINAPI INSUMOS JAN.2022'!A:F,3,FALSE),IFERROR(VLOOKUP(B54,COMPOSIÇÕES!A:G,5,FALSE),"")))</f>
        <v>M3XKM</v>
      </c>
      <c r="F54" s="81">
        <v>4914</v>
      </c>
      <c r="G54" s="91" t="str">
        <f>IFERROR(VLOOKUP(B54,'SINAPI NACIONAL JAN.2022'!A:E,4,FALSE),IFERROR(VLOOKUP(B54,'SINAPI INSUMOS JAN.2022'!A:F,4,FALSE),IFERROR(VLOOKUP(B54,COMPOSIÇÕES!A:G,9,FALSE),"")))</f>
        <v>2,55</v>
      </c>
      <c r="H54" s="83">
        <f t="shared" si="0"/>
        <v>0.2338</v>
      </c>
      <c r="I54" s="123">
        <f t="shared" si="1"/>
        <v>3.14619</v>
      </c>
      <c r="J54" s="124">
        <f t="shared" si="2"/>
        <v>12530.7</v>
      </c>
      <c r="K54" s="124">
        <f t="shared" si="3"/>
        <v>15460.37</v>
      </c>
      <c r="L54" s="53" t="s">
        <v>22684</v>
      </c>
      <c r="O54" s="54"/>
      <c r="P54" s="53"/>
      <c r="Q54" s="125"/>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row>
    <row r="55" ht="63.75" customHeight="1" spans="1:48">
      <c r="A55" s="94" t="s">
        <v>82</v>
      </c>
      <c r="B55" s="77" t="s">
        <v>22686</v>
      </c>
      <c r="C55" s="87" t="str">
        <f>IFERROR(VLOOKUP(B55,'SINAPI NACIONAL JAN.2022'!A:E,5,FALSE),IFERROR(VLOOKUP(B55,'SINAPI INSUMOS JAN.2022'!A:F,6,FALSE),IFERROR(VLOOKUP(B55,COMPOSIÇÕES!A:G,3,FALSE),"")))</f>
        <v>SINAPI Nacional 
JANEIRO 2022</v>
      </c>
      <c r="D55" s="89" t="str">
        <f>IFERROR(VLOOKUP(B55,'SINAPI NACIONAL JAN.2022'!A:E,2,FALSE),IFERROR(VLOOKUP(B55,'SINAPI INSUMOS JAN.2022'!A:F,2,FALSE),IFERROR(VLOOKUP(B55,COMPOSIÇÕES!A:G,4,FALSE),"")))</f>
        <v>ASSENTAMENTO DE GUIA (MEIO-FIO) EM TRECHO RETO, CONFECCIONADA EM CONCRETO PRÉ-FABRICADO, DIMENSÕES 100X15X13X30 CM (COMPRIMENTO X BASE INFERIOR X BASE SUPERIOR X ALTURA), PARA VIAS URBANAS (USO VIÁRIO). AF_06/2016</v>
      </c>
      <c r="E55" s="85" t="str">
        <f>IFERROR(VLOOKUP(B55,'SINAPI NACIONAL JAN.2022'!A:E,3,FALSE),IFERROR(VLOOKUP(B55,'SINAPI INSUMOS JAN.2022'!A:F,3,FALSE),IFERROR(VLOOKUP(B55,COMPOSIÇÕES!A:G,5,FALSE),"")))</f>
        <v>M</v>
      </c>
      <c r="F55" s="81">
        <v>469.01</v>
      </c>
      <c r="G55" s="95" t="str">
        <f>IFERROR(VLOOKUP(B55,'SINAPI NACIONAL JAN.2022'!A:E,4,FALSE),IFERROR(VLOOKUP(B55,'SINAPI INSUMOS JAN.2022'!A:F,4,FALSE),IFERROR(VLOOKUP(B55,COMPOSIÇÕES!A:G,9,FALSE),"")))</f>
        <v>48,26</v>
      </c>
      <c r="H55" s="83">
        <f t="shared" si="0"/>
        <v>0.2338</v>
      </c>
      <c r="I55" s="96">
        <f t="shared" si="1"/>
        <v>59.543188</v>
      </c>
      <c r="J55" s="126">
        <f t="shared" si="2"/>
        <v>22634.42</v>
      </c>
      <c r="K55" s="126">
        <f t="shared" si="3"/>
        <v>27926.35</v>
      </c>
      <c r="L55" s="53"/>
      <c r="M55" s="53"/>
      <c r="N55" s="125"/>
      <c r="O55" s="54"/>
      <c r="P55" s="53"/>
      <c r="Q55" s="125"/>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row>
    <row r="56" ht="38.25" customHeight="1" spans="1:48">
      <c r="A56" s="94" t="s">
        <v>97</v>
      </c>
      <c r="B56" s="77" t="s">
        <v>22687</v>
      </c>
      <c r="C56" s="87" t="str">
        <f>IFERROR(VLOOKUP(B56,'SINAPI NACIONAL JAN.2022'!A:E,5,FALSE),IFERROR(VLOOKUP(B56,'SINAPI INSUMOS JAN.2022'!A:F,6,FALSE),IFERROR(VLOOKUP(B56,COMPOSIÇÕES!A:G,3,FALSE),"")))</f>
        <v>SINAPI Nacional 
JANEIRO 2022</v>
      </c>
      <c r="D56" s="89" t="str">
        <f>IFERROR(VLOOKUP(B56,'SINAPI NACIONAL JAN.2022'!A:E,2,FALSE),IFERROR(VLOOKUP(B56,'SINAPI INSUMOS JAN.2022'!A:F,2,FALSE),IFERROR(VLOOKUP(B56,COMPOSIÇÕES!A:G,4,FALSE),"")))</f>
        <v>EXECUÇÃO DE SARJETA DE CONCRETO USINADO, MOLDADA  IN LOCO  EM TRECHO RETO, 30 CM BASE X 15 CM ALTURA. AF_06/2016</v>
      </c>
      <c r="E56" s="85" t="str">
        <f>IFERROR(VLOOKUP(B56,'SINAPI NACIONAL JAN.2022'!A:E,3,FALSE),IFERROR(VLOOKUP(B56,'SINAPI INSUMOS JAN.2022'!A:F,3,FALSE),IFERROR(VLOOKUP(B56,COMPOSIÇÕES!A:G,5,FALSE),"")))</f>
        <v>M</v>
      </c>
      <c r="F56" s="81">
        <v>237.43</v>
      </c>
      <c r="G56" s="95" t="str">
        <f>IFERROR(VLOOKUP(B56,'SINAPI NACIONAL JAN.2022'!A:E,4,FALSE),IFERROR(VLOOKUP(B56,'SINAPI INSUMOS JAN.2022'!A:F,4,FALSE),IFERROR(VLOOKUP(B56,COMPOSIÇÕES!A:G,9,FALSE),"")))</f>
        <v>43,56</v>
      </c>
      <c r="H56" s="83">
        <f t="shared" si="0"/>
        <v>0.2338</v>
      </c>
      <c r="I56" s="96">
        <f t="shared" si="1"/>
        <v>53.744328</v>
      </c>
      <c r="J56" s="126">
        <f t="shared" si="2"/>
        <v>10342.45</v>
      </c>
      <c r="K56" s="126">
        <f t="shared" si="3"/>
        <v>12760.51</v>
      </c>
      <c r="L56" s="53"/>
      <c r="M56" s="53"/>
      <c r="N56" s="115"/>
      <c r="O56" s="54"/>
      <c r="P56" s="115"/>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row>
    <row r="57" ht="22.5" customHeight="1" spans="1:48">
      <c r="A57" s="87" t="s">
        <v>88</v>
      </c>
      <c r="B57" s="88" t="s">
        <v>72</v>
      </c>
      <c r="C57" s="87" t="str">
        <f>IFERROR(VLOOKUP(B57,'SINAPI NACIONAL JAN.2022'!A:E,5,FALSE),IFERROR(VLOOKUP(B57,'SINAPI INSUMOS JAN.2022'!A:F,6,FALSE),IFERROR(VLOOKUP(B57,COMPOSIÇÕES!A:G,3,FALSE),"")))</f>
        <v/>
      </c>
      <c r="D57" s="89" t="str">
        <f>IFERROR(VLOOKUP(B57,'SINAPI NACIONAL JAN.2022'!A:E,2,FALSE),IFERROR(VLOOKUP(B57,'SINAPI INSUMOS JAN.2022'!A:F,2,FALSE),IFERROR(VLOOKUP(B57,COMPOSIÇÕES!A:G,4,FALSE),"")))</f>
        <v/>
      </c>
      <c r="E57" s="85" t="str">
        <f>IFERROR(VLOOKUP(B57,'SINAPI NACIONAL JAN.2022'!A:E,3,FALSE),IFERROR(VLOOKUP(B57,'SINAPI INSUMOS JAN.2022'!A:F,3,FALSE),IFERROR(VLOOKUP(B57,COMPOSIÇÕES!A:G,5,FALSE),"")))</f>
        <v/>
      </c>
      <c r="F57" s="96">
        <v>5.04</v>
      </c>
      <c r="G57" s="95" t="str">
        <f>IFERROR(VLOOKUP(B57,'SINAPI NACIONAL JAN.2022'!A:E,4,FALSE),IFERROR(VLOOKUP(B57,'SINAPI INSUMOS JAN.2022'!A:F,4,FALSE),IFERROR(VLOOKUP(B57,COMPOSIÇÕES!A:G,9,FALSE),"")))</f>
        <v/>
      </c>
      <c r="H57" s="83">
        <f t="shared" si="0"/>
        <v>0.2338</v>
      </c>
      <c r="I57" s="96" t="e">
        <f t="shared" si="1"/>
        <v>#VALUE!</v>
      </c>
      <c r="J57" s="126" t="e">
        <f t="shared" si="2"/>
        <v>#VALUE!</v>
      </c>
      <c r="K57" s="127" t="e">
        <f t="shared" si="3"/>
        <v>#VALUE!</v>
      </c>
      <c r="L57" s="53"/>
      <c r="M57" s="53"/>
      <c r="N57" s="125"/>
      <c r="O57" s="54"/>
      <c r="P57" s="53"/>
      <c r="Q57" s="125"/>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row>
    <row r="58" ht="38.25" customHeight="1" spans="1:48">
      <c r="A58" s="87" t="s">
        <v>90</v>
      </c>
      <c r="B58" s="88" t="s">
        <v>173</v>
      </c>
      <c r="C58" s="87" t="str">
        <f>IFERROR(VLOOKUP(B58,'SINAPI NACIONAL JAN.2022'!A:E,5,FALSE),IFERROR(VLOOKUP(B58,'SINAPI INSUMOS JAN.2022'!A:F,6,FALSE),IFERROR(VLOOKUP(B58,COMPOSIÇÕES!A:G,3,FALSE),"")))</f>
        <v/>
      </c>
      <c r="D58" s="89" t="str">
        <f>IFERROR(VLOOKUP(B58,'SINAPI NACIONAL JAN.2022'!A:E,2,FALSE),IFERROR(VLOOKUP(B58,'SINAPI INSUMOS JAN.2022'!A:F,2,FALSE),IFERROR(VLOOKUP(B58,COMPOSIÇÕES!A:G,4,FALSE),"")))</f>
        <v/>
      </c>
      <c r="E58" s="85" t="str">
        <f>IFERROR(VLOOKUP(B58,'SINAPI NACIONAL JAN.2022'!A:E,3,FALSE),IFERROR(VLOOKUP(B58,'SINAPI INSUMOS JAN.2022'!A:F,3,FALSE),IFERROR(VLOOKUP(B58,COMPOSIÇÕES!A:G,5,FALSE),"")))</f>
        <v/>
      </c>
      <c r="F58" s="96">
        <v>506.45</v>
      </c>
      <c r="G58" s="95" t="str">
        <f>IFERROR(VLOOKUP(B58,'SINAPI NACIONAL JAN.2022'!A:E,4,FALSE),IFERROR(VLOOKUP(B58,'SINAPI INSUMOS JAN.2022'!A:F,4,FALSE),IFERROR(VLOOKUP(B58,COMPOSIÇÕES!A:G,9,FALSE),"")))</f>
        <v/>
      </c>
      <c r="H58" s="83">
        <f t="shared" si="0"/>
        <v>0.2338</v>
      </c>
      <c r="I58" s="96" t="e">
        <f t="shared" si="1"/>
        <v>#VALUE!</v>
      </c>
      <c r="J58" s="126" t="e">
        <f t="shared" si="2"/>
        <v>#VALUE!</v>
      </c>
      <c r="K58" s="127" t="e">
        <f t="shared" si="3"/>
        <v>#VALUE!</v>
      </c>
      <c r="L58" s="53"/>
      <c r="M58" s="53"/>
      <c r="N58" s="125"/>
      <c r="O58" s="54"/>
      <c r="P58" s="53"/>
      <c r="Q58" s="125"/>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row>
    <row r="59" ht="25.5" customHeight="1" spans="1:48">
      <c r="A59" s="87" t="s">
        <v>92</v>
      </c>
      <c r="B59" s="88" t="s">
        <v>22693</v>
      </c>
      <c r="C59" s="87" t="str">
        <f>IFERROR(VLOOKUP(B59,'SINAPI NACIONAL JAN.2022'!A:E,5,FALSE),IFERROR(VLOOKUP(B59,'SINAPI INSUMOS JAN.2022'!A:F,6,FALSE),IFERROR(VLOOKUP(B59,COMPOSIÇÕES!A:G,3,FALSE),"")))</f>
        <v/>
      </c>
      <c r="D59" s="89" t="str">
        <f>IFERROR(VLOOKUP(B59,'SINAPI NACIONAL JAN.2022'!A:E,2,FALSE),IFERROR(VLOOKUP(B59,'SINAPI INSUMOS JAN.2022'!A:F,2,FALSE),IFERROR(VLOOKUP(B59,COMPOSIÇÕES!A:G,4,FALSE),"")))</f>
        <v/>
      </c>
      <c r="E59" s="85" t="str">
        <f>IFERROR(VLOOKUP(B59,'SINAPI NACIONAL JAN.2022'!A:E,3,FALSE),IFERROR(VLOOKUP(B59,'SINAPI INSUMOS JAN.2022'!A:F,3,FALSE),IFERROR(VLOOKUP(B59,COMPOSIÇÕES!A:G,5,FALSE),"")))</f>
        <v/>
      </c>
      <c r="F59" s="96">
        <v>160.58</v>
      </c>
      <c r="G59" s="95" t="str">
        <f>IFERROR(VLOOKUP(B59,'SINAPI NACIONAL JAN.2022'!A:E,4,FALSE),IFERROR(VLOOKUP(B59,'SINAPI INSUMOS JAN.2022'!A:F,4,FALSE),IFERROR(VLOOKUP(B59,COMPOSIÇÕES!A:G,9,FALSE),"")))</f>
        <v/>
      </c>
      <c r="H59" s="83">
        <f t="shared" si="0"/>
        <v>0.2338</v>
      </c>
      <c r="I59" s="96" t="e">
        <f t="shared" si="1"/>
        <v>#VALUE!</v>
      </c>
      <c r="J59" s="126" t="e">
        <f t="shared" si="2"/>
        <v>#VALUE!</v>
      </c>
      <c r="K59" s="127" t="e">
        <f t="shared" si="3"/>
        <v>#VALUE!</v>
      </c>
      <c r="L59" s="53"/>
      <c r="M59" s="53"/>
      <c r="N59" s="125"/>
      <c r="O59" s="54"/>
      <c r="P59" s="53"/>
      <c r="Q59" s="125"/>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row>
    <row r="60" ht="51" customHeight="1" spans="1:48">
      <c r="A60" s="87" t="s">
        <v>94</v>
      </c>
      <c r="B60" s="88" t="s">
        <v>22694</v>
      </c>
      <c r="C60" s="87" t="str">
        <f>IFERROR(VLOOKUP(B60,'SINAPI NACIONAL JAN.2022'!A:E,5,FALSE),IFERROR(VLOOKUP(B60,'SINAPI INSUMOS JAN.2022'!A:F,6,FALSE),IFERROR(VLOOKUP(B60,COMPOSIÇÕES!A:G,3,FALSE),"")))</f>
        <v/>
      </c>
      <c r="D60" s="89" t="str">
        <f>IFERROR(VLOOKUP(B60,'SINAPI NACIONAL JAN.2022'!A:E,2,FALSE),IFERROR(VLOOKUP(B60,'SINAPI INSUMOS JAN.2022'!A:F,2,FALSE),IFERROR(VLOOKUP(B60,COMPOSIÇÕES!A:G,4,FALSE),"")))</f>
        <v/>
      </c>
      <c r="E60" s="85" t="str">
        <f>IFERROR(VLOOKUP(B60,'SINAPI NACIONAL JAN.2022'!A:E,3,FALSE),IFERROR(VLOOKUP(B60,'SINAPI INSUMOS JAN.2022'!A:F,3,FALSE),IFERROR(VLOOKUP(B60,COMPOSIÇÕES!A:G,5,FALSE),"")))</f>
        <v/>
      </c>
      <c r="F60" s="96">
        <v>1017.16</v>
      </c>
      <c r="G60" s="95" t="str">
        <f>IFERROR(VLOOKUP(B60,'SINAPI NACIONAL JAN.2022'!A:E,4,FALSE),IFERROR(VLOOKUP(B60,'SINAPI INSUMOS JAN.2022'!A:F,4,FALSE),IFERROR(VLOOKUP(B60,COMPOSIÇÕES!A:G,9,FALSE),"")))</f>
        <v/>
      </c>
      <c r="H60" s="83">
        <f t="shared" si="0"/>
        <v>0.2338</v>
      </c>
      <c r="I60" s="96" t="e">
        <f t="shared" si="1"/>
        <v>#VALUE!</v>
      </c>
      <c r="J60" s="126" t="e">
        <f t="shared" si="2"/>
        <v>#VALUE!</v>
      </c>
      <c r="K60" s="127" t="e">
        <f t="shared" si="3"/>
        <v>#VALUE!</v>
      </c>
      <c r="L60" s="53"/>
      <c r="O60" s="54"/>
      <c r="P60" s="53"/>
      <c r="Q60" s="115"/>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row>
    <row r="61" ht="51" customHeight="1" spans="1:48">
      <c r="A61" s="87" t="s">
        <v>22695</v>
      </c>
      <c r="B61" s="88" t="s">
        <v>22696</v>
      </c>
      <c r="C61" s="87" t="str">
        <f>IFERROR(VLOOKUP(B61,'SINAPI NACIONAL JAN.2022'!A:E,5,FALSE),IFERROR(VLOOKUP(B61,'SINAPI INSUMOS JAN.2022'!A:F,6,FALSE),IFERROR(VLOOKUP(B61,COMPOSIÇÕES!A:G,3,FALSE),"")))</f>
        <v>SINAPI Nacional 
JANEIRO 2022</v>
      </c>
      <c r="D61" s="89" t="str">
        <f>IFERROR(VLOOKUP(B61,'SINAPI NACIONAL JAN.2022'!A:E,2,FALSE),IFERROR(VLOOKUP(B61,'SINAPI INSUMOS JAN.2022'!A:F,2,FALSE),IFERROR(VLOOKUP(B61,COMPOSIÇÕES!A:G,4,FALSE),"")))&amp;L61</f>
        <v>CARGA, MANOBRA E DESCARGA DE ENTULHO EM CAMINHÃO BASCULANTE 6 M³ - CARGA COM ESCAVADEIRA HIDRÁULICA  (CAÇAMBA DE 0,80 M³ / 111 HP) E DESCARGA LIVRE (UNIDADE: M3). AF_07/2020 - BOTA-FORA</v>
      </c>
      <c r="E61" s="85" t="str">
        <f>IFERROR(VLOOKUP(B61,'SINAPI NACIONAL JAN.2022'!A:E,3,FALSE),IFERROR(VLOOKUP(B61,'SINAPI INSUMOS JAN.2022'!A:F,3,FALSE),IFERROR(VLOOKUP(B61,COMPOSIÇÕES!A:G,5,FALSE),"")))</f>
        <v>M3</v>
      </c>
      <c r="F61" s="96">
        <v>6.55</v>
      </c>
      <c r="G61" s="95" t="str">
        <f>IFERROR(VLOOKUP(B61,'SINAPI NACIONAL JAN.2022'!A:E,4,FALSE),IFERROR(VLOOKUP(B61,'SINAPI INSUMOS JAN.2022'!A:F,4,FALSE),IFERROR(VLOOKUP(B61,COMPOSIÇÕES!A:G,9,FALSE),"")))</f>
        <v>8,26</v>
      </c>
      <c r="H61" s="83">
        <f t="shared" si="0"/>
        <v>0.2338</v>
      </c>
      <c r="I61" s="96">
        <f t="shared" si="1"/>
        <v>10.191188</v>
      </c>
      <c r="J61" s="126">
        <f t="shared" si="2"/>
        <v>54.1</v>
      </c>
      <c r="K61" s="127">
        <f t="shared" si="3"/>
        <v>66.75</v>
      </c>
      <c r="L61" s="53" t="s">
        <v>22684</v>
      </c>
      <c r="O61" s="54"/>
      <c r="P61" s="53"/>
      <c r="Q61" s="125"/>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row>
    <row r="62" ht="38.25" customHeight="1" spans="1:48">
      <c r="A62" s="87" t="s">
        <v>22697</v>
      </c>
      <c r="B62" s="88" t="s">
        <v>22685</v>
      </c>
      <c r="C62" s="87" t="str">
        <f>IFERROR(VLOOKUP(B62,'SINAPI NACIONAL JAN.2022'!A:E,5,FALSE),IFERROR(VLOOKUP(B62,'SINAPI INSUMOS JAN.2022'!A:F,6,FALSE),IFERROR(VLOOKUP(B62,COMPOSIÇÕES!A:G,3,FALSE),"")))</f>
        <v>SINAPI Nacional 
JANEIRO 2022</v>
      </c>
      <c r="D62" s="89" t="str">
        <f>IFERROR(VLOOKUP(B62,'SINAPI NACIONAL JAN.2022'!A:E,2,FALSE),IFERROR(VLOOKUP(B62,'SINAPI INSUMOS JAN.2022'!A:F,2,FALSE),IFERROR(VLOOKUP(B62,COMPOSIÇÕES!A:G,4,FALSE),"")))&amp;L62</f>
        <v>TRANSPORTE COM CAMINHÃO BASCULANTE DE 6 M³, EM VIA URBANA PAVIMENTADA, DMT ATÉ 30 KM (UNIDADE: M3XKM). AF_07/2020 - BOTA-FORA</v>
      </c>
      <c r="E62" s="85" t="str">
        <f>IFERROR(VLOOKUP(B62,'SINAPI NACIONAL JAN.2022'!A:E,3,FALSE),IFERROR(VLOOKUP(B62,'SINAPI INSUMOS JAN.2022'!A:F,3,FALSE),IFERROR(VLOOKUP(B62,COMPOSIÇÕES!A:G,5,FALSE),"")))</f>
        <v>M3XKM</v>
      </c>
      <c r="F62" s="96">
        <v>40.58</v>
      </c>
      <c r="G62" s="95" t="str">
        <f>IFERROR(VLOOKUP(B62,'SINAPI NACIONAL JAN.2022'!A:E,4,FALSE),IFERROR(VLOOKUP(B62,'SINAPI INSUMOS JAN.2022'!A:F,4,FALSE),IFERROR(VLOOKUP(B62,COMPOSIÇÕES!A:G,9,FALSE),"")))</f>
        <v>2,55</v>
      </c>
      <c r="H62" s="83">
        <f t="shared" si="0"/>
        <v>0.2338</v>
      </c>
      <c r="I62" s="96">
        <f t="shared" si="1"/>
        <v>3.14619</v>
      </c>
      <c r="J62" s="126">
        <f t="shared" si="2"/>
        <v>103.47</v>
      </c>
      <c r="K62" s="127">
        <f t="shared" si="3"/>
        <v>127.67</v>
      </c>
      <c r="L62" s="53" t="s">
        <v>22684</v>
      </c>
      <c r="O62" s="54"/>
      <c r="P62" s="53"/>
      <c r="Q62" s="115"/>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row>
    <row r="63" ht="26.25" customHeight="1" spans="1:48">
      <c r="A63" s="87" t="s">
        <v>22698</v>
      </c>
      <c r="B63" s="88" t="s">
        <v>22699</v>
      </c>
      <c r="C63" s="87" t="str">
        <f>IFERROR(VLOOKUP(B63,'SINAPI NACIONAL JAN.2022'!A:E,5,FALSE),IFERROR(VLOOKUP(B63,'SINAPI INSUMOS JAN.2022'!A:F,6,FALSE),IFERROR(VLOOKUP(B63,COMPOSIÇÕES!A:G,3,FALSE),"")))</f>
        <v/>
      </c>
      <c r="D63" s="89" t="str">
        <f>IFERROR(VLOOKUP(B63,'SINAPI NACIONAL JAN.2022'!A:E,2,FALSE),IFERROR(VLOOKUP(B63,'SINAPI INSUMOS JAN.2022'!A:F,2,FALSE),IFERROR(VLOOKUP(B63,COMPOSIÇÕES!A:G,4,FALSE),"")))</f>
        <v/>
      </c>
      <c r="E63" s="85" t="str">
        <f>IFERROR(VLOOKUP(B63,'SINAPI NACIONAL JAN.2022'!A:E,3,FALSE),IFERROR(VLOOKUP(B63,'SINAPI INSUMOS JAN.2022'!A:F,3,FALSE),IFERROR(VLOOKUP(B63,COMPOSIÇÕES!A:G,5,FALSE),"")))</f>
        <v/>
      </c>
      <c r="F63" s="96">
        <v>31.78</v>
      </c>
      <c r="G63" s="95" t="str">
        <f>IFERROR(VLOOKUP(B63,'SINAPI NACIONAL JAN.2022'!A:E,4,FALSE),IFERROR(VLOOKUP(B63,'SINAPI INSUMOS JAN.2022'!A:F,4,FALSE),IFERROR(VLOOKUP(B63,COMPOSIÇÕES!A:G,9,FALSE),"")))</f>
        <v/>
      </c>
      <c r="H63" s="83">
        <f t="shared" si="0"/>
        <v>0.2338</v>
      </c>
      <c r="I63" s="96" t="e">
        <f t="shared" si="1"/>
        <v>#VALUE!</v>
      </c>
      <c r="J63" s="126" t="e">
        <f t="shared" si="2"/>
        <v>#VALUE!</v>
      </c>
      <c r="K63" s="127" t="e">
        <f t="shared" si="3"/>
        <v>#VALUE!</v>
      </c>
      <c r="L63" s="53"/>
      <c r="O63" s="54"/>
      <c r="P63" s="53"/>
      <c r="Q63" s="115"/>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row>
    <row r="64" ht="38.25" customHeight="1" spans="1:48">
      <c r="A64" s="97" t="s">
        <v>102</v>
      </c>
      <c r="B64" s="98" t="s">
        <v>22700</v>
      </c>
      <c r="C64" s="97" t="str">
        <f>IFERROR(VLOOKUP(B64,'SINAPI NACIONAL JAN.2022'!A:E,5,FALSE),IFERROR(VLOOKUP(B64,'SINAPI INSUMOS JAN.2022'!A:F,6,FALSE),IFERROR(VLOOKUP(B64,COMPOSIÇÕES!A:G,3,FALSE),"")))</f>
        <v>SINAPI Nacional 
JANEIRO 2022</v>
      </c>
      <c r="D64" s="99" t="str">
        <f>IFERROR(VLOOKUP(B64,'SINAPI NACIONAL JAN.2022'!A:E,2,FALSE),IFERROR(VLOOKUP(B64,'SINAPI INSUMOS JAN.2022'!A:F,2,FALSE),IFERROR(VLOOKUP(B64,COMPOSIÇÕES!A:G,4,FALSE),"")))</f>
        <v>EXECUÇÃO DE PASSEIO (CALÇADA) OU PISO DE CONCRETO COM CONCRETO MOLDADO IN LOCO, USINADO, ACABAMENTO CONVENCIONAL, NÃO ARMADO. AF_07/2016</v>
      </c>
      <c r="E64" s="100" t="str">
        <f>IFERROR(VLOOKUP(B64,'SINAPI NACIONAL JAN.2022'!A:E,3,FALSE),IFERROR(VLOOKUP(B64,'SINAPI INSUMOS JAN.2022'!A:F,3,FALSE),IFERROR(VLOOKUP(B64,COMPOSIÇÕES!A:G,5,FALSE),"")))</f>
        <v>M3</v>
      </c>
      <c r="F64" s="96">
        <v>23.09</v>
      </c>
      <c r="G64" s="101" t="str">
        <f>IFERROR(VLOOKUP(B64,'SINAPI NACIONAL JAN.2022'!A:E,4,FALSE),IFERROR(VLOOKUP(B64,'SINAPI INSUMOS JAN.2022'!A:F,4,FALSE),IFERROR(VLOOKUP(B64,COMPOSIÇÕES!A:G,9,FALSE),"")))</f>
        <v>569,17</v>
      </c>
      <c r="H64" s="102">
        <f t="shared" si="0"/>
        <v>0.2338</v>
      </c>
      <c r="I64" s="128">
        <f t="shared" si="1"/>
        <v>702.241946</v>
      </c>
      <c r="J64" s="129">
        <f t="shared" si="2"/>
        <v>13142.13</v>
      </c>
      <c r="K64" s="129">
        <f t="shared" si="3"/>
        <v>16214.76</v>
      </c>
      <c r="L64" s="53"/>
      <c r="M64" s="53"/>
      <c r="N64" s="125"/>
      <c r="O64" s="130"/>
      <c r="P64" s="53"/>
      <c r="Q64" s="125"/>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row>
    <row r="65" ht="51" customHeight="1" spans="1:48">
      <c r="A65" s="103" t="s">
        <v>103</v>
      </c>
      <c r="B65" s="92" t="s">
        <v>91</v>
      </c>
      <c r="C65" s="103" t="str">
        <f>IFERROR(VLOOKUP(B65,'SINAPI NACIONAL JAN.2022'!A:E,5,FALSE),IFERROR(VLOOKUP(B65,'SINAPI INSUMOS JAN.2022'!A:F,6,FALSE),IFERROR(VLOOKUP(B65,COMPOSIÇÕES!A:G,3,FALSE),"")))</f>
        <v/>
      </c>
      <c r="D65" s="104" t="str">
        <f>IFERROR(VLOOKUP(B65,'SINAPI NACIONAL JAN.2022'!A:E,2,FALSE),IFERROR(VLOOKUP(B65,'SINAPI INSUMOS JAN.2022'!A:F,2,FALSE),IFERROR(VLOOKUP(B65,COMPOSIÇÕES!A:G,4,FALSE),"")))</f>
        <v/>
      </c>
      <c r="E65" s="85" t="str">
        <f>IFERROR(VLOOKUP(B65,'SINAPI NACIONAL JAN.2022'!A:E,3,FALSE),IFERROR(VLOOKUP(B65,'SINAPI INSUMOS JAN.2022'!A:F,3,FALSE),IFERROR(VLOOKUP(B65,COMPOSIÇÕES!A:G,5,FALSE),"")))</f>
        <v/>
      </c>
      <c r="F65" s="96">
        <v>10.06</v>
      </c>
      <c r="G65" s="82" t="str">
        <f>IFERROR(VLOOKUP(B65,'SINAPI NACIONAL JAN.2022'!A:E,4,FALSE),IFERROR(VLOOKUP(B65,'SINAPI INSUMOS JAN.2022'!A:F,4,FALSE),IFERROR(VLOOKUP(B65,COMPOSIÇÕES!A:G,9,FALSE),"")))</f>
        <v/>
      </c>
      <c r="H65" s="83">
        <f t="shared" si="0"/>
        <v>0.2338</v>
      </c>
      <c r="I65" s="90" t="e">
        <f t="shared" si="1"/>
        <v>#VALUE!</v>
      </c>
      <c r="J65" s="124" t="e">
        <f t="shared" si="2"/>
        <v>#VALUE!</v>
      </c>
      <c r="K65" s="131" t="e">
        <f t="shared" si="3"/>
        <v>#VALUE!</v>
      </c>
      <c r="L65" s="53"/>
      <c r="M65" s="53"/>
      <c r="N65" s="125"/>
      <c r="O65" s="54"/>
      <c r="P65" s="53"/>
      <c r="Q65" s="125"/>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row>
    <row r="66" ht="25.5" customHeight="1" spans="1:48">
      <c r="A66" s="105" t="s">
        <v>104</v>
      </c>
      <c r="B66" s="105" t="s">
        <v>22701</v>
      </c>
      <c r="C66" s="103" t="str">
        <f>IFERROR(VLOOKUP(B66,'SINAPI NACIONAL JAN.2022'!A:E,5,FALSE),IFERROR(VLOOKUP(B66,'SINAPI INSUMOS JAN.2022'!A:F,6,FALSE),IFERROR(VLOOKUP(B66,COMPOSIÇÕES!A:G,3,FALSE),"")))</f>
        <v/>
      </c>
      <c r="D66" s="104" t="str">
        <f>IFERROR(VLOOKUP(B66,'SINAPI NACIONAL JAN.2022'!A:E,2,FALSE),IFERROR(VLOOKUP(B66,'SINAPI INSUMOS JAN.2022'!A:F,2,FALSE),IFERROR(VLOOKUP(B66,COMPOSIÇÕES!A:G,4,FALSE),"")))</f>
        <v/>
      </c>
      <c r="E66" s="85" t="str">
        <f>IFERROR(VLOOKUP(B66,'SINAPI NACIONAL JAN.2022'!A:E,3,FALSE),IFERROR(VLOOKUP(B66,'SINAPI INSUMOS JAN.2022'!A:F,3,FALSE),IFERROR(VLOOKUP(B66,COMPOSIÇÕES!A:G,5,FALSE),"")))</f>
        <v/>
      </c>
      <c r="F66" s="96">
        <v>8</v>
      </c>
      <c r="G66" s="82" t="str">
        <f>IFERROR(VLOOKUP(B66,'SINAPI NACIONAL JAN.2022'!A:E,4,FALSE),IFERROR(VLOOKUP(B66,'SINAPI INSUMOS JAN.2022'!A:F,4,FALSE),IFERROR(VLOOKUP(B66,COMPOSIÇÕES!A:G,9,FALSE),"")))</f>
        <v/>
      </c>
      <c r="H66" s="83">
        <f t="shared" si="0"/>
        <v>0.2338</v>
      </c>
      <c r="I66" s="90" t="e">
        <f t="shared" si="1"/>
        <v>#VALUE!</v>
      </c>
      <c r="J66" s="124" t="e">
        <f t="shared" si="2"/>
        <v>#VALUE!</v>
      </c>
      <c r="K66" s="131" t="e">
        <f t="shared" si="3"/>
        <v>#VALUE!</v>
      </c>
      <c r="L66" s="53"/>
      <c r="M66" s="53"/>
      <c r="N66" s="125"/>
      <c r="O66" s="54"/>
      <c r="P66" s="53"/>
      <c r="Q66" s="125"/>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row>
    <row r="67" ht="25.5" customHeight="1" spans="1:48">
      <c r="A67" s="87" t="s">
        <v>388</v>
      </c>
      <c r="B67" s="92" t="s">
        <v>68</v>
      </c>
      <c r="C67" s="87" t="str">
        <f>IFERROR(VLOOKUP(B67,'SINAPI NACIONAL JAN.2022'!A:E,5,FALSE),IFERROR(VLOOKUP(B67,'SINAPI INSUMOS JAN.2022'!A:F,6,FALSE),IFERROR(VLOOKUP(B67,COMPOSIÇÕES!A:G,3,FALSE),"")))</f>
        <v/>
      </c>
      <c r="D67" s="89" t="str">
        <f>IFERROR(VLOOKUP(B67,'SINAPI NACIONAL JAN.2022'!A:E,2,FALSE),IFERROR(VLOOKUP(B67,'SINAPI INSUMOS JAN.2022'!A:F,2,FALSE),IFERROR(VLOOKUP(B67,COMPOSIÇÕES!A:G,4,FALSE),"")))</f>
        <v/>
      </c>
      <c r="E67" s="84" t="str">
        <f>IFERROR(VLOOKUP(B67,'SINAPI NACIONAL JAN.2022'!A:E,3,FALSE),IFERROR(VLOOKUP(B67,'SINAPI INSUMOS JAN.2022'!A:F,3,FALSE),IFERROR(VLOOKUP(B67,COMPOSIÇÕES!A:G,5,FALSE),"")))</f>
        <v/>
      </c>
      <c r="F67" s="110">
        <v>4</v>
      </c>
      <c r="G67" s="110" t="str">
        <f>IFERROR(VLOOKUP(B67,'SINAPI NACIONAL JAN.2022'!A:E,4,FALSE),IFERROR(VLOOKUP(B67,'SINAPI INSUMOS JAN.2022'!A:F,4,FALSE),IFERROR(VLOOKUP(B67,COMPOSIÇÕES!A:G,9,FALSE),"")))</f>
        <v/>
      </c>
      <c r="H67" s="83">
        <f t="shared" si="0"/>
        <v>0.2338</v>
      </c>
      <c r="I67" s="110" t="e">
        <f t="shared" si="1"/>
        <v>#VALUE!</v>
      </c>
      <c r="J67" s="132" t="e">
        <f t="shared" si="2"/>
        <v>#VALUE!</v>
      </c>
      <c r="K67" s="132" t="e">
        <f t="shared" si="3"/>
        <v>#VALUE!</v>
      </c>
      <c r="L67" s="53"/>
      <c r="M67" s="53"/>
      <c r="N67" s="125"/>
      <c r="O67" s="54"/>
      <c r="P67" s="125"/>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row>
    <row r="68" ht="25.5" customHeight="1" spans="1:48">
      <c r="A68" s="87" t="s">
        <v>402</v>
      </c>
      <c r="B68" s="92" t="s">
        <v>91</v>
      </c>
      <c r="C68" s="87" t="str">
        <f>IFERROR(VLOOKUP(B68,'SINAPI NACIONAL JAN.2022'!A:E,5,FALSE),IFERROR(VLOOKUP(B68,'SINAPI INSUMOS JAN.2022'!A:F,6,FALSE),IFERROR(VLOOKUP(B68,COMPOSIÇÕES!A:G,3,FALSE),"")))</f>
        <v/>
      </c>
      <c r="D68" s="89" t="str">
        <f>IFERROR(VLOOKUP(B68,'SINAPI NACIONAL JAN.2022'!A:E,2,FALSE),IFERROR(VLOOKUP(B68,'SINAPI INSUMOS JAN.2022'!A:F,2,FALSE),IFERROR(VLOOKUP(B68,COMPOSIÇÕES!A:G,4,FALSE),"")))</f>
        <v/>
      </c>
      <c r="E68" s="84" t="str">
        <f>IFERROR(VLOOKUP(B68,'SINAPI NACIONAL JAN.2022'!A:E,3,FALSE),IFERROR(VLOOKUP(B68,'SINAPI INSUMOS JAN.2022'!A:F,3,FALSE),IFERROR(VLOOKUP(B68,COMPOSIÇÕES!A:G,5,FALSE),"")))</f>
        <v/>
      </c>
      <c r="F68" s="110">
        <v>1</v>
      </c>
      <c r="G68" s="110" t="str">
        <f>IFERROR(VLOOKUP(B68,'SINAPI NACIONAL JAN.2022'!A:E,4,FALSE),IFERROR(VLOOKUP(B68,'SINAPI INSUMOS JAN.2022'!A:F,4,FALSE),IFERROR(VLOOKUP(B68,COMPOSIÇÕES!A:G,9,FALSE),"")))</f>
        <v/>
      </c>
      <c r="H68" s="83">
        <f t="shared" si="0"/>
        <v>0.2338</v>
      </c>
      <c r="I68" s="110" t="e">
        <f t="shared" si="1"/>
        <v>#VALUE!</v>
      </c>
      <c r="J68" s="132" t="e">
        <f t="shared" si="2"/>
        <v>#VALUE!</v>
      </c>
      <c r="K68" s="132" t="e">
        <f t="shared" si="3"/>
        <v>#VALUE!</v>
      </c>
      <c r="L68" s="53"/>
      <c r="M68" s="53"/>
      <c r="N68" s="125"/>
      <c r="O68" s="54"/>
      <c r="P68" s="125"/>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row>
    <row r="69" ht="25.5" customHeight="1" spans="1:48">
      <c r="A69" s="87" t="s">
        <v>408</v>
      </c>
      <c r="B69" s="92" t="s">
        <v>148</v>
      </c>
      <c r="C69" s="87" t="str">
        <f>IFERROR(VLOOKUP(B69,'SINAPI NACIONAL JAN.2022'!A:E,5,FALSE),IFERROR(VLOOKUP(B69,'SINAPI INSUMOS JAN.2022'!A:F,6,FALSE),IFERROR(VLOOKUP(B69,COMPOSIÇÕES!A:G,3,FALSE),"")))</f>
        <v/>
      </c>
      <c r="D69" s="89" t="str">
        <f>IFERROR(VLOOKUP(B69,'SINAPI NACIONAL JAN.2022'!A:E,2,FALSE),IFERROR(VLOOKUP(B69,'SINAPI INSUMOS JAN.2022'!A:F,2,FALSE),IFERROR(VLOOKUP(B69,COMPOSIÇÕES!A:G,4,FALSE),"")))</f>
        <v/>
      </c>
      <c r="E69" s="84" t="str">
        <f>IFERROR(VLOOKUP(B69,'SINAPI NACIONAL JAN.2022'!A:E,3,FALSE),IFERROR(VLOOKUP(B69,'SINAPI INSUMOS JAN.2022'!A:F,3,FALSE),IFERROR(VLOOKUP(B69,COMPOSIÇÕES!A:G,5,FALSE),"")))</f>
        <v/>
      </c>
      <c r="F69" s="110">
        <v>3</v>
      </c>
      <c r="G69" s="110" t="str">
        <f>IFERROR(VLOOKUP(B69,'SINAPI NACIONAL JAN.2022'!A:E,4,FALSE),IFERROR(VLOOKUP(B69,'SINAPI INSUMOS JAN.2022'!A:F,4,FALSE),IFERROR(VLOOKUP(B69,COMPOSIÇÕES!A:G,9,FALSE),"")))</f>
        <v/>
      </c>
      <c r="H69" s="83">
        <f t="shared" si="0"/>
        <v>0.2338</v>
      </c>
      <c r="I69" s="110" t="e">
        <f t="shared" si="1"/>
        <v>#VALUE!</v>
      </c>
      <c r="J69" s="132" t="e">
        <f t="shared" si="2"/>
        <v>#VALUE!</v>
      </c>
      <c r="K69" s="132" t="e">
        <f t="shared" si="3"/>
        <v>#VALUE!</v>
      </c>
      <c r="L69" s="53"/>
      <c r="M69" s="53"/>
      <c r="N69" s="125"/>
      <c r="O69" s="54"/>
      <c r="P69" s="125"/>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row>
    <row r="70" ht="25.5" customHeight="1" spans="1:48">
      <c r="A70" s="87" t="s">
        <v>22702</v>
      </c>
      <c r="B70" s="92" t="s">
        <v>409</v>
      </c>
      <c r="C70" s="87" t="str">
        <f>IFERROR(VLOOKUP(B70,'SINAPI NACIONAL JAN.2022'!A:E,5,FALSE),IFERROR(VLOOKUP(B70,'SINAPI INSUMOS JAN.2022'!A:F,6,FALSE),IFERROR(VLOOKUP(B70,COMPOSIÇÕES!A:G,3,FALSE),"")))</f>
        <v/>
      </c>
      <c r="D70" s="89" t="str">
        <f>IFERROR(VLOOKUP(B70,'SINAPI NACIONAL JAN.2022'!A:E,2,FALSE),IFERROR(VLOOKUP(B70,'SINAPI INSUMOS JAN.2022'!A:F,2,FALSE),IFERROR(VLOOKUP(B70,COMPOSIÇÕES!A:G,4,FALSE),"")))</f>
        <v/>
      </c>
      <c r="E70" s="84" t="str">
        <f>IFERROR(VLOOKUP(B70,'SINAPI NACIONAL JAN.2022'!A:E,3,FALSE),IFERROR(VLOOKUP(B70,'SINAPI INSUMOS JAN.2022'!A:F,3,FALSE),IFERROR(VLOOKUP(B70,COMPOSIÇÕES!A:G,5,FALSE),"")))</f>
        <v/>
      </c>
      <c r="F70" s="110">
        <v>6</v>
      </c>
      <c r="G70" s="110" t="str">
        <f>IFERROR(VLOOKUP(B70,'SINAPI NACIONAL JAN.2022'!A:E,4,FALSE),IFERROR(VLOOKUP(B70,'SINAPI INSUMOS JAN.2022'!A:F,4,FALSE),IFERROR(VLOOKUP(B70,COMPOSIÇÕES!A:G,9,FALSE),"")))</f>
        <v/>
      </c>
      <c r="H70" s="83">
        <f t="shared" si="0"/>
        <v>0.2338</v>
      </c>
      <c r="I70" s="110" t="e">
        <f t="shared" si="1"/>
        <v>#VALUE!</v>
      </c>
      <c r="J70" s="132" t="e">
        <f t="shared" si="2"/>
        <v>#VALUE!</v>
      </c>
      <c r="K70" s="132" t="e">
        <f t="shared" si="3"/>
        <v>#VALUE!</v>
      </c>
      <c r="L70" s="53"/>
      <c r="M70" s="53"/>
      <c r="N70" s="125"/>
      <c r="O70" s="54"/>
      <c r="P70" s="125"/>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row>
    <row r="71" ht="25.5" customHeight="1" spans="1:48">
      <c r="A71" s="87" t="s">
        <v>22703</v>
      </c>
      <c r="B71" s="92" t="s">
        <v>22704</v>
      </c>
      <c r="C71" s="87" t="str">
        <f>IFERROR(VLOOKUP(B71,'SINAPI NACIONAL JAN.2022'!A:E,5,FALSE),IFERROR(VLOOKUP(B71,'SINAPI INSUMOS JAN.2022'!A:F,6,FALSE),IFERROR(VLOOKUP(B71,COMPOSIÇÕES!A:G,3,FALSE),"")))</f>
        <v/>
      </c>
      <c r="D71" s="89" t="str">
        <f>IFERROR(VLOOKUP(B71,'SINAPI NACIONAL JAN.2022'!A:E,2,FALSE),IFERROR(VLOOKUP(B71,'SINAPI INSUMOS JAN.2022'!A:F,2,FALSE),IFERROR(VLOOKUP(B71,COMPOSIÇÕES!A:G,4,FALSE),"")))</f>
        <v/>
      </c>
      <c r="E71" s="84" t="str">
        <f>IFERROR(VLOOKUP(B71,'SINAPI NACIONAL JAN.2022'!A:E,3,FALSE),IFERROR(VLOOKUP(B71,'SINAPI INSUMOS JAN.2022'!A:F,3,FALSE),IFERROR(VLOOKUP(B71,COMPOSIÇÕES!A:G,5,FALSE),"")))</f>
        <v/>
      </c>
      <c r="F71" s="110">
        <v>143.35</v>
      </c>
      <c r="G71" s="110" t="str">
        <f>IFERROR(VLOOKUP(B71,'SINAPI NACIONAL JAN.2022'!A:E,4,FALSE),IFERROR(VLOOKUP(B71,'SINAPI INSUMOS JAN.2022'!A:F,4,FALSE),IFERROR(VLOOKUP(B71,COMPOSIÇÕES!A:G,9,FALSE),"")))</f>
        <v/>
      </c>
      <c r="H71" s="83">
        <f t="shared" si="0"/>
        <v>0.2338</v>
      </c>
      <c r="I71" s="110" t="e">
        <f t="shared" si="1"/>
        <v>#VALUE!</v>
      </c>
      <c r="J71" s="132" t="e">
        <f t="shared" si="2"/>
        <v>#VALUE!</v>
      </c>
      <c r="K71" s="132" t="e">
        <f t="shared" si="3"/>
        <v>#VALUE!</v>
      </c>
      <c r="L71" s="53"/>
      <c r="M71" s="53"/>
      <c r="N71" s="125"/>
      <c r="O71" s="54"/>
      <c r="P71" s="125"/>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row>
    <row r="72" ht="25.5" customHeight="1" spans="1:48">
      <c r="A72" s="87" t="s">
        <v>22705</v>
      </c>
      <c r="B72" s="92" t="s">
        <v>22706</v>
      </c>
      <c r="C72" s="87" t="str">
        <f>IFERROR(VLOOKUP(B72,'SINAPI NACIONAL JAN.2022'!A:E,5,FALSE),IFERROR(VLOOKUP(B72,'SINAPI INSUMOS JAN.2022'!A:F,6,FALSE),IFERROR(VLOOKUP(B72,COMPOSIÇÕES!A:G,3,FALSE),"")))</f>
        <v>SINAPI Nacional 
JANEIRO 2022</v>
      </c>
      <c r="D72" s="89" t="str">
        <f>IFERROR(VLOOKUP(B72,'SINAPI NACIONAL JAN.2022'!A:E,2,FALSE),IFERROR(VLOOKUP(B72,'SINAPI INSUMOS JAN.2022'!A:F,2,FALSE),IFERROR(VLOOKUP(B72,COMPOSIÇÕES!A:G,4,FALSE),"")))</f>
        <v>LASTRO DE CONCRETO MAGRO, APLICADO EM BLOCOS DE COROAMENTO OU SAPATAS. AF_08/2017</v>
      </c>
      <c r="E72" s="84" t="str">
        <f>IFERROR(VLOOKUP(B72,'SINAPI NACIONAL JAN.2022'!A:E,3,FALSE),IFERROR(VLOOKUP(B72,'SINAPI INSUMOS JAN.2022'!A:F,3,FALSE),IFERROR(VLOOKUP(B72,COMPOSIÇÕES!A:G,5,FALSE),"")))</f>
        <v>M3</v>
      </c>
      <c r="F72" s="110">
        <v>4.2</v>
      </c>
      <c r="G72" s="110" t="str">
        <f>IFERROR(VLOOKUP(B72,'SINAPI NACIONAL JAN.2022'!A:E,4,FALSE),IFERROR(VLOOKUP(B72,'SINAPI INSUMOS JAN.2022'!A:F,4,FALSE),IFERROR(VLOOKUP(B72,COMPOSIÇÕES!A:G,9,FALSE),"")))</f>
        <v>513,67</v>
      </c>
      <c r="H72" s="83">
        <f t="shared" si="0"/>
        <v>0.2338</v>
      </c>
      <c r="I72" s="110">
        <f t="shared" si="1"/>
        <v>633.766046</v>
      </c>
      <c r="J72" s="132">
        <f t="shared" si="2"/>
        <v>2157.41</v>
      </c>
      <c r="K72" s="132">
        <f t="shared" si="3"/>
        <v>2661.81</v>
      </c>
      <c r="L72" s="53"/>
      <c r="M72" s="53"/>
      <c r="N72" s="125"/>
      <c r="O72" s="54"/>
      <c r="P72" s="125"/>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row>
    <row r="73" ht="25.5" customHeight="1" spans="1:48">
      <c r="A73" s="87" t="s">
        <v>22707</v>
      </c>
      <c r="B73" s="92" t="s">
        <v>22708</v>
      </c>
      <c r="C73" s="87" t="str">
        <f>IFERROR(VLOOKUP(B73,'SINAPI NACIONAL JAN.2022'!A:E,5,FALSE),IFERROR(VLOOKUP(B73,'SINAPI INSUMOS JAN.2022'!A:F,6,FALSE),IFERROR(VLOOKUP(B73,COMPOSIÇÕES!A:G,3,FALSE),"")))</f>
        <v/>
      </c>
      <c r="D73" s="89" t="str">
        <f>IFERROR(VLOOKUP(B73,'SINAPI NACIONAL JAN.2022'!A:E,2,FALSE),IFERROR(VLOOKUP(B73,'SINAPI INSUMOS JAN.2022'!A:F,2,FALSE),IFERROR(VLOOKUP(B73,COMPOSIÇÕES!A:G,4,FALSE),"")))</f>
        <v/>
      </c>
      <c r="E73" s="84" t="str">
        <f>IFERROR(VLOOKUP(B73,'SINAPI NACIONAL JAN.2022'!A:E,3,FALSE),IFERROR(VLOOKUP(B73,'SINAPI INSUMOS JAN.2022'!A:F,3,FALSE),IFERROR(VLOOKUP(B73,COMPOSIÇÕES!A:G,5,FALSE),"")))</f>
        <v/>
      </c>
      <c r="F73" s="110">
        <v>200</v>
      </c>
      <c r="G73" s="110" t="str">
        <f>IFERROR(VLOOKUP(B73,'SINAPI NACIONAL JAN.2022'!A:E,4,FALSE),IFERROR(VLOOKUP(B73,'SINAPI INSUMOS JAN.2022'!A:F,4,FALSE),IFERROR(VLOOKUP(B73,COMPOSIÇÕES!A:G,9,FALSE),"")))</f>
        <v/>
      </c>
      <c r="H73" s="83">
        <f t="shared" si="0"/>
        <v>0.2338</v>
      </c>
      <c r="I73" s="110" t="e">
        <f t="shared" si="1"/>
        <v>#VALUE!</v>
      </c>
      <c r="J73" s="132" t="e">
        <f t="shared" si="2"/>
        <v>#VALUE!</v>
      </c>
      <c r="K73" s="132" t="e">
        <f t="shared" si="3"/>
        <v>#VALUE!</v>
      </c>
      <c r="L73" s="53"/>
      <c r="M73" s="53"/>
      <c r="N73" s="125"/>
      <c r="O73" s="54"/>
      <c r="P73" s="125"/>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row>
    <row r="74" ht="25.5" customHeight="1" spans="1:48">
      <c r="A74" s="87" t="s">
        <v>22709</v>
      </c>
      <c r="B74" s="92" t="s">
        <v>22710</v>
      </c>
      <c r="C74" s="87" t="str">
        <f>IFERROR(VLOOKUP(B74,'SINAPI NACIONAL JAN.2022'!A:E,5,FALSE),IFERROR(VLOOKUP(B74,'SINAPI INSUMOS JAN.2022'!A:F,6,FALSE),IFERROR(VLOOKUP(B74,COMPOSIÇÕES!A:G,3,FALSE),"")))</f>
        <v/>
      </c>
      <c r="D74" s="89" t="str">
        <f>IFERROR(VLOOKUP(B74,'SINAPI NACIONAL JAN.2022'!A:E,2,FALSE),IFERROR(VLOOKUP(B74,'SINAPI INSUMOS JAN.2022'!A:F,2,FALSE),IFERROR(VLOOKUP(B74,COMPOSIÇÕES!A:G,4,FALSE),"")))</f>
        <v/>
      </c>
      <c r="E74" s="84" t="str">
        <f>IFERROR(VLOOKUP(B74,'SINAPI NACIONAL JAN.2022'!A:E,3,FALSE),IFERROR(VLOOKUP(B74,'SINAPI INSUMOS JAN.2022'!A:F,3,FALSE),IFERROR(VLOOKUP(B74,COMPOSIÇÕES!A:G,5,FALSE),"")))</f>
        <v/>
      </c>
      <c r="F74" s="110">
        <v>7.79</v>
      </c>
      <c r="G74" s="110" t="str">
        <f>IFERROR(VLOOKUP(B74,'SINAPI NACIONAL JAN.2022'!A:E,4,FALSE),IFERROR(VLOOKUP(B74,'SINAPI INSUMOS JAN.2022'!A:F,4,FALSE),IFERROR(VLOOKUP(B74,COMPOSIÇÕES!A:G,9,FALSE),"")))</f>
        <v/>
      </c>
      <c r="H74" s="83">
        <f t="shared" si="0"/>
        <v>0.2338</v>
      </c>
      <c r="I74" s="110" t="e">
        <f t="shared" si="1"/>
        <v>#VALUE!</v>
      </c>
      <c r="J74" s="132" t="e">
        <f t="shared" si="2"/>
        <v>#VALUE!</v>
      </c>
      <c r="K74" s="132" t="e">
        <f t="shared" si="3"/>
        <v>#VALUE!</v>
      </c>
      <c r="L74" s="53"/>
      <c r="M74" s="53"/>
      <c r="N74" s="125"/>
      <c r="O74" s="54"/>
      <c r="P74" s="125"/>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row>
    <row r="75" ht="25.5" customHeight="1" spans="1:48">
      <c r="A75" s="87" t="s">
        <v>22711</v>
      </c>
      <c r="B75" s="92" t="s">
        <v>22712</v>
      </c>
      <c r="C75" s="87" t="str">
        <f>IFERROR(VLOOKUP(B75,'SINAPI NACIONAL JAN.2022'!A:E,5,FALSE),IFERROR(VLOOKUP(B75,'SINAPI INSUMOS JAN.2022'!A:F,6,FALSE),IFERROR(VLOOKUP(B75,COMPOSIÇÕES!A:G,3,FALSE),"")))</f>
        <v/>
      </c>
      <c r="D75" s="89" t="str">
        <f>IFERROR(VLOOKUP(B75,'SINAPI NACIONAL JAN.2022'!A:E,2,FALSE),IFERROR(VLOOKUP(B75,'SINAPI INSUMOS JAN.2022'!A:F,2,FALSE),IFERROR(VLOOKUP(B75,COMPOSIÇÕES!A:G,4,FALSE),"")))</f>
        <v/>
      </c>
      <c r="E75" s="84" t="str">
        <f>IFERROR(VLOOKUP(B75,'SINAPI NACIONAL JAN.2022'!A:E,3,FALSE),IFERROR(VLOOKUP(B75,'SINAPI INSUMOS JAN.2022'!A:F,3,FALSE),IFERROR(VLOOKUP(B75,COMPOSIÇÕES!A:G,5,FALSE),"")))</f>
        <v/>
      </c>
      <c r="F75" s="110">
        <v>7.79</v>
      </c>
      <c r="G75" s="110" t="str">
        <f>IFERROR(VLOOKUP(B75,'SINAPI NACIONAL JAN.2022'!A:E,4,FALSE),IFERROR(VLOOKUP(B75,'SINAPI INSUMOS JAN.2022'!A:F,4,FALSE),IFERROR(VLOOKUP(B75,COMPOSIÇÕES!A:G,9,FALSE),"")))</f>
        <v/>
      </c>
      <c r="H75" s="83">
        <f t="shared" si="0"/>
        <v>0.2338</v>
      </c>
      <c r="I75" s="110" t="e">
        <f t="shared" si="1"/>
        <v>#VALUE!</v>
      </c>
      <c r="J75" s="132" t="e">
        <f t="shared" si="2"/>
        <v>#VALUE!</v>
      </c>
      <c r="K75" s="132" t="e">
        <f t="shared" si="3"/>
        <v>#VALUE!</v>
      </c>
      <c r="L75" s="53"/>
      <c r="M75" s="53"/>
      <c r="N75" s="125"/>
      <c r="O75" s="54"/>
      <c r="P75" s="125"/>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row>
    <row r="76" ht="25.5" customHeight="1" spans="1:48">
      <c r="A76" s="87" t="s">
        <v>22713</v>
      </c>
      <c r="B76" s="92" t="s">
        <v>22714</v>
      </c>
      <c r="C76" s="87" t="str">
        <f>IFERROR(VLOOKUP(B76,'SINAPI NACIONAL JAN.2022'!A:E,5,FALSE),IFERROR(VLOOKUP(B76,'SINAPI INSUMOS JAN.2022'!A:F,6,FALSE),IFERROR(VLOOKUP(B76,COMPOSIÇÕES!A:G,3,FALSE),"")))</f>
        <v>SINAPI Nacional 
JANEIRO 2022</v>
      </c>
      <c r="D76" s="89" t="str">
        <f>IFERROR(VLOOKUP(B76,'SINAPI NACIONAL JAN.2022'!A:E,2,FALSE),IFERROR(VLOOKUP(B76,'SINAPI INSUMOS JAN.2022'!A:F,2,FALSE),IFERROR(VLOOKUP(B76,COMPOSIÇÕES!A:G,4,FALSE),"")))</f>
        <v>TRATAMENTO DE JUNTA DE DILATAÇÃO COM MANTA ASFÁLTICA ADERIDA COM MAÇARICO. AF_06/2018</v>
      </c>
      <c r="E76" s="84" t="str">
        <f>IFERROR(VLOOKUP(B76,'SINAPI NACIONAL JAN.2022'!A:E,3,FALSE),IFERROR(VLOOKUP(B76,'SINAPI INSUMOS JAN.2022'!A:F,3,FALSE),IFERROR(VLOOKUP(B76,COMPOSIÇÕES!A:G,5,FALSE),"")))</f>
        <v>M</v>
      </c>
      <c r="F76" s="110">
        <v>33.44</v>
      </c>
      <c r="G76" s="110" t="str">
        <f>IFERROR(VLOOKUP(B76,'SINAPI NACIONAL JAN.2022'!A:E,4,FALSE),IFERROR(VLOOKUP(B76,'SINAPI INSUMOS JAN.2022'!A:F,4,FALSE),IFERROR(VLOOKUP(B76,COMPOSIÇÕES!A:G,9,FALSE),"")))</f>
        <v>20,94</v>
      </c>
      <c r="H76" s="83">
        <f t="shared" si="0"/>
        <v>0.2338</v>
      </c>
      <c r="I76" s="110">
        <f t="shared" si="1"/>
        <v>25.835772</v>
      </c>
      <c r="J76" s="132">
        <f t="shared" si="2"/>
        <v>700.23</v>
      </c>
      <c r="K76" s="132">
        <f t="shared" si="3"/>
        <v>863.94</v>
      </c>
      <c r="L76" s="53"/>
      <c r="M76" s="53"/>
      <c r="N76" s="125"/>
      <c r="O76" s="54"/>
      <c r="P76" s="125"/>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row>
    <row r="77" ht="63.75" customHeight="1" spans="1:48">
      <c r="A77" s="87" t="s">
        <v>22715</v>
      </c>
      <c r="B77" s="92" t="s">
        <v>22716</v>
      </c>
      <c r="C77" s="87" t="str">
        <f>IFERROR(VLOOKUP(B77,'SINAPI NACIONAL JAN.2022'!A:E,5,FALSE),IFERROR(VLOOKUP(B77,'SINAPI INSUMOS JAN.2022'!A:F,6,FALSE),IFERROR(VLOOKUP(B77,COMPOSIÇÕES!A:G,3,FALSE),"")))</f>
        <v>SINAPI Nacional 
JANEIRO 2022</v>
      </c>
      <c r="D77" s="89" t="str">
        <f>IFERROR(VLOOKUP(B77,'SINAPI NACIONAL JAN.2022'!A:E,2,FALSE),IFERROR(VLOOKUP(B77,'SINAPI INSUMOS JAN.2022'!A:F,2,FALSE),IFERROR(VLOOKUP(B77,COMPOSIÇÕES!A:G,4,FALSE),"")))</f>
        <v>GUARDA-CORPO DE AÇO GALVANIZADO DE 1,10M DE ALTURA, MONTANTES TUBULARES DE 1.1/2 ESPAÇADOS DE 1,20M, TRAVESSA SUPERIOR DE 2, GRADIL FORMADO POR BARRAS CHATAS EM FERRO DE 32X4,8MM, FIXADO COM CHUMBADOR MECÂNICO. AF_04/2019_P</v>
      </c>
      <c r="E77" s="84" t="str">
        <f>IFERROR(VLOOKUP(B77,'SINAPI NACIONAL JAN.2022'!A:E,3,FALSE),IFERROR(VLOOKUP(B77,'SINAPI INSUMOS JAN.2022'!A:F,3,FALSE),IFERROR(VLOOKUP(B77,COMPOSIÇÕES!A:G,5,FALSE),"")))</f>
        <v>M</v>
      </c>
      <c r="F77" s="110">
        <v>29.35</v>
      </c>
      <c r="G77" s="110" t="str">
        <f>IFERROR(VLOOKUP(B77,'SINAPI NACIONAL JAN.2022'!A:E,4,FALSE),IFERROR(VLOOKUP(B77,'SINAPI INSUMOS JAN.2022'!A:F,4,FALSE),IFERROR(VLOOKUP(B77,COMPOSIÇÕES!A:G,9,FALSE),"")))</f>
        <v>456,89</v>
      </c>
      <c r="H77" s="83">
        <f t="shared" si="0"/>
        <v>0.2338</v>
      </c>
      <c r="I77" s="110">
        <f t="shared" si="1"/>
        <v>563.710882</v>
      </c>
      <c r="J77" s="132">
        <f t="shared" si="2"/>
        <v>13409.72</v>
      </c>
      <c r="K77" s="132">
        <f t="shared" si="3"/>
        <v>16544.91</v>
      </c>
      <c r="L77" s="53"/>
      <c r="M77" s="53"/>
      <c r="N77" s="125"/>
      <c r="O77" s="54"/>
      <c r="P77" s="125"/>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row>
    <row r="78" ht="25.5" customHeight="1" spans="1:48">
      <c r="A78" s="87" t="s">
        <v>71</v>
      </c>
      <c r="B78" s="88" t="s">
        <v>22680</v>
      </c>
      <c r="C78" s="85" t="str">
        <f>IFERROR(VLOOKUP(B78,'SINAPI NACIONAL JAN.2022'!A:E,5,FALSE),IFERROR(VLOOKUP(B78,'SINAPI INSUMOS JAN.2022'!A:F,6,FALSE),IFERROR(VLOOKUP(B78,COMPOSIÇÕES!A:G,3,FALSE),"")))</f>
        <v>SINAPI Nacional 
JANEIRO 2022</v>
      </c>
      <c r="D78" s="89" t="str">
        <f>IFERROR(VLOOKUP(B78,'SINAPI NACIONAL JAN.2022'!A:E,2,FALSE),IFERROR(VLOOKUP(B78,'SINAPI INSUMOS JAN.2022'!A:F,2,FALSE),IFERROR(VLOOKUP(B78,COMPOSIÇÕES!A:G,4,FALSE),"")))</f>
        <v>ESCAVAÇÃO HORIZONTAL EM SOLO DE 1A CATEGORIA COM TRATOR DE ESTEIRAS (170HP/LÂMINA: 5,20M3). AF_07/2020</v>
      </c>
      <c r="E78" s="84" t="str">
        <f>IFERROR(VLOOKUP(B78,'SINAPI NACIONAL JAN.2022'!A:E,3,FALSE),IFERROR(VLOOKUP(B78,'SINAPI INSUMOS JAN.2022'!A:F,3,FALSE),IFERROR(VLOOKUP(B78,COMPOSIÇÕES!A:G,5,FALSE),"")))</f>
        <v>M3</v>
      </c>
      <c r="F78" s="90">
        <v>1068.73</v>
      </c>
      <c r="G78" s="91" t="str">
        <f>IFERROR(VLOOKUP(B78,'SINAPI NACIONAL JAN.2022'!A:E,4,FALSE),IFERROR(VLOOKUP(B78,'SINAPI INSUMOS JAN.2022'!A:F,4,FALSE),IFERROR(VLOOKUP(B78,COMPOSIÇÕES!A:G,9,FALSE),"")))</f>
        <v>1,91</v>
      </c>
      <c r="H78" s="83">
        <f t="shared" si="0"/>
        <v>0.2338</v>
      </c>
      <c r="I78" s="123">
        <f t="shared" si="1"/>
        <v>2.356558</v>
      </c>
      <c r="J78" s="124">
        <f t="shared" si="2"/>
        <v>2041.27</v>
      </c>
      <c r="K78" s="124">
        <f t="shared" si="3"/>
        <v>2518.52</v>
      </c>
      <c r="L78" s="53"/>
      <c r="M78" s="53"/>
      <c r="N78" s="125"/>
      <c r="O78" s="54"/>
      <c r="P78" s="53"/>
      <c r="Q78" s="125"/>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row>
    <row r="79" ht="25.5" customHeight="1" spans="1:48">
      <c r="A79" s="87" t="s">
        <v>73</v>
      </c>
      <c r="B79" s="92" t="s">
        <v>22681</v>
      </c>
      <c r="C79" s="85" t="str">
        <f>IFERROR(VLOOKUP(B79,'SINAPI NACIONAL JAN.2022'!A:E,5,FALSE),IFERROR(VLOOKUP(B79,'SINAPI INSUMOS JAN.2022'!A:F,6,FALSE),IFERROR(VLOOKUP(B79,COMPOSIÇÕES!A:G,3,FALSE),"")))</f>
        <v>SINAPI Nacional 
JANEIRO 2022</v>
      </c>
      <c r="D79" s="89" t="str">
        <f>IFERROR(VLOOKUP(B79,'SINAPI NACIONAL JAN.2022'!A:E,2,FALSE),IFERROR(VLOOKUP(B79,'SINAPI INSUMOS JAN.2022'!A:F,2,FALSE),IFERROR(VLOOKUP(B79,COMPOSIÇÕES!A:G,4,FALSE),"")))</f>
        <v>ESPALHAMENTO DE MATERIAL COM TRATOR DE ESTEIRAS. AF_11/2019</v>
      </c>
      <c r="E79" s="84" t="str">
        <f>IFERROR(VLOOKUP(B79,'SINAPI NACIONAL JAN.2022'!A:E,3,FALSE),IFERROR(VLOOKUP(B79,'SINAPI INSUMOS JAN.2022'!A:F,3,FALSE),IFERROR(VLOOKUP(B79,COMPOSIÇÕES!A:G,5,FALSE),"")))</f>
        <v>M3</v>
      </c>
      <c r="F79" s="81">
        <v>24.96</v>
      </c>
      <c r="G79" s="91" t="str">
        <f>IFERROR(VLOOKUP(B79,'SINAPI NACIONAL JAN.2022'!A:E,4,FALSE),IFERROR(VLOOKUP(B79,'SINAPI INSUMOS JAN.2022'!A:F,4,FALSE),IFERROR(VLOOKUP(B79,COMPOSIÇÕES!A:G,9,FALSE),"")))</f>
        <v>1,24</v>
      </c>
      <c r="H79" s="83">
        <f t="shared" si="0"/>
        <v>0.2338</v>
      </c>
      <c r="I79" s="123">
        <f t="shared" si="1"/>
        <v>1.529912</v>
      </c>
      <c r="J79" s="124">
        <f t="shared" si="2"/>
        <v>30.95</v>
      </c>
      <c r="K79" s="124">
        <f t="shared" si="3"/>
        <v>38.18</v>
      </c>
      <c r="L79" s="53"/>
      <c r="O79" s="54"/>
      <c r="P79" s="53"/>
      <c r="Q79" s="125"/>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row>
    <row r="80" ht="25.5" customHeight="1" spans="1:48">
      <c r="A80" s="87" t="s">
        <v>74</v>
      </c>
      <c r="B80" s="92" t="s">
        <v>22682</v>
      </c>
      <c r="C80" s="85" t="str">
        <f>IFERROR(VLOOKUP(B80,'SINAPI NACIONAL JAN.2022'!A:E,5,FALSE),IFERROR(VLOOKUP(B80,'SINAPI INSUMOS JAN.2022'!A:F,6,FALSE),IFERROR(VLOOKUP(B80,COMPOSIÇÕES!A:G,3,FALSE),"")))</f>
        <v/>
      </c>
      <c r="D80" s="89" t="str">
        <f>IFERROR(VLOOKUP(B80,'SINAPI NACIONAL JAN.2022'!A:E,2,FALSE),IFERROR(VLOOKUP(B80,'SINAPI INSUMOS JAN.2022'!A:F,2,FALSE),IFERROR(VLOOKUP(B80,COMPOSIÇÕES!A:G,4,FALSE),"")))</f>
        <v/>
      </c>
      <c r="E80" s="84" t="str">
        <f>IFERROR(VLOOKUP(B80,'SINAPI NACIONAL JAN.2022'!A:E,3,FALSE),IFERROR(VLOOKUP(B80,'SINAPI INSUMOS JAN.2022'!A:F,3,FALSE),IFERROR(VLOOKUP(B80,COMPOSIÇÕES!A:G,5,FALSE),"")))</f>
        <v/>
      </c>
      <c r="F80" s="81">
        <v>19.97</v>
      </c>
      <c r="G80" s="91" t="str">
        <f>IFERROR(VLOOKUP(B80,'SINAPI NACIONAL JAN.2022'!A:E,4,FALSE),IFERROR(VLOOKUP(B80,'SINAPI INSUMOS JAN.2022'!A:F,4,FALSE),IFERROR(VLOOKUP(B80,COMPOSIÇÕES!A:G,9,FALSE),"")))</f>
        <v/>
      </c>
      <c r="H80" s="83">
        <f t="shared" si="0"/>
        <v>0.2338</v>
      </c>
      <c r="I80" s="123" t="e">
        <f t="shared" si="1"/>
        <v>#VALUE!</v>
      </c>
      <c r="J80" s="124" t="e">
        <f t="shared" si="2"/>
        <v>#VALUE!</v>
      </c>
      <c r="K80" s="124" t="e">
        <f t="shared" si="3"/>
        <v>#VALUE!</v>
      </c>
      <c r="L80" s="53"/>
      <c r="O80" s="54"/>
      <c r="P80" s="53"/>
      <c r="Q80" s="125"/>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row>
    <row r="81" ht="51" customHeight="1" spans="1:48">
      <c r="A81" s="87" t="s">
        <v>76</v>
      </c>
      <c r="B81" s="92" t="s">
        <v>22683</v>
      </c>
      <c r="C81" s="85" t="str">
        <f>IFERROR(VLOOKUP(B81,'SINAPI NACIONAL JAN.2022'!A:E,5,FALSE),IFERROR(VLOOKUP(B81,'SINAPI INSUMOS JAN.2022'!A:F,6,FALSE),IFERROR(VLOOKUP(B81,COMPOSIÇÕES!A:G,3,FALSE),"")))</f>
        <v>SINAPI Nacional 
JANEIRO 2022</v>
      </c>
      <c r="D81" s="89" t="str">
        <f>IFERROR(VLOOKUP(B81,'SINAPI NACIONAL JAN.2022'!A:E,2,FALSE),IFERROR(VLOOKUP(B81,'SINAPI INSUMOS JAN.2022'!A:F,2,FALSE),IFERROR(VLOOKUP(B81,COMPOSIÇÕES!A:G,4,FALSE),"")))&amp;L81</f>
        <v>CARGA, MANOBRA E DESCARGA DE SOLOS E MATERIAIS GRANULARES EM CAMINHÃO BASCULANTE 6 M³ - CARGA COM PÁ CARREGADEIRA (CAÇAMBA DE 1,7 A 2,8 M³ / 128 HP) E DESCARGA LIVRE (UNIDADE: M3). AF_07/2020 - BOTA-FORA</v>
      </c>
      <c r="E81" s="84" t="str">
        <f>IFERROR(VLOOKUP(B81,'SINAPI NACIONAL JAN.2022'!A:E,3,FALSE),IFERROR(VLOOKUP(B81,'SINAPI INSUMOS JAN.2022'!A:F,3,FALSE),IFERROR(VLOOKUP(B81,COMPOSIÇÕES!A:G,5,FALSE),"")))</f>
        <v>M3</v>
      </c>
      <c r="F81" s="81">
        <v>1043.77</v>
      </c>
      <c r="G81" s="91" t="str">
        <f>IFERROR(VLOOKUP(B81,'SINAPI NACIONAL JAN.2022'!A:E,4,FALSE),IFERROR(VLOOKUP(B81,'SINAPI INSUMOS JAN.2022'!A:F,4,FALSE),IFERROR(VLOOKUP(B81,COMPOSIÇÕES!A:G,9,FALSE),"")))</f>
        <v>7,89</v>
      </c>
      <c r="H81" s="83">
        <f t="shared" si="0"/>
        <v>0.2338</v>
      </c>
      <c r="I81" s="123">
        <f t="shared" si="1"/>
        <v>9.734682</v>
      </c>
      <c r="J81" s="124">
        <f t="shared" si="2"/>
        <v>8235.34</v>
      </c>
      <c r="K81" s="124">
        <f t="shared" si="3"/>
        <v>10160.76</v>
      </c>
      <c r="L81" s="53" t="s">
        <v>22684</v>
      </c>
      <c r="O81" s="54"/>
      <c r="P81" s="53"/>
      <c r="Q81" s="125"/>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row>
    <row r="82" ht="38.25" customHeight="1" spans="1:48">
      <c r="A82" s="87" t="s">
        <v>78</v>
      </c>
      <c r="B82" s="93" t="s">
        <v>22685</v>
      </c>
      <c r="C82" s="85" t="str">
        <f>IFERROR(VLOOKUP(B82,'SINAPI NACIONAL JAN.2022'!A:E,5,FALSE),IFERROR(VLOOKUP(B82,'SINAPI INSUMOS JAN.2022'!A:F,6,FALSE),IFERROR(VLOOKUP(B82,COMPOSIÇÕES!A:G,3,FALSE),"")))</f>
        <v>SINAPI Nacional 
JANEIRO 2022</v>
      </c>
      <c r="D82" s="89" t="str">
        <f>IFERROR(VLOOKUP(B82,'SINAPI NACIONAL JAN.2022'!A:E,2,FALSE),IFERROR(VLOOKUP(B82,'SINAPI INSUMOS JAN.2022'!A:F,2,FALSE),IFERROR(VLOOKUP(B82,COMPOSIÇÕES!A:G,4,FALSE),"")))&amp;L82</f>
        <v>TRANSPORTE COM CAMINHÃO BASCULANTE DE 6 M³, EM VIA URBANA PAVIMENTADA, DMT ATÉ 30 KM (UNIDADE: M3XKM). AF_07/2020 - BOTA-FORA</v>
      </c>
      <c r="E82" s="84" t="str">
        <f>IFERROR(VLOOKUP(B82,'SINAPI NACIONAL JAN.2022'!A:E,3,FALSE),IFERROR(VLOOKUP(B82,'SINAPI INSUMOS JAN.2022'!A:F,3,FALSE),IFERROR(VLOOKUP(B82,COMPOSIÇÕES!A:G,5,FALSE),"")))</f>
        <v>M3XKM</v>
      </c>
      <c r="F82" s="81">
        <v>5010.1</v>
      </c>
      <c r="G82" s="91" t="str">
        <f>IFERROR(VLOOKUP(B82,'SINAPI NACIONAL JAN.2022'!A:E,4,FALSE),IFERROR(VLOOKUP(B82,'SINAPI INSUMOS JAN.2022'!A:F,4,FALSE),IFERROR(VLOOKUP(B82,COMPOSIÇÕES!A:G,9,FALSE),"")))</f>
        <v>2,55</v>
      </c>
      <c r="H82" s="83">
        <f t="shared" si="0"/>
        <v>0.2338</v>
      </c>
      <c r="I82" s="123">
        <f t="shared" si="1"/>
        <v>3.14619</v>
      </c>
      <c r="J82" s="124">
        <f t="shared" si="2"/>
        <v>12775.75</v>
      </c>
      <c r="K82" s="124">
        <f t="shared" si="3"/>
        <v>15762.72</v>
      </c>
      <c r="L82" s="53" t="s">
        <v>22684</v>
      </c>
      <c r="O82" s="54"/>
      <c r="P82" s="53"/>
      <c r="Q82" s="125"/>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row>
    <row r="83" ht="63.75" customHeight="1" spans="1:48">
      <c r="A83" s="94" t="s">
        <v>82</v>
      </c>
      <c r="B83" s="77" t="s">
        <v>22686</v>
      </c>
      <c r="C83" s="87" t="str">
        <f>IFERROR(VLOOKUP(B83,'SINAPI NACIONAL JAN.2022'!A:E,5,FALSE),IFERROR(VLOOKUP(B83,'SINAPI INSUMOS JAN.2022'!A:F,6,FALSE),IFERROR(VLOOKUP(B83,COMPOSIÇÕES!A:G,3,FALSE),"")))</f>
        <v>SINAPI Nacional 
JANEIRO 2022</v>
      </c>
      <c r="D83" s="89" t="str">
        <f>IFERROR(VLOOKUP(B83,'SINAPI NACIONAL JAN.2022'!A:E,2,FALSE),IFERROR(VLOOKUP(B83,'SINAPI INSUMOS JAN.2022'!A:F,2,FALSE),IFERROR(VLOOKUP(B83,COMPOSIÇÕES!A:G,4,FALSE),"")))</f>
        <v>ASSENTAMENTO DE GUIA (MEIO-FIO) EM TRECHO RETO, CONFECCIONADA EM CONCRETO PRÉ-FABRICADO, DIMENSÕES 100X15X13X30 CM (COMPRIMENTO X BASE INFERIOR X BASE SUPERIOR X ALTURA), PARA VIAS URBANAS (USO VIÁRIO). AF_06/2016</v>
      </c>
      <c r="E83" s="85" t="str">
        <f>IFERROR(VLOOKUP(B83,'SINAPI NACIONAL JAN.2022'!A:E,3,FALSE),IFERROR(VLOOKUP(B83,'SINAPI INSUMOS JAN.2022'!A:F,3,FALSE),IFERROR(VLOOKUP(B83,COMPOSIÇÕES!A:G,5,FALSE),"")))</f>
        <v>M</v>
      </c>
      <c r="F83" s="81">
        <v>419.89</v>
      </c>
      <c r="G83" s="95" t="str">
        <f>IFERROR(VLOOKUP(B83,'SINAPI NACIONAL JAN.2022'!A:E,4,FALSE),IFERROR(VLOOKUP(B83,'SINAPI INSUMOS JAN.2022'!A:F,4,FALSE),IFERROR(VLOOKUP(B83,COMPOSIÇÕES!A:G,9,FALSE),"")))</f>
        <v>48,26</v>
      </c>
      <c r="H83" s="83">
        <f t="shared" si="0"/>
        <v>0.2338</v>
      </c>
      <c r="I83" s="96">
        <f t="shared" si="1"/>
        <v>59.543188</v>
      </c>
      <c r="J83" s="126">
        <f t="shared" si="2"/>
        <v>20263.89</v>
      </c>
      <c r="K83" s="126">
        <f t="shared" si="3"/>
        <v>25001.58</v>
      </c>
      <c r="L83" s="53"/>
      <c r="M83" s="53"/>
      <c r="N83" s="125"/>
      <c r="O83" s="54"/>
      <c r="P83" s="53"/>
      <c r="Q83" s="125"/>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row>
    <row r="84" ht="38.25" customHeight="1" spans="1:48">
      <c r="A84" s="94" t="s">
        <v>97</v>
      </c>
      <c r="B84" s="77" t="s">
        <v>22687</v>
      </c>
      <c r="C84" s="87" t="str">
        <f>IFERROR(VLOOKUP(B84,'SINAPI NACIONAL JAN.2022'!A:E,5,FALSE),IFERROR(VLOOKUP(B84,'SINAPI INSUMOS JAN.2022'!A:F,6,FALSE),IFERROR(VLOOKUP(B84,COMPOSIÇÕES!A:G,3,FALSE),"")))</f>
        <v>SINAPI Nacional 
JANEIRO 2022</v>
      </c>
      <c r="D84" s="89" t="str">
        <f>IFERROR(VLOOKUP(B84,'SINAPI NACIONAL JAN.2022'!A:E,2,FALSE),IFERROR(VLOOKUP(B84,'SINAPI INSUMOS JAN.2022'!A:F,2,FALSE),IFERROR(VLOOKUP(B84,COMPOSIÇÕES!A:G,4,FALSE),"")))</f>
        <v>EXECUÇÃO DE SARJETA DE CONCRETO USINADO, MOLDADA  IN LOCO  EM TRECHO RETO, 30 CM BASE X 15 CM ALTURA. AF_06/2016</v>
      </c>
      <c r="E84" s="85" t="str">
        <f>IFERROR(VLOOKUP(B84,'SINAPI NACIONAL JAN.2022'!A:E,3,FALSE),IFERROR(VLOOKUP(B84,'SINAPI INSUMOS JAN.2022'!A:F,3,FALSE),IFERROR(VLOOKUP(B84,COMPOSIÇÕES!A:G,5,FALSE),"")))</f>
        <v>M</v>
      </c>
      <c r="F84" s="81">
        <v>208.05</v>
      </c>
      <c r="G84" s="95" t="str">
        <f>IFERROR(VLOOKUP(B84,'SINAPI NACIONAL JAN.2022'!A:E,4,FALSE),IFERROR(VLOOKUP(B84,'SINAPI INSUMOS JAN.2022'!A:F,4,FALSE),IFERROR(VLOOKUP(B84,COMPOSIÇÕES!A:G,9,FALSE),"")))</f>
        <v>43,56</v>
      </c>
      <c r="H84" s="83">
        <f t="shared" si="0"/>
        <v>0.2338</v>
      </c>
      <c r="I84" s="96">
        <f t="shared" si="1"/>
        <v>53.744328</v>
      </c>
      <c r="J84" s="126">
        <f t="shared" si="2"/>
        <v>9062.65</v>
      </c>
      <c r="K84" s="126">
        <f t="shared" si="3"/>
        <v>11181.5</v>
      </c>
      <c r="L84" s="53"/>
      <c r="M84" s="53"/>
      <c r="N84" s="115"/>
      <c r="O84" s="54"/>
      <c r="P84" s="115"/>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row>
    <row r="85" ht="25.5" customHeight="1" spans="1:48">
      <c r="A85" s="94" t="s">
        <v>83</v>
      </c>
      <c r="B85" s="77" t="s">
        <v>575</v>
      </c>
      <c r="C85" s="87" t="str">
        <f>IFERROR(VLOOKUP(B85,'SINAPI NACIONAL JAN.2022'!A:E,5,FALSE),IFERROR(VLOOKUP(B85,'SINAPI INSUMOS JAN.2022'!A:F,6,FALSE),IFERROR(VLOOKUP(B85,COMPOSIÇÕES!A:G,3,FALSE),"")))</f>
        <v/>
      </c>
      <c r="D85" s="89" t="str">
        <f>IFERROR(VLOOKUP(B85,'SINAPI NACIONAL JAN.2022'!A:E,2,FALSE),IFERROR(VLOOKUP(B85,'SINAPI INSUMOS JAN.2022'!A:F,2,FALSE),IFERROR(VLOOKUP(B85,COMPOSIÇÕES!A:G,4,FALSE),"")))</f>
        <v/>
      </c>
      <c r="E85" s="85" t="str">
        <f>IFERROR(VLOOKUP(B85,'SINAPI NACIONAL JAN.2022'!A:E,3,FALSE),IFERROR(VLOOKUP(B85,'SINAPI INSUMOS JAN.2022'!A:F,3,FALSE),IFERROR(VLOOKUP(B85,COMPOSIÇÕES!A:G,5,FALSE),"")))</f>
        <v/>
      </c>
      <c r="F85" s="81">
        <v>19.4</v>
      </c>
      <c r="G85" s="95" t="str">
        <f>IFERROR(VLOOKUP(B85,'SINAPI NACIONAL JAN.2022'!A:E,4,FALSE),IFERROR(VLOOKUP(B85,'SINAPI INSUMOS JAN.2022'!A:F,4,FALSE),IFERROR(VLOOKUP(B85,COMPOSIÇÕES!A:G,9,FALSE),"")))</f>
        <v/>
      </c>
      <c r="H85" s="83">
        <f t="shared" si="0"/>
        <v>0.2338</v>
      </c>
      <c r="I85" s="96" t="e">
        <f t="shared" si="1"/>
        <v>#VALUE!</v>
      </c>
      <c r="J85" s="126" t="e">
        <f t="shared" si="2"/>
        <v>#VALUE!</v>
      </c>
      <c r="K85" s="126" t="e">
        <f t="shared" si="3"/>
        <v>#VALUE!</v>
      </c>
      <c r="L85" s="53"/>
      <c r="M85" s="53"/>
      <c r="N85" s="115"/>
      <c r="O85" s="54"/>
      <c r="P85" s="115"/>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row>
    <row r="86" ht="26.25" customHeight="1" spans="1:48">
      <c r="A86" s="87" t="s">
        <v>88</v>
      </c>
      <c r="B86" s="88" t="s">
        <v>72</v>
      </c>
      <c r="C86" s="87" t="str">
        <f>IFERROR(VLOOKUP(B86,'SINAPI NACIONAL JAN.2022'!A:E,5,FALSE),IFERROR(VLOOKUP(B86,'SINAPI INSUMOS JAN.2022'!A:F,6,FALSE),IFERROR(VLOOKUP(B86,COMPOSIÇÕES!A:G,3,FALSE),"")))</f>
        <v/>
      </c>
      <c r="D86" s="89" t="str">
        <f>IFERROR(VLOOKUP(B86,'SINAPI NACIONAL JAN.2022'!A:E,2,FALSE),IFERROR(VLOOKUP(B86,'SINAPI INSUMOS JAN.2022'!A:F,2,FALSE),IFERROR(VLOOKUP(B86,COMPOSIÇÕES!A:G,4,FALSE),"")))</f>
        <v/>
      </c>
      <c r="E86" s="85" t="str">
        <f>IFERROR(VLOOKUP(B86,'SINAPI NACIONAL JAN.2022'!A:E,3,FALSE),IFERROR(VLOOKUP(B86,'SINAPI INSUMOS JAN.2022'!A:F,3,FALSE),IFERROR(VLOOKUP(B86,COMPOSIÇÕES!A:G,5,FALSE),"")))</f>
        <v/>
      </c>
      <c r="F86" s="96">
        <v>0.87</v>
      </c>
      <c r="G86" s="95" t="str">
        <f>IFERROR(VLOOKUP(B86,'SINAPI NACIONAL JAN.2022'!A:E,4,FALSE),IFERROR(VLOOKUP(B86,'SINAPI INSUMOS JAN.2022'!A:F,4,FALSE),IFERROR(VLOOKUP(B86,COMPOSIÇÕES!A:G,9,FALSE),"")))</f>
        <v/>
      </c>
      <c r="H86" s="83">
        <f t="shared" si="0"/>
        <v>0.2338</v>
      </c>
      <c r="I86" s="96" t="e">
        <f t="shared" si="1"/>
        <v>#VALUE!</v>
      </c>
      <c r="J86" s="126" t="e">
        <f t="shared" si="2"/>
        <v>#VALUE!</v>
      </c>
      <c r="K86" s="127" t="e">
        <f t="shared" si="3"/>
        <v>#VALUE!</v>
      </c>
      <c r="L86" s="53"/>
      <c r="M86" s="53"/>
      <c r="N86" s="125"/>
      <c r="O86" s="54"/>
      <c r="P86" s="53"/>
      <c r="Q86" s="125"/>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row>
    <row r="87" ht="38.25" customHeight="1" spans="1:48">
      <c r="A87" s="87" t="s">
        <v>90</v>
      </c>
      <c r="B87" s="88" t="s">
        <v>173</v>
      </c>
      <c r="C87" s="87" t="str">
        <f>IFERROR(VLOOKUP(B87,'SINAPI NACIONAL JAN.2022'!A:E,5,FALSE),IFERROR(VLOOKUP(B87,'SINAPI INSUMOS JAN.2022'!A:F,6,FALSE),IFERROR(VLOOKUP(B87,COMPOSIÇÕES!A:G,3,FALSE),"")))</f>
        <v/>
      </c>
      <c r="D87" s="89" t="str">
        <f>IFERROR(VLOOKUP(B87,'SINAPI NACIONAL JAN.2022'!A:E,2,FALSE),IFERROR(VLOOKUP(B87,'SINAPI INSUMOS JAN.2022'!A:F,2,FALSE),IFERROR(VLOOKUP(B87,COMPOSIÇÕES!A:G,4,FALSE),"")))</f>
        <v/>
      </c>
      <c r="E87" s="85" t="str">
        <f>IFERROR(VLOOKUP(B87,'SINAPI NACIONAL JAN.2022'!A:E,3,FALSE),IFERROR(VLOOKUP(B87,'SINAPI INSUMOS JAN.2022'!A:F,3,FALSE),IFERROR(VLOOKUP(B87,COMPOSIÇÕES!A:G,5,FALSE),"")))</f>
        <v/>
      </c>
      <c r="F87" s="96">
        <v>475.12</v>
      </c>
      <c r="G87" s="95" t="str">
        <f>IFERROR(VLOOKUP(B87,'SINAPI NACIONAL JAN.2022'!A:E,4,FALSE),IFERROR(VLOOKUP(B87,'SINAPI INSUMOS JAN.2022'!A:F,4,FALSE),IFERROR(VLOOKUP(B87,COMPOSIÇÕES!A:G,9,FALSE),"")))</f>
        <v/>
      </c>
      <c r="H87" s="83">
        <f t="shared" si="0"/>
        <v>0.2338</v>
      </c>
      <c r="I87" s="96" t="e">
        <f t="shared" si="1"/>
        <v>#VALUE!</v>
      </c>
      <c r="J87" s="126" t="e">
        <f t="shared" si="2"/>
        <v>#VALUE!</v>
      </c>
      <c r="K87" s="127" t="e">
        <f t="shared" si="3"/>
        <v>#VALUE!</v>
      </c>
      <c r="L87" s="53"/>
      <c r="M87" s="53"/>
      <c r="N87" s="125"/>
      <c r="O87" s="54"/>
      <c r="P87" s="53"/>
      <c r="Q87" s="125"/>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row>
    <row r="88" ht="42" customHeight="1" spans="1:48">
      <c r="A88" s="87" t="s">
        <v>92</v>
      </c>
      <c r="B88" s="88" t="s">
        <v>22693</v>
      </c>
      <c r="C88" s="87" t="str">
        <f>IFERROR(VLOOKUP(B88,'SINAPI NACIONAL JAN.2022'!A:E,5,FALSE),IFERROR(VLOOKUP(B88,'SINAPI INSUMOS JAN.2022'!A:F,6,FALSE),IFERROR(VLOOKUP(B88,COMPOSIÇÕES!A:G,3,FALSE),"")))</f>
        <v/>
      </c>
      <c r="D88" s="89" t="str">
        <f>IFERROR(VLOOKUP(B88,'SINAPI NACIONAL JAN.2022'!A:E,2,FALSE),IFERROR(VLOOKUP(B88,'SINAPI INSUMOS JAN.2022'!A:F,2,FALSE),IFERROR(VLOOKUP(B88,COMPOSIÇÕES!A:G,4,FALSE),"")))</f>
        <v/>
      </c>
      <c r="E88" s="85" t="str">
        <f>IFERROR(VLOOKUP(B88,'SINAPI NACIONAL JAN.2022'!A:E,3,FALSE),IFERROR(VLOOKUP(B88,'SINAPI INSUMOS JAN.2022'!A:F,3,FALSE),IFERROR(VLOOKUP(B88,COMPOSIÇÕES!A:G,5,FALSE),"")))</f>
        <v/>
      </c>
      <c r="F88" s="96">
        <v>163.19</v>
      </c>
      <c r="G88" s="95" t="str">
        <f>IFERROR(VLOOKUP(B88,'SINAPI NACIONAL JAN.2022'!A:E,4,FALSE),IFERROR(VLOOKUP(B88,'SINAPI INSUMOS JAN.2022'!A:F,4,FALSE),IFERROR(VLOOKUP(B88,COMPOSIÇÕES!A:G,9,FALSE),"")))</f>
        <v/>
      </c>
      <c r="H88" s="83">
        <f t="shared" si="0"/>
        <v>0.2338</v>
      </c>
      <c r="I88" s="96" t="e">
        <f t="shared" si="1"/>
        <v>#VALUE!</v>
      </c>
      <c r="J88" s="126" t="e">
        <f t="shared" si="2"/>
        <v>#VALUE!</v>
      </c>
      <c r="K88" s="127" t="e">
        <f t="shared" si="3"/>
        <v>#VALUE!</v>
      </c>
      <c r="L88" s="53"/>
      <c r="M88" s="53"/>
      <c r="N88" s="125"/>
      <c r="O88" s="54"/>
      <c r="P88" s="53"/>
      <c r="Q88" s="125"/>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row>
    <row r="89" ht="51" customHeight="1" spans="1:48">
      <c r="A89" s="87" t="s">
        <v>94</v>
      </c>
      <c r="B89" s="88" t="s">
        <v>22694</v>
      </c>
      <c r="C89" s="87" t="str">
        <f>IFERROR(VLOOKUP(B89,'SINAPI NACIONAL JAN.2022'!A:E,5,FALSE),IFERROR(VLOOKUP(B89,'SINAPI INSUMOS JAN.2022'!A:F,6,FALSE),IFERROR(VLOOKUP(B89,COMPOSIÇÕES!A:G,3,FALSE),"")))</f>
        <v/>
      </c>
      <c r="D89" s="89" t="str">
        <f>IFERROR(VLOOKUP(B89,'SINAPI NACIONAL JAN.2022'!A:E,2,FALSE),IFERROR(VLOOKUP(B89,'SINAPI INSUMOS JAN.2022'!A:F,2,FALSE),IFERROR(VLOOKUP(B89,COMPOSIÇÕES!A:G,4,FALSE),"")))</f>
        <v/>
      </c>
      <c r="E89" s="85" t="str">
        <f>IFERROR(VLOOKUP(B89,'SINAPI NACIONAL JAN.2022'!A:E,3,FALSE),IFERROR(VLOOKUP(B89,'SINAPI INSUMOS JAN.2022'!A:F,3,FALSE),IFERROR(VLOOKUP(B89,COMPOSIÇÕES!A:G,5,FALSE),"")))</f>
        <v/>
      </c>
      <c r="F89" s="96">
        <v>1038.02</v>
      </c>
      <c r="G89" s="95" t="str">
        <f>IFERROR(VLOOKUP(B89,'SINAPI NACIONAL JAN.2022'!A:E,4,FALSE),IFERROR(VLOOKUP(B89,'SINAPI INSUMOS JAN.2022'!A:F,4,FALSE),IFERROR(VLOOKUP(B89,COMPOSIÇÕES!A:G,9,FALSE),"")))</f>
        <v/>
      </c>
      <c r="H89" s="83">
        <f t="shared" si="0"/>
        <v>0.2338</v>
      </c>
      <c r="I89" s="96" t="e">
        <f t="shared" si="1"/>
        <v>#VALUE!</v>
      </c>
      <c r="J89" s="126" t="e">
        <f t="shared" si="2"/>
        <v>#VALUE!</v>
      </c>
      <c r="K89" s="127" t="e">
        <f t="shared" si="3"/>
        <v>#VALUE!</v>
      </c>
      <c r="L89" s="53"/>
      <c r="O89" s="54"/>
      <c r="P89" s="53"/>
      <c r="Q89" s="115"/>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row>
    <row r="90" ht="51" customHeight="1" spans="1:48">
      <c r="A90" s="87" t="s">
        <v>22695</v>
      </c>
      <c r="B90" s="88" t="s">
        <v>22696</v>
      </c>
      <c r="C90" s="87" t="str">
        <f>IFERROR(VLOOKUP(B90,'SINAPI NACIONAL JAN.2022'!A:E,5,FALSE),IFERROR(VLOOKUP(B90,'SINAPI INSUMOS JAN.2022'!A:F,6,FALSE),IFERROR(VLOOKUP(B90,COMPOSIÇÕES!A:G,3,FALSE),"")))</f>
        <v>SINAPI Nacional 
JANEIRO 2022</v>
      </c>
      <c r="D90" s="89" t="str">
        <f>IFERROR(VLOOKUP(B90,'SINAPI NACIONAL JAN.2022'!A:E,2,FALSE),IFERROR(VLOOKUP(B90,'SINAPI INSUMOS JAN.2022'!A:F,2,FALSE),IFERROR(VLOOKUP(B90,COMPOSIÇÕES!A:G,4,FALSE),"")))&amp;L90</f>
        <v>CARGA, MANOBRA E DESCARGA DE ENTULHO EM CAMINHÃO BASCULANTE 6 M³ - CARGA COM ESCAVADEIRA HIDRÁULICA  (CAÇAMBA DE 0,80 M³ / 111 HP) E DESCARGA LIVRE (UNIDADE: M3). AF_07/2020 - BOTA-FORA</v>
      </c>
      <c r="E90" s="85" t="str">
        <f>IFERROR(VLOOKUP(B90,'SINAPI NACIONAL JAN.2022'!A:E,3,FALSE),IFERROR(VLOOKUP(B90,'SINAPI INSUMOS JAN.2022'!A:F,3,FALSE),IFERROR(VLOOKUP(B90,COMPOSIÇÕES!A:G,5,FALSE),"")))</f>
        <v>M3</v>
      </c>
      <c r="F90" s="96">
        <v>1.13</v>
      </c>
      <c r="G90" s="95" t="str">
        <f>IFERROR(VLOOKUP(B90,'SINAPI NACIONAL JAN.2022'!A:E,4,FALSE),IFERROR(VLOOKUP(B90,'SINAPI INSUMOS JAN.2022'!A:F,4,FALSE),IFERROR(VLOOKUP(B90,COMPOSIÇÕES!A:G,9,FALSE),"")))</f>
        <v>8,26</v>
      </c>
      <c r="H90" s="83">
        <f t="shared" si="0"/>
        <v>0.2338</v>
      </c>
      <c r="I90" s="96">
        <f t="shared" si="1"/>
        <v>10.191188</v>
      </c>
      <c r="J90" s="126">
        <f t="shared" si="2"/>
        <v>9.33</v>
      </c>
      <c r="K90" s="127">
        <f t="shared" si="3"/>
        <v>11.51</v>
      </c>
      <c r="L90" s="53" t="s">
        <v>22684</v>
      </c>
      <c r="O90" s="54"/>
      <c r="P90" s="53"/>
      <c r="Q90" s="125"/>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row>
    <row r="91" ht="38.25" customHeight="1" spans="1:48">
      <c r="A91" s="87" t="s">
        <v>22697</v>
      </c>
      <c r="B91" s="88" t="s">
        <v>22685</v>
      </c>
      <c r="C91" s="87" t="str">
        <f>IFERROR(VLOOKUP(B91,'SINAPI NACIONAL JAN.2022'!A:E,5,FALSE),IFERROR(VLOOKUP(B91,'SINAPI INSUMOS JAN.2022'!A:F,6,FALSE),IFERROR(VLOOKUP(B91,COMPOSIÇÕES!A:G,3,FALSE),"")))</f>
        <v>SINAPI Nacional 
JANEIRO 2022</v>
      </c>
      <c r="D91" s="89" t="str">
        <f>IFERROR(VLOOKUP(B91,'SINAPI NACIONAL JAN.2022'!A:E,2,FALSE),IFERROR(VLOOKUP(B91,'SINAPI INSUMOS JAN.2022'!A:F,2,FALSE),IFERROR(VLOOKUP(B91,COMPOSIÇÕES!A:G,4,FALSE),"")))&amp;L91</f>
        <v>TRANSPORTE COM CAMINHÃO BASCULANTE DE 6 M³, EM VIA URBANA PAVIMENTADA, DMT ATÉ 30 KM (UNIDADE: M3XKM). AF_07/2020 - BOTA-FORA</v>
      </c>
      <c r="E91" s="85" t="str">
        <f>IFERROR(VLOOKUP(B91,'SINAPI NACIONAL JAN.2022'!A:E,3,FALSE),IFERROR(VLOOKUP(B91,'SINAPI INSUMOS JAN.2022'!A:F,3,FALSE),IFERROR(VLOOKUP(B91,COMPOSIÇÕES!A:G,5,FALSE),"")))</f>
        <v>M3XKM</v>
      </c>
      <c r="F91" s="96">
        <v>5.42</v>
      </c>
      <c r="G91" s="95" t="str">
        <f>IFERROR(VLOOKUP(B91,'SINAPI NACIONAL JAN.2022'!A:E,4,FALSE),IFERROR(VLOOKUP(B91,'SINAPI INSUMOS JAN.2022'!A:F,4,FALSE),IFERROR(VLOOKUP(B91,COMPOSIÇÕES!A:G,9,FALSE),"")))</f>
        <v>2,55</v>
      </c>
      <c r="H91" s="83">
        <f t="shared" si="0"/>
        <v>0.2338</v>
      </c>
      <c r="I91" s="96">
        <f t="shared" si="1"/>
        <v>3.14619</v>
      </c>
      <c r="J91" s="126">
        <f t="shared" si="2"/>
        <v>13.82</v>
      </c>
      <c r="K91" s="127">
        <f t="shared" si="3"/>
        <v>17.05</v>
      </c>
      <c r="L91" s="53" t="s">
        <v>22684</v>
      </c>
      <c r="O91" s="54"/>
      <c r="P91" s="53"/>
      <c r="Q91" s="115"/>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row>
    <row r="92" ht="26.25" customHeight="1" spans="1:48">
      <c r="A92" s="87" t="s">
        <v>22698</v>
      </c>
      <c r="B92" s="88" t="s">
        <v>22699</v>
      </c>
      <c r="C92" s="87" t="str">
        <f>IFERROR(VLOOKUP(B92,'SINAPI NACIONAL JAN.2022'!A:E,5,FALSE),IFERROR(VLOOKUP(B92,'SINAPI INSUMOS JAN.2022'!A:F,6,FALSE),IFERROR(VLOOKUP(B92,COMPOSIÇÕES!A:G,3,FALSE),"")))</f>
        <v/>
      </c>
      <c r="D92" s="89" t="str">
        <f>IFERROR(VLOOKUP(B92,'SINAPI NACIONAL JAN.2022'!A:E,2,FALSE),IFERROR(VLOOKUP(B92,'SINAPI INSUMOS JAN.2022'!A:F,2,FALSE),IFERROR(VLOOKUP(B92,COMPOSIÇÕES!A:G,4,FALSE),"")))</f>
        <v/>
      </c>
      <c r="E92" s="85" t="str">
        <f>IFERROR(VLOOKUP(B92,'SINAPI NACIONAL JAN.2022'!A:E,3,FALSE),IFERROR(VLOOKUP(B92,'SINAPI INSUMOS JAN.2022'!A:F,3,FALSE),IFERROR(VLOOKUP(B92,COMPOSIÇÕES!A:G,5,FALSE),"")))</f>
        <v/>
      </c>
      <c r="F92" s="96">
        <v>17.96</v>
      </c>
      <c r="G92" s="95" t="str">
        <f>IFERROR(VLOOKUP(B92,'SINAPI NACIONAL JAN.2022'!A:E,4,FALSE),IFERROR(VLOOKUP(B92,'SINAPI INSUMOS JAN.2022'!A:F,4,FALSE),IFERROR(VLOOKUP(B92,COMPOSIÇÕES!A:G,9,FALSE),"")))</f>
        <v/>
      </c>
      <c r="H92" s="83">
        <f t="shared" si="0"/>
        <v>0.2338</v>
      </c>
      <c r="I92" s="96" t="e">
        <f t="shared" si="1"/>
        <v>#VALUE!</v>
      </c>
      <c r="J92" s="126" t="e">
        <f t="shared" si="2"/>
        <v>#VALUE!</v>
      </c>
      <c r="K92" s="127" t="e">
        <f t="shared" si="3"/>
        <v>#VALUE!</v>
      </c>
      <c r="L92" s="53"/>
      <c r="O92" s="54"/>
      <c r="P92" s="53"/>
      <c r="Q92" s="115"/>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row>
    <row r="93" ht="38.25" customHeight="1" spans="1:48">
      <c r="A93" s="97" t="s">
        <v>102</v>
      </c>
      <c r="B93" s="98" t="s">
        <v>22700</v>
      </c>
      <c r="C93" s="97" t="str">
        <f>IFERROR(VLOOKUP(B93,'SINAPI NACIONAL JAN.2022'!A:E,5,FALSE),IFERROR(VLOOKUP(B93,'SINAPI INSUMOS JAN.2022'!A:F,6,FALSE),IFERROR(VLOOKUP(B93,COMPOSIÇÕES!A:G,3,FALSE),"")))</f>
        <v>SINAPI Nacional 
JANEIRO 2022</v>
      </c>
      <c r="D93" s="99" t="str">
        <f>IFERROR(VLOOKUP(B93,'SINAPI NACIONAL JAN.2022'!A:E,2,FALSE),IFERROR(VLOOKUP(B93,'SINAPI INSUMOS JAN.2022'!A:F,2,FALSE),IFERROR(VLOOKUP(B93,COMPOSIÇÕES!A:G,4,FALSE),"")))</f>
        <v>EXECUÇÃO DE PASSEIO (CALÇADA) OU PISO DE CONCRETO COM CONCRETO MOLDADO IN LOCO, USINADO, ACABAMENTO CONVENCIONAL, NÃO ARMADO. AF_07/2016</v>
      </c>
      <c r="E93" s="100" t="str">
        <f>IFERROR(VLOOKUP(B93,'SINAPI NACIONAL JAN.2022'!A:E,3,FALSE),IFERROR(VLOOKUP(B93,'SINAPI INSUMOS JAN.2022'!A:F,3,FALSE),IFERROR(VLOOKUP(B93,COMPOSIÇÕES!A:G,5,FALSE),"")))</f>
        <v>M3</v>
      </c>
      <c r="F93" s="96">
        <v>12.55</v>
      </c>
      <c r="G93" s="101" t="str">
        <f>IFERROR(VLOOKUP(B93,'SINAPI NACIONAL JAN.2022'!A:E,4,FALSE),IFERROR(VLOOKUP(B93,'SINAPI INSUMOS JAN.2022'!A:F,4,FALSE),IFERROR(VLOOKUP(B93,COMPOSIÇÕES!A:G,9,FALSE),"")))</f>
        <v>569,17</v>
      </c>
      <c r="H93" s="102">
        <f t="shared" si="0"/>
        <v>0.2338</v>
      </c>
      <c r="I93" s="128">
        <f t="shared" si="1"/>
        <v>702.241946</v>
      </c>
      <c r="J93" s="129">
        <f t="shared" si="2"/>
        <v>7143.08</v>
      </c>
      <c r="K93" s="129">
        <f t="shared" si="3"/>
        <v>8813.13</v>
      </c>
      <c r="L93" s="53"/>
      <c r="M93" s="53"/>
      <c r="N93" s="125"/>
      <c r="O93" s="130"/>
      <c r="P93" s="53"/>
      <c r="Q93" s="125"/>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row>
    <row r="94" ht="51" customHeight="1" spans="1:48">
      <c r="A94" s="103" t="s">
        <v>103</v>
      </c>
      <c r="B94" s="92" t="s">
        <v>91</v>
      </c>
      <c r="C94" s="103" t="str">
        <f>IFERROR(VLOOKUP(B94,'SINAPI NACIONAL JAN.2022'!A:E,5,FALSE),IFERROR(VLOOKUP(B94,'SINAPI INSUMOS JAN.2022'!A:F,6,FALSE),IFERROR(VLOOKUP(B94,COMPOSIÇÕES!A:G,3,FALSE),"")))</f>
        <v/>
      </c>
      <c r="D94" s="104" t="str">
        <f>IFERROR(VLOOKUP(B94,'SINAPI NACIONAL JAN.2022'!A:E,2,FALSE),IFERROR(VLOOKUP(B94,'SINAPI INSUMOS JAN.2022'!A:F,2,FALSE),IFERROR(VLOOKUP(B94,COMPOSIÇÕES!A:G,4,FALSE),"")))</f>
        <v/>
      </c>
      <c r="E94" s="85" t="str">
        <f>IFERROR(VLOOKUP(B94,'SINAPI NACIONAL JAN.2022'!A:E,3,FALSE),IFERROR(VLOOKUP(B94,'SINAPI INSUMOS JAN.2022'!A:F,3,FALSE),IFERROR(VLOOKUP(B94,COMPOSIÇÕES!A:G,5,FALSE),"")))</f>
        <v/>
      </c>
      <c r="F94" s="96">
        <v>7.2</v>
      </c>
      <c r="G94" s="82" t="str">
        <f>IFERROR(VLOOKUP(B94,'SINAPI NACIONAL JAN.2022'!A:E,4,FALSE),IFERROR(VLOOKUP(B94,'SINAPI INSUMOS JAN.2022'!A:F,4,FALSE),IFERROR(VLOOKUP(B94,COMPOSIÇÕES!A:G,9,FALSE),"")))</f>
        <v/>
      </c>
      <c r="H94" s="83">
        <f t="shared" si="0"/>
        <v>0.2338</v>
      </c>
      <c r="I94" s="90" t="e">
        <f t="shared" si="1"/>
        <v>#VALUE!</v>
      </c>
      <c r="J94" s="124" t="e">
        <f t="shared" si="2"/>
        <v>#VALUE!</v>
      </c>
      <c r="K94" s="131" t="e">
        <f t="shared" si="3"/>
        <v>#VALUE!</v>
      </c>
      <c r="L94" s="53"/>
      <c r="M94" s="53"/>
      <c r="N94" s="125"/>
      <c r="O94" s="54"/>
      <c r="P94" s="53"/>
      <c r="Q94" s="125"/>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row>
    <row r="95" ht="25.5" customHeight="1" spans="1:48">
      <c r="A95" s="105" t="s">
        <v>104</v>
      </c>
      <c r="B95" s="135" t="s">
        <v>22701</v>
      </c>
      <c r="C95" s="103" t="str">
        <f>IFERROR(VLOOKUP(B95,'SINAPI NACIONAL JAN.2022'!A:E,5,FALSE),IFERROR(VLOOKUP(B95,'SINAPI INSUMOS JAN.2022'!A:F,6,FALSE),IFERROR(VLOOKUP(B95,COMPOSIÇÕES!A:G,3,FALSE),"")))</f>
        <v/>
      </c>
      <c r="D95" s="104" t="str">
        <f>IFERROR(VLOOKUP(B95,'SINAPI NACIONAL JAN.2022'!A:E,2,FALSE),IFERROR(VLOOKUP(B95,'SINAPI INSUMOS JAN.2022'!A:F,2,FALSE),IFERROR(VLOOKUP(B95,COMPOSIÇÕES!A:G,4,FALSE),"")))</f>
        <v/>
      </c>
      <c r="E95" s="85" t="str">
        <f>IFERROR(VLOOKUP(B95,'SINAPI NACIONAL JAN.2022'!A:E,3,FALSE),IFERROR(VLOOKUP(B95,'SINAPI INSUMOS JAN.2022'!A:F,3,FALSE),IFERROR(VLOOKUP(B95,COMPOSIÇÕES!A:G,5,FALSE),"")))</f>
        <v/>
      </c>
      <c r="F95" s="96">
        <v>8</v>
      </c>
      <c r="G95" s="82" t="str">
        <f>IFERROR(VLOOKUP(B95,'SINAPI NACIONAL JAN.2022'!A:E,4,FALSE),IFERROR(VLOOKUP(B95,'SINAPI INSUMOS JAN.2022'!A:F,4,FALSE),IFERROR(VLOOKUP(B95,COMPOSIÇÕES!A:G,9,FALSE),"")))</f>
        <v/>
      </c>
      <c r="H95" s="83">
        <f t="shared" si="0"/>
        <v>0.2338</v>
      </c>
      <c r="I95" s="90" t="e">
        <f t="shared" si="1"/>
        <v>#VALUE!</v>
      </c>
      <c r="J95" s="124" t="e">
        <f t="shared" si="2"/>
        <v>#VALUE!</v>
      </c>
      <c r="K95" s="131" t="e">
        <f t="shared" si="3"/>
        <v>#VALUE!</v>
      </c>
      <c r="L95" s="53"/>
      <c r="M95" s="53"/>
      <c r="N95" s="125"/>
      <c r="O95" s="54"/>
      <c r="P95" s="53"/>
      <c r="Q95" s="125"/>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row>
    <row r="96" ht="25.5" customHeight="1" spans="1:48">
      <c r="A96" s="87" t="s">
        <v>388</v>
      </c>
      <c r="B96" s="92" t="s">
        <v>68</v>
      </c>
      <c r="C96" s="87" t="str">
        <f>IFERROR(VLOOKUP(B96,'SINAPI NACIONAL JAN.2022'!A:E,5,FALSE),IFERROR(VLOOKUP(B96,'SINAPI INSUMOS JAN.2022'!A:F,6,FALSE),IFERROR(VLOOKUP(B96,COMPOSIÇÕES!A:G,3,FALSE),"")))</f>
        <v/>
      </c>
      <c r="D96" s="89" t="str">
        <f>IFERROR(VLOOKUP(B96,'SINAPI NACIONAL JAN.2022'!A:E,2,FALSE),IFERROR(VLOOKUP(B96,'SINAPI INSUMOS JAN.2022'!A:F,2,FALSE),IFERROR(VLOOKUP(B96,COMPOSIÇÕES!A:G,4,FALSE),"")))</f>
        <v/>
      </c>
      <c r="E96" s="84" t="str">
        <f>IFERROR(VLOOKUP(B96,'SINAPI NACIONAL JAN.2022'!A:E,3,FALSE),IFERROR(VLOOKUP(B96,'SINAPI INSUMOS JAN.2022'!A:F,3,FALSE),IFERROR(VLOOKUP(B96,COMPOSIÇÕES!A:G,5,FALSE),"")))</f>
        <v/>
      </c>
      <c r="F96" s="110">
        <v>4</v>
      </c>
      <c r="G96" s="110" t="str">
        <f>IFERROR(VLOOKUP(B96,'SINAPI NACIONAL JAN.2022'!A:E,4,FALSE),IFERROR(VLOOKUP(B96,'SINAPI INSUMOS JAN.2022'!A:F,4,FALSE),IFERROR(VLOOKUP(B96,COMPOSIÇÕES!A:G,9,FALSE),"")))</f>
        <v/>
      </c>
      <c r="H96" s="83">
        <f t="shared" si="0"/>
        <v>0.2338</v>
      </c>
      <c r="I96" s="110" t="e">
        <f t="shared" si="1"/>
        <v>#VALUE!</v>
      </c>
      <c r="J96" s="132" t="e">
        <f t="shared" si="2"/>
        <v>#VALUE!</v>
      </c>
      <c r="K96" s="132" t="e">
        <f t="shared" si="3"/>
        <v>#VALUE!</v>
      </c>
      <c r="L96" s="53"/>
      <c r="M96" s="53"/>
      <c r="N96" s="125"/>
      <c r="O96" s="54"/>
      <c r="P96" s="125"/>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row>
    <row r="97" ht="25.5" customHeight="1" spans="1:48">
      <c r="A97" s="87" t="s">
        <v>402</v>
      </c>
      <c r="B97" s="92" t="s">
        <v>148</v>
      </c>
      <c r="C97" s="87" t="str">
        <f>IFERROR(VLOOKUP(B97,'SINAPI NACIONAL JAN.2022'!A:E,5,FALSE),IFERROR(VLOOKUP(B97,'SINAPI INSUMOS JAN.2022'!A:F,6,FALSE),IFERROR(VLOOKUP(B97,COMPOSIÇÕES!A:G,3,FALSE),"")))</f>
        <v/>
      </c>
      <c r="D97" s="89" t="str">
        <f>IFERROR(VLOOKUP(B97,'SINAPI NACIONAL JAN.2022'!A:E,2,FALSE),IFERROR(VLOOKUP(B97,'SINAPI INSUMOS JAN.2022'!A:F,2,FALSE),IFERROR(VLOOKUP(B97,COMPOSIÇÕES!A:G,4,FALSE),"")))</f>
        <v/>
      </c>
      <c r="E97" s="84" t="str">
        <f>IFERROR(VLOOKUP(B97,'SINAPI NACIONAL JAN.2022'!A:E,3,FALSE),IFERROR(VLOOKUP(B97,'SINAPI INSUMOS JAN.2022'!A:F,3,FALSE),IFERROR(VLOOKUP(B97,COMPOSIÇÕES!A:G,5,FALSE),"")))</f>
        <v/>
      </c>
      <c r="F97" s="110">
        <v>2</v>
      </c>
      <c r="G97" s="110" t="str">
        <f>IFERROR(VLOOKUP(B97,'SINAPI NACIONAL JAN.2022'!A:E,4,FALSE),IFERROR(VLOOKUP(B97,'SINAPI INSUMOS JAN.2022'!A:F,4,FALSE),IFERROR(VLOOKUP(B97,COMPOSIÇÕES!A:G,9,FALSE),"")))</f>
        <v/>
      </c>
      <c r="H97" s="83">
        <f t="shared" si="0"/>
        <v>0.2338</v>
      </c>
      <c r="I97" s="110" t="e">
        <f t="shared" si="1"/>
        <v>#VALUE!</v>
      </c>
      <c r="J97" s="132" t="e">
        <f t="shared" si="2"/>
        <v>#VALUE!</v>
      </c>
      <c r="K97" s="132" t="e">
        <f t="shared" si="3"/>
        <v>#VALUE!</v>
      </c>
      <c r="L97" s="53"/>
      <c r="M97" s="53"/>
      <c r="N97" s="125"/>
      <c r="O97" s="54"/>
      <c r="P97" s="125"/>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row>
    <row r="98" ht="27.75" customHeight="1" spans="1:48">
      <c r="A98" s="87" t="s">
        <v>408</v>
      </c>
      <c r="B98" s="92" t="s">
        <v>409</v>
      </c>
      <c r="C98" s="87" t="str">
        <f>IFERROR(VLOOKUP(B98,'SINAPI NACIONAL JAN.2022'!A:E,5,FALSE),IFERROR(VLOOKUP(B98,'SINAPI INSUMOS JAN.2022'!A:F,6,FALSE),IFERROR(VLOOKUP(B98,COMPOSIÇÕES!A:G,3,FALSE),"")))</f>
        <v/>
      </c>
      <c r="D98" s="89" t="str">
        <f>IFERROR(VLOOKUP(B98,'SINAPI NACIONAL JAN.2022'!A:E,2,FALSE),IFERROR(VLOOKUP(B98,'SINAPI INSUMOS JAN.2022'!A:F,2,FALSE),IFERROR(VLOOKUP(B98,COMPOSIÇÕES!A:G,4,FALSE),"")))</f>
        <v/>
      </c>
      <c r="E98" s="84" t="str">
        <f>IFERROR(VLOOKUP(B98,'SINAPI NACIONAL JAN.2022'!A:E,3,FALSE),IFERROR(VLOOKUP(B98,'SINAPI INSUMOS JAN.2022'!A:F,3,FALSE),IFERROR(VLOOKUP(B98,COMPOSIÇÕES!A:G,5,FALSE),"")))</f>
        <v/>
      </c>
      <c r="F98" s="110">
        <v>4</v>
      </c>
      <c r="G98" s="110" t="str">
        <f>IFERROR(VLOOKUP(B98,'SINAPI NACIONAL JAN.2022'!A:E,4,FALSE),IFERROR(VLOOKUP(B98,'SINAPI INSUMOS JAN.2022'!A:F,4,FALSE),IFERROR(VLOOKUP(B98,COMPOSIÇÕES!A:G,9,FALSE),"")))</f>
        <v/>
      </c>
      <c r="H98" s="83">
        <f t="shared" si="0"/>
        <v>0.2338</v>
      </c>
      <c r="I98" s="110" t="e">
        <f t="shared" si="1"/>
        <v>#VALUE!</v>
      </c>
      <c r="J98" s="132" t="e">
        <f t="shared" si="2"/>
        <v>#VALUE!</v>
      </c>
      <c r="K98" s="132" t="e">
        <f t="shared" si="3"/>
        <v>#VALUE!</v>
      </c>
      <c r="L98" s="53"/>
      <c r="M98" s="53"/>
      <c r="N98" s="125"/>
      <c r="O98" s="54"/>
      <c r="P98" s="125"/>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row>
    <row r="99" ht="25.5" customHeight="1" spans="1:48">
      <c r="A99" s="87" t="s">
        <v>71</v>
      </c>
      <c r="B99" s="88" t="s">
        <v>22680</v>
      </c>
      <c r="C99" s="85" t="str">
        <f>IFERROR(VLOOKUP(B99,'SINAPI NACIONAL JAN.2022'!A:E,5,FALSE),IFERROR(VLOOKUP(B99,'SINAPI INSUMOS JAN.2022'!A:F,6,FALSE),IFERROR(VLOOKUP(B99,COMPOSIÇÕES!A:G,3,FALSE),"")))</f>
        <v>SINAPI Nacional 
JANEIRO 2022</v>
      </c>
      <c r="D99" s="89" t="str">
        <f>IFERROR(VLOOKUP(B99,'SINAPI NACIONAL JAN.2022'!A:E,2,FALSE),IFERROR(VLOOKUP(B99,'SINAPI INSUMOS JAN.2022'!A:F,2,FALSE),IFERROR(VLOOKUP(B99,COMPOSIÇÕES!A:G,4,FALSE),"")))</f>
        <v>ESCAVAÇÃO HORIZONTAL EM SOLO DE 1A CATEGORIA COM TRATOR DE ESTEIRAS (170HP/LÂMINA: 5,20M3). AF_07/2020</v>
      </c>
      <c r="E99" s="84" t="str">
        <f>IFERROR(VLOOKUP(B99,'SINAPI NACIONAL JAN.2022'!A:E,3,FALSE),IFERROR(VLOOKUP(B99,'SINAPI INSUMOS JAN.2022'!A:F,3,FALSE),IFERROR(VLOOKUP(B99,COMPOSIÇÕES!A:G,5,FALSE),"")))</f>
        <v>M3</v>
      </c>
      <c r="F99" s="90">
        <v>614.26</v>
      </c>
      <c r="G99" s="91" t="str">
        <f>IFERROR(VLOOKUP(B99,'SINAPI NACIONAL JAN.2022'!A:E,4,FALSE),IFERROR(VLOOKUP(B99,'SINAPI INSUMOS JAN.2022'!A:F,4,FALSE),IFERROR(VLOOKUP(B99,COMPOSIÇÕES!A:G,9,FALSE),"")))</f>
        <v>1,91</v>
      </c>
      <c r="H99" s="83">
        <f t="shared" si="0"/>
        <v>0.2338</v>
      </c>
      <c r="I99" s="123">
        <f t="shared" si="1"/>
        <v>2.356558</v>
      </c>
      <c r="J99" s="124">
        <f t="shared" si="2"/>
        <v>1173.23</v>
      </c>
      <c r="K99" s="124">
        <f t="shared" si="3"/>
        <v>1447.53</v>
      </c>
      <c r="L99" s="53"/>
      <c r="M99" s="53"/>
      <c r="N99" s="125"/>
      <c r="O99" s="54"/>
      <c r="P99" s="53"/>
      <c r="Q99" s="125"/>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row>
    <row r="100" ht="25.5" customHeight="1" spans="1:48">
      <c r="A100" s="87" t="s">
        <v>73</v>
      </c>
      <c r="B100" s="92" t="s">
        <v>22681</v>
      </c>
      <c r="C100" s="85" t="str">
        <f>IFERROR(VLOOKUP(B100,'SINAPI NACIONAL JAN.2022'!A:E,5,FALSE),IFERROR(VLOOKUP(B100,'SINAPI INSUMOS JAN.2022'!A:F,6,FALSE),IFERROR(VLOOKUP(B100,COMPOSIÇÕES!A:G,3,FALSE),"")))</f>
        <v>SINAPI Nacional 
JANEIRO 2022</v>
      </c>
      <c r="D100" s="89" t="str">
        <f>IFERROR(VLOOKUP(B100,'SINAPI NACIONAL JAN.2022'!A:E,2,FALSE),IFERROR(VLOOKUP(B100,'SINAPI INSUMOS JAN.2022'!A:F,2,FALSE),IFERROR(VLOOKUP(B100,COMPOSIÇÕES!A:G,4,FALSE),"")))</f>
        <v>ESPALHAMENTO DE MATERIAL COM TRATOR DE ESTEIRAS. AF_11/2019</v>
      </c>
      <c r="E100" s="84" t="str">
        <f>IFERROR(VLOOKUP(B100,'SINAPI NACIONAL JAN.2022'!A:E,3,FALSE),IFERROR(VLOOKUP(B100,'SINAPI INSUMOS JAN.2022'!A:F,3,FALSE),IFERROR(VLOOKUP(B100,COMPOSIÇÕES!A:G,5,FALSE),"")))</f>
        <v>M3</v>
      </c>
      <c r="F100" s="81">
        <v>2.51</v>
      </c>
      <c r="G100" s="91" t="str">
        <f>IFERROR(VLOOKUP(B100,'SINAPI NACIONAL JAN.2022'!A:E,4,FALSE),IFERROR(VLOOKUP(B100,'SINAPI INSUMOS JAN.2022'!A:F,4,FALSE),IFERROR(VLOOKUP(B100,COMPOSIÇÕES!A:G,9,FALSE),"")))</f>
        <v>1,24</v>
      </c>
      <c r="H100" s="83">
        <f t="shared" si="0"/>
        <v>0.2338</v>
      </c>
      <c r="I100" s="123">
        <f t="shared" si="1"/>
        <v>1.529912</v>
      </c>
      <c r="J100" s="124">
        <f t="shared" si="2"/>
        <v>3.11</v>
      </c>
      <c r="K100" s="124">
        <f t="shared" si="3"/>
        <v>3.84</v>
      </c>
      <c r="L100" s="53"/>
      <c r="O100" s="54"/>
      <c r="P100" s="53"/>
      <c r="Q100" s="125"/>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row>
    <row r="101" ht="25.5" customHeight="1" spans="1:48">
      <c r="A101" s="87" t="s">
        <v>74</v>
      </c>
      <c r="B101" s="92" t="s">
        <v>22682</v>
      </c>
      <c r="C101" s="85" t="str">
        <f>IFERROR(VLOOKUP(B101,'SINAPI NACIONAL JAN.2022'!A:E,5,FALSE),IFERROR(VLOOKUP(B101,'SINAPI INSUMOS JAN.2022'!A:F,6,FALSE),IFERROR(VLOOKUP(B101,COMPOSIÇÕES!A:G,3,FALSE),"")))</f>
        <v/>
      </c>
      <c r="D101" s="89" t="str">
        <f>IFERROR(VLOOKUP(B101,'SINAPI NACIONAL JAN.2022'!A:E,2,FALSE),IFERROR(VLOOKUP(B101,'SINAPI INSUMOS JAN.2022'!A:F,2,FALSE),IFERROR(VLOOKUP(B101,COMPOSIÇÕES!A:G,4,FALSE),"")))</f>
        <v/>
      </c>
      <c r="E101" s="84" t="str">
        <f>IFERROR(VLOOKUP(B101,'SINAPI NACIONAL JAN.2022'!A:E,3,FALSE),IFERROR(VLOOKUP(B101,'SINAPI INSUMOS JAN.2022'!A:F,3,FALSE),IFERROR(VLOOKUP(B101,COMPOSIÇÕES!A:G,5,FALSE),"")))</f>
        <v/>
      </c>
      <c r="F101" s="81">
        <v>2.01</v>
      </c>
      <c r="G101" s="91" t="str">
        <f>IFERROR(VLOOKUP(B101,'SINAPI NACIONAL JAN.2022'!A:E,4,FALSE),IFERROR(VLOOKUP(B101,'SINAPI INSUMOS JAN.2022'!A:F,4,FALSE),IFERROR(VLOOKUP(B101,COMPOSIÇÕES!A:G,9,FALSE),"")))</f>
        <v/>
      </c>
      <c r="H101" s="83">
        <f t="shared" si="0"/>
        <v>0.2338</v>
      </c>
      <c r="I101" s="123" t="e">
        <f t="shared" si="1"/>
        <v>#VALUE!</v>
      </c>
      <c r="J101" s="124" t="e">
        <f t="shared" si="2"/>
        <v>#VALUE!</v>
      </c>
      <c r="K101" s="124" t="e">
        <f t="shared" si="3"/>
        <v>#VALUE!</v>
      </c>
      <c r="L101" s="53"/>
      <c r="O101" s="54"/>
      <c r="P101" s="53"/>
      <c r="Q101" s="125"/>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row>
    <row r="102" ht="51" customHeight="1" spans="1:48">
      <c r="A102" s="87" t="s">
        <v>76</v>
      </c>
      <c r="B102" s="92" t="s">
        <v>22683</v>
      </c>
      <c r="C102" s="85" t="str">
        <f>IFERROR(VLOOKUP(B102,'SINAPI NACIONAL JAN.2022'!A:E,5,FALSE),IFERROR(VLOOKUP(B102,'SINAPI INSUMOS JAN.2022'!A:F,6,FALSE),IFERROR(VLOOKUP(B102,COMPOSIÇÕES!A:G,3,FALSE),"")))</f>
        <v>SINAPI Nacional 
JANEIRO 2022</v>
      </c>
      <c r="D102" s="89" t="str">
        <f>IFERROR(VLOOKUP(B102,'SINAPI NACIONAL JAN.2022'!A:E,2,FALSE),IFERROR(VLOOKUP(B102,'SINAPI INSUMOS JAN.2022'!A:F,2,FALSE),IFERROR(VLOOKUP(B102,COMPOSIÇÕES!A:G,4,FALSE),"")))&amp;L102</f>
        <v>CARGA, MANOBRA E DESCARGA DE SOLOS E MATERIAIS GRANULARES EM CAMINHÃO BASCULANTE 6 M³ - CARGA COM PÁ CARREGADEIRA (CAÇAMBA DE 1,7 A 2,8 M³ / 128 HP) E DESCARGA LIVRE (UNIDADE: M3). AF_07/2020 - BOTA-FORA</v>
      </c>
      <c r="E102" s="84" t="str">
        <f>IFERROR(VLOOKUP(B102,'SINAPI NACIONAL JAN.2022'!A:E,3,FALSE),IFERROR(VLOOKUP(B102,'SINAPI INSUMOS JAN.2022'!A:F,3,FALSE),IFERROR(VLOOKUP(B102,COMPOSIÇÕES!A:G,5,FALSE),"")))</f>
        <v>M3</v>
      </c>
      <c r="F102" s="81">
        <v>611.75</v>
      </c>
      <c r="G102" s="91" t="str">
        <f>IFERROR(VLOOKUP(B102,'SINAPI NACIONAL JAN.2022'!A:E,4,FALSE),IFERROR(VLOOKUP(B102,'SINAPI INSUMOS JAN.2022'!A:F,4,FALSE),IFERROR(VLOOKUP(B102,COMPOSIÇÕES!A:G,9,FALSE),"")))</f>
        <v>7,89</v>
      </c>
      <c r="H102" s="83">
        <f t="shared" si="0"/>
        <v>0.2338</v>
      </c>
      <c r="I102" s="123">
        <f t="shared" si="1"/>
        <v>9.734682</v>
      </c>
      <c r="J102" s="124">
        <f t="shared" si="2"/>
        <v>4826.7</v>
      </c>
      <c r="K102" s="124">
        <f t="shared" si="3"/>
        <v>5955.19</v>
      </c>
      <c r="L102" s="53" t="s">
        <v>22684</v>
      </c>
      <c r="O102" s="54"/>
      <c r="P102" s="53"/>
      <c r="Q102" s="125"/>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row>
    <row r="103" ht="38.25" customHeight="1" spans="1:48">
      <c r="A103" s="87" t="s">
        <v>78</v>
      </c>
      <c r="B103" s="93" t="s">
        <v>22685</v>
      </c>
      <c r="C103" s="85" t="str">
        <f>IFERROR(VLOOKUP(B103,'SINAPI NACIONAL JAN.2022'!A:E,5,FALSE),IFERROR(VLOOKUP(B103,'SINAPI INSUMOS JAN.2022'!A:F,6,FALSE),IFERROR(VLOOKUP(B103,COMPOSIÇÕES!A:G,3,FALSE),"")))</f>
        <v>SINAPI Nacional 
JANEIRO 2022</v>
      </c>
      <c r="D103" s="89" t="str">
        <f>IFERROR(VLOOKUP(B103,'SINAPI NACIONAL JAN.2022'!A:E,2,FALSE),IFERROR(VLOOKUP(B103,'SINAPI INSUMOS JAN.2022'!A:F,2,FALSE),IFERROR(VLOOKUP(B103,COMPOSIÇÕES!A:G,4,FALSE),"")))&amp;L103</f>
        <v>TRANSPORTE COM CAMINHÃO BASCULANTE DE 6 M³, EM VIA URBANA PAVIMENTADA, DMT ATÉ 30 KM (UNIDADE: M3XKM). AF_07/2020 - BOTA-FORA</v>
      </c>
      <c r="E103" s="84" t="str">
        <f>IFERROR(VLOOKUP(B103,'SINAPI NACIONAL JAN.2022'!A:E,3,FALSE),IFERROR(VLOOKUP(B103,'SINAPI INSUMOS JAN.2022'!A:F,3,FALSE),IFERROR(VLOOKUP(B103,COMPOSIÇÕES!A:G,5,FALSE),"")))</f>
        <v>M3XKM</v>
      </c>
      <c r="F103" s="81">
        <v>3181.1</v>
      </c>
      <c r="G103" s="91" t="str">
        <f>IFERROR(VLOOKUP(B103,'SINAPI NACIONAL JAN.2022'!A:E,4,FALSE),IFERROR(VLOOKUP(B103,'SINAPI INSUMOS JAN.2022'!A:F,4,FALSE),IFERROR(VLOOKUP(B103,COMPOSIÇÕES!A:G,9,FALSE),"")))</f>
        <v>2,55</v>
      </c>
      <c r="H103" s="83">
        <f t="shared" si="0"/>
        <v>0.2338</v>
      </c>
      <c r="I103" s="123">
        <f t="shared" si="1"/>
        <v>3.14619</v>
      </c>
      <c r="J103" s="124">
        <f t="shared" si="2"/>
        <v>8111.8</v>
      </c>
      <c r="K103" s="124">
        <f t="shared" si="3"/>
        <v>10008.34</v>
      </c>
      <c r="L103" s="53" t="s">
        <v>22684</v>
      </c>
      <c r="O103" s="54"/>
      <c r="P103" s="53"/>
      <c r="Q103" s="125"/>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row>
    <row r="104" ht="63.75" customHeight="1" spans="1:48">
      <c r="A104" s="94" t="s">
        <v>82</v>
      </c>
      <c r="B104" s="77" t="s">
        <v>22686</v>
      </c>
      <c r="C104" s="87" t="str">
        <f>IFERROR(VLOOKUP(B104,'SINAPI NACIONAL JAN.2022'!A:E,5,FALSE),IFERROR(VLOOKUP(B104,'SINAPI INSUMOS JAN.2022'!A:F,6,FALSE),IFERROR(VLOOKUP(B104,COMPOSIÇÕES!A:G,3,FALSE),"")))</f>
        <v>SINAPI Nacional 
JANEIRO 2022</v>
      </c>
      <c r="D104" s="89" t="str">
        <f>IFERROR(VLOOKUP(B104,'SINAPI NACIONAL JAN.2022'!A:E,2,FALSE),IFERROR(VLOOKUP(B104,'SINAPI INSUMOS JAN.2022'!A:F,2,FALSE),IFERROR(VLOOKUP(B104,COMPOSIÇÕES!A:G,4,FALSE),"")))</f>
        <v>ASSENTAMENTO DE GUIA (MEIO-FIO) EM TRECHO RETO, CONFECCIONADA EM CONCRETO PRÉ-FABRICADO, DIMENSÕES 100X15X13X30 CM (COMPRIMENTO X BASE INFERIOR X BASE SUPERIOR X ALTURA), PARA VIAS URBANAS (USO VIÁRIO). AF_06/2016</v>
      </c>
      <c r="E104" s="85" t="str">
        <f>IFERROR(VLOOKUP(B104,'SINAPI NACIONAL JAN.2022'!A:E,3,FALSE),IFERROR(VLOOKUP(B104,'SINAPI INSUMOS JAN.2022'!A:F,3,FALSE),IFERROR(VLOOKUP(B104,COMPOSIÇÕES!A:G,5,FALSE),"")))</f>
        <v>M</v>
      </c>
      <c r="F104" s="81">
        <v>177.66</v>
      </c>
      <c r="G104" s="95" t="str">
        <f>IFERROR(VLOOKUP(B104,'SINAPI NACIONAL JAN.2022'!A:E,4,FALSE),IFERROR(VLOOKUP(B104,'SINAPI INSUMOS JAN.2022'!A:F,4,FALSE),IFERROR(VLOOKUP(B104,COMPOSIÇÕES!A:G,9,FALSE),"")))</f>
        <v>48,26</v>
      </c>
      <c r="H104" s="83">
        <f t="shared" si="0"/>
        <v>0.2338</v>
      </c>
      <c r="I104" s="96">
        <f t="shared" si="1"/>
        <v>59.543188</v>
      </c>
      <c r="J104" s="126">
        <f t="shared" si="2"/>
        <v>8573.87</v>
      </c>
      <c r="K104" s="126">
        <f t="shared" si="3"/>
        <v>10578.44</v>
      </c>
      <c r="L104" s="53"/>
      <c r="M104" s="53"/>
      <c r="N104" s="125"/>
      <c r="O104" s="54"/>
      <c r="P104" s="53"/>
      <c r="Q104" s="125"/>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row>
    <row r="105" ht="38.25" customHeight="1" spans="1:48">
      <c r="A105" s="94" t="s">
        <v>97</v>
      </c>
      <c r="B105" s="77" t="s">
        <v>22687</v>
      </c>
      <c r="C105" s="87" t="str">
        <f>IFERROR(VLOOKUP(B105,'SINAPI NACIONAL JAN.2022'!A:E,5,FALSE),IFERROR(VLOOKUP(B105,'SINAPI INSUMOS JAN.2022'!A:F,6,FALSE),IFERROR(VLOOKUP(B105,COMPOSIÇÕES!A:G,3,FALSE),"")))</f>
        <v>SINAPI Nacional 
JANEIRO 2022</v>
      </c>
      <c r="D105" s="89" t="str">
        <f>IFERROR(VLOOKUP(B105,'SINAPI NACIONAL JAN.2022'!A:E,2,FALSE),IFERROR(VLOOKUP(B105,'SINAPI INSUMOS JAN.2022'!A:F,2,FALSE),IFERROR(VLOOKUP(B105,COMPOSIÇÕES!A:G,4,FALSE),"")))</f>
        <v>EXECUÇÃO DE SARJETA DE CONCRETO USINADO, MOLDADA  IN LOCO  EM TRECHO RETO, 30 CM BASE X 15 CM ALTURA. AF_06/2016</v>
      </c>
      <c r="E105" s="85" t="str">
        <f>IFERROR(VLOOKUP(B105,'SINAPI NACIONAL JAN.2022'!A:E,3,FALSE),IFERROR(VLOOKUP(B105,'SINAPI INSUMOS JAN.2022'!A:F,3,FALSE),IFERROR(VLOOKUP(B105,COMPOSIÇÕES!A:G,5,FALSE),"")))</f>
        <v>M</v>
      </c>
      <c r="F105" s="81">
        <v>177.66</v>
      </c>
      <c r="G105" s="95" t="str">
        <f>IFERROR(VLOOKUP(B105,'SINAPI NACIONAL JAN.2022'!A:E,4,FALSE),IFERROR(VLOOKUP(B105,'SINAPI INSUMOS JAN.2022'!A:F,4,FALSE),IFERROR(VLOOKUP(B105,COMPOSIÇÕES!A:G,9,FALSE),"")))</f>
        <v>43,56</v>
      </c>
      <c r="H105" s="83">
        <f t="shared" si="0"/>
        <v>0.2338</v>
      </c>
      <c r="I105" s="96">
        <f t="shared" si="1"/>
        <v>53.744328</v>
      </c>
      <c r="J105" s="126">
        <f t="shared" si="2"/>
        <v>7738.86</v>
      </c>
      <c r="K105" s="126">
        <f t="shared" si="3"/>
        <v>9548.21</v>
      </c>
      <c r="L105" s="53"/>
      <c r="M105" s="53"/>
      <c r="N105" s="115"/>
      <c r="O105" s="54"/>
      <c r="P105" s="115"/>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row>
    <row r="106" ht="25.5" customHeight="1" spans="1:48">
      <c r="A106" s="94" t="s">
        <v>83</v>
      </c>
      <c r="B106" s="77" t="s">
        <v>575</v>
      </c>
      <c r="C106" s="87" t="str">
        <f>IFERROR(VLOOKUP(B106,'SINAPI NACIONAL JAN.2022'!A:E,5,FALSE),IFERROR(VLOOKUP(B106,'SINAPI INSUMOS JAN.2022'!A:F,6,FALSE),IFERROR(VLOOKUP(B106,COMPOSIÇÕES!A:G,3,FALSE),"")))</f>
        <v/>
      </c>
      <c r="D106" s="89" t="str">
        <f>IFERROR(VLOOKUP(B106,'SINAPI NACIONAL JAN.2022'!A:E,2,FALSE),IFERROR(VLOOKUP(B106,'SINAPI INSUMOS JAN.2022'!A:F,2,FALSE),IFERROR(VLOOKUP(B106,COMPOSIÇÕES!A:G,4,FALSE),"")))</f>
        <v/>
      </c>
      <c r="E106" s="85" t="str">
        <f>IFERROR(VLOOKUP(B106,'SINAPI NACIONAL JAN.2022'!A:E,3,FALSE),IFERROR(VLOOKUP(B106,'SINAPI INSUMOS JAN.2022'!A:F,3,FALSE),IFERROR(VLOOKUP(B106,COMPOSIÇÕES!A:G,5,FALSE),"")))</f>
        <v/>
      </c>
      <c r="F106" s="81">
        <v>15.59</v>
      </c>
      <c r="G106" s="95" t="str">
        <f>IFERROR(VLOOKUP(B106,'SINAPI NACIONAL JAN.2022'!A:E,4,FALSE),IFERROR(VLOOKUP(B106,'SINAPI INSUMOS JAN.2022'!A:F,4,FALSE),IFERROR(VLOOKUP(B106,COMPOSIÇÕES!A:G,9,FALSE),"")))</f>
        <v/>
      </c>
      <c r="H106" s="83">
        <f t="shared" si="0"/>
        <v>0.2338</v>
      </c>
      <c r="I106" s="96" t="e">
        <f t="shared" si="1"/>
        <v>#VALUE!</v>
      </c>
      <c r="J106" s="126" t="e">
        <f t="shared" si="2"/>
        <v>#VALUE!</v>
      </c>
      <c r="K106" s="126" t="e">
        <f t="shared" si="3"/>
        <v>#VALUE!</v>
      </c>
      <c r="L106" s="53"/>
      <c r="M106" s="53"/>
      <c r="N106" s="115"/>
      <c r="O106" s="54"/>
      <c r="P106" s="115"/>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row>
    <row r="107" ht="26.25" customHeight="1" spans="1:48">
      <c r="A107" s="87" t="s">
        <v>88</v>
      </c>
      <c r="B107" s="88" t="s">
        <v>72</v>
      </c>
      <c r="C107" s="87" t="str">
        <f>IFERROR(VLOOKUP(B107,'SINAPI NACIONAL JAN.2022'!A:E,5,FALSE),IFERROR(VLOOKUP(B107,'SINAPI INSUMOS JAN.2022'!A:F,6,FALSE),IFERROR(VLOOKUP(B107,COMPOSIÇÕES!A:G,3,FALSE),"")))</f>
        <v/>
      </c>
      <c r="D107" s="89" t="str">
        <f>IFERROR(VLOOKUP(B107,'SINAPI NACIONAL JAN.2022'!A:E,2,FALSE),IFERROR(VLOOKUP(B107,'SINAPI INSUMOS JAN.2022'!A:F,2,FALSE),IFERROR(VLOOKUP(B107,COMPOSIÇÕES!A:G,4,FALSE),"")))</f>
        <v/>
      </c>
      <c r="E107" s="85" t="str">
        <f>IFERROR(VLOOKUP(B107,'SINAPI NACIONAL JAN.2022'!A:E,3,FALSE),IFERROR(VLOOKUP(B107,'SINAPI INSUMOS JAN.2022'!A:F,3,FALSE),IFERROR(VLOOKUP(B107,COMPOSIÇÕES!A:G,5,FALSE),"")))</f>
        <v/>
      </c>
      <c r="F107" s="96">
        <v>1.98</v>
      </c>
      <c r="G107" s="95" t="str">
        <f>IFERROR(VLOOKUP(B107,'SINAPI NACIONAL JAN.2022'!A:E,4,FALSE),IFERROR(VLOOKUP(B107,'SINAPI INSUMOS JAN.2022'!A:F,4,FALSE),IFERROR(VLOOKUP(B107,COMPOSIÇÕES!A:G,9,FALSE),"")))</f>
        <v/>
      </c>
      <c r="H107" s="83">
        <f t="shared" si="0"/>
        <v>0.2338</v>
      </c>
      <c r="I107" s="96" t="e">
        <f t="shared" si="1"/>
        <v>#VALUE!</v>
      </c>
      <c r="J107" s="126" t="e">
        <f t="shared" si="2"/>
        <v>#VALUE!</v>
      </c>
      <c r="K107" s="127" t="e">
        <f t="shared" si="3"/>
        <v>#VALUE!</v>
      </c>
      <c r="L107" s="53"/>
      <c r="M107" s="53"/>
      <c r="N107" s="125"/>
      <c r="O107" s="54"/>
      <c r="P107" s="53"/>
      <c r="Q107" s="125"/>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row>
    <row r="108" ht="38.25" customHeight="1" spans="1:48">
      <c r="A108" s="87" t="s">
        <v>90</v>
      </c>
      <c r="B108" s="88" t="s">
        <v>173</v>
      </c>
      <c r="C108" s="87" t="str">
        <f>IFERROR(VLOOKUP(B108,'SINAPI NACIONAL JAN.2022'!A:E,5,FALSE),IFERROR(VLOOKUP(B108,'SINAPI INSUMOS JAN.2022'!A:F,6,FALSE),IFERROR(VLOOKUP(B108,COMPOSIÇÕES!A:G,3,FALSE),"")))</f>
        <v/>
      </c>
      <c r="D108" s="89" t="str">
        <f>IFERROR(VLOOKUP(B108,'SINAPI NACIONAL JAN.2022'!A:E,2,FALSE),IFERROR(VLOOKUP(B108,'SINAPI INSUMOS JAN.2022'!A:F,2,FALSE),IFERROR(VLOOKUP(B108,COMPOSIÇÕES!A:G,4,FALSE),"")))</f>
        <v/>
      </c>
      <c r="E108" s="85" t="str">
        <f>IFERROR(VLOOKUP(B108,'SINAPI NACIONAL JAN.2022'!A:E,3,FALSE),IFERROR(VLOOKUP(B108,'SINAPI INSUMOS JAN.2022'!A:F,3,FALSE),IFERROR(VLOOKUP(B108,COMPOSIÇÕES!A:G,5,FALSE),"")))</f>
        <v/>
      </c>
      <c r="F108" s="96">
        <v>200.67</v>
      </c>
      <c r="G108" s="95" t="str">
        <f>IFERROR(VLOOKUP(B108,'SINAPI NACIONAL JAN.2022'!A:E,4,FALSE),IFERROR(VLOOKUP(B108,'SINAPI INSUMOS JAN.2022'!A:F,4,FALSE),IFERROR(VLOOKUP(B108,COMPOSIÇÕES!A:G,9,FALSE),"")))</f>
        <v/>
      </c>
      <c r="H108" s="83">
        <f t="shared" si="0"/>
        <v>0.2338</v>
      </c>
      <c r="I108" s="96" t="e">
        <f t="shared" si="1"/>
        <v>#VALUE!</v>
      </c>
      <c r="J108" s="126" t="e">
        <f t="shared" si="2"/>
        <v>#VALUE!</v>
      </c>
      <c r="K108" s="127" t="e">
        <f t="shared" si="3"/>
        <v>#VALUE!</v>
      </c>
      <c r="L108" s="53"/>
      <c r="M108" s="53"/>
      <c r="N108" s="125"/>
      <c r="O108" s="54"/>
      <c r="P108" s="53"/>
      <c r="Q108" s="125"/>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row>
    <row r="109" ht="42" customHeight="1" spans="1:48">
      <c r="A109" s="87" t="s">
        <v>92</v>
      </c>
      <c r="B109" s="88" t="s">
        <v>22693</v>
      </c>
      <c r="C109" s="87" t="str">
        <f>IFERROR(VLOOKUP(B109,'SINAPI NACIONAL JAN.2022'!A:E,5,FALSE),IFERROR(VLOOKUP(B109,'SINAPI INSUMOS JAN.2022'!A:F,6,FALSE),IFERROR(VLOOKUP(B109,COMPOSIÇÕES!A:G,3,FALSE),"")))</f>
        <v/>
      </c>
      <c r="D109" s="89" t="str">
        <f>IFERROR(VLOOKUP(B109,'SINAPI NACIONAL JAN.2022'!A:E,2,FALSE),IFERROR(VLOOKUP(B109,'SINAPI INSUMOS JAN.2022'!A:F,2,FALSE),IFERROR(VLOOKUP(B109,COMPOSIÇÕES!A:G,4,FALSE),"")))</f>
        <v/>
      </c>
      <c r="E109" s="85" t="str">
        <f>IFERROR(VLOOKUP(B109,'SINAPI NACIONAL JAN.2022'!A:E,3,FALSE),IFERROR(VLOOKUP(B109,'SINAPI INSUMOS JAN.2022'!A:F,3,FALSE),IFERROR(VLOOKUP(B109,COMPOSIÇÕES!A:G,5,FALSE),"")))</f>
        <v/>
      </c>
      <c r="F109" s="96">
        <v>69.28</v>
      </c>
      <c r="G109" s="95" t="str">
        <f>IFERROR(VLOOKUP(B109,'SINAPI NACIONAL JAN.2022'!A:E,4,FALSE),IFERROR(VLOOKUP(B109,'SINAPI INSUMOS JAN.2022'!A:F,4,FALSE),IFERROR(VLOOKUP(B109,COMPOSIÇÕES!A:G,9,FALSE),"")))</f>
        <v/>
      </c>
      <c r="H109" s="83">
        <f t="shared" si="0"/>
        <v>0.2338</v>
      </c>
      <c r="I109" s="96" t="e">
        <f t="shared" si="1"/>
        <v>#VALUE!</v>
      </c>
      <c r="J109" s="126" t="e">
        <f t="shared" si="2"/>
        <v>#VALUE!</v>
      </c>
      <c r="K109" s="127" t="e">
        <f t="shared" si="3"/>
        <v>#VALUE!</v>
      </c>
      <c r="L109" s="53"/>
      <c r="M109" s="53"/>
      <c r="N109" s="125"/>
      <c r="O109" s="54"/>
      <c r="P109" s="53"/>
      <c r="Q109" s="125"/>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row>
    <row r="110" ht="51" customHeight="1" spans="1:48">
      <c r="A110" s="87" t="s">
        <v>94</v>
      </c>
      <c r="B110" s="88" t="s">
        <v>22694</v>
      </c>
      <c r="C110" s="87" t="str">
        <f>IFERROR(VLOOKUP(B110,'SINAPI NACIONAL JAN.2022'!A:E,5,FALSE),IFERROR(VLOOKUP(B110,'SINAPI INSUMOS JAN.2022'!A:F,6,FALSE),IFERROR(VLOOKUP(B110,COMPOSIÇÕES!A:G,3,FALSE),"")))</f>
        <v/>
      </c>
      <c r="D110" s="89" t="str">
        <f>IFERROR(VLOOKUP(B110,'SINAPI NACIONAL JAN.2022'!A:E,2,FALSE),IFERROR(VLOOKUP(B110,'SINAPI INSUMOS JAN.2022'!A:F,2,FALSE),IFERROR(VLOOKUP(B110,COMPOSIÇÕES!A:G,4,FALSE),"")))</f>
        <v/>
      </c>
      <c r="E110" s="85" t="str">
        <f>IFERROR(VLOOKUP(B110,'SINAPI NACIONAL JAN.2022'!A:E,3,FALSE),IFERROR(VLOOKUP(B110,'SINAPI INSUMOS JAN.2022'!A:F,3,FALSE),IFERROR(VLOOKUP(B110,COMPOSIÇÕES!A:G,5,FALSE),"")))</f>
        <v/>
      </c>
      <c r="F110" s="96">
        <v>442</v>
      </c>
      <c r="G110" s="95" t="str">
        <f>IFERROR(VLOOKUP(B110,'SINAPI NACIONAL JAN.2022'!A:E,4,FALSE),IFERROR(VLOOKUP(B110,'SINAPI INSUMOS JAN.2022'!A:F,4,FALSE),IFERROR(VLOOKUP(B110,COMPOSIÇÕES!A:G,9,FALSE),"")))</f>
        <v/>
      </c>
      <c r="H110" s="83">
        <f t="shared" si="0"/>
        <v>0.2338</v>
      </c>
      <c r="I110" s="96" t="e">
        <f t="shared" si="1"/>
        <v>#VALUE!</v>
      </c>
      <c r="J110" s="126" t="e">
        <f t="shared" si="2"/>
        <v>#VALUE!</v>
      </c>
      <c r="K110" s="127" t="e">
        <f t="shared" si="3"/>
        <v>#VALUE!</v>
      </c>
      <c r="L110" s="53"/>
      <c r="O110" s="54"/>
      <c r="P110" s="53"/>
      <c r="Q110" s="115"/>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row>
    <row r="111" ht="51" customHeight="1" spans="1:48">
      <c r="A111" s="87" t="s">
        <v>22695</v>
      </c>
      <c r="B111" s="88" t="s">
        <v>22696</v>
      </c>
      <c r="C111" s="87" t="str">
        <f>IFERROR(VLOOKUP(B111,'SINAPI NACIONAL JAN.2022'!A:E,5,FALSE),IFERROR(VLOOKUP(B111,'SINAPI INSUMOS JAN.2022'!A:F,6,FALSE),IFERROR(VLOOKUP(B111,COMPOSIÇÕES!A:G,3,FALSE),"")))</f>
        <v>SINAPI Nacional 
JANEIRO 2022</v>
      </c>
      <c r="D111" s="89" t="str">
        <f>IFERROR(VLOOKUP(B111,'SINAPI NACIONAL JAN.2022'!A:E,2,FALSE),IFERROR(VLOOKUP(B111,'SINAPI INSUMOS JAN.2022'!A:F,2,FALSE),IFERROR(VLOOKUP(B111,COMPOSIÇÕES!A:G,4,FALSE),"")))&amp;L111</f>
        <v>CARGA, MANOBRA E DESCARGA DE ENTULHO EM CAMINHÃO BASCULANTE 6 M³ - CARGA COM ESCAVADEIRA HIDRÁULICA  (CAÇAMBA DE 0,80 M³ / 111 HP) E DESCARGA LIVRE (UNIDADE: M3). AF_07/2020 - BOTA-FORA</v>
      </c>
      <c r="E111" s="85" t="str">
        <f>IFERROR(VLOOKUP(B111,'SINAPI NACIONAL JAN.2022'!A:E,3,FALSE),IFERROR(VLOOKUP(B111,'SINAPI INSUMOS JAN.2022'!A:F,3,FALSE),IFERROR(VLOOKUP(B111,COMPOSIÇÕES!A:G,5,FALSE),"")))</f>
        <v>M3</v>
      </c>
      <c r="F111" s="96">
        <v>2.57</v>
      </c>
      <c r="G111" s="95" t="str">
        <f>IFERROR(VLOOKUP(B111,'SINAPI NACIONAL JAN.2022'!A:E,4,FALSE),IFERROR(VLOOKUP(B111,'SINAPI INSUMOS JAN.2022'!A:F,4,FALSE),IFERROR(VLOOKUP(B111,COMPOSIÇÕES!A:G,9,FALSE),"")))</f>
        <v>8,26</v>
      </c>
      <c r="H111" s="83">
        <f t="shared" si="0"/>
        <v>0.2338</v>
      </c>
      <c r="I111" s="96">
        <f t="shared" si="1"/>
        <v>10.191188</v>
      </c>
      <c r="J111" s="126">
        <f t="shared" si="2"/>
        <v>21.22</v>
      </c>
      <c r="K111" s="127">
        <f t="shared" si="3"/>
        <v>26.19</v>
      </c>
      <c r="L111" s="53" t="s">
        <v>22684</v>
      </c>
      <c r="O111" s="54"/>
      <c r="P111" s="53"/>
      <c r="Q111" s="125"/>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row>
    <row r="112" ht="38.25" customHeight="1" spans="1:48">
      <c r="A112" s="87" t="s">
        <v>22697</v>
      </c>
      <c r="B112" s="88" t="s">
        <v>22685</v>
      </c>
      <c r="C112" s="87" t="str">
        <f>IFERROR(VLOOKUP(B112,'SINAPI NACIONAL JAN.2022'!A:E,5,FALSE),IFERROR(VLOOKUP(B112,'SINAPI INSUMOS JAN.2022'!A:F,6,FALSE),IFERROR(VLOOKUP(B112,COMPOSIÇÕES!A:G,3,FALSE),"")))</f>
        <v>SINAPI Nacional 
JANEIRO 2022</v>
      </c>
      <c r="D112" s="89" t="str">
        <f>IFERROR(VLOOKUP(B112,'SINAPI NACIONAL JAN.2022'!A:E,2,FALSE),IFERROR(VLOOKUP(B112,'SINAPI INSUMOS JAN.2022'!A:F,2,FALSE),IFERROR(VLOOKUP(B112,COMPOSIÇÕES!A:G,4,FALSE),"")))&amp;L112</f>
        <v>TRANSPORTE COM CAMINHÃO BASCULANTE DE 6 M³, EM VIA URBANA PAVIMENTADA, DMT ATÉ 30 KM (UNIDADE: M3XKM). AF_07/2020 - BOTA-FORA</v>
      </c>
      <c r="E112" s="85" t="str">
        <f>IFERROR(VLOOKUP(B112,'SINAPI NACIONAL JAN.2022'!A:E,3,FALSE),IFERROR(VLOOKUP(B112,'SINAPI INSUMOS JAN.2022'!A:F,3,FALSE),IFERROR(VLOOKUP(B112,COMPOSIÇÕES!A:G,5,FALSE),"")))</f>
        <v>M3XKM</v>
      </c>
      <c r="F112" s="96">
        <v>13.37</v>
      </c>
      <c r="G112" s="95" t="str">
        <f>IFERROR(VLOOKUP(B112,'SINAPI NACIONAL JAN.2022'!A:E,4,FALSE),IFERROR(VLOOKUP(B112,'SINAPI INSUMOS JAN.2022'!A:F,4,FALSE),IFERROR(VLOOKUP(B112,COMPOSIÇÕES!A:G,9,FALSE),"")))</f>
        <v>2,55</v>
      </c>
      <c r="H112" s="83">
        <f t="shared" si="0"/>
        <v>0.2338</v>
      </c>
      <c r="I112" s="96">
        <f t="shared" si="1"/>
        <v>3.14619</v>
      </c>
      <c r="J112" s="126">
        <f t="shared" si="2"/>
        <v>34.09</v>
      </c>
      <c r="K112" s="127">
        <f t="shared" si="3"/>
        <v>42.06</v>
      </c>
      <c r="L112" s="53" t="s">
        <v>22684</v>
      </c>
      <c r="O112" s="54"/>
      <c r="P112" s="53"/>
      <c r="Q112" s="115"/>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row>
    <row r="113" ht="26.25" customHeight="1" spans="1:48">
      <c r="A113" s="87" t="s">
        <v>22698</v>
      </c>
      <c r="B113" s="88" t="s">
        <v>22699</v>
      </c>
      <c r="C113" s="87" t="str">
        <f>IFERROR(VLOOKUP(B113,'SINAPI NACIONAL JAN.2022'!A:E,5,FALSE),IFERROR(VLOOKUP(B113,'SINAPI INSUMOS JAN.2022'!A:F,6,FALSE),IFERROR(VLOOKUP(B113,COMPOSIÇÕES!A:G,3,FALSE),"")))</f>
        <v/>
      </c>
      <c r="D113" s="89" t="str">
        <f>IFERROR(VLOOKUP(B113,'SINAPI NACIONAL JAN.2022'!A:E,2,FALSE),IFERROR(VLOOKUP(B113,'SINAPI INSUMOS JAN.2022'!A:F,2,FALSE),IFERROR(VLOOKUP(B113,COMPOSIÇÕES!A:G,4,FALSE),"")))</f>
        <v/>
      </c>
      <c r="E113" s="85" t="str">
        <f>IFERROR(VLOOKUP(B113,'SINAPI NACIONAL JAN.2022'!A:E,3,FALSE),IFERROR(VLOOKUP(B113,'SINAPI INSUMOS JAN.2022'!A:F,3,FALSE),IFERROR(VLOOKUP(B113,COMPOSIÇÕES!A:G,5,FALSE),"")))</f>
        <v/>
      </c>
      <c r="F113" s="96">
        <v>20.56</v>
      </c>
      <c r="G113" s="95" t="str">
        <f>IFERROR(VLOOKUP(B113,'SINAPI NACIONAL JAN.2022'!A:E,4,FALSE),IFERROR(VLOOKUP(B113,'SINAPI INSUMOS JAN.2022'!A:F,4,FALSE),IFERROR(VLOOKUP(B113,COMPOSIÇÕES!A:G,9,FALSE),"")))</f>
        <v/>
      </c>
      <c r="H113" s="83">
        <f t="shared" si="0"/>
        <v>0.2338</v>
      </c>
      <c r="I113" s="96" t="e">
        <f t="shared" si="1"/>
        <v>#VALUE!</v>
      </c>
      <c r="J113" s="126" t="e">
        <f t="shared" si="2"/>
        <v>#VALUE!</v>
      </c>
      <c r="K113" s="127" t="e">
        <f t="shared" si="3"/>
        <v>#VALUE!</v>
      </c>
      <c r="L113" s="53"/>
      <c r="O113" s="54"/>
      <c r="P113" s="53"/>
      <c r="Q113" s="115"/>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row>
    <row r="114" ht="38.25" customHeight="1" spans="1:48">
      <c r="A114" s="97" t="s">
        <v>102</v>
      </c>
      <c r="B114" s="98" t="s">
        <v>22700</v>
      </c>
      <c r="C114" s="97" t="str">
        <f>IFERROR(VLOOKUP(B114,'SINAPI NACIONAL JAN.2022'!A:E,5,FALSE),IFERROR(VLOOKUP(B114,'SINAPI INSUMOS JAN.2022'!A:F,6,FALSE),IFERROR(VLOOKUP(B114,COMPOSIÇÕES!A:G,3,FALSE),"")))</f>
        <v>SINAPI Nacional 
JANEIRO 2022</v>
      </c>
      <c r="D114" s="99" t="str">
        <f>IFERROR(VLOOKUP(B114,'SINAPI NACIONAL JAN.2022'!A:E,2,FALSE),IFERROR(VLOOKUP(B114,'SINAPI INSUMOS JAN.2022'!A:F,2,FALSE),IFERROR(VLOOKUP(B114,COMPOSIÇÕES!A:G,4,FALSE),"")))</f>
        <v>EXECUÇÃO DE PASSEIO (CALÇADA) OU PISO DE CONCRETO COM CONCRETO MOLDADO IN LOCO, USINADO, ACABAMENTO CONVENCIONAL, NÃO ARMADO. AF_07/2016</v>
      </c>
      <c r="E114" s="100" t="str">
        <f>IFERROR(VLOOKUP(B114,'SINAPI NACIONAL JAN.2022'!A:E,3,FALSE),IFERROR(VLOOKUP(B114,'SINAPI INSUMOS JAN.2022'!A:F,3,FALSE),IFERROR(VLOOKUP(B114,COMPOSIÇÕES!A:G,5,FALSE),"")))</f>
        <v>M3</v>
      </c>
      <c r="F114" s="96">
        <v>18.95</v>
      </c>
      <c r="G114" s="101" t="str">
        <f>IFERROR(VLOOKUP(B114,'SINAPI NACIONAL JAN.2022'!A:E,4,FALSE),IFERROR(VLOOKUP(B114,'SINAPI INSUMOS JAN.2022'!A:F,4,FALSE),IFERROR(VLOOKUP(B114,COMPOSIÇÕES!A:G,9,FALSE),"")))</f>
        <v>569,17</v>
      </c>
      <c r="H114" s="102">
        <f t="shared" si="0"/>
        <v>0.2338</v>
      </c>
      <c r="I114" s="128">
        <f t="shared" si="1"/>
        <v>702.241946</v>
      </c>
      <c r="J114" s="129">
        <f t="shared" si="2"/>
        <v>10785.77</v>
      </c>
      <c r="K114" s="129">
        <f t="shared" si="3"/>
        <v>13307.48</v>
      </c>
      <c r="L114" s="53"/>
      <c r="M114" s="53"/>
      <c r="N114" s="125"/>
      <c r="O114" s="130"/>
      <c r="P114" s="53"/>
      <c r="Q114" s="125"/>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row>
    <row r="115" ht="51" customHeight="1" spans="1:48">
      <c r="A115" s="103" t="s">
        <v>103</v>
      </c>
      <c r="B115" s="92" t="s">
        <v>84</v>
      </c>
      <c r="C115" s="103" t="str">
        <f>IFERROR(VLOOKUP(B115,'SINAPI NACIONAL JAN.2022'!A:E,5,FALSE),IFERROR(VLOOKUP(B115,'SINAPI INSUMOS JAN.2022'!A:F,6,FALSE),IFERROR(VLOOKUP(B115,COMPOSIÇÕES!A:G,3,FALSE),"")))</f>
        <v/>
      </c>
      <c r="D115" s="104" t="str">
        <f>IFERROR(VLOOKUP(B115,'SINAPI NACIONAL JAN.2022'!A:E,2,FALSE),IFERROR(VLOOKUP(B115,'SINAPI INSUMOS JAN.2022'!A:F,2,FALSE),IFERROR(VLOOKUP(B115,COMPOSIÇÕES!A:G,4,FALSE),"")))</f>
        <v/>
      </c>
      <c r="E115" s="85" t="str">
        <f>IFERROR(VLOOKUP(B115,'SINAPI NACIONAL JAN.2022'!A:E,3,FALSE),IFERROR(VLOOKUP(B115,'SINAPI INSUMOS JAN.2022'!A:F,3,FALSE),IFERROR(VLOOKUP(B115,COMPOSIÇÕES!A:G,5,FALSE),"")))</f>
        <v/>
      </c>
      <c r="F115" s="96">
        <v>2</v>
      </c>
      <c r="G115" s="82" t="str">
        <f>IFERROR(VLOOKUP(B115,'SINAPI NACIONAL JAN.2022'!A:E,4,FALSE),IFERROR(VLOOKUP(B115,'SINAPI INSUMOS JAN.2022'!A:F,4,FALSE),IFERROR(VLOOKUP(B115,COMPOSIÇÕES!A:G,9,FALSE),"")))</f>
        <v/>
      </c>
      <c r="H115" s="83">
        <f t="shared" si="0"/>
        <v>0.2338</v>
      </c>
      <c r="I115" s="90" t="e">
        <f t="shared" si="1"/>
        <v>#VALUE!</v>
      </c>
      <c r="J115" s="124" t="e">
        <f t="shared" si="2"/>
        <v>#VALUE!</v>
      </c>
      <c r="K115" s="131" t="e">
        <f t="shared" si="3"/>
        <v>#VALUE!</v>
      </c>
      <c r="L115" s="53"/>
      <c r="M115" s="53"/>
      <c r="N115" s="125"/>
      <c r="O115" s="54"/>
      <c r="P115" s="53"/>
      <c r="Q115" s="125"/>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row>
    <row r="116" ht="51" customHeight="1" spans="1:48">
      <c r="A116" s="103" t="s">
        <v>104</v>
      </c>
      <c r="B116" s="92" t="s">
        <v>91</v>
      </c>
      <c r="C116" s="103" t="str">
        <f>IFERROR(VLOOKUP(B116,'SINAPI NACIONAL JAN.2022'!A:E,5,FALSE),IFERROR(VLOOKUP(B116,'SINAPI INSUMOS JAN.2022'!A:F,6,FALSE),IFERROR(VLOOKUP(B116,COMPOSIÇÕES!A:G,3,FALSE),"")))</f>
        <v/>
      </c>
      <c r="D116" s="104" t="str">
        <f>IFERROR(VLOOKUP(B116,'SINAPI NACIONAL JAN.2022'!A:E,2,FALSE),IFERROR(VLOOKUP(B116,'SINAPI INSUMOS JAN.2022'!A:F,2,FALSE),IFERROR(VLOOKUP(B116,COMPOSIÇÕES!A:G,4,FALSE),"")))</f>
        <v/>
      </c>
      <c r="E116" s="85" t="str">
        <f>IFERROR(VLOOKUP(B116,'SINAPI NACIONAL JAN.2022'!A:E,3,FALSE),IFERROR(VLOOKUP(B116,'SINAPI INSUMOS JAN.2022'!A:F,3,FALSE),IFERROR(VLOOKUP(B116,COMPOSIÇÕES!A:G,5,FALSE),"")))</f>
        <v/>
      </c>
      <c r="F116" s="96">
        <v>1.45</v>
      </c>
      <c r="G116" s="82" t="str">
        <f>IFERROR(VLOOKUP(B116,'SINAPI NACIONAL JAN.2022'!A:E,4,FALSE),IFERROR(VLOOKUP(B116,'SINAPI INSUMOS JAN.2022'!A:F,4,FALSE),IFERROR(VLOOKUP(B116,COMPOSIÇÕES!A:G,9,FALSE),"")))</f>
        <v/>
      </c>
      <c r="H116" s="83">
        <f t="shared" si="0"/>
        <v>0.2338</v>
      </c>
      <c r="I116" s="90" t="e">
        <f t="shared" si="1"/>
        <v>#VALUE!</v>
      </c>
      <c r="J116" s="124" t="e">
        <f t="shared" si="2"/>
        <v>#VALUE!</v>
      </c>
      <c r="K116" s="131" t="e">
        <f t="shared" si="3"/>
        <v>#VALUE!</v>
      </c>
      <c r="L116" s="53"/>
      <c r="M116" s="53"/>
      <c r="N116" s="125"/>
      <c r="O116" s="54"/>
      <c r="P116" s="53"/>
      <c r="Q116" s="125"/>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row>
    <row r="117" ht="63.75" customHeight="1" spans="1:48">
      <c r="A117" s="103" t="s">
        <v>105</v>
      </c>
      <c r="B117" s="92" t="s">
        <v>579</v>
      </c>
      <c r="C117" s="103" t="str">
        <f>IFERROR(VLOOKUP(B117,'SINAPI NACIONAL JAN.2022'!A:E,5,FALSE),IFERROR(VLOOKUP(B117,'SINAPI INSUMOS JAN.2022'!A:F,6,FALSE),IFERROR(VLOOKUP(B117,COMPOSIÇÕES!A:G,3,FALSE),"")))</f>
        <v/>
      </c>
      <c r="D117" s="104" t="str">
        <f>IFERROR(VLOOKUP(B117,'SINAPI NACIONAL JAN.2022'!A:E,2,FALSE),IFERROR(VLOOKUP(B117,'SINAPI INSUMOS JAN.2022'!A:F,2,FALSE),IFERROR(VLOOKUP(B117,COMPOSIÇÕES!A:G,4,FALSE),"")))</f>
        <v/>
      </c>
      <c r="E117" s="85" t="str">
        <f>IFERROR(VLOOKUP(B117,'SINAPI NACIONAL JAN.2022'!A:E,3,FALSE),IFERROR(VLOOKUP(B117,'SINAPI INSUMOS JAN.2022'!A:F,3,FALSE),IFERROR(VLOOKUP(B117,COMPOSIÇÕES!A:G,5,FALSE),"")))</f>
        <v/>
      </c>
      <c r="F117" s="96">
        <v>1</v>
      </c>
      <c r="G117" s="82" t="str">
        <f>IFERROR(VLOOKUP(B117,'SINAPI NACIONAL JAN.2022'!A:E,4,FALSE),IFERROR(VLOOKUP(B117,'SINAPI INSUMOS JAN.2022'!A:F,4,FALSE),IFERROR(VLOOKUP(B117,COMPOSIÇÕES!A:G,9,FALSE),"")))</f>
        <v/>
      </c>
      <c r="H117" s="83">
        <f t="shared" si="0"/>
        <v>0.2338</v>
      </c>
      <c r="I117" s="90" t="e">
        <f t="shared" si="1"/>
        <v>#VALUE!</v>
      </c>
      <c r="J117" s="124" t="e">
        <f t="shared" si="2"/>
        <v>#VALUE!</v>
      </c>
      <c r="K117" s="131" t="e">
        <f t="shared" si="3"/>
        <v>#VALUE!</v>
      </c>
      <c r="L117" s="53"/>
      <c r="M117" s="53"/>
      <c r="N117" s="125"/>
      <c r="O117" s="54"/>
      <c r="P117" s="53"/>
      <c r="Q117" s="125"/>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row>
    <row r="118" ht="25.5" customHeight="1" spans="1:48">
      <c r="A118" s="103" t="s">
        <v>109</v>
      </c>
      <c r="B118" s="92" t="s">
        <v>22701</v>
      </c>
      <c r="C118" s="103" t="str">
        <f>IFERROR(VLOOKUP(B118,'SINAPI NACIONAL JAN.2022'!A:E,5,FALSE),IFERROR(VLOOKUP(B118,'SINAPI INSUMOS JAN.2022'!A:F,6,FALSE),IFERROR(VLOOKUP(B118,COMPOSIÇÕES!A:G,3,FALSE),"")))</f>
        <v/>
      </c>
      <c r="D118" s="104" t="str">
        <f>IFERROR(VLOOKUP(B118,'SINAPI NACIONAL JAN.2022'!A:E,2,FALSE),IFERROR(VLOOKUP(B118,'SINAPI INSUMOS JAN.2022'!A:F,2,FALSE),IFERROR(VLOOKUP(B118,COMPOSIÇÕES!A:G,4,FALSE),"")))</f>
        <v/>
      </c>
      <c r="E118" s="85" t="str">
        <f>IFERROR(VLOOKUP(B118,'SINAPI NACIONAL JAN.2022'!A:E,3,FALSE),IFERROR(VLOOKUP(B118,'SINAPI INSUMOS JAN.2022'!A:F,3,FALSE),IFERROR(VLOOKUP(B118,COMPOSIÇÕES!A:G,5,FALSE),"")))</f>
        <v/>
      </c>
      <c r="F118" s="96">
        <v>3</v>
      </c>
      <c r="G118" s="82" t="str">
        <f>IFERROR(VLOOKUP(B118,'SINAPI NACIONAL JAN.2022'!A:E,4,FALSE),IFERROR(VLOOKUP(B118,'SINAPI INSUMOS JAN.2022'!A:F,4,FALSE),IFERROR(VLOOKUP(B118,COMPOSIÇÕES!A:G,9,FALSE),"")))</f>
        <v/>
      </c>
      <c r="H118" s="83">
        <f t="shared" si="0"/>
        <v>0.2338</v>
      </c>
      <c r="I118" s="90" t="e">
        <f t="shared" si="1"/>
        <v>#VALUE!</v>
      </c>
      <c r="J118" s="124" t="e">
        <f t="shared" si="2"/>
        <v>#VALUE!</v>
      </c>
      <c r="K118" s="131" t="e">
        <f t="shared" si="3"/>
        <v>#VALUE!</v>
      </c>
      <c r="L118" s="53"/>
      <c r="M118" s="53"/>
      <c r="N118" s="125"/>
      <c r="O118" s="54"/>
      <c r="P118" s="53"/>
      <c r="Q118" s="125"/>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row>
    <row r="119" ht="38.25" customHeight="1" spans="1:48">
      <c r="A119" s="105" t="s">
        <v>110</v>
      </c>
      <c r="B119" s="106" t="s">
        <v>115</v>
      </c>
      <c r="C119" s="107" t="str">
        <f>IFERROR(VLOOKUP(B119,'SINAPI NACIONAL JAN.2022'!A:E,5,FALSE),IFERROR(VLOOKUP(B119,'SINAPI INSUMOS JAN.2022'!A:F,6,FALSE),IFERROR(VLOOKUP(B119,COMPOSIÇÕES!A:G,3,FALSE),"")))</f>
        <v/>
      </c>
      <c r="D119" s="108" t="str">
        <f>IFERROR(VLOOKUP(B119,'SINAPI NACIONAL JAN.2022'!A:E,2,FALSE),IFERROR(VLOOKUP(B119,'SINAPI INSUMOS JAN.2022'!A:F,2,FALSE),IFERROR(VLOOKUP(B119,COMPOSIÇÕES!A:G,4,FALSE),"")))</f>
        <v/>
      </c>
      <c r="E119" s="109" t="str">
        <f>IFERROR(VLOOKUP(B119,'SINAPI NACIONAL JAN.2022'!A:E,3,FALSE),IFERROR(VLOOKUP(B119,'SINAPI INSUMOS JAN.2022'!A:F,3,FALSE),IFERROR(VLOOKUP(B119,COMPOSIÇÕES!A:G,5,FALSE),"")))</f>
        <v/>
      </c>
      <c r="F119" s="96">
        <v>3.2</v>
      </c>
      <c r="G119" s="82" t="str">
        <f>IFERROR(VLOOKUP(B119,'SINAPI NACIONAL JAN.2022'!A:E,4,FALSE),IFERROR(VLOOKUP(B119,'SINAPI INSUMOS JAN.2022'!A:F,4,FALSE),IFERROR(VLOOKUP(B119,COMPOSIÇÕES!A:G,9,FALSE),"")))</f>
        <v/>
      </c>
      <c r="H119" s="83">
        <f t="shared" si="0"/>
        <v>0.2338</v>
      </c>
      <c r="I119" s="90" t="e">
        <f t="shared" si="1"/>
        <v>#VALUE!</v>
      </c>
      <c r="J119" s="124" t="e">
        <f t="shared" si="2"/>
        <v>#VALUE!</v>
      </c>
      <c r="K119" s="131" t="e">
        <f t="shared" si="3"/>
        <v>#VALUE!</v>
      </c>
      <c r="L119" s="53"/>
      <c r="M119" s="53"/>
      <c r="N119" s="125"/>
      <c r="O119" s="54"/>
      <c r="P119" s="53"/>
      <c r="Q119" s="125"/>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row>
    <row r="120" ht="25.5" customHeight="1" spans="1:48">
      <c r="A120" s="87" t="s">
        <v>388</v>
      </c>
      <c r="B120" s="92" t="s">
        <v>68</v>
      </c>
      <c r="C120" s="87" t="str">
        <f>IFERROR(VLOOKUP(B120,'SINAPI NACIONAL JAN.2022'!A:E,5,FALSE),IFERROR(VLOOKUP(B120,'SINAPI INSUMOS JAN.2022'!A:F,6,FALSE),IFERROR(VLOOKUP(B120,COMPOSIÇÕES!A:G,3,FALSE),"")))</f>
        <v/>
      </c>
      <c r="D120" s="89" t="str">
        <f>IFERROR(VLOOKUP(B120,'SINAPI NACIONAL JAN.2022'!A:E,2,FALSE),IFERROR(VLOOKUP(B120,'SINAPI INSUMOS JAN.2022'!A:F,2,FALSE),IFERROR(VLOOKUP(B120,COMPOSIÇÕES!A:G,4,FALSE),"")))</f>
        <v/>
      </c>
      <c r="E120" s="84" t="str">
        <f>IFERROR(VLOOKUP(B120,'SINAPI NACIONAL JAN.2022'!A:E,3,FALSE),IFERROR(VLOOKUP(B120,'SINAPI INSUMOS JAN.2022'!A:F,3,FALSE),IFERROR(VLOOKUP(B120,COMPOSIÇÕES!A:G,5,FALSE),"")))</f>
        <v/>
      </c>
      <c r="F120" s="110">
        <v>4</v>
      </c>
      <c r="G120" s="110" t="str">
        <f>IFERROR(VLOOKUP(B120,'SINAPI NACIONAL JAN.2022'!A:E,4,FALSE),IFERROR(VLOOKUP(B120,'SINAPI INSUMOS JAN.2022'!A:F,4,FALSE),IFERROR(VLOOKUP(B120,COMPOSIÇÕES!A:G,9,FALSE),"")))</f>
        <v/>
      </c>
      <c r="H120" s="83">
        <f t="shared" si="0"/>
        <v>0.2338</v>
      </c>
      <c r="I120" s="110" t="e">
        <f t="shared" si="1"/>
        <v>#VALUE!</v>
      </c>
      <c r="J120" s="132" t="e">
        <f t="shared" si="2"/>
        <v>#VALUE!</v>
      </c>
      <c r="K120" s="132" t="e">
        <f t="shared" si="3"/>
        <v>#VALUE!</v>
      </c>
      <c r="L120" s="53"/>
      <c r="M120" s="53"/>
      <c r="N120" s="125"/>
      <c r="O120" s="54"/>
      <c r="P120" s="125"/>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row>
    <row r="121" ht="25.5" customHeight="1" spans="1:48">
      <c r="A121" s="87" t="s">
        <v>402</v>
      </c>
      <c r="B121" s="92" t="s">
        <v>91</v>
      </c>
      <c r="C121" s="87" t="str">
        <f>IFERROR(VLOOKUP(B121,'SINAPI NACIONAL JAN.2022'!A:E,5,FALSE),IFERROR(VLOOKUP(B121,'SINAPI INSUMOS JAN.2022'!A:F,6,FALSE),IFERROR(VLOOKUP(B121,COMPOSIÇÕES!A:G,3,FALSE),"")))</f>
        <v/>
      </c>
      <c r="D121" s="89" t="str">
        <f>IFERROR(VLOOKUP(B121,'SINAPI NACIONAL JAN.2022'!A:E,2,FALSE),IFERROR(VLOOKUP(B121,'SINAPI INSUMOS JAN.2022'!A:F,2,FALSE),IFERROR(VLOOKUP(B121,COMPOSIÇÕES!A:G,4,FALSE),"")))</f>
        <v/>
      </c>
      <c r="E121" s="84" t="str">
        <f>IFERROR(VLOOKUP(B121,'SINAPI NACIONAL JAN.2022'!A:E,3,FALSE),IFERROR(VLOOKUP(B121,'SINAPI INSUMOS JAN.2022'!A:F,3,FALSE),IFERROR(VLOOKUP(B121,COMPOSIÇÕES!A:G,5,FALSE),"")))</f>
        <v/>
      </c>
      <c r="F121" s="110">
        <v>1</v>
      </c>
      <c r="G121" s="110" t="str">
        <f>IFERROR(VLOOKUP(B121,'SINAPI NACIONAL JAN.2022'!A:E,4,FALSE),IFERROR(VLOOKUP(B121,'SINAPI INSUMOS JAN.2022'!A:F,4,FALSE),IFERROR(VLOOKUP(B121,COMPOSIÇÕES!A:G,9,FALSE),"")))</f>
        <v/>
      </c>
      <c r="H121" s="83">
        <f t="shared" si="0"/>
        <v>0.2338</v>
      </c>
      <c r="I121" s="110" t="e">
        <f t="shared" si="1"/>
        <v>#VALUE!</v>
      </c>
      <c r="J121" s="132" t="e">
        <f t="shared" si="2"/>
        <v>#VALUE!</v>
      </c>
      <c r="K121" s="132" t="e">
        <f t="shared" si="3"/>
        <v>#VALUE!</v>
      </c>
      <c r="L121" s="53"/>
      <c r="M121" s="53"/>
      <c r="N121" s="125"/>
      <c r="O121" s="54"/>
      <c r="P121" s="125"/>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row>
    <row r="122" ht="25.5" customHeight="1" spans="1:48">
      <c r="A122" s="87" t="s">
        <v>408</v>
      </c>
      <c r="B122" s="92" t="s">
        <v>148</v>
      </c>
      <c r="C122" s="87" t="str">
        <f>IFERROR(VLOOKUP(B122,'SINAPI NACIONAL JAN.2022'!A:E,5,FALSE),IFERROR(VLOOKUP(B122,'SINAPI INSUMOS JAN.2022'!A:F,6,FALSE),IFERROR(VLOOKUP(B122,COMPOSIÇÕES!A:G,3,FALSE),"")))</f>
        <v/>
      </c>
      <c r="D122" s="89" t="str">
        <f>IFERROR(VLOOKUP(B122,'SINAPI NACIONAL JAN.2022'!A:E,2,FALSE),IFERROR(VLOOKUP(B122,'SINAPI INSUMOS JAN.2022'!A:F,2,FALSE),IFERROR(VLOOKUP(B122,COMPOSIÇÕES!A:G,4,FALSE),"")))</f>
        <v/>
      </c>
      <c r="E122" s="84" t="str">
        <f>IFERROR(VLOOKUP(B122,'SINAPI NACIONAL JAN.2022'!A:E,3,FALSE),IFERROR(VLOOKUP(B122,'SINAPI INSUMOS JAN.2022'!A:F,3,FALSE),IFERROR(VLOOKUP(B122,COMPOSIÇÕES!A:G,5,FALSE),"")))</f>
        <v/>
      </c>
      <c r="F122" s="110">
        <v>2</v>
      </c>
      <c r="G122" s="110" t="str">
        <f>IFERROR(VLOOKUP(B122,'SINAPI NACIONAL JAN.2022'!A:E,4,FALSE),IFERROR(VLOOKUP(B122,'SINAPI INSUMOS JAN.2022'!A:F,4,FALSE),IFERROR(VLOOKUP(B122,COMPOSIÇÕES!A:G,9,FALSE),"")))</f>
        <v/>
      </c>
      <c r="H122" s="83">
        <f t="shared" si="0"/>
        <v>0.2338</v>
      </c>
      <c r="I122" s="110" t="e">
        <f t="shared" si="1"/>
        <v>#VALUE!</v>
      </c>
      <c r="J122" s="132" t="e">
        <f t="shared" si="2"/>
        <v>#VALUE!</v>
      </c>
      <c r="K122" s="132" t="e">
        <f t="shared" si="3"/>
        <v>#VALUE!</v>
      </c>
      <c r="L122" s="53"/>
      <c r="M122" s="53"/>
      <c r="N122" s="125"/>
      <c r="O122" s="54"/>
      <c r="P122" s="125"/>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row>
    <row r="123" ht="27.75" customHeight="1" spans="1:48">
      <c r="A123" s="87" t="s">
        <v>22702</v>
      </c>
      <c r="B123" s="92" t="s">
        <v>409</v>
      </c>
      <c r="C123" s="87" t="str">
        <f>IFERROR(VLOOKUP(B123,'SINAPI NACIONAL JAN.2022'!A:E,5,FALSE),IFERROR(VLOOKUP(B123,'SINAPI INSUMOS JAN.2022'!A:F,6,FALSE),IFERROR(VLOOKUP(B123,COMPOSIÇÕES!A:G,3,FALSE),"")))</f>
        <v/>
      </c>
      <c r="D123" s="89" t="str">
        <f>IFERROR(VLOOKUP(B123,'SINAPI NACIONAL JAN.2022'!A:E,2,FALSE),IFERROR(VLOOKUP(B123,'SINAPI INSUMOS JAN.2022'!A:F,2,FALSE),IFERROR(VLOOKUP(B123,COMPOSIÇÕES!A:G,4,FALSE),"")))</f>
        <v/>
      </c>
      <c r="E123" s="84" t="str">
        <f>IFERROR(VLOOKUP(B123,'SINAPI NACIONAL JAN.2022'!A:E,3,FALSE),IFERROR(VLOOKUP(B123,'SINAPI INSUMOS JAN.2022'!A:F,3,FALSE),IFERROR(VLOOKUP(B123,COMPOSIÇÕES!A:G,5,FALSE),"")))</f>
        <v/>
      </c>
      <c r="F123" s="110">
        <v>5</v>
      </c>
      <c r="G123" s="110" t="str">
        <f>IFERROR(VLOOKUP(B123,'SINAPI NACIONAL JAN.2022'!A:E,4,FALSE),IFERROR(VLOOKUP(B123,'SINAPI INSUMOS JAN.2022'!A:F,4,FALSE),IFERROR(VLOOKUP(B123,COMPOSIÇÕES!A:G,9,FALSE),"")))</f>
        <v/>
      </c>
      <c r="H123" s="83">
        <f t="shared" si="0"/>
        <v>0.2338</v>
      </c>
      <c r="I123" s="110" t="e">
        <f t="shared" si="1"/>
        <v>#VALUE!</v>
      </c>
      <c r="J123" s="132" t="e">
        <f t="shared" si="2"/>
        <v>#VALUE!</v>
      </c>
      <c r="K123" s="132" t="e">
        <f t="shared" si="3"/>
        <v>#VALUE!</v>
      </c>
      <c r="L123" s="53"/>
      <c r="M123" s="53"/>
      <c r="N123" s="125"/>
      <c r="O123" s="54"/>
      <c r="P123" s="125"/>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row>
    <row r="124" ht="25.5" customHeight="1" spans="1:48">
      <c r="A124" s="87" t="s">
        <v>71</v>
      </c>
      <c r="B124" s="88" t="s">
        <v>22680</v>
      </c>
      <c r="C124" s="85" t="str">
        <f>IFERROR(VLOOKUP(B124,'SINAPI NACIONAL JAN.2022'!A:E,5,FALSE),IFERROR(VLOOKUP(B124,'SINAPI INSUMOS JAN.2022'!A:F,6,FALSE),IFERROR(VLOOKUP(B124,COMPOSIÇÕES!A:G,3,FALSE),"")))</f>
        <v>SINAPI Nacional 
JANEIRO 2022</v>
      </c>
      <c r="D124" s="89" t="str">
        <f>IFERROR(VLOOKUP(B124,'SINAPI NACIONAL JAN.2022'!A:E,2,FALSE),IFERROR(VLOOKUP(B124,'SINAPI INSUMOS JAN.2022'!A:F,2,FALSE),IFERROR(VLOOKUP(B124,COMPOSIÇÕES!A:G,4,FALSE),"")))</f>
        <v>ESCAVAÇÃO HORIZONTAL EM SOLO DE 1A CATEGORIA COM TRATOR DE ESTEIRAS (170HP/LÂMINA: 5,20M3). AF_07/2020</v>
      </c>
      <c r="E124" s="84" t="str">
        <f>IFERROR(VLOOKUP(B124,'SINAPI NACIONAL JAN.2022'!A:E,3,FALSE),IFERROR(VLOOKUP(B124,'SINAPI INSUMOS JAN.2022'!A:F,3,FALSE),IFERROR(VLOOKUP(B124,COMPOSIÇÕES!A:G,5,FALSE),"")))</f>
        <v>M3</v>
      </c>
      <c r="F124" s="90">
        <v>269.63</v>
      </c>
      <c r="G124" s="91" t="str">
        <f>IFERROR(VLOOKUP(B124,'SINAPI NACIONAL JAN.2022'!A:E,4,FALSE),IFERROR(VLOOKUP(B124,'SINAPI INSUMOS JAN.2022'!A:F,4,FALSE),IFERROR(VLOOKUP(B124,COMPOSIÇÕES!A:G,9,FALSE),"")))</f>
        <v>1,91</v>
      </c>
      <c r="H124" s="83">
        <f t="shared" si="0"/>
        <v>0.2338</v>
      </c>
      <c r="I124" s="123">
        <f t="shared" si="1"/>
        <v>2.356558</v>
      </c>
      <c r="J124" s="124">
        <f t="shared" si="2"/>
        <v>514.99</v>
      </c>
      <c r="K124" s="124">
        <f t="shared" si="3"/>
        <v>635.39</v>
      </c>
      <c r="L124" s="53"/>
      <c r="M124" s="53"/>
      <c r="N124" s="125"/>
      <c r="O124" s="54"/>
      <c r="P124" s="53"/>
      <c r="Q124" s="125"/>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row>
    <row r="125" ht="25.5" customHeight="1" spans="1:48">
      <c r="A125" s="87" t="s">
        <v>73</v>
      </c>
      <c r="B125" s="92" t="s">
        <v>22681</v>
      </c>
      <c r="C125" s="85" t="str">
        <f>IFERROR(VLOOKUP(B125,'SINAPI NACIONAL JAN.2022'!A:E,5,FALSE),IFERROR(VLOOKUP(B125,'SINAPI INSUMOS JAN.2022'!A:F,6,FALSE),IFERROR(VLOOKUP(B125,COMPOSIÇÕES!A:G,3,FALSE),"")))</f>
        <v>SINAPI Nacional 
JANEIRO 2022</v>
      </c>
      <c r="D125" s="89" t="str">
        <f>IFERROR(VLOOKUP(B125,'SINAPI NACIONAL JAN.2022'!A:E,2,FALSE),IFERROR(VLOOKUP(B125,'SINAPI INSUMOS JAN.2022'!A:F,2,FALSE),IFERROR(VLOOKUP(B125,COMPOSIÇÕES!A:G,4,FALSE),"")))</f>
        <v>ESPALHAMENTO DE MATERIAL COM TRATOR DE ESTEIRAS. AF_11/2019</v>
      </c>
      <c r="E125" s="84" t="str">
        <f>IFERROR(VLOOKUP(B125,'SINAPI NACIONAL JAN.2022'!A:E,3,FALSE),IFERROR(VLOOKUP(B125,'SINAPI INSUMOS JAN.2022'!A:F,3,FALSE),IFERROR(VLOOKUP(B125,COMPOSIÇÕES!A:G,5,FALSE),"")))</f>
        <v>M3</v>
      </c>
      <c r="F125" s="81">
        <v>55.11</v>
      </c>
      <c r="G125" s="91" t="str">
        <f>IFERROR(VLOOKUP(B125,'SINAPI NACIONAL JAN.2022'!A:E,4,FALSE),IFERROR(VLOOKUP(B125,'SINAPI INSUMOS JAN.2022'!A:F,4,FALSE),IFERROR(VLOOKUP(B125,COMPOSIÇÕES!A:G,9,FALSE),"")))</f>
        <v>1,24</v>
      </c>
      <c r="H125" s="83">
        <f t="shared" si="0"/>
        <v>0.2338</v>
      </c>
      <c r="I125" s="123">
        <f t="shared" si="1"/>
        <v>1.529912</v>
      </c>
      <c r="J125" s="124">
        <f t="shared" si="2"/>
        <v>68.33</v>
      </c>
      <c r="K125" s="124">
        <f t="shared" si="3"/>
        <v>84.31</v>
      </c>
      <c r="L125" s="53"/>
      <c r="O125" s="54"/>
      <c r="P125" s="53"/>
      <c r="Q125" s="125"/>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row>
    <row r="126" ht="25.5" customHeight="1" spans="1:48">
      <c r="A126" s="87" t="s">
        <v>74</v>
      </c>
      <c r="B126" s="92" t="s">
        <v>22682</v>
      </c>
      <c r="C126" s="85" t="str">
        <f>IFERROR(VLOOKUP(B126,'SINAPI NACIONAL JAN.2022'!A:E,5,FALSE),IFERROR(VLOOKUP(B126,'SINAPI INSUMOS JAN.2022'!A:F,6,FALSE),IFERROR(VLOOKUP(B126,COMPOSIÇÕES!A:G,3,FALSE),"")))</f>
        <v/>
      </c>
      <c r="D126" s="89" t="str">
        <f>IFERROR(VLOOKUP(B126,'SINAPI NACIONAL JAN.2022'!A:E,2,FALSE),IFERROR(VLOOKUP(B126,'SINAPI INSUMOS JAN.2022'!A:F,2,FALSE),IFERROR(VLOOKUP(B126,COMPOSIÇÕES!A:G,4,FALSE),"")))</f>
        <v/>
      </c>
      <c r="E126" s="84" t="str">
        <f>IFERROR(VLOOKUP(B126,'SINAPI NACIONAL JAN.2022'!A:E,3,FALSE),IFERROR(VLOOKUP(B126,'SINAPI INSUMOS JAN.2022'!A:F,3,FALSE),IFERROR(VLOOKUP(B126,COMPOSIÇÕES!A:G,5,FALSE),"")))</f>
        <v/>
      </c>
      <c r="F126" s="81">
        <v>44.09</v>
      </c>
      <c r="G126" s="91" t="str">
        <f>IFERROR(VLOOKUP(B126,'SINAPI NACIONAL JAN.2022'!A:E,4,FALSE),IFERROR(VLOOKUP(B126,'SINAPI INSUMOS JAN.2022'!A:F,4,FALSE),IFERROR(VLOOKUP(B126,COMPOSIÇÕES!A:G,9,FALSE),"")))</f>
        <v/>
      </c>
      <c r="H126" s="83">
        <f t="shared" si="0"/>
        <v>0.2338</v>
      </c>
      <c r="I126" s="123" t="e">
        <f t="shared" si="1"/>
        <v>#VALUE!</v>
      </c>
      <c r="J126" s="124" t="e">
        <f t="shared" si="2"/>
        <v>#VALUE!</v>
      </c>
      <c r="K126" s="124" t="e">
        <f t="shared" si="3"/>
        <v>#VALUE!</v>
      </c>
      <c r="L126" s="53"/>
      <c r="O126" s="54"/>
      <c r="P126" s="53"/>
      <c r="Q126" s="125"/>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row>
    <row r="127" ht="51" customHeight="1" spans="1:48">
      <c r="A127" s="87" t="s">
        <v>76</v>
      </c>
      <c r="B127" s="92" t="s">
        <v>22683</v>
      </c>
      <c r="C127" s="85" t="str">
        <f>IFERROR(VLOOKUP(B127,'SINAPI NACIONAL JAN.2022'!A:E,5,FALSE),IFERROR(VLOOKUP(B127,'SINAPI INSUMOS JAN.2022'!A:F,6,FALSE),IFERROR(VLOOKUP(B127,COMPOSIÇÕES!A:G,3,FALSE),"")))</f>
        <v>SINAPI Nacional 
JANEIRO 2022</v>
      </c>
      <c r="D127" s="89" t="str">
        <f>IFERROR(VLOOKUP(B127,'SINAPI NACIONAL JAN.2022'!A:E,2,FALSE),IFERROR(VLOOKUP(B127,'SINAPI INSUMOS JAN.2022'!A:F,2,FALSE),IFERROR(VLOOKUP(B127,COMPOSIÇÕES!A:G,4,FALSE),"")))&amp;L127</f>
        <v>CARGA, MANOBRA E DESCARGA DE SOLOS E MATERIAIS GRANULARES EM CAMINHÃO BASCULANTE 6 M³ - CARGA COM PÁ CARREGADEIRA (CAÇAMBA DE 1,7 A 2,8 M³ / 128 HP) E DESCARGA LIVRE (UNIDADE: M3). AF_07/2020 - BOTA-FORA</v>
      </c>
      <c r="E127" s="84" t="str">
        <f>IFERROR(VLOOKUP(B127,'SINAPI NACIONAL JAN.2022'!A:E,3,FALSE),IFERROR(VLOOKUP(B127,'SINAPI INSUMOS JAN.2022'!A:F,3,FALSE),IFERROR(VLOOKUP(B127,COMPOSIÇÕES!A:G,5,FALSE),"")))</f>
        <v>M3</v>
      </c>
      <c r="F127" s="81">
        <v>214.52</v>
      </c>
      <c r="G127" s="91" t="str">
        <f>IFERROR(VLOOKUP(B127,'SINAPI NACIONAL JAN.2022'!A:E,4,FALSE),IFERROR(VLOOKUP(B127,'SINAPI INSUMOS JAN.2022'!A:F,4,FALSE),IFERROR(VLOOKUP(B127,COMPOSIÇÕES!A:G,9,FALSE),"")))</f>
        <v>7,89</v>
      </c>
      <c r="H127" s="83">
        <f t="shared" si="0"/>
        <v>0.2338</v>
      </c>
      <c r="I127" s="123">
        <f t="shared" si="1"/>
        <v>9.734682</v>
      </c>
      <c r="J127" s="124">
        <f t="shared" si="2"/>
        <v>1692.56</v>
      </c>
      <c r="K127" s="124">
        <f t="shared" si="3"/>
        <v>2088.28</v>
      </c>
      <c r="L127" s="53" t="s">
        <v>22684</v>
      </c>
      <c r="O127" s="54"/>
      <c r="P127" s="53"/>
      <c r="Q127" s="125"/>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row>
    <row r="128" ht="38.25" customHeight="1" spans="1:48">
      <c r="A128" s="87" t="s">
        <v>78</v>
      </c>
      <c r="B128" s="93" t="s">
        <v>22685</v>
      </c>
      <c r="C128" s="85" t="str">
        <f>IFERROR(VLOOKUP(B128,'SINAPI NACIONAL JAN.2022'!A:E,5,FALSE),IFERROR(VLOOKUP(B128,'SINAPI INSUMOS JAN.2022'!A:F,6,FALSE),IFERROR(VLOOKUP(B128,COMPOSIÇÕES!A:G,3,FALSE),"")))</f>
        <v>SINAPI Nacional 
JANEIRO 2022</v>
      </c>
      <c r="D128" s="89" t="str">
        <f>IFERROR(VLOOKUP(B128,'SINAPI NACIONAL JAN.2022'!A:E,2,FALSE),IFERROR(VLOOKUP(B128,'SINAPI INSUMOS JAN.2022'!A:F,2,FALSE),IFERROR(VLOOKUP(B128,COMPOSIÇÕES!A:G,4,FALSE),"")))&amp;L128</f>
        <v>TRANSPORTE COM CAMINHÃO BASCULANTE DE 6 M³, EM VIA URBANA PAVIMENTADA, DMT ATÉ 30 KM (UNIDADE: M3XKM). AF_07/2020 - BOTA-FORA</v>
      </c>
      <c r="E128" s="84" t="str">
        <f>IFERROR(VLOOKUP(B128,'SINAPI NACIONAL JAN.2022'!A:E,3,FALSE),IFERROR(VLOOKUP(B128,'SINAPI INSUMOS JAN.2022'!A:F,3,FALSE),IFERROR(VLOOKUP(B128,COMPOSIÇÕES!A:G,5,FALSE),"")))</f>
        <v>M3XKM</v>
      </c>
      <c r="F128" s="81">
        <v>729.37</v>
      </c>
      <c r="G128" s="91" t="str">
        <f>IFERROR(VLOOKUP(B128,'SINAPI NACIONAL JAN.2022'!A:E,4,FALSE),IFERROR(VLOOKUP(B128,'SINAPI INSUMOS JAN.2022'!A:F,4,FALSE),IFERROR(VLOOKUP(B128,COMPOSIÇÕES!A:G,9,FALSE),"")))</f>
        <v>2,55</v>
      </c>
      <c r="H128" s="83">
        <f t="shared" si="0"/>
        <v>0.2338</v>
      </c>
      <c r="I128" s="123">
        <f t="shared" si="1"/>
        <v>3.14619</v>
      </c>
      <c r="J128" s="124">
        <f t="shared" si="2"/>
        <v>1859.89</v>
      </c>
      <c r="K128" s="124">
        <f t="shared" si="3"/>
        <v>2294.73</v>
      </c>
      <c r="L128" s="53" t="s">
        <v>22684</v>
      </c>
      <c r="O128" s="54"/>
      <c r="P128" s="53"/>
      <c r="Q128" s="125"/>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row>
    <row r="129" ht="63.75" customHeight="1" spans="1:48">
      <c r="A129" s="94" t="s">
        <v>82</v>
      </c>
      <c r="B129" s="77" t="s">
        <v>22686</v>
      </c>
      <c r="C129" s="87" t="str">
        <f>IFERROR(VLOOKUP(B129,'SINAPI NACIONAL JAN.2022'!A:E,5,FALSE),IFERROR(VLOOKUP(B129,'SINAPI INSUMOS JAN.2022'!A:F,6,FALSE),IFERROR(VLOOKUP(B129,COMPOSIÇÕES!A:G,3,FALSE),"")))</f>
        <v>SINAPI Nacional 
JANEIRO 2022</v>
      </c>
      <c r="D129" s="89" t="str">
        <f>IFERROR(VLOOKUP(B129,'SINAPI NACIONAL JAN.2022'!A:E,2,FALSE),IFERROR(VLOOKUP(B129,'SINAPI INSUMOS JAN.2022'!A:F,2,FALSE),IFERROR(VLOOKUP(B129,COMPOSIÇÕES!A:G,4,FALSE),"")))</f>
        <v>ASSENTAMENTO DE GUIA (MEIO-FIO) EM TRECHO RETO, CONFECCIONADA EM CONCRETO PRÉ-FABRICADO, DIMENSÕES 100X15X13X30 CM (COMPRIMENTO X BASE INFERIOR X BASE SUPERIOR X ALTURA), PARA VIAS URBANAS (USO VIÁRIO). AF_06/2016</v>
      </c>
      <c r="E129" s="85" t="str">
        <f>IFERROR(VLOOKUP(B129,'SINAPI NACIONAL JAN.2022'!A:E,3,FALSE),IFERROR(VLOOKUP(B129,'SINAPI INSUMOS JAN.2022'!A:F,3,FALSE),IFERROR(VLOOKUP(B129,COMPOSIÇÕES!A:G,5,FALSE),"")))</f>
        <v>M</v>
      </c>
      <c r="F129" s="81">
        <v>296.24</v>
      </c>
      <c r="G129" s="95" t="str">
        <f>IFERROR(VLOOKUP(B129,'SINAPI NACIONAL JAN.2022'!A:E,4,FALSE),IFERROR(VLOOKUP(B129,'SINAPI INSUMOS JAN.2022'!A:F,4,FALSE),IFERROR(VLOOKUP(B129,COMPOSIÇÕES!A:G,9,FALSE),"")))</f>
        <v>48,26</v>
      </c>
      <c r="H129" s="83">
        <f t="shared" si="0"/>
        <v>0.2338</v>
      </c>
      <c r="I129" s="96">
        <f t="shared" si="1"/>
        <v>59.543188</v>
      </c>
      <c r="J129" s="126">
        <f t="shared" si="2"/>
        <v>14296.54</v>
      </c>
      <c r="K129" s="126">
        <f t="shared" si="3"/>
        <v>17639.07</v>
      </c>
      <c r="L129" s="53"/>
      <c r="M129" s="53"/>
      <c r="N129" s="125"/>
      <c r="O129" s="54"/>
      <c r="P129" s="53"/>
      <c r="Q129" s="125"/>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row>
    <row r="130" ht="38.25" customHeight="1" spans="1:48">
      <c r="A130" s="94" t="s">
        <v>97</v>
      </c>
      <c r="B130" s="77" t="s">
        <v>22687</v>
      </c>
      <c r="C130" s="87" t="str">
        <f>IFERROR(VLOOKUP(B130,'SINAPI NACIONAL JAN.2022'!A:E,5,FALSE),IFERROR(VLOOKUP(B130,'SINAPI INSUMOS JAN.2022'!A:F,6,FALSE),IFERROR(VLOOKUP(B130,COMPOSIÇÕES!A:G,3,FALSE),"")))</f>
        <v>SINAPI Nacional 
JANEIRO 2022</v>
      </c>
      <c r="D130" s="89" t="str">
        <f>IFERROR(VLOOKUP(B130,'SINAPI NACIONAL JAN.2022'!A:E,2,FALSE),IFERROR(VLOOKUP(B130,'SINAPI INSUMOS JAN.2022'!A:F,2,FALSE),IFERROR(VLOOKUP(B130,COMPOSIÇÕES!A:G,4,FALSE),"")))</f>
        <v>EXECUÇÃO DE SARJETA DE CONCRETO USINADO, MOLDADA  IN LOCO  EM TRECHO RETO, 30 CM BASE X 15 CM ALTURA. AF_06/2016</v>
      </c>
      <c r="E130" s="85" t="str">
        <f>IFERROR(VLOOKUP(B130,'SINAPI NACIONAL JAN.2022'!A:E,3,FALSE),IFERROR(VLOOKUP(B130,'SINAPI INSUMOS JAN.2022'!A:F,3,FALSE),IFERROR(VLOOKUP(B130,COMPOSIÇÕES!A:G,5,FALSE),"")))</f>
        <v>M</v>
      </c>
      <c r="F130" s="81">
        <v>148.22</v>
      </c>
      <c r="G130" s="95" t="str">
        <f>IFERROR(VLOOKUP(B130,'SINAPI NACIONAL JAN.2022'!A:E,4,FALSE),IFERROR(VLOOKUP(B130,'SINAPI INSUMOS JAN.2022'!A:F,4,FALSE),IFERROR(VLOOKUP(B130,COMPOSIÇÕES!A:G,9,FALSE),"")))</f>
        <v>43,56</v>
      </c>
      <c r="H130" s="83">
        <f t="shared" si="0"/>
        <v>0.2338</v>
      </c>
      <c r="I130" s="96">
        <f t="shared" si="1"/>
        <v>53.744328</v>
      </c>
      <c r="J130" s="126">
        <f t="shared" si="2"/>
        <v>6456.46</v>
      </c>
      <c r="K130" s="126">
        <f t="shared" si="3"/>
        <v>7965.98</v>
      </c>
      <c r="L130" s="53"/>
      <c r="M130" s="53"/>
      <c r="N130" s="115"/>
      <c r="O130" s="54"/>
      <c r="P130" s="115"/>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row>
    <row r="131" ht="25.5" customHeight="1" spans="1:48">
      <c r="A131" s="94" t="s">
        <v>83</v>
      </c>
      <c r="B131" s="77" t="s">
        <v>575</v>
      </c>
      <c r="C131" s="87" t="str">
        <f>IFERROR(VLOOKUP(B131,'SINAPI NACIONAL JAN.2022'!A:E,5,FALSE),IFERROR(VLOOKUP(B131,'SINAPI INSUMOS JAN.2022'!A:F,6,FALSE),IFERROR(VLOOKUP(B131,COMPOSIÇÕES!A:G,3,FALSE),"")))</f>
        <v/>
      </c>
      <c r="D131" s="89" t="str">
        <f>IFERROR(VLOOKUP(B131,'SINAPI NACIONAL JAN.2022'!A:E,2,FALSE),IFERROR(VLOOKUP(B131,'SINAPI INSUMOS JAN.2022'!A:F,2,FALSE),IFERROR(VLOOKUP(B131,COMPOSIÇÕES!A:G,4,FALSE),"")))</f>
        <v/>
      </c>
      <c r="E131" s="85" t="str">
        <f>IFERROR(VLOOKUP(B131,'SINAPI NACIONAL JAN.2022'!A:E,3,FALSE),IFERROR(VLOOKUP(B131,'SINAPI INSUMOS JAN.2022'!A:F,3,FALSE),IFERROR(VLOOKUP(B131,COMPOSIÇÕES!A:G,5,FALSE),"")))</f>
        <v/>
      </c>
      <c r="F131" s="81">
        <v>10.12</v>
      </c>
      <c r="G131" s="95" t="str">
        <f>IFERROR(VLOOKUP(B131,'SINAPI NACIONAL JAN.2022'!A:E,4,FALSE),IFERROR(VLOOKUP(B131,'SINAPI INSUMOS JAN.2022'!A:F,4,FALSE),IFERROR(VLOOKUP(B131,COMPOSIÇÕES!A:G,9,FALSE),"")))</f>
        <v/>
      </c>
      <c r="H131" s="83">
        <f t="shared" si="0"/>
        <v>0.2338</v>
      </c>
      <c r="I131" s="96" t="e">
        <f t="shared" si="1"/>
        <v>#VALUE!</v>
      </c>
      <c r="J131" s="126" t="e">
        <f t="shared" si="2"/>
        <v>#VALUE!</v>
      </c>
      <c r="K131" s="126" t="e">
        <f t="shared" si="3"/>
        <v>#VALUE!</v>
      </c>
      <c r="L131" s="53"/>
      <c r="M131" s="53"/>
      <c r="N131" s="115"/>
      <c r="O131" s="54"/>
      <c r="P131" s="115"/>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row>
    <row r="132" ht="26.25" customHeight="1" spans="1:48">
      <c r="A132" s="87" t="s">
        <v>88</v>
      </c>
      <c r="B132" s="88" t="s">
        <v>72</v>
      </c>
      <c r="C132" s="87" t="str">
        <f>IFERROR(VLOOKUP(B132,'SINAPI NACIONAL JAN.2022'!A:E,5,FALSE),IFERROR(VLOOKUP(B132,'SINAPI INSUMOS JAN.2022'!A:F,6,FALSE),IFERROR(VLOOKUP(B132,COMPOSIÇÕES!A:G,3,FALSE),"")))</f>
        <v/>
      </c>
      <c r="D132" s="89" t="str">
        <f>IFERROR(VLOOKUP(B132,'SINAPI NACIONAL JAN.2022'!A:E,2,FALSE),IFERROR(VLOOKUP(B132,'SINAPI INSUMOS JAN.2022'!A:F,2,FALSE),IFERROR(VLOOKUP(B132,COMPOSIÇÕES!A:G,4,FALSE),"")))</f>
        <v/>
      </c>
      <c r="E132" s="85" t="str">
        <f>IFERROR(VLOOKUP(B132,'SINAPI NACIONAL JAN.2022'!A:E,3,FALSE),IFERROR(VLOOKUP(B132,'SINAPI INSUMOS JAN.2022'!A:F,3,FALSE),IFERROR(VLOOKUP(B132,COMPOSIÇÕES!A:G,5,FALSE),"")))</f>
        <v/>
      </c>
      <c r="F132" s="96">
        <v>2.47</v>
      </c>
      <c r="G132" s="95" t="str">
        <f>IFERROR(VLOOKUP(B132,'SINAPI NACIONAL JAN.2022'!A:E,4,FALSE),IFERROR(VLOOKUP(B132,'SINAPI INSUMOS JAN.2022'!A:F,4,FALSE),IFERROR(VLOOKUP(B132,COMPOSIÇÕES!A:G,9,FALSE),"")))</f>
        <v/>
      </c>
      <c r="H132" s="83">
        <f t="shared" si="0"/>
        <v>0.2338</v>
      </c>
      <c r="I132" s="96" t="e">
        <f t="shared" si="1"/>
        <v>#VALUE!</v>
      </c>
      <c r="J132" s="126" t="e">
        <f t="shared" si="2"/>
        <v>#VALUE!</v>
      </c>
      <c r="K132" s="127" t="e">
        <f t="shared" si="3"/>
        <v>#VALUE!</v>
      </c>
      <c r="L132" s="53"/>
      <c r="M132" s="53"/>
      <c r="N132" s="125"/>
      <c r="O132" s="54"/>
      <c r="P132" s="53"/>
      <c r="Q132" s="125"/>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row>
    <row r="133" ht="25.5" customHeight="1" spans="1:48">
      <c r="A133" s="87" t="s">
        <v>90</v>
      </c>
      <c r="B133" s="88" t="s">
        <v>22692</v>
      </c>
      <c r="C133" s="87" t="str">
        <f>IFERROR(VLOOKUP(B133,'SINAPI NACIONAL JAN.2022'!A:E,5,FALSE),IFERROR(VLOOKUP(B133,'SINAPI INSUMOS JAN.2022'!A:F,6,FALSE),IFERROR(VLOOKUP(B133,COMPOSIÇÕES!A:G,3,FALSE),"")))</f>
        <v>SINAPI Nacional 
JANEIRO 2022</v>
      </c>
      <c r="D133" s="89" t="str">
        <f>IFERROR(VLOOKUP(B133,'SINAPI NACIONAL JAN.2022'!A:E,2,FALSE),IFERROR(VLOOKUP(B133,'SINAPI INSUMOS JAN.2022'!A:F,2,FALSE),IFERROR(VLOOKUP(B133,COMPOSIÇÕES!A:G,4,FALSE),"")))</f>
        <v>REGULARIZAÇÃO E COMPACTAÇÃO DE SUBLEITO DE SOLO  PREDOMINANTEMENTE ARGILOSO. AF_11/2019</v>
      </c>
      <c r="E133" s="85" t="str">
        <f>IFERROR(VLOOKUP(B133,'SINAPI NACIONAL JAN.2022'!A:E,3,FALSE),IFERROR(VLOOKUP(B133,'SINAPI INSUMOS JAN.2022'!A:F,3,FALSE),IFERROR(VLOOKUP(B133,COMPOSIÇÕES!A:G,5,FALSE),"")))</f>
        <v>M2</v>
      </c>
      <c r="F133" s="96">
        <v>493.27</v>
      </c>
      <c r="G133" s="95" t="str">
        <f>IFERROR(VLOOKUP(B133,'SINAPI NACIONAL JAN.2022'!A:E,4,FALSE),IFERROR(VLOOKUP(B133,'SINAPI INSUMOS JAN.2022'!A:F,4,FALSE),IFERROR(VLOOKUP(B133,COMPOSIÇÕES!A:G,9,FALSE),"")))</f>
        <v>2,33</v>
      </c>
      <c r="H133" s="83">
        <f t="shared" si="0"/>
        <v>0.2338</v>
      </c>
      <c r="I133" s="96">
        <f t="shared" si="1"/>
        <v>2.874754</v>
      </c>
      <c r="J133" s="126">
        <f t="shared" si="2"/>
        <v>1149.31</v>
      </c>
      <c r="K133" s="127">
        <f t="shared" si="3"/>
        <v>1418.02</v>
      </c>
      <c r="L133" s="53"/>
      <c r="M133" s="53"/>
      <c r="N133" s="125"/>
      <c r="O133" s="54"/>
      <c r="P133" s="53"/>
      <c r="Q133" s="125"/>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row>
    <row r="134" ht="42" customHeight="1" spans="1:48">
      <c r="A134" s="87" t="s">
        <v>92</v>
      </c>
      <c r="B134" s="88" t="s">
        <v>22693</v>
      </c>
      <c r="C134" s="87" t="str">
        <f>IFERROR(VLOOKUP(B134,'SINAPI NACIONAL JAN.2022'!A:E,5,FALSE),IFERROR(VLOOKUP(B134,'SINAPI INSUMOS JAN.2022'!A:F,6,FALSE),IFERROR(VLOOKUP(B134,COMPOSIÇÕES!A:G,3,FALSE),"")))</f>
        <v/>
      </c>
      <c r="D134" s="89" t="str">
        <f>IFERROR(VLOOKUP(B134,'SINAPI NACIONAL JAN.2022'!A:E,2,FALSE),IFERROR(VLOOKUP(B134,'SINAPI INSUMOS JAN.2022'!A:F,2,FALSE),IFERROR(VLOOKUP(B134,COMPOSIÇÕES!A:G,4,FALSE),"")))</f>
        <v/>
      </c>
      <c r="E134" s="85" t="str">
        <f>IFERROR(VLOOKUP(B134,'SINAPI NACIONAL JAN.2022'!A:E,3,FALSE),IFERROR(VLOOKUP(B134,'SINAPI INSUMOS JAN.2022'!A:F,3,FALSE),IFERROR(VLOOKUP(B134,COMPOSIÇÕES!A:G,5,FALSE),"")))</f>
        <v/>
      </c>
      <c r="F134" s="96">
        <v>63.5</v>
      </c>
      <c r="G134" s="95" t="str">
        <f>IFERROR(VLOOKUP(B134,'SINAPI NACIONAL JAN.2022'!A:E,4,FALSE),IFERROR(VLOOKUP(B134,'SINAPI INSUMOS JAN.2022'!A:F,4,FALSE),IFERROR(VLOOKUP(B134,COMPOSIÇÕES!A:G,9,FALSE),"")))</f>
        <v/>
      </c>
      <c r="H134" s="83">
        <f t="shared" si="0"/>
        <v>0.2338</v>
      </c>
      <c r="I134" s="96" t="e">
        <f t="shared" si="1"/>
        <v>#VALUE!</v>
      </c>
      <c r="J134" s="126" t="e">
        <f t="shared" si="2"/>
        <v>#VALUE!</v>
      </c>
      <c r="K134" s="127" t="e">
        <f t="shared" si="3"/>
        <v>#VALUE!</v>
      </c>
      <c r="L134" s="53"/>
      <c r="M134" s="53"/>
      <c r="N134" s="125"/>
      <c r="O134" s="54"/>
      <c r="P134" s="53"/>
      <c r="Q134" s="125"/>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row>
    <row r="135" ht="51" customHeight="1" spans="1:48">
      <c r="A135" s="87" t="s">
        <v>94</v>
      </c>
      <c r="B135" s="88" t="s">
        <v>22694</v>
      </c>
      <c r="C135" s="87" t="str">
        <f>IFERROR(VLOOKUP(B135,'SINAPI NACIONAL JAN.2022'!A:E,5,FALSE),IFERROR(VLOOKUP(B135,'SINAPI INSUMOS JAN.2022'!A:F,6,FALSE),IFERROR(VLOOKUP(B135,COMPOSIÇÕES!A:G,3,FALSE),"")))</f>
        <v/>
      </c>
      <c r="D135" s="89" t="str">
        <f>IFERROR(VLOOKUP(B135,'SINAPI NACIONAL JAN.2022'!A:E,2,FALSE),IFERROR(VLOOKUP(B135,'SINAPI INSUMOS JAN.2022'!A:F,2,FALSE),IFERROR(VLOOKUP(B135,COMPOSIÇÕES!A:G,4,FALSE),"")))</f>
        <v/>
      </c>
      <c r="E135" s="85" t="str">
        <f>IFERROR(VLOOKUP(B135,'SINAPI NACIONAL JAN.2022'!A:E,3,FALSE),IFERROR(VLOOKUP(B135,'SINAPI INSUMOS JAN.2022'!A:F,3,FALSE),IFERROR(VLOOKUP(B135,COMPOSIÇÕES!A:G,5,FALSE),"")))</f>
        <v/>
      </c>
      <c r="F135" s="96">
        <v>388.4</v>
      </c>
      <c r="G135" s="95" t="str">
        <f>IFERROR(VLOOKUP(B135,'SINAPI NACIONAL JAN.2022'!A:E,4,FALSE),IFERROR(VLOOKUP(B135,'SINAPI INSUMOS JAN.2022'!A:F,4,FALSE),IFERROR(VLOOKUP(B135,COMPOSIÇÕES!A:G,9,FALSE),"")))</f>
        <v/>
      </c>
      <c r="H135" s="83">
        <f t="shared" si="0"/>
        <v>0.2338</v>
      </c>
      <c r="I135" s="96" t="e">
        <f t="shared" si="1"/>
        <v>#VALUE!</v>
      </c>
      <c r="J135" s="126" t="e">
        <f t="shared" si="2"/>
        <v>#VALUE!</v>
      </c>
      <c r="K135" s="127" t="e">
        <f t="shared" si="3"/>
        <v>#VALUE!</v>
      </c>
      <c r="L135" s="53"/>
      <c r="O135" s="54"/>
      <c r="P135" s="53"/>
      <c r="Q135" s="115"/>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row>
    <row r="136" ht="51" customHeight="1" spans="1:48">
      <c r="A136" s="87" t="s">
        <v>22695</v>
      </c>
      <c r="B136" s="88" t="s">
        <v>22696</v>
      </c>
      <c r="C136" s="87" t="str">
        <f>IFERROR(VLOOKUP(B136,'SINAPI NACIONAL JAN.2022'!A:E,5,FALSE),IFERROR(VLOOKUP(B136,'SINAPI INSUMOS JAN.2022'!A:F,6,FALSE),IFERROR(VLOOKUP(B136,COMPOSIÇÕES!A:G,3,FALSE),"")))</f>
        <v>SINAPI Nacional 
JANEIRO 2022</v>
      </c>
      <c r="D136" s="89" t="str">
        <f>IFERROR(VLOOKUP(B136,'SINAPI NACIONAL JAN.2022'!A:E,2,FALSE),IFERROR(VLOOKUP(B136,'SINAPI INSUMOS JAN.2022'!A:F,2,FALSE),IFERROR(VLOOKUP(B136,COMPOSIÇÕES!A:G,4,FALSE),"")))&amp;L136</f>
        <v>CARGA, MANOBRA E DESCARGA DE ENTULHO EM CAMINHÃO BASCULANTE 6 M³ - CARGA COM ESCAVADEIRA HIDRÁULICA  (CAÇAMBA DE 0,80 M³ / 111 HP) E DESCARGA LIVRE (UNIDADE: M3). AF_07/2020 - BOTA-FORA</v>
      </c>
      <c r="E136" s="85" t="str">
        <f>IFERROR(VLOOKUP(B136,'SINAPI NACIONAL JAN.2022'!A:E,3,FALSE),IFERROR(VLOOKUP(B136,'SINAPI INSUMOS JAN.2022'!A:F,3,FALSE),IFERROR(VLOOKUP(B136,COMPOSIÇÕES!A:G,5,FALSE),"")))</f>
        <v>M3</v>
      </c>
      <c r="F136" s="96">
        <v>3.21</v>
      </c>
      <c r="G136" s="95" t="str">
        <f>IFERROR(VLOOKUP(B136,'SINAPI NACIONAL JAN.2022'!A:E,4,FALSE),IFERROR(VLOOKUP(B136,'SINAPI INSUMOS JAN.2022'!A:F,4,FALSE),IFERROR(VLOOKUP(B136,COMPOSIÇÕES!A:G,9,FALSE),"")))</f>
        <v>8,26</v>
      </c>
      <c r="H136" s="83">
        <f t="shared" si="0"/>
        <v>0.2338</v>
      </c>
      <c r="I136" s="96">
        <f t="shared" si="1"/>
        <v>10.191188</v>
      </c>
      <c r="J136" s="126">
        <f t="shared" si="2"/>
        <v>26.51</v>
      </c>
      <c r="K136" s="127">
        <f t="shared" si="3"/>
        <v>32.71</v>
      </c>
      <c r="L136" s="53" t="s">
        <v>22684</v>
      </c>
      <c r="O136" s="54"/>
      <c r="P136" s="53"/>
      <c r="Q136" s="125"/>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row>
    <row r="137" ht="38.25" customHeight="1" spans="1:48">
      <c r="A137" s="87" t="s">
        <v>22697</v>
      </c>
      <c r="B137" s="88" t="s">
        <v>22685</v>
      </c>
      <c r="C137" s="87" t="str">
        <f>IFERROR(VLOOKUP(B137,'SINAPI NACIONAL JAN.2022'!A:E,5,FALSE),IFERROR(VLOOKUP(B137,'SINAPI INSUMOS JAN.2022'!A:F,6,FALSE),IFERROR(VLOOKUP(B137,COMPOSIÇÕES!A:G,3,FALSE),"")))</f>
        <v>SINAPI Nacional 
JANEIRO 2022</v>
      </c>
      <c r="D137" s="89" t="str">
        <f>IFERROR(VLOOKUP(B137,'SINAPI NACIONAL JAN.2022'!A:E,2,FALSE),IFERROR(VLOOKUP(B137,'SINAPI INSUMOS JAN.2022'!A:F,2,FALSE),IFERROR(VLOOKUP(B137,COMPOSIÇÕES!A:G,4,FALSE),"")))&amp;L137</f>
        <v>TRANSPORTE COM CAMINHÃO BASCULANTE DE 6 M³, EM VIA URBANA PAVIMENTADA, DMT ATÉ 30 KM (UNIDADE: M3XKM). AF_07/2020 - BOTA-FORA</v>
      </c>
      <c r="E137" s="85" t="str">
        <f>IFERROR(VLOOKUP(B137,'SINAPI NACIONAL JAN.2022'!A:E,3,FALSE),IFERROR(VLOOKUP(B137,'SINAPI INSUMOS JAN.2022'!A:F,3,FALSE),IFERROR(VLOOKUP(B137,COMPOSIÇÕES!A:G,5,FALSE),"")))</f>
        <v>M3XKM</v>
      </c>
      <c r="F137" s="96">
        <v>10.92</v>
      </c>
      <c r="G137" s="95" t="str">
        <f>IFERROR(VLOOKUP(B137,'SINAPI NACIONAL JAN.2022'!A:E,4,FALSE),IFERROR(VLOOKUP(B137,'SINAPI INSUMOS JAN.2022'!A:F,4,FALSE),IFERROR(VLOOKUP(B137,COMPOSIÇÕES!A:G,9,FALSE),"")))</f>
        <v>2,55</v>
      </c>
      <c r="H137" s="83">
        <f t="shared" si="0"/>
        <v>0.2338</v>
      </c>
      <c r="I137" s="96">
        <f t="shared" si="1"/>
        <v>3.14619</v>
      </c>
      <c r="J137" s="126">
        <f t="shared" si="2"/>
        <v>27.84</v>
      </c>
      <c r="K137" s="127">
        <f t="shared" si="3"/>
        <v>34.35</v>
      </c>
      <c r="L137" s="53" t="s">
        <v>22684</v>
      </c>
      <c r="O137" s="54"/>
      <c r="P137" s="53"/>
      <c r="Q137" s="115"/>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row>
    <row r="138" ht="26.25" customHeight="1" spans="1:48">
      <c r="A138" s="87" t="s">
        <v>22698</v>
      </c>
      <c r="B138" s="88" t="s">
        <v>22699</v>
      </c>
      <c r="C138" s="87" t="str">
        <f>IFERROR(VLOOKUP(B138,'SINAPI NACIONAL JAN.2022'!A:E,5,FALSE),IFERROR(VLOOKUP(B138,'SINAPI INSUMOS JAN.2022'!A:F,6,FALSE),IFERROR(VLOOKUP(B138,COMPOSIÇÕES!A:G,3,FALSE),"")))</f>
        <v/>
      </c>
      <c r="D138" s="89" t="str">
        <f>IFERROR(VLOOKUP(B138,'SINAPI NACIONAL JAN.2022'!A:E,2,FALSE),IFERROR(VLOOKUP(B138,'SINAPI INSUMOS JAN.2022'!A:F,2,FALSE),IFERROR(VLOOKUP(B138,COMPOSIÇÕES!A:G,4,FALSE),"")))</f>
        <v/>
      </c>
      <c r="E138" s="85" t="str">
        <f>IFERROR(VLOOKUP(B138,'SINAPI NACIONAL JAN.2022'!A:E,3,FALSE),IFERROR(VLOOKUP(B138,'SINAPI INSUMOS JAN.2022'!A:F,3,FALSE),IFERROR(VLOOKUP(B138,COMPOSIÇÕES!A:G,5,FALSE),"")))</f>
        <v/>
      </c>
      <c r="F138" s="96">
        <v>12.5</v>
      </c>
      <c r="G138" s="95" t="str">
        <f>IFERROR(VLOOKUP(B138,'SINAPI NACIONAL JAN.2022'!A:E,4,FALSE),IFERROR(VLOOKUP(B138,'SINAPI INSUMOS JAN.2022'!A:F,4,FALSE),IFERROR(VLOOKUP(B138,COMPOSIÇÕES!A:G,9,FALSE),"")))</f>
        <v/>
      </c>
      <c r="H138" s="83">
        <f t="shared" si="0"/>
        <v>0.2338</v>
      </c>
      <c r="I138" s="96" t="e">
        <f t="shared" si="1"/>
        <v>#VALUE!</v>
      </c>
      <c r="J138" s="126" t="e">
        <f t="shared" si="2"/>
        <v>#VALUE!</v>
      </c>
      <c r="K138" s="127" t="e">
        <f t="shared" si="3"/>
        <v>#VALUE!</v>
      </c>
      <c r="L138" s="53"/>
      <c r="O138" s="54"/>
      <c r="P138" s="53"/>
      <c r="Q138" s="115"/>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row>
    <row r="139" ht="38.25" customHeight="1" spans="1:48">
      <c r="A139" s="97" t="s">
        <v>102</v>
      </c>
      <c r="B139" s="98" t="s">
        <v>22700</v>
      </c>
      <c r="C139" s="97" t="str">
        <f>IFERROR(VLOOKUP(B139,'SINAPI NACIONAL JAN.2022'!A:E,5,FALSE),IFERROR(VLOOKUP(B139,'SINAPI INSUMOS JAN.2022'!A:F,6,FALSE),IFERROR(VLOOKUP(B139,COMPOSIÇÕES!A:G,3,FALSE),"")))</f>
        <v>SINAPI Nacional 
JANEIRO 2022</v>
      </c>
      <c r="D139" s="99" t="str">
        <f>IFERROR(VLOOKUP(B139,'SINAPI NACIONAL JAN.2022'!A:E,2,FALSE),IFERROR(VLOOKUP(B139,'SINAPI INSUMOS JAN.2022'!A:F,2,FALSE),IFERROR(VLOOKUP(B139,COMPOSIÇÕES!A:G,4,FALSE),"")))</f>
        <v>EXECUÇÃO DE PASSEIO (CALÇADA) OU PISO DE CONCRETO COM CONCRETO MOLDADO IN LOCO, USINADO, ACABAMENTO CONVENCIONAL, NÃO ARMADO. AF_07/2016</v>
      </c>
      <c r="E139" s="100" t="str">
        <f>IFERROR(VLOOKUP(B139,'SINAPI NACIONAL JAN.2022'!A:E,3,FALSE),IFERROR(VLOOKUP(B139,'SINAPI INSUMOS JAN.2022'!A:F,3,FALSE),IFERROR(VLOOKUP(B139,COMPOSIÇÕES!A:G,5,FALSE),"")))</f>
        <v>M3</v>
      </c>
      <c r="F139" s="96">
        <v>13.58</v>
      </c>
      <c r="G139" s="101" t="str">
        <f>IFERROR(VLOOKUP(B139,'SINAPI NACIONAL JAN.2022'!A:E,4,FALSE),IFERROR(VLOOKUP(B139,'SINAPI INSUMOS JAN.2022'!A:F,4,FALSE),IFERROR(VLOOKUP(B139,COMPOSIÇÕES!A:G,9,FALSE),"")))</f>
        <v>569,17</v>
      </c>
      <c r="H139" s="102">
        <f t="shared" si="0"/>
        <v>0.2338</v>
      </c>
      <c r="I139" s="128">
        <f t="shared" si="1"/>
        <v>702.241946</v>
      </c>
      <c r="J139" s="129">
        <f t="shared" si="2"/>
        <v>7729.32</v>
      </c>
      <c r="K139" s="129">
        <f t="shared" si="3"/>
        <v>9536.44</v>
      </c>
      <c r="L139" s="53"/>
      <c r="M139" s="53"/>
      <c r="N139" s="125"/>
      <c r="O139" s="130"/>
      <c r="P139" s="53"/>
      <c r="Q139" s="125"/>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row>
    <row r="140" ht="51" customHeight="1" spans="1:48">
      <c r="A140" s="103" t="s">
        <v>103</v>
      </c>
      <c r="B140" s="92" t="s">
        <v>91</v>
      </c>
      <c r="C140" s="103" t="str">
        <f>IFERROR(VLOOKUP(B140,'SINAPI NACIONAL JAN.2022'!A:E,5,FALSE),IFERROR(VLOOKUP(B140,'SINAPI INSUMOS JAN.2022'!A:F,6,FALSE),IFERROR(VLOOKUP(B140,COMPOSIÇÕES!A:G,3,FALSE),"")))</f>
        <v/>
      </c>
      <c r="D140" s="104" t="str">
        <f>IFERROR(VLOOKUP(B140,'SINAPI NACIONAL JAN.2022'!A:E,2,FALSE),IFERROR(VLOOKUP(B140,'SINAPI INSUMOS JAN.2022'!A:F,2,FALSE),IFERROR(VLOOKUP(B140,COMPOSIÇÕES!A:G,4,FALSE),"")))</f>
        <v/>
      </c>
      <c r="E140" s="85" t="str">
        <f>IFERROR(VLOOKUP(B140,'SINAPI NACIONAL JAN.2022'!A:E,3,FALSE),IFERROR(VLOOKUP(B140,'SINAPI INSUMOS JAN.2022'!A:F,3,FALSE),IFERROR(VLOOKUP(B140,COMPOSIÇÕES!A:G,5,FALSE),"")))</f>
        <v/>
      </c>
      <c r="F140" s="96">
        <v>5.1</v>
      </c>
      <c r="G140" s="82" t="str">
        <f>IFERROR(VLOOKUP(B140,'SINAPI NACIONAL JAN.2022'!A:E,4,FALSE),IFERROR(VLOOKUP(B140,'SINAPI INSUMOS JAN.2022'!A:F,4,FALSE),IFERROR(VLOOKUP(B140,COMPOSIÇÕES!A:G,9,FALSE),"")))</f>
        <v/>
      </c>
      <c r="H140" s="83">
        <f t="shared" si="0"/>
        <v>0.2338</v>
      </c>
      <c r="I140" s="90" t="e">
        <f t="shared" si="1"/>
        <v>#VALUE!</v>
      </c>
      <c r="J140" s="124" t="e">
        <f t="shared" si="2"/>
        <v>#VALUE!</v>
      </c>
      <c r="K140" s="131" t="e">
        <f t="shared" si="3"/>
        <v>#VALUE!</v>
      </c>
      <c r="L140" s="53"/>
      <c r="M140" s="53"/>
      <c r="N140" s="125"/>
      <c r="O140" s="54"/>
      <c r="P140" s="53"/>
      <c r="Q140" s="125"/>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row>
    <row r="141" ht="25.5" customHeight="1" spans="1:48">
      <c r="A141" s="105" t="s">
        <v>104</v>
      </c>
      <c r="B141" s="135" t="s">
        <v>22701</v>
      </c>
      <c r="C141" s="103" t="str">
        <f>IFERROR(VLOOKUP(B141,'SINAPI NACIONAL JAN.2022'!A:E,5,FALSE),IFERROR(VLOOKUP(B141,'SINAPI INSUMOS JAN.2022'!A:F,6,FALSE),IFERROR(VLOOKUP(B141,COMPOSIÇÕES!A:G,3,FALSE),"")))</f>
        <v/>
      </c>
      <c r="D141" s="104" t="str">
        <f>IFERROR(VLOOKUP(B141,'SINAPI NACIONAL JAN.2022'!A:E,2,FALSE),IFERROR(VLOOKUP(B141,'SINAPI INSUMOS JAN.2022'!A:F,2,FALSE),IFERROR(VLOOKUP(B141,COMPOSIÇÕES!A:G,4,FALSE),"")))</f>
        <v/>
      </c>
      <c r="E141" s="85" t="str">
        <f>IFERROR(VLOOKUP(B141,'SINAPI NACIONAL JAN.2022'!A:E,3,FALSE),IFERROR(VLOOKUP(B141,'SINAPI INSUMOS JAN.2022'!A:F,3,FALSE),IFERROR(VLOOKUP(B141,COMPOSIÇÕES!A:G,5,FALSE),"")))</f>
        <v/>
      </c>
      <c r="F141" s="96">
        <v>3</v>
      </c>
      <c r="G141" s="82" t="str">
        <f>IFERROR(VLOOKUP(B141,'SINAPI NACIONAL JAN.2022'!A:E,4,FALSE),IFERROR(VLOOKUP(B141,'SINAPI INSUMOS JAN.2022'!A:F,4,FALSE),IFERROR(VLOOKUP(B141,COMPOSIÇÕES!A:G,9,FALSE),"")))</f>
        <v/>
      </c>
      <c r="H141" s="83">
        <f t="shared" si="0"/>
        <v>0.2338</v>
      </c>
      <c r="I141" s="90" t="e">
        <f t="shared" si="1"/>
        <v>#VALUE!</v>
      </c>
      <c r="J141" s="124" t="e">
        <f t="shared" si="2"/>
        <v>#VALUE!</v>
      </c>
      <c r="K141" s="131" t="e">
        <f t="shared" si="3"/>
        <v>#VALUE!</v>
      </c>
      <c r="L141" s="53"/>
      <c r="M141" s="53"/>
      <c r="N141" s="125"/>
      <c r="O141" s="54"/>
      <c r="P141" s="53"/>
      <c r="Q141" s="125"/>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row>
    <row r="142" ht="25.5" customHeight="1" spans="1:48">
      <c r="A142" s="87" t="s">
        <v>388</v>
      </c>
      <c r="B142" s="92" t="s">
        <v>68</v>
      </c>
      <c r="C142" s="87" t="str">
        <f>IFERROR(VLOOKUP(B142,'SINAPI NACIONAL JAN.2022'!A:E,5,FALSE),IFERROR(VLOOKUP(B142,'SINAPI INSUMOS JAN.2022'!A:F,6,FALSE),IFERROR(VLOOKUP(B142,COMPOSIÇÕES!A:G,3,FALSE),"")))</f>
        <v/>
      </c>
      <c r="D142" s="89" t="str">
        <f>IFERROR(VLOOKUP(B142,'SINAPI NACIONAL JAN.2022'!A:E,2,FALSE),IFERROR(VLOOKUP(B142,'SINAPI INSUMOS JAN.2022'!A:F,2,FALSE),IFERROR(VLOOKUP(B142,COMPOSIÇÕES!A:G,4,FALSE),"")))</f>
        <v/>
      </c>
      <c r="E142" s="84" t="str">
        <f>IFERROR(VLOOKUP(B142,'SINAPI NACIONAL JAN.2022'!A:E,3,FALSE),IFERROR(VLOOKUP(B142,'SINAPI INSUMOS JAN.2022'!A:F,3,FALSE),IFERROR(VLOOKUP(B142,COMPOSIÇÕES!A:G,5,FALSE),"")))</f>
        <v/>
      </c>
      <c r="F142" s="110">
        <v>4</v>
      </c>
      <c r="G142" s="110" t="str">
        <f>IFERROR(VLOOKUP(B142,'SINAPI NACIONAL JAN.2022'!A:E,4,FALSE),IFERROR(VLOOKUP(B142,'SINAPI INSUMOS JAN.2022'!A:F,4,FALSE),IFERROR(VLOOKUP(B142,COMPOSIÇÕES!A:G,9,FALSE),"")))</f>
        <v/>
      </c>
      <c r="H142" s="83">
        <f t="shared" si="0"/>
        <v>0.2338</v>
      </c>
      <c r="I142" s="110" t="e">
        <f t="shared" si="1"/>
        <v>#VALUE!</v>
      </c>
      <c r="J142" s="132" t="e">
        <f t="shared" si="2"/>
        <v>#VALUE!</v>
      </c>
      <c r="K142" s="132" t="e">
        <f t="shared" si="3"/>
        <v>#VALUE!</v>
      </c>
      <c r="L142" s="53"/>
      <c r="M142" s="53"/>
      <c r="N142" s="125"/>
      <c r="O142" s="54"/>
      <c r="P142" s="125"/>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row>
    <row r="143" ht="25.5" customHeight="1" spans="1:48">
      <c r="A143" s="87" t="s">
        <v>402</v>
      </c>
      <c r="B143" s="92" t="s">
        <v>91</v>
      </c>
      <c r="C143" s="87" t="str">
        <f>IFERROR(VLOOKUP(B143,'SINAPI NACIONAL JAN.2022'!A:E,5,FALSE),IFERROR(VLOOKUP(B143,'SINAPI INSUMOS JAN.2022'!A:F,6,FALSE),IFERROR(VLOOKUP(B143,COMPOSIÇÕES!A:G,3,FALSE),"")))</f>
        <v/>
      </c>
      <c r="D143" s="89" t="str">
        <f>IFERROR(VLOOKUP(B143,'SINAPI NACIONAL JAN.2022'!A:E,2,FALSE),IFERROR(VLOOKUP(B143,'SINAPI INSUMOS JAN.2022'!A:F,2,FALSE),IFERROR(VLOOKUP(B143,COMPOSIÇÕES!A:G,4,FALSE),"")))</f>
        <v/>
      </c>
      <c r="E143" s="84" t="str">
        <f>IFERROR(VLOOKUP(B143,'SINAPI NACIONAL JAN.2022'!A:E,3,FALSE),IFERROR(VLOOKUP(B143,'SINAPI INSUMOS JAN.2022'!A:F,3,FALSE),IFERROR(VLOOKUP(B143,COMPOSIÇÕES!A:G,5,FALSE),"")))</f>
        <v/>
      </c>
      <c r="F143" s="110">
        <v>1</v>
      </c>
      <c r="G143" s="110" t="str">
        <f>IFERROR(VLOOKUP(B143,'SINAPI NACIONAL JAN.2022'!A:E,4,FALSE),IFERROR(VLOOKUP(B143,'SINAPI INSUMOS JAN.2022'!A:F,4,FALSE),IFERROR(VLOOKUP(B143,COMPOSIÇÕES!A:G,9,FALSE),"")))</f>
        <v/>
      </c>
      <c r="H143" s="83">
        <f t="shared" si="0"/>
        <v>0.2338</v>
      </c>
      <c r="I143" s="110" t="e">
        <f t="shared" si="1"/>
        <v>#VALUE!</v>
      </c>
      <c r="J143" s="132" t="e">
        <f t="shared" si="2"/>
        <v>#VALUE!</v>
      </c>
      <c r="K143" s="132" t="e">
        <f t="shared" si="3"/>
        <v>#VALUE!</v>
      </c>
      <c r="L143" s="53"/>
      <c r="M143" s="53"/>
      <c r="N143" s="125"/>
      <c r="O143" s="54"/>
      <c r="P143" s="125"/>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row>
    <row r="144" ht="25.5" customHeight="1" spans="1:48">
      <c r="A144" s="87" t="s">
        <v>408</v>
      </c>
      <c r="B144" s="92" t="s">
        <v>148</v>
      </c>
      <c r="C144" s="87" t="str">
        <f>IFERROR(VLOOKUP(B144,'SINAPI NACIONAL JAN.2022'!A:E,5,FALSE),IFERROR(VLOOKUP(B144,'SINAPI INSUMOS JAN.2022'!A:F,6,FALSE),IFERROR(VLOOKUP(B144,COMPOSIÇÕES!A:G,3,FALSE),"")))</f>
        <v/>
      </c>
      <c r="D144" s="89" t="str">
        <f>IFERROR(VLOOKUP(B144,'SINAPI NACIONAL JAN.2022'!A:E,2,FALSE),IFERROR(VLOOKUP(B144,'SINAPI INSUMOS JAN.2022'!A:F,2,FALSE),IFERROR(VLOOKUP(B144,COMPOSIÇÕES!A:G,4,FALSE),"")))</f>
        <v/>
      </c>
      <c r="E144" s="84" t="str">
        <f>IFERROR(VLOOKUP(B144,'SINAPI NACIONAL JAN.2022'!A:E,3,FALSE),IFERROR(VLOOKUP(B144,'SINAPI INSUMOS JAN.2022'!A:F,3,FALSE),IFERROR(VLOOKUP(B144,COMPOSIÇÕES!A:G,5,FALSE),"")))</f>
        <v/>
      </c>
      <c r="F144" s="110">
        <v>2</v>
      </c>
      <c r="G144" s="110" t="str">
        <f>IFERROR(VLOOKUP(B144,'SINAPI NACIONAL JAN.2022'!A:E,4,FALSE),IFERROR(VLOOKUP(B144,'SINAPI INSUMOS JAN.2022'!A:F,4,FALSE),IFERROR(VLOOKUP(B144,COMPOSIÇÕES!A:G,9,FALSE),"")))</f>
        <v/>
      </c>
      <c r="H144" s="83">
        <f t="shared" si="0"/>
        <v>0.2338</v>
      </c>
      <c r="I144" s="110" t="e">
        <f t="shared" si="1"/>
        <v>#VALUE!</v>
      </c>
      <c r="J144" s="132" t="e">
        <f t="shared" si="2"/>
        <v>#VALUE!</v>
      </c>
      <c r="K144" s="132" t="e">
        <f t="shared" si="3"/>
        <v>#VALUE!</v>
      </c>
      <c r="L144" s="53"/>
      <c r="M144" s="53"/>
      <c r="N144" s="125"/>
      <c r="O144" s="54"/>
      <c r="P144" s="125"/>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row>
    <row r="145" ht="27.75" customHeight="1" spans="1:48">
      <c r="A145" s="87" t="s">
        <v>22702</v>
      </c>
      <c r="B145" s="92" t="s">
        <v>409</v>
      </c>
      <c r="C145" s="87" t="str">
        <f>IFERROR(VLOOKUP(B145,'SINAPI NACIONAL JAN.2022'!A:E,5,FALSE),IFERROR(VLOOKUP(B145,'SINAPI INSUMOS JAN.2022'!A:F,6,FALSE),IFERROR(VLOOKUP(B145,COMPOSIÇÕES!A:G,3,FALSE),"")))</f>
        <v/>
      </c>
      <c r="D145" s="89" t="str">
        <f>IFERROR(VLOOKUP(B145,'SINAPI NACIONAL JAN.2022'!A:E,2,FALSE),IFERROR(VLOOKUP(B145,'SINAPI INSUMOS JAN.2022'!A:F,2,FALSE),IFERROR(VLOOKUP(B145,COMPOSIÇÕES!A:G,4,FALSE),"")))</f>
        <v/>
      </c>
      <c r="E145" s="84" t="str">
        <f>IFERROR(VLOOKUP(B145,'SINAPI NACIONAL JAN.2022'!A:E,3,FALSE),IFERROR(VLOOKUP(B145,'SINAPI INSUMOS JAN.2022'!A:F,3,FALSE),IFERROR(VLOOKUP(B145,COMPOSIÇÕES!A:G,5,FALSE),"")))</f>
        <v/>
      </c>
      <c r="F145" s="110">
        <v>5</v>
      </c>
      <c r="G145" s="110" t="str">
        <f>IFERROR(VLOOKUP(B145,'SINAPI NACIONAL JAN.2022'!A:E,4,FALSE),IFERROR(VLOOKUP(B145,'SINAPI INSUMOS JAN.2022'!A:F,4,FALSE),IFERROR(VLOOKUP(B145,COMPOSIÇÕES!A:G,9,FALSE),"")))</f>
        <v/>
      </c>
      <c r="H145" s="83">
        <f t="shared" si="0"/>
        <v>0.2338</v>
      </c>
      <c r="I145" s="110" t="e">
        <f t="shared" si="1"/>
        <v>#VALUE!</v>
      </c>
      <c r="J145" s="132" t="e">
        <f t="shared" si="2"/>
        <v>#VALUE!</v>
      </c>
      <c r="K145" s="132" t="e">
        <f t="shared" si="3"/>
        <v>#VALUE!</v>
      </c>
      <c r="L145" s="53"/>
      <c r="M145" s="53"/>
      <c r="N145" s="125"/>
      <c r="O145" s="54"/>
      <c r="P145" s="125"/>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row>
    <row r="146" ht="63.75" customHeight="1" spans="1:48">
      <c r="A146" s="87" t="s">
        <v>22717</v>
      </c>
      <c r="B146" s="92" t="s">
        <v>22716</v>
      </c>
      <c r="C146" s="87" t="str">
        <f>IFERROR(VLOOKUP(B146,'SINAPI NACIONAL JAN.2022'!A:E,5,FALSE),IFERROR(VLOOKUP(B146,'SINAPI INSUMOS JAN.2022'!A:F,6,FALSE),IFERROR(VLOOKUP(B146,COMPOSIÇÕES!A:G,3,FALSE),"")))</f>
        <v>SINAPI Nacional 
JANEIRO 2022</v>
      </c>
      <c r="D146" s="89" t="str">
        <f>IFERROR(VLOOKUP(B146,'SINAPI NACIONAL JAN.2022'!A:E,2,FALSE),IFERROR(VLOOKUP(B146,'SINAPI INSUMOS JAN.2022'!A:F,2,FALSE),IFERROR(VLOOKUP(B146,COMPOSIÇÕES!A:G,4,FALSE),"")))</f>
        <v>GUARDA-CORPO DE AÇO GALVANIZADO DE 1,10M DE ALTURA, MONTANTES TUBULARES DE 1.1/2 ESPAÇADOS DE 1,20M, TRAVESSA SUPERIOR DE 2, GRADIL FORMADO POR BARRAS CHATAS EM FERRO DE 32X4,8MM, FIXADO COM CHUMBADOR MECÂNICO. AF_04/2019_P</v>
      </c>
      <c r="E146" s="84" t="str">
        <f>IFERROR(VLOOKUP(B146,'SINAPI NACIONAL JAN.2022'!A:E,3,FALSE),IFERROR(VLOOKUP(B146,'SINAPI INSUMOS JAN.2022'!A:F,3,FALSE),IFERROR(VLOOKUP(B146,COMPOSIÇÕES!A:G,5,FALSE),"")))</f>
        <v>M</v>
      </c>
      <c r="F146" s="110">
        <v>32</v>
      </c>
      <c r="G146" s="110" t="str">
        <f>IFERROR(VLOOKUP(B146,'SINAPI NACIONAL JAN.2022'!A:E,4,FALSE),IFERROR(VLOOKUP(B146,'SINAPI INSUMOS JAN.2022'!A:F,4,FALSE),IFERROR(VLOOKUP(B146,COMPOSIÇÕES!A:G,9,FALSE),"")))</f>
        <v>456,89</v>
      </c>
      <c r="H146" s="83">
        <f t="shared" si="0"/>
        <v>0.2338</v>
      </c>
      <c r="I146" s="110">
        <f t="shared" si="1"/>
        <v>563.710882</v>
      </c>
      <c r="J146" s="132">
        <f t="shared" si="2"/>
        <v>14620.48</v>
      </c>
      <c r="K146" s="132">
        <f t="shared" si="3"/>
        <v>18038.74</v>
      </c>
      <c r="L146" s="53"/>
      <c r="M146" s="53"/>
      <c r="N146" s="125"/>
      <c r="O146" s="54"/>
      <c r="P146" s="125"/>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row>
    <row r="147" ht="25.5" customHeight="1" spans="1:48">
      <c r="A147" s="87" t="s">
        <v>71</v>
      </c>
      <c r="B147" s="88" t="s">
        <v>22680</v>
      </c>
      <c r="C147" s="85" t="str">
        <f>IFERROR(VLOOKUP(B147,'SINAPI NACIONAL JAN.2022'!A:E,5,FALSE),IFERROR(VLOOKUP(B147,'SINAPI INSUMOS JAN.2022'!A:F,6,FALSE),IFERROR(VLOOKUP(B147,COMPOSIÇÕES!A:G,3,FALSE),"")))</f>
        <v>SINAPI Nacional 
JANEIRO 2022</v>
      </c>
      <c r="D147" s="89" t="str">
        <f>IFERROR(VLOOKUP(B147,'SINAPI NACIONAL JAN.2022'!A:E,2,FALSE),IFERROR(VLOOKUP(B147,'SINAPI INSUMOS JAN.2022'!A:F,2,FALSE),IFERROR(VLOOKUP(B147,COMPOSIÇÕES!A:G,4,FALSE),"")))</f>
        <v>ESCAVAÇÃO HORIZONTAL EM SOLO DE 1A CATEGORIA COM TRATOR DE ESTEIRAS (170HP/LÂMINA: 5,20M3). AF_07/2020</v>
      </c>
      <c r="E147" s="84" t="str">
        <f>IFERROR(VLOOKUP(B147,'SINAPI NACIONAL JAN.2022'!A:E,3,FALSE),IFERROR(VLOOKUP(B147,'SINAPI INSUMOS JAN.2022'!A:F,3,FALSE),IFERROR(VLOOKUP(B147,COMPOSIÇÕES!A:G,5,FALSE),"")))</f>
        <v>M3</v>
      </c>
      <c r="F147" s="90">
        <v>294.58</v>
      </c>
      <c r="G147" s="91" t="str">
        <f>IFERROR(VLOOKUP(B147,'SINAPI NACIONAL JAN.2022'!A:E,4,FALSE),IFERROR(VLOOKUP(B147,'SINAPI INSUMOS JAN.2022'!A:F,4,FALSE),IFERROR(VLOOKUP(B147,COMPOSIÇÕES!A:G,9,FALSE),"")))</f>
        <v>1,91</v>
      </c>
      <c r="H147" s="83">
        <f t="shared" si="0"/>
        <v>0.2338</v>
      </c>
      <c r="I147" s="123">
        <f t="shared" si="1"/>
        <v>2.356558</v>
      </c>
      <c r="J147" s="124">
        <f t="shared" si="2"/>
        <v>562.64</v>
      </c>
      <c r="K147" s="124">
        <f t="shared" si="3"/>
        <v>694.19</v>
      </c>
      <c r="L147" s="53"/>
      <c r="M147" s="53"/>
      <c r="N147" s="125"/>
      <c r="O147" s="54"/>
      <c r="P147" s="53"/>
      <c r="Q147" s="125"/>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row>
    <row r="148" ht="25.5" customHeight="1" spans="1:48">
      <c r="A148" s="87" t="s">
        <v>73</v>
      </c>
      <c r="B148" s="92" t="s">
        <v>22681</v>
      </c>
      <c r="C148" s="85" t="str">
        <f>IFERROR(VLOOKUP(B148,'SINAPI NACIONAL JAN.2022'!A:E,5,FALSE),IFERROR(VLOOKUP(B148,'SINAPI INSUMOS JAN.2022'!A:F,6,FALSE),IFERROR(VLOOKUP(B148,COMPOSIÇÕES!A:G,3,FALSE),"")))</f>
        <v>SINAPI Nacional 
JANEIRO 2022</v>
      </c>
      <c r="D148" s="89" t="str">
        <f>IFERROR(VLOOKUP(B148,'SINAPI NACIONAL JAN.2022'!A:E,2,FALSE),IFERROR(VLOOKUP(B148,'SINAPI INSUMOS JAN.2022'!A:F,2,FALSE),IFERROR(VLOOKUP(B148,COMPOSIÇÕES!A:G,4,FALSE),"")))</f>
        <v>ESPALHAMENTO DE MATERIAL COM TRATOR DE ESTEIRAS. AF_11/2019</v>
      </c>
      <c r="E148" s="84" t="str">
        <f>IFERROR(VLOOKUP(B148,'SINAPI NACIONAL JAN.2022'!A:E,3,FALSE),IFERROR(VLOOKUP(B148,'SINAPI INSUMOS JAN.2022'!A:F,3,FALSE),IFERROR(VLOOKUP(B148,COMPOSIÇÕES!A:G,5,FALSE),"")))</f>
        <v>M3</v>
      </c>
      <c r="F148" s="81">
        <v>2.25</v>
      </c>
      <c r="G148" s="91" t="str">
        <f>IFERROR(VLOOKUP(B148,'SINAPI NACIONAL JAN.2022'!A:E,4,FALSE),IFERROR(VLOOKUP(B148,'SINAPI INSUMOS JAN.2022'!A:F,4,FALSE),IFERROR(VLOOKUP(B148,COMPOSIÇÕES!A:G,9,FALSE),"")))</f>
        <v>1,24</v>
      </c>
      <c r="H148" s="83">
        <f t="shared" si="0"/>
        <v>0.2338</v>
      </c>
      <c r="I148" s="123">
        <f t="shared" si="1"/>
        <v>1.529912</v>
      </c>
      <c r="J148" s="124">
        <f t="shared" si="2"/>
        <v>2.79</v>
      </c>
      <c r="K148" s="124">
        <f t="shared" si="3"/>
        <v>3.44</v>
      </c>
      <c r="L148" s="53"/>
      <c r="O148" s="54"/>
      <c r="P148" s="53"/>
      <c r="Q148" s="125"/>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row>
    <row r="149" ht="25.5" customHeight="1" spans="1:48">
      <c r="A149" s="87" t="s">
        <v>74</v>
      </c>
      <c r="B149" s="92" t="s">
        <v>22682</v>
      </c>
      <c r="C149" s="85" t="str">
        <f>IFERROR(VLOOKUP(B149,'SINAPI NACIONAL JAN.2022'!A:E,5,FALSE),IFERROR(VLOOKUP(B149,'SINAPI INSUMOS JAN.2022'!A:F,6,FALSE),IFERROR(VLOOKUP(B149,COMPOSIÇÕES!A:G,3,FALSE),"")))</f>
        <v/>
      </c>
      <c r="D149" s="89" t="str">
        <f>IFERROR(VLOOKUP(B149,'SINAPI NACIONAL JAN.2022'!A:E,2,FALSE),IFERROR(VLOOKUP(B149,'SINAPI INSUMOS JAN.2022'!A:F,2,FALSE),IFERROR(VLOOKUP(B149,COMPOSIÇÕES!A:G,4,FALSE),"")))</f>
        <v/>
      </c>
      <c r="E149" s="84" t="str">
        <f>IFERROR(VLOOKUP(B149,'SINAPI NACIONAL JAN.2022'!A:E,3,FALSE),IFERROR(VLOOKUP(B149,'SINAPI INSUMOS JAN.2022'!A:F,3,FALSE),IFERROR(VLOOKUP(B149,COMPOSIÇÕES!A:G,5,FALSE),"")))</f>
        <v/>
      </c>
      <c r="F149" s="81">
        <v>1.8</v>
      </c>
      <c r="G149" s="91" t="str">
        <f>IFERROR(VLOOKUP(B149,'SINAPI NACIONAL JAN.2022'!A:E,4,FALSE),IFERROR(VLOOKUP(B149,'SINAPI INSUMOS JAN.2022'!A:F,4,FALSE),IFERROR(VLOOKUP(B149,COMPOSIÇÕES!A:G,9,FALSE),"")))</f>
        <v/>
      </c>
      <c r="H149" s="83">
        <f t="shared" si="0"/>
        <v>0.2338</v>
      </c>
      <c r="I149" s="123" t="e">
        <f t="shared" si="1"/>
        <v>#VALUE!</v>
      </c>
      <c r="J149" s="124" t="e">
        <f t="shared" si="2"/>
        <v>#VALUE!</v>
      </c>
      <c r="K149" s="124" t="e">
        <f t="shared" si="3"/>
        <v>#VALUE!</v>
      </c>
      <c r="L149" s="53"/>
      <c r="O149" s="54"/>
      <c r="P149" s="53"/>
      <c r="Q149" s="125"/>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row>
    <row r="150" ht="51" customHeight="1" spans="1:48">
      <c r="A150" s="87" t="s">
        <v>76</v>
      </c>
      <c r="B150" s="92" t="s">
        <v>22683</v>
      </c>
      <c r="C150" s="85" t="str">
        <f>IFERROR(VLOOKUP(B150,'SINAPI NACIONAL JAN.2022'!A:E,5,FALSE),IFERROR(VLOOKUP(B150,'SINAPI INSUMOS JAN.2022'!A:F,6,FALSE),IFERROR(VLOOKUP(B150,COMPOSIÇÕES!A:G,3,FALSE),"")))</f>
        <v>SINAPI Nacional 
JANEIRO 2022</v>
      </c>
      <c r="D150" s="89" t="str">
        <f>IFERROR(VLOOKUP(B150,'SINAPI NACIONAL JAN.2022'!A:E,2,FALSE),IFERROR(VLOOKUP(B150,'SINAPI INSUMOS JAN.2022'!A:F,2,FALSE),IFERROR(VLOOKUP(B150,COMPOSIÇÕES!A:G,4,FALSE),"")))&amp;L150</f>
        <v>CARGA, MANOBRA E DESCARGA DE SOLOS E MATERIAIS GRANULARES EM CAMINHÃO BASCULANTE 6 M³ - CARGA COM PÁ CARREGADEIRA (CAÇAMBA DE 1,7 A 2,8 M³ / 128 HP) E DESCARGA LIVRE (UNIDADE: M3). AF_07/2020 - BOTA-FORA</v>
      </c>
      <c r="E150" s="84" t="str">
        <f>IFERROR(VLOOKUP(B150,'SINAPI NACIONAL JAN.2022'!A:E,3,FALSE),IFERROR(VLOOKUP(B150,'SINAPI INSUMOS JAN.2022'!A:F,3,FALSE),IFERROR(VLOOKUP(B150,COMPOSIÇÕES!A:G,5,FALSE),"")))</f>
        <v>M3</v>
      </c>
      <c r="F150" s="81">
        <v>292.33</v>
      </c>
      <c r="G150" s="91" t="str">
        <f>IFERROR(VLOOKUP(B150,'SINAPI NACIONAL JAN.2022'!A:E,4,FALSE),IFERROR(VLOOKUP(B150,'SINAPI INSUMOS JAN.2022'!A:F,4,FALSE),IFERROR(VLOOKUP(B150,COMPOSIÇÕES!A:G,9,FALSE),"")))</f>
        <v>7,89</v>
      </c>
      <c r="H150" s="83">
        <f t="shared" si="0"/>
        <v>0.2338</v>
      </c>
      <c r="I150" s="123">
        <f t="shared" si="1"/>
        <v>9.734682</v>
      </c>
      <c r="J150" s="124">
        <f t="shared" si="2"/>
        <v>2306.48</v>
      </c>
      <c r="K150" s="124">
        <f t="shared" si="3"/>
        <v>2845.73</v>
      </c>
      <c r="L150" s="53" t="s">
        <v>22684</v>
      </c>
      <c r="O150" s="54"/>
      <c r="P150" s="53"/>
      <c r="Q150" s="125"/>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row>
    <row r="151" ht="38.25" customHeight="1" spans="1:48">
      <c r="A151" s="87" t="s">
        <v>78</v>
      </c>
      <c r="B151" s="93" t="s">
        <v>22685</v>
      </c>
      <c r="C151" s="85" t="str">
        <f>IFERROR(VLOOKUP(B151,'SINAPI NACIONAL JAN.2022'!A:E,5,FALSE),IFERROR(VLOOKUP(B151,'SINAPI INSUMOS JAN.2022'!A:F,6,FALSE),IFERROR(VLOOKUP(B151,COMPOSIÇÕES!A:G,3,FALSE),"")))</f>
        <v>SINAPI Nacional 
JANEIRO 2022</v>
      </c>
      <c r="D151" s="89" t="str">
        <f>IFERROR(VLOOKUP(B151,'SINAPI NACIONAL JAN.2022'!A:E,2,FALSE),IFERROR(VLOOKUP(B151,'SINAPI INSUMOS JAN.2022'!A:F,2,FALSE),IFERROR(VLOOKUP(B151,COMPOSIÇÕES!A:G,4,FALSE),"")))&amp;L151</f>
        <v>TRANSPORTE COM CAMINHÃO BASCULANTE DE 6 M³, EM VIA URBANA PAVIMENTADA, DMT ATÉ 30 KM (UNIDADE: M3XKM). AF_07/2020 - BOTA-FORA</v>
      </c>
      <c r="E151" s="84" t="str">
        <f>IFERROR(VLOOKUP(B151,'SINAPI NACIONAL JAN.2022'!A:E,3,FALSE),IFERROR(VLOOKUP(B151,'SINAPI INSUMOS JAN.2022'!A:F,3,FALSE),IFERROR(VLOOKUP(B151,COMPOSIÇÕES!A:G,5,FALSE),"")))</f>
        <v>M3XKM</v>
      </c>
      <c r="F151" s="81">
        <v>935.46</v>
      </c>
      <c r="G151" s="91" t="str">
        <f>IFERROR(VLOOKUP(B151,'SINAPI NACIONAL JAN.2022'!A:E,4,FALSE),IFERROR(VLOOKUP(B151,'SINAPI INSUMOS JAN.2022'!A:F,4,FALSE),IFERROR(VLOOKUP(B151,COMPOSIÇÕES!A:G,9,FALSE),"")))</f>
        <v>2,55</v>
      </c>
      <c r="H151" s="83">
        <f t="shared" si="0"/>
        <v>0.2338</v>
      </c>
      <c r="I151" s="123">
        <f t="shared" si="1"/>
        <v>3.14619</v>
      </c>
      <c r="J151" s="124">
        <f t="shared" si="2"/>
        <v>2385.42</v>
      </c>
      <c r="K151" s="124">
        <f t="shared" si="3"/>
        <v>2943.13</v>
      </c>
      <c r="L151" s="53" t="s">
        <v>22684</v>
      </c>
      <c r="O151" s="54"/>
      <c r="P151" s="53"/>
      <c r="Q151" s="125"/>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row>
    <row r="152" ht="63.75" customHeight="1" spans="1:48">
      <c r="A152" s="94" t="s">
        <v>82</v>
      </c>
      <c r="B152" s="77" t="s">
        <v>22686</v>
      </c>
      <c r="C152" s="87" t="str">
        <f>IFERROR(VLOOKUP(B152,'SINAPI NACIONAL JAN.2022'!A:E,5,FALSE),IFERROR(VLOOKUP(B152,'SINAPI INSUMOS JAN.2022'!A:F,6,FALSE),IFERROR(VLOOKUP(B152,COMPOSIÇÕES!A:G,3,FALSE),"")))</f>
        <v>SINAPI Nacional 
JANEIRO 2022</v>
      </c>
      <c r="D152" s="89" t="str">
        <f>IFERROR(VLOOKUP(B152,'SINAPI NACIONAL JAN.2022'!A:E,2,FALSE),IFERROR(VLOOKUP(B152,'SINAPI INSUMOS JAN.2022'!A:F,2,FALSE),IFERROR(VLOOKUP(B152,COMPOSIÇÕES!A:G,4,FALSE),"")))</f>
        <v>ASSENTAMENTO DE GUIA (MEIO-FIO) EM TRECHO RETO, CONFECCIONADA EM CONCRETO PRÉ-FABRICADO, DIMENSÕES 100X15X13X30 CM (COMPRIMENTO X BASE INFERIOR X BASE SUPERIOR X ALTURA), PARA VIAS URBANAS (USO VIÁRIO). AF_06/2016</v>
      </c>
      <c r="E152" s="85" t="str">
        <f>IFERROR(VLOOKUP(B152,'SINAPI NACIONAL JAN.2022'!A:E,3,FALSE),IFERROR(VLOOKUP(B152,'SINAPI INSUMOS JAN.2022'!A:F,3,FALSE),IFERROR(VLOOKUP(B152,COMPOSIÇÕES!A:G,5,FALSE),"")))</f>
        <v>M</v>
      </c>
      <c r="F152" s="81">
        <v>214.56</v>
      </c>
      <c r="G152" s="95" t="str">
        <f>IFERROR(VLOOKUP(B152,'SINAPI NACIONAL JAN.2022'!A:E,4,FALSE),IFERROR(VLOOKUP(B152,'SINAPI INSUMOS JAN.2022'!A:F,4,FALSE),IFERROR(VLOOKUP(B152,COMPOSIÇÕES!A:G,9,FALSE),"")))</f>
        <v>48,26</v>
      </c>
      <c r="H152" s="83">
        <f t="shared" si="0"/>
        <v>0.2338</v>
      </c>
      <c r="I152" s="96">
        <f t="shared" si="1"/>
        <v>59.543188</v>
      </c>
      <c r="J152" s="126">
        <f t="shared" si="2"/>
        <v>10354.66</v>
      </c>
      <c r="K152" s="126">
        <f t="shared" si="3"/>
        <v>12775.58</v>
      </c>
      <c r="L152" s="53"/>
      <c r="M152" s="53"/>
      <c r="N152" s="125"/>
      <c r="O152" s="54"/>
      <c r="P152" s="53"/>
      <c r="Q152" s="125"/>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row>
    <row r="153" ht="38.25" customHeight="1" spans="1:48">
      <c r="A153" s="94" t="s">
        <v>97</v>
      </c>
      <c r="B153" s="77" t="s">
        <v>22687</v>
      </c>
      <c r="C153" s="87" t="str">
        <f>IFERROR(VLOOKUP(B153,'SINAPI NACIONAL JAN.2022'!A:E,5,FALSE),IFERROR(VLOOKUP(B153,'SINAPI INSUMOS JAN.2022'!A:F,6,FALSE),IFERROR(VLOOKUP(B153,COMPOSIÇÕES!A:G,3,FALSE),"")))</f>
        <v>SINAPI Nacional 
JANEIRO 2022</v>
      </c>
      <c r="D153" s="89" t="str">
        <f>IFERROR(VLOOKUP(B153,'SINAPI NACIONAL JAN.2022'!A:E,2,FALSE),IFERROR(VLOOKUP(B153,'SINAPI INSUMOS JAN.2022'!A:F,2,FALSE),IFERROR(VLOOKUP(B153,COMPOSIÇÕES!A:G,4,FALSE),"")))</f>
        <v>EXECUÇÃO DE SARJETA DE CONCRETO USINADO, MOLDADA  IN LOCO  EM TRECHO RETO, 30 CM BASE X 15 CM ALTURA. AF_06/2016</v>
      </c>
      <c r="E153" s="85" t="str">
        <f>IFERROR(VLOOKUP(B153,'SINAPI NACIONAL JAN.2022'!A:E,3,FALSE),IFERROR(VLOOKUP(B153,'SINAPI INSUMOS JAN.2022'!A:F,3,FALSE),IFERROR(VLOOKUP(B153,COMPOSIÇÕES!A:G,5,FALSE),"")))</f>
        <v>M</v>
      </c>
      <c r="F153" s="81">
        <v>104.66</v>
      </c>
      <c r="G153" s="95" t="str">
        <f>IFERROR(VLOOKUP(B153,'SINAPI NACIONAL JAN.2022'!A:E,4,FALSE),IFERROR(VLOOKUP(B153,'SINAPI INSUMOS JAN.2022'!A:F,4,FALSE),IFERROR(VLOOKUP(B153,COMPOSIÇÕES!A:G,9,FALSE),"")))</f>
        <v>43,56</v>
      </c>
      <c r="H153" s="83">
        <f t="shared" si="0"/>
        <v>0.2338</v>
      </c>
      <c r="I153" s="96">
        <f t="shared" si="1"/>
        <v>53.744328</v>
      </c>
      <c r="J153" s="126">
        <f t="shared" si="2"/>
        <v>4558.98</v>
      </c>
      <c r="K153" s="126">
        <f t="shared" si="3"/>
        <v>5624.88</v>
      </c>
      <c r="L153" s="53"/>
      <c r="M153" s="53"/>
      <c r="N153" s="115"/>
      <c r="O153" s="54"/>
      <c r="P153" s="115"/>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row>
    <row r="154" ht="25.5" customHeight="1" spans="1:48">
      <c r="A154" s="94" t="s">
        <v>83</v>
      </c>
      <c r="B154" s="77" t="s">
        <v>575</v>
      </c>
      <c r="C154" s="87" t="str">
        <f>IFERROR(VLOOKUP(B154,'SINAPI NACIONAL JAN.2022'!A:E,5,FALSE),IFERROR(VLOOKUP(B154,'SINAPI INSUMOS JAN.2022'!A:F,6,FALSE),IFERROR(VLOOKUP(B154,COMPOSIÇÕES!A:G,3,FALSE),"")))</f>
        <v/>
      </c>
      <c r="D154" s="89" t="str">
        <f>IFERROR(VLOOKUP(B154,'SINAPI NACIONAL JAN.2022'!A:E,2,FALSE),IFERROR(VLOOKUP(B154,'SINAPI INSUMOS JAN.2022'!A:F,2,FALSE),IFERROR(VLOOKUP(B154,COMPOSIÇÕES!A:G,4,FALSE),"")))</f>
        <v/>
      </c>
      <c r="E154" s="85" t="str">
        <f>IFERROR(VLOOKUP(B154,'SINAPI NACIONAL JAN.2022'!A:E,3,FALSE),IFERROR(VLOOKUP(B154,'SINAPI INSUMOS JAN.2022'!A:F,3,FALSE),IFERROR(VLOOKUP(B154,COMPOSIÇÕES!A:G,5,FALSE),"")))</f>
        <v/>
      </c>
      <c r="F154" s="81">
        <v>9.97</v>
      </c>
      <c r="G154" s="95" t="str">
        <f>IFERROR(VLOOKUP(B154,'SINAPI NACIONAL JAN.2022'!A:E,4,FALSE),IFERROR(VLOOKUP(B154,'SINAPI INSUMOS JAN.2022'!A:F,4,FALSE),IFERROR(VLOOKUP(B154,COMPOSIÇÕES!A:G,9,FALSE),"")))</f>
        <v/>
      </c>
      <c r="H154" s="83">
        <f t="shared" si="0"/>
        <v>0.2338</v>
      </c>
      <c r="I154" s="96" t="e">
        <f t="shared" si="1"/>
        <v>#VALUE!</v>
      </c>
      <c r="J154" s="126" t="e">
        <f t="shared" si="2"/>
        <v>#VALUE!</v>
      </c>
      <c r="K154" s="126" t="e">
        <f t="shared" si="3"/>
        <v>#VALUE!</v>
      </c>
      <c r="L154" s="53"/>
      <c r="M154" s="53"/>
      <c r="N154" s="115"/>
      <c r="O154" s="54"/>
      <c r="P154" s="115"/>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row>
    <row r="155" ht="26.25" customHeight="1" spans="1:48">
      <c r="A155" s="87" t="s">
        <v>88</v>
      </c>
      <c r="B155" s="88" t="s">
        <v>72</v>
      </c>
      <c r="C155" s="87" t="str">
        <f>IFERROR(VLOOKUP(B155,'SINAPI NACIONAL JAN.2022'!A:E,5,FALSE),IFERROR(VLOOKUP(B155,'SINAPI INSUMOS JAN.2022'!A:F,6,FALSE),IFERROR(VLOOKUP(B155,COMPOSIÇÕES!A:G,3,FALSE),"")))</f>
        <v/>
      </c>
      <c r="D155" s="89" t="str">
        <f>IFERROR(VLOOKUP(B155,'SINAPI NACIONAL JAN.2022'!A:E,2,FALSE),IFERROR(VLOOKUP(B155,'SINAPI INSUMOS JAN.2022'!A:F,2,FALSE),IFERROR(VLOOKUP(B155,COMPOSIÇÕES!A:G,4,FALSE),"")))</f>
        <v/>
      </c>
      <c r="E155" s="85" t="str">
        <f>IFERROR(VLOOKUP(B155,'SINAPI NACIONAL JAN.2022'!A:E,3,FALSE),IFERROR(VLOOKUP(B155,'SINAPI INSUMOS JAN.2022'!A:F,3,FALSE),IFERROR(VLOOKUP(B155,COMPOSIÇÕES!A:G,5,FALSE),"")))</f>
        <v/>
      </c>
      <c r="F155" s="96">
        <v>2.17</v>
      </c>
      <c r="G155" s="95" t="str">
        <f>IFERROR(VLOOKUP(B155,'SINAPI NACIONAL JAN.2022'!A:E,4,FALSE),IFERROR(VLOOKUP(B155,'SINAPI INSUMOS JAN.2022'!A:F,4,FALSE),IFERROR(VLOOKUP(B155,COMPOSIÇÕES!A:G,9,FALSE),"")))</f>
        <v/>
      </c>
      <c r="H155" s="83">
        <f t="shared" si="0"/>
        <v>0.2338</v>
      </c>
      <c r="I155" s="96" t="e">
        <f t="shared" si="1"/>
        <v>#VALUE!</v>
      </c>
      <c r="J155" s="126" t="e">
        <f t="shared" si="2"/>
        <v>#VALUE!</v>
      </c>
      <c r="K155" s="127" t="e">
        <f t="shared" si="3"/>
        <v>#VALUE!</v>
      </c>
      <c r="L155" s="53"/>
      <c r="M155" s="53"/>
      <c r="N155" s="125"/>
      <c r="O155" s="54"/>
      <c r="P155" s="53"/>
      <c r="Q155" s="125"/>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row>
    <row r="156" ht="38.25" customHeight="1" spans="1:48">
      <c r="A156" s="87" t="s">
        <v>90</v>
      </c>
      <c r="B156" s="88" t="s">
        <v>173</v>
      </c>
      <c r="C156" s="87" t="str">
        <f>IFERROR(VLOOKUP(B156,'SINAPI NACIONAL JAN.2022'!A:E,5,FALSE),IFERROR(VLOOKUP(B156,'SINAPI INSUMOS JAN.2022'!A:F,6,FALSE),IFERROR(VLOOKUP(B156,COMPOSIÇÕES!A:G,3,FALSE),"")))</f>
        <v/>
      </c>
      <c r="D156" s="89" t="str">
        <f>IFERROR(VLOOKUP(B156,'SINAPI NACIONAL JAN.2022'!A:E,2,FALSE),IFERROR(VLOOKUP(B156,'SINAPI INSUMOS JAN.2022'!A:F,2,FALSE),IFERROR(VLOOKUP(B156,COMPOSIÇÕES!A:G,4,FALSE),"")))</f>
        <v/>
      </c>
      <c r="E156" s="85" t="str">
        <f>IFERROR(VLOOKUP(B156,'SINAPI NACIONAL JAN.2022'!A:E,3,FALSE),IFERROR(VLOOKUP(B156,'SINAPI INSUMOS JAN.2022'!A:F,3,FALSE),IFERROR(VLOOKUP(B156,COMPOSIÇÕES!A:G,5,FALSE),"")))</f>
        <v/>
      </c>
      <c r="F156" s="96">
        <v>168.7</v>
      </c>
      <c r="G156" s="95" t="str">
        <f>IFERROR(VLOOKUP(B156,'SINAPI NACIONAL JAN.2022'!A:E,4,FALSE),IFERROR(VLOOKUP(B156,'SINAPI INSUMOS JAN.2022'!A:F,4,FALSE),IFERROR(VLOOKUP(B156,COMPOSIÇÕES!A:G,9,FALSE),"")))</f>
        <v/>
      </c>
      <c r="H156" s="83">
        <f t="shared" si="0"/>
        <v>0.2338</v>
      </c>
      <c r="I156" s="96" t="e">
        <f t="shared" si="1"/>
        <v>#VALUE!</v>
      </c>
      <c r="J156" s="126" t="e">
        <f t="shared" si="2"/>
        <v>#VALUE!</v>
      </c>
      <c r="K156" s="127" t="e">
        <f t="shared" si="3"/>
        <v>#VALUE!</v>
      </c>
      <c r="L156" s="53"/>
      <c r="M156" s="53"/>
      <c r="N156" s="125"/>
      <c r="O156" s="54"/>
      <c r="P156" s="53"/>
      <c r="Q156" s="125"/>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row>
    <row r="157" ht="42" customHeight="1" spans="1:48">
      <c r="A157" s="87" t="s">
        <v>92</v>
      </c>
      <c r="B157" s="88" t="s">
        <v>22693</v>
      </c>
      <c r="C157" s="87" t="str">
        <f>IFERROR(VLOOKUP(B157,'SINAPI NACIONAL JAN.2022'!A:E,5,FALSE),IFERROR(VLOOKUP(B157,'SINAPI INSUMOS JAN.2022'!A:F,6,FALSE),IFERROR(VLOOKUP(B157,COMPOSIÇÕES!A:G,3,FALSE),"")))</f>
        <v/>
      </c>
      <c r="D157" s="89" t="str">
        <f>IFERROR(VLOOKUP(B157,'SINAPI NACIONAL JAN.2022'!A:E,2,FALSE),IFERROR(VLOOKUP(B157,'SINAPI INSUMOS JAN.2022'!A:F,2,FALSE),IFERROR(VLOOKUP(B157,COMPOSIÇÕES!A:G,4,FALSE),"")))</f>
        <v/>
      </c>
      <c r="E157" s="85" t="str">
        <f>IFERROR(VLOOKUP(B157,'SINAPI NACIONAL JAN.2022'!A:E,3,FALSE),IFERROR(VLOOKUP(B157,'SINAPI INSUMOS JAN.2022'!A:F,3,FALSE),IFERROR(VLOOKUP(B157,COMPOSIÇÕES!A:G,5,FALSE),"")))</f>
        <v/>
      </c>
      <c r="F157" s="96">
        <v>50.05</v>
      </c>
      <c r="G157" s="95" t="str">
        <f>IFERROR(VLOOKUP(B157,'SINAPI NACIONAL JAN.2022'!A:E,4,FALSE),IFERROR(VLOOKUP(B157,'SINAPI INSUMOS JAN.2022'!A:F,4,FALSE),IFERROR(VLOOKUP(B157,COMPOSIÇÕES!A:G,9,FALSE),"")))</f>
        <v/>
      </c>
      <c r="H157" s="83">
        <f t="shared" si="0"/>
        <v>0.2338</v>
      </c>
      <c r="I157" s="96" t="e">
        <f t="shared" si="1"/>
        <v>#VALUE!</v>
      </c>
      <c r="J157" s="126" t="e">
        <f t="shared" si="2"/>
        <v>#VALUE!</v>
      </c>
      <c r="K157" s="127" t="e">
        <f t="shared" si="3"/>
        <v>#VALUE!</v>
      </c>
      <c r="L157" s="53"/>
      <c r="M157" s="53"/>
      <c r="N157" s="125"/>
      <c r="O157" s="54"/>
      <c r="P157" s="53"/>
      <c r="Q157" s="125"/>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row>
    <row r="158" ht="51" customHeight="1" spans="1:48">
      <c r="A158" s="87" t="s">
        <v>94</v>
      </c>
      <c r="B158" s="88" t="s">
        <v>22694</v>
      </c>
      <c r="C158" s="87" t="str">
        <f>IFERROR(VLOOKUP(B158,'SINAPI NACIONAL JAN.2022'!A:E,5,FALSE),IFERROR(VLOOKUP(B158,'SINAPI INSUMOS JAN.2022'!A:F,6,FALSE),IFERROR(VLOOKUP(B158,COMPOSIÇÕES!A:G,3,FALSE),"")))</f>
        <v/>
      </c>
      <c r="D158" s="89" t="str">
        <f>IFERROR(VLOOKUP(B158,'SINAPI NACIONAL JAN.2022'!A:E,2,FALSE),IFERROR(VLOOKUP(B158,'SINAPI INSUMOS JAN.2022'!A:F,2,FALSE),IFERROR(VLOOKUP(B158,COMPOSIÇÕES!A:G,4,FALSE),"")))</f>
        <v/>
      </c>
      <c r="E158" s="85" t="str">
        <f>IFERROR(VLOOKUP(B158,'SINAPI NACIONAL JAN.2022'!A:E,3,FALSE),IFERROR(VLOOKUP(B158,'SINAPI INSUMOS JAN.2022'!A:F,3,FALSE),IFERROR(VLOOKUP(B158,COMPOSIÇÕES!A:G,5,FALSE),"")))</f>
        <v/>
      </c>
      <c r="F158" s="96">
        <v>309.63</v>
      </c>
      <c r="G158" s="95" t="str">
        <f>IFERROR(VLOOKUP(B158,'SINAPI NACIONAL JAN.2022'!A:E,4,FALSE),IFERROR(VLOOKUP(B158,'SINAPI INSUMOS JAN.2022'!A:F,4,FALSE),IFERROR(VLOOKUP(B158,COMPOSIÇÕES!A:G,9,FALSE),"")))</f>
        <v/>
      </c>
      <c r="H158" s="83">
        <f t="shared" si="0"/>
        <v>0.2338</v>
      </c>
      <c r="I158" s="96" t="e">
        <f t="shared" si="1"/>
        <v>#VALUE!</v>
      </c>
      <c r="J158" s="126" t="e">
        <f t="shared" si="2"/>
        <v>#VALUE!</v>
      </c>
      <c r="K158" s="127" t="e">
        <f t="shared" si="3"/>
        <v>#VALUE!</v>
      </c>
      <c r="L158" s="53"/>
      <c r="O158" s="54"/>
      <c r="P158" s="53"/>
      <c r="Q158" s="115"/>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row>
    <row r="159" ht="51" customHeight="1" spans="1:48">
      <c r="A159" s="87" t="s">
        <v>22695</v>
      </c>
      <c r="B159" s="88" t="s">
        <v>22696</v>
      </c>
      <c r="C159" s="87" t="str">
        <f>IFERROR(VLOOKUP(B159,'SINAPI NACIONAL JAN.2022'!A:E,5,FALSE),IFERROR(VLOOKUP(B159,'SINAPI INSUMOS JAN.2022'!A:F,6,FALSE),IFERROR(VLOOKUP(B159,COMPOSIÇÕES!A:G,3,FALSE),"")))</f>
        <v>SINAPI Nacional 
JANEIRO 2022</v>
      </c>
      <c r="D159" s="89" t="str">
        <f>IFERROR(VLOOKUP(B159,'SINAPI NACIONAL JAN.2022'!A:E,2,FALSE),IFERROR(VLOOKUP(B159,'SINAPI INSUMOS JAN.2022'!A:F,2,FALSE),IFERROR(VLOOKUP(B159,COMPOSIÇÕES!A:G,4,FALSE),"")))&amp;L159</f>
        <v>CARGA, MANOBRA E DESCARGA DE ENTULHO EM CAMINHÃO BASCULANTE 6 M³ - CARGA COM ESCAVADEIRA HIDRÁULICA  (CAÇAMBA DE 0,80 M³ / 111 HP) E DESCARGA LIVRE (UNIDADE: M3). AF_07/2020 - BOTA-FORA</v>
      </c>
      <c r="E159" s="85" t="str">
        <f>IFERROR(VLOOKUP(B159,'SINAPI NACIONAL JAN.2022'!A:E,3,FALSE),IFERROR(VLOOKUP(B159,'SINAPI INSUMOS JAN.2022'!A:F,3,FALSE),IFERROR(VLOOKUP(B159,COMPOSIÇÕES!A:G,5,FALSE),"")))</f>
        <v>M3</v>
      </c>
      <c r="F159" s="96">
        <v>2.82</v>
      </c>
      <c r="G159" s="95" t="str">
        <f>IFERROR(VLOOKUP(B159,'SINAPI NACIONAL JAN.2022'!A:E,4,FALSE),IFERROR(VLOOKUP(B159,'SINAPI INSUMOS JAN.2022'!A:F,4,FALSE),IFERROR(VLOOKUP(B159,COMPOSIÇÕES!A:G,9,FALSE),"")))</f>
        <v>8,26</v>
      </c>
      <c r="H159" s="83">
        <f t="shared" si="0"/>
        <v>0.2338</v>
      </c>
      <c r="I159" s="96">
        <f t="shared" si="1"/>
        <v>10.191188</v>
      </c>
      <c r="J159" s="126">
        <f t="shared" si="2"/>
        <v>23.29</v>
      </c>
      <c r="K159" s="127">
        <f t="shared" si="3"/>
        <v>28.73</v>
      </c>
      <c r="L159" s="53" t="s">
        <v>22684</v>
      </c>
      <c r="O159" s="54"/>
      <c r="P159" s="53"/>
      <c r="Q159" s="125"/>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row>
    <row r="160" ht="38.25" customHeight="1" spans="1:48">
      <c r="A160" s="87" t="s">
        <v>22697</v>
      </c>
      <c r="B160" s="88" t="s">
        <v>22685</v>
      </c>
      <c r="C160" s="87" t="str">
        <f>IFERROR(VLOOKUP(B160,'SINAPI NACIONAL JAN.2022'!A:E,5,FALSE),IFERROR(VLOOKUP(B160,'SINAPI INSUMOS JAN.2022'!A:F,6,FALSE),IFERROR(VLOOKUP(B160,COMPOSIÇÕES!A:G,3,FALSE),"")))</f>
        <v>SINAPI Nacional 
JANEIRO 2022</v>
      </c>
      <c r="D160" s="89" t="str">
        <f>IFERROR(VLOOKUP(B160,'SINAPI NACIONAL JAN.2022'!A:E,2,FALSE),IFERROR(VLOOKUP(B160,'SINAPI INSUMOS JAN.2022'!A:F,2,FALSE),IFERROR(VLOOKUP(B160,COMPOSIÇÕES!A:G,4,FALSE),"")))&amp;L160</f>
        <v>TRANSPORTE COM CAMINHÃO BASCULANTE DE 6 M³, EM VIA URBANA PAVIMENTADA, DMT ATÉ 30 KM (UNIDADE: M3XKM). AF_07/2020 - BOTA-FORA</v>
      </c>
      <c r="E160" s="85" t="str">
        <f>IFERROR(VLOOKUP(B160,'SINAPI NACIONAL JAN.2022'!A:E,3,FALSE),IFERROR(VLOOKUP(B160,'SINAPI INSUMOS JAN.2022'!A:F,3,FALSE),IFERROR(VLOOKUP(B160,COMPOSIÇÕES!A:G,5,FALSE),"")))</f>
        <v>M3XKM</v>
      </c>
      <c r="F160" s="96">
        <v>9.03</v>
      </c>
      <c r="G160" s="95" t="str">
        <f>IFERROR(VLOOKUP(B160,'SINAPI NACIONAL JAN.2022'!A:E,4,FALSE),IFERROR(VLOOKUP(B160,'SINAPI INSUMOS JAN.2022'!A:F,4,FALSE),IFERROR(VLOOKUP(B160,COMPOSIÇÕES!A:G,9,FALSE),"")))</f>
        <v>2,55</v>
      </c>
      <c r="H160" s="83">
        <f t="shared" si="0"/>
        <v>0.2338</v>
      </c>
      <c r="I160" s="96">
        <f t="shared" si="1"/>
        <v>3.14619</v>
      </c>
      <c r="J160" s="126">
        <f t="shared" si="2"/>
        <v>23.02</v>
      </c>
      <c r="K160" s="127">
        <f t="shared" si="3"/>
        <v>28.41</v>
      </c>
      <c r="L160" s="53" t="s">
        <v>22684</v>
      </c>
      <c r="O160" s="54"/>
      <c r="P160" s="53"/>
      <c r="Q160" s="115"/>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row>
    <row r="161" ht="26.25" customHeight="1" spans="1:48">
      <c r="A161" s="87" t="s">
        <v>22698</v>
      </c>
      <c r="B161" s="88" t="s">
        <v>22699</v>
      </c>
      <c r="C161" s="87" t="str">
        <f>IFERROR(VLOOKUP(B161,'SINAPI NACIONAL JAN.2022'!A:E,5,FALSE),IFERROR(VLOOKUP(B161,'SINAPI INSUMOS JAN.2022'!A:F,6,FALSE),IFERROR(VLOOKUP(B161,COMPOSIÇÕES!A:G,3,FALSE),"")))</f>
        <v/>
      </c>
      <c r="D161" s="89" t="str">
        <f>IFERROR(VLOOKUP(B161,'SINAPI NACIONAL JAN.2022'!A:E,2,FALSE),IFERROR(VLOOKUP(B161,'SINAPI INSUMOS JAN.2022'!A:F,2,FALSE),IFERROR(VLOOKUP(B161,COMPOSIÇÕES!A:G,4,FALSE),"")))</f>
        <v/>
      </c>
      <c r="E161" s="85" t="str">
        <f>IFERROR(VLOOKUP(B161,'SINAPI NACIONAL JAN.2022'!A:E,3,FALSE),IFERROR(VLOOKUP(B161,'SINAPI INSUMOS JAN.2022'!A:F,3,FALSE),IFERROR(VLOOKUP(B161,COMPOSIÇÕES!A:G,5,FALSE),"")))</f>
        <v/>
      </c>
      <c r="F161" s="96">
        <v>13.37</v>
      </c>
      <c r="G161" s="95" t="str">
        <f>IFERROR(VLOOKUP(B161,'SINAPI NACIONAL JAN.2022'!A:E,4,FALSE),IFERROR(VLOOKUP(B161,'SINAPI INSUMOS JAN.2022'!A:F,4,FALSE),IFERROR(VLOOKUP(B161,COMPOSIÇÕES!A:G,9,FALSE),"")))</f>
        <v/>
      </c>
      <c r="H161" s="83">
        <f t="shared" si="0"/>
        <v>0.2338</v>
      </c>
      <c r="I161" s="96" t="e">
        <f t="shared" si="1"/>
        <v>#VALUE!</v>
      </c>
      <c r="J161" s="126" t="e">
        <f t="shared" si="2"/>
        <v>#VALUE!</v>
      </c>
      <c r="K161" s="127" t="e">
        <f t="shared" si="3"/>
        <v>#VALUE!</v>
      </c>
      <c r="L161" s="53"/>
      <c r="O161" s="54"/>
      <c r="P161" s="53"/>
      <c r="Q161" s="115"/>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row>
    <row r="162" ht="38.25" customHeight="1" spans="1:48">
      <c r="A162" s="97" t="s">
        <v>102</v>
      </c>
      <c r="B162" s="98" t="s">
        <v>22700</v>
      </c>
      <c r="C162" s="97" t="str">
        <f>IFERROR(VLOOKUP(B162,'SINAPI NACIONAL JAN.2022'!A:E,5,FALSE),IFERROR(VLOOKUP(B162,'SINAPI INSUMOS JAN.2022'!A:F,6,FALSE),IFERROR(VLOOKUP(B162,COMPOSIÇÕES!A:G,3,FALSE),"")))</f>
        <v>SINAPI Nacional 
JANEIRO 2022</v>
      </c>
      <c r="D162" s="99" t="str">
        <f>IFERROR(VLOOKUP(B162,'SINAPI NACIONAL JAN.2022'!A:E,2,FALSE),IFERROR(VLOOKUP(B162,'SINAPI INSUMOS JAN.2022'!A:F,2,FALSE),IFERROR(VLOOKUP(B162,COMPOSIÇÕES!A:G,4,FALSE),"")))</f>
        <v>EXECUÇÃO DE PASSEIO (CALÇADA) OU PISO DE CONCRETO COM CONCRETO MOLDADO IN LOCO, USINADO, ACABAMENTO CONVENCIONAL, NÃO ARMADO. AF_07/2016</v>
      </c>
      <c r="E162" s="100" t="str">
        <f>IFERROR(VLOOKUP(B162,'SINAPI NACIONAL JAN.2022'!A:E,3,FALSE),IFERROR(VLOOKUP(B162,'SINAPI INSUMOS JAN.2022'!A:F,3,FALSE),IFERROR(VLOOKUP(B162,COMPOSIÇÕES!A:G,5,FALSE),"")))</f>
        <v>M3</v>
      </c>
      <c r="F162" s="96">
        <v>6.61</v>
      </c>
      <c r="G162" s="101" t="str">
        <f>IFERROR(VLOOKUP(B162,'SINAPI NACIONAL JAN.2022'!A:E,4,FALSE),IFERROR(VLOOKUP(B162,'SINAPI INSUMOS JAN.2022'!A:F,4,FALSE),IFERROR(VLOOKUP(B162,COMPOSIÇÕES!A:G,9,FALSE),"")))</f>
        <v>569,17</v>
      </c>
      <c r="H162" s="102">
        <f t="shared" si="0"/>
        <v>0.2338</v>
      </c>
      <c r="I162" s="128">
        <f t="shared" si="1"/>
        <v>702.241946</v>
      </c>
      <c r="J162" s="129">
        <f t="shared" si="2"/>
        <v>3762.21</v>
      </c>
      <c r="K162" s="129">
        <f t="shared" si="3"/>
        <v>4641.81</v>
      </c>
      <c r="L162" s="53"/>
      <c r="M162" s="53"/>
      <c r="N162" s="125"/>
      <c r="O162" s="130"/>
      <c r="P162" s="53"/>
      <c r="Q162" s="125"/>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row>
    <row r="163" ht="51" customHeight="1" spans="1:48">
      <c r="A163" s="103" t="s">
        <v>103</v>
      </c>
      <c r="B163" s="92" t="s">
        <v>91</v>
      </c>
      <c r="C163" s="103" t="str">
        <f>IFERROR(VLOOKUP(B163,'SINAPI NACIONAL JAN.2022'!A:E,5,FALSE),IFERROR(VLOOKUP(B163,'SINAPI INSUMOS JAN.2022'!A:F,6,FALSE),IFERROR(VLOOKUP(B163,COMPOSIÇÕES!A:G,3,FALSE),"")))</f>
        <v/>
      </c>
      <c r="D163" s="104" t="str">
        <f>IFERROR(VLOOKUP(B163,'SINAPI NACIONAL JAN.2022'!A:E,2,FALSE),IFERROR(VLOOKUP(B163,'SINAPI INSUMOS JAN.2022'!A:F,2,FALSE),IFERROR(VLOOKUP(B163,COMPOSIÇÕES!A:G,4,FALSE),"")))</f>
        <v/>
      </c>
      <c r="E163" s="85" t="str">
        <f>IFERROR(VLOOKUP(B163,'SINAPI NACIONAL JAN.2022'!A:E,3,FALSE),IFERROR(VLOOKUP(B163,'SINAPI INSUMOS JAN.2022'!A:F,3,FALSE),IFERROR(VLOOKUP(B163,COMPOSIÇÕES!A:G,5,FALSE),"")))</f>
        <v/>
      </c>
      <c r="F163" s="96">
        <v>3</v>
      </c>
      <c r="G163" s="82" t="str">
        <f>IFERROR(VLOOKUP(B163,'SINAPI NACIONAL JAN.2022'!A:E,4,FALSE),IFERROR(VLOOKUP(B163,'SINAPI INSUMOS JAN.2022'!A:F,4,FALSE),IFERROR(VLOOKUP(B163,COMPOSIÇÕES!A:G,9,FALSE),"")))</f>
        <v/>
      </c>
      <c r="H163" s="83">
        <f t="shared" si="0"/>
        <v>0.2338</v>
      </c>
      <c r="I163" s="90" t="e">
        <f t="shared" si="1"/>
        <v>#VALUE!</v>
      </c>
      <c r="J163" s="124" t="e">
        <f t="shared" si="2"/>
        <v>#VALUE!</v>
      </c>
      <c r="K163" s="131" t="e">
        <f t="shared" si="3"/>
        <v>#VALUE!</v>
      </c>
      <c r="L163" s="53"/>
      <c r="M163" s="53"/>
      <c r="N163" s="125"/>
      <c r="O163" s="54"/>
      <c r="P163" s="53"/>
      <c r="Q163" s="125"/>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row>
    <row r="164" ht="25.5" customHeight="1" spans="1:48">
      <c r="A164" s="105" t="s">
        <v>104</v>
      </c>
      <c r="B164" s="135" t="s">
        <v>22701</v>
      </c>
      <c r="C164" s="103" t="str">
        <f>IFERROR(VLOOKUP(B164,'SINAPI NACIONAL JAN.2022'!A:E,5,FALSE),IFERROR(VLOOKUP(B164,'SINAPI INSUMOS JAN.2022'!A:F,6,FALSE),IFERROR(VLOOKUP(B164,COMPOSIÇÕES!A:G,3,FALSE),"")))</f>
        <v/>
      </c>
      <c r="D164" s="104" t="str">
        <f>IFERROR(VLOOKUP(B164,'SINAPI NACIONAL JAN.2022'!A:E,2,FALSE),IFERROR(VLOOKUP(B164,'SINAPI INSUMOS JAN.2022'!A:F,2,FALSE),IFERROR(VLOOKUP(B164,COMPOSIÇÕES!A:G,4,FALSE),"")))</f>
        <v/>
      </c>
      <c r="E164" s="85" t="str">
        <f>IFERROR(VLOOKUP(B164,'SINAPI NACIONAL JAN.2022'!A:E,3,FALSE),IFERROR(VLOOKUP(B164,'SINAPI INSUMOS JAN.2022'!A:F,3,FALSE),IFERROR(VLOOKUP(B164,COMPOSIÇÕES!A:G,5,FALSE),"")))</f>
        <v/>
      </c>
      <c r="F164" s="96">
        <v>2</v>
      </c>
      <c r="G164" s="82" t="str">
        <f>IFERROR(VLOOKUP(B164,'SINAPI NACIONAL JAN.2022'!A:E,4,FALSE),IFERROR(VLOOKUP(B164,'SINAPI INSUMOS JAN.2022'!A:F,4,FALSE),IFERROR(VLOOKUP(B164,COMPOSIÇÕES!A:G,9,FALSE),"")))</f>
        <v/>
      </c>
      <c r="H164" s="83">
        <f t="shared" si="0"/>
        <v>0.2338</v>
      </c>
      <c r="I164" s="90" t="e">
        <f t="shared" si="1"/>
        <v>#VALUE!</v>
      </c>
      <c r="J164" s="124" t="e">
        <f t="shared" si="2"/>
        <v>#VALUE!</v>
      </c>
      <c r="K164" s="131" t="e">
        <f t="shared" si="3"/>
        <v>#VALUE!</v>
      </c>
      <c r="L164" s="53"/>
      <c r="M164" s="53"/>
      <c r="N164" s="125"/>
      <c r="O164" s="54"/>
      <c r="P164" s="53"/>
      <c r="Q164" s="125"/>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row>
    <row r="165" ht="25.5" customHeight="1" spans="1:48">
      <c r="A165" s="87" t="s">
        <v>388</v>
      </c>
      <c r="B165" s="92" t="s">
        <v>68</v>
      </c>
      <c r="C165" s="87" t="str">
        <f>IFERROR(VLOOKUP(B165,'SINAPI NACIONAL JAN.2022'!A:E,5,FALSE),IFERROR(VLOOKUP(B165,'SINAPI INSUMOS JAN.2022'!A:F,6,FALSE),IFERROR(VLOOKUP(B165,COMPOSIÇÕES!A:G,3,FALSE),"")))</f>
        <v/>
      </c>
      <c r="D165" s="89" t="str">
        <f>IFERROR(VLOOKUP(B165,'SINAPI NACIONAL JAN.2022'!A:E,2,FALSE),IFERROR(VLOOKUP(B165,'SINAPI INSUMOS JAN.2022'!A:F,2,FALSE),IFERROR(VLOOKUP(B165,COMPOSIÇÕES!A:G,4,FALSE),"")))</f>
        <v/>
      </c>
      <c r="E165" s="84" t="str">
        <f>IFERROR(VLOOKUP(B165,'SINAPI NACIONAL JAN.2022'!A:E,3,FALSE),IFERROR(VLOOKUP(B165,'SINAPI INSUMOS JAN.2022'!A:F,3,FALSE),IFERROR(VLOOKUP(B165,COMPOSIÇÕES!A:G,5,FALSE),"")))</f>
        <v/>
      </c>
      <c r="F165" s="110">
        <v>2</v>
      </c>
      <c r="G165" s="110" t="str">
        <f>IFERROR(VLOOKUP(B165,'SINAPI NACIONAL JAN.2022'!A:E,4,FALSE),IFERROR(VLOOKUP(B165,'SINAPI INSUMOS JAN.2022'!A:F,4,FALSE),IFERROR(VLOOKUP(B165,COMPOSIÇÕES!A:G,9,FALSE),"")))</f>
        <v/>
      </c>
      <c r="H165" s="83">
        <f t="shared" si="0"/>
        <v>0.2338</v>
      </c>
      <c r="I165" s="110" t="e">
        <f t="shared" si="1"/>
        <v>#VALUE!</v>
      </c>
      <c r="J165" s="132" t="e">
        <f t="shared" si="2"/>
        <v>#VALUE!</v>
      </c>
      <c r="K165" s="132" t="e">
        <f t="shared" si="3"/>
        <v>#VALUE!</v>
      </c>
      <c r="L165" s="53"/>
      <c r="M165" s="53"/>
      <c r="N165" s="125"/>
      <c r="O165" s="54"/>
      <c r="P165" s="125"/>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row>
    <row r="166" ht="25.5" customHeight="1" spans="1:48">
      <c r="A166" s="87" t="s">
        <v>402</v>
      </c>
      <c r="B166" s="92" t="s">
        <v>91</v>
      </c>
      <c r="C166" s="87" t="str">
        <f>IFERROR(VLOOKUP(B166,'SINAPI NACIONAL JAN.2022'!A:E,5,FALSE),IFERROR(VLOOKUP(B166,'SINAPI INSUMOS JAN.2022'!A:F,6,FALSE),IFERROR(VLOOKUP(B166,COMPOSIÇÕES!A:G,3,FALSE),"")))</f>
        <v/>
      </c>
      <c r="D166" s="89" t="str">
        <f>IFERROR(VLOOKUP(B166,'SINAPI NACIONAL JAN.2022'!A:E,2,FALSE),IFERROR(VLOOKUP(B166,'SINAPI INSUMOS JAN.2022'!A:F,2,FALSE),IFERROR(VLOOKUP(B166,COMPOSIÇÕES!A:G,4,FALSE),"")))</f>
        <v/>
      </c>
      <c r="E166" s="84" t="str">
        <f>IFERROR(VLOOKUP(B166,'SINAPI NACIONAL JAN.2022'!A:E,3,FALSE),IFERROR(VLOOKUP(B166,'SINAPI INSUMOS JAN.2022'!A:F,3,FALSE),IFERROR(VLOOKUP(B166,COMPOSIÇÕES!A:G,5,FALSE),"")))</f>
        <v/>
      </c>
      <c r="F166" s="110">
        <v>1</v>
      </c>
      <c r="G166" s="110" t="str">
        <f>IFERROR(VLOOKUP(B166,'SINAPI NACIONAL JAN.2022'!A:E,4,FALSE),IFERROR(VLOOKUP(B166,'SINAPI INSUMOS JAN.2022'!A:F,4,FALSE),IFERROR(VLOOKUP(B166,COMPOSIÇÕES!A:G,9,FALSE),"")))</f>
        <v/>
      </c>
      <c r="H166" s="83">
        <f t="shared" si="0"/>
        <v>0.2338</v>
      </c>
      <c r="I166" s="110" t="e">
        <f t="shared" si="1"/>
        <v>#VALUE!</v>
      </c>
      <c r="J166" s="132" t="e">
        <f t="shared" si="2"/>
        <v>#VALUE!</v>
      </c>
      <c r="K166" s="132" t="e">
        <f t="shared" si="3"/>
        <v>#VALUE!</v>
      </c>
      <c r="L166" s="53"/>
      <c r="M166" s="53"/>
      <c r="N166" s="125"/>
      <c r="O166" s="54"/>
      <c r="P166" s="125"/>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row>
    <row r="167" ht="25.5" customHeight="1" spans="1:48">
      <c r="A167" s="87" t="s">
        <v>408</v>
      </c>
      <c r="B167" s="92" t="s">
        <v>148</v>
      </c>
      <c r="C167" s="87" t="str">
        <f>IFERROR(VLOOKUP(B167,'SINAPI NACIONAL JAN.2022'!A:E,5,FALSE),IFERROR(VLOOKUP(B167,'SINAPI INSUMOS JAN.2022'!A:F,6,FALSE),IFERROR(VLOOKUP(B167,COMPOSIÇÕES!A:G,3,FALSE),"")))</f>
        <v/>
      </c>
      <c r="D167" s="89" t="str">
        <f>IFERROR(VLOOKUP(B167,'SINAPI NACIONAL JAN.2022'!A:E,2,FALSE),IFERROR(VLOOKUP(B167,'SINAPI INSUMOS JAN.2022'!A:F,2,FALSE),IFERROR(VLOOKUP(B167,COMPOSIÇÕES!A:G,4,FALSE),"")))</f>
        <v/>
      </c>
      <c r="E167" s="84" t="str">
        <f>IFERROR(VLOOKUP(B167,'SINAPI NACIONAL JAN.2022'!A:E,3,FALSE),IFERROR(VLOOKUP(B167,'SINAPI INSUMOS JAN.2022'!A:F,3,FALSE),IFERROR(VLOOKUP(B167,COMPOSIÇÕES!A:G,5,FALSE),"")))</f>
        <v/>
      </c>
      <c r="F167" s="110">
        <v>1</v>
      </c>
      <c r="G167" s="110" t="str">
        <f>IFERROR(VLOOKUP(B167,'SINAPI NACIONAL JAN.2022'!A:E,4,FALSE),IFERROR(VLOOKUP(B167,'SINAPI INSUMOS JAN.2022'!A:F,4,FALSE),IFERROR(VLOOKUP(B167,COMPOSIÇÕES!A:G,9,FALSE),"")))</f>
        <v/>
      </c>
      <c r="H167" s="83">
        <f t="shared" si="0"/>
        <v>0.2338</v>
      </c>
      <c r="I167" s="110" t="e">
        <f t="shared" si="1"/>
        <v>#VALUE!</v>
      </c>
      <c r="J167" s="132" t="e">
        <f t="shared" si="2"/>
        <v>#VALUE!</v>
      </c>
      <c r="K167" s="132" t="e">
        <f t="shared" si="3"/>
        <v>#VALUE!</v>
      </c>
      <c r="L167" s="53"/>
      <c r="M167" s="53"/>
      <c r="N167" s="125"/>
      <c r="O167" s="54"/>
      <c r="P167" s="125"/>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row>
    <row r="168" ht="27.75" customHeight="1" spans="1:48">
      <c r="A168" s="87" t="s">
        <v>22702</v>
      </c>
      <c r="B168" s="92" t="s">
        <v>409</v>
      </c>
      <c r="C168" s="87" t="str">
        <f>IFERROR(VLOOKUP(B168,'SINAPI NACIONAL JAN.2022'!A:E,5,FALSE),IFERROR(VLOOKUP(B168,'SINAPI INSUMOS JAN.2022'!A:F,6,FALSE),IFERROR(VLOOKUP(B168,COMPOSIÇÕES!A:G,3,FALSE),"")))</f>
        <v/>
      </c>
      <c r="D168" s="89" t="str">
        <f>IFERROR(VLOOKUP(B168,'SINAPI NACIONAL JAN.2022'!A:E,2,FALSE),IFERROR(VLOOKUP(B168,'SINAPI INSUMOS JAN.2022'!A:F,2,FALSE),IFERROR(VLOOKUP(B168,COMPOSIÇÕES!A:G,4,FALSE),"")))</f>
        <v/>
      </c>
      <c r="E168" s="84" t="str">
        <f>IFERROR(VLOOKUP(B168,'SINAPI NACIONAL JAN.2022'!A:E,3,FALSE),IFERROR(VLOOKUP(B168,'SINAPI INSUMOS JAN.2022'!A:F,3,FALSE),IFERROR(VLOOKUP(B168,COMPOSIÇÕES!A:G,5,FALSE),"")))</f>
        <v/>
      </c>
      <c r="F168" s="110">
        <v>3</v>
      </c>
      <c r="G168" s="110" t="str">
        <f>IFERROR(VLOOKUP(B168,'SINAPI NACIONAL JAN.2022'!A:E,4,FALSE),IFERROR(VLOOKUP(B168,'SINAPI INSUMOS JAN.2022'!A:F,4,FALSE),IFERROR(VLOOKUP(B168,COMPOSIÇÕES!A:G,9,FALSE),"")))</f>
        <v/>
      </c>
      <c r="H168" s="83">
        <f t="shared" si="0"/>
        <v>0.2338</v>
      </c>
      <c r="I168" s="110" t="e">
        <f t="shared" si="1"/>
        <v>#VALUE!</v>
      </c>
      <c r="J168" s="132" t="e">
        <f t="shared" si="2"/>
        <v>#VALUE!</v>
      </c>
      <c r="K168" s="132" t="e">
        <f t="shared" si="3"/>
        <v>#VALUE!</v>
      </c>
      <c r="L168" s="53"/>
      <c r="M168" s="53"/>
      <c r="N168" s="125"/>
      <c r="O168" s="54"/>
      <c r="P168" s="125"/>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row>
    <row r="169" ht="25.5" customHeight="1" spans="1:48">
      <c r="A169" s="87" t="s">
        <v>71</v>
      </c>
      <c r="B169" s="88" t="s">
        <v>22680</v>
      </c>
      <c r="C169" s="85" t="str">
        <f>IFERROR(VLOOKUP(B169,'SINAPI NACIONAL JAN.2022'!A:E,5,FALSE),IFERROR(VLOOKUP(B169,'SINAPI INSUMOS JAN.2022'!A:F,6,FALSE),IFERROR(VLOOKUP(B169,COMPOSIÇÕES!A:G,3,FALSE),"")))</f>
        <v>SINAPI Nacional 
JANEIRO 2022</v>
      </c>
      <c r="D169" s="89" t="str">
        <f>IFERROR(VLOOKUP(B169,'SINAPI NACIONAL JAN.2022'!A:E,2,FALSE),IFERROR(VLOOKUP(B169,'SINAPI INSUMOS JAN.2022'!A:F,2,FALSE),IFERROR(VLOOKUP(B169,COMPOSIÇÕES!A:G,4,FALSE),"")))</f>
        <v>ESCAVAÇÃO HORIZONTAL EM SOLO DE 1A CATEGORIA COM TRATOR DE ESTEIRAS (170HP/LÂMINA: 5,20M3). AF_07/2020</v>
      </c>
      <c r="E169" s="84" t="str">
        <f>IFERROR(VLOOKUP(B169,'SINAPI NACIONAL JAN.2022'!A:E,3,FALSE),IFERROR(VLOOKUP(B169,'SINAPI INSUMOS JAN.2022'!A:F,3,FALSE),IFERROR(VLOOKUP(B169,COMPOSIÇÕES!A:G,5,FALSE),"")))</f>
        <v>M3</v>
      </c>
      <c r="F169" s="90">
        <v>281.66</v>
      </c>
      <c r="G169" s="91" t="str">
        <f>IFERROR(VLOOKUP(B169,'SINAPI NACIONAL JAN.2022'!A:E,4,FALSE),IFERROR(VLOOKUP(B169,'SINAPI INSUMOS JAN.2022'!A:F,4,FALSE),IFERROR(VLOOKUP(B169,COMPOSIÇÕES!A:G,9,FALSE),"")))</f>
        <v>1,91</v>
      </c>
      <c r="H169" s="83">
        <f t="shared" si="0"/>
        <v>0.2338</v>
      </c>
      <c r="I169" s="123">
        <f t="shared" si="1"/>
        <v>2.356558</v>
      </c>
      <c r="J169" s="124">
        <f t="shared" si="2"/>
        <v>537.97</v>
      </c>
      <c r="K169" s="124">
        <f t="shared" si="3"/>
        <v>663.74</v>
      </c>
      <c r="L169" s="53"/>
      <c r="M169" s="53"/>
      <c r="N169" s="125"/>
      <c r="O169" s="54"/>
      <c r="P169" s="53"/>
      <c r="Q169" s="125"/>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row>
    <row r="170" ht="25.5" customHeight="1" spans="1:48">
      <c r="A170" s="87" t="s">
        <v>73</v>
      </c>
      <c r="B170" s="92" t="s">
        <v>22681</v>
      </c>
      <c r="C170" s="85" t="str">
        <f>IFERROR(VLOOKUP(B170,'SINAPI NACIONAL JAN.2022'!A:E,5,FALSE),IFERROR(VLOOKUP(B170,'SINAPI INSUMOS JAN.2022'!A:F,6,FALSE),IFERROR(VLOOKUP(B170,COMPOSIÇÕES!A:G,3,FALSE),"")))</f>
        <v>SINAPI Nacional 
JANEIRO 2022</v>
      </c>
      <c r="D170" s="89" t="str">
        <f>CONCATENATE(IFERROR(VLOOKUP(B170,'SINAPI NACIONAL JAN.2022'!A:E,2,FALSE),IFERROR(VLOOKUP(B170,'SINAPI INSUMOS JAN.2022'!A:F,2,FALSE),IFERROR(VLOOKUP(B170,COMPOSIÇÕES!A:G,4,FALSE),""))),L170)</f>
        <v>ESPALHAMENTO DE MATERIAL COM TRATOR DE ESTEIRAS. AF_11/2019</v>
      </c>
      <c r="E170" s="84" t="str">
        <f>IFERROR(VLOOKUP(B170,'SINAPI NACIONAL JAN.2022'!A:E,3,FALSE),IFERROR(VLOOKUP(B170,'SINAPI INSUMOS JAN.2022'!A:F,3,FALSE),IFERROR(VLOOKUP(B170,COMPOSIÇÕES!A:G,5,FALSE),"")))</f>
        <v>M3</v>
      </c>
      <c r="F170" s="81">
        <v>20.76</v>
      </c>
      <c r="G170" s="91" t="str">
        <f>IFERROR(VLOOKUP(B170,'SINAPI NACIONAL JAN.2022'!A:E,4,FALSE),IFERROR(VLOOKUP(B170,'SINAPI INSUMOS JAN.2022'!A:F,4,FALSE),IFERROR(VLOOKUP(B170,COMPOSIÇÕES!A:G,9,FALSE),"")))</f>
        <v>1,24</v>
      </c>
      <c r="H170" s="83">
        <f t="shared" si="0"/>
        <v>0.2338</v>
      </c>
      <c r="I170" s="123">
        <f t="shared" si="1"/>
        <v>1.529912</v>
      </c>
      <c r="J170" s="124">
        <f t="shared" si="2"/>
        <v>25.74</v>
      </c>
      <c r="K170" s="124">
        <f t="shared" si="3"/>
        <v>31.76</v>
      </c>
      <c r="L170" s="53"/>
      <c r="O170" s="54"/>
      <c r="P170" s="53"/>
      <c r="Q170" s="125"/>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row>
    <row r="171" ht="25.5" customHeight="1" spans="1:48">
      <c r="A171" s="87" t="s">
        <v>74</v>
      </c>
      <c r="B171" s="92" t="s">
        <v>22682</v>
      </c>
      <c r="C171" s="85" t="str">
        <f>IFERROR(VLOOKUP(B171,'SINAPI NACIONAL JAN.2022'!A:E,5,FALSE),IFERROR(VLOOKUP(B171,'SINAPI INSUMOS JAN.2022'!A:F,6,FALSE),IFERROR(VLOOKUP(B171,COMPOSIÇÕES!A:G,3,FALSE),"")))</f>
        <v/>
      </c>
      <c r="D171" s="89" t="str">
        <f>CONCATENATE(IFERROR(VLOOKUP(B171,'SINAPI NACIONAL JAN.2022'!A:E,2,FALSE),IFERROR(VLOOKUP(B171,'SINAPI INSUMOS JAN.2022'!A:F,2,FALSE),IFERROR(VLOOKUP(B171,COMPOSIÇÕES!A:G,4,FALSE),""))),L171)</f>
        <v/>
      </c>
      <c r="E171" s="84" t="str">
        <f>IFERROR(VLOOKUP(B171,'SINAPI NACIONAL JAN.2022'!A:E,3,FALSE),IFERROR(VLOOKUP(B171,'SINAPI INSUMOS JAN.2022'!A:F,3,FALSE),IFERROR(VLOOKUP(B171,COMPOSIÇÕES!A:G,5,FALSE),"")))</f>
        <v/>
      </c>
      <c r="F171" s="81">
        <v>16.61</v>
      </c>
      <c r="G171" s="91" t="str">
        <f>IFERROR(VLOOKUP(B171,'SINAPI NACIONAL JAN.2022'!A:E,4,FALSE),IFERROR(VLOOKUP(B171,'SINAPI INSUMOS JAN.2022'!A:F,4,FALSE),IFERROR(VLOOKUP(B171,COMPOSIÇÕES!A:G,9,FALSE),"")))</f>
        <v/>
      </c>
      <c r="H171" s="83">
        <f t="shared" si="0"/>
        <v>0.2338</v>
      </c>
      <c r="I171" s="123" t="e">
        <f t="shared" si="1"/>
        <v>#VALUE!</v>
      </c>
      <c r="J171" s="124" t="e">
        <f t="shared" si="2"/>
        <v>#VALUE!</v>
      </c>
      <c r="K171" s="124" t="e">
        <f t="shared" si="3"/>
        <v>#VALUE!</v>
      </c>
      <c r="L171" s="53"/>
      <c r="O171" s="54"/>
      <c r="P171" s="53"/>
      <c r="Q171" s="125"/>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row>
    <row r="172" ht="51" customHeight="1" spans="1:48">
      <c r="A172" s="87" t="s">
        <v>76</v>
      </c>
      <c r="B172" s="92" t="s">
        <v>22683</v>
      </c>
      <c r="C172" s="85" t="str">
        <f>IFERROR(VLOOKUP(B172,'SINAPI NACIONAL JAN.2022'!A:E,5,FALSE),IFERROR(VLOOKUP(B172,'SINAPI INSUMOS JAN.2022'!A:F,6,FALSE),IFERROR(VLOOKUP(B172,COMPOSIÇÕES!A:G,3,FALSE),"")))</f>
        <v>SINAPI Nacional 
JANEIRO 2022</v>
      </c>
      <c r="D172" s="89" t="str">
        <f>IFERROR(VLOOKUP(B172,'SINAPI NACIONAL JAN.2022'!A:E,2,FALSE),IFERROR(VLOOKUP(B172,'SINAPI INSUMOS JAN.2022'!A:F,2,FALSE),IFERROR(VLOOKUP(B172,COMPOSIÇÕES!A:G,4,FALSE),"")))&amp;L172</f>
        <v>CARGA, MANOBRA E DESCARGA DE SOLOS E MATERIAIS GRANULARES EM CAMINHÃO BASCULANTE 6 M³ - CARGA COM PÁ CARREGADEIRA (CAÇAMBA DE 1,7 A 2,8 M³ / 128 HP) E DESCARGA LIVRE (UNIDADE: M3). AF_07/2020 - BOTA-FORA</v>
      </c>
      <c r="E172" s="84" t="str">
        <f>IFERROR(VLOOKUP(B172,'SINAPI NACIONAL JAN.2022'!A:E,3,FALSE),IFERROR(VLOOKUP(B172,'SINAPI INSUMOS JAN.2022'!A:F,3,FALSE),IFERROR(VLOOKUP(B172,COMPOSIÇÕES!A:G,5,FALSE),"")))</f>
        <v>M3</v>
      </c>
      <c r="F172" s="81">
        <v>260.9</v>
      </c>
      <c r="G172" s="91" t="str">
        <f>IFERROR(VLOOKUP(B172,'SINAPI NACIONAL JAN.2022'!A:E,4,FALSE),IFERROR(VLOOKUP(B172,'SINAPI INSUMOS JAN.2022'!A:F,4,FALSE),IFERROR(VLOOKUP(B172,COMPOSIÇÕES!A:G,9,FALSE),"")))</f>
        <v>7,89</v>
      </c>
      <c r="H172" s="83">
        <f t="shared" si="0"/>
        <v>0.2338</v>
      </c>
      <c r="I172" s="123">
        <f t="shared" si="1"/>
        <v>9.734682</v>
      </c>
      <c r="J172" s="124">
        <f t="shared" si="2"/>
        <v>2058.5</v>
      </c>
      <c r="K172" s="124">
        <f t="shared" si="3"/>
        <v>2539.77</v>
      </c>
      <c r="L172" s="53" t="s">
        <v>22684</v>
      </c>
      <c r="O172" s="54"/>
      <c r="P172" s="53"/>
      <c r="Q172" s="125"/>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row>
    <row r="173" ht="38.25" customHeight="1" spans="1:48">
      <c r="A173" s="87" t="s">
        <v>78</v>
      </c>
      <c r="B173" s="93" t="s">
        <v>22685</v>
      </c>
      <c r="C173" s="85" t="str">
        <f>IFERROR(VLOOKUP(B173,'SINAPI NACIONAL JAN.2022'!A:E,5,FALSE),IFERROR(VLOOKUP(B173,'SINAPI INSUMOS JAN.2022'!A:F,6,FALSE),IFERROR(VLOOKUP(B173,COMPOSIÇÕES!A:G,3,FALSE),"")))</f>
        <v>SINAPI Nacional 
JANEIRO 2022</v>
      </c>
      <c r="D173" s="89" t="str">
        <f>IFERROR(VLOOKUP(B173,'SINAPI NACIONAL JAN.2022'!A:E,2,FALSE),IFERROR(VLOOKUP(B173,'SINAPI INSUMOS JAN.2022'!A:F,2,FALSE),IFERROR(VLOOKUP(B173,COMPOSIÇÕES!A:G,4,FALSE),"")))&amp;L173</f>
        <v>TRANSPORTE COM CAMINHÃO BASCULANTE DE 6 M³, EM VIA URBANA PAVIMENTADA, DMT ATÉ 30 KM (UNIDADE: M3XKM). AF_07/2020 - BOTA-FORA</v>
      </c>
      <c r="E173" s="84" t="str">
        <f>IFERROR(VLOOKUP(B173,'SINAPI NACIONAL JAN.2022'!A:E,3,FALSE),IFERROR(VLOOKUP(B173,'SINAPI INSUMOS JAN.2022'!A:F,3,FALSE),IFERROR(VLOOKUP(B173,COMPOSIÇÕES!A:G,5,FALSE),"")))</f>
        <v>M3XKM</v>
      </c>
      <c r="F173" s="81">
        <v>600.07</v>
      </c>
      <c r="G173" s="91" t="str">
        <f>IFERROR(VLOOKUP(B173,'SINAPI NACIONAL JAN.2022'!A:E,4,FALSE),IFERROR(VLOOKUP(B173,'SINAPI INSUMOS JAN.2022'!A:F,4,FALSE),IFERROR(VLOOKUP(B173,COMPOSIÇÕES!A:G,9,FALSE),"")))</f>
        <v>2,55</v>
      </c>
      <c r="H173" s="83">
        <f t="shared" si="0"/>
        <v>0.2338</v>
      </c>
      <c r="I173" s="123">
        <f t="shared" si="1"/>
        <v>3.14619</v>
      </c>
      <c r="J173" s="124">
        <f t="shared" si="2"/>
        <v>1530.17</v>
      </c>
      <c r="K173" s="124">
        <f t="shared" si="3"/>
        <v>1887.93</v>
      </c>
      <c r="L173" s="53" t="s">
        <v>22684</v>
      </c>
      <c r="O173" s="54"/>
      <c r="P173" s="53"/>
      <c r="Q173" s="125"/>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row>
    <row r="174" ht="63.75" customHeight="1" spans="1:48">
      <c r="A174" s="94" t="s">
        <v>82</v>
      </c>
      <c r="B174" s="77" t="s">
        <v>22686</v>
      </c>
      <c r="C174" s="87" t="str">
        <f>IFERROR(VLOOKUP(B174,'SINAPI NACIONAL JAN.2022'!A:E,5,FALSE),IFERROR(VLOOKUP(B174,'SINAPI INSUMOS JAN.2022'!A:F,6,FALSE),IFERROR(VLOOKUP(B174,COMPOSIÇÕES!A:G,3,FALSE),"")))</f>
        <v>SINAPI Nacional 
JANEIRO 2022</v>
      </c>
      <c r="D174" s="89" t="str">
        <f>IFERROR(VLOOKUP(B174,'SINAPI NACIONAL JAN.2022'!A:E,2,FALSE),IFERROR(VLOOKUP(B174,'SINAPI INSUMOS JAN.2022'!A:F,2,FALSE),IFERROR(VLOOKUP(B174,COMPOSIÇÕES!A:G,4,FALSE),"")))</f>
        <v>ASSENTAMENTO DE GUIA (MEIO-FIO) EM TRECHO RETO, CONFECCIONADA EM CONCRETO PRÉ-FABRICADO, DIMENSÕES 100X15X13X30 CM (COMPRIMENTO X BASE INFERIOR X BASE SUPERIOR X ALTURA), PARA VIAS URBANAS (USO VIÁRIO). AF_06/2016</v>
      </c>
      <c r="E174" s="85" t="str">
        <f>IFERROR(VLOOKUP(B174,'SINAPI NACIONAL JAN.2022'!A:E,3,FALSE),IFERROR(VLOOKUP(B174,'SINAPI INSUMOS JAN.2022'!A:F,3,FALSE),IFERROR(VLOOKUP(B174,COMPOSIÇÕES!A:G,5,FALSE),"")))</f>
        <v>M</v>
      </c>
      <c r="F174" s="81">
        <v>242.72</v>
      </c>
      <c r="G174" s="95" t="str">
        <f>IFERROR(VLOOKUP(B174,'SINAPI NACIONAL JAN.2022'!A:E,4,FALSE),IFERROR(VLOOKUP(B174,'SINAPI INSUMOS JAN.2022'!A:F,4,FALSE),IFERROR(VLOOKUP(B174,COMPOSIÇÕES!A:G,9,FALSE),"")))</f>
        <v>48,26</v>
      </c>
      <c r="H174" s="83">
        <f t="shared" si="0"/>
        <v>0.2338</v>
      </c>
      <c r="I174" s="96">
        <f t="shared" si="1"/>
        <v>59.543188</v>
      </c>
      <c r="J174" s="126">
        <f t="shared" si="2"/>
        <v>11713.66</v>
      </c>
      <c r="K174" s="126">
        <f t="shared" si="3"/>
        <v>14452.32</v>
      </c>
      <c r="L174" s="53"/>
      <c r="M174" s="53"/>
      <c r="N174" s="125"/>
      <c r="O174" s="54"/>
      <c r="P174" s="53"/>
      <c r="Q174" s="125"/>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row>
    <row r="175" ht="38.25" customHeight="1" spans="1:48">
      <c r="A175" s="94" t="s">
        <v>97</v>
      </c>
      <c r="B175" s="77" t="s">
        <v>22687</v>
      </c>
      <c r="C175" s="87" t="str">
        <f>IFERROR(VLOOKUP(B175,'SINAPI NACIONAL JAN.2022'!A:E,5,FALSE),IFERROR(VLOOKUP(B175,'SINAPI INSUMOS JAN.2022'!A:F,6,FALSE),IFERROR(VLOOKUP(B175,COMPOSIÇÕES!A:G,3,FALSE),"")))</f>
        <v>SINAPI Nacional 
JANEIRO 2022</v>
      </c>
      <c r="D175" s="89" t="str">
        <f>IFERROR(VLOOKUP(B175,'SINAPI NACIONAL JAN.2022'!A:E,2,FALSE),IFERROR(VLOOKUP(B175,'SINAPI INSUMOS JAN.2022'!A:F,2,FALSE),IFERROR(VLOOKUP(B175,COMPOSIÇÕES!A:G,4,FALSE),"")))</f>
        <v>EXECUÇÃO DE SARJETA DE CONCRETO USINADO, MOLDADA  IN LOCO  EM TRECHO RETO, 30 CM BASE X 15 CM ALTURA. AF_06/2016</v>
      </c>
      <c r="E175" s="85" t="str">
        <f>IFERROR(VLOOKUP(B175,'SINAPI NACIONAL JAN.2022'!A:E,3,FALSE),IFERROR(VLOOKUP(B175,'SINAPI INSUMOS JAN.2022'!A:F,3,FALSE),IFERROR(VLOOKUP(B175,COMPOSIÇÕES!A:G,5,FALSE),"")))</f>
        <v>M</v>
      </c>
      <c r="F175" s="81">
        <v>115.44</v>
      </c>
      <c r="G175" s="95" t="str">
        <f>IFERROR(VLOOKUP(B175,'SINAPI NACIONAL JAN.2022'!A:E,4,FALSE),IFERROR(VLOOKUP(B175,'SINAPI INSUMOS JAN.2022'!A:F,4,FALSE),IFERROR(VLOOKUP(B175,COMPOSIÇÕES!A:G,9,FALSE),"")))</f>
        <v>43,56</v>
      </c>
      <c r="H175" s="83">
        <f t="shared" si="0"/>
        <v>0.2338</v>
      </c>
      <c r="I175" s="96">
        <f t="shared" si="1"/>
        <v>53.744328</v>
      </c>
      <c r="J175" s="126">
        <f t="shared" si="2"/>
        <v>5028.56</v>
      </c>
      <c r="K175" s="126">
        <f t="shared" si="3"/>
        <v>6204.24</v>
      </c>
      <c r="L175" s="53"/>
      <c r="M175" s="53"/>
      <c r="N175" s="115"/>
      <c r="O175" s="54"/>
      <c r="P175" s="115"/>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row>
    <row r="176" ht="25.5" customHeight="1" spans="1:48">
      <c r="A176" s="94" t="s">
        <v>83</v>
      </c>
      <c r="B176" s="77" t="s">
        <v>67</v>
      </c>
      <c r="C176" s="87" t="str">
        <f>IFERROR(VLOOKUP(B176,'SINAPI NACIONAL JAN.2022'!A:E,5,FALSE),IFERROR(VLOOKUP(B176,'SINAPI INSUMOS JAN.2022'!A:F,6,FALSE),IFERROR(VLOOKUP(B176,COMPOSIÇÕES!A:G,3,FALSE),"")))</f>
        <v/>
      </c>
      <c r="D176" s="89" t="str">
        <f>IFERROR(VLOOKUP(B176,'SINAPI NACIONAL JAN.2022'!A:E,2,FALSE),IFERROR(VLOOKUP(B176,'SINAPI INSUMOS JAN.2022'!A:F,2,FALSE),IFERROR(VLOOKUP(B176,COMPOSIÇÕES!A:G,4,FALSE),"")))</f>
        <v/>
      </c>
      <c r="E176" s="85" t="str">
        <f>IFERROR(VLOOKUP(B176,'SINAPI NACIONAL JAN.2022'!A:E,3,FALSE),IFERROR(VLOOKUP(B176,'SINAPI INSUMOS JAN.2022'!A:F,3,FALSE),IFERROR(VLOOKUP(B176,COMPOSIÇÕES!A:G,5,FALSE),"")))</f>
        <v/>
      </c>
      <c r="F176" s="81">
        <v>1.2</v>
      </c>
      <c r="G176" s="95" t="str">
        <f>IFERROR(VLOOKUP(B176,'SINAPI NACIONAL JAN.2022'!A:E,4,FALSE),IFERROR(VLOOKUP(B176,'SINAPI INSUMOS JAN.2022'!A:F,4,FALSE),IFERROR(VLOOKUP(B176,COMPOSIÇÕES!A:G,9,FALSE),"")))</f>
        <v/>
      </c>
      <c r="H176" s="83">
        <f t="shared" si="0"/>
        <v>0.2338</v>
      </c>
      <c r="I176" s="96" t="e">
        <f t="shared" si="1"/>
        <v>#VALUE!</v>
      </c>
      <c r="J176" s="126" t="e">
        <f t="shared" si="2"/>
        <v>#VALUE!</v>
      </c>
      <c r="K176" s="126" t="e">
        <f t="shared" si="3"/>
        <v>#VALUE!</v>
      </c>
      <c r="L176" s="53"/>
      <c r="M176" s="53"/>
      <c r="N176" s="115"/>
      <c r="O176" s="54"/>
      <c r="P176" s="115"/>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row>
    <row r="177" ht="22.5" customHeight="1" spans="1:48">
      <c r="A177" s="94" t="s">
        <v>85</v>
      </c>
      <c r="B177" s="77" t="s">
        <v>22718</v>
      </c>
      <c r="C177" s="87" t="str">
        <f>IFERROR(VLOOKUP(B177,'SINAPI NACIONAL JAN.2022'!A:E,5,FALSE),IFERROR(VLOOKUP(B177,'SINAPI INSUMOS JAN.2022'!A:F,6,FALSE),IFERROR(VLOOKUP(B177,COMPOSIÇÕES!A:G,3,FALSE),"")))</f>
        <v/>
      </c>
      <c r="D177" s="89" t="str">
        <f>IFERROR(VLOOKUP(B177,'SINAPI NACIONAL JAN.2022'!A:E,2,FALSE),IFERROR(VLOOKUP(B177,'SINAPI INSUMOS JAN.2022'!A:F,2,FALSE),IFERROR(VLOOKUP(B177,COMPOSIÇÕES!A:G,4,FALSE),"")))</f>
        <v/>
      </c>
      <c r="E177" s="85" t="str">
        <f>IFERROR(VLOOKUP(B177,'SINAPI NACIONAL JAN.2022'!A:E,3,FALSE),IFERROR(VLOOKUP(B177,'SINAPI INSUMOS JAN.2022'!A:F,3,FALSE),IFERROR(VLOOKUP(B177,COMPOSIÇÕES!A:G,5,FALSE),"")))</f>
        <v/>
      </c>
      <c r="F177" s="81">
        <v>1</v>
      </c>
      <c r="G177" s="95" t="str">
        <f>IFERROR(VLOOKUP(B177,'SINAPI NACIONAL JAN.2022'!A:E,4,FALSE),IFERROR(VLOOKUP(B177,'SINAPI INSUMOS JAN.2022'!A:F,4,FALSE),IFERROR(VLOOKUP(B177,COMPOSIÇÕES!A:G,9,FALSE),"")))</f>
        <v/>
      </c>
      <c r="H177" s="83">
        <f t="shared" si="0"/>
        <v>0.2338</v>
      </c>
      <c r="I177" s="96" t="e">
        <f t="shared" si="1"/>
        <v>#VALUE!</v>
      </c>
      <c r="J177" s="126" t="e">
        <f t="shared" si="2"/>
        <v>#VALUE!</v>
      </c>
      <c r="K177" s="126" t="e">
        <f t="shared" si="3"/>
        <v>#VALUE!</v>
      </c>
      <c r="L177" s="53"/>
      <c r="M177" s="53"/>
      <c r="N177" s="115"/>
      <c r="O177" s="54"/>
      <c r="P177" s="115"/>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row>
    <row r="178" ht="63.75" customHeight="1" spans="1:48">
      <c r="A178" s="94" t="s">
        <v>117</v>
      </c>
      <c r="B178" s="77" t="s">
        <v>262</v>
      </c>
      <c r="C178" s="87" t="str">
        <f>IFERROR(VLOOKUP(B178,'SINAPI NACIONAL JAN.2022'!A:E,5,FALSE),IFERROR(VLOOKUP(B178,'SINAPI INSUMOS JAN.2022'!A:F,6,FALSE),IFERROR(VLOOKUP(B178,COMPOSIÇÕES!A:G,3,FALSE),"")))</f>
        <v/>
      </c>
      <c r="D178" s="89" t="str">
        <f>IFERROR(VLOOKUP(B178,'SINAPI NACIONAL JAN.2022'!A:E,2,FALSE),IFERROR(VLOOKUP(B178,'SINAPI INSUMOS JAN.2022'!A:F,2,FALSE),IFERROR(VLOOKUP(B178,COMPOSIÇÕES!A:G,4,FALSE),"")))</f>
        <v/>
      </c>
      <c r="E178" s="85" t="str">
        <f>IFERROR(VLOOKUP(B178,'SINAPI NACIONAL JAN.2022'!A:E,3,FALSE),IFERROR(VLOOKUP(B178,'SINAPI INSUMOS JAN.2022'!A:F,3,FALSE),IFERROR(VLOOKUP(B178,COMPOSIÇÕES!A:G,5,FALSE),"")))</f>
        <v/>
      </c>
      <c r="F178" s="81">
        <v>7</v>
      </c>
      <c r="G178" s="95" t="str">
        <f>IFERROR(VLOOKUP(B178,'SINAPI NACIONAL JAN.2022'!A:E,4,FALSE),IFERROR(VLOOKUP(B178,'SINAPI INSUMOS JAN.2022'!A:F,4,FALSE),IFERROR(VLOOKUP(B178,COMPOSIÇÕES!A:G,9,FALSE),"")))</f>
        <v/>
      </c>
      <c r="H178" s="83">
        <f t="shared" si="0"/>
        <v>0.2338</v>
      </c>
      <c r="I178" s="96" t="e">
        <f t="shared" si="1"/>
        <v>#VALUE!</v>
      </c>
      <c r="J178" s="126" t="e">
        <f t="shared" si="2"/>
        <v>#VALUE!</v>
      </c>
      <c r="K178" s="126" t="e">
        <f t="shared" si="3"/>
        <v>#VALUE!</v>
      </c>
      <c r="L178" s="53"/>
      <c r="M178" s="53"/>
      <c r="N178" s="115"/>
      <c r="O178" s="54"/>
      <c r="P178" s="115"/>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row>
    <row r="179" ht="63.75" customHeight="1" spans="1:48">
      <c r="A179" s="94" t="s">
        <v>141</v>
      </c>
      <c r="B179" s="77" t="s">
        <v>22719</v>
      </c>
      <c r="C179" s="87" t="str">
        <f>IFERROR(VLOOKUP(B179,'SINAPI NACIONAL JAN.2022'!A:E,5,FALSE),IFERROR(VLOOKUP(B179,'SINAPI INSUMOS JAN.2022'!A:F,6,FALSE),IFERROR(VLOOKUP(B179,COMPOSIÇÕES!A:G,3,FALSE),"")))</f>
        <v>SINAPI Nacional 
JANEIRO 2022</v>
      </c>
      <c r="D179" s="89" t="str">
        <f>IFERROR(VLOOKUP(B179,'SINAPI NACIONAL JAN.2022'!A:E,2,FALSE),IFERROR(VLOOKUP(B179,'SINAPI INSUMOS JAN.2022'!A:F,2,FALSE),IFERROR(VLOOKUP(B179,COMPOSIÇÕES!A:G,4,FALSE),"")))</f>
        <v>ESCAVAÇÃO MECANIZADA DE VALA COM PROFUNDIDADE ATÉ 1,5 M (MÉDIA MONTANTE E JUSANTE/UMA COMPOSIÇÃO POR TRECHO), RETROESCAV. (0,26 M3), LARGURA DE 0,8 M A 1,5 M, EM SOLO DE 1A CATEGORIA, LOCAIS COM BAIXO NÍVEL DE INTERFERÊNCIA. AF_02/2021</v>
      </c>
      <c r="E179" s="85" t="str">
        <f>IFERROR(VLOOKUP(B179,'SINAPI NACIONAL JAN.2022'!A:E,3,FALSE),IFERROR(VLOOKUP(B179,'SINAPI INSUMOS JAN.2022'!A:F,3,FALSE),IFERROR(VLOOKUP(B179,COMPOSIÇÕES!A:G,5,FALSE),"")))</f>
        <v>M3</v>
      </c>
      <c r="F179" s="81">
        <v>1.36</v>
      </c>
      <c r="G179" s="95" t="str">
        <f>IFERROR(VLOOKUP(B179,'SINAPI NACIONAL JAN.2022'!A:E,4,FALSE),IFERROR(VLOOKUP(B179,'SINAPI INSUMOS JAN.2022'!A:F,4,FALSE),IFERROR(VLOOKUP(B179,COMPOSIÇÕES!A:G,9,FALSE),"")))</f>
        <v>7,03</v>
      </c>
      <c r="H179" s="83">
        <f t="shared" si="0"/>
        <v>0.2338</v>
      </c>
      <c r="I179" s="96">
        <f t="shared" si="1"/>
        <v>8.673614</v>
      </c>
      <c r="J179" s="126">
        <f t="shared" si="2"/>
        <v>9.56</v>
      </c>
      <c r="K179" s="126">
        <f t="shared" si="3"/>
        <v>11.79</v>
      </c>
      <c r="L179" s="53"/>
      <c r="M179" s="53"/>
      <c r="N179" s="125"/>
      <c r="O179" s="54"/>
      <c r="P179" s="53"/>
      <c r="Q179" s="125"/>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row>
    <row r="180" ht="51" customHeight="1" spans="1:48">
      <c r="A180" s="94" t="s">
        <v>142</v>
      </c>
      <c r="B180" s="92" t="s">
        <v>22683</v>
      </c>
      <c r="C180" s="85" t="str">
        <f>IFERROR(VLOOKUP(B180,'SINAPI NACIONAL JAN.2022'!A:E,5,FALSE),IFERROR(VLOOKUP(B180,'SINAPI INSUMOS JAN.2022'!A:F,6,FALSE),IFERROR(VLOOKUP(B180,COMPOSIÇÕES!A:G,3,FALSE),"")))</f>
        <v>SINAPI Nacional 
JANEIRO 2022</v>
      </c>
      <c r="D180" s="89" t="str">
        <f>IFERROR(VLOOKUP(B180,'SINAPI NACIONAL JAN.2022'!A:E,2,FALSE),IFERROR(VLOOKUP(B180,'SINAPI INSUMOS JAN.2022'!A:F,2,FALSE),IFERROR(VLOOKUP(B180,COMPOSIÇÕES!A:G,4,FALSE),"")))&amp;L180</f>
        <v>CARGA, MANOBRA E DESCARGA DE SOLOS E MATERIAIS GRANULARES EM CAMINHÃO BASCULANTE 6 M³ - CARGA COM PÁ CARREGADEIRA (CAÇAMBA DE 1,7 A 2,8 M³ / 128 HP) E DESCARGA LIVRE (UNIDADE: M3). AF_07/2020 - BOTA-FORA</v>
      </c>
      <c r="E180" s="84" t="str">
        <f>IFERROR(VLOOKUP(B180,'SINAPI NACIONAL JAN.2022'!A:E,3,FALSE),IFERROR(VLOOKUP(B180,'SINAPI INSUMOS JAN.2022'!A:F,3,FALSE),IFERROR(VLOOKUP(B180,COMPOSIÇÕES!A:G,5,FALSE),"")))</f>
        <v>M3</v>
      </c>
      <c r="F180" s="81">
        <v>1.77</v>
      </c>
      <c r="G180" s="91" t="str">
        <f>IFERROR(VLOOKUP(B180,'SINAPI NACIONAL JAN.2022'!A:E,4,FALSE),IFERROR(VLOOKUP(B180,'SINAPI INSUMOS JAN.2022'!A:F,4,FALSE),IFERROR(VLOOKUP(B180,COMPOSIÇÕES!A:G,9,FALSE),"")))</f>
        <v>7,89</v>
      </c>
      <c r="H180" s="83">
        <f t="shared" si="0"/>
        <v>0.2338</v>
      </c>
      <c r="I180" s="123">
        <f t="shared" si="1"/>
        <v>9.734682</v>
      </c>
      <c r="J180" s="124">
        <f t="shared" si="2"/>
        <v>13.96</v>
      </c>
      <c r="K180" s="124">
        <f t="shared" si="3"/>
        <v>17.23</v>
      </c>
      <c r="L180" s="53" t="s">
        <v>22684</v>
      </c>
      <c r="O180" s="54"/>
      <c r="P180" s="53"/>
      <c r="Q180" s="125"/>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row>
    <row r="181" ht="38.25" customHeight="1" spans="1:48">
      <c r="A181" s="94" t="s">
        <v>22690</v>
      </c>
      <c r="B181" s="93" t="s">
        <v>22685</v>
      </c>
      <c r="C181" s="85" t="str">
        <f>IFERROR(VLOOKUP(B181,'SINAPI NACIONAL JAN.2022'!A:E,5,FALSE),IFERROR(VLOOKUP(B181,'SINAPI INSUMOS JAN.2022'!A:F,6,FALSE),IFERROR(VLOOKUP(B181,COMPOSIÇÕES!A:G,3,FALSE),"")))</f>
        <v>SINAPI Nacional 
JANEIRO 2022</v>
      </c>
      <c r="D181" s="89" t="str">
        <f>IFERROR(VLOOKUP(B181,'SINAPI NACIONAL JAN.2022'!A:E,2,FALSE),IFERROR(VLOOKUP(B181,'SINAPI INSUMOS JAN.2022'!A:F,2,FALSE),IFERROR(VLOOKUP(B181,COMPOSIÇÕES!A:G,4,FALSE),"")))&amp;L181</f>
        <v>TRANSPORTE COM CAMINHÃO BASCULANTE DE 6 M³, EM VIA URBANA PAVIMENTADA, DMT ATÉ 30 KM (UNIDADE: M3XKM). AF_07/2020 - BOTA-FORA</v>
      </c>
      <c r="E181" s="84" t="str">
        <f>IFERROR(VLOOKUP(B181,'SINAPI NACIONAL JAN.2022'!A:E,3,FALSE),IFERROR(VLOOKUP(B181,'SINAPI INSUMOS JAN.2022'!A:F,3,FALSE),IFERROR(VLOOKUP(B181,COMPOSIÇÕES!A:G,5,FALSE),"")))</f>
        <v>M3XKM</v>
      </c>
      <c r="F181" s="81">
        <v>4.07</v>
      </c>
      <c r="G181" s="91" t="str">
        <f>IFERROR(VLOOKUP(B181,'SINAPI NACIONAL JAN.2022'!A:E,4,FALSE),IFERROR(VLOOKUP(B181,'SINAPI INSUMOS JAN.2022'!A:F,4,FALSE),IFERROR(VLOOKUP(B181,COMPOSIÇÕES!A:G,9,FALSE),"")))</f>
        <v>2,55</v>
      </c>
      <c r="H181" s="83">
        <f t="shared" si="0"/>
        <v>0.2338</v>
      </c>
      <c r="I181" s="123">
        <f t="shared" si="1"/>
        <v>3.14619</v>
      </c>
      <c r="J181" s="124">
        <f t="shared" si="2"/>
        <v>10.37</v>
      </c>
      <c r="K181" s="124">
        <f t="shared" si="3"/>
        <v>12.8</v>
      </c>
      <c r="L181" s="53" t="s">
        <v>22684</v>
      </c>
      <c r="O181" s="54"/>
      <c r="P181" s="53"/>
      <c r="Q181" s="125"/>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row>
    <row r="182" ht="22.5" customHeight="1" spans="1:48">
      <c r="A182" s="87" t="s">
        <v>88</v>
      </c>
      <c r="B182" s="88" t="s">
        <v>72</v>
      </c>
      <c r="C182" s="87" t="str">
        <f>IFERROR(VLOOKUP(B182,'SINAPI NACIONAL JAN.2022'!A:E,5,FALSE),IFERROR(VLOOKUP(B182,'SINAPI INSUMOS JAN.2022'!A:F,6,FALSE),IFERROR(VLOOKUP(B182,COMPOSIÇÕES!A:G,3,FALSE),"")))</f>
        <v/>
      </c>
      <c r="D182" s="89" t="str">
        <f>IFERROR(VLOOKUP(B182,'SINAPI NACIONAL JAN.2022'!A:E,2,FALSE),IFERROR(VLOOKUP(B182,'SINAPI INSUMOS JAN.2022'!A:F,2,FALSE),IFERROR(VLOOKUP(B182,COMPOSIÇÕES!A:G,4,FALSE),"")))</f>
        <v/>
      </c>
      <c r="E182" s="85" t="str">
        <f>IFERROR(VLOOKUP(B182,'SINAPI NACIONAL JAN.2022'!A:E,3,FALSE),IFERROR(VLOOKUP(B182,'SINAPI INSUMOS JAN.2022'!A:F,3,FALSE),IFERROR(VLOOKUP(B182,COMPOSIÇÕES!A:G,5,FALSE),"")))</f>
        <v/>
      </c>
      <c r="F182" s="96">
        <v>0.73</v>
      </c>
      <c r="G182" s="95" t="str">
        <f>IFERROR(VLOOKUP(B182,'SINAPI NACIONAL JAN.2022'!A:E,4,FALSE),IFERROR(VLOOKUP(B182,'SINAPI INSUMOS JAN.2022'!A:F,4,FALSE),IFERROR(VLOOKUP(B182,COMPOSIÇÕES!A:G,9,FALSE),"")))</f>
        <v/>
      </c>
      <c r="H182" s="83">
        <f t="shared" si="0"/>
        <v>0.2338</v>
      </c>
      <c r="I182" s="96" t="e">
        <f t="shared" si="1"/>
        <v>#VALUE!</v>
      </c>
      <c r="J182" s="126" t="e">
        <f t="shared" si="2"/>
        <v>#VALUE!</v>
      </c>
      <c r="K182" s="127" t="e">
        <f t="shared" si="3"/>
        <v>#VALUE!</v>
      </c>
      <c r="L182" s="53"/>
      <c r="M182" s="53"/>
      <c r="N182" s="125"/>
      <c r="O182" s="54"/>
      <c r="P182" s="53"/>
      <c r="Q182" s="125"/>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row>
    <row r="183" ht="25.5" customHeight="1" spans="1:48">
      <c r="A183" s="87" t="s">
        <v>90</v>
      </c>
      <c r="B183" s="88" t="s">
        <v>22692</v>
      </c>
      <c r="C183" s="87" t="str">
        <f>IFERROR(VLOOKUP(B183,'SINAPI NACIONAL JAN.2022'!A:E,5,FALSE),IFERROR(VLOOKUP(B183,'SINAPI INSUMOS JAN.2022'!A:F,6,FALSE),IFERROR(VLOOKUP(B183,COMPOSIÇÕES!A:G,3,FALSE),"")))</f>
        <v>SINAPI Nacional 
JANEIRO 2022</v>
      </c>
      <c r="D183" s="89" t="str">
        <f>IFERROR(VLOOKUP(B183,'SINAPI NACIONAL JAN.2022'!A:E,2,FALSE),IFERROR(VLOOKUP(B183,'SINAPI INSUMOS JAN.2022'!A:F,2,FALSE),IFERROR(VLOOKUP(B183,COMPOSIÇÕES!A:G,4,FALSE),"")))</f>
        <v>REGULARIZAÇÃO E COMPACTAÇÃO DE SUBLEITO DE SOLO  PREDOMINANTEMENTE ARGILOSO. AF_11/2019</v>
      </c>
      <c r="E183" s="85" t="str">
        <f>IFERROR(VLOOKUP(B183,'SINAPI NACIONAL JAN.2022'!A:E,3,FALSE),IFERROR(VLOOKUP(B183,'SINAPI INSUMOS JAN.2022'!A:F,3,FALSE),IFERROR(VLOOKUP(B183,COMPOSIÇÕES!A:G,5,FALSE),"")))</f>
        <v>M2</v>
      </c>
      <c r="F183" s="96">
        <v>566.87</v>
      </c>
      <c r="G183" s="95" t="str">
        <f>IFERROR(VLOOKUP(B183,'SINAPI NACIONAL JAN.2022'!A:E,4,FALSE),IFERROR(VLOOKUP(B183,'SINAPI INSUMOS JAN.2022'!A:F,4,FALSE),IFERROR(VLOOKUP(B183,COMPOSIÇÕES!A:G,9,FALSE),"")))</f>
        <v>2,33</v>
      </c>
      <c r="H183" s="83">
        <f t="shared" si="0"/>
        <v>0.2338</v>
      </c>
      <c r="I183" s="96">
        <f t="shared" si="1"/>
        <v>2.874754</v>
      </c>
      <c r="J183" s="126">
        <f t="shared" si="2"/>
        <v>1320.8</v>
      </c>
      <c r="K183" s="127">
        <f t="shared" si="3"/>
        <v>1629.61</v>
      </c>
      <c r="L183" s="53"/>
      <c r="M183" s="53"/>
      <c r="N183" s="125"/>
      <c r="O183" s="54"/>
      <c r="P183" s="53"/>
      <c r="Q183" s="125"/>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row>
    <row r="184" ht="25.5" customHeight="1" spans="1:48">
      <c r="A184" s="87" t="s">
        <v>92</v>
      </c>
      <c r="B184" s="88" t="s">
        <v>22693</v>
      </c>
      <c r="C184" s="87" t="str">
        <f>IFERROR(VLOOKUP(B184,'SINAPI NACIONAL JAN.2022'!A:E,5,FALSE),IFERROR(VLOOKUP(B184,'SINAPI INSUMOS JAN.2022'!A:F,6,FALSE),IFERROR(VLOOKUP(B184,COMPOSIÇÕES!A:G,3,FALSE),"")))</f>
        <v/>
      </c>
      <c r="D184" s="89" t="str">
        <f>IFERROR(VLOOKUP(B184,'SINAPI NACIONAL JAN.2022'!A:E,2,FALSE),IFERROR(VLOOKUP(B184,'SINAPI INSUMOS JAN.2022'!A:F,2,FALSE),IFERROR(VLOOKUP(B184,COMPOSIÇÕES!A:G,4,FALSE),"")))</f>
        <v/>
      </c>
      <c r="E184" s="85" t="str">
        <f>IFERROR(VLOOKUP(B184,'SINAPI NACIONAL JAN.2022'!A:E,3,FALSE),IFERROR(VLOOKUP(B184,'SINAPI INSUMOS JAN.2022'!A:F,3,FALSE),IFERROR(VLOOKUP(B184,COMPOSIÇÕES!A:G,5,FALSE),"")))</f>
        <v/>
      </c>
      <c r="F184" s="96">
        <v>76.58</v>
      </c>
      <c r="G184" s="95" t="str">
        <f>IFERROR(VLOOKUP(B184,'SINAPI NACIONAL JAN.2022'!A:E,4,FALSE),IFERROR(VLOOKUP(B184,'SINAPI INSUMOS JAN.2022'!A:F,4,FALSE),IFERROR(VLOOKUP(B184,COMPOSIÇÕES!A:G,9,FALSE),"")))</f>
        <v/>
      </c>
      <c r="H184" s="83">
        <f t="shared" si="0"/>
        <v>0.2338</v>
      </c>
      <c r="I184" s="96" t="e">
        <f t="shared" si="1"/>
        <v>#VALUE!</v>
      </c>
      <c r="J184" s="126" t="e">
        <f t="shared" si="2"/>
        <v>#VALUE!</v>
      </c>
      <c r="K184" s="127" t="e">
        <f t="shared" si="3"/>
        <v>#VALUE!</v>
      </c>
      <c r="L184" s="53"/>
      <c r="M184" s="53"/>
      <c r="N184" s="125"/>
      <c r="O184" s="54"/>
      <c r="P184" s="53"/>
      <c r="Q184" s="125"/>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row>
    <row r="185" ht="51" customHeight="1" spans="1:48">
      <c r="A185" s="87" t="s">
        <v>94</v>
      </c>
      <c r="B185" s="88" t="s">
        <v>22694</v>
      </c>
      <c r="C185" s="87" t="str">
        <f>IFERROR(VLOOKUP(B185,'SINAPI NACIONAL JAN.2022'!A:E,5,FALSE),IFERROR(VLOOKUP(B185,'SINAPI INSUMOS JAN.2022'!A:F,6,FALSE),IFERROR(VLOOKUP(B185,COMPOSIÇÕES!A:G,3,FALSE),"")))</f>
        <v/>
      </c>
      <c r="D185" s="89" t="str">
        <f>IFERROR(VLOOKUP(B185,'SINAPI NACIONAL JAN.2022'!A:E,2,FALSE),IFERROR(VLOOKUP(B185,'SINAPI INSUMOS JAN.2022'!A:F,2,FALSE),IFERROR(VLOOKUP(B185,COMPOSIÇÕES!A:G,4,FALSE),"")))</f>
        <v/>
      </c>
      <c r="E185" s="85" t="str">
        <f>IFERROR(VLOOKUP(B185,'SINAPI NACIONAL JAN.2022'!A:E,3,FALSE),IFERROR(VLOOKUP(B185,'SINAPI INSUMOS JAN.2022'!A:F,3,FALSE),IFERROR(VLOOKUP(B185,COMPOSIÇÕES!A:G,5,FALSE),"")))</f>
        <v/>
      </c>
      <c r="F185" s="96">
        <v>482.38</v>
      </c>
      <c r="G185" s="95" t="str">
        <f>IFERROR(VLOOKUP(B185,'SINAPI NACIONAL JAN.2022'!A:E,4,FALSE),IFERROR(VLOOKUP(B185,'SINAPI INSUMOS JAN.2022'!A:F,4,FALSE),IFERROR(VLOOKUP(B185,COMPOSIÇÕES!A:G,9,FALSE),"")))</f>
        <v/>
      </c>
      <c r="H185" s="83">
        <f t="shared" si="0"/>
        <v>0.2338</v>
      </c>
      <c r="I185" s="96" t="e">
        <f t="shared" si="1"/>
        <v>#VALUE!</v>
      </c>
      <c r="J185" s="126" t="e">
        <f t="shared" si="2"/>
        <v>#VALUE!</v>
      </c>
      <c r="K185" s="127" t="e">
        <f t="shared" si="3"/>
        <v>#VALUE!</v>
      </c>
      <c r="L185" s="53"/>
      <c r="O185" s="54"/>
      <c r="P185" s="53"/>
      <c r="Q185" s="115"/>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row>
    <row r="186" ht="51" customHeight="1" spans="1:48">
      <c r="A186" s="87" t="s">
        <v>22695</v>
      </c>
      <c r="B186" s="88" t="s">
        <v>22696</v>
      </c>
      <c r="C186" s="87" t="str">
        <f>IFERROR(VLOOKUP(B186,'SINAPI NACIONAL JAN.2022'!A:E,5,FALSE),IFERROR(VLOOKUP(B186,'SINAPI INSUMOS JAN.2022'!A:F,6,FALSE),IFERROR(VLOOKUP(B186,COMPOSIÇÕES!A:G,3,FALSE),"")))</f>
        <v>SINAPI Nacional 
JANEIRO 2022</v>
      </c>
      <c r="D186" s="89" t="str">
        <f>IFERROR(VLOOKUP(B186,'SINAPI NACIONAL JAN.2022'!A:E,2,FALSE),IFERROR(VLOOKUP(B186,'SINAPI INSUMOS JAN.2022'!A:F,2,FALSE),IFERROR(VLOOKUP(B186,COMPOSIÇÕES!A:G,4,FALSE),"")))&amp;L186</f>
        <v>CARGA, MANOBRA E DESCARGA DE ENTULHO EM CAMINHÃO BASCULANTE 6 M³ - CARGA COM ESCAVADEIRA HIDRÁULICA  (CAÇAMBA DE 0,80 M³ / 111 HP) E DESCARGA LIVRE (UNIDADE: M3). AF_07/2020 - BOTA-FORA</v>
      </c>
      <c r="E186" s="85" t="str">
        <f>IFERROR(VLOOKUP(B186,'SINAPI NACIONAL JAN.2022'!A:E,3,FALSE),IFERROR(VLOOKUP(B186,'SINAPI INSUMOS JAN.2022'!A:F,3,FALSE),IFERROR(VLOOKUP(B186,COMPOSIÇÕES!A:G,5,FALSE),"")))</f>
        <v>M3</v>
      </c>
      <c r="F186" s="96">
        <v>0.94</v>
      </c>
      <c r="G186" s="95" t="str">
        <f>IFERROR(VLOOKUP(B186,'SINAPI NACIONAL JAN.2022'!A:E,4,FALSE),IFERROR(VLOOKUP(B186,'SINAPI INSUMOS JAN.2022'!A:F,4,FALSE),IFERROR(VLOOKUP(B186,COMPOSIÇÕES!A:G,9,FALSE),"")))</f>
        <v>8,26</v>
      </c>
      <c r="H186" s="83">
        <f t="shared" si="0"/>
        <v>0.2338</v>
      </c>
      <c r="I186" s="96">
        <f t="shared" si="1"/>
        <v>10.191188</v>
      </c>
      <c r="J186" s="126">
        <f t="shared" si="2"/>
        <v>7.76</v>
      </c>
      <c r="K186" s="127">
        <f t="shared" si="3"/>
        <v>9.57</v>
      </c>
      <c r="L186" s="53" t="s">
        <v>22684</v>
      </c>
      <c r="O186" s="54"/>
      <c r="P186" s="53"/>
      <c r="Q186" s="125"/>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row>
    <row r="187" ht="38.25" customHeight="1" spans="1:48">
      <c r="A187" s="87" t="s">
        <v>22697</v>
      </c>
      <c r="B187" s="88" t="s">
        <v>22685</v>
      </c>
      <c r="C187" s="87" t="str">
        <f>IFERROR(VLOOKUP(B187,'SINAPI NACIONAL JAN.2022'!A:E,5,FALSE),IFERROR(VLOOKUP(B187,'SINAPI INSUMOS JAN.2022'!A:F,6,FALSE),IFERROR(VLOOKUP(B187,COMPOSIÇÕES!A:G,3,FALSE),"")))</f>
        <v>SINAPI Nacional 
JANEIRO 2022</v>
      </c>
      <c r="D187" s="89" t="str">
        <f>IFERROR(VLOOKUP(B187,'SINAPI NACIONAL JAN.2022'!A:E,2,FALSE),IFERROR(VLOOKUP(B187,'SINAPI INSUMOS JAN.2022'!A:F,2,FALSE),IFERROR(VLOOKUP(B187,COMPOSIÇÕES!A:G,4,FALSE),"")))&amp;L187</f>
        <v>TRANSPORTE COM CAMINHÃO BASCULANTE DE 6 M³, EM VIA URBANA PAVIMENTADA, DMT ATÉ 30 KM (UNIDADE: M3XKM). AF_07/2020 - BOTA-FORA</v>
      </c>
      <c r="E187" s="85" t="str">
        <f>IFERROR(VLOOKUP(B187,'SINAPI NACIONAL JAN.2022'!A:E,3,FALSE),IFERROR(VLOOKUP(B187,'SINAPI INSUMOS JAN.2022'!A:F,3,FALSE),IFERROR(VLOOKUP(B187,COMPOSIÇÕES!A:G,5,FALSE),"")))</f>
        <v>M3XKM</v>
      </c>
      <c r="F187" s="96">
        <v>2.17</v>
      </c>
      <c r="G187" s="95" t="str">
        <f>IFERROR(VLOOKUP(B187,'SINAPI NACIONAL JAN.2022'!A:E,4,FALSE),IFERROR(VLOOKUP(B187,'SINAPI INSUMOS JAN.2022'!A:F,4,FALSE),IFERROR(VLOOKUP(B187,COMPOSIÇÕES!A:G,9,FALSE),"")))</f>
        <v>2,55</v>
      </c>
      <c r="H187" s="83">
        <f t="shared" si="0"/>
        <v>0.2338</v>
      </c>
      <c r="I187" s="96">
        <f t="shared" si="1"/>
        <v>3.14619</v>
      </c>
      <c r="J187" s="126">
        <f t="shared" si="2"/>
        <v>5.53</v>
      </c>
      <c r="K187" s="127">
        <f t="shared" si="3"/>
        <v>6.82</v>
      </c>
      <c r="L187" s="53" t="s">
        <v>22684</v>
      </c>
      <c r="O187" s="54"/>
      <c r="P187" s="53"/>
      <c r="Q187" s="115"/>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row>
    <row r="188" ht="26.25" customHeight="1" spans="1:48">
      <c r="A188" s="87" t="s">
        <v>22698</v>
      </c>
      <c r="B188" s="88" t="s">
        <v>22699</v>
      </c>
      <c r="C188" s="87" t="str">
        <f>IFERROR(VLOOKUP(B188,'SINAPI NACIONAL JAN.2022'!A:E,5,FALSE),IFERROR(VLOOKUP(B188,'SINAPI INSUMOS JAN.2022'!A:F,6,FALSE),IFERROR(VLOOKUP(B188,COMPOSIÇÕES!A:G,3,FALSE),"")))</f>
        <v/>
      </c>
      <c r="D188" s="89" t="str">
        <f>IFERROR(VLOOKUP(B188,'SINAPI NACIONAL JAN.2022'!A:E,2,FALSE),IFERROR(VLOOKUP(B188,'SINAPI INSUMOS JAN.2022'!A:F,2,FALSE),IFERROR(VLOOKUP(B188,COMPOSIÇÕES!A:G,4,FALSE),"")))</f>
        <v/>
      </c>
      <c r="E188" s="85" t="str">
        <f>IFERROR(VLOOKUP(B188,'SINAPI NACIONAL JAN.2022'!A:E,3,FALSE),IFERROR(VLOOKUP(B188,'SINAPI INSUMOS JAN.2022'!A:F,3,FALSE),IFERROR(VLOOKUP(B188,COMPOSIÇÕES!A:G,5,FALSE),"")))</f>
        <v/>
      </c>
      <c r="F188" s="96">
        <v>25.15</v>
      </c>
      <c r="G188" s="95" t="str">
        <f>IFERROR(VLOOKUP(B188,'SINAPI NACIONAL JAN.2022'!A:E,4,FALSE),IFERROR(VLOOKUP(B188,'SINAPI INSUMOS JAN.2022'!A:F,4,FALSE),IFERROR(VLOOKUP(B188,COMPOSIÇÕES!A:G,9,FALSE),"")))</f>
        <v/>
      </c>
      <c r="H188" s="83">
        <f t="shared" si="0"/>
        <v>0.2338</v>
      </c>
      <c r="I188" s="96" t="e">
        <f t="shared" si="1"/>
        <v>#VALUE!</v>
      </c>
      <c r="J188" s="126" t="e">
        <f t="shared" si="2"/>
        <v>#VALUE!</v>
      </c>
      <c r="K188" s="127" t="e">
        <f t="shared" si="3"/>
        <v>#VALUE!</v>
      </c>
      <c r="L188" s="53"/>
      <c r="O188" s="54"/>
      <c r="P188" s="53"/>
      <c r="Q188" s="115"/>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row>
    <row r="189" ht="38.25" customHeight="1" spans="1:48">
      <c r="A189" s="97" t="s">
        <v>102</v>
      </c>
      <c r="B189" s="98" t="s">
        <v>22700</v>
      </c>
      <c r="C189" s="97" t="str">
        <f>IFERROR(VLOOKUP(B189,'SINAPI NACIONAL JAN.2022'!A:E,5,FALSE),IFERROR(VLOOKUP(B189,'SINAPI INSUMOS JAN.2022'!A:F,6,FALSE),IFERROR(VLOOKUP(B189,COMPOSIÇÕES!A:G,3,FALSE),"")))</f>
        <v>SINAPI Nacional 
JANEIRO 2022</v>
      </c>
      <c r="D189" s="99" t="str">
        <f>IFERROR(VLOOKUP(B189,'SINAPI NACIONAL JAN.2022'!A:E,2,FALSE),IFERROR(VLOOKUP(B189,'SINAPI INSUMOS JAN.2022'!A:F,2,FALSE),IFERROR(VLOOKUP(B189,COMPOSIÇÕES!A:G,4,FALSE),"")))</f>
        <v>EXECUÇÃO DE PASSEIO (CALÇADA) OU PISO DE CONCRETO COM CONCRETO MOLDADO IN LOCO, USINADO, ACABAMENTO CONVENCIONAL, NÃO ARMADO. AF_07/2016</v>
      </c>
      <c r="E189" s="100" t="str">
        <f>IFERROR(VLOOKUP(B189,'SINAPI NACIONAL JAN.2022'!A:E,3,FALSE),IFERROR(VLOOKUP(B189,'SINAPI INSUMOS JAN.2022'!A:F,3,FALSE),IFERROR(VLOOKUP(B189,COMPOSIÇÕES!A:G,5,FALSE),"")))</f>
        <v>M3</v>
      </c>
      <c r="F189" s="96">
        <v>5.92</v>
      </c>
      <c r="G189" s="101" t="str">
        <f>IFERROR(VLOOKUP(B189,'SINAPI NACIONAL JAN.2022'!A:E,4,FALSE),IFERROR(VLOOKUP(B189,'SINAPI INSUMOS JAN.2022'!A:F,4,FALSE),IFERROR(VLOOKUP(B189,COMPOSIÇÕES!A:G,9,FALSE),"")))</f>
        <v>569,17</v>
      </c>
      <c r="H189" s="102">
        <f t="shared" si="0"/>
        <v>0.2338</v>
      </c>
      <c r="I189" s="128">
        <f t="shared" si="1"/>
        <v>702.241946</v>
      </c>
      <c r="J189" s="129">
        <f t="shared" si="2"/>
        <v>3369.48</v>
      </c>
      <c r="K189" s="129">
        <f t="shared" si="3"/>
        <v>4157.27</v>
      </c>
      <c r="L189" s="53"/>
      <c r="M189" s="53"/>
      <c r="N189" s="125"/>
      <c r="O189" s="130"/>
      <c r="P189" s="53"/>
      <c r="Q189" s="125"/>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row>
    <row r="190" ht="51" customHeight="1" spans="1:48">
      <c r="A190" s="103" t="s">
        <v>103</v>
      </c>
      <c r="B190" s="92" t="s">
        <v>91</v>
      </c>
      <c r="C190" s="103" t="str">
        <f>IFERROR(VLOOKUP(B190,'SINAPI NACIONAL JAN.2022'!A:E,5,FALSE),IFERROR(VLOOKUP(B190,'SINAPI INSUMOS JAN.2022'!A:F,6,FALSE),IFERROR(VLOOKUP(B190,COMPOSIÇÕES!A:G,3,FALSE),"")))</f>
        <v/>
      </c>
      <c r="D190" s="104" t="str">
        <f>IFERROR(VLOOKUP(B190,'SINAPI NACIONAL JAN.2022'!A:E,2,FALSE),IFERROR(VLOOKUP(B190,'SINAPI INSUMOS JAN.2022'!A:F,2,FALSE),IFERROR(VLOOKUP(B190,COMPOSIÇÕES!A:G,4,FALSE),"")))</f>
        <v/>
      </c>
      <c r="E190" s="85" t="str">
        <f>IFERROR(VLOOKUP(B190,'SINAPI NACIONAL JAN.2022'!A:E,3,FALSE),IFERROR(VLOOKUP(B190,'SINAPI INSUMOS JAN.2022'!A:F,3,FALSE),IFERROR(VLOOKUP(B190,COMPOSIÇÕES!A:G,5,FALSE),"")))</f>
        <v/>
      </c>
      <c r="F190" s="96">
        <v>4</v>
      </c>
      <c r="G190" s="82" t="str">
        <f>IFERROR(VLOOKUP(B190,'SINAPI NACIONAL JAN.2022'!A:E,4,FALSE),IFERROR(VLOOKUP(B190,'SINAPI INSUMOS JAN.2022'!A:F,4,FALSE),IFERROR(VLOOKUP(B190,COMPOSIÇÕES!A:G,9,FALSE),"")))</f>
        <v/>
      </c>
      <c r="H190" s="83">
        <f t="shared" si="0"/>
        <v>0.2338</v>
      </c>
      <c r="I190" s="90" t="e">
        <f t="shared" si="1"/>
        <v>#VALUE!</v>
      </c>
      <c r="J190" s="124" t="e">
        <f t="shared" si="2"/>
        <v>#VALUE!</v>
      </c>
      <c r="K190" s="131" t="e">
        <f t="shared" si="3"/>
        <v>#VALUE!</v>
      </c>
      <c r="L190" s="53"/>
      <c r="M190" s="53"/>
      <c r="N190" s="125"/>
      <c r="O190" s="54"/>
      <c r="P190" s="53"/>
      <c r="Q190" s="125"/>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row>
    <row r="191" ht="25.5" customHeight="1" spans="1:48">
      <c r="A191" s="105" t="s">
        <v>104</v>
      </c>
      <c r="B191" s="135" t="s">
        <v>22701</v>
      </c>
      <c r="C191" s="103" t="str">
        <f>IFERROR(VLOOKUP(B191,'SINAPI NACIONAL JAN.2022'!A:E,5,FALSE),IFERROR(VLOOKUP(B191,'SINAPI INSUMOS JAN.2022'!A:F,6,FALSE),IFERROR(VLOOKUP(B191,COMPOSIÇÕES!A:G,3,FALSE),"")))</f>
        <v/>
      </c>
      <c r="D191" s="104" t="str">
        <f>IFERROR(VLOOKUP(B191,'SINAPI NACIONAL JAN.2022'!A:E,2,FALSE),IFERROR(VLOOKUP(B191,'SINAPI INSUMOS JAN.2022'!A:F,2,FALSE),IFERROR(VLOOKUP(B191,COMPOSIÇÕES!A:G,4,FALSE),"")))</f>
        <v/>
      </c>
      <c r="E191" s="85" t="str">
        <f>IFERROR(VLOOKUP(B191,'SINAPI NACIONAL JAN.2022'!A:E,3,FALSE),IFERROR(VLOOKUP(B191,'SINAPI INSUMOS JAN.2022'!A:F,3,FALSE),IFERROR(VLOOKUP(B191,COMPOSIÇÕES!A:G,5,FALSE),"")))</f>
        <v/>
      </c>
      <c r="F191" s="96">
        <v>4</v>
      </c>
      <c r="G191" s="82" t="str">
        <f>IFERROR(VLOOKUP(B191,'SINAPI NACIONAL JAN.2022'!A:E,4,FALSE),IFERROR(VLOOKUP(B191,'SINAPI INSUMOS JAN.2022'!A:F,4,FALSE),IFERROR(VLOOKUP(B191,COMPOSIÇÕES!A:G,9,FALSE),"")))</f>
        <v/>
      </c>
      <c r="H191" s="83">
        <f t="shared" si="0"/>
        <v>0.2338</v>
      </c>
      <c r="I191" s="90" t="e">
        <f t="shared" si="1"/>
        <v>#VALUE!</v>
      </c>
      <c r="J191" s="124" t="e">
        <f t="shared" si="2"/>
        <v>#VALUE!</v>
      </c>
      <c r="K191" s="131" t="e">
        <f t="shared" si="3"/>
        <v>#VALUE!</v>
      </c>
      <c r="L191" s="53"/>
      <c r="M191" s="53"/>
      <c r="N191" s="125"/>
      <c r="O191" s="54"/>
      <c r="P191" s="53"/>
      <c r="Q191" s="125"/>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row>
    <row r="192" ht="25.5" customHeight="1" spans="1:48">
      <c r="A192" s="87" t="s">
        <v>388</v>
      </c>
      <c r="B192" s="92" t="s">
        <v>68</v>
      </c>
      <c r="C192" s="87" t="str">
        <f>IFERROR(VLOOKUP(B192,'SINAPI NACIONAL JAN.2022'!A:E,5,FALSE),IFERROR(VLOOKUP(B192,'SINAPI INSUMOS JAN.2022'!A:F,6,FALSE),IFERROR(VLOOKUP(B192,COMPOSIÇÕES!A:G,3,FALSE),"")))</f>
        <v/>
      </c>
      <c r="D192" s="89" t="str">
        <f>IFERROR(VLOOKUP(B192,'SINAPI NACIONAL JAN.2022'!A:E,2,FALSE),IFERROR(VLOOKUP(B192,'SINAPI INSUMOS JAN.2022'!A:F,2,FALSE),IFERROR(VLOOKUP(B192,COMPOSIÇÕES!A:G,4,FALSE),"")))</f>
        <v/>
      </c>
      <c r="E192" s="84" t="str">
        <f>IFERROR(VLOOKUP(B192,'SINAPI NACIONAL JAN.2022'!A:E,3,FALSE),IFERROR(VLOOKUP(B192,'SINAPI INSUMOS JAN.2022'!A:F,3,FALSE),IFERROR(VLOOKUP(B192,COMPOSIÇÕES!A:G,5,FALSE),"")))</f>
        <v/>
      </c>
      <c r="F192" s="110">
        <v>4</v>
      </c>
      <c r="G192" s="110" t="str">
        <f>IFERROR(VLOOKUP(B192,'SINAPI NACIONAL JAN.2022'!A:E,4,FALSE),IFERROR(VLOOKUP(B192,'SINAPI INSUMOS JAN.2022'!A:F,4,FALSE),IFERROR(VLOOKUP(B192,COMPOSIÇÕES!A:G,9,FALSE),"")))</f>
        <v/>
      </c>
      <c r="H192" s="83">
        <f t="shared" si="0"/>
        <v>0.2338</v>
      </c>
      <c r="I192" s="110" t="e">
        <f t="shared" si="1"/>
        <v>#VALUE!</v>
      </c>
      <c r="J192" s="132" t="e">
        <f t="shared" si="2"/>
        <v>#VALUE!</v>
      </c>
      <c r="K192" s="132" t="e">
        <f t="shared" si="3"/>
        <v>#VALUE!</v>
      </c>
      <c r="L192" s="53"/>
      <c r="M192" s="53"/>
      <c r="N192" s="125"/>
      <c r="O192" s="54"/>
      <c r="P192" s="125"/>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row>
    <row r="193" ht="25.5" customHeight="1" spans="1:48">
      <c r="A193" s="87" t="s">
        <v>402</v>
      </c>
      <c r="B193" s="92" t="s">
        <v>91</v>
      </c>
      <c r="C193" s="87" t="str">
        <f>IFERROR(VLOOKUP(B193,'SINAPI NACIONAL JAN.2022'!A:E,5,FALSE),IFERROR(VLOOKUP(B193,'SINAPI INSUMOS JAN.2022'!A:F,6,FALSE),IFERROR(VLOOKUP(B193,COMPOSIÇÕES!A:G,3,FALSE),"")))</f>
        <v/>
      </c>
      <c r="D193" s="89" t="str">
        <f>IFERROR(VLOOKUP(B193,'SINAPI NACIONAL JAN.2022'!A:E,2,FALSE),IFERROR(VLOOKUP(B193,'SINAPI INSUMOS JAN.2022'!A:F,2,FALSE),IFERROR(VLOOKUP(B193,COMPOSIÇÕES!A:G,4,FALSE),"")))</f>
        <v/>
      </c>
      <c r="E193" s="84" t="str">
        <f>IFERROR(VLOOKUP(B193,'SINAPI NACIONAL JAN.2022'!A:E,3,FALSE),IFERROR(VLOOKUP(B193,'SINAPI INSUMOS JAN.2022'!A:F,3,FALSE),IFERROR(VLOOKUP(B193,COMPOSIÇÕES!A:G,5,FALSE),"")))</f>
        <v/>
      </c>
      <c r="F193" s="110">
        <v>1</v>
      </c>
      <c r="G193" s="110" t="str">
        <f>IFERROR(VLOOKUP(B193,'SINAPI NACIONAL JAN.2022'!A:E,4,FALSE),IFERROR(VLOOKUP(B193,'SINAPI INSUMOS JAN.2022'!A:F,4,FALSE),IFERROR(VLOOKUP(B193,COMPOSIÇÕES!A:G,9,FALSE),"")))</f>
        <v/>
      </c>
      <c r="H193" s="83">
        <f t="shared" si="0"/>
        <v>0.2338</v>
      </c>
      <c r="I193" s="110" t="e">
        <f t="shared" si="1"/>
        <v>#VALUE!</v>
      </c>
      <c r="J193" s="132" t="e">
        <f t="shared" si="2"/>
        <v>#VALUE!</v>
      </c>
      <c r="K193" s="132" t="e">
        <f t="shared" si="3"/>
        <v>#VALUE!</v>
      </c>
      <c r="L193" s="53"/>
      <c r="M193" s="53"/>
      <c r="N193" s="125"/>
      <c r="O193" s="54"/>
      <c r="P193" s="125"/>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row>
    <row r="194" ht="25.5" customHeight="1" spans="1:48">
      <c r="A194" s="87" t="s">
        <v>408</v>
      </c>
      <c r="B194" s="92" t="s">
        <v>148</v>
      </c>
      <c r="C194" s="87" t="str">
        <f>IFERROR(VLOOKUP(B194,'SINAPI NACIONAL JAN.2022'!A:E,5,FALSE),IFERROR(VLOOKUP(B194,'SINAPI INSUMOS JAN.2022'!A:F,6,FALSE),IFERROR(VLOOKUP(B194,COMPOSIÇÕES!A:G,3,FALSE),"")))</f>
        <v/>
      </c>
      <c r="D194" s="89" t="str">
        <f>IFERROR(VLOOKUP(B194,'SINAPI NACIONAL JAN.2022'!A:E,2,FALSE),IFERROR(VLOOKUP(B194,'SINAPI INSUMOS JAN.2022'!A:F,2,FALSE),IFERROR(VLOOKUP(B194,COMPOSIÇÕES!A:G,4,FALSE),"")))</f>
        <v/>
      </c>
      <c r="E194" s="84" t="str">
        <f>IFERROR(VLOOKUP(B194,'SINAPI NACIONAL JAN.2022'!A:E,3,FALSE),IFERROR(VLOOKUP(B194,'SINAPI INSUMOS JAN.2022'!A:F,3,FALSE),IFERROR(VLOOKUP(B194,COMPOSIÇÕES!A:G,5,FALSE),"")))</f>
        <v/>
      </c>
      <c r="F194" s="110">
        <v>1</v>
      </c>
      <c r="G194" s="110" t="str">
        <f>IFERROR(VLOOKUP(B194,'SINAPI NACIONAL JAN.2022'!A:E,4,FALSE),IFERROR(VLOOKUP(B194,'SINAPI INSUMOS JAN.2022'!A:F,4,FALSE),IFERROR(VLOOKUP(B194,COMPOSIÇÕES!A:G,9,FALSE),"")))</f>
        <v/>
      </c>
      <c r="H194" s="83">
        <f t="shared" si="0"/>
        <v>0.2338</v>
      </c>
      <c r="I194" s="110" t="e">
        <f t="shared" si="1"/>
        <v>#VALUE!</v>
      </c>
      <c r="J194" s="132" t="e">
        <f t="shared" si="2"/>
        <v>#VALUE!</v>
      </c>
      <c r="K194" s="132" t="e">
        <f t="shared" si="3"/>
        <v>#VALUE!</v>
      </c>
      <c r="L194" s="53"/>
      <c r="M194" s="53"/>
      <c r="N194" s="125"/>
      <c r="O194" s="54"/>
      <c r="P194" s="125"/>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row>
    <row r="195" ht="25.5" customHeight="1" spans="1:48">
      <c r="A195" s="87" t="s">
        <v>22702</v>
      </c>
      <c r="B195" s="92" t="s">
        <v>409</v>
      </c>
      <c r="C195" s="87" t="str">
        <f>IFERROR(VLOOKUP(B195,'SINAPI NACIONAL JAN.2022'!A:E,5,FALSE),IFERROR(VLOOKUP(B195,'SINAPI INSUMOS JAN.2022'!A:F,6,FALSE),IFERROR(VLOOKUP(B195,COMPOSIÇÕES!A:G,3,FALSE),"")))</f>
        <v/>
      </c>
      <c r="D195" s="89" t="str">
        <f>IFERROR(VLOOKUP(B195,'SINAPI NACIONAL JAN.2022'!A:E,2,FALSE),IFERROR(VLOOKUP(B195,'SINAPI INSUMOS JAN.2022'!A:F,2,FALSE),IFERROR(VLOOKUP(B195,COMPOSIÇÕES!A:G,4,FALSE),"")))</f>
        <v/>
      </c>
      <c r="E195" s="84" t="str">
        <f>IFERROR(VLOOKUP(B195,'SINAPI NACIONAL JAN.2022'!A:E,3,FALSE),IFERROR(VLOOKUP(B195,'SINAPI INSUMOS JAN.2022'!A:F,3,FALSE),IFERROR(VLOOKUP(B195,COMPOSIÇÕES!A:G,5,FALSE),"")))</f>
        <v/>
      </c>
      <c r="F195" s="110">
        <v>4</v>
      </c>
      <c r="G195" s="110" t="str">
        <f>IFERROR(VLOOKUP(B195,'SINAPI NACIONAL JAN.2022'!A:E,4,FALSE),IFERROR(VLOOKUP(B195,'SINAPI INSUMOS JAN.2022'!A:F,4,FALSE),IFERROR(VLOOKUP(B195,COMPOSIÇÕES!A:G,9,FALSE),"")))</f>
        <v/>
      </c>
      <c r="H195" s="83">
        <f t="shared" si="0"/>
        <v>0.2338</v>
      </c>
      <c r="I195" s="110" t="e">
        <f t="shared" si="1"/>
        <v>#VALUE!</v>
      </c>
      <c r="J195" s="132" t="e">
        <f t="shared" si="2"/>
        <v>#VALUE!</v>
      </c>
      <c r="K195" s="132" t="e">
        <f t="shared" si="3"/>
        <v>#VALUE!</v>
      </c>
      <c r="L195" s="53"/>
      <c r="M195" s="53"/>
      <c r="N195" s="125"/>
      <c r="O195" s="54"/>
      <c r="P195" s="125"/>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row>
    <row r="196" ht="25.5" customHeight="1" spans="1:48">
      <c r="A196" s="87" t="s">
        <v>22703</v>
      </c>
      <c r="B196" s="92" t="s">
        <v>22704</v>
      </c>
      <c r="C196" s="87" t="str">
        <f>IFERROR(VLOOKUP(B196,'SINAPI NACIONAL JAN.2022'!A:E,5,FALSE),IFERROR(VLOOKUP(B196,'SINAPI INSUMOS JAN.2022'!A:F,6,FALSE),IFERROR(VLOOKUP(B196,COMPOSIÇÕES!A:G,3,FALSE),"")))</f>
        <v/>
      </c>
      <c r="D196" s="89" t="str">
        <f>IFERROR(VLOOKUP(B196,'SINAPI NACIONAL JAN.2022'!A:E,2,FALSE),IFERROR(VLOOKUP(B196,'SINAPI INSUMOS JAN.2022'!A:F,2,FALSE),IFERROR(VLOOKUP(B196,COMPOSIÇÕES!A:G,4,FALSE),"")))</f>
        <v/>
      </c>
      <c r="E196" s="84" t="str">
        <f>IFERROR(VLOOKUP(B196,'SINAPI NACIONAL JAN.2022'!A:E,3,FALSE),IFERROR(VLOOKUP(B196,'SINAPI INSUMOS JAN.2022'!A:F,3,FALSE),IFERROR(VLOOKUP(B196,COMPOSIÇÕES!A:G,5,FALSE),"")))</f>
        <v/>
      </c>
      <c r="F196" s="110">
        <v>133.75</v>
      </c>
      <c r="G196" s="110" t="str">
        <f>IFERROR(VLOOKUP(B196,'SINAPI NACIONAL JAN.2022'!A:E,4,FALSE),IFERROR(VLOOKUP(B196,'SINAPI INSUMOS JAN.2022'!A:F,4,FALSE),IFERROR(VLOOKUP(B196,COMPOSIÇÕES!A:G,9,FALSE),"")))</f>
        <v/>
      </c>
      <c r="H196" s="83">
        <f t="shared" si="0"/>
        <v>0.2338</v>
      </c>
      <c r="I196" s="110" t="e">
        <f t="shared" si="1"/>
        <v>#VALUE!</v>
      </c>
      <c r="J196" s="132" t="e">
        <f t="shared" si="2"/>
        <v>#VALUE!</v>
      </c>
      <c r="K196" s="132" t="e">
        <f t="shared" si="3"/>
        <v>#VALUE!</v>
      </c>
      <c r="L196" s="53"/>
      <c r="M196" s="53"/>
      <c r="N196" s="125"/>
      <c r="O196" s="54"/>
      <c r="P196" s="125"/>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row>
    <row r="197" ht="25.5" customHeight="1" spans="1:48">
      <c r="A197" s="87" t="s">
        <v>22705</v>
      </c>
      <c r="B197" s="92" t="s">
        <v>22706</v>
      </c>
      <c r="C197" s="87" t="str">
        <f>IFERROR(VLOOKUP(B197,'SINAPI NACIONAL JAN.2022'!A:E,5,FALSE),IFERROR(VLOOKUP(B197,'SINAPI INSUMOS JAN.2022'!A:F,6,FALSE),IFERROR(VLOOKUP(B197,COMPOSIÇÕES!A:G,3,FALSE),"")))</f>
        <v>SINAPI Nacional 
JANEIRO 2022</v>
      </c>
      <c r="D197" s="89" t="str">
        <f>IFERROR(VLOOKUP(B197,'SINAPI NACIONAL JAN.2022'!A:E,2,FALSE),IFERROR(VLOOKUP(B197,'SINAPI INSUMOS JAN.2022'!A:F,2,FALSE),IFERROR(VLOOKUP(B197,COMPOSIÇÕES!A:G,4,FALSE),"")))</f>
        <v>LASTRO DE CONCRETO MAGRO, APLICADO EM BLOCOS DE COROAMENTO OU SAPATAS. AF_08/2017</v>
      </c>
      <c r="E197" s="84" t="str">
        <f>IFERROR(VLOOKUP(B197,'SINAPI NACIONAL JAN.2022'!A:E,3,FALSE),IFERROR(VLOOKUP(B197,'SINAPI INSUMOS JAN.2022'!A:F,3,FALSE),IFERROR(VLOOKUP(B197,COMPOSIÇÕES!A:G,5,FALSE),"")))</f>
        <v>M3</v>
      </c>
      <c r="F197" s="110">
        <v>5.15</v>
      </c>
      <c r="G197" s="110" t="str">
        <f>IFERROR(VLOOKUP(B197,'SINAPI NACIONAL JAN.2022'!A:E,4,FALSE),IFERROR(VLOOKUP(B197,'SINAPI INSUMOS JAN.2022'!A:F,4,FALSE),IFERROR(VLOOKUP(B197,COMPOSIÇÕES!A:G,9,FALSE),"")))</f>
        <v>513,67</v>
      </c>
      <c r="H197" s="83">
        <f t="shared" si="0"/>
        <v>0.2338</v>
      </c>
      <c r="I197" s="110">
        <f t="shared" si="1"/>
        <v>633.766046</v>
      </c>
      <c r="J197" s="132">
        <f t="shared" si="2"/>
        <v>2645.4</v>
      </c>
      <c r="K197" s="132">
        <f t="shared" si="3"/>
        <v>3263.89</v>
      </c>
      <c r="L197" s="53"/>
      <c r="M197" s="53"/>
      <c r="N197" s="125"/>
      <c r="O197" s="54"/>
      <c r="P197" s="125"/>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row>
    <row r="198" ht="25.5" customHeight="1" spans="1:48">
      <c r="A198" s="87" t="s">
        <v>22707</v>
      </c>
      <c r="B198" s="92" t="s">
        <v>22708</v>
      </c>
      <c r="C198" s="87" t="str">
        <f>IFERROR(VLOOKUP(B198,'SINAPI NACIONAL JAN.2022'!A:E,5,FALSE),IFERROR(VLOOKUP(B198,'SINAPI INSUMOS JAN.2022'!A:F,6,FALSE),IFERROR(VLOOKUP(B198,COMPOSIÇÕES!A:G,3,FALSE),"")))</f>
        <v/>
      </c>
      <c r="D198" s="89" t="str">
        <f>IFERROR(VLOOKUP(B198,'SINAPI NACIONAL JAN.2022'!A:E,2,FALSE),IFERROR(VLOOKUP(B198,'SINAPI INSUMOS JAN.2022'!A:F,2,FALSE),IFERROR(VLOOKUP(B198,COMPOSIÇÕES!A:G,4,FALSE),"")))</f>
        <v/>
      </c>
      <c r="E198" s="84" t="str">
        <f>IFERROR(VLOOKUP(B198,'SINAPI NACIONAL JAN.2022'!A:E,3,FALSE),IFERROR(VLOOKUP(B198,'SINAPI INSUMOS JAN.2022'!A:F,3,FALSE),IFERROR(VLOOKUP(B198,COMPOSIÇÕES!A:G,5,FALSE),"")))</f>
        <v/>
      </c>
      <c r="F198" s="110">
        <v>302</v>
      </c>
      <c r="G198" s="110" t="str">
        <f>IFERROR(VLOOKUP(B198,'SINAPI NACIONAL JAN.2022'!A:E,4,FALSE),IFERROR(VLOOKUP(B198,'SINAPI INSUMOS JAN.2022'!A:F,4,FALSE),IFERROR(VLOOKUP(B198,COMPOSIÇÕES!A:G,9,FALSE),"")))</f>
        <v/>
      </c>
      <c r="H198" s="83">
        <f t="shared" si="0"/>
        <v>0.2338</v>
      </c>
      <c r="I198" s="110" t="e">
        <f t="shared" si="1"/>
        <v>#VALUE!</v>
      </c>
      <c r="J198" s="132" t="e">
        <f t="shared" si="2"/>
        <v>#VALUE!</v>
      </c>
      <c r="K198" s="132" t="e">
        <f t="shared" si="3"/>
        <v>#VALUE!</v>
      </c>
      <c r="L198" s="53"/>
      <c r="M198" s="53"/>
      <c r="N198" s="125"/>
      <c r="O198" s="54"/>
      <c r="P198" s="125"/>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row>
    <row r="199" ht="25.5" customHeight="1" spans="1:48">
      <c r="A199" s="87" t="s">
        <v>22709</v>
      </c>
      <c r="B199" s="92" t="s">
        <v>22710</v>
      </c>
      <c r="C199" s="87" t="str">
        <f>IFERROR(VLOOKUP(B199,'SINAPI NACIONAL JAN.2022'!A:E,5,FALSE),IFERROR(VLOOKUP(B199,'SINAPI INSUMOS JAN.2022'!A:F,6,FALSE),IFERROR(VLOOKUP(B199,COMPOSIÇÕES!A:G,3,FALSE),"")))</f>
        <v/>
      </c>
      <c r="D199" s="89" t="str">
        <f>IFERROR(VLOOKUP(B199,'SINAPI NACIONAL JAN.2022'!A:E,2,FALSE),IFERROR(VLOOKUP(B199,'SINAPI INSUMOS JAN.2022'!A:F,2,FALSE),IFERROR(VLOOKUP(B199,COMPOSIÇÕES!A:G,4,FALSE),"")))</f>
        <v/>
      </c>
      <c r="E199" s="84" t="str">
        <f>IFERROR(VLOOKUP(B199,'SINAPI NACIONAL JAN.2022'!A:E,3,FALSE),IFERROR(VLOOKUP(B199,'SINAPI INSUMOS JAN.2022'!A:F,3,FALSE),IFERROR(VLOOKUP(B199,COMPOSIÇÕES!A:G,5,FALSE),"")))</f>
        <v/>
      </c>
      <c r="F199" s="110">
        <v>65.73</v>
      </c>
      <c r="G199" s="110" t="str">
        <f>IFERROR(VLOOKUP(B199,'SINAPI NACIONAL JAN.2022'!A:E,4,FALSE),IFERROR(VLOOKUP(B199,'SINAPI INSUMOS JAN.2022'!A:F,4,FALSE),IFERROR(VLOOKUP(B199,COMPOSIÇÕES!A:G,9,FALSE),"")))</f>
        <v/>
      </c>
      <c r="H199" s="83">
        <f t="shared" si="0"/>
        <v>0.2338</v>
      </c>
      <c r="I199" s="110" t="e">
        <f t="shared" si="1"/>
        <v>#VALUE!</v>
      </c>
      <c r="J199" s="132" t="e">
        <f t="shared" si="2"/>
        <v>#VALUE!</v>
      </c>
      <c r="K199" s="132" t="e">
        <f t="shared" si="3"/>
        <v>#VALUE!</v>
      </c>
      <c r="L199" s="53"/>
      <c r="M199" s="53"/>
      <c r="N199" s="125"/>
      <c r="O199" s="54"/>
      <c r="P199" s="125"/>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row>
    <row r="200" ht="25.5" customHeight="1" spans="1:48">
      <c r="A200" s="87" t="s">
        <v>22711</v>
      </c>
      <c r="B200" s="92" t="s">
        <v>22712</v>
      </c>
      <c r="C200" s="87" t="str">
        <f>IFERROR(VLOOKUP(B200,'SINAPI NACIONAL JAN.2022'!A:E,5,FALSE),IFERROR(VLOOKUP(B200,'SINAPI INSUMOS JAN.2022'!A:F,6,FALSE),IFERROR(VLOOKUP(B200,COMPOSIÇÕES!A:G,3,FALSE),"")))</f>
        <v/>
      </c>
      <c r="D200" s="89" t="str">
        <f>IFERROR(VLOOKUP(B200,'SINAPI NACIONAL JAN.2022'!A:E,2,FALSE),IFERROR(VLOOKUP(B200,'SINAPI INSUMOS JAN.2022'!A:F,2,FALSE),IFERROR(VLOOKUP(B200,COMPOSIÇÕES!A:G,4,FALSE),"")))</f>
        <v/>
      </c>
      <c r="E200" s="84" t="str">
        <f>IFERROR(VLOOKUP(B200,'SINAPI NACIONAL JAN.2022'!A:E,3,FALSE),IFERROR(VLOOKUP(B200,'SINAPI INSUMOS JAN.2022'!A:F,3,FALSE),IFERROR(VLOOKUP(B200,COMPOSIÇÕES!A:G,5,FALSE),"")))</f>
        <v/>
      </c>
      <c r="F200" s="110">
        <v>65.73</v>
      </c>
      <c r="G200" s="110" t="str">
        <f>IFERROR(VLOOKUP(B200,'SINAPI NACIONAL JAN.2022'!A:E,4,FALSE),IFERROR(VLOOKUP(B200,'SINAPI INSUMOS JAN.2022'!A:F,4,FALSE),IFERROR(VLOOKUP(B200,COMPOSIÇÕES!A:G,9,FALSE),"")))</f>
        <v/>
      </c>
      <c r="H200" s="83">
        <f t="shared" si="0"/>
        <v>0.2338</v>
      </c>
      <c r="I200" s="110" t="e">
        <f t="shared" si="1"/>
        <v>#VALUE!</v>
      </c>
      <c r="J200" s="132" t="e">
        <f t="shared" si="2"/>
        <v>#VALUE!</v>
      </c>
      <c r="K200" s="132" t="e">
        <f t="shared" si="3"/>
        <v>#VALUE!</v>
      </c>
      <c r="L200" s="53"/>
      <c r="M200" s="53"/>
      <c r="N200" s="125"/>
      <c r="O200" s="54"/>
      <c r="P200" s="125"/>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row>
    <row r="201" ht="25.5" customHeight="1" spans="1:48">
      <c r="A201" s="87" t="s">
        <v>22713</v>
      </c>
      <c r="B201" s="92" t="s">
        <v>22714</v>
      </c>
      <c r="C201" s="87" t="str">
        <f>IFERROR(VLOOKUP(B201,'SINAPI NACIONAL JAN.2022'!A:E,5,FALSE),IFERROR(VLOOKUP(B201,'SINAPI INSUMOS JAN.2022'!A:F,6,FALSE),IFERROR(VLOOKUP(B201,COMPOSIÇÕES!A:G,3,FALSE),"")))</f>
        <v>SINAPI Nacional 
JANEIRO 2022</v>
      </c>
      <c r="D201" s="89" t="str">
        <f>IFERROR(VLOOKUP(B201,'SINAPI NACIONAL JAN.2022'!A:E,2,FALSE),IFERROR(VLOOKUP(B201,'SINAPI INSUMOS JAN.2022'!A:F,2,FALSE),IFERROR(VLOOKUP(B201,COMPOSIÇÕES!A:G,4,FALSE),"")))</f>
        <v>TRATAMENTO DE JUNTA DE DILATAÇÃO COM MANTA ASFÁLTICA ADERIDA COM MAÇARICO. AF_06/2018</v>
      </c>
      <c r="E201" s="84" t="str">
        <f>IFERROR(VLOOKUP(B201,'SINAPI NACIONAL JAN.2022'!A:E,3,FALSE),IFERROR(VLOOKUP(B201,'SINAPI INSUMOS JAN.2022'!A:F,3,FALSE),IFERROR(VLOOKUP(B201,COMPOSIÇÕES!A:G,5,FALSE),"")))</f>
        <v>M</v>
      </c>
      <c r="F201" s="110">
        <v>55.16</v>
      </c>
      <c r="G201" s="110" t="str">
        <f>IFERROR(VLOOKUP(B201,'SINAPI NACIONAL JAN.2022'!A:E,4,FALSE),IFERROR(VLOOKUP(B201,'SINAPI INSUMOS JAN.2022'!A:F,4,FALSE),IFERROR(VLOOKUP(B201,COMPOSIÇÕES!A:G,9,FALSE),"")))</f>
        <v>20,94</v>
      </c>
      <c r="H201" s="83">
        <f t="shared" si="0"/>
        <v>0.2338</v>
      </c>
      <c r="I201" s="110">
        <f t="shared" si="1"/>
        <v>25.835772</v>
      </c>
      <c r="J201" s="132">
        <f t="shared" si="2"/>
        <v>1155.05</v>
      </c>
      <c r="K201" s="132">
        <f t="shared" si="3"/>
        <v>1425.1</v>
      </c>
      <c r="L201" s="53"/>
      <c r="M201" s="53"/>
      <c r="N201" s="125"/>
      <c r="O201" s="54"/>
      <c r="P201" s="125"/>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row>
    <row r="202" ht="63.75" customHeight="1" spans="1:48">
      <c r="A202" s="87" t="s">
        <v>22715</v>
      </c>
      <c r="B202" s="92" t="s">
        <v>22716</v>
      </c>
      <c r="C202" s="87" t="str">
        <f>IFERROR(VLOOKUP(B202,'SINAPI NACIONAL JAN.2022'!A:E,5,FALSE),IFERROR(VLOOKUP(B202,'SINAPI INSUMOS JAN.2022'!A:F,6,FALSE),IFERROR(VLOOKUP(B202,COMPOSIÇÕES!A:G,3,FALSE),"")))</f>
        <v>SINAPI Nacional 
JANEIRO 2022</v>
      </c>
      <c r="D202" s="89" t="str">
        <f>IFERROR(VLOOKUP(B202,'SINAPI NACIONAL JAN.2022'!A:E,2,FALSE),IFERROR(VLOOKUP(B202,'SINAPI INSUMOS JAN.2022'!A:F,2,FALSE),IFERROR(VLOOKUP(B202,COMPOSIÇÕES!A:G,4,FALSE),"")))</f>
        <v>GUARDA-CORPO DE AÇO GALVANIZADO DE 1,10M DE ALTURA, MONTANTES TUBULARES DE 1.1/2 ESPAÇADOS DE 1,20M, TRAVESSA SUPERIOR DE 2, GRADIL FORMADO POR BARRAS CHATAS EM FERRO DE 32X4,8MM, FIXADO COM CHUMBADOR MECÂNICO. AF_04/2019_P</v>
      </c>
      <c r="E202" s="84" t="str">
        <f>IFERROR(VLOOKUP(B202,'SINAPI NACIONAL JAN.2022'!A:E,3,FALSE),IFERROR(VLOOKUP(B202,'SINAPI INSUMOS JAN.2022'!A:F,3,FALSE),IFERROR(VLOOKUP(B202,COMPOSIÇÕES!A:G,5,FALSE),"")))</f>
        <v>M</v>
      </c>
      <c r="F202" s="110">
        <v>84.5</v>
      </c>
      <c r="G202" s="110" t="str">
        <f>IFERROR(VLOOKUP(B202,'SINAPI NACIONAL JAN.2022'!A:E,4,FALSE),IFERROR(VLOOKUP(B202,'SINAPI INSUMOS JAN.2022'!A:F,4,FALSE),IFERROR(VLOOKUP(B202,COMPOSIÇÕES!A:G,9,FALSE),"")))</f>
        <v>456,89</v>
      </c>
      <c r="H202" s="83">
        <f t="shared" si="0"/>
        <v>0.2338</v>
      </c>
      <c r="I202" s="110">
        <f t="shared" si="1"/>
        <v>563.710882</v>
      </c>
      <c r="J202" s="132">
        <f t="shared" si="2"/>
        <v>38607.2</v>
      </c>
      <c r="K202" s="132">
        <f t="shared" si="3"/>
        <v>47633.56</v>
      </c>
      <c r="L202" s="53"/>
      <c r="M202" s="53"/>
      <c r="N202" s="125"/>
      <c r="O202" s="54"/>
      <c r="P202" s="125"/>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row>
    <row r="203" ht="25.5" customHeight="1" spans="1:48">
      <c r="A203" s="87" t="s">
        <v>22720</v>
      </c>
      <c r="B203" s="92" t="s">
        <v>22721</v>
      </c>
      <c r="C203" s="87" t="str">
        <f>IFERROR(VLOOKUP(B203,'SINAPI NACIONAL JAN.2022'!A:E,5,FALSE),IFERROR(VLOOKUP(B203,'SINAPI INSUMOS JAN.2022'!A:F,6,FALSE),IFERROR(VLOOKUP(B203,COMPOSIÇÕES!A:G,3,FALSE),"")))</f>
        <v/>
      </c>
      <c r="D203" s="89" t="str">
        <f>IFERROR(VLOOKUP(B203,'SINAPI NACIONAL JAN.2022'!A:E,2,FALSE),IFERROR(VLOOKUP(B203,'SINAPI INSUMOS JAN.2022'!A:F,2,FALSE),IFERROR(VLOOKUP(B203,COMPOSIÇÕES!A:G,4,FALSE),"")))</f>
        <v/>
      </c>
      <c r="E203" s="84" t="str">
        <f>IFERROR(VLOOKUP(B203,'SINAPI NACIONAL JAN.2022'!A:E,3,FALSE),IFERROR(VLOOKUP(B203,'SINAPI INSUMOS JAN.2022'!A:F,3,FALSE),IFERROR(VLOOKUP(B203,COMPOSIÇÕES!A:G,5,FALSE),"")))</f>
        <v/>
      </c>
      <c r="F203" s="110">
        <v>5.86</v>
      </c>
      <c r="G203" s="110" t="str">
        <f>IFERROR(VLOOKUP(B203,'SINAPI NACIONAL JAN.2022'!A:E,4,FALSE),IFERROR(VLOOKUP(B203,'SINAPI INSUMOS JAN.2022'!A:F,4,FALSE),IFERROR(VLOOKUP(B203,COMPOSIÇÕES!A:G,9,FALSE),"")))</f>
        <v/>
      </c>
      <c r="H203" s="83">
        <f t="shared" si="0"/>
        <v>0.2338</v>
      </c>
      <c r="I203" s="110" t="e">
        <f t="shared" si="1"/>
        <v>#VALUE!</v>
      </c>
      <c r="J203" s="132" t="e">
        <f t="shared" si="2"/>
        <v>#VALUE!</v>
      </c>
      <c r="K203" s="132" t="e">
        <f t="shared" si="3"/>
        <v>#VALUE!</v>
      </c>
      <c r="L203" s="53"/>
      <c r="M203" s="53"/>
      <c r="N203" s="125"/>
      <c r="O203" s="54"/>
      <c r="P203" s="125"/>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row>
    <row r="204" ht="25.5" customHeight="1" spans="1:48">
      <c r="A204" s="87" t="s">
        <v>71</v>
      </c>
      <c r="B204" s="88" t="s">
        <v>22680</v>
      </c>
      <c r="C204" s="85" t="str">
        <f>IFERROR(VLOOKUP(B204,'SINAPI NACIONAL JAN.2022'!A:E,5,FALSE),IFERROR(VLOOKUP(B204,'SINAPI INSUMOS JAN.2022'!A:F,6,FALSE),IFERROR(VLOOKUP(B204,COMPOSIÇÕES!A:G,3,FALSE),"")))</f>
        <v>SINAPI Nacional 
JANEIRO 2022</v>
      </c>
      <c r="D204" s="89" t="str">
        <f>IFERROR(VLOOKUP(B204,'SINAPI NACIONAL JAN.2022'!A:E,2,FALSE),IFERROR(VLOOKUP(B204,'SINAPI INSUMOS JAN.2022'!A:F,2,FALSE),IFERROR(VLOOKUP(B204,COMPOSIÇÕES!A:G,4,FALSE),"")))</f>
        <v>ESCAVAÇÃO HORIZONTAL EM SOLO DE 1A CATEGORIA COM TRATOR DE ESTEIRAS (170HP/LÂMINA: 5,20M3). AF_07/2020</v>
      </c>
      <c r="E204" s="84" t="str">
        <f>IFERROR(VLOOKUP(B204,'SINAPI NACIONAL JAN.2022'!A:E,3,FALSE),IFERROR(VLOOKUP(B204,'SINAPI INSUMOS JAN.2022'!A:F,3,FALSE),IFERROR(VLOOKUP(B204,COMPOSIÇÕES!A:G,5,FALSE),"")))</f>
        <v>M3</v>
      </c>
      <c r="F204" s="90">
        <v>1408.68</v>
      </c>
      <c r="G204" s="91" t="str">
        <f>IFERROR(VLOOKUP(B204,'SINAPI NACIONAL JAN.2022'!A:E,4,FALSE),IFERROR(VLOOKUP(B204,'SINAPI INSUMOS JAN.2022'!A:F,4,FALSE),IFERROR(VLOOKUP(B204,COMPOSIÇÕES!A:G,9,FALSE),"")))</f>
        <v>1,91</v>
      </c>
      <c r="H204" s="83">
        <f t="shared" si="0"/>
        <v>0.2338</v>
      </c>
      <c r="I204" s="123">
        <f t="shared" si="1"/>
        <v>2.356558</v>
      </c>
      <c r="J204" s="124">
        <f t="shared" si="2"/>
        <v>2690.57</v>
      </c>
      <c r="K204" s="124">
        <f t="shared" si="3"/>
        <v>3319.63</v>
      </c>
      <c r="L204" s="53"/>
      <c r="M204" s="53"/>
      <c r="N204" s="125"/>
      <c r="O204" s="54"/>
      <c r="P204" s="53"/>
      <c r="Q204" s="125"/>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row>
    <row r="205" ht="25.5" customHeight="1" spans="1:48">
      <c r="A205" s="87" t="s">
        <v>73</v>
      </c>
      <c r="B205" s="92" t="s">
        <v>22681</v>
      </c>
      <c r="C205" s="85" t="str">
        <f>IFERROR(VLOOKUP(B205,'SINAPI NACIONAL JAN.2022'!A:E,5,FALSE),IFERROR(VLOOKUP(B205,'SINAPI INSUMOS JAN.2022'!A:F,6,FALSE),IFERROR(VLOOKUP(B205,COMPOSIÇÕES!A:G,3,FALSE),"")))</f>
        <v>SINAPI Nacional 
JANEIRO 2022</v>
      </c>
      <c r="D205" s="89" t="str">
        <f>IFERROR(VLOOKUP(B205,'SINAPI NACIONAL JAN.2022'!A:E,2,FALSE),IFERROR(VLOOKUP(B205,'SINAPI INSUMOS JAN.2022'!A:F,2,FALSE),IFERROR(VLOOKUP(B205,COMPOSIÇÕES!A:G,4,FALSE),"")))</f>
        <v>ESPALHAMENTO DE MATERIAL COM TRATOR DE ESTEIRAS. AF_11/2019</v>
      </c>
      <c r="E205" s="84" t="str">
        <f>IFERROR(VLOOKUP(B205,'SINAPI NACIONAL JAN.2022'!A:E,3,FALSE),IFERROR(VLOOKUP(B205,'SINAPI INSUMOS JAN.2022'!A:F,3,FALSE),IFERROR(VLOOKUP(B205,COMPOSIÇÕES!A:G,5,FALSE),"")))</f>
        <v>M3</v>
      </c>
      <c r="F205" s="81">
        <v>36.11</v>
      </c>
      <c r="G205" s="91" t="str">
        <f>IFERROR(VLOOKUP(B205,'SINAPI NACIONAL JAN.2022'!A:E,4,FALSE),IFERROR(VLOOKUP(B205,'SINAPI INSUMOS JAN.2022'!A:F,4,FALSE),IFERROR(VLOOKUP(B205,COMPOSIÇÕES!A:G,9,FALSE),"")))</f>
        <v>1,24</v>
      </c>
      <c r="H205" s="83">
        <f t="shared" si="0"/>
        <v>0.2338</v>
      </c>
      <c r="I205" s="123">
        <f t="shared" si="1"/>
        <v>1.529912</v>
      </c>
      <c r="J205" s="124">
        <f t="shared" si="2"/>
        <v>44.77</v>
      </c>
      <c r="K205" s="124">
        <f t="shared" si="3"/>
        <v>55.24</v>
      </c>
      <c r="L205" s="53"/>
      <c r="O205" s="54"/>
      <c r="P205" s="53"/>
      <c r="Q205" s="125"/>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row>
    <row r="206" ht="25.5" customHeight="1" spans="1:48">
      <c r="A206" s="87" t="s">
        <v>74</v>
      </c>
      <c r="B206" s="92" t="s">
        <v>22682</v>
      </c>
      <c r="C206" s="85" t="str">
        <f>IFERROR(VLOOKUP(B206,'SINAPI NACIONAL JAN.2022'!A:E,5,FALSE),IFERROR(VLOOKUP(B206,'SINAPI INSUMOS JAN.2022'!A:F,6,FALSE),IFERROR(VLOOKUP(B206,COMPOSIÇÕES!A:G,3,FALSE),"")))</f>
        <v/>
      </c>
      <c r="D206" s="89" t="str">
        <f>IFERROR(VLOOKUP(B206,'SINAPI NACIONAL JAN.2022'!A:E,2,FALSE),IFERROR(VLOOKUP(B206,'SINAPI INSUMOS JAN.2022'!A:F,2,FALSE),IFERROR(VLOOKUP(B206,COMPOSIÇÕES!A:G,4,FALSE),"")))</f>
        <v/>
      </c>
      <c r="E206" s="84" t="str">
        <f>IFERROR(VLOOKUP(B206,'SINAPI NACIONAL JAN.2022'!A:E,3,FALSE),IFERROR(VLOOKUP(B206,'SINAPI INSUMOS JAN.2022'!A:F,3,FALSE),IFERROR(VLOOKUP(B206,COMPOSIÇÕES!A:G,5,FALSE),"")))</f>
        <v/>
      </c>
      <c r="F206" s="81">
        <v>28.89</v>
      </c>
      <c r="G206" s="91" t="str">
        <f>IFERROR(VLOOKUP(B206,'SINAPI NACIONAL JAN.2022'!A:E,4,FALSE),IFERROR(VLOOKUP(B206,'SINAPI INSUMOS JAN.2022'!A:F,4,FALSE),IFERROR(VLOOKUP(B206,COMPOSIÇÕES!A:G,9,FALSE),"")))</f>
        <v/>
      </c>
      <c r="H206" s="83">
        <f t="shared" si="0"/>
        <v>0.2338</v>
      </c>
      <c r="I206" s="123" t="e">
        <f t="shared" si="1"/>
        <v>#VALUE!</v>
      </c>
      <c r="J206" s="124" t="e">
        <f t="shared" si="2"/>
        <v>#VALUE!</v>
      </c>
      <c r="K206" s="124" t="e">
        <f t="shared" si="3"/>
        <v>#VALUE!</v>
      </c>
      <c r="L206" s="53"/>
      <c r="O206" s="54"/>
      <c r="P206" s="53"/>
      <c r="Q206" s="125"/>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row>
    <row r="207" ht="51" customHeight="1" spans="1:48">
      <c r="A207" s="87" t="s">
        <v>76</v>
      </c>
      <c r="B207" s="92" t="s">
        <v>22683</v>
      </c>
      <c r="C207" s="85" t="str">
        <f>IFERROR(VLOOKUP(B207,'SINAPI NACIONAL JAN.2022'!A:E,5,FALSE),IFERROR(VLOOKUP(B207,'SINAPI INSUMOS JAN.2022'!A:F,6,FALSE),IFERROR(VLOOKUP(B207,COMPOSIÇÕES!A:G,3,FALSE),"")))</f>
        <v>SINAPI Nacional 
JANEIRO 2022</v>
      </c>
      <c r="D207" s="89" t="str">
        <f>IFERROR(VLOOKUP(B207,'SINAPI NACIONAL JAN.2022'!A:E,2,FALSE),IFERROR(VLOOKUP(B207,'SINAPI INSUMOS JAN.2022'!A:F,2,FALSE),IFERROR(VLOOKUP(B207,COMPOSIÇÕES!A:G,4,FALSE),"")))&amp;L207</f>
        <v>CARGA, MANOBRA E DESCARGA DE SOLOS E MATERIAIS GRANULARES EM CAMINHÃO BASCULANTE 6 M³ - CARGA COM PÁ CARREGADEIRA (CAÇAMBA DE 1,7 A 2,8 M³ / 128 HP) E DESCARGA LIVRE (UNIDADE: M3). AF_07/2020 - BOTA-FORA</v>
      </c>
      <c r="E207" s="84" t="str">
        <f>IFERROR(VLOOKUP(B207,'SINAPI NACIONAL JAN.2022'!A:E,3,FALSE),IFERROR(VLOOKUP(B207,'SINAPI INSUMOS JAN.2022'!A:F,3,FALSE),IFERROR(VLOOKUP(B207,COMPOSIÇÕES!A:G,5,FALSE),"")))</f>
        <v>M3</v>
      </c>
      <c r="F207" s="81">
        <v>1372.57</v>
      </c>
      <c r="G207" s="91" t="str">
        <f>IFERROR(VLOOKUP(B207,'SINAPI NACIONAL JAN.2022'!A:E,4,FALSE),IFERROR(VLOOKUP(B207,'SINAPI INSUMOS JAN.2022'!A:F,4,FALSE),IFERROR(VLOOKUP(B207,COMPOSIÇÕES!A:G,9,FALSE),"")))</f>
        <v>7,89</v>
      </c>
      <c r="H207" s="83">
        <f t="shared" si="0"/>
        <v>0.2338</v>
      </c>
      <c r="I207" s="123">
        <f t="shared" si="1"/>
        <v>9.734682</v>
      </c>
      <c r="J207" s="124">
        <f t="shared" si="2"/>
        <v>10829.57</v>
      </c>
      <c r="K207" s="124">
        <f t="shared" si="3"/>
        <v>13361.53</v>
      </c>
      <c r="L207" s="53" t="s">
        <v>22684</v>
      </c>
      <c r="O207" s="54"/>
      <c r="P207" s="53"/>
      <c r="Q207" s="125"/>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row>
    <row r="208" ht="38.25" customHeight="1" spans="1:48">
      <c r="A208" s="87" t="s">
        <v>78</v>
      </c>
      <c r="B208" s="93" t="s">
        <v>22685</v>
      </c>
      <c r="C208" s="85" t="str">
        <f>IFERROR(VLOOKUP(B208,'SINAPI NACIONAL JAN.2022'!A:E,5,FALSE),IFERROR(VLOOKUP(B208,'SINAPI INSUMOS JAN.2022'!A:F,6,FALSE),IFERROR(VLOOKUP(B208,COMPOSIÇÕES!A:G,3,FALSE),"")))</f>
        <v>SINAPI Nacional 
JANEIRO 2022</v>
      </c>
      <c r="D208" s="89" t="str">
        <f>IFERROR(VLOOKUP(B208,'SINAPI NACIONAL JAN.2022'!A:E,2,FALSE),IFERROR(VLOOKUP(B208,'SINAPI INSUMOS JAN.2022'!A:F,2,FALSE),IFERROR(VLOOKUP(B208,COMPOSIÇÕES!A:G,4,FALSE),"")))&amp;L208</f>
        <v>TRANSPORTE COM CAMINHÃO BASCULANTE DE 6 M³, EM VIA URBANA PAVIMENTADA, DMT ATÉ 30 KM (UNIDADE: M3XKM). AF_07/2020 - BOTA-FORA</v>
      </c>
      <c r="E208" s="84" t="str">
        <f>IFERROR(VLOOKUP(B208,'SINAPI NACIONAL JAN.2022'!A:E,3,FALSE),IFERROR(VLOOKUP(B208,'SINAPI INSUMOS JAN.2022'!A:F,3,FALSE),IFERROR(VLOOKUP(B208,COMPOSIÇÕES!A:G,5,FALSE),"")))</f>
        <v>M3XKM</v>
      </c>
      <c r="F208" s="81">
        <v>7000.11</v>
      </c>
      <c r="G208" s="91" t="str">
        <f>IFERROR(VLOOKUP(B208,'SINAPI NACIONAL JAN.2022'!A:E,4,FALSE),IFERROR(VLOOKUP(B208,'SINAPI INSUMOS JAN.2022'!A:F,4,FALSE),IFERROR(VLOOKUP(B208,COMPOSIÇÕES!A:G,9,FALSE),"")))</f>
        <v>2,55</v>
      </c>
      <c r="H208" s="83">
        <f t="shared" si="0"/>
        <v>0.2338</v>
      </c>
      <c r="I208" s="123">
        <f t="shared" si="1"/>
        <v>3.14619</v>
      </c>
      <c r="J208" s="124">
        <f t="shared" si="2"/>
        <v>17850.28</v>
      </c>
      <c r="K208" s="124">
        <f t="shared" si="3"/>
        <v>22023.67</v>
      </c>
      <c r="L208" s="53" t="s">
        <v>22684</v>
      </c>
      <c r="O208" s="54"/>
      <c r="P208" s="53"/>
      <c r="Q208" s="125"/>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row>
    <row r="209" ht="63.75" customHeight="1" spans="1:48">
      <c r="A209" s="94" t="s">
        <v>82</v>
      </c>
      <c r="B209" s="77" t="s">
        <v>22686</v>
      </c>
      <c r="C209" s="87" t="str">
        <f>IFERROR(VLOOKUP(B209,'SINAPI NACIONAL JAN.2022'!A:E,5,FALSE),IFERROR(VLOOKUP(B209,'SINAPI INSUMOS JAN.2022'!A:F,6,FALSE),IFERROR(VLOOKUP(B209,COMPOSIÇÕES!A:G,3,FALSE),"")))</f>
        <v>SINAPI Nacional 
JANEIRO 2022</v>
      </c>
      <c r="D209" s="89" t="str">
        <f>IFERROR(VLOOKUP(B209,'SINAPI NACIONAL JAN.2022'!A:E,2,FALSE),IFERROR(VLOOKUP(B209,'SINAPI INSUMOS JAN.2022'!A:F,2,FALSE),IFERROR(VLOOKUP(B209,COMPOSIÇÕES!A:G,4,FALSE),"")))</f>
        <v>ASSENTAMENTO DE GUIA (MEIO-FIO) EM TRECHO RETO, CONFECCIONADA EM CONCRETO PRÉ-FABRICADO, DIMENSÕES 100X15X13X30 CM (COMPRIMENTO X BASE INFERIOR X BASE SUPERIOR X ALTURA), PARA VIAS URBANAS (USO VIÁRIO). AF_06/2016</v>
      </c>
      <c r="E209" s="85" t="str">
        <f>IFERROR(VLOOKUP(B209,'SINAPI NACIONAL JAN.2022'!A:E,3,FALSE),IFERROR(VLOOKUP(B209,'SINAPI INSUMOS JAN.2022'!A:F,3,FALSE),IFERROR(VLOOKUP(B209,COMPOSIÇÕES!A:G,5,FALSE),"")))</f>
        <v>M</v>
      </c>
      <c r="F209" s="81">
        <v>387.82</v>
      </c>
      <c r="G209" s="95" t="str">
        <f>IFERROR(VLOOKUP(B209,'SINAPI NACIONAL JAN.2022'!A:E,4,FALSE),IFERROR(VLOOKUP(B209,'SINAPI INSUMOS JAN.2022'!A:F,4,FALSE),IFERROR(VLOOKUP(B209,COMPOSIÇÕES!A:G,9,FALSE),"")))</f>
        <v>48,26</v>
      </c>
      <c r="H209" s="83">
        <f t="shared" si="0"/>
        <v>0.2338</v>
      </c>
      <c r="I209" s="96">
        <f t="shared" si="1"/>
        <v>59.543188</v>
      </c>
      <c r="J209" s="126">
        <f t="shared" si="2"/>
        <v>18716.19</v>
      </c>
      <c r="K209" s="126">
        <f t="shared" si="3"/>
        <v>23092.03</v>
      </c>
      <c r="L209" s="53"/>
      <c r="M209" s="53"/>
      <c r="N209" s="125"/>
      <c r="O209" s="54"/>
      <c r="P209" s="53"/>
      <c r="Q209" s="125"/>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row>
    <row r="210" ht="38.25" customHeight="1" spans="1:48">
      <c r="A210" s="94" t="s">
        <v>97</v>
      </c>
      <c r="B210" s="77" t="s">
        <v>22687</v>
      </c>
      <c r="C210" s="87" t="str">
        <f>IFERROR(VLOOKUP(B210,'SINAPI NACIONAL JAN.2022'!A:E,5,FALSE),IFERROR(VLOOKUP(B210,'SINAPI INSUMOS JAN.2022'!A:F,6,FALSE),IFERROR(VLOOKUP(B210,COMPOSIÇÕES!A:G,3,FALSE),"")))</f>
        <v>SINAPI Nacional 
JANEIRO 2022</v>
      </c>
      <c r="D210" s="89" t="str">
        <f>IFERROR(VLOOKUP(B210,'SINAPI NACIONAL JAN.2022'!A:E,2,FALSE),IFERROR(VLOOKUP(B210,'SINAPI INSUMOS JAN.2022'!A:F,2,FALSE),IFERROR(VLOOKUP(B210,COMPOSIÇÕES!A:G,4,FALSE),"")))</f>
        <v>EXECUÇÃO DE SARJETA DE CONCRETO USINADO, MOLDADA  IN LOCO  EM TRECHO RETO, 30 CM BASE X 15 CM ALTURA. AF_06/2016</v>
      </c>
      <c r="E210" s="85" t="str">
        <f>IFERROR(VLOOKUP(B210,'SINAPI NACIONAL JAN.2022'!A:E,3,FALSE),IFERROR(VLOOKUP(B210,'SINAPI INSUMOS JAN.2022'!A:F,3,FALSE),IFERROR(VLOOKUP(B210,COMPOSIÇÕES!A:G,5,FALSE),"")))</f>
        <v>M</v>
      </c>
      <c r="F210" s="81">
        <v>135.98</v>
      </c>
      <c r="G210" s="95" t="str">
        <f>IFERROR(VLOOKUP(B210,'SINAPI NACIONAL JAN.2022'!A:E,4,FALSE),IFERROR(VLOOKUP(B210,'SINAPI INSUMOS JAN.2022'!A:F,4,FALSE),IFERROR(VLOOKUP(B210,COMPOSIÇÕES!A:G,9,FALSE),"")))</f>
        <v>43,56</v>
      </c>
      <c r="H210" s="83">
        <f t="shared" si="0"/>
        <v>0.2338</v>
      </c>
      <c r="I210" s="96">
        <f t="shared" si="1"/>
        <v>53.744328</v>
      </c>
      <c r="J210" s="126">
        <f t="shared" si="2"/>
        <v>5923.28</v>
      </c>
      <c r="K210" s="126">
        <f t="shared" si="3"/>
        <v>7308.15</v>
      </c>
      <c r="L210" s="53"/>
      <c r="M210" s="53"/>
      <c r="N210" s="115"/>
      <c r="O210" s="54"/>
      <c r="P210" s="115"/>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row>
    <row r="211" ht="25.5" customHeight="1" spans="1:48">
      <c r="A211" s="94" t="s">
        <v>83</v>
      </c>
      <c r="B211" s="77" t="s">
        <v>575</v>
      </c>
      <c r="C211" s="87" t="str">
        <f>IFERROR(VLOOKUP(B211,'SINAPI NACIONAL JAN.2022'!A:E,5,FALSE),IFERROR(VLOOKUP(B211,'SINAPI INSUMOS JAN.2022'!A:F,6,FALSE),IFERROR(VLOOKUP(B211,COMPOSIÇÕES!A:G,3,FALSE),"")))</f>
        <v/>
      </c>
      <c r="D211" s="89" t="str">
        <f>IFERROR(VLOOKUP(B211,'SINAPI NACIONAL JAN.2022'!A:E,2,FALSE),IFERROR(VLOOKUP(B211,'SINAPI INSUMOS JAN.2022'!A:F,2,FALSE),IFERROR(VLOOKUP(B211,COMPOSIÇÕES!A:G,4,FALSE),"")))</f>
        <v/>
      </c>
      <c r="E211" s="85" t="str">
        <f>IFERROR(VLOOKUP(B211,'SINAPI NACIONAL JAN.2022'!A:E,3,FALSE),IFERROR(VLOOKUP(B211,'SINAPI INSUMOS JAN.2022'!A:F,3,FALSE),IFERROR(VLOOKUP(B211,COMPOSIÇÕES!A:G,5,FALSE),"")))</f>
        <v/>
      </c>
      <c r="F211" s="81">
        <v>13.8</v>
      </c>
      <c r="G211" s="95" t="str">
        <f>IFERROR(VLOOKUP(B211,'SINAPI NACIONAL JAN.2022'!A:E,4,FALSE),IFERROR(VLOOKUP(B211,'SINAPI INSUMOS JAN.2022'!A:F,4,FALSE),IFERROR(VLOOKUP(B211,COMPOSIÇÕES!A:G,9,FALSE),"")))</f>
        <v/>
      </c>
      <c r="H211" s="83">
        <f t="shared" si="0"/>
        <v>0.2338</v>
      </c>
      <c r="I211" s="96" t="e">
        <f t="shared" si="1"/>
        <v>#VALUE!</v>
      </c>
      <c r="J211" s="126" t="e">
        <f t="shared" si="2"/>
        <v>#VALUE!</v>
      </c>
      <c r="K211" s="126" t="e">
        <f t="shared" si="3"/>
        <v>#VALUE!</v>
      </c>
      <c r="L211" s="53"/>
      <c r="M211" s="53"/>
      <c r="N211" s="115"/>
      <c r="O211" s="54"/>
      <c r="P211" s="115"/>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row>
    <row r="212" ht="26.25" customHeight="1" spans="1:48">
      <c r="A212" s="87" t="s">
        <v>88</v>
      </c>
      <c r="B212" s="88" t="s">
        <v>72</v>
      </c>
      <c r="C212" s="87" t="str">
        <f>IFERROR(VLOOKUP(B212,'SINAPI NACIONAL JAN.2022'!A:E,5,FALSE),IFERROR(VLOOKUP(B212,'SINAPI INSUMOS JAN.2022'!A:F,6,FALSE),IFERROR(VLOOKUP(B212,COMPOSIÇÕES!A:G,3,FALSE),"")))</f>
        <v/>
      </c>
      <c r="D212" s="89" t="str">
        <f>IFERROR(VLOOKUP(B212,'SINAPI NACIONAL JAN.2022'!A:E,2,FALSE),IFERROR(VLOOKUP(B212,'SINAPI INSUMOS JAN.2022'!A:F,2,FALSE),IFERROR(VLOOKUP(B212,COMPOSIÇÕES!A:G,4,FALSE),"")))</f>
        <v/>
      </c>
      <c r="E212" s="85" t="str">
        <f>IFERROR(VLOOKUP(B212,'SINAPI NACIONAL JAN.2022'!A:E,3,FALSE),IFERROR(VLOOKUP(B212,'SINAPI INSUMOS JAN.2022'!A:F,3,FALSE),IFERROR(VLOOKUP(B212,COMPOSIÇÕES!A:G,5,FALSE),"")))</f>
        <v/>
      </c>
      <c r="F212" s="96">
        <v>4.5</v>
      </c>
      <c r="G212" s="95" t="str">
        <f>IFERROR(VLOOKUP(B212,'SINAPI NACIONAL JAN.2022'!A:E,4,FALSE),IFERROR(VLOOKUP(B212,'SINAPI INSUMOS JAN.2022'!A:F,4,FALSE),IFERROR(VLOOKUP(B212,COMPOSIÇÕES!A:G,9,FALSE),"")))</f>
        <v/>
      </c>
      <c r="H212" s="83">
        <f t="shared" si="0"/>
        <v>0.2338</v>
      </c>
      <c r="I212" s="96" t="e">
        <f t="shared" si="1"/>
        <v>#VALUE!</v>
      </c>
      <c r="J212" s="126" t="e">
        <f t="shared" si="2"/>
        <v>#VALUE!</v>
      </c>
      <c r="K212" s="127" t="e">
        <f t="shared" si="3"/>
        <v>#VALUE!</v>
      </c>
      <c r="L212" s="53"/>
      <c r="M212" s="53"/>
      <c r="N212" s="125"/>
      <c r="O212" s="54"/>
      <c r="P212" s="53"/>
      <c r="Q212" s="125"/>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row>
    <row r="213" ht="38.25" customHeight="1" spans="1:48">
      <c r="A213" s="87" t="s">
        <v>90</v>
      </c>
      <c r="B213" s="88" t="s">
        <v>173</v>
      </c>
      <c r="C213" s="87" t="str">
        <f>IFERROR(VLOOKUP(B213,'SINAPI NACIONAL JAN.2022'!A:E,5,FALSE),IFERROR(VLOOKUP(B213,'SINAPI INSUMOS JAN.2022'!A:F,6,FALSE),IFERROR(VLOOKUP(B213,COMPOSIÇÕES!A:G,3,FALSE),"")))</f>
        <v/>
      </c>
      <c r="D213" s="89" t="str">
        <f>IFERROR(VLOOKUP(B213,'SINAPI NACIONAL JAN.2022'!A:E,2,FALSE),IFERROR(VLOOKUP(B213,'SINAPI INSUMOS JAN.2022'!A:F,2,FALSE),IFERROR(VLOOKUP(B213,COMPOSIÇÕES!A:G,4,FALSE),"")))</f>
        <v/>
      </c>
      <c r="E213" s="85" t="str">
        <f>IFERROR(VLOOKUP(B213,'SINAPI NACIONAL JAN.2022'!A:E,3,FALSE),IFERROR(VLOOKUP(B213,'SINAPI INSUMOS JAN.2022'!A:F,3,FALSE),IFERROR(VLOOKUP(B213,COMPOSIÇÕES!A:G,5,FALSE),"")))</f>
        <v/>
      </c>
      <c r="F213" s="96">
        <v>634.26</v>
      </c>
      <c r="G213" s="95" t="str">
        <f>IFERROR(VLOOKUP(B213,'SINAPI NACIONAL JAN.2022'!A:E,4,FALSE),IFERROR(VLOOKUP(B213,'SINAPI INSUMOS JAN.2022'!A:F,4,FALSE),IFERROR(VLOOKUP(B213,COMPOSIÇÕES!A:G,9,FALSE),"")))</f>
        <v/>
      </c>
      <c r="H213" s="83">
        <f t="shared" si="0"/>
        <v>0.2338</v>
      </c>
      <c r="I213" s="96" t="e">
        <f t="shared" si="1"/>
        <v>#VALUE!</v>
      </c>
      <c r="J213" s="126" t="e">
        <f t="shared" si="2"/>
        <v>#VALUE!</v>
      </c>
      <c r="K213" s="127" t="e">
        <f t="shared" si="3"/>
        <v>#VALUE!</v>
      </c>
      <c r="L213" s="53"/>
      <c r="M213" s="53"/>
      <c r="N213" s="125"/>
      <c r="O213" s="54"/>
      <c r="P213" s="53"/>
      <c r="Q213" s="125"/>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row>
    <row r="214" ht="42" customHeight="1" spans="1:48">
      <c r="A214" s="87" t="s">
        <v>92</v>
      </c>
      <c r="B214" s="88" t="s">
        <v>22693</v>
      </c>
      <c r="C214" s="87" t="str">
        <f>IFERROR(VLOOKUP(B214,'SINAPI NACIONAL JAN.2022'!A:E,5,FALSE),IFERROR(VLOOKUP(B214,'SINAPI INSUMOS JAN.2022'!A:F,6,FALSE),IFERROR(VLOOKUP(B214,COMPOSIÇÕES!A:G,3,FALSE),"")))</f>
        <v/>
      </c>
      <c r="D214" s="89" t="str">
        <f>IFERROR(VLOOKUP(B214,'SINAPI NACIONAL JAN.2022'!A:E,2,FALSE),IFERROR(VLOOKUP(B214,'SINAPI INSUMOS JAN.2022'!A:F,2,FALSE),IFERROR(VLOOKUP(B214,COMPOSIÇÕES!A:G,4,FALSE),"")))</f>
        <v/>
      </c>
      <c r="E214" s="85" t="str">
        <f>IFERROR(VLOOKUP(B214,'SINAPI NACIONAL JAN.2022'!A:E,3,FALSE),IFERROR(VLOOKUP(B214,'SINAPI INSUMOS JAN.2022'!A:F,3,FALSE),IFERROR(VLOOKUP(B214,COMPOSIÇÕES!A:G,5,FALSE),"")))</f>
        <v/>
      </c>
      <c r="F214" s="96">
        <v>205.41</v>
      </c>
      <c r="G214" s="95" t="str">
        <f>IFERROR(VLOOKUP(B214,'SINAPI NACIONAL JAN.2022'!A:E,4,FALSE),IFERROR(VLOOKUP(B214,'SINAPI INSUMOS JAN.2022'!A:F,4,FALSE),IFERROR(VLOOKUP(B214,COMPOSIÇÕES!A:G,9,FALSE),"")))</f>
        <v/>
      </c>
      <c r="H214" s="83">
        <f t="shared" si="0"/>
        <v>0.2338</v>
      </c>
      <c r="I214" s="96" t="e">
        <f t="shared" si="1"/>
        <v>#VALUE!</v>
      </c>
      <c r="J214" s="126" t="e">
        <f t="shared" si="2"/>
        <v>#VALUE!</v>
      </c>
      <c r="K214" s="127" t="e">
        <f t="shared" si="3"/>
        <v>#VALUE!</v>
      </c>
      <c r="L214" s="53"/>
      <c r="M214" s="53"/>
      <c r="N214" s="125"/>
      <c r="O214" s="54"/>
      <c r="P214" s="53"/>
      <c r="Q214" s="125"/>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row>
    <row r="215" ht="51" customHeight="1" spans="1:48">
      <c r="A215" s="87" t="s">
        <v>94</v>
      </c>
      <c r="B215" s="88" t="s">
        <v>22694</v>
      </c>
      <c r="C215" s="87" t="str">
        <f>IFERROR(VLOOKUP(B215,'SINAPI NACIONAL JAN.2022'!A:E,5,FALSE),IFERROR(VLOOKUP(B215,'SINAPI INSUMOS JAN.2022'!A:F,6,FALSE),IFERROR(VLOOKUP(B215,COMPOSIÇÕES!A:G,3,FALSE),"")))</f>
        <v/>
      </c>
      <c r="D215" s="89" t="str">
        <f>IFERROR(VLOOKUP(B215,'SINAPI NACIONAL JAN.2022'!A:E,2,FALSE),IFERROR(VLOOKUP(B215,'SINAPI INSUMOS JAN.2022'!A:F,2,FALSE),IFERROR(VLOOKUP(B215,COMPOSIÇÕES!A:G,4,FALSE),"")))</f>
        <v/>
      </c>
      <c r="E215" s="85" t="str">
        <f>IFERROR(VLOOKUP(B215,'SINAPI NACIONAL JAN.2022'!A:E,3,FALSE),IFERROR(VLOOKUP(B215,'SINAPI INSUMOS JAN.2022'!A:F,3,FALSE),IFERROR(VLOOKUP(B215,COMPOSIÇÕES!A:G,5,FALSE),"")))</f>
        <v/>
      </c>
      <c r="F215" s="96">
        <v>1310.45</v>
      </c>
      <c r="G215" s="95" t="str">
        <f>IFERROR(VLOOKUP(B215,'SINAPI NACIONAL JAN.2022'!A:E,4,FALSE),IFERROR(VLOOKUP(B215,'SINAPI INSUMOS JAN.2022'!A:F,4,FALSE),IFERROR(VLOOKUP(B215,COMPOSIÇÕES!A:G,9,FALSE),"")))</f>
        <v/>
      </c>
      <c r="H215" s="83">
        <f t="shared" si="0"/>
        <v>0.2338</v>
      </c>
      <c r="I215" s="96" t="e">
        <f t="shared" si="1"/>
        <v>#VALUE!</v>
      </c>
      <c r="J215" s="126" t="e">
        <f t="shared" si="2"/>
        <v>#VALUE!</v>
      </c>
      <c r="K215" s="127" t="e">
        <f t="shared" si="3"/>
        <v>#VALUE!</v>
      </c>
      <c r="L215" s="53"/>
      <c r="O215" s="54"/>
      <c r="P215" s="53"/>
      <c r="Q215" s="115"/>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row>
    <row r="216" ht="51" customHeight="1" spans="1:48">
      <c r="A216" s="87" t="s">
        <v>22695</v>
      </c>
      <c r="B216" s="88" t="s">
        <v>22696</v>
      </c>
      <c r="C216" s="87" t="str">
        <f>IFERROR(VLOOKUP(B216,'SINAPI NACIONAL JAN.2022'!A:E,5,FALSE),IFERROR(VLOOKUP(B216,'SINAPI INSUMOS JAN.2022'!A:F,6,FALSE),IFERROR(VLOOKUP(B216,COMPOSIÇÕES!A:G,3,FALSE),"")))</f>
        <v>SINAPI Nacional 
JANEIRO 2022</v>
      </c>
      <c r="D216" s="89" t="str">
        <f>IFERROR(VLOOKUP(B216,'SINAPI NACIONAL JAN.2022'!A:E,2,FALSE),IFERROR(VLOOKUP(B216,'SINAPI INSUMOS JAN.2022'!A:F,2,FALSE),IFERROR(VLOOKUP(B216,COMPOSIÇÕES!A:G,4,FALSE),"")))&amp;L216</f>
        <v>CARGA, MANOBRA E DESCARGA DE ENTULHO EM CAMINHÃO BASCULANTE 6 M³ - CARGA COM ESCAVADEIRA HIDRÁULICA  (CAÇAMBA DE 0,80 M³ / 111 HP) E DESCARGA LIVRE (UNIDADE: M3). AF_07/2020 - BOTA-FORA</v>
      </c>
      <c r="E216" s="85" t="str">
        <f>IFERROR(VLOOKUP(B216,'SINAPI NACIONAL JAN.2022'!A:E,3,FALSE),IFERROR(VLOOKUP(B216,'SINAPI INSUMOS JAN.2022'!A:F,3,FALSE),IFERROR(VLOOKUP(B216,COMPOSIÇÕES!A:G,5,FALSE),"")))</f>
        <v>M3</v>
      </c>
      <c r="F216" s="96">
        <v>5.85</v>
      </c>
      <c r="G216" s="95" t="str">
        <f>IFERROR(VLOOKUP(B216,'SINAPI NACIONAL JAN.2022'!A:E,4,FALSE),IFERROR(VLOOKUP(B216,'SINAPI INSUMOS JAN.2022'!A:F,4,FALSE),IFERROR(VLOOKUP(B216,COMPOSIÇÕES!A:G,9,FALSE),"")))</f>
        <v>8,26</v>
      </c>
      <c r="H216" s="83">
        <f t="shared" si="0"/>
        <v>0.2338</v>
      </c>
      <c r="I216" s="96">
        <f t="shared" si="1"/>
        <v>10.191188</v>
      </c>
      <c r="J216" s="126">
        <f t="shared" si="2"/>
        <v>48.32</v>
      </c>
      <c r="K216" s="127">
        <f t="shared" si="3"/>
        <v>59.61</v>
      </c>
      <c r="L216" s="53" t="s">
        <v>22684</v>
      </c>
      <c r="O216" s="54"/>
      <c r="P216" s="53"/>
      <c r="Q216" s="125"/>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row>
    <row r="217" ht="38.25" customHeight="1" spans="1:48">
      <c r="A217" s="87" t="s">
        <v>22697</v>
      </c>
      <c r="B217" s="88" t="s">
        <v>22685</v>
      </c>
      <c r="C217" s="87" t="str">
        <f>IFERROR(VLOOKUP(B217,'SINAPI NACIONAL JAN.2022'!A:E,5,FALSE),IFERROR(VLOOKUP(B217,'SINAPI INSUMOS JAN.2022'!A:F,6,FALSE),IFERROR(VLOOKUP(B217,COMPOSIÇÕES!A:G,3,FALSE),"")))</f>
        <v>SINAPI Nacional 
JANEIRO 2022</v>
      </c>
      <c r="D217" s="89" t="str">
        <f>IFERROR(VLOOKUP(B217,'SINAPI NACIONAL JAN.2022'!A:E,2,FALSE),IFERROR(VLOOKUP(B217,'SINAPI INSUMOS JAN.2022'!A:F,2,FALSE),IFERROR(VLOOKUP(B217,COMPOSIÇÕES!A:G,4,FALSE),"")))&amp;L217</f>
        <v>TRANSPORTE COM CAMINHÃO BASCULANTE DE 6 M³, EM VIA URBANA PAVIMENTADA, DMT ATÉ 30 KM (UNIDADE: M3XKM). AF_07/2020 - BOTA-FORA</v>
      </c>
      <c r="E217" s="85" t="str">
        <f>IFERROR(VLOOKUP(B217,'SINAPI NACIONAL JAN.2022'!A:E,3,FALSE),IFERROR(VLOOKUP(B217,'SINAPI INSUMOS JAN.2022'!A:F,3,FALSE),IFERROR(VLOOKUP(B217,COMPOSIÇÕES!A:G,5,FALSE),"")))</f>
        <v>M3XKM</v>
      </c>
      <c r="F217" s="96">
        <v>29.82</v>
      </c>
      <c r="G217" s="95" t="str">
        <f>IFERROR(VLOOKUP(B217,'SINAPI NACIONAL JAN.2022'!A:E,4,FALSE),IFERROR(VLOOKUP(B217,'SINAPI INSUMOS JAN.2022'!A:F,4,FALSE),IFERROR(VLOOKUP(B217,COMPOSIÇÕES!A:G,9,FALSE),"")))</f>
        <v>2,55</v>
      </c>
      <c r="H217" s="83">
        <f t="shared" si="0"/>
        <v>0.2338</v>
      </c>
      <c r="I217" s="96">
        <f t="shared" si="1"/>
        <v>3.14619</v>
      </c>
      <c r="J217" s="126">
        <f t="shared" si="2"/>
        <v>76.04</v>
      </c>
      <c r="K217" s="127">
        <f t="shared" si="3"/>
        <v>93.81</v>
      </c>
      <c r="L217" s="53" t="s">
        <v>22684</v>
      </c>
      <c r="O217" s="54"/>
      <c r="P217" s="53"/>
      <c r="Q217" s="115"/>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row>
    <row r="218" ht="26.25" customHeight="1" spans="1:48">
      <c r="A218" s="87" t="s">
        <v>22698</v>
      </c>
      <c r="B218" s="88" t="s">
        <v>22699</v>
      </c>
      <c r="C218" s="87" t="str">
        <f>IFERROR(VLOOKUP(B218,'SINAPI NACIONAL JAN.2022'!A:E,5,FALSE),IFERROR(VLOOKUP(B218,'SINAPI INSUMOS JAN.2022'!A:F,6,FALSE),IFERROR(VLOOKUP(B218,COMPOSIÇÕES!A:G,3,FALSE),"")))</f>
        <v/>
      </c>
      <c r="D218" s="89" t="str">
        <f>IFERROR(VLOOKUP(B218,'SINAPI NACIONAL JAN.2022'!A:E,2,FALSE),IFERROR(VLOOKUP(B218,'SINAPI INSUMOS JAN.2022'!A:F,2,FALSE),IFERROR(VLOOKUP(B218,COMPOSIÇÕES!A:G,4,FALSE),"")))</f>
        <v/>
      </c>
      <c r="E218" s="85" t="str">
        <f>IFERROR(VLOOKUP(B218,'SINAPI NACIONAL JAN.2022'!A:E,3,FALSE),IFERROR(VLOOKUP(B218,'SINAPI INSUMOS JAN.2022'!A:F,3,FALSE),IFERROR(VLOOKUP(B218,COMPOSIÇÕES!A:G,5,FALSE),"")))</f>
        <v/>
      </c>
      <c r="F218" s="96">
        <v>56.93</v>
      </c>
      <c r="G218" s="95" t="str">
        <f>IFERROR(VLOOKUP(B218,'SINAPI NACIONAL JAN.2022'!A:E,4,FALSE),IFERROR(VLOOKUP(B218,'SINAPI INSUMOS JAN.2022'!A:F,4,FALSE),IFERROR(VLOOKUP(B218,COMPOSIÇÕES!A:G,9,FALSE),"")))</f>
        <v/>
      </c>
      <c r="H218" s="83">
        <f t="shared" si="0"/>
        <v>0.2338</v>
      </c>
      <c r="I218" s="96" t="e">
        <f t="shared" si="1"/>
        <v>#VALUE!</v>
      </c>
      <c r="J218" s="126" t="e">
        <f t="shared" si="2"/>
        <v>#VALUE!</v>
      </c>
      <c r="K218" s="127" t="e">
        <f t="shared" si="3"/>
        <v>#VALUE!</v>
      </c>
      <c r="L218" s="53"/>
      <c r="O218" s="54"/>
      <c r="P218" s="53"/>
      <c r="Q218" s="115"/>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row>
    <row r="219" ht="38.25" customHeight="1" spans="1:48">
      <c r="A219" s="97" t="s">
        <v>102</v>
      </c>
      <c r="B219" s="98" t="s">
        <v>22700</v>
      </c>
      <c r="C219" s="97" t="str">
        <f>IFERROR(VLOOKUP(B219,'SINAPI NACIONAL JAN.2022'!A:E,5,FALSE),IFERROR(VLOOKUP(B219,'SINAPI INSUMOS JAN.2022'!A:F,6,FALSE),IFERROR(VLOOKUP(B219,COMPOSIÇÕES!A:G,3,FALSE),"")))</f>
        <v>SINAPI Nacional 
JANEIRO 2022</v>
      </c>
      <c r="D219" s="99" t="str">
        <f>IFERROR(VLOOKUP(B219,'SINAPI NACIONAL JAN.2022'!A:E,2,FALSE),IFERROR(VLOOKUP(B219,'SINAPI INSUMOS JAN.2022'!A:F,2,FALSE),IFERROR(VLOOKUP(B219,COMPOSIÇÕES!A:G,4,FALSE),"")))</f>
        <v>EXECUÇÃO DE PASSEIO (CALÇADA) OU PISO DE CONCRETO COM CONCRETO MOLDADO IN LOCO, USINADO, ACABAMENTO CONVENCIONAL, NÃO ARMADO. AF_07/2016</v>
      </c>
      <c r="E219" s="100" t="str">
        <f>IFERROR(VLOOKUP(B219,'SINAPI NACIONAL JAN.2022'!A:E,3,FALSE),IFERROR(VLOOKUP(B219,'SINAPI INSUMOS JAN.2022'!A:F,3,FALSE),IFERROR(VLOOKUP(B219,COMPOSIÇÕES!A:G,5,FALSE),"")))</f>
        <v>M3</v>
      </c>
      <c r="F219" s="96">
        <v>22.4</v>
      </c>
      <c r="G219" s="101" t="str">
        <f>IFERROR(VLOOKUP(B219,'SINAPI NACIONAL JAN.2022'!A:E,4,FALSE),IFERROR(VLOOKUP(B219,'SINAPI INSUMOS JAN.2022'!A:F,4,FALSE),IFERROR(VLOOKUP(B219,COMPOSIÇÕES!A:G,9,FALSE),"")))</f>
        <v>569,17</v>
      </c>
      <c r="H219" s="102">
        <f t="shared" si="0"/>
        <v>0.2338</v>
      </c>
      <c r="I219" s="128">
        <f t="shared" si="1"/>
        <v>702.241946</v>
      </c>
      <c r="J219" s="129">
        <f t="shared" si="2"/>
        <v>12749.4</v>
      </c>
      <c r="K219" s="129">
        <f t="shared" si="3"/>
        <v>15730.21</v>
      </c>
      <c r="L219" s="53"/>
      <c r="M219" s="53"/>
      <c r="N219" s="125"/>
      <c r="O219" s="130"/>
      <c r="P219" s="53"/>
      <c r="Q219" s="125"/>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row>
    <row r="220" ht="61.5" customHeight="1" spans="1:48">
      <c r="A220" s="103" t="s">
        <v>103</v>
      </c>
      <c r="B220" s="92" t="s">
        <v>91</v>
      </c>
      <c r="C220" s="103" t="str">
        <f>IFERROR(VLOOKUP(B220,'SINAPI NACIONAL JAN.2022'!A:E,5,FALSE),IFERROR(VLOOKUP(B220,'SINAPI INSUMOS JAN.2022'!A:F,6,FALSE),IFERROR(VLOOKUP(B220,COMPOSIÇÕES!A:G,3,FALSE),"")))</f>
        <v/>
      </c>
      <c r="D220" s="104" t="str">
        <f>IFERROR(VLOOKUP(B220,'SINAPI NACIONAL JAN.2022'!A:E,2,FALSE),IFERROR(VLOOKUP(B220,'SINAPI INSUMOS JAN.2022'!A:F,2,FALSE),IFERROR(VLOOKUP(B220,COMPOSIÇÕES!A:G,4,FALSE),"")))</f>
        <v/>
      </c>
      <c r="E220" s="85" t="str">
        <f>IFERROR(VLOOKUP(B220,'SINAPI NACIONAL JAN.2022'!A:E,3,FALSE),IFERROR(VLOOKUP(B220,'SINAPI INSUMOS JAN.2022'!A:F,3,FALSE),IFERROR(VLOOKUP(B220,COMPOSIÇÕES!A:G,5,FALSE),"")))</f>
        <v/>
      </c>
      <c r="F220" s="96">
        <v>10.05</v>
      </c>
      <c r="G220" s="82" t="str">
        <f>IFERROR(VLOOKUP(B220,'SINAPI NACIONAL JAN.2022'!A:E,4,FALSE),IFERROR(VLOOKUP(B220,'SINAPI INSUMOS JAN.2022'!A:F,4,FALSE),IFERROR(VLOOKUP(B220,COMPOSIÇÕES!A:G,9,FALSE),"")))</f>
        <v/>
      </c>
      <c r="H220" s="83">
        <f t="shared" si="0"/>
        <v>0.2338</v>
      </c>
      <c r="I220" s="90" t="e">
        <f t="shared" si="1"/>
        <v>#VALUE!</v>
      </c>
      <c r="J220" s="124" t="e">
        <f t="shared" si="2"/>
        <v>#VALUE!</v>
      </c>
      <c r="K220" s="131" t="e">
        <f t="shared" si="3"/>
        <v>#VALUE!</v>
      </c>
      <c r="L220" s="53"/>
      <c r="M220" s="53"/>
      <c r="N220" s="125"/>
      <c r="O220" s="54"/>
      <c r="P220" s="53"/>
      <c r="Q220" s="125"/>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row>
    <row r="221" ht="25.5" customHeight="1" spans="1:48">
      <c r="A221" s="103" t="s">
        <v>104</v>
      </c>
      <c r="B221" s="105" t="s">
        <v>22701</v>
      </c>
      <c r="C221" s="103" t="str">
        <f>IFERROR(VLOOKUP(B221,'SINAPI NACIONAL JAN.2022'!A:E,5,FALSE),IFERROR(VLOOKUP(B221,'SINAPI INSUMOS JAN.2022'!A:F,6,FALSE),IFERROR(VLOOKUP(B221,COMPOSIÇÕES!A:G,3,FALSE),"")))</f>
        <v/>
      </c>
      <c r="D221" s="104" t="str">
        <f>IFERROR(VLOOKUP(B221,'SINAPI NACIONAL JAN.2022'!A:E,2,FALSE),IFERROR(VLOOKUP(B221,'SINAPI INSUMOS JAN.2022'!A:F,2,FALSE),IFERROR(VLOOKUP(B221,COMPOSIÇÕES!A:G,4,FALSE),"")))</f>
        <v/>
      </c>
      <c r="E221" s="85" t="str">
        <f>IFERROR(VLOOKUP(B221,'SINAPI NACIONAL JAN.2022'!A:E,3,FALSE),IFERROR(VLOOKUP(B221,'SINAPI INSUMOS JAN.2022'!A:F,3,FALSE),IFERROR(VLOOKUP(B221,COMPOSIÇÕES!A:G,5,FALSE),"")))</f>
        <v/>
      </c>
      <c r="F221" s="96">
        <v>8</v>
      </c>
      <c r="G221" s="82" t="str">
        <f>IFERROR(VLOOKUP(B221,'SINAPI NACIONAL JAN.2022'!A:E,4,FALSE),IFERROR(VLOOKUP(B221,'SINAPI INSUMOS JAN.2022'!A:F,4,FALSE),IFERROR(VLOOKUP(B221,COMPOSIÇÕES!A:G,9,FALSE),"")))</f>
        <v/>
      </c>
      <c r="H221" s="83">
        <f t="shared" si="0"/>
        <v>0.2338</v>
      </c>
      <c r="I221" s="90" t="e">
        <f t="shared" si="1"/>
        <v>#VALUE!</v>
      </c>
      <c r="J221" s="124" t="e">
        <f t="shared" si="2"/>
        <v>#VALUE!</v>
      </c>
      <c r="K221" s="131" t="e">
        <f t="shared" si="3"/>
        <v>#VALUE!</v>
      </c>
      <c r="L221" s="53"/>
      <c r="M221" s="53"/>
      <c r="N221" s="125"/>
      <c r="O221" s="54"/>
      <c r="P221" s="53"/>
      <c r="Q221" s="125"/>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row>
    <row r="222" ht="25.5" customHeight="1" spans="1:48">
      <c r="A222" s="87" t="s">
        <v>388</v>
      </c>
      <c r="B222" s="92" t="s">
        <v>68</v>
      </c>
      <c r="C222" s="87" t="str">
        <f>IFERROR(VLOOKUP(B222,'SINAPI NACIONAL JAN.2022'!A:E,5,FALSE),IFERROR(VLOOKUP(B222,'SINAPI INSUMOS JAN.2022'!A:F,6,FALSE),IFERROR(VLOOKUP(B222,COMPOSIÇÕES!A:G,3,FALSE),"")))</f>
        <v/>
      </c>
      <c r="D222" s="89" t="str">
        <f>IFERROR(VLOOKUP(B222,'SINAPI NACIONAL JAN.2022'!A:E,2,FALSE),IFERROR(VLOOKUP(B222,'SINAPI INSUMOS JAN.2022'!A:F,2,FALSE),IFERROR(VLOOKUP(B222,COMPOSIÇÕES!A:G,4,FALSE),"")))</f>
        <v/>
      </c>
      <c r="E222" s="84" t="str">
        <f>IFERROR(VLOOKUP(B222,'SINAPI NACIONAL JAN.2022'!A:E,3,FALSE),IFERROR(VLOOKUP(B222,'SINAPI INSUMOS JAN.2022'!A:F,3,FALSE),IFERROR(VLOOKUP(B222,COMPOSIÇÕES!A:G,5,FALSE),"")))</f>
        <v/>
      </c>
      <c r="F222" s="110">
        <v>4</v>
      </c>
      <c r="G222" s="110" t="str">
        <f>IFERROR(VLOOKUP(B222,'SINAPI NACIONAL JAN.2022'!A:E,4,FALSE),IFERROR(VLOOKUP(B222,'SINAPI INSUMOS JAN.2022'!A:F,4,FALSE),IFERROR(VLOOKUP(B222,COMPOSIÇÕES!A:G,9,FALSE),"")))</f>
        <v/>
      </c>
      <c r="H222" s="83">
        <f t="shared" si="0"/>
        <v>0.2338</v>
      </c>
      <c r="I222" s="110" t="e">
        <f t="shared" si="1"/>
        <v>#VALUE!</v>
      </c>
      <c r="J222" s="132" t="e">
        <f t="shared" si="2"/>
        <v>#VALUE!</v>
      </c>
      <c r="K222" s="132" t="e">
        <f t="shared" si="3"/>
        <v>#VALUE!</v>
      </c>
      <c r="L222" s="53"/>
      <c r="M222" s="53"/>
      <c r="N222" s="125"/>
      <c r="O222" s="54"/>
      <c r="P222" s="125"/>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row>
    <row r="223" ht="25.5" customHeight="1" spans="1:48">
      <c r="A223" s="87" t="s">
        <v>402</v>
      </c>
      <c r="B223" s="92" t="s">
        <v>91</v>
      </c>
      <c r="C223" s="87" t="str">
        <f>IFERROR(VLOOKUP(B223,'SINAPI NACIONAL JAN.2022'!A:E,5,FALSE),IFERROR(VLOOKUP(B223,'SINAPI INSUMOS JAN.2022'!A:F,6,FALSE),IFERROR(VLOOKUP(B223,COMPOSIÇÕES!A:G,3,FALSE),"")))</f>
        <v/>
      </c>
      <c r="D223" s="89" t="str">
        <f>IFERROR(VLOOKUP(B223,'SINAPI NACIONAL JAN.2022'!A:E,2,FALSE),IFERROR(VLOOKUP(B223,'SINAPI INSUMOS JAN.2022'!A:F,2,FALSE),IFERROR(VLOOKUP(B223,COMPOSIÇÕES!A:G,4,FALSE),"")))</f>
        <v/>
      </c>
      <c r="E223" s="84" t="str">
        <f>IFERROR(VLOOKUP(B223,'SINAPI NACIONAL JAN.2022'!A:E,3,FALSE),IFERROR(VLOOKUP(B223,'SINAPI INSUMOS JAN.2022'!A:F,3,FALSE),IFERROR(VLOOKUP(B223,COMPOSIÇÕES!A:G,5,FALSE),"")))</f>
        <v/>
      </c>
      <c r="F223" s="110">
        <v>1</v>
      </c>
      <c r="G223" s="110" t="str">
        <f>IFERROR(VLOOKUP(B223,'SINAPI NACIONAL JAN.2022'!A:E,4,FALSE),IFERROR(VLOOKUP(B223,'SINAPI INSUMOS JAN.2022'!A:F,4,FALSE),IFERROR(VLOOKUP(B223,COMPOSIÇÕES!A:G,9,FALSE),"")))</f>
        <v/>
      </c>
      <c r="H223" s="83">
        <f t="shared" si="0"/>
        <v>0.2338</v>
      </c>
      <c r="I223" s="110" t="e">
        <f t="shared" si="1"/>
        <v>#VALUE!</v>
      </c>
      <c r="J223" s="132" t="e">
        <f t="shared" si="2"/>
        <v>#VALUE!</v>
      </c>
      <c r="K223" s="132" t="e">
        <f t="shared" si="3"/>
        <v>#VALUE!</v>
      </c>
      <c r="L223" s="53"/>
      <c r="M223" s="53"/>
      <c r="N223" s="125"/>
      <c r="O223" s="54"/>
      <c r="P223" s="125"/>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row>
    <row r="224" ht="25.5" customHeight="1" spans="1:48">
      <c r="A224" s="87" t="s">
        <v>408</v>
      </c>
      <c r="B224" s="92" t="s">
        <v>148</v>
      </c>
      <c r="C224" s="87" t="str">
        <f>IFERROR(VLOOKUP(B224,'SINAPI NACIONAL JAN.2022'!A:E,5,FALSE),IFERROR(VLOOKUP(B224,'SINAPI INSUMOS JAN.2022'!A:F,6,FALSE),IFERROR(VLOOKUP(B224,COMPOSIÇÕES!A:G,3,FALSE),"")))</f>
        <v/>
      </c>
      <c r="D224" s="89" t="str">
        <f>IFERROR(VLOOKUP(B224,'SINAPI NACIONAL JAN.2022'!A:E,2,FALSE),IFERROR(VLOOKUP(B224,'SINAPI INSUMOS JAN.2022'!A:F,2,FALSE),IFERROR(VLOOKUP(B224,COMPOSIÇÕES!A:G,4,FALSE),"")))</f>
        <v/>
      </c>
      <c r="E224" s="84" t="str">
        <f>IFERROR(VLOOKUP(B224,'SINAPI NACIONAL JAN.2022'!A:E,3,FALSE),IFERROR(VLOOKUP(B224,'SINAPI INSUMOS JAN.2022'!A:F,3,FALSE),IFERROR(VLOOKUP(B224,COMPOSIÇÕES!A:G,5,FALSE),"")))</f>
        <v/>
      </c>
      <c r="F224" s="110">
        <v>4</v>
      </c>
      <c r="G224" s="110" t="str">
        <f>IFERROR(VLOOKUP(B224,'SINAPI NACIONAL JAN.2022'!A:E,4,FALSE),IFERROR(VLOOKUP(B224,'SINAPI INSUMOS JAN.2022'!A:F,4,FALSE),IFERROR(VLOOKUP(B224,COMPOSIÇÕES!A:G,9,FALSE),"")))</f>
        <v/>
      </c>
      <c r="H224" s="83">
        <f t="shared" si="0"/>
        <v>0.2338</v>
      </c>
      <c r="I224" s="110" t="e">
        <f t="shared" si="1"/>
        <v>#VALUE!</v>
      </c>
      <c r="J224" s="132" t="e">
        <f t="shared" si="2"/>
        <v>#VALUE!</v>
      </c>
      <c r="K224" s="132" t="e">
        <f t="shared" si="3"/>
        <v>#VALUE!</v>
      </c>
      <c r="L224" s="53"/>
      <c r="M224" s="53"/>
      <c r="N224" s="125"/>
      <c r="O224" s="54"/>
      <c r="P224" s="125"/>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row>
    <row r="225" ht="27.75" customHeight="1" spans="1:48">
      <c r="A225" s="87" t="s">
        <v>22702</v>
      </c>
      <c r="B225" s="92" t="s">
        <v>409</v>
      </c>
      <c r="C225" s="87" t="str">
        <f>IFERROR(VLOOKUP(B225,'SINAPI NACIONAL JAN.2022'!A:E,5,FALSE),IFERROR(VLOOKUP(B225,'SINAPI INSUMOS JAN.2022'!A:F,6,FALSE),IFERROR(VLOOKUP(B225,COMPOSIÇÕES!A:G,3,FALSE),"")))</f>
        <v/>
      </c>
      <c r="D225" s="89" t="str">
        <f>IFERROR(VLOOKUP(B225,'SINAPI NACIONAL JAN.2022'!A:E,2,FALSE),IFERROR(VLOOKUP(B225,'SINAPI INSUMOS JAN.2022'!A:F,2,FALSE),IFERROR(VLOOKUP(B225,COMPOSIÇÕES!A:G,4,FALSE),"")))</f>
        <v/>
      </c>
      <c r="E225" s="84" t="str">
        <f>IFERROR(VLOOKUP(B225,'SINAPI NACIONAL JAN.2022'!A:E,3,FALSE),IFERROR(VLOOKUP(B225,'SINAPI INSUMOS JAN.2022'!A:F,3,FALSE),IFERROR(VLOOKUP(B225,COMPOSIÇÕES!A:G,5,FALSE),"")))</f>
        <v/>
      </c>
      <c r="F225" s="110">
        <v>7</v>
      </c>
      <c r="G225" s="110" t="str">
        <f>IFERROR(VLOOKUP(B225,'SINAPI NACIONAL JAN.2022'!A:E,4,FALSE),IFERROR(VLOOKUP(B225,'SINAPI INSUMOS JAN.2022'!A:F,4,FALSE),IFERROR(VLOOKUP(B225,COMPOSIÇÕES!A:G,9,FALSE),"")))</f>
        <v/>
      </c>
      <c r="H225" s="83">
        <f t="shared" si="0"/>
        <v>0.2338</v>
      </c>
      <c r="I225" s="110" t="e">
        <f t="shared" si="1"/>
        <v>#VALUE!</v>
      </c>
      <c r="J225" s="132" t="e">
        <f t="shared" si="2"/>
        <v>#VALUE!</v>
      </c>
      <c r="K225" s="132" t="e">
        <f t="shared" si="3"/>
        <v>#VALUE!</v>
      </c>
      <c r="L225" s="53"/>
      <c r="M225" s="53"/>
      <c r="N225" s="125"/>
      <c r="O225" s="54"/>
      <c r="P225" s="125"/>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row>
    <row r="226" ht="25.5" customHeight="1" spans="1:48">
      <c r="A226" s="87" t="s">
        <v>71</v>
      </c>
      <c r="B226" s="88" t="s">
        <v>22680</v>
      </c>
      <c r="C226" s="85" t="str">
        <f>IFERROR(VLOOKUP(B226,'SINAPI NACIONAL JAN.2022'!A:E,5,FALSE),IFERROR(VLOOKUP(B226,'SINAPI INSUMOS JAN.2022'!A:F,6,FALSE),IFERROR(VLOOKUP(B226,COMPOSIÇÕES!A:G,3,FALSE),"")))</f>
        <v>SINAPI Nacional 
JANEIRO 2022</v>
      </c>
      <c r="D226" s="89" t="str">
        <f>IFERROR(VLOOKUP(B226,'SINAPI NACIONAL JAN.2022'!A:E,2,FALSE),IFERROR(VLOOKUP(B226,'SINAPI INSUMOS JAN.2022'!A:F,2,FALSE),IFERROR(VLOOKUP(B226,COMPOSIÇÕES!A:G,4,FALSE),"")))</f>
        <v>ESCAVAÇÃO HORIZONTAL EM SOLO DE 1A CATEGORIA COM TRATOR DE ESTEIRAS (170HP/LÂMINA: 5,20M3). AF_07/2020</v>
      </c>
      <c r="E226" s="84" t="str">
        <f>IFERROR(VLOOKUP(B226,'SINAPI NACIONAL JAN.2022'!A:E,3,FALSE),IFERROR(VLOOKUP(B226,'SINAPI INSUMOS JAN.2022'!A:F,3,FALSE),IFERROR(VLOOKUP(B226,COMPOSIÇÕES!A:G,5,FALSE),"")))</f>
        <v>M3</v>
      </c>
      <c r="F226" s="90">
        <v>91.78</v>
      </c>
      <c r="G226" s="91" t="str">
        <f>IFERROR(VLOOKUP(B226,'SINAPI NACIONAL JAN.2022'!A:E,4,FALSE),IFERROR(VLOOKUP(B226,'SINAPI INSUMOS JAN.2022'!A:F,4,FALSE),IFERROR(VLOOKUP(B226,COMPOSIÇÕES!A:G,9,FALSE),"")))</f>
        <v>1,91</v>
      </c>
      <c r="H226" s="83">
        <f t="shared" si="0"/>
        <v>0.2338</v>
      </c>
      <c r="I226" s="123">
        <f t="shared" si="1"/>
        <v>2.356558</v>
      </c>
      <c r="J226" s="124">
        <f t="shared" si="2"/>
        <v>175.29</v>
      </c>
      <c r="K226" s="124">
        <f t="shared" si="3"/>
        <v>216.28</v>
      </c>
      <c r="L226" s="53"/>
      <c r="M226" s="53"/>
      <c r="N226" s="125"/>
      <c r="O226" s="54"/>
      <c r="P226" s="53"/>
      <c r="Q226" s="125"/>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row>
    <row r="227" ht="25.5" customHeight="1" spans="1:48">
      <c r="A227" s="87" t="s">
        <v>73</v>
      </c>
      <c r="B227" s="92" t="s">
        <v>22681</v>
      </c>
      <c r="C227" s="85" t="str">
        <f>IFERROR(VLOOKUP(B227,'SINAPI NACIONAL JAN.2022'!A:E,5,FALSE),IFERROR(VLOOKUP(B227,'SINAPI INSUMOS JAN.2022'!A:F,6,FALSE),IFERROR(VLOOKUP(B227,COMPOSIÇÕES!A:G,3,FALSE),"")))</f>
        <v>SINAPI Nacional 
JANEIRO 2022</v>
      </c>
      <c r="D227" s="89" t="str">
        <f>IFERROR(VLOOKUP(B227,'SINAPI NACIONAL JAN.2022'!A:E,2,FALSE),IFERROR(VLOOKUP(B227,'SINAPI INSUMOS JAN.2022'!A:F,2,FALSE),IFERROR(VLOOKUP(B227,COMPOSIÇÕES!A:G,4,FALSE),"")))</f>
        <v>ESPALHAMENTO DE MATERIAL COM TRATOR DE ESTEIRAS. AF_11/2019</v>
      </c>
      <c r="E227" s="84" t="str">
        <f>IFERROR(VLOOKUP(B227,'SINAPI NACIONAL JAN.2022'!A:E,3,FALSE),IFERROR(VLOOKUP(B227,'SINAPI INSUMOS JAN.2022'!A:F,3,FALSE),IFERROR(VLOOKUP(B227,COMPOSIÇÕES!A:G,5,FALSE),"")))</f>
        <v>M3</v>
      </c>
      <c r="F227" s="81">
        <v>16.89</v>
      </c>
      <c r="G227" s="91" t="str">
        <f>IFERROR(VLOOKUP(B227,'SINAPI NACIONAL JAN.2022'!A:E,4,FALSE),IFERROR(VLOOKUP(B227,'SINAPI INSUMOS JAN.2022'!A:F,4,FALSE),IFERROR(VLOOKUP(B227,COMPOSIÇÕES!A:G,9,FALSE),"")))</f>
        <v>1,24</v>
      </c>
      <c r="H227" s="83">
        <f t="shared" si="0"/>
        <v>0.2338</v>
      </c>
      <c r="I227" s="123">
        <f t="shared" si="1"/>
        <v>1.529912</v>
      </c>
      <c r="J227" s="124">
        <f t="shared" si="2"/>
        <v>20.94</v>
      </c>
      <c r="K227" s="124">
        <f t="shared" si="3"/>
        <v>25.84</v>
      </c>
      <c r="L227" s="53"/>
      <c r="O227" s="54"/>
      <c r="P227" s="53"/>
      <c r="Q227" s="125"/>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row>
    <row r="228" ht="25.5" customHeight="1" spans="1:48">
      <c r="A228" s="87" t="s">
        <v>74</v>
      </c>
      <c r="B228" s="92" t="s">
        <v>22682</v>
      </c>
      <c r="C228" s="85" t="str">
        <f>IFERROR(VLOOKUP(B228,'SINAPI NACIONAL JAN.2022'!A:E,5,FALSE),IFERROR(VLOOKUP(B228,'SINAPI INSUMOS JAN.2022'!A:F,6,FALSE),IFERROR(VLOOKUP(B228,COMPOSIÇÕES!A:G,3,FALSE),"")))</f>
        <v/>
      </c>
      <c r="D228" s="89" t="str">
        <f>IFERROR(VLOOKUP(B228,'SINAPI NACIONAL JAN.2022'!A:E,2,FALSE),IFERROR(VLOOKUP(B228,'SINAPI INSUMOS JAN.2022'!A:F,2,FALSE),IFERROR(VLOOKUP(B228,COMPOSIÇÕES!A:G,4,FALSE),"")))</f>
        <v/>
      </c>
      <c r="E228" s="84" t="str">
        <f>IFERROR(VLOOKUP(B228,'SINAPI NACIONAL JAN.2022'!A:E,3,FALSE),IFERROR(VLOOKUP(B228,'SINAPI INSUMOS JAN.2022'!A:F,3,FALSE),IFERROR(VLOOKUP(B228,COMPOSIÇÕES!A:G,5,FALSE),"")))</f>
        <v/>
      </c>
      <c r="F228" s="81">
        <v>13.51</v>
      </c>
      <c r="G228" s="91" t="str">
        <f>IFERROR(VLOOKUP(B228,'SINAPI NACIONAL JAN.2022'!A:E,4,FALSE),IFERROR(VLOOKUP(B228,'SINAPI INSUMOS JAN.2022'!A:F,4,FALSE),IFERROR(VLOOKUP(B228,COMPOSIÇÕES!A:G,9,FALSE),"")))</f>
        <v/>
      </c>
      <c r="H228" s="83">
        <f t="shared" si="0"/>
        <v>0.2338</v>
      </c>
      <c r="I228" s="123" t="e">
        <f t="shared" si="1"/>
        <v>#VALUE!</v>
      </c>
      <c r="J228" s="124" t="e">
        <f t="shared" si="2"/>
        <v>#VALUE!</v>
      </c>
      <c r="K228" s="124" t="e">
        <f t="shared" si="3"/>
        <v>#VALUE!</v>
      </c>
      <c r="L228" s="53"/>
      <c r="O228" s="54"/>
      <c r="P228" s="53"/>
      <c r="Q228" s="125"/>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row>
    <row r="229" ht="51" customHeight="1" spans="1:48">
      <c r="A229" s="87" t="s">
        <v>76</v>
      </c>
      <c r="B229" s="92" t="s">
        <v>22683</v>
      </c>
      <c r="C229" s="85" t="str">
        <f>IFERROR(VLOOKUP(B229,'SINAPI NACIONAL JAN.2022'!A:E,5,FALSE),IFERROR(VLOOKUP(B229,'SINAPI INSUMOS JAN.2022'!A:F,6,FALSE),IFERROR(VLOOKUP(B229,COMPOSIÇÕES!A:G,3,FALSE),"")))</f>
        <v>SINAPI Nacional 
JANEIRO 2022</v>
      </c>
      <c r="D229" s="89" t="str">
        <f>IFERROR(VLOOKUP(B229,'SINAPI NACIONAL JAN.2022'!A:E,2,FALSE),IFERROR(VLOOKUP(B229,'SINAPI INSUMOS JAN.2022'!A:F,2,FALSE),IFERROR(VLOOKUP(B229,COMPOSIÇÕES!A:G,4,FALSE),"")))&amp;L229</f>
        <v>CARGA, MANOBRA E DESCARGA DE SOLOS E MATERIAIS GRANULARES EM CAMINHÃO BASCULANTE 6 M³ - CARGA COM PÁ CARREGADEIRA (CAÇAMBA DE 1,7 A 2,8 M³ / 128 HP) E DESCARGA LIVRE (UNIDADE: M3). AF_07/2020 - BOTA-FORA</v>
      </c>
      <c r="E229" s="84" t="str">
        <f>IFERROR(VLOOKUP(B229,'SINAPI NACIONAL JAN.2022'!A:E,3,FALSE),IFERROR(VLOOKUP(B229,'SINAPI INSUMOS JAN.2022'!A:F,3,FALSE),IFERROR(VLOOKUP(B229,COMPOSIÇÕES!A:G,5,FALSE),"")))</f>
        <v>M3</v>
      </c>
      <c r="F229" s="81">
        <v>74.89</v>
      </c>
      <c r="G229" s="91" t="str">
        <f>IFERROR(VLOOKUP(B229,'SINAPI NACIONAL JAN.2022'!A:E,4,FALSE),IFERROR(VLOOKUP(B229,'SINAPI INSUMOS JAN.2022'!A:F,4,FALSE),IFERROR(VLOOKUP(B229,COMPOSIÇÕES!A:G,9,FALSE),"")))</f>
        <v>7,89</v>
      </c>
      <c r="H229" s="83">
        <f t="shared" si="0"/>
        <v>0.2338</v>
      </c>
      <c r="I229" s="123">
        <f t="shared" si="1"/>
        <v>9.734682</v>
      </c>
      <c r="J229" s="124">
        <f t="shared" si="2"/>
        <v>590.88</v>
      </c>
      <c r="K229" s="124">
        <f t="shared" si="3"/>
        <v>729.03</v>
      </c>
      <c r="L229" s="53" t="s">
        <v>22684</v>
      </c>
      <c r="O229" s="54"/>
      <c r="P229" s="53"/>
      <c r="Q229" s="125"/>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row>
    <row r="230" ht="38.25" customHeight="1" spans="1:48">
      <c r="A230" s="87" t="s">
        <v>78</v>
      </c>
      <c r="B230" s="93" t="s">
        <v>22685</v>
      </c>
      <c r="C230" s="85" t="str">
        <f>IFERROR(VLOOKUP(B230,'SINAPI NACIONAL JAN.2022'!A:E,5,FALSE),IFERROR(VLOOKUP(B230,'SINAPI INSUMOS JAN.2022'!A:F,6,FALSE),IFERROR(VLOOKUP(B230,COMPOSIÇÕES!A:G,3,FALSE),"")))</f>
        <v>SINAPI Nacional 
JANEIRO 2022</v>
      </c>
      <c r="D230" s="89" t="str">
        <f>IFERROR(VLOOKUP(B230,'SINAPI NACIONAL JAN.2022'!A:E,2,FALSE),IFERROR(VLOOKUP(B230,'SINAPI INSUMOS JAN.2022'!A:F,2,FALSE),IFERROR(VLOOKUP(B230,COMPOSIÇÕES!A:G,4,FALSE),"")))&amp;L230</f>
        <v>TRANSPORTE COM CAMINHÃO BASCULANTE DE 6 M³, EM VIA URBANA PAVIMENTADA, DMT ATÉ 30 KM (UNIDADE: M3XKM). AF_07/2020 - BOTA-FORA</v>
      </c>
      <c r="E230" s="84" t="str">
        <f>IFERROR(VLOOKUP(B230,'SINAPI NACIONAL JAN.2022'!A:E,3,FALSE),IFERROR(VLOOKUP(B230,'SINAPI INSUMOS JAN.2022'!A:F,3,FALSE),IFERROR(VLOOKUP(B230,COMPOSIÇÕES!A:G,5,FALSE),"")))</f>
        <v>M3XKM</v>
      </c>
      <c r="F230" s="81">
        <v>134.8</v>
      </c>
      <c r="G230" s="91" t="str">
        <f>IFERROR(VLOOKUP(B230,'SINAPI NACIONAL JAN.2022'!A:E,4,FALSE),IFERROR(VLOOKUP(B230,'SINAPI INSUMOS JAN.2022'!A:F,4,FALSE),IFERROR(VLOOKUP(B230,COMPOSIÇÕES!A:G,9,FALSE),"")))</f>
        <v>2,55</v>
      </c>
      <c r="H230" s="83">
        <f t="shared" si="0"/>
        <v>0.2338</v>
      </c>
      <c r="I230" s="123">
        <f t="shared" si="1"/>
        <v>3.14619</v>
      </c>
      <c r="J230" s="124">
        <f t="shared" si="2"/>
        <v>343.74</v>
      </c>
      <c r="K230" s="124">
        <f t="shared" si="3"/>
        <v>424.1</v>
      </c>
      <c r="L230" s="53" t="s">
        <v>22684</v>
      </c>
      <c r="O230" s="54"/>
      <c r="P230" s="53"/>
      <c r="Q230" s="125"/>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row>
    <row r="231" ht="63.75" customHeight="1" spans="1:48">
      <c r="A231" s="94" t="s">
        <v>82</v>
      </c>
      <c r="B231" s="77" t="s">
        <v>22686</v>
      </c>
      <c r="C231" s="87" t="str">
        <f>IFERROR(VLOOKUP(B231,'SINAPI NACIONAL JAN.2022'!A:E,5,FALSE),IFERROR(VLOOKUP(B231,'SINAPI INSUMOS JAN.2022'!A:F,6,FALSE),IFERROR(VLOOKUP(B231,COMPOSIÇÕES!A:G,3,FALSE),"")))</f>
        <v>SINAPI Nacional 
JANEIRO 2022</v>
      </c>
      <c r="D231" s="89" t="str">
        <f>IFERROR(VLOOKUP(B231,'SINAPI NACIONAL JAN.2022'!A:E,2,FALSE),IFERROR(VLOOKUP(B231,'SINAPI INSUMOS JAN.2022'!A:F,2,FALSE),IFERROR(VLOOKUP(B231,COMPOSIÇÕES!A:G,4,FALSE),"")))</f>
        <v>ASSENTAMENTO DE GUIA (MEIO-FIO) EM TRECHO RETO, CONFECCIONADA EM CONCRETO PRÉ-FABRICADO, DIMENSÕES 100X15X13X30 CM (COMPRIMENTO X BASE INFERIOR X BASE SUPERIOR X ALTURA), PARA VIAS URBANAS (USO VIÁRIO). AF_06/2016</v>
      </c>
      <c r="E231" s="85" t="str">
        <f>IFERROR(VLOOKUP(B231,'SINAPI NACIONAL JAN.2022'!A:E,3,FALSE),IFERROR(VLOOKUP(B231,'SINAPI INSUMOS JAN.2022'!A:F,3,FALSE),IFERROR(VLOOKUP(B231,COMPOSIÇÕES!A:G,5,FALSE),"")))</f>
        <v>M</v>
      </c>
      <c r="F231" s="81">
        <v>97.08</v>
      </c>
      <c r="G231" s="95" t="str">
        <f>IFERROR(VLOOKUP(B231,'SINAPI NACIONAL JAN.2022'!A:E,4,FALSE),IFERROR(VLOOKUP(B231,'SINAPI INSUMOS JAN.2022'!A:F,4,FALSE),IFERROR(VLOOKUP(B231,COMPOSIÇÕES!A:G,9,FALSE),"")))</f>
        <v>48,26</v>
      </c>
      <c r="H231" s="83">
        <f t="shared" si="0"/>
        <v>0.2338</v>
      </c>
      <c r="I231" s="96">
        <f t="shared" si="1"/>
        <v>59.543188</v>
      </c>
      <c r="J231" s="126">
        <f t="shared" si="2"/>
        <v>4685.08</v>
      </c>
      <c r="K231" s="126">
        <f t="shared" si="3"/>
        <v>5780.45</v>
      </c>
      <c r="L231" s="53"/>
      <c r="M231" s="53"/>
      <c r="N231" s="125"/>
      <c r="O231" s="54"/>
      <c r="P231" s="53"/>
      <c r="Q231" s="125"/>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row>
    <row r="232" ht="38.25" customHeight="1" spans="1:48">
      <c r="A232" s="94" t="s">
        <v>97</v>
      </c>
      <c r="B232" s="77" t="s">
        <v>22687</v>
      </c>
      <c r="C232" s="87" t="str">
        <f>IFERROR(VLOOKUP(B232,'SINAPI NACIONAL JAN.2022'!A:E,5,FALSE),IFERROR(VLOOKUP(B232,'SINAPI INSUMOS JAN.2022'!A:F,6,FALSE),IFERROR(VLOOKUP(B232,COMPOSIÇÕES!A:G,3,FALSE),"")))</f>
        <v>SINAPI Nacional 
JANEIRO 2022</v>
      </c>
      <c r="D232" s="89" t="str">
        <f>IFERROR(VLOOKUP(B232,'SINAPI NACIONAL JAN.2022'!A:E,2,FALSE),IFERROR(VLOOKUP(B232,'SINAPI INSUMOS JAN.2022'!A:F,2,FALSE),IFERROR(VLOOKUP(B232,COMPOSIÇÕES!A:G,4,FALSE),"")))</f>
        <v>EXECUÇÃO DE SARJETA DE CONCRETO USINADO, MOLDADA  IN LOCO  EM TRECHO RETO, 30 CM BASE X 15 CM ALTURA. AF_06/2016</v>
      </c>
      <c r="E232" s="85" t="str">
        <f>IFERROR(VLOOKUP(B232,'SINAPI NACIONAL JAN.2022'!A:E,3,FALSE),IFERROR(VLOOKUP(B232,'SINAPI INSUMOS JAN.2022'!A:F,3,FALSE),IFERROR(VLOOKUP(B232,COMPOSIÇÕES!A:G,5,FALSE),"")))</f>
        <v>M</v>
      </c>
      <c r="F232" s="81">
        <v>47.4</v>
      </c>
      <c r="G232" s="95" t="str">
        <f>IFERROR(VLOOKUP(B232,'SINAPI NACIONAL JAN.2022'!A:E,4,FALSE),IFERROR(VLOOKUP(B232,'SINAPI INSUMOS JAN.2022'!A:F,4,FALSE),IFERROR(VLOOKUP(B232,COMPOSIÇÕES!A:G,9,FALSE),"")))</f>
        <v>43,56</v>
      </c>
      <c r="H232" s="83">
        <f t="shared" si="0"/>
        <v>0.2338</v>
      </c>
      <c r="I232" s="96">
        <f t="shared" si="1"/>
        <v>53.744328</v>
      </c>
      <c r="J232" s="126">
        <f t="shared" si="2"/>
        <v>2064.74</v>
      </c>
      <c r="K232" s="126">
        <f t="shared" si="3"/>
        <v>2547.48</v>
      </c>
      <c r="L232" s="53"/>
      <c r="M232" s="53"/>
      <c r="N232" s="115"/>
      <c r="O232" s="54"/>
      <c r="P232" s="115"/>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row>
    <row r="233" ht="25.5" customHeight="1" spans="1:48">
      <c r="A233" s="94" t="s">
        <v>83</v>
      </c>
      <c r="B233" s="77" t="s">
        <v>575</v>
      </c>
      <c r="C233" s="87" t="str">
        <f>IFERROR(VLOOKUP(B233,'SINAPI NACIONAL JAN.2022'!A:E,5,FALSE),IFERROR(VLOOKUP(B233,'SINAPI INSUMOS JAN.2022'!A:F,6,FALSE),IFERROR(VLOOKUP(B233,COMPOSIÇÕES!A:G,3,FALSE),"")))</f>
        <v/>
      </c>
      <c r="D233" s="89" t="str">
        <f>IFERROR(VLOOKUP(B233,'SINAPI NACIONAL JAN.2022'!A:E,2,FALSE),IFERROR(VLOOKUP(B233,'SINAPI INSUMOS JAN.2022'!A:F,2,FALSE),IFERROR(VLOOKUP(B233,COMPOSIÇÕES!A:G,4,FALSE),"")))</f>
        <v/>
      </c>
      <c r="E233" s="85" t="str">
        <f>IFERROR(VLOOKUP(B233,'SINAPI NACIONAL JAN.2022'!A:E,3,FALSE),IFERROR(VLOOKUP(B233,'SINAPI INSUMOS JAN.2022'!A:F,3,FALSE),IFERROR(VLOOKUP(B233,COMPOSIÇÕES!A:G,5,FALSE),"")))</f>
        <v/>
      </c>
      <c r="F233" s="81">
        <v>8.67</v>
      </c>
      <c r="G233" s="95" t="str">
        <f>IFERROR(VLOOKUP(B233,'SINAPI NACIONAL JAN.2022'!A:E,4,FALSE),IFERROR(VLOOKUP(B233,'SINAPI INSUMOS JAN.2022'!A:F,4,FALSE),IFERROR(VLOOKUP(B233,COMPOSIÇÕES!A:G,9,FALSE),"")))</f>
        <v/>
      </c>
      <c r="H233" s="83">
        <f t="shared" si="0"/>
        <v>0.2338</v>
      </c>
      <c r="I233" s="96" t="e">
        <f t="shared" si="1"/>
        <v>#VALUE!</v>
      </c>
      <c r="J233" s="126" t="e">
        <f t="shared" si="2"/>
        <v>#VALUE!</v>
      </c>
      <c r="K233" s="126" t="e">
        <f t="shared" si="3"/>
        <v>#VALUE!</v>
      </c>
      <c r="L233" s="53"/>
      <c r="M233" s="53"/>
      <c r="N233" s="115"/>
      <c r="O233" s="54"/>
      <c r="P233" s="115"/>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row>
    <row r="234" ht="12.75" customHeight="1" spans="1:48">
      <c r="A234" s="94" t="s">
        <v>85</v>
      </c>
      <c r="B234" s="77" t="s">
        <v>106</v>
      </c>
      <c r="C234" s="87" t="str">
        <f>IFERROR(VLOOKUP(B234,'SINAPI NACIONAL JAN.2022'!A:E,5,FALSE),IFERROR(VLOOKUP(B234,'SINAPI INSUMOS JAN.2022'!A:F,6,FALSE),IFERROR(VLOOKUP(B234,COMPOSIÇÕES!A:G,3,FALSE),"")))</f>
        <v/>
      </c>
      <c r="D234" s="89" t="str">
        <f>IFERROR(VLOOKUP(B234,'SINAPI NACIONAL JAN.2022'!A:E,2,FALSE),IFERROR(VLOOKUP(B234,'SINAPI INSUMOS JAN.2022'!A:F,2,FALSE),IFERROR(VLOOKUP(B234,COMPOSIÇÕES!A:G,4,FALSE),"")))</f>
        <v/>
      </c>
      <c r="E234" s="85" t="str">
        <f>IFERROR(VLOOKUP(B234,'SINAPI NACIONAL JAN.2022'!A:E,3,FALSE),IFERROR(VLOOKUP(B234,'SINAPI INSUMOS JAN.2022'!A:F,3,FALSE),IFERROR(VLOOKUP(B234,COMPOSIÇÕES!A:G,5,FALSE),"")))</f>
        <v/>
      </c>
      <c r="F234" s="81">
        <v>10.19</v>
      </c>
      <c r="G234" s="95" t="str">
        <f>IFERROR(VLOOKUP(B234,'SINAPI NACIONAL JAN.2022'!A:E,4,FALSE),IFERROR(VLOOKUP(B234,'SINAPI INSUMOS JAN.2022'!A:F,4,FALSE),IFERROR(VLOOKUP(B234,COMPOSIÇÕES!A:G,9,FALSE),"")))</f>
        <v/>
      </c>
      <c r="H234" s="83">
        <f t="shared" si="0"/>
        <v>0.2338</v>
      </c>
      <c r="I234" s="96" t="e">
        <f t="shared" si="1"/>
        <v>#VALUE!</v>
      </c>
      <c r="J234" s="126" t="e">
        <f t="shared" si="2"/>
        <v>#VALUE!</v>
      </c>
      <c r="K234" s="126" t="e">
        <f t="shared" si="3"/>
        <v>#VALUE!</v>
      </c>
      <c r="L234" s="53"/>
      <c r="M234" s="53"/>
      <c r="N234" s="115"/>
      <c r="O234" s="54"/>
      <c r="P234" s="115"/>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row>
    <row r="235" ht="51" customHeight="1" spans="1:48">
      <c r="A235" s="94" t="s">
        <v>117</v>
      </c>
      <c r="B235" s="88" t="s">
        <v>22696</v>
      </c>
      <c r="C235" s="87" t="str">
        <f>IFERROR(VLOOKUP(B235,'SINAPI NACIONAL JAN.2022'!A:E,5,FALSE),IFERROR(VLOOKUP(B235,'SINAPI INSUMOS JAN.2022'!A:F,6,FALSE),IFERROR(VLOOKUP(B235,COMPOSIÇÕES!A:G,3,FALSE),"")))</f>
        <v>SINAPI Nacional 
JANEIRO 2022</v>
      </c>
      <c r="D235" s="89" t="str">
        <f>IFERROR(VLOOKUP(B235,'SINAPI NACIONAL JAN.2022'!A:E,2,FALSE),IFERROR(VLOOKUP(B235,'SINAPI INSUMOS JAN.2022'!A:F,2,FALSE),IFERROR(VLOOKUP(B235,COMPOSIÇÕES!A:G,4,FALSE),"")))&amp;L235</f>
        <v>CARGA, MANOBRA E DESCARGA DE ENTULHO EM CAMINHÃO BASCULANTE 6 M³ - CARGA COM ESCAVADEIRA HIDRÁULICA  (CAÇAMBA DE 0,80 M³ / 111 HP) E DESCARGA LIVRE (UNIDADE: M3). AF_07/2020 - BOTA-FORA</v>
      </c>
      <c r="E235" s="85" t="str">
        <f>IFERROR(VLOOKUP(B235,'SINAPI NACIONAL JAN.2022'!A:E,3,FALSE),IFERROR(VLOOKUP(B235,'SINAPI INSUMOS JAN.2022'!A:F,3,FALSE),IFERROR(VLOOKUP(B235,COMPOSIÇÕES!A:G,5,FALSE),"")))</f>
        <v>M3</v>
      </c>
      <c r="F235" s="96">
        <v>0.57</v>
      </c>
      <c r="G235" s="95" t="str">
        <f>IFERROR(VLOOKUP(B235,'SINAPI NACIONAL JAN.2022'!A:E,4,FALSE),IFERROR(VLOOKUP(B235,'SINAPI INSUMOS JAN.2022'!A:F,4,FALSE),IFERROR(VLOOKUP(B235,COMPOSIÇÕES!A:G,9,FALSE),"")))</f>
        <v>8,26</v>
      </c>
      <c r="H235" s="83">
        <f t="shared" si="0"/>
        <v>0.2338</v>
      </c>
      <c r="I235" s="96">
        <f t="shared" si="1"/>
        <v>10.191188</v>
      </c>
      <c r="J235" s="126">
        <f t="shared" si="2"/>
        <v>4.7</v>
      </c>
      <c r="K235" s="127">
        <f t="shared" si="3"/>
        <v>5.8</v>
      </c>
      <c r="L235" s="53" t="s">
        <v>22684</v>
      </c>
      <c r="O235" s="54"/>
      <c r="P235" s="53"/>
      <c r="Q235" s="125"/>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row>
    <row r="236" ht="38.25" customHeight="1" spans="1:48">
      <c r="A236" s="94" t="s">
        <v>141</v>
      </c>
      <c r="B236" s="88" t="s">
        <v>22685</v>
      </c>
      <c r="C236" s="87" t="str">
        <f>IFERROR(VLOOKUP(B236,'SINAPI NACIONAL JAN.2022'!A:E,5,FALSE),IFERROR(VLOOKUP(B236,'SINAPI INSUMOS JAN.2022'!A:F,6,FALSE),IFERROR(VLOOKUP(B236,COMPOSIÇÕES!A:G,3,FALSE),"")))</f>
        <v>SINAPI Nacional 
JANEIRO 2022</v>
      </c>
      <c r="D236" s="89" t="str">
        <f>IFERROR(VLOOKUP(B236,'SINAPI NACIONAL JAN.2022'!A:E,2,FALSE),IFERROR(VLOOKUP(B236,'SINAPI INSUMOS JAN.2022'!A:F,2,FALSE),IFERROR(VLOOKUP(B236,COMPOSIÇÕES!A:G,4,FALSE),"")))&amp;L236</f>
        <v>TRANSPORTE COM CAMINHÃO BASCULANTE DE 6 M³, EM VIA URBANA PAVIMENTADA, DMT ATÉ 30 KM (UNIDADE: M3XKM). AF_07/2020 - BOTA-FORA</v>
      </c>
      <c r="E236" s="85" t="str">
        <f>IFERROR(VLOOKUP(B236,'SINAPI NACIONAL JAN.2022'!A:E,3,FALSE),IFERROR(VLOOKUP(B236,'SINAPI INSUMOS JAN.2022'!A:F,3,FALSE),IFERROR(VLOOKUP(B236,COMPOSIÇÕES!A:G,5,FALSE),"")))</f>
        <v>M3XKM</v>
      </c>
      <c r="F236" s="96">
        <v>1.03</v>
      </c>
      <c r="G236" s="95" t="str">
        <f>IFERROR(VLOOKUP(B236,'SINAPI NACIONAL JAN.2022'!A:E,4,FALSE),IFERROR(VLOOKUP(B236,'SINAPI INSUMOS JAN.2022'!A:F,4,FALSE),IFERROR(VLOOKUP(B236,COMPOSIÇÕES!A:G,9,FALSE),"")))</f>
        <v>2,55</v>
      </c>
      <c r="H236" s="83">
        <f t="shared" si="0"/>
        <v>0.2338</v>
      </c>
      <c r="I236" s="96">
        <f t="shared" si="1"/>
        <v>3.14619</v>
      </c>
      <c r="J236" s="126">
        <f t="shared" si="2"/>
        <v>2.62</v>
      </c>
      <c r="K236" s="127">
        <f t="shared" si="3"/>
        <v>3.24</v>
      </c>
      <c r="L236" s="53" t="s">
        <v>22684</v>
      </c>
      <c r="O236" s="54"/>
      <c r="P236" s="53"/>
      <c r="Q236" s="115"/>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row>
    <row r="237" ht="25.5" customHeight="1" spans="1:48">
      <c r="A237" s="87" t="s">
        <v>88</v>
      </c>
      <c r="B237" s="88" t="s">
        <v>22692</v>
      </c>
      <c r="C237" s="87" t="str">
        <f>IFERROR(VLOOKUP(B237,'SINAPI NACIONAL JAN.2022'!A:E,5,FALSE),IFERROR(VLOOKUP(B237,'SINAPI INSUMOS JAN.2022'!A:F,6,FALSE),IFERROR(VLOOKUP(B237,COMPOSIÇÕES!A:G,3,FALSE),"")))</f>
        <v>SINAPI Nacional 
JANEIRO 2022</v>
      </c>
      <c r="D237" s="89" t="str">
        <f>IFERROR(VLOOKUP(B237,'SINAPI NACIONAL JAN.2022'!A:E,2,FALSE),IFERROR(VLOOKUP(B237,'SINAPI INSUMOS JAN.2022'!A:F,2,FALSE),IFERROR(VLOOKUP(B237,COMPOSIÇÕES!A:G,4,FALSE),"")))</f>
        <v>REGULARIZAÇÃO E COMPACTAÇÃO DE SUBLEITO DE SOLO  PREDOMINANTEMENTE ARGILOSO. AF_11/2019</v>
      </c>
      <c r="E237" s="85" t="str">
        <f>IFERROR(VLOOKUP(B237,'SINAPI NACIONAL JAN.2022'!A:E,3,FALSE),IFERROR(VLOOKUP(B237,'SINAPI INSUMOS JAN.2022'!A:F,3,FALSE),IFERROR(VLOOKUP(B237,COMPOSIÇÕES!A:G,5,FALSE),"")))</f>
        <v>M2</v>
      </c>
      <c r="F237" s="96">
        <v>156.87</v>
      </c>
      <c r="G237" s="95" t="str">
        <f>IFERROR(VLOOKUP(B237,'SINAPI NACIONAL JAN.2022'!A:E,4,FALSE),IFERROR(VLOOKUP(B237,'SINAPI INSUMOS JAN.2022'!A:F,4,FALSE),IFERROR(VLOOKUP(B237,COMPOSIÇÕES!A:G,9,FALSE),"")))</f>
        <v>2,33</v>
      </c>
      <c r="H237" s="83">
        <f t="shared" si="0"/>
        <v>0.2338</v>
      </c>
      <c r="I237" s="96">
        <f t="shared" si="1"/>
        <v>2.874754</v>
      </c>
      <c r="J237" s="126">
        <f t="shared" si="2"/>
        <v>365.5</v>
      </c>
      <c r="K237" s="127">
        <f t="shared" si="3"/>
        <v>450.96</v>
      </c>
      <c r="L237" s="53"/>
      <c r="M237" s="53"/>
      <c r="N237" s="125"/>
      <c r="O237" s="54"/>
      <c r="P237" s="53"/>
      <c r="Q237" s="125"/>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row>
    <row r="238" ht="42" customHeight="1" spans="1:48">
      <c r="A238" s="87" t="s">
        <v>90</v>
      </c>
      <c r="B238" s="88" t="s">
        <v>22693</v>
      </c>
      <c r="C238" s="87" t="str">
        <f>IFERROR(VLOOKUP(B238,'SINAPI NACIONAL JAN.2022'!A:E,5,FALSE),IFERROR(VLOOKUP(B238,'SINAPI INSUMOS JAN.2022'!A:F,6,FALSE),IFERROR(VLOOKUP(B238,COMPOSIÇÕES!A:G,3,FALSE),"")))</f>
        <v/>
      </c>
      <c r="D238" s="89" t="str">
        <f>IFERROR(VLOOKUP(B238,'SINAPI NACIONAL JAN.2022'!A:E,2,FALSE),IFERROR(VLOOKUP(B238,'SINAPI INSUMOS JAN.2022'!A:F,2,FALSE),IFERROR(VLOOKUP(B238,COMPOSIÇÕES!A:G,4,FALSE),"")))</f>
        <v/>
      </c>
      <c r="E238" s="85" t="str">
        <f>IFERROR(VLOOKUP(B238,'SINAPI NACIONAL JAN.2022'!A:E,3,FALSE),IFERROR(VLOOKUP(B238,'SINAPI INSUMOS JAN.2022'!A:F,3,FALSE),IFERROR(VLOOKUP(B238,COMPOSIÇÕES!A:G,5,FALSE),"")))</f>
        <v/>
      </c>
      <c r="F238" s="96">
        <v>20.48</v>
      </c>
      <c r="G238" s="95" t="str">
        <f>IFERROR(VLOOKUP(B238,'SINAPI NACIONAL JAN.2022'!A:E,4,FALSE),IFERROR(VLOOKUP(B238,'SINAPI INSUMOS JAN.2022'!A:F,4,FALSE),IFERROR(VLOOKUP(B238,COMPOSIÇÕES!A:G,9,FALSE),"")))</f>
        <v/>
      </c>
      <c r="H238" s="83">
        <f t="shared" si="0"/>
        <v>0.2338</v>
      </c>
      <c r="I238" s="96" t="e">
        <f t="shared" si="1"/>
        <v>#VALUE!</v>
      </c>
      <c r="J238" s="126" t="e">
        <f t="shared" si="2"/>
        <v>#VALUE!</v>
      </c>
      <c r="K238" s="127" t="e">
        <f t="shared" si="3"/>
        <v>#VALUE!</v>
      </c>
      <c r="L238" s="53"/>
      <c r="M238" s="53"/>
      <c r="N238" s="125"/>
      <c r="O238" s="54"/>
      <c r="P238" s="53"/>
      <c r="Q238" s="125"/>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row>
    <row r="239" ht="51" customHeight="1" spans="1:48">
      <c r="A239" s="87" t="s">
        <v>92</v>
      </c>
      <c r="B239" s="88" t="s">
        <v>22694</v>
      </c>
      <c r="C239" s="87" t="str">
        <f>IFERROR(VLOOKUP(B239,'SINAPI NACIONAL JAN.2022'!A:E,5,FALSE),IFERROR(VLOOKUP(B239,'SINAPI INSUMOS JAN.2022'!A:F,6,FALSE),IFERROR(VLOOKUP(B239,COMPOSIÇÕES!A:G,3,FALSE),"")))</f>
        <v/>
      </c>
      <c r="D239" s="89" t="str">
        <f>IFERROR(VLOOKUP(B239,'SINAPI NACIONAL JAN.2022'!A:E,2,FALSE),IFERROR(VLOOKUP(B239,'SINAPI INSUMOS JAN.2022'!A:F,2,FALSE),IFERROR(VLOOKUP(B239,COMPOSIÇÕES!A:G,4,FALSE),"")))</f>
        <v/>
      </c>
      <c r="E239" s="85" t="str">
        <f>IFERROR(VLOOKUP(B239,'SINAPI NACIONAL JAN.2022'!A:E,3,FALSE),IFERROR(VLOOKUP(B239,'SINAPI INSUMOS JAN.2022'!A:F,3,FALSE),IFERROR(VLOOKUP(B239,COMPOSIÇÕES!A:G,5,FALSE),"")))</f>
        <v/>
      </c>
      <c r="F239" s="96">
        <v>126.4</v>
      </c>
      <c r="G239" s="95" t="str">
        <f>IFERROR(VLOOKUP(B239,'SINAPI NACIONAL JAN.2022'!A:E,4,FALSE),IFERROR(VLOOKUP(B239,'SINAPI INSUMOS JAN.2022'!A:F,4,FALSE),IFERROR(VLOOKUP(B239,COMPOSIÇÕES!A:G,9,FALSE),"")))</f>
        <v/>
      </c>
      <c r="H239" s="83">
        <f t="shared" si="0"/>
        <v>0.2338</v>
      </c>
      <c r="I239" s="96" t="e">
        <f t="shared" si="1"/>
        <v>#VALUE!</v>
      </c>
      <c r="J239" s="126" t="e">
        <f t="shared" si="2"/>
        <v>#VALUE!</v>
      </c>
      <c r="K239" s="127" t="e">
        <f t="shared" si="3"/>
        <v>#VALUE!</v>
      </c>
      <c r="L239" s="53"/>
      <c r="O239" s="54"/>
      <c r="P239" s="53"/>
      <c r="Q239" s="115"/>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row>
    <row r="240" ht="26.25" customHeight="1" spans="1:48">
      <c r="A240" s="87" t="s">
        <v>94</v>
      </c>
      <c r="B240" s="88" t="s">
        <v>22699</v>
      </c>
      <c r="C240" s="87" t="str">
        <f>IFERROR(VLOOKUP(B240,'SINAPI NACIONAL JAN.2022'!A:E,5,FALSE),IFERROR(VLOOKUP(B240,'SINAPI INSUMOS JAN.2022'!A:F,6,FALSE),IFERROR(VLOOKUP(B240,COMPOSIÇÕES!A:G,3,FALSE),"")))</f>
        <v/>
      </c>
      <c r="D240" s="89" t="str">
        <f>IFERROR(VLOOKUP(B240,'SINAPI NACIONAL JAN.2022'!A:E,2,FALSE),IFERROR(VLOOKUP(B240,'SINAPI INSUMOS JAN.2022'!A:F,2,FALSE),IFERROR(VLOOKUP(B240,COMPOSIÇÕES!A:G,4,FALSE),"")))</f>
        <v/>
      </c>
      <c r="E240" s="85" t="str">
        <f>IFERROR(VLOOKUP(B240,'SINAPI NACIONAL JAN.2022'!A:E,3,FALSE),IFERROR(VLOOKUP(B240,'SINAPI INSUMOS JAN.2022'!A:F,3,FALSE),IFERROR(VLOOKUP(B240,COMPOSIÇÕES!A:G,5,FALSE),"")))</f>
        <v/>
      </c>
      <c r="F240" s="96">
        <v>10.71</v>
      </c>
      <c r="G240" s="95" t="str">
        <f>IFERROR(VLOOKUP(B240,'SINAPI NACIONAL JAN.2022'!A:E,4,FALSE),IFERROR(VLOOKUP(B240,'SINAPI INSUMOS JAN.2022'!A:F,4,FALSE),IFERROR(VLOOKUP(B240,COMPOSIÇÕES!A:G,9,FALSE),"")))</f>
        <v/>
      </c>
      <c r="H240" s="83">
        <f t="shared" si="0"/>
        <v>0.2338</v>
      </c>
      <c r="I240" s="96" t="e">
        <f t="shared" si="1"/>
        <v>#VALUE!</v>
      </c>
      <c r="J240" s="126" t="e">
        <f t="shared" si="2"/>
        <v>#VALUE!</v>
      </c>
      <c r="K240" s="127" t="e">
        <f t="shared" si="3"/>
        <v>#VALUE!</v>
      </c>
      <c r="L240" s="53"/>
      <c r="O240" s="54"/>
      <c r="P240" s="53"/>
      <c r="Q240" s="115"/>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row>
    <row r="241" ht="38.25" customHeight="1" spans="1:48">
      <c r="A241" s="97" t="s">
        <v>102</v>
      </c>
      <c r="B241" s="98" t="s">
        <v>22700</v>
      </c>
      <c r="C241" s="97" t="str">
        <f>IFERROR(VLOOKUP(B241,'SINAPI NACIONAL JAN.2022'!A:E,5,FALSE),IFERROR(VLOOKUP(B241,'SINAPI INSUMOS JAN.2022'!A:F,6,FALSE),IFERROR(VLOOKUP(B241,COMPOSIÇÕES!A:G,3,FALSE),"")))</f>
        <v>SINAPI Nacional 
JANEIRO 2022</v>
      </c>
      <c r="D241" s="99" t="str">
        <f>IFERROR(VLOOKUP(B241,'SINAPI NACIONAL JAN.2022'!A:E,2,FALSE),IFERROR(VLOOKUP(B241,'SINAPI INSUMOS JAN.2022'!A:F,2,FALSE),IFERROR(VLOOKUP(B241,COMPOSIÇÕES!A:G,4,FALSE),"")))</f>
        <v>EXECUÇÃO DE PASSEIO (CALÇADA) OU PISO DE CONCRETO COM CONCRETO MOLDADO IN LOCO, USINADO, ACABAMENTO CONVENCIONAL, NÃO ARMADO. AF_07/2016</v>
      </c>
      <c r="E241" s="100" t="str">
        <f>IFERROR(VLOOKUP(B241,'SINAPI NACIONAL JAN.2022'!A:E,3,FALSE),IFERROR(VLOOKUP(B241,'SINAPI INSUMOS JAN.2022'!A:F,3,FALSE),IFERROR(VLOOKUP(B241,COMPOSIÇÕES!A:G,5,FALSE),"")))</f>
        <v>M3</v>
      </c>
      <c r="F241" s="96">
        <v>5.5</v>
      </c>
      <c r="G241" s="101" t="str">
        <f>IFERROR(VLOOKUP(B241,'SINAPI NACIONAL JAN.2022'!A:E,4,FALSE),IFERROR(VLOOKUP(B241,'SINAPI INSUMOS JAN.2022'!A:F,4,FALSE),IFERROR(VLOOKUP(B241,COMPOSIÇÕES!A:G,9,FALSE),"")))</f>
        <v>569,17</v>
      </c>
      <c r="H241" s="102">
        <f t="shared" si="0"/>
        <v>0.2338</v>
      </c>
      <c r="I241" s="128">
        <f t="shared" si="1"/>
        <v>702.241946</v>
      </c>
      <c r="J241" s="129">
        <f t="shared" si="2"/>
        <v>3130.43</v>
      </c>
      <c r="K241" s="129">
        <f t="shared" si="3"/>
        <v>3862.33</v>
      </c>
      <c r="L241" s="53"/>
      <c r="M241" s="53"/>
      <c r="N241" s="125"/>
      <c r="O241" s="130"/>
      <c r="P241" s="53"/>
      <c r="Q241" s="125"/>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row>
    <row r="242" ht="51" customHeight="1" spans="1:48">
      <c r="A242" s="103" t="s">
        <v>103</v>
      </c>
      <c r="B242" s="92" t="s">
        <v>84</v>
      </c>
      <c r="C242" s="103" t="str">
        <f>IFERROR(VLOOKUP(B242,'SINAPI NACIONAL JAN.2022'!A:E,5,FALSE),IFERROR(VLOOKUP(B242,'SINAPI INSUMOS JAN.2022'!A:F,6,FALSE),IFERROR(VLOOKUP(B242,COMPOSIÇÕES!A:G,3,FALSE),"")))</f>
        <v/>
      </c>
      <c r="D242" s="104" t="str">
        <f>IFERROR(VLOOKUP(B242,'SINAPI NACIONAL JAN.2022'!A:E,2,FALSE),IFERROR(VLOOKUP(B242,'SINAPI INSUMOS JAN.2022'!A:F,2,FALSE),IFERROR(VLOOKUP(B242,COMPOSIÇÕES!A:G,4,FALSE),"")))</f>
        <v/>
      </c>
      <c r="E242" s="85" t="str">
        <f>IFERROR(VLOOKUP(B242,'SINAPI NACIONAL JAN.2022'!A:E,3,FALSE),IFERROR(VLOOKUP(B242,'SINAPI INSUMOS JAN.2022'!A:F,3,FALSE),IFERROR(VLOOKUP(B242,COMPOSIÇÕES!A:G,5,FALSE),"")))</f>
        <v/>
      </c>
      <c r="F242" s="96">
        <v>2</v>
      </c>
      <c r="G242" s="82" t="str">
        <f>IFERROR(VLOOKUP(B242,'SINAPI NACIONAL JAN.2022'!A:E,4,FALSE),IFERROR(VLOOKUP(B242,'SINAPI INSUMOS JAN.2022'!A:F,4,FALSE),IFERROR(VLOOKUP(B242,COMPOSIÇÕES!A:G,9,FALSE),"")))</f>
        <v/>
      </c>
      <c r="H242" s="83">
        <f t="shared" si="0"/>
        <v>0.2338</v>
      </c>
      <c r="I242" s="90" t="e">
        <f t="shared" si="1"/>
        <v>#VALUE!</v>
      </c>
      <c r="J242" s="124" t="e">
        <f t="shared" si="2"/>
        <v>#VALUE!</v>
      </c>
      <c r="K242" s="131" t="e">
        <f t="shared" si="3"/>
        <v>#VALUE!</v>
      </c>
      <c r="L242" s="53"/>
      <c r="M242" s="53"/>
      <c r="N242" s="125"/>
      <c r="O242" s="54"/>
      <c r="P242" s="53"/>
      <c r="Q242" s="125"/>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row>
    <row r="243" ht="51" customHeight="1" spans="1:48">
      <c r="A243" s="103" t="s">
        <v>104</v>
      </c>
      <c r="B243" s="92" t="s">
        <v>91</v>
      </c>
      <c r="C243" s="103" t="str">
        <f>IFERROR(VLOOKUP(B243,'SINAPI NACIONAL JAN.2022'!A:E,5,FALSE),IFERROR(VLOOKUP(B243,'SINAPI INSUMOS JAN.2022'!A:F,6,FALSE),IFERROR(VLOOKUP(B243,COMPOSIÇÕES!A:G,3,FALSE),"")))</f>
        <v/>
      </c>
      <c r="D243" s="104" t="str">
        <f>IFERROR(VLOOKUP(B243,'SINAPI NACIONAL JAN.2022'!A:E,2,FALSE),IFERROR(VLOOKUP(B243,'SINAPI INSUMOS JAN.2022'!A:F,2,FALSE),IFERROR(VLOOKUP(B243,COMPOSIÇÕES!A:G,4,FALSE),"")))</f>
        <v/>
      </c>
      <c r="E243" s="85" t="str">
        <f>IFERROR(VLOOKUP(B243,'SINAPI NACIONAL JAN.2022'!A:E,3,FALSE),IFERROR(VLOOKUP(B243,'SINAPI INSUMOS JAN.2022'!A:F,3,FALSE),IFERROR(VLOOKUP(B243,COMPOSIÇÕES!A:G,5,FALSE),"")))</f>
        <v/>
      </c>
      <c r="F243" s="96">
        <v>1.65</v>
      </c>
      <c r="G243" s="82" t="str">
        <f>IFERROR(VLOOKUP(B243,'SINAPI NACIONAL JAN.2022'!A:E,4,FALSE),IFERROR(VLOOKUP(B243,'SINAPI INSUMOS JAN.2022'!A:F,4,FALSE),IFERROR(VLOOKUP(B243,COMPOSIÇÕES!A:G,9,FALSE),"")))</f>
        <v/>
      </c>
      <c r="H243" s="83">
        <f t="shared" si="0"/>
        <v>0.2338</v>
      </c>
      <c r="I243" s="90" t="e">
        <f t="shared" si="1"/>
        <v>#VALUE!</v>
      </c>
      <c r="J243" s="124" t="e">
        <f t="shared" si="2"/>
        <v>#VALUE!</v>
      </c>
      <c r="K243" s="131" t="e">
        <f t="shared" si="3"/>
        <v>#VALUE!</v>
      </c>
      <c r="L243" s="53"/>
      <c r="M243" s="53"/>
      <c r="N243" s="125"/>
      <c r="O243" s="54"/>
      <c r="P243" s="53"/>
      <c r="Q243" s="125"/>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row>
    <row r="244" ht="25.5" customHeight="1" spans="1:48">
      <c r="A244" s="103" t="s">
        <v>105</v>
      </c>
      <c r="B244" s="92" t="s">
        <v>22701</v>
      </c>
      <c r="C244" s="103" t="str">
        <f>IFERROR(VLOOKUP(B244,'SINAPI NACIONAL JAN.2022'!A:E,5,FALSE),IFERROR(VLOOKUP(B244,'SINAPI INSUMOS JAN.2022'!A:F,6,FALSE),IFERROR(VLOOKUP(B244,COMPOSIÇÕES!A:G,3,FALSE),"")))</f>
        <v/>
      </c>
      <c r="D244" s="104" t="str">
        <f>IFERROR(VLOOKUP(B244,'SINAPI NACIONAL JAN.2022'!A:E,2,FALSE),IFERROR(VLOOKUP(B244,'SINAPI INSUMOS JAN.2022'!A:F,2,FALSE),IFERROR(VLOOKUP(B244,COMPOSIÇÕES!A:G,4,FALSE),"")))</f>
        <v/>
      </c>
      <c r="E244" s="85" t="str">
        <f>IFERROR(VLOOKUP(B244,'SINAPI NACIONAL JAN.2022'!A:E,3,FALSE),IFERROR(VLOOKUP(B244,'SINAPI INSUMOS JAN.2022'!A:F,3,FALSE),IFERROR(VLOOKUP(B244,COMPOSIÇÕES!A:G,5,FALSE),"")))</f>
        <v/>
      </c>
      <c r="F244" s="96">
        <v>3</v>
      </c>
      <c r="G244" s="82" t="str">
        <f>IFERROR(VLOOKUP(B244,'SINAPI NACIONAL JAN.2022'!A:E,4,FALSE),IFERROR(VLOOKUP(B244,'SINAPI INSUMOS JAN.2022'!A:F,4,FALSE),IFERROR(VLOOKUP(B244,COMPOSIÇÕES!A:G,9,FALSE),"")))</f>
        <v/>
      </c>
      <c r="H244" s="83">
        <f t="shared" si="0"/>
        <v>0.2338</v>
      </c>
      <c r="I244" s="90" t="e">
        <f t="shared" si="1"/>
        <v>#VALUE!</v>
      </c>
      <c r="J244" s="124" t="e">
        <f t="shared" si="2"/>
        <v>#VALUE!</v>
      </c>
      <c r="K244" s="131" t="e">
        <f t="shared" si="3"/>
        <v>#VALUE!</v>
      </c>
      <c r="L244" s="53"/>
      <c r="M244" s="53"/>
      <c r="N244" s="125"/>
      <c r="O244" s="54"/>
      <c r="P244" s="53"/>
      <c r="Q244" s="125"/>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row>
    <row r="245" ht="38.25" customHeight="1" spans="1:48">
      <c r="A245" s="105" t="s">
        <v>109</v>
      </c>
      <c r="B245" s="106" t="s">
        <v>115</v>
      </c>
      <c r="C245" s="103" t="str">
        <f>IFERROR(VLOOKUP(B245,'SINAPI NACIONAL JAN.2022'!A:E,5,FALSE),IFERROR(VLOOKUP(B245,'SINAPI INSUMOS JAN.2022'!A:F,6,FALSE),IFERROR(VLOOKUP(B245,COMPOSIÇÕES!A:G,3,FALSE),"")))</f>
        <v/>
      </c>
      <c r="D245" s="108" t="str">
        <f>IFERROR(VLOOKUP(B245,'SINAPI NACIONAL JAN.2022'!A:E,2,FALSE),IFERROR(VLOOKUP(B245,'SINAPI INSUMOS JAN.2022'!A:F,2,FALSE),IFERROR(VLOOKUP(B245,COMPOSIÇÕES!A:G,4,FALSE),"")))</f>
        <v/>
      </c>
      <c r="E245" s="109" t="str">
        <f>IFERROR(VLOOKUP(B245,'SINAPI NACIONAL JAN.2022'!A:E,3,FALSE),IFERROR(VLOOKUP(B245,'SINAPI INSUMOS JAN.2022'!A:F,3,FALSE),IFERROR(VLOOKUP(B245,COMPOSIÇÕES!A:G,5,FALSE),"")))</f>
        <v/>
      </c>
      <c r="F245" s="96">
        <v>3.2</v>
      </c>
      <c r="G245" s="82" t="str">
        <f>IFERROR(VLOOKUP(B245,'SINAPI NACIONAL JAN.2022'!A:E,4,FALSE),IFERROR(VLOOKUP(B245,'SINAPI INSUMOS JAN.2022'!A:F,4,FALSE),IFERROR(VLOOKUP(B245,COMPOSIÇÕES!A:G,9,FALSE),"")))</f>
        <v/>
      </c>
      <c r="H245" s="83">
        <f t="shared" si="0"/>
        <v>0.2338</v>
      </c>
      <c r="I245" s="90" t="e">
        <f t="shared" si="1"/>
        <v>#VALUE!</v>
      </c>
      <c r="J245" s="124" t="e">
        <f t="shared" si="2"/>
        <v>#VALUE!</v>
      </c>
      <c r="K245" s="131" t="e">
        <f t="shared" si="3"/>
        <v>#VALUE!</v>
      </c>
      <c r="L245" s="53"/>
      <c r="M245" s="53"/>
      <c r="N245" s="125"/>
      <c r="O245" s="54"/>
      <c r="P245" s="53"/>
      <c r="Q245" s="125"/>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row>
    <row r="246" ht="25.5" customHeight="1" spans="1:48">
      <c r="A246" s="87" t="s">
        <v>388</v>
      </c>
      <c r="B246" s="92" t="s">
        <v>68</v>
      </c>
      <c r="C246" s="87" t="str">
        <f>IFERROR(VLOOKUP(B246,'SINAPI NACIONAL JAN.2022'!A:E,5,FALSE),IFERROR(VLOOKUP(B246,'SINAPI INSUMOS JAN.2022'!A:F,6,FALSE),IFERROR(VLOOKUP(B246,COMPOSIÇÕES!A:G,3,FALSE),"")))</f>
        <v/>
      </c>
      <c r="D246" s="89" t="str">
        <f>IFERROR(VLOOKUP(B246,'SINAPI NACIONAL JAN.2022'!A:E,2,FALSE),IFERROR(VLOOKUP(B246,'SINAPI INSUMOS JAN.2022'!A:F,2,FALSE),IFERROR(VLOOKUP(B246,COMPOSIÇÕES!A:G,4,FALSE),"")))</f>
        <v/>
      </c>
      <c r="E246" s="84" t="str">
        <f>IFERROR(VLOOKUP(B246,'SINAPI NACIONAL JAN.2022'!A:E,3,FALSE),IFERROR(VLOOKUP(B246,'SINAPI INSUMOS JAN.2022'!A:F,3,FALSE),IFERROR(VLOOKUP(B246,COMPOSIÇÕES!A:G,5,FALSE),"")))</f>
        <v/>
      </c>
      <c r="F246" s="110">
        <v>4</v>
      </c>
      <c r="G246" s="110" t="str">
        <f>IFERROR(VLOOKUP(B246,'SINAPI NACIONAL JAN.2022'!A:E,4,FALSE),IFERROR(VLOOKUP(B246,'SINAPI INSUMOS JAN.2022'!A:F,4,FALSE),IFERROR(VLOOKUP(B246,COMPOSIÇÕES!A:G,9,FALSE),"")))</f>
        <v/>
      </c>
      <c r="H246" s="83">
        <f t="shared" si="0"/>
        <v>0.2338</v>
      </c>
      <c r="I246" s="110" t="e">
        <f t="shared" si="1"/>
        <v>#VALUE!</v>
      </c>
      <c r="J246" s="132" t="e">
        <f t="shared" si="2"/>
        <v>#VALUE!</v>
      </c>
      <c r="K246" s="132" t="e">
        <f t="shared" si="3"/>
        <v>#VALUE!</v>
      </c>
      <c r="L246" s="53"/>
      <c r="M246" s="53"/>
      <c r="N246" s="125"/>
      <c r="O246" s="54"/>
      <c r="P246" s="125"/>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row>
    <row r="247" ht="25.5" customHeight="1" spans="1:48">
      <c r="A247" s="87" t="s">
        <v>402</v>
      </c>
      <c r="B247" s="92" t="s">
        <v>91</v>
      </c>
      <c r="C247" s="87" t="str">
        <f>IFERROR(VLOOKUP(B247,'SINAPI NACIONAL JAN.2022'!A:E,5,FALSE),IFERROR(VLOOKUP(B247,'SINAPI INSUMOS JAN.2022'!A:F,6,FALSE),IFERROR(VLOOKUP(B247,COMPOSIÇÕES!A:G,3,FALSE),"")))</f>
        <v/>
      </c>
      <c r="D247" s="89" t="str">
        <f>IFERROR(VLOOKUP(B247,'SINAPI NACIONAL JAN.2022'!A:E,2,FALSE),IFERROR(VLOOKUP(B247,'SINAPI INSUMOS JAN.2022'!A:F,2,FALSE),IFERROR(VLOOKUP(B247,COMPOSIÇÕES!A:G,4,FALSE),"")))</f>
        <v/>
      </c>
      <c r="E247" s="84" t="str">
        <f>IFERROR(VLOOKUP(B247,'SINAPI NACIONAL JAN.2022'!A:E,3,FALSE),IFERROR(VLOOKUP(B247,'SINAPI INSUMOS JAN.2022'!A:F,3,FALSE),IFERROR(VLOOKUP(B247,COMPOSIÇÕES!A:G,5,FALSE),"")))</f>
        <v/>
      </c>
      <c r="F247" s="110">
        <v>1</v>
      </c>
      <c r="G247" s="110" t="str">
        <f>IFERROR(VLOOKUP(B247,'SINAPI NACIONAL JAN.2022'!A:E,4,FALSE),IFERROR(VLOOKUP(B247,'SINAPI INSUMOS JAN.2022'!A:F,4,FALSE),IFERROR(VLOOKUP(B247,COMPOSIÇÕES!A:G,9,FALSE),"")))</f>
        <v/>
      </c>
      <c r="H247" s="83">
        <f t="shared" si="0"/>
        <v>0.2338</v>
      </c>
      <c r="I247" s="110" t="e">
        <f t="shared" si="1"/>
        <v>#VALUE!</v>
      </c>
      <c r="J247" s="132" t="e">
        <f t="shared" si="2"/>
        <v>#VALUE!</v>
      </c>
      <c r="K247" s="132" t="e">
        <f t="shared" si="3"/>
        <v>#VALUE!</v>
      </c>
      <c r="L247" s="53"/>
      <c r="M247" s="53"/>
      <c r="N247" s="125"/>
      <c r="O247" s="54"/>
      <c r="P247" s="125"/>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row>
    <row r="248" ht="25.5" customHeight="1" spans="1:48">
      <c r="A248" s="87" t="s">
        <v>408</v>
      </c>
      <c r="B248" s="92" t="s">
        <v>148</v>
      </c>
      <c r="C248" s="87" t="str">
        <f>IFERROR(VLOOKUP(B248,'SINAPI NACIONAL JAN.2022'!A:E,5,FALSE),IFERROR(VLOOKUP(B248,'SINAPI INSUMOS JAN.2022'!A:F,6,FALSE),IFERROR(VLOOKUP(B248,COMPOSIÇÕES!A:G,3,FALSE),"")))</f>
        <v/>
      </c>
      <c r="D248" s="89" t="str">
        <f>IFERROR(VLOOKUP(B248,'SINAPI NACIONAL JAN.2022'!A:E,2,FALSE),IFERROR(VLOOKUP(B248,'SINAPI INSUMOS JAN.2022'!A:F,2,FALSE),IFERROR(VLOOKUP(B248,COMPOSIÇÕES!A:G,4,FALSE),"")))</f>
        <v/>
      </c>
      <c r="E248" s="84" t="str">
        <f>IFERROR(VLOOKUP(B248,'SINAPI NACIONAL JAN.2022'!A:E,3,FALSE),IFERROR(VLOOKUP(B248,'SINAPI INSUMOS JAN.2022'!A:F,3,FALSE),IFERROR(VLOOKUP(B248,COMPOSIÇÕES!A:G,5,FALSE),"")))</f>
        <v/>
      </c>
      <c r="F248" s="110">
        <v>2</v>
      </c>
      <c r="G248" s="110" t="str">
        <f>IFERROR(VLOOKUP(B248,'SINAPI NACIONAL JAN.2022'!A:E,4,FALSE),IFERROR(VLOOKUP(B248,'SINAPI INSUMOS JAN.2022'!A:F,4,FALSE),IFERROR(VLOOKUP(B248,COMPOSIÇÕES!A:G,9,FALSE),"")))</f>
        <v/>
      </c>
      <c r="H248" s="83">
        <f t="shared" si="0"/>
        <v>0.2338</v>
      </c>
      <c r="I248" s="110" t="e">
        <f t="shared" si="1"/>
        <v>#VALUE!</v>
      </c>
      <c r="J248" s="132" t="e">
        <f t="shared" si="2"/>
        <v>#VALUE!</v>
      </c>
      <c r="K248" s="132" t="e">
        <f t="shared" si="3"/>
        <v>#VALUE!</v>
      </c>
      <c r="L248" s="53"/>
      <c r="M248" s="53"/>
      <c r="N248" s="125"/>
      <c r="O248" s="54"/>
      <c r="P248" s="125"/>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row>
    <row r="249" ht="27.75" customHeight="1" spans="1:48">
      <c r="A249" s="87" t="s">
        <v>22702</v>
      </c>
      <c r="B249" s="92" t="s">
        <v>409</v>
      </c>
      <c r="C249" s="87" t="str">
        <f>IFERROR(VLOOKUP(B249,'SINAPI NACIONAL JAN.2022'!A:E,5,FALSE),IFERROR(VLOOKUP(B249,'SINAPI INSUMOS JAN.2022'!A:F,6,FALSE),IFERROR(VLOOKUP(B249,COMPOSIÇÕES!A:G,3,FALSE),"")))</f>
        <v/>
      </c>
      <c r="D249" s="89" t="str">
        <f>IFERROR(VLOOKUP(B249,'SINAPI NACIONAL JAN.2022'!A:E,2,FALSE),IFERROR(VLOOKUP(B249,'SINAPI INSUMOS JAN.2022'!A:F,2,FALSE),IFERROR(VLOOKUP(B249,COMPOSIÇÕES!A:G,4,FALSE),"")))</f>
        <v/>
      </c>
      <c r="E249" s="84" t="str">
        <f>IFERROR(VLOOKUP(B249,'SINAPI NACIONAL JAN.2022'!A:E,3,FALSE),IFERROR(VLOOKUP(B249,'SINAPI INSUMOS JAN.2022'!A:F,3,FALSE),IFERROR(VLOOKUP(B249,COMPOSIÇÕES!A:G,5,FALSE),"")))</f>
        <v/>
      </c>
      <c r="F249" s="110">
        <v>5</v>
      </c>
      <c r="G249" s="110" t="str">
        <f>IFERROR(VLOOKUP(B249,'SINAPI NACIONAL JAN.2022'!A:E,4,FALSE),IFERROR(VLOOKUP(B249,'SINAPI INSUMOS JAN.2022'!A:F,4,FALSE),IFERROR(VLOOKUP(B249,COMPOSIÇÕES!A:G,9,FALSE),"")))</f>
        <v/>
      </c>
      <c r="H249" s="83">
        <f t="shared" si="0"/>
        <v>0.2338</v>
      </c>
      <c r="I249" s="110" t="e">
        <f t="shared" si="1"/>
        <v>#VALUE!</v>
      </c>
      <c r="J249" s="132" t="e">
        <f t="shared" si="2"/>
        <v>#VALUE!</v>
      </c>
      <c r="K249" s="132" t="e">
        <f t="shared" si="3"/>
        <v>#VALUE!</v>
      </c>
      <c r="L249" s="53"/>
      <c r="M249" s="53"/>
      <c r="N249" s="125"/>
      <c r="O249" s="54"/>
      <c r="P249" s="125"/>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row>
    <row r="250" ht="25.5" customHeight="1" spans="1:48">
      <c r="A250" s="87" t="s">
        <v>71</v>
      </c>
      <c r="B250" s="88" t="s">
        <v>22680</v>
      </c>
      <c r="C250" s="85" t="str">
        <f>IFERROR(VLOOKUP(B250,'SINAPI NACIONAL JAN.2022'!A:E,5,FALSE),IFERROR(VLOOKUP(B250,'SINAPI INSUMOS JAN.2022'!A:F,6,FALSE),IFERROR(VLOOKUP(B250,COMPOSIÇÕES!A:G,3,FALSE),"")))</f>
        <v>SINAPI Nacional 
JANEIRO 2022</v>
      </c>
      <c r="D250" s="89" t="str">
        <f>IFERROR(VLOOKUP(B250,'SINAPI NACIONAL JAN.2022'!A:E,2,FALSE),IFERROR(VLOOKUP(B250,'SINAPI INSUMOS JAN.2022'!A:F,2,FALSE),IFERROR(VLOOKUP(B250,COMPOSIÇÕES!A:G,4,FALSE),"")))</f>
        <v>ESCAVAÇÃO HORIZONTAL EM SOLO DE 1A CATEGORIA COM TRATOR DE ESTEIRAS (170HP/LÂMINA: 5,20M3). AF_07/2020</v>
      </c>
      <c r="E250" s="84" t="str">
        <f>IFERROR(VLOOKUP(B250,'SINAPI NACIONAL JAN.2022'!A:E,3,FALSE),IFERROR(VLOOKUP(B250,'SINAPI INSUMOS JAN.2022'!A:F,3,FALSE),IFERROR(VLOOKUP(B250,COMPOSIÇÕES!A:G,5,FALSE),"")))</f>
        <v>M3</v>
      </c>
      <c r="F250" s="90">
        <v>1114.12</v>
      </c>
      <c r="G250" s="91" t="str">
        <f>IFERROR(VLOOKUP(B250,'SINAPI NACIONAL JAN.2022'!A:E,4,FALSE),IFERROR(VLOOKUP(B250,'SINAPI INSUMOS JAN.2022'!A:F,4,FALSE),IFERROR(VLOOKUP(B250,COMPOSIÇÕES!A:G,9,FALSE),"")))</f>
        <v>1,91</v>
      </c>
      <c r="H250" s="83">
        <f t="shared" si="0"/>
        <v>0.2338</v>
      </c>
      <c r="I250" s="123">
        <f t="shared" si="1"/>
        <v>2.356558</v>
      </c>
      <c r="J250" s="124">
        <f t="shared" si="2"/>
        <v>2127.96</v>
      </c>
      <c r="K250" s="124">
        <f t="shared" si="3"/>
        <v>2625.48</v>
      </c>
      <c r="L250" s="53"/>
      <c r="M250" s="53"/>
      <c r="N250" s="125"/>
      <c r="O250" s="54"/>
      <c r="P250" s="53"/>
      <c r="Q250" s="125"/>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row>
    <row r="251" ht="25.5" customHeight="1" spans="1:48">
      <c r="A251" s="87" t="s">
        <v>73</v>
      </c>
      <c r="B251" s="92" t="s">
        <v>22681</v>
      </c>
      <c r="C251" s="85" t="str">
        <f>IFERROR(VLOOKUP(B251,'SINAPI NACIONAL JAN.2022'!A:E,5,FALSE),IFERROR(VLOOKUP(B251,'SINAPI INSUMOS JAN.2022'!A:F,6,FALSE),IFERROR(VLOOKUP(B251,COMPOSIÇÕES!A:G,3,FALSE),"")))</f>
        <v>SINAPI Nacional 
JANEIRO 2022</v>
      </c>
      <c r="D251" s="89" t="str">
        <f>CONCATENATE(IFERROR(VLOOKUP(B251,'SINAPI NACIONAL JAN.2022'!A:E,2,FALSE),IFERROR(VLOOKUP(B251,'SINAPI INSUMOS JAN.2022'!A:F,2,FALSE),IFERROR(VLOOKUP(B251,COMPOSIÇÕES!A:G,4,FALSE),""))),L251)</f>
        <v>ESPALHAMENTO DE MATERIAL COM TRATOR DE ESTEIRAS. AF_11/2019</v>
      </c>
      <c r="E251" s="84" t="str">
        <f>IFERROR(VLOOKUP(B251,'SINAPI NACIONAL JAN.2022'!A:E,3,FALSE),IFERROR(VLOOKUP(B251,'SINAPI INSUMOS JAN.2022'!A:F,3,FALSE),IFERROR(VLOOKUP(B251,COMPOSIÇÕES!A:G,5,FALSE),"")))</f>
        <v>M3</v>
      </c>
      <c r="F251" s="81">
        <v>80.7</v>
      </c>
      <c r="G251" s="91" t="str">
        <f>IFERROR(VLOOKUP(B251,'SINAPI NACIONAL JAN.2022'!A:E,4,FALSE),IFERROR(VLOOKUP(B251,'SINAPI INSUMOS JAN.2022'!A:F,4,FALSE),IFERROR(VLOOKUP(B251,COMPOSIÇÕES!A:G,9,FALSE),"")))</f>
        <v>1,24</v>
      </c>
      <c r="H251" s="83">
        <f t="shared" si="0"/>
        <v>0.2338</v>
      </c>
      <c r="I251" s="123">
        <f t="shared" si="1"/>
        <v>1.529912</v>
      </c>
      <c r="J251" s="124">
        <f t="shared" si="2"/>
        <v>100.06</v>
      </c>
      <c r="K251" s="124">
        <f t="shared" si="3"/>
        <v>123.46</v>
      </c>
      <c r="L251" s="53"/>
      <c r="O251" s="54"/>
      <c r="P251" s="53"/>
      <c r="Q251" s="125"/>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row>
    <row r="252" ht="25.5" customHeight="1" spans="1:48">
      <c r="A252" s="87" t="s">
        <v>74</v>
      </c>
      <c r="B252" s="92" t="s">
        <v>22682</v>
      </c>
      <c r="C252" s="85" t="str">
        <f>IFERROR(VLOOKUP(B252,'SINAPI NACIONAL JAN.2022'!A:E,5,FALSE),IFERROR(VLOOKUP(B252,'SINAPI INSUMOS JAN.2022'!A:F,6,FALSE),IFERROR(VLOOKUP(B252,COMPOSIÇÕES!A:G,3,FALSE),"")))</f>
        <v/>
      </c>
      <c r="D252" s="89" t="str">
        <f>CONCATENATE(IFERROR(VLOOKUP(B252,'SINAPI NACIONAL JAN.2022'!A:E,2,FALSE),IFERROR(VLOOKUP(B252,'SINAPI INSUMOS JAN.2022'!A:F,2,FALSE),IFERROR(VLOOKUP(B252,COMPOSIÇÕES!A:G,4,FALSE),""))),L252)</f>
        <v/>
      </c>
      <c r="E252" s="84" t="str">
        <f>IFERROR(VLOOKUP(B252,'SINAPI NACIONAL JAN.2022'!A:E,3,FALSE),IFERROR(VLOOKUP(B252,'SINAPI INSUMOS JAN.2022'!A:F,3,FALSE),IFERROR(VLOOKUP(B252,COMPOSIÇÕES!A:G,5,FALSE),"")))</f>
        <v/>
      </c>
      <c r="F252" s="81">
        <v>64.56</v>
      </c>
      <c r="G252" s="91" t="str">
        <f>IFERROR(VLOOKUP(B252,'SINAPI NACIONAL JAN.2022'!A:E,4,FALSE),IFERROR(VLOOKUP(B252,'SINAPI INSUMOS JAN.2022'!A:F,4,FALSE),IFERROR(VLOOKUP(B252,COMPOSIÇÕES!A:G,9,FALSE),"")))</f>
        <v/>
      </c>
      <c r="H252" s="83">
        <f t="shared" si="0"/>
        <v>0.2338</v>
      </c>
      <c r="I252" s="123" t="e">
        <f t="shared" si="1"/>
        <v>#VALUE!</v>
      </c>
      <c r="J252" s="124" t="e">
        <f t="shared" si="2"/>
        <v>#VALUE!</v>
      </c>
      <c r="K252" s="124" t="e">
        <f t="shared" si="3"/>
        <v>#VALUE!</v>
      </c>
      <c r="L252" s="53"/>
      <c r="O252" s="54"/>
      <c r="P252" s="53"/>
      <c r="Q252" s="125"/>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row>
    <row r="253" ht="51" customHeight="1" spans="1:48">
      <c r="A253" s="87" t="s">
        <v>76</v>
      </c>
      <c r="B253" s="92" t="s">
        <v>22683</v>
      </c>
      <c r="C253" s="85" t="str">
        <f>IFERROR(VLOOKUP(B253,'SINAPI NACIONAL JAN.2022'!A:E,5,FALSE),IFERROR(VLOOKUP(B253,'SINAPI INSUMOS JAN.2022'!A:F,6,FALSE),IFERROR(VLOOKUP(B253,COMPOSIÇÕES!A:G,3,FALSE),"")))</f>
        <v>SINAPI Nacional 
JANEIRO 2022</v>
      </c>
      <c r="D253" s="89" t="str">
        <f>IFERROR(VLOOKUP(B253,'SINAPI NACIONAL JAN.2022'!A:E,2,FALSE),IFERROR(VLOOKUP(B253,'SINAPI INSUMOS JAN.2022'!A:F,2,FALSE),IFERROR(VLOOKUP(B253,COMPOSIÇÕES!A:G,4,FALSE),"")))&amp;L253</f>
        <v>CARGA, MANOBRA E DESCARGA DE SOLOS E MATERIAIS GRANULARES EM CAMINHÃO BASCULANTE 6 M³ - CARGA COM PÁ CARREGADEIRA (CAÇAMBA DE 1,7 A 2,8 M³ / 128 HP) E DESCARGA LIVRE (UNIDADE: M3). AF_07/2020 - BOTA-FORA</v>
      </c>
      <c r="E253" s="84" t="str">
        <f>IFERROR(VLOOKUP(B253,'SINAPI NACIONAL JAN.2022'!A:E,3,FALSE),IFERROR(VLOOKUP(B253,'SINAPI INSUMOS JAN.2022'!A:F,3,FALSE),IFERROR(VLOOKUP(B253,COMPOSIÇÕES!A:G,5,FALSE),"")))</f>
        <v>M3</v>
      </c>
      <c r="F253" s="81">
        <v>1033.42</v>
      </c>
      <c r="G253" s="91" t="str">
        <f>IFERROR(VLOOKUP(B253,'SINAPI NACIONAL JAN.2022'!A:E,4,FALSE),IFERROR(VLOOKUP(B253,'SINAPI INSUMOS JAN.2022'!A:F,4,FALSE),IFERROR(VLOOKUP(B253,COMPOSIÇÕES!A:G,9,FALSE),"")))</f>
        <v>7,89</v>
      </c>
      <c r="H253" s="83">
        <f t="shared" si="0"/>
        <v>0.2338</v>
      </c>
      <c r="I253" s="123">
        <f t="shared" si="1"/>
        <v>9.734682</v>
      </c>
      <c r="J253" s="124">
        <f t="shared" si="2"/>
        <v>8153.68</v>
      </c>
      <c r="K253" s="124">
        <f t="shared" si="3"/>
        <v>10060.01</v>
      </c>
      <c r="L253" s="53" t="s">
        <v>22684</v>
      </c>
      <c r="O253" s="54"/>
      <c r="P253" s="53"/>
      <c r="Q253" s="125"/>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row>
    <row r="254" ht="38.25" customHeight="1" spans="1:48">
      <c r="A254" s="87" t="s">
        <v>78</v>
      </c>
      <c r="B254" s="93" t="s">
        <v>22685</v>
      </c>
      <c r="C254" s="85" t="str">
        <f>IFERROR(VLOOKUP(B254,'SINAPI NACIONAL JAN.2022'!A:E,5,FALSE),IFERROR(VLOOKUP(B254,'SINAPI INSUMOS JAN.2022'!A:F,6,FALSE),IFERROR(VLOOKUP(B254,COMPOSIÇÕES!A:G,3,FALSE),"")))</f>
        <v>SINAPI Nacional 
JANEIRO 2022</v>
      </c>
      <c r="D254" s="89" t="str">
        <f>IFERROR(VLOOKUP(B254,'SINAPI NACIONAL JAN.2022'!A:E,2,FALSE),IFERROR(VLOOKUP(B254,'SINAPI INSUMOS JAN.2022'!A:F,2,FALSE),IFERROR(VLOOKUP(B254,COMPOSIÇÕES!A:G,4,FALSE),"")))&amp;L254</f>
        <v>TRANSPORTE COM CAMINHÃO BASCULANTE DE 6 M³, EM VIA URBANA PAVIMENTADA, DMT ATÉ 30 KM (UNIDADE: M3XKM). AF_07/2020 - BOTA-FORA</v>
      </c>
      <c r="E254" s="84" t="str">
        <f>IFERROR(VLOOKUP(B254,'SINAPI NACIONAL JAN.2022'!A:E,3,FALSE),IFERROR(VLOOKUP(B254,'SINAPI INSUMOS JAN.2022'!A:F,3,FALSE),IFERROR(VLOOKUP(B254,COMPOSIÇÕES!A:G,5,FALSE),"")))</f>
        <v>M3XKM</v>
      </c>
      <c r="F254" s="81">
        <v>2480.21</v>
      </c>
      <c r="G254" s="91" t="str">
        <f>IFERROR(VLOOKUP(B254,'SINAPI NACIONAL JAN.2022'!A:E,4,FALSE),IFERROR(VLOOKUP(B254,'SINAPI INSUMOS JAN.2022'!A:F,4,FALSE),IFERROR(VLOOKUP(B254,COMPOSIÇÕES!A:G,9,FALSE),"")))</f>
        <v>2,55</v>
      </c>
      <c r="H254" s="83">
        <f t="shared" si="0"/>
        <v>0.2338</v>
      </c>
      <c r="I254" s="123">
        <f t="shared" si="1"/>
        <v>3.14619</v>
      </c>
      <c r="J254" s="124">
        <f t="shared" si="2"/>
        <v>6324.53</v>
      </c>
      <c r="K254" s="124">
        <f t="shared" si="3"/>
        <v>7803.21</v>
      </c>
      <c r="L254" s="53" t="s">
        <v>22684</v>
      </c>
      <c r="O254" s="54"/>
      <c r="P254" s="53"/>
      <c r="Q254" s="125"/>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row>
    <row r="255" ht="63.75" customHeight="1" spans="1:48">
      <c r="A255" s="94" t="s">
        <v>82</v>
      </c>
      <c r="B255" s="77" t="s">
        <v>22686</v>
      </c>
      <c r="C255" s="87" t="str">
        <f>IFERROR(VLOOKUP(B255,'SINAPI NACIONAL JAN.2022'!A:E,5,FALSE),IFERROR(VLOOKUP(B255,'SINAPI INSUMOS JAN.2022'!A:F,6,FALSE),IFERROR(VLOOKUP(B255,COMPOSIÇÕES!A:G,3,FALSE),"")))</f>
        <v>SINAPI Nacional 
JANEIRO 2022</v>
      </c>
      <c r="D255" s="89" t="str">
        <f>IFERROR(VLOOKUP(B255,'SINAPI NACIONAL JAN.2022'!A:E,2,FALSE),IFERROR(VLOOKUP(B255,'SINAPI INSUMOS JAN.2022'!A:F,2,FALSE),IFERROR(VLOOKUP(B255,COMPOSIÇÕES!A:G,4,FALSE),"")))</f>
        <v>ASSENTAMENTO DE GUIA (MEIO-FIO) EM TRECHO RETO, CONFECCIONADA EM CONCRETO PRÉ-FABRICADO, DIMENSÕES 100X15X13X30 CM (COMPRIMENTO X BASE INFERIOR X BASE SUPERIOR X ALTURA), PARA VIAS URBANAS (USO VIÁRIO). AF_06/2016</v>
      </c>
      <c r="E255" s="85" t="str">
        <f>IFERROR(VLOOKUP(B255,'SINAPI NACIONAL JAN.2022'!A:E,3,FALSE),IFERROR(VLOOKUP(B255,'SINAPI INSUMOS JAN.2022'!A:F,3,FALSE),IFERROR(VLOOKUP(B255,COMPOSIÇÕES!A:G,5,FALSE),"")))</f>
        <v>M</v>
      </c>
      <c r="F255" s="81">
        <v>801.85</v>
      </c>
      <c r="G255" s="95" t="str">
        <f>IFERROR(VLOOKUP(B255,'SINAPI NACIONAL JAN.2022'!A:E,4,FALSE),IFERROR(VLOOKUP(B255,'SINAPI INSUMOS JAN.2022'!A:F,4,FALSE),IFERROR(VLOOKUP(B255,COMPOSIÇÕES!A:G,9,FALSE),"")))</f>
        <v>48,26</v>
      </c>
      <c r="H255" s="83">
        <f t="shared" si="0"/>
        <v>0.2338</v>
      </c>
      <c r="I255" s="96">
        <f t="shared" si="1"/>
        <v>59.543188</v>
      </c>
      <c r="J255" s="126">
        <f t="shared" si="2"/>
        <v>38697.28</v>
      </c>
      <c r="K255" s="126">
        <f t="shared" si="3"/>
        <v>47744.7</v>
      </c>
      <c r="L255" s="53"/>
      <c r="M255" s="53"/>
      <c r="N255" s="125"/>
      <c r="O255" s="54"/>
      <c r="P255" s="53"/>
      <c r="Q255" s="125"/>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row>
    <row r="256" ht="38.25" customHeight="1" spans="1:48">
      <c r="A256" s="94" t="s">
        <v>97</v>
      </c>
      <c r="B256" s="77" t="s">
        <v>22687</v>
      </c>
      <c r="C256" s="87" t="str">
        <f>IFERROR(VLOOKUP(B256,'SINAPI NACIONAL JAN.2022'!A:E,5,FALSE),IFERROR(VLOOKUP(B256,'SINAPI INSUMOS JAN.2022'!A:F,6,FALSE),IFERROR(VLOOKUP(B256,COMPOSIÇÕES!A:G,3,FALSE),"")))</f>
        <v>SINAPI Nacional 
JANEIRO 2022</v>
      </c>
      <c r="D256" s="89" t="str">
        <f>IFERROR(VLOOKUP(B256,'SINAPI NACIONAL JAN.2022'!A:E,2,FALSE),IFERROR(VLOOKUP(B256,'SINAPI INSUMOS JAN.2022'!A:F,2,FALSE),IFERROR(VLOOKUP(B256,COMPOSIÇÕES!A:G,4,FALSE),"")))</f>
        <v>EXECUÇÃO DE SARJETA DE CONCRETO USINADO, MOLDADA  IN LOCO  EM TRECHO RETO, 30 CM BASE X 15 CM ALTURA. AF_06/2016</v>
      </c>
      <c r="E256" s="85" t="str">
        <f>IFERROR(VLOOKUP(B256,'SINAPI NACIONAL JAN.2022'!A:E,3,FALSE),IFERROR(VLOOKUP(B256,'SINAPI INSUMOS JAN.2022'!A:F,3,FALSE),IFERROR(VLOOKUP(B256,COMPOSIÇÕES!A:G,5,FALSE),"")))</f>
        <v>M</v>
      </c>
      <c r="F256" s="81">
        <v>502.47</v>
      </c>
      <c r="G256" s="95" t="str">
        <f>IFERROR(VLOOKUP(B256,'SINAPI NACIONAL JAN.2022'!A:E,4,FALSE),IFERROR(VLOOKUP(B256,'SINAPI INSUMOS JAN.2022'!A:F,4,FALSE),IFERROR(VLOOKUP(B256,COMPOSIÇÕES!A:G,9,FALSE),"")))</f>
        <v>43,56</v>
      </c>
      <c r="H256" s="83">
        <f t="shared" si="0"/>
        <v>0.2338</v>
      </c>
      <c r="I256" s="96">
        <f t="shared" si="1"/>
        <v>53.744328</v>
      </c>
      <c r="J256" s="126">
        <f t="shared" si="2"/>
        <v>21887.59</v>
      </c>
      <c r="K256" s="126">
        <f t="shared" si="3"/>
        <v>27004.91</v>
      </c>
      <c r="L256" s="53"/>
      <c r="M256" s="53"/>
      <c r="N256" s="115"/>
      <c r="O256" s="54"/>
      <c r="P256" s="115"/>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row>
    <row r="257" ht="25.5" customHeight="1" spans="1:48">
      <c r="A257" s="94" t="s">
        <v>83</v>
      </c>
      <c r="B257" s="77" t="s">
        <v>575</v>
      </c>
      <c r="C257" s="87" t="str">
        <f>IFERROR(VLOOKUP(B257,'SINAPI NACIONAL JAN.2022'!A:E,5,FALSE),IFERROR(VLOOKUP(B257,'SINAPI INSUMOS JAN.2022'!A:F,6,FALSE),IFERROR(VLOOKUP(B257,COMPOSIÇÕES!A:G,3,FALSE),"")))</f>
        <v/>
      </c>
      <c r="D257" s="89" t="str">
        <f>IFERROR(VLOOKUP(B257,'SINAPI NACIONAL JAN.2022'!A:E,2,FALSE),IFERROR(VLOOKUP(B257,'SINAPI INSUMOS JAN.2022'!A:F,2,FALSE),IFERROR(VLOOKUP(B257,COMPOSIÇÕES!A:G,4,FALSE),"")))</f>
        <v/>
      </c>
      <c r="E257" s="85" t="str">
        <f>IFERROR(VLOOKUP(B257,'SINAPI NACIONAL JAN.2022'!A:E,3,FALSE),IFERROR(VLOOKUP(B257,'SINAPI INSUMOS JAN.2022'!A:F,3,FALSE),IFERROR(VLOOKUP(B257,COMPOSIÇÕES!A:G,5,FALSE),"")))</f>
        <v/>
      </c>
      <c r="F257" s="81">
        <v>6.5</v>
      </c>
      <c r="G257" s="95" t="str">
        <f>IFERROR(VLOOKUP(B257,'SINAPI NACIONAL JAN.2022'!A:E,4,FALSE),IFERROR(VLOOKUP(B257,'SINAPI INSUMOS JAN.2022'!A:F,4,FALSE),IFERROR(VLOOKUP(B257,COMPOSIÇÕES!A:G,9,FALSE),"")))</f>
        <v/>
      </c>
      <c r="H257" s="83">
        <f t="shared" si="0"/>
        <v>0.2338</v>
      </c>
      <c r="I257" s="96" t="e">
        <f t="shared" si="1"/>
        <v>#VALUE!</v>
      </c>
      <c r="J257" s="126" t="e">
        <f t="shared" si="2"/>
        <v>#VALUE!</v>
      </c>
      <c r="K257" s="126" t="e">
        <f t="shared" si="3"/>
        <v>#VALUE!</v>
      </c>
      <c r="L257" s="53"/>
      <c r="M257" s="53"/>
      <c r="N257" s="115"/>
      <c r="O257" s="54"/>
      <c r="P257" s="115"/>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row>
    <row r="258" ht="51" customHeight="1" spans="1:48">
      <c r="A258" s="94" t="s">
        <v>85</v>
      </c>
      <c r="B258" s="77" t="s">
        <v>113</v>
      </c>
      <c r="C258" s="87" t="str">
        <f>IFERROR(VLOOKUP(B258,'SINAPI NACIONAL JAN.2022'!A:E,5,FALSE),IFERROR(VLOOKUP(B258,'SINAPI INSUMOS JAN.2022'!A:F,6,FALSE),IFERROR(VLOOKUP(B258,COMPOSIÇÕES!A:G,3,FALSE),"")))</f>
        <v/>
      </c>
      <c r="D258" s="89" t="str">
        <f>IFERROR(VLOOKUP(B258,'SINAPI NACIONAL JAN.2022'!A:E,2,FALSE),IFERROR(VLOOKUP(B258,'SINAPI INSUMOS JAN.2022'!A:F,2,FALSE),IFERROR(VLOOKUP(B258,COMPOSIÇÕES!A:G,4,FALSE),"")))</f>
        <v/>
      </c>
      <c r="E258" s="85" t="str">
        <f>IFERROR(VLOOKUP(B258,'SINAPI NACIONAL JAN.2022'!A:E,3,FALSE),IFERROR(VLOOKUP(B258,'SINAPI INSUMOS JAN.2022'!A:F,3,FALSE),IFERROR(VLOOKUP(B258,COMPOSIÇÕES!A:G,5,FALSE),"")))</f>
        <v/>
      </c>
      <c r="F258" s="81">
        <v>18</v>
      </c>
      <c r="G258" s="95" t="str">
        <f>IFERROR(VLOOKUP(B258,'SINAPI NACIONAL JAN.2022'!A:E,4,FALSE),IFERROR(VLOOKUP(B258,'SINAPI INSUMOS JAN.2022'!A:F,4,FALSE),IFERROR(VLOOKUP(B258,COMPOSIÇÕES!A:G,9,FALSE),"")))</f>
        <v/>
      </c>
      <c r="H258" s="83">
        <f t="shared" si="0"/>
        <v>0.2338</v>
      </c>
      <c r="I258" s="96" t="e">
        <f t="shared" si="1"/>
        <v>#VALUE!</v>
      </c>
      <c r="J258" s="126" t="e">
        <f t="shared" si="2"/>
        <v>#VALUE!</v>
      </c>
      <c r="K258" s="126" t="e">
        <f t="shared" si="3"/>
        <v>#VALUE!</v>
      </c>
      <c r="L258" s="53"/>
      <c r="M258" s="53"/>
      <c r="N258" s="125"/>
      <c r="O258" s="54"/>
      <c r="P258" s="53"/>
      <c r="Q258" s="125"/>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row>
    <row r="259" ht="51" customHeight="1" spans="1:48">
      <c r="A259" s="94" t="s">
        <v>117</v>
      </c>
      <c r="B259" s="77" t="s">
        <v>22722</v>
      </c>
      <c r="C259" s="87" t="str">
        <f>IFERROR(VLOOKUP(B259,'SINAPI NACIONAL JAN.2022'!A:E,5,FALSE),IFERROR(VLOOKUP(B259,'SINAPI INSUMOS JAN.2022'!A:F,6,FALSE),IFERROR(VLOOKUP(B259,COMPOSIÇÕES!A:G,3,FALSE),"")))</f>
        <v/>
      </c>
      <c r="D259" s="89" t="str">
        <f>IFERROR(VLOOKUP(B259,'SINAPI NACIONAL JAN.2022'!A:E,2,FALSE),IFERROR(VLOOKUP(B259,'SINAPI INSUMOS JAN.2022'!A:F,2,FALSE),IFERROR(VLOOKUP(B259,COMPOSIÇÕES!A:G,4,FALSE),"")))</f>
        <v/>
      </c>
      <c r="E259" s="85" t="str">
        <f>IFERROR(VLOOKUP(B259,'SINAPI NACIONAL JAN.2022'!A:E,3,FALSE),IFERROR(VLOOKUP(B259,'SINAPI INSUMOS JAN.2022'!A:F,3,FALSE),IFERROR(VLOOKUP(B259,COMPOSIÇÕES!A:G,5,FALSE),"")))</f>
        <v/>
      </c>
      <c r="F259" s="81">
        <v>10</v>
      </c>
      <c r="G259" s="95" t="str">
        <f>IFERROR(VLOOKUP(B259,'SINAPI NACIONAL JAN.2022'!A:E,4,FALSE),IFERROR(VLOOKUP(B259,'SINAPI INSUMOS JAN.2022'!A:F,4,FALSE),IFERROR(VLOOKUP(B259,COMPOSIÇÕES!A:G,9,FALSE),"")))</f>
        <v/>
      </c>
      <c r="H259" s="83">
        <f t="shared" si="0"/>
        <v>0.2338</v>
      </c>
      <c r="I259" s="96" t="e">
        <f t="shared" si="1"/>
        <v>#VALUE!</v>
      </c>
      <c r="J259" s="126" t="e">
        <f t="shared" si="2"/>
        <v>#VALUE!</v>
      </c>
      <c r="K259" s="126" t="e">
        <f t="shared" si="3"/>
        <v>#VALUE!</v>
      </c>
      <c r="L259" s="53"/>
      <c r="M259" s="53"/>
      <c r="N259" s="115"/>
      <c r="O259" s="54"/>
      <c r="P259" s="115"/>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row>
    <row r="260" ht="38.25" customHeight="1" spans="1:48">
      <c r="A260" s="94" t="s">
        <v>141</v>
      </c>
      <c r="B260" s="77" t="s">
        <v>22723</v>
      </c>
      <c r="C260" s="87" t="str">
        <f>IFERROR(VLOOKUP(B260,'SINAPI NACIONAL JAN.2022'!A:E,5,FALSE),IFERROR(VLOOKUP(B260,'SINAPI INSUMOS JAN.2022'!A:F,6,FALSE),IFERROR(VLOOKUP(B260,COMPOSIÇÕES!A:G,3,FALSE),"")))</f>
        <v>SINAPI Nacional 
JANEIRO 2022</v>
      </c>
      <c r="D260" s="89" t="str">
        <f>IFERROR(VLOOKUP(B260,'SINAPI NACIONAL JAN.2022'!A:E,2,FALSE),IFERROR(VLOOKUP(B260,'SINAPI INSUMOS JAN.2022'!A:F,2,FALSE),IFERROR(VLOOKUP(B260,COMPOSIÇÕES!A:G,4,FALSE),"")))</f>
        <v>BOCA PARA BUEIRO SIMPLES TUBULAR D = 60 CM EM CONCRETO, ALAS COM ESCONSIDADE DE 0°, INCLUINDO FÔRMAS E MATERIAIS. AF_07/2021</v>
      </c>
      <c r="E260" s="85" t="str">
        <f>IFERROR(VLOOKUP(B260,'SINAPI NACIONAL JAN.2022'!A:E,3,FALSE),IFERROR(VLOOKUP(B260,'SINAPI INSUMOS JAN.2022'!A:F,3,FALSE),IFERROR(VLOOKUP(B260,COMPOSIÇÕES!A:G,5,FALSE),"")))</f>
        <v>UN</v>
      </c>
      <c r="F260" s="81">
        <v>1</v>
      </c>
      <c r="G260" s="95" t="str">
        <f>IFERROR(VLOOKUP(B260,'SINAPI NACIONAL JAN.2022'!A:E,4,FALSE),IFERROR(VLOOKUP(B260,'SINAPI INSUMOS JAN.2022'!A:F,4,FALSE),IFERROR(VLOOKUP(B260,COMPOSIÇÕES!A:G,9,FALSE),"")))</f>
        <v>2.177,89</v>
      </c>
      <c r="H260" s="83">
        <f t="shared" si="0"/>
        <v>0.2338</v>
      </c>
      <c r="I260" s="96">
        <f t="shared" si="1"/>
        <v>2687.080682</v>
      </c>
      <c r="J260" s="126">
        <f t="shared" si="2"/>
        <v>2177.89</v>
      </c>
      <c r="K260" s="126">
        <f t="shared" si="3"/>
        <v>2687.08</v>
      </c>
      <c r="L260" s="53"/>
      <c r="M260" s="53"/>
      <c r="N260" s="115"/>
      <c r="O260" s="54"/>
      <c r="P260" s="115"/>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row>
    <row r="261" ht="22.5" customHeight="1" spans="1:48">
      <c r="A261" s="94" t="s">
        <v>142</v>
      </c>
      <c r="B261" s="77" t="s">
        <v>22718</v>
      </c>
      <c r="C261" s="87" t="str">
        <f>IFERROR(VLOOKUP(B261,'SINAPI NACIONAL JAN.2022'!A:E,5,FALSE),IFERROR(VLOOKUP(B261,'SINAPI INSUMOS JAN.2022'!A:F,6,FALSE),IFERROR(VLOOKUP(B261,COMPOSIÇÕES!A:G,3,FALSE),"")))</f>
        <v/>
      </c>
      <c r="D261" s="89" t="str">
        <f>IFERROR(VLOOKUP(B261,'SINAPI NACIONAL JAN.2022'!A:E,2,FALSE),IFERROR(VLOOKUP(B261,'SINAPI INSUMOS JAN.2022'!A:F,2,FALSE),IFERROR(VLOOKUP(B261,COMPOSIÇÕES!A:G,4,FALSE),"")))</f>
        <v/>
      </c>
      <c r="E261" s="85" t="str">
        <f>IFERROR(VLOOKUP(B261,'SINAPI NACIONAL JAN.2022'!A:E,3,FALSE),IFERROR(VLOOKUP(B261,'SINAPI INSUMOS JAN.2022'!A:F,3,FALSE),IFERROR(VLOOKUP(B261,COMPOSIÇÕES!A:G,5,FALSE),"")))</f>
        <v/>
      </c>
      <c r="F261" s="81">
        <v>4</v>
      </c>
      <c r="G261" s="95" t="str">
        <f>IFERROR(VLOOKUP(B261,'SINAPI NACIONAL JAN.2022'!A:E,4,FALSE),IFERROR(VLOOKUP(B261,'SINAPI INSUMOS JAN.2022'!A:F,4,FALSE),IFERROR(VLOOKUP(B261,COMPOSIÇÕES!A:G,9,FALSE),"")))</f>
        <v/>
      </c>
      <c r="H261" s="83">
        <f t="shared" si="0"/>
        <v>0.2338</v>
      </c>
      <c r="I261" s="96" t="e">
        <f t="shared" si="1"/>
        <v>#VALUE!</v>
      </c>
      <c r="J261" s="126" t="e">
        <f t="shared" si="2"/>
        <v>#VALUE!</v>
      </c>
      <c r="K261" s="126" t="e">
        <f t="shared" si="3"/>
        <v>#VALUE!</v>
      </c>
      <c r="L261" s="53"/>
      <c r="M261" s="53"/>
      <c r="N261" s="115"/>
      <c r="O261" s="54"/>
      <c r="P261" s="115"/>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row>
    <row r="262" ht="22.5" customHeight="1" spans="1:48">
      <c r="A262" s="94" t="s">
        <v>22690</v>
      </c>
      <c r="B262" s="77" t="s">
        <v>574</v>
      </c>
      <c r="C262" s="87" t="str">
        <f>IFERROR(VLOOKUP(B262,'SINAPI NACIONAL JAN.2022'!A:E,5,FALSE),IFERROR(VLOOKUP(B262,'SINAPI INSUMOS JAN.2022'!A:F,6,FALSE),IFERROR(VLOOKUP(B262,COMPOSIÇÕES!A:G,3,FALSE),"")))</f>
        <v/>
      </c>
      <c r="D262" s="89" t="str">
        <f>IFERROR(VLOOKUP(B262,'SINAPI NACIONAL JAN.2022'!A:E,2,FALSE),IFERROR(VLOOKUP(B262,'SINAPI INSUMOS JAN.2022'!A:F,2,FALSE),IFERROR(VLOOKUP(B262,COMPOSIÇÕES!A:G,4,FALSE),"")))</f>
        <v/>
      </c>
      <c r="E262" s="85" t="str">
        <f>IFERROR(VLOOKUP(B262,'SINAPI NACIONAL JAN.2022'!A:E,3,FALSE),IFERROR(VLOOKUP(B262,'SINAPI INSUMOS JAN.2022'!A:F,3,FALSE),IFERROR(VLOOKUP(B262,COMPOSIÇÕES!A:G,5,FALSE),"")))</f>
        <v/>
      </c>
      <c r="F262" s="81">
        <v>2</v>
      </c>
      <c r="G262" s="95" t="str">
        <f>IFERROR(VLOOKUP(B262,'SINAPI NACIONAL JAN.2022'!A:E,4,FALSE),IFERROR(VLOOKUP(B262,'SINAPI INSUMOS JAN.2022'!A:F,4,FALSE),IFERROR(VLOOKUP(B262,COMPOSIÇÕES!A:G,9,FALSE),"")))</f>
        <v/>
      </c>
      <c r="H262" s="83">
        <f t="shared" si="0"/>
        <v>0.2338</v>
      </c>
      <c r="I262" s="96" t="e">
        <f t="shared" si="1"/>
        <v>#VALUE!</v>
      </c>
      <c r="J262" s="126" t="e">
        <f t="shared" si="2"/>
        <v>#VALUE!</v>
      </c>
      <c r="K262" s="126" t="e">
        <f t="shared" si="3"/>
        <v>#VALUE!</v>
      </c>
      <c r="L262" s="53"/>
      <c r="M262" s="53"/>
      <c r="N262" s="115"/>
      <c r="O262" s="54"/>
      <c r="P262" s="115"/>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row>
    <row r="263" ht="51" customHeight="1" spans="1:48">
      <c r="A263" s="94" t="s">
        <v>22691</v>
      </c>
      <c r="B263" s="77" t="s">
        <v>288</v>
      </c>
      <c r="C263" s="87" t="str">
        <f>IFERROR(VLOOKUP(B263,'SINAPI NACIONAL JAN.2022'!A:E,5,FALSE),IFERROR(VLOOKUP(B263,'SINAPI INSUMOS JAN.2022'!A:F,6,FALSE),IFERROR(VLOOKUP(B263,COMPOSIÇÕES!A:G,3,FALSE),"")))</f>
        <v/>
      </c>
      <c r="D263" s="89" t="str">
        <f>IFERROR(VLOOKUP(B263,'SINAPI NACIONAL JAN.2022'!A:E,2,FALSE),IFERROR(VLOOKUP(B263,'SINAPI INSUMOS JAN.2022'!A:F,2,FALSE),IFERROR(VLOOKUP(B263,COMPOSIÇÕES!A:G,4,FALSE),"")))</f>
        <v/>
      </c>
      <c r="E263" s="85" t="str">
        <f>IFERROR(VLOOKUP(B263,'SINAPI NACIONAL JAN.2022'!A:E,3,FALSE),IFERROR(VLOOKUP(B263,'SINAPI INSUMOS JAN.2022'!A:F,3,FALSE),IFERROR(VLOOKUP(B263,COMPOSIÇÕES!A:G,5,FALSE),"")))</f>
        <v/>
      </c>
      <c r="F263" s="81">
        <v>299</v>
      </c>
      <c r="G263" s="95" t="str">
        <f>IFERROR(VLOOKUP(B263,'SINAPI NACIONAL JAN.2022'!A:E,4,FALSE),IFERROR(VLOOKUP(B263,'SINAPI INSUMOS JAN.2022'!A:F,4,FALSE),IFERROR(VLOOKUP(B263,COMPOSIÇÕES!A:G,9,FALSE),"")))</f>
        <v/>
      </c>
      <c r="H263" s="83">
        <f t="shared" si="0"/>
        <v>0.2338</v>
      </c>
      <c r="I263" s="96" t="e">
        <f t="shared" si="1"/>
        <v>#VALUE!</v>
      </c>
      <c r="J263" s="126" t="e">
        <f t="shared" si="2"/>
        <v>#VALUE!</v>
      </c>
      <c r="K263" s="126" t="e">
        <f t="shared" si="3"/>
        <v>#VALUE!</v>
      </c>
      <c r="L263" s="53"/>
      <c r="M263" s="53"/>
      <c r="N263" s="115"/>
      <c r="O263" s="54"/>
      <c r="P263" s="115"/>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row>
    <row r="264" ht="63.75" customHeight="1" spans="1:48">
      <c r="A264" s="94" t="s">
        <v>22724</v>
      </c>
      <c r="B264" s="77" t="s">
        <v>22719</v>
      </c>
      <c r="C264" s="87" t="str">
        <f>IFERROR(VLOOKUP(B264,'SINAPI NACIONAL JAN.2022'!A:E,5,FALSE),IFERROR(VLOOKUP(B264,'SINAPI INSUMOS JAN.2022'!A:F,6,FALSE),IFERROR(VLOOKUP(B264,COMPOSIÇÕES!A:G,3,FALSE),"")))</f>
        <v>SINAPI Nacional 
JANEIRO 2022</v>
      </c>
      <c r="D264" s="89" t="str">
        <f>IFERROR(VLOOKUP(B264,'SINAPI NACIONAL JAN.2022'!A:E,2,FALSE),IFERROR(VLOOKUP(B264,'SINAPI INSUMOS JAN.2022'!A:F,2,FALSE),IFERROR(VLOOKUP(B264,COMPOSIÇÕES!A:G,4,FALSE),"")))</f>
        <v>ESCAVAÇÃO MECANIZADA DE VALA COM PROFUNDIDADE ATÉ 1,5 M (MÉDIA MONTANTE E JUSANTE/UMA COMPOSIÇÃO POR TRECHO), RETROESCAV. (0,26 M3), LARGURA DE 0,8 M A 1,5 M, EM SOLO DE 1A CATEGORIA, LOCAIS COM BAIXO NÍVEL DE INTERFERÊNCIA. AF_02/2021</v>
      </c>
      <c r="E264" s="85" t="str">
        <f>IFERROR(VLOOKUP(B264,'SINAPI NACIONAL JAN.2022'!A:E,3,FALSE),IFERROR(VLOOKUP(B264,'SINAPI INSUMOS JAN.2022'!A:F,3,FALSE),IFERROR(VLOOKUP(B264,COMPOSIÇÕES!A:G,5,FALSE),"")))</f>
        <v>M3</v>
      </c>
      <c r="F264" s="81">
        <v>67.76</v>
      </c>
      <c r="G264" s="95" t="str">
        <f>IFERROR(VLOOKUP(B264,'SINAPI NACIONAL JAN.2022'!A:E,4,FALSE),IFERROR(VLOOKUP(B264,'SINAPI INSUMOS JAN.2022'!A:F,4,FALSE),IFERROR(VLOOKUP(B264,COMPOSIÇÕES!A:G,9,FALSE),"")))</f>
        <v>7,03</v>
      </c>
      <c r="H264" s="83">
        <f t="shared" si="0"/>
        <v>0.2338</v>
      </c>
      <c r="I264" s="96">
        <f t="shared" si="1"/>
        <v>8.673614</v>
      </c>
      <c r="J264" s="126">
        <f t="shared" si="2"/>
        <v>476.35</v>
      </c>
      <c r="K264" s="126">
        <f t="shared" si="3"/>
        <v>587.72</v>
      </c>
      <c r="L264" s="53"/>
      <c r="M264" s="53"/>
      <c r="N264" s="125"/>
      <c r="O264" s="54"/>
      <c r="P264" s="53"/>
      <c r="Q264" s="125"/>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row>
    <row r="265" ht="63.75" customHeight="1" spans="1:48">
      <c r="A265" s="94" t="s">
        <v>22725</v>
      </c>
      <c r="B265" s="77" t="s">
        <v>22726</v>
      </c>
      <c r="C265" s="87" t="str">
        <f>IFERROR(VLOOKUP(B265,'SINAPI NACIONAL JAN.2022'!A:E,5,FALSE),IFERROR(VLOOKUP(B265,'SINAPI INSUMOS JAN.2022'!A:F,6,FALSE),IFERROR(VLOOKUP(B265,COMPOSIÇÕES!A:G,3,FALSE),"")))</f>
        <v>SINAPI Nacional 
JANEIRO 2022</v>
      </c>
      <c r="D265" s="89" t="str">
        <f>IFERROR(VLOOKUP(B265,'SINAPI NACIONAL JAN.2022'!A:E,2,FALSE),IFERROR(VLOOKUP(B265,'SINAPI INSUMOS JAN.2022'!A:F,2,FALSE),IFERROR(VLOOKUP(B265,COMPOSIÇÕES!A:G,4,FALSE),"")))</f>
        <v>REATERRO MECANIZADO DE VALA COM RETROESCAVADEIRA (CAPACIDADE DA CAÇAMBA DA RETRO: 0,26 M³ / POTÊNCIA: 88 HP), LARGURA DE 0,8 A 1,5 M, PROFUNDIDADE ATÉ 1,5 M, COM SOLO DE 1ª CATEGORIA EM LOCAIS COM BAIXO NÍVEL DE INTERFERÊNCIA. AF_04/2016</v>
      </c>
      <c r="E265" s="85" t="str">
        <f>IFERROR(VLOOKUP(B265,'SINAPI NACIONAL JAN.2022'!A:E,3,FALSE),IFERROR(VLOOKUP(B265,'SINAPI INSUMOS JAN.2022'!A:F,3,FALSE),IFERROR(VLOOKUP(B265,COMPOSIÇÕES!A:G,5,FALSE),"")))</f>
        <v>M3</v>
      </c>
      <c r="F265" s="81">
        <v>41.32</v>
      </c>
      <c r="G265" s="95" t="str">
        <f>IFERROR(VLOOKUP(B265,'SINAPI NACIONAL JAN.2022'!A:E,4,FALSE),IFERROR(VLOOKUP(B265,'SINAPI INSUMOS JAN.2022'!A:F,4,FALSE),IFERROR(VLOOKUP(B265,COMPOSIÇÕES!A:G,9,FALSE),"")))</f>
        <v>19,35</v>
      </c>
      <c r="H265" s="83">
        <f t="shared" si="0"/>
        <v>0.2338</v>
      </c>
      <c r="I265" s="96">
        <f t="shared" si="1"/>
        <v>23.87403</v>
      </c>
      <c r="J265" s="126">
        <f t="shared" si="2"/>
        <v>799.54</v>
      </c>
      <c r="K265" s="126">
        <f t="shared" si="3"/>
        <v>986.47</v>
      </c>
      <c r="L265" s="53"/>
      <c r="M265" s="53"/>
      <c r="N265" s="125"/>
      <c r="O265" s="54"/>
      <c r="P265" s="53"/>
      <c r="Q265" s="125"/>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row>
    <row r="266" ht="51" customHeight="1" spans="1:48">
      <c r="A266" s="94" t="s">
        <v>22727</v>
      </c>
      <c r="B266" s="92" t="s">
        <v>22683</v>
      </c>
      <c r="C266" s="85" t="str">
        <f>IFERROR(VLOOKUP(B266,'SINAPI NACIONAL JAN.2022'!A:E,5,FALSE),IFERROR(VLOOKUP(B266,'SINAPI INSUMOS JAN.2022'!A:F,6,FALSE),IFERROR(VLOOKUP(B266,COMPOSIÇÕES!A:G,3,FALSE),"")))</f>
        <v>SINAPI Nacional 
JANEIRO 2022</v>
      </c>
      <c r="D266" s="89" t="str">
        <f>IFERROR(VLOOKUP(B266,'SINAPI NACIONAL JAN.2022'!A:E,2,FALSE),IFERROR(VLOOKUP(B266,'SINAPI INSUMOS JAN.2022'!A:F,2,FALSE),IFERROR(VLOOKUP(B266,COMPOSIÇÕES!A:G,4,FALSE),"")))&amp;L266</f>
        <v>CARGA, MANOBRA E DESCARGA DE SOLOS E MATERIAIS GRANULARES EM CAMINHÃO BASCULANTE 6 M³ - CARGA COM PÁ CARREGADEIRA (CAÇAMBA DE 1,7 A 2,8 M³ / 128 HP) E DESCARGA LIVRE (UNIDADE: M3). AF_07/2020 - BOTA-FORA</v>
      </c>
      <c r="E266" s="84" t="str">
        <f>IFERROR(VLOOKUP(B266,'SINAPI NACIONAL JAN.2022'!A:E,3,FALSE),IFERROR(VLOOKUP(B266,'SINAPI INSUMOS JAN.2022'!A:F,3,FALSE),IFERROR(VLOOKUP(B266,COMPOSIÇÕES!A:G,5,FALSE),"")))</f>
        <v>M3</v>
      </c>
      <c r="F266" s="81">
        <v>34.37</v>
      </c>
      <c r="G266" s="91" t="str">
        <f>IFERROR(VLOOKUP(B266,'SINAPI NACIONAL JAN.2022'!A:E,4,FALSE),IFERROR(VLOOKUP(B266,'SINAPI INSUMOS JAN.2022'!A:F,4,FALSE),IFERROR(VLOOKUP(B266,COMPOSIÇÕES!A:G,9,FALSE),"")))</f>
        <v>7,89</v>
      </c>
      <c r="H266" s="83">
        <f t="shared" si="0"/>
        <v>0.2338</v>
      </c>
      <c r="I266" s="123">
        <f t="shared" si="1"/>
        <v>9.734682</v>
      </c>
      <c r="J266" s="124">
        <f t="shared" si="2"/>
        <v>271.17</v>
      </c>
      <c r="K266" s="124">
        <f t="shared" si="3"/>
        <v>334.58</v>
      </c>
      <c r="L266" s="53" t="s">
        <v>22684</v>
      </c>
      <c r="O266" s="54"/>
      <c r="P266" s="53"/>
      <c r="Q266" s="125"/>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row>
    <row r="267" ht="38.25" customHeight="1" spans="1:48">
      <c r="A267" s="94" t="s">
        <v>22728</v>
      </c>
      <c r="B267" s="93" t="s">
        <v>22685</v>
      </c>
      <c r="C267" s="85" t="str">
        <f>IFERROR(VLOOKUP(B267,'SINAPI NACIONAL JAN.2022'!A:E,5,FALSE),IFERROR(VLOOKUP(B267,'SINAPI INSUMOS JAN.2022'!A:F,6,FALSE),IFERROR(VLOOKUP(B267,COMPOSIÇÕES!A:G,3,FALSE),"")))</f>
        <v>SINAPI Nacional 
JANEIRO 2022</v>
      </c>
      <c r="D267" s="89" t="str">
        <f>IFERROR(VLOOKUP(B267,'SINAPI NACIONAL JAN.2022'!A:E,2,FALSE),IFERROR(VLOOKUP(B267,'SINAPI INSUMOS JAN.2022'!A:F,2,FALSE),IFERROR(VLOOKUP(B267,COMPOSIÇÕES!A:G,4,FALSE),"")))&amp;L267</f>
        <v>TRANSPORTE COM CAMINHÃO BASCULANTE DE 6 M³, EM VIA URBANA PAVIMENTADA, DMT ATÉ 30 KM (UNIDADE: M3XKM). AF_07/2020 - BOTA-FORA</v>
      </c>
      <c r="E267" s="84" t="str">
        <f>IFERROR(VLOOKUP(B267,'SINAPI NACIONAL JAN.2022'!A:E,3,FALSE),IFERROR(VLOOKUP(B267,'SINAPI INSUMOS JAN.2022'!A:F,3,FALSE),IFERROR(VLOOKUP(B267,COMPOSIÇÕES!A:G,5,FALSE),"")))</f>
        <v>M3XKM</v>
      </c>
      <c r="F267" s="81">
        <v>82.49</v>
      </c>
      <c r="G267" s="91" t="str">
        <f>IFERROR(VLOOKUP(B267,'SINAPI NACIONAL JAN.2022'!A:E,4,FALSE),IFERROR(VLOOKUP(B267,'SINAPI INSUMOS JAN.2022'!A:F,4,FALSE),IFERROR(VLOOKUP(B267,COMPOSIÇÕES!A:G,9,FALSE),"")))</f>
        <v>2,55</v>
      </c>
      <c r="H267" s="83">
        <f t="shared" si="0"/>
        <v>0.2338</v>
      </c>
      <c r="I267" s="123">
        <f t="shared" si="1"/>
        <v>3.14619</v>
      </c>
      <c r="J267" s="124">
        <f t="shared" si="2"/>
        <v>210.34</v>
      </c>
      <c r="K267" s="124">
        <f t="shared" si="3"/>
        <v>259.52</v>
      </c>
      <c r="L267" s="53" t="s">
        <v>22684</v>
      </c>
      <c r="O267" s="54"/>
      <c r="P267" s="53"/>
      <c r="Q267" s="125"/>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row>
    <row r="268" ht="25.5" customHeight="1" spans="1:48">
      <c r="A268" s="87" t="s">
        <v>88</v>
      </c>
      <c r="B268" s="88" t="s">
        <v>72</v>
      </c>
      <c r="C268" s="87" t="str">
        <f>IFERROR(VLOOKUP(B268,'SINAPI NACIONAL JAN.2022'!A:E,5,FALSE),IFERROR(VLOOKUP(B268,'SINAPI INSUMOS JAN.2022'!A:F,6,FALSE),IFERROR(VLOOKUP(B268,COMPOSIÇÕES!A:G,3,FALSE),"")))</f>
        <v/>
      </c>
      <c r="D268" s="89" t="str">
        <f>IFERROR(VLOOKUP(B268,'SINAPI NACIONAL JAN.2022'!A:E,2,FALSE),IFERROR(VLOOKUP(B268,'SINAPI INSUMOS JAN.2022'!A:F,2,FALSE),IFERROR(VLOOKUP(B268,COMPOSIÇÕES!A:G,4,FALSE),"")))</f>
        <v/>
      </c>
      <c r="E268" s="85" t="str">
        <f>IFERROR(VLOOKUP(B268,'SINAPI NACIONAL JAN.2022'!A:E,3,FALSE),IFERROR(VLOOKUP(B268,'SINAPI INSUMOS JAN.2022'!A:F,3,FALSE),IFERROR(VLOOKUP(B268,COMPOSIÇÕES!A:G,5,FALSE),"")))</f>
        <v/>
      </c>
      <c r="F268" s="96">
        <v>0.73</v>
      </c>
      <c r="G268" s="95" t="str">
        <f>IFERROR(VLOOKUP(B268,'SINAPI NACIONAL JAN.2022'!A:E,4,FALSE),IFERROR(VLOOKUP(B268,'SINAPI INSUMOS JAN.2022'!A:F,4,FALSE),IFERROR(VLOOKUP(B268,COMPOSIÇÕES!A:G,9,FALSE),"")))</f>
        <v/>
      </c>
      <c r="H268" s="83">
        <f t="shared" si="0"/>
        <v>0.2338</v>
      </c>
      <c r="I268" s="96" t="e">
        <f t="shared" si="1"/>
        <v>#VALUE!</v>
      </c>
      <c r="J268" s="126" t="e">
        <f t="shared" si="2"/>
        <v>#VALUE!</v>
      </c>
      <c r="K268" s="127" t="e">
        <f t="shared" si="3"/>
        <v>#VALUE!</v>
      </c>
      <c r="L268" s="53"/>
      <c r="M268" s="53"/>
      <c r="N268" s="125"/>
      <c r="O268" s="54"/>
      <c r="P268" s="53"/>
      <c r="Q268" s="125"/>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row>
    <row r="269" ht="25.5" customHeight="1" spans="1:48">
      <c r="A269" s="87" t="s">
        <v>90</v>
      </c>
      <c r="B269" s="88" t="s">
        <v>22692</v>
      </c>
      <c r="C269" s="87" t="str">
        <f>IFERROR(VLOOKUP(B269,'SINAPI NACIONAL JAN.2022'!A:E,5,FALSE),IFERROR(VLOOKUP(B269,'SINAPI INSUMOS JAN.2022'!A:F,6,FALSE),IFERROR(VLOOKUP(B269,COMPOSIÇÕES!A:G,3,FALSE),"")))</f>
        <v>SINAPI Nacional 
JANEIRO 2022</v>
      </c>
      <c r="D269" s="89" t="str">
        <f>IFERROR(VLOOKUP(B269,'SINAPI NACIONAL JAN.2022'!A:E,2,FALSE),IFERROR(VLOOKUP(B269,'SINAPI INSUMOS JAN.2022'!A:F,2,FALSE),IFERROR(VLOOKUP(B269,COMPOSIÇÕES!A:G,4,FALSE),"")))</f>
        <v>REGULARIZAÇÃO E COMPACTAÇÃO DE SUBLEITO DE SOLO  PREDOMINANTEMENTE ARGILOSO. AF_11/2019</v>
      </c>
      <c r="E269" s="85" t="str">
        <f>IFERROR(VLOOKUP(B269,'SINAPI NACIONAL JAN.2022'!A:E,3,FALSE),IFERROR(VLOOKUP(B269,'SINAPI INSUMOS JAN.2022'!A:F,3,FALSE),IFERROR(VLOOKUP(B269,COMPOSIÇÕES!A:G,5,FALSE),"")))</f>
        <v>M2</v>
      </c>
      <c r="F269" s="96">
        <v>2005.91</v>
      </c>
      <c r="G269" s="95" t="str">
        <f>IFERROR(VLOOKUP(B269,'SINAPI NACIONAL JAN.2022'!A:E,4,FALSE),IFERROR(VLOOKUP(B269,'SINAPI INSUMOS JAN.2022'!A:F,4,FALSE),IFERROR(VLOOKUP(B269,COMPOSIÇÕES!A:G,9,FALSE),"")))</f>
        <v>2,33</v>
      </c>
      <c r="H269" s="83">
        <f t="shared" si="0"/>
        <v>0.2338</v>
      </c>
      <c r="I269" s="96">
        <f t="shared" si="1"/>
        <v>2.874754</v>
      </c>
      <c r="J269" s="126">
        <f t="shared" si="2"/>
        <v>4673.77</v>
      </c>
      <c r="K269" s="127">
        <f t="shared" si="3"/>
        <v>5766.49</v>
      </c>
      <c r="L269" s="53"/>
      <c r="M269" s="53"/>
      <c r="N269" s="125"/>
      <c r="O269" s="54"/>
      <c r="P269" s="53"/>
      <c r="Q269" s="125"/>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row>
    <row r="270" ht="34.5" customHeight="1" spans="1:48">
      <c r="A270" s="87" t="s">
        <v>92</v>
      </c>
      <c r="B270" s="88" t="s">
        <v>22693</v>
      </c>
      <c r="C270" s="87" t="str">
        <f>IFERROR(VLOOKUP(B270,'SINAPI NACIONAL JAN.2022'!A:E,5,FALSE),IFERROR(VLOOKUP(B270,'SINAPI INSUMOS JAN.2022'!A:F,6,FALSE),IFERROR(VLOOKUP(B270,COMPOSIÇÕES!A:G,3,FALSE),"")))</f>
        <v/>
      </c>
      <c r="D270" s="89" t="str">
        <f>IFERROR(VLOOKUP(B270,'SINAPI NACIONAL JAN.2022'!A:E,2,FALSE),IFERROR(VLOOKUP(B270,'SINAPI INSUMOS JAN.2022'!A:F,2,FALSE),IFERROR(VLOOKUP(B270,COMPOSIÇÕES!A:G,4,FALSE),"")))</f>
        <v/>
      </c>
      <c r="E270" s="85" t="str">
        <f>IFERROR(VLOOKUP(B270,'SINAPI NACIONAL JAN.2022'!A:E,3,FALSE),IFERROR(VLOOKUP(B270,'SINAPI INSUMOS JAN.2022'!A:F,3,FALSE),IFERROR(VLOOKUP(B270,COMPOSIÇÕES!A:G,5,FALSE),"")))</f>
        <v/>
      </c>
      <c r="F270" s="96">
        <v>299.99</v>
      </c>
      <c r="G270" s="95" t="str">
        <f>IFERROR(VLOOKUP(B270,'SINAPI NACIONAL JAN.2022'!A:E,4,FALSE),IFERROR(VLOOKUP(B270,'SINAPI INSUMOS JAN.2022'!A:F,4,FALSE),IFERROR(VLOOKUP(B270,COMPOSIÇÕES!A:G,9,FALSE),"")))</f>
        <v/>
      </c>
      <c r="H270" s="83">
        <f t="shared" si="0"/>
        <v>0.2338</v>
      </c>
      <c r="I270" s="96" t="e">
        <f t="shared" si="1"/>
        <v>#VALUE!</v>
      </c>
      <c r="J270" s="126" t="e">
        <f t="shared" si="2"/>
        <v>#VALUE!</v>
      </c>
      <c r="K270" s="127" t="e">
        <f t="shared" si="3"/>
        <v>#VALUE!</v>
      </c>
      <c r="L270" s="53"/>
      <c r="M270" s="53"/>
      <c r="N270" s="125"/>
      <c r="O270" s="54"/>
      <c r="P270" s="53"/>
      <c r="Q270" s="125"/>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row>
    <row r="271" ht="51" customHeight="1" spans="1:48">
      <c r="A271" s="87" t="s">
        <v>94</v>
      </c>
      <c r="B271" s="88" t="s">
        <v>22694</v>
      </c>
      <c r="C271" s="87" t="str">
        <f>IFERROR(VLOOKUP(B271,'SINAPI NACIONAL JAN.2022'!A:E,5,FALSE),IFERROR(VLOOKUP(B271,'SINAPI INSUMOS JAN.2022'!A:F,6,FALSE),IFERROR(VLOOKUP(B271,COMPOSIÇÕES!A:G,3,FALSE),"")))</f>
        <v/>
      </c>
      <c r="D271" s="89" t="str">
        <f>IFERROR(VLOOKUP(B271,'SINAPI NACIONAL JAN.2022'!A:E,2,FALSE),IFERROR(VLOOKUP(B271,'SINAPI INSUMOS JAN.2022'!A:F,2,FALSE),IFERROR(VLOOKUP(B271,COMPOSIÇÕES!A:G,4,FALSE),"")))</f>
        <v/>
      </c>
      <c r="E271" s="85" t="str">
        <f>IFERROR(VLOOKUP(B271,'SINAPI NACIONAL JAN.2022'!A:E,3,FALSE),IFERROR(VLOOKUP(B271,'SINAPI INSUMOS JAN.2022'!A:F,3,FALSE),IFERROR(VLOOKUP(B271,COMPOSIÇÕES!A:G,5,FALSE),"")))</f>
        <v/>
      </c>
      <c r="F271" s="96">
        <v>1691.21</v>
      </c>
      <c r="G271" s="95" t="str">
        <f>IFERROR(VLOOKUP(B271,'SINAPI NACIONAL JAN.2022'!A:E,4,FALSE),IFERROR(VLOOKUP(B271,'SINAPI INSUMOS JAN.2022'!A:F,4,FALSE),IFERROR(VLOOKUP(B271,COMPOSIÇÕES!A:G,9,FALSE),"")))</f>
        <v/>
      </c>
      <c r="H271" s="83">
        <f t="shared" si="0"/>
        <v>0.2338</v>
      </c>
      <c r="I271" s="96" t="e">
        <f t="shared" si="1"/>
        <v>#VALUE!</v>
      </c>
      <c r="J271" s="126" t="e">
        <f t="shared" si="2"/>
        <v>#VALUE!</v>
      </c>
      <c r="K271" s="127" t="e">
        <f t="shared" si="3"/>
        <v>#VALUE!</v>
      </c>
      <c r="L271" s="53"/>
      <c r="O271" s="54"/>
      <c r="P271" s="53"/>
      <c r="Q271" s="115"/>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row>
    <row r="272" ht="51" customHeight="1" spans="1:48">
      <c r="A272" s="87" t="s">
        <v>22695</v>
      </c>
      <c r="B272" s="88" t="s">
        <v>22696</v>
      </c>
      <c r="C272" s="87" t="str">
        <f>IFERROR(VLOOKUP(B272,'SINAPI NACIONAL JAN.2022'!A:E,5,FALSE),IFERROR(VLOOKUP(B272,'SINAPI INSUMOS JAN.2022'!A:F,6,FALSE),IFERROR(VLOOKUP(B272,COMPOSIÇÕES!A:G,3,FALSE),"")))</f>
        <v>SINAPI Nacional 
JANEIRO 2022</v>
      </c>
      <c r="D272" s="89" t="str">
        <f>IFERROR(VLOOKUP(B272,'SINAPI NACIONAL JAN.2022'!A:E,2,FALSE),IFERROR(VLOOKUP(B272,'SINAPI INSUMOS JAN.2022'!A:F,2,FALSE),IFERROR(VLOOKUP(B272,COMPOSIÇÕES!A:G,4,FALSE),"")))&amp;L272</f>
        <v>CARGA, MANOBRA E DESCARGA DE ENTULHO EM CAMINHÃO BASCULANTE 6 M³ - CARGA COM ESCAVADEIRA HIDRÁULICA  (CAÇAMBA DE 0,80 M³ / 111 HP) E DESCARGA LIVRE (UNIDADE: M3). AF_07/2020 - BOTA-FORA</v>
      </c>
      <c r="E272" s="85" t="str">
        <f>IFERROR(VLOOKUP(B272,'SINAPI NACIONAL JAN.2022'!A:E,3,FALSE),IFERROR(VLOOKUP(B272,'SINAPI INSUMOS JAN.2022'!A:F,3,FALSE),IFERROR(VLOOKUP(B272,COMPOSIÇÕES!A:G,5,FALSE),"")))</f>
        <v>M3</v>
      </c>
      <c r="F272" s="96">
        <v>0.94</v>
      </c>
      <c r="G272" s="95" t="str">
        <f>IFERROR(VLOOKUP(B272,'SINAPI NACIONAL JAN.2022'!A:E,4,FALSE),IFERROR(VLOOKUP(B272,'SINAPI INSUMOS JAN.2022'!A:F,4,FALSE),IFERROR(VLOOKUP(B272,COMPOSIÇÕES!A:G,9,FALSE),"")))</f>
        <v>8,26</v>
      </c>
      <c r="H272" s="83">
        <f t="shared" si="0"/>
        <v>0.2338</v>
      </c>
      <c r="I272" s="96">
        <f t="shared" si="1"/>
        <v>10.191188</v>
      </c>
      <c r="J272" s="126">
        <f t="shared" si="2"/>
        <v>7.76</v>
      </c>
      <c r="K272" s="127">
        <f t="shared" si="3"/>
        <v>9.57</v>
      </c>
      <c r="L272" s="53" t="s">
        <v>22684</v>
      </c>
      <c r="O272" s="54"/>
      <c r="P272" s="53"/>
      <c r="Q272" s="125"/>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row>
    <row r="273" ht="38.25" customHeight="1" spans="1:48">
      <c r="A273" s="87" t="s">
        <v>22697</v>
      </c>
      <c r="B273" s="88" t="s">
        <v>22685</v>
      </c>
      <c r="C273" s="87" t="str">
        <f>IFERROR(VLOOKUP(B273,'SINAPI NACIONAL JAN.2022'!A:E,5,FALSE),IFERROR(VLOOKUP(B273,'SINAPI INSUMOS JAN.2022'!A:F,6,FALSE),IFERROR(VLOOKUP(B273,COMPOSIÇÕES!A:G,3,FALSE),"")))</f>
        <v>SINAPI Nacional 
JANEIRO 2022</v>
      </c>
      <c r="D273" s="89" t="str">
        <f>IFERROR(VLOOKUP(B273,'SINAPI NACIONAL JAN.2022'!A:E,2,FALSE),IFERROR(VLOOKUP(B273,'SINAPI INSUMOS JAN.2022'!A:F,2,FALSE),IFERROR(VLOOKUP(B273,COMPOSIÇÕES!A:G,4,FALSE),"")))&amp;L273</f>
        <v>TRANSPORTE COM CAMINHÃO BASCULANTE DE 6 M³, EM VIA URBANA PAVIMENTADA, DMT ATÉ 30 KM (UNIDADE: M3XKM). AF_07/2020 - BOTA-FORA</v>
      </c>
      <c r="E273" s="85" t="str">
        <f>IFERROR(VLOOKUP(B273,'SINAPI NACIONAL JAN.2022'!A:E,3,FALSE),IFERROR(VLOOKUP(B273,'SINAPI INSUMOS JAN.2022'!A:F,3,FALSE),IFERROR(VLOOKUP(B273,COMPOSIÇÕES!A:G,5,FALSE),"")))</f>
        <v>M3XKM</v>
      </c>
      <c r="F273" s="96">
        <v>2.26</v>
      </c>
      <c r="G273" s="95" t="str">
        <f>IFERROR(VLOOKUP(B273,'SINAPI NACIONAL JAN.2022'!A:E,4,FALSE),IFERROR(VLOOKUP(B273,'SINAPI INSUMOS JAN.2022'!A:F,4,FALSE),IFERROR(VLOOKUP(B273,COMPOSIÇÕES!A:G,9,FALSE),"")))</f>
        <v>2,55</v>
      </c>
      <c r="H273" s="83">
        <f t="shared" si="0"/>
        <v>0.2338</v>
      </c>
      <c r="I273" s="96">
        <f t="shared" si="1"/>
        <v>3.14619</v>
      </c>
      <c r="J273" s="126">
        <f t="shared" si="2"/>
        <v>5.76</v>
      </c>
      <c r="K273" s="127">
        <f t="shared" si="3"/>
        <v>7.11</v>
      </c>
      <c r="L273" s="53" t="s">
        <v>22684</v>
      </c>
      <c r="O273" s="54"/>
      <c r="P273" s="53"/>
      <c r="Q273" s="115"/>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row>
    <row r="274" ht="26.25" customHeight="1" spans="1:48">
      <c r="A274" s="87" t="s">
        <v>22698</v>
      </c>
      <c r="B274" s="88" t="s">
        <v>22699</v>
      </c>
      <c r="C274" s="87" t="str">
        <f>IFERROR(VLOOKUP(B274,'SINAPI NACIONAL JAN.2022'!A:E,5,FALSE),IFERROR(VLOOKUP(B274,'SINAPI INSUMOS JAN.2022'!A:F,6,FALSE),IFERROR(VLOOKUP(B274,COMPOSIÇÕES!A:G,3,FALSE),"")))</f>
        <v/>
      </c>
      <c r="D274" s="89" t="str">
        <f>IFERROR(VLOOKUP(B274,'SINAPI NACIONAL JAN.2022'!A:E,2,FALSE),IFERROR(VLOOKUP(B274,'SINAPI INSUMOS JAN.2022'!A:F,2,FALSE),IFERROR(VLOOKUP(B274,COMPOSIÇÕES!A:G,4,FALSE),"")))</f>
        <v/>
      </c>
      <c r="E274" s="85" t="str">
        <f>IFERROR(VLOOKUP(B274,'SINAPI NACIONAL JAN.2022'!A:E,3,FALSE),IFERROR(VLOOKUP(B274,'SINAPI INSUMOS JAN.2022'!A:F,3,FALSE),IFERROR(VLOOKUP(B274,COMPOSIÇÕES!A:G,5,FALSE),"")))</f>
        <v/>
      </c>
      <c r="F274" s="96">
        <v>31.16</v>
      </c>
      <c r="G274" s="95" t="str">
        <f>IFERROR(VLOOKUP(B274,'SINAPI NACIONAL JAN.2022'!A:E,4,FALSE),IFERROR(VLOOKUP(B274,'SINAPI INSUMOS JAN.2022'!A:F,4,FALSE),IFERROR(VLOOKUP(B274,COMPOSIÇÕES!A:G,9,FALSE),"")))</f>
        <v/>
      </c>
      <c r="H274" s="83">
        <f t="shared" si="0"/>
        <v>0.2338</v>
      </c>
      <c r="I274" s="96" t="e">
        <f t="shared" si="1"/>
        <v>#VALUE!</v>
      </c>
      <c r="J274" s="126" t="e">
        <f t="shared" si="2"/>
        <v>#VALUE!</v>
      </c>
      <c r="K274" s="127" t="e">
        <f t="shared" si="3"/>
        <v>#VALUE!</v>
      </c>
      <c r="L274" s="53"/>
      <c r="O274" s="54"/>
      <c r="P274" s="53"/>
      <c r="Q274" s="115"/>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row>
    <row r="275" ht="38.25" customHeight="1" spans="1:48">
      <c r="A275" s="97" t="s">
        <v>102</v>
      </c>
      <c r="B275" s="98" t="s">
        <v>22700</v>
      </c>
      <c r="C275" s="97" t="str">
        <f>IFERROR(VLOOKUP(B275,'SINAPI NACIONAL JAN.2022'!A:E,5,FALSE),IFERROR(VLOOKUP(B275,'SINAPI INSUMOS JAN.2022'!A:F,6,FALSE),IFERROR(VLOOKUP(B275,COMPOSIÇÕES!A:G,3,FALSE),"")))</f>
        <v>SINAPI Nacional 
JANEIRO 2022</v>
      </c>
      <c r="D275" s="99" t="str">
        <f>IFERROR(VLOOKUP(B275,'SINAPI NACIONAL JAN.2022'!A:E,2,FALSE),IFERROR(VLOOKUP(B275,'SINAPI INSUMOS JAN.2022'!A:F,2,FALSE),IFERROR(VLOOKUP(B275,COMPOSIÇÕES!A:G,4,FALSE),"")))</f>
        <v>EXECUÇÃO DE PASSEIO (CALÇADA) OU PISO DE CONCRETO COM CONCRETO MOLDADO IN LOCO, USINADO, ACABAMENTO CONVENCIONAL, NÃO ARMADO. AF_07/2016</v>
      </c>
      <c r="E275" s="100" t="str">
        <f>IFERROR(VLOOKUP(B275,'SINAPI NACIONAL JAN.2022'!A:E,3,FALSE),IFERROR(VLOOKUP(B275,'SINAPI INSUMOS JAN.2022'!A:F,3,FALSE),IFERROR(VLOOKUP(B275,COMPOSIÇÕES!A:G,5,FALSE),"")))</f>
        <v>M3</v>
      </c>
      <c r="F275" s="96">
        <v>74</v>
      </c>
      <c r="G275" s="101" t="str">
        <f>IFERROR(VLOOKUP(B275,'SINAPI NACIONAL JAN.2022'!A:E,4,FALSE),IFERROR(VLOOKUP(B275,'SINAPI INSUMOS JAN.2022'!A:F,4,FALSE),IFERROR(VLOOKUP(B275,COMPOSIÇÕES!A:G,9,FALSE),"")))</f>
        <v>569,17</v>
      </c>
      <c r="H275" s="102">
        <f t="shared" si="0"/>
        <v>0.2338</v>
      </c>
      <c r="I275" s="128">
        <f t="shared" si="1"/>
        <v>702.241946</v>
      </c>
      <c r="J275" s="129">
        <f t="shared" si="2"/>
        <v>42118.58</v>
      </c>
      <c r="K275" s="129">
        <f t="shared" si="3"/>
        <v>51965.9</v>
      </c>
      <c r="L275" s="53"/>
      <c r="M275" s="53"/>
      <c r="N275" s="125"/>
      <c r="O275" s="130"/>
      <c r="P275" s="53"/>
      <c r="Q275" s="125"/>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row>
    <row r="276" ht="51" customHeight="1" spans="1:48">
      <c r="A276" s="103" t="s">
        <v>103</v>
      </c>
      <c r="B276" s="92" t="s">
        <v>84</v>
      </c>
      <c r="C276" s="103" t="str">
        <f>IFERROR(VLOOKUP(B276,'SINAPI NACIONAL JAN.2022'!A:E,5,FALSE),IFERROR(VLOOKUP(B276,'SINAPI INSUMOS JAN.2022'!A:F,6,FALSE),IFERROR(VLOOKUP(B276,COMPOSIÇÕES!A:G,3,FALSE),"")))</f>
        <v/>
      </c>
      <c r="D276" s="104" t="str">
        <f>IFERROR(VLOOKUP(B276,'SINAPI NACIONAL JAN.2022'!A:E,2,FALSE),IFERROR(VLOOKUP(B276,'SINAPI INSUMOS JAN.2022'!A:F,2,FALSE),IFERROR(VLOOKUP(B276,COMPOSIÇÕES!A:G,4,FALSE),"")))</f>
        <v/>
      </c>
      <c r="E276" s="85" t="str">
        <f>IFERROR(VLOOKUP(B276,'SINAPI NACIONAL JAN.2022'!A:E,3,FALSE),IFERROR(VLOOKUP(B276,'SINAPI INSUMOS JAN.2022'!A:F,3,FALSE),IFERROR(VLOOKUP(B276,COMPOSIÇÕES!A:G,5,FALSE),"")))</f>
        <v/>
      </c>
      <c r="F276" s="96">
        <v>1</v>
      </c>
      <c r="G276" s="82" t="str">
        <f>IFERROR(VLOOKUP(B276,'SINAPI NACIONAL JAN.2022'!A:E,4,FALSE),IFERROR(VLOOKUP(B276,'SINAPI INSUMOS JAN.2022'!A:F,4,FALSE),IFERROR(VLOOKUP(B276,COMPOSIÇÕES!A:G,9,FALSE),"")))</f>
        <v/>
      </c>
      <c r="H276" s="83">
        <f t="shared" si="0"/>
        <v>0.2338</v>
      </c>
      <c r="I276" s="90" t="e">
        <f t="shared" si="1"/>
        <v>#VALUE!</v>
      </c>
      <c r="J276" s="124" t="e">
        <f t="shared" si="2"/>
        <v>#VALUE!</v>
      </c>
      <c r="K276" s="131" t="e">
        <f t="shared" si="3"/>
        <v>#VALUE!</v>
      </c>
      <c r="L276" s="53"/>
      <c r="M276" s="53"/>
      <c r="N276" s="125"/>
      <c r="O276" s="54"/>
      <c r="P276" s="53"/>
      <c r="Q276" s="125"/>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row>
    <row r="277" ht="51" customHeight="1" spans="1:48">
      <c r="A277" s="103" t="s">
        <v>104</v>
      </c>
      <c r="B277" s="92" t="s">
        <v>91</v>
      </c>
      <c r="C277" s="103" t="str">
        <f>IFERROR(VLOOKUP(B277,'SINAPI NACIONAL JAN.2022'!A:E,5,FALSE),IFERROR(VLOOKUP(B277,'SINAPI INSUMOS JAN.2022'!A:F,6,FALSE),IFERROR(VLOOKUP(B277,COMPOSIÇÕES!A:G,3,FALSE),"")))</f>
        <v/>
      </c>
      <c r="D277" s="104" t="str">
        <f>IFERROR(VLOOKUP(B277,'SINAPI NACIONAL JAN.2022'!A:E,2,FALSE),IFERROR(VLOOKUP(B277,'SINAPI INSUMOS JAN.2022'!A:F,2,FALSE),IFERROR(VLOOKUP(B277,COMPOSIÇÕES!A:G,4,FALSE),"")))</f>
        <v/>
      </c>
      <c r="E277" s="85" t="str">
        <f>IFERROR(VLOOKUP(B277,'SINAPI NACIONAL JAN.2022'!A:E,3,FALSE),IFERROR(VLOOKUP(B277,'SINAPI INSUMOS JAN.2022'!A:F,3,FALSE),IFERROR(VLOOKUP(B277,COMPOSIÇÕES!A:G,5,FALSE),"")))</f>
        <v/>
      </c>
      <c r="F277" s="96">
        <v>11.2</v>
      </c>
      <c r="G277" s="82" t="str">
        <f>IFERROR(VLOOKUP(B277,'SINAPI NACIONAL JAN.2022'!A:E,4,FALSE),IFERROR(VLOOKUP(B277,'SINAPI INSUMOS JAN.2022'!A:F,4,FALSE),IFERROR(VLOOKUP(B277,COMPOSIÇÕES!A:G,9,FALSE),"")))</f>
        <v/>
      </c>
      <c r="H277" s="83">
        <f t="shared" si="0"/>
        <v>0.2338</v>
      </c>
      <c r="I277" s="90" t="e">
        <f t="shared" si="1"/>
        <v>#VALUE!</v>
      </c>
      <c r="J277" s="124" t="e">
        <f t="shared" si="2"/>
        <v>#VALUE!</v>
      </c>
      <c r="K277" s="131" t="e">
        <f t="shared" si="3"/>
        <v>#VALUE!</v>
      </c>
      <c r="L277" s="53"/>
      <c r="M277" s="53"/>
      <c r="N277" s="125"/>
      <c r="O277" s="54"/>
      <c r="P277" s="53"/>
      <c r="Q277" s="125"/>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row>
    <row r="278" ht="25.5" customHeight="1" spans="1:48">
      <c r="A278" s="103" t="s">
        <v>105</v>
      </c>
      <c r="B278" s="92" t="s">
        <v>22701</v>
      </c>
      <c r="C278" s="103" t="str">
        <f>IFERROR(VLOOKUP(B278,'SINAPI NACIONAL JAN.2022'!A:E,5,FALSE),IFERROR(VLOOKUP(B278,'SINAPI INSUMOS JAN.2022'!A:F,6,FALSE),IFERROR(VLOOKUP(B278,COMPOSIÇÕES!A:G,3,FALSE),"")))</f>
        <v/>
      </c>
      <c r="D278" s="104" t="str">
        <f>IFERROR(VLOOKUP(B278,'SINAPI NACIONAL JAN.2022'!A:E,2,FALSE),IFERROR(VLOOKUP(B278,'SINAPI INSUMOS JAN.2022'!A:F,2,FALSE),IFERROR(VLOOKUP(B278,COMPOSIÇÕES!A:G,4,FALSE),"")))</f>
        <v/>
      </c>
      <c r="E278" s="85" t="str">
        <f>IFERROR(VLOOKUP(B278,'SINAPI NACIONAL JAN.2022'!A:E,3,FALSE),IFERROR(VLOOKUP(B278,'SINAPI INSUMOS JAN.2022'!A:F,3,FALSE),IFERROR(VLOOKUP(B278,COMPOSIÇÕES!A:G,5,FALSE),"")))</f>
        <v/>
      </c>
      <c r="F278" s="96">
        <v>8</v>
      </c>
      <c r="G278" s="82" t="str">
        <f>IFERROR(VLOOKUP(B278,'SINAPI NACIONAL JAN.2022'!A:E,4,FALSE),IFERROR(VLOOKUP(B278,'SINAPI INSUMOS JAN.2022'!A:F,4,FALSE),IFERROR(VLOOKUP(B278,COMPOSIÇÕES!A:G,9,FALSE),"")))</f>
        <v/>
      </c>
      <c r="H278" s="83">
        <f t="shared" si="0"/>
        <v>0.2338</v>
      </c>
      <c r="I278" s="90" t="e">
        <f t="shared" si="1"/>
        <v>#VALUE!</v>
      </c>
      <c r="J278" s="124" t="e">
        <f t="shared" si="2"/>
        <v>#VALUE!</v>
      </c>
      <c r="K278" s="131" t="e">
        <f t="shared" si="3"/>
        <v>#VALUE!</v>
      </c>
      <c r="L278" s="53"/>
      <c r="M278" s="53"/>
      <c r="N278" s="125"/>
      <c r="O278" s="54"/>
      <c r="P278" s="53"/>
      <c r="Q278" s="125"/>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row>
    <row r="279" ht="38.25" customHeight="1" spans="1:48">
      <c r="A279" s="105" t="s">
        <v>109</v>
      </c>
      <c r="B279" s="106" t="s">
        <v>115</v>
      </c>
      <c r="C279" s="103" t="str">
        <f>IFERROR(VLOOKUP(B279,'SINAPI NACIONAL JAN.2022'!A:E,5,FALSE),IFERROR(VLOOKUP(B279,'SINAPI INSUMOS JAN.2022'!A:F,6,FALSE),IFERROR(VLOOKUP(B279,COMPOSIÇÕES!A:G,3,FALSE),"")))</f>
        <v/>
      </c>
      <c r="D279" s="108" t="str">
        <f>IFERROR(VLOOKUP(B279,'SINAPI NACIONAL JAN.2022'!A:E,2,FALSE),IFERROR(VLOOKUP(B279,'SINAPI INSUMOS JAN.2022'!A:F,2,FALSE),IFERROR(VLOOKUP(B279,COMPOSIÇÕES!A:G,4,FALSE),"")))</f>
        <v/>
      </c>
      <c r="E279" s="109" t="str">
        <f>IFERROR(VLOOKUP(B279,'SINAPI NACIONAL JAN.2022'!A:E,3,FALSE),IFERROR(VLOOKUP(B279,'SINAPI INSUMOS JAN.2022'!A:F,3,FALSE),IFERROR(VLOOKUP(B279,COMPOSIÇÕES!A:G,5,FALSE),"")))</f>
        <v/>
      </c>
      <c r="F279" s="96">
        <v>1.6</v>
      </c>
      <c r="G279" s="82" t="str">
        <f>IFERROR(VLOOKUP(B279,'SINAPI NACIONAL JAN.2022'!A:E,4,FALSE),IFERROR(VLOOKUP(B279,'SINAPI INSUMOS JAN.2022'!A:F,4,FALSE),IFERROR(VLOOKUP(B279,COMPOSIÇÕES!A:G,9,FALSE),"")))</f>
        <v/>
      </c>
      <c r="H279" s="83">
        <f t="shared" si="0"/>
        <v>0.2338</v>
      </c>
      <c r="I279" s="90" t="e">
        <f t="shared" si="1"/>
        <v>#VALUE!</v>
      </c>
      <c r="J279" s="124" t="e">
        <f t="shared" si="2"/>
        <v>#VALUE!</v>
      </c>
      <c r="K279" s="131" t="e">
        <f t="shared" si="3"/>
        <v>#VALUE!</v>
      </c>
      <c r="L279" s="53"/>
      <c r="M279" s="53"/>
      <c r="N279" s="125"/>
      <c r="O279" s="54"/>
      <c r="P279" s="53"/>
      <c r="Q279" s="125"/>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row>
    <row r="280" ht="25.5" customHeight="1" spans="1:48">
      <c r="A280" s="87" t="s">
        <v>388</v>
      </c>
      <c r="B280" s="92" t="s">
        <v>68</v>
      </c>
      <c r="C280" s="87" t="str">
        <f>IFERROR(VLOOKUP(B280,'SINAPI NACIONAL JAN.2022'!A:E,5,FALSE),IFERROR(VLOOKUP(B280,'SINAPI INSUMOS JAN.2022'!A:F,6,FALSE),IFERROR(VLOOKUP(B280,COMPOSIÇÕES!A:G,3,FALSE),"")))</f>
        <v/>
      </c>
      <c r="D280" s="89" t="str">
        <f>IFERROR(VLOOKUP(B280,'SINAPI NACIONAL JAN.2022'!A:E,2,FALSE),IFERROR(VLOOKUP(B280,'SINAPI INSUMOS JAN.2022'!A:F,2,FALSE),IFERROR(VLOOKUP(B280,COMPOSIÇÕES!A:G,4,FALSE),"")))</f>
        <v/>
      </c>
      <c r="E280" s="84" t="str">
        <f>IFERROR(VLOOKUP(B280,'SINAPI NACIONAL JAN.2022'!A:E,3,FALSE),IFERROR(VLOOKUP(B280,'SINAPI INSUMOS JAN.2022'!A:F,3,FALSE),IFERROR(VLOOKUP(B280,COMPOSIÇÕES!A:G,5,FALSE),"")))</f>
        <v/>
      </c>
      <c r="F280" s="110">
        <v>2</v>
      </c>
      <c r="G280" s="110" t="str">
        <f>IFERROR(VLOOKUP(B280,'SINAPI NACIONAL JAN.2022'!A:E,4,FALSE),IFERROR(VLOOKUP(B280,'SINAPI INSUMOS JAN.2022'!A:F,4,FALSE),IFERROR(VLOOKUP(B280,COMPOSIÇÕES!A:G,9,FALSE),"")))</f>
        <v/>
      </c>
      <c r="H280" s="83">
        <f t="shared" si="0"/>
        <v>0.2338</v>
      </c>
      <c r="I280" s="110" t="e">
        <f t="shared" si="1"/>
        <v>#VALUE!</v>
      </c>
      <c r="J280" s="132" t="e">
        <f t="shared" si="2"/>
        <v>#VALUE!</v>
      </c>
      <c r="K280" s="132" t="e">
        <f t="shared" si="3"/>
        <v>#VALUE!</v>
      </c>
      <c r="L280" s="53"/>
      <c r="M280" s="53"/>
      <c r="N280" s="125"/>
      <c r="O280" s="54"/>
      <c r="P280" s="125"/>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row>
    <row r="281" ht="25.5" customHeight="1" spans="1:48">
      <c r="A281" s="87" t="s">
        <v>402</v>
      </c>
      <c r="B281" s="92" t="s">
        <v>91</v>
      </c>
      <c r="C281" s="87" t="str">
        <f>IFERROR(VLOOKUP(B281,'SINAPI NACIONAL JAN.2022'!A:E,5,FALSE),IFERROR(VLOOKUP(B281,'SINAPI INSUMOS JAN.2022'!A:F,6,FALSE),IFERROR(VLOOKUP(B281,COMPOSIÇÕES!A:G,3,FALSE),"")))</f>
        <v/>
      </c>
      <c r="D281" s="89" t="str">
        <f>IFERROR(VLOOKUP(B281,'SINAPI NACIONAL JAN.2022'!A:E,2,FALSE),IFERROR(VLOOKUP(B281,'SINAPI INSUMOS JAN.2022'!A:F,2,FALSE),IFERROR(VLOOKUP(B281,COMPOSIÇÕES!A:G,4,FALSE),"")))</f>
        <v/>
      </c>
      <c r="E281" s="84" t="str">
        <f>IFERROR(VLOOKUP(B281,'SINAPI NACIONAL JAN.2022'!A:E,3,FALSE),IFERROR(VLOOKUP(B281,'SINAPI INSUMOS JAN.2022'!A:F,3,FALSE),IFERROR(VLOOKUP(B281,COMPOSIÇÕES!A:G,5,FALSE),"")))</f>
        <v/>
      </c>
      <c r="F281" s="110">
        <v>1</v>
      </c>
      <c r="G281" s="110" t="str">
        <f>IFERROR(VLOOKUP(B281,'SINAPI NACIONAL JAN.2022'!A:E,4,FALSE),IFERROR(VLOOKUP(B281,'SINAPI INSUMOS JAN.2022'!A:F,4,FALSE),IFERROR(VLOOKUP(B281,COMPOSIÇÕES!A:G,9,FALSE),"")))</f>
        <v/>
      </c>
      <c r="H281" s="83">
        <f t="shared" si="0"/>
        <v>0.2338</v>
      </c>
      <c r="I281" s="110" t="e">
        <f t="shared" si="1"/>
        <v>#VALUE!</v>
      </c>
      <c r="J281" s="132" t="e">
        <f t="shared" si="2"/>
        <v>#VALUE!</v>
      </c>
      <c r="K281" s="132" t="e">
        <f t="shared" si="3"/>
        <v>#VALUE!</v>
      </c>
      <c r="L281" s="53"/>
      <c r="M281" s="53"/>
      <c r="N281" s="125"/>
      <c r="O281" s="54"/>
      <c r="P281" s="125"/>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row>
    <row r="282" ht="25.5" customHeight="1" spans="1:48">
      <c r="A282" s="87" t="s">
        <v>408</v>
      </c>
      <c r="B282" s="92" t="s">
        <v>148</v>
      </c>
      <c r="C282" s="87" t="str">
        <f>IFERROR(VLOOKUP(B282,'SINAPI NACIONAL JAN.2022'!A:E,5,FALSE),IFERROR(VLOOKUP(B282,'SINAPI INSUMOS JAN.2022'!A:F,6,FALSE),IFERROR(VLOOKUP(B282,COMPOSIÇÕES!A:G,3,FALSE),"")))</f>
        <v/>
      </c>
      <c r="D282" s="89" t="str">
        <f>IFERROR(VLOOKUP(B282,'SINAPI NACIONAL JAN.2022'!A:E,2,FALSE),IFERROR(VLOOKUP(B282,'SINAPI INSUMOS JAN.2022'!A:F,2,FALSE),IFERROR(VLOOKUP(B282,COMPOSIÇÕES!A:G,4,FALSE),"")))</f>
        <v/>
      </c>
      <c r="E282" s="84" t="str">
        <f>IFERROR(VLOOKUP(B282,'SINAPI NACIONAL JAN.2022'!A:E,3,FALSE),IFERROR(VLOOKUP(B282,'SINAPI INSUMOS JAN.2022'!A:F,3,FALSE),IFERROR(VLOOKUP(B282,COMPOSIÇÕES!A:G,5,FALSE),"")))</f>
        <v/>
      </c>
      <c r="F282" s="110">
        <v>4</v>
      </c>
      <c r="G282" s="110" t="str">
        <f>IFERROR(VLOOKUP(B282,'SINAPI NACIONAL JAN.2022'!A:E,4,FALSE),IFERROR(VLOOKUP(B282,'SINAPI INSUMOS JAN.2022'!A:F,4,FALSE),IFERROR(VLOOKUP(B282,COMPOSIÇÕES!A:G,9,FALSE),"")))</f>
        <v/>
      </c>
      <c r="H282" s="83">
        <f t="shared" si="0"/>
        <v>0.2338</v>
      </c>
      <c r="I282" s="110" t="e">
        <f t="shared" si="1"/>
        <v>#VALUE!</v>
      </c>
      <c r="J282" s="132" t="e">
        <f t="shared" si="2"/>
        <v>#VALUE!</v>
      </c>
      <c r="K282" s="132" t="e">
        <f t="shared" si="3"/>
        <v>#VALUE!</v>
      </c>
      <c r="L282" s="53"/>
      <c r="M282" s="53"/>
      <c r="N282" s="125"/>
      <c r="O282" s="54"/>
      <c r="P282" s="125"/>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row>
    <row r="283" ht="27.75" customHeight="1" spans="1:48">
      <c r="A283" s="87" t="s">
        <v>22702</v>
      </c>
      <c r="B283" s="92" t="s">
        <v>69</v>
      </c>
      <c r="C283" s="87" t="str">
        <f>IFERROR(VLOOKUP(B283,'SINAPI NACIONAL JAN.2022'!A:E,5,FALSE),IFERROR(VLOOKUP(B283,'SINAPI INSUMOS JAN.2022'!A:F,6,FALSE),IFERROR(VLOOKUP(B283,COMPOSIÇÕES!A:G,3,FALSE),"")))</f>
        <v/>
      </c>
      <c r="D283" s="89" t="str">
        <f>IFERROR(VLOOKUP(B283,'SINAPI NACIONAL JAN.2022'!A:E,2,FALSE),IFERROR(VLOOKUP(B283,'SINAPI INSUMOS JAN.2022'!A:F,2,FALSE),IFERROR(VLOOKUP(B283,COMPOSIÇÕES!A:G,4,FALSE),"")))</f>
        <v/>
      </c>
      <c r="E283" s="84" t="str">
        <f>IFERROR(VLOOKUP(B283,'SINAPI NACIONAL JAN.2022'!A:E,3,FALSE),IFERROR(VLOOKUP(B283,'SINAPI INSUMOS JAN.2022'!A:F,3,FALSE),IFERROR(VLOOKUP(B283,COMPOSIÇÕES!A:G,5,FALSE),"")))</f>
        <v/>
      </c>
      <c r="F283" s="110">
        <v>2</v>
      </c>
      <c r="G283" s="110" t="str">
        <f>IFERROR(VLOOKUP(B283,'SINAPI NACIONAL JAN.2022'!A:E,4,FALSE),IFERROR(VLOOKUP(B283,'SINAPI INSUMOS JAN.2022'!A:F,4,FALSE),IFERROR(VLOOKUP(B283,COMPOSIÇÕES!A:G,9,FALSE),"")))</f>
        <v/>
      </c>
      <c r="H283" s="83">
        <f t="shared" si="0"/>
        <v>0.2338</v>
      </c>
      <c r="I283" s="110" t="e">
        <f t="shared" si="1"/>
        <v>#VALUE!</v>
      </c>
      <c r="J283" s="132" t="e">
        <f t="shared" si="2"/>
        <v>#VALUE!</v>
      </c>
      <c r="K283" s="132" t="e">
        <f t="shared" si="3"/>
        <v>#VALUE!</v>
      </c>
      <c r="L283" s="53"/>
      <c r="M283" s="53"/>
      <c r="N283" s="125"/>
      <c r="O283" s="54"/>
      <c r="P283" s="125"/>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row>
    <row r="284" ht="27.75" customHeight="1" spans="1:48">
      <c r="A284" s="87" t="s">
        <v>22717</v>
      </c>
      <c r="B284" s="92" t="s">
        <v>409</v>
      </c>
      <c r="C284" s="87" t="str">
        <f>IFERROR(VLOOKUP(B284,'SINAPI NACIONAL JAN.2022'!A:E,5,FALSE),IFERROR(VLOOKUP(B284,'SINAPI INSUMOS JAN.2022'!A:F,6,FALSE),IFERROR(VLOOKUP(B284,COMPOSIÇÕES!A:G,3,FALSE),"")))</f>
        <v/>
      </c>
      <c r="D284" s="89" t="str">
        <f>IFERROR(VLOOKUP(B284,'SINAPI NACIONAL JAN.2022'!A:E,2,FALSE),IFERROR(VLOOKUP(B284,'SINAPI INSUMOS JAN.2022'!A:F,2,FALSE),IFERROR(VLOOKUP(B284,COMPOSIÇÕES!A:G,4,FALSE),"")))</f>
        <v/>
      </c>
      <c r="E284" s="84" t="str">
        <f>IFERROR(VLOOKUP(B284,'SINAPI NACIONAL JAN.2022'!A:E,3,FALSE),IFERROR(VLOOKUP(B284,'SINAPI INSUMOS JAN.2022'!A:F,3,FALSE),IFERROR(VLOOKUP(B284,COMPOSIÇÕES!A:G,5,FALSE),"")))</f>
        <v/>
      </c>
      <c r="F284" s="110">
        <v>8</v>
      </c>
      <c r="G284" s="110" t="str">
        <f>IFERROR(VLOOKUP(B284,'SINAPI NACIONAL JAN.2022'!A:E,4,FALSE),IFERROR(VLOOKUP(B284,'SINAPI INSUMOS JAN.2022'!A:F,4,FALSE),IFERROR(VLOOKUP(B284,COMPOSIÇÕES!A:G,9,FALSE),"")))</f>
        <v/>
      </c>
      <c r="H284" s="83">
        <f t="shared" si="0"/>
        <v>0.2338</v>
      </c>
      <c r="I284" s="110" t="e">
        <f t="shared" si="1"/>
        <v>#VALUE!</v>
      </c>
      <c r="J284" s="132" t="e">
        <f t="shared" si="2"/>
        <v>#VALUE!</v>
      </c>
      <c r="K284" s="132" t="e">
        <f t="shared" si="3"/>
        <v>#VALUE!</v>
      </c>
      <c r="L284" s="53"/>
      <c r="M284" s="53"/>
      <c r="N284" s="125"/>
      <c r="O284" s="54"/>
      <c r="P284" s="125"/>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row>
    <row r="285" ht="12.75" customHeight="1" spans="1:48">
      <c r="A285" s="53"/>
      <c r="B285" s="53"/>
      <c r="C285" s="53"/>
      <c r="D285" s="54"/>
      <c r="E285" s="53"/>
      <c r="F285" s="53"/>
      <c r="G285" s="53"/>
      <c r="H285" s="53"/>
      <c r="I285" s="53"/>
      <c r="J285" s="53"/>
      <c r="K285" s="53"/>
      <c r="L285" s="53"/>
      <c r="M285" s="53"/>
      <c r="N285" s="115"/>
      <c r="O285" s="54"/>
      <c r="P285" s="54"/>
      <c r="Q285" s="54"/>
      <c r="R285" s="54"/>
      <c r="S285" s="54"/>
      <c r="T285" s="53"/>
      <c r="U285" s="54"/>
      <c r="V285" s="53"/>
      <c r="W285" s="115"/>
      <c r="X285" s="54"/>
      <c r="Y285" s="54"/>
      <c r="Z285" s="54"/>
      <c r="AA285" s="54"/>
      <c r="AB285" s="54"/>
      <c r="AC285" s="54"/>
      <c r="AD285" s="54"/>
      <c r="AE285" s="53"/>
      <c r="AF285" s="54"/>
      <c r="AG285" s="53"/>
      <c r="AH285" s="115"/>
      <c r="AI285" s="54"/>
      <c r="AJ285" s="54"/>
      <c r="AK285" s="54"/>
      <c r="AL285" s="54"/>
      <c r="AM285" s="54"/>
      <c r="AN285" s="54"/>
      <c r="AO285" s="54"/>
      <c r="AP285" s="53"/>
      <c r="AQ285" s="54"/>
      <c r="AR285" s="53"/>
      <c r="AS285" s="115"/>
      <c r="AT285" s="54"/>
      <c r="AU285" s="54"/>
      <c r="AV285" s="54"/>
    </row>
    <row r="286" ht="12.75" customHeight="1" spans="1:48">
      <c r="A286" s="53"/>
      <c r="B286" s="53"/>
      <c r="C286" s="53"/>
      <c r="D286" s="54"/>
      <c r="E286" s="53"/>
      <c r="F286" s="53"/>
      <c r="G286" s="53"/>
      <c r="H286" s="53"/>
      <c r="I286" s="53"/>
      <c r="J286" s="53"/>
      <c r="K286" s="53"/>
      <c r="L286" s="53"/>
      <c r="M286" s="53"/>
      <c r="N286" s="115"/>
      <c r="O286" s="54"/>
      <c r="P286" s="54"/>
      <c r="Q286" s="54"/>
      <c r="R286" s="54"/>
      <c r="S286" s="54"/>
      <c r="T286" s="53"/>
      <c r="U286" s="54"/>
      <c r="V286" s="53"/>
      <c r="W286" s="115"/>
      <c r="X286" s="54"/>
      <c r="Y286" s="54"/>
      <c r="Z286" s="54"/>
      <c r="AA286" s="54"/>
      <c r="AB286" s="54"/>
      <c r="AC286" s="54"/>
      <c r="AD286" s="54"/>
      <c r="AE286" s="53"/>
      <c r="AF286" s="54"/>
      <c r="AG286" s="53"/>
      <c r="AH286" s="115"/>
      <c r="AI286" s="54"/>
      <c r="AJ286" s="54"/>
      <c r="AK286" s="54"/>
      <c r="AL286" s="54"/>
      <c r="AM286" s="54"/>
      <c r="AN286" s="54"/>
      <c r="AO286" s="54"/>
      <c r="AP286" s="53"/>
      <c r="AQ286" s="54"/>
      <c r="AR286" s="53"/>
      <c r="AS286" s="115"/>
      <c r="AT286" s="54"/>
      <c r="AU286" s="54"/>
      <c r="AV286" s="54"/>
    </row>
    <row r="287" ht="12.75" customHeight="1" spans="1:48">
      <c r="A287" s="53"/>
      <c r="B287" s="53"/>
      <c r="C287" s="53"/>
      <c r="D287" s="54"/>
      <c r="E287" s="53"/>
      <c r="F287" s="53"/>
      <c r="G287" s="53"/>
      <c r="H287" s="53"/>
      <c r="I287" s="53"/>
      <c r="J287" s="53"/>
      <c r="K287" s="53"/>
      <c r="L287" s="53"/>
      <c r="M287" s="53"/>
      <c r="N287" s="115"/>
      <c r="O287" s="54"/>
      <c r="P287" s="54"/>
      <c r="Q287" s="54"/>
      <c r="R287" s="54"/>
      <c r="S287" s="54"/>
      <c r="T287" s="53"/>
      <c r="U287" s="54"/>
      <c r="V287" s="53"/>
      <c r="W287" s="115"/>
      <c r="X287" s="54"/>
      <c r="Y287" s="54"/>
      <c r="Z287" s="54"/>
      <c r="AA287" s="54"/>
      <c r="AB287" s="54"/>
      <c r="AC287" s="54"/>
      <c r="AD287" s="54"/>
      <c r="AE287" s="53"/>
      <c r="AF287" s="54"/>
      <c r="AG287" s="53"/>
      <c r="AH287" s="115"/>
      <c r="AI287" s="54"/>
      <c r="AJ287" s="54"/>
      <c r="AK287" s="54"/>
      <c r="AL287" s="54"/>
      <c r="AM287" s="54"/>
      <c r="AN287" s="54"/>
      <c r="AO287" s="54"/>
      <c r="AP287" s="53"/>
      <c r="AQ287" s="54"/>
      <c r="AR287" s="53"/>
      <c r="AS287" s="115"/>
      <c r="AT287" s="54"/>
      <c r="AU287" s="54"/>
      <c r="AV287" s="54"/>
    </row>
    <row r="288" ht="12.75" customHeight="1" spans="1:48">
      <c r="A288" s="53"/>
      <c r="B288" s="53"/>
      <c r="C288" s="53"/>
      <c r="D288" s="54"/>
      <c r="E288" s="53"/>
      <c r="F288" s="53"/>
      <c r="G288" s="53"/>
      <c r="H288" s="53"/>
      <c r="I288" s="53"/>
      <c r="J288" s="53"/>
      <c r="K288" s="53"/>
      <c r="L288" s="53"/>
      <c r="M288" s="53"/>
      <c r="N288" s="115"/>
      <c r="O288" s="54"/>
      <c r="P288" s="54"/>
      <c r="Q288" s="54"/>
      <c r="R288" s="54"/>
      <c r="S288" s="54"/>
      <c r="T288" s="53"/>
      <c r="U288" s="54"/>
      <c r="V288" s="53"/>
      <c r="W288" s="115"/>
      <c r="X288" s="54"/>
      <c r="Y288" s="54"/>
      <c r="Z288" s="54"/>
      <c r="AA288" s="54"/>
      <c r="AB288" s="54"/>
      <c r="AC288" s="54"/>
      <c r="AD288" s="54"/>
      <c r="AE288" s="53"/>
      <c r="AF288" s="54"/>
      <c r="AG288" s="53"/>
      <c r="AH288" s="115"/>
      <c r="AI288" s="54"/>
      <c r="AJ288" s="54"/>
      <c r="AK288" s="54"/>
      <c r="AL288" s="54"/>
      <c r="AM288" s="54"/>
      <c r="AN288" s="54"/>
      <c r="AO288" s="54"/>
      <c r="AP288" s="53"/>
      <c r="AQ288" s="54"/>
      <c r="AR288" s="53"/>
      <c r="AS288" s="115"/>
      <c r="AT288" s="54"/>
      <c r="AU288" s="54"/>
      <c r="AV288" s="54"/>
    </row>
    <row r="289" ht="12.75" customHeight="1" spans="1:48">
      <c r="A289" s="53"/>
      <c r="B289" s="53"/>
      <c r="C289" s="53"/>
      <c r="D289" s="54"/>
      <c r="E289" s="53"/>
      <c r="F289" s="53"/>
      <c r="G289" s="53"/>
      <c r="H289" s="53"/>
      <c r="I289" s="53"/>
      <c r="J289" s="53"/>
      <c r="K289" s="53"/>
      <c r="L289" s="53"/>
      <c r="M289" s="53"/>
      <c r="N289" s="115"/>
      <c r="O289" s="54"/>
      <c r="P289" s="54"/>
      <c r="Q289" s="54"/>
      <c r="R289" s="54"/>
      <c r="S289" s="54"/>
      <c r="T289" s="53"/>
      <c r="U289" s="54"/>
      <c r="V289" s="53"/>
      <c r="W289" s="115"/>
      <c r="X289" s="54"/>
      <c r="Y289" s="54"/>
      <c r="Z289" s="54"/>
      <c r="AA289" s="54"/>
      <c r="AB289" s="54"/>
      <c r="AC289" s="54"/>
      <c r="AD289" s="54"/>
      <c r="AE289" s="53"/>
      <c r="AF289" s="54"/>
      <c r="AG289" s="53"/>
      <c r="AH289" s="115"/>
      <c r="AI289" s="54"/>
      <c r="AJ289" s="54"/>
      <c r="AK289" s="54"/>
      <c r="AL289" s="54"/>
      <c r="AM289" s="54"/>
      <c r="AN289" s="54"/>
      <c r="AO289" s="54"/>
      <c r="AP289" s="53"/>
      <c r="AQ289" s="54"/>
      <c r="AR289" s="53"/>
      <c r="AS289" s="115"/>
      <c r="AT289" s="54"/>
      <c r="AU289" s="54"/>
      <c r="AV289" s="54"/>
    </row>
    <row r="290" ht="12.75" customHeight="1" spans="1:48">
      <c r="A290" s="53"/>
      <c r="B290" s="53"/>
      <c r="C290" s="53"/>
      <c r="D290" s="54"/>
      <c r="E290" s="53"/>
      <c r="F290" s="53"/>
      <c r="G290" s="53"/>
      <c r="H290" s="53"/>
      <c r="I290" s="53"/>
      <c r="J290" s="53"/>
      <c r="K290" s="53"/>
      <c r="L290" s="53"/>
      <c r="M290" s="53"/>
      <c r="N290" s="115"/>
      <c r="O290" s="54"/>
      <c r="P290" s="54"/>
      <c r="Q290" s="54"/>
      <c r="R290" s="54"/>
      <c r="S290" s="54"/>
      <c r="T290" s="53"/>
      <c r="U290" s="54"/>
      <c r="V290" s="53"/>
      <c r="W290" s="115"/>
      <c r="X290" s="54"/>
      <c r="Y290" s="54"/>
      <c r="Z290" s="54"/>
      <c r="AA290" s="54"/>
      <c r="AB290" s="54"/>
      <c r="AC290" s="54"/>
      <c r="AD290" s="54"/>
      <c r="AE290" s="53"/>
      <c r="AF290" s="54"/>
      <c r="AG290" s="53"/>
      <c r="AH290" s="115"/>
      <c r="AI290" s="54"/>
      <c r="AJ290" s="54"/>
      <c r="AK290" s="54"/>
      <c r="AL290" s="54"/>
      <c r="AM290" s="54"/>
      <c r="AN290" s="54"/>
      <c r="AO290" s="54"/>
      <c r="AP290" s="53"/>
      <c r="AQ290" s="54"/>
      <c r="AR290" s="53"/>
      <c r="AS290" s="115"/>
      <c r="AT290" s="54"/>
      <c r="AU290" s="54"/>
      <c r="AV290" s="54"/>
    </row>
    <row r="291" ht="12.75" customHeight="1" spans="1:48">
      <c r="A291" s="53"/>
      <c r="B291" s="53"/>
      <c r="C291" s="53"/>
      <c r="D291" s="54"/>
      <c r="E291" s="53"/>
      <c r="F291" s="53"/>
      <c r="G291" s="53"/>
      <c r="H291" s="53"/>
      <c r="I291" s="53"/>
      <c r="J291" s="53"/>
      <c r="K291" s="53"/>
      <c r="L291" s="53"/>
      <c r="M291" s="53"/>
      <c r="N291" s="115"/>
      <c r="O291" s="54"/>
      <c r="P291" s="54"/>
      <c r="Q291" s="54"/>
      <c r="R291" s="54"/>
      <c r="S291" s="54"/>
      <c r="T291" s="53"/>
      <c r="U291" s="54"/>
      <c r="V291" s="53"/>
      <c r="W291" s="115"/>
      <c r="X291" s="54"/>
      <c r="Y291" s="54"/>
      <c r="Z291" s="54"/>
      <c r="AA291" s="54"/>
      <c r="AB291" s="54"/>
      <c r="AC291" s="54"/>
      <c r="AD291" s="54"/>
      <c r="AE291" s="53"/>
      <c r="AF291" s="54"/>
      <c r="AG291" s="53"/>
      <c r="AH291" s="115"/>
      <c r="AI291" s="54"/>
      <c r="AJ291" s="54"/>
      <c r="AK291" s="54"/>
      <c r="AL291" s="54"/>
      <c r="AM291" s="54"/>
      <c r="AN291" s="54"/>
      <c r="AO291" s="54"/>
      <c r="AP291" s="53"/>
      <c r="AQ291" s="54"/>
      <c r="AR291" s="53"/>
      <c r="AS291" s="115"/>
      <c r="AT291" s="54"/>
      <c r="AU291" s="54"/>
      <c r="AV291" s="54"/>
    </row>
    <row r="292" ht="12.75" customHeight="1" spans="1:48">
      <c r="A292" s="53"/>
      <c r="B292" s="53"/>
      <c r="C292" s="53"/>
      <c r="D292" s="54"/>
      <c r="E292" s="53"/>
      <c r="F292" s="53"/>
      <c r="G292" s="53"/>
      <c r="H292" s="53"/>
      <c r="I292" s="53"/>
      <c r="J292" s="53"/>
      <c r="K292" s="53"/>
      <c r="L292" s="53"/>
      <c r="M292" s="53"/>
      <c r="N292" s="115"/>
      <c r="O292" s="54"/>
      <c r="P292" s="54"/>
      <c r="Q292" s="54"/>
      <c r="R292" s="54"/>
      <c r="S292" s="54"/>
      <c r="T292" s="53"/>
      <c r="U292" s="54"/>
      <c r="V292" s="53"/>
      <c r="W292" s="115"/>
      <c r="X292" s="54"/>
      <c r="Y292" s="54"/>
      <c r="Z292" s="54"/>
      <c r="AA292" s="54"/>
      <c r="AB292" s="54"/>
      <c r="AC292" s="54"/>
      <c r="AD292" s="54"/>
      <c r="AE292" s="53"/>
      <c r="AF292" s="54"/>
      <c r="AG292" s="53"/>
      <c r="AH292" s="115"/>
      <c r="AI292" s="54"/>
      <c r="AJ292" s="54"/>
      <c r="AK292" s="54"/>
      <c r="AL292" s="54"/>
      <c r="AM292" s="54"/>
      <c r="AN292" s="54"/>
      <c r="AO292" s="54"/>
      <c r="AP292" s="53"/>
      <c r="AQ292" s="54"/>
      <c r="AR292" s="53"/>
      <c r="AS292" s="115"/>
      <c r="AT292" s="54"/>
      <c r="AU292" s="54"/>
      <c r="AV292" s="54"/>
    </row>
    <row r="293" ht="12.75" customHeight="1" spans="1:48">
      <c r="A293" s="53"/>
      <c r="B293" s="53"/>
      <c r="C293" s="53"/>
      <c r="D293" s="54"/>
      <c r="E293" s="53"/>
      <c r="F293" s="53"/>
      <c r="G293" s="53"/>
      <c r="H293" s="53"/>
      <c r="I293" s="53"/>
      <c r="J293" s="53"/>
      <c r="K293" s="53"/>
      <c r="L293" s="53"/>
      <c r="M293" s="53"/>
      <c r="N293" s="115"/>
      <c r="O293" s="54"/>
      <c r="P293" s="54"/>
      <c r="Q293" s="54"/>
      <c r="R293" s="54"/>
      <c r="S293" s="54"/>
      <c r="T293" s="53"/>
      <c r="U293" s="54"/>
      <c r="V293" s="53"/>
      <c r="W293" s="115"/>
      <c r="X293" s="54"/>
      <c r="Y293" s="54"/>
      <c r="Z293" s="54"/>
      <c r="AA293" s="54"/>
      <c r="AB293" s="54"/>
      <c r="AC293" s="54"/>
      <c r="AD293" s="54"/>
      <c r="AE293" s="53"/>
      <c r="AF293" s="54"/>
      <c r="AG293" s="53"/>
      <c r="AH293" s="115"/>
      <c r="AI293" s="54"/>
      <c r="AJ293" s="54"/>
      <c r="AK293" s="54"/>
      <c r="AL293" s="54"/>
      <c r="AM293" s="54"/>
      <c r="AN293" s="54"/>
      <c r="AO293" s="54"/>
      <c r="AP293" s="53"/>
      <c r="AQ293" s="54"/>
      <c r="AR293" s="53"/>
      <c r="AS293" s="115"/>
      <c r="AT293" s="54"/>
      <c r="AU293" s="54"/>
      <c r="AV293" s="54"/>
    </row>
    <row r="294" ht="12.75" customHeight="1" spans="1:48">
      <c r="A294" s="53"/>
      <c r="B294" s="53"/>
      <c r="C294" s="53"/>
      <c r="D294" s="54"/>
      <c r="E294" s="53"/>
      <c r="F294" s="53"/>
      <c r="G294" s="53"/>
      <c r="H294" s="53"/>
      <c r="I294" s="53"/>
      <c r="J294" s="53"/>
      <c r="K294" s="53"/>
      <c r="L294" s="53"/>
      <c r="M294" s="53"/>
      <c r="N294" s="115"/>
      <c r="O294" s="54"/>
      <c r="P294" s="54"/>
      <c r="Q294" s="54"/>
      <c r="R294" s="54"/>
      <c r="S294" s="54"/>
      <c r="T294" s="53"/>
      <c r="U294" s="54"/>
      <c r="V294" s="53"/>
      <c r="W294" s="115"/>
      <c r="X294" s="54"/>
      <c r="Y294" s="54"/>
      <c r="Z294" s="54"/>
      <c r="AA294" s="54"/>
      <c r="AB294" s="54"/>
      <c r="AC294" s="54"/>
      <c r="AD294" s="54"/>
      <c r="AE294" s="53"/>
      <c r="AF294" s="54"/>
      <c r="AG294" s="53"/>
      <c r="AH294" s="115"/>
      <c r="AI294" s="54"/>
      <c r="AJ294" s="54"/>
      <c r="AK294" s="54"/>
      <c r="AL294" s="54"/>
      <c r="AM294" s="54"/>
      <c r="AN294" s="54"/>
      <c r="AO294" s="54"/>
      <c r="AP294" s="53"/>
      <c r="AQ294" s="54"/>
      <c r="AR294" s="53"/>
      <c r="AS294" s="115"/>
      <c r="AT294" s="54"/>
      <c r="AU294" s="54"/>
      <c r="AV294" s="54"/>
    </row>
    <row r="295" ht="12.75" customHeight="1" spans="1:48">
      <c r="A295" s="53"/>
      <c r="B295" s="53"/>
      <c r="C295" s="53"/>
      <c r="D295" s="54"/>
      <c r="E295" s="53"/>
      <c r="F295" s="53"/>
      <c r="G295" s="53"/>
      <c r="H295" s="53"/>
      <c r="I295" s="53"/>
      <c r="J295" s="53"/>
      <c r="K295" s="53"/>
      <c r="L295" s="53"/>
      <c r="M295" s="53"/>
      <c r="N295" s="115"/>
      <c r="O295" s="54"/>
      <c r="P295" s="54"/>
      <c r="Q295" s="54"/>
      <c r="R295" s="54"/>
      <c r="S295" s="54"/>
      <c r="T295" s="53"/>
      <c r="U295" s="54"/>
      <c r="V295" s="53"/>
      <c r="W295" s="115"/>
      <c r="X295" s="54"/>
      <c r="Y295" s="54"/>
      <c r="Z295" s="54"/>
      <c r="AA295" s="54"/>
      <c r="AB295" s="54"/>
      <c r="AC295" s="54"/>
      <c r="AD295" s="54"/>
      <c r="AE295" s="53"/>
      <c r="AF295" s="54"/>
      <c r="AG295" s="53"/>
      <c r="AH295" s="115"/>
      <c r="AI295" s="54"/>
      <c r="AJ295" s="54"/>
      <c r="AK295" s="54"/>
      <c r="AL295" s="54"/>
      <c r="AM295" s="54"/>
      <c r="AN295" s="54"/>
      <c r="AO295" s="54"/>
      <c r="AP295" s="53"/>
      <c r="AQ295" s="54"/>
      <c r="AR295" s="53"/>
      <c r="AS295" s="115"/>
      <c r="AT295" s="54"/>
      <c r="AU295" s="54"/>
      <c r="AV295" s="54"/>
    </row>
    <row r="296" ht="12.75" customHeight="1" spans="1:48">
      <c r="A296" s="53"/>
      <c r="B296" s="53"/>
      <c r="C296" s="53"/>
      <c r="D296" s="54"/>
      <c r="E296" s="53"/>
      <c r="F296" s="53"/>
      <c r="G296" s="53"/>
      <c r="H296" s="53"/>
      <c r="I296" s="53"/>
      <c r="J296" s="53"/>
      <c r="K296" s="53"/>
      <c r="L296" s="53"/>
      <c r="M296" s="53"/>
      <c r="N296" s="115"/>
      <c r="O296" s="54"/>
      <c r="P296" s="54"/>
      <c r="Q296" s="54"/>
      <c r="R296" s="54"/>
      <c r="S296" s="54"/>
      <c r="T296" s="53"/>
      <c r="U296" s="54"/>
      <c r="V296" s="53"/>
      <c r="W296" s="115"/>
      <c r="X296" s="54"/>
      <c r="Y296" s="54"/>
      <c r="Z296" s="54"/>
      <c r="AA296" s="54"/>
      <c r="AB296" s="54"/>
      <c r="AC296" s="54"/>
      <c r="AD296" s="54"/>
      <c r="AE296" s="53"/>
      <c r="AF296" s="54"/>
      <c r="AG296" s="53"/>
      <c r="AH296" s="115"/>
      <c r="AI296" s="54"/>
      <c r="AJ296" s="54"/>
      <c r="AK296" s="54"/>
      <c r="AL296" s="54"/>
      <c r="AM296" s="54"/>
      <c r="AN296" s="54"/>
      <c r="AO296" s="54"/>
      <c r="AP296" s="53"/>
      <c r="AQ296" s="54"/>
      <c r="AR296" s="53"/>
      <c r="AS296" s="115"/>
      <c r="AT296" s="54"/>
      <c r="AU296" s="54"/>
      <c r="AV296" s="54"/>
    </row>
    <row r="297" ht="12.75" customHeight="1" spans="1:48">
      <c r="A297" s="53"/>
      <c r="B297" s="53"/>
      <c r="C297" s="53"/>
      <c r="D297" s="54"/>
      <c r="E297" s="53"/>
      <c r="F297" s="53"/>
      <c r="G297" s="53"/>
      <c r="H297" s="53"/>
      <c r="I297" s="53"/>
      <c r="J297" s="53"/>
      <c r="K297" s="53"/>
      <c r="L297" s="53"/>
      <c r="M297" s="53"/>
      <c r="N297" s="115"/>
      <c r="O297" s="54"/>
      <c r="P297" s="54"/>
      <c r="Q297" s="54"/>
      <c r="R297" s="54"/>
      <c r="S297" s="54"/>
      <c r="T297" s="53"/>
      <c r="U297" s="54"/>
      <c r="V297" s="53"/>
      <c r="W297" s="115"/>
      <c r="X297" s="54"/>
      <c r="Y297" s="54"/>
      <c r="Z297" s="54"/>
      <c r="AA297" s="54"/>
      <c r="AB297" s="54"/>
      <c r="AC297" s="54"/>
      <c r="AD297" s="54"/>
      <c r="AE297" s="53"/>
      <c r="AF297" s="54"/>
      <c r="AG297" s="53"/>
      <c r="AH297" s="115"/>
      <c r="AI297" s="54"/>
      <c r="AJ297" s="54"/>
      <c r="AK297" s="54"/>
      <c r="AL297" s="54"/>
      <c r="AM297" s="54"/>
      <c r="AN297" s="54"/>
      <c r="AO297" s="54"/>
      <c r="AP297" s="53"/>
      <c r="AQ297" s="54"/>
      <c r="AR297" s="53"/>
      <c r="AS297" s="115"/>
      <c r="AT297" s="54"/>
      <c r="AU297" s="54"/>
      <c r="AV297" s="54"/>
    </row>
    <row r="298" ht="12.75" customHeight="1" spans="1:48">
      <c r="A298" s="53"/>
      <c r="B298" s="53"/>
      <c r="C298" s="53"/>
      <c r="D298" s="54"/>
      <c r="E298" s="53"/>
      <c r="F298" s="53"/>
      <c r="G298" s="53"/>
      <c r="H298" s="53"/>
      <c r="I298" s="53"/>
      <c r="J298" s="53"/>
      <c r="K298" s="53"/>
      <c r="L298" s="53"/>
      <c r="M298" s="53"/>
      <c r="N298" s="115"/>
      <c r="O298" s="54"/>
      <c r="P298" s="54"/>
      <c r="Q298" s="54"/>
      <c r="R298" s="54"/>
      <c r="S298" s="54"/>
      <c r="T298" s="53"/>
      <c r="U298" s="54"/>
      <c r="V298" s="53"/>
      <c r="W298" s="115"/>
      <c r="X298" s="54"/>
      <c r="Y298" s="54"/>
      <c r="Z298" s="54"/>
      <c r="AA298" s="54"/>
      <c r="AB298" s="54"/>
      <c r="AC298" s="54"/>
      <c r="AD298" s="54"/>
      <c r="AE298" s="53"/>
      <c r="AF298" s="54"/>
      <c r="AG298" s="53"/>
      <c r="AH298" s="115"/>
      <c r="AI298" s="54"/>
      <c r="AJ298" s="54"/>
      <c r="AK298" s="54"/>
      <c r="AL298" s="54"/>
      <c r="AM298" s="54"/>
      <c r="AN298" s="54"/>
      <c r="AO298" s="54"/>
      <c r="AP298" s="53"/>
      <c r="AQ298" s="54"/>
      <c r="AR298" s="53"/>
      <c r="AS298" s="115"/>
      <c r="AT298" s="54"/>
      <c r="AU298" s="54"/>
      <c r="AV298" s="54"/>
    </row>
    <row r="299" ht="12.75" customHeight="1" spans="1:48">
      <c r="A299" s="53"/>
      <c r="B299" s="53"/>
      <c r="C299" s="53"/>
      <c r="D299" s="54"/>
      <c r="E299" s="53"/>
      <c r="F299" s="53"/>
      <c r="G299" s="53"/>
      <c r="H299" s="53"/>
      <c r="I299" s="53"/>
      <c r="J299" s="53"/>
      <c r="K299" s="53"/>
      <c r="L299" s="53"/>
      <c r="M299" s="53"/>
      <c r="N299" s="115"/>
      <c r="O299" s="54"/>
      <c r="P299" s="54"/>
      <c r="Q299" s="54"/>
      <c r="R299" s="54"/>
      <c r="S299" s="54"/>
      <c r="T299" s="53"/>
      <c r="U299" s="54"/>
      <c r="V299" s="53"/>
      <c r="W299" s="115"/>
      <c r="X299" s="54"/>
      <c r="Y299" s="54"/>
      <c r="Z299" s="54"/>
      <c r="AA299" s="54"/>
      <c r="AB299" s="54"/>
      <c r="AC299" s="54"/>
      <c r="AD299" s="54"/>
      <c r="AE299" s="53"/>
      <c r="AF299" s="54"/>
      <c r="AG299" s="53"/>
      <c r="AH299" s="115"/>
      <c r="AI299" s="54"/>
      <c r="AJ299" s="54"/>
      <c r="AK299" s="54"/>
      <c r="AL299" s="54"/>
      <c r="AM299" s="54"/>
      <c r="AN299" s="54"/>
      <c r="AO299" s="54"/>
      <c r="AP299" s="53"/>
      <c r="AQ299" s="54"/>
      <c r="AR299" s="53"/>
      <c r="AS299" s="115"/>
      <c r="AT299" s="54"/>
      <c r="AU299" s="54"/>
      <c r="AV299" s="54"/>
    </row>
    <row r="300" ht="12.75" customHeight="1" spans="1:48">
      <c r="A300" s="53"/>
      <c r="B300" s="53"/>
      <c r="C300" s="53"/>
      <c r="D300" s="54"/>
      <c r="E300" s="53"/>
      <c r="F300" s="53"/>
      <c r="G300" s="53"/>
      <c r="H300" s="53"/>
      <c r="I300" s="53"/>
      <c r="J300" s="53"/>
      <c r="K300" s="53"/>
      <c r="L300" s="53"/>
      <c r="M300" s="53"/>
      <c r="N300" s="115"/>
      <c r="O300" s="54"/>
      <c r="P300" s="54"/>
      <c r="Q300" s="54"/>
      <c r="R300" s="54"/>
      <c r="S300" s="54"/>
      <c r="T300" s="53"/>
      <c r="U300" s="54"/>
      <c r="V300" s="53"/>
      <c r="W300" s="115"/>
      <c r="X300" s="54"/>
      <c r="Y300" s="54"/>
      <c r="Z300" s="54"/>
      <c r="AA300" s="54"/>
      <c r="AB300" s="54"/>
      <c r="AC300" s="54"/>
      <c r="AD300" s="54"/>
      <c r="AE300" s="53"/>
      <c r="AF300" s="54"/>
      <c r="AG300" s="53"/>
      <c r="AH300" s="115"/>
      <c r="AI300" s="54"/>
      <c r="AJ300" s="54"/>
      <c r="AK300" s="54"/>
      <c r="AL300" s="54"/>
      <c r="AM300" s="54"/>
      <c r="AN300" s="54"/>
      <c r="AO300" s="54"/>
      <c r="AP300" s="53"/>
      <c r="AQ300" s="54"/>
      <c r="AR300" s="53"/>
      <c r="AS300" s="115"/>
      <c r="AT300" s="54"/>
      <c r="AU300" s="54"/>
      <c r="AV300" s="54"/>
    </row>
    <row r="301" ht="12.75" customHeight="1" spans="1:48">
      <c r="A301" s="53"/>
      <c r="B301" s="53"/>
      <c r="C301" s="53"/>
      <c r="D301" s="54"/>
      <c r="E301" s="53"/>
      <c r="F301" s="53"/>
      <c r="G301" s="53"/>
      <c r="H301" s="53"/>
      <c r="I301" s="53"/>
      <c r="J301" s="53"/>
      <c r="K301" s="53"/>
      <c r="L301" s="53"/>
      <c r="M301" s="53"/>
      <c r="N301" s="115"/>
      <c r="O301" s="54"/>
      <c r="P301" s="54"/>
      <c r="Q301" s="54"/>
      <c r="R301" s="54"/>
      <c r="S301" s="54"/>
      <c r="T301" s="53"/>
      <c r="U301" s="54"/>
      <c r="V301" s="53"/>
      <c r="W301" s="115"/>
      <c r="X301" s="54"/>
      <c r="Y301" s="54"/>
      <c r="Z301" s="54"/>
      <c r="AA301" s="54"/>
      <c r="AB301" s="54"/>
      <c r="AC301" s="54"/>
      <c r="AD301" s="54"/>
      <c r="AE301" s="53"/>
      <c r="AF301" s="54"/>
      <c r="AG301" s="53"/>
      <c r="AH301" s="115"/>
      <c r="AI301" s="54"/>
      <c r="AJ301" s="54"/>
      <c r="AK301" s="54"/>
      <c r="AL301" s="54"/>
      <c r="AM301" s="54"/>
      <c r="AN301" s="54"/>
      <c r="AO301" s="54"/>
      <c r="AP301" s="53"/>
      <c r="AQ301" s="54"/>
      <c r="AR301" s="53"/>
      <c r="AS301" s="115"/>
      <c r="AT301" s="54"/>
      <c r="AU301" s="54"/>
      <c r="AV301" s="54"/>
    </row>
    <row r="302" ht="12.75" customHeight="1" spans="1:48">
      <c r="A302" s="53"/>
      <c r="B302" s="53"/>
      <c r="C302" s="53"/>
      <c r="D302" s="54"/>
      <c r="E302" s="53"/>
      <c r="F302" s="53"/>
      <c r="G302" s="53"/>
      <c r="H302" s="53"/>
      <c r="I302" s="53"/>
      <c r="J302" s="53"/>
      <c r="K302" s="53"/>
      <c r="L302" s="53"/>
      <c r="M302" s="53"/>
      <c r="N302" s="115"/>
      <c r="O302" s="54"/>
      <c r="P302" s="54"/>
      <c r="Q302" s="54"/>
      <c r="R302" s="54"/>
      <c r="S302" s="54"/>
      <c r="T302" s="53"/>
      <c r="U302" s="54"/>
      <c r="V302" s="53"/>
      <c r="W302" s="115"/>
      <c r="X302" s="54"/>
      <c r="Y302" s="54"/>
      <c r="Z302" s="54"/>
      <c r="AA302" s="54"/>
      <c r="AB302" s="54"/>
      <c r="AC302" s="54"/>
      <c r="AD302" s="54"/>
      <c r="AE302" s="53"/>
      <c r="AF302" s="54"/>
      <c r="AG302" s="53"/>
      <c r="AH302" s="115"/>
      <c r="AI302" s="54"/>
      <c r="AJ302" s="54"/>
      <c r="AK302" s="54"/>
      <c r="AL302" s="54"/>
      <c r="AM302" s="54"/>
      <c r="AN302" s="54"/>
      <c r="AO302" s="54"/>
      <c r="AP302" s="53"/>
      <c r="AQ302" s="54"/>
      <c r="AR302" s="53"/>
      <c r="AS302" s="115"/>
      <c r="AT302" s="54"/>
      <c r="AU302" s="54"/>
      <c r="AV302" s="54"/>
    </row>
    <row r="303" ht="12.75" customHeight="1" spans="1:48">
      <c r="A303" s="53"/>
      <c r="B303" s="53"/>
      <c r="C303" s="53"/>
      <c r="D303" s="54"/>
      <c r="E303" s="53"/>
      <c r="F303" s="53"/>
      <c r="G303" s="53"/>
      <c r="H303" s="53"/>
      <c r="I303" s="53"/>
      <c r="J303" s="53"/>
      <c r="K303" s="53"/>
      <c r="L303" s="53"/>
      <c r="M303" s="53"/>
      <c r="N303" s="115"/>
      <c r="O303" s="54"/>
      <c r="P303" s="54"/>
      <c r="Q303" s="54"/>
      <c r="R303" s="54"/>
      <c r="S303" s="54"/>
      <c r="T303" s="53"/>
      <c r="U303" s="54"/>
      <c r="V303" s="53"/>
      <c r="W303" s="115"/>
      <c r="X303" s="54"/>
      <c r="Y303" s="54"/>
      <c r="Z303" s="54"/>
      <c r="AA303" s="54"/>
      <c r="AB303" s="54"/>
      <c r="AC303" s="54"/>
      <c r="AD303" s="54"/>
      <c r="AE303" s="53"/>
      <c r="AF303" s="54"/>
      <c r="AG303" s="53"/>
      <c r="AH303" s="115"/>
      <c r="AI303" s="54"/>
      <c r="AJ303" s="54"/>
      <c r="AK303" s="54"/>
      <c r="AL303" s="54"/>
      <c r="AM303" s="54"/>
      <c r="AN303" s="54"/>
      <c r="AO303" s="54"/>
      <c r="AP303" s="53"/>
      <c r="AQ303" s="54"/>
      <c r="AR303" s="53"/>
      <c r="AS303" s="115"/>
      <c r="AT303" s="54"/>
      <c r="AU303" s="54"/>
      <c r="AV303" s="54"/>
    </row>
    <row r="304" ht="12.75" customHeight="1" spans="1:48">
      <c r="A304" s="53"/>
      <c r="B304" s="53"/>
      <c r="C304" s="53"/>
      <c r="D304" s="54"/>
      <c r="E304" s="53"/>
      <c r="F304" s="53"/>
      <c r="G304" s="53"/>
      <c r="H304" s="53"/>
      <c r="I304" s="53"/>
      <c r="J304" s="53"/>
      <c r="K304" s="53"/>
      <c r="L304" s="53"/>
      <c r="M304" s="53"/>
      <c r="N304" s="115"/>
      <c r="O304" s="54"/>
      <c r="P304" s="54"/>
      <c r="Q304" s="54"/>
      <c r="R304" s="54"/>
      <c r="S304" s="54"/>
      <c r="T304" s="53"/>
      <c r="U304" s="54"/>
      <c r="V304" s="53"/>
      <c r="W304" s="115"/>
      <c r="X304" s="54"/>
      <c r="Y304" s="54"/>
      <c r="Z304" s="54"/>
      <c r="AA304" s="54"/>
      <c r="AB304" s="54"/>
      <c r="AC304" s="54"/>
      <c r="AD304" s="54"/>
      <c r="AE304" s="53"/>
      <c r="AF304" s="54"/>
      <c r="AG304" s="53"/>
      <c r="AH304" s="115"/>
      <c r="AI304" s="54"/>
      <c r="AJ304" s="54"/>
      <c r="AK304" s="54"/>
      <c r="AL304" s="54"/>
      <c r="AM304" s="54"/>
      <c r="AN304" s="54"/>
      <c r="AO304" s="54"/>
      <c r="AP304" s="53"/>
      <c r="AQ304" s="54"/>
      <c r="AR304" s="53"/>
      <c r="AS304" s="115"/>
      <c r="AT304" s="54"/>
      <c r="AU304" s="54"/>
      <c r="AV304" s="54"/>
    </row>
    <row r="305" ht="12.75" customHeight="1" spans="1:48">
      <c r="A305" s="53"/>
      <c r="B305" s="53"/>
      <c r="C305" s="53"/>
      <c r="D305" s="54"/>
      <c r="E305" s="53"/>
      <c r="F305" s="53"/>
      <c r="G305" s="53"/>
      <c r="H305" s="53"/>
      <c r="I305" s="53"/>
      <c r="J305" s="53"/>
      <c r="K305" s="53"/>
      <c r="L305" s="53"/>
      <c r="M305" s="53"/>
      <c r="N305" s="115"/>
      <c r="O305" s="54"/>
      <c r="P305" s="54"/>
      <c r="Q305" s="54"/>
      <c r="R305" s="54"/>
      <c r="S305" s="54"/>
      <c r="T305" s="53"/>
      <c r="U305" s="54"/>
      <c r="V305" s="53"/>
      <c r="W305" s="115"/>
      <c r="X305" s="54"/>
      <c r="Y305" s="54"/>
      <c r="Z305" s="54"/>
      <c r="AA305" s="54"/>
      <c r="AB305" s="54"/>
      <c r="AC305" s="54"/>
      <c r="AD305" s="54"/>
      <c r="AE305" s="53"/>
      <c r="AF305" s="54"/>
      <c r="AG305" s="53"/>
      <c r="AH305" s="115"/>
      <c r="AI305" s="54"/>
      <c r="AJ305" s="54"/>
      <c r="AK305" s="54"/>
      <c r="AL305" s="54"/>
      <c r="AM305" s="54"/>
      <c r="AN305" s="54"/>
      <c r="AO305" s="54"/>
      <c r="AP305" s="53"/>
      <c r="AQ305" s="54"/>
      <c r="AR305" s="53"/>
      <c r="AS305" s="115"/>
      <c r="AT305" s="54"/>
      <c r="AU305" s="54"/>
      <c r="AV305" s="54"/>
    </row>
    <row r="306" ht="12.75" customHeight="1" spans="1:48">
      <c r="A306" s="53"/>
      <c r="B306" s="53"/>
      <c r="C306" s="53"/>
      <c r="D306" s="54"/>
      <c r="E306" s="53"/>
      <c r="F306" s="53"/>
      <c r="G306" s="53"/>
      <c r="H306" s="53"/>
      <c r="I306" s="53"/>
      <c r="J306" s="53"/>
      <c r="K306" s="53"/>
      <c r="L306" s="53"/>
      <c r="M306" s="53"/>
      <c r="N306" s="115"/>
      <c r="O306" s="54"/>
      <c r="P306" s="54"/>
      <c r="Q306" s="54"/>
      <c r="R306" s="54"/>
      <c r="S306" s="54"/>
      <c r="T306" s="53"/>
      <c r="U306" s="54"/>
      <c r="V306" s="53"/>
      <c r="W306" s="115"/>
      <c r="X306" s="54"/>
      <c r="Y306" s="54"/>
      <c r="Z306" s="54"/>
      <c r="AA306" s="54"/>
      <c r="AB306" s="54"/>
      <c r="AC306" s="54"/>
      <c r="AD306" s="54"/>
      <c r="AE306" s="53"/>
      <c r="AF306" s="54"/>
      <c r="AG306" s="53"/>
      <c r="AH306" s="115"/>
      <c r="AI306" s="54"/>
      <c r="AJ306" s="54"/>
      <c r="AK306" s="54"/>
      <c r="AL306" s="54"/>
      <c r="AM306" s="54"/>
      <c r="AN306" s="54"/>
      <c r="AO306" s="54"/>
      <c r="AP306" s="53"/>
      <c r="AQ306" s="54"/>
      <c r="AR306" s="53"/>
      <c r="AS306" s="115"/>
      <c r="AT306" s="54"/>
      <c r="AU306" s="54"/>
      <c r="AV306" s="54"/>
    </row>
    <row r="307" ht="12.75" customHeight="1" spans="1:48">
      <c r="A307" s="53"/>
      <c r="B307" s="53"/>
      <c r="C307" s="53"/>
      <c r="D307" s="54"/>
      <c r="E307" s="53"/>
      <c r="F307" s="53"/>
      <c r="G307" s="53"/>
      <c r="H307" s="53"/>
      <c r="I307" s="53"/>
      <c r="J307" s="53"/>
      <c r="K307" s="53"/>
      <c r="L307" s="53"/>
      <c r="M307" s="53"/>
      <c r="N307" s="115"/>
      <c r="O307" s="54"/>
      <c r="P307" s="54"/>
      <c r="Q307" s="54"/>
      <c r="R307" s="54"/>
      <c r="S307" s="54"/>
      <c r="T307" s="53"/>
      <c r="U307" s="54"/>
      <c r="V307" s="53"/>
      <c r="W307" s="115"/>
      <c r="X307" s="54"/>
      <c r="Y307" s="54"/>
      <c r="Z307" s="54"/>
      <c r="AA307" s="54"/>
      <c r="AB307" s="54"/>
      <c r="AC307" s="54"/>
      <c r="AD307" s="54"/>
      <c r="AE307" s="53"/>
      <c r="AF307" s="54"/>
      <c r="AG307" s="53"/>
      <c r="AH307" s="115"/>
      <c r="AI307" s="54"/>
      <c r="AJ307" s="54"/>
      <c r="AK307" s="54"/>
      <c r="AL307" s="54"/>
      <c r="AM307" s="54"/>
      <c r="AN307" s="54"/>
      <c r="AO307" s="54"/>
      <c r="AP307" s="53"/>
      <c r="AQ307" s="54"/>
      <c r="AR307" s="53"/>
      <c r="AS307" s="115"/>
      <c r="AT307" s="54"/>
      <c r="AU307" s="54"/>
      <c r="AV307" s="54"/>
    </row>
    <row r="308" ht="12.75" customHeight="1" spans="1:48">
      <c r="A308" s="53"/>
      <c r="B308" s="53"/>
      <c r="C308" s="53"/>
      <c r="D308" s="54"/>
      <c r="E308" s="53"/>
      <c r="F308" s="53"/>
      <c r="G308" s="53"/>
      <c r="H308" s="53"/>
      <c r="I308" s="53"/>
      <c r="J308" s="53"/>
      <c r="K308" s="53"/>
      <c r="L308" s="53"/>
      <c r="M308" s="53"/>
      <c r="N308" s="115"/>
      <c r="O308" s="54"/>
      <c r="P308" s="54"/>
      <c r="Q308" s="54"/>
      <c r="R308" s="54"/>
      <c r="S308" s="54"/>
      <c r="T308" s="53"/>
      <c r="U308" s="54"/>
      <c r="V308" s="53"/>
      <c r="W308" s="115"/>
      <c r="X308" s="54"/>
      <c r="Y308" s="54"/>
      <c r="Z308" s="54"/>
      <c r="AA308" s="54"/>
      <c r="AB308" s="54"/>
      <c r="AC308" s="54"/>
      <c r="AD308" s="54"/>
      <c r="AE308" s="53"/>
      <c r="AF308" s="54"/>
      <c r="AG308" s="53"/>
      <c r="AH308" s="115"/>
      <c r="AI308" s="54"/>
      <c r="AJ308" s="54"/>
      <c r="AK308" s="54"/>
      <c r="AL308" s="54"/>
      <c r="AM308" s="54"/>
      <c r="AN308" s="54"/>
      <c r="AO308" s="54"/>
      <c r="AP308" s="53"/>
      <c r="AQ308" s="54"/>
      <c r="AR308" s="53"/>
      <c r="AS308" s="115"/>
      <c r="AT308" s="54"/>
      <c r="AU308" s="54"/>
      <c r="AV308" s="54"/>
    </row>
    <row r="309" ht="12.75" customHeight="1" spans="1:48">
      <c r="A309" s="53"/>
      <c r="B309" s="53"/>
      <c r="C309" s="53"/>
      <c r="D309" s="54"/>
      <c r="E309" s="53"/>
      <c r="F309" s="53"/>
      <c r="G309" s="53"/>
      <c r="H309" s="53"/>
      <c r="I309" s="53"/>
      <c r="J309" s="53"/>
      <c r="K309" s="53"/>
      <c r="L309" s="53"/>
      <c r="M309" s="53"/>
      <c r="N309" s="115"/>
      <c r="O309" s="54"/>
      <c r="P309" s="54"/>
      <c r="Q309" s="54"/>
      <c r="R309" s="54"/>
      <c r="S309" s="54"/>
      <c r="T309" s="53"/>
      <c r="U309" s="54"/>
      <c r="V309" s="53"/>
      <c r="W309" s="115"/>
      <c r="X309" s="54"/>
      <c r="Y309" s="54"/>
      <c r="Z309" s="54"/>
      <c r="AA309" s="54"/>
      <c r="AB309" s="54"/>
      <c r="AC309" s="54"/>
      <c r="AD309" s="54"/>
      <c r="AE309" s="53"/>
      <c r="AF309" s="54"/>
      <c r="AG309" s="53"/>
      <c r="AH309" s="115"/>
      <c r="AI309" s="54"/>
      <c r="AJ309" s="54"/>
      <c r="AK309" s="54"/>
      <c r="AL309" s="54"/>
      <c r="AM309" s="54"/>
      <c r="AN309" s="54"/>
      <c r="AO309" s="54"/>
      <c r="AP309" s="53"/>
      <c r="AQ309" s="54"/>
      <c r="AR309" s="53"/>
      <c r="AS309" s="115"/>
      <c r="AT309" s="54"/>
      <c r="AU309" s="54"/>
      <c r="AV309" s="54"/>
    </row>
    <row r="310" ht="12.75" customHeight="1" spans="1:48">
      <c r="A310" s="53"/>
      <c r="B310" s="53"/>
      <c r="C310" s="53"/>
      <c r="D310" s="54"/>
      <c r="E310" s="53"/>
      <c r="F310" s="53"/>
      <c r="G310" s="53"/>
      <c r="H310" s="53"/>
      <c r="I310" s="53"/>
      <c r="J310" s="53"/>
      <c r="K310" s="53"/>
      <c r="L310" s="53"/>
      <c r="M310" s="53"/>
      <c r="N310" s="115"/>
      <c r="O310" s="54"/>
      <c r="P310" s="54"/>
      <c r="Q310" s="54"/>
      <c r="R310" s="54"/>
      <c r="S310" s="54"/>
      <c r="T310" s="53"/>
      <c r="U310" s="54"/>
      <c r="V310" s="53"/>
      <c r="W310" s="115"/>
      <c r="X310" s="54"/>
      <c r="Y310" s="54"/>
      <c r="Z310" s="54"/>
      <c r="AA310" s="54"/>
      <c r="AB310" s="54"/>
      <c r="AC310" s="54"/>
      <c r="AD310" s="54"/>
      <c r="AE310" s="53"/>
      <c r="AF310" s="54"/>
      <c r="AG310" s="53"/>
      <c r="AH310" s="115"/>
      <c r="AI310" s="54"/>
      <c r="AJ310" s="54"/>
      <c r="AK310" s="54"/>
      <c r="AL310" s="54"/>
      <c r="AM310" s="54"/>
      <c r="AN310" s="54"/>
      <c r="AO310" s="54"/>
      <c r="AP310" s="53"/>
      <c r="AQ310" s="54"/>
      <c r="AR310" s="53"/>
      <c r="AS310" s="115"/>
      <c r="AT310" s="54"/>
      <c r="AU310" s="54"/>
      <c r="AV310" s="54"/>
    </row>
    <row r="311" ht="12.75" customHeight="1" spans="1:48">
      <c r="A311" s="53"/>
      <c r="B311" s="53"/>
      <c r="C311" s="53"/>
      <c r="D311" s="54"/>
      <c r="E311" s="53"/>
      <c r="F311" s="53"/>
      <c r="G311" s="53"/>
      <c r="H311" s="53"/>
      <c r="I311" s="53"/>
      <c r="J311" s="53"/>
      <c r="K311" s="53"/>
      <c r="L311" s="53"/>
      <c r="M311" s="53"/>
      <c r="N311" s="115"/>
      <c r="O311" s="54"/>
      <c r="P311" s="54"/>
      <c r="Q311" s="54"/>
      <c r="R311" s="54"/>
      <c r="S311" s="54"/>
      <c r="T311" s="53"/>
      <c r="U311" s="54"/>
      <c r="V311" s="53"/>
      <c r="W311" s="115"/>
      <c r="X311" s="54"/>
      <c r="Y311" s="54"/>
      <c r="Z311" s="54"/>
      <c r="AA311" s="54"/>
      <c r="AB311" s="54"/>
      <c r="AC311" s="54"/>
      <c r="AD311" s="54"/>
      <c r="AE311" s="53"/>
      <c r="AF311" s="54"/>
      <c r="AG311" s="53"/>
      <c r="AH311" s="115"/>
      <c r="AI311" s="54"/>
      <c r="AJ311" s="54"/>
      <c r="AK311" s="54"/>
      <c r="AL311" s="54"/>
      <c r="AM311" s="54"/>
      <c r="AN311" s="54"/>
      <c r="AO311" s="54"/>
      <c r="AP311" s="53"/>
      <c r="AQ311" s="54"/>
      <c r="AR311" s="53"/>
      <c r="AS311" s="115"/>
      <c r="AT311" s="54"/>
      <c r="AU311" s="54"/>
      <c r="AV311" s="54"/>
    </row>
    <row r="312" ht="12.75" customHeight="1" spans="1:48">
      <c r="A312" s="53"/>
      <c r="B312" s="53"/>
      <c r="C312" s="53"/>
      <c r="D312" s="54"/>
      <c r="E312" s="53"/>
      <c r="F312" s="53"/>
      <c r="G312" s="53"/>
      <c r="H312" s="53"/>
      <c r="I312" s="53"/>
      <c r="J312" s="53"/>
      <c r="K312" s="53"/>
      <c r="L312" s="53"/>
      <c r="M312" s="53"/>
      <c r="N312" s="115"/>
      <c r="O312" s="54"/>
      <c r="P312" s="54"/>
      <c r="Q312" s="54"/>
      <c r="R312" s="54"/>
      <c r="S312" s="54"/>
      <c r="T312" s="53"/>
      <c r="U312" s="54"/>
      <c r="V312" s="53"/>
      <c r="W312" s="115"/>
      <c r="X312" s="54"/>
      <c r="Y312" s="54"/>
      <c r="Z312" s="54"/>
      <c r="AA312" s="54"/>
      <c r="AB312" s="54"/>
      <c r="AC312" s="54"/>
      <c r="AD312" s="54"/>
      <c r="AE312" s="53"/>
      <c r="AF312" s="54"/>
      <c r="AG312" s="53"/>
      <c r="AH312" s="115"/>
      <c r="AI312" s="54"/>
      <c r="AJ312" s="54"/>
      <c r="AK312" s="54"/>
      <c r="AL312" s="54"/>
      <c r="AM312" s="54"/>
      <c r="AN312" s="54"/>
      <c r="AO312" s="54"/>
      <c r="AP312" s="53"/>
      <c r="AQ312" s="54"/>
      <c r="AR312" s="53"/>
      <c r="AS312" s="115"/>
      <c r="AT312" s="54"/>
      <c r="AU312" s="54"/>
      <c r="AV312" s="54"/>
    </row>
    <row r="313" ht="12.75" customHeight="1" spans="1:48">
      <c r="A313" s="53"/>
      <c r="B313" s="53"/>
      <c r="C313" s="53"/>
      <c r="D313" s="54"/>
      <c r="E313" s="53"/>
      <c r="F313" s="53"/>
      <c r="G313" s="53"/>
      <c r="H313" s="53"/>
      <c r="I313" s="53"/>
      <c r="J313" s="53"/>
      <c r="K313" s="53"/>
      <c r="L313" s="53"/>
      <c r="M313" s="53"/>
      <c r="N313" s="115"/>
      <c r="O313" s="54"/>
      <c r="P313" s="54"/>
      <c r="Q313" s="54"/>
      <c r="R313" s="54"/>
      <c r="S313" s="54"/>
      <c r="T313" s="53"/>
      <c r="U313" s="54"/>
      <c r="V313" s="53"/>
      <c r="W313" s="115"/>
      <c r="X313" s="54"/>
      <c r="Y313" s="54"/>
      <c r="Z313" s="54"/>
      <c r="AA313" s="54"/>
      <c r="AB313" s="54"/>
      <c r="AC313" s="54"/>
      <c r="AD313" s="54"/>
      <c r="AE313" s="53"/>
      <c r="AF313" s="54"/>
      <c r="AG313" s="53"/>
      <c r="AH313" s="115"/>
      <c r="AI313" s="54"/>
      <c r="AJ313" s="54"/>
      <c r="AK313" s="54"/>
      <c r="AL313" s="54"/>
      <c r="AM313" s="54"/>
      <c r="AN313" s="54"/>
      <c r="AO313" s="54"/>
      <c r="AP313" s="53"/>
      <c r="AQ313" s="54"/>
      <c r="AR313" s="53"/>
      <c r="AS313" s="115"/>
      <c r="AT313" s="54"/>
      <c r="AU313" s="54"/>
      <c r="AV313" s="54"/>
    </row>
    <row r="314" ht="12.75" customHeight="1" spans="1:48">
      <c r="A314" s="53"/>
      <c r="B314" s="53"/>
      <c r="C314" s="53"/>
      <c r="D314" s="54"/>
      <c r="E314" s="53"/>
      <c r="F314" s="53"/>
      <c r="G314" s="53"/>
      <c r="H314" s="53"/>
      <c r="I314" s="53"/>
      <c r="J314" s="53"/>
      <c r="K314" s="53"/>
      <c r="L314" s="53"/>
      <c r="M314" s="53"/>
      <c r="N314" s="115"/>
      <c r="O314" s="54"/>
      <c r="P314" s="54"/>
      <c r="Q314" s="54"/>
      <c r="R314" s="54"/>
      <c r="S314" s="54"/>
      <c r="T314" s="53"/>
      <c r="U314" s="54"/>
      <c r="V314" s="53"/>
      <c r="W314" s="115"/>
      <c r="X314" s="54"/>
      <c r="Y314" s="54"/>
      <c r="Z314" s="54"/>
      <c r="AA314" s="54"/>
      <c r="AB314" s="54"/>
      <c r="AC314" s="54"/>
      <c r="AD314" s="54"/>
      <c r="AE314" s="53"/>
      <c r="AF314" s="54"/>
      <c r="AG314" s="53"/>
      <c r="AH314" s="115"/>
      <c r="AI314" s="54"/>
      <c r="AJ314" s="54"/>
      <c r="AK314" s="54"/>
      <c r="AL314" s="54"/>
      <c r="AM314" s="54"/>
      <c r="AN314" s="54"/>
      <c r="AO314" s="54"/>
      <c r="AP314" s="53"/>
      <c r="AQ314" s="54"/>
      <c r="AR314" s="53"/>
      <c r="AS314" s="115"/>
      <c r="AT314" s="54"/>
      <c r="AU314" s="54"/>
      <c r="AV314" s="54"/>
    </row>
    <row r="315" ht="12.75" customHeight="1" spans="1:48">
      <c r="A315" s="53"/>
      <c r="B315" s="53"/>
      <c r="C315" s="53"/>
      <c r="D315" s="54"/>
      <c r="E315" s="53"/>
      <c r="F315" s="53"/>
      <c r="G315" s="53"/>
      <c r="H315" s="53"/>
      <c r="I315" s="53"/>
      <c r="J315" s="53"/>
      <c r="K315" s="53"/>
      <c r="L315" s="53"/>
      <c r="M315" s="53"/>
      <c r="N315" s="115"/>
      <c r="O315" s="54"/>
      <c r="P315" s="54"/>
      <c r="Q315" s="54"/>
      <c r="R315" s="54"/>
      <c r="S315" s="54"/>
      <c r="T315" s="53"/>
      <c r="U315" s="54"/>
      <c r="V315" s="53"/>
      <c r="W315" s="115"/>
      <c r="X315" s="54"/>
      <c r="Y315" s="54"/>
      <c r="Z315" s="54"/>
      <c r="AA315" s="54"/>
      <c r="AB315" s="54"/>
      <c r="AC315" s="54"/>
      <c r="AD315" s="54"/>
      <c r="AE315" s="53"/>
      <c r="AF315" s="54"/>
      <c r="AG315" s="53"/>
      <c r="AH315" s="115"/>
      <c r="AI315" s="54"/>
      <c r="AJ315" s="54"/>
      <c r="AK315" s="54"/>
      <c r="AL315" s="54"/>
      <c r="AM315" s="54"/>
      <c r="AN315" s="54"/>
      <c r="AO315" s="54"/>
      <c r="AP315" s="53"/>
      <c r="AQ315" s="54"/>
      <c r="AR315" s="53"/>
      <c r="AS315" s="115"/>
      <c r="AT315" s="54"/>
      <c r="AU315" s="54"/>
      <c r="AV315" s="54"/>
    </row>
    <row r="316" ht="12.75" customHeight="1" spans="1:48">
      <c r="A316" s="53"/>
      <c r="B316" s="53"/>
      <c r="C316" s="53"/>
      <c r="D316" s="54"/>
      <c r="E316" s="53"/>
      <c r="F316" s="53"/>
      <c r="G316" s="53"/>
      <c r="H316" s="53"/>
      <c r="I316" s="53"/>
      <c r="J316" s="53"/>
      <c r="K316" s="53"/>
      <c r="L316" s="53"/>
      <c r="M316" s="53"/>
      <c r="N316" s="115"/>
      <c r="O316" s="54"/>
      <c r="P316" s="54"/>
      <c r="Q316" s="54"/>
      <c r="R316" s="54"/>
      <c r="S316" s="54"/>
      <c r="T316" s="53"/>
      <c r="U316" s="54"/>
      <c r="V316" s="53"/>
      <c r="W316" s="115"/>
      <c r="X316" s="54"/>
      <c r="Y316" s="54"/>
      <c r="Z316" s="54"/>
      <c r="AA316" s="54"/>
      <c r="AB316" s="54"/>
      <c r="AC316" s="54"/>
      <c r="AD316" s="54"/>
      <c r="AE316" s="53"/>
      <c r="AF316" s="54"/>
      <c r="AG316" s="53"/>
      <c r="AH316" s="115"/>
      <c r="AI316" s="54"/>
      <c r="AJ316" s="54"/>
      <c r="AK316" s="54"/>
      <c r="AL316" s="54"/>
      <c r="AM316" s="54"/>
      <c r="AN316" s="54"/>
      <c r="AO316" s="54"/>
      <c r="AP316" s="53"/>
      <c r="AQ316" s="54"/>
      <c r="AR316" s="53"/>
      <c r="AS316" s="115"/>
      <c r="AT316" s="54"/>
      <c r="AU316" s="54"/>
      <c r="AV316" s="54"/>
    </row>
    <row r="317" ht="12.75" customHeight="1" spans="1:48">
      <c r="A317" s="53"/>
      <c r="B317" s="53"/>
      <c r="C317" s="53"/>
      <c r="D317" s="54"/>
      <c r="E317" s="53"/>
      <c r="F317" s="53"/>
      <c r="G317" s="53"/>
      <c r="H317" s="53"/>
      <c r="I317" s="53"/>
      <c r="J317" s="53"/>
      <c r="K317" s="53"/>
      <c r="L317" s="53"/>
      <c r="M317" s="53"/>
      <c r="N317" s="115"/>
      <c r="O317" s="54"/>
      <c r="P317" s="54"/>
      <c r="Q317" s="54"/>
      <c r="R317" s="54"/>
      <c r="S317" s="54"/>
      <c r="T317" s="53"/>
      <c r="U317" s="54"/>
      <c r="V317" s="53"/>
      <c r="W317" s="115"/>
      <c r="X317" s="54"/>
      <c r="Y317" s="54"/>
      <c r="Z317" s="54"/>
      <c r="AA317" s="54"/>
      <c r="AB317" s="54"/>
      <c r="AC317" s="54"/>
      <c r="AD317" s="54"/>
      <c r="AE317" s="53"/>
      <c r="AF317" s="54"/>
      <c r="AG317" s="53"/>
      <c r="AH317" s="115"/>
      <c r="AI317" s="54"/>
      <c r="AJ317" s="54"/>
      <c r="AK317" s="54"/>
      <c r="AL317" s="54"/>
      <c r="AM317" s="54"/>
      <c r="AN317" s="54"/>
      <c r="AO317" s="54"/>
      <c r="AP317" s="53"/>
      <c r="AQ317" s="54"/>
      <c r="AR317" s="53"/>
      <c r="AS317" s="115"/>
      <c r="AT317" s="54"/>
      <c r="AU317" s="54"/>
      <c r="AV317" s="54"/>
    </row>
    <row r="318" ht="12.75" customHeight="1" spans="1:48">
      <c r="A318" s="53"/>
      <c r="B318" s="53"/>
      <c r="C318" s="53"/>
      <c r="D318" s="54"/>
      <c r="E318" s="53"/>
      <c r="F318" s="53"/>
      <c r="G318" s="53"/>
      <c r="H318" s="53"/>
      <c r="I318" s="53"/>
      <c r="J318" s="53"/>
      <c r="K318" s="53"/>
      <c r="L318" s="53"/>
      <c r="M318" s="53"/>
      <c r="N318" s="115"/>
      <c r="O318" s="54"/>
      <c r="P318" s="54"/>
      <c r="Q318" s="54"/>
      <c r="R318" s="54"/>
      <c r="S318" s="54"/>
      <c r="T318" s="53"/>
      <c r="U318" s="54"/>
      <c r="V318" s="53"/>
      <c r="W318" s="115"/>
      <c r="X318" s="54"/>
      <c r="Y318" s="54"/>
      <c r="Z318" s="54"/>
      <c r="AA318" s="54"/>
      <c r="AB318" s="54"/>
      <c r="AC318" s="54"/>
      <c r="AD318" s="54"/>
      <c r="AE318" s="53"/>
      <c r="AF318" s="54"/>
      <c r="AG318" s="53"/>
      <c r="AH318" s="115"/>
      <c r="AI318" s="54"/>
      <c r="AJ318" s="54"/>
      <c r="AK318" s="54"/>
      <c r="AL318" s="54"/>
      <c r="AM318" s="54"/>
      <c r="AN318" s="54"/>
      <c r="AO318" s="54"/>
      <c r="AP318" s="53"/>
      <c r="AQ318" s="54"/>
      <c r="AR318" s="53"/>
      <c r="AS318" s="115"/>
      <c r="AT318" s="54"/>
      <c r="AU318" s="54"/>
      <c r="AV318" s="54"/>
    </row>
    <row r="319" ht="12.75" customHeight="1" spans="1:48">
      <c r="A319" s="53"/>
      <c r="B319" s="53"/>
      <c r="C319" s="53"/>
      <c r="D319" s="54"/>
      <c r="E319" s="53"/>
      <c r="F319" s="53"/>
      <c r="G319" s="53"/>
      <c r="H319" s="53"/>
      <c r="I319" s="53"/>
      <c r="J319" s="53"/>
      <c r="K319" s="53"/>
      <c r="L319" s="53"/>
      <c r="M319" s="53"/>
      <c r="N319" s="115"/>
      <c r="O319" s="54"/>
      <c r="P319" s="54"/>
      <c r="Q319" s="54"/>
      <c r="R319" s="54"/>
      <c r="S319" s="54"/>
      <c r="T319" s="53"/>
      <c r="U319" s="54"/>
      <c r="V319" s="53"/>
      <c r="W319" s="115"/>
      <c r="X319" s="54"/>
      <c r="Y319" s="54"/>
      <c r="Z319" s="54"/>
      <c r="AA319" s="54"/>
      <c r="AB319" s="54"/>
      <c r="AC319" s="54"/>
      <c r="AD319" s="54"/>
      <c r="AE319" s="53"/>
      <c r="AF319" s="54"/>
      <c r="AG319" s="53"/>
      <c r="AH319" s="115"/>
      <c r="AI319" s="54"/>
      <c r="AJ319" s="54"/>
      <c r="AK319" s="54"/>
      <c r="AL319" s="54"/>
      <c r="AM319" s="54"/>
      <c r="AN319" s="54"/>
      <c r="AO319" s="54"/>
      <c r="AP319" s="53"/>
      <c r="AQ319" s="54"/>
      <c r="AR319" s="53"/>
      <c r="AS319" s="115"/>
      <c r="AT319" s="54"/>
      <c r="AU319" s="54"/>
      <c r="AV319" s="54"/>
    </row>
    <row r="320" ht="12.75" customHeight="1" spans="1:48">
      <c r="A320" s="53"/>
      <c r="B320" s="53"/>
      <c r="C320" s="53"/>
      <c r="D320" s="54"/>
      <c r="E320" s="53"/>
      <c r="F320" s="53"/>
      <c r="G320" s="53"/>
      <c r="H320" s="53"/>
      <c r="I320" s="53"/>
      <c r="J320" s="53"/>
      <c r="K320" s="53"/>
      <c r="L320" s="53"/>
      <c r="M320" s="53"/>
      <c r="N320" s="115"/>
      <c r="O320" s="54"/>
      <c r="P320" s="54"/>
      <c r="Q320" s="54"/>
      <c r="R320" s="54"/>
      <c r="S320" s="54"/>
      <c r="T320" s="53"/>
      <c r="U320" s="54"/>
      <c r="V320" s="53"/>
      <c r="W320" s="115"/>
      <c r="X320" s="54"/>
      <c r="Y320" s="54"/>
      <c r="Z320" s="54"/>
      <c r="AA320" s="54"/>
      <c r="AB320" s="54"/>
      <c r="AC320" s="54"/>
      <c r="AD320" s="54"/>
      <c r="AE320" s="53"/>
      <c r="AF320" s="54"/>
      <c r="AG320" s="53"/>
      <c r="AH320" s="115"/>
      <c r="AI320" s="54"/>
      <c r="AJ320" s="54"/>
      <c r="AK320" s="54"/>
      <c r="AL320" s="54"/>
      <c r="AM320" s="54"/>
      <c r="AN320" s="54"/>
      <c r="AO320" s="54"/>
      <c r="AP320" s="53"/>
      <c r="AQ320" s="54"/>
      <c r="AR320" s="53"/>
      <c r="AS320" s="115"/>
      <c r="AT320" s="54"/>
      <c r="AU320" s="54"/>
      <c r="AV320" s="54"/>
    </row>
    <row r="321" ht="12.75" customHeight="1" spans="1:48">
      <c r="A321" s="53"/>
      <c r="B321" s="53"/>
      <c r="C321" s="53"/>
      <c r="D321" s="54"/>
      <c r="E321" s="53"/>
      <c r="F321" s="53"/>
      <c r="G321" s="53"/>
      <c r="H321" s="53"/>
      <c r="I321" s="53"/>
      <c r="J321" s="53"/>
      <c r="K321" s="53"/>
      <c r="L321" s="53"/>
      <c r="M321" s="53"/>
      <c r="N321" s="115"/>
      <c r="O321" s="54"/>
      <c r="P321" s="54"/>
      <c r="Q321" s="54"/>
      <c r="R321" s="54"/>
      <c r="S321" s="54"/>
      <c r="T321" s="53"/>
      <c r="U321" s="54"/>
      <c r="V321" s="53"/>
      <c r="W321" s="115"/>
      <c r="X321" s="54"/>
      <c r="Y321" s="54"/>
      <c r="Z321" s="54"/>
      <c r="AA321" s="54"/>
      <c r="AB321" s="54"/>
      <c r="AC321" s="54"/>
      <c r="AD321" s="54"/>
      <c r="AE321" s="53"/>
      <c r="AF321" s="54"/>
      <c r="AG321" s="53"/>
      <c r="AH321" s="115"/>
      <c r="AI321" s="54"/>
      <c r="AJ321" s="54"/>
      <c r="AK321" s="54"/>
      <c r="AL321" s="54"/>
      <c r="AM321" s="54"/>
      <c r="AN321" s="54"/>
      <c r="AO321" s="54"/>
      <c r="AP321" s="53"/>
      <c r="AQ321" s="54"/>
      <c r="AR321" s="53"/>
      <c r="AS321" s="115"/>
      <c r="AT321" s="54"/>
      <c r="AU321" s="54"/>
      <c r="AV321" s="54"/>
    </row>
    <row r="322" ht="12.75" customHeight="1" spans="1:48">
      <c r="A322" s="53"/>
      <c r="B322" s="53"/>
      <c r="C322" s="53"/>
      <c r="D322" s="54"/>
      <c r="E322" s="53"/>
      <c r="F322" s="53"/>
      <c r="G322" s="53"/>
      <c r="H322" s="53"/>
      <c r="I322" s="53"/>
      <c r="J322" s="53"/>
      <c r="K322" s="53"/>
      <c r="L322" s="53"/>
      <c r="M322" s="53"/>
      <c r="N322" s="115"/>
      <c r="O322" s="54"/>
      <c r="P322" s="54"/>
      <c r="Q322" s="54"/>
      <c r="R322" s="54"/>
      <c r="S322" s="54"/>
      <c r="T322" s="53"/>
      <c r="U322" s="54"/>
      <c r="V322" s="53"/>
      <c r="W322" s="115"/>
      <c r="X322" s="54"/>
      <c r="Y322" s="54"/>
      <c r="Z322" s="54"/>
      <c r="AA322" s="54"/>
      <c r="AB322" s="54"/>
      <c r="AC322" s="54"/>
      <c r="AD322" s="54"/>
      <c r="AE322" s="53"/>
      <c r="AF322" s="54"/>
      <c r="AG322" s="53"/>
      <c r="AH322" s="115"/>
      <c r="AI322" s="54"/>
      <c r="AJ322" s="54"/>
      <c r="AK322" s="54"/>
      <c r="AL322" s="54"/>
      <c r="AM322" s="54"/>
      <c r="AN322" s="54"/>
      <c r="AO322" s="54"/>
      <c r="AP322" s="53"/>
      <c r="AQ322" s="54"/>
      <c r="AR322" s="53"/>
      <c r="AS322" s="115"/>
      <c r="AT322" s="54"/>
      <c r="AU322" s="54"/>
      <c r="AV322" s="54"/>
    </row>
    <row r="323" ht="12.75" customHeight="1" spans="1:48">
      <c r="A323" s="53"/>
      <c r="B323" s="53"/>
      <c r="C323" s="53"/>
      <c r="D323" s="54"/>
      <c r="E323" s="53"/>
      <c r="F323" s="53"/>
      <c r="G323" s="53"/>
      <c r="H323" s="53"/>
      <c r="I323" s="53"/>
      <c r="J323" s="53"/>
      <c r="K323" s="53"/>
      <c r="L323" s="53"/>
      <c r="M323" s="53"/>
      <c r="N323" s="115"/>
      <c r="O323" s="54"/>
      <c r="P323" s="54"/>
      <c r="Q323" s="54"/>
      <c r="R323" s="54"/>
      <c r="S323" s="54"/>
      <c r="T323" s="53"/>
      <c r="U323" s="54"/>
      <c r="V323" s="53"/>
      <c r="W323" s="115"/>
      <c r="X323" s="54"/>
      <c r="Y323" s="54"/>
      <c r="Z323" s="54"/>
      <c r="AA323" s="54"/>
      <c r="AB323" s="54"/>
      <c r="AC323" s="54"/>
      <c r="AD323" s="54"/>
      <c r="AE323" s="53"/>
      <c r="AF323" s="54"/>
      <c r="AG323" s="53"/>
      <c r="AH323" s="115"/>
      <c r="AI323" s="54"/>
      <c r="AJ323" s="54"/>
      <c r="AK323" s="54"/>
      <c r="AL323" s="54"/>
      <c r="AM323" s="54"/>
      <c r="AN323" s="54"/>
      <c r="AO323" s="54"/>
      <c r="AP323" s="53"/>
      <c r="AQ323" s="54"/>
      <c r="AR323" s="53"/>
      <c r="AS323" s="115"/>
      <c r="AT323" s="54"/>
      <c r="AU323" s="54"/>
      <c r="AV323" s="54"/>
    </row>
    <row r="324" ht="12.75" customHeight="1" spans="1:48">
      <c r="A324" s="53"/>
      <c r="B324" s="53"/>
      <c r="C324" s="53"/>
      <c r="D324" s="54"/>
      <c r="E324" s="53"/>
      <c r="F324" s="53"/>
      <c r="G324" s="53"/>
      <c r="H324" s="53"/>
      <c r="I324" s="53"/>
      <c r="J324" s="53"/>
      <c r="K324" s="53"/>
      <c r="L324" s="53"/>
      <c r="M324" s="53"/>
      <c r="N324" s="115"/>
      <c r="O324" s="54"/>
      <c r="P324" s="54"/>
      <c r="Q324" s="54"/>
      <c r="R324" s="54"/>
      <c r="S324" s="54"/>
      <c r="T324" s="53"/>
      <c r="U324" s="54"/>
      <c r="V324" s="53"/>
      <c r="W324" s="115"/>
      <c r="X324" s="54"/>
      <c r="Y324" s="54"/>
      <c r="Z324" s="54"/>
      <c r="AA324" s="54"/>
      <c r="AB324" s="54"/>
      <c r="AC324" s="54"/>
      <c r="AD324" s="54"/>
      <c r="AE324" s="53"/>
      <c r="AF324" s="54"/>
      <c r="AG324" s="53"/>
      <c r="AH324" s="115"/>
      <c r="AI324" s="54"/>
      <c r="AJ324" s="54"/>
      <c r="AK324" s="54"/>
      <c r="AL324" s="54"/>
      <c r="AM324" s="54"/>
      <c r="AN324" s="54"/>
      <c r="AO324" s="54"/>
      <c r="AP324" s="53"/>
      <c r="AQ324" s="54"/>
      <c r="AR324" s="53"/>
      <c r="AS324" s="115"/>
      <c r="AT324" s="54"/>
      <c r="AU324" s="54"/>
      <c r="AV324" s="54"/>
    </row>
    <row r="325" ht="12.75" customHeight="1" spans="1:48">
      <c r="A325" s="53"/>
      <c r="B325" s="53"/>
      <c r="C325" s="53"/>
      <c r="D325" s="54"/>
      <c r="E325" s="53"/>
      <c r="F325" s="53"/>
      <c r="G325" s="53"/>
      <c r="H325" s="53"/>
      <c r="I325" s="53"/>
      <c r="J325" s="53"/>
      <c r="K325" s="53"/>
      <c r="L325" s="53"/>
      <c r="M325" s="53"/>
      <c r="N325" s="115"/>
      <c r="O325" s="54"/>
      <c r="P325" s="54"/>
      <c r="Q325" s="54"/>
      <c r="R325" s="54"/>
      <c r="S325" s="54"/>
      <c r="T325" s="53"/>
      <c r="U325" s="54"/>
      <c r="V325" s="53"/>
      <c r="W325" s="115"/>
      <c r="X325" s="54"/>
      <c r="Y325" s="54"/>
      <c r="Z325" s="54"/>
      <c r="AA325" s="54"/>
      <c r="AB325" s="54"/>
      <c r="AC325" s="54"/>
      <c r="AD325" s="54"/>
      <c r="AE325" s="53"/>
      <c r="AF325" s="54"/>
      <c r="AG325" s="53"/>
      <c r="AH325" s="115"/>
      <c r="AI325" s="54"/>
      <c r="AJ325" s="54"/>
      <c r="AK325" s="54"/>
      <c r="AL325" s="54"/>
      <c r="AM325" s="54"/>
      <c r="AN325" s="54"/>
      <c r="AO325" s="54"/>
      <c r="AP325" s="53"/>
      <c r="AQ325" s="54"/>
      <c r="AR325" s="53"/>
      <c r="AS325" s="115"/>
      <c r="AT325" s="54"/>
      <c r="AU325" s="54"/>
      <c r="AV325" s="54"/>
    </row>
    <row r="326" ht="12.75" customHeight="1" spans="1:48">
      <c r="A326" s="53"/>
      <c r="B326" s="53"/>
      <c r="C326" s="53"/>
      <c r="D326" s="54"/>
      <c r="E326" s="53"/>
      <c r="F326" s="53"/>
      <c r="G326" s="53"/>
      <c r="H326" s="53"/>
      <c r="I326" s="53"/>
      <c r="J326" s="53"/>
      <c r="K326" s="53"/>
      <c r="L326" s="53"/>
      <c r="M326" s="53"/>
      <c r="N326" s="115"/>
      <c r="O326" s="54"/>
      <c r="P326" s="54"/>
      <c r="Q326" s="54"/>
      <c r="R326" s="54"/>
      <c r="S326" s="54"/>
      <c r="T326" s="53"/>
      <c r="U326" s="54"/>
      <c r="V326" s="53"/>
      <c r="W326" s="115"/>
      <c r="X326" s="54"/>
      <c r="Y326" s="54"/>
      <c r="Z326" s="54"/>
      <c r="AA326" s="54"/>
      <c r="AB326" s="54"/>
      <c r="AC326" s="54"/>
      <c r="AD326" s="54"/>
      <c r="AE326" s="53"/>
      <c r="AF326" s="54"/>
      <c r="AG326" s="53"/>
      <c r="AH326" s="115"/>
      <c r="AI326" s="54"/>
      <c r="AJ326" s="54"/>
      <c r="AK326" s="54"/>
      <c r="AL326" s="54"/>
      <c r="AM326" s="54"/>
      <c r="AN326" s="54"/>
      <c r="AO326" s="54"/>
      <c r="AP326" s="53"/>
      <c r="AQ326" s="54"/>
      <c r="AR326" s="53"/>
      <c r="AS326" s="115"/>
      <c r="AT326" s="54"/>
      <c r="AU326" s="54"/>
      <c r="AV326" s="54"/>
    </row>
    <row r="327" ht="12.75" customHeight="1" spans="1:48">
      <c r="A327" s="53"/>
      <c r="B327" s="53"/>
      <c r="C327" s="53"/>
      <c r="D327" s="54"/>
      <c r="E327" s="53"/>
      <c r="F327" s="53"/>
      <c r="G327" s="53"/>
      <c r="H327" s="53"/>
      <c r="I327" s="53"/>
      <c r="J327" s="53"/>
      <c r="K327" s="53"/>
      <c r="L327" s="53"/>
      <c r="M327" s="53"/>
      <c r="N327" s="115"/>
      <c r="O327" s="54"/>
      <c r="P327" s="54"/>
      <c r="Q327" s="54"/>
      <c r="R327" s="54"/>
      <c r="S327" s="54"/>
      <c r="T327" s="53"/>
      <c r="U327" s="54"/>
      <c r="V327" s="53"/>
      <c r="W327" s="115"/>
      <c r="X327" s="54"/>
      <c r="Y327" s="54"/>
      <c r="Z327" s="54"/>
      <c r="AA327" s="54"/>
      <c r="AB327" s="54"/>
      <c r="AC327" s="54"/>
      <c r="AD327" s="54"/>
      <c r="AE327" s="53"/>
      <c r="AF327" s="54"/>
      <c r="AG327" s="53"/>
      <c r="AH327" s="115"/>
      <c r="AI327" s="54"/>
      <c r="AJ327" s="54"/>
      <c r="AK327" s="54"/>
      <c r="AL327" s="54"/>
      <c r="AM327" s="54"/>
      <c r="AN327" s="54"/>
      <c r="AO327" s="54"/>
      <c r="AP327" s="53"/>
      <c r="AQ327" s="54"/>
      <c r="AR327" s="53"/>
      <c r="AS327" s="115"/>
      <c r="AT327" s="54"/>
      <c r="AU327" s="54"/>
      <c r="AV327" s="54"/>
    </row>
    <row r="328" ht="12.75" customHeight="1" spans="1:48">
      <c r="A328" s="53"/>
      <c r="B328" s="53"/>
      <c r="C328" s="53"/>
      <c r="D328" s="54"/>
      <c r="E328" s="53"/>
      <c r="F328" s="53"/>
      <c r="G328" s="53"/>
      <c r="H328" s="53"/>
      <c r="I328" s="53"/>
      <c r="J328" s="53"/>
      <c r="K328" s="53"/>
      <c r="L328" s="53"/>
      <c r="M328" s="53"/>
      <c r="N328" s="115"/>
      <c r="O328" s="54"/>
      <c r="P328" s="54"/>
      <c r="Q328" s="54"/>
      <c r="R328" s="54"/>
      <c r="S328" s="54"/>
      <c r="T328" s="53"/>
      <c r="U328" s="54"/>
      <c r="V328" s="53"/>
      <c r="W328" s="115"/>
      <c r="X328" s="54"/>
      <c r="Y328" s="54"/>
      <c r="Z328" s="54"/>
      <c r="AA328" s="54"/>
      <c r="AB328" s="54"/>
      <c r="AC328" s="54"/>
      <c r="AD328" s="54"/>
      <c r="AE328" s="53"/>
      <c r="AF328" s="54"/>
      <c r="AG328" s="53"/>
      <c r="AH328" s="115"/>
      <c r="AI328" s="54"/>
      <c r="AJ328" s="54"/>
      <c r="AK328" s="54"/>
      <c r="AL328" s="54"/>
      <c r="AM328" s="54"/>
      <c r="AN328" s="54"/>
      <c r="AO328" s="54"/>
      <c r="AP328" s="53"/>
      <c r="AQ328" s="54"/>
      <c r="AR328" s="53"/>
      <c r="AS328" s="115"/>
      <c r="AT328" s="54"/>
      <c r="AU328" s="54"/>
      <c r="AV328" s="54"/>
    </row>
    <row r="329" ht="12.75" customHeight="1" spans="1:48">
      <c r="A329" s="53"/>
      <c r="B329" s="53"/>
      <c r="C329" s="53"/>
      <c r="D329" s="54"/>
      <c r="E329" s="53"/>
      <c r="F329" s="53"/>
      <c r="G329" s="53"/>
      <c r="H329" s="53"/>
      <c r="I329" s="53"/>
      <c r="J329" s="53"/>
      <c r="K329" s="53"/>
      <c r="L329" s="53"/>
      <c r="M329" s="53"/>
      <c r="N329" s="115"/>
      <c r="O329" s="54"/>
      <c r="P329" s="54"/>
      <c r="Q329" s="54"/>
      <c r="R329" s="54"/>
      <c r="S329" s="54"/>
      <c r="T329" s="53"/>
      <c r="U329" s="54"/>
      <c r="V329" s="53"/>
      <c r="W329" s="115"/>
      <c r="X329" s="54"/>
      <c r="Y329" s="54"/>
      <c r="Z329" s="54"/>
      <c r="AA329" s="54"/>
      <c r="AB329" s="54"/>
      <c r="AC329" s="54"/>
      <c r="AD329" s="54"/>
      <c r="AE329" s="53"/>
      <c r="AF329" s="54"/>
      <c r="AG329" s="53"/>
      <c r="AH329" s="115"/>
      <c r="AI329" s="54"/>
      <c r="AJ329" s="54"/>
      <c r="AK329" s="54"/>
      <c r="AL329" s="54"/>
      <c r="AM329" s="54"/>
      <c r="AN329" s="54"/>
      <c r="AO329" s="54"/>
      <c r="AP329" s="53"/>
      <c r="AQ329" s="54"/>
      <c r="AR329" s="53"/>
      <c r="AS329" s="115"/>
      <c r="AT329" s="54"/>
      <c r="AU329" s="54"/>
      <c r="AV329" s="54"/>
    </row>
    <row r="330" ht="12.75" customHeight="1" spans="1:48">
      <c r="A330" s="53"/>
      <c r="B330" s="53"/>
      <c r="C330" s="53"/>
      <c r="D330" s="54"/>
      <c r="E330" s="53"/>
      <c r="F330" s="53"/>
      <c r="G330" s="53"/>
      <c r="H330" s="53"/>
      <c r="I330" s="53"/>
      <c r="J330" s="53"/>
      <c r="K330" s="53"/>
      <c r="L330" s="53"/>
      <c r="M330" s="53"/>
      <c r="N330" s="115"/>
      <c r="O330" s="54"/>
      <c r="P330" s="54"/>
      <c r="Q330" s="54"/>
      <c r="R330" s="54"/>
      <c r="S330" s="54"/>
      <c r="T330" s="53"/>
      <c r="U330" s="54"/>
      <c r="V330" s="53"/>
      <c r="W330" s="115"/>
      <c r="X330" s="54"/>
      <c r="Y330" s="54"/>
      <c r="Z330" s="54"/>
      <c r="AA330" s="54"/>
      <c r="AB330" s="54"/>
      <c r="AC330" s="54"/>
      <c r="AD330" s="54"/>
      <c r="AE330" s="53"/>
      <c r="AF330" s="54"/>
      <c r="AG330" s="53"/>
      <c r="AH330" s="115"/>
      <c r="AI330" s="54"/>
      <c r="AJ330" s="54"/>
      <c r="AK330" s="54"/>
      <c r="AL330" s="54"/>
      <c r="AM330" s="54"/>
      <c r="AN330" s="54"/>
      <c r="AO330" s="54"/>
      <c r="AP330" s="53"/>
      <c r="AQ330" s="54"/>
      <c r="AR330" s="53"/>
      <c r="AS330" s="115"/>
      <c r="AT330" s="54"/>
      <c r="AU330" s="54"/>
      <c r="AV330" s="54"/>
    </row>
    <row r="331" ht="12.75" customHeight="1" spans="1:48">
      <c r="A331" s="53"/>
      <c r="B331" s="53"/>
      <c r="C331" s="53"/>
      <c r="D331" s="54"/>
      <c r="E331" s="53"/>
      <c r="F331" s="53"/>
      <c r="G331" s="53"/>
      <c r="H331" s="53"/>
      <c r="I331" s="53"/>
      <c r="J331" s="53"/>
      <c r="K331" s="53"/>
      <c r="L331" s="53"/>
      <c r="M331" s="53"/>
      <c r="N331" s="115"/>
      <c r="O331" s="54"/>
      <c r="P331" s="54"/>
      <c r="Q331" s="54"/>
      <c r="R331" s="54"/>
      <c r="S331" s="54"/>
      <c r="T331" s="53"/>
      <c r="U331" s="54"/>
      <c r="V331" s="53"/>
      <c r="W331" s="115"/>
      <c r="X331" s="54"/>
      <c r="Y331" s="54"/>
      <c r="Z331" s="54"/>
      <c r="AA331" s="54"/>
      <c r="AB331" s="54"/>
      <c r="AC331" s="54"/>
      <c r="AD331" s="54"/>
      <c r="AE331" s="53"/>
      <c r="AF331" s="54"/>
      <c r="AG331" s="53"/>
      <c r="AH331" s="115"/>
      <c r="AI331" s="54"/>
      <c r="AJ331" s="54"/>
      <c r="AK331" s="54"/>
      <c r="AL331" s="54"/>
      <c r="AM331" s="54"/>
      <c r="AN331" s="54"/>
      <c r="AO331" s="54"/>
      <c r="AP331" s="53"/>
      <c r="AQ331" s="54"/>
      <c r="AR331" s="53"/>
      <c r="AS331" s="115"/>
      <c r="AT331" s="54"/>
      <c r="AU331" s="54"/>
      <c r="AV331" s="54"/>
    </row>
    <row r="332" ht="12.75" customHeight="1" spans="1:48">
      <c r="A332" s="53"/>
      <c r="B332" s="53"/>
      <c r="C332" s="53"/>
      <c r="D332" s="54"/>
      <c r="E332" s="53"/>
      <c r="F332" s="53"/>
      <c r="G332" s="53"/>
      <c r="H332" s="53"/>
      <c r="I332" s="53"/>
      <c r="J332" s="53"/>
      <c r="K332" s="53"/>
      <c r="L332" s="53"/>
      <c r="M332" s="53"/>
      <c r="N332" s="115"/>
      <c r="O332" s="54"/>
      <c r="P332" s="54"/>
      <c r="Q332" s="54"/>
      <c r="R332" s="54"/>
      <c r="S332" s="54"/>
      <c r="T332" s="53"/>
      <c r="U332" s="54"/>
      <c r="V332" s="53"/>
      <c r="W332" s="115"/>
      <c r="X332" s="54"/>
      <c r="Y332" s="54"/>
      <c r="Z332" s="54"/>
      <c r="AA332" s="54"/>
      <c r="AB332" s="54"/>
      <c r="AC332" s="54"/>
      <c r="AD332" s="54"/>
      <c r="AE332" s="53"/>
      <c r="AF332" s="54"/>
      <c r="AG332" s="53"/>
      <c r="AH332" s="115"/>
      <c r="AI332" s="54"/>
      <c r="AJ332" s="54"/>
      <c r="AK332" s="54"/>
      <c r="AL332" s="54"/>
      <c r="AM332" s="54"/>
      <c r="AN332" s="54"/>
      <c r="AO332" s="54"/>
      <c r="AP332" s="53"/>
      <c r="AQ332" s="54"/>
      <c r="AR332" s="53"/>
      <c r="AS332" s="115"/>
      <c r="AT332" s="54"/>
      <c r="AU332" s="54"/>
      <c r="AV332" s="54"/>
    </row>
    <row r="333" ht="12.75" customHeight="1" spans="1:48">
      <c r="A333" s="53"/>
      <c r="B333" s="53"/>
      <c r="C333" s="53"/>
      <c r="D333" s="54"/>
      <c r="E333" s="53"/>
      <c r="F333" s="53"/>
      <c r="G333" s="53"/>
      <c r="H333" s="53"/>
      <c r="I333" s="53"/>
      <c r="J333" s="53"/>
      <c r="K333" s="53"/>
      <c r="L333" s="53"/>
      <c r="M333" s="53"/>
      <c r="N333" s="115"/>
      <c r="O333" s="54"/>
      <c r="P333" s="54"/>
      <c r="Q333" s="54"/>
      <c r="R333" s="54"/>
      <c r="S333" s="54"/>
      <c r="T333" s="53"/>
      <c r="U333" s="54"/>
      <c r="V333" s="53"/>
      <c r="W333" s="115"/>
      <c r="X333" s="54"/>
      <c r="Y333" s="54"/>
      <c r="Z333" s="54"/>
      <c r="AA333" s="54"/>
      <c r="AB333" s="54"/>
      <c r="AC333" s="54"/>
      <c r="AD333" s="54"/>
      <c r="AE333" s="53"/>
      <c r="AF333" s="54"/>
      <c r="AG333" s="53"/>
      <c r="AH333" s="115"/>
      <c r="AI333" s="54"/>
      <c r="AJ333" s="54"/>
      <c r="AK333" s="54"/>
      <c r="AL333" s="54"/>
      <c r="AM333" s="54"/>
      <c r="AN333" s="54"/>
      <c r="AO333" s="54"/>
      <c r="AP333" s="53"/>
      <c r="AQ333" s="54"/>
      <c r="AR333" s="53"/>
      <c r="AS333" s="115"/>
      <c r="AT333" s="54"/>
      <c r="AU333" s="54"/>
      <c r="AV333" s="54"/>
    </row>
    <row r="334" ht="12.75" customHeight="1" spans="1:48">
      <c r="A334" s="53"/>
      <c r="B334" s="53"/>
      <c r="C334" s="53"/>
      <c r="D334" s="54"/>
      <c r="E334" s="53"/>
      <c r="F334" s="53"/>
      <c r="G334" s="53"/>
      <c r="H334" s="53"/>
      <c r="I334" s="53"/>
      <c r="J334" s="53"/>
      <c r="K334" s="53"/>
      <c r="L334" s="53"/>
      <c r="M334" s="53"/>
      <c r="N334" s="115"/>
      <c r="O334" s="54"/>
      <c r="P334" s="54"/>
      <c r="Q334" s="54"/>
      <c r="R334" s="54"/>
      <c r="S334" s="54"/>
      <c r="T334" s="53"/>
      <c r="U334" s="54"/>
      <c r="V334" s="53"/>
      <c r="W334" s="115"/>
      <c r="X334" s="54"/>
      <c r="Y334" s="54"/>
      <c r="Z334" s="54"/>
      <c r="AA334" s="54"/>
      <c r="AB334" s="54"/>
      <c r="AC334" s="54"/>
      <c r="AD334" s="54"/>
      <c r="AE334" s="53"/>
      <c r="AF334" s="54"/>
      <c r="AG334" s="53"/>
      <c r="AH334" s="115"/>
      <c r="AI334" s="54"/>
      <c r="AJ334" s="54"/>
      <c r="AK334" s="54"/>
      <c r="AL334" s="54"/>
      <c r="AM334" s="54"/>
      <c r="AN334" s="54"/>
      <c r="AO334" s="54"/>
      <c r="AP334" s="53"/>
      <c r="AQ334" s="54"/>
      <c r="AR334" s="53"/>
      <c r="AS334" s="115"/>
      <c r="AT334" s="54"/>
      <c r="AU334" s="54"/>
      <c r="AV334" s="54"/>
    </row>
    <row r="335" ht="12.75" customHeight="1" spans="1:48">
      <c r="A335" s="53"/>
      <c r="B335" s="53"/>
      <c r="C335" s="53"/>
      <c r="D335" s="54"/>
      <c r="E335" s="53"/>
      <c r="F335" s="53"/>
      <c r="G335" s="53"/>
      <c r="H335" s="53"/>
      <c r="I335" s="53"/>
      <c r="J335" s="53"/>
      <c r="K335" s="53"/>
      <c r="L335" s="53"/>
      <c r="M335" s="53"/>
      <c r="N335" s="115"/>
      <c r="O335" s="54"/>
      <c r="P335" s="54"/>
      <c r="Q335" s="54"/>
      <c r="R335" s="54"/>
      <c r="S335" s="54"/>
      <c r="T335" s="53"/>
      <c r="U335" s="54"/>
      <c r="V335" s="53"/>
      <c r="W335" s="115"/>
      <c r="X335" s="54"/>
      <c r="Y335" s="54"/>
      <c r="Z335" s="54"/>
      <c r="AA335" s="54"/>
      <c r="AB335" s="54"/>
      <c r="AC335" s="54"/>
      <c r="AD335" s="54"/>
      <c r="AE335" s="53"/>
      <c r="AF335" s="54"/>
      <c r="AG335" s="53"/>
      <c r="AH335" s="115"/>
      <c r="AI335" s="54"/>
      <c r="AJ335" s="54"/>
      <c r="AK335" s="54"/>
      <c r="AL335" s="54"/>
      <c r="AM335" s="54"/>
      <c r="AN335" s="54"/>
      <c r="AO335" s="54"/>
      <c r="AP335" s="53"/>
      <c r="AQ335" s="54"/>
      <c r="AR335" s="53"/>
      <c r="AS335" s="115"/>
      <c r="AT335" s="54"/>
      <c r="AU335" s="54"/>
      <c r="AV335" s="54"/>
    </row>
    <row r="336" ht="12.75" customHeight="1" spans="1:48">
      <c r="A336" s="53"/>
      <c r="B336" s="53"/>
      <c r="C336" s="53"/>
      <c r="D336" s="54"/>
      <c r="E336" s="53"/>
      <c r="F336" s="53"/>
      <c r="G336" s="53"/>
      <c r="H336" s="53"/>
      <c r="I336" s="53"/>
      <c r="J336" s="53"/>
      <c r="K336" s="53"/>
      <c r="L336" s="53"/>
      <c r="M336" s="53"/>
      <c r="N336" s="115"/>
      <c r="O336" s="54"/>
      <c r="P336" s="54"/>
      <c r="Q336" s="54"/>
      <c r="R336" s="54"/>
      <c r="S336" s="54"/>
      <c r="T336" s="53"/>
      <c r="U336" s="54"/>
      <c r="V336" s="53"/>
      <c r="W336" s="115"/>
      <c r="X336" s="54"/>
      <c r="Y336" s="54"/>
      <c r="Z336" s="54"/>
      <c r="AA336" s="54"/>
      <c r="AB336" s="54"/>
      <c r="AC336" s="54"/>
      <c r="AD336" s="54"/>
      <c r="AE336" s="53"/>
      <c r="AF336" s="54"/>
      <c r="AG336" s="53"/>
      <c r="AH336" s="115"/>
      <c r="AI336" s="54"/>
      <c r="AJ336" s="54"/>
      <c r="AK336" s="54"/>
      <c r="AL336" s="54"/>
      <c r="AM336" s="54"/>
      <c r="AN336" s="54"/>
      <c r="AO336" s="54"/>
      <c r="AP336" s="53"/>
      <c r="AQ336" s="54"/>
      <c r="AR336" s="53"/>
      <c r="AS336" s="115"/>
      <c r="AT336" s="54"/>
      <c r="AU336" s="54"/>
      <c r="AV336" s="54"/>
    </row>
    <row r="337" ht="12.75" customHeight="1" spans="1:48">
      <c r="A337" s="53"/>
      <c r="B337" s="53"/>
      <c r="C337" s="53"/>
      <c r="D337" s="54"/>
      <c r="E337" s="53"/>
      <c r="F337" s="53"/>
      <c r="G337" s="53"/>
      <c r="H337" s="53"/>
      <c r="I337" s="53"/>
      <c r="J337" s="53"/>
      <c r="K337" s="53"/>
      <c r="L337" s="53"/>
      <c r="M337" s="53"/>
      <c r="N337" s="115"/>
      <c r="O337" s="54"/>
      <c r="P337" s="54"/>
      <c r="Q337" s="54"/>
      <c r="R337" s="54"/>
      <c r="S337" s="54"/>
      <c r="T337" s="53"/>
      <c r="U337" s="54"/>
      <c r="V337" s="53"/>
      <c r="W337" s="115"/>
      <c r="X337" s="54"/>
      <c r="Y337" s="54"/>
      <c r="Z337" s="54"/>
      <c r="AA337" s="54"/>
      <c r="AB337" s="54"/>
      <c r="AC337" s="54"/>
      <c r="AD337" s="54"/>
      <c r="AE337" s="53"/>
      <c r="AF337" s="54"/>
      <c r="AG337" s="53"/>
      <c r="AH337" s="115"/>
      <c r="AI337" s="54"/>
      <c r="AJ337" s="54"/>
      <c r="AK337" s="54"/>
      <c r="AL337" s="54"/>
      <c r="AM337" s="54"/>
      <c r="AN337" s="54"/>
      <c r="AO337" s="54"/>
      <c r="AP337" s="53"/>
      <c r="AQ337" s="54"/>
      <c r="AR337" s="53"/>
      <c r="AS337" s="115"/>
      <c r="AT337" s="54"/>
      <c r="AU337" s="54"/>
      <c r="AV337" s="54"/>
    </row>
    <row r="338" ht="12.75" customHeight="1" spans="1:48">
      <c r="A338" s="53"/>
      <c r="B338" s="53"/>
      <c r="C338" s="53"/>
      <c r="D338" s="54"/>
      <c r="E338" s="53"/>
      <c r="F338" s="53"/>
      <c r="G338" s="53"/>
      <c r="H338" s="53"/>
      <c r="I338" s="53"/>
      <c r="J338" s="53"/>
      <c r="K338" s="53"/>
      <c r="L338" s="53"/>
      <c r="M338" s="53"/>
      <c r="N338" s="115"/>
      <c r="O338" s="54"/>
      <c r="P338" s="54"/>
      <c r="Q338" s="54"/>
      <c r="R338" s="54"/>
      <c r="S338" s="54"/>
      <c r="T338" s="53"/>
      <c r="U338" s="54"/>
      <c r="V338" s="53"/>
      <c r="W338" s="115"/>
      <c r="X338" s="54"/>
      <c r="Y338" s="54"/>
      <c r="Z338" s="54"/>
      <c r="AA338" s="54"/>
      <c r="AB338" s="54"/>
      <c r="AC338" s="54"/>
      <c r="AD338" s="54"/>
      <c r="AE338" s="53"/>
      <c r="AF338" s="54"/>
      <c r="AG338" s="53"/>
      <c r="AH338" s="115"/>
      <c r="AI338" s="54"/>
      <c r="AJ338" s="54"/>
      <c r="AK338" s="54"/>
      <c r="AL338" s="54"/>
      <c r="AM338" s="54"/>
      <c r="AN338" s="54"/>
      <c r="AO338" s="54"/>
      <c r="AP338" s="53"/>
      <c r="AQ338" s="54"/>
      <c r="AR338" s="53"/>
      <c r="AS338" s="115"/>
      <c r="AT338" s="54"/>
      <c r="AU338" s="54"/>
      <c r="AV338" s="54"/>
    </row>
    <row r="339" ht="12.75" customHeight="1" spans="1:48">
      <c r="A339" s="53"/>
      <c r="B339" s="53"/>
      <c r="C339" s="53"/>
      <c r="D339" s="54"/>
      <c r="E339" s="53"/>
      <c r="F339" s="53"/>
      <c r="G339" s="53"/>
      <c r="H339" s="53"/>
      <c r="I339" s="53"/>
      <c r="J339" s="53"/>
      <c r="K339" s="53"/>
      <c r="L339" s="53"/>
      <c r="M339" s="53"/>
      <c r="N339" s="115"/>
      <c r="O339" s="54"/>
      <c r="P339" s="54"/>
      <c r="Q339" s="54"/>
      <c r="R339" s="54"/>
      <c r="S339" s="54"/>
      <c r="T339" s="53"/>
      <c r="U339" s="54"/>
      <c r="V339" s="53"/>
      <c r="W339" s="115"/>
      <c r="X339" s="54"/>
      <c r="Y339" s="54"/>
      <c r="Z339" s="54"/>
      <c r="AA339" s="54"/>
      <c r="AB339" s="54"/>
      <c r="AC339" s="54"/>
      <c r="AD339" s="54"/>
      <c r="AE339" s="53"/>
      <c r="AF339" s="54"/>
      <c r="AG339" s="53"/>
      <c r="AH339" s="115"/>
      <c r="AI339" s="54"/>
      <c r="AJ339" s="54"/>
      <c r="AK339" s="54"/>
      <c r="AL339" s="54"/>
      <c r="AM339" s="54"/>
      <c r="AN339" s="54"/>
      <c r="AO339" s="54"/>
      <c r="AP339" s="53"/>
      <c r="AQ339" s="54"/>
      <c r="AR339" s="53"/>
      <c r="AS339" s="115"/>
      <c r="AT339" s="54"/>
      <c r="AU339" s="54"/>
      <c r="AV339" s="54"/>
    </row>
    <row r="340" ht="12.75" customHeight="1" spans="1:48">
      <c r="A340" s="53"/>
      <c r="B340" s="53"/>
      <c r="C340" s="53"/>
      <c r="D340" s="54"/>
      <c r="E340" s="53"/>
      <c r="F340" s="53"/>
      <c r="G340" s="53"/>
      <c r="H340" s="53"/>
      <c r="I340" s="53"/>
      <c r="J340" s="53"/>
      <c r="K340" s="53"/>
      <c r="L340" s="53"/>
      <c r="M340" s="53"/>
      <c r="N340" s="115"/>
      <c r="O340" s="54"/>
      <c r="P340" s="54"/>
      <c r="Q340" s="54"/>
      <c r="R340" s="54"/>
      <c r="S340" s="54"/>
      <c r="T340" s="53"/>
      <c r="U340" s="54"/>
      <c r="V340" s="53"/>
      <c r="W340" s="115"/>
      <c r="X340" s="54"/>
      <c r="Y340" s="54"/>
      <c r="Z340" s="54"/>
      <c r="AA340" s="54"/>
      <c r="AB340" s="54"/>
      <c r="AC340" s="54"/>
      <c r="AD340" s="54"/>
      <c r="AE340" s="53"/>
      <c r="AF340" s="54"/>
      <c r="AG340" s="53"/>
      <c r="AH340" s="115"/>
      <c r="AI340" s="54"/>
      <c r="AJ340" s="54"/>
      <c r="AK340" s="54"/>
      <c r="AL340" s="54"/>
      <c r="AM340" s="54"/>
      <c r="AN340" s="54"/>
      <c r="AO340" s="54"/>
      <c r="AP340" s="53"/>
      <c r="AQ340" s="54"/>
      <c r="AR340" s="53"/>
      <c r="AS340" s="115"/>
      <c r="AT340" s="54"/>
      <c r="AU340" s="54"/>
      <c r="AV340" s="54"/>
    </row>
    <row r="341" ht="12.75" customHeight="1" spans="1:48">
      <c r="A341" s="53"/>
      <c r="B341" s="53"/>
      <c r="C341" s="53"/>
      <c r="D341" s="54"/>
      <c r="E341" s="53"/>
      <c r="F341" s="53"/>
      <c r="G341" s="53"/>
      <c r="H341" s="53"/>
      <c r="I341" s="53"/>
      <c r="J341" s="53"/>
      <c r="K341" s="53"/>
      <c r="L341" s="53"/>
      <c r="M341" s="53"/>
      <c r="N341" s="115"/>
      <c r="O341" s="54"/>
      <c r="P341" s="54"/>
      <c r="Q341" s="54"/>
      <c r="R341" s="54"/>
      <c r="S341" s="54"/>
      <c r="T341" s="53"/>
      <c r="U341" s="54"/>
      <c r="V341" s="53"/>
      <c r="W341" s="115"/>
      <c r="X341" s="54"/>
      <c r="Y341" s="54"/>
      <c r="Z341" s="54"/>
      <c r="AA341" s="54"/>
      <c r="AB341" s="54"/>
      <c r="AC341" s="54"/>
      <c r="AD341" s="54"/>
      <c r="AE341" s="53"/>
      <c r="AF341" s="54"/>
      <c r="AG341" s="53"/>
      <c r="AH341" s="115"/>
      <c r="AI341" s="54"/>
      <c r="AJ341" s="54"/>
      <c r="AK341" s="54"/>
      <c r="AL341" s="54"/>
      <c r="AM341" s="54"/>
      <c r="AN341" s="54"/>
      <c r="AO341" s="54"/>
      <c r="AP341" s="53"/>
      <c r="AQ341" s="54"/>
      <c r="AR341" s="53"/>
      <c r="AS341" s="115"/>
      <c r="AT341" s="54"/>
      <c r="AU341" s="54"/>
      <c r="AV341" s="54"/>
    </row>
    <row r="342" ht="12.75" customHeight="1" spans="1:48">
      <c r="A342" s="53"/>
      <c r="B342" s="53"/>
      <c r="C342" s="53"/>
      <c r="D342" s="54"/>
      <c r="E342" s="53"/>
      <c r="F342" s="53"/>
      <c r="G342" s="53"/>
      <c r="H342" s="53"/>
      <c r="I342" s="53"/>
      <c r="J342" s="53"/>
      <c r="K342" s="53"/>
      <c r="L342" s="53"/>
      <c r="M342" s="53"/>
      <c r="N342" s="115"/>
      <c r="O342" s="54"/>
      <c r="P342" s="54"/>
      <c r="Q342" s="54"/>
      <c r="R342" s="54"/>
      <c r="S342" s="54"/>
      <c r="T342" s="53"/>
      <c r="U342" s="54"/>
      <c r="V342" s="53"/>
      <c r="W342" s="115"/>
      <c r="X342" s="54"/>
      <c r="Y342" s="54"/>
      <c r="Z342" s="54"/>
      <c r="AA342" s="54"/>
      <c r="AB342" s="54"/>
      <c r="AC342" s="54"/>
      <c r="AD342" s="54"/>
      <c r="AE342" s="53"/>
      <c r="AF342" s="54"/>
      <c r="AG342" s="53"/>
      <c r="AH342" s="115"/>
      <c r="AI342" s="54"/>
      <c r="AJ342" s="54"/>
      <c r="AK342" s="54"/>
      <c r="AL342" s="54"/>
      <c r="AM342" s="54"/>
      <c r="AN342" s="54"/>
      <c r="AO342" s="54"/>
      <c r="AP342" s="53"/>
      <c r="AQ342" s="54"/>
      <c r="AR342" s="53"/>
      <c r="AS342" s="115"/>
      <c r="AT342" s="54"/>
      <c r="AU342" s="54"/>
      <c r="AV342" s="54"/>
    </row>
    <row r="343" ht="12.75" customHeight="1" spans="1:48">
      <c r="A343" s="53"/>
      <c r="B343" s="53"/>
      <c r="C343" s="53"/>
      <c r="D343" s="54"/>
      <c r="E343" s="53"/>
      <c r="F343" s="53"/>
      <c r="G343" s="53"/>
      <c r="H343" s="53"/>
      <c r="I343" s="53"/>
      <c r="J343" s="53"/>
      <c r="K343" s="53"/>
      <c r="L343" s="53"/>
      <c r="M343" s="53"/>
      <c r="N343" s="115"/>
      <c r="O343" s="54"/>
      <c r="P343" s="54"/>
      <c r="Q343" s="54"/>
      <c r="R343" s="54"/>
      <c r="S343" s="54"/>
      <c r="T343" s="53"/>
      <c r="U343" s="54"/>
      <c r="V343" s="53"/>
      <c r="W343" s="115"/>
      <c r="X343" s="54"/>
      <c r="Y343" s="54"/>
      <c r="Z343" s="54"/>
      <c r="AA343" s="54"/>
      <c r="AB343" s="54"/>
      <c r="AC343" s="54"/>
      <c r="AD343" s="54"/>
      <c r="AE343" s="53"/>
      <c r="AF343" s="54"/>
      <c r="AG343" s="53"/>
      <c r="AH343" s="115"/>
      <c r="AI343" s="54"/>
      <c r="AJ343" s="54"/>
      <c r="AK343" s="54"/>
      <c r="AL343" s="54"/>
      <c r="AM343" s="54"/>
      <c r="AN343" s="54"/>
      <c r="AO343" s="54"/>
      <c r="AP343" s="53"/>
      <c r="AQ343" s="54"/>
      <c r="AR343" s="53"/>
      <c r="AS343" s="115"/>
      <c r="AT343" s="54"/>
      <c r="AU343" s="54"/>
      <c r="AV343" s="54"/>
    </row>
    <row r="344" ht="12.75" customHeight="1" spans="1:48">
      <c r="A344" s="53"/>
      <c r="B344" s="53"/>
      <c r="C344" s="53"/>
      <c r="D344" s="54"/>
      <c r="E344" s="53"/>
      <c r="F344" s="53"/>
      <c r="G344" s="53"/>
      <c r="H344" s="53"/>
      <c r="I344" s="53"/>
      <c r="J344" s="53"/>
      <c r="K344" s="53"/>
      <c r="L344" s="53"/>
      <c r="M344" s="53"/>
      <c r="N344" s="115"/>
      <c r="O344" s="54"/>
      <c r="P344" s="54"/>
      <c r="Q344" s="54"/>
      <c r="R344" s="54"/>
      <c r="S344" s="54"/>
      <c r="T344" s="53"/>
      <c r="U344" s="54"/>
      <c r="V344" s="53"/>
      <c r="W344" s="115"/>
      <c r="X344" s="54"/>
      <c r="Y344" s="54"/>
      <c r="Z344" s="54"/>
      <c r="AA344" s="54"/>
      <c r="AB344" s="54"/>
      <c r="AC344" s="54"/>
      <c r="AD344" s="54"/>
      <c r="AE344" s="53"/>
      <c r="AF344" s="54"/>
      <c r="AG344" s="53"/>
      <c r="AH344" s="115"/>
      <c r="AI344" s="54"/>
      <c r="AJ344" s="54"/>
      <c r="AK344" s="54"/>
      <c r="AL344" s="54"/>
      <c r="AM344" s="54"/>
      <c r="AN344" s="54"/>
      <c r="AO344" s="54"/>
      <c r="AP344" s="53"/>
      <c r="AQ344" s="54"/>
      <c r="AR344" s="53"/>
      <c r="AS344" s="115"/>
      <c r="AT344" s="54"/>
      <c r="AU344" s="54"/>
      <c r="AV344" s="54"/>
    </row>
    <row r="345" ht="12.75" customHeight="1" spans="1:48">
      <c r="A345" s="53"/>
      <c r="B345" s="53"/>
      <c r="C345" s="53"/>
      <c r="D345" s="54"/>
      <c r="E345" s="53"/>
      <c r="F345" s="53"/>
      <c r="G345" s="53"/>
      <c r="H345" s="53"/>
      <c r="I345" s="53"/>
      <c r="J345" s="53"/>
      <c r="K345" s="53"/>
      <c r="L345" s="53"/>
      <c r="M345" s="53"/>
      <c r="N345" s="115"/>
      <c r="O345" s="54"/>
      <c r="P345" s="54"/>
      <c r="Q345" s="54"/>
      <c r="R345" s="54"/>
      <c r="S345" s="54"/>
      <c r="T345" s="53"/>
      <c r="U345" s="54"/>
      <c r="V345" s="53"/>
      <c r="W345" s="115"/>
      <c r="X345" s="54"/>
      <c r="Y345" s="54"/>
      <c r="Z345" s="54"/>
      <c r="AA345" s="54"/>
      <c r="AB345" s="54"/>
      <c r="AC345" s="54"/>
      <c r="AD345" s="54"/>
      <c r="AE345" s="53"/>
      <c r="AF345" s="54"/>
      <c r="AG345" s="53"/>
      <c r="AH345" s="115"/>
      <c r="AI345" s="54"/>
      <c r="AJ345" s="54"/>
      <c r="AK345" s="54"/>
      <c r="AL345" s="54"/>
      <c r="AM345" s="54"/>
      <c r="AN345" s="54"/>
      <c r="AO345" s="54"/>
      <c r="AP345" s="53"/>
      <c r="AQ345" s="54"/>
      <c r="AR345" s="53"/>
      <c r="AS345" s="115"/>
      <c r="AT345" s="54"/>
      <c r="AU345" s="54"/>
      <c r="AV345" s="54"/>
    </row>
    <row r="346" ht="12.75" customHeight="1" spans="1:48">
      <c r="A346" s="53"/>
      <c r="B346" s="53"/>
      <c r="C346" s="53"/>
      <c r="D346" s="54"/>
      <c r="E346" s="53"/>
      <c r="F346" s="53"/>
      <c r="G346" s="53"/>
      <c r="H346" s="53"/>
      <c r="I346" s="53"/>
      <c r="J346" s="53"/>
      <c r="K346" s="53"/>
      <c r="L346" s="53"/>
      <c r="M346" s="53"/>
      <c r="N346" s="115"/>
      <c r="O346" s="54"/>
      <c r="P346" s="54"/>
      <c r="Q346" s="54"/>
      <c r="R346" s="54"/>
      <c r="S346" s="54"/>
      <c r="T346" s="53"/>
      <c r="U346" s="54"/>
      <c r="V346" s="53"/>
      <c r="W346" s="115"/>
      <c r="X346" s="54"/>
      <c r="Y346" s="54"/>
      <c r="Z346" s="54"/>
      <c r="AA346" s="54"/>
      <c r="AB346" s="54"/>
      <c r="AC346" s="54"/>
      <c r="AD346" s="54"/>
      <c r="AE346" s="53"/>
      <c r="AF346" s="54"/>
      <c r="AG346" s="53"/>
      <c r="AH346" s="115"/>
      <c r="AI346" s="54"/>
      <c r="AJ346" s="54"/>
      <c r="AK346" s="54"/>
      <c r="AL346" s="54"/>
      <c r="AM346" s="54"/>
      <c r="AN346" s="54"/>
      <c r="AO346" s="54"/>
      <c r="AP346" s="53"/>
      <c r="AQ346" s="54"/>
      <c r="AR346" s="53"/>
      <c r="AS346" s="115"/>
      <c r="AT346" s="54"/>
      <c r="AU346" s="54"/>
      <c r="AV346" s="54"/>
    </row>
    <row r="347" ht="12.75" customHeight="1" spans="1:48">
      <c r="A347" s="53"/>
      <c r="B347" s="53"/>
      <c r="C347" s="53"/>
      <c r="D347" s="54"/>
      <c r="E347" s="53"/>
      <c r="F347" s="53"/>
      <c r="G347" s="53"/>
      <c r="H347" s="53"/>
      <c r="I347" s="53"/>
      <c r="J347" s="53"/>
      <c r="K347" s="53"/>
      <c r="L347" s="53"/>
      <c r="M347" s="53"/>
      <c r="N347" s="115"/>
      <c r="O347" s="54"/>
      <c r="P347" s="54"/>
      <c r="Q347" s="54"/>
      <c r="R347" s="54"/>
      <c r="S347" s="54"/>
      <c r="T347" s="53"/>
      <c r="U347" s="54"/>
      <c r="V347" s="53"/>
      <c r="W347" s="115"/>
      <c r="X347" s="54"/>
      <c r="Y347" s="54"/>
      <c r="Z347" s="54"/>
      <c r="AA347" s="54"/>
      <c r="AB347" s="54"/>
      <c r="AC347" s="54"/>
      <c r="AD347" s="54"/>
      <c r="AE347" s="53"/>
      <c r="AF347" s="54"/>
      <c r="AG347" s="53"/>
      <c r="AH347" s="115"/>
      <c r="AI347" s="54"/>
      <c r="AJ347" s="54"/>
      <c r="AK347" s="54"/>
      <c r="AL347" s="54"/>
      <c r="AM347" s="54"/>
      <c r="AN347" s="54"/>
      <c r="AO347" s="54"/>
      <c r="AP347" s="53"/>
      <c r="AQ347" s="54"/>
      <c r="AR347" s="53"/>
      <c r="AS347" s="115"/>
      <c r="AT347" s="54"/>
      <c r="AU347" s="54"/>
      <c r="AV347" s="54"/>
    </row>
    <row r="348" ht="12.75" customHeight="1" spans="1:48">
      <c r="A348" s="53"/>
      <c r="B348" s="53"/>
      <c r="C348" s="53"/>
      <c r="D348" s="54"/>
      <c r="E348" s="53"/>
      <c r="F348" s="53"/>
      <c r="G348" s="53"/>
      <c r="H348" s="53"/>
      <c r="I348" s="53"/>
      <c r="J348" s="53"/>
      <c r="K348" s="53"/>
      <c r="L348" s="53"/>
      <c r="M348" s="53"/>
      <c r="N348" s="115"/>
      <c r="O348" s="54"/>
      <c r="P348" s="54"/>
      <c r="Q348" s="54"/>
      <c r="R348" s="54"/>
      <c r="S348" s="54"/>
      <c r="T348" s="53"/>
      <c r="U348" s="54"/>
      <c r="V348" s="53"/>
      <c r="W348" s="115"/>
      <c r="X348" s="54"/>
      <c r="Y348" s="54"/>
      <c r="Z348" s="54"/>
      <c r="AA348" s="54"/>
      <c r="AB348" s="54"/>
      <c r="AC348" s="54"/>
      <c r="AD348" s="54"/>
      <c r="AE348" s="53"/>
      <c r="AF348" s="54"/>
      <c r="AG348" s="53"/>
      <c r="AH348" s="115"/>
      <c r="AI348" s="54"/>
      <c r="AJ348" s="54"/>
      <c r="AK348" s="54"/>
      <c r="AL348" s="54"/>
      <c r="AM348" s="54"/>
      <c r="AN348" s="54"/>
      <c r="AO348" s="54"/>
      <c r="AP348" s="53"/>
      <c r="AQ348" s="54"/>
      <c r="AR348" s="53"/>
      <c r="AS348" s="115"/>
      <c r="AT348" s="54"/>
      <c r="AU348" s="54"/>
      <c r="AV348" s="54"/>
    </row>
    <row r="349" ht="12.75" customHeight="1" spans="1:48">
      <c r="A349" s="53"/>
      <c r="B349" s="53"/>
      <c r="C349" s="53"/>
      <c r="D349" s="54"/>
      <c r="E349" s="53"/>
      <c r="F349" s="53"/>
      <c r="G349" s="53"/>
      <c r="H349" s="53"/>
      <c r="I349" s="53"/>
      <c r="J349" s="53"/>
      <c r="K349" s="53"/>
      <c r="L349" s="53"/>
      <c r="M349" s="53"/>
      <c r="N349" s="115"/>
      <c r="O349" s="54"/>
      <c r="P349" s="54"/>
      <c r="Q349" s="54"/>
      <c r="R349" s="54"/>
      <c r="S349" s="54"/>
      <c r="T349" s="53"/>
      <c r="U349" s="54"/>
      <c r="V349" s="53"/>
      <c r="W349" s="115"/>
      <c r="X349" s="54"/>
      <c r="Y349" s="54"/>
      <c r="Z349" s="54"/>
      <c r="AA349" s="54"/>
      <c r="AB349" s="54"/>
      <c r="AC349" s="54"/>
      <c r="AD349" s="54"/>
      <c r="AE349" s="53"/>
      <c r="AF349" s="54"/>
      <c r="AG349" s="53"/>
      <c r="AH349" s="115"/>
      <c r="AI349" s="54"/>
      <c r="AJ349" s="54"/>
      <c r="AK349" s="54"/>
      <c r="AL349" s="54"/>
      <c r="AM349" s="54"/>
      <c r="AN349" s="54"/>
      <c r="AO349" s="54"/>
      <c r="AP349" s="53"/>
      <c r="AQ349" s="54"/>
      <c r="AR349" s="53"/>
      <c r="AS349" s="115"/>
      <c r="AT349" s="54"/>
      <c r="AU349" s="54"/>
      <c r="AV349" s="54"/>
    </row>
    <row r="350" ht="12.75" customHeight="1" spans="1:48">
      <c r="A350" s="53"/>
      <c r="B350" s="53"/>
      <c r="C350" s="53"/>
      <c r="D350" s="54"/>
      <c r="E350" s="53"/>
      <c r="F350" s="53"/>
      <c r="G350" s="53"/>
      <c r="H350" s="53"/>
      <c r="I350" s="53"/>
      <c r="J350" s="53"/>
      <c r="K350" s="53"/>
      <c r="L350" s="53"/>
      <c r="M350" s="53"/>
      <c r="N350" s="115"/>
      <c r="O350" s="54"/>
      <c r="P350" s="54"/>
      <c r="Q350" s="54"/>
      <c r="R350" s="54"/>
      <c r="S350" s="54"/>
      <c r="T350" s="53"/>
      <c r="U350" s="54"/>
      <c r="V350" s="53"/>
      <c r="W350" s="115"/>
      <c r="X350" s="54"/>
      <c r="Y350" s="54"/>
      <c r="Z350" s="54"/>
      <c r="AA350" s="54"/>
      <c r="AB350" s="54"/>
      <c r="AC350" s="54"/>
      <c r="AD350" s="54"/>
      <c r="AE350" s="53"/>
      <c r="AF350" s="54"/>
      <c r="AG350" s="53"/>
      <c r="AH350" s="115"/>
      <c r="AI350" s="54"/>
      <c r="AJ350" s="54"/>
      <c r="AK350" s="54"/>
      <c r="AL350" s="54"/>
      <c r="AM350" s="54"/>
      <c r="AN350" s="54"/>
      <c r="AO350" s="54"/>
      <c r="AP350" s="53"/>
      <c r="AQ350" s="54"/>
      <c r="AR350" s="53"/>
      <c r="AS350" s="115"/>
      <c r="AT350" s="54"/>
      <c r="AU350" s="54"/>
      <c r="AV350" s="54"/>
    </row>
    <row r="351" ht="12.75" customHeight="1" spans="1:48">
      <c r="A351" s="53"/>
      <c r="B351" s="53"/>
      <c r="C351" s="53"/>
      <c r="D351" s="54"/>
      <c r="E351" s="53"/>
      <c r="F351" s="53"/>
      <c r="G351" s="53"/>
      <c r="H351" s="53"/>
      <c r="I351" s="53"/>
      <c r="J351" s="53"/>
      <c r="K351" s="53"/>
      <c r="L351" s="53"/>
      <c r="M351" s="53"/>
      <c r="N351" s="115"/>
      <c r="O351" s="54"/>
      <c r="P351" s="54"/>
      <c r="Q351" s="54"/>
      <c r="R351" s="54"/>
      <c r="S351" s="54"/>
      <c r="T351" s="53"/>
      <c r="U351" s="54"/>
      <c r="V351" s="53"/>
      <c r="W351" s="115"/>
      <c r="X351" s="54"/>
      <c r="Y351" s="54"/>
      <c r="Z351" s="54"/>
      <c r="AA351" s="54"/>
      <c r="AB351" s="54"/>
      <c r="AC351" s="54"/>
      <c r="AD351" s="54"/>
      <c r="AE351" s="53"/>
      <c r="AF351" s="54"/>
      <c r="AG351" s="53"/>
      <c r="AH351" s="115"/>
      <c r="AI351" s="54"/>
      <c r="AJ351" s="54"/>
      <c r="AK351" s="54"/>
      <c r="AL351" s="54"/>
      <c r="AM351" s="54"/>
      <c r="AN351" s="54"/>
      <c r="AO351" s="54"/>
      <c r="AP351" s="53"/>
      <c r="AQ351" s="54"/>
      <c r="AR351" s="53"/>
      <c r="AS351" s="115"/>
      <c r="AT351" s="54"/>
      <c r="AU351" s="54"/>
      <c r="AV351" s="54"/>
    </row>
    <row r="352" ht="12.75" customHeight="1" spans="1:48">
      <c r="A352" s="53"/>
      <c r="B352" s="53"/>
      <c r="C352" s="53"/>
      <c r="D352" s="54"/>
      <c r="E352" s="53"/>
      <c r="F352" s="53"/>
      <c r="G352" s="53"/>
      <c r="H352" s="53"/>
      <c r="I352" s="53"/>
      <c r="J352" s="53"/>
      <c r="K352" s="53"/>
      <c r="L352" s="53"/>
      <c r="M352" s="53"/>
      <c r="N352" s="115"/>
      <c r="O352" s="54"/>
      <c r="P352" s="54"/>
      <c r="Q352" s="54"/>
      <c r="R352" s="54"/>
      <c r="S352" s="54"/>
      <c r="T352" s="53"/>
      <c r="U352" s="54"/>
      <c r="V352" s="53"/>
      <c r="W352" s="115"/>
      <c r="X352" s="54"/>
      <c r="Y352" s="54"/>
      <c r="Z352" s="54"/>
      <c r="AA352" s="54"/>
      <c r="AB352" s="54"/>
      <c r="AC352" s="54"/>
      <c r="AD352" s="54"/>
      <c r="AE352" s="53"/>
      <c r="AF352" s="54"/>
      <c r="AG352" s="53"/>
      <c r="AH352" s="115"/>
      <c r="AI352" s="54"/>
      <c r="AJ352" s="54"/>
      <c r="AK352" s="54"/>
      <c r="AL352" s="54"/>
      <c r="AM352" s="54"/>
      <c r="AN352" s="54"/>
      <c r="AO352" s="54"/>
      <c r="AP352" s="53"/>
      <c r="AQ352" s="54"/>
      <c r="AR352" s="53"/>
      <c r="AS352" s="115"/>
      <c r="AT352" s="54"/>
      <c r="AU352" s="54"/>
      <c r="AV352" s="54"/>
    </row>
    <row r="353" ht="12.75" customHeight="1" spans="1:48">
      <c r="A353" s="53"/>
      <c r="B353" s="53"/>
      <c r="C353" s="53"/>
      <c r="D353" s="54"/>
      <c r="E353" s="53"/>
      <c r="F353" s="53"/>
      <c r="G353" s="53"/>
      <c r="H353" s="53"/>
      <c r="I353" s="53"/>
      <c r="J353" s="53"/>
      <c r="K353" s="53"/>
      <c r="L353" s="53"/>
      <c r="M353" s="53"/>
      <c r="N353" s="115"/>
      <c r="O353" s="54"/>
      <c r="P353" s="54"/>
      <c r="Q353" s="54"/>
      <c r="R353" s="54"/>
      <c r="S353" s="54"/>
      <c r="T353" s="53"/>
      <c r="U353" s="54"/>
      <c r="V353" s="53"/>
      <c r="W353" s="115"/>
      <c r="X353" s="54"/>
      <c r="Y353" s="54"/>
      <c r="Z353" s="54"/>
      <c r="AA353" s="54"/>
      <c r="AB353" s="54"/>
      <c r="AC353" s="54"/>
      <c r="AD353" s="54"/>
      <c r="AE353" s="53"/>
      <c r="AF353" s="54"/>
      <c r="AG353" s="53"/>
      <c r="AH353" s="115"/>
      <c r="AI353" s="54"/>
      <c r="AJ353" s="54"/>
      <c r="AK353" s="54"/>
      <c r="AL353" s="54"/>
      <c r="AM353" s="54"/>
      <c r="AN353" s="54"/>
      <c r="AO353" s="54"/>
      <c r="AP353" s="53"/>
      <c r="AQ353" s="54"/>
      <c r="AR353" s="53"/>
      <c r="AS353" s="115"/>
      <c r="AT353" s="54"/>
      <c r="AU353" s="54"/>
      <c r="AV353" s="54"/>
    </row>
    <row r="354" ht="12.75" customHeight="1" spans="1:48">
      <c r="A354" s="53"/>
      <c r="B354" s="53"/>
      <c r="C354" s="53"/>
      <c r="D354" s="54"/>
      <c r="E354" s="53"/>
      <c r="F354" s="53"/>
      <c r="G354" s="53"/>
      <c r="H354" s="53"/>
      <c r="I354" s="53"/>
      <c r="J354" s="53"/>
      <c r="K354" s="53"/>
      <c r="L354" s="53"/>
      <c r="M354" s="53"/>
      <c r="N354" s="115"/>
      <c r="O354" s="54"/>
      <c r="P354" s="54"/>
      <c r="Q354" s="54"/>
      <c r="R354" s="54"/>
      <c r="S354" s="54"/>
      <c r="T354" s="53"/>
      <c r="U354" s="54"/>
      <c r="V354" s="53"/>
      <c r="W354" s="115"/>
      <c r="X354" s="54"/>
      <c r="Y354" s="54"/>
      <c r="Z354" s="54"/>
      <c r="AA354" s="54"/>
      <c r="AB354" s="54"/>
      <c r="AC354" s="54"/>
      <c r="AD354" s="54"/>
      <c r="AE354" s="53"/>
      <c r="AF354" s="54"/>
      <c r="AG354" s="53"/>
      <c r="AH354" s="115"/>
      <c r="AI354" s="54"/>
      <c r="AJ354" s="54"/>
      <c r="AK354" s="54"/>
      <c r="AL354" s="54"/>
      <c r="AM354" s="54"/>
      <c r="AN354" s="54"/>
      <c r="AO354" s="54"/>
      <c r="AP354" s="53"/>
      <c r="AQ354" s="54"/>
      <c r="AR354" s="53"/>
      <c r="AS354" s="115"/>
      <c r="AT354" s="54"/>
      <c r="AU354" s="54"/>
      <c r="AV354" s="54"/>
    </row>
    <row r="355" ht="12.75" customHeight="1" spans="1:48">
      <c r="A355" s="53"/>
      <c r="B355" s="53"/>
      <c r="C355" s="53"/>
      <c r="D355" s="54"/>
      <c r="E355" s="53"/>
      <c r="F355" s="53"/>
      <c r="G355" s="53"/>
      <c r="H355" s="53"/>
      <c r="I355" s="53"/>
      <c r="J355" s="53"/>
      <c r="K355" s="53"/>
      <c r="L355" s="53"/>
      <c r="M355" s="53"/>
      <c r="N355" s="115"/>
      <c r="O355" s="54"/>
      <c r="P355" s="54"/>
      <c r="Q355" s="54"/>
      <c r="R355" s="54"/>
      <c r="S355" s="54"/>
      <c r="T355" s="53"/>
      <c r="U355" s="54"/>
      <c r="V355" s="53"/>
      <c r="W355" s="115"/>
      <c r="X355" s="54"/>
      <c r="Y355" s="54"/>
      <c r="Z355" s="54"/>
      <c r="AA355" s="54"/>
      <c r="AB355" s="54"/>
      <c r="AC355" s="54"/>
      <c r="AD355" s="54"/>
      <c r="AE355" s="53"/>
      <c r="AF355" s="54"/>
      <c r="AG355" s="53"/>
      <c r="AH355" s="115"/>
      <c r="AI355" s="54"/>
      <c r="AJ355" s="54"/>
      <c r="AK355" s="54"/>
      <c r="AL355" s="54"/>
      <c r="AM355" s="54"/>
      <c r="AN355" s="54"/>
      <c r="AO355" s="54"/>
      <c r="AP355" s="53"/>
      <c r="AQ355" s="54"/>
      <c r="AR355" s="53"/>
      <c r="AS355" s="115"/>
      <c r="AT355" s="54"/>
      <c r="AU355" s="54"/>
      <c r="AV355" s="54"/>
    </row>
    <row r="356" ht="12.75" customHeight="1" spans="1:48">
      <c r="A356" s="53"/>
      <c r="B356" s="53"/>
      <c r="C356" s="53"/>
      <c r="D356" s="54"/>
      <c r="E356" s="53"/>
      <c r="F356" s="53"/>
      <c r="G356" s="53"/>
      <c r="H356" s="53"/>
      <c r="I356" s="53"/>
      <c r="J356" s="53"/>
      <c r="K356" s="53"/>
      <c r="L356" s="53"/>
      <c r="M356" s="53"/>
      <c r="N356" s="115"/>
      <c r="O356" s="54"/>
      <c r="P356" s="54"/>
      <c r="Q356" s="54"/>
      <c r="R356" s="54"/>
      <c r="S356" s="54"/>
      <c r="T356" s="53"/>
      <c r="U356" s="54"/>
      <c r="V356" s="53"/>
      <c r="W356" s="115"/>
      <c r="X356" s="54"/>
      <c r="Y356" s="54"/>
      <c r="Z356" s="54"/>
      <c r="AA356" s="54"/>
      <c r="AB356" s="54"/>
      <c r="AC356" s="54"/>
      <c r="AD356" s="54"/>
      <c r="AE356" s="53"/>
      <c r="AF356" s="54"/>
      <c r="AG356" s="53"/>
      <c r="AH356" s="115"/>
      <c r="AI356" s="54"/>
      <c r="AJ356" s="54"/>
      <c r="AK356" s="54"/>
      <c r="AL356" s="54"/>
      <c r="AM356" s="54"/>
      <c r="AN356" s="54"/>
      <c r="AO356" s="54"/>
      <c r="AP356" s="53"/>
      <c r="AQ356" s="54"/>
      <c r="AR356" s="53"/>
      <c r="AS356" s="115"/>
      <c r="AT356" s="54"/>
      <c r="AU356" s="54"/>
      <c r="AV356" s="54"/>
    </row>
    <row r="357" ht="12.75" customHeight="1" spans="1:48">
      <c r="A357" s="53"/>
      <c r="B357" s="53"/>
      <c r="C357" s="53"/>
      <c r="D357" s="54"/>
      <c r="E357" s="53"/>
      <c r="F357" s="53"/>
      <c r="G357" s="53"/>
      <c r="H357" s="53"/>
      <c r="I357" s="53"/>
      <c r="J357" s="53"/>
      <c r="K357" s="53"/>
      <c r="L357" s="53"/>
      <c r="M357" s="53"/>
      <c r="N357" s="115"/>
      <c r="O357" s="54"/>
      <c r="P357" s="54"/>
      <c r="Q357" s="54"/>
      <c r="R357" s="54"/>
      <c r="S357" s="54"/>
      <c r="T357" s="53"/>
      <c r="U357" s="54"/>
      <c r="V357" s="53"/>
      <c r="W357" s="115"/>
      <c r="X357" s="54"/>
      <c r="Y357" s="54"/>
      <c r="Z357" s="54"/>
      <c r="AA357" s="54"/>
      <c r="AB357" s="54"/>
      <c r="AC357" s="54"/>
      <c r="AD357" s="54"/>
      <c r="AE357" s="53"/>
      <c r="AF357" s="54"/>
      <c r="AG357" s="53"/>
      <c r="AH357" s="115"/>
      <c r="AI357" s="54"/>
      <c r="AJ357" s="54"/>
      <c r="AK357" s="54"/>
      <c r="AL357" s="54"/>
      <c r="AM357" s="54"/>
      <c r="AN357" s="54"/>
      <c r="AO357" s="54"/>
      <c r="AP357" s="53"/>
      <c r="AQ357" s="54"/>
      <c r="AR357" s="53"/>
      <c r="AS357" s="115"/>
      <c r="AT357" s="54"/>
      <c r="AU357" s="54"/>
      <c r="AV357" s="54"/>
    </row>
    <row r="358" ht="12.75" customHeight="1" spans="1:48">
      <c r="A358" s="53"/>
      <c r="B358" s="53"/>
      <c r="C358" s="53"/>
      <c r="D358" s="54"/>
      <c r="E358" s="53"/>
      <c r="F358" s="53"/>
      <c r="G358" s="53"/>
      <c r="H358" s="53"/>
      <c r="I358" s="53"/>
      <c r="J358" s="53"/>
      <c r="K358" s="53"/>
      <c r="L358" s="53"/>
      <c r="M358" s="53"/>
      <c r="N358" s="115"/>
      <c r="O358" s="54"/>
      <c r="P358" s="54"/>
      <c r="Q358" s="54"/>
      <c r="R358" s="54"/>
      <c r="S358" s="54"/>
      <c r="T358" s="53"/>
      <c r="U358" s="54"/>
      <c r="V358" s="53"/>
      <c r="W358" s="115"/>
      <c r="X358" s="54"/>
      <c r="Y358" s="54"/>
      <c r="Z358" s="54"/>
      <c r="AA358" s="54"/>
      <c r="AB358" s="54"/>
      <c r="AC358" s="54"/>
      <c r="AD358" s="54"/>
      <c r="AE358" s="53"/>
      <c r="AF358" s="54"/>
      <c r="AG358" s="53"/>
      <c r="AH358" s="115"/>
      <c r="AI358" s="54"/>
      <c r="AJ358" s="54"/>
      <c r="AK358" s="54"/>
      <c r="AL358" s="54"/>
      <c r="AM358" s="54"/>
      <c r="AN358" s="54"/>
      <c r="AO358" s="54"/>
      <c r="AP358" s="53"/>
      <c r="AQ358" s="54"/>
      <c r="AR358" s="53"/>
      <c r="AS358" s="115"/>
      <c r="AT358" s="54"/>
      <c r="AU358" s="54"/>
      <c r="AV358" s="54"/>
    </row>
    <row r="359" ht="12.75" customHeight="1" spans="1:48">
      <c r="A359" s="53"/>
      <c r="B359" s="53"/>
      <c r="C359" s="53"/>
      <c r="D359" s="54"/>
      <c r="E359" s="53"/>
      <c r="F359" s="53"/>
      <c r="G359" s="53"/>
      <c r="H359" s="53"/>
      <c r="I359" s="53"/>
      <c r="J359" s="53"/>
      <c r="K359" s="53"/>
      <c r="L359" s="53"/>
      <c r="M359" s="53"/>
      <c r="N359" s="115"/>
      <c r="O359" s="54"/>
      <c r="P359" s="54"/>
      <c r="Q359" s="54"/>
      <c r="R359" s="54"/>
      <c r="S359" s="54"/>
      <c r="T359" s="53"/>
      <c r="U359" s="54"/>
      <c r="V359" s="53"/>
      <c r="W359" s="115"/>
      <c r="X359" s="54"/>
      <c r="Y359" s="54"/>
      <c r="Z359" s="54"/>
      <c r="AA359" s="54"/>
      <c r="AB359" s="54"/>
      <c r="AC359" s="54"/>
      <c r="AD359" s="54"/>
      <c r="AE359" s="53"/>
      <c r="AF359" s="54"/>
      <c r="AG359" s="53"/>
      <c r="AH359" s="115"/>
      <c r="AI359" s="54"/>
      <c r="AJ359" s="54"/>
      <c r="AK359" s="54"/>
      <c r="AL359" s="54"/>
      <c r="AM359" s="54"/>
      <c r="AN359" s="54"/>
      <c r="AO359" s="54"/>
      <c r="AP359" s="53"/>
      <c r="AQ359" s="54"/>
      <c r="AR359" s="53"/>
      <c r="AS359" s="115"/>
      <c r="AT359" s="54"/>
      <c r="AU359" s="54"/>
      <c r="AV359" s="54"/>
    </row>
    <row r="360" ht="12.75" customHeight="1" spans="1:48">
      <c r="A360" s="53"/>
      <c r="B360" s="53"/>
      <c r="C360" s="53"/>
      <c r="D360" s="54"/>
      <c r="E360" s="53"/>
      <c r="F360" s="53"/>
      <c r="G360" s="53"/>
      <c r="H360" s="53"/>
      <c r="I360" s="53"/>
      <c r="J360" s="53"/>
      <c r="K360" s="53"/>
      <c r="L360" s="53"/>
      <c r="M360" s="53"/>
      <c r="N360" s="115"/>
      <c r="O360" s="54"/>
      <c r="P360" s="54"/>
      <c r="Q360" s="54"/>
      <c r="R360" s="54"/>
      <c r="S360" s="54"/>
      <c r="T360" s="53"/>
      <c r="U360" s="54"/>
      <c r="V360" s="53"/>
      <c r="W360" s="115"/>
      <c r="X360" s="54"/>
      <c r="Y360" s="54"/>
      <c r="Z360" s="54"/>
      <c r="AA360" s="54"/>
      <c r="AB360" s="54"/>
      <c r="AC360" s="54"/>
      <c r="AD360" s="54"/>
      <c r="AE360" s="53"/>
      <c r="AF360" s="54"/>
      <c r="AG360" s="53"/>
      <c r="AH360" s="115"/>
      <c r="AI360" s="54"/>
      <c r="AJ360" s="54"/>
      <c r="AK360" s="54"/>
      <c r="AL360" s="54"/>
      <c r="AM360" s="54"/>
      <c r="AN360" s="54"/>
      <c r="AO360" s="54"/>
      <c r="AP360" s="53"/>
      <c r="AQ360" s="54"/>
      <c r="AR360" s="53"/>
      <c r="AS360" s="115"/>
      <c r="AT360" s="54"/>
      <c r="AU360" s="54"/>
      <c r="AV360" s="54"/>
    </row>
    <row r="361" ht="12.75" customHeight="1" spans="1:48">
      <c r="A361" s="53"/>
      <c r="B361" s="53"/>
      <c r="C361" s="53"/>
      <c r="D361" s="54"/>
      <c r="E361" s="53"/>
      <c r="F361" s="53"/>
      <c r="G361" s="53"/>
      <c r="H361" s="53"/>
      <c r="I361" s="53"/>
      <c r="J361" s="53"/>
      <c r="K361" s="53"/>
      <c r="L361" s="53"/>
      <c r="M361" s="53"/>
      <c r="N361" s="115"/>
      <c r="O361" s="54"/>
      <c r="P361" s="54"/>
      <c r="Q361" s="54"/>
      <c r="R361" s="54"/>
      <c r="S361" s="54"/>
      <c r="T361" s="53"/>
      <c r="U361" s="54"/>
      <c r="V361" s="53"/>
      <c r="W361" s="115"/>
      <c r="X361" s="54"/>
      <c r="Y361" s="54"/>
      <c r="Z361" s="54"/>
      <c r="AA361" s="54"/>
      <c r="AB361" s="54"/>
      <c r="AC361" s="54"/>
      <c r="AD361" s="54"/>
      <c r="AE361" s="53"/>
      <c r="AF361" s="54"/>
      <c r="AG361" s="53"/>
      <c r="AH361" s="115"/>
      <c r="AI361" s="54"/>
      <c r="AJ361" s="54"/>
      <c r="AK361" s="54"/>
      <c r="AL361" s="54"/>
      <c r="AM361" s="54"/>
      <c r="AN361" s="54"/>
      <c r="AO361" s="54"/>
      <c r="AP361" s="53"/>
      <c r="AQ361" s="54"/>
      <c r="AR361" s="53"/>
      <c r="AS361" s="115"/>
      <c r="AT361" s="54"/>
      <c r="AU361" s="54"/>
      <c r="AV361" s="54"/>
    </row>
    <row r="362" ht="12.75" customHeight="1" spans="1:48">
      <c r="A362" s="53"/>
      <c r="B362" s="53"/>
      <c r="C362" s="53"/>
      <c r="D362" s="54"/>
      <c r="E362" s="53"/>
      <c r="F362" s="53"/>
      <c r="G362" s="53"/>
      <c r="H362" s="53"/>
      <c r="I362" s="53"/>
      <c r="J362" s="53"/>
      <c r="K362" s="53"/>
      <c r="L362" s="53"/>
      <c r="M362" s="53"/>
      <c r="N362" s="115"/>
      <c r="O362" s="54"/>
      <c r="P362" s="54"/>
      <c r="Q362" s="54"/>
      <c r="R362" s="54"/>
      <c r="S362" s="54"/>
      <c r="T362" s="53"/>
      <c r="U362" s="54"/>
      <c r="V362" s="53"/>
      <c r="W362" s="115"/>
      <c r="X362" s="54"/>
      <c r="Y362" s="54"/>
      <c r="Z362" s="54"/>
      <c r="AA362" s="54"/>
      <c r="AB362" s="54"/>
      <c r="AC362" s="54"/>
      <c r="AD362" s="54"/>
      <c r="AE362" s="53"/>
      <c r="AF362" s="54"/>
      <c r="AG362" s="53"/>
      <c r="AH362" s="115"/>
      <c r="AI362" s="54"/>
      <c r="AJ362" s="54"/>
      <c r="AK362" s="54"/>
      <c r="AL362" s="54"/>
      <c r="AM362" s="54"/>
      <c r="AN362" s="54"/>
      <c r="AO362" s="54"/>
      <c r="AP362" s="53"/>
      <c r="AQ362" s="54"/>
      <c r="AR362" s="53"/>
      <c r="AS362" s="115"/>
      <c r="AT362" s="54"/>
      <c r="AU362" s="54"/>
      <c r="AV362" s="54"/>
    </row>
    <row r="363" ht="12.75" customHeight="1" spans="1:48">
      <c r="A363" s="53"/>
      <c r="B363" s="53"/>
      <c r="C363" s="53"/>
      <c r="D363" s="54"/>
      <c r="E363" s="53"/>
      <c r="F363" s="53"/>
      <c r="G363" s="53"/>
      <c r="H363" s="53"/>
      <c r="I363" s="53"/>
      <c r="J363" s="53"/>
      <c r="K363" s="53"/>
      <c r="L363" s="53"/>
      <c r="M363" s="53"/>
      <c r="N363" s="115"/>
      <c r="O363" s="54"/>
      <c r="P363" s="54"/>
      <c r="Q363" s="54"/>
      <c r="R363" s="54"/>
      <c r="S363" s="54"/>
      <c r="T363" s="53"/>
      <c r="U363" s="54"/>
      <c r="V363" s="53"/>
      <c r="W363" s="115"/>
      <c r="X363" s="54"/>
      <c r="Y363" s="54"/>
      <c r="Z363" s="54"/>
      <c r="AA363" s="54"/>
      <c r="AB363" s="54"/>
      <c r="AC363" s="54"/>
      <c r="AD363" s="54"/>
      <c r="AE363" s="53"/>
      <c r="AF363" s="54"/>
      <c r="AG363" s="53"/>
      <c r="AH363" s="115"/>
      <c r="AI363" s="54"/>
      <c r="AJ363" s="54"/>
      <c r="AK363" s="54"/>
      <c r="AL363" s="54"/>
      <c r="AM363" s="54"/>
      <c r="AN363" s="54"/>
      <c r="AO363" s="54"/>
      <c r="AP363" s="53"/>
      <c r="AQ363" s="54"/>
      <c r="AR363" s="53"/>
      <c r="AS363" s="115"/>
      <c r="AT363" s="54"/>
      <c r="AU363" s="54"/>
      <c r="AV363" s="54"/>
    </row>
    <row r="364" ht="12.75" customHeight="1" spans="1:48">
      <c r="A364" s="53"/>
      <c r="B364" s="53"/>
      <c r="C364" s="53"/>
      <c r="D364" s="54"/>
      <c r="E364" s="53"/>
      <c r="F364" s="53"/>
      <c r="G364" s="53"/>
      <c r="H364" s="53"/>
      <c r="I364" s="53"/>
      <c r="J364" s="53"/>
      <c r="K364" s="53"/>
      <c r="L364" s="53"/>
      <c r="M364" s="53"/>
      <c r="N364" s="115"/>
      <c r="O364" s="54"/>
      <c r="P364" s="54"/>
      <c r="Q364" s="54"/>
      <c r="R364" s="54"/>
      <c r="S364" s="54"/>
      <c r="T364" s="53"/>
      <c r="U364" s="54"/>
      <c r="V364" s="53"/>
      <c r="W364" s="115"/>
      <c r="X364" s="54"/>
      <c r="Y364" s="54"/>
      <c r="Z364" s="54"/>
      <c r="AA364" s="54"/>
      <c r="AB364" s="54"/>
      <c r="AC364" s="54"/>
      <c r="AD364" s="54"/>
      <c r="AE364" s="53"/>
      <c r="AF364" s="54"/>
      <c r="AG364" s="53"/>
      <c r="AH364" s="115"/>
      <c r="AI364" s="54"/>
      <c r="AJ364" s="54"/>
      <c r="AK364" s="54"/>
      <c r="AL364" s="54"/>
      <c r="AM364" s="54"/>
      <c r="AN364" s="54"/>
      <c r="AO364" s="54"/>
      <c r="AP364" s="53"/>
      <c r="AQ364" s="54"/>
      <c r="AR364" s="53"/>
      <c r="AS364" s="115"/>
      <c r="AT364" s="54"/>
      <c r="AU364" s="54"/>
      <c r="AV364" s="54"/>
    </row>
    <row r="365" ht="12.75" customHeight="1" spans="1:48">
      <c r="A365" s="53"/>
      <c r="B365" s="53"/>
      <c r="C365" s="53"/>
      <c r="D365" s="54"/>
      <c r="E365" s="53"/>
      <c r="F365" s="53"/>
      <c r="G365" s="53"/>
      <c r="H365" s="53"/>
      <c r="I365" s="53"/>
      <c r="J365" s="53"/>
      <c r="K365" s="53"/>
      <c r="L365" s="53"/>
      <c r="M365" s="53"/>
      <c r="N365" s="115"/>
      <c r="O365" s="54"/>
      <c r="P365" s="54"/>
      <c r="Q365" s="54"/>
      <c r="R365" s="54"/>
      <c r="S365" s="54"/>
      <c r="T365" s="53"/>
      <c r="U365" s="54"/>
      <c r="V365" s="53"/>
      <c r="W365" s="115"/>
      <c r="X365" s="54"/>
      <c r="Y365" s="54"/>
      <c r="Z365" s="54"/>
      <c r="AA365" s="54"/>
      <c r="AB365" s="54"/>
      <c r="AC365" s="54"/>
      <c r="AD365" s="54"/>
      <c r="AE365" s="53"/>
      <c r="AF365" s="54"/>
      <c r="AG365" s="53"/>
      <c r="AH365" s="115"/>
      <c r="AI365" s="54"/>
      <c r="AJ365" s="54"/>
      <c r="AK365" s="54"/>
      <c r="AL365" s="54"/>
      <c r="AM365" s="54"/>
      <c r="AN365" s="54"/>
      <c r="AO365" s="54"/>
      <c r="AP365" s="53"/>
      <c r="AQ365" s="54"/>
      <c r="AR365" s="53"/>
      <c r="AS365" s="115"/>
      <c r="AT365" s="54"/>
      <c r="AU365" s="54"/>
      <c r="AV365" s="54"/>
    </row>
    <row r="366" ht="12.75" customHeight="1" spans="1:48">
      <c r="A366" s="53"/>
      <c r="B366" s="53"/>
      <c r="C366" s="53"/>
      <c r="D366" s="54"/>
      <c r="E366" s="53"/>
      <c r="F366" s="53"/>
      <c r="G366" s="53"/>
      <c r="H366" s="53"/>
      <c r="I366" s="53"/>
      <c r="J366" s="53"/>
      <c r="K366" s="53"/>
      <c r="L366" s="53"/>
      <c r="M366" s="53"/>
      <c r="N366" s="115"/>
      <c r="O366" s="54"/>
      <c r="P366" s="54"/>
      <c r="Q366" s="54"/>
      <c r="R366" s="54"/>
      <c r="S366" s="54"/>
      <c r="T366" s="53"/>
      <c r="U366" s="54"/>
      <c r="V366" s="53"/>
      <c r="W366" s="115"/>
      <c r="X366" s="54"/>
      <c r="Y366" s="54"/>
      <c r="Z366" s="54"/>
      <c r="AA366" s="54"/>
      <c r="AB366" s="54"/>
      <c r="AC366" s="54"/>
      <c r="AD366" s="54"/>
      <c r="AE366" s="53"/>
      <c r="AF366" s="54"/>
      <c r="AG366" s="53"/>
      <c r="AH366" s="115"/>
      <c r="AI366" s="54"/>
      <c r="AJ366" s="54"/>
      <c r="AK366" s="54"/>
      <c r="AL366" s="54"/>
      <c r="AM366" s="54"/>
      <c r="AN366" s="54"/>
      <c r="AO366" s="54"/>
      <c r="AP366" s="53"/>
      <c r="AQ366" s="54"/>
      <c r="AR366" s="53"/>
      <c r="AS366" s="115"/>
      <c r="AT366" s="54"/>
      <c r="AU366" s="54"/>
      <c r="AV366" s="54"/>
    </row>
    <row r="367" ht="12.75" customHeight="1" spans="1:48">
      <c r="A367" s="53"/>
      <c r="B367" s="53"/>
      <c r="C367" s="53"/>
      <c r="D367" s="54"/>
      <c r="E367" s="53"/>
      <c r="F367" s="53"/>
      <c r="G367" s="53"/>
      <c r="H367" s="53"/>
      <c r="I367" s="53"/>
      <c r="J367" s="53"/>
      <c r="K367" s="53"/>
      <c r="L367" s="53"/>
      <c r="M367" s="53"/>
      <c r="N367" s="115"/>
      <c r="O367" s="54"/>
      <c r="P367" s="54"/>
      <c r="Q367" s="54"/>
      <c r="R367" s="54"/>
      <c r="S367" s="54"/>
      <c r="T367" s="53"/>
      <c r="U367" s="54"/>
      <c r="V367" s="53"/>
      <c r="W367" s="115"/>
      <c r="X367" s="54"/>
      <c r="Y367" s="54"/>
      <c r="Z367" s="54"/>
      <c r="AA367" s="54"/>
      <c r="AB367" s="54"/>
      <c r="AC367" s="54"/>
      <c r="AD367" s="54"/>
      <c r="AE367" s="53"/>
      <c r="AF367" s="54"/>
      <c r="AG367" s="53"/>
      <c r="AH367" s="115"/>
      <c r="AI367" s="54"/>
      <c r="AJ367" s="54"/>
      <c r="AK367" s="54"/>
      <c r="AL367" s="54"/>
      <c r="AM367" s="54"/>
      <c r="AN367" s="54"/>
      <c r="AO367" s="54"/>
      <c r="AP367" s="53"/>
      <c r="AQ367" s="54"/>
      <c r="AR367" s="53"/>
      <c r="AS367" s="115"/>
      <c r="AT367" s="54"/>
      <c r="AU367" s="54"/>
      <c r="AV367" s="54"/>
    </row>
    <row r="368" ht="12.75" customHeight="1" spans="1:48">
      <c r="A368" s="53"/>
      <c r="B368" s="53"/>
      <c r="C368" s="53"/>
      <c r="D368" s="54"/>
      <c r="E368" s="53"/>
      <c r="F368" s="53"/>
      <c r="G368" s="53"/>
      <c r="H368" s="53"/>
      <c r="I368" s="53"/>
      <c r="J368" s="53"/>
      <c r="K368" s="53"/>
      <c r="L368" s="53"/>
      <c r="M368" s="53"/>
      <c r="N368" s="115"/>
      <c r="O368" s="54"/>
      <c r="P368" s="54"/>
      <c r="Q368" s="54"/>
      <c r="R368" s="54"/>
      <c r="S368" s="54"/>
      <c r="T368" s="53"/>
      <c r="U368" s="54"/>
      <c r="V368" s="53"/>
      <c r="W368" s="115"/>
      <c r="X368" s="54"/>
      <c r="Y368" s="54"/>
      <c r="Z368" s="54"/>
      <c r="AA368" s="54"/>
      <c r="AB368" s="54"/>
      <c r="AC368" s="54"/>
      <c r="AD368" s="54"/>
      <c r="AE368" s="53"/>
      <c r="AF368" s="54"/>
      <c r="AG368" s="53"/>
      <c r="AH368" s="115"/>
      <c r="AI368" s="54"/>
      <c r="AJ368" s="54"/>
      <c r="AK368" s="54"/>
      <c r="AL368" s="54"/>
      <c r="AM368" s="54"/>
      <c r="AN368" s="54"/>
      <c r="AO368" s="54"/>
      <c r="AP368" s="53"/>
      <c r="AQ368" s="54"/>
      <c r="AR368" s="53"/>
      <c r="AS368" s="115"/>
      <c r="AT368" s="54"/>
      <c r="AU368" s="54"/>
      <c r="AV368" s="54"/>
    </row>
    <row r="369" ht="12.75" customHeight="1" spans="1:48">
      <c r="A369" s="53"/>
      <c r="B369" s="53"/>
      <c r="C369" s="53"/>
      <c r="D369" s="54"/>
      <c r="E369" s="53"/>
      <c r="F369" s="53"/>
      <c r="G369" s="53"/>
      <c r="H369" s="53"/>
      <c r="I369" s="53"/>
      <c r="J369" s="53"/>
      <c r="K369" s="53"/>
      <c r="L369" s="53"/>
      <c r="M369" s="53"/>
      <c r="N369" s="115"/>
      <c r="O369" s="54"/>
      <c r="P369" s="54"/>
      <c r="Q369" s="54"/>
      <c r="R369" s="54"/>
      <c r="S369" s="54"/>
      <c r="T369" s="53"/>
      <c r="U369" s="54"/>
      <c r="V369" s="53"/>
      <c r="W369" s="115"/>
      <c r="X369" s="54"/>
      <c r="Y369" s="54"/>
      <c r="Z369" s="54"/>
      <c r="AA369" s="54"/>
      <c r="AB369" s="54"/>
      <c r="AC369" s="54"/>
      <c r="AD369" s="54"/>
      <c r="AE369" s="53"/>
      <c r="AF369" s="54"/>
      <c r="AG369" s="53"/>
      <c r="AH369" s="115"/>
      <c r="AI369" s="54"/>
      <c r="AJ369" s="54"/>
      <c r="AK369" s="54"/>
      <c r="AL369" s="54"/>
      <c r="AM369" s="54"/>
      <c r="AN369" s="54"/>
      <c r="AO369" s="54"/>
      <c r="AP369" s="53"/>
      <c r="AQ369" s="54"/>
      <c r="AR369" s="53"/>
      <c r="AS369" s="115"/>
      <c r="AT369" s="54"/>
      <c r="AU369" s="54"/>
      <c r="AV369" s="54"/>
    </row>
    <row r="370" ht="12.75" customHeight="1" spans="1:48">
      <c r="A370" s="53"/>
      <c r="B370" s="53"/>
      <c r="C370" s="53"/>
      <c r="D370" s="54"/>
      <c r="E370" s="53"/>
      <c r="F370" s="53"/>
      <c r="G370" s="53"/>
      <c r="H370" s="53"/>
      <c r="I370" s="53"/>
      <c r="J370" s="53"/>
      <c r="K370" s="53"/>
      <c r="L370" s="53"/>
      <c r="M370" s="53"/>
      <c r="N370" s="115"/>
      <c r="O370" s="54"/>
      <c r="P370" s="54"/>
      <c r="Q370" s="54"/>
      <c r="R370" s="54"/>
      <c r="S370" s="54"/>
      <c r="T370" s="53"/>
      <c r="U370" s="54"/>
      <c r="V370" s="53"/>
      <c r="W370" s="115"/>
      <c r="X370" s="54"/>
      <c r="Y370" s="54"/>
      <c r="Z370" s="54"/>
      <c r="AA370" s="54"/>
      <c r="AB370" s="54"/>
      <c r="AC370" s="54"/>
      <c r="AD370" s="54"/>
      <c r="AE370" s="53"/>
      <c r="AF370" s="54"/>
      <c r="AG370" s="53"/>
      <c r="AH370" s="115"/>
      <c r="AI370" s="54"/>
      <c r="AJ370" s="54"/>
      <c r="AK370" s="54"/>
      <c r="AL370" s="54"/>
      <c r="AM370" s="54"/>
      <c r="AN370" s="54"/>
      <c r="AO370" s="54"/>
      <c r="AP370" s="53"/>
      <c r="AQ370" s="54"/>
      <c r="AR370" s="53"/>
      <c r="AS370" s="115"/>
      <c r="AT370" s="54"/>
      <c r="AU370" s="54"/>
      <c r="AV370" s="54"/>
    </row>
    <row r="371" ht="12.75" customHeight="1" spans="1:48">
      <c r="A371" s="53"/>
      <c r="B371" s="53"/>
      <c r="C371" s="53"/>
      <c r="D371" s="54"/>
      <c r="E371" s="53"/>
      <c r="F371" s="53"/>
      <c r="G371" s="53"/>
      <c r="H371" s="53"/>
      <c r="I371" s="53"/>
      <c r="J371" s="53"/>
      <c r="K371" s="53"/>
      <c r="L371" s="53"/>
      <c r="M371" s="53"/>
      <c r="N371" s="115"/>
      <c r="O371" s="54"/>
      <c r="P371" s="54"/>
      <c r="Q371" s="54"/>
      <c r="R371" s="54"/>
      <c r="S371" s="54"/>
      <c r="T371" s="53"/>
      <c r="U371" s="54"/>
      <c r="V371" s="53"/>
      <c r="W371" s="115"/>
      <c r="X371" s="54"/>
      <c r="Y371" s="54"/>
      <c r="Z371" s="54"/>
      <c r="AA371" s="54"/>
      <c r="AB371" s="54"/>
      <c r="AC371" s="54"/>
      <c r="AD371" s="54"/>
      <c r="AE371" s="53"/>
      <c r="AF371" s="54"/>
      <c r="AG371" s="53"/>
      <c r="AH371" s="115"/>
      <c r="AI371" s="54"/>
      <c r="AJ371" s="54"/>
      <c r="AK371" s="54"/>
      <c r="AL371" s="54"/>
      <c r="AM371" s="54"/>
      <c r="AN371" s="54"/>
      <c r="AO371" s="54"/>
      <c r="AP371" s="53"/>
      <c r="AQ371" s="54"/>
      <c r="AR371" s="53"/>
      <c r="AS371" s="115"/>
      <c r="AT371" s="54"/>
      <c r="AU371" s="54"/>
      <c r="AV371" s="54"/>
    </row>
    <row r="372" ht="12.75" customHeight="1" spans="1:48">
      <c r="A372" s="53"/>
      <c r="B372" s="53"/>
      <c r="C372" s="53"/>
      <c r="D372" s="54"/>
      <c r="E372" s="53"/>
      <c r="F372" s="53"/>
      <c r="G372" s="53"/>
      <c r="H372" s="53"/>
      <c r="I372" s="53"/>
      <c r="J372" s="53"/>
      <c r="K372" s="53"/>
      <c r="L372" s="53"/>
      <c r="M372" s="53"/>
      <c r="N372" s="115"/>
      <c r="O372" s="54"/>
      <c r="P372" s="54"/>
      <c r="Q372" s="54"/>
      <c r="R372" s="54"/>
      <c r="S372" s="54"/>
      <c r="T372" s="53"/>
      <c r="U372" s="54"/>
      <c r="V372" s="53"/>
      <c r="W372" s="115"/>
      <c r="X372" s="54"/>
      <c r="Y372" s="54"/>
      <c r="Z372" s="54"/>
      <c r="AA372" s="54"/>
      <c r="AB372" s="54"/>
      <c r="AC372" s="54"/>
      <c r="AD372" s="54"/>
      <c r="AE372" s="53"/>
      <c r="AF372" s="54"/>
      <c r="AG372" s="53"/>
      <c r="AH372" s="115"/>
      <c r="AI372" s="54"/>
      <c r="AJ372" s="54"/>
      <c r="AK372" s="54"/>
      <c r="AL372" s="54"/>
      <c r="AM372" s="54"/>
      <c r="AN372" s="54"/>
      <c r="AO372" s="54"/>
      <c r="AP372" s="53"/>
      <c r="AQ372" s="54"/>
      <c r="AR372" s="53"/>
      <c r="AS372" s="115"/>
      <c r="AT372" s="54"/>
      <c r="AU372" s="54"/>
      <c r="AV372" s="54"/>
    </row>
    <row r="373" ht="12.75" customHeight="1" spans="1:48">
      <c r="A373" s="53"/>
      <c r="B373" s="53"/>
      <c r="C373" s="53"/>
      <c r="D373" s="54"/>
      <c r="E373" s="53"/>
      <c r="F373" s="53"/>
      <c r="G373" s="53"/>
      <c r="H373" s="53"/>
      <c r="I373" s="53"/>
      <c r="J373" s="53"/>
      <c r="K373" s="53"/>
      <c r="L373" s="53"/>
      <c r="M373" s="53"/>
      <c r="N373" s="115"/>
      <c r="O373" s="54"/>
      <c r="P373" s="54"/>
      <c r="Q373" s="54"/>
      <c r="R373" s="54"/>
      <c r="S373" s="54"/>
      <c r="T373" s="53"/>
      <c r="U373" s="54"/>
      <c r="V373" s="53"/>
      <c r="W373" s="115"/>
      <c r="X373" s="54"/>
      <c r="Y373" s="54"/>
      <c r="Z373" s="54"/>
      <c r="AA373" s="54"/>
      <c r="AB373" s="54"/>
      <c r="AC373" s="54"/>
      <c r="AD373" s="54"/>
      <c r="AE373" s="53"/>
      <c r="AF373" s="54"/>
      <c r="AG373" s="53"/>
      <c r="AH373" s="115"/>
      <c r="AI373" s="54"/>
      <c r="AJ373" s="54"/>
      <c r="AK373" s="54"/>
      <c r="AL373" s="54"/>
      <c r="AM373" s="54"/>
      <c r="AN373" s="54"/>
      <c r="AO373" s="54"/>
      <c r="AP373" s="53"/>
      <c r="AQ373" s="54"/>
      <c r="AR373" s="53"/>
      <c r="AS373" s="115"/>
      <c r="AT373" s="54"/>
      <c r="AU373" s="54"/>
      <c r="AV373" s="54"/>
    </row>
    <row r="374" ht="12.75" customHeight="1" spans="1:48">
      <c r="A374" s="53"/>
      <c r="B374" s="53"/>
      <c r="C374" s="53"/>
      <c r="D374" s="54"/>
      <c r="E374" s="53"/>
      <c r="F374" s="53"/>
      <c r="G374" s="53"/>
      <c r="H374" s="53"/>
      <c r="I374" s="53"/>
      <c r="J374" s="53"/>
      <c r="K374" s="53"/>
      <c r="L374" s="53"/>
      <c r="M374" s="53"/>
      <c r="N374" s="115"/>
      <c r="O374" s="54"/>
      <c r="P374" s="54"/>
      <c r="Q374" s="54"/>
      <c r="R374" s="54"/>
      <c r="S374" s="54"/>
      <c r="T374" s="53"/>
      <c r="U374" s="54"/>
      <c r="V374" s="53"/>
      <c r="W374" s="115"/>
      <c r="X374" s="54"/>
      <c r="Y374" s="54"/>
      <c r="Z374" s="54"/>
      <c r="AA374" s="54"/>
      <c r="AB374" s="54"/>
      <c r="AC374" s="54"/>
      <c r="AD374" s="54"/>
      <c r="AE374" s="53"/>
      <c r="AF374" s="54"/>
      <c r="AG374" s="53"/>
      <c r="AH374" s="115"/>
      <c r="AI374" s="54"/>
      <c r="AJ374" s="54"/>
      <c r="AK374" s="54"/>
      <c r="AL374" s="54"/>
      <c r="AM374" s="54"/>
      <c r="AN374" s="54"/>
      <c r="AO374" s="54"/>
      <c r="AP374" s="53"/>
      <c r="AQ374" s="54"/>
      <c r="AR374" s="53"/>
      <c r="AS374" s="115"/>
      <c r="AT374" s="54"/>
      <c r="AU374" s="54"/>
      <c r="AV374" s="54"/>
    </row>
    <row r="375" ht="12.75" customHeight="1" spans="1:48">
      <c r="A375" s="53"/>
      <c r="B375" s="53"/>
      <c r="C375" s="53"/>
      <c r="D375" s="54"/>
      <c r="E375" s="53"/>
      <c r="F375" s="53"/>
      <c r="G375" s="53"/>
      <c r="H375" s="53"/>
      <c r="I375" s="53"/>
      <c r="J375" s="53"/>
      <c r="K375" s="53"/>
      <c r="L375" s="53"/>
      <c r="M375" s="53"/>
      <c r="N375" s="115"/>
      <c r="O375" s="54"/>
      <c r="P375" s="54"/>
      <c r="Q375" s="54"/>
      <c r="R375" s="54"/>
      <c r="S375" s="54"/>
      <c r="T375" s="53"/>
      <c r="U375" s="54"/>
      <c r="V375" s="53"/>
      <c r="W375" s="115"/>
      <c r="X375" s="54"/>
      <c r="Y375" s="54"/>
      <c r="Z375" s="54"/>
      <c r="AA375" s="54"/>
      <c r="AB375" s="54"/>
      <c r="AC375" s="54"/>
      <c r="AD375" s="54"/>
      <c r="AE375" s="53"/>
      <c r="AF375" s="54"/>
      <c r="AG375" s="53"/>
      <c r="AH375" s="115"/>
      <c r="AI375" s="54"/>
      <c r="AJ375" s="54"/>
      <c r="AK375" s="54"/>
      <c r="AL375" s="54"/>
      <c r="AM375" s="54"/>
      <c r="AN375" s="54"/>
      <c r="AO375" s="54"/>
      <c r="AP375" s="53"/>
      <c r="AQ375" s="54"/>
      <c r="AR375" s="53"/>
      <c r="AS375" s="115"/>
      <c r="AT375" s="54"/>
      <c r="AU375" s="54"/>
      <c r="AV375" s="54"/>
    </row>
    <row r="376" ht="12.75" customHeight="1" spans="1:48">
      <c r="A376" s="53"/>
      <c r="B376" s="53"/>
      <c r="C376" s="53"/>
      <c r="D376" s="54"/>
      <c r="E376" s="53"/>
      <c r="F376" s="53"/>
      <c r="G376" s="53"/>
      <c r="H376" s="53"/>
      <c r="I376" s="53"/>
      <c r="J376" s="53"/>
      <c r="K376" s="53"/>
      <c r="L376" s="53"/>
      <c r="M376" s="53"/>
      <c r="N376" s="115"/>
      <c r="O376" s="54"/>
      <c r="P376" s="54"/>
      <c r="Q376" s="54"/>
      <c r="R376" s="54"/>
      <c r="S376" s="54"/>
      <c r="T376" s="53"/>
      <c r="U376" s="54"/>
      <c r="V376" s="53"/>
      <c r="W376" s="115"/>
      <c r="X376" s="54"/>
      <c r="Y376" s="54"/>
      <c r="Z376" s="54"/>
      <c r="AA376" s="54"/>
      <c r="AB376" s="54"/>
      <c r="AC376" s="54"/>
      <c r="AD376" s="54"/>
      <c r="AE376" s="53"/>
      <c r="AF376" s="54"/>
      <c r="AG376" s="53"/>
      <c r="AH376" s="115"/>
      <c r="AI376" s="54"/>
      <c r="AJ376" s="54"/>
      <c r="AK376" s="54"/>
      <c r="AL376" s="54"/>
      <c r="AM376" s="54"/>
      <c r="AN376" s="54"/>
      <c r="AO376" s="54"/>
      <c r="AP376" s="53"/>
      <c r="AQ376" s="54"/>
      <c r="AR376" s="53"/>
      <c r="AS376" s="115"/>
      <c r="AT376" s="54"/>
      <c r="AU376" s="54"/>
      <c r="AV376" s="54"/>
    </row>
    <row r="377" ht="12.75" customHeight="1" spans="1:48">
      <c r="A377" s="53"/>
      <c r="B377" s="53"/>
      <c r="C377" s="53"/>
      <c r="D377" s="54"/>
      <c r="E377" s="53"/>
      <c r="F377" s="53"/>
      <c r="G377" s="53"/>
      <c r="H377" s="53"/>
      <c r="I377" s="53"/>
      <c r="J377" s="53"/>
      <c r="K377" s="53"/>
      <c r="L377" s="53"/>
      <c r="M377" s="53"/>
      <c r="N377" s="115"/>
      <c r="O377" s="54"/>
      <c r="P377" s="54"/>
      <c r="Q377" s="54"/>
      <c r="R377" s="54"/>
      <c r="S377" s="54"/>
      <c r="T377" s="53"/>
      <c r="U377" s="54"/>
      <c r="V377" s="53"/>
      <c r="W377" s="115"/>
      <c r="X377" s="54"/>
      <c r="Y377" s="54"/>
      <c r="Z377" s="54"/>
      <c r="AA377" s="54"/>
      <c r="AB377" s="54"/>
      <c r="AC377" s="54"/>
      <c r="AD377" s="54"/>
      <c r="AE377" s="53"/>
      <c r="AF377" s="54"/>
      <c r="AG377" s="53"/>
      <c r="AH377" s="115"/>
      <c r="AI377" s="54"/>
      <c r="AJ377" s="54"/>
      <c r="AK377" s="54"/>
      <c r="AL377" s="54"/>
      <c r="AM377" s="54"/>
      <c r="AN377" s="54"/>
      <c r="AO377" s="54"/>
      <c r="AP377" s="53"/>
      <c r="AQ377" s="54"/>
      <c r="AR377" s="53"/>
      <c r="AS377" s="115"/>
      <c r="AT377" s="54"/>
      <c r="AU377" s="54"/>
      <c r="AV377" s="54"/>
    </row>
    <row r="378" ht="12.75" customHeight="1" spans="1:48">
      <c r="A378" s="53"/>
      <c r="B378" s="53"/>
      <c r="C378" s="53"/>
      <c r="D378" s="54"/>
      <c r="E378" s="53"/>
      <c r="F378" s="53"/>
      <c r="G378" s="53"/>
      <c r="H378" s="53"/>
      <c r="I378" s="53"/>
      <c r="J378" s="53"/>
      <c r="K378" s="53"/>
      <c r="L378" s="53"/>
      <c r="M378" s="53"/>
      <c r="N378" s="115"/>
      <c r="O378" s="54"/>
      <c r="P378" s="54"/>
      <c r="Q378" s="54"/>
      <c r="R378" s="54"/>
      <c r="S378" s="54"/>
      <c r="T378" s="53"/>
      <c r="U378" s="54"/>
      <c r="V378" s="53"/>
      <c r="W378" s="115"/>
      <c r="X378" s="54"/>
      <c r="Y378" s="54"/>
      <c r="Z378" s="54"/>
      <c r="AA378" s="54"/>
      <c r="AB378" s="54"/>
      <c r="AC378" s="54"/>
      <c r="AD378" s="54"/>
      <c r="AE378" s="53"/>
      <c r="AF378" s="54"/>
      <c r="AG378" s="53"/>
      <c r="AH378" s="115"/>
      <c r="AI378" s="54"/>
      <c r="AJ378" s="54"/>
      <c r="AK378" s="54"/>
      <c r="AL378" s="54"/>
      <c r="AM378" s="54"/>
      <c r="AN378" s="54"/>
      <c r="AO378" s="54"/>
      <c r="AP378" s="53"/>
      <c r="AQ378" s="54"/>
      <c r="AR378" s="53"/>
      <c r="AS378" s="115"/>
      <c r="AT378" s="54"/>
      <c r="AU378" s="54"/>
      <c r="AV378" s="54"/>
    </row>
    <row r="379" ht="12.75" customHeight="1" spans="1:48">
      <c r="A379" s="53"/>
      <c r="B379" s="53"/>
      <c r="C379" s="53"/>
      <c r="D379" s="54"/>
      <c r="E379" s="53"/>
      <c r="F379" s="53"/>
      <c r="G379" s="53"/>
      <c r="H379" s="53"/>
      <c r="I379" s="53"/>
      <c r="J379" s="53"/>
      <c r="K379" s="53"/>
      <c r="L379" s="53"/>
      <c r="M379" s="53"/>
      <c r="N379" s="115"/>
      <c r="O379" s="54"/>
      <c r="P379" s="54"/>
      <c r="Q379" s="54"/>
      <c r="R379" s="54"/>
      <c r="S379" s="54"/>
      <c r="T379" s="53"/>
      <c r="U379" s="54"/>
      <c r="V379" s="53"/>
      <c r="W379" s="115"/>
      <c r="X379" s="54"/>
      <c r="Y379" s="54"/>
      <c r="Z379" s="54"/>
      <c r="AA379" s="54"/>
      <c r="AB379" s="54"/>
      <c r="AC379" s="54"/>
      <c r="AD379" s="54"/>
      <c r="AE379" s="53"/>
      <c r="AF379" s="54"/>
      <c r="AG379" s="53"/>
      <c r="AH379" s="115"/>
      <c r="AI379" s="54"/>
      <c r="AJ379" s="54"/>
      <c r="AK379" s="54"/>
      <c r="AL379" s="54"/>
      <c r="AM379" s="54"/>
      <c r="AN379" s="54"/>
      <c r="AO379" s="54"/>
      <c r="AP379" s="53"/>
      <c r="AQ379" s="54"/>
      <c r="AR379" s="53"/>
      <c r="AS379" s="115"/>
      <c r="AT379" s="54"/>
      <c r="AU379" s="54"/>
      <c r="AV379" s="54"/>
    </row>
    <row r="380" ht="12.75" customHeight="1" spans="1:48">
      <c r="A380" s="53"/>
      <c r="B380" s="53"/>
      <c r="C380" s="53"/>
      <c r="D380" s="54"/>
      <c r="E380" s="53"/>
      <c r="F380" s="53"/>
      <c r="G380" s="53"/>
      <c r="H380" s="53"/>
      <c r="I380" s="53"/>
      <c r="J380" s="53"/>
      <c r="K380" s="53"/>
      <c r="L380" s="53"/>
      <c r="M380" s="53"/>
      <c r="N380" s="115"/>
      <c r="O380" s="54"/>
      <c r="P380" s="54"/>
      <c r="Q380" s="54"/>
      <c r="R380" s="54"/>
      <c r="S380" s="54"/>
      <c r="T380" s="53"/>
      <c r="U380" s="54"/>
      <c r="V380" s="53"/>
      <c r="W380" s="115"/>
      <c r="X380" s="54"/>
      <c r="Y380" s="54"/>
      <c r="Z380" s="54"/>
      <c r="AA380" s="54"/>
      <c r="AB380" s="54"/>
      <c r="AC380" s="54"/>
      <c r="AD380" s="54"/>
      <c r="AE380" s="53"/>
      <c r="AF380" s="54"/>
      <c r="AG380" s="53"/>
      <c r="AH380" s="115"/>
      <c r="AI380" s="54"/>
      <c r="AJ380" s="54"/>
      <c r="AK380" s="54"/>
      <c r="AL380" s="54"/>
      <c r="AM380" s="54"/>
      <c r="AN380" s="54"/>
      <c r="AO380" s="54"/>
      <c r="AP380" s="53"/>
      <c r="AQ380" s="54"/>
      <c r="AR380" s="53"/>
      <c r="AS380" s="115"/>
      <c r="AT380" s="54"/>
      <c r="AU380" s="54"/>
      <c r="AV380" s="54"/>
    </row>
    <row r="381" ht="12.75" customHeight="1" spans="1:48">
      <c r="A381" s="53"/>
      <c r="B381" s="53"/>
      <c r="C381" s="53"/>
      <c r="D381" s="54"/>
      <c r="E381" s="53"/>
      <c r="F381" s="53"/>
      <c r="G381" s="53"/>
      <c r="H381" s="53"/>
      <c r="I381" s="53"/>
      <c r="J381" s="53"/>
      <c r="K381" s="53"/>
      <c r="L381" s="53"/>
      <c r="M381" s="53"/>
      <c r="N381" s="115"/>
      <c r="O381" s="54"/>
      <c r="P381" s="54"/>
      <c r="Q381" s="54"/>
      <c r="R381" s="54"/>
      <c r="S381" s="54"/>
      <c r="T381" s="53"/>
      <c r="U381" s="54"/>
      <c r="V381" s="53"/>
      <c r="W381" s="115"/>
      <c r="X381" s="54"/>
      <c r="Y381" s="54"/>
      <c r="Z381" s="54"/>
      <c r="AA381" s="54"/>
      <c r="AB381" s="54"/>
      <c r="AC381" s="54"/>
      <c r="AD381" s="54"/>
      <c r="AE381" s="53"/>
      <c r="AF381" s="54"/>
      <c r="AG381" s="53"/>
      <c r="AH381" s="115"/>
      <c r="AI381" s="54"/>
      <c r="AJ381" s="54"/>
      <c r="AK381" s="54"/>
      <c r="AL381" s="54"/>
      <c r="AM381" s="54"/>
      <c r="AN381" s="54"/>
      <c r="AO381" s="54"/>
      <c r="AP381" s="53"/>
      <c r="AQ381" s="54"/>
      <c r="AR381" s="53"/>
      <c r="AS381" s="115"/>
      <c r="AT381" s="54"/>
      <c r="AU381" s="54"/>
      <c r="AV381" s="54"/>
    </row>
    <row r="382" ht="12.75" customHeight="1" spans="1:48">
      <c r="A382" s="53"/>
      <c r="B382" s="53"/>
      <c r="C382" s="53"/>
      <c r="D382" s="54"/>
      <c r="E382" s="53"/>
      <c r="F382" s="53"/>
      <c r="G382" s="53"/>
      <c r="H382" s="53"/>
      <c r="I382" s="53"/>
      <c r="J382" s="53"/>
      <c r="K382" s="53"/>
      <c r="L382" s="53"/>
      <c r="M382" s="53"/>
      <c r="N382" s="115"/>
      <c r="O382" s="54"/>
      <c r="P382" s="54"/>
      <c r="Q382" s="54"/>
      <c r="R382" s="54"/>
      <c r="S382" s="54"/>
      <c r="T382" s="53"/>
      <c r="U382" s="54"/>
      <c r="V382" s="53"/>
      <c r="W382" s="115"/>
      <c r="X382" s="54"/>
      <c r="Y382" s="54"/>
      <c r="Z382" s="54"/>
      <c r="AA382" s="54"/>
      <c r="AB382" s="54"/>
      <c r="AC382" s="54"/>
      <c r="AD382" s="54"/>
      <c r="AE382" s="53"/>
      <c r="AF382" s="54"/>
      <c r="AG382" s="53"/>
      <c r="AH382" s="115"/>
      <c r="AI382" s="54"/>
      <c r="AJ382" s="54"/>
      <c r="AK382" s="54"/>
      <c r="AL382" s="54"/>
      <c r="AM382" s="54"/>
      <c r="AN382" s="54"/>
      <c r="AO382" s="54"/>
      <c r="AP382" s="53"/>
      <c r="AQ382" s="54"/>
      <c r="AR382" s="53"/>
      <c r="AS382" s="115"/>
      <c r="AT382" s="54"/>
      <c r="AU382" s="54"/>
      <c r="AV382" s="54"/>
    </row>
    <row r="383" ht="12.75" customHeight="1" spans="1:48">
      <c r="A383" s="53"/>
      <c r="B383" s="53"/>
      <c r="C383" s="53"/>
      <c r="D383" s="54"/>
      <c r="E383" s="53"/>
      <c r="F383" s="53"/>
      <c r="G383" s="53"/>
      <c r="H383" s="53"/>
      <c r="I383" s="53"/>
      <c r="J383" s="53"/>
      <c r="K383" s="53"/>
      <c r="L383" s="53"/>
      <c r="M383" s="53"/>
      <c r="N383" s="115"/>
      <c r="O383" s="54"/>
      <c r="P383" s="54"/>
      <c r="Q383" s="54"/>
      <c r="R383" s="54"/>
      <c r="S383" s="54"/>
      <c r="T383" s="53"/>
      <c r="U383" s="54"/>
      <c r="V383" s="53"/>
      <c r="W383" s="115"/>
      <c r="X383" s="54"/>
      <c r="Y383" s="54"/>
      <c r="Z383" s="54"/>
      <c r="AA383" s="54"/>
      <c r="AB383" s="54"/>
      <c r="AC383" s="54"/>
      <c r="AD383" s="54"/>
      <c r="AE383" s="53"/>
      <c r="AF383" s="54"/>
      <c r="AG383" s="53"/>
      <c r="AH383" s="115"/>
      <c r="AI383" s="54"/>
      <c r="AJ383" s="54"/>
      <c r="AK383" s="54"/>
      <c r="AL383" s="54"/>
      <c r="AM383" s="54"/>
      <c r="AN383" s="54"/>
      <c r="AO383" s="54"/>
      <c r="AP383" s="53"/>
      <c r="AQ383" s="54"/>
      <c r="AR383" s="53"/>
      <c r="AS383" s="115"/>
      <c r="AT383" s="54"/>
      <c r="AU383" s="54"/>
      <c r="AV383" s="54"/>
    </row>
    <row r="384" ht="12.75" customHeight="1" spans="1:48">
      <c r="A384" s="53"/>
      <c r="B384" s="53"/>
      <c r="C384" s="53"/>
      <c r="D384" s="54"/>
      <c r="E384" s="53"/>
      <c r="F384" s="53"/>
      <c r="G384" s="53"/>
      <c r="H384" s="53"/>
      <c r="I384" s="53"/>
      <c r="J384" s="53"/>
      <c r="K384" s="53"/>
      <c r="L384" s="53"/>
      <c r="M384" s="53"/>
      <c r="N384" s="115"/>
      <c r="O384" s="54"/>
      <c r="P384" s="54"/>
      <c r="Q384" s="54"/>
      <c r="R384" s="54"/>
      <c r="S384" s="54"/>
      <c r="T384" s="53"/>
      <c r="U384" s="54"/>
      <c r="V384" s="53"/>
      <c r="W384" s="115"/>
      <c r="X384" s="54"/>
      <c r="Y384" s="54"/>
      <c r="Z384" s="54"/>
      <c r="AA384" s="54"/>
      <c r="AB384" s="54"/>
      <c r="AC384" s="54"/>
      <c r="AD384" s="54"/>
      <c r="AE384" s="53"/>
      <c r="AF384" s="54"/>
      <c r="AG384" s="53"/>
      <c r="AH384" s="115"/>
      <c r="AI384" s="54"/>
      <c r="AJ384" s="54"/>
      <c r="AK384" s="54"/>
      <c r="AL384" s="54"/>
      <c r="AM384" s="54"/>
      <c r="AN384" s="54"/>
      <c r="AO384" s="54"/>
      <c r="AP384" s="53"/>
      <c r="AQ384" s="54"/>
      <c r="AR384" s="53"/>
      <c r="AS384" s="115"/>
      <c r="AT384" s="54"/>
      <c r="AU384" s="54"/>
      <c r="AV384" s="54"/>
    </row>
    <row r="385" ht="12.75" customHeight="1" spans="1:48">
      <c r="A385" s="53"/>
      <c r="B385" s="53"/>
      <c r="C385" s="53"/>
      <c r="D385" s="54"/>
      <c r="E385" s="53"/>
      <c r="F385" s="53"/>
      <c r="G385" s="53"/>
      <c r="H385" s="53"/>
      <c r="I385" s="53"/>
      <c r="J385" s="53"/>
      <c r="K385" s="53"/>
      <c r="L385" s="53"/>
      <c r="M385" s="53"/>
      <c r="N385" s="115"/>
      <c r="O385" s="54"/>
      <c r="P385" s="54"/>
      <c r="Q385" s="54"/>
      <c r="R385" s="54"/>
      <c r="S385" s="54"/>
      <c r="T385" s="53"/>
      <c r="U385" s="54"/>
      <c r="V385" s="53"/>
      <c r="W385" s="115"/>
      <c r="X385" s="54"/>
      <c r="Y385" s="54"/>
      <c r="Z385" s="54"/>
      <c r="AA385" s="54"/>
      <c r="AB385" s="54"/>
      <c r="AC385" s="54"/>
      <c r="AD385" s="54"/>
      <c r="AE385" s="53"/>
      <c r="AF385" s="54"/>
      <c r="AG385" s="53"/>
      <c r="AH385" s="115"/>
      <c r="AI385" s="54"/>
      <c r="AJ385" s="54"/>
      <c r="AK385" s="54"/>
      <c r="AL385" s="54"/>
      <c r="AM385" s="54"/>
      <c r="AN385" s="54"/>
      <c r="AO385" s="54"/>
      <c r="AP385" s="53"/>
      <c r="AQ385" s="54"/>
      <c r="AR385" s="53"/>
      <c r="AS385" s="115"/>
      <c r="AT385" s="54"/>
      <c r="AU385" s="54"/>
      <c r="AV385" s="54"/>
    </row>
    <row r="386" ht="12.75" customHeight="1" spans="1:48">
      <c r="A386" s="53"/>
      <c r="B386" s="53"/>
      <c r="C386" s="53"/>
      <c r="D386" s="54"/>
      <c r="E386" s="53"/>
      <c r="F386" s="53"/>
      <c r="G386" s="53"/>
      <c r="H386" s="53"/>
      <c r="I386" s="53"/>
      <c r="J386" s="53"/>
      <c r="K386" s="53"/>
      <c r="L386" s="53"/>
      <c r="M386" s="53"/>
      <c r="N386" s="115"/>
      <c r="O386" s="54"/>
      <c r="P386" s="54"/>
      <c r="Q386" s="54"/>
      <c r="R386" s="54"/>
      <c r="S386" s="54"/>
      <c r="T386" s="53"/>
      <c r="U386" s="54"/>
      <c r="V386" s="53"/>
      <c r="W386" s="115"/>
      <c r="X386" s="54"/>
      <c r="Y386" s="54"/>
      <c r="Z386" s="54"/>
      <c r="AA386" s="54"/>
      <c r="AB386" s="54"/>
      <c r="AC386" s="54"/>
      <c r="AD386" s="54"/>
      <c r="AE386" s="53"/>
      <c r="AF386" s="54"/>
      <c r="AG386" s="53"/>
      <c r="AH386" s="115"/>
      <c r="AI386" s="54"/>
      <c r="AJ386" s="54"/>
      <c r="AK386" s="54"/>
      <c r="AL386" s="54"/>
      <c r="AM386" s="54"/>
      <c r="AN386" s="54"/>
      <c r="AO386" s="54"/>
      <c r="AP386" s="53"/>
      <c r="AQ386" s="54"/>
      <c r="AR386" s="53"/>
      <c r="AS386" s="115"/>
      <c r="AT386" s="54"/>
      <c r="AU386" s="54"/>
      <c r="AV386" s="54"/>
    </row>
    <row r="387" ht="12.75" customHeight="1" spans="1:48">
      <c r="A387" s="53"/>
      <c r="B387" s="53"/>
      <c r="C387" s="53"/>
      <c r="D387" s="54"/>
      <c r="E387" s="53"/>
      <c r="F387" s="53"/>
      <c r="G387" s="53"/>
      <c r="H387" s="53"/>
      <c r="I387" s="53"/>
      <c r="J387" s="53"/>
      <c r="K387" s="53"/>
      <c r="L387" s="53"/>
      <c r="M387" s="53"/>
      <c r="N387" s="115"/>
      <c r="O387" s="54"/>
      <c r="P387" s="54"/>
      <c r="Q387" s="54"/>
      <c r="R387" s="54"/>
      <c r="S387" s="54"/>
      <c r="T387" s="53"/>
      <c r="U387" s="54"/>
      <c r="V387" s="53"/>
      <c r="W387" s="115"/>
      <c r="X387" s="54"/>
      <c r="Y387" s="54"/>
      <c r="Z387" s="54"/>
      <c r="AA387" s="54"/>
      <c r="AB387" s="54"/>
      <c r="AC387" s="54"/>
      <c r="AD387" s="54"/>
      <c r="AE387" s="53"/>
      <c r="AF387" s="54"/>
      <c r="AG387" s="53"/>
      <c r="AH387" s="115"/>
      <c r="AI387" s="54"/>
      <c r="AJ387" s="54"/>
      <c r="AK387" s="54"/>
      <c r="AL387" s="54"/>
      <c r="AM387" s="54"/>
      <c r="AN387" s="54"/>
      <c r="AO387" s="54"/>
      <c r="AP387" s="53"/>
      <c r="AQ387" s="54"/>
      <c r="AR387" s="53"/>
      <c r="AS387" s="115"/>
      <c r="AT387" s="54"/>
      <c r="AU387" s="54"/>
      <c r="AV387" s="54"/>
    </row>
    <row r="388" ht="12.75" customHeight="1" spans="1:48">
      <c r="A388" s="53"/>
      <c r="B388" s="53"/>
      <c r="C388" s="53"/>
      <c r="D388" s="54"/>
      <c r="E388" s="53"/>
      <c r="F388" s="53"/>
      <c r="G388" s="53"/>
      <c r="H388" s="53"/>
      <c r="I388" s="53"/>
      <c r="J388" s="53"/>
      <c r="K388" s="53"/>
      <c r="L388" s="53"/>
      <c r="M388" s="53"/>
      <c r="N388" s="115"/>
      <c r="O388" s="54"/>
      <c r="P388" s="54"/>
      <c r="Q388" s="54"/>
      <c r="R388" s="54"/>
      <c r="S388" s="54"/>
      <c r="T388" s="53"/>
      <c r="U388" s="54"/>
      <c r="V388" s="53"/>
      <c r="W388" s="115"/>
      <c r="X388" s="54"/>
      <c r="Y388" s="54"/>
      <c r="Z388" s="54"/>
      <c r="AA388" s="54"/>
      <c r="AB388" s="54"/>
      <c r="AC388" s="54"/>
      <c r="AD388" s="54"/>
      <c r="AE388" s="53"/>
      <c r="AF388" s="54"/>
      <c r="AG388" s="53"/>
      <c r="AH388" s="115"/>
      <c r="AI388" s="54"/>
      <c r="AJ388" s="54"/>
      <c r="AK388" s="54"/>
      <c r="AL388" s="54"/>
      <c r="AM388" s="54"/>
      <c r="AN388" s="54"/>
      <c r="AO388" s="54"/>
      <c r="AP388" s="53"/>
      <c r="AQ388" s="54"/>
      <c r="AR388" s="53"/>
      <c r="AS388" s="115"/>
      <c r="AT388" s="54"/>
      <c r="AU388" s="54"/>
      <c r="AV388" s="54"/>
    </row>
    <row r="389" ht="12.75" customHeight="1" spans="1:48">
      <c r="A389" s="53"/>
      <c r="B389" s="53"/>
      <c r="C389" s="53"/>
      <c r="D389" s="54"/>
      <c r="E389" s="53"/>
      <c r="F389" s="53"/>
      <c r="G389" s="53"/>
      <c r="H389" s="53"/>
      <c r="I389" s="53"/>
      <c r="J389" s="53"/>
      <c r="K389" s="53"/>
      <c r="L389" s="53"/>
      <c r="M389" s="53"/>
      <c r="N389" s="115"/>
      <c r="O389" s="54"/>
      <c r="P389" s="54"/>
      <c r="Q389" s="54"/>
      <c r="R389" s="54"/>
      <c r="S389" s="54"/>
      <c r="T389" s="53"/>
      <c r="U389" s="54"/>
      <c r="V389" s="53"/>
      <c r="W389" s="115"/>
      <c r="X389" s="54"/>
      <c r="Y389" s="54"/>
      <c r="Z389" s="54"/>
      <c r="AA389" s="54"/>
      <c r="AB389" s="54"/>
      <c r="AC389" s="54"/>
      <c r="AD389" s="54"/>
      <c r="AE389" s="53"/>
      <c r="AF389" s="54"/>
      <c r="AG389" s="53"/>
      <c r="AH389" s="115"/>
      <c r="AI389" s="54"/>
      <c r="AJ389" s="54"/>
      <c r="AK389" s="54"/>
      <c r="AL389" s="54"/>
      <c r="AM389" s="54"/>
      <c r="AN389" s="54"/>
      <c r="AO389" s="54"/>
      <c r="AP389" s="53"/>
      <c r="AQ389" s="54"/>
      <c r="AR389" s="53"/>
      <c r="AS389" s="115"/>
      <c r="AT389" s="54"/>
      <c r="AU389" s="54"/>
      <c r="AV389" s="54"/>
    </row>
    <row r="390" ht="12.75" customHeight="1" spans="1:48">
      <c r="A390" s="53"/>
      <c r="B390" s="53"/>
      <c r="C390" s="53"/>
      <c r="D390" s="54"/>
      <c r="E390" s="53"/>
      <c r="F390" s="53"/>
      <c r="G390" s="53"/>
      <c r="H390" s="53"/>
      <c r="I390" s="53"/>
      <c r="J390" s="53"/>
      <c r="K390" s="53"/>
      <c r="L390" s="53"/>
      <c r="M390" s="53"/>
      <c r="N390" s="115"/>
      <c r="O390" s="54"/>
      <c r="P390" s="54"/>
      <c r="Q390" s="54"/>
      <c r="R390" s="54"/>
      <c r="S390" s="54"/>
      <c r="T390" s="53"/>
      <c r="U390" s="54"/>
      <c r="V390" s="53"/>
      <c r="W390" s="115"/>
      <c r="X390" s="54"/>
      <c r="Y390" s="54"/>
      <c r="Z390" s="54"/>
      <c r="AA390" s="54"/>
      <c r="AB390" s="54"/>
      <c r="AC390" s="54"/>
      <c r="AD390" s="54"/>
      <c r="AE390" s="53"/>
      <c r="AF390" s="54"/>
      <c r="AG390" s="53"/>
      <c r="AH390" s="115"/>
      <c r="AI390" s="54"/>
      <c r="AJ390" s="54"/>
      <c r="AK390" s="54"/>
      <c r="AL390" s="54"/>
      <c r="AM390" s="54"/>
      <c r="AN390" s="54"/>
      <c r="AO390" s="54"/>
      <c r="AP390" s="53"/>
      <c r="AQ390" s="54"/>
      <c r="AR390" s="53"/>
      <c r="AS390" s="115"/>
      <c r="AT390" s="54"/>
      <c r="AU390" s="54"/>
      <c r="AV390" s="54"/>
    </row>
    <row r="391" ht="12.75" customHeight="1" spans="1:48">
      <c r="A391" s="53"/>
      <c r="B391" s="53"/>
      <c r="C391" s="53"/>
      <c r="D391" s="54"/>
      <c r="E391" s="53"/>
      <c r="F391" s="53"/>
      <c r="G391" s="53"/>
      <c r="H391" s="53"/>
      <c r="I391" s="53"/>
      <c r="J391" s="53"/>
      <c r="K391" s="53"/>
      <c r="L391" s="53"/>
      <c r="M391" s="53"/>
      <c r="N391" s="115"/>
      <c r="O391" s="54"/>
      <c r="P391" s="54"/>
      <c r="Q391" s="54"/>
      <c r="R391" s="54"/>
      <c r="S391" s="54"/>
      <c r="T391" s="53"/>
      <c r="U391" s="54"/>
      <c r="V391" s="53"/>
      <c r="W391" s="115"/>
      <c r="X391" s="54"/>
      <c r="Y391" s="54"/>
      <c r="Z391" s="54"/>
      <c r="AA391" s="54"/>
      <c r="AB391" s="54"/>
      <c r="AC391" s="54"/>
      <c r="AD391" s="54"/>
      <c r="AE391" s="53"/>
      <c r="AF391" s="54"/>
      <c r="AG391" s="53"/>
      <c r="AH391" s="115"/>
      <c r="AI391" s="54"/>
      <c r="AJ391" s="54"/>
      <c r="AK391" s="54"/>
      <c r="AL391" s="54"/>
      <c r="AM391" s="54"/>
      <c r="AN391" s="54"/>
      <c r="AO391" s="54"/>
      <c r="AP391" s="53"/>
      <c r="AQ391" s="54"/>
      <c r="AR391" s="53"/>
      <c r="AS391" s="115"/>
      <c r="AT391" s="54"/>
      <c r="AU391" s="54"/>
      <c r="AV391" s="54"/>
    </row>
    <row r="392" ht="12.75" customHeight="1" spans="1:48">
      <c r="A392" s="53"/>
      <c r="B392" s="53"/>
      <c r="C392" s="53"/>
      <c r="D392" s="54"/>
      <c r="E392" s="53"/>
      <c r="F392" s="53"/>
      <c r="G392" s="53"/>
      <c r="H392" s="53"/>
      <c r="I392" s="53"/>
      <c r="J392" s="53"/>
      <c r="K392" s="53"/>
      <c r="L392" s="53"/>
      <c r="M392" s="53"/>
      <c r="N392" s="115"/>
      <c r="O392" s="54"/>
      <c r="P392" s="54"/>
      <c r="Q392" s="54"/>
      <c r="R392" s="54"/>
      <c r="S392" s="54"/>
      <c r="T392" s="53"/>
      <c r="U392" s="54"/>
      <c r="V392" s="53"/>
      <c r="W392" s="115"/>
      <c r="X392" s="54"/>
      <c r="Y392" s="54"/>
      <c r="Z392" s="54"/>
      <c r="AA392" s="54"/>
      <c r="AB392" s="54"/>
      <c r="AC392" s="54"/>
      <c r="AD392" s="54"/>
      <c r="AE392" s="53"/>
      <c r="AF392" s="54"/>
      <c r="AG392" s="53"/>
      <c r="AH392" s="115"/>
      <c r="AI392" s="54"/>
      <c r="AJ392" s="54"/>
      <c r="AK392" s="54"/>
      <c r="AL392" s="54"/>
      <c r="AM392" s="54"/>
      <c r="AN392" s="54"/>
      <c r="AO392" s="54"/>
      <c r="AP392" s="53"/>
      <c r="AQ392" s="54"/>
      <c r="AR392" s="53"/>
      <c r="AS392" s="115"/>
      <c r="AT392" s="54"/>
      <c r="AU392" s="54"/>
      <c r="AV392" s="54"/>
    </row>
    <row r="393" ht="12.75" customHeight="1" spans="1:48">
      <c r="A393" s="53"/>
      <c r="B393" s="53"/>
      <c r="C393" s="53"/>
      <c r="D393" s="54"/>
      <c r="E393" s="53"/>
      <c r="F393" s="53"/>
      <c r="G393" s="53"/>
      <c r="H393" s="53"/>
      <c r="I393" s="53"/>
      <c r="J393" s="53"/>
      <c r="K393" s="53"/>
      <c r="L393" s="53"/>
      <c r="M393" s="53"/>
      <c r="N393" s="115"/>
      <c r="O393" s="54"/>
      <c r="P393" s="54"/>
      <c r="Q393" s="54"/>
      <c r="R393" s="54"/>
      <c r="S393" s="54"/>
      <c r="T393" s="53"/>
      <c r="U393" s="54"/>
      <c r="V393" s="53"/>
      <c r="W393" s="115"/>
      <c r="X393" s="54"/>
      <c r="Y393" s="54"/>
      <c r="Z393" s="54"/>
      <c r="AA393" s="54"/>
      <c r="AB393" s="54"/>
      <c r="AC393" s="54"/>
      <c r="AD393" s="54"/>
      <c r="AE393" s="53"/>
      <c r="AF393" s="54"/>
      <c r="AG393" s="53"/>
      <c r="AH393" s="115"/>
      <c r="AI393" s="54"/>
      <c r="AJ393" s="54"/>
      <c r="AK393" s="54"/>
      <c r="AL393" s="54"/>
      <c r="AM393" s="54"/>
      <c r="AN393" s="54"/>
      <c r="AO393" s="54"/>
      <c r="AP393" s="53"/>
      <c r="AQ393" s="54"/>
      <c r="AR393" s="53"/>
      <c r="AS393" s="115"/>
      <c r="AT393" s="54"/>
      <c r="AU393" s="54"/>
      <c r="AV393" s="54"/>
    </row>
    <row r="394" ht="12.75" customHeight="1" spans="1:48">
      <c r="A394" s="53"/>
      <c r="B394" s="53"/>
      <c r="C394" s="53"/>
      <c r="D394" s="54"/>
      <c r="E394" s="53"/>
      <c r="F394" s="53"/>
      <c r="G394" s="53"/>
      <c r="H394" s="53"/>
      <c r="I394" s="53"/>
      <c r="J394" s="53"/>
      <c r="K394" s="53"/>
      <c r="L394" s="53"/>
      <c r="M394" s="53"/>
      <c r="N394" s="115"/>
      <c r="O394" s="54"/>
      <c r="P394" s="54"/>
      <c r="Q394" s="54"/>
      <c r="R394" s="54"/>
      <c r="S394" s="54"/>
      <c r="T394" s="53"/>
      <c r="U394" s="54"/>
      <c r="V394" s="53"/>
      <c r="W394" s="115"/>
      <c r="X394" s="54"/>
      <c r="Y394" s="54"/>
      <c r="Z394" s="54"/>
      <c r="AA394" s="54"/>
      <c r="AB394" s="54"/>
      <c r="AC394" s="54"/>
      <c r="AD394" s="54"/>
      <c r="AE394" s="53"/>
      <c r="AF394" s="54"/>
      <c r="AG394" s="53"/>
      <c r="AH394" s="115"/>
      <c r="AI394" s="54"/>
      <c r="AJ394" s="54"/>
      <c r="AK394" s="54"/>
      <c r="AL394" s="54"/>
      <c r="AM394" s="54"/>
      <c r="AN394" s="54"/>
      <c r="AO394" s="54"/>
      <c r="AP394" s="53"/>
      <c r="AQ394" s="54"/>
      <c r="AR394" s="53"/>
      <c r="AS394" s="115"/>
      <c r="AT394" s="54"/>
      <c r="AU394" s="54"/>
      <c r="AV394" s="54"/>
    </row>
    <row r="395" ht="12.75" customHeight="1" spans="1:48">
      <c r="A395" s="53"/>
      <c r="B395" s="53"/>
      <c r="C395" s="53"/>
      <c r="D395" s="54"/>
      <c r="E395" s="53"/>
      <c r="F395" s="53"/>
      <c r="G395" s="53"/>
      <c r="H395" s="53"/>
      <c r="I395" s="53"/>
      <c r="J395" s="53"/>
      <c r="K395" s="53"/>
      <c r="L395" s="53"/>
      <c r="M395" s="53"/>
      <c r="N395" s="115"/>
      <c r="O395" s="54"/>
      <c r="P395" s="54"/>
      <c r="Q395" s="54"/>
      <c r="R395" s="54"/>
      <c r="S395" s="54"/>
      <c r="T395" s="53"/>
      <c r="U395" s="54"/>
      <c r="V395" s="53"/>
      <c r="W395" s="115"/>
      <c r="X395" s="54"/>
      <c r="Y395" s="54"/>
      <c r="Z395" s="54"/>
      <c r="AA395" s="54"/>
      <c r="AB395" s="54"/>
      <c r="AC395" s="54"/>
      <c r="AD395" s="54"/>
      <c r="AE395" s="53"/>
      <c r="AF395" s="54"/>
      <c r="AG395" s="53"/>
      <c r="AH395" s="115"/>
      <c r="AI395" s="54"/>
      <c r="AJ395" s="54"/>
      <c r="AK395" s="54"/>
      <c r="AL395" s="54"/>
      <c r="AM395" s="54"/>
      <c r="AN395" s="54"/>
      <c r="AO395" s="54"/>
      <c r="AP395" s="53"/>
      <c r="AQ395" s="54"/>
      <c r="AR395" s="53"/>
      <c r="AS395" s="115"/>
      <c r="AT395" s="54"/>
      <c r="AU395" s="54"/>
      <c r="AV395" s="54"/>
    </row>
    <row r="396" ht="12.75" customHeight="1" spans="1:48">
      <c r="A396" s="53"/>
      <c r="B396" s="53"/>
      <c r="C396" s="53"/>
      <c r="D396" s="54"/>
      <c r="E396" s="53"/>
      <c r="F396" s="53"/>
      <c r="G396" s="53"/>
      <c r="H396" s="53"/>
      <c r="I396" s="53"/>
      <c r="J396" s="53"/>
      <c r="K396" s="53"/>
      <c r="L396" s="53"/>
      <c r="M396" s="53"/>
      <c r="N396" s="115"/>
      <c r="O396" s="54"/>
      <c r="P396" s="54"/>
      <c r="Q396" s="54"/>
      <c r="R396" s="54"/>
      <c r="S396" s="54"/>
      <c r="T396" s="53"/>
      <c r="U396" s="54"/>
      <c r="V396" s="53"/>
      <c r="W396" s="115"/>
      <c r="X396" s="54"/>
      <c r="Y396" s="54"/>
      <c r="Z396" s="54"/>
      <c r="AA396" s="54"/>
      <c r="AB396" s="54"/>
      <c r="AC396" s="54"/>
      <c r="AD396" s="54"/>
      <c r="AE396" s="53"/>
      <c r="AF396" s="54"/>
      <c r="AG396" s="53"/>
      <c r="AH396" s="115"/>
      <c r="AI396" s="54"/>
      <c r="AJ396" s="54"/>
      <c r="AK396" s="54"/>
      <c r="AL396" s="54"/>
      <c r="AM396" s="54"/>
      <c r="AN396" s="54"/>
      <c r="AO396" s="54"/>
      <c r="AP396" s="53"/>
      <c r="AQ396" s="54"/>
      <c r="AR396" s="53"/>
      <c r="AS396" s="115"/>
      <c r="AT396" s="54"/>
      <c r="AU396" s="54"/>
      <c r="AV396" s="54"/>
    </row>
    <row r="397" ht="12.75" customHeight="1" spans="1:48">
      <c r="A397" s="53"/>
      <c r="B397" s="53"/>
      <c r="C397" s="53"/>
      <c r="D397" s="54"/>
      <c r="E397" s="53"/>
      <c r="F397" s="53"/>
      <c r="G397" s="53"/>
      <c r="H397" s="53"/>
      <c r="I397" s="53"/>
      <c r="J397" s="53"/>
      <c r="K397" s="53"/>
      <c r="L397" s="53"/>
      <c r="M397" s="53"/>
      <c r="N397" s="115"/>
      <c r="O397" s="54"/>
      <c r="P397" s="54"/>
      <c r="Q397" s="54"/>
      <c r="R397" s="54"/>
      <c r="S397" s="54"/>
      <c r="T397" s="53"/>
      <c r="U397" s="54"/>
      <c r="V397" s="53"/>
      <c r="W397" s="115"/>
      <c r="X397" s="54"/>
      <c r="Y397" s="54"/>
      <c r="Z397" s="54"/>
      <c r="AA397" s="54"/>
      <c r="AB397" s="54"/>
      <c r="AC397" s="54"/>
      <c r="AD397" s="54"/>
      <c r="AE397" s="53"/>
      <c r="AF397" s="54"/>
      <c r="AG397" s="53"/>
      <c r="AH397" s="115"/>
      <c r="AI397" s="54"/>
      <c r="AJ397" s="54"/>
      <c r="AK397" s="54"/>
      <c r="AL397" s="54"/>
      <c r="AM397" s="54"/>
      <c r="AN397" s="54"/>
      <c r="AO397" s="54"/>
      <c r="AP397" s="53"/>
      <c r="AQ397" s="54"/>
      <c r="AR397" s="53"/>
      <c r="AS397" s="115"/>
      <c r="AT397" s="54"/>
      <c r="AU397" s="54"/>
      <c r="AV397" s="54"/>
    </row>
    <row r="398" ht="12.75" customHeight="1" spans="1:48">
      <c r="A398" s="53"/>
      <c r="B398" s="53"/>
      <c r="C398" s="53"/>
      <c r="D398" s="54"/>
      <c r="E398" s="53"/>
      <c r="F398" s="53"/>
      <c r="G398" s="53"/>
      <c r="H398" s="53"/>
      <c r="I398" s="53"/>
      <c r="J398" s="53"/>
      <c r="K398" s="53"/>
      <c r="L398" s="53"/>
      <c r="M398" s="53"/>
      <c r="N398" s="115"/>
      <c r="O398" s="54"/>
      <c r="P398" s="54"/>
      <c r="Q398" s="54"/>
      <c r="R398" s="54"/>
      <c r="S398" s="54"/>
      <c r="T398" s="53"/>
      <c r="U398" s="54"/>
      <c r="V398" s="53"/>
      <c r="W398" s="115"/>
      <c r="X398" s="54"/>
      <c r="Y398" s="54"/>
      <c r="Z398" s="54"/>
      <c r="AA398" s="54"/>
      <c r="AB398" s="54"/>
      <c r="AC398" s="54"/>
      <c r="AD398" s="54"/>
      <c r="AE398" s="53"/>
      <c r="AF398" s="54"/>
      <c r="AG398" s="53"/>
      <c r="AH398" s="115"/>
      <c r="AI398" s="54"/>
      <c r="AJ398" s="54"/>
      <c r="AK398" s="54"/>
      <c r="AL398" s="54"/>
      <c r="AM398" s="54"/>
      <c r="AN398" s="54"/>
      <c r="AO398" s="54"/>
      <c r="AP398" s="53"/>
      <c r="AQ398" s="54"/>
      <c r="AR398" s="53"/>
      <c r="AS398" s="115"/>
      <c r="AT398" s="54"/>
      <c r="AU398" s="54"/>
      <c r="AV398" s="54"/>
    </row>
    <row r="399" ht="12.75" customHeight="1" spans="1:48">
      <c r="A399" s="53"/>
      <c r="B399" s="53"/>
      <c r="C399" s="53"/>
      <c r="D399" s="54"/>
      <c r="E399" s="53"/>
      <c r="F399" s="53"/>
      <c r="G399" s="53"/>
      <c r="H399" s="53"/>
      <c r="I399" s="53"/>
      <c r="J399" s="53"/>
      <c r="K399" s="53"/>
      <c r="L399" s="53"/>
      <c r="M399" s="53"/>
      <c r="N399" s="115"/>
      <c r="O399" s="54"/>
      <c r="P399" s="54"/>
      <c r="Q399" s="54"/>
      <c r="R399" s="54"/>
      <c r="S399" s="54"/>
      <c r="T399" s="53"/>
      <c r="U399" s="54"/>
      <c r="V399" s="53"/>
      <c r="W399" s="115"/>
      <c r="X399" s="54"/>
      <c r="Y399" s="54"/>
      <c r="Z399" s="54"/>
      <c r="AA399" s="54"/>
      <c r="AB399" s="54"/>
      <c r="AC399" s="54"/>
      <c r="AD399" s="54"/>
      <c r="AE399" s="53"/>
      <c r="AF399" s="54"/>
      <c r="AG399" s="53"/>
      <c r="AH399" s="115"/>
      <c r="AI399" s="54"/>
      <c r="AJ399" s="54"/>
      <c r="AK399" s="54"/>
      <c r="AL399" s="54"/>
      <c r="AM399" s="54"/>
      <c r="AN399" s="54"/>
      <c r="AO399" s="54"/>
      <c r="AP399" s="53"/>
      <c r="AQ399" s="54"/>
      <c r="AR399" s="53"/>
      <c r="AS399" s="115"/>
      <c r="AT399" s="54"/>
      <c r="AU399" s="54"/>
      <c r="AV399" s="54"/>
    </row>
    <row r="400" ht="12.75" customHeight="1" spans="1:48">
      <c r="A400" s="53"/>
      <c r="B400" s="53"/>
      <c r="C400" s="53"/>
      <c r="D400" s="54"/>
      <c r="E400" s="53"/>
      <c r="F400" s="53"/>
      <c r="G400" s="53"/>
      <c r="H400" s="53"/>
      <c r="I400" s="53"/>
      <c r="J400" s="53"/>
      <c r="K400" s="53"/>
      <c r="L400" s="53"/>
      <c r="M400" s="53"/>
      <c r="N400" s="115"/>
      <c r="O400" s="54"/>
      <c r="P400" s="54"/>
      <c r="Q400" s="54"/>
      <c r="R400" s="54"/>
      <c r="S400" s="54"/>
      <c r="T400" s="53"/>
      <c r="U400" s="54"/>
      <c r="V400" s="53"/>
      <c r="W400" s="115"/>
      <c r="X400" s="54"/>
      <c r="Y400" s="54"/>
      <c r="Z400" s="54"/>
      <c r="AA400" s="54"/>
      <c r="AB400" s="54"/>
      <c r="AC400" s="54"/>
      <c r="AD400" s="54"/>
      <c r="AE400" s="53"/>
      <c r="AF400" s="54"/>
      <c r="AG400" s="53"/>
      <c r="AH400" s="115"/>
      <c r="AI400" s="54"/>
      <c r="AJ400" s="54"/>
      <c r="AK400" s="54"/>
      <c r="AL400" s="54"/>
      <c r="AM400" s="54"/>
      <c r="AN400" s="54"/>
      <c r="AO400" s="54"/>
      <c r="AP400" s="53"/>
      <c r="AQ400" s="54"/>
      <c r="AR400" s="53"/>
      <c r="AS400" s="115"/>
      <c r="AT400" s="54"/>
      <c r="AU400" s="54"/>
      <c r="AV400" s="54"/>
    </row>
    <row r="401" ht="12.75" customHeight="1" spans="1:48">
      <c r="A401" s="53"/>
      <c r="B401" s="53"/>
      <c r="C401" s="53"/>
      <c r="D401" s="54"/>
      <c r="E401" s="53"/>
      <c r="F401" s="53"/>
      <c r="G401" s="53"/>
      <c r="H401" s="53"/>
      <c r="I401" s="53"/>
      <c r="J401" s="53"/>
      <c r="K401" s="53"/>
      <c r="L401" s="53"/>
      <c r="M401" s="53"/>
      <c r="N401" s="115"/>
      <c r="O401" s="54"/>
      <c r="P401" s="54"/>
      <c r="Q401" s="54"/>
      <c r="R401" s="54"/>
      <c r="S401" s="54"/>
      <c r="T401" s="53"/>
      <c r="U401" s="54"/>
      <c r="V401" s="53"/>
      <c r="W401" s="115"/>
      <c r="X401" s="54"/>
      <c r="Y401" s="54"/>
      <c r="Z401" s="54"/>
      <c r="AA401" s="54"/>
      <c r="AB401" s="54"/>
      <c r="AC401" s="54"/>
      <c r="AD401" s="54"/>
      <c r="AE401" s="53"/>
      <c r="AF401" s="54"/>
      <c r="AG401" s="53"/>
      <c r="AH401" s="115"/>
      <c r="AI401" s="54"/>
      <c r="AJ401" s="54"/>
      <c r="AK401" s="54"/>
      <c r="AL401" s="54"/>
      <c r="AM401" s="54"/>
      <c r="AN401" s="54"/>
      <c r="AO401" s="54"/>
      <c r="AP401" s="53"/>
      <c r="AQ401" s="54"/>
      <c r="AR401" s="53"/>
      <c r="AS401" s="115"/>
      <c r="AT401" s="54"/>
      <c r="AU401" s="54"/>
      <c r="AV401" s="54"/>
    </row>
    <row r="402" ht="12.75" customHeight="1" spans="1:48">
      <c r="A402" s="53"/>
      <c r="B402" s="53"/>
      <c r="C402" s="53"/>
      <c r="D402" s="54"/>
      <c r="E402" s="53"/>
      <c r="F402" s="53"/>
      <c r="G402" s="53"/>
      <c r="H402" s="53"/>
      <c r="I402" s="53"/>
      <c r="J402" s="53"/>
      <c r="K402" s="53"/>
      <c r="L402" s="53"/>
      <c r="M402" s="53"/>
      <c r="N402" s="115"/>
      <c r="O402" s="54"/>
      <c r="P402" s="54"/>
      <c r="Q402" s="54"/>
      <c r="R402" s="54"/>
      <c r="S402" s="54"/>
      <c r="T402" s="53"/>
      <c r="U402" s="54"/>
      <c r="V402" s="53"/>
      <c r="W402" s="115"/>
      <c r="X402" s="54"/>
      <c r="Y402" s="54"/>
      <c r="Z402" s="54"/>
      <c r="AA402" s="54"/>
      <c r="AB402" s="54"/>
      <c r="AC402" s="54"/>
      <c r="AD402" s="54"/>
      <c r="AE402" s="53"/>
      <c r="AF402" s="54"/>
      <c r="AG402" s="53"/>
      <c r="AH402" s="115"/>
      <c r="AI402" s="54"/>
      <c r="AJ402" s="54"/>
      <c r="AK402" s="54"/>
      <c r="AL402" s="54"/>
      <c r="AM402" s="54"/>
      <c r="AN402" s="54"/>
      <c r="AO402" s="54"/>
      <c r="AP402" s="53"/>
      <c r="AQ402" s="54"/>
      <c r="AR402" s="53"/>
      <c r="AS402" s="115"/>
      <c r="AT402" s="54"/>
      <c r="AU402" s="54"/>
      <c r="AV402" s="54"/>
    </row>
    <row r="403" ht="12.75" customHeight="1" spans="1:48">
      <c r="A403" s="53"/>
      <c r="B403" s="53"/>
      <c r="C403" s="53"/>
      <c r="D403" s="54"/>
      <c r="E403" s="53"/>
      <c r="F403" s="53"/>
      <c r="G403" s="53"/>
      <c r="H403" s="53"/>
      <c r="I403" s="53"/>
      <c r="J403" s="53"/>
      <c r="K403" s="53"/>
      <c r="L403" s="53"/>
      <c r="M403" s="53"/>
      <c r="N403" s="115"/>
      <c r="O403" s="54"/>
      <c r="P403" s="54"/>
      <c r="Q403" s="54"/>
      <c r="R403" s="54"/>
      <c r="S403" s="54"/>
      <c r="T403" s="53"/>
      <c r="U403" s="54"/>
      <c r="V403" s="53"/>
      <c r="W403" s="115"/>
      <c r="X403" s="54"/>
      <c r="Y403" s="54"/>
      <c r="Z403" s="54"/>
      <c r="AA403" s="54"/>
      <c r="AB403" s="54"/>
      <c r="AC403" s="54"/>
      <c r="AD403" s="54"/>
      <c r="AE403" s="53"/>
      <c r="AF403" s="54"/>
      <c r="AG403" s="53"/>
      <c r="AH403" s="115"/>
      <c r="AI403" s="54"/>
      <c r="AJ403" s="54"/>
      <c r="AK403" s="54"/>
      <c r="AL403" s="54"/>
      <c r="AM403" s="54"/>
      <c r="AN403" s="54"/>
      <c r="AO403" s="54"/>
      <c r="AP403" s="53"/>
      <c r="AQ403" s="54"/>
      <c r="AR403" s="53"/>
      <c r="AS403" s="115"/>
      <c r="AT403" s="54"/>
      <c r="AU403" s="54"/>
      <c r="AV403" s="54"/>
    </row>
    <row r="404" ht="12.75" customHeight="1" spans="1:48">
      <c r="A404" s="53"/>
      <c r="B404" s="53"/>
      <c r="C404" s="53"/>
      <c r="D404" s="54"/>
      <c r="E404" s="53"/>
      <c r="F404" s="53"/>
      <c r="G404" s="53"/>
      <c r="H404" s="53"/>
      <c r="I404" s="53"/>
      <c r="J404" s="53"/>
      <c r="K404" s="53"/>
      <c r="L404" s="53"/>
      <c r="M404" s="53"/>
      <c r="N404" s="115"/>
      <c r="O404" s="54"/>
      <c r="P404" s="54"/>
      <c r="Q404" s="54"/>
      <c r="R404" s="54"/>
      <c r="S404" s="54"/>
      <c r="T404" s="53"/>
      <c r="U404" s="54"/>
      <c r="V404" s="53"/>
      <c r="W404" s="115"/>
      <c r="X404" s="54"/>
      <c r="Y404" s="54"/>
      <c r="Z404" s="54"/>
      <c r="AA404" s="54"/>
      <c r="AB404" s="54"/>
      <c r="AC404" s="54"/>
      <c r="AD404" s="54"/>
      <c r="AE404" s="53"/>
      <c r="AF404" s="54"/>
      <c r="AG404" s="53"/>
      <c r="AH404" s="115"/>
      <c r="AI404" s="54"/>
      <c r="AJ404" s="54"/>
      <c r="AK404" s="54"/>
      <c r="AL404" s="54"/>
      <c r="AM404" s="54"/>
      <c r="AN404" s="54"/>
      <c r="AO404" s="54"/>
      <c r="AP404" s="53"/>
      <c r="AQ404" s="54"/>
      <c r="AR404" s="53"/>
      <c r="AS404" s="115"/>
      <c r="AT404" s="54"/>
      <c r="AU404" s="54"/>
      <c r="AV404" s="54"/>
    </row>
    <row r="405" ht="12.75" customHeight="1" spans="1:48">
      <c r="A405" s="53"/>
      <c r="B405" s="53"/>
      <c r="C405" s="53"/>
      <c r="D405" s="54"/>
      <c r="E405" s="53"/>
      <c r="F405" s="53"/>
      <c r="G405" s="53"/>
      <c r="H405" s="53"/>
      <c r="I405" s="53"/>
      <c r="J405" s="53"/>
      <c r="K405" s="53"/>
      <c r="L405" s="53"/>
      <c r="M405" s="53"/>
      <c r="N405" s="115"/>
      <c r="O405" s="54"/>
      <c r="P405" s="54"/>
      <c r="Q405" s="54"/>
      <c r="R405" s="54"/>
      <c r="S405" s="54"/>
      <c r="T405" s="53"/>
      <c r="U405" s="54"/>
      <c r="V405" s="53"/>
      <c r="W405" s="115"/>
      <c r="X405" s="54"/>
      <c r="Y405" s="54"/>
      <c r="Z405" s="54"/>
      <c r="AA405" s="54"/>
      <c r="AB405" s="54"/>
      <c r="AC405" s="54"/>
      <c r="AD405" s="54"/>
      <c r="AE405" s="53"/>
      <c r="AF405" s="54"/>
      <c r="AG405" s="53"/>
      <c r="AH405" s="115"/>
      <c r="AI405" s="54"/>
      <c r="AJ405" s="54"/>
      <c r="AK405" s="54"/>
      <c r="AL405" s="54"/>
      <c r="AM405" s="54"/>
      <c r="AN405" s="54"/>
      <c r="AO405" s="54"/>
      <c r="AP405" s="53"/>
      <c r="AQ405" s="54"/>
      <c r="AR405" s="53"/>
      <c r="AS405" s="115"/>
      <c r="AT405" s="54"/>
      <c r="AU405" s="54"/>
      <c r="AV405" s="54"/>
    </row>
    <row r="406" ht="12.75" customHeight="1" spans="1:48">
      <c r="A406" s="53"/>
      <c r="B406" s="53"/>
      <c r="C406" s="53"/>
      <c r="D406" s="54"/>
      <c r="E406" s="53"/>
      <c r="F406" s="53"/>
      <c r="G406" s="53"/>
      <c r="H406" s="53"/>
      <c r="I406" s="53"/>
      <c r="J406" s="53"/>
      <c r="K406" s="53"/>
      <c r="L406" s="53"/>
      <c r="M406" s="53"/>
      <c r="N406" s="115"/>
      <c r="O406" s="54"/>
      <c r="P406" s="54"/>
      <c r="Q406" s="54"/>
      <c r="R406" s="54"/>
      <c r="S406" s="54"/>
      <c r="T406" s="53"/>
      <c r="U406" s="54"/>
      <c r="V406" s="53"/>
      <c r="W406" s="115"/>
      <c r="X406" s="54"/>
      <c r="Y406" s="54"/>
      <c r="Z406" s="54"/>
      <c r="AA406" s="54"/>
      <c r="AB406" s="54"/>
      <c r="AC406" s="54"/>
      <c r="AD406" s="54"/>
      <c r="AE406" s="53"/>
      <c r="AF406" s="54"/>
      <c r="AG406" s="53"/>
      <c r="AH406" s="115"/>
      <c r="AI406" s="54"/>
      <c r="AJ406" s="54"/>
      <c r="AK406" s="54"/>
      <c r="AL406" s="54"/>
      <c r="AM406" s="54"/>
      <c r="AN406" s="54"/>
      <c r="AO406" s="54"/>
      <c r="AP406" s="53"/>
      <c r="AQ406" s="54"/>
      <c r="AR406" s="53"/>
      <c r="AS406" s="115"/>
      <c r="AT406" s="54"/>
      <c r="AU406" s="54"/>
      <c r="AV406" s="54"/>
    </row>
    <row r="407" ht="12.75" customHeight="1" spans="1:48">
      <c r="A407" s="53"/>
      <c r="B407" s="53"/>
      <c r="C407" s="53"/>
      <c r="D407" s="54"/>
      <c r="E407" s="53"/>
      <c r="F407" s="53"/>
      <c r="G407" s="53"/>
      <c r="H407" s="53"/>
      <c r="I407" s="53"/>
      <c r="J407" s="53"/>
      <c r="K407" s="53"/>
      <c r="L407" s="53"/>
      <c r="M407" s="53"/>
      <c r="N407" s="115"/>
      <c r="O407" s="54"/>
      <c r="P407" s="54"/>
      <c r="Q407" s="54"/>
      <c r="R407" s="54"/>
      <c r="S407" s="54"/>
      <c r="T407" s="53"/>
      <c r="U407" s="54"/>
      <c r="V407" s="53"/>
      <c r="W407" s="115"/>
      <c r="X407" s="54"/>
      <c r="Y407" s="54"/>
      <c r="Z407" s="54"/>
      <c r="AA407" s="54"/>
      <c r="AB407" s="54"/>
      <c r="AC407" s="54"/>
      <c r="AD407" s="54"/>
      <c r="AE407" s="53"/>
      <c r="AF407" s="54"/>
      <c r="AG407" s="53"/>
      <c r="AH407" s="115"/>
      <c r="AI407" s="54"/>
      <c r="AJ407" s="54"/>
      <c r="AK407" s="54"/>
      <c r="AL407" s="54"/>
      <c r="AM407" s="54"/>
      <c r="AN407" s="54"/>
      <c r="AO407" s="54"/>
      <c r="AP407" s="53"/>
      <c r="AQ407" s="54"/>
      <c r="AR407" s="53"/>
      <c r="AS407" s="115"/>
      <c r="AT407" s="54"/>
      <c r="AU407" s="54"/>
      <c r="AV407" s="54"/>
    </row>
    <row r="408" ht="12.75" customHeight="1" spans="1:48">
      <c r="A408" s="53"/>
      <c r="B408" s="53"/>
      <c r="C408" s="53"/>
      <c r="D408" s="54"/>
      <c r="E408" s="53"/>
      <c r="F408" s="53"/>
      <c r="G408" s="53"/>
      <c r="H408" s="53"/>
      <c r="I408" s="53"/>
      <c r="J408" s="53"/>
      <c r="K408" s="53"/>
      <c r="L408" s="53"/>
      <c r="M408" s="53"/>
      <c r="N408" s="115"/>
      <c r="O408" s="54"/>
      <c r="P408" s="54"/>
      <c r="Q408" s="54"/>
      <c r="R408" s="54"/>
      <c r="S408" s="54"/>
      <c r="T408" s="53"/>
      <c r="U408" s="54"/>
      <c r="V408" s="53"/>
      <c r="W408" s="115"/>
      <c r="X408" s="54"/>
      <c r="Y408" s="54"/>
      <c r="Z408" s="54"/>
      <c r="AA408" s="54"/>
      <c r="AB408" s="54"/>
      <c r="AC408" s="54"/>
      <c r="AD408" s="54"/>
      <c r="AE408" s="53"/>
      <c r="AF408" s="54"/>
      <c r="AG408" s="53"/>
      <c r="AH408" s="115"/>
      <c r="AI408" s="54"/>
      <c r="AJ408" s="54"/>
      <c r="AK408" s="54"/>
      <c r="AL408" s="54"/>
      <c r="AM408" s="54"/>
      <c r="AN408" s="54"/>
      <c r="AO408" s="54"/>
      <c r="AP408" s="53"/>
      <c r="AQ408" s="54"/>
      <c r="AR408" s="53"/>
      <c r="AS408" s="115"/>
      <c r="AT408" s="54"/>
      <c r="AU408" s="54"/>
      <c r="AV408" s="54"/>
    </row>
    <row r="409" ht="12.75" customHeight="1" spans="1:48">
      <c r="A409" s="53"/>
      <c r="B409" s="53"/>
      <c r="C409" s="53"/>
      <c r="D409" s="54"/>
      <c r="E409" s="53"/>
      <c r="F409" s="53"/>
      <c r="G409" s="53"/>
      <c r="H409" s="53"/>
      <c r="I409" s="53"/>
      <c r="J409" s="53"/>
      <c r="K409" s="53"/>
      <c r="L409" s="53"/>
      <c r="M409" s="53"/>
      <c r="N409" s="115"/>
      <c r="O409" s="54"/>
      <c r="P409" s="54"/>
      <c r="Q409" s="54"/>
      <c r="R409" s="54"/>
      <c r="S409" s="54"/>
      <c r="T409" s="53"/>
      <c r="U409" s="54"/>
      <c r="V409" s="53"/>
      <c r="W409" s="115"/>
      <c r="X409" s="54"/>
      <c r="Y409" s="54"/>
      <c r="Z409" s="54"/>
      <c r="AA409" s="54"/>
      <c r="AB409" s="54"/>
      <c r="AC409" s="54"/>
      <c r="AD409" s="54"/>
      <c r="AE409" s="53"/>
      <c r="AF409" s="54"/>
      <c r="AG409" s="53"/>
      <c r="AH409" s="115"/>
      <c r="AI409" s="54"/>
      <c r="AJ409" s="54"/>
      <c r="AK409" s="54"/>
      <c r="AL409" s="54"/>
      <c r="AM409" s="54"/>
      <c r="AN409" s="54"/>
      <c r="AO409" s="54"/>
      <c r="AP409" s="53"/>
      <c r="AQ409" s="54"/>
      <c r="AR409" s="53"/>
      <c r="AS409" s="115"/>
      <c r="AT409" s="54"/>
      <c r="AU409" s="54"/>
      <c r="AV409" s="54"/>
    </row>
    <row r="410" ht="12.75" customHeight="1" spans="1:48">
      <c r="A410" s="53"/>
      <c r="B410" s="53"/>
      <c r="C410" s="53"/>
      <c r="D410" s="54"/>
      <c r="E410" s="53"/>
      <c r="F410" s="53"/>
      <c r="G410" s="53"/>
      <c r="H410" s="53"/>
      <c r="I410" s="53"/>
      <c r="J410" s="53"/>
      <c r="K410" s="53"/>
      <c r="L410" s="53"/>
      <c r="M410" s="53"/>
      <c r="N410" s="115"/>
      <c r="O410" s="54"/>
      <c r="P410" s="54"/>
      <c r="Q410" s="54"/>
      <c r="R410" s="54"/>
      <c r="S410" s="54"/>
      <c r="T410" s="53"/>
      <c r="U410" s="54"/>
      <c r="V410" s="53"/>
      <c r="W410" s="115"/>
      <c r="X410" s="54"/>
      <c r="Y410" s="54"/>
      <c r="Z410" s="54"/>
      <c r="AA410" s="54"/>
      <c r="AB410" s="54"/>
      <c r="AC410" s="54"/>
      <c r="AD410" s="54"/>
      <c r="AE410" s="53"/>
      <c r="AF410" s="54"/>
      <c r="AG410" s="53"/>
      <c r="AH410" s="115"/>
      <c r="AI410" s="54"/>
      <c r="AJ410" s="54"/>
      <c r="AK410" s="54"/>
      <c r="AL410" s="54"/>
      <c r="AM410" s="54"/>
      <c r="AN410" s="54"/>
      <c r="AO410" s="54"/>
      <c r="AP410" s="53"/>
      <c r="AQ410" s="54"/>
      <c r="AR410" s="53"/>
      <c r="AS410" s="115"/>
      <c r="AT410" s="54"/>
      <c r="AU410" s="54"/>
      <c r="AV410" s="54"/>
    </row>
    <row r="411" ht="12.75" customHeight="1" spans="1:48">
      <c r="A411" s="53"/>
      <c r="B411" s="53"/>
      <c r="C411" s="53"/>
      <c r="D411" s="54"/>
      <c r="E411" s="53"/>
      <c r="F411" s="53"/>
      <c r="G411" s="53"/>
      <c r="H411" s="53"/>
      <c r="I411" s="53"/>
      <c r="J411" s="53"/>
      <c r="K411" s="53"/>
      <c r="L411" s="53"/>
      <c r="M411" s="53"/>
      <c r="N411" s="115"/>
      <c r="O411" s="54"/>
      <c r="P411" s="54"/>
      <c r="Q411" s="54"/>
      <c r="R411" s="54"/>
      <c r="S411" s="54"/>
      <c r="T411" s="53"/>
      <c r="U411" s="54"/>
      <c r="V411" s="53"/>
      <c r="W411" s="115"/>
      <c r="X411" s="54"/>
      <c r="Y411" s="54"/>
      <c r="Z411" s="54"/>
      <c r="AA411" s="54"/>
      <c r="AB411" s="54"/>
      <c r="AC411" s="54"/>
      <c r="AD411" s="54"/>
      <c r="AE411" s="53"/>
      <c r="AF411" s="54"/>
      <c r="AG411" s="53"/>
      <c r="AH411" s="115"/>
      <c r="AI411" s="54"/>
      <c r="AJ411" s="54"/>
      <c r="AK411" s="54"/>
      <c r="AL411" s="54"/>
      <c r="AM411" s="54"/>
      <c r="AN411" s="54"/>
      <c r="AO411" s="54"/>
      <c r="AP411" s="53"/>
      <c r="AQ411" s="54"/>
      <c r="AR411" s="53"/>
      <c r="AS411" s="115"/>
      <c r="AT411" s="54"/>
      <c r="AU411" s="54"/>
      <c r="AV411" s="54"/>
    </row>
    <row r="412" ht="12.75" customHeight="1" spans="1:48">
      <c r="A412" s="53"/>
      <c r="B412" s="53"/>
      <c r="C412" s="53"/>
      <c r="D412" s="54"/>
      <c r="E412" s="53"/>
      <c r="F412" s="53"/>
      <c r="G412" s="53"/>
      <c r="H412" s="53"/>
      <c r="I412" s="53"/>
      <c r="J412" s="53"/>
      <c r="K412" s="53"/>
      <c r="L412" s="53"/>
      <c r="M412" s="53"/>
      <c r="N412" s="115"/>
      <c r="O412" s="54"/>
      <c r="P412" s="54"/>
      <c r="Q412" s="54"/>
      <c r="R412" s="54"/>
      <c r="S412" s="54"/>
      <c r="T412" s="53"/>
      <c r="U412" s="54"/>
      <c r="V412" s="53"/>
      <c r="W412" s="115"/>
      <c r="X412" s="54"/>
      <c r="Y412" s="54"/>
      <c r="Z412" s="54"/>
      <c r="AA412" s="54"/>
      <c r="AB412" s="54"/>
      <c r="AC412" s="54"/>
      <c r="AD412" s="54"/>
      <c r="AE412" s="53"/>
      <c r="AF412" s="54"/>
      <c r="AG412" s="53"/>
      <c r="AH412" s="115"/>
      <c r="AI412" s="54"/>
      <c r="AJ412" s="54"/>
      <c r="AK412" s="54"/>
      <c r="AL412" s="54"/>
      <c r="AM412" s="54"/>
      <c r="AN412" s="54"/>
      <c r="AO412" s="54"/>
      <c r="AP412" s="53"/>
      <c r="AQ412" s="54"/>
      <c r="AR412" s="53"/>
      <c r="AS412" s="115"/>
      <c r="AT412" s="54"/>
      <c r="AU412" s="54"/>
      <c r="AV412" s="54"/>
    </row>
    <row r="413" ht="12.75" customHeight="1" spans="1:48">
      <c r="A413" s="53"/>
      <c r="B413" s="53"/>
      <c r="C413" s="53"/>
      <c r="D413" s="54"/>
      <c r="E413" s="53"/>
      <c r="F413" s="53"/>
      <c r="G413" s="53"/>
      <c r="H413" s="53"/>
      <c r="I413" s="53"/>
      <c r="J413" s="53"/>
      <c r="K413" s="53"/>
      <c r="L413" s="53"/>
      <c r="M413" s="53"/>
      <c r="N413" s="115"/>
      <c r="O413" s="54"/>
      <c r="P413" s="54"/>
      <c r="Q413" s="54"/>
      <c r="R413" s="54"/>
      <c r="S413" s="54"/>
      <c r="T413" s="53"/>
      <c r="U413" s="54"/>
      <c r="V413" s="53"/>
      <c r="W413" s="115"/>
      <c r="X413" s="54"/>
      <c r="Y413" s="54"/>
      <c r="Z413" s="54"/>
      <c r="AA413" s="54"/>
      <c r="AB413" s="54"/>
      <c r="AC413" s="54"/>
      <c r="AD413" s="54"/>
      <c r="AE413" s="53"/>
      <c r="AF413" s="54"/>
      <c r="AG413" s="53"/>
      <c r="AH413" s="115"/>
      <c r="AI413" s="54"/>
      <c r="AJ413" s="54"/>
      <c r="AK413" s="54"/>
      <c r="AL413" s="54"/>
      <c r="AM413" s="54"/>
      <c r="AN413" s="54"/>
      <c r="AO413" s="54"/>
      <c r="AP413" s="53"/>
      <c r="AQ413" s="54"/>
      <c r="AR413" s="53"/>
      <c r="AS413" s="115"/>
      <c r="AT413" s="54"/>
      <c r="AU413" s="54"/>
      <c r="AV413" s="54"/>
    </row>
    <row r="414" ht="12.75" customHeight="1" spans="1:48">
      <c r="A414" s="53"/>
      <c r="B414" s="53"/>
      <c r="C414" s="53"/>
      <c r="D414" s="54"/>
      <c r="E414" s="53"/>
      <c r="F414" s="53"/>
      <c r="G414" s="53"/>
      <c r="H414" s="53"/>
      <c r="I414" s="53"/>
      <c r="J414" s="53"/>
      <c r="K414" s="53"/>
      <c r="L414" s="53"/>
      <c r="M414" s="53"/>
      <c r="N414" s="115"/>
      <c r="O414" s="54"/>
      <c r="P414" s="54"/>
      <c r="Q414" s="54"/>
      <c r="R414" s="54"/>
      <c r="S414" s="54"/>
      <c r="T414" s="53"/>
      <c r="U414" s="54"/>
      <c r="V414" s="53"/>
      <c r="W414" s="115"/>
      <c r="X414" s="54"/>
      <c r="Y414" s="54"/>
      <c r="Z414" s="54"/>
      <c r="AA414" s="54"/>
      <c r="AB414" s="54"/>
      <c r="AC414" s="54"/>
      <c r="AD414" s="54"/>
      <c r="AE414" s="53"/>
      <c r="AF414" s="54"/>
      <c r="AG414" s="53"/>
      <c r="AH414" s="115"/>
      <c r="AI414" s="54"/>
      <c r="AJ414" s="54"/>
      <c r="AK414" s="54"/>
      <c r="AL414" s="54"/>
      <c r="AM414" s="54"/>
      <c r="AN414" s="54"/>
      <c r="AO414" s="54"/>
      <c r="AP414" s="53"/>
      <c r="AQ414" s="54"/>
      <c r="AR414" s="53"/>
      <c r="AS414" s="115"/>
      <c r="AT414" s="54"/>
      <c r="AU414" s="54"/>
      <c r="AV414" s="54"/>
    </row>
    <row r="415" ht="12.75" customHeight="1" spans="1:48">
      <c r="A415" s="53"/>
      <c r="B415" s="53"/>
      <c r="C415" s="53"/>
      <c r="D415" s="54"/>
      <c r="E415" s="53"/>
      <c r="F415" s="53"/>
      <c r="G415" s="53"/>
      <c r="H415" s="53"/>
      <c r="I415" s="53"/>
      <c r="J415" s="53"/>
      <c r="K415" s="53"/>
      <c r="L415" s="53"/>
      <c r="M415" s="53"/>
      <c r="N415" s="115"/>
      <c r="O415" s="54"/>
      <c r="P415" s="54"/>
      <c r="Q415" s="54"/>
      <c r="R415" s="54"/>
      <c r="S415" s="54"/>
      <c r="T415" s="53"/>
      <c r="U415" s="54"/>
      <c r="V415" s="53"/>
      <c r="W415" s="115"/>
      <c r="X415" s="54"/>
      <c r="Y415" s="54"/>
      <c r="Z415" s="54"/>
      <c r="AA415" s="54"/>
      <c r="AB415" s="54"/>
      <c r="AC415" s="54"/>
      <c r="AD415" s="54"/>
      <c r="AE415" s="53"/>
      <c r="AF415" s="54"/>
      <c r="AG415" s="53"/>
      <c r="AH415" s="115"/>
      <c r="AI415" s="54"/>
      <c r="AJ415" s="54"/>
      <c r="AK415" s="54"/>
      <c r="AL415" s="54"/>
      <c r="AM415" s="54"/>
      <c r="AN415" s="54"/>
      <c r="AO415" s="54"/>
      <c r="AP415" s="53"/>
      <c r="AQ415" s="54"/>
      <c r="AR415" s="53"/>
      <c r="AS415" s="115"/>
      <c r="AT415" s="54"/>
      <c r="AU415" s="54"/>
      <c r="AV415" s="54"/>
    </row>
    <row r="416" ht="12.75" customHeight="1" spans="1:48">
      <c r="A416" s="53"/>
      <c r="B416" s="53"/>
      <c r="C416" s="53"/>
      <c r="D416" s="54"/>
      <c r="E416" s="53"/>
      <c r="F416" s="53"/>
      <c r="G416" s="53"/>
      <c r="H416" s="53"/>
      <c r="I416" s="53"/>
      <c r="J416" s="53"/>
      <c r="K416" s="53"/>
      <c r="L416" s="53"/>
      <c r="M416" s="53"/>
      <c r="N416" s="115"/>
      <c r="O416" s="54"/>
      <c r="P416" s="54"/>
      <c r="Q416" s="54"/>
      <c r="R416" s="54"/>
      <c r="S416" s="54"/>
      <c r="T416" s="53"/>
      <c r="U416" s="54"/>
      <c r="V416" s="53"/>
      <c r="W416" s="115"/>
      <c r="X416" s="54"/>
      <c r="Y416" s="54"/>
      <c r="Z416" s="54"/>
      <c r="AA416" s="54"/>
      <c r="AB416" s="54"/>
      <c r="AC416" s="54"/>
      <c r="AD416" s="54"/>
      <c r="AE416" s="53"/>
      <c r="AF416" s="54"/>
      <c r="AG416" s="53"/>
      <c r="AH416" s="115"/>
      <c r="AI416" s="54"/>
      <c r="AJ416" s="54"/>
      <c r="AK416" s="54"/>
      <c r="AL416" s="54"/>
      <c r="AM416" s="54"/>
      <c r="AN416" s="54"/>
      <c r="AO416" s="54"/>
      <c r="AP416" s="53"/>
      <c r="AQ416" s="54"/>
      <c r="AR416" s="53"/>
      <c r="AS416" s="115"/>
      <c r="AT416" s="54"/>
      <c r="AU416" s="54"/>
      <c r="AV416" s="54"/>
    </row>
    <row r="417" ht="12.75" customHeight="1" spans="1:48">
      <c r="A417" s="53"/>
      <c r="B417" s="53"/>
      <c r="C417" s="53"/>
      <c r="D417" s="54"/>
      <c r="E417" s="53"/>
      <c r="F417" s="53"/>
      <c r="G417" s="53"/>
      <c r="H417" s="53"/>
      <c r="I417" s="53"/>
      <c r="J417" s="53"/>
      <c r="K417" s="53"/>
      <c r="L417" s="53"/>
      <c r="M417" s="53"/>
      <c r="N417" s="115"/>
      <c r="O417" s="54"/>
      <c r="P417" s="54"/>
      <c r="Q417" s="54"/>
      <c r="R417" s="54"/>
      <c r="S417" s="54"/>
      <c r="T417" s="53"/>
      <c r="U417" s="54"/>
      <c r="V417" s="53"/>
      <c r="W417" s="115"/>
      <c r="X417" s="54"/>
      <c r="Y417" s="54"/>
      <c r="Z417" s="54"/>
      <c r="AA417" s="54"/>
      <c r="AB417" s="54"/>
      <c r="AC417" s="54"/>
      <c r="AD417" s="54"/>
      <c r="AE417" s="53"/>
      <c r="AF417" s="54"/>
      <c r="AG417" s="53"/>
      <c r="AH417" s="115"/>
      <c r="AI417" s="54"/>
      <c r="AJ417" s="54"/>
      <c r="AK417" s="54"/>
      <c r="AL417" s="54"/>
      <c r="AM417" s="54"/>
      <c r="AN417" s="54"/>
      <c r="AO417" s="54"/>
      <c r="AP417" s="53"/>
      <c r="AQ417" s="54"/>
      <c r="AR417" s="53"/>
      <c r="AS417" s="115"/>
      <c r="AT417" s="54"/>
      <c r="AU417" s="54"/>
      <c r="AV417" s="54"/>
    </row>
    <row r="418" ht="12.75" customHeight="1" spans="1:48">
      <c r="A418" s="53"/>
      <c r="B418" s="53"/>
      <c r="C418" s="53"/>
      <c r="D418" s="54"/>
      <c r="E418" s="53"/>
      <c r="F418" s="53"/>
      <c r="G418" s="53"/>
      <c r="H418" s="53"/>
      <c r="I418" s="53"/>
      <c r="J418" s="53"/>
      <c r="K418" s="53"/>
      <c r="L418" s="53"/>
      <c r="M418" s="53"/>
      <c r="N418" s="115"/>
      <c r="O418" s="54"/>
      <c r="P418" s="54"/>
      <c r="Q418" s="54"/>
      <c r="R418" s="54"/>
      <c r="S418" s="54"/>
      <c r="T418" s="53"/>
      <c r="U418" s="54"/>
      <c r="V418" s="53"/>
      <c r="W418" s="115"/>
      <c r="X418" s="54"/>
      <c r="Y418" s="54"/>
      <c r="Z418" s="54"/>
      <c r="AA418" s="54"/>
      <c r="AB418" s="54"/>
      <c r="AC418" s="54"/>
      <c r="AD418" s="54"/>
      <c r="AE418" s="53"/>
      <c r="AF418" s="54"/>
      <c r="AG418" s="53"/>
      <c r="AH418" s="115"/>
      <c r="AI418" s="54"/>
      <c r="AJ418" s="54"/>
      <c r="AK418" s="54"/>
      <c r="AL418" s="54"/>
      <c r="AM418" s="54"/>
      <c r="AN418" s="54"/>
      <c r="AO418" s="54"/>
      <c r="AP418" s="53"/>
      <c r="AQ418" s="54"/>
      <c r="AR418" s="53"/>
      <c r="AS418" s="115"/>
      <c r="AT418" s="54"/>
      <c r="AU418" s="54"/>
      <c r="AV418" s="54"/>
    </row>
    <row r="419" ht="12.75" customHeight="1" spans="1:48">
      <c r="A419" s="53"/>
      <c r="B419" s="53"/>
      <c r="C419" s="53"/>
      <c r="D419" s="54"/>
      <c r="E419" s="53"/>
      <c r="F419" s="53"/>
      <c r="G419" s="53"/>
      <c r="H419" s="53"/>
      <c r="I419" s="53"/>
      <c r="J419" s="53"/>
      <c r="K419" s="53"/>
      <c r="L419" s="53"/>
      <c r="M419" s="53"/>
      <c r="N419" s="115"/>
      <c r="O419" s="54"/>
      <c r="P419" s="54"/>
      <c r="Q419" s="54"/>
      <c r="R419" s="54"/>
      <c r="S419" s="54"/>
      <c r="T419" s="53"/>
      <c r="U419" s="54"/>
      <c r="V419" s="53"/>
      <c r="W419" s="115"/>
      <c r="X419" s="54"/>
      <c r="Y419" s="54"/>
      <c r="Z419" s="54"/>
      <c r="AA419" s="54"/>
      <c r="AB419" s="54"/>
      <c r="AC419" s="54"/>
      <c r="AD419" s="54"/>
      <c r="AE419" s="53"/>
      <c r="AF419" s="54"/>
      <c r="AG419" s="53"/>
      <c r="AH419" s="115"/>
      <c r="AI419" s="54"/>
      <c r="AJ419" s="54"/>
      <c r="AK419" s="54"/>
      <c r="AL419" s="54"/>
      <c r="AM419" s="54"/>
      <c r="AN419" s="54"/>
      <c r="AO419" s="54"/>
      <c r="AP419" s="53"/>
      <c r="AQ419" s="54"/>
      <c r="AR419" s="53"/>
      <c r="AS419" s="115"/>
      <c r="AT419" s="54"/>
      <c r="AU419" s="54"/>
      <c r="AV419" s="54"/>
    </row>
    <row r="420" ht="12.75" customHeight="1" spans="1:48">
      <c r="A420" s="53"/>
      <c r="B420" s="53"/>
      <c r="C420" s="53"/>
      <c r="D420" s="54"/>
      <c r="E420" s="53"/>
      <c r="F420" s="53"/>
      <c r="G420" s="53"/>
      <c r="H420" s="53"/>
      <c r="I420" s="53"/>
      <c r="J420" s="53"/>
      <c r="K420" s="53"/>
      <c r="L420" s="53"/>
      <c r="M420" s="53"/>
      <c r="N420" s="115"/>
      <c r="O420" s="54"/>
      <c r="P420" s="54"/>
      <c r="Q420" s="54"/>
      <c r="R420" s="54"/>
      <c r="S420" s="54"/>
      <c r="T420" s="53"/>
      <c r="U420" s="54"/>
      <c r="V420" s="53"/>
      <c r="W420" s="115"/>
      <c r="X420" s="54"/>
      <c r="Y420" s="54"/>
      <c r="Z420" s="54"/>
      <c r="AA420" s="54"/>
      <c r="AB420" s="54"/>
      <c r="AC420" s="54"/>
      <c r="AD420" s="54"/>
      <c r="AE420" s="53"/>
      <c r="AF420" s="54"/>
      <c r="AG420" s="53"/>
      <c r="AH420" s="115"/>
      <c r="AI420" s="54"/>
      <c r="AJ420" s="54"/>
      <c r="AK420" s="54"/>
      <c r="AL420" s="54"/>
      <c r="AM420" s="54"/>
      <c r="AN420" s="54"/>
      <c r="AO420" s="54"/>
      <c r="AP420" s="53"/>
      <c r="AQ420" s="54"/>
      <c r="AR420" s="53"/>
      <c r="AS420" s="115"/>
      <c r="AT420" s="54"/>
      <c r="AU420" s="54"/>
      <c r="AV420" s="54"/>
    </row>
    <row r="421" ht="12.75" customHeight="1" spans="1:48">
      <c r="A421" s="53"/>
      <c r="B421" s="53"/>
      <c r="C421" s="53"/>
      <c r="D421" s="54"/>
      <c r="E421" s="53"/>
      <c r="F421" s="53"/>
      <c r="G421" s="53"/>
      <c r="H421" s="53"/>
      <c r="I421" s="53"/>
      <c r="J421" s="53"/>
      <c r="K421" s="53"/>
      <c r="L421" s="53"/>
      <c r="M421" s="53"/>
      <c r="N421" s="115"/>
      <c r="O421" s="54"/>
      <c r="P421" s="54"/>
      <c r="Q421" s="54"/>
      <c r="R421" s="54"/>
      <c r="S421" s="54"/>
      <c r="T421" s="53"/>
      <c r="U421" s="54"/>
      <c r="V421" s="53"/>
      <c r="W421" s="115"/>
      <c r="X421" s="54"/>
      <c r="Y421" s="54"/>
      <c r="Z421" s="54"/>
      <c r="AA421" s="54"/>
      <c r="AB421" s="54"/>
      <c r="AC421" s="54"/>
      <c r="AD421" s="54"/>
      <c r="AE421" s="53"/>
      <c r="AF421" s="54"/>
      <c r="AG421" s="53"/>
      <c r="AH421" s="115"/>
      <c r="AI421" s="54"/>
      <c r="AJ421" s="54"/>
      <c r="AK421" s="54"/>
      <c r="AL421" s="54"/>
      <c r="AM421" s="54"/>
      <c r="AN421" s="54"/>
      <c r="AO421" s="54"/>
      <c r="AP421" s="53"/>
      <c r="AQ421" s="54"/>
      <c r="AR421" s="53"/>
      <c r="AS421" s="115"/>
      <c r="AT421" s="54"/>
      <c r="AU421" s="54"/>
      <c r="AV421" s="54"/>
    </row>
    <row r="422" ht="12.75" customHeight="1" spans="1:48">
      <c r="A422" s="53"/>
      <c r="B422" s="53"/>
      <c r="C422" s="53"/>
      <c r="D422" s="54"/>
      <c r="E422" s="53"/>
      <c r="F422" s="53"/>
      <c r="G422" s="53"/>
      <c r="H422" s="53"/>
      <c r="I422" s="53"/>
      <c r="J422" s="53"/>
      <c r="K422" s="53"/>
      <c r="L422" s="53"/>
      <c r="M422" s="53"/>
      <c r="N422" s="115"/>
      <c r="O422" s="54"/>
      <c r="P422" s="54"/>
      <c r="Q422" s="54"/>
      <c r="R422" s="54"/>
      <c r="S422" s="54"/>
      <c r="T422" s="53"/>
      <c r="U422" s="54"/>
      <c r="V422" s="53"/>
      <c r="W422" s="115"/>
      <c r="X422" s="54"/>
      <c r="Y422" s="54"/>
      <c r="Z422" s="54"/>
      <c r="AA422" s="54"/>
      <c r="AB422" s="54"/>
      <c r="AC422" s="54"/>
      <c r="AD422" s="54"/>
      <c r="AE422" s="53"/>
      <c r="AF422" s="54"/>
      <c r="AG422" s="53"/>
      <c r="AH422" s="115"/>
      <c r="AI422" s="54"/>
      <c r="AJ422" s="54"/>
      <c r="AK422" s="54"/>
      <c r="AL422" s="54"/>
      <c r="AM422" s="54"/>
      <c r="AN422" s="54"/>
      <c r="AO422" s="54"/>
      <c r="AP422" s="53"/>
      <c r="AQ422" s="54"/>
      <c r="AR422" s="53"/>
      <c r="AS422" s="115"/>
      <c r="AT422" s="54"/>
      <c r="AU422" s="54"/>
      <c r="AV422" s="54"/>
    </row>
    <row r="423" ht="12.75" customHeight="1" spans="1:48">
      <c r="A423" s="53"/>
      <c r="B423" s="53"/>
      <c r="C423" s="53"/>
      <c r="D423" s="54"/>
      <c r="E423" s="53"/>
      <c r="F423" s="53"/>
      <c r="G423" s="53"/>
      <c r="H423" s="53"/>
      <c r="I423" s="53"/>
      <c r="J423" s="53"/>
      <c r="K423" s="53"/>
      <c r="L423" s="53"/>
      <c r="M423" s="53"/>
      <c r="N423" s="115"/>
      <c r="O423" s="54"/>
      <c r="P423" s="54"/>
      <c r="Q423" s="54"/>
      <c r="R423" s="54"/>
      <c r="S423" s="54"/>
      <c r="T423" s="53"/>
      <c r="U423" s="54"/>
      <c r="V423" s="53"/>
      <c r="W423" s="115"/>
      <c r="X423" s="54"/>
      <c r="Y423" s="54"/>
      <c r="Z423" s="54"/>
      <c r="AA423" s="54"/>
      <c r="AB423" s="54"/>
      <c r="AC423" s="54"/>
      <c r="AD423" s="54"/>
      <c r="AE423" s="53"/>
      <c r="AF423" s="54"/>
      <c r="AG423" s="53"/>
      <c r="AH423" s="115"/>
      <c r="AI423" s="54"/>
      <c r="AJ423" s="54"/>
      <c r="AK423" s="54"/>
      <c r="AL423" s="54"/>
      <c r="AM423" s="54"/>
      <c r="AN423" s="54"/>
      <c r="AO423" s="54"/>
      <c r="AP423" s="53"/>
      <c r="AQ423" s="54"/>
      <c r="AR423" s="53"/>
      <c r="AS423" s="115"/>
      <c r="AT423" s="54"/>
      <c r="AU423" s="54"/>
      <c r="AV423" s="54"/>
    </row>
    <row r="424" ht="12.75" customHeight="1" spans="1:48">
      <c r="A424" s="53"/>
      <c r="B424" s="53"/>
      <c r="C424" s="53"/>
      <c r="D424" s="54"/>
      <c r="E424" s="53"/>
      <c r="F424" s="53"/>
      <c r="G424" s="53"/>
      <c r="H424" s="53"/>
      <c r="I424" s="53"/>
      <c r="J424" s="53"/>
      <c r="K424" s="53"/>
      <c r="L424" s="53"/>
      <c r="M424" s="53"/>
      <c r="N424" s="115"/>
      <c r="O424" s="54"/>
      <c r="P424" s="54"/>
      <c r="Q424" s="54"/>
      <c r="R424" s="54"/>
      <c r="S424" s="54"/>
      <c r="T424" s="53"/>
      <c r="U424" s="54"/>
      <c r="V424" s="53"/>
      <c r="W424" s="115"/>
      <c r="X424" s="54"/>
      <c r="Y424" s="54"/>
      <c r="Z424" s="54"/>
      <c r="AA424" s="54"/>
      <c r="AB424" s="54"/>
      <c r="AC424" s="54"/>
      <c r="AD424" s="54"/>
      <c r="AE424" s="53"/>
      <c r="AF424" s="54"/>
      <c r="AG424" s="53"/>
      <c r="AH424" s="115"/>
      <c r="AI424" s="54"/>
      <c r="AJ424" s="54"/>
      <c r="AK424" s="54"/>
      <c r="AL424" s="54"/>
      <c r="AM424" s="54"/>
      <c r="AN424" s="54"/>
      <c r="AO424" s="54"/>
      <c r="AP424" s="53"/>
      <c r="AQ424" s="54"/>
      <c r="AR424" s="53"/>
      <c r="AS424" s="115"/>
      <c r="AT424" s="54"/>
      <c r="AU424" s="54"/>
      <c r="AV424" s="54"/>
    </row>
    <row r="425" ht="12.75" customHeight="1" spans="1:48">
      <c r="A425" s="53"/>
      <c r="B425" s="53"/>
      <c r="C425" s="53"/>
      <c r="D425" s="54"/>
      <c r="E425" s="53"/>
      <c r="F425" s="53"/>
      <c r="G425" s="53"/>
      <c r="H425" s="53"/>
      <c r="I425" s="53"/>
      <c r="J425" s="53"/>
      <c r="K425" s="53"/>
      <c r="L425" s="53"/>
      <c r="M425" s="53"/>
      <c r="N425" s="115"/>
      <c r="O425" s="54"/>
      <c r="P425" s="54"/>
      <c r="Q425" s="54"/>
      <c r="R425" s="54"/>
      <c r="S425" s="54"/>
      <c r="T425" s="53"/>
      <c r="U425" s="54"/>
      <c r="V425" s="53"/>
      <c r="W425" s="115"/>
      <c r="X425" s="54"/>
      <c r="Y425" s="54"/>
      <c r="Z425" s="54"/>
      <c r="AA425" s="54"/>
      <c r="AB425" s="54"/>
      <c r="AC425" s="54"/>
      <c r="AD425" s="54"/>
      <c r="AE425" s="53"/>
      <c r="AF425" s="54"/>
      <c r="AG425" s="53"/>
      <c r="AH425" s="115"/>
      <c r="AI425" s="54"/>
      <c r="AJ425" s="54"/>
      <c r="AK425" s="54"/>
      <c r="AL425" s="54"/>
      <c r="AM425" s="54"/>
      <c r="AN425" s="54"/>
      <c r="AO425" s="54"/>
      <c r="AP425" s="53"/>
      <c r="AQ425" s="54"/>
      <c r="AR425" s="53"/>
      <c r="AS425" s="115"/>
      <c r="AT425" s="54"/>
      <c r="AU425" s="54"/>
      <c r="AV425" s="54"/>
    </row>
    <row r="426" ht="12.75" customHeight="1" spans="1:48">
      <c r="A426" s="53"/>
      <c r="B426" s="53"/>
      <c r="C426" s="53"/>
      <c r="D426" s="54"/>
      <c r="E426" s="53"/>
      <c r="F426" s="53"/>
      <c r="G426" s="53"/>
      <c r="H426" s="53"/>
      <c r="I426" s="53"/>
      <c r="J426" s="53"/>
      <c r="K426" s="53"/>
      <c r="L426" s="53"/>
      <c r="M426" s="53"/>
      <c r="N426" s="115"/>
      <c r="O426" s="54"/>
      <c r="P426" s="54"/>
      <c r="Q426" s="54"/>
      <c r="R426" s="54"/>
      <c r="S426" s="54"/>
      <c r="T426" s="53"/>
      <c r="U426" s="54"/>
      <c r="V426" s="53"/>
      <c r="W426" s="115"/>
      <c r="X426" s="54"/>
      <c r="Y426" s="54"/>
      <c r="Z426" s="54"/>
      <c r="AA426" s="54"/>
      <c r="AB426" s="54"/>
      <c r="AC426" s="54"/>
      <c r="AD426" s="54"/>
      <c r="AE426" s="53"/>
      <c r="AF426" s="54"/>
      <c r="AG426" s="53"/>
      <c r="AH426" s="115"/>
      <c r="AI426" s="54"/>
      <c r="AJ426" s="54"/>
      <c r="AK426" s="54"/>
      <c r="AL426" s="54"/>
      <c r="AM426" s="54"/>
      <c r="AN426" s="54"/>
      <c r="AO426" s="54"/>
      <c r="AP426" s="53"/>
      <c r="AQ426" s="54"/>
      <c r="AR426" s="53"/>
      <c r="AS426" s="115"/>
      <c r="AT426" s="54"/>
      <c r="AU426" s="54"/>
      <c r="AV426" s="54"/>
    </row>
    <row r="427" ht="12.75" customHeight="1" spans="1:48">
      <c r="A427" s="53"/>
      <c r="B427" s="53"/>
      <c r="C427" s="53"/>
      <c r="D427" s="54"/>
      <c r="E427" s="53"/>
      <c r="F427" s="53"/>
      <c r="G427" s="53"/>
      <c r="H427" s="53"/>
      <c r="I427" s="53"/>
      <c r="J427" s="53"/>
      <c r="K427" s="53"/>
      <c r="L427" s="53"/>
      <c r="M427" s="53"/>
      <c r="N427" s="115"/>
      <c r="O427" s="54"/>
      <c r="P427" s="54"/>
      <c r="Q427" s="54"/>
      <c r="R427" s="54"/>
      <c r="S427" s="54"/>
      <c r="T427" s="53"/>
      <c r="U427" s="54"/>
      <c r="V427" s="53"/>
      <c r="W427" s="115"/>
      <c r="X427" s="54"/>
      <c r="Y427" s="54"/>
      <c r="Z427" s="54"/>
      <c r="AA427" s="54"/>
      <c r="AB427" s="54"/>
      <c r="AC427" s="54"/>
      <c r="AD427" s="54"/>
      <c r="AE427" s="53"/>
      <c r="AF427" s="54"/>
      <c r="AG427" s="53"/>
      <c r="AH427" s="115"/>
      <c r="AI427" s="54"/>
      <c r="AJ427" s="54"/>
      <c r="AK427" s="54"/>
      <c r="AL427" s="54"/>
      <c r="AM427" s="54"/>
      <c r="AN427" s="54"/>
      <c r="AO427" s="54"/>
      <c r="AP427" s="53"/>
      <c r="AQ427" s="54"/>
      <c r="AR427" s="53"/>
      <c r="AS427" s="115"/>
      <c r="AT427" s="54"/>
      <c r="AU427" s="54"/>
      <c r="AV427" s="54"/>
    </row>
    <row r="428" ht="12.75" customHeight="1" spans="1:48">
      <c r="A428" s="53"/>
      <c r="B428" s="53"/>
      <c r="C428" s="53"/>
      <c r="D428" s="54"/>
      <c r="E428" s="53"/>
      <c r="F428" s="53"/>
      <c r="G428" s="53"/>
      <c r="H428" s="53"/>
      <c r="I428" s="53"/>
      <c r="J428" s="53"/>
      <c r="K428" s="53"/>
      <c r="L428" s="53"/>
      <c r="M428" s="53"/>
      <c r="N428" s="115"/>
      <c r="O428" s="54"/>
      <c r="P428" s="54"/>
      <c r="Q428" s="54"/>
      <c r="R428" s="54"/>
      <c r="S428" s="54"/>
      <c r="T428" s="53"/>
      <c r="U428" s="54"/>
      <c r="V428" s="53"/>
      <c r="W428" s="115"/>
      <c r="X428" s="54"/>
      <c r="Y428" s="54"/>
      <c r="Z428" s="54"/>
      <c r="AA428" s="54"/>
      <c r="AB428" s="54"/>
      <c r="AC428" s="54"/>
      <c r="AD428" s="54"/>
      <c r="AE428" s="53"/>
      <c r="AF428" s="54"/>
      <c r="AG428" s="53"/>
      <c r="AH428" s="115"/>
      <c r="AI428" s="54"/>
      <c r="AJ428" s="54"/>
      <c r="AK428" s="54"/>
      <c r="AL428" s="54"/>
      <c r="AM428" s="54"/>
      <c r="AN428" s="54"/>
      <c r="AO428" s="54"/>
      <c r="AP428" s="53"/>
      <c r="AQ428" s="54"/>
      <c r="AR428" s="53"/>
      <c r="AS428" s="115"/>
      <c r="AT428" s="54"/>
      <c r="AU428" s="54"/>
      <c r="AV428" s="54"/>
    </row>
    <row r="429" ht="12.75" customHeight="1" spans="1:48">
      <c r="A429" s="53"/>
      <c r="B429" s="53"/>
      <c r="C429" s="53"/>
      <c r="D429" s="54"/>
      <c r="E429" s="53"/>
      <c r="F429" s="53"/>
      <c r="G429" s="53"/>
      <c r="H429" s="53"/>
      <c r="I429" s="53"/>
      <c r="J429" s="53"/>
      <c r="K429" s="53"/>
      <c r="L429" s="53"/>
      <c r="M429" s="53"/>
      <c r="N429" s="115"/>
      <c r="O429" s="54"/>
      <c r="P429" s="54"/>
      <c r="Q429" s="54"/>
      <c r="R429" s="54"/>
      <c r="S429" s="54"/>
      <c r="T429" s="53"/>
      <c r="U429" s="54"/>
      <c r="V429" s="53"/>
      <c r="W429" s="115"/>
      <c r="X429" s="54"/>
      <c r="Y429" s="54"/>
      <c r="Z429" s="54"/>
      <c r="AA429" s="54"/>
      <c r="AB429" s="54"/>
      <c r="AC429" s="54"/>
      <c r="AD429" s="54"/>
      <c r="AE429" s="53"/>
      <c r="AF429" s="54"/>
      <c r="AG429" s="53"/>
      <c r="AH429" s="115"/>
      <c r="AI429" s="54"/>
      <c r="AJ429" s="54"/>
      <c r="AK429" s="54"/>
      <c r="AL429" s="54"/>
      <c r="AM429" s="54"/>
      <c r="AN429" s="54"/>
      <c r="AO429" s="54"/>
      <c r="AP429" s="53"/>
      <c r="AQ429" s="54"/>
      <c r="AR429" s="53"/>
      <c r="AS429" s="115"/>
      <c r="AT429" s="54"/>
      <c r="AU429" s="54"/>
      <c r="AV429" s="54"/>
    </row>
    <row r="430" ht="12.75" customHeight="1" spans="1:48">
      <c r="A430" s="53"/>
      <c r="B430" s="53"/>
      <c r="C430" s="53"/>
      <c r="D430" s="54"/>
      <c r="E430" s="53"/>
      <c r="F430" s="53"/>
      <c r="G430" s="53"/>
      <c r="H430" s="53"/>
      <c r="I430" s="53"/>
      <c r="J430" s="53"/>
      <c r="K430" s="53"/>
      <c r="L430" s="53"/>
      <c r="M430" s="53"/>
      <c r="N430" s="115"/>
      <c r="O430" s="54"/>
      <c r="P430" s="54"/>
      <c r="Q430" s="54"/>
      <c r="R430" s="54"/>
      <c r="S430" s="54"/>
      <c r="T430" s="53"/>
      <c r="U430" s="54"/>
      <c r="V430" s="53"/>
      <c r="W430" s="115"/>
      <c r="X430" s="54"/>
      <c r="Y430" s="54"/>
      <c r="Z430" s="54"/>
      <c r="AA430" s="54"/>
      <c r="AB430" s="54"/>
      <c r="AC430" s="54"/>
      <c r="AD430" s="54"/>
      <c r="AE430" s="53"/>
      <c r="AF430" s="54"/>
      <c r="AG430" s="53"/>
      <c r="AH430" s="115"/>
      <c r="AI430" s="54"/>
      <c r="AJ430" s="54"/>
      <c r="AK430" s="54"/>
      <c r="AL430" s="54"/>
      <c r="AM430" s="54"/>
      <c r="AN430" s="54"/>
      <c r="AO430" s="54"/>
      <c r="AP430" s="53"/>
      <c r="AQ430" s="54"/>
      <c r="AR430" s="53"/>
      <c r="AS430" s="115"/>
      <c r="AT430" s="54"/>
      <c r="AU430" s="54"/>
      <c r="AV430" s="54"/>
    </row>
    <row r="431" ht="12.75" customHeight="1" spans="1:48">
      <c r="A431" s="53"/>
      <c r="B431" s="53"/>
      <c r="C431" s="53"/>
      <c r="D431" s="54"/>
      <c r="E431" s="53"/>
      <c r="F431" s="53"/>
      <c r="G431" s="53"/>
      <c r="H431" s="53"/>
      <c r="I431" s="53"/>
      <c r="J431" s="53"/>
      <c r="K431" s="53"/>
      <c r="L431" s="53"/>
      <c r="M431" s="53"/>
      <c r="N431" s="115"/>
      <c r="O431" s="54"/>
      <c r="P431" s="54"/>
      <c r="Q431" s="54"/>
      <c r="R431" s="54"/>
      <c r="S431" s="54"/>
      <c r="T431" s="53"/>
      <c r="U431" s="54"/>
      <c r="V431" s="53"/>
      <c r="W431" s="115"/>
      <c r="X431" s="54"/>
      <c r="Y431" s="54"/>
      <c r="Z431" s="54"/>
      <c r="AA431" s="54"/>
      <c r="AB431" s="54"/>
      <c r="AC431" s="54"/>
      <c r="AD431" s="54"/>
      <c r="AE431" s="53"/>
      <c r="AF431" s="54"/>
      <c r="AG431" s="53"/>
      <c r="AH431" s="115"/>
      <c r="AI431" s="54"/>
      <c r="AJ431" s="54"/>
      <c r="AK431" s="54"/>
      <c r="AL431" s="54"/>
      <c r="AM431" s="54"/>
      <c r="AN431" s="54"/>
      <c r="AO431" s="54"/>
      <c r="AP431" s="53"/>
      <c r="AQ431" s="54"/>
      <c r="AR431" s="53"/>
      <c r="AS431" s="115"/>
      <c r="AT431" s="54"/>
      <c r="AU431" s="54"/>
      <c r="AV431" s="54"/>
    </row>
    <row r="432" ht="12.75" customHeight="1" spans="1:48">
      <c r="A432" s="53"/>
      <c r="B432" s="53"/>
      <c r="C432" s="53"/>
      <c r="D432" s="54"/>
      <c r="E432" s="53"/>
      <c r="F432" s="53"/>
      <c r="G432" s="53"/>
      <c r="H432" s="53"/>
      <c r="I432" s="53"/>
      <c r="J432" s="53"/>
      <c r="K432" s="53"/>
      <c r="L432" s="53"/>
      <c r="M432" s="53"/>
      <c r="N432" s="115"/>
      <c r="O432" s="54"/>
      <c r="P432" s="54"/>
      <c r="Q432" s="54"/>
      <c r="R432" s="54"/>
      <c r="S432" s="54"/>
      <c r="T432" s="53"/>
      <c r="U432" s="54"/>
      <c r="V432" s="53"/>
      <c r="W432" s="115"/>
      <c r="X432" s="54"/>
      <c r="Y432" s="54"/>
      <c r="Z432" s="54"/>
      <c r="AA432" s="54"/>
      <c r="AB432" s="54"/>
      <c r="AC432" s="54"/>
      <c r="AD432" s="54"/>
      <c r="AE432" s="53"/>
      <c r="AF432" s="54"/>
      <c r="AG432" s="53"/>
      <c r="AH432" s="115"/>
      <c r="AI432" s="54"/>
      <c r="AJ432" s="54"/>
      <c r="AK432" s="54"/>
      <c r="AL432" s="54"/>
      <c r="AM432" s="54"/>
      <c r="AN432" s="54"/>
      <c r="AO432" s="54"/>
      <c r="AP432" s="53"/>
      <c r="AQ432" s="54"/>
      <c r="AR432" s="53"/>
      <c r="AS432" s="115"/>
      <c r="AT432" s="54"/>
      <c r="AU432" s="54"/>
      <c r="AV432" s="54"/>
    </row>
    <row r="433" ht="12.75" customHeight="1" spans="1:48">
      <c r="A433" s="53"/>
      <c r="B433" s="53"/>
      <c r="C433" s="53"/>
      <c r="D433" s="54"/>
      <c r="E433" s="53"/>
      <c r="F433" s="53"/>
      <c r="G433" s="53"/>
      <c r="H433" s="53"/>
      <c r="I433" s="53"/>
      <c r="J433" s="53"/>
      <c r="K433" s="53"/>
      <c r="L433" s="53"/>
      <c r="M433" s="53"/>
      <c r="N433" s="115"/>
      <c r="O433" s="54"/>
      <c r="P433" s="54"/>
      <c r="Q433" s="54"/>
      <c r="R433" s="54"/>
      <c r="S433" s="54"/>
      <c r="T433" s="53"/>
      <c r="U433" s="54"/>
      <c r="V433" s="53"/>
      <c r="W433" s="115"/>
      <c r="X433" s="54"/>
      <c r="Y433" s="54"/>
      <c r="Z433" s="54"/>
      <c r="AA433" s="54"/>
      <c r="AB433" s="54"/>
      <c r="AC433" s="54"/>
      <c r="AD433" s="54"/>
      <c r="AE433" s="53"/>
      <c r="AF433" s="54"/>
      <c r="AG433" s="53"/>
      <c r="AH433" s="115"/>
      <c r="AI433" s="54"/>
      <c r="AJ433" s="54"/>
      <c r="AK433" s="54"/>
      <c r="AL433" s="54"/>
      <c r="AM433" s="54"/>
      <c r="AN433" s="54"/>
      <c r="AO433" s="54"/>
      <c r="AP433" s="53"/>
      <c r="AQ433" s="54"/>
      <c r="AR433" s="53"/>
      <c r="AS433" s="115"/>
      <c r="AT433" s="54"/>
      <c r="AU433" s="54"/>
      <c r="AV433" s="54"/>
    </row>
    <row r="434" ht="12.75" customHeight="1" spans="1:48">
      <c r="A434" s="53"/>
      <c r="B434" s="53"/>
      <c r="C434" s="53"/>
      <c r="D434" s="54"/>
      <c r="E434" s="53"/>
      <c r="F434" s="53"/>
      <c r="G434" s="53"/>
      <c r="H434" s="53"/>
      <c r="I434" s="53"/>
      <c r="J434" s="53"/>
      <c r="K434" s="53"/>
      <c r="L434" s="53"/>
      <c r="M434" s="53"/>
      <c r="N434" s="115"/>
      <c r="O434" s="54"/>
      <c r="P434" s="54"/>
      <c r="Q434" s="54"/>
      <c r="R434" s="54"/>
      <c r="S434" s="54"/>
      <c r="T434" s="53"/>
      <c r="U434" s="54"/>
      <c r="V434" s="53"/>
      <c r="W434" s="115"/>
      <c r="X434" s="54"/>
      <c r="Y434" s="54"/>
      <c r="Z434" s="54"/>
      <c r="AA434" s="54"/>
      <c r="AB434" s="54"/>
      <c r="AC434" s="54"/>
      <c r="AD434" s="54"/>
      <c r="AE434" s="53"/>
      <c r="AF434" s="54"/>
      <c r="AG434" s="53"/>
      <c r="AH434" s="115"/>
      <c r="AI434" s="54"/>
      <c r="AJ434" s="54"/>
      <c r="AK434" s="54"/>
      <c r="AL434" s="54"/>
      <c r="AM434" s="54"/>
      <c r="AN434" s="54"/>
      <c r="AO434" s="54"/>
      <c r="AP434" s="53"/>
      <c r="AQ434" s="54"/>
      <c r="AR434" s="53"/>
      <c r="AS434" s="115"/>
      <c r="AT434" s="54"/>
      <c r="AU434" s="54"/>
      <c r="AV434" s="54"/>
    </row>
    <row r="435" ht="12.75" customHeight="1" spans="1:48">
      <c r="A435" s="53"/>
      <c r="B435" s="53"/>
      <c r="C435" s="53"/>
      <c r="D435" s="54"/>
      <c r="E435" s="53"/>
      <c r="F435" s="53"/>
      <c r="G435" s="53"/>
      <c r="H435" s="53"/>
      <c r="I435" s="53"/>
      <c r="J435" s="53"/>
      <c r="K435" s="53"/>
      <c r="L435" s="53"/>
      <c r="M435" s="53"/>
      <c r="N435" s="115"/>
      <c r="O435" s="54"/>
      <c r="P435" s="54"/>
      <c r="Q435" s="54"/>
      <c r="R435" s="54"/>
      <c r="S435" s="54"/>
      <c r="T435" s="53"/>
      <c r="U435" s="54"/>
      <c r="V435" s="53"/>
      <c r="W435" s="115"/>
      <c r="X435" s="54"/>
      <c r="Y435" s="54"/>
      <c r="Z435" s="54"/>
      <c r="AA435" s="54"/>
      <c r="AB435" s="54"/>
      <c r="AC435" s="54"/>
      <c r="AD435" s="54"/>
      <c r="AE435" s="53"/>
      <c r="AF435" s="54"/>
      <c r="AG435" s="53"/>
      <c r="AH435" s="115"/>
      <c r="AI435" s="54"/>
      <c r="AJ435" s="54"/>
      <c r="AK435" s="54"/>
      <c r="AL435" s="54"/>
      <c r="AM435" s="54"/>
      <c r="AN435" s="54"/>
      <c r="AO435" s="54"/>
      <c r="AP435" s="53"/>
      <c r="AQ435" s="54"/>
      <c r="AR435" s="53"/>
      <c r="AS435" s="115"/>
      <c r="AT435" s="54"/>
      <c r="AU435" s="54"/>
      <c r="AV435" s="54"/>
    </row>
    <row r="436" ht="12.75" customHeight="1" spans="1:48">
      <c r="A436" s="53"/>
      <c r="B436" s="53"/>
      <c r="C436" s="53"/>
      <c r="D436" s="54"/>
      <c r="E436" s="53"/>
      <c r="F436" s="53"/>
      <c r="G436" s="53"/>
      <c r="H436" s="53"/>
      <c r="I436" s="53"/>
      <c r="J436" s="53"/>
      <c r="K436" s="53"/>
      <c r="L436" s="53"/>
      <c r="M436" s="53"/>
      <c r="N436" s="115"/>
      <c r="O436" s="54"/>
      <c r="P436" s="54"/>
      <c r="Q436" s="54"/>
      <c r="R436" s="54"/>
      <c r="S436" s="54"/>
      <c r="T436" s="53"/>
      <c r="U436" s="54"/>
      <c r="V436" s="53"/>
      <c r="W436" s="115"/>
      <c r="X436" s="54"/>
      <c r="Y436" s="54"/>
      <c r="Z436" s="54"/>
      <c r="AA436" s="54"/>
      <c r="AB436" s="54"/>
      <c r="AC436" s="54"/>
      <c r="AD436" s="54"/>
      <c r="AE436" s="53"/>
      <c r="AF436" s="54"/>
      <c r="AG436" s="53"/>
      <c r="AH436" s="115"/>
      <c r="AI436" s="54"/>
      <c r="AJ436" s="54"/>
      <c r="AK436" s="54"/>
      <c r="AL436" s="54"/>
      <c r="AM436" s="54"/>
      <c r="AN436" s="54"/>
      <c r="AO436" s="54"/>
      <c r="AP436" s="53"/>
      <c r="AQ436" s="54"/>
      <c r="AR436" s="53"/>
      <c r="AS436" s="115"/>
      <c r="AT436" s="54"/>
      <c r="AU436" s="54"/>
      <c r="AV436" s="54"/>
    </row>
    <row r="437" ht="12.75" customHeight="1" spans="1:48">
      <c r="A437" s="53"/>
      <c r="B437" s="53"/>
      <c r="C437" s="53"/>
      <c r="D437" s="54"/>
      <c r="E437" s="53"/>
      <c r="F437" s="53"/>
      <c r="G437" s="53"/>
      <c r="H437" s="53"/>
      <c r="I437" s="53"/>
      <c r="J437" s="53"/>
      <c r="K437" s="53"/>
      <c r="L437" s="53"/>
      <c r="M437" s="53"/>
      <c r="N437" s="115"/>
      <c r="O437" s="54"/>
      <c r="P437" s="54"/>
      <c r="Q437" s="54"/>
      <c r="R437" s="54"/>
      <c r="S437" s="54"/>
      <c r="T437" s="53"/>
      <c r="U437" s="54"/>
      <c r="V437" s="53"/>
      <c r="W437" s="115"/>
      <c r="X437" s="54"/>
      <c r="Y437" s="54"/>
      <c r="Z437" s="54"/>
      <c r="AA437" s="54"/>
      <c r="AB437" s="54"/>
      <c r="AC437" s="54"/>
      <c r="AD437" s="54"/>
      <c r="AE437" s="53"/>
      <c r="AF437" s="54"/>
      <c r="AG437" s="53"/>
      <c r="AH437" s="115"/>
      <c r="AI437" s="54"/>
      <c r="AJ437" s="54"/>
      <c r="AK437" s="54"/>
      <c r="AL437" s="54"/>
      <c r="AM437" s="54"/>
      <c r="AN437" s="54"/>
      <c r="AO437" s="54"/>
      <c r="AP437" s="53"/>
      <c r="AQ437" s="54"/>
      <c r="AR437" s="53"/>
      <c r="AS437" s="115"/>
      <c r="AT437" s="54"/>
      <c r="AU437" s="54"/>
      <c r="AV437" s="54"/>
    </row>
    <row r="438" ht="12.75" customHeight="1" spans="1:48">
      <c r="A438" s="53"/>
      <c r="B438" s="53"/>
      <c r="C438" s="53"/>
      <c r="D438" s="54"/>
      <c r="E438" s="53"/>
      <c r="F438" s="53"/>
      <c r="G438" s="53"/>
      <c r="H438" s="53"/>
      <c r="I438" s="53"/>
      <c r="J438" s="53"/>
      <c r="K438" s="53"/>
      <c r="L438" s="53"/>
      <c r="M438" s="53"/>
      <c r="N438" s="115"/>
      <c r="O438" s="54"/>
      <c r="P438" s="54"/>
      <c r="Q438" s="54"/>
      <c r="R438" s="54"/>
      <c r="S438" s="54"/>
      <c r="T438" s="53"/>
      <c r="U438" s="54"/>
      <c r="V438" s="53"/>
      <c r="W438" s="115"/>
      <c r="X438" s="54"/>
      <c r="Y438" s="54"/>
      <c r="Z438" s="54"/>
      <c r="AA438" s="54"/>
      <c r="AB438" s="54"/>
      <c r="AC438" s="54"/>
      <c r="AD438" s="54"/>
      <c r="AE438" s="53"/>
      <c r="AF438" s="54"/>
      <c r="AG438" s="53"/>
      <c r="AH438" s="115"/>
      <c r="AI438" s="54"/>
      <c r="AJ438" s="54"/>
      <c r="AK438" s="54"/>
      <c r="AL438" s="54"/>
      <c r="AM438" s="54"/>
      <c r="AN438" s="54"/>
      <c r="AO438" s="54"/>
      <c r="AP438" s="53"/>
      <c r="AQ438" s="54"/>
      <c r="AR438" s="53"/>
      <c r="AS438" s="115"/>
      <c r="AT438" s="54"/>
      <c r="AU438" s="54"/>
      <c r="AV438" s="54"/>
    </row>
    <row r="439" ht="12.75" customHeight="1" spans="1:48">
      <c r="A439" s="53"/>
      <c r="B439" s="53"/>
      <c r="C439" s="53"/>
      <c r="D439" s="54"/>
      <c r="E439" s="53"/>
      <c r="F439" s="53"/>
      <c r="G439" s="53"/>
      <c r="H439" s="53"/>
      <c r="I439" s="53"/>
      <c r="J439" s="53"/>
      <c r="K439" s="53"/>
      <c r="L439" s="53"/>
      <c r="M439" s="53"/>
      <c r="N439" s="115"/>
      <c r="O439" s="54"/>
      <c r="P439" s="54"/>
      <c r="Q439" s="54"/>
      <c r="R439" s="54"/>
      <c r="S439" s="54"/>
      <c r="T439" s="53"/>
      <c r="U439" s="54"/>
      <c r="V439" s="53"/>
      <c r="W439" s="115"/>
      <c r="X439" s="54"/>
      <c r="Y439" s="54"/>
      <c r="Z439" s="54"/>
      <c r="AA439" s="54"/>
      <c r="AB439" s="54"/>
      <c r="AC439" s="54"/>
      <c r="AD439" s="54"/>
      <c r="AE439" s="53"/>
      <c r="AF439" s="54"/>
      <c r="AG439" s="53"/>
      <c r="AH439" s="115"/>
      <c r="AI439" s="54"/>
      <c r="AJ439" s="54"/>
      <c r="AK439" s="54"/>
      <c r="AL439" s="54"/>
      <c r="AM439" s="54"/>
      <c r="AN439" s="54"/>
      <c r="AO439" s="54"/>
      <c r="AP439" s="53"/>
      <c r="AQ439" s="54"/>
      <c r="AR439" s="53"/>
      <c r="AS439" s="115"/>
      <c r="AT439" s="54"/>
      <c r="AU439" s="54"/>
      <c r="AV439" s="54"/>
    </row>
    <row r="440" ht="12.75" customHeight="1" spans="1:48">
      <c r="A440" s="53"/>
      <c r="B440" s="53"/>
      <c r="C440" s="53"/>
      <c r="D440" s="54"/>
      <c r="E440" s="53"/>
      <c r="F440" s="53"/>
      <c r="G440" s="53"/>
      <c r="H440" s="53"/>
      <c r="I440" s="53"/>
      <c r="J440" s="53"/>
      <c r="K440" s="53"/>
      <c r="L440" s="53"/>
      <c r="M440" s="53"/>
      <c r="N440" s="115"/>
      <c r="O440" s="54"/>
      <c r="P440" s="54"/>
      <c r="Q440" s="54"/>
      <c r="R440" s="54"/>
      <c r="S440" s="54"/>
      <c r="T440" s="53"/>
      <c r="U440" s="54"/>
      <c r="V440" s="53"/>
      <c r="W440" s="115"/>
      <c r="X440" s="54"/>
      <c r="Y440" s="54"/>
      <c r="Z440" s="54"/>
      <c r="AA440" s="54"/>
      <c r="AB440" s="54"/>
      <c r="AC440" s="54"/>
      <c r="AD440" s="54"/>
      <c r="AE440" s="53"/>
      <c r="AF440" s="54"/>
      <c r="AG440" s="53"/>
      <c r="AH440" s="115"/>
      <c r="AI440" s="54"/>
      <c r="AJ440" s="54"/>
      <c r="AK440" s="54"/>
      <c r="AL440" s="54"/>
      <c r="AM440" s="54"/>
      <c r="AN440" s="54"/>
      <c r="AO440" s="54"/>
      <c r="AP440" s="53"/>
      <c r="AQ440" s="54"/>
      <c r="AR440" s="53"/>
      <c r="AS440" s="115"/>
      <c r="AT440" s="54"/>
      <c r="AU440" s="54"/>
      <c r="AV440" s="54"/>
    </row>
    <row r="441" ht="12.75" customHeight="1" spans="1:48">
      <c r="A441" s="53"/>
      <c r="B441" s="53"/>
      <c r="C441" s="53"/>
      <c r="D441" s="54"/>
      <c r="E441" s="53"/>
      <c r="F441" s="53"/>
      <c r="G441" s="53"/>
      <c r="H441" s="53"/>
      <c r="I441" s="53"/>
      <c r="J441" s="53"/>
      <c r="K441" s="53"/>
      <c r="L441" s="53"/>
      <c r="M441" s="53"/>
      <c r="N441" s="115"/>
      <c r="O441" s="54"/>
      <c r="P441" s="54"/>
      <c r="Q441" s="54"/>
      <c r="R441" s="54"/>
      <c r="S441" s="54"/>
      <c r="T441" s="53"/>
      <c r="U441" s="54"/>
      <c r="V441" s="53"/>
      <c r="W441" s="115"/>
      <c r="X441" s="54"/>
      <c r="Y441" s="54"/>
      <c r="Z441" s="54"/>
      <c r="AA441" s="54"/>
      <c r="AB441" s="54"/>
      <c r="AC441" s="54"/>
      <c r="AD441" s="54"/>
      <c r="AE441" s="53"/>
      <c r="AF441" s="54"/>
      <c r="AG441" s="53"/>
      <c r="AH441" s="115"/>
      <c r="AI441" s="54"/>
      <c r="AJ441" s="54"/>
      <c r="AK441" s="54"/>
      <c r="AL441" s="54"/>
      <c r="AM441" s="54"/>
      <c r="AN441" s="54"/>
      <c r="AO441" s="54"/>
      <c r="AP441" s="53"/>
      <c r="AQ441" s="54"/>
      <c r="AR441" s="53"/>
      <c r="AS441" s="115"/>
      <c r="AT441" s="54"/>
      <c r="AU441" s="54"/>
      <c r="AV441" s="54"/>
    </row>
    <row r="442" ht="12.75" customHeight="1" spans="1:48">
      <c r="A442" s="53"/>
      <c r="B442" s="53"/>
      <c r="C442" s="53"/>
      <c r="D442" s="54"/>
      <c r="E442" s="53"/>
      <c r="F442" s="53"/>
      <c r="G442" s="53"/>
      <c r="H442" s="53"/>
      <c r="I442" s="53"/>
      <c r="J442" s="53"/>
      <c r="K442" s="53"/>
      <c r="L442" s="53"/>
      <c r="M442" s="53"/>
      <c r="N442" s="115"/>
      <c r="O442" s="54"/>
      <c r="P442" s="54"/>
      <c r="Q442" s="54"/>
      <c r="R442" s="54"/>
      <c r="S442" s="54"/>
      <c r="T442" s="53"/>
      <c r="U442" s="54"/>
      <c r="V442" s="53"/>
      <c r="W442" s="115"/>
      <c r="X442" s="54"/>
      <c r="Y442" s="54"/>
      <c r="Z442" s="54"/>
      <c r="AA442" s="54"/>
      <c r="AB442" s="54"/>
      <c r="AC442" s="54"/>
      <c r="AD442" s="54"/>
      <c r="AE442" s="53"/>
      <c r="AF442" s="54"/>
      <c r="AG442" s="53"/>
      <c r="AH442" s="115"/>
      <c r="AI442" s="54"/>
      <c r="AJ442" s="54"/>
      <c r="AK442" s="54"/>
      <c r="AL442" s="54"/>
      <c r="AM442" s="54"/>
      <c r="AN442" s="54"/>
      <c r="AO442" s="54"/>
      <c r="AP442" s="53"/>
      <c r="AQ442" s="54"/>
      <c r="AR442" s="53"/>
      <c r="AS442" s="115"/>
      <c r="AT442" s="54"/>
      <c r="AU442" s="54"/>
      <c r="AV442" s="54"/>
    </row>
    <row r="443" ht="12.75" customHeight="1" spans="1:48">
      <c r="A443" s="53"/>
      <c r="B443" s="53"/>
      <c r="C443" s="53"/>
      <c r="D443" s="54"/>
      <c r="E443" s="53"/>
      <c r="F443" s="53"/>
      <c r="G443" s="53"/>
      <c r="H443" s="53"/>
      <c r="I443" s="53"/>
      <c r="J443" s="53"/>
      <c r="K443" s="53"/>
      <c r="L443" s="53"/>
      <c r="M443" s="53"/>
      <c r="N443" s="115"/>
      <c r="O443" s="54"/>
      <c r="P443" s="54"/>
      <c r="Q443" s="54"/>
      <c r="R443" s="54"/>
      <c r="S443" s="54"/>
      <c r="T443" s="53"/>
      <c r="U443" s="54"/>
      <c r="V443" s="53"/>
      <c r="W443" s="115"/>
      <c r="X443" s="54"/>
      <c r="Y443" s="54"/>
      <c r="Z443" s="54"/>
      <c r="AA443" s="54"/>
      <c r="AB443" s="54"/>
      <c r="AC443" s="54"/>
      <c r="AD443" s="54"/>
      <c r="AE443" s="53"/>
      <c r="AF443" s="54"/>
      <c r="AG443" s="53"/>
      <c r="AH443" s="115"/>
      <c r="AI443" s="54"/>
      <c r="AJ443" s="54"/>
      <c r="AK443" s="54"/>
      <c r="AL443" s="54"/>
      <c r="AM443" s="54"/>
      <c r="AN443" s="54"/>
      <c r="AO443" s="54"/>
      <c r="AP443" s="53"/>
      <c r="AQ443" s="54"/>
      <c r="AR443" s="53"/>
      <c r="AS443" s="115"/>
      <c r="AT443" s="54"/>
      <c r="AU443" s="54"/>
      <c r="AV443" s="54"/>
    </row>
    <row r="444" ht="12.75" customHeight="1" spans="1:48">
      <c r="A444" s="53"/>
      <c r="B444" s="53"/>
      <c r="C444" s="53"/>
      <c r="D444" s="54"/>
      <c r="E444" s="53"/>
      <c r="F444" s="53"/>
      <c r="G444" s="53"/>
      <c r="H444" s="53"/>
      <c r="I444" s="53"/>
      <c r="J444" s="53"/>
      <c r="K444" s="53"/>
      <c r="L444" s="53"/>
      <c r="M444" s="53"/>
      <c r="N444" s="115"/>
      <c r="O444" s="54"/>
      <c r="P444" s="54"/>
      <c r="Q444" s="54"/>
      <c r="R444" s="54"/>
      <c r="S444" s="54"/>
      <c r="T444" s="53"/>
      <c r="U444" s="54"/>
      <c r="V444" s="53"/>
      <c r="W444" s="115"/>
      <c r="X444" s="54"/>
      <c r="Y444" s="54"/>
      <c r="Z444" s="54"/>
      <c r="AA444" s="54"/>
      <c r="AB444" s="54"/>
      <c r="AC444" s="54"/>
      <c r="AD444" s="54"/>
      <c r="AE444" s="53"/>
      <c r="AF444" s="54"/>
      <c r="AG444" s="53"/>
      <c r="AH444" s="115"/>
      <c r="AI444" s="54"/>
      <c r="AJ444" s="54"/>
      <c r="AK444" s="54"/>
      <c r="AL444" s="54"/>
      <c r="AM444" s="54"/>
      <c r="AN444" s="54"/>
      <c r="AO444" s="54"/>
      <c r="AP444" s="53"/>
      <c r="AQ444" s="54"/>
      <c r="AR444" s="53"/>
      <c r="AS444" s="115"/>
      <c r="AT444" s="54"/>
      <c r="AU444" s="54"/>
      <c r="AV444" s="54"/>
    </row>
    <row r="445" ht="12.75" customHeight="1" spans="1:48">
      <c r="A445" s="53"/>
      <c r="B445" s="53"/>
      <c r="C445" s="53"/>
      <c r="D445" s="54"/>
      <c r="E445" s="53"/>
      <c r="F445" s="53"/>
      <c r="G445" s="53"/>
      <c r="H445" s="53"/>
      <c r="I445" s="53"/>
      <c r="J445" s="53"/>
      <c r="K445" s="53"/>
      <c r="L445" s="53"/>
      <c r="M445" s="53"/>
      <c r="N445" s="115"/>
      <c r="O445" s="54"/>
      <c r="P445" s="54"/>
      <c r="Q445" s="54"/>
      <c r="R445" s="54"/>
      <c r="S445" s="54"/>
      <c r="T445" s="53"/>
      <c r="U445" s="54"/>
      <c r="V445" s="53"/>
      <c r="W445" s="115"/>
      <c r="X445" s="54"/>
      <c r="Y445" s="54"/>
      <c r="Z445" s="54"/>
      <c r="AA445" s="54"/>
      <c r="AB445" s="54"/>
      <c r="AC445" s="54"/>
      <c r="AD445" s="54"/>
      <c r="AE445" s="53"/>
      <c r="AF445" s="54"/>
      <c r="AG445" s="53"/>
      <c r="AH445" s="115"/>
      <c r="AI445" s="54"/>
      <c r="AJ445" s="54"/>
      <c r="AK445" s="54"/>
      <c r="AL445" s="54"/>
      <c r="AM445" s="54"/>
      <c r="AN445" s="54"/>
      <c r="AO445" s="54"/>
      <c r="AP445" s="53"/>
      <c r="AQ445" s="54"/>
      <c r="AR445" s="53"/>
      <c r="AS445" s="115"/>
      <c r="AT445" s="54"/>
      <c r="AU445" s="54"/>
      <c r="AV445" s="54"/>
    </row>
    <row r="446" ht="12.75" customHeight="1" spans="1:48">
      <c r="A446" s="53"/>
      <c r="B446" s="53"/>
      <c r="C446" s="53"/>
      <c r="D446" s="54"/>
      <c r="E446" s="53"/>
      <c r="F446" s="53"/>
      <c r="G446" s="53"/>
      <c r="H446" s="53"/>
      <c r="I446" s="53"/>
      <c r="J446" s="53"/>
      <c r="K446" s="53"/>
      <c r="L446" s="53"/>
      <c r="M446" s="53"/>
      <c r="N446" s="115"/>
      <c r="O446" s="54"/>
      <c r="P446" s="54"/>
      <c r="Q446" s="54"/>
      <c r="R446" s="54"/>
      <c r="S446" s="54"/>
      <c r="T446" s="53"/>
      <c r="U446" s="54"/>
      <c r="V446" s="53"/>
      <c r="W446" s="115"/>
      <c r="X446" s="54"/>
      <c r="Y446" s="54"/>
      <c r="Z446" s="54"/>
      <c r="AA446" s="54"/>
      <c r="AB446" s="54"/>
      <c r="AC446" s="54"/>
      <c r="AD446" s="54"/>
      <c r="AE446" s="53"/>
      <c r="AF446" s="54"/>
      <c r="AG446" s="53"/>
      <c r="AH446" s="115"/>
      <c r="AI446" s="54"/>
      <c r="AJ446" s="54"/>
      <c r="AK446" s="54"/>
      <c r="AL446" s="54"/>
      <c r="AM446" s="54"/>
      <c r="AN446" s="54"/>
      <c r="AO446" s="54"/>
      <c r="AP446" s="53"/>
      <c r="AQ446" s="54"/>
      <c r="AR446" s="53"/>
      <c r="AS446" s="115"/>
      <c r="AT446" s="54"/>
      <c r="AU446" s="54"/>
      <c r="AV446" s="54"/>
    </row>
    <row r="447" ht="12.75" customHeight="1" spans="1:48">
      <c r="A447" s="53"/>
      <c r="B447" s="53"/>
      <c r="C447" s="53"/>
      <c r="D447" s="54"/>
      <c r="E447" s="53"/>
      <c r="F447" s="53"/>
      <c r="G447" s="53"/>
      <c r="H447" s="53"/>
      <c r="I447" s="53"/>
      <c r="J447" s="53"/>
      <c r="K447" s="53"/>
      <c r="L447" s="53"/>
      <c r="M447" s="53"/>
      <c r="N447" s="115"/>
      <c r="O447" s="54"/>
      <c r="P447" s="54"/>
      <c r="Q447" s="54"/>
      <c r="R447" s="54"/>
      <c r="S447" s="54"/>
      <c r="T447" s="53"/>
      <c r="U447" s="54"/>
      <c r="V447" s="53"/>
      <c r="W447" s="115"/>
      <c r="X447" s="54"/>
      <c r="Y447" s="54"/>
      <c r="Z447" s="54"/>
      <c r="AA447" s="54"/>
      <c r="AB447" s="54"/>
      <c r="AC447" s="54"/>
      <c r="AD447" s="54"/>
      <c r="AE447" s="53"/>
      <c r="AF447" s="54"/>
      <c r="AG447" s="53"/>
      <c r="AH447" s="115"/>
      <c r="AI447" s="54"/>
      <c r="AJ447" s="54"/>
      <c r="AK447" s="54"/>
      <c r="AL447" s="54"/>
      <c r="AM447" s="54"/>
      <c r="AN447" s="54"/>
      <c r="AO447" s="54"/>
      <c r="AP447" s="53"/>
      <c r="AQ447" s="54"/>
      <c r="AR447" s="53"/>
      <c r="AS447" s="115"/>
      <c r="AT447" s="54"/>
      <c r="AU447" s="54"/>
      <c r="AV447" s="54"/>
    </row>
    <row r="448" ht="12.75" customHeight="1" spans="1:48">
      <c r="A448" s="53"/>
      <c r="B448" s="53"/>
      <c r="C448" s="53"/>
      <c r="D448" s="54"/>
      <c r="E448" s="53"/>
      <c r="F448" s="53"/>
      <c r="G448" s="53"/>
      <c r="H448" s="53"/>
      <c r="I448" s="53"/>
      <c r="J448" s="53"/>
      <c r="K448" s="53"/>
      <c r="L448" s="53"/>
      <c r="M448" s="53"/>
      <c r="N448" s="115"/>
      <c r="O448" s="54"/>
      <c r="P448" s="54"/>
      <c r="Q448" s="54"/>
      <c r="R448" s="54"/>
      <c r="S448" s="54"/>
      <c r="T448" s="53"/>
      <c r="U448" s="54"/>
      <c r="V448" s="53"/>
      <c r="W448" s="115"/>
      <c r="X448" s="54"/>
      <c r="Y448" s="54"/>
      <c r="Z448" s="54"/>
      <c r="AA448" s="54"/>
      <c r="AB448" s="54"/>
      <c r="AC448" s="54"/>
      <c r="AD448" s="54"/>
      <c r="AE448" s="53"/>
      <c r="AF448" s="54"/>
      <c r="AG448" s="53"/>
      <c r="AH448" s="115"/>
      <c r="AI448" s="54"/>
      <c r="AJ448" s="54"/>
      <c r="AK448" s="54"/>
      <c r="AL448" s="54"/>
      <c r="AM448" s="54"/>
      <c r="AN448" s="54"/>
      <c r="AO448" s="54"/>
      <c r="AP448" s="53"/>
      <c r="AQ448" s="54"/>
      <c r="AR448" s="53"/>
      <c r="AS448" s="115"/>
      <c r="AT448" s="54"/>
      <c r="AU448" s="54"/>
      <c r="AV448" s="54"/>
    </row>
    <row r="449" ht="12.75" customHeight="1" spans="1:48">
      <c r="A449" s="53"/>
      <c r="B449" s="53"/>
      <c r="C449" s="53"/>
      <c r="D449" s="54"/>
      <c r="E449" s="53"/>
      <c r="F449" s="53"/>
      <c r="G449" s="53"/>
      <c r="H449" s="53"/>
      <c r="I449" s="53"/>
      <c r="J449" s="53"/>
      <c r="K449" s="53"/>
      <c r="L449" s="53"/>
      <c r="M449" s="53"/>
      <c r="N449" s="115"/>
      <c r="O449" s="54"/>
      <c r="P449" s="54"/>
      <c r="Q449" s="54"/>
      <c r="R449" s="54"/>
      <c r="S449" s="54"/>
      <c r="T449" s="53"/>
      <c r="U449" s="54"/>
      <c r="V449" s="53"/>
      <c r="W449" s="115"/>
      <c r="X449" s="54"/>
      <c r="Y449" s="54"/>
      <c r="Z449" s="54"/>
      <c r="AA449" s="54"/>
      <c r="AB449" s="54"/>
      <c r="AC449" s="54"/>
      <c r="AD449" s="54"/>
      <c r="AE449" s="53"/>
      <c r="AF449" s="54"/>
      <c r="AG449" s="53"/>
      <c r="AH449" s="115"/>
      <c r="AI449" s="54"/>
      <c r="AJ449" s="54"/>
      <c r="AK449" s="54"/>
      <c r="AL449" s="54"/>
      <c r="AM449" s="54"/>
      <c r="AN449" s="54"/>
      <c r="AO449" s="54"/>
      <c r="AP449" s="53"/>
      <c r="AQ449" s="54"/>
      <c r="AR449" s="53"/>
      <c r="AS449" s="115"/>
      <c r="AT449" s="54"/>
      <c r="AU449" s="54"/>
      <c r="AV449" s="54"/>
    </row>
    <row r="450" ht="12.75" customHeight="1" spans="1:48">
      <c r="A450" s="53"/>
      <c r="B450" s="53"/>
      <c r="C450" s="53"/>
      <c r="D450" s="54"/>
      <c r="E450" s="53"/>
      <c r="F450" s="53"/>
      <c r="G450" s="53"/>
      <c r="H450" s="53"/>
      <c r="I450" s="53"/>
      <c r="J450" s="53"/>
      <c r="K450" s="53"/>
      <c r="L450" s="53"/>
      <c r="M450" s="53"/>
      <c r="N450" s="115"/>
      <c r="O450" s="54"/>
      <c r="P450" s="54"/>
      <c r="Q450" s="54"/>
      <c r="R450" s="54"/>
      <c r="S450" s="54"/>
      <c r="T450" s="53"/>
      <c r="U450" s="54"/>
      <c r="V450" s="53"/>
      <c r="W450" s="115"/>
      <c r="X450" s="54"/>
      <c r="Y450" s="54"/>
      <c r="Z450" s="54"/>
      <c r="AA450" s="54"/>
      <c r="AB450" s="54"/>
      <c r="AC450" s="54"/>
      <c r="AD450" s="54"/>
      <c r="AE450" s="53"/>
      <c r="AF450" s="54"/>
      <c r="AG450" s="53"/>
      <c r="AH450" s="115"/>
      <c r="AI450" s="54"/>
      <c r="AJ450" s="54"/>
      <c r="AK450" s="54"/>
      <c r="AL450" s="54"/>
      <c r="AM450" s="54"/>
      <c r="AN450" s="54"/>
      <c r="AO450" s="54"/>
      <c r="AP450" s="53"/>
      <c r="AQ450" s="54"/>
      <c r="AR450" s="53"/>
      <c r="AS450" s="115"/>
      <c r="AT450" s="54"/>
      <c r="AU450" s="54"/>
      <c r="AV450" s="54"/>
    </row>
    <row r="451" ht="12.75" customHeight="1" spans="1:48">
      <c r="A451" s="53"/>
      <c r="B451" s="53"/>
      <c r="C451" s="53"/>
      <c r="D451" s="54"/>
      <c r="E451" s="53"/>
      <c r="F451" s="53"/>
      <c r="G451" s="53"/>
      <c r="H451" s="53"/>
      <c r="I451" s="53"/>
      <c r="J451" s="53"/>
      <c r="K451" s="53"/>
      <c r="L451" s="53"/>
      <c r="M451" s="53"/>
      <c r="N451" s="115"/>
      <c r="O451" s="54"/>
      <c r="P451" s="54"/>
      <c r="Q451" s="54"/>
      <c r="R451" s="54"/>
      <c r="S451" s="54"/>
      <c r="T451" s="53"/>
      <c r="U451" s="54"/>
      <c r="V451" s="53"/>
      <c r="W451" s="115"/>
      <c r="X451" s="54"/>
      <c r="Y451" s="54"/>
      <c r="Z451" s="54"/>
      <c r="AA451" s="54"/>
      <c r="AB451" s="54"/>
      <c r="AC451" s="54"/>
      <c r="AD451" s="54"/>
      <c r="AE451" s="53"/>
      <c r="AF451" s="54"/>
      <c r="AG451" s="53"/>
      <c r="AH451" s="115"/>
      <c r="AI451" s="54"/>
      <c r="AJ451" s="54"/>
      <c r="AK451" s="54"/>
      <c r="AL451" s="54"/>
      <c r="AM451" s="54"/>
      <c r="AN451" s="54"/>
      <c r="AO451" s="54"/>
      <c r="AP451" s="53"/>
      <c r="AQ451" s="54"/>
      <c r="AR451" s="53"/>
      <c r="AS451" s="115"/>
      <c r="AT451" s="54"/>
      <c r="AU451" s="54"/>
      <c r="AV451" s="54"/>
    </row>
    <row r="452" ht="12.75" customHeight="1" spans="1:48">
      <c r="A452" s="53"/>
      <c r="B452" s="53"/>
      <c r="C452" s="53"/>
      <c r="D452" s="54"/>
      <c r="E452" s="53"/>
      <c r="F452" s="53"/>
      <c r="G452" s="53"/>
      <c r="H452" s="53"/>
      <c r="I452" s="53"/>
      <c r="J452" s="53"/>
      <c r="K452" s="53"/>
      <c r="L452" s="53"/>
      <c r="M452" s="53"/>
      <c r="N452" s="115"/>
      <c r="O452" s="54"/>
      <c r="P452" s="54"/>
      <c r="Q452" s="54"/>
      <c r="R452" s="54"/>
      <c r="S452" s="54"/>
      <c r="T452" s="53"/>
      <c r="U452" s="54"/>
      <c r="V452" s="53"/>
      <c r="W452" s="115"/>
      <c r="X452" s="54"/>
      <c r="Y452" s="54"/>
      <c r="Z452" s="54"/>
      <c r="AA452" s="54"/>
      <c r="AB452" s="54"/>
      <c r="AC452" s="54"/>
      <c r="AD452" s="54"/>
      <c r="AE452" s="53"/>
      <c r="AF452" s="54"/>
      <c r="AG452" s="53"/>
      <c r="AH452" s="115"/>
      <c r="AI452" s="54"/>
      <c r="AJ452" s="54"/>
      <c r="AK452" s="54"/>
      <c r="AL452" s="54"/>
      <c r="AM452" s="54"/>
      <c r="AN452" s="54"/>
      <c r="AO452" s="54"/>
      <c r="AP452" s="53"/>
      <c r="AQ452" s="54"/>
      <c r="AR452" s="53"/>
      <c r="AS452" s="115"/>
      <c r="AT452" s="54"/>
      <c r="AU452" s="54"/>
      <c r="AV452" s="54"/>
    </row>
    <row r="453" ht="12.75" customHeight="1" spans="1:48">
      <c r="A453" s="53"/>
      <c r="B453" s="53"/>
      <c r="C453" s="53"/>
      <c r="D453" s="54"/>
      <c r="E453" s="53"/>
      <c r="F453" s="53"/>
      <c r="G453" s="53"/>
      <c r="H453" s="53"/>
      <c r="I453" s="53"/>
      <c r="J453" s="53"/>
      <c r="K453" s="53"/>
      <c r="L453" s="53"/>
      <c r="M453" s="53"/>
      <c r="N453" s="115"/>
      <c r="O453" s="54"/>
      <c r="P453" s="54"/>
      <c r="Q453" s="54"/>
      <c r="R453" s="54"/>
      <c r="S453" s="54"/>
      <c r="T453" s="53"/>
      <c r="U453" s="54"/>
      <c r="V453" s="53"/>
      <c r="W453" s="115"/>
      <c r="X453" s="54"/>
      <c r="Y453" s="54"/>
      <c r="Z453" s="54"/>
      <c r="AA453" s="54"/>
      <c r="AB453" s="54"/>
      <c r="AC453" s="54"/>
      <c r="AD453" s="54"/>
      <c r="AE453" s="53"/>
      <c r="AF453" s="54"/>
      <c r="AG453" s="53"/>
      <c r="AH453" s="115"/>
      <c r="AI453" s="54"/>
      <c r="AJ453" s="54"/>
      <c r="AK453" s="54"/>
      <c r="AL453" s="54"/>
      <c r="AM453" s="54"/>
      <c r="AN453" s="54"/>
      <c r="AO453" s="54"/>
      <c r="AP453" s="53"/>
      <c r="AQ453" s="54"/>
      <c r="AR453" s="53"/>
      <c r="AS453" s="115"/>
      <c r="AT453" s="54"/>
      <c r="AU453" s="54"/>
      <c r="AV453" s="54"/>
    </row>
    <row r="454" ht="12.75" customHeight="1" spans="1:48">
      <c r="A454" s="53"/>
      <c r="B454" s="53"/>
      <c r="C454" s="53"/>
      <c r="D454" s="54"/>
      <c r="E454" s="53"/>
      <c r="F454" s="53"/>
      <c r="G454" s="53"/>
      <c r="H454" s="53"/>
      <c r="I454" s="53"/>
      <c r="J454" s="53"/>
      <c r="K454" s="53"/>
      <c r="L454" s="53"/>
      <c r="M454" s="53"/>
      <c r="N454" s="115"/>
      <c r="O454" s="54"/>
      <c r="P454" s="54"/>
      <c r="Q454" s="54"/>
      <c r="R454" s="54"/>
      <c r="S454" s="54"/>
      <c r="T454" s="53"/>
      <c r="U454" s="54"/>
      <c r="V454" s="53"/>
      <c r="W454" s="115"/>
      <c r="X454" s="54"/>
      <c r="Y454" s="54"/>
      <c r="Z454" s="54"/>
      <c r="AA454" s="54"/>
      <c r="AB454" s="54"/>
      <c r="AC454" s="54"/>
      <c r="AD454" s="54"/>
      <c r="AE454" s="53"/>
      <c r="AF454" s="54"/>
      <c r="AG454" s="53"/>
      <c r="AH454" s="115"/>
      <c r="AI454" s="54"/>
      <c r="AJ454" s="54"/>
      <c r="AK454" s="54"/>
      <c r="AL454" s="54"/>
      <c r="AM454" s="54"/>
      <c r="AN454" s="54"/>
      <c r="AO454" s="54"/>
      <c r="AP454" s="53"/>
      <c r="AQ454" s="54"/>
      <c r="AR454" s="53"/>
      <c r="AS454" s="115"/>
      <c r="AT454" s="54"/>
      <c r="AU454" s="54"/>
      <c r="AV454" s="54"/>
    </row>
    <row r="455" ht="12.75" customHeight="1" spans="1:48">
      <c r="A455" s="53"/>
      <c r="B455" s="53"/>
      <c r="C455" s="53"/>
      <c r="D455" s="54"/>
      <c r="E455" s="53"/>
      <c r="F455" s="53"/>
      <c r="G455" s="53"/>
      <c r="H455" s="53"/>
      <c r="I455" s="53"/>
      <c r="J455" s="53"/>
      <c r="K455" s="53"/>
      <c r="L455" s="53"/>
      <c r="M455" s="53"/>
      <c r="N455" s="115"/>
      <c r="O455" s="54"/>
      <c r="P455" s="54"/>
      <c r="Q455" s="54"/>
      <c r="R455" s="54"/>
      <c r="S455" s="54"/>
      <c r="T455" s="53"/>
      <c r="U455" s="54"/>
      <c r="V455" s="53"/>
      <c r="W455" s="115"/>
      <c r="X455" s="54"/>
      <c r="Y455" s="54"/>
      <c r="Z455" s="54"/>
      <c r="AA455" s="54"/>
      <c r="AB455" s="54"/>
      <c r="AC455" s="54"/>
      <c r="AD455" s="54"/>
      <c r="AE455" s="53"/>
      <c r="AF455" s="54"/>
      <c r="AG455" s="53"/>
      <c r="AH455" s="115"/>
      <c r="AI455" s="54"/>
      <c r="AJ455" s="54"/>
      <c r="AK455" s="54"/>
      <c r="AL455" s="54"/>
      <c r="AM455" s="54"/>
      <c r="AN455" s="54"/>
      <c r="AO455" s="54"/>
      <c r="AP455" s="53"/>
      <c r="AQ455" s="54"/>
      <c r="AR455" s="53"/>
      <c r="AS455" s="115"/>
      <c r="AT455" s="54"/>
      <c r="AU455" s="54"/>
      <c r="AV455" s="54"/>
    </row>
    <row r="456" ht="12.75" customHeight="1" spans="1:48">
      <c r="A456" s="53"/>
      <c r="B456" s="53"/>
      <c r="C456" s="53"/>
      <c r="D456" s="54"/>
      <c r="E456" s="53"/>
      <c r="F456" s="53"/>
      <c r="G456" s="53"/>
      <c r="H456" s="53"/>
      <c r="I456" s="53"/>
      <c r="J456" s="53"/>
      <c r="K456" s="53"/>
      <c r="L456" s="53"/>
      <c r="M456" s="53"/>
      <c r="N456" s="115"/>
      <c r="O456" s="54"/>
      <c r="P456" s="54"/>
      <c r="Q456" s="54"/>
      <c r="R456" s="54"/>
      <c r="S456" s="54"/>
      <c r="T456" s="53"/>
      <c r="U456" s="54"/>
      <c r="V456" s="53"/>
      <c r="W456" s="115"/>
      <c r="X456" s="54"/>
      <c r="Y456" s="54"/>
      <c r="Z456" s="54"/>
      <c r="AA456" s="54"/>
      <c r="AB456" s="54"/>
      <c r="AC456" s="54"/>
      <c r="AD456" s="54"/>
      <c r="AE456" s="53"/>
      <c r="AF456" s="54"/>
      <c r="AG456" s="53"/>
      <c r="AH456" s="115"/>
      <c r="AI456" s="54"/>
      <c r="AJ456" s="54"/>
      <c r="AK456" s="54"/>
      <c r="AL456" s="54"/>
      <c r="AM456" s="54"/>
      <c r="AN456" s="54"/>
      <c r="AO456" s="54"/>
      <c r="AP456" s="53"/>
      <c r="AQ456" s="54"/>
      <c r="AR456" s="53"/>
      <c r="AS456" s="115"/>
      <c r="AT456" s="54"/>
      <c r="AU456" s="54"/>
      <c r="AV456" s="54"/>
    </row>
    <row r="457" ht="12.75" customHeight="1" spans="1:48">
      <c r="A457" s="53"/>
      <c r="B457" s="53"/>
      <c r="C457" s="53"/>
      <c r="D457" s="54"/>
      <c r="E457" s="53"/>
      <c r="F457" s="53"/>
      <c r="G457" s="53"/>
      <c r="H457" s="53"/>
      <c r="I457" s="53"/>
      <c r="J457" s="53"/>
      <c r="K457" s="53"/>
      <c r="L457" s="53"/>
      <c r="M457" s="53"/>
      <c r="N457" s="115"/>
      <c r="O457" s="54"/>
      <c r="P457" s="54"/>
      <c r="Q457" s="54"/>
      <c r="R457" s="54"/>
      <c r="S457" s="54"/>
      <c r="T457" s="53"/>
      <c r="U457" s="54"/>
      <c r="V457" s="53"/>
      <c r="W457" s="115"/>
      <c r="X457" s="54"/>
      <c r="Y457" s="54"/>
      <c r="Z457" s="54"/>
      <c r="AA457" s="54"/>
      <c r="AB457" s="54"/>
      <c r="AC457" s="54"/>
      <c r="AD457" s="54"/>
      <c r="AE457" s="53"/>
      <c r="AF457" s="54"/>
      <c r="AG457" s="53"/>
      <c r="AH457" s="115"/>
      <c r="AI457" s="54"/>
      <c r="AJ457" s="54"/>
      <c r="AK457" s="54"/>
      <c r="AL457" s="54"/>
      <c r="AM457" s="54"/>
      <c r="AN457" s="54"/>
      <c r="AO457" s="54"/>
      <c r="AP457" s="53"/>
      <c r="AQ457" s="54"/>
      <c r="AR457" s="53"/>
      <c r="AS457" s="115"/>
      <c r="AT457" s="54"/>
      <c r="AU457" s="54"/>
      <c r="AV457" s="54"/>
    </row>
    <row r="458" ht="12.75" customHeight="1" spans="1:48">
      <c r="A458" s="53"/>
      <c r="B458" s="53"/>
      <c r="C458" s="53"/>
      <c r="D458" s="54"/>
      <c r="E458" s="53"/>
      <c r="F458" s="53"/>
      <c r="G458" s="53"/>
      <c r="H458" s="53"/>
      <c r="I458" s="53"/>
      <c r="J458" s="53"/>
      <c r="K458" s="53"/>
      <c r="L458" s="53"/>
      <c r="M458" s="53"/>
      <c r="N458" s="115"/>
      <c r="O458" s="54"/>
      <c r="P458" s="54"/>
      <c r="Q458" s="54"/>
      <c r="R458" s="54"/>
      <c r="S458" s="54"/>
      <c r="T458" s="53"/>
      <c r="U458" s="54"/>
      <c r="V458" s="53"/>
      <c r="W458" s="115"/>
      <c r="X458" s="54"/>
      <c r="Y458" s="54"/>
      <c r="Z458" s="54"/>
      <c r="AA458" s="54"/>
      <c r="AB458" s="54"/>
      <c r="AC458" s="54"/>
      <c r="AD458" s="54"/>
      <c r="AE458" s="53"/>
      <c r="AF458" s="54"/>
      <c r="AG458" s="53"/>
      <c r="AH458" s="115"/>
      <c r="AI458" s="54"/>
      <c r="AJ458" s="54"/>
      <c r="AK458" s="54"/>
      <c r="AL458" s="54"/>
      <c r="AM458" s="54"/>
      <c r="AN458" s="54"/>
      <c r="AO458" s="54"/>
      <c r="AP458" s="53"/>
      <c r="AQ458" s="54"/>
      <c r="AR458" s="53"/>
      <c r="AS458" s="115"/>
      <c r="AT458" s="54"/>
      <c r="AU458" s="54"/>
      <c r="AV458" s="54"/>
    </row>
    <row r="459" ht="12.75" customHeight="1" spans="1:48">
      <c r="A459" s="53"/>
      <c r="B459" s="53"/>
      <c r="C459" s="53"/>
      <c r="D459" s="54"/>
      <c r="E459" s="53"/>
      <c r="F459" s="53"/>
      <c r="G459" s="53"/>
      <c r="H459" s="53"/>
      <c r="I459" s="53"/>
      <c r="J459" s="53"/>
      <c r="K459" s="53"/>
      <c r="L459" s="53"/>
      <c r="M459" s="53"/>
      <c r="N459" s="115"/>
      <c r="O459" s="54"/>
      <c r="P459" s="54"/>
      <c r="Q459" s="54"/>
      <c r="R459" s="54"/>
      <c r="S459" s="54"/>
      <c r="T459" s="53"/>
      <c r="U459" s="54"/>
      <c r="V459" s="53"/>
      <c r="W459" s="115"/>
      <c r="X459" s="54"/>
      <c r="Y459" s="54"/>
      <c r="Z459" s="54"/>
      <c r="AA459" s="54"/>
      <c r="AB459" s="54"/>
      <c r="AC459" s="54"/>
      <c r="AD459" s="54"/>
      <c r="AE459" s="53"/>
      <c r="AF459" s="54"/>
      <c r="AG459" s="53"/>
      <c r="AH459" s="115"/>
      <c r="AI459" s="54"/>
      <c r="AJ459" s="54"/>
      <c r="AK459" s="54"/>
      <c r="AL459" s="54"/>
      <c r="AM459" s="54"/>
      <c r="AN459" s="54"/>
      <c r="AO459" s="54"/>
      <c r="AP459" s="53"/>
      <c r="AQ459" s="54"/>
      <c r="AR459" s="53"/>
      <c r="AS459" s="115"/>
      <c r="AT459" s="54"/>
      <c r="AU459" s="54"/>
      <c r="AV459" s="54"/>
    </row>
    <row r="460" ht="12.75" customHeight="1" spans="1:48">
      <c r="A460" s="53"/>
      <c r="B460" s="53"/>
      <c r="C460" s="53"/>
      <c r="D460" s="54"/>
      <c r="E460" s="53"/>
      <c r="F460" s="53"/>
      <c r="G460" s="53"/>
      <c r="H460" s="53"/>
      <c r="I460" s="53"/>
      <c r="J460" s="53"/>
      <c r="K460" s="53"/>
      <c r="L460" s="53"/>
      <c r="M460" s="53"/>
      <c r="N460" s="115"/>
      <c r="O460" s="54"/>
      <c r="P460" s="54"/>
      <c r="Q460" s="54"/>
      <c r="R460" s="54"/>
      <c r="S460" s="54"/>
      <c r="T460" s="53"/>
      <c r="U460" s="54"/>
      <c r="V460" s="53"/>
      <c r="W460" s="115"/>
      <c r="X460" s="54"/>
      <c r="Y460" s="54"/>
      <c r="Z460" s="54"/>
      <c r="AA460" s="54"/>
      <c r="AB460" s="54"/>
      <c r="AC460" s="54"/>
      <c r="AD460" s="54"/>
      <c r="AE460" s="53"/>
      <c r="AF460" s="54"/>
      <c r="AG460" s="53"/>
      <c r="AH460" s="115"/>
      <c r="AI460" s="54"/>
      <c r="AJ460" s="54"/>
      <c r="AK460" s="54"/>
      <c r="AL460" s="54"/>
      <c r="AM460" s="54"/>
      <c r="AN460" s="54"/>
      <c r="AO460" s="54"/>
      <c r="AP460" s="53"/>
      <c r="AQ460" s="54"/>
      <c r="AR460" s="53"/>
      <c r="AS460" s="115"/>
      <c r="AT460" s="54"/>
      <c r="AU460" s="54"/>
      <c r="AV460" s="54"/>
    </row>
    <row r="461" ht="12.75" customHeight="1" spans="1:48">
      <c r="A461" s="53"/>
      <c r="B461" s="53"/>
      <c r="C461" s="53"/>
      <c r="D461" s="54"/>
      <c r="E461" s="53"/>
      <c r="F461" s="53"/>
      <c r="G461" s="53"/>
      <c r="H461" s="53"/>
      <c r="I461" s="53"/>
      <c r="J461" s="53"/>
      <c r="K461" s="53"/>
      <c r="L461" s="53"/>
      <c r="M461" s="53"/>
      <c r="N461" s="115"/>
      <c r="O461" s="54"/>
      <c r="P461" s="54"/>
      <c r="Q461" s="54"/>
      <c r="R461" s="54"/>
      <c r="S461" s="54"/>
      <c r="T461" s="53"/>
      <c r="U461" s="54"/>
      <c r="V461" s="53"/>
      <c r="W461" s="115"/>
      <c r="X461" s="54"/>
      <c r="Y461" s="54"/>
      <c r="Z461" s="54"/>
      <c r="AA461" s="54"/>
      <c r="AB461" s="54"/>
      <c r="AC461" s="54"/>
      <c r="AD461" s="54"/>
      <c r="AE461" s="53"/>
      <c r="AF461" s="54"/>
      <c r="AG461" s="53"/>
      <c r="AH461" s="115"/>
      <c r="AI461" s="54"/>
      <c r="AJ461" s="54"/>
      <c r="AK461" s="54"/>
      <c r="AL461" s="54"/>
      <c r="AM461" s="54"/>
      <c r="AN461" s="54"/>
      <c r="AO461" s="54"/>
      <c r="AP461" s="53"/>
      <c r="AQ461" s="54"/>
      <c r="AR461" s="53"/>
      <c r="AS461" s="115"/>
      <c r="AT461" s="54"/>
      <c r="AU461" s="54"/>
      <c r="AV461" s="54"/>
    </row>
    <row r="462" ht="12.75" customHeight="1" spans="1:48">
      <c r="A462" s="53"/>
      <c r="B462" s="53"/>
      <c r="C462" s="53"/>
      <c r="D462" s="54"/>
      <c r="E462" s="53"/>
      <c r="F462" s="53"/>
      <c r="G462" s="53"/>
      <c r="H462" s="53"/>
      <c r="I462" s="53"/>
      <c r="J462" s="53"/>
      <c r="K462" s="53"/>
      <c r="L462" s="53"/>
      <c r="M462" s="53"/>
      <c r="N462" s="115"/>
      <c r="O462" s="54"/>
      <c r="P462" s="54"/>
      <c r="Q462" s="54"/>
      <c r="R462" s="54"/>
      <c r="S462" s="54"/>
      <c r="T462" s="53"/>
      <c r="U462" s="54"/>
      <c r="V462" s="53"/>
      <c r="W462" s="115"/>
      <c r="X462" s="54"/>
      <c r="Y462" s="54"/>
      <c r="Z462" s="54"/>
      <c r="AA462" s="54"/>
      <c r="AB462" s="54"/>
      <c r="AC462" s="54"/>
      <c r="AD462" s="54"/>
      <c r="AE462" s="53"/>
      <c r="AF462" s="54"/>
      <c r="AG462" s="53"/>
      <c r="AH462" s="115"/>
      <c r="AI462" s="54"/>
      <c r="AJ462" s="54"/>
      <c r="AK462" s="54"/>
      <c r="AL462" s="54"/>
      <c r="AM462" s="54"/>
      <c r="AN462" s="54"/>
      <c r="AO462" s="54"/>
      <c r="AP462" s="53"/>
      <c r="AQ462" s="54"/>
      <c r="AR462" s="53"/>
      <c r="AS462" s="115"/>
      <c r="AT462" s="54"/>
      <c r="AU462" s="54"/>
      <c r="AV462" s="54"/>
    </row>
    <row r="463" ht="12.75" customHeight="1" spans="1:48">
      <c r="A463" s="53"/>
      <c r="B463" s="53"/>
      <c r="C463" s="53"/>
      <c r="D463" s="54"/>
      <c r="E463" s="53"/>
      <c r="F463" s="53"/>
      <c r="G463" s="53"/>
      <c r="H463" s="53"/>
      <c r="I463" s="53"/>
      <c r="J463" s="53"/>
      <c r="K463" s="53"/>
      <c r="L463" s="53"/>
      <c r="M463" s="53"/>
      <c r="N463" s="115"/>
      <c r="O463" s="54"/>
      <c r="P463" s="54"/>
      <c r="Q463" s="54"/>
      <c r="R463" s="54"/>
      <c r="S463" s="54"/>
      <c r="T463" s="53"/>
      <c r="U463" s="54"/>
      <c r="V463" s="53"/>
      <c r="W463" s="115"/>
      <c r="X463" s="54"/>
      <c r="Y463" s="54"/>
      <c r="Z463" s="54"/>
      <c r="AA463" s="54"/>
      <c r="AB463" s="54"/>
      <c r="AC463" s="54"/>
      <c r="AD463" s="54"/>
      <c r="AE463" s="53"/>
      <c r="AF463" s="54"/>
      <c r="AG463" s="53"/>
      <c r="AH463" s="115"/>
      <c r="AI463" s="54"/>
      <c r="AJ463" s="54"/>
      <c r="AK463" s="54"/>
      <c r="AL463" s="54"/>
      <c r="AM463" s="54"/>
      <c r="AN463" s="54"/>
      <c r="AO463" s="54"/>
      <c r="AP463" s="53"/>
      <c r="AQ463" s="54"/>
      <c r="AR463" s="53"/>
      <c r="AS463" s="115"/>
      <c r="AT463" s="54"/>
      <c r="AU463" s="54"/>
      <c r="AV463" s="54"/>
    </row>
    <row r="464" ht="12.75" customHeight="1" spans="1:48">
      <c r="A464" s="53"/>
      <c r="B464" s="53"/>
      <c r="C464" s="53"/>
      <c r="D464" s="54"/>
      <c r="E464" s="53"/>
      <c r="F464" s="53"/>
      <c r="G464" s="53"/>
      <c r="H464" s="53"/>
      <c r="I464" s="53"/>
      <c r="J464" s="53"/>
      <c r="K464" s="53"/>
      <c r="L464" s="53"/>
      <c r="M464" s="53"/>
      <c r="N464" s="115"/>
      <c r="O464" s="54"/>
      <c r="P464" s="54"/>
      <c r="Q464" s="54"/>
      <c r="R464" s="54"/>
      <c r="S464" s="54"/>
      <c r="T464" s="53"/>
      <c r="U464" s="54"/>
      <c r="V464" s="53"/>
      <c r="W464" s="115"/>
      <c r="X464" s="54"/>
      <c r="Y464" s="54"/>
      <c r="Z464" s="54"/>
      <c r="AA464" s="54"/>
      <c r="AB464" s="54"/>
      <c r="AC464" s="54"/>
      <c r="AD464" s="54"/>
      <c r="AE464" s="53"/>
      <c r="AF464" s="54"/>
      <c r="AG464" s="53"/>
      <c r="AH464" s="115"/>
      <c r="AI464" s="54"/>
      <c r="AJ464" s="54"/>
      <c r="AK464" s="54"/>
      <c r="AL464" s="54"/>
      <c r="AM464" s="54"/>
      <c r="AN464" s="54"/>
      <c r="AO464" s="54"/>
      <c r="AP464" s="53"/>
      <c r="AQ464" s="54"/>
      <c r="AR464" s="53"/>
      <c r="AS464" s="115"/>
      <c r="AT464" s="54"/>
      <c r="AU464" s="54"/>
      <c r="AV464" s="54"/>
    </row>
    <row r="465" ht="12.75" customHeight="1" spans="1:48">
      <c r="A465" s="53"/>
      <c r="B465" s="53"/>
      <c r="C465" s="53"/>
      <c r="D465" s="54"/>
      <c r="E465" s="53"/>
      <c r="F465" s="53"/>
      <c r="G465" s="53"/>
      <c r="H465" s="53"/>
      <c r="I465" s="53"/>
      <c r="J465" s="53"/>
      <c r="K465" s="53"/>
      <c r="L465" s="53"/>
      <c r="M465" s="53"/>
      <c r="N465" s="115"/>
      <c r="O465" s="54"/>
      <c r="P465" s="54"/>
      <c r="Q465" s="54"/>
      <c r="R465" s="54"/>
      <c r="S465" s="54"/>
      <c r="T465" s="53"/>
      <c r="U465" s="54"/>
      <c r="V465" s="53"/>
      <c r="W465" s="115"/>
      <c r="X465" s="54"/>
      <c r="Y465" s="54"/>
      <c r="Z465" s="54"/>
      <c r="AA465" s="54"/>
      <c r="AB465" s="54"/>
      <c r="AC465" s="54"/>
      <c r="AD465" s="54"/>
      <c r="AE465" s="53"/>
      <c r="AF465" s="54"/>
      <c r="AG465" s="53"/>
      <c r="AH465" s="115"/>
      <c r="AI465" s="54"/>
      <c r="AJ465" s="54"/>
      <c r="AK465" s="54"/>
      <c r="AL465" s="54"/>
      <c r="AM465" s="54"/>
      <c r="AN465" s="54"/>
      <c r="AO465" s="54"/>
      <c r="AP465" s="53"/>
      <c r="AQ465" s="54"/>
      <c r="AR465" s="53"/>
      <c r="AS465" s="115"/>
      <c r="AT465" s="54"/>
      <c r="AU465" s="54"/>
      <c r="AV465" s="54"/>
    </row>
    <row r="466" ht="12.75" customHeight="1" spans="1:48">
      <c r="A466" s="53"/>
      <c r="B466" s="53"/>
      <c r="C466" s="53"/>
      <c r="D466" s="54"/>
      <c r="E466" s="53"/>
      <c r="F466" s="53"/>
      <c r="G466" s="53"/>
      <c r="H466" s="53"/>
      <c r="I466" s="53"/>
      <c r="J466" s="53"/>
      <c r="K466" s="53"/>
      <c r="L466" s="53"/>
      <c r="M466" s="53"/>
      <c r="N466" s="115"/>
      <c r="O466" s="54"/>
      <c r="P466" s="54"/>
      <c r="Q466" s="54"/>
      <c r="R466" s="54"/>
      <c r="S466" s="54"/>
      <c r="T466" s="53"/>
      <c r="U466" s="54"/>
      <c r="V466" s="53"/>
      <c r="W466" s="115"/>
      <c r="X466" s="54"/>
      <c r="Y466" s="54"/>
      <c r="Z466" s="54"/>
      <c r="AA466" s="54"/>
      <c r="AB466" s="54"/>
      <c r="AC466" s="54"/>
      <c r="AD466" s="54"/>
      <c r="AE466" s="53"/>
      <c r="AF466" s="54"/>
      <c r="AG466" s="53"/>
      <c r="AH466" s="115"/>
      <c r="AI466" s="54"/>
      <c r="AJ466" s="54"/>
      <c r="AK466" s="54"/>
      <c r="AL466" s="54"/>
      <c r="AM466" s="54"/>
      <c r="AN466" s="54"/>
      <c r="AO466" s="54"/>
      <c r="AP466" s="53"/>
      <c r="AQ466" s="54"/>
      <c r="AR466" s="53"/>
      <c r="AS466" s="115"/>
      <c r="AT466" s="54"/>
      <c r="AU466" s="54"/>
      <c r="AV466" s="54"/>
    </row>
    <row r="467" ht="12.75" customHeight="1" spans="1:48">
      <c r="A467" s="53"/>
      <c r="B467" s="53"/>
      <c r="C467" s="53"/>
      <c r="D467" s="54"/>
      <c r="E467" s="53"/>
      <c r="F467" s="53"/>
      <c r="G467" s="53"/>
      <c r="H467" s="53"/>
      <c r="I467" s="53"/>
      <c r="J467" s="53"/>
      <c r="K467" s="53"/>
      <c r="L467" s="53"/>
      <c r="M467" s="53"/>
      <c r="N467" s="115"/>
      <c r="O467" s="54"/>
      <c r="P467" s="54"/>
      <c r="Q467" s="54"/>
      <c r="R467" s="54"/>
      <c r="S467" s="54"/>
      <c r="T467" s="53"/>
      <c r="U467" s="54"/>
      <c r="V467" s="53"/>
      <c r="W467" s="115"/>
      <c r="X467" s="54"/>
      <c r="Y467" s="54"/>
      <c r="Z467" s="54"/>
      <c r="AA467" s="54"/>
      <c r="AB467" s="54"/>
      <c r="AC467" s="54"/>
      <c r="AD467" s="54"/>
      <c r="AE467" s="53"/>
      <c r="AF467" s="54"/>
      <c r="AG467" s="53"/>
      <c r="AH467" s="115"/>
      <c r="AI467" s="54"/>
      <c r="AJ467" s="54"/>
      <c r="AK467" s="54"/>
      <c r="AL467" s="54"/>
      <c r="AM467" s="54"/>
      <c r="AN467" s="54"/>
      <c r="AO467" s="54"/>
      <c r="AP467" s="53"/>
      <c r="AQ467" s="54"/>
      <c r="AR467" s="53"/>
      <c r="AS467" s="115"/>
      <c r="AT467" s="54"/>
      <c r="AU467" s="54"/>
      <c r="AV467" s="54"/>
    </row>
    <row r="468" ht="12.75" customHeight="1" spans="1:48">
      <c r="A468" s="53"/>
      <c r="B468" s="53"/>
      <c r="C468" s="53"/>
      <c r="D468" s="54"/>
      <c r="E468" s="53"/>
      <c r="F468" s="53"/>
      <c r="G468" s="53"/>
      <c r="H468" s="53"/>
      <c r="I468" s="53"/>
      <c r="J468" s="53"/>
      <c r="K468" s="53"/>
      <c r="L468" s="53"/>
      <c r="M468" s="53"/>
      <c r="N468" s="115"/>
      <c r="O468" s="54"/>
      <c r="P468" s="54"/>
      <c r="Q468" s="54"/>
      <c r="R468" s="54"/>
      <c r="S468" s="54"/>
      <c r="T468" s="53"/>
      <c r="U468" s="54"/>
      <c r="V468" s="53"/>
      <c r="W468" s="115"/>
      <c r="X468" s="54"/>
      <c r="Y468" s="54"/>
      <c r="Z468" s="54"/>
      <c r="AA468" s="54"/>
      <c r="AB468" s="54"/>
      <c r="AC468" s="54"/>
      <c r="AD468" s="54"/>
      <c r="AE468" s="53"/>
      <c r="AF468" s="54"/>
      <c r="AG468" s="53"/>
      <c r="AH468" s="115"/>
      <c r="AI468" s="54"/>
      <c r="AJ468" s="54"/>
      <c r="AK468" s="54"/>
      <c r="AL468" s="54"/>
      <c r="AM468" s="54"/>
      <c r="AN468" s="54"/>
      <c r="AO468" s="54"/>
      <c r="AP468" s="53"/>
      <c r="AQ468" s="54"/>
      <c r="AR468" s="53"/>
      <c r="AS468" s="115"/>
      <c r="AT468" s="54"/>
      <c r="AU468" s="54"/>
      <c r="AV468" s="54"/>
    </row>
    <row r="469" ht="12.75" customHeight="1" spans="1:48">
      <c r="A469" s="53"/>
      <c r="B469" s="53"/>
      <c r="C469" s="53"/>
      <c r="D469" s="54"/>
      <c r="E469" s="53"/>
      <c r="F469" s="53"/>
      <c r="G469" s="53"/>
      <c r="H469" s="53"/>
      <c r="I469" s="53"/>
      <c r="J469" s="53"/>
      <c r="K469" s="53"/>
      <c r="L469" s="53"/>
      <c r="M469" s="53"/>
      <c r="N469" s="115"/>
      <c r="O469" s="54"/>
      <c r="P469" s="54"/>
      <c r="Q469" s="54"/>
      <c r="R469" s="54"/>
      <c r="S469" s="54"/>
      <c r="T469" s="53"/>
      <c r="U469" s="54"/>
      <c r="V469" s="53"/>
      <c r="W469" s="115"/>
      <c r="X469" s="54"/>
      <c r="Y469" s="54"/>
      <c r="Z469" s="54"/>
      <c r="AA469" s="54"/>
      <c r="AB469" s="54"/>
      <c r="AC469" s="54"/>
      <c r="AD469" s="54"/>
      <c r="AE469" s="53"/>
      <c r="AF469" s="54"/>
      <c r="AG469" s="53"/>
      <c r="AH469" s="115"/>
      <c r="AI469" s="54"/>
      <c r="AJ469" s="54"/>
      <c r="AK469" s="54"/>
      <c r="AL469" s="54"/>
      <c r="AM469" s="54"/>
      <c r="AN469" s="54"/>
      <c r="AO469" s="54"/>
      <c r="AP469" s="53"/>
      <c r="AQ469" s="54"/>
      <c r="AR469" s="53"/>
      <c r="AS469" s="115"/>
      <c r="AT469" s="54"/>
      <c r="AU469" s="54"/>
      <c r="AV469" s="54"/>
    </row>
    <row r="470" ht="12.75" customHeight="1" spans="1:48">
      <c r="A470" s="53"/>
      <c r="B470" s="53"/>
      <c r="C470" s="53"/>
      <c r="D470" s="54"/>
      <c r="E470" s="53"/>
      <c r="F470" s="53"/>
      <c r="G470" s="53"/>
      <c r="H470" s="53"/>
      <c r="I470" s="53"/>
      <c r="J470" s="53"/>
      <c r="K470" s="53"/>
      <c r="L470" s="53"/>
      <c r="M470" s="53"/>
      <c r="N470" s="115"/>
      <c r="O470" s="54"/>
      <c r="P470" s="54"/>
      <c r="Q470" s="54"/>
      <c r="R470" s="54"/>
      <c r="S470" s="54"/>
      <c r="T470" s="53"/>
      <c r="U470" s="54"/>
      <c r="V470" s="53"/>
      <c r="W470" s="115"/>
      <c r="X470" s="54"/>
      <c r="Y470" s="54"/>
      <c r="Z470" s="54"/>
      <c r="AA470" s="54"/>
      <c r="AB470" s="54"/>
      <c r="AC470" s="54"/>
      <c r="AD470" s="54"/>
      <c r="AE470" s="53"/>
      <c r="AF470" s="54"/>
      <c r="AG470" s="53"/>
      <c r="AH470" s="115"/>
      <c r="AI470" s="54"/>
      <c r="AJ470" s="54"/>
      <c r="AK470" s="54"/>
      <c r="AL470" s="54"/>
      <c r="AM470" s="54"/>
      <c r="AN470" s="54"/>
      <c r="AO470" s="54"/>
      <c r="AP470" s="53"/>
      <c r="AQ470" s="54"/>
      <c r="AR470" s="53"/>
      <c r="AS470" s="115"/>
      <c r="AT470" s="54"/>
      <c r="AU470" s="54"/>
      <c r="AV470" s="54"/>
    </row>
    <row r="471" ht="12.75" customHeight="1" spans="1:48">
      <c r="A471" s="53"/>
      <c r="B471" s="53"/>
      <c r="C471" s="53"/>
      <c r="D471" s="54"/>
      <c r="E471" s="53"/>
      <c r="F471" s="53"/>
      <c r="G471" s="53"/>
      <c r="H471" s="53"/>
      <c r="I471" s="53"/>
      <c r="J471" s="53"/>
      <c r="K471" s="53"/>
      <c r="L471" s="53"/>
      <c r="M471" s="53"/>
      <c r="N471" s="115"/>
      <c r="O471" s="54"/>
      <c r="P471" s="54"/>
      <c r="Q471" s="54"/>
      <c r="R471" s="54"/>
      <c r="S471" s="54"/>
      <c r="T471" s="53"/>
      <c r="U471" s="54"/>
      <c r="V471" s="53"/>
      <c r="W471" s="115"/>
      <c r="X471" s="54"/>
      <c r="Y471" s="54"/>
      <c r="Z471" s="54"/>
      <c r="AA471" s="54"/>
      <c r="AB471" s="54"/>
      <c r="AC471" s="54"/>
      <c r="AD471" s="54"/>
      <c r="AE471" s="53"/>
      <c r="AF471" s="54"/>
      <c r="AG471" s="53"/>
      <c r="AH471" s="115"/>
      <c r="AI471" s="54"/>
      <c r="AJ471" s="54"/>
      <c r="AK471" s="54"/>
      <c r="AL471" s="54"/>
      <c r="AM471" s="54"/>
      <c r="AN471" s="54"/>
      <c r="AO471" s="54"/>
      <c r="AP471" s="53"/>
      <c r="AQ471" s="54"/>
      <c r="AR471" s="53"/>
      <c r="AS471" s="115"/>
      <c r="AT471" s="54"/>
      <c r="AU471" s="54"/>
      <c r="AV471" s="54"/>
    </row>
    <row r="472" ht="12.75" customHeight="1" spans="1:48">
      <c r="A472" s="53"/>
      <c r="B472" s="53"/>
      <c r="C472" s="53"/>
      <c r="D472" s="54"/>
      <c r="E472" s="53"/>
      <c r="F472" s="53"/>
      <c r="G472" s="53"/>
      <c r="H472" s="53"/>
      <c r="I472" s="53"/>
      <c r="J472" s="53"/>
      <c r="K472" s="53"/>
      <c r="L472" s="53"/>
      <c r="M472" s="53"/>
      <c r="N472" s="115"/>
      <c r="O472" s="54"/>
      <c r="P472" s="54"/>
      <c r="Q472" s="54"/>
      <c r="R472" s="54"/>
      <c r="S472" s="54"/>
      <c r="T472" s="53"/>
      <c r="U472" s="54"/>
      <c r="V472" s="53"/>
      <c r="W472" s="115"/>
      <c r="X472" s="54"/>
      <c r="Y472" s="54"/>
      <c r="Z472" s="54"/>
      <c r="AA472" s="54"/>
      <c r="AB472" s="54"/>
      <c r="AC472" s="54"/>
      <c r="AD472" s="54"/>
      <c r="AE472" s="53"/>
      <c r="AF472" s="54"/>
      <c r="AG472" s="53"/>
      <c r="AH472" s="115"/>
      <c r="AI472" s="54"/>
      <c r="AJ472" s="54"/>
      <c r="AK472" s="54"/>
      <c r="AL472" s="54"/>
      <c r="AM472" s="54"/>
      <c r="AN472" s="54"/>
      <c r="AO472" s="54"/>
      <c r="AP472" s="53"/>
      <c r="AQ472" s="54"/>
      <c r="AR472" s="53"/>
      <c r="AS472" s="115"/>
      <c r="AT472" s="54"/>
      <c r="AU472" s="54"/>
      <c r="AV472" s="54"/>
    </row>
    <row r="473" ht="12.75" customHeight="1" spans="1:48">
      <c r="A473" s="53"/>
      <c r="B473" s="53"/>
      <c r="C473" s="53"/>
      <c r="D473" s="54"/>
      <c r="E473" s="53"/>
      <c r="F473" s="53"/>
      <c r="G473" s="53"/>
      <c r="H473" s="53"/>
      <c r="I473" s="53"/>
      <c r="J473" s="53"/>
      <c r="K473" s="53"/>
      <c r="L473" s="53"/>
      <c r="M473" s="53"/>
      <c r="N473" s="115"/>
      <c r="O473" s="54"/>
      <c r="P473" s="54"/>
      <c r="Q473" s="54"/>
      <c r="R473" s="54"/>
      <c r="S473" s="54"/>
      <c r="T473" s="53"/>
      <c r="U473" s="54"/>
      <c r="V473" s="53"/>
      <c r="W473" s="115"/>
      <c r="X473" s="54"/>
      <c r="Y473" s="54"/>
      <c r="Z473" s="54"/>
      <c r="AA473" s="54"/>
      <c r="AB473" s="54"/>
      <c r="AC473" s="54"/>
      <c r="AD473" s="54"/>
      <c r="AE473" s="53"/>
      <c r="AF473" s="54"/>
      <c r="AG473" s="53"/>
      <c r="AH473" s="115"/>
      <c r="AI473" s="54"/>
      <c r="AJ473" s="54"/>
      <c r="AK473" s="54"/>
      <c r="AL473" s="54"/>
      <c r="AM473" s="54"/>
      <c r="AN473" s="54"/>
      <c r="AO473" s="54"/>
      <c r="AP473" s="53"/>
      <c r="AQ473" s="54"/>
      <c r="AR473" s="53"/>
      <c r="AS473" s="115"/>
      <c r="AT473" s="54"/>
      <c r="AU473" s="54"/>
      <c r="AV473" s="54"/>
    </row>
    <row r="474" ht="12.75" customHeight="1" spans="1:48">
      <c r="A474" s="53"/>
      <c r="B474" s="53"/>
      <c r="C474" s="53"/>
      <c r="D474" s="54"/>
      <c r="E474" s="53"/>
      <c r="F474" s="53"/>
      <c r="G474" s="53"/>
      <c r="H474" s="53"/>
      <c r="I474" s="53"/>
      <c r="J474" s="53"/>
      <c r="K474" s="53"/>
      <c r="L474" s="53"/>
      <c r="M474" s="53"/>
      <c r="N474" s="115"/>
      <c r="O474" s="54"/>
      <c r="P474" s="54"/>
      <c r="Q474" s="54"/>
      <c r="R474" s="54"/>
      <c r="S474" s="54"/>
      <c r="T474" s="53"/>
      <c r="U474" s="54"/>
      <c r="V474" s="53"/>
      <c r="W474" s="115"/>
      <c r="X474" s="54"/>
      <c r="Y474" s="54"/>
      <c r="Z474" s="54"/>
      <c r="AA474" s="54"/>
      <c r="AB474" s="54"/>
      <c r="AC474" s="54"/>
      <c r="AD474" s="54"/>
      <c r="AE474" s="53"/>
      <c r="AF474" s="54"/>
      <c r="AG474" s="53"/>
      <c r="AH474" s="115"/>
      <c r="AI474" s="54"/>
      <c r="AJ474" s="54"/>
      <c r="AK474" s="54"/>
      <c r="AL474" s="54"/>
      <c r="AM474" s="54"/>
      <c r="AN474" s="54"/>
      <c r="AO474" s="54"/>
      <c r="AP474" s="53"/>
      <c r="AQ474" s="54"/>
      <c r="AR474" s="53"/>
      <c r="AS474" s="115"/>
      <c r="AT474" s="54"/>
      <c r="AU474" s="54"/>
      <c r="AV474" s="54"/>
    </row>
    <row r="475" ht="12.75" customHeight="1" spans="1:48">
      <c r="A475" s="53"/>
      <c r="B475" s="53"/>
      <c r="C475" s="53"/>
      <c r="D475" s="54"/>
      <c r="E475" s="53"/>
      <c r="F475" s="53"/>
      <c r="G475" s="53"/>
      <c r="H475" s="53"/>
      <c r="I475" s="53"/>
      <c r="J475" s="53"/>
      <c r="K475" s="53"/>
      <c r="L475" s="53"/>
      <c r="M475" s="53"/>
      <c r="N475" s="115"/>
      <c r="O475" s="54"/>
      <c r="P475" s="54"/>
      <c r="Q475" s="54"/>
      <c r="R475" s="54"/>
      <c r="S475" s="54"/>
      <c r="T475" s="53"/>
      <c r="U475" s="54"/>
      <c r="V475" s="53"/>
      <c r="W475" s="115"/>
      <c r="X475" s="54"/>
      <c r="Y475" s="54"/>
      <c r="Z475" s="54"/>
      <c r="AA475" s="54"/>
      <c r="AB475" s="54"/>
      <c r="AC475" s="54"/>
      <c r="AD475" s="54"/>
      <c r="AE475" s="53"/>
      <c r="AF475" s="54"/>
      <c r="AG475" s="53"/>
      <c r="AH475" s="115"/>
      <c r="AI475" s="54"/>
      <c r="AJ475" s="54"/>
      <c r="AK475" s="54"/>
      <c r="AL475" s="54"/>
      <c r="AM475" s="54"/>
      <c r="AN475" s="54"/>
      <c r="AO475" s="54"/>
      <c r="AP475" s="53"/>
      <c r="AQ475" s="54"/>
      <c r="AR475" s="53"/>
      <c r="AS475" s="115"/>
      <c r="AT475" s="54"/>
      <c r="AU475" s="54"/>
      <c r="AV475" s="54"/>
    </row>
    <row r="476" ht="12.75" customHeight="1" spans="1:48">
      <c r="A476" s="53"/>
      <c r="B476" s="53"/>
      <c r="C476" s="53"/>
      <c r="D476" s="54"/>
      <c r="E476" s="53"/>
      <c r="F476" s="53"/>
      <c r="G476" s="53"/>
      <c r="H476" s="53"/>
      <c r="I476" s="53"/>
      <c r="J476" s="53"/>
      <c r="K476" s="53"/>
      <c r="L476" s="53"/>
      <c r="M476" s="53"/>
      <c r="N476" s="115"/>
      <c r="O476" s="54"/>
      <c r="P476" s="54"/>
      <c r="Q476" s="54"/>
      <c r="R476" s="54"/>
      <c r="S476" s="54"/>
      <c r="T476" s="53"/>
      <c r="U476" s="54"/>
      <c r="V476" s="53"/>
      <c r="W476" s="115"/>
      <c r="X476" s="54"/>
      <c r="Y476" s="54"/>
      <c r="Z476" s="54"/>
      <c r="AA476" s="54"/>
      <c r="AB476" s="54"/>
      <c r="AC476" s="54"/>
      <c r="AD476" s="54"/>
      <c r="AE476" s="53"/>
      <c r="AF476" s="54"/>
      <c r="AG476" s="53"/>
      <c r="AH476" s="115"/>
      <c r="AI476" s="54"/>
      <c r="AJ476" s="54"/>
      <c r="AK476" s="54"/>
      <c r="AL476" s="54"/>
      <c r="AM476" s="54"/>
      <c r="AN476" s="54"/>
      <c r="AO476" s="54"/>
      <c r="AP476" s="53"/>
      <c r="AQ476" s="54"/>
      <c r="AR476" s="53"/>
      <c r="AS476" s="115"/>
      <c r="AT476" s="54"/>
      <c r="AU476" s="54"/>
      <c r="AV476" s="54"/>
    </row>
    <row r="477" ht="12.75" customHeight="1" spans="1:48">
      <c r="A477" s="53"/>
      <c r="B477" s="53"/>
      <c r="C477" s="53"/>
      <c r="D477" s="54"/>
      <c r="E477" s="53"/>
      <c r="F477" s="53"/>
      <c r="G477" s="53"/>
      <c r="H477" s="53"/>
      <c r="I477" s="53"/>
      <c r="J477" s="53"/>
      <c r="K477" s="53"/>
      <c r="L477" s="53"/>
      <c r="M477" s="53"/>
      <c r="N477" s="115"/>
      <c r="O477" s="54"/>
      <c r="P477" s="54"/>
      <c r="Q477" s="54"/>
      <c r="R477" s="54"/>
      <c r="S477" s="54"/>
      <c r="T477" s="53"/>
      <c r="U477" s="54"/>
      <c r="V477" s="53"/>
      <c r="W477" s="115"/>
      <c r="X477" s="54"/>
      <c r="Y477" s="54"/>
      <c r="Z477" s="54"/>
      <c r="AA477" s="54"/>
      <c r="AB477" s="54"/>
      <c r="AC477" s="54"/>
      <c r="AD477" s="54"/>
      <c r="AE477" s="53"/>
      <c r="AF477" s="54"/>
      <c r="AG477" s="53"/>
      <c r="AH477" s="115"/>
      <c r="AI477" s="54"/>
      <c r="AJ477" s="54"/>
      <c r="AK477" s="54"/>
      <c r="AL477" s="54"/>
      <c r="AM477" s="54"/>
      <c r="AN477" s="54"/>
      <c r="AO477" s="54"/>
      <c r="AP477" s="53"/>
      <c r="AQ477" s="54"/>
      <c r="AR477" s="53"/>
      <c r="AS477" s="115"/>
      <c r="AT477" s="54"/>
      <c r="AU477" s="54"/>
      <c r="AV477" s="54"/>
    </row>
    <row r="478" ht="12.75" customHeight="1" spans="1:48">
      <c r="A478" s="53"/>
      <c r="B478" s="53"/>
      <c r="C478" s="53"/>
      <c r="D478" s="54"/>
      <c r="E478" s="53"/>
      <c r="F478" s="53"/>
      <c r="G478" s="53"/>
      <c r="H478" s="53"/>
      <c r="I478" s="53"/>
      <c r="J478" s="53"/>
      <c r="K478" s="53"/>
      <c r="L478" s="53"/>
      <c r="M478" s="53"/>
      <c r="N478" s="115"/>
      <c r="O478" s="54"/>
      <c r="P478" s="54"/>
      <c r="Q478" s="54"/>
      <c r="R478" s="54"/>
      <c r="S478" s="54"/>
      <c r="T478" s="53"/>
      <c r="U478" s="54"/>
      <c r="V478" s="53"/>
      <c r="W478" s="115"/>
      <c r="X478" s="54"/>
      <c r="Y478" s="54"/>
      <c r="Z478" s="54"/>
      <c r="AA478" s="54"/>
      <c r="AB478" s="54"/>
      <c r="AC478" s="54"/>
      <c r="AD478" s="54"/>
      <c r="AE478" s="53"/>
      <c r="AF478" s="54"/>
      <c r="AG478" s="53"/>
      <c r="AH478" s="115"/>
      <c r="AI478" s="54"/>
      <c r="AJ478" s="54"/>
      <c r="AK478" s="54"/>
      <c r="AL478" s="54"/>
      <c r="AM478" s="54"/>
      <c r="AN478" s="54"/>
      <c r="AO478" s="54"/>
      <c r="AP478" s="53"/>
      <c r="AQ478" s="54"/>
      <c r="AR478" s="53"/>
      <c r="AS478" s="115"/>
      <c r="AT478" s="54"/>
      <c r="AU478" s="54"/>
      <c r="AV478" s="54"/>
    </row>
    <row r="479" ht="12.75" customHeight="1" spans="1:48">
      <c r="A479" s="53"/>
      <c r="B479" s="53"/>
      <c r="C479" s="53"/>
      <c r="D479" s="54"/>
      <c r="E479" s="53"/>
      <c r="F479" s="53"/>
      <c r="G479" s="53"/>
      <c r="H479" s="53"/>
      <c r="I479" s="53"/>
      <c r="J479" s="53"/>
      <c r="K479" s="53"/>
      <c r="L479" s="53"/>
      <c r="M479" s="53"/>
      <c r="N479" s="115"/>
      <c r="O479" s="54"/>
      <c r="P479" s="54"/>
      <c r="Q479" s="54"/>
      <c r="R479" s="54"/>
      <c r="S479" s="54"/>
      <c r="T479" s="53"/>
      <c r="U479" s="54"/>
      <c r="V479" s="53"/>
      <c r="W479" s="115"/>
      <c r="X479" s="54"/>
      <c r="Y479" s="54"/>
      <c r="Z479" s="54"/>
      <c r="AA479" s="54"/>
      <c r="AB479" s="54"/>
      <c r="AC479" s="54"/>
      <c r="AD479" s="54"/>
      <c r="AE479" s="53"/>
      <c r="AF479" s="54"/>
      <c r="AG479" s="53"/>
      <c r="AH479" s="115"/>
      <c r="AI479" s="54"/>
      <c r="AJ479" s="54"/>
      <c r="AK479" s="54"/>
      <c r="AL479" s="54"/>
      <c r="AM479" s="54"/>
      <c r="AN479" s="54"/>
      <c r="AO479" s="54"/>
      <c r="AP479" s="53"/>
      <c r="AQ479" s="54"/>
      <c r="AR479" s="53"/>
      <c r="AS479" s="115"/>
      <c r="AT479" s="54"/>
      <c r="AU479" s="54"/>
      <c r="AV479" s="54"/>
    </row>
    <row r="480" ht="12.75" customHeight="1" spans="1:48">
      <c r="A480" s="53"/>
      <c r="B480" s="53"/>
      <c r="C480" s="53"/>
      <c r="D480" s="54"/>
      <c r="E480" s="53"/>
      <c r="F480" s="53"/>
      <c r="G480" s="53"/>
      <c r="H480" s="53"/>
      <c r="I480" s="53"/>
      <c r="J480" s="53"/>
      <c r="K480" s="53"/>
      <c r="L480" s="53"/>
      <c r="M480" s="53"/>
      <c r="N480" s="115"/>
      <c r="O480" s="54"/>
      <c r="P480" s="54"/>
      <c r="Q480" s="54"/>
      <c r="R480" s="54"/>
      <c r="S480" s="54"/>
      <c r="T480" s="53"/>
      <c r="U480" s="54"/>
      <c r="V480" s="53"/>
      <c r="W480" s="115"/>
      <c r="X480" s="54"/>
      <c r="Y480" s="54"/>
      <c r="Z480" s="54"/>
      <c r="AA480" s="54"/>
      <c r="AB480" s="54"/>
      <c r="AC480" s="54"/>
      <c r="AD480" s="54"/>
      <c r="AE480" s="53"/>
      <c r="AF480" s="54"/>
      <c r="AG480" s="53"/>
      <c r="AH480" s="115"/>
      <c r="AI480" s="54"/>
      <c r="AJ480" s="54"/>
      <c r="AK480" s="54"/>
      <c r="AL480" s="54"/>
      <c r="AM480" s="54"/>
      <c r="AN480" s="54"/>
      <c r="AO480" s="54"/>
      <c r="AP480" s="53"/>
      <c r="AQ480" s="54"/>
      <c r="AR480" s="53"/>
      <c r="AS480" s="115"/>
      <c r="AT480" s="54"/>
      <c r="AU480" s="54"/>
      <c r="AV480" s="54"/>
    </row>
    <row r="481" ht="12.75" customHeight="1" spans="1:48">
      <c r="A481" s="53"/>
      <c r="B481" s="53"/>
      <c r="C481" s="53"/>
      <c r="D481" s="54"/>
      <c r="E481" s="53"/>
      <c r="F481" s="53"/>
      <c r="G481" s="53"/>
      <c r="H481" s="53"/>
      <c r="I481" s="53"/>
      <c r="J481" s="53"/>
      <c r="K481" s="53"/>
      <c r="L481" s="53"/>
      <c r="M481" s="53"/>
      <c r="N481" s="115"/>
      <c r="O481" s="54"/>
      <c r="P481" s="54"/>
      <c r="Q481" s="54"/>
      <c r="R481" s="54"/>
      <c r="S481" s="54"/>
      <c r="T481" s="53"/>
      <c r="U481" s="54"/>
      <c r="V481" s="53"/>
      <c r="W481" s="115"/>
      <c r="X481" s="54"/>
      <c r="Y481" s="54"/>
      <c r="Z481" s="54"/>
      <c r="AA481" s="54"/>
      <c r="AB481" s="54"/>
      <c r="AC481" s="54"/>
      <c r="AD481" s="54"/>
      <c r="AE481" s="53"/>
      <c r="AF481" s="54"/>
      <c r="AG481" s="53"/>
      <c r="AH481" s="115"/>
      <c r="AI481" s="54"/>
      <c r="AJ481" s="54"/>
      <c r="AK481" s="54"/>
      <c r="AL481" s="54"/>
      <c r="AM481" s="54"/>
      <c r="AN481" s="54"/>
      <c r="AO481" s="54"/>
      <c r="AP481" s="53"/>
      <c r="AQ481" s="54"/>
      <c r="AR481" s="53"/>
      <c r="AS481" s="115"/>
      <c r="AT481" s="54"/>
      <c r="AU481" s="54"/>
      <c r="AV481" s="54"/>
    </row>
    <row r="482" ht="12.75" customHeight="1" spans="1:48">
      <c r="A482" s="53"/>
      <c r="B482" s="53"/>
      <c r="C482" s="53"/>
      <c r="D482" s="54"/>
      <c r="E482" s="53"/>
      <c r="F482" s="53"/>
      <c r="G482" s="53"/>
      <c r="H482" s="53"/>
      <c r="I482" s="53"/>
      <c r="J482" s="53"/>
      <c r="K482" s="53"/>
      <c r="L482" s="53"/>
      <c r="M482" s="53"/>
      <c r="N482" s="115"/>
      <c r="O482" s="54"/>
      <c r="P482" s="54"/>
      <c r="Q482" s="54"/>
      <c r="R482" s="54"/>
      <c r="S482" s="54"/>
      <c r="T482" s="53"/>
      <c r="U482" s="54"/>
      <c r="V482" s="53"/>
      <c r="W482" s="115"/>
      <c r="X482" s="54"/>
      <c r="Y482" s="54"/>
      <c r="Z482" s="54"/>
      <c r="AA482" s="54"/>
      <c r="AB482" s="54"/>
      <c r="AC482" s="54"/>
      <c r="AD482" s="54"/>
      <c r="AE482" s="53"/>
      <c r="AF482" s="54"/>
      <c r="AG482" s="53"/>
      <c r="AH482" s="115"/>
      <c r="AI482" s="54"/>
      <c r="AJ482" s="54"/>
      <c r="AK482" s="54"/>
      <c r="AL482" s="54"/>
      <c r="AM482" s="54"/>
      <c r="AN482" s="54"/>
      <c r="AO482" s="54"/>
      <c r="AP482" s="53"/>
      <c r="AQ482" s="54"/>
      <c r="AR482" s="53"/>
      <c r="AS482" s="115"/>
      <c r="AT482" s="54"/>
      <c r="AU482" s="54"/>
      <c r="AV482" s="54"/>
    </row>
    <row r="483" ht="12.75" customHeight="1" spans="1:48">
      <c r="A483" s="53"/>
      <c r="B483" s="53"/>
      <c r="C483" s="53"/>
      <c r="D483" s="54"/>
      <c r="E483" s="53"/>
      <c r="F483" s="53"/>
      <c r="G483" s="53"/>
      <c r="H483" s="53"/>
      <c r="I483" s="53"/>
      <c r="J483" s="53"/>
      <c r="K483" s="53"/>
      <c r="L483" s="53"/>
      <c r="M483" s="53"/>
      <c r="N483" s="115"/>
      <c r="O483" s="54"/>
      <c r="P483" s="54"/>
      <c r="Q483" s="54"/>
      <c r="R483" s="54"/>
      <c r="S483" s="54"/>
      <c r="T483" s="53"/>
      <c r="U483" s="54"/>
      <c r="V483" s="53"/>
      <c r="W483" s="115"/>
      <c r="X483" s="54"/>
      <c r="Y483" s="54"/>
      <c r="Z483" s="54"/>
      <c r="AA483" s="54"/>
      <c r="AB483" s="54"/>
      <c r="AC483" s="54"/>
      <c r="AD483" s="54"/>
      <c r="AE483" s="53"/>
      <c r="AF483" s="54"/>
      <c r="AG483" s="53"/>
      <c r="AH483" s="115"/>
      <c r="AI483" s="54"/>
      <c r="AJ483" s="54"/>
      <c r="AK483" s="54"/>
      <c r="AL483" s="54"/>
      <c r="AM483" s="54"/>
      <c r="AN483" s="54"/>
      <c r="AO483" s="54"/>
      <c r="AP483" s="53"/>
      <c r="AQ483" s="54"/>
      <c r="AR483" s="53"/>
      <c r="AS483" s="115"/>
      <c r="AT483" s="54"/>
      <c r="AU483" s="54"/>
      <c r="AV483" s="54"/>
    </row>
    <row r="484" ht="12.75" customHeight="1" spans="1:48">
      <c r="A484" s="53"/>
      <c r="B484" s="53"/>
      <c r="C484" s="53"/>
      <c r="D484" s="54"/>
      <c r="E484" s="53"/>
      <c r="F484" s="53"/>
      <c r="G484" s="53"/>
      <c r="H484" s="53"/>
      <c r="I484" s="53"/>
      <c r="J484" s="53"/>
      <c r="K484" s="53"/>
      <c r="L484" s="53"/>
      <c r="M484" s="53"/>
      <c r="N484" s="115"/>
      <c r="O484" s="54"/>
      <c r="P484" s="54"/>
      <c r="Q484" s="54"/>
      <c r="R484" s="54"/>
      <c r="S484" s="54"/>
      <c r="T484" s="53"/>
      <c r="U484" s="54"/>
      <c r="V484" s="53"/>
      <c r="W484" s="115"/>
      <c r="X484" s="54"/>
      <c r="Y484" s="54"/>
      <c r="Z484" s="54"/>
      <c r="AA484" s="54"/>
      <c r="AB484" s="54"/>
      <c r="AC484" s="54"/>
      <c r="AD484" s="54"/>
      <c r="AE484" s="53"/>
      <c r="AF484" s="54"/>
      <c r="AG484" s="53"/>
      <c r="AH484" s="115"/>
      <c r="AI484" s="54"/>
      <c r="AJ484" s="54"/>
      <c r="AK484" s="54"/>
      <c r="AL484" s="54"/>
      <c r="AM484" s="54"/>
      <c r="AN484" s="54"/>
      <c r="AO484" s="54"/>
      <c r="AP484" s="53"/>
      <c r="AQ484" s="54"/>
      <c r="AR484" s="53"/>
      <c r="AS484" s="115"/>
      <c r="AT484" s="54"/>
      <c r="AU484" s="54"/>
      <c r="AV484" s="54"/>
    </row>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5">
    <mergeCell ref="A2:K2"/>
    <mergeCell ref="A3:K3"/>
    <mergeCell ref="A4:K4"/>
    <mergeCell ref="A6:K6"/>
    <mergeCell ref="A7:G7"/>
    <mergeCell ref="H7:K7"/>
    <mergeCell ref="A8:G8"/>
    <mergeCell ref="H8:K8"/>
    <mergeCell ref="A9:G9"/>
    <mergeCell ref="H9:K9"/>
    <mergeCell ref="A10:G10"/>
    <mergeCell ref="H10:K10"/>
    <mergeCell ref="A11:C11"/>
    <mergeCell ref="D11:E11"/>
    <mergeCell ref="F11:J11"/>
    <mergeCell ref="A12:C12"/>
    <mergeCell ref="D12:E12"/>
    <mergeCell ref="F12:J12"/>
    <mergeCell ref="F13:K13"/>
    <mergeCell ref="L23:N23"/>
    <mergeCell ref="L24:N24"/>
    <mergeCell ref="L25:N25"/>
    <mergeCell ref="L26:N26"/>
    <mergeCell ref="L34:N34"/>
    <mergeCell ref="L35:N35"/>
    <mergeCell ref="L39:N39"/>
    <mergeCell ref="L40:N40"/>
    <mergeCell ref="L41:N41"/>
    <mergeCell ref="L42:N42"/>
    <mergeCell ref="L51:N51"/>
    <mergeCell ref="L52:N52"/>
    <mergeCell ref="L53:N53"/>
    <mergeCell ref="L54:N54"/>
    <mergeCell ref="L60:N60"/>
    <mergeCell ref="L61:N61"/>
    <mergeCell ref="L62:N62"/>
    <mergeCell ref="L63:N63"/>
    <mergeCell ref="L79:N79"/>
    <mergeCell ref="L80:N80"/>
    <mergeCell ref="L81:N81"/>
    <mergeCell ref="L82:N82"/>
    <mergeCell ref="L89:N89"/>
    <mergeCell ref="L90:N90"/>
    <mergeCell ref="L91:N91"/>
    <mergeCell ref="L92:N92"/>
    <mergeCell ref="L100:N100"/>
    <mergeCell ref="L101:N101"/>
    <mergeCell ref="L102:N102"/>
    <mergeCell ref="L103:N103"/>
    <mergeCell ref="L110:N110"/>
    <mergeCell ref="L111:N111"/>
    <mergeCell ref="L112:N112"/>
    <mergeCell ref="L113:N113"/>
    <mergeCell ref="L125:N125"/>
    <mergeCell ref="L126:N126"/>
    <mergeCell ref="L127:N127"/>
    <mergeCell ref="L128:N128"/>
    <mergeCell ref="L135:N135"/>
    <mergeCell ref="L136:N136"/>
    <mergeCell ref="L137:N137"/>
    <mergeCell ref="L138:N138"/>
    <mergeCell ref="L148:N148"/>
    <mergeCell ref="L149:N149"/>
    <mergeCell ref="L150:N150"/>
    <mergeCell ref="L151:N151"/>
    <mergeCell ref="L158:N158"/>
    <mergeCell ref="L159:N159"/>
    <mergeCell ref="L160:N160"/>
    <mergeCell ref="L161:N161"/>
    <mergeCell ref="L170:N170"/>
    <mergeCell ref="L171:N171"/>
    <mergeCell ref="L172:N172"/>
    <mergeCell ref="L173:N173"/>
    <mergeCell ref="L180:N180"/>
    <mergeCell ref="L181:N181"/>
    <mergeCell ref="L185:N185"/>
    <mergeCell ref="L186:N186"/>
    <mergeCell ref="L187:N187"/>
    <mergeCell ref="L188:N188"/>
    <mergeCell ref="L205:N205"/>
    <mergeCell ref="L206:N206"/>
    <mergeCell ref="L207:N207"/>
    <mergeCell ref="L208:N208"/>
    <mergeCell ref="L215:N215"/>
    <mergeCell ref="L216:N216"/>
    <mergeCell ref="L217:N217"/>
    <mergeCell ref="L218:N218"/>
    <mergeCell ref="L227:N227"/>
    <mergeCell ref="L228:N228"/>
    <mergeCell ref="L229:N229"/>
    <mergeCell ref="L230:N230"/>
    <mergeCell ref="L235:N235"/>
    <mergeCell ref="L236:N236"/>
    <mergeCell ref="L239:N239"/>
    <mergeCell ref="L240:N240"/>
    <mergeCell ref="L251:N251"/>
    <mergeCell ref="L252:N252"/>
    <mergeCell ref="L253:N253"/>
    <mergeCell ref="L254:N254"/>
    <mergeCell ref="L266:N266"/>
    <mergeCell ref="L267:N267"/>
    <mergeCell ref="L271:N271"/>
    <mergeCell ref="L272:N272"/>
    <mergeCell ref="L273:N273"/>
    <mergeCell ref="L274:N274"/>
  </mergeCells>
  <pageMargins left="0.7" right="0.7" top="0.75" bottom="0.75" header="0" footer="0"/>
  <pageSetup paperSize="1" orientation="landscape"/>
  <headerFooter>
    <oddFooter>&amp;C&amp;P/</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00"/>
  <sheetViews>
    <sheetView workbookViewId="0">
      <selection activeCell="A1" sqref="A1"/>
    </sheetView>
  </sheetViews>
  <sheetFormatPr defaultColWidth="12.6285714285714" defaultRowHeight="15" customHeight="1" outlineLevelCol="7"/>
  <cols>
    <col min="1" max="1" width="14.752380952381" customWidth="1"/>
    <col min="2" max="2" width="31.1333333333333" customWidth="1"/>
    <col min="3" max="3" width="30.752380952381" customWidth="1"/>
    <col min="4" max="4" width="7.75238095238095" customWidth="1"/>
    <col min="5" max="5" width="17.8761904761905" customWidth="1"/>
    <col min="6" max="6" width="18.752380952381" customWidth="1"/>
    <col min="7" max="7" width="28.752380952381" customWidth="1"/>
    <col min="8" max="8" width="9.75238095238095" customWidth="1"/>
  </cols>
  <sheetData>
    <row r="1" ht="12.75" customHeight="1"/>
    <row r="2" ht="12.75" customHeight="1"/>
    <row r="3" ht="12.75" customHeight="1" spans="1:7">
      <c r="A3" s="37"/>
      <c r="B3" s="38"/>
      <c r="C3" s="38"/>
      <c r="D3" s="38"/>
      <c r="E3" s="38"/>
      <c r="F3" s="37" t="s">
        <v>22729</v>
      </c>
      <c r="G3" s="39"/>
    </row>
    <row r="4" ht="12.75" customHeight="1" spans="1:7">
      <c r="A4" s="37" t="s">
        <v>36</v>
      </c>
      <c r="B4" s="37" t="s">
        <v>35</v>
      </c>
      <c r="C4" s="37" t="s">
        <v>15</v>
      </c>
      <c r="D4" s="37" t="s">
        <v>37</v>
      </c>
      <c r="E4" s="37" t="s">
        <v>41</v>
      </c>
      <c r="F4" s="37" t="s">
        <v>22730</v>
      </c>
      <c r="G4" s="40" t="s">
        <v>22731</v>
      </c>
    </row>
    <row r="5" ht="12.75" customHeight="1" spans="1:7">
      <c r="A5" s="37" t="s">
        <v>22719</v>
      </c>
      <c r="B5" s="37" t="s">
        <v>22732</v>
      </c>
      <c r="C5" s="37" t="s">
        <v>11160</v>
      </c>
      <c r="D5" s="37" t="s">
        <v>171</v>
      </c>
      <c r="E5" s="37">
        <v>9.16853287325973</v>
      </c>
      <c r="F5" s="41">
        <v>69.12</v>
      </c>
      <c r="G5" s="42">
        <v>633.71</v>
      </c>
    </row>
    <row r="6" ht="12.75" customHeight="1" spans="1:7">
      <c r="A6" s="37" t="s">
        <v>22726</v>
      </c>
      <c r="B6" s="37" t="s">
        <v>22732</v>
      </c>
      <c r="C6" s="37" t="s">
        <v>22733</v>
      </c>
      <c r="D6" s="37" t="s">
        <v>171</v>
      </c>
      <c r="E6" s="37">
        <v>25.2362889185741</v>
      </c>
      <c r="F6" s="41">
        <v>41.32</v>
      </c>
      <c r="G6" s="42">
        <v>1042.76</v>
      </c>
    </row>
    <row r="7" ht="12.75" customHeight="1" spans="1:7">
      <c r="A7" s="37" t="s">
        <v>22678</v>
      </c>
      <c r="B7" s="37" t="s">
        <v>22732</v>
      </c>
      <c r="C7" s="37" t="s">
        <v>22734</v>
      </c>
      <c r="D7" s="37" t="s">
        <v>175</v>
      </c>
      <c r="E7" s="38"/>
      <c r="F7" s="41">
        <v>16</v>
      </c>
      <c r="G7" s="42">
        <v>17201.26</v>
      </c>
    </row>
    <row r="8" ht="12.75" customHeight="1" spans="1:7">
      <c r="A8" s="37" t="s">
        <v>22686</v>
      </c>
      <c r="B8" s="37" t="s">
        <v>22732</v>
      </c>
      <c r="C8" s="37" t="s">
        <v>22735</v>
      </c>
      <c r="D8" s="37" t="s">
        <v>178</v>
      </c>
      <c r="E8" s="37">
        <v>62.9407391839992</v>
      </c>
      <c r="F8" s="41">
        <v>3585.92</v>
      </c>
      <c r="G8" s="42">
        <v>225700.4</v>
      </c>
    </row>
    <row r="9" ht="12.75" customHeight="1" spans="1:7">
      <c r="A9" s="37" t="s">
        <v>22687</v>
      </c>
      <c r="B9" s="37" t="s">
        <v>22732</v>
      </c>
      <c r="C9" s="37" t="s">
        <v>22736</v>
      </c>
      <c r="D9" s="37" t="s">
        <v>178</v>
      </c>
      <c r="E9" s="37">
        <v>56.81099458879</v>
      </c>
      <c r="F9" s="41">
        <v>1911.31</v>
      </c>
      <c r="G9" s="42">
        <v>108583.38</v>
      </c>
    </row>
    <row r="10" ht="12.75" customHeight="1" spans="1:7">
      <c r="A10" s="37" t="s">
        <v>22685</v>
      </c>
      <c r="B10" s="37" t="s">
        <v>22732</v>
      </c>
      <c r="C10" s="37" t="s">
        <v>22737</v>
      </c>
      <c r="D10" s="37" t="s">
        <v>439</v>
      </c>
      <c r="E10" s="37">
        <v>3.32571249314542</v>
      </c>
      <c r="F10" s="41">
        <v>31216.63</v>
      </c>
      <c r="G10" s="42">
        <v>103817.43</v>
      </c>
    </row>
    <row r="11" ht="12.75" customHeight="1" spans="1:7">
      <c r="A11" s="37" t="s">
        <v>84</v>
      </c>
      <c r="B11" s="37" t="s">
        <v>22738</v>
      </c>
      <c r="C11" s="37" t="s">
        <v>320</v>
      </c>
      <c r="D11" s="37" t="s">
        <v>163</v>
      </c>
      <c r="E11" s="37">
        <v>436.763865423322</v>
      </c>
      <c r="F11" s="41">
        <v>5</v>
      </c>
      <c r="G11" s="42">
        <v>2183.8</v>
      </c>
    </row>
    <row r="12" ht="12.75" customHeight="1" spans="1:7">
      <c r="A12" s="37" t="s">
        <v>91</v>
      </c>
      <c r="B12" s="37" t="s">
        <v>22738</v>
      </c>
      <c r="C12" s="37" t="s">
        <v>177</v>
      </c>
      <c r="D12" s="37" t="s">
        <v>178</v>
      </c>
      <c r="E12" s="37">
        <v>415.401053408529</v>
      </c>
      <c r="F12" s="41">
        <v>64.26</v>
      </c>
      <c r="G12" s="42">
        <v>26693.64</v>
      </c>
    </row>
    <row r="13" ht="12.75" customHeight="1" spans="1:7">
      <c r="A13" s="37" t="s">
        <v>22700</v>
      </c>
      <c r="B13" s="37" t="s">
        <v>22732</v>
      </c>
      <c r="C13" s="37" t="s">
        <v>22739</v>
      </c>
      <c r="D13" s="37" t="s">
        <v>171</v>
      </c>
      <c r="E13" s="37">
        <v>742.312070479835</v>
      </c>
      <c r="F13" s="41">
        <v>213.51</v>
      </c>
      <c r="G13" s="42">
        <v>158491</v>
      </c>
    </row>
    <row r="14" ht="12.75" customHeight="1" spans="1:7">
      <c r="A14" s="43" t="s">
        <v>68</v>
      </c>
      <c r="B14" s="37" t="s">
        <v>22738</v>
      </c>
      <c r="C14" s="37" t="s">
        <v>184</v>
      </c>
      <c r="D14" s="37" t="s">
        <v>163</v>
      </c>
      <c r="E14" s="37">
        <v>107.440076543263</v>
      </c>
      <c r="F14" s="41">
        <v>36</v>
      </c>
      <c r="G14" s="42">
        <v>3867.84</v>
      </c>
    </row>
    <row r="15" ht="12.75" customHeight="1" spans="1:7">
      <c r="A15" s="37" t="s">
        <v>148</v>
      </c>
      <c r="B15" s="37" t="s">
        <v>22738</v>
      </c>
      <c r="C15" s="37" t="s">
        <v>389</v>
      </c>
      <c r="D15" s="37" t="s">
        <v>163</v>
      </c>
      <c r="E15" s="37">
        <v>148.22244111607</v>
      </c>
      <c r="F15" s="41">
        <v>25</v>
      </c>
      <c r="G15" s="42">
        <v>3705.5</v>
      </c>
    </row>
    <row r="16" ht="12.75" customHeight="1" spans="1:7">
      <c r="A16" s="37" t="s">
        <v>22694</v>
      </c>
      <c r="B16" s="37" t="s">
        <v>22738</v>
      </c>
      <c r="C16" s="37" t="s">
        <v>22740</v>
      </c>
      <c r="D16" s="37" t="s">
        <v>175</v>
      </c>
      <c r="E16" s="38"/>
      <c r="F16" s="41">
        <v>8175.02</v>
      </c>
      <c r="G16" s="42">
        <v>864997.4</v>
      </c>
    </row>
    <row r="17" ht="12.75" customHeight="1" spans="1:7">
      <c r="A17" s="37" t="s">
        <v>22718</v>
      </c>
      <c r="B17" s="37" t="s">
        <v>22738</v>
      </c>
      <c r="C17" s="37" t="s">
        <v>22741</v>
      </c>
      <c r="D17" s="37" t="s">
        <v>163</v>
      </c>
      <c r="E17" s="37">
        <v>966.191210312519</v>
      </c>
      <c r="F17" s="41">
        <v>5</v>
      </c>
      <c r="G17" s="42">
        <v>4830.95</v>
      </c>
    </row>
    <row r="18" ht="12.75" customHeight="1" spans="1:7">
      <c r="A18" s="37" t="s">
        <v>241</v>
      </c>
      <c r="B18" s="37" t="s">
        <v>22738</v>
      </c>
      <c r="C18" s="37" t="s">
        <v>192</v>
      </c>
      <c r="D18" s="37" t="s">
        <v>175</v>
      </c>
      <c r="E18" s="38"/>
      <c r="F18" s="41">
        <v>13275.95</v>
      </c>
      <c r="G18" s="42">
        <v>5540.64</v>
      </c>
    </row>
    <row r="19" ht="12.75" customHeight="1" spans="1:7">
      <c r="A19" s="37" t="s">
        <v>258</v>
      </c>
      <c r="B19" s="37" t="s">
        <v>22738</v>
      </c>
      <c r="C19" s="37" t="s">
        <v>22742</v>
      </c>
      <c r="D19" s="37" t="s">
        <v>175</v>
      </c>
      <c r="E19" s="38"/>
      <c r="F19" s="41">
        <v>42</v>
      </c>
      <c r="G19" s="42">
        <v>18106.35</v>
      </c>
    </row>
    <row r="20" ht="12.75" customHeight="1" spans="1:7">
      <c r="A20" s="37" t="s">
        <v>22680</v>
      </c>
      <c r="B20" s="37" t="s">
        <v>22732</v>
      </c>
      <c r="C20" s="37" t="s">
        <v>457</v>
      </c>
      <c r="D20" s="37" t="s">
        <v>171</v>
      </c>
      <c r="E20" s="37">
        <v>2.49102386741481</v>
      </c>
      <c r="F20" s="41">
        <v>6901.74</v>
      </c>
      <c r="G20" s="42">
        <v>17192.35</v>
      </c>
    </row>
    <row r="21" ht="12.75" customHeight="1" spans="1:7">
      <c r="A21" s="37" t="s">
        <v>22681</v>
      </c>
      <c r="B21" s="37" t="s">
        <v>22732</v>
      </c>
      <c r="C21" s="37" t="s">
        <v>476</v>
      </c>
      <c r="D21" s="37" t="s">
        <v>171</v>
      </c>
      <c r="E21" s="37">
        <v>1.61720921235307</v>
      </c>
      <c r="F21" s="41">
        <v>401.3</v>
      </c>
      <c r="G21" s="42">
        <v>648.92</v>
      </c>
    </row>
    <row r="22" ht="12.75" customHeight="1" spans="1:7">
      <c r="A22" s="37" t="s">
        <v>22682</v>
      </c>
      <c r="B22" s="37" t="s">
        <v>22738</v>
      </c>
      <c r="C22" s="37" t="s">
        <v>194</v>
      </c>
      <c r="D22" s="37" t="s">
        <v>171</v>
      </c>
      <c r="E22" s="37">
        <v>8.86856664838779</v>
      </c>
      <c r="F22" s="41">
        <v>321.04</v>
      </c>
      <c r="G22" s="42">
        <v>2847.12</v>
      </c>
    </row>
    <row r="23" ht="12.75" customHeight="1" spans="1:7">
      <c r="A23" s="37" t="s">
        <v>22683</v>
      </c>
      <c r="B23" s="37" t="s">
        <v>22732</v>
      </c>
      <c r="C23" s="37" t="s">
        <v>22743</v>
      </c>
      <c r="D23" s="37" t="s">
        <v>171</v>
      </c>
      <c r="E23" s="37">
        <v>10.2901457140852</v>
      </c>
      <c r="F23" s="41">
        <v>6544.54</v>
      </c>
      <c r="G23" s="42">
        <v>67344.2</v>
      </c>
    </row>
    <row r="24" ht="12.75" customHeight="1" spans="1:7">
      <c r="A24" s="37" t="s">
        <v>575</v>
      </c>
      <c r="B24" s="37" t="s">
        <v>22738</v>
      </c>
      <c r="C24" s="37" t="s">
        <v>219</v>
      </c>
      <c r="D24" s="37" t="s">
        <v>178</v>
      </c>
      <c r="E24" s="37">
        <v>190.256838627472</v>
      </c>
      <c r="F24" s="41">
        <v>93.04</v>
      </c>
      <c r="G24" s="42">
        <v>17701.45</v>
      </c>
    </row>
    <row r="25" ht="12.75" customHeight="1" spans="1:7">
      <c r="A25" s="37" t="s">
        <v>113</v>
      </c>
      <c r="B25" s="37" t="s">
        <v>22738</v>
      </c>
      <c r="C25" s="37" t="s">
        <v>22744</v>
      </c>
      <c r="D25" s="37" t="s">
        <v>178</v>
      </c>
      <c r="E25" s="37">
        <v>292.440985230587</v>
      </c>
      <c r="F25" s="41">
        <v>27</v>
      </c>
      <c r="G25" s="42">
        <v>7895.89</v>
      </c>
    </row>
    <row r="26" ht="12.75" customHeight="1" spans="1:7">
      <c r="A26" s="37" t="s">
        <v>22723</v>
      </c>
      <c r="B26" s="37" t="s">
        <v>22732</v>
      </c>
      <c r="C26" s="37" t="s">
        <v>7342</v>
      </c>
      <c r="D26" s="37" t="s">
        <v>448</v>
      </c>
      <c r="E26" s="37">
        <v>2840.40626733195</v>
      </c>
      <c r="F26" s="41">
        <v>1</v>
      </c>
      <c r="G26" s="42">
        <v>2840.4</v>
      </c>
    </row>
    <row r="27" ht="12.75" customHeight="1" spans="1:7">
      <c r="A27" s="37" t="s">
        <v>72</v>
      </c>
      <c r="B27" s="37" t="s">
        <v>22738</v>
      </c>
      <c r="C27" s="37" t="s">
        <v>170</v>
      </c>
      <c r="D27" s="37" t="s">
        <v>171</v>
      </c>
      <c r="E27" s="37">
        <v>314.129847489806</v>
      </c>
      <c r="F27" s="41">
        <v>20.98</v>
      </c>
      <c r="G27" s="42">
        <v>6590.41</v>
      </c>
    </row>
    <row r="28" ht="12.75" customHeight="1" spans="1:7">
      <c r="A28" s="37" t="s">
        <v>22696</v>
      </c>
      <c r="B28" s="37" t="s">
        <v>22732</v>
      </c>
      <c r="C28" s="37" t="s">
        <v>22745</v>
      </c>
      <c r="D28" s="37" t="s">
        <v>171</v>
      </c>
      <c r="E28" s="37">
        <v>10.7727000758358</v>
      </c>
      <c r="F28" s="41">
        <v>27.81</v>
      </c>
      <c r="G28" s="42">
        <v>299.55</v>
      </c>
    </row>
    <row r="29" ht="12.75" customHeight="1" spans="1:7">
      <c r="A29" s="37" t="s">
        <v>22701</v>
      </c>
      <c r="B29" s="37" t="s">
        <v>22738</v>
      </c>
      <c r="C29" s="37" t="s">
        <v>198</v>
      </c>
      <c r="D29" s="37" t="s">
        <v>163</v>
      </c>
      <c r="E29" s="37">
        <v>10.0553895380985</v>
      </c>
      <c r="F29" s="41">
        <v>52</v>
      </c>
      <c r="G29" s="42">
        <v>522.84</v>
      </c>
    </row>
    <row r="30" ht="12.75" customHeight="1" spans="1:7">
      <c r="A30" s="37" t="s">
        <v>115</v>
      </c>
      <c r="B30" s="37" t="s">
        <v>22738</v>
      </c>
      <c r="C30" s="37" t="s">
        <v>174</v>
      </c>
      <c r="D30" s="37" t="s">
        <v>175</v>
      </c>
      <c r="E30" s="38"/>
      <c r="F30" s="41">
        <v>8</v>
      </c>
      <c r="G30" s="42">
        <v>290.57</v>
      </c>
    </row>
    <row r="31" ht="12.75" customHeight="1" spans="1:7">
      <c r="A31" s="43" t="s">
        <v>91</v>
      </c>
      <c r="B31" s="37" t="s">
        <v>22738</v>
      </c>
      <c r="C31" s="37" t="s">
        <v>179</v>
      </c>
      <c r="D31" s="37" t="s">
        <v>163</v>
      </c>
      <c r="E31" s="37">
        <v>220.070872977788</v>
      </c>
      <c r="F31" s="41">
        <v>10</v>
      </c>
      <c r="G31" s="42">
        <v>2200.7</v>
      </c>
    </row>
    <row r="32" ht="12.75" customHeight="1" spans="1:7">
      <c r="A32" s="37" t="s">
        <v>409</v>
      </c>
      <c r="B32" s="37" t="s">
        <v>22738</v>
      </c>
      <c r="C32" s="37" t="s">
        <v>196</v>
      </c>
      <c r="D32" s="37" t="s">
        <v>163</v>
      </c>
      <c r="E32" s="37">
        <v>370.862590019934</v>
      </c>
      <c r="F32" s="41">
        <v>55</v>
      </c>
      <c r="G32" s="42">
        <v>20397.41</v>
      </c>
    </row>
    <row r="33" ht="12.75" customHeight="1" spans="1:7">
      <c r="A33" s="37" t="s">
        <v>69</v>
      </c>
      <c r="B33" s="37" t="s">
        <v>22738</v>
      </c>
      <c r="C33" s="37" t="s">
        <v>181</v>
      </c>
      <c r="D33" s="37" t="s">
        <v>163</v>
      </c>
      <c r="E33" s="37">
        <v>184.818320550446</v>
      </c>
      <c r="F33" s="41">
        <v>2</v>
      </c>
      <c r="G33" s="42">
        <v>369.63</v>
      </c>
    </row>
    <row r="34" ht="12.75" customHeight="1" spans="1:7">
      <c r="A34" s="37" t="s">
        <v>22692</v>
      </c>
      <c r="B34" s="37" t="s">
        <v>22732</v>
      </c>
      <c r="C34" s="37" t="s">
        <v>446</v>
      </c>
      <c r="D34" s="37" t="s">
        <v>175</v>
      </c>
      <c r="E34" s="38"/>
      <c r="F34" s="41">
        <v>4754.45</v>
      </c>
      <c r="G34" s="42">
        <v>14447.74</v>
      </c>
    </row>
    <row r="35" ht="12.75" customHeight="1" spans="1:7">
      <c r="A35" s="37" t="s">
        <v>22693</v>
      </c>
      <c r="B35" s="37" t="s">
        <v>22738</v>
      </c>
      <c r="C35" s="37" t="s">
        <v>200</v>
      </c>
      <c r="D35" s="37" t="s">
        <v>171</v>
      </c>
      <c r="E35" s="37">
        <v>226.722297964079</v>
      </c>
      <c r="F35" s="41">
        <v>1322.57</v>
      </c>
      <c r="G35" s="42">
        <v>299856.07</v>
      </c>
    </row>
    <row r="36" ht="12.75" customHeight="1" spans="1:7">
      <c r="A36" s="37" t="s">
        <v>22699</v>
      </c>
      <c r="B36" s="37" t="s">
        <v>22738</v>
      </c>
      <c r="C36" s="37" t="s">
        <v>22746</v>
      </c>
      <c r="D36" s="37" t="s">
        <v>178</v>
      </c>
      <c r="E36" s="37">
        <v>60.6453454632401</v>
      </c>
      <c r="F36" s="41">
        <v>262.11</v>
      </c>
      <c r="G36" s="42">
        <v>15895.69</v>
      </c>
    </row>
    <row r="37" ht="12.75" customHeight="1" spans="1:7">
      <c r="A37" s="37" t="s">
        <v>173</v>
      </c>
      <c r="B37" s="37" t="s">
        <v>22738</v>
      </c>
      <c r="C37" s="37" t="s">
        <v>22747</v>
      </c>
      <c r="D37" s="37" t="s">
        <v>171</v>
      </c>
      <c r="E37" s="37">
        <v>261.609674117663</v>
      </c>
      <c r="F37" s="41">
        <v>1985.2</v>
      </c>
      <c r="G37" s="42">
        <v>519347.5</v>
      </c>
    </row>
    <row r="38" ht="12.75" customHeight="1" spans="1:7">
      <c r="A38" s="43" t="s">
        <v>65</v>
      </c>
      <c r="B38" s="37" t="s">
        <v>22738</v>
      </c>
      <c r="C38" s="37" t="s">
        <v>22748</v>
      </c>
      <c r="D38" s="37" t="s">
        <v>163</v>
      </c>
      <c r="E38" s="37">
        <v>101.532046114263</v>
      </c>
      <c r="F38" s="41">
        <v>300</v>
      </c>
      <c r="G38" s="42">
        <v>30459.61</v>
      </c>
    </row>
    <row r="39" ht="12.75" customHeight="1" spans="1:7">
      <c r="A39" s="37" t="s">
        <v>246</v>
      </c>
      <c r="B39" s="37" t="s">
        <v>22738</v>
      </c>
      <c r="C39" s="37" t="s">
        <v>22749</v>
      </c>
      <c r="D39" s="37" t="s">
        <v>178</v>
      </c>
      <c r="E39" s="37">
        <v>53.915668418287</v>
      </c>
      <c r="F39" s="41">
        <v>1909.71</v>
      </c>
      <c r="G39" s="42">
        <v>102963.29</v>
      </c>
    </row>
    <row r="40" ht="12.75" customHeight="1" spans="1:8">
      <c r="A40" s="37" t="s">
        <v>22679</v>
      </c>
      <c r="B40" s="37" t="s">
        <v>22732</v>
      </c>
      <c r="C40" s="37" t="s">
        <v>22750</v>
      </c>
      <c r="D40" s="37" t="s">
        <v>175</v>
      </c>
      <c r="E40" s="38"/>
      <c r="F40" s="41">
        <v>9</v>
      </c>
      <c r="G40" s="42">
        <v>12347.7</v>
      </c>
      <c r="H40" s="44"/>
    </row>
    <row r="41" ht="12.75" customHeight="1" spans="1:7">
      <c r="A41" s="37" t="s">
        <v>106</v>
      </c>
      <c r="B41" s="37" t="s">
        <v>22738</v>
      </c>
      <c r="C41" s="37" t="s">
        <v>22751</v>
      </c>
      <c r="D41" s="37" t="s">
        <v>178</v>
      </c>
      <c r="E41" s="37">
        <v>4.79945959795104</v>
      </c>
      <c r="F41" s="41">
        <v>10.19</v>
      </c>
      <c r="G41" s="42">
        <v>48.9</v>
      </c>
    </row>
    <row r="42" ht="12.75" customHeight="1" spans="1:7">
      <c r="A42" s="37" t="s">
        <v>574</v>
      </c>
      <c r="B42" s="37" t="s">
        <v>22738</v>
      </c>
      <c r="C42" s="37" t="s">
        <v>22752</v>
      </c>
      <c r="D42" s="37" t="s">
        <v>163</v>
      </c>
      <c r="E42" s="37">
        <v>1205.36862761367</v>
      </c>
      <c r="F42" s="41">
        <v>3</v>
      </c>
      <c r="G42" s="42">
        <v>3616.09</v>
      </c>
    </row>
    <row r="43" ht="12.75" customHeight="1" spans="1:7">
      <c r="A43" s="37" t="s">
        <v>22688</v>
      </c>
      <c r="B43" s="37" t="s">
        <v>22732</v>
      </c>
      <c r="C43" s="37" t="s">
        <v>11161</v>
      </c>
      <c r="D43" s="37" t="s">
        <v>171</v>
      </c>
      <c r="E43" s="37">
        <v>9.03811277548932</v>
      </c>
      <c r="F43" s="41">
        <v>31.05</v>
      </c>
      <c r="G43" s="42">
        <v>280.63</v>
      </c>
    </row>
    <row r="44" ht="12.75" customHeight="1" spans="1:7">
      <c r="A44" s="37" t="s">
        <v>22689</v>
      </c>
      <c r="B44" s="37" t="s">
        <v>22732</v>
      </c>
      <c r="C44" s="37" t="s">
        <v>22753</v>
      </c>
      <c r="D44" s="37" t="s">
        <v>171</v>
      </c>
      <c r="E44" s="37">
        <v>20.6324594672787</v>
      </c>
      <c r="F44" s="41">
        <v>24.95</v>
      </c>
      <c r="G44" s="42">
        <v>514.77</v>
      </c>
    </row>
    <row r="45" ht="12.75" customHeight="1" spans="1:7">
      <c r="A45" s="37" t="s">
        <v>22704</v>
      </c>
      <c r="B45" s="37" t="s">
        <v>22738</v>
      </c>
      <c r="C45" s="37" t="s">
        <v>202</v>
      </c>
      <c r="D45" s="37" t="s">
        <v>171</v>
      </c>
      <c r="E45" s="37">
        <v>508.977473558797</v>
      </c>
      <c r="F45" s="41">
        <v>277.1</v>
      </c>
      <c r="G45" s="42">
        <v>141037.65</v>
      </c>
    </row>
    <row r="46" ht="12.75" customHeight="1" spans="1:7">
      <c r="A46" s="37" t="s">
        <v>22706</v>
      </c>
      <c r="B46" s="37" t="s">
        <v>22732</v>
      </c>
      <c r="C46" s="37" t="s">
        <v>22754</v>
      </c>
      <c r="D46" s="37" t="s">
        <v>171</v>
      </c>
      <c r="E46" s="37">
        <v>669.928916217258</v>
      </c>
      <c r="F46" s="41">
        <v>9.35</v>
      </c>
      <c r="G46" s="42">
        <v>6263.83</v>
      </c>
    </row>
    <row r="47" ht="12.75" customHeight="1" spans="1:7">
      <c r="A47" s="37" t="s">
        <v>22708</v>
      </c>
      <c r="B47" s="37" t="s">
        <v>22738</v>
      </c>
      <c r="C47" s="37" t="s">
        <v>204</v>
      </c>
      <c r="D47" s="37" t="s">
        <v>163</v>
      </c>
      <c r="E47" s="37">
        <v>33.3745030194476</v>
      </c>
      <c r="F47" s="41">
        <v>502</v>
      </c>
      <c r="G47" s="42">
        <v>16753.99</v>
      </c>
    </row>
    <row r="48" ht="12.75" customHeight="1" spans="1:7">
      <c r="A48" s="37" t="s">
        <v>22710</v>
      </c>
      <c r="B48" s="37" t="s">
        <v>22738</v>
      </c>
      <c r="C48" s="37" t="s">
        <v>206</v>
      </c>
      <c r="D48" s="37" t="s">
        <v>171</v>
      </c>
      <c r="E48" s="37">
        <v>221.64895616081</v>
      </c>
      <c r="F48" s="41">
        <v>73.52</v>
      </c>
      <c r="G48" s="42">
        <v>16295.62</v>
      </c>
    </row>
    <row r="49" ht="12.75" customHeight="1" spans="1:7">
      <c r="A49" s="37" t="s">
        <v>22712</v>
      </c>
      <c r="B49" s="37" t="s">
        <v>22738</v>
      </c>
      <c r="C49" s="37" t="s">
        <v>207</v>
      </c>
      <c r="D49" s="37" t="s">
        <v>171</v>
      </c>
      <c r="E49" s="37">
        <v>258.14049951697</v>
      </c>
      <c r="F49" s="41">
        <v>73.52</v>
      </c>
      <c r="G49" s="42">
        <v>18978.48</v>
      </c>
    </row>
    <row r="50" ht="12.75" customHeight="1" spans="1:7">
      <c r="A50" s="37" t="s">
        <v>22714</v>
      </c>
      <c r="B50" s="37" t="s">
        <v>22732</v>
      </c>
      <c r="C50" s="37" t="s">
        <v>22755</v>
      </c>
      <c r="D50" s="37" t="s">
        <v>178</v>
      </c>
      <c r="E50" s="37">
        <v>27.3099684731236</v>
      </c>
      <c r="F50" s="41">
        <v>88.6</v>
      </c>
      <c r="G50" s="42">
        <v>2419.65</v>
      </c>
    </row>
    <row r="51" ht="12.75" customHeight="1" spans="1:7">
      <c r="A51" s="37" t="s">
        <v>22716</v>
      </c>
      <c r="B51" s="37" t="s">
        <v>22732</v>
      </c>
      <c r="C51" s="37" t="s">
        <v>22756</v>
      </c>
      <c r="D51" s="37" t="s">
        <v>178</v>
      </c>
      <c r="E51" s="37">
        <v>595.87638470322</v>
      </c>
      <c r="F51" s="41">
        <v>145.85</v>
      </c>
      <c r="G51" s="42">
        <v>86908.56</v>
      </c>
    </row>
    <row r="52" ht="12.75" customHeight="1" spans="1:7">
      <c r="A52" s="37" t="s">
        <v>579</v>
      </c>
      <c r="B52" s="37" t="s">
        <v>22738</v>
      </c>
      <c r="C52" s="37" t="s">
        <v>22757</v>
      </c>
      <c r="D52" s="37" t="s">
        <v>163</v>
      </c>
      <c r="E52" s="37">
        <v>37500.2776023656</v>
      </c>
      <c r="F52" s="41">
        <v>1</v>
      </c>
      <c r="G52" s="42">
        <v>37500.27</v>
      </c>
    </row>
    <row r="53" ht="12.75" customHeight="1" spans="1:7">
      <c r="A53" s="37" t="s">
        <v>67</v>
      </c>
      <c r="B53" s="37" t="s">
        <v>22738</v>
      </c>
      <c r="C53" s="37" t="s">
        <v>186</v>
      </c>
      <c r="D53" s="37" t="s">
        <v>178</v>
      </c>
      <c r="E53" s="37">
        <v>320.259592085016</v>
      </c>
      <c r="F53" s="41">
        <v>1.2</v>
      </c>
      <c r="G53" s="42">
        <v>384.31</v>
      </c>
    </row>
    <row r="54" ht="12.75" customHeight="1" spans="1:7">
      <c r="A54" s="37" t="s">
        <v>262</v>
      </c>
      <c r="B54" s="37" t="s">
        <v>22738</v>
      </c>
      <c r="C54" s="37" t="s">
        <v>263</v>
      </c>
      <c r="D54" s="37" t="s">
        <v>178</v>
      </c>
      <c r="E54" s="37">
        <v>418.870228009222</v>
      </c>
      <c r="F54" s="41">
        <v>7</v>
      </c>
      <c r="G54" s="42">
        <v>2932.09</v>
      </c>
    </row>
    <row r="55" ht="12.75" customHeight="1" spans="1:7">
      <c r="A55" s="37" t="s">
        <v>22721</v>
      </c>
      <c r="B55" s="37" t="s">
        <v>22738</v>
      </c>
      <c r="C55" s="37" t="s">
        <v>22758</v>
      </c>
      <c r="D55" s="37" t="s">
        <v>171</v>
      </c>
      <c r="E55" s="37">
        <v>314.129847489806</v>
      </c>
      <c r="F55" s="41">
        <v>5.86</v>
      </c>
      <c r="G55" s="42">
        <v>1840.8</v>
      </c>
    </row>
    <row r="56" ht="12.75" customHeight="1" spans="1:7">
      <c r="A56" s="37" t="s">
        <v>22722</v>
      </c>
      <c r="B56" s="37" t="s">
        <v>22738</v>
      </c>
      <c r="C56" s="37" t="s">
        <v>22759</v>
      </c>
      <c r="D56" s="37" t="s">
        <v>178</v>
      </c>
      <c r="E56" s="37">
        <v>707.855080648893</v>
      </c>
      <c r="F56" s="41">
        <v>10</v>
      </c>
      <c r="G56" s="42">
        <v>7078.55</v>
      </c>
    </row>
    <row r="57" ht="12.75" customHeight="1" spans="1:7">
      <c r="A57" s="37" t="s">
        <v>288</v>
      </c>
      <c r="B57" s="37" t="s">
        <v>22738</v>
      </c>
      <c r="C57" s="37" t="s">
        <v>289</v>
      </c>
      <c r="D57" s="37" t="s">
        <v>178</v>
      </c>
      <c r="E57" s="37">
        <v>418.870228009222</v>
      </c>
      <c r="F57" s="41">
        <v>299</v>
      </c>
      <c r="G57" s="42">
        <v>125242.19</v>
      </c>
    </row>
    <row r="58" ht="12.75" customHeight="1" spans="1:7">
      <c r="A58" s="45" t="s">
        <v>22760</v>
      </c>
      <c r="B58" s="46"/>
      <c r="C58" s="46"/>
      <c r="D58" s="46"/>
      <c r="E58" s="46"/>
      <c r="F58" s="45">
        <v>85253.72</v>
      </c>
      <c r="G58" s="47">
        <v>3155951.48</v>
      </c>
    </row>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1"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219"/>
  <sheetViews>
    <sheetView workbookViewId="0">
      <selection activeCell="A1" sqref="A1:E1"/>
    </sheetView>
  </sheetViews>
  <sheetFormatPr defaultColWidth="12.6285714285714" defaultRowHeight="15" customHeight="1"/>
  <cols>
    <col min="1" max="1" width="12" customWidth="1"/>
    <col min="2" max="2" width="111.752380952381" customWidth="1"/>
    <col min="3" max="3" width="12.752380952381" customWidth="1"/>
    <col min="4" max="4" width="16" customWidth="1"/>
    <col min="5" max="5" width="20.752380952381" customWidth="1"/>
    <col min="6" max="6" width="14.752380952381" customWidth="1"/>
    <col min="7" max="7" width="13.8761904761905" customWidth="1"/>
    <col min="8" max="9" width="9.13333333333333" customWidth="1"/>
  </cols>
  <sheetData>
    <row r="1" ht="20.25" customHeight="1" spans="1:9">
      <c r="A1" s="13" t="s">
        <v>22761</v>
      </c>
      <c r="B1" s="2"/>
      <c r="C1" s="2"/>
      <c r="D1" s="2"/>
      <c r="E1" s="3"/>
      <c r="F1" s="14" t="s">
        <v>22762</v>
      </c>
      <c r="G1" s="3"/>
      <c r="H1" s="15"/>
      <c r="I1" s="15"/>
    </row>
    <row r="2" spans="1:9">
      <c r="A2" s="16" t="s">
        <v>36</v>
      </c>
      <c r="B2" s="17" t="s">
        <v>151</v>
      </c>
      <c r="C2" s="16" t="s">
        <v>22763</v>
      </c>
      <c r="D2" s="18" t="s">
        <v>22764</v>
      </c>
      <c r="E2" s="19" t="s">
        <v>35</v>
      </c>
      <c r="F2" s="20" t="s">
        <v>22765</v>
      </c>
      <c r="G2" s="21">
        <v>0.8457</v>
      </c>
      <c r="H2" s="15"/>
      <c r="I2" s="15"/>
    </row>
    <row r="3" ht="24" customHeight="1" spans="1:9">
      <c r="A3" s="8" t="s">
        <v>22766</v>
      </c>
      <c r="B3" s="22" t="s">
        <v>5500</v>
      </c>
      <c r="C3" s="12" t="s">
        <v>178</v>
      </c>
      <c r="D3" s="8" t="s">
        <v>22767</v>
      </c>
      <c r="E3" s="10" t="s">
        <v>22732</v>
      </c>
      <c r="F3" s="23" t="s">
        <v>22768</v>
      </c>
      <c r="G3" s="24">
        <v>0.4661</v>
      </c>
      <c r="H3" s="15"/>
      <c r="I3" s="15"/>
    </row>
    <row r="4" ht="24" customHeight="1" spans="1:9">
      <c r="A4" s="8" t="s">
        <v>22769</v>
      </c>
      <c r="B4" s="22" t="s">
        <v>5503</v>
      </c>
      <c r="C4" s="12" t="s">
        <v>178</v>
      </c>
      <c r="D4" s="8" t="s">
        <v>22770</v>
      </c>
      <c r="E4" s="10" t="s">
        <v>22732</v>
      </c>
      <c r="F4" s="25"/>
      <c r="G4" s="25"/>
      <c r="H4" s="15"/>
      <c r="I4" s="15"/>
    </row>
    <row r="5" ht="24" customHeight="1" spans="1:9">
      <c r="A5" s="8" t="s">
        <v>22771</v>
      </c>
      <c r="B5" s="22" t="s">
        <v>5504</v>
      </c>
      <c r="C5" s="12" t="s">
        <v>178</v>
      </c>
      <c r="D5" s="8" t="s">
        <v>22772</v>
      </c>
      <c r="E5" s="10" t="s">
        <v>22732</v>
      </c>
      <c r="F5" s="25"/>
      <c r="G5" s="25"/>
      <c r="H5" s="15"/>
      <c r="I5" s="15"/>
    </row>
    <row r="6" ht="24" customHeight="1" spans="1:9">
      <c r="A6" s="8" t="s">
        <v>22773</v>
      </c>
      <c r="B6" s="22" t="s">
        <v>5505</v>
      </c>
      <c r="C6" s="12" t="s">
        <v>178</v>
      </c>
      <c r="D6" s="8" t="s">
        <v>22774</v>
      </c>
      <c r="E6" s="10" t="s">
        <v>22732</v>
      </c>
      <c r="F6" s="25"/>
      <c r="G6" s="25"/>
      <c r="H6" s="15"/>
      <c r="I6" s="15"/>
    </row>
    <row r="7" ht="24" customHeight="1" spans="1:9">
      <c r="A7" s="8" t="s">
        <v>22775</v>
      </c>
      <c r="B7" s="22" t="s">
        <v>5506</v>
      </c>
      <c r="C7" s="12" t="s">
        <v>178</v>
      </c>
      <c r="D7" s="8" t="s">
        <v>22776</v>
      </c>
      <c r="E7" s="10" t="s">
        <v>22732</v>
      </c>
      <c r="F7" s="25"/>
      <c r="G7" s="25"/>
      <c r="H7" s="15"/>
      <c r="I7" s="15"/>
    </row>
    <row r="8" ht="24" customHeight="1" spans="1:9">
      <c r="A8" s="8" t="s">
        <v>22777</v>
      </c>
      <c r="B8" s="22" t="s">
        <v>5507</v>
      </c>
      <c r="C8" s="12" t="s">
        <v>178</v>
      </c>
      <c r="D8" s="8" t="s">
        <v>22778</v>
      </c>
      <c r="E8" s="10" t="s">
        <v>22732</v>
      </c>
      <c r="F8" s="25"/>
      <c r="G8" s="25"/>
      <c r="H8" s="15"/>
      <c r="I8" s="15"/>
    </row>
    <row r="9" ht="24" customHeight="1" spans="1:9">
      <c r="A9" s="8" t="s">
        <v>22779</v>
      </c>
      <c r="B9" s="22" t="s">
        <v>5508</v>
      </c>
      <c r="C9" s="12" t="s">
        <v>178</v>
      </c>
      <c r="D9" s="8" t="s">
        <v>22780</v>
      </c>
      <c r="E9" s="10" t="s">
        <v>22732</v>
      </c>
      <c r="F9" s="25"/>
      <c r="G9" s="25"/>
      <c r="H9" s="15"/>
      <c r="I9" s="15"/>
    </row>
    <row r="10" ht="24" customHeight="1" spans="1:9">
      <c r="A10" s="8" t="s">
        <v>22781</v>
      </c>
      <c r="B10" s="22" t="s">
        <v>5509</v>
      </c>
      <c r="C10" s="12" t="s">
        <v>178</v>
      </c>
      <c r="D10" s="8" t="s">
        <v>22782</v>
      </c>
      <c r="E10" s="10" t="s">
        <v>22732</v>
      </c>
      <c r="F10" s="25"/>
      <c r="G10" s="25"/>
      <c r="H10" s="15"/>
      <c r="I10" s="15"/>
    </row>
    <row r="11" ht="24" customHeight="1" spans="1:9">
      <c r="A11" s="8" t="s">
        <v>22783</v>
      </c>
      <c r="B11" s="22" t="s">
        <v>5510</v>
      </c>
      <c r="C11" s="12" t="s">
        <v>178</v>
      </c>
      <c r="D11" s="8" t="s">
        <v>22784</v>
      </c>
      <c r="E11" s="10" t="s">
        <v>22732</v>
      </c>
      <c r="F11" s="25"/>
      <c r="G11" s="25"/>
      <c r="H11" s="15"/>
      <c r="I11" s="15"/>
    </row>
    <row r="12" ht="24" customHeight="1" spans="1:9">
      <c r="A12" s="8" t="s">
        <v>22785</v>
      </c>
      <c r="B12" s="22" t="s">
        <v>5511</v>
      </c>
      <c r="C12" s="12" t="s">
        <v>178</v>
      </c>
      <c r="D12" s="8" t="s">
        <v>22786</v>
      </c>
      <c r="E12" s="10" t="s">
        <v>22732</v>
      </c>
      <c r="F12" s="25"/>
      <c r="G12" s="25"/>
      <c r="H12" s="15"/>
      <c r="I12" s="15"/>
    </row>
    <row r="13" ht="24" customHeight="1" spans="1:9">
      <c r="A13" s="8" t="s">
        <v>22787</v>
      </c>
      <c r="B13" s="22" t="s">
        <v>5512</v>
      </c>
      <c r="C13" s="12" t="s">
        <v>178</v>
      </c>
      <c r="D13" s="8" t="s">
        <v>22788</v>
      </c>
      <c r="E13" s="10" t="s">
        <v>22732</v>
      </c>
      <c r="F13" s="25"/>
      <c r="G13" s="25"/>
      <c r="H13" s="15"/>
      <c r="I13" s="15"/>
    </row>
    <row r="14" ht="24" customHeight="1" spans="1:9">
      <c r="A14" s="8" t="s">
        <v>22789</v>
      </c>
      <c r="B14" s="22" t="s">
        <v>5513</v>
      </c>
      <c r="C14" s="12" t="s">
        <v>178</v>
      </c>
      <c r="D14" s="8" t="s">
        <v>22790</v>
      </c>
      <c r="E14" s="10" t="s">
        <v>22732</v>
      </c>
      <c r="F14" s="25"/>
      <c r="G14" s="25"/>
      <c r="H14" s="15"/>
      <c r="I14" s="15"/>
    </row>
    <row r="15" ht="24" customHeight="1" spans="1:9">
      <c r="A15" s="8" t="s">
        <v>22791</v>
      </c>
      <c r="B15" s="22" t="s">
        <v>5514</v>
      </c>
      <c r="C15" s="12" t="s">
        <v>178</v>
      </c>
      <c r="D15" s="8" t="s">
        <v>22792</v>
      </c>
      <c r="E15" s="10" t="s">
        <v>22732</v>
      </c>
      <c r="F15" s="25"/>
      <c r="G15" s="25"/>
      <c r="H15" s="15"/>
      <c r="I15" s="15"/>
    </row>
    <row r="16" ht="24" customHeight="1" spans="1:9">
      <c r="A16" s="8" t="s">
        <v>22793</v>
      </c>
      <c r="B16" s="22" t="s">
        <v>5515</v>
      </c>
      <c r="C16" s="12" t="s">
        <v>178</v>
      </c>
      <c r="D16" s="8" t="s">
        <v>22794</v>
      </c>
      <c r="E16" s="10" t="s">
        <v>22732</v>
      </c>
      <c r="F16" s="25"/>
      <c r="G16" s="25"/>
      <c r="H16" s="15"/>
      <c r="I16" s="15"/>
    </row>
    <row r="17" ht="24" customHeight="1" spans="1:9">
      <c r="A17" s="8" t="s">
        <v>22795</v>
      </c>
      <c r="B17" s="22" t="s">
        <v>5516</v>
      </c>
      <c r="C17" s="12" t="s">
        <v>178</v>
      </c>
      <c r="D17" s="8" t="s">
        <v>22796</v>
      </c>
      <c r="E17" s="10" t="s">
        <v>22732</v>
      </c>
      <c r="F17" s="25"/>
      <c r="G17" s="25"/>
      <c r="H17" s="15"/>
      <c r="I17" s="15"/>
    </row>
    <row r="18" ht="24" customHeight="1" spans="1:9">
      <c r="A18" s="8" t="s">
        <v>22797</v>
      </c>
      <c r="B18" s="22" t="s">
        <v>5517</v>
      </c>
      <c r="C18" s="12" t="s">
        <v>178</v>
      </c>
      <c r="D18" s="8" t="s">
        <v>22798</v>
      </c>
      <c r="E18" s="10" t="s">
        <v>22732</v>
      </c>
      <c r="F18" s="25"/>
      <c r="G18" s="25"/>
      <c r="H18" s="15"/>
      <c r="I18" s="15"/>
    </row>
    <row r="19" ht="24" customHeight="1" spans="1:9">
      <c r="A19" s="8" t="s">
        <v>22799</v>
      </c>
      <c r="B19" s="22" t="s">
        <v>5518</v>
      </c>
      <c r="C19" s="12" t="s">
        <v>178</v>
      </c>
      <c r="D19" s="8" t="s">
        <v>22800</v>
      </c>
      <c r="E19" s="10" t="s">
        <v>22732</v>
      </c>
      <c r="F19" s="25"/>
      <c r="G19" s="25"/>
      <c r="H19" s="15"/>
      <c r="I19" s="15"/>
    </row>
    <row r="20" ht="24" customHeight="1" spans="1:9">
      <c r="A20" s="8" t="s">
        <v>22801</v>
      </c>
      <c r="B20" s="22" t="s">
        <v>5519</v>
      </c>
      <c r="C20" s="12" t="s">
        <v>178</v>
      </c>
      <c r="D20" s="8" t="s">
        <v>22802</v>
      </c>
      <c r="E20" s="10" t="s">
        <v>22732</v>
      </c>
      <c r="F20" s="25"/>
      <c r="G20" s="25"/>
      <c r="H20" s="15"/>
      <c r="I20" s="15"/>
    </row>
    <row r="21" ht="24" customHeight="1" spans="1:9">
      <c r="A21" s="8" t="s">
        <v>22803</v>
      </c>
      <c r="B21" s="22" t="s">
        <v>5520</v>
      </c>
      <c r="C21" s="12" t="s">
        <v>178</v>
      </c>
      <c r="D21" s="8" t="s">
        <v>22804</v>
      </c>
      <c r="E21" s="10" t="s">
        <v>22732</v>
      </c>
      <c r="F21" s="25"/>
      <c r="G21" s="25"/>
      <c r="H21" s="15"/>
      <c r="I21" s="15"/>
    </row>
    <row r="22" ht="24" customHeight="1" spans="1:9">
      <c r="A22" s="8" t="s">
        <v>22805</v>
      </c>
      <c r="B22" s="22" t="s">
        <v>5521</v>
      </c>
      <c r="C22" s="12" t="s">
        <v>178</v>
      </c>
      <c r="D22" s="8" t="s">
        <v>22806</v>
      </c>
      <c r="E22" s="10" t="s">
        <v>22732</v>
      </c>
      <c r="F22" s="25"/>
      <c r="G22" s="25"/>
      <c r="H22" s="15"/>
      <c r="I22" s="15"/>
    </row>
    <row r="23" ht="24" customHeight="1" spans="1:9">
      <c r="A23" s="8" t="s">
        <v>22807</v>
      </c>
      <c r="B23" s="22" t="s">
        <v>5522</v>
      </c>
      <c r="C23" s="12" t="s">
        <v>178</v>
      </c>
      <c r="D23" s="8" t="s">
        <v>22808</v>
      </c>
      <c r="E23" s="10" t="s">
        <v>22732</v>
      </c>
      <c r="F23" s="25"/>
      <c r="G23" s="25"/>
      <c r="H23" s="15"/>
      <c r="I23" s="15"/>
    </row>
    <row r="24" ht="24" customHeight="1" spans="1:9">
      <c r="A24" s="8" t="s">
        <v>22809</v>
      </c>
      <c r="B24" s="22" t="s">
        <v>5523</v>
      </c>
      <c r="C24" s="12" t="s">
        <v>178</v>
      </c>
      <c r="D24" s="8" t="s">
        <v>22810</v>
      </c>
      <c r="E24" s="10" t="s">
        <v>22732</v>
      </c>
      <c r="F24" s="25"/>
      <c r="G24" s="25"/>
      <c r="H24" s="15"/>
      <c r="I24" s="15"/>
    </row>
    <row r="25" ht="24" customHeight="1" spans="1:9">
      <c r="A25" s="8" t="s">
        <v>22811</v>
      </c>
      <c r="B25" s="22" t="s">
        <v>5524</v>
      </c>
      <c r="C25" s="12" t="s">
        <v>178</v>
      </c>
      <c r="D25" s="8" t="s">
        <v>22812</v>
      </c>
      <c r="E25" s="10" t="s">
        <v>22732</v>
      </c>
      <c r="F25" s="25"/>
      <c r="G25" s="25"/>
      <c r="H25" s="15"/>
      <c r="I25" s="15"/>
    </row>
    <row r="26" ht="24" customHeight="1" spans="1:9">
      <c r="A26" s="8" t="s">
        <v>22813</v>
      </c>
      <c r="B26" s="22" t="s">
        <v>5525</v>
      </c>
      <c r="C26" s="12" t="s">
        <v>178</v>
      </c>
      <c r="D26" s="8" t="s">
        <v>22814</v>
      </c>
      <c r="E26" s="10" t="s">
        <v>22732</v>
      </c>
      <c r="F26" s="25"/>
      <c r="G26" s="25"/>
      <c r="H26" s="15"/>
      <c r="I26" s="15"/>
    </row>
    <row r="27" ht="24" customHeight="1" spans="1:9">
      <c r="A27" s="8" t="s">
        <v>22815</v>
      </c>
      <c r="B27" s="22" t="s">
        <v>5526</v>
      </c>
      <c r="C27" s="12" t="s">
        <v>178</v>
      </c>
      <c r="D27" s="8" t="s">
        <v>22816</v>
      </c>
      <c r="E27" s="10" t="s">
        <v>22732</v>
      </c>
      <c r="F27" s="25"/>
      <c r="G27" s="25"/>
      <c r="H27" s="15"/>
      <c r="I27" s="15"/>
    </row>
    <row r="28" ht="24" customHeight="1" spans="1:9">
      <c r="A28" s="8" t="s">
        <v>22817</v>
      </c>
      <c r="B28" s="22" t="s">
        <v>5527</v>
      </c>
      <c r="C28" s="12" t="s">
        <v>178</v>
      </c>
      <c r="D28" s="8" t="s">
        <v>22818</v>
      </c>
      <c r="E28" s="10" t="s">
        <v>22732</v>
      </c>
      <c r="F28" s="25"/>
      <c r="G28" s="25"/>
      <c r="H28" s="15"/>
      <c r="I28" s="15"/>
    </row>
    <row r="29" ht="24" customHeight="1" spans="1:9">
      <c r="A29" s="8" t="s">
        <v>22819</v>
      </c>
      <c r="B29" s="22" t="s">
        <v>5528</v>
      </c>
      <c r="C29" s="12" t="s">
        <v>178</v>
      </c>
      <c r="D29" s="8" t="s">
        <v>22820</v>
      </c>
      <c r="E29" s="10" t="s">
        <v>22732</v>
      </c>
      <c r="F29" s="25"/>
      <c r="G29" s="25"/>
      <c r="H29" s="15"/>
      <c r="I29" s="15"/>
    </row>
    <row r="30" ht="24" customHeight="1" spans="1:9">
      <c r="A30" s="8" t="s">
        <v>22821</v>
      </c>
      <c r="B30" s="22" t="s">
        <v>5529</v>
      </c>
      <c r="C30" s="12" t="s">
        <v>178</v>
      </c>
      <c r="D30" s="8" t="s">
        <v>22822</v>
      </c>
      <c r="E30" s="10" t="s">
        <v>22732</v>
      </c>
      <c r="F30" s="25"/>
      <c r="G30" s="25"/>
      <c r="H30" s="15"/>
      <c r="I30" s="15"/>
    </row>
    <row r="31" ht="24" customHeight="1" spans="1:9">
      <c r="A31" s="8" t="s">
        <v>22823</v>
      </c>
      <c r="B31" s="22" t="s">
        <v>5530</v>
      </c>
      <c r="C31" s="12" t="s">
        <v>178</v>
      </c>
      <c r="D31" s="8" t="s">
        <v>22824</v>
      </c>
      <c r="E31" s="10" t="s">
        <v>22732</v>
      </c>
      <c r="F31" s="25"/>
      <c r="G31" s="25"/>
      <c r="H31" s="15"/>
      <c r="I31" s="15"/>
    </row>
    <row r="32" ht="24" customHeight="1" spans="1:9">
      <c r="A32" s="8" t="s">
        <v>22825</v>
      </c>
      <c r="B32" s="22" t="s">
        <v>5531</v>
      </c>
      <c r="C32" s="12" t="s">
        <v>178</v>
      </c>
      <c r="D32" s="8" t="s">
        <v>22826</v>
      </c>
      <c r="E32" s="10" t="s">
        <v>22732</v>
      </c>
      <c r="F32" s="25"/>
      <c r="G32" s="25"/>
      <c r="H32" s="15"/>
      <c r="I32" s="15"/>
    </row>
    <row r="33" ht="24" customHeight="1" spans="1:9">
      <c r="A33" s="8" t="s">
        <v>22827</v>
      </c>
      <c r="B33" s="22" t="s">
        <v>5532</v>
      </c>
      <c r="C33" s="12" t="s">
        <v>178</v>
      </c>
      <c r="D33" s="8" t="s">
        <v>22828</v>
      </c>
      <c r="E33" s="10" t="s">
        <v>22732</v>
      </c>
      <c r="F33" s="25"/>
      <c r="G33" s="25"/>
      <c r="H33" s="15"/>
      <c r="I33" s="15"/>
    </row>
    <row r="34" ht="24" customHeight="1" spans="1:9">
      <c r="A34" s="8" t="s">
        <v>22829</v>
      </c>
      <c r="B34" s="22" t="s">
        <v>5533</v>
      </c>
      <c r="C34" s="12" t="s">
        <v>178</v>
      </c>
      <c r="D34" s="8" t="s">
        <v>22830</v>
      </c>
      <c r="E34" s="10" t="s">
        <v>22732</v>
      </c>
      <c r="F34" s="25"/>
      <c r="G34" s="25"/>
      <c r="H34" s="15"/>
      <c r="I34" s="15"/>
    </row>
    <row r="35" ht="24" customHeight="1" spans="1:9">
      <c r="A35" s="8" t="s">
        <v>22831</v>
      </c>
      <c r="B35" s="22" t="s">
        <v>22832</v>
      </c>
      <c r="C35" s="12" t="s">
        <v>178</v>
      </c>
      <c r="D35" s="8" t="s">
        <v>22833</v>
      </c>
      <c r="E35" s="10" t="s">
        <v>22732</v>
      </c>
      <c r="F35" s="25"/>
      <c r="G35" s="25"/>
      <c r="H35" s="15"/>
      <c r="I35" s="15"/>
    </row>
    <row r="36" ht="24" customHeight="1" spans="1:9">
      <c r="A36" s="8" t="s">
        <v>22834</v>
      </c>
      <c r="B36" s="22" t="s">
        <v>22835</v>
      </c>
      <c r="C36" s="12" t="s">
        <v>178</v>
      </c>
      <c r="D36" s="8" t="s">
        <v>22836</v>
      </c>
      <c r="E36" s="10" t="s">
        <v>22732</v>
      </c>
      <c r="F36" s="25"/>
      <c r="G36" s="25"/>
      <c r="H36" s="15"/>
      <c r="I36" s="15"/>
    </row>
    <row r="37" ht="24" customHeight="1" spans="1:9">
      <c r="A37" s="8" t="s">
        <v>22837</v>
      </c>
      <c r="B37" s="22" t="s">
        <v>22838</v>
      </c>
      <c r="C37" s="12" t="s">
        <v>178</v>
      </c>
      <c r="D37" s="8" t="s">
        <v>22839</v>
      </c>
      <c r="E37" s="10" t="s">
        <v>22732</v>
      </c>
      <c r="F37" s="25"/>
      <c r="G37" s="25"/>
      <c r="H37" s="15"/>
      <c r="I37" s="15"/>
    </row>
    <row r="38" ht="24" customHeight="1" spans="1:9">
      <c r="A38" s="8" t="s">
        <v>22840</v>
      </c>
      <c r="B38" s="22" t="s">
        <v>22841</v>
      </c>
      <c r="C38" s="12" t="s">
        <v>178</v>
      </c>
      <c r="D38" s="8" t="s">
        <v>22842</v>
      </c>
      <c r="E38" s="10" t="s">
        <v>22732</v>
      </c>
      <c r="F38" s="25"/>
      <c r="G38" s="25"/>
      <c r="H38" s="15"/>
      <c r="I38" s="15"/>
    </row>
    <row r="39" ht="24" customHeight="1" spans="1:9">
      <c r="A39" s="8" t="s">
        <v>22843</v>
      </c>
      <c r="B39" s="22" t="s">
        <v>22844</v>
      </c>
      <c r="C39" s="12" t="s">
        <v>178</v>
      </c>
      <c r="D39" s="8" t="s">
        <v>22845</v>
      </c>
      <c r="E39" s="10" t="s">
        <v>22732</v>
      </c>
      <c r="F39" s="25"/>
      <c r="G39" s="25"/>
      <c r="H39" s="15"/>
      <c r="I39" s="15"/>
    </row>
    <row r="40" ht="24" customHeight="1" spans="1:9">
      <c r="A40" s="8" t="s">
        <v>22846</v>
      </c>
      <c r="B40" s="22" t="s">
        <v>22847</v>
      </c>
      <c r="C40" s="12" t="s">
        <v>178</v>
      </c>
      <c r="D40" s="8" t="s">
        <v>22848</v>
      </c>
      <c r="E40" s="10" t="s">
        <v>22732</v>
      </c>
      <c r="F40" s="25"/>
      <c r="G40" s="25"/>
      <c r="H40" s="15"/>
      <c r="I40" s="15"/>
    </row>
    <row r="41" ht="24" customHeight="1" spans="1:9">
      <c r="A41" s="8" t="s">
        <v>22849</v>
      </c>
      <c r="B41" s="22" t="s">
        <v>22850</v>
      </c>
      <c r="C41" s="12" t="s">
        <v>178</v>
      </c>
      <c r="D41" s="8" t="s">
        <v>22851</v>
      </c>
      <c r="E41" s="10" t="s">
        <v>22732</v>
      </c>
      <c r="F41" s="25"/>
      <c r="G41" s="25"/>
      <c r="H41" s="15"/>
      <c r="I41" s="15"/>
    </row>
    <row r="42" ht="24" customHeight="1" spans="1:9">
      <c r="A42" s="8" t="s">
        <v>22852</v>
      </c>
      <c r="B42" s="22" t="s">
        <v>22853</v>
      </c>
      <c r="C42" s="12" t="s">
        <v>178</v>
      </c>
      <c r="D42" s="8" t="s">
        <v>22854</v>
      </c>
      <c r="E42" s="10" t="s">
        <v>22732</v>
      </c>
      <c r="F42" s="25"/>
      <c r="G42" s="25"/>
      <c r="H42" s="15"/>
      <c r="I42" s="15"/>
    </row>
    <row r="43" ht="24" customHeight="1" spans="1:9">
      <c r="A43" s="8" t="s">
        <v>22855</v>
      </c>
      <c r="B43" s="22" t="s">
        <v>22856</v>
      </c>
      <c r="C43" s="12" t="s">
        <v>178</v>
      </c>
      <c r="D43" s="8" t="s">
        <v>22857</v>
      </c>
      <c r="E43" s="10" t="s">
        <v>22732</v>
      </c>
      <c r="F43" s="25"/>
      <c r="G43" s="25"/>
      <c r="H43" s="15"/>
      <c r="I43" s="15"/>
    </row>
    <row r="44" ht="24" customHeight="1" spans="1:9">
      <c r="A44" s="8" t="s">
        <v>22858</v>
      </c>
      <c r="B44" s="22" t="s">
        <v>22859</v>
      </c>
      <c r="C44" s="12" t="s">
        <v>178</v>
      </c>
      <c r="D44" s="8" t="s">
        <v>22860</v>
      </c>
      <c r="E44" s="10" t="s">
        <v>22732</v>
      </c>
      <c r="F44" s="25"/>
      <c r="G44" s="25"/>
      <c r="H44" s="15"/>
      <c r="I44" s="15"/>
    </row>
    <row r="45" ht="24" customHeight="1" spans="1:9">
      <c r="A45" s="8" t="s">
        <v>22861</v>
      </c>
      <c r="B45" s="22" t="s">
        <v>22862</v>
      </c>
      <c r="C45" s="12" t="s">
        <v>178</v>
      </c>
      <c r="D45" s="8" t="s">
        <v>22863</v>
      </c>
      <c r="E45" s="10" t="s">
        <v>22732</v>
      </c>
      <c r="F45" s="25"/>
      <c r="G45" s="25"/>
      <c r="H45" s="15"/>
      <c r="I45" s="15"/>
    </row>
    <row r="46" ht="24" customHeight="1" spans="1:9">
      <c r="A46" s="8" t="s">
        <v>22864</v>
      </c>
      <c r="B46" s="22" t="s">
        <v>22865</v>
      </c>
      <c r="C46" s="12" t="s">
        <v>178</v>
      </c>
      <c r="D46" s="8" t="s">
        <v>22866</v>
      </c>
      <c r="E46" s="10" t="s">
        <v>22732</v>
      </c>
      <c r="F46" s="25"/>
      <c r="G46" s="25"/>
      <c r="H46" s="15"/>
      <c r="I46" s="15"/>
    </row>
    <row r="47" ht="24" customHeight="1" spans="1:9">
      <c r="A47" s="8" t="s">
        <v>22867</v>
      </c>
      <c r="B47" s="22" t="s">
        <v>22868</v>
      </c>
      <c r="C47" s="12" t="s">
        <v>178</v>
      </c>
      <c r="D47" s="8" t="s">
        <v>22869</v>
      </c>
      <c r="E47" s="10" t="s">
        <v>22732</v>
      </c>
      <c r="F47" s="25"/>
      <c r="G47" s="25"/>
      <c r="H47" s="15"/>
      <c r="I47" s="15"/>
    </row>
    <row r="48" ht="24" customHeight="1" spans="1:9">
      <c r="A48" s="8" t="s">
        <v>22870</v>
      </c>
      <c r="B48" s="22" t="s">
        <v>22871</v>
      </c>
      <c r="C48" s="12" t="s">
        <v>178</v>
      </c>
      <c r="D48" s="8" t="s">
        <v>22872</v>
      </c>
      <c r="E48" s="10" t="s">
        <v>22732</v>
      </c>
      <c r="F48" s="25"/>
      <c r="G48" s="25"/>
      <c r="H48" s="15"/>
      <c r="I48" s="15"/>
    </row>
    <row r="49" ht="24" customHeight="1" spans="1:9">
      <c r="A49" s="8" t="s">
        <v>22873</v>
      </c>
      <c r="B49" s="22" t="s">
        <v>5548</v>
      </c>
      <c r="C49" s="12" t="s">
        <v>178</v>
      </c>
      <c r="D49" s="8" t="s">
        <v>22874</v>
      </c>
      <c r="E49" s="10" t="s">
        <v>22732</v>
      </c>
      <c r="F49" s="25"/>
      <c r="G49" s="25"/>
      <c r="H49" s="15"/>
      <c r="I49" s="15"/>
    </row>
    <row r="50" ht="24" customHeight="1" spans="1:9">
      <c r="A50" s="8" t="s">
        <v>22875</v>
      </c>
      <c r="B50" s="22" t="s">
        <v>22876</v>
      </c>
      <c r="C50" s="12" t="s">
        <v>178</v>
      </c>
      <c r="D50" s="8" t="s">
        <v>22877</v>
      </c>
      <c r="E50" s="10" t="s">
        <v>22732</v>
      </c>
      <c r="F50" s="25"/>
      <c r="G50" s="25"/>
      <c r="H50" s="15"/>
      <c r="I50" s="15"/>
    </row>
    <row r="51" ht="24" customHeight="1" spans="1:9">
      <c r="A51" s="8" t="s">
        <v>22878</v>
      </c>
      <c r="B51" s="22" t="s">
        <v>22879</v>
      </c>
      <c r="C51" s="12" t="s">
        <v>178</v>
      </c>
      <c r="D51" s="8" t="s">
        <v>22880</v>
      </c>
      <c r="E51" s="10" t="s">
        <v>22732</v>
      </c>
      <c r="F51" s="25"/>
      <c r="G51" s="25"/>
      <c r="H51" s="15"/>
      <c r="I51" s="15"/>
    </row>
    <row r="52" ht="24" customHeight="1" spans="1:9">
      <c r="A52" s="8" t="s">
        <v>22881</v>
      </c>
      <c r="B52" s="22" t="s">
        <v>22882</v>
      </c>
      <c r="C52" s="12" t="s">
        <v>178</v>
      </c>
      <c r="D52" s="8" t="s">
        <v>22883</v>
      </c>
      <c r="E52" s="10" t="s">
        <v>22732</v>
      </c>
      <c r="F52" s="25"/>
      <c r="G52" s="25"/>
      <c r="H52" s="15"/>
      <c r="I52" s="15"/>
    </row>
    <row r="53" ht="24" customHeight="1" spans="1:9">
      <c r="A53" s="8" t="s">
        <v>22884</v>
      </c>
      <c r="B53" s="22" t="s">
        <v>22885</v>
      </c>
      <c r="C53" s="12" t="s">
        <v>178</v>
      </c>
      <c r="D53" s="8" t="s">
        <v>22886</v>
      </c>
      <c r="E53" s="10" t="s">
        <v>22732</v>
      </c>
      <c r="F53" s="25"/>
      <c r="G53" s="25"/>
      <c r="H53" s="15"/>
      <c r="I53" s="15"/>
    </row>
    <row r="54" ht="24" customHeight="1" spans="1:9">
      <c r="A54" s="8" t="s">
        <v>22887</v>
      </c>
      <c r="B54" s="22" t="s">
        <v>22888</v>
      </c>
      <c r="C54" s="12" t="s">
        <v>178</v>
      </c>
      <c r="D54" s="8" t="s">
        <v>22889</v>
      </c>
      <c r="E54" s="10" t="s">
        <v>22732</v>
      </c>
      <c r="F54" s="25"/>
      <c r="G54" s="25"/>
      <c r="H54" s="15"/>
      <c r="I54" s="15"/>
    </row>
    <row r="55" ht="24" customHeight="1" spans="1:9">
      <c r="A55" s="8" t="s">
        <v>22890</v>
      </c>
      <c r="B55" s="22" t="s">
        <v>5554</v>
      </c>
      <c r="C55" s="12" t="s">
        <v>178</v>
      </c>
      <c r="D55" s="8" t="s">
        <v>22891</v>
      </c>
      <c r="E55" s="10" t="s">
        <v>22732</v>
      </c>
      <c r="F55" s="25"/>
      <c r="G55" s="25"/>
      <c r="H55" s="15"/>
      <c r="I55" s="15"/>
    </row>
    <row r="56" ht="24" customHeight="1" spans="1:9">
      <c r="A56" s="8" t="s">
        <v>22892</v>
      </c>
      <c r="B56" s="22" t="s">
        <v>5555</v>
      </c>
      <c r="C56" s="12" t="s">
        <v>178</v>
      </c>
      <c r="D56" s="8" t="s">
        <v>22893</v>
      </c>
      <c r="E56" s="10" t="s">
        <v>22732</v>
      </c>
      <c r="F56" s="25"/>
      <c r="G56" s="25"/>
      <c r="H56" s="15"/>
      <c r="I56" s="15"/>
    </row>
    <row r="57" ht="24" customHeight="1" spans="1:9">
      <c r="A57" s="8" t="s">
        <v>22894</v>
      </c>
      <c r="B57" s="22" t="s">
        <v>5556</v>
      </c>
      <c r="C57" s="12" t="s">
        <v>178</v>
      </c>
      <c r="D57" s="8" t="s">
        <v>22895</v>
      </c>
      <c r="E57" s="10" t="s">
        <v>22732</v>
      </c>
      <c r="F57" s="25"/>
      <c r="G57" s="25"/>
      <c r="H57" s="15"/>
      <c r="I57" s="15"/>
    </row>
    <row r="58" ht="24" customHeight="1" spans="1:9">
      <c r="A58" s="8" t="s">
        <v>22896</v>
      </c>
      <c r="B58" s="22" t="s">
        <v>5557</v>
      </c>
      <c r="C58" s="12" t="s">
        <v>178</v>
      </c>
      <c r="D58" s="8" t="s">
        <v>22897</v>
      </c>
      <c r="E58" s="10" t="s">
        <v>22732</v>
      </c>
      <c r="F58" s="25"/>
      <c r="G58" s="25"/>
      <c r="H58" s="15"/>
      <c r="I58" s="15"/>
    </row>
    <row r="59" ht="24" customHeight="1" spans="1:9">
      <c r="A59" s="8" t="s">
        <v>22898</v>
      </c>
      <c r="B59" s="22" t="s">
        <v>5558</v>
      </c>
      <c r="C59" s="12" t="s">
        <v>178</v>
      </c>
      <c r="D59" s="8" t="s">
        <v>22899</v>
      </c>
      <c r="E59" s="10" t="s">
        <v>22732</v>
      </c>
      <c r="F59" s="25"/>
      <c r="G59" s="25"/>
      <c r="H59" s="15"/>
      <c r="I59" s="15"/>
    </row>
    <row r="60" ht="24" customHeight="1" spans="1:9">
      <c r="A60" s="8" t="s">
        <v>22900</v>
      </c>
      <c r="B60" s="22" t="s">
        <v>5559</v>
      </c>
      <c r="C60" s="12" t="s">
        <v>178</v>
      </c>
      <c r="D60" s="8" t="s">
        <v>22901</v>
      </c>
      <c r="E60" s="10" t="s">
        <v>22732</v>
      </c>
      <c r="F60" s="25"/>
      <c r="G60" s="25"/>
      <c r="H60" s="15"/>
      <c r="I60" s="15"/>
    </row>
    <row r="61" ht="24" customHeight="1" spans="1:9">
      <c r="A61" s="8" t="s">
        <v>22902</v>
      </c>
      <c r="B61" s="22" t="s">
        <v>5560</v>
      </c>
      <c r="C61" s="12" t="s">
        <v>178</v>
      </c>
      <c r="D61" s="8" t="s">
        <v>22903</v>
      </c>
      <c r="E61" s="10" t="s">
        <v>22732</v>
      </c>
      <c r="F61" s="25"/>
      <c r="G61" s="25"/>
      <c r="H61" s="15"/>
      <c r="I61" s="15"/>
    </row>
    <row r="62" ht="24" customHeight="1" spans="1:9">
      <c r="A62" s="8" t="s">
        <v>22904</v>
      </c>
      <c r="B62" s="22" t="s">
        <v>5561</v>
      </c>
      <c r="C62" s="12" t="s">
        <v>178</v>
      </c>
      <c r="D62" s="8" t="s">
        <v>22905</v>
      </c>
      <c r="E62" s="10" t="s">
        <v>22732</v>
      </c>
      <c r="F62" s="25"/>
      <c r="G62" s="25"/>
      <c r="H62" s="15"/>
      <c r="I62" s="15"/>
    </row>
    <row r="63" ht="24" customHeight="1" spans="1:9">
      <c r="A63" s="8" t="s">
        <v>22906</v>
      </c>
      <c r="B63" s="22" t="s">
        <v>5562</v>
      </c>
      <c r="C63" s="12" t="s">
        <v>178</v>
      </c>
      <c r="D63" s="8" t="s">
        <v>22907</v>
      </c>
      <c r="E63" s="10" t="s">
        <v>22732</v>
      </c>
      <c r="F63" s="25"/>
      <c r="G63" s="25"/>
      <c r="H63" s="15"/>
      <c r="I63" s="15"/>
    </row>
    <row r="64" ht="24" customHeight="1" spans="1:9">
      <c r="A64" s="8" t="s">
        <v>22908</v>
      </c>
      <c r="B64" s="22" t="s">
        <v>5563</v>
      </c>
      <c r="C64" s="12" t="s">
        <v>178</v>
      </c>
      <c r="D64" s="8" t="s">
        <v>22909</v>
      </c>
      <c r="E64" s="10" t="s">
        <v>22732</v>
      </c>
      <c r="F64" s="25"/>
      <c r="G64" s="25"/>
      <c r="H64" s="15"/>
      <c r="I64" s="15"/>
    </row>
    <row r="65" ht="24" customHeight="1" spans="1:9">
      <c r="A65" s="8" t="s">
        <v>22910</v>
      </c>
      <c r="B65" s="22" t="s">
        <v>5564</v>
      </c>
      <c r="C65" s="12" t="s">
        <v>178</v>
      </c>
      <c r="D65" s="8" t="s">
        <v>22911</v>
      </c>
      <c r="E65" s="10" t="s">
        <v>22732</v>
      </c>
      <c r="F65" s="25"/>
      <c r="G65" s="25"/>
      <c r="H65" s="15"/>
      <c r="I65" s="15"/>
    </row>
    <row r="66" ht="24" customHeight="1" spans="1:9">
      <c r="A66" s="8" t="s">
        <v>22912</v>
      </c>
      <c r="B66" s="22" t="s">
        <v>5565</v>
      </c>
      <c r="C66" s="12" t="s">
        <v>178</v>
      </c>
      <c r="D66" s="8" t="s">
        <v>22913</v>
      </c>
      <c r="E66" s="10" t="s">
        <v>22732</v>
      </c>
      <c r="F66" s="25"/>
      <c r="G66" s="25"/>
      <c r="H66" s="15"/>
      <c r="I66" s="15"/>
    </row>
    <row r="67" ht="24" customHeight="1" spans="1:9">
      <c r="A67" s="8" t="s">
        <v>22914</v>
      </c>
      <c r="B67" s="22" t="s">
        <v>5566</v>
      </c>
      <c r="C67" s="12" t="s">
        <v>178</v>
      </c>
      <c r="D67" s="8" t="s">
        <v>22915</v>
      </c>
      <c r="E67" s="10" t="s">
        <v>22732</v>
      </c>
      <c r="F67" s="25"/>
      <c r="G67" s="25"/>
      <c r="H67" s="15"/>
      <c r="I67" s="15"/>
    </row>
    <row r="68" ht="24" customHeight="1" spans="1:9">
      <c r="A68" s="8" t="s">
        <v>22916</v>
      </c>
      <c r="B68" s="22" t="s">
        <v>5567</v>
      </c>
      <c r="C68" s="12" t="s">
        <v>178</v>
      </c>
      <c r="D68" s="8" t="s">
        <v>22917</v>
      </c>
      <c r="E68" s="10" t="s">
        <v>22732</v>
      </c>
      <c r="F68" s="25"/>
      <c r="G68" s="25"/>
      <c r="H68" s="15"/>
      <c r="I68" s="15"/>
    </row>
    <row r="69" ht="24" customHeight="1" spans="1:9">
      <c r="A69" s="8" t="s">
        <v>22918</v>
      </c>
      <c r="B69" s="22" t="s">
        <v>5568</v>
      </c>
      <c r="C69" s="12" t="s">
        <v>448</v>
      </c>
      <c r="D69" s="8" t="s">
        <v>22919</v>
      </c>
      <c r="E69" s="10" t="s">
        <v>22732</v>
      </c>
      <c r="F69" s="25"/>
      <c r="G69" s="25"/>
      <c r="H69" s="15"/>
      <c r="I69" s="15"/>
    </row>
    <row r="70" ht="24" customHeight="1" spans="1:9">
      <c r="A70" s="8" t="s">
        <v>22920</v>
      </c>
      <c r="B70" s="22" t="s">
        <v>5569</v>
      </c>
      <c r="C70" s="12" t="s">
        <v>448</v>
      </c>
      <c r="D70" s="8" t="s">
        <v>22921</v>
      </c>
      <c r="E70" s="10" t="s">
        <v>22732</v>
      </c>
      <c r="F70" s="25"/>
      <c r="G70" s="25"/>
      <c r="H70" s="15"/>
      <c r="I70" s="15"/>
    </row>
    <row r="71" ht="24" customHeight="1" spans="1:9">
      <c r="A71" s="8" t="s">
        <v>22922</v>
      </c>
      <c r="B71" s="22" t="s">
        <v>5570</v>
      </c>
      <c r="C71" s="12" t="s">
        <v>448</v>
      </c>
      <c r="D71" s="8" t="s">
        <v>22923</v>
      </c>
      <c r="E71" s="10" t="s">
        <v>22732</v>
      </c>
      <c r="F71" s="25"/>
      <c r="G71" s="25"/>
      <c r="H71" s="15"/>
      <c r="I71" s="15"/>
    </row>
    <row r="72" ht="24" customHeight="1" spans="1:9">
      <c r="A72" s="8" t="s">
        <v>22924</v>
      </c>
      <c r="B72" s="22" t="s">
        <v>5571</v>
      </c>
      <c r="C72" s="12" t="s">
        <v>448</v>
      </c>
      <c r="D72" s="8" t="s">
        <v>22925</v>
      </c>
      <c r="E72" s="10" t="s">
        <v>22732</v>
      </c>
      <c r="F72" s="25"/>
      <c r="G72" s="25"/>
      <c r="H72" s="15"/>
      <c r="I72" s="15"/>
    </row>
    <row r="73" ht="24" customHeight="1" spans="1:9">
      <c r="A73" s="8" t="s">
        <v>22926</v>
      </c>
      <c r="B73" s="22" t="s">
        <v>5572</v>
      </c>
      <c r="C73" s="12" t="s">
        <v>448</v>
      </c>
      <c r="D73" s="8" t="s">
        <v>22927</v>
      </c>
      <c r="E73" s="10" t="s">
        <v>22732</v>
      </c>
      <c r="F73" s="25"/>
      <c r="G73" s="25"/>
      <c r="H73" s="15"/>
      <c r="I73" s="15"/>
    </row>
    <row r="74" ht="24" customHeight="1" spans="1:9">
      <c r="A74" s="8" t="s">
        <v>22928</v>
      </c>
      <c r="B74" s="22" t="s">
        <v>5573</v>
      </c>
      <c r="C74" s="12" t="s">
        <v>448</v>
      </c>
      <c r="D74" s="8" t="s">
        <v>22929</v>
      </c>
      <c r="E74" s="10" t="s">
        <v>22732</v>
      </c>
      <c r="F74" s="25"/>
      <c r="G74" s="25"/>
      <c r="H74" s="15"/>
      <c r="I74" s="15"/>
    </row>
    <row r="75" ht="24" customHeight="1" spans="1:9">
      <c r="A75" s="8" t="s">
        <v>22930</v>
      </c>
      <c r="B75" s="22" t="s">
        <v>5574</v>
      </c>
      <c r="C75" s="12" t="s">
        <v>448</v>
      </c>
      <c r="D75" s="8" t="s">
        <v>22931</v>
      </c>
      <c r="E75" s="10" t="s">
        <v>22732</v>
      </c>
      <c r="F75" s="25"/>
      <c r="G75" s="25"/>
      <c r="H75" s="15"/>
      <c r="I75" s="15"/>
    </row>
    <row r="76" ht="24" customHeight="1" spans="1:9">
      <c r="A76" s="8" t="s">
        <v>22932</v>
      </c>
      <c r="B76" s="22" t="s">
        <v>5575</v>
      </c>
      <c r="C76" s="12" t="s">
        <v>448</v>
      </c>
      <c r="D76" s="8" t="s">
        <v>22933</v>
      </c>
      <c r="E76" s="10" t="s">
        <v>22732</v>
      </c>
      <c r="F76" s="25"/>
      <c r="G76" s="25"/>
      <c r="H76" s="15"/>
      <c r="I76" s="15"/>
    </row>
    <row r="77" ht="24" customHeight="1" spans="1:9">
      <c r="A77" s="8" t="s">
        <v>22934</v>
      </c>
      <c r="B77" s="22" t="s">
        <v>5576</v>
      </c>
      <c r="C77" s="12" t="s">
        <v>448</v>
      </c>
      <c r="D77" s="8" t="s">
        <v>22935</v>
      </c>
      <c r="E77" s="10" t="s">
        <v>22732</v>
      </c>
      <c r="F77" s="25"/>
      <c r="G77" s="25"/>
      <c r="H77" s="15"/>
      <c r="I77" s="15"/>
    </row>
    <row r="78" ht="24" customHeight="1" spans="1:9">
      <c r="A78" s="8" t="s">
        <v>22936</v>
      </c>
      <c r="B78" s="22" t="s">
        <v>5577</v>
      </c>
      <c r="C78" s="12" t="s">
        <v>178</v>
      </c>
      <c r="D78" s="8" t="s">
        <v>22937</v>
      </c>
      <c r="E78" s="10" t="s">
        <v>22732</v>
      </c>
      <c r="F78" s="25"/>
      <c r="G78" s="25"/>
      <c r="H78" s="15"/>
      <c r="I78" s="15"/>
    </row>
    <row r="79" ht="24" customHeight="1" spans="1:9">
      <c r="A79" s="8" t="s">
        <v>22938</v>
      </c>
      <c r="B79" s="22" t="s">
        <v>5578</v>
      </c>
      <c r="C79" s="12" t="s">
        <v>178</v>
      </c>
      <c r="D79" s="8" t="s">
        <v>22939</v>
      </c>
      <c r="E79" s="10" t="s">
        <v>22732</v>
      </c>
      <c r="F79" s="25"/>
      <c r="G79" s="25"/>
      <c r="H79" s="15"/>
      <c r="I79" s="15"/>
    </row>
    <row r="80" ht="24" customHeight="1" spans="1:9">
      <c r="A80" s="8" t="s">
        <v>22940</v>
      </c>
      <c r="B80" s="22" t="s">
        <v>5579</v>
      </c>
      <c r="C80" s="12" t="s">
        <v>178</v>
      </c>
      <c r="D80" s="8" t="s">
        <v>22941</v>
      </c>
      <c r="E80" s="10" t="s">
        <v>22732</v>
      </c>
      <c r="F80" s="25"/>
      <c r="G80" s="25"/>
      <c r="H80" s="15"/>
      <c r="I80" s="15"/>
    </row>
    <row r="81" ht="24" customHeight="1" spans="1:9">
      <c r="A81" s="8" t="s">
        <v>22942</v>
      </c>
      <c r="B81" s="22" t="s">
        <v>5580</v>
      </c>
      <c r="C81" s="12" t="s">
        <v>178</v>
      </c>
      <c r="D81" s="8" t="s">
        <v>22943</v>
      </c>
      <c r="E81" s="10" t="s">
        <v>22732</v>
      </c>
      <c r="F81" s="25"/>
      <c r="G81" s="25"/>
      <c r="H81" s="15"/>
      <c r="I81" s="15"/>
    </row>
    <row r="82" ht="24" customHeight="1" spans="1:9">
      <c r="A82" s="8" t="s">
        <v>22944</v>
      </c>
      <c r="B82" s="22" t="s">
        <v>5581</v>
      </c>
      <c r="C82" s="12" t="s">
        <v>178</v>
      </c>
      <c r="D82" s="8" t="s">
        <v>22945</v>
      </c>
      <c r="E82" s="10" t="s">
        <v>22732</v>
      </c>
      <c r="F82" s="25"/>
      <c r="G82" s="25"/>
      <c r="H82" s="15"/>
      <c r="I82" s="15"/>
    </row>
    <row r="83" ht="24" customHeight="1" spans="1:9">
      <c r="A83" s="8" t="s">
        <v>22946</v>
      </c>
      <c r="B83" s="22" t="s">
        <v>5582</v>
      </c>
      <c r="C83" s="12" t="s">
        <v>178</v>
      </c>
      <c r="D83" s="8" t="s">
        <v>22947</v>
      </c>
      <c r="E83" s="10" t="s">
        <v>22732</v>
      </c>
      <c r="F83" s="25"/>
      <c r="G83" s="25"/>
      <c r="H83" s="15"/>
      <c r="I83" s="15"/>
    </row>
    <row r="84" ht="24" customHeight="1" spans="1:9">
      <c r="A84" s="8" t="s">
        <v>22948</v>
      </c>
      <c r="B84" s="22" t="s">
        <v>5583</v>
      </c>
      <c r="C84" s="12" t="s">
        <v>178</v>
      </c>
      <c r="D84" s="8" t="s">
        <v>22949</v>
      </c>
      <c r="E84" s="10" t="s">
        <v>22732</v>
      </c>
      <c r="F84" s="25"/>
      <c r="G84" s="25"/>
      <c r="H84" s="15"/>
      <c r="I84" s="15"/>
    </row>
    <row r="85" ht="24" customHeight="1" spans="1:9">
      <c r="A85" s="8" t="s">
        <v>22950</v>
      </c>
      <c r="B85" s="22" t="s">
        <v>5584</v>
      </c>
      <c r="C85" s="12" t="s">
        <v>178</v>
      </c>
      <c r="D85" s="8" t="s">
        <v>22951</v>
      </c>
      <c r="E85" s="10" t="s">
        <v>22732</v>
      </c>
      <c r="F85" s="25"/>
      <c r="G85" s="25"/>
      <c r="H85" s="15"/>
      <c r="I85" s="15"/>
    </row>
    <row r="86" ht="24" customHeight="1" spans="1:9">
      <c r="A86" s="8" t="s">
        <v>22952</v>
      </c>
      <c r="B86" s="22" t="s">
        <v>5585</v>
      </c>
      <c r="C86" s="12" t="s">
        <v>178</v>
      </c>
      <c r="D86" s="8" t="s">
        <v>22953</v>
      </c>
      <c r="E86" s="10" t="s">
        <v>22732</v>
      </c>
      <c r="F86" s="25"/>
      <c r="G86" s="25"/>
      <c r="H86" s="15"/>
      <c r="I86" s="15"/>
    </row>
    <row r="87" ht="24" customHeight="1" spans="1:9">
      <c r="A87" s="8" t="s">
        <v>22954</v>
      </c>
      <c r="B87" s="22" t="s">
        <v>5586</v>
      </c>
      <c r="C87" s="12" t="s">
        <v>178</v>
      </c>
      <c r="D87" s="8" t="s">
        <v>22955</v>
      </c>
      <c r="E87" s="10" t="s">
        <v>22732</v>
      </c>
      <c r="F87" s="25"/>
      <c r="G87" s="25"/>
      <c r="H87" s="15"/>
      <c r="I87" s="15"/>
    </row>
    <row r="88" ht="24" customHeight="1" spans="1:9">
      <c r="A88" s="8" t="s">
        <v>22956</v>
      </c>
      <c r="B88" s="22" t="s">
        <v>5587</v>
      </c>
      <c r="C88" s="12" t="s">
        <v>178</v>
      </c>
      <c r="D88" s="8" t="s">
        <v>22957</v>
      </c>
      <c r="E88" s="10" t="s">
        <v>22732</v>
      </c>
      <c r="F88" s="25"/>
      <c r="G88" s="25"/>
      <c r="H88" s="15"/>
      <c r="I88" s="15"/>
    </row>
    <row r="89" ht="24" customHeight="1" spans="1:9">
      <c r="A89" s="8" t="s">
        <v>22958</v>
      </c>
      <c r="B89" s="22" t="s">
        <v>5588</v>
      </c>
      <c r="C89" s="12" t="s">
        <v>178</v>
      </c>
      <c r="D89" s="8" t="s">
        <v>22959</v>
      </c>
      <c r="E89" s="10" t="s">
        <v>22732</v>
      </c>
      <c r="F89" s="25"/>
      <c r="G89" s="25"/>
      <c r="H89" s="15"/>
      <c r="I89" s="15"/>
    </row>
    <row r="90" ht="24" customHeight="1" spans="1:9">
      <c r="A90" s="8" t="s">
        <v>22960</v>
      </c>
      <c r="B90" s="22" t="s">
        <v>5589</v>
      </c>
      <c r="C90" s="12" t="s">
        <v>178</v>
      </c>
      <c r="D90" s="8" t="s">
        <v>22961</v>
      </c>
      <c r="E90" s="10" t="s">
        <v>22732</v>
      </c>
      <c r="F90" s="25"/>
      <c r="G90" s="25"/>
      <c r="H90" s="15"/>
      <c r="I90" s="15"/>
    </row>
    <row r="91" ht="24" customHeight="1" spans="1:9">
      <c r="A91" s="8" t="s">
        <v>22962</v>
      </c>
      <c r="B91" s="22" t="s">
        <v>5590</v>
      </c>
      <c r="C91" s="12" t="s">
        <v>178</v>
      </c>
      <c r="D91" s="8" t="s">
        <v>22963</v>
      </c>
      <c r="E91" s="10" t="s">
        <v>22732</v>
      </c>
      <c r="F91" s="25"/>
      <c r="G91" s="25"/>
      <c r="H91" s="15"/>
      <c r="I91" s="15"/>
    </row>
    <row r="92" ht="24" customHeight="1" spans="1:9">
      <c r="A92" s="8" t="s">
        <v>22964</v>
      </c>
      <c r="B92" s="22" t="s">
        <v>5591</v>
      </c>
      <c r="C92" s="12" t="s">
        <v>178</v>
      </c>
      <c r="D92" s="8" t="s">
        <v>22965</v>
      </c>
      <c r="E92" s="10" t="s">
        <v>22732</v>
      </c>
      <c r="F92" s="25"/>
      <c r="G92" s="25"/>
      <c r="H92" s="15"/>
      <c r="I92" s="15"/>
    </row>
    <row r="93" ht="24" customHeight="1" spans="1:9">
      <c r="A93" s="8" t="s">
        <v>22966</v>
      </c>
      <c r="B93" s="22" t="s">
        <v>5592</v>
      </c>
      <c r="C93" s="12" t="s">
        <v>178</v>
      </c>
      <c r="D93" s="8" t="s">
        <v>22967</v>
      </c>
      <c r="E93" s="10" t="s">
        <v>22732</v>
      </c>
      <c r="F93" s="25"/>
      <c r="G93" s="25"/>
      <c r="H93" s="15"/>
      <c r="I93" s="15"/>
    </row>
    <row r="94" ht="24" customHeight="1" spans="1:9">
      <c r="A94" s="8" t="s">
        <v>22968</v>
      </c>
      <c r="B94" s="22" t="s">
        <v>5593</v>
      </c>
      <c r="C94" s="12" t="s">
        <v>178</v>
      </c>
      <c r="D94" s="8" t="s">
        <v>22969</v>
      </c>
      <c r="E94" s="10" t="s">
        <v>22732</v>
      </c>
      <c r="F94" s="25"/>
      <c r="G94" s="25"/>
      <c r="H94" s="15"/>
      <c r="I94" s="15"/>
    </row>
    <row r="95" ht="24" customHeight="1" spans="1:9">
      <c r="A95" s="8" t="s">
        <v>22970</v>
      </c>
      <c r="B95" s="22" t="s">
        <v>5594</v>
      </c>
      <c r="C95" s="12" t="s">
        <v>178</v>
      </c>
      <c r="D95" s="8" t="s">
        <v>22971</v>
      </c>
      <c r="E95" s="10" t="s">
        <v>22732</v>
      </c>
      <c r="F95" s="25"/>
      <c r="G95" s="25"/>
      <c r="H95" s="15"/>
      <c r="I95" s="15"/>
    </row>
    <row r="96" ht="24" customHeight="1" spans="1:9">
      <c r="A96" s="8" t="s">
        <v>22972</v>
      </c>
      <c r="B96" s="22" t="s">
        <v>5595</v>
      </c>
      <c r="C96" s="12" t="s">
        <v>178</v>
      </c>
      <c r="D96" s="8" t="s">
        <v>22973</v>
      </c>
      <c r="E96" s="10" t="s">
        <v>22732</v>
      </c>
      <c r="F96" s="25"/>
      <c r="G96" s="25"/>
      <c r="H96" s="15"/>
      <c r="I96" s="15"/>
    </row>
    <row r="97" ht="24" customHeight="1" spans="1:9">
      <c r="A97" s="8" t="s">
        <v>22974</v>
      </c>
      <c r="B97" s="22" t="s">
        <v>5596</v>
      </c>
      <c r="C97" s="12" t="s">
        <v>178</v>
      </c>
      <c r="D97" s="8" t="s">
        <v>22975</v>
      </c>
      <c r="E97" s="10" t="s">
        <v>22732</v>
      </c>
      <c r="F97" s="25"/>
      <c r="G97" s="25"/>
      <c r="H97" s="15"/>
      <c r="I97" s="15"/>
    </row>
    <row r="98" ht="24" customHeight="1" spans="1:9">
      <c r="A98" s="8" t="s">
        <v>22976</v>
      </c>
      <c r="B98" s="22" t="s">
        <v>5597</v>
      </c>
      <c r="C98" s="12" t="s">
        <v>178</v>
      </c>
      <c r="D98" s="8" t="s">
        <v>22977</v>
      </c>
      <c r="E98" s="10" t="s">
        <v>22732</v>
      </c>
      <c r="F98" s="25"/>
      <c r="G98" s="25"/>
      <c r="H98" s="15"/>
      <c r="I98" s="15"/>
    </row>
    <row r="99" ht="24" customHeight="1" spans="1:9">
      <c r="A99" s="8" t="s">
        <v>22978</v>
      </c>
      <c r="B99" s="22" t="s">
        <v>5598</v>
      </c>
      <c r="C99" s="12" t="s">
        <v>178</v>
      </c>
      <c r="D99" s="8" t="s">
        <v>22979</v>
      </c>
      <c r="E99" s="10" t="s">
        <v>22732</v>
      </c>
      <c r="F99" s="25"/>
      <c r="G99" s="25"/>
      <c r="H99" s="15"/>
      <c r="I99" s="15"/>
    </row>
    <row r="100" ht="24" customHeight="1" spans="1:9">
      <c r="A100" s="8" t="s">
        <v>22980</v>
      </c>
      <c r="B100" s="22" t="s">
        <v>5599</v>
      </c>
      <c r="C100" s="12" t="s">
        <v>178</v>
      </c>
      <c r="D100" s="8" t="s">
        <v>22981</v>
      </c>
      <c r="E100" s="10" t="s">
        <v>22732</v>
      </c>
      <c r="F100" s="25"/>
      <c r="G100" s="25"/>
      <c r="H100" s="15"/>
      <c r="I100" s="15"/>
    </row>
    <row r="101" ht="24" customHeight="1" spans="1:9">
      <c r="A101" s="8" t="s">
        <v>22982</v>
      </c>
      <c r="B101" s="22" t="s">
        <v>5600</v>
      </c>
      <c r="C101" s="12" t="s">
        <v>178</v>
      </c>
      <c r="D101" s="8" t="s">
        <v>22983</v>
      </c>
      <c r="E101" s="10" t="s">
        <v>22732</v>
      </c>
      <c r="F101" s="25"/>
      <c r="G101" s="25"/>
      <c r="H101" s="15"/>
      <c r="I101" s="15"/>
    </row>
    <row r="102" ht="24" customHeight="1" spans="1:9">
      <c r="A102" s="8" t="s">
        <v>22984</v>
      </c>
      <c r="B102" s="22" t="s">
        <v>5601</v>
      </c>
      <c r="C102" s="12" t="s">
        <v>178</v>
      </c>
      <c r="D102" s="8" t="s">
        <v>22985</v>
      </c>
      <c r="E102" s="10" t="s">
        <v>22732</v>
      </c>
      <c r="F102" s="25"/>
      <c r="G102" s="25"/>
      <c r="H102" s="15"/>
      <c r="I102" s="15"/>
    </row>
    <row r="103" ht="24" customHeight="1" spans="1:9">
      <c r="A103" s="8" t="s">
        <v>22986</v>
      </c>
      <c r="B103" s="22" t="s">
        <v>5602</v>
      </c>
      <c r="C103" s="12" t="s">
        <v>178</v>
      </c>
      <c r="D103" s="8" t="s">
        <v>22987</v>
      </c>
      <c r="E103" s="10" t="s">
        <v>22732</v>
      </c>
      <c r="F103" s="25"/>
      <c r="G103" s="25"/>
      <c r="H103" s="15"/>
      <c r="I103" s="15"/>
    </row>
    <row r="104" ht="24" customHeight="1" spans="1:9">
      <c r="A104" s="8" t="s">
        <v>22988</v>
      </c>
      <c r="B104" s="22" t="s">
        <v>5603</v>
      </c>
      <c r="C104" s="12" t="s">
        <v>178</v>
      </c>
      <c r="D104" s="8" t="s">
        <v>22989</v>
      </c>
      <c r="E104" s="10" t="s">
        <v>22732</v>
      </c>
      <c r="F104" s="25"/>
      <c r="G104" s="25"/>
      <c r="H104" s="15"/>
      <c r="I104" s="15"/>
    </row>
    <row r="105" ht="24" customHeight="1" spans="1:9">
      <c r="A105" s="8" t="s">
        <v>22990</v>
      </c>
      <c r="B105" s="22" t="s">
        <v>5604</v>
      </c>
      <c r="C105" s="12" t="s">
        <v>178</v>
      </c>
      <c r="D105" s="8" t="s">
        <v>22991</v>
      </c>
      <c r="E105" s="10" t="s">
        <v>22732</v>
      </c>
      <c r="F105" s="25"/>
      <c r="G105" s="25"/>
      <c r="H105" s="15"/>
      <c r="I105" s="15"/>
    </row>
    <row r="106" ht="24" customHeight="1" spans="1:9">
      <c r="A106" s="8" t="s">
        <v>22992</v>
      </c>
      <c r="B106" s="22" t="s">
        <v>5605</v>
      </c>
      <c r="C106" s="12" t="s">
        <v>178</v>
      </c>
      <c r="D106" s="8" t="s">
        <v>22993</v>
      </c>
      <c r="E106" s="10" t="s">
        <v>22732</v>
      </c>
      <c r="F106" s="25"/>
      <c r="G106" s="25"/>
      <c r="H106" s="15"/>
      <c r="I106" s="15"/>
    </row>
    <row r="107" ht="24" customHeight="1" spans="1:9">
      <c r="A107" s="8" t="s">
        <v>22994</v>
      </c>
      <c r="B107" s="22" t="s">
        <v>5606</v>
      </c>
      <c r="C107" s="12" t="s">
        <v>178</v>
      </c>
      <c r="D107" s="8" t="s">
        <v>22995</v>
      </c>
      <c r="E107" s="10" t="s">
        <v>22732</v>
      </c>
      <c r="F107" s="25"/>
      <c r="G107" s="25"/>
      <c r="H107" s="15"/>
      <c r="I107" s="15"/>
    </row>
    <row r="108" ht="24" customHeight="1" spans="1:9">
      <c r="A108" s="8" t="s">
        <v>22996</v>
      </c>
      <c r="B108" s="22" t="s">
        <v>5607</v>
      </c>
      <c r="C108" s="12" t="s">
        <v>178</v>
      </c>
      <c r="D108" s="8" t="s">
        <v>22997</v>
      </c>
      <c r="E108" s="10" t="s">
        <v>22732</v>
      </c>
      <c r="F108" s="25"/>
      <c r="G108" s="25"/>
      <c r="H108" s="15"/>
      <c r="I108" s="15"/>
    </row>
    <row r="109" ht="24" customHeight="1" spans="1:9">
      <c r="A109" s="8" t="s">
        <v>22998</v>
      </c>
      <c r="B109" s="22" t="s">
        <v>5608</v>
      </c>
      <c r="C109" s="12" t="s">
        <v>178</v>
      </c>
      <c r="D109" s="8" t="s">
        <v>22999</v>
      </c>
      <c r="E109" s="10" t="s">
        <v>22732</v>
      </c>
      <c r="F109" s="25"/>
      <c r="G109" s="25"/>
      <c r="H109" s="15"/>
      <c r="I109" s="15"/>
    </row>
    <row r="110" ht="24" customHeight="1" spans="1:9">
      <c r="A110" s="8" t="s">
        <v>23000</v>
      </c>
      <c r="B110" s="22" t="s">
        <v>5609</v>
      </c>
      <c r="C110" s="12" t="s">
        <v>178</v>
      </c>
      <c r="D110" s="8" t="s">
        <v>23001</v>
      </c>
      <c r="E110" s="10" t="s">
        <v>22732</v>
      </c>
      <c r="F110" s="25"/>
      <c r="G110" s="25"/>
      <c r="H110" s="15"/>
      <c r="I110" s="15"/>
    </row>
    <row r="111" ht="24" customHeight="1" spans="1:9">
      <c r="A111" s="8" t="s">
        <v>23002</v>
      </c>
      <c r="B111" s="22" t="s">
        <v>5610</v>
      </c>
      <c r="C111" s="12" t="s">
        <v>178</v>
      </c>
      <c r="D111" s="8" t="s">
        <v>23003</v>
      </c>
      <c r="E111" s="10" t="s">
        <v>22732</v>
      </c>
      <c r="F111" s="25"/>
      <c r="G111" s="25"/>
      <c r="H111" s="15"/>
      <c r="I111" s="15"/>
    </row>
    <row r="112" ht="24" customHeight="1" spans="1:9">
      <c r="A112" s="8" t="s">
        <v>23004</v>
      </c>
      <c r="B112" s="22" t="s">
        <v>5611</v>
      </c>
      <c r="C112" s="12" t="s">
        <v>448</v>
      </c>
      <c r="D112" s="8" t="s">
        <v>23005</v>
      </c>
      <c r="E112" s="10" t="s">
        <v>22732</v>
      </c>
      <c r="F112" s="25"/>
      <c r="G112" s="25"/>
      <c r="H112" s="15"/>
      <c r="I112" s="15"/>
    </row>
    <row r="113" ht="24" customHeight="1" spans="1:9">
      <c r="A113" s="8" t="s">
        <v>23006</v>
      </c>
      <c r="B113" s="22" t="s">
        <v>5612</v>
      </c>
      <c r="C113" s="12" t="s">
        <v>448</v>
      </c>
      <c r="D113" s="8" t="s">
        <v>23007</v>
      </c>
      <c r="E113" s="10" t="s">
        <v>22732</v>
      </c>
      <c r="F113" s="25"/>
      <c r="G113" s="25"/>
      <c r="H113" s="15"/>
      <c r="I113" s="15"/>
    </row>
    <row r="114" ht="24" customHeight="1" spans="1:9">
      <c r="A114" s="8" t="s">
        <v>23008</v>
      </c>
      <c r="B114" s="22" t="s">
        <v>5613</v>
      </c>
      <c r="C114" s="12" t="s">
        <v>448</v>
      </c>
      <c r="D114" s="8" t="s">
        <v>23009</v>
      </c>
      <c r="E114" s="10" t="s">
        <v>22732</v>
      </c>
      <c r="F114" s="25"/>
      <c r="G114" s="25"/>
      <c r="H114" s="15"/>
      <c r="I114" s="15"/>
    </row>
    <row r="115" ht="24" customHeight="1" spans="1:9">
      <c r="A115" s="8" t="s">
        <v>23010</v>
      </c>
      <c r="B115" s="22" t="s">
        <v>5614</v>
      </c>
      <c r="C115" s="12" t="s">
        <v>448</v>
      </c>
      <c r="D115" s="8" t="s">
        <v>23011</v>
      </c>
      <c r="E115" s="10" t="s">
        <v>22732</v>
      </c>
      <c r="F115" s="25"/>
      <c r="G115" s="25"/>
      <c r="H115" s="15"/>
      <c r="I115" s="15"/>
    </row>
    <row r="116" ht="24" customHeight="1" spans="1:9">
      <c r="A116" s="8" t="s">
        <v>23012</v>
      </c>
      <c r="B116" s="22" t="s">
        <v>5615</v>
      </c>
      <c r="C116" s="12" t="s">
        <v>448</v>
      </c>
      <c r="D116" s="8" t="s">
        <v>23013</v>
      </c>
      <c r="E116" s="10" t="s">
        <v>22732</v>
      </c>
      <c r="F116" s="25"/>
      <c r="G116" s="25"/>
      <c r="H116" s="15"/>
      <c r="I116" s="15"/>
    </row>
    <row r="117" ht="24" customHeight="1" spans="1:9">
      <c r="A117" s="8" t="s">
        <v>23014</v>
      </c>
      <c r="B117" s="22" t="s">
        <v>23015</v>
      </c>
      <c r="C117" s="12" t="s">
        <v>178</v>
      </c>
      <c r="D117" s="8" t="s">
        <v>23016</v>
      </c>
      <c r="E117" s="10" t="s">
        <v>22732</v>
      </c>
      <c r="F117" s="25"/>
      <c r="G117" s="25"/>
      <c r="H117" s="15"/>
      <c r="I117" s="15"/>
    </row>
    <row r="118" ht="24" customHeight="1" spans="1:9">
      <c r="A118" s="8" t="s">
        <v>23017</v>
      </c>
      <c r="B118" s="22" t="s">
        <v>23018</v>
      </c>
      <c r="C118" s="12" t="s">
        <v>178</v>
      </c>
      <c r="D118" s="8" t="s">
        <v>23019</v>
      </c>
      <c r="E118" s="10" t="s">
        <v>22732</v>
      </c>
      <c r="F118" s="25"/>
      <c r="G118" s="25"/>
      <c r="H118" s="15"/>
      <c r="I118" s="15"/>
    </row>
    <row r="119" ht="24" customHeight="1" spans="1:9">
      <c r="A119" s="8" t="s">
        <v>23020</v>
      </c>
      <c r="B119" s="22" t="s">
        <v>23021</v>
      </c>
      <c r="C119" s="12" t="s">
        <v>178</v>
      </c>
      <c r="D119" s="8" t="s">
        <v>23022</v>
      </c>
      <c r="E119" s="10" t="s">
        <v>22732</v>
      </c>
      <c r="F119" s="25"/>
      <c r="G119" s="25"/>
      <c r="H119" s="15"/>
      <c r="I119" s="15"/>
    </row>
    <row r="120" ht="24" customHeight="1" spans="1:9">
      <c r="A120" s="8" t="s">
        <v>23023</v>
      </c>
      <c r="B120" s="22" t="s">
        <v>23024</v>
      </c>
      <c r="C120" s="12" t="s">
        <v>178</v>
      </c>
      <c r="D120" s="8" t="s">
        <v>23025</v>
      </c>
      <c r="E120" s="10" t="s">
        <v>22732</v>
      </c>
      <c r="F120" s="25"/>
      <c r="G120" s="25"/>
      <c r="H120" s="15"/>
      <c r="I120" s="15"/>
    </row>
    <row r="121" ht="24" customHeight="1" spans="1:9">
      <c r="A121" s="8" t="s">
        <v>23026</v>
      </c>
      <c r="B121" s="22" t="s">
        <v>23027</v>
      </c>
      <c r="C121" s="12" t="s">
        <v>178</v>
      </c>
      <c r="D121" s="8" t="s">
        <v>23028</v>
      </c>
      <c r="E121" s="10" t="s">
        <v>22732</v>
      </c>
      <c r="F121" s="25"/>
      <c r="G121" s="25"/>
      <c r="H121" s="15"/>
      <c r="I121" s="15"/>
    </row>
    <row r="122" ht="24" customHeight="1" spans="1:9">
      <c r="A122" s="8" t="s">
        <v>23029</v>
      </c>
      <c r="B122" s="22" t="s">
        <v>23030</v>
      </c>
      <c r="C122" s="12" t="s">
        <v>178</v>
      </c>
      <c r="D122" s="8" t="s">
        <v>23031</v>
      </c>
      <c r="E122" s="10" t="s">
        <v>22732</v>
      </c>
      <c r="F122" s="25"/>
      <c r="G122" s="25"/>
      <c r="H122" s="15"/>
      <c r="I122" s="15"/>
    </row>
    <row r="123" ht="24" customHeight="1" spans="1:9">
      <c r="A123" s="8" t="s">
        <v>23032</v>
      </c>
      <c r="B123" s="22" t="s">
        <v>23033</v>
      </c>
      <c r="C123" s="12" t="s">
        <v>178</v>
      </c>
      <c r="D123" s="8" t="s">
        <v>23034</v>
      </c>
      <c r="E123" s="10" t="s">
        <v>22732</v>
      </c>
      <c r="F123" s="25"/>
      <c r="G123" s="25"/>
      <c r="H123" s="15"/>
      <c r="I123" s="15"/>
    </row>
    <row r="124" ht="24" customHeight="1" spans="1:9">
      <c r="A124" s="8" t="s">
        <v>23035</v>
      </c>
      <c r="B124" s="22" t="s">
        <v>23036</v>
      </c>
      <c r="C124" s="12" t="s">
        <v>178</v>
      </c>
      <c r="D124" s="8" t="s">
        <v>23037</v>
      </c>
      <c r="E124" s="10" t="s">
        <v>22732</v>
      </c>
      <c r="F124" s="25"/>
      <c r="G124" s="25"/>
      <c r="H124" s="15"/>
      <c r="I124" s="15"/>
    </row>
    <row r="125" ht="24" customHeight="1" spans="1:9">
      <c r="A125" s="8" t="s">
        <v>23038</v>
      </c>
      <c r="B125" s="22" t="s">
        <v>23039</v>
      </c>
      <c r="C125" s="12" t="s">
        <v>178</v>
      </c>
      <c r="D125" s="8" t="s">
        <v>23040</v>
      </c>
      <c r="E125" s="10" t="s">
        <v>22732</v>
      </c>
      <c r="F125" s="25"/>
      <c r="G125" s="25"/>
      <c r="H125" s="15"/>
      <c r="I125" s="15"/>
    </row>
    <row r="126" ht="24" customHeight="1" spans="1:9">
      <c r="A126" s="8" t="s">
        <v>23041</v>
      </c>
      <c r="B126" s="22" t="s">
        <v>23042</v>
      </c>
      <c r="C126" s="12" t="s">
        <v>178</v>
      </c>
      <c r="D126" s="8" t="s">
        <v>23043</v>
      </c>
      <c r="E126" s="10" t="s">
        <v>22732</v>
      </c>
      <c r="F126" s="25"/>
      <c r="G126" s="25"/>
      <c r="H126" s="15"/>
      <c r="I126" s="15"/>
    </row>
    <row r="127" ht="24" customHeight="1" spans="1:9">
      <c r="A127" s="8" t="s">
        <v>23044</v>
      </c>
      <c r="B127" s="22" t="s">
        <v>23045</v>
      </c>
      <c r="C127" s="12" t="s">
        <v>178</v>
      </c>
      <c r="D127" s="8" t="s">
        <v>23046</v>
      </c>
      <c r="E127" s="10" t="s">
        <v>22732</v>
      </c>
      <c r="F127" s="25"/>
      <c r="G127" s="25"/>
      <c r="H127" s="15"/>
      <c r="I127" s="15"/>
    </row>
    <row r="128" ht="24" customHeight="1" spans="1:9">
      <c r="A128" s="8" t="s">
        <v>23047</v>
      </c>
      <c r="B128" s="22" t="s">
        <v>23048</v>
      </c>
      <c r="C128" s="12" t="s">
        <v>178</v>
      </c>
      <c r="D128" s="8" t="s">
        <v>23049</v>
      </c>
      <c r="E128" s="10" t="s">
        <v>22732</v>
      </c>
      <c r="F128" s="25"/>
      <c r="G128" s="25"/>
      <c r="H128" s="15"/>
      <c r="I128" s="15"/>
    </row>
    <row r="129" ht="24" customHeight="1" spans="1:9">
      <c r="A129" s="8" t="s">
        <v>23050</v>
      </c>
      <c r="B129" s="22" t="s">
        <v>23051</v>
      </c>
      <c r="C129" s="12" t="s">
        <v>178</v>
      </c>
      <c r="D129" s="11" t="s">
        <v>23052</v>
      </c>
      <c r="E129" s="10" t="s">
        <v>22732</v>
      </c>
      <c r="F129" s="25"/>
      <c r="G129" s="25"/>
      <c r="H129" s="15"/>
      <c r="I129" s="15"/>
    </row>
    <row r="130" ht="24" customHeight="1" spans="1:9">
      <c r="A130" s="8" t="s">
        <v>23053</v>
      </c>
      <c r="B130" s="22" t="s">
        <v>23054</v>
      </c>
      <c r="C130" s="12" t="s">
        <v>178</v>
      </c>
      <c r="D130" s="8" t="s">
        <v>23055</v>
      </c>
      <c r="E130" s="10" t="s">
        <v>22732</v>
      </c>
      <c r="F130" s="25"/>
      <c r="G130" s="25"/>
      <c r="H130" s="15"/>
      <c r="I130" s="15"/>
    </row>
    <row r="131" ht="24" customHeight="1" spans="1:9">
      <c r="A131" s="8" t="s">
        <v>23056</v>
      </c>
      <c r="B131" s="22" t="s">
        <v>23057</v>
      </c>
      <c r="C131" s="12" t="s">
        <v>178</v>
      </c>
      <c r="D131" s="11" t="s">
        <v>23058</v>
      </c>
      <c r="E131" s="10" t="s">
        <v>22732</v>
      </c>
      <c r="F131" s="25"/>
      <c r="G131" s="25"/>
      <c r="H131" s="15"/>
      <c r="I131" s="15"/>
    </row>
    <row r="132" ht="24" customHeight="1" spans="1:9">
      <c r="A132" s="8" t="s">
        <v>23059</v>
      </c>
      <c r="B132" s="22" t="s">
        <v>23060</v>
      </c>
      <c r="C132" s="12" t="s">
        <v>178</v>
      </c>
      <c r="D132" s="8" t="s">
        <v>23061</v>
      </c>
      <c r="E132" s="10" t="s">
        <v>22732</v>
      </c>
      <c r="F132" s="25"/>
      <c r="G132" s="25"/>
      <c r="H132" s="15"/>
      <c r="I132" s="15"/>
    </row>
    <row r="133" ht="24" customHeight="1" spans="1:9">
      <c r="A133" s="8" t="s">
        <v>23062</v>
      </c>
      <c r="B133" s="22" t="s">
        <v>23063</v>
      </c>
      <c r="C133" s="12" t="s">
        <v>178</v>
      </c>
      <c r="D133" s="8" t="s">
        <v>23064</v>
      </c>
      <c r="E133" s="10" t="s">
        <v>22732</v>
      </c>
      <c r="F133" s="25"/>
      <c r="G133" s="25"/>
      <c r="H133" s="15"/>
      <c r="I133" s="15"/>
    </row>
    <row r="134" ht="24" customHeight="1" spans="1:9">
      <c r="A134" s="8" t="s">
        <v>23065</v>
      </c>
      <c r="B134" s="22" t="s">
        <v>23066</v>
      </c>
      <c r="C134" s="12" t="s">
        <v>178</v>
      </c>
      <c r="D134" s="8" t="s">
        <v>23067</v>
      </c>
      <c r="E134" s="10" t="s">
        <v>22732</v>
      </c>
      <c r="F134" s="25"/>
      <c r="G134" s="25"/>
      <c r="H134" s="15"/>
      <c r="I134" s="15"/>
    </row>
    <row r="135" ht="24" customHeight="1" spans="1:9">
      <c r="A135" s="8" t="s">
        <v>23068</v>
      </c>
      <c r="B135" s="22" t="s">
        <v>23069</v>
      </c>
      <c r="C135" s="12" t="s">
        <v>178</v>
      </c>
      <c r="D135" s="8" t="s">
        <v>23070</v>
      </c>
      <c r="E135" s="10" t="s">
        <v>22732</v>
      </c>
      <c r="F135" s="25"/>
      <c r="G135" s="25"/>
      <c r="H135" s="15"/>
      <c r="I135" s="15"/>
    </row>
    <row r="136" ht="24" customHeight="1" spans="1:9">
      <c r="A136" s="8" t="s">
        <v>23071</v>
      </c>
      <c r="B136" s="22" t="s">
        <v>23072</v>
      </c>
      <c r="C136" s="12" t="s">
        <v>178</v>
      </c>
      <c r="D136" s="8" t="s">
        <v>23073</v>
      </c>
      <c r="E136" s="10" t="s">
        <v>22732</v>
      </c>
      <c r="F136" s="25"/>
      <c r="G136" s="25"/>
      <c r="H136" s="15"/>
      <c r="I136" s="15"/>
    </row>
    <row r="137" ht="24" customHeight="1" spans="1:9">
      <c r="A137" s="8" t="s">
        <v>23074</v>
      </c>
      <c r="B137" s="22" t="s">
        <v>23075</v>
      </c>
      <c r="C137" s="12" t="s">
        <v>178</v>
      </c>
      <c r="D137" s="8" t="s">
        <v>23076</v>
      </c>
      <c r="E137" s="10" t="s">
        <v>22732</v>
      </c>
      <c r="F137" s="25"/>
      <c r="G137" s="25"/>
      <c r="H137" s="15"/>
      <c r="I137" s="15"/>
    </row>
    <row r="138" ht="24" customHeight="1" spans="1:9">
      <c r="A138" s="8" t="s">
        <v>23077</v>
      </c>
      <c r="B138" s="22" t="s">
        <v>23078</v>
      </c>
      <c r="C138" s="12" t="s">
        <v>178</v>
      </c>
      <c r="D138" s="8" t="s">
        <v>23079</v>
      </c>
      <c r="E138" s="10" t="s">
        <v>22732</v>
      </c>
      <c r="F138" s="25"/>
      <c r="G138" s="25"/>
      <c r="H138" s="15"/>
      <c r="I138" s="15"/>
    </row>
    <row r="139" ht="24" customHeight="1" spans="1:9">
      <c r="A139" s="8" t="s">
        <v>23080</v>
      </c>
      <c r="B139" s="22" t="s">
        <v>23081</v>
      </c>
      <c r="C139" s="12" t="s">
        <v>178</v>
      </c>
      <c r="D139" s="8" t="s">
        <v>23082</v>
      </c>
      <c r="E139" s="10" t="s">
        <v>22732</v>
      </c>
      <c r="F139" s="25"/>
      <c r="G139" s="25"/>
      <c r="H139" s="15"/>
      <c r="I139" s="15"/>
    </row>
    <row r="140" ht="24" customHeight="1" spans="1:9">
      <c r="A140" s="8" t="s">
        <v>23083</v>
      </c>
      <c r="B140" s="22" t="s">
        <v>23084</v>
      </c>
      <c r="C140" s="12" t="s">
        <v>178</v>
      </c>
      <c r="D140" s="8" t="s">
        <v>23085</v>
      </c>
      <c r="E140" s="10" t="s">
        <v>22732</v>
      </c>
      <c r="F140" s="25"/>
      <c r="G140" s="25"/>
      <c r="H140" s="15"/>
      <c r="I140" s="15"/>
    </row>
    <row r="141" ht="24" customHeight="1" spans="1:9">
      <c r="A141" s="8" t="s">
        <v>23086</v>
      </c>
      <c r="B141" s="22" t="s">
        <v>23087</v>
      </c>
      <c r="C141" s="12" t="s">
        <v>178</v>
      </c>
      <c r="D141" s="11" t="s">
        <v>23088</v>
      </c>
      <c r="E141" s="10" t="s">
        <v>22732</v>
      </c>
      <c r="F141" s="25"/>
      <c r="G141" s="25"/>
      <c r="H141" s="15"/>
      <c r="I141" s="15"/>
    </row>
    <row r="142" ht="24" customHeight="1" spans="1:9">
      <c r="A142" s="8" t="s">
        <v>23089</v>
      </c>
      <c r="B142" s="22" t="s">
        <v>23090</v>
      </c>
      <c r="C142" s="12" t="s">
        <v>178</v>
      </c>
      <c r="D142" s="8" t="s">
        <v>23091</v>
      </c>
      <c r="E142" s="10" t="s">
        <v>22732</v>
      </c>
      <c r="F142" s="25"/>
      <c r="G142" s="25"/>
      <c r="H142" s="15"/>
      <c r="I142" s="15"/>
    </row>
    <row r="143" ht="24" customHeight="1" spans="1:9">
      <c r="A143" s="8" t="s">
        <v>23092</v>
      </c>
      <c r="B143" s="22" t="s">
        <v>23093</v>
      </c>
      <c r="C143" s="12" t="s">
        <v>178</v>
      </c>
      <c r="D143" s="11" t="s">
        <v>23094</v>
      </c>
      <c r="E143" s="10" t="s">
        <v>22732</v>
      </c>
      <c r="F143" s="25"/>
      <c r="G143" s="25"/>
      <c r="H143" s="15"/>
      <c r="I143" s="15"/>
    </row>
    <row r="144" ht="24" customHeight="1" spans="1:9">
      <c r="A144" s="8" t="s">
        <v>23095</v>
      </c>
      <c r="B144" s="22" t="s">
        <v>23096</v>
      </c>
      <c r="C144" s="12" t="s">
        <v>178</v>
      </c>
      <c r="D144" s="8" t="s">
        <v>23097</v>
      </c>
      <c r="E144" s="10" t="s">
        <v>22732</v>
      </c>
      <c r="F144" s="25"/>
      <c r="G144" s="25"/>
      <c r="H144" s="15"/>
      <c r="I144" s="15"/>
    </row>
    <row r="145" ht="24" customHeight="1" spans="1:9">
      <c r="A145" s="8" t="s">
        <v>23098</v>
      </c>
      <c r="B145" s="22" t="s">
        <v>23099</v>
      </c>
      <c r="C145" s="12" t="s">
        <v>178</v>
      </c>
      <c r="D145" s="8" t="s">
        <v>23100</v>
      </c>
      <c r="E145" s="10" t="s">
        <v>22732</v>
      </c>
      <c r="F145" s="25"/>
      <c r="G145" s="25"/>
      <c r="H145" s="15"/>
      <c r="I145" s="15"/>
    </row>
    <row r="146" ht="24" customHeight="1" spans="1:9">
      <c r="A146" s="8" t="s">
        <v>23101</v>
      </c>
      <c r="B146" s="22" t="s">
        <v>23102</v>
      </c>
      <c r="C146" s="12" t="s">
        <v>178</v>
      </c>
      <c r="D146" s="8" t="s">
        <v>23103</v>
      </c>
      <c r="E146" s="10" t="s">
        <v>22732</v>
      </c>
      <c r="F146" s="25"/>
      <c r="G146" s="25"/>
      <c r="H146" s="15"/>
      <c r="I146" s="15"/>
    </row>
    <row r="147" ht="24" customHeight="1" spans="1:9">
      <c r="A147" s="8" t="s">
        <v>23104</v>
      </c>
      <c r="B147" s="22" t="s">
        <v>23105</v>
      </c>
      <c r="C147" s="12" t="s">
        <v>178</v>
      </c>
      <c r="D147" s="8" t="s">
        <v>23106</v>
      </c>
      <c r="E147" s="10" t="s">
        <v>22732</v>
      </c>
      <c r="F147" s="25"/>
      <c r="G147" s="25"/>
      <c r="H147" s="15"/>
      <c r="I147" s="15"/>
    </row>
    <row r="148" ht="24" customHeight="1" spans="1:9">
      <c r="A148" s="8" t="s">
        <v>23107</v>
      </c>
      <c r="B148" s="22" t="s">
        <v>23108</v>
      </c>
      <c r="C148" s="12" t="s">
        <v>178</v>
      </c>
      <c r="D148" s="8" t="s">
        <v>23109</v>
      </c>
      <c r="E148" s="10" t="s">
        <v>22732</v>
      </c>
      <c r="F148" s="25"/>
      <c r="G148" s="25"/>
      <c r="H148" s="15"/>
      <c r="I148" s="15"/>
    </row>
    <row r="149" ht="24" customHeight="1" spans="1:9">
      <c r="A149" s="8" t="s">
        <v>23110</v>
      </c>
      <c r="B149" s="22" t="s">
        <v>23111</v>
      </c>
      <c r="C149" s="12" t="s">
        <v>178</v>
      </c>
      <c r="D149" s="8" t="s">
        <v>23112</v>
      </c>
      <c r="E149" s="10" t="s">
        <v>22732</v>
      </c>
      <c r="F149" s="25"/>
      <c r="G149" s="25"/>
      <c r="H149" s="15"/>
      <c r="I149" s="15"/>
    </row>
    <row r="150" ht="24" customHeight="1" spans="1:9">
      <c r="A150" s="8" t="s">
        <v>23113</v>
      </c>
      <c r="B150" s="22" t="s">
        <v>23114</v>
      </c>
      <c r="C150" s="12" t="s">
        <v>178</v>
      </c>
      <c r="D150" s="8" t="s">
        <v>23115</v>
      </c>
      <c r="E150" s="10" t="s">
        <v>22732</v>
      </c>
      <c r="F150" s="25"/>
      <c r="G150" s="25"/>
      <c r="H150" s="15"/>
      <c r="I150" s="15"/>
    </row>
    <row r="151" ht="24" customHeight="1" spans="1:9">
      <c r="A151" s="8" t="s">
        <v>23116</v>
      </c>
      <c r="B151" s="22" t="s">
        <v>23117</v>
      </c>
      <c r="C151" s="12" t="s">
        <v>178</v>
      </c>
      <c r="D151" s="8" t="s">
        <v>23118</v>
      </c>
      <c r="E151" s="10" t="s">
        <v>22732</v>
      </c>
      <c r="F151" s="25"/>
      <c r="G151" s="25"/>
      <c r="H151" s="15"/>
      <c r="I151" s="15"/>
    </row>
    <row r="152" ht="24" customHeight="1" spans="1:9">
      <c r="A152" s="8" t="s">
        <v>23119</v>
      </c>
      <c r="B152" s="22" t="s">
        <v>23120</v>
      </c>
      <c r="C152" s="12" t="s">
        <v>178</v>
      </c>
      <c r="D152" s="8" t="s">
        <v>23121</v>
      </c>
      <c r="E152" s="10" t="s">
        <v>22732</v>
      </c>
      <c r="F152" s="25"/>
      <c r="G152" s="25"/>
      <c r="H152" s="15"/>
      <c r="I152" s="15"/>
    </row>
    <row r="153" ht="24" customHeight="1" spans="1:9">
      <c r="A153" s="8" t="s">
        <v>23122</v>
      </c>
      <c r="B153" s="22" t="s">
        <v>23123</v>
      </c>
      <c r="C153" s="12" t="s">
        <v>178</v>
      </c>
      <c r="D153" s="8" t="s">
        <v>23124</v>
      </c>
      <c r="E153" s="10" t="s">
        <v>22732</v>
      </c>
      <c r="F153" s="25"/>
      <c r="G153" s="25"/>
      <c r="H153" s="15"/>
      <c r="I153" s="15"/>
    </row>
    <row r="154" ht="24" customHeight="1" spans="1:9">
      <c r="A154" s="8" t="s">
        <v>23125</v>
      </c>
      <c r="B154" s="22" t="s">
        <v>23126</v>
      </c>
      <c r="C154" s="12" t="s">
        <v>178</v>
      </c>
      <c r="D154" s="8" t="s">
        <v>23127</v>
      </c>
      <c r="E154" s="10" t="s">
        <v>22732</v>
      </c>
      <c r="F154" s="25"/>
      <c r="G154" s="25"/>
      <c r="H154" s="15"/>
      <c r="I154" s="15"/>
    </row>
    <row r="155" ht="24" customHeight="1" spans="1:9">
      <c r="A155" s="8" t="s">
        <v>23128</v>
      </c>
      <c r="B155" s="22" t="s">
        <v>23129</v>
      </c>
      <c r="C155" s="12" t="s">
        <v>178</v>
      </c>
      <c r="D155" s="8" t="s">
        <v>23130</v>
      </c>
      <c r="E155" s="10" t="s">
        <v>22732</v>
      </c>
      <c r="F155" s="25"/>
      <c r="G155" s="25"/>
      <c r="H155" s="15"/>
      <c r="I155" s="15"/>
    </row>
    <row r="156" ht="24" customHeight="1" spans="1:9">
      <c r="A156" s="8" t="s">
        <v>23131</v>
      </c>
      <c r="B156" s="22" t="s">
        <v>23132</v>
      </c>
      <c r="C156" s="12" t="s">
        <v>178</v>
      </c>
      <c r="D156" s="8" t="s">
        <v>23133</v>
      </c>
      <c r="E156" s="10" t="s">
        <v>22732</v>
      </c>
      <c r="F156" s="25"/>
      <c r="G156" s="25"/>
      <c r="H156" s="15"/>
      <c r="I156" s="15"/>
    </row>
    <row r="157" ht="24" customHeight="1" spans="1:9">
      <c r="A157" s="8" t="s">
        <v>23134</v>
      </c>
      <c r="B157" s="22" t="s">
        <v>23135</v>
      </c>
      <c r="C157" s="12" t="s">
        <v>178</v>
      </c>
      <c r="D157" s="8" t="s">
        <v>23136</v>
      </c>
      <c r="E157" s="10" t="s">
        <v>22732</v>
      </c>
      <c r="F157" s="25"/>
      <c r="G157" s="25"/>
      <c r="H157" s="15"/>
      <c r="I157" s="15"/>
    </row>
    <row r="158" ht="24" customHeight="1" spans="1:9">
      <c r="A158" s="8" t="s">
        <v>23137</v>
      </c>
      <c r="B158" s="22" t="s">
        <v>23138</v>
      </c>
      <c r="C158" s="12" t="s">
        <v>178</v>
      </c>
      <c r="D158" s="8" t="s">
        <v>23139</v>
      </c>
      <c r="E158" s="10" t="s">
        <v>22732</v>
      </c>
      <c r="F158" s="25"/>
      <c r="G158" s="25"/>
      <c r="H158" s="15"/>
      <c r="I158" s="15"/>
    </row>
    <row r="159" ht="24" customHeight="1" spans="1:9">
      <c r="A159" s="8" t="s">
        <v>23140</v>
      </c>
      <c r="B159" s="22" t="s">
        <v>23141</v>
      </c>
      <c r="C159" s="12" t="s">
        <v>178</v>
      </c>
      <c r="D159" s="8" t="s">
        <v>23142</v>
      </c>
      <c r="E159" s="10" t="s">
        <v>22732</v>
      </c>
      <c r="F159" s="25"/>
      <c r="G159" s="25"/>
      <c r="H159" s="15"/>
      <c r="I159" s="15"/>
    </row>
    <row r="160" ht="24" customHeight="1" spans="1:9">
      <c r="A160" s="8" t="s">
        <v>23143</v>
      </c>
      <c r="B160" s="22" t="s">
        <v>23144</v>
      </c>
      <c r="C160" s="12" t="s">
        <v>178</v>
      </c>
      <c r="D160" s="8" t="s">
        <v>23145</v>
      </c>
      <c r="E160" s="10" t="s">
        <v>22732</v>
      </c>
      <c r="F160" s="25"/>
      <c r="G160" s="25"/>
      <c r="H160" s="15"/>
      <c r="I160" s="15"/>
    </row>
    <row r="161" ht="24" customHeight="1" spans="1:9">
      <c r="A161" s="8" t="s">
        <v>23146</v>
      </c>
      <c r="B161" s="22" t="s">
        <v>23147</v>
      </c>
      <c r="C161" s="12" t="s">
        <v>178</v>
      </c>
      <c r="D161" s="8" t="s">
        <v>23148</v>
      </c>
      <c r="E161" s="10" t="s">
        <v>22732</v>
      </c>
      <c r="F161" s="25"/>
      <c r="G161" s="25"/>
      <c r="H161" s="15"/>
      <c r="I161" s="15"/>
    </row>
    <row r="162" ht="24" customHeight="1" spans="1:9">
      <c r="A162" s="8" t="s">
        <v>23149</v>
      </c>
      <c r="B162" s="22" t="s">
        <v>23150</v>
      </c>
      <c r="C162" s="12" t="s">
        <v>178</v>
      </c>
      <c r="D162" s="8" t="s">
        <v>23151</v>
      </c>
      <c r="E162" s="10" t="s">
        <v>22732</v>
      </c>
      <c r="F162" s="25"/>
      <c r="G162" s="25"/>
      <c r="H162" s="15"/>
      <c r="I162" s="15"/>
    </row>
    <row r="163" ht="24" customHeight="1" spans="1:9">
      <c r="A163" s="8" t="s">
        <v>23152</v>
      </c>
      <c r="B163" s="22" t="s">
        <v>23153</v>
      </c>
      <c r="C163" s="12" t="s">
        <v>178</v>
      </c>
      <c r="D163" s="8" t="s">
        <v>23154</v>
      </c>
      <c r="E163" s="10" t="s">
        <v>22732</v>
      </c>
      <c r="F163" s="25"/>
      <c r="G163" s="25"/>
      <c r="H163" s="15"/>
      <c r="I163" s="15"/>
    </row>
    <row r="164" ht="24" customHeight="1" spans="1:9">
      <c r="A164" s="8" t="s">
        <v>23155</v>
      </c>
      <c r="B164" s="22" t="s">
        <v>23156</v>
      </c>
      <c r="C164" s="12" t="s">
        <v>178</v>
      </c>
      <c r="D164" s="8" t="s">
        <v>23157</v>
      </c>
      <c r="E164" s="10" t="s">
        <v>22732</v>
      </c>
      <c r="F164" s="25"/>
      <c r="G164" s="25"/>
      <c r="H164" s="15"/>
      <c r="I164" s="15"/>
    </row>
    <row r="165" ht="24" customHeight="1" spans="1:9">
      <c r="A165" s="8" t="s">
        <v>23158</v>
      </c>
      <c r="B165" s="22" t="s">
        <v>23159</v>
      </c>
      <c r="C165" s="12" t="s">
        <v>178</v>
      </c>
      <c r="D165" s="8" t="s">
        <v>23160</v>
      </c>
      <c r="E165" s="10" t="s">
        <v>22732</v>
      </c>
      <c r="F165" s="25"/>
      <c r="G165" s="25"/>
      <c r="H165" s="15"/>
      <c r="I165" s="15"/>
    </row>
    <row r="166" ht="24" customHeight="1" spans="1:9">
      <c r="A166" s="8" t="s">
        <v>23161</v>
      </c>
      <c r="B166" s="22" t="s">
        <v>23162</v>
      </c>
      <c r="C166" s="12" t="s">
        <v>178</v>
      </c>
      <c r="D166" s="8" t="s">
        <v>23163</v>
      </c>
      <c r="E166" s="10" t="s">
        <v>22732</v>
      </c>
      <c r="F166" s="25"/>
      <c r="G166" s="25"/>
      <c r="H166" s="15"/>
      <c r="I166" s="15"/>
    </row>
    <row r="167" ht="24" customHeight="1" spans="1:9">
      <c r="A167" s="8" t="s">
        <v>23164</v>
      </c>
      <c r="B167" s="22" t="s">
        <v>23165</v>
      </c>
      <c r="C167" s="12" t="s">
        <v>178</v>
      </c>
      <c r="D167" s="8" t="s">
        <v>23166</v>
      </c>
      <c r="E167" s="10" t="s">
        <v>22732</v>
      </c>
      <c r="F167" s="25"/>
      <c r="G167" s="25"/>
      <c r="H167" s="15"/>
      <c r="I167" s="15"/>
    </row>
    <row r="168" ht="24" customHeight="1" spans="1:9">
      <c r="A168" s="8" t="s">
        <v>23167</v>
      </c>
      <c r="B168" s="22" t="s">
        <v>23168</v>
      </c>
      <c r="C168" s="12" t="s">
        <v>178</v>
      </c>
      <c r="D168" s="8" t="s">
        <v>23169</v>
      </c>
      <c r="E168" s="10" t="s">
        <v>22732</v>
      </c>
      <c r="F168" s="25"/>
      <c r="G168" s="25"/>
      <c r="H168" s="15"/>
      <c r="I168" s="15"/>
    </row>
    <row r="169" ht="24" customHeight="1" spans="1:9">
      <c r="A169" s="8" t="s">
        <v>23170</v>
      </c>
      <c r="B169" s="22" t="s">
        <v>23171</v>
      </c>
      <c r="C169" s="12" t="s">
        <v>178</v>
      </c>
      <c r="D169" s="8" t="s">
        <v>23172</v>
      </c>
      <c r="E169" s="10" t="s">
        <v>22732</v>
      </c>
      <c r="F169" s="25"/>
      <c r="G169" s="25"/>
      <c r="H169" s="15"/>
      <c r="I169" s="15"/>
    </row>
    <row r="170" ht="24" customHeight="1" spans="1:9">
      <c r="A170" s="8" t="s">
        <v>23173</v>
      </c>
      <c r="B170" s="22" t="s">
        <v>23174</v>
      </c>
      <c r="C170" s="12" t="s">
        <v>178</v>
      </c>
      <c r="D170" s="8" t="s">
        <v>23175</v>
      </c>
      <c r="E170" s="10" t="s">
        <v>22732</v>
      </c>
      <c r="F170" s="25"/>
      <c r="G170" s="25"/>
      <c r="H170" s="15"/>
      <c r="I170" s="15"/>
    </row>
    <row r="171" ht="24" customHeight="1" spans="1:9">
      <c r="A171" s="8" t="s">
        <v>23176</v>
      </c>
      <c r="B171" s="22" t="s">
        <v>23177</v>
      </c>
      <c r="C171" s="12" t="s">
        <v>178</v>
      </c>
      <c r="D171" s="8" t="s">
        <v>23178</v>
      </c>
      <c r="E171" s="10" t="s">
        <v>22732</v>
      </c>
      <c r="F171" s="25"/>
      <c r="G171" s="25"/>
      <c r="H171" s="15"/>
      <c r="I171" s="15"/>
    </row>
    <row r="172" ht="24" customHeight="1" spans="1:9">
      <c r="A172" s="8" t="s">
        <v>23179</v>
      </c>
      <c r="B172" s="22" t="s">
        <v>23180</v>
      </c>
      <c r="C172" s="12" t="s">
        <v>178</v>
      </c>
      <c r="D172" s="8" t="s">
        <v>23181</v>
      </c>
      <c r="E172" s="10" t="s">
        <v>22732</v>
      </c>
      <c r="F172" s="25"/>
      <c r="G172" s="25"/>
      <c r="H172" s="15"/>
      <c r="I172" s="15"/>
    </row>
    <row r="173" ht="24" customHeight="1" spans="1:9">
      <c r="A173" s="8" t="s">
        <v>23182</v>
      </c>
      <c r="B173" s="22" t="s">
        <v>23183</v>
      </c>
      <c r="C173" s="12" t="s">
        <v>178</v>
      </c>
      <c r="D173" s="8" t="s">
        <v>23184</v>
      </c>
      <c r="E173" s="10" t="s">
        <v>22732</v>
      </c>
      <c r="F173" s="25"/>
      <c r="G173" s="25"/>
      <c r="H173" s="15"/>
      <c r="I173" s="15"/>
    </row>
    <row r="174" ht="24" customHeight="1" spans="1:9">
      <c r="A174" s="8" t="s">
        <v>23185</v>
      </c>
      <c r="B174" s="22" t="s">
        <v>23186</v>
      </c>
      <c r="C174" s="12" t="s">
        <v>178</v>
      </c>
      <c r="D174" s="8" t="s">
        <v>23187</v>
      </c>
      <c r="E174" s="10" t="s">
        <v>22732</v>
      </c>
      <c r="F174" s="25"/>
      <c r="G174" s="25"/>
      <c r="H174" s="15"/>
      <c r="I174" s="15"/>
    </row>
    <row r="175" ht="24" customHeight="1" spans="1:9">
      <c r="A175" s="8" t="s">
        <v>23188</v>
      </c>
      <c r="B175" s="22" t="s">
        <v>23189</v>
      </c>
      <c r="C175" s="12" t="s">
        <v>178</v>
      </c>
      <c r="D175" s="8" t="s">
        <v>23190</v>
      </c>
      <c r="E175" s="10" t="s">
        <v>22732</v>
      </c>
      <c r="F175" s="25"/>
      <c r="G175" s="25"/>
      <c r="H175" s="15"/>
      <c r="I175" s="15"/>
    </row>
    <row r="176" ht="24" customHeight="1" spans="1:9">
      <c r="A176" s="8" t="s">
        <v>23191</v>
      </c>
      <c r="B176" s="22" t="s">
        <v>23192</v>
      </c>
      <c r="C176" s="12" t="s">
        <v>178</v>
      </c>
      <c r="D176" s="8" t="s">
        <v>23193</v>
      </c>
      <c r="E176" s="10" t="s">
        <v>22732</v>
      </c>
      <c r="F176" s="25"/>
      <c r="G176" s="25"/>
      <c r="H176" s="15"/>
      <c r="I176" s="15"/>
    </row>
    <row r="177" ht="24" customHeight="1" spans="1:9">
      <c r="A177" s="8" t="s">
        <v>23194</v>
      </c>
      <c r="B177" s="22" t="s">
        <v>23195</v>
      </c>
      <c r="C177" s="12" t="s">
        <v>178</v>
      </c>
      <c r="D177" s="8" t="s">
        <v>23196</v>
      </c>
      <c r="E177" s="10" t="s">
        <v>22732</v>
      </c>
      <c r="F177" s="25"/>
      <c r="G177" s="25"/>
      <c r="H177" s="15"/>
      <c r="I177" s="15"/>
    </row>
    <row r="178" ht="24" customHeight="1" spans="1:9">
      <c r="A178" s="8" t="s">
        <v>23197</v>
      </c>
      <c r="B178" s="22" t="s">
        <v>23198</v>
      </c>
      <c r="C178" s="12" t="s">
        <v>178</v>
      </c>
      <c r="D178" s="8" t="s">
        <v>23199</v>
      </c>
      <c r="E178" s="10" t="s">
        <v>22732</v>
      </c>
      <c r="F178" s="25"/>
      <c r="G178" s="25"/>
      <c r="H178" s="15"/>
      <c r="I178" s="15"/>
    </row>
    <row r="179" ht="24" customHeight="1" spans="1:9">
      <c r="A179" s="8" t="s">
        <v>23200</v>
      </c>
      <c r="B179" s="22" t="s">
        <v>23201</v>
      </c>
      <c r="C179" s="12" t="s">
        <v>178</v>
      </c>
      <c r="D179" s="8" t="s">
        <v>23202</v>
      </c>
      <c r="E179" s="10" t="s">
        <v>22732</v>
      </c>
      <c r="F179" s="25"/>
      <c r="G179" s="25"/>
      <c r="H179" s="15"/>
      <c r="I179" s="15"/>
    </row>
    <row r="180" ht="24" customHeight="1" spans="1:9">
      <c r="A180" s="8" t="s">
        <v>23203</v>
      </c>
      <c r="B180" s="22" t="s">
        <v>23204</v>
      </c>
      <c r="C180" s="12" t="s">
        <v>178</v>
      </c>
      <c r="D180" s="8" t="s">
        <v>23205</v>
      </c>
      <c r="E180" s="10" t="s">
        <v>22732</v>
      </c>
      <c r="F180" s="25"/>
      <c r="G180" s="25"/>
      <c r="H180" s="15"/>
      <c r="I180" s="15"/>
    </row>
    <row r="181" ht="24" customHeight="1" spans="1:9">
      <c r="A181" s="8" t="s">
        <v>23206</v>
      </c>
      <c r="B181" s="22" t="s">
        <v>23207</v>
      </c>
      <c r="C181" s="12" t="s">
        <v>178</v>
      </c>
      <c r="D181" s="8" t="s">
        <v>23208</v>
      </c>
      <c r="E181" s="10" t="s">
        <v>22732</v>
      </c>
      <c r="F181" s="25"/>
      <c r="G181" s="25"/>
      <c r="H181" s="15"/>
      <c r="I181" s="15"/>
    </row>
    <row r="182" ht="24" customHeight="1" spans="1:9">
      <c r="A182" s="8" t="s">
        <v>23209</v>
      </c>
      <c r="B182" s="22" t="s">
        <v>23210</v>
      </c>
      <c r="C182" s="12" t="s">
        <v>178</v>
      </c>
      <c r="D182" s="8" t="s">
        <v>23211</v>
      </c>
      <c r="E182" s="10" t="s">
        <v>22732</v>
      </c>
      <c r="F182" s="25"/>
      <c r="G182" s="25"/>
      <c r="H182" s="15"/>
      <c r="I182" s="15"/>
    </row>
    <row r="183" ht="24" customHeight="1" spans="1:9">
      <c r="A183" s="8" t="s">
        <v>23212</v>
      </c>
      <c r="B183" s="22" t="s">
        <v>23213</v>
      </c>
      <c r="C183" s="12" t="s">
        <v>178</v>
      </c>
      <c r="D183" s="8" t="s">
        <v>23214</v>
      </c>
      <c r="E183" s="10" t="s">
        <v>22732</v>
      </c>
      <c r="F183" s="25"/>
      <c r="G183" s="25"/>
      <c r="H183" s="15"/>
      <c r="I183" s="15"/>
    </row>
    <row r="184" ht="24" customHeight="1" spans="1:9">
      <c r="A184" s="8" t="s">
        <v>23215</v>
      </c>
      <c r="B184" s="22" t="s">
        <v>23216</v>
      </c>
      <c r="C184" s="12" t="s">
        <v>178</v>
      </c>
      <c r="D184" s="8" t="s">
        <v>23217</v>
      </c>
      <c r="E184" s="10" t="s">
        <v>22732</v>
      </c>
      <c r="F184" s="25"/>
      <c r="G184" s="25"/>
      <c r="H184" s="15"/>
      <c r="I184" s="15"/>
    </row>
    <row r="185" ht="24" customHeight="1" spans="1:9">
      <c r="A185" s="8" t="s">
        <v>23218</v>
      </c>
      <c r="B185" s="22" t="s">
        <v>23219</v>
      </c>
      <c r="C185" s="12" t="s">
        <v>178</v>
      </c>
      <c r="D185" s="8" t="s">
        <v>23220</v>
      </c>
      <c r="E185" s="10" t="s">
        <v>22732</v>
      </c>
      <c r="F185" s="25"/>
      <c r="G185" s="25"/>
      <c r="H185" s="15"/>
      <c r="I185" s="15"/>
    </row>
    <row r="186" ht="24" customHeight="1" spans="1:9">
      <c r="A186" s="8" t="s">
        <v>23221</v>
      </c>
      <c r="B186" s="22" t="s">
        <v>23222</v>
      </c>
      <c r="C186" s="12" t="s">
        <v>178</v>
      </c>
      <c r="D186" s="8" t="s">
        <v>23223</v>
      </c>
      <c r="E186" s="10" t="s">
        <v>22732</v>
      </c>
      <c r="F186" s="25"/>
      <c r="G186" s="25"/>
      <c r="H186" s="15"/>
      <c r="I186" s="15"/>
    </row>
    <row r="187" ht="24" customHeight="1" spans="1:9">
      <c r="A187" s="8" t="s">
        <v>23224</v>
      </c>
      <c r="B187" s="22" t="s">
        <v>23225</v>
      </c>
      <c r="C187" s="12" t="s">
        <v>178</v>
      </c>
      <c r="D187" s="8" t="s">
        <v>23226</v>
      </c>
      <c r="E187" s="10" t="s">
        <v>22732</v>
      </c>
      <c r="F187" s="25"/>
      <c r="G187" s="25"/>
      <c r="H187" s="15"/>
      <c r="I187" s="15"/>
    </row>
    <row r="188" ht="24" customHeight="1" spans="1:9">
      <c r="A188" s="8" t="s">
        <v>23227</v>
      </c>
      <c r="B188" s="22" t="s">
        <v>23228</v>
      </c>
      <c r="C188" s="12" t="s">
        <v>178</v>
      </c>
      <c r="D188" s="8" t="s">
        <v>23229</v>
      </c>
      <c r="E188" s="10" t="s">
        <v>22732</v>
      </c>
      <c r="F188" s="25"/>
      <c r="G188" s="25"/>
      <c r="H188" s="15"/>
      <c r="I188" s="15"/>
    </row>
    <row r="189" ht="24" customHeight="1" spans="1:9">
      <c r="A189" s="8" t="s">
        <v>23230</v>
      </c>
      <c r="B189" s="22" t="s">
        <v>23231</v>
      </c>
      <c r="C189" s="12" t="s">
        <v>178</v>
      </c>
      <c r="D189" s="8" t="s">
        <v>23232</v>
      </c>
      <c r="E189" s="10" t="s">
        <v>22732</v>
      </c>
      <c r="F189" s="25"/>
      <c r="G189" s="25"/>
      <c r="H189" s="15"/>
      <c r="I189" s="15"/>
    </row>
    <row r="190" ht="24" customHeight="1" spans="1:9">
      <c r="A190" s="8" t="s">
        <v>23233</v>
      </c>
      <c r="B190" s="22" t="s">
        <v>23234</v>
      </c>
      <c r="C190" s="12" t="s">
        <v>178</v>
      </c>
      <c r="D190" s="8" t="s">
        <v>23235</v>
      </c>
      <c r="E190" s="10" t="s">
        <v>22732</v>
      </c>
      <c r="F190" s="25"/>
      <c r="G190" s="25"/>
      <c r="H190" s="15"/>
      <c r="I190" s="15"/>
    </row>
    <row r="191" ht="24" customHeight="1" spans="1:9">
      <c r="A191" s="8" t="s">
        <v>23236</v>
      </c>
      <c r="B191" s="22" t="s">
        <v>23237</v>
      </c>
      <c r="C191" s="12" t="s">
        <v>178</v>
      </c>
      <c r="D191" s="8" t="s">
        <v>23238</v>
      </c>
      <c r="E191" s="10" t="s">
        <v>22732</v>
      </c>
      <c r="F191" s="25"/>
      <c r="G191" s="25"/>
      <c r="H191" s="15"/>
      <c r="I191" s="15"/>
    </row>
    <row r="192" ht="24" customHeight="1" spans="1:9">
      <c r="A192" s="8" t="s">
        <v>23239</v>
      </c>
      <c r="B192" s="22" t="s">
        <v>23240</v>
      </c>
      <c r="C192" s="12" t="s">
        <v>178</v>
      </c>
      <c r="D192" s="8" t="s">
        <v>23241</v>
      </c>
      <c r="E192" s="10" t="s">
        <v>22732</v>
      </c>
      <c r="F192" s="25"/>
      <c r="G192" s="25"/>
      <c r="H192" s="15"/>
      <c r="I192" s="15"/>
    </row>
    <row r="193" ht="24" customHeight="1" spans="1:9">
      <c r="A193" s="8" t="s">
        <v>23242</v>
      </c>
      <c r="B193" s="22" t="s">
        <v>23243</v>
      </c>
      <c r="C193" s="12" t="s">
        <v>178</v>
      </c>
      <c r="D193" s="8" t="s">
        <v>23244</v>
      </c>
      <c r="E193" s="10" t="s">
        <v>22732</v>
      </c>
      <c r="F193" s="25"/>
      <c r="G193" s="25"/>
      <c r="H193" s="15"/>
      <c r="I193" s="15"/>
    </row>
    <row r="194" ht="24" customHeight="1" spans="1:9">
      <c r="A194" s="8" t="s">
        <v>23245</v>
      </c>
      <c r="B194" s="22" t="s">
        <v>23246</v>
      </c>
      <c r="C194" s="12" t="s">
        <v>178</v>
      </c>
      <c r="D194" s="8" t="s">
        <v>23247</v>
      </c>
      <c r="E194" s="10" t="s">
        <v>22732</v>
      </c>
      <c r="F194" s="25"/>
      <c r="G194" s="25"/>
      <c r="H194" s="15"/>
      <c r="I194" s="15"/>
    </row>
    <row r="195" ht="24" customHeight="1" spans="1:9">
      <c r="A195" s="8" t="s">
        <v>23248</v>
      </c>
      <c r="B195" s="22" t="s">
        <v>5691</v>
      </c>
      <c r="C195" s="12" t="s">
        <v>178</v>
      </c>
      <c r="D195" s="8" t="s">
        <v>23249</v>
      </c>
      <c r="E195" s="10" t="s">
        <v>22732</v>
      </c>
      <c r="F195" s="25"/>
      <c r="G195" s="25"/>
      <c r="H195" s="15"/>
      <c r="I195" s="15"/>
    </row>
    <row r="196" ht="24" customHeight="1" spans="1:9">
      <c r="A196" s="8" t="s">
        <v>23250</v>
      </c>
      <c r="B196" s="22" t="s">
        <v>5692</v>
      </c>
      <c r="C196" s="12" t="s">
        <v>178</v>
      </c>
      <c r="D196" s="8" t="s">
        <v>23251</v>
      </c>
      <c r="E196" s="10" t="s">
        <v>22732</v>
      </c>
      <c r="F196" s="25"/>
      <c r="G196" s="25"/>
      <c r="H196" s="15"/>
      <c r="I196" s="15"/>
    </row>
    <row r="197" ht="24" customHeight="1" spans="1:9">
      <c r="A197" s="8" t="s">
        <v>23252</v>
      </c>
      <c r="B197" s="22" t="s">
        <v>5693</v>
      </c>
      <c r="C197" s="12" t="s">
        <v>178</v>
      </c>
      <c r="D197" s="8" t="s">
        <v>23253</v>
      </c>
      <c r="E197" s="10" t="s">
        <v>22732</v>
      </c>
      <c r="F197" s="25"/>
      <c r="G197" s="25"/>
      <c r="H197" s="15"/>
      <c r="I197" s="15"/>
    </row>
    <row r="198" ht="24" customHeight="1" spans="1:9">
      <c r="A198" s="8" t="s">
        <v>23254</v>
      </c>
      <c r="B198" s="22" t="s">
        <v>5694</v>
      </c>
      <c r="C198" s="12" t="s">
        <v>178</v>
      </c>
      <c r="D198" s="8" t="s">
        <v>23255</v>
      </c>
      <c r="E198" s="10" t="s">
        <v>22732</v>
      </c>
      <c r="F198" s="25"/>
      <c r="G198" s="25"/>
      <c r="H198" s="15"/>
      <c r="I198" s="15"/>
    </row>
    <row r="199" ht="24" customHeight="1" spans="1:9">
      <c r="A199" s="8" t="s">
        <v>23256</v>
      </c>
      <c r="B199" s="22" t="s">
        <v>5695</v>
      </c>
      <c r="C199" s="12" t="s">
        <v>178</v>
      </c>
      <c r="D199" s="8" t="s">
        <v>23257</v>
      </c>
      <c r="E199" s="10" t="s">
        <v>22732</v>
      </c>
      <c r="F199" s="25"/>
      <c r="G199" s="25"/>
      <c r="H199" s="15"/>
      <c r="I199" s="15"/>
    </row>
    <row r="200" ht="24" customHeight="1" spans="1:9">
      <c r="A200" s="8" t="s">
        <v>23258</v>
      </c>
      <c r="B200" s="22" t="s">
        <v>5696</v>
      </c>
      <c r="C200" s="12" t="s">
        <v>178</v>
      </c>
      <c r="D200" s="8" t="s">
        <v>23259</v>
      </c>
      <c r="E200" s="10" t="s">
        <v>22732</v>
      </c>
      <c r="F200" s="25"/>
      <c r="G200" s="25"/>
      <c r="H200" s="15"/>
      <c r="I200" s="15"/>
    </row>
    <row r="201" ht="24" customHeight="1" spans="1:9">
      <c r="A201" s="8" t="s">
        <v>23260</v>
      </c>
      <c r="B201" s="22" t="s">
        <v>5697</v>
      </c>
      <c r="C201" s="12" t="s">
        <v>178</v>
      </c>
      <c r="D201" s="8" t="s">
        <v>23261</v>
      </c>
      <c r="E201" s="10" t="s">
        <v>22732</v>
      </c>
      <c r="F201" s="25"/>
      <c r="G201" s="25"/>
      <c r="H201" s="15"/>
      <c r="I201" s="15"/>
    </row>
    <row r="202" ht="24" customHeight="1" spans="1:9">
      <c r="A202" s="8" t="s">
        <v>23262</v>
      </c>
      <c r="B202" s="22" t="s">
        <v>5698</v>
      </c>
      <c r="C202" s="12" t="s">
        <v>178</v>
      </c>
      <c r="D202" s="8" t="s">
        <v>23263</v>
      </c>
      <c r="E202" s="10" t="s">
        <v>22732</v>
      </c>
      <c r="F202" s="25"/>
      <c r="G202" s="25"/>
      <c r="H202" s="15"/>
      <c r="I202" s="15"/>
    </row>
    <row r="203" ht="24" customHeight="1" spans="1:9">
      <c r="A203" s="8" t="s">
        <v>23264</v>
      </c>
      <c r="B203" s="22" t="s">
        <v>5699</v>
      </c>
      <c r="C203" s="12" t="s">
        <v>178</v>
      </c>
      <c r="D203" s="8" t="s">
        <v>23265</v>
      </c>
      <c r="E203" s="10" t="s">
        <v>22732</v>
      </c>
      <c r="F203" s="25"/>
      <c r="G203" s="25"/>
      <c r="H203" s="15"/>
      <c r="I203" s="15"/>
    </row>
    <row r="204" ht="24" customHeight="1" spans="1:9">
      <c r="A204" s="8" t="s">
        <v>23266</v>
      </c>
      <c r="B204" s="22" t="s">
        <v>5700</v>
      </c>
      <c r="C204" s="12" t="s">
        <v>178</v>
      </c>
      <c r="D204" s="8" t="s">
        <v>23267</v>
      </c>
      <c r="E204" s="10" t="s">
        <v>22732</v>
      </c>
      <c r="F204" s="25"/>
      <c r="G204" s="25"/>
      <c r="H204" s="15"/>
      <c r="I204" s="15"/>
    </row>
    <row r="205" ht="24" customHeight="1" spans="1:9">
      <c r="A205" s="8" t="s">
        <v>23268</v>
      </c>
      <c r="B205" s="22" t="s">
        <v>5701</v>
      </c>
      <c r="C205" s="12" t="s">
        <v>178</v>
      </c>
      <c r="D205" s="8" t="s">
        <v>23269</v>
      </c>
      <c r="E205" s="10" t="s">
        <v>22732</v>
      </c>
      <c r="F205" s="25"/>
      <c r="G205" s="25"/>
      <c r="H205" s="15"/>
      <c r="I205" s="15"/>
    </row>
    <row r="206" ht="24" customHeight="1" spans="1:9">
      <c r="A206" s="8" t="s">
        <v>23270</v>
      </c>
      <c r="B206" s="22" t="s">
        <v>5702</v>
      </c>
      <c r="C206" s="12" t="s">
        <v>178</v>
      </c>
      <c r="D206" s="8" t="s">
        <v>23271</v>
      </c>
      <c r="E206" s="10" t="s">
        <v>22732</v>
      </c>
      <c r="F206" s="25"/>
      <c r="G206" s="25"/>
      <c r="H206" s="15"/>
      <c r="I206" s="15"/>
    </row>
    <row r="207" ht="24" customHeight="1" spans="1:9">
      <c r="A207" s="8" t="s">
        <v>23272</v>
      </c>
      <c r="B207" s="22" t="s">
        <v>5703</v>
      </c>
      <c r="C207" s="12" t="s">
        <v>178</v>
      </c>
      <c r="D207" s="8" t="s">
        <v>23273</v>
      </c>
      <c r="E207" s="10" t="s">
        <v>22732</v>
      </c>
      <c r="F207" s="25"/>
      <c r="G207" s="25"/>
      <c r="H207" s="15"/>
      <c r="I207" s="15"/>
    </row>
    <row r="208" ht="24" customHeight="1" spans="1:9">
      <c r="A208" s="8" t="s">
        <v>23274</v>
      </c>
      <c r="B208" s="22" t="s">
        <v>5704</v>
      </c>
      <c r="C208" s="12" t="s">
        <v>178</v>
      </c>
      <c r="D208" s="8" t="s">
        <v>23275</v>
      </c>
      <c r="E208" s="10" t="s">
        <v>22732</v>
      </c>
      <c r="F208" s="25"/>
      <c r="G208" s="25"/>
      <c r="H208" s="15"/>
      <c r="I208" s="15"/>
    </row>
    <row r="209" ht="24" customHeight="1" spans="1:9">
      <c r="A209" s="8" t="s">
        <v>23276</v>
      </c>
      <c r="B209" s="22" t="s">
        <v>5705</v>
      </c>
      <c r="C209" s="12" t="s">
        <v>178</v>
      </c>
      <c r="D209" s="8" t="s">
        <v>23277</v>
      </c>
      <c r="E209" s="10" t="s">
        <v>22732</v>
      </c>
      <c r="F209" s="25"/>
      <c r="G209" s="25"/>
      <c r="H209" s="15"/>
      <c r="I209" s="15"/>
    </row>
    <row r="210" ht="24" customHeight="1" spans="1:9">
      <c r="A210" s="8" t="s">
        <v>23278</v>
      </c>
      <c r="B210" s="22" t="s">
        <v>5706</v>
      </c>
      <c r="C210" s="12" t="s">
        <v>178</v>
      </c>
      <c r="D210" s="8" t="s">
        <v>23279</v>
      </c>
      <c r="E210" s="10" t="s">
        <v>22732</v>
      </c>
      <c r="F210" s="25"/>
      <c r="G210" s="25"/>
      <c r="H210" s="15"/>
      <c r="I210" s="15"/>
    </row>
    <row r="211" ht="24" customHeight="1" spans="1:9">
      <c r="A211" s="8" t="s">
        <v>23280</v>
      </c>
      <c r="B211" s="22" t="s">
        <v>5707</v>
      </c>
      <c r="C211" s="12" t="s">
        <v>178</v>
      </c>
      <c r="D211" s="8" t="s">
        <v>23281</v>
      </c>
      <c r="E211" s="10" t="s">
        <v>22732</v>
      </c>
      <c r="F211" s="25"/>
      <c r="G211" s="25"/>
      <c r="H211" s="15"/>
      <c r="I211" s="15"/>
    </row>
    <row r="212" ht="24" customHeight="1" spans="1:9">
      <c r="A212" s="8" t="s">
        <v>23282</v>
      </c>
      <c r="B212" s="22" t="s">
        <v>5708</v>
      </c>
      <c r="C212" s="12" t="s">
        <v>178</v>
      </c>
      <c r="D212" s="8" t="s">
        <v>23283</v>
      </c>
      <c r="E212" s="10" t="s">
        <v>22732</v>
      </c>
      <c r="F212" s="25"/>
      <c r="G212" s="25"/>
      <c r="H212" s="15"/>
      <c r="I212" s="15"/>
    </row>
    <row r="213" ht="24" customHeight="1" spans="1:9">
      <c r="A213" s="8" t="s">
        <v>23284</v>
      </c>
      <c r="B213" s="22" t="s">
        <v>5709</v>
      </c>
      <c r="C213" s="12" t="s">
        <v>178</v>
      </c>
      <c r="D213" s="8" t="s">
        <v>23285</v>
      </c>
      <c r="E213" s="10" t="s">
        <v>22732</v>
      </c>
      <c r="F213" s="25"/>
      <c r="G213" s="25"/>
      <c r="H213" s="15"/>
      <c r="I213" s="15"/>
    </row>
    <row r="214" ht="24" customHeight="1" spans="1:9">
      <c r="A214" s="8" t="s">
        <v>23286</v>
      </c>
      <c r="B214" s="22" t="s">
        <v>5710</v>
      </c>
      <c r="C214" s="12" t="s">
        <v>178</v>
      </c>
      <c r="D214" s="8" t="s">
        <v>23287</v>
      </c>
      <c r="E214" s="10" t="s">
        <v>22732</v>
      </c>
      <c r="F214" s="25"/>
      <c r="G214" s="25"/>
      <c r="H214" s="15"/>
      <c r="I214" s="15"/>
    </row>
    <row r="215" ht="24" customHeight="1" spans="1:9">
      <c r="A215" s="8" t="s">
        <v>23288</v>
      </c>
      <c r="B215" s="22" t="s">
        <v>5711</v>
      </c>
      <c r="C215" s="12" t="s">
        <v>178</v>
      </c>
      <c r="D215" s="8" t="s">
        <v>22839</v>
      </c>
      <c r="E215" s="10" t="s">
        <v>22732</v>
      </c>
      <c r="F215" s="25"/>
      <c r="G215" s="25"/>
      <c r="H215" s="15"/>
      <c r="I215" s="15"/>
    </row>
    <row r="216" ht="24" customHeight="1" spans="1:9">
      <c r="A216" s="8" t="s">
        <v>23289</v>
      </c>
      <c r="B216" s="22" t="s">
        <v>5712</v>
      </c>
      <c r="C216" s="12" t="s">
        <v>178</v>
      </c>
      <c r="D216" s="8" t="s">
        <v>23290</v>
      </c>
      <c r="E216" s="10" t="s">
        <v>22732</v>
      </c>
      <c r="F216" s="25"/>
      <c r="G216" s="25"/>
      <c r="H216" s="15"/>
      <c r="I216" s="15"/>
    </row>
    <row r="217" ht="24" customHeight="1" spans="1:9">
      <c r="A217" s="8" t="s">
        <v>23291</v>
      </c>
      <c r="B217" s="22" t="s">
        <v>5713</v>
      </c>
      <c r="C217" s="12" t="s">
        <v>178</v>
      </c>
      <c r="D217" s="8" t="s">
        <v>23292</v>
      </c>
      <c r="E217" s="10" t="s">
        <v>22732</v>
      </c>
      <c r="F217" s="25"/>
      <c r="G217" s="25"/>
      <c r="H217" s="15"/>
      <c r="I217" s="15"/>
    </row>
    <row r="218" ht="24" customHeight="1" spans="1:9">
      <c r="A218" s="8" t="s">
        <v>23293</v>
      </c>
      <c r="B218" s="22" t="s">
        <v>5714</v>
      </c>
      <c r="C218" s="12" t="s">
        <v>178</v>
      </c>
      <c r="D218" s="8" t="s">
        <v>23294</v>
      </c>
      <c r="E218" s="10" t="s">
        <v>22732</v>
      </c>
      <c r="F218" s="25"/>
      <c r="G218" s="25"/>
      <c r="H218" s="15"/>
      <c r="I218" s="15"/>
    </row>
    <row r="219" ht="24" customHeight="1" spans="1:9">
      <c r="A219" s="8" t="s">
        <v>23295</v>
      </c>
      <c r="B219" s="22" t="s">
        <v>5715</v>
      </c>
      <c r="C219" s="12" t="s">
        <v>178</v>
      </c>
      <c r="D219" s="8" t="s">
        <v>23296</v>
      </c>
      <c r="E219" s="10" t="s">
        <v>22732</v>
      </c>
      <c r="F219" s="25"/>
      <c r="G219" s="25"/>
      <c r="H219" s="15"/>
      <c r="I219" s="15"/>
    </row>
    <row r="220" ht="24" customHeight="1" spans="1:9">
      <c r="A220" s="8" t="s">
        <v>23297</v>
      </c>
      <c r="B220" s="22" t="s">
        <v>5716</v>
      </c>
      <c r="C220" s="12" t="s">
        <v>178</v>
      </c>
      <c r="D220" s="8" t="s">
        <v>23298</v>
      </c>
      <c r="E220" s="10" t="s">
        <v>22732</v>
      </c>
      <c r="F220" s="25"/>
      <c r="G220" s="25"/>
      <c r="H220" s="15"/>
      <c r="I220" s="15"/>
    </row>
    <row r="221" ht="24" customHeight="1" spans="1:9">
      <c r="A221" s="8" t="s">
        <v>23299</v>
      </c>
      <c r="B221" s="22" t="s">
        <v>5717</v>
      </c>
      <c r="C221" s="12" t="s">
        <v>178</v>
      </c>
      <c r="D221" s="8" t="s">
        <v>23300</v>
      </c>
      <c r="E221" s="10" t="s">
        <v>22732</v>
      </c>
      <c r="F221" s="25"/>
      <c r="G221" s="25"/>
      <c r="H221" s="15"/>
      <c r="I221" s="15"/>
    </row>
    <row r="222" ht="24" customHeight="1" spans="1:9">
      <c r="A222" s="8" t="s">
        <v>23301</v>
      </c>
      <c r="B222" s="22" t="s">
        <v>5718</v>
      </c>
      <c r="C222" s="12" t="s">
        <v>178</v>
      </c>
      <c r="D222" s="8" t="s">
        <v>23302</v>
      </c>
      <c r="E222" s="10" t="s">
        <v>22732</v>
      </c>
      <c r="F222" s="25"/>
      <c r="G222" s="25"/>
      <c r="H222" s="15"/>
      <c r="I222" s="15"/>
    </row>
    <row r="223" ht="24" customHeight="1" spans="1:9">
      <c r="A223" s="8" t="s">
        <v>23303</v>
      </c>
      <c r="B223" s="22" t="s">
        <v>5719</v>
      </c>
      <c r="C223" s="12" t="s">
        <v>178</v>
      </c>
      <c r="D223" s="8" t="s">
        <v>23304</v>
      </c>
      <c r="E223" s="10" t="s">
        <v>22732</v>
      </c>
      <c r="F223" s="25"/>
      <c r="G223" s="25"/>
      <c r="H223" s="15"/>
      <c r="I223" s="15"/>
    </row>
    <row r="224" ht="24" customHeight="1" spans="1:9">
      <c r="A224" s="8" t="s">
        <v>23305</v>
      </c>
      <c r="B224" s="22" t="s">
        <v>5720</v>
      </c>
      <c r="C224" s="12" t="s">
        <v>178</v>
      </c>
      <c r="D224" s="8" t="s">
        <v>23306</v>
      </c>
      <c r="E224" s="10" t="s">
        <v>22732</v>
      </c>
      <c r="F224" s="25"/>
      <c r="G224" s="25"/>
      <c r="H224" s="15"/>
      <c r="I224" s="15"/>
    </row>
    <row r="225" ht="24" customHeight="1" spans="1:9">
      <c r="A225" s="8" t="s">
        <v>23307</v>
      </c>
      <c r="B225" s="22" t="s">
        <v>5721</v>
      </c>
      <c r="C225" s="12" t="s">
        <v>448</v>
      </c>
      <c r="D225" s="8" t="s">
        <v>23308</v>
      </c>
      <c r="E225" s="10" t="s">
        <v>22732</v>
      </c>
      <c r="F225" s="25"/>
      <c r="G225" s="25"/>
      <c r="H225" s="15"/>
      <c r="I225" s="15"/>
    </row>
    <row r="226" ht="24" customHeight="1" spans="1:9">
      <c r="A226" s="8" t="s">
        <v>23309</v>
      </c>
      <c r="B226" s="22" t="s">
        <v>5722</v>
      </c>
      <c r="C226" s="12" t="s">
        <v>448</v>
      </c>
      <c r="D226" s="8" t="s">
        <v>23310</v>
      </c>
      <c r="E226" s="10" t="s">
        <v>22732</v>
      </c>
      <c r="F226" s="25"/>
      <c r="G226" s="25"/>
      <c r="H226" s="15"/>
      <c r="I226" s="15"/>
    </row>
    <row r="227" ht="24" customHeight="1" spans="1:9">
      <c r="A227" s="8" t="s">
        <v>23311</v>
      </c>
      <c r="B227" s="22" t="s">
        <v>5723</v>
      </c>
      <c r="C227" s="12" t="s">
        <v>448</v>
      </c>
      <c r="D227" s="8" t="s">
        <v>23312</v>
      </c>
      <c r="E227" s="10" t="s">
        <v>22732</v>
      </c>
      <c r="F227" s="25"/>
      <c r="G227" s="25"/>
      <c r="H227" s="15"/>
      <c r="I227" s="15"/>
    </row>
    <row r="228" ht="24" customHeight="1" spans="1:9">
      <c r="A228" s="8" t="s">
        <v>23313</v>
      </c>
      <c r="B228" s="22" t="s">
        <v>5724</v>
      </c>
      <c r="C228" s="12" t="s">
        <v>448</v>
      </c>
      <c r="D228" s="8" t="s">
        <v>23314</v>
      </c>
      <c r="E228" s="10" t="s">
        <v>22732</v>
      </c>
      <c r="F228" s="25"/>
      <c r="G228" s="25"/>
      <c r="H228" s="15"/>
      <c r="I228" s="15"/>
    </row>
    <row r="229" ht="24" customHeight="1" spans="1:9">
      <c r="A229" s="8" t="s">
        <v>23315</v>
      </c>
      <c r="B229" s="22" t="s">
        <v>5725</v>
      </c>
      <c r="C229" s="12" t="s">
        <v>448</v>
      </c>
      <c r="D229" s="8" t="s">
        <v>23316</v>
      </c>
      <c r="E229" s="10" t="s">
        <v>22732</v>
      </c>
      <c r="F229" s="25"/>
      <c r="G229" s="25"/>
      <c r="H229" s="15"/>
      <c r="I229" s="15"/>
    </row>
    <row r="230" ht="24" customHeight="1" spans="1:9">
      <c r="A230" s="8" t="s">
        <v>23317</v>
      </c>
      <c r="B230" s="22" t="s">
        <v>5726</v>
      </c>
      <c r="C230" s="12" t="s">
        <v>448</v>
      </c>
      <c r="D230" s="8" t="s">
        <v>23318</v>
      </c>
      <c r="E230" s="10" t="s">
        <v>22732</v>
      </c>
      <c r="F230" s="25"/>
      <c r="G230" s="25"/>
      <c r="H230" s="15"/>
      <c r="I230" s="15"/>
    </row>
    <row r="231" ht="24" customHeight="1" spans="1:9">
      <c r="A231" s="8" t="s">
        <v>23319</v>
      </c>
      <c r="B231" s="22" t="s">
        <v>5727</v>
      </c>
      <c r="C231" s="12" t="s">
        <v>448</v>
      </c>
      <c r="D231" s="8" t="s">
        <v>23320</v>
      </c>
      <c r="E231" s="10" t="s">
        <v>22732</v>
      </c>
      <c r="F231" s="25"/>
      <c r="G231" s="25"/>
      <c r="H231" s="15"/>
      <c r="I231" s="15"/>
    </row>
    <row r="232" ht="24" customHeight="1" spans="1:9">
      <c r="A232" s="8" t="s">
        <v>23321</v>
      </c>
      <c r="B232" s="22" t="s">
        <v>5728</v>
      </c>
      <c r="C232" s="12" t="s">
        <v>448</v>
      </c>
      <c r="D232" s="8" t="s">
        <v>23322</v>
      </c>
      <c r="E232" s="10" t="s">
        <v>22732</v>
      </c>
      <c r="F232" s="25"/>
      <c r="G232" s="25"/>
      <c r="H232" s="15"/>
      <c r="I232" s="15"/>
    </row>
    <row r="233" ht="24" customHeight="1" spans="1:9">
      <c r="A233" s="8" t="s">
        <v>23323</v>
      </c>
      <c r="B233" s="22" t="s">
        <v>5729</v>
      </c>
      <c r="C233" s="12" t="s">
        <v>448</v>
      </c>
      <c r="D233" s="8" t="s">
        <v>23324</v>
      </c>
      <c r="E233" s="10" t="s">
        <v>22732</v>
      </c>
      <c r="F233" s="25"/>
      <c r="G233" s="25"/>
      <c r="H233" s="15"/>
      <c r="I233" s="15"/>
    </row>
    <row r="234" ht="24" customHeight="1" spans="1:9">
      <c r="A234" s="8" t="s">
        <v>23325</v>
      </c>
      <c r="B234" s="22" t="s">
        <v>5730</v>
      </c>
      <c r="C234" s="12" t="s">
        <v>448</v>
      </c>
      <c r="D234" s="8" t="s">
        <v>23326</v>
      </c>
      <c r="E234" s="10" t="s">
        <v>22732</v>
      </c>
      <c r="F234" s="25"/>
      <c r="G234" s="25"/>
      <c r="H234" s="15"/>
      <c r="I234" s="15"/>
    </row>
    <row r="235" ht="24" customHeight="1" spans="1:9">
      <c r="A235" s="8" t="s">
        <v>23327</v>
      </c>
      <c r="B235" s="22" t="s">
        <v>5731</v>
      </c>
      <c r="C235" s="12" t="s">
        <v>448</v>
      </c>
      <c r="D235" s="8" t="s">
        <v>23328</v>
      </c>
      <c r="E235" s="10" t="s">
        <v>22732</v>
      </c>
      <c r="F235" s="25"/>
      <c r="G235" s="25"/>
      <c r="H235" s="15"/>
      <c r="I235" s="15"/>
    </row>
    <row r="236" ht="24" customHeight="1" spans="1:9">
      <c r="A236" s="8" t="s">
        <v>23329</v>
      </c>
      <c r="B236" s="22" t="s">
        <v>5732</v>
      </c>
      <c r="C236" s="12" t="s">
        <v>448</v>
      </c>
      <c r="D236" s="8" t="s">
        <v>23330</v>
      </c>
      <c r="E236" s="10" t="s">
        <v>22732</v>
      </c>
      <c r="F236" s="25"/>
      <c r="G236" s="25"/>
      <c r="H236" s="15"/>
      <c r="I236" s="15"/>
    </row>
    <row r="237" ht="24" customHeight="1" spans="1:9">
      <c r="A237" s="8" t="s">
        <v>23331</v>
      </c>
      <c r="B237" s="22" t="s">
        <v>5733</v>
      </c>
      <c r="C237" s="12" t="s">
        <v>448</v>
      </c>
      <c r="D237" s="8" t="s">
        <v>23332</v>
      </c>
      <c r="E237" s="10" t="s">
        <v>22732</v>
      </c>
      <c r="F237" s="25"/>
      <c r="G237" s="25"/>
      <c r="H237" s="15"/>
      <c r="I237" s="15"/>
    </row>
    <row r="238" ht="24" customHeight="1" spans="1:9">
      <c r="A238" s="8" t="s">
        <v>23333</v>
      </c>
      <c r="B238" s="22" t="s">
        <v>5734</v>
      </c>
      <c r="C238" s="12" t="s">
        <v>448</v>
      </c>
      <c r="D238" s="8" t="s">
        <v>23334</v>
      </c>
      <c r="E238" s="10" t="s">
        <v>22732</v>
      </c>
      <c r="F238" s="25"/>
      <c r="G238" s="25"/>
      <c r="H238" s="15"/>
      <c r="I238" s="15"/>
    </row>
    <row r="239" ht="24" customHeight="1" spans="1:9">
      <c r="A239" s="8" t="s">
        <v>23335</v>
      </c>
      <c r="B239" s="22" t="s">
        <v>5735</v>
      </c>
      <c r="C239" s="12" t="s">
        <v>448</v>
      </c>
      <c r="D239" s="8" t="s">
        <v>23336</v>
      </c>
      <c r="E239" s="10" t="s">
        <v>22732</v>
      </c>
      <c r="F239" s="25"/>
      <c r="G239" s="25"/>
      <c r="H239" s="15"/>
      <c r="I239" s="15"/>
    </row>
    <row r="240" ht="24" customHeight="1" spans="1:9">
      <c r="A240" s="8" t="s">
        <v>23337</v>
      </c>
      <c r="B240" s="22" t="s">
        <v>5736</v>
      </c>
      <c r="C240" s="12" t="s">
        <v>448</v>
      </c>
      <c r="D240" s="8" t="s">
        <v>23338</v>
      </c>
      <c r="E240" s="10" t="s">
        <v>22732</v>
      </c>
      <c r="F240" s="25"/>
      <c r="G240" s="25"/>
      <c r="H240" s="15"/>
      <c r="I240" s="15"/>
    </row>
    <row r="241" ht="24" customHeight="1" spans="1:9">
      <c r="A241" s="8" t="s">
        <v>23339</v>
      </c>
      <c r="B241" s="22" t="s">
        <v>5737</v>
      </c>
      <c r="C241" s="12" t="s">
        <v>448</v>
      </c>
      <c r="D241" s="8" t="s">
        <v>23340</v>
      </c>
      <c r="E241" s="10" t="s">
        <v>22732</v>
      </c>
      <c r="F241" s="25"/>
      <c r="G241" s="25"/>
      <c r="H241" s="15"/>
      <c r="I241" s="15"/>
    </row>
    <row r="242" ht="24" customHeight="1" spans="1:9">
      <c r="A242" s="8" t="s">
        <v>23341</v>
      </c>
      <c r="B242" s="22" t="s">
        <v>5738</v>
      </c>
      <c r="C242" s="12" t="s">
        <v>448</v>
      </c>
      <c r="D242" s="8" t="s">
        <v>23342</v>
      </c>
      <c r="E242" s="10" t="s">
        <v>22732</v>
      </c>
      <c r="F242" s="25"/>
      <c r="G242" s="25"/>
      <c r="H242" s="15"/>
      <c r="I242" s="15"/>
    </row>
    <row r="243" ht="24" customHeight="1" spans="1:9">
      <c r="A243" s="8" t="s">
        <v>23343</v>
      </c>
      <c r="B243" s="22" t="s">
        <v>5739</v>
      </c>
      <c r="C243" s="12" t="s">
        <v>448</v>
      </c>
      <c r="D243" s="8" t="s">
        <v>23344</v>
      </c>
      <c r="E243" s="10" t="s">
        <v>22732</v>
      </c>
      <c r="F243" s="25"/>
      <c r="G243" s="25"/>
      <c r="H243" s="15"/>
      <c r="I243" s="15"/>
    </row>
    <row r="244" ht="24" customHeight="1" spans="1:9">
      <c r="A244" s="8" t="s">
        <v>23345</v>
      </c>
      <c r="B244" s="22" t="s">
        <v>5740</v>
      </c>
      <c r="C244" s="12" t="s">
        <v>448</v>
      </c>
      <c r="D244" s="8" t="s">
        <v>23346</v>
      </c>
      <c r="E244" s="10" t="s">
        <v>22732</v>
      </c>
      <c r="F244" s="25"/>
      <c r="G244" s="25"/>
      <c r="H244" s="15"/>
      <c r="I244" s="15"/>
    </row>
    <row r="245" ht="24" customHeight="1" spans="1:9">
      <c r="A245" s="8" t="s">
        <v>23347</v>
      </c>
      <c r="B245" s="22" t="s">
        <v>5741</v>
      </c>
      <c r="C245" s="12" t="s">
        <v>448</v>
      </c>
      <c r="D245" s="8" t="s">
        <v>23348</v>
      </c>
      <c r="E245" s="10" t="s">
        <v>22732</v>
      </c>
      <c r="F245" s="25"/>
      <c r="G245" s="25"/>
      <c r="H245" s="15"/>
      <c r="I245" s="15"/>
    </row>
    <row r="246" ht="24" customHeight="1" spans="1:9">
      <c r="A246" s="8" t="s">
        <v>23349</v>
      </c>
      <c r="B246" s="22" t="s">
        <v>5742</v>
      </c>
      <c r="C246" s="12" t="s">
        <v>448</v>
      </c>
      <c r="D246" s="8" t="s">
        <v>23350</v>
      </c>
      <c r="E246" s="10" t="s">
        <v>22732</v>
      </c>
      <c r="F246" s="25"/>
      <c r="G246" s="25"/>
      <c r="H246" s="15"/>
      <c r="I246" s="15"/>
    </row>
    <row r="247" ht="24" customHeight="1" spans="1:9">
      <c r="A247" s="8" t="s">
        <v>23351</v>
      </c>
      <c r="B247" s="22" t="s">
        <v>5743</v>
      </c>
      <c r="C247" s="12" t="s">
        <v>448</v>
      </c>
      <c r="D247" s="8" t="s">
        <v>23352</v>
      </c>
      <c r="E247" s="10" t="s">
        <v>22732</v>
      </c>
      <c r="F247" s="25"/>
      <c r="G247" s="25"/>
      <c r="H247" s="15"/>
      <c r="I247" s="15"/>
    </row>
    <row r="248" ht="24" customHeight="1" spans="1:9">
      <c r="A248" s="8" t="s">
        <v>23353</v>
      </c>
      <c r="B248" s="22" t="s">
        <v>5744</v>
      </c>
      <c r="C248" s="12" t="s">
        <v>448</v>
      </c>
      <c r="D248" s="8" t="s">
        <v>23354</v>
      </c>
      <c r="E248" s="10" t="s">
        <v>22732</v>
      </c>
      <c r="F248" s="25"/>
      <c r="G248" s="25"/>
      <c r="H248" s="15"/>
      <c r="I248" s="15"/>
    </row>
    <row r="249" ht="24" customHeight="1" spans="1:9">
      <c r="A249" s="8" t="s">
        <v>23355</v>
      </c>
      <c r="B249" s="22" t="s">
        <v>5745</v>
      </c>
      <c r="C249" s="12" t="s">
        <v>448</v>
      </c>
      <c r="D249" s="8" t="s">
        <v>23356</v>
      </c>
      <c r="E249" s="10" t="s">
        <v>22732</v>
      </c>
      <c r="F249" s="25"/>
      <c r="G249" s="25"/>
      <c r="H249" s="15"/>
      <c r="I249" s="15"/>
    </row>
    <row r="250" ht="24" customHeight="1" spans="1:9">
      <c r="A250" s="8" t="s">
        <v>23357</v>
      </c>
      <c r="B250" s="22" t="s">
        <v>5746</v>
      </c>
      <c r="C250" s="12" t="s">
        <v>448</v>
      </c>
      <c r="D250" s="8" t="s">
        <v>23358</v>
      </c>
      <c r="E250" s="10" t="s">
        <v>22732</v>
      </c>
      <c r="F250" s="25"/>
      <c r="G250" s="25"/>
      <c r="H250" s="15"/>
      <c r="I250" s="15"/>
    </row>
    <row r="251" ht="24" customHeight="1" spans="1:9">
      <c r="A251" s="8" t="s">
        <v>23359</v>
      </c>
      <c r="B251" s="22" t="s">
        <v>5747</v>
      </c>
      <c r="C251" s="12" t="s">
        <v>448</v>
      </c>
      <c r="D251" s="8" t="s">
        <v>23360</v>
      </c>
      <c r="E251" s="10" t="s">
        <v>22732</v>
      </c>
      <c r="F251" s="25"/>
      <c r="G251" s="25"/>
      <c r="H251" s="15"/>
      <c r="I251" s="15"/>
    </row>
    <row r="252" ht="24" customHeight="1" spans="1:9">
      <c r="A252" s="12" t="s">
        <v>23361</v>
      </c>
      <c r="B252" s="22" t="s">
        <v>5748</v>
      </c>
      <c r="C252" s="12" t="s">
        <v>448</v>
      </c>
      <c r="D252" s="8" t="s">
        <v>23362</v>
      </c>
      <c r="E252" s="10" t="s">
        <v>22732</v>
      </c>
      <c r="F252" s="25"/>
      <c r="G252" s="25"/>
      <c r="H252" s="15"/>
      <c r="I252" s="15"/>
    </row>
    <row r="253" ht="24" customHeight="1" spans="1:9">
      <c r="A253" s="12" t="s">
        <v>23363</v>
      </c>
      <c r="B253" s="22" t="s">
        <v>5749</v>
      </c>
      <c r="C253" s="12" t="s">
        <v>448</v>
      </c>
      <c r="D253" s="8" t="s">
        <v>23364</v>
      </c>
      <c r="E253" s="10" t="s">
        <v>22732</v>
      </c>
      <c r="F253" s="25"/>
      <c r="G253" s="25"/>
      <c r="H253" s="15"/>
      <c r="I253" s="15"/>
    </row>
    <row r="254" ht="24" customHeight="1" spans="1:9">
      <c r="A254" s="12" t="s">
        <v>23365</v>
      </c>
      <c r="B254" s="22" t="s">
        <v>5750</v>
      </c>
      <c r="C254" s="12" t="s">
        <v>448</v>
      </c>
      <c r="D254" s="8" t="s">
        <v>23366</v>
      </c>
      <c r="E254" s="10" t="s">
        <v>22732</v>
      </c>
      <c r="F254" s="25"/>
      <c r="G254" s="25"/>
      <c r="H254" s="15"/>
      <c r="I254" s="15"/>
    </row>
    <row r="255" ht="24" customHeight="1" spans="1:9">
      <c r="A255" s="12" t="s">
        <v>23367</v>
      </c>
      <c r="B255" s="22" t="s">
        <v>5751</v>
      </c>
      <c r="C255" s="12" t="s">
        <v>448</v>
      </c>
      <c r="D255" s="8" t="s">
        <v>23368</v>
      </c>
      <c r="E255" s="10" t="s">
        <v>22732</v>
      </c>
      <c r="F255" s="25"/>
      <c r="G255" s="25"/>
      <c r="H255" s="15"/>
      <c r="I255" s="15"/>
    </row>
    <row r="256" ht="24" customHeight="1" spans="1:9">
      <c r="A256" s="12" t="s">
        <v>23369</v>
      </c>
      <c r="B256" s="22" t="s">
        <v>5752</v>
      </c>
      <c r="C256" s="12" t="s">
        <v>448</v>
      </c>
      <c r="D256" s="8" t="s">
        <v>23370</v>
      </c>
      <c r="E256" s="10" t="s">
        <v>22732</v>
      </c>
      <c r="F256" s="25"/>
      <c r="G256" s="25"/>
      <c r="H256" s="15"/>
      <c r="I256" s="15"/>
    </row>
    <row r="257" ht="24" customHeight="1" spans="1:9">
      <c r="A257" s="12" t="s">
        <v>23371</v>
      </c>
      <c r="B257" s="22" t="s">
        <v>5753</v>
      </c>
      <c r="C257" s="12" t="s">
        <v>448</v>
      </c>
      <c r="D257" s="8" t="s">
        <v>23372</v>
      </c>
      <c r="E257" s="10" t="s">
        <v>22732</v>
      </c>
      <c r="F257" s="25"/>
      <c r="G257" s="25"/>
      <c r="H257" s="15"/>
      <c r="I257" s="15"/>
    </row>
    <row r="258" ht="24" customHeight="1" spans="1:9">
      <c r="A258" s="12" t="s">
        <v>23373</v>
      </c>
      <c r="B258" s="22" t="s">
        <v>5754</v>
      </c>
      <c r="C258" s="12" t="s">
        <v>448</v>
      </c>
      <c r="D258" s="8" t="s">
        <v>23374</v>
      </c>
      <c r="E258" s="10" t="s">
        <v>22732</v>
      </c>
      <c r="F258" s="25"/>
      <c r="G258" s="25"/>
      <c r="H258" s="15"/>
      <c r="I258" s="15"/>
    </row>
    <row r="259" ht="24" customHeight="1" spans="1:9">
      <c r="A259" s="12" t="s">
        <v>23375</v>
      </c>
      <c r="B259" s="22" t="s">
        <v>5755</v>
      </c>
      <c r="C259" s="12" t="s">
        <v>448</v>
      </c>
      <c r="D259" s="8" t="s">
        <v>23376</v>
      </c>
      <c r="E259" s="10" t="s">
        <v>22732</v>
      </c>
      <c r="F259" s="25"/>
      <c r="G259" s="25"/>
      <c r="H259" s="15"/>
      <c r="I259" s="15"/>
    </row>
    <row r="260" ht="24" customHeight="1" spans="1:9">
      <c r="A260" s="12" t="s">
        <v>23377</v>
      </c>
      <c r="B260" s="22" t="s">
        <v>5756</v>
      </c>
      <c r="C260" s="12" t="s">
        <v>448</v>
      </c>
      <c r="D260" s="8" t="s">
        <v>23378</v>
      </c>
      <c r="E260" s="10" t="s">
        <v>22732</v>
      </c>
      <c r="F260" s="25"/>
      <c r="G260" s="25"/>
      <c r="H260" s="15"/>
      <c r="I260" s="15"/>
    </row>
    <row r="261" ht="24" customHeight="1" spans="1:9">
      <c r="A261" s="12" t="s">
        <v>23379</v>
      </c>
      <c r="B261" s="22" t="s">
        <v>5757</v>
      </c>
      <c r="C261" s="12" t="s">
        <v>448</v>
      </c>
      <c r="D261" s="11" t="s">
        <v>23380</v>
      </c>
      <c r="E261" s="10" t="s">
        <v>22732</v>
      </c>
      <c r="F261" s="25"/>
      <c r="G261" s="25"/>
      <c r="H261" s="15"/>
      <c r="I261" s="15"/>
    </row>
    <row r="262" ht="24" customHeight="1" spans="1:9">
      <c r="A262" s="12" t="s">
        <v>23381</v>
      </c>
      <c r="B262" s="22" t="s">
        <v>5758</v>
      </c>
      <c r="C262" s="12" t="s">
        <v>448</v>
      </c>
      <c r="D262" s="11" t="s">
        <v>23382</v>
      </c>
      <c r="E262" s="10" t="s">
        <v>22732</v>
      </c>
      <c r="F262" s="25"/>
      <c r="G262" s="25"/>
      <c r="H262" s="15"/>
      <c r="I262" s="15"/>
    </row>
    <row r="263" ht="24" customHeight="1" spans="1:9">
      <c r="A263" s="12" t="s">
        <v>23383</v>
      </c>
      <c r="B263" s="22" t="s">
        <v>5759</v>
      </c>
      <c r="C263" s="12" t="s">
        <v>448</v>
      </c>
      <c r="D263" s="8" t="s">
        <v>23384</v>
      </c>
      <c r="E263" s="10" t="s">
        <v>22732</v>
      </c>
      <c r="F263" s="25"/>
      <c r="G263" s="25"/>
      <c r="H263" s="15"/>
      <c r="I263" s="15"/>
    </row>
    <row r="264" ht="24" customHeight="1" spans="1:9">
      <c r="A264" s="12" t="s">
        <v>23385</v>
      </c>
      <c r="B264" s="22" t="s">
        <v>5760</v>
      </c>
      <c r="C264" s="12" t="s">
        <v>448</v>
      </c>
      <c r="D264" s="8" t="s">
        <v>23386</v>
      </c>
      <c r="E264" s="10" t="s">
        <v>22732</v>
      </c>
      <c r="F264" s="25"/>
      <c r="G264" s="25"/>
      <c r="H264" s="15"/>
      <c r="I264" s="15"/>
    </row>
    <row r="265" ht="24" customHeight="1" spans="1:9">
      <c r="A265" s="12" t="s">
        <v>23387</v>
      </c>
      <c r="B265" s="22" t="s">
        <v>5761</v>
      </c>
      <c r="C265" s="12" t="s">
        <v>448</v>
      </c>
      <c r="D265" s="8" t="s">
        <v>23388</v>
      </c>
      <c r="E265" s="10" t="s">
        <v>22732</v>
      </c>
      <c r="F265" s="25"/>
      <c r="G265" s="25"/>
      <c r="H265" s="15"/>
      <c r="I265" s="15"/>
    </row>
    <row r="266" ht="24" customHeight="1" spans="1:9">
      <c r="A266" s="12" t="s">
        <v>23389</v>
      </c>
      <c r="B266" s="22" t="s">
        <v>5762</v>
      </c>
      <c r="C266" s="12" t="s">
        <v>448</v>
      </c>
      <c r="D266" s="8" t="s">
        <v>23390</v>
      </c>
      <c r="E266" s="10" t="s">
        <v>22732</v>
      </c>
      <c r="F266" s="25"/>
      <c r="G266" s="25"/>
      <c r="H266" s="15"/>
      <c r="I266" s="15"/>
    </row>
    <row r="267" ht="24" customHeight="1" spans="1:9">
      <c r="A267" s="12" t="s">
        <v>23391</v>
      </c>
      <c r="B267" s="22" t="s">
        <v>5763</v>
      </c>
      <c r="C267" s="12" t="s">
        <v>448</v>
      </c>
      <c r="D267" s="8" t="s">
        <v>23392</v>
      </c>
      <c r="E267" s="10" t="s">
        <v>22732</v>
      </c>
      <c r="F267" s="25"/>
      <c r="G267" s="25"/>
      <c r="H267" s="15"/>
      <c r="I267" s="15"/>
    </row>
    <row r="268" ht="24" customHeight="1" spans="1:9">
      <c r="A268" s="12" t="s">
        <v>23393</v>
      </c>
      <c r="B268" s="22" t="s">
        <v>5764</v>
      </c>
      <c r="C268" s="12" t="s">
        <v>448</v>
      </c>
      <c r="D268" s="8" t="s">
        <v>23394</v>
      </c>
      <c r="E268" s="10" t="s">
        <v>22732</v>
      </c>
      <c r="F268" s="25"/>
      <c r="G268" s="25"/>
      <c r="H268" s="15"/>
      <c r="I268" s="15"/>
    </row>
    <row r="269" ht="24" customHeight="1" spans="1:9">
      <c r="A269" s="12" t="s">
        <v>23395</v>
      </c>
      <c r="B269" s="22" t="s">
        <v>5765</v>
      </c>
      <c r="C269" s="12" t="s">
        <v>448</v>
      </c>
      <c r="D269" s="8" t="s">
        <v>23396</v>
      </c>
      <c r="E269" s="10" t="s">
        <v>22732</v>
      </c>
      <c r="F269" s="25"/>
      <c r="G269" s="25"/>
      <c r="H269" s="15"/>
      <c r="I269" s="15"/>
    </row>
    <row r="270" ht="24" customHeight="1" spans="1:9">
      <c r="A270" s="12" t="s">
        <v>23397</v>
      </c>
      <c r="B270" s="22" t="s">
        <v>5766</v>
      </c>
      <c r="C270" s="12" t="s">
        <v>448</v>
      </c>
      <c r="D270" s="8" t="s">
        <v>23398</v>
      </c>
      <c r="E270" s="10" t="s">
        <v>22732</v>
      </c>
      <c r="F270" s="25"/>
      <c r="G270" s="25"/>
      <c r="H270" s="15"/>
      <c r="I270" s="15"/>
    </row>
    <row r="271" ht="24" customHeight="1" spans="1:9">
      <c r="A271" s="12" t="s">
        <v>23399</v>
      </c>
      <c r="B271" s="22" t="s">
        <v>5767</v>
      </c>
      <c r="C271" s="12" t="s">
        <v>448</v>
      </c>
      <c r="D271" s="8" t="s">
        <v>23400</v>
      </c>
      <c r="E271" s="10" t="s">
        <v>22732</v>
      </c>
      <c r="F271" s="25"/>
      <c r="G271" s="25"/>
      <c r="H271" s="15"/>
      <c r="I271" s="15"/>
    </row>
    <row r="272" ht="24" customHeight="1" spans="1:9">
      <c r="A272" s="12" t="s">
        <v>23401</v>
      </c>
      <c r="B272" s="22" t="s">
        <v>5768</v>
      </c>
      <c r="C272" s="12" t="s">
        <v>448</v>
      </c>
      <c r="D272" s="8" t="s">
        <v>23402</v>
      </c>
      <c r="E272" s="10" t="s">
        <v>22732</v>
      </c>
      <c r="F272" s="25"/>
      <c r="G272" s="25"/>
      <c r="H272" s="15"/>
      <c r="I272" s="15"/>
    </row>
    <row r="273" ht="24" customHeight="1" spans="1:9">
      <c r="A273" s="12" t="s">
        <v>23403</v>
      </c>
      <c r="B273" s="22" t="s">
        <v>5769</v>
      </c>
      <c r="C273" s="12" t="s">
        <v>178</v>
      </c>
      <c r="D273" s="8" t="s">
        <v>23404</v>
      </c>
      <c r="E273" s="10" t="s">
        <v>22732</v>
      </c>
      <c r="F273" s="25"/>
      <c r="G273" s="25"/>
      <c r="H273" s="15"/>
      <c r="I273" s="15"/>
    </row>
    <row r="274" ht="24" customHeight="1" spans="1:9">
      <c r="A274" s="12" t="s">
        <v>23405</v>
      </c>
      <c r="B274" s="22" t="s">
        <v>5770</v>
      </c>
      <c r="C274" s="12" t="s">
        <v>178</v>
      </c>
      <c r="D274" s="8" t="s">
        <v>23406</v>
      </c>
      <c r="E274" s="10" t="s">
        <v>22732</v>
      </c>
      <c r="F274" s="25"/>
      <c r="G274" s="25"/>
      <c r="H274" s="15"/>
      <c r="I274" s="15"/>
    </row>
    <row r="275" ht="24" customHeight="1" spans="1:9">
      <c r="A275" s="12" t="s">
        <v>23407</v>
      </c>
      <c r="B275" s="22" t="s">
        <v>5771</v>
      </c>
      <c r="C275" s="12" t="s">
        <v>178</v>
      </c>
      <c r="D275" s="8" t="s">
        <v>23408</v>
      </c>
      <c r="E275" s="10" t="s">
        <v>22732</v>
      </c>
      <c r="F275" s="25"/>
      <c r="G275" s="25"/>
      <c r="H275" s="15"/>
      <c r="I275" s="15"/>
    </row>
    <row r="276" ht="24" customHeight="1" spans="1:9">
      <c r="A276" s="12" t="s">
        <v>23409</v>
      </c>
      <c r="B276" s="22" t="s">
        <v>5772</v>
      </c>
      <c r="C276" s="12" t="s">
        <v>178</v>
      </c>
      <c r="D276" s="8" t="s">
        <v>23410</v>
      </c>
      <c r="E276" s="10" t="s">
        <v>22732</v>
      </c>
      <c r="F276" s="25"/>
      <c r="G276" s="25"/>
      <c r="H276" s="15"/>
      <c r="I276" s="15"/>
    </row>
    <row r="277" ht="24" customHeight="1" spans="1:9">
      <c r="A277" s="12" t="s">
        <v>23411</v>
      </c>
      <c r="B277" s="22" t="s">
        <v>5773</v>
      </c>
      <c r="C277" s="12" t="s">
        <v>178</v>
      </c>
      <c r="D277" s="8" t="s">
        <v>23412</v>
      </c>
      <c r="E277" s="10" t="s">
        <v>22732</v>
      </c>
      <c r="F277" s="25"/>
      <c r="G277" s="25"/>
      <c r="H277" s="15"/>
      <c r="I277" s="15"/>
    </row>
    <row r="278" ht="24" customHeight="1" spans="1:9">
      <c r="A278" s="12" t="s">
        <v>23413</v>
      </c>
      <c r="B278" s="22" t="s">
        <v>5774</v>
      </c>
      <c r="C278" s="12" t="s">
        <v>178</v>
      </c>
      <c r="D278" s="8" t="s">
        <v>23414</v>
      </c>
      <c r="E278" s="10" t="s">
        <v>22732</v>
      </c>
      <c r="F278" s="25"/>
      <c r="G278" s="25"/>
      <c r="H278" s="15"/>
      <c r="I278" s="15"/>
    </row>
    <row r="279" ht="24" customHeight="1" spans="1:9">
      <c r="A279" s="12" t="s">
        <v>23415</v>
      </c>
      <c r="B279" s="22" t="s">
        <v>5775</v>
      </c>
      <c r="C279" s="12" t="s">
        <v>178</v>
      </c>
      <c r="D279" s="8" t="s">
        <v>23416</v>
      </c>
      <c r="E279" s="10" t="s">
        <v>22732</v>
      </c>
      <c r="F279" s="25"/>
      <c r="G279" s="25"/>
      <c r="H279" s="15"/>
      <c r="I279" s="15"/>
    </row>
    <row r="280" ht="24" customHeight="1" spans="1:9">
      <c r="A280" s="8" t="s">
        <v>23417</v>
      </c>
      <c r="B280" s="22" t="s">
        <v>5776</v>
      </c>
      <c r="C280" s="12" t="s">
        <v>178</v>
      </c>
      <c r="D280" s="8" t="s">
        <v>23418</v>
      </c>
      <c r="E280" s="10" t="s">
        <v>22732</v>
      </c>
      <c r="F280" s="25"/>
      <c r="G280" s="25"/>
      <c r="H280" s="15"/>
      <c r="I280" s="15"/>
    </row>
    <row r="281" ht="24" customHeight="1" spans="1:9">
      <c r="A281" s="8" t="s">
        <v>23419</v>
      </c>
      <c r="B281" s="22" t="s">
        <v>5777</v>
      </c>
      <c r="C281" s="12" t="s">
        <v>178</v>
      </c>
      <c r="D281" s="8" t="s">
        <v>23420</v>
      </c>
      <c r="E281" s="10" t="s">
        <v>22732</v>
      </c>
      <c r="F281" s="25"/>
      <c r="G281" s="25"/>
      <c r="H281" s="15"/>
      <c r="I281" s="15"/>
    </row>
    <row r="282" ht="24" customHeight="1" spans="1:9">
      <c r="A282" s="8" t="s">
        <v>23421</v>
      </c>
      <c r="B282" s="22" t="s">
        <v>5778</v>
      </c>
      <c r="C282" s="12" t="s">
        <v>178</v>
      </c>
      <c r="D282" s="8" t="s">
        <v>23422</v>
      </c>
      <c r="E282" s="10" t="s">
        <v>22732</v>
      </c>
      <c r="F282" s="25"/>
      <c r="G282" s="25"/>
      <c r="H282" s="15"/>
      <c r="I282" s="15"/>
    </row>
    <row r="283" ht="24" customHeight="1" spans="1:9">
      <c r="A283" s="8" t="s">
        <v>23423</v>
      </c>
      <c r="B283" s="22" t="s">
        <v>5779</v>
      </c>
      <c r="C283" s="12" t="s">
        <v>178</v>
      </c>
      <c r="D283" s="8" t="s">
        <v>23424</v>
      </c>
      <c r="E283" s="10" t="s">
        <v>22732</v>
      </c>
      <c r="F283" s="25"/>
      <c r="G283" s="25"/>
      <c r="H283" s="15"/>
      <c r="I283" s="15"/>
    </row>
    <row r="284" ht="24" customHeight="1" spans="1:9">
      <c r="A284" s="8" t="s">
        <v>23425</v>
      </c>
      <c r="B284" s="22" t="s">
        <v>5780</v>
      </c>
      <c r="C284" s="12" t="s">
        <v>178</v>
      </c>
      <c r="D284" s="8" t="s">
        <v>23426</v>
      </c>
      <c r="E284" s="10" t="s">
        <v>22732</v>
      </c>
      <c r="F284" s="25"/>
      <c r="G284" s="25"/>
      <c r="H284" s="15"/>
      <c r="I284" s="15"/>
    </row>
    <row r="285" ht="24" customHeight="1" spans="1:9">
      <c r="A285" s="8" t="s">
        <v>23427</v>
      </c>
      <c r="B285" s="22" t="s">
        <v>23428</v>
      </c>
      <c r="C285" s="12" t="s">
        <v>178</v>
      </c>
      <c r="D285" s="8" t="s">
        <v>23429</v>
      </c>
      <c r="E285" s="10" t="s">
        <v>22732</v>
      </c>
      <c r="F285" s="25"/>
      <c r="G285" s="25"/>
      <c r="H285" s="15"/>
      <c r="I285" s="15"/>
    </row>
    <row r="286" ht="24" customHeight="1" spans="1:9">
      <c r="A286" s="8" t="s">
        <v>23430</v>
      </c>
      <c r="B286" s="22" t="s">
        <v>23431</v>
      </c>
      <c r="C286" s="12" t="s">
        <v>178</v>
      </c>
      <c r="D286" s="11" t="s">
        <v>23432</v>
      </c>
      <c r="E286" s="10" t="s">
        <v>22732</v>
      </c>
      <c r="F286" s="25"/>
      <c r="G286" s="25"/>
      <c r="H286" s="15"/>
      <c r="I286" s="15"/>
    </row>
    <row r="287" ht="24" customHeight="1" spans="1:9">
      <c r="A287" s="8" t="s">
        <v>23433</v>
      </c>
      <c r="B287" s="22" t="s">
        <v>23434</v>
      </c>
      <c r="C287" s="12" t="s">
        <v>178</v>
      </c>
      <c r="D287" s="11" t="s">
        <v>23435</v>
      </c>
      <c r="E287" s="10" t="s">
        <v>22732</v>
      </c>
      <c r="F287" s="25"/>
      <c r="G287" s="25"/>
      <c r="H287" s="15"/>
      <c r="I287" s="15"/>
    </row>
    <row r="288" ht="24" customHeight="1" spans="1:9">
      <c r="A288" s="8" t="s">
        <v>23436</v>
      </c>
      <c r="B288" s="22" t="s">
        <v>5781</v>
      </c>
      <c r="C288" s="12" t="s">
        <v>448</v>
      </c>
      <c r="D288" s="8" t="s">
        <v>23437</v>
      </c>
      <c r="E288" s="10" t="s">
        <v>22732</v>
      </c>
      <c r="F288" s="25"/>
      <c r="G288" s="25"/>
      <c r="H288" s="15"/>
      <c r="I288" s="15"/>
    </row>
    <row r="289" ht="24" customHeight="1" spans="1:9">
      <c r="A289" s="8" t="s">
        <v>23438</v>
      </c>
      <c r="B289" s="22" t="s">
        <v>5782</v>
      </c>
      <c r="C289" s="12" t="s">
        <v>448</v>
      </c>
      <c r="D289" s="8" t="s">
        <v>23439</v>
      </c>
      <c r="E289" s="10" t="s">
        <v>22732</v>
      </c>
      <c r="F289" s="25"/>
      <c r="G289" s="25"/>
      <c r="H289" s="15"/>
      <c r="I289" s="15"/>
    </row>
    <row r="290" ht="24" customHeight="1" spans="1:9">
      <c r="A290" s="8" t="s">
        <v>23440</v>
      </c>
      <c r="B290" s="22" t="s">
        <v>5783</v>
      </c>
      <c r="C290" s="12" t="s">
        <v>448</v>
      </c>
      <c r="D290" s="8" t="s">
        <v>23441</v>
      </c>
      <c r="E290" s="10" t="s">
        <v>22732</v>
      </c>
      <c r="F290" s="25"/>
      <c r="G290" s="25"/>
      <c r="H290" s="15"/>
      <c r="I290" s="15"/>
    </row>
    <row r="291" ht="24" customHeight="1" spans="1:9">
      <c r="A291" s="8" t="s">
        <v>23442</v>
      </c>
      <c r="B291" s="22" t="s">
        <v>5784</v>
      </c>
      <c r="C291" s="12" t="s">
        <v>448</v>
      </c>
      <c r="D291" s="8" t="s">
        <v>23443</v>
      </c>
      <c r="E291" s="10" t="s">
        <v>22732</v>
      </c>
      <c r="F291" s="25"/>
      <c r="G291" s="25"/>
      <c r="H291" s="15"/>
      <c r="I291" s="15"/>
    </row>
    <row r="292" ht="24" customHeight="1" spans="1:9">
      <c r="A292" s="8" t="s">
        <v>23444</v>
      </c>
      <c r="B292" s="22" t="s">
        <v>5785</v>
      </c>
      <c r="C292" s="12" t="s">
        <v>448</v>
      </c>
      <c r="D292" s="8" t="s">
        <v>23445</v>
      </c>
      <c r="E292" s="10" t="s">
        <v>22732</v>
      </c>
      <c r="F292" s="25"/>
      <c r="G292" s="25"/>
      <c r="H292" s="15"/>
      <c r="I292" s="15"/>
    </row>
    <row r="293" ht="24" customHeight="1" spans="1:9">
      <c r="A293" s="8" t="s">
        <v>23446</v>
      </c>
      <c r="B293" s="22" t="s">
        <v>5786</v>
      </c>
      <c r="C293" s="12" t="s">
        <v>448</v>
      </c>
      <c r="D293" s="8" t="s">
        <v>23447</v>
      </c>
      <c r="E293" s="10" t="s">
        <v>22732</v>
      </c>
      <c r="F293" s="25"/>
      <c r="G293" s="25"/>
      <c r="H293" s="15"/>
      <c r="I293" s="15"/>
    </row>
    <row r="294" ht="24" customHeight="1" spans="1:9">
      <c r="A294" s="8" t="s">
        <v>23448</v>
      </c>
      <c r="B294" s="22" t="s">
        <v>5787</v>
      </c>
      <c r="C294" s="12" t="s">
        <v>448</v>
      </c>
      <c r="D294" s="8" t="s">
        <v>23449</v>
      </c>
      <c r="E294" s="10" t="s">
        <v>22732</v>
      </c>
      <c r="F294" s="25"/>
      <c r="G294" s="25"/>
      <c r="H294" s="15"/>
      <c r="I294" s="15"/>
    </row>
    <row r="295" ht="24" customHeight="1" spans="1:9">
      <c r="A295" s="8" t="s">
        <v>23450</v>
      </c>
      <c r="B295" s="22" t="s">
        <v>5788</v>
      </c>
      <c r="C295" s="12" t="s">
        <v>448</v>
      </c>
      <c r="D295" s="8" t="s">
        <v>23451</v>
      </c>
      <c r="E295" s="10" t="s">
        <v>22732</v>
      </c>
      <c r="F295" s="25"/>
      <c r="G295" s="25"/>
      <c r="H295" s="15"/>
      <c r="I295" s="15"/>
    </row>
    <row r="296" ht="24" customHeight="1" spans="1:9">
      <c r="A296" s="8" t="s">
        <v>23452</v>
      </c>
      <c r="B296" s="22" t="s">
        <v>5789</v>
      </c>
      <c r="C296" s="12" t="s">
        <v>448</v>
      </c>
      <c r="D296" s="8" t="s">
        <v>23453</v>
      </c>
      <c r="E296" s="10" t="s">
        <v>22732</v>
      </c>
      <c r="F296" s="25"/>
      <c r="G296" s="25"/>
      <c r="H296" s="15"/>
      <c r="I296" s="15"/>
    </row>
    <row r="297" ht="24" customHeight="1" spans="1:9">
      <c r="A297" s="8" t="s">
        <v>23454</v>
      </c>
      <c r="B297" s="22" t="s">
        <v>5790</v>
      </c>
      <c r="C297" s="12" t="s">
        <v>448</v>
      </c>
      <c r="D297" s="8" t="s">
        <v>23455</v>
      </c>
      <c r="E297" s="10" t="s">
        <v>22732</v>
      </c>
      <c r="F297" s="25"/>
      <c r="G297" s="25"/>
      <c r="H297" s="15"/>
      <c r="I297" s="15"/>
    </row>
    <row r="298" ht="24" customHeight="1" spans="1:9">
      <c r="A298" s="8" t="s">
        <v>23456</v>
      </c>
      <c r="B298" s="22" t="s">
        <v>5791</v>
      </c>
      <c r="C298" s="12" t="s">
        <v>448</v>
      </c>
      <c r="D298" s="8" t="s">
        <v>23457</v>
      </c>
      <c r="E298" s="10" t="s">
        <v>22732</v>
      </c>
      <c r="F298" s="25"/>
      <c r="G298" s="25"/>
      <c r="H298" s="15"/>
      <c r="I298" s="15"/>
    </row>
    <row r="299" ht="24" customHeight="1" spans="1:9">
      <c r="A299" s="8" t="s">
        <v>23458</v>
      </c>
      <c r="B299" s="22" t="s">
        <v>5792</v>
      </c>
      <c r="C299" s="12" t="s">
        <v>448</v>
      </c>
      <c r="D299" s="8" t="s">
        <v>23459</v>
      </c>
      <c r="E299" s="10" t="s">
        <v>22732</v>
      </c>
      <c r="F299" s="25"/>
      <c r="G299" s="25"/>
      <c r="H299" s="15"/>
      <c r="I299" s="15"/>
    </row>
    <row r="300" ht="24" customHeight="1" spans="1:9">
      <c r="A300" s="8" t="s">
        <v>23460</v>
      </c>
      <c r="B300" s="22" t="s">
        <v>5793</v>
      </c>
      <c r="C300" s="12" t="s">
        <v>448</v>
      </c>
      <c r="D300" s="8" t="s">
        <v>23461</v>
      </c>
      <c r="E300" s="10" t="s">
        <v>22732</v>
      </c>
      <c r="F300" s="25"/>
      <c r="G300" s="25"/>
      <c r="H300" s="15"/>
      <c r="I300" s="15"/>
    </row>
    <row r="301" ht="24" customHeight="1" spans="1:9">
      <c r="A301" s="8" t="s">
        <v>23462</v>
      </c>
      <c r="B301" s="22" t="s">
        <v>5794</v>
      </c>
      <c r="C301" s="12" t="s">
        <v>448</v>
      </c>
      <c r="D301" s="8" t="s">
        <v>23463</v>
      </c>
      <c r="E301" s="10" t="s">
        <v>22732</v>
      </c>
      <c r="F301" s="25"/>
      <c r="G301" s="25"/>
      <c r="H301" s="15"/>
      <c r="I301" s="15"/>
    </row>
    <row r="302" ht="24" customHeight="1" spans="1:9">
      <c r="A302" s="8" t="s">
        <v>23464</v>
      </c>
      <c r="B302" s="22" t="s">
        <v>5795</v>
      </c>
      <c r="C302" s="12" t="s">
        <v>448</v>
      </c>
      <c r="D302" s="8" t="s">
        <v>23465</v>
      </c>
      <c r="E302" s="10" t="s">
        <v>22732</v>
      </c>
      <c r="F302" s="25"/>
      <c r="G302" s="25"/>
      <c r="H302" s="15"/>
      <c r="I302" s="15"/>
    </row>
    <row r="303" ht="24" customHeight="1" spans="1:9">
      <c r="A303" s="8" t="s">
        <v>23466</v>
      </c>
      <c r="B303" s="22" t="s">
        <v>5796</v>
      </c>
      <c r="C303" s="12" t="s">
        <v>448</v>
      </c>
      <c r="D303" s="8" t="s">
        <v>23467</v>
      </c>
      <c r="E303" s="10" t="s">
        <v>22732</v>
      </c>
      <c r="F303" s="25"/>
      <c r="G303" s="25"/>
      <c r="H303" s="15"/>
      <c r="I303" s="15"/>
    </row>
    <row r="304" ht="24" customHeight="1" spans="1:9">
      <c r="A304" s="8" t="s">
        <v>23468</v>
      </c>
      <c r="B304" s="22" t="s">
        <v>5797</v>
      </c>
      <c r="C304" s="12" t="s">
        <v>448</v>
      </c>
      <c r="D304" s="8" t="s">
        <v>23469</v>
      </c>
      <c r="E304" s="10" t="s">
        <v>22732</v>
      </c>
      <c r="F304" s="25"/>
      <c r="G304" s="25"/>
      <c r="H304" s="15"/>
      <c r="I304" s="15"/>
    </row>
    <row r="305" ht="24" customHeight="1" spans="1:9">
      <c r="A305" s="8" t="s">
        <v>23470</v>
      </c>
      <c r="B305" s="22" t="s">
        <v>5798</v>
      </c>
      <c r="C305" s="12" t="s">
        <v>448</v>
      </c>
      <c r="D305" s="8" t="s">
        <v>23449</v>
      </c>
      <c r="E305" s="10" t="s">
        <v>22732</v>
      </c>
      <c r="F305" s="25"/>
      <c r="G305" s="25"/>
      <c r="H305" s="15"/>
      <c r="I305" s="15"/>
    </row>
    <row r="306" ht="24" customHeight="1" spans="1:9">
      <c r="A306" s="8" t="s">
        <v>23471</v>
      </c>
      <c r="B306" s="22" t="s">
        <v>5799</v>
      </c>
      <c r="C306" s="12" t="s">
        <v>448</v>
      </c>
      <c r="D306" s="8" t="s">
        <v>23472</v>
      </c>
      <c r="E306" s="10" t="s">
        <v>22732</v>
      </c>
      <c r="F306" s="25"/>
      <c r="G306" s="25"/>
      <c r="H306" s="15"/>
      <c r="I306" s="15"/>
    </row>
    <row r="307" ht="24" customHeight="1" spans="1:9">
      <c r="A307" s="8" t="s">
        <v>23473</v>
      </c>
      <c r="B307" s="22" t="s">
        <v>5800</v>
      </c>
      <c r="C307" s="12" t="s">
        <v>448</v>
      </c>
      <c r="D307" s="8" t="s">
        <v>23474</v>
      </c>
      <c r="E307" s="10" t="s">
        <v>22732</v>
      </c>
      <c r="F307" s="25"/>
      <c r="G307" s="25"/>
      <c r="H307" s="15"/>
      <c r="I307" s="15"/>
    </row>
    <row r="308" ht="24" customHeight="1" spans="1:9">
      <c r="A308" s="8" t="s">
        <v>23475</v>
      </c>
      <c r="B308" s="22" t="s">
        <v>5801</v>
      </c>
      <c r="C308" s="12" t="s">
        <v>448</v>
      </c>
      <c r="D308" s="8" t="s">
        <v>23476</v>
      </c>
      <c r="E308" s="10" t="s">
        <v>22732</v>
      </c>
      <c r="F308" s="25"/>
      <c r="G308" s="25"/>
      <c r="H308" s="15"/>
      <c r="I308" s="15"/>
    </row>
    <row r="309" ht="24" customHeight="1" spans="1:9">
      <c r="A309" s="8" t="s">
        <v>23477</v>
      </c>
      <c r="B309" s="22" t="s">
        <v>5802</v>
      </c>
      <c r="C309" s="12" t="s">
        <v>448</v>
      </c>
      <c r="D309" s="8" t="s">
        <v>23463</v>
      </c>
      <c r="E309" s="10" t="s">
        <v>22732</v>
      </c>
      <c r="F309" s="25"/>
      <c r="G309" s="25"/>
      <c r="H309" s="15"/>
      <c r="I309" s="15"/>
    </row>
    <row r="310" ht="24" customHeight="1" spans="1:9">
      <c r="A310" s="8" t="s">
        <v>23478</v>
      </c>
      <c r="B310" s="22" t="s">
        <v>5803</v>
      </c>
      <c r="C310" s="12" t="s">
        <v>448</v>
      </c>
      <c r="D310" s="8" t="s">
        <v>23479</v>
      </c>
      <c r="E310" s="10" t="s">
        <v>22732</v>
      </c>
      <c r="F310" s="25"/>
      <c r="G310" s="25"/>
      <c r="H310" s="15"/>
      <c r="I310" s="15"/>
    </row>
    <row r="311" ht="24" customHeight="1" spans="1:9">
      <c r="A311" s="8" t="s">
        <v>23480</v>
      </c>
      <c r="B311" s="22" t="s">
        <v>5804</v>
      </c>
      <c r="C311" s="12" t="s">
        <v>448</v>
      </c>
      <c r="D311" s="8" t="s">
        <v>23481</v>
      </c>
      <c r="E311" s="10" t="s">
        <v>22732</v>
      </c>
      <c r="F311" s="25"/>
      <c r="G311" s="25"/>
      <c r="H311" s="15"/>
      <c r="I311" s="15"/>
    </row>
    <row r="312" ht="24" customHeight="1" spans="1:9">
      <c r="A312" s="8" t="s">
        <v>23482</v>
      </c>
      <c r="B312" s="22" t="s">
        <v>5805</v>
      </c>
      <c r="C312" s="12" t="s">
        <v>448</v>
      </c>
      <c r="D312" s="8" t="s">
        <v>23483</v>
      </c>
      <c r="E312" s="10" t="s">
        <v>22732</v>
      </c>
      <c r="F312" s="25"/>
      <c r="G312" s="25"/>
      <c r="H312" s="15"/>
      <c r="I312" s="15"/>
    </row>
    <row r="313" ht="24" customHeight="1" spans="1:9">
      <c r="A313" s="8" t="s">
        <v>23484</v>
      </c>
      <c r="B313" s="22" t="s">
        <v>5806</v>
      </c>
      <c r="C313" s="12" t="s">
        <v>448</v>
      </c>
      <c r="D313" s="8" t="s">
        <v>23485</v>
      </c>
      <c r="E313" s="10" t="s">
        <v>22732</v>
      </c>
      <c r="F313" s="25"/>
      <c r="G313" s="25"/>
      <c r="H313" s="15"/>
      <c r="I313" s="15"/>
    </row>
    <row r="314" ht="24" customHeight="1" spans="1:9">
      <c r="A314" s="8" t="s">
        <v>23486</v>
      </c>
      <c r="B314" s="22" t="s">
        <v>5807</v>
      </c>
      <c r="C314" s="12" t="s">
        <v>448</v>
      </c>
      <c r="D314" s="8" t="s">
        <v>23487</v>
      </c>
      <c r="E314" s="10" t="s">
        <v>22732</v>
      </c>
      <c r="F314" s="25"/>
      <c r="G314" s="25"/>
      <c r="H314" s="15"/>
      <c r="I314" s="15"/>
    </row>
    <row r="315" ht="24" customHeight="1" spans="1:9">
      <c r="A315" s="8" t="s">
        <v>23488</v>
      </c>
      <c r="B315" s="22" t="s">
        <v>5808</v>
      </c>
      <c r="C315" s="12" t="s">
        <v>448</v>
      </c>
      <c r="D315" s="8" t="s">
        <v>23489</v>
      </c>
      <c r="E315" s="10" t="s">
        <v>22732</v>
      </c>
      <c r="F315" s="25"/>
      <c r="G315" s="25"/>
      <c r="H315" s="15"/>
      <c r="I315" s="15"/>
    </row>
    <row r="316" ht="24" customHeight="1" spans="1:9">
      <c r="A316" s="12" t="s">
        <v>23490</v>
      </c>
      <c r="B316" s="22" t="s">
        <v>5809</v>
      </c>
      <c r="C316" s="12" t="s">
        <v>448</v>
      </c>
      <c r="D316" s="8" t="s">
        <v>23491</v>
      </c>
      <c r="E316" s="10" t="s">
        <v>22732</v>
      </c>
      <c r="F316" s="25"/>
      <c r="G316" s="25"/>
      <c r="H316" s="15"/>
      <c r="I316" s="15"/>
    </row>
    <row r="317" ht="24" customHeight="1" spans="1:9">
      <c r="A317" s="12" t="s">
        <v>23492</v>
      </c>
      <c r="B317" s="22" t="s">
        <v>5810</v>
      </c>
      <c r="C317" s="12" t="s">
        <v>448</v>
      </c>
      <c r="D317" s="8" t="s">
        <v>23493</v>
      </c>
      <c r="E317" s="10" t="s">
        <v>22732</v>
      </c>
      <c r="F317" s="25"/>
      <c r="G317" s="25"/>
      <c r="H317" s="15"/>
      <c r="I317" s="15"/>
    </row>
    <row r="318" ht="24" customHeight="1" spans="1:9">
      <c r="A318" s="8" t="s">
        <v>23494</v>
      </c>
      <c r="B318" s="22" t="s">
        <v>5811</v>
      </c>
      <c r="C318" s="12" t="s">
        <v>448</v>
      </c>
      <c r="D318" s="8" t="s">
        <v>23495</v>
      </c>
      <c r="E318" s="10" t="s">
        <v>22732</v>
      </c>
      <c r="F318" s="25"/>
      <c r="G318" s="25"/>
      <c r="H318" s="15"/>
      <c r="I318" s="15"/>
    </row>
    <row r="319" ht="24" customHeight="1" spans="1:9">
      <c r="A319" s="8" t="s">
        <v>23496</v>
      </c>
      <c r="B319" s="22" t="s">
        <v>5812</v>
      </c>
      <c r="C319" s="12" t="s">
        <v>448</v>
      </c>
      <c r="D319" s="8" t="s">
        <v>23497</v>
      </c>
      <c r="E319" s="10" t="s">
        <v>22732</v>
      </c>
      <c r="F319" s="25"/>
      <c r="G319" s="25"/>
      <c r="H319" s="15"/>
      <c r="I319" s="15"/>
    </row>
    <row r="320" ht="24" customHeight="1" spans="1:9">
      <c r="A320" s="8" t="s">
        <v>23498</v>
      </c>
      <c r="B320" s="22" t="s">
        <v>5813</v>
      </c>
      <c r="C320" s="12" t="s">
        <v>448</v>
      </c>
      <c r="D320" s="8" t="s">
        <v>23499</v>
      </c>
      <c r="E320" s="10" t="s">
        <v>22732</v>
      </c>
      <c r="F320" s="25"/>
      <c r="G320" s="25"/>
      <c r="H320" s="15"/>
      <c r="I320" s="15"/>
    </row>
    <row r="321" ht="24" customHeight="1" spans="1:9">
      <c r="A321" s="8" t="s">
        <v>23500</v>
      </c>
      <c r="B321" s="22" t="s">
        <v>5814</v>
      </c>
      <c r="C321" s="12" t="s">
        <v>448</v>
      </c>
      <c r="D321" s="8" t="s">
        <v>23501</v>
      </c>
      <c r="E321" s="10" t="s">
        <v>22732</v>
      </c>
      <c r="F321" s="25"/>
      <c r="G321" s="25"/>
      <c r="H321" s="15"/>
      <c r="I321" s="15"/>
    </row>
    <row r="322" ht="24" customHeight="1" spans="1:9">
      <c r="A322" s="8" t="s">
        <v>23502</v>
      </c>
      <c r="B322" s="22" t="s">
        <v>5815</v>
      </c>
      <c r="C322" s="12" t="s">
        <v>448</v>
      </c>
      <c r="D322" s="8" t="s">
        <v>23503</v>
      </c>
      <c r="E322" s="10" t="s">
        <v>22732</v>
      </c>
      <c r="F322" s="25"/>
      <c r="G322" s="25"/>
      <c r="H322" s="15"/>
      <c r="I322" s="15"/>
    </row>
    <row r="323" ht="24" customHeight="1" spans="1:9">
      <c r="A323" s="8" t="s">
        <v>23504</v>
      </c>
      <c r="B323" s="22" t="s">
        <v>5816</v>
      </c>
      <c r="C323" s="12" t="s">
        <v>448</v>
      </c>
      <c r="D323" s="8" t="s">
        <v>23505</v>
      </c>
      <c r="E323" s="10" t="s">
        <v>22732</v>
      </c>
      <c r="F323" s="25"/>
      <c r="G323" s="25"/>
      <c r="H323" s="15"/>
      <c r="I323" s="15"/>
    </row>
    <row r="324" ht="24" customHeight="1" spans="1:9">
      <c r="A324" s="8" t="s">
        <v>23506</v>
      </c>
      <c r="B324" s="22" t="s">
        <v>5817</v>
      </c>
      <c r="C324" s="12" t="s">
        <v>448</v>
      </c>
      <c r="D324" s="8" t="s">
        <v>23507</v>
      </c>
      <c r="E324" s="10" t="s">
        <v>22732</v>
      </c>
      <c r="F324" s="25"/>
      <c r="G324" s="25"/>
      <c r="H324" s="15"/>
      <c r="I324" s="15"/>
    </row>
    <row r="325" ht="24" customHeight="1" spans="1:9">
      <c r="A325" s="8" t="s">
        <v>23508</v>
      </c>
      <c r="B325" s="22" t="s">
        <v>5818</v>
      </c>
      <c r="C325" s="12" t="s">
        <v>448</v>
      </c>
      <c r="D325" s="8" t="s">
        <v>23509</v>
      </c>
      <c r="E325" s="10" t="s">
        <v>22732</v>
      </c>
      <c r="F325" s="25"/>
      <c r="G325" s="25"/>
      <c r="H325" s="15"/>
      <c r="I325" s="15"/>
    </row>
    <row r="326" ht="24" customHeight="1" spans="1:9">
      <c r="A326" s="8" t="s">
        <v>23510</v>
      </c>
      <c r="B326" s="22" t="s">
        <v>5819</v>
      </c>
      <c r="C326" s="12" t="s">
        <v>448</v>
      </c>
      <c r="D326" s="8" t="s">
        <v>23511</v>
      </c>
      <c r="E326" s="10" t="s">
        <v>22732</v>
      </c>
      <c r="F326" s="25"/>
      <c r="G326" s="25"/>
      <c r="H326" s="15"/>
      <c r="I326" s="15"/>
    </row>
    <row r="327" ht="24" customHeight="1" spans="1:9">
      <c r="A327" s="8" t="s">
        <v>23512</v>
      </c>
      <c r="B327" s="22" t="s">
        <v>5820</v>
      </c>
      <c r="C327" s="12" t="s">
        <v>448</v>
      </c>
      <c r="D327" s="8" t="s">
        <v>23513</v>
      </c>
      <c r="E327" s="10" t="s">
        <v>22732</v>
      </c>
      <c r="F327" s="25"/>
      <c r="G327" s="25"/>
      <c r="H327" s="15"/>
      <c r="I327" s="15"/>
    </row>
    <row r="328" ht="24" customHeight="1" spans="1:9">
      <c r="A328" s="8" t="s">
        <v>23514</v>
      </c>
      <c r="B328" s="22" t="s">
        <v>5821</v>
      </c>
      <c r="C328" s="12" t="s">
        <v>448</v>
      </c>
      <c r="D328" s="8" t="s">
        <v>23515</v>
      </c>
      <c r="E328" s="10" t="s">
        <v>22732</v>
      </c>
      <c r="F328" s="25"/>
      <c r="G328" s="25"/>
      <c r="H328" s="15"/>
      <c r="I328" s="15"/>
    </row>
    <row r="329" ht="24" customHeight="1" spans="1:9">
      <c r="A329" s="8" t="s">
        <v>23516</v>
      </c>
      <c r="B329" s="22" t="s">
        <v>5822</v>
      </c>
      <c r="C329" s="12" t="s">
        <v>448</v>
      </c>
      <c r="D329" s="8" t="s">
        <v>23515</v>
      </c>
      <c r="E329" s="10" t="s">
        <v>22732</v>
      </c>
      <c r="F329" s="25"/>
      <c r="G329" s="25"/>
      <c r="H329" s="15"/>
      <c r="I329" s="15"/>
    </row>
    <row r="330" ht="24" customHeight="1" spans="1:9">
      <c r="A330" s="8" t="s">
        <v>23517</v>
      </c>
      <c r="B330" s="22" t="s">
        <v>5823</v>
      </c>
      <c r="C330" s="12" t="s">
        <v>448</v>
      </c>
      <c r="D330" s="8" t="s">
        <v>23518</v>
      </c>
      <c r="E330" s="10" t="s">
        <v>22732</v>
      </c>
      <c r="F330" s="25"/>
      <c r="G330" s="25"/>
      <c r="H330" s="15"/>
      <c r="I330" s="15"/>
    </row>
    <row r="331" ht="24" customHeight="1" spans="1:9">
      <c r="A331" s="8" t="s">
        <v>23519</v>
      </c>
      <c r="B331" s="22" t="s">
        <v>5824</v>
      </c>
      <c r="C331" s="12" t="s">
        <v>448</v>
      </c>
      <c r="D331" s="8" t="s">
        <v>23520</v>
      </c>
      <c r="E331" s="10" t="s">
        <v>22732</v>
      </c>
      <c r="F331" s="25"/>
      <c r="G331" s="25"/>
      <c r="H331" s="15"/>
      <c r="I331" s="15"/>
    </row>
    <row r="332" ht="24" customHeight="1" spans="1:9">
      <c r="A332" s="8" t="s">
        <v>23521</v>
      </c>
      <c r="B332" s="22" t="s">
        <v>5825</v>
      </c>
      <c r="C332" s="12" t="s">
        <v>448</v>
      </c>
      <c r="D332" s="8" t="s">
        <v>23522</v>
      </c>
      <c r="E332" s="10" t="s">
        <v>22732</v>
      </c>
      <c r="F332" s="25"/>
      <c r="G332" s="25"/>
      <c r="H332" s="15"/>
      <c r="I332" s="15"/>
    </row>
    <row r="333" ht="24" customHeight="1" spans="1:9">
      <c r="A333" s="8" t="s">
        <v>23523</v>
      </c>
      <c r="B333" s="22" t="s">
        <v>5826</v>
      </c>
      <c r="C333" s="12" t="s">
        <v>448</v>
      </c>
      <c r="D333" s="8" t="s">
        <v>23524</v>
      </c>
      <c r="E333" s="10" t="s">
        <v>22732</v>
      </c>
      <c r="F333" s="25"/>
      <c r="G333" s="25"/>
      <c r="H333" s="15"/>
      <c r="I333" s="15"/>
    </row>
    <row r="334" ht="24" customHeight="1" spans="1:9">
      <c r="A334" s="8" t="s">
        <v>23525</v>
      </c>
      <c r="B334" s="22" t="s">
        <v>23526</v>
      </c>
      <c r="C334" s="12" t="s">
        <v>175</v>
      </c>
      <c r="D334" s="8" t="s">
        <v>23527</v>
      </c>
      <c r="E334" s="10" t="s">
        <v>22732</v>
      </c>
      <c r="F334" s="25"/>
      <c r="G334" s="25"/>
      <c r="H334" s="15"/>
      <c r="I334" s="15"/>
    </row>
    <row r="335" ht="24" customHeight="1" spans="1:9">
      <c r="A335" s="8" t="s">
        <v>22679</v>
      </c>
      <c r="B335" s="22" t="s">
        <v>22750</v>
      </c>
      <c r="C335" s="12" t="s">
        <v>175</v>
      </c>
      <c r="D335" s="8" t="s">
        <v>23528</v>
      </c>
      <c r="E335" s="10" t="s">
        <v>22732</v>
      </c>
      <c r="F335" s="25"/>
      <c r="G335" s="25"/>
      <c r="H335" s="15"/>
      <c r="I335" s="15"/>
    </row>
    <row r="336" ht="24" customHeight="1" spans="1:9">
      <c r="A336" s="8" t="s">
        <v>23529</v>
      </c>
      <c r="B336" s="22" t="s">
        <v>23530</v>
      </c>
      <c r="C336" s="12" t="s">
        <v>175</v>
      </c>
      <c r="D336" s="8" t="s">
        <v>23531</v>
      </c>
      <c r="E336" s="10" t="s">
        <v>22732</v>
      </c>
      <c r="F336" s="25"/>
      <c r="G336" s="25"/>
      <c r="H336" s="15"/>
      <c r="I336" s="15"/>
    </row>
    <row r="337" ht="24" customHeight="1" spans="1:9">
      <c r="A337" s="8" t="s">
        <v>23532</v>
      </c>
      <c r="B337" s="22" t="s">
        <v>23533</v>
      </c>
      <c r="C337" s="12" t="s">
        <v>175</v>
      </c>
      <c r="D337" s="8" t="s">
        <v>23534</v>
      </c>
      <c r="E337" s="10" t="s">
        <v>22732</v>
      </c>
      <c r="F337" s="25"/>
      <c r="G337" s="25"/>
      <c r="H337" s="15"/>
      <c r="I337" s="15"/>
    </row>
    <row r="338" ht="24" customHeight="1" spans="1:9">
      <c r="A338" s="8" t="s">
        <v>23535</v>
      </c>
      <c r="B338" s="22" t="s">
        <v>23536</v>
      </c>
      <c r="C338" s="12" t="s">
        <v>175</v>
      </c>
      <c r="D338" s="8" t="s">
        <v>23537</v>
      </c>
      <c r="E338" s="10" t="s">
        <v>22732</v>
      </c>
      <c r="F338" s="25"/>
      <c r="G338" s="25"/>
      <c r="H338" s="15"/>
      <c r="I338" s="15"/>
    </row>
    <row r="339" ht="24" customHeight="1" spans="1:9">
      <c r="A339" s="8" t="s">
        <v>23538</v>
      </c>
      <c r="B339" s="22" t="s">
        <v>23539</v>
      </c>
      <c r="C339" s="12" t="s">
        <v>175</v>
      </c>
      <c r="D339" s="8" t="s">
        <v>23540</v>
      </c>
      <c r="E339" s="10" t="s">
        <v>22732</v>
      </c>
      <c r="F339" s="25"/>
      <c r="G339" s="25"/>
      <c r="H339" s="15"/>
      <c r="I339" s="15"/>
    </row>
    <row r="340" ht="24" customHeight="1" spans="1:9">
      <c r="A340" s="8" t="s">
        <v>23541</v>
      </c>
      <c r="B340" s="22" t="s">
        <v>23542</v>
      </c>
      <c r="C340" s="12" t="s">
        <v>175</v>
      </c>
      <c r="D340" s="8" t="s">
        <v>23543</v>
      </c>
      <c r="E340" s="10" t="s">
        <v>22732</v>
      </c>
      <c r="F340" s="25"/>
      <c r="G340" s="25"/>
      <c r="H340" s="15"/>
      <c r="I340" s="15"/>
    </row>
    <row r="341" ht="24" customHeight="1" spans="1:9">
      <c r="A341" s="8" t="s">
        <v>23544</v>
      </c>
      <c r="B341" s="22" t="s">
        <v>23545</v>
      </c>
      <c r="C341" s="12" t="s">
        <v>175</v>
      </c>
      <c r="D341" s="8" t="s">
        <v>23546</v>
      </c>
      <c r="E341" s="10" t="s">
        <v>22732</v>
      </c>
      <c r="F341" s="25"/>
      <c r="G341" s="25"/>
      <c r="H341" s="15"/>
      <c r="I341" s="15"/>
    </row>
    <row r="342" ht="24" customHeight="1" spans="1:9">
      <c r="A342" s="8" t="s">
        <v>23547</v>
      </c>
      <c r="B342" s="22" t="s">
        <v>23548</v>
      </c>
      <c r="C342" s="12" t="s">
        <v>448</v>
      </c>
      <c r="D342" s="8" t="s">
        <v>23549</v>
      </c>
      <c r="E342" s="10" t="s">
        <v>22732</v>
      </c>
      <c r="F342" s="25"/>
      <c r="G342" s="25"/>
      <c r="H342" s="15"/>
      <c r="I342" s="15"/>
    </row>
    <row r="343" ht="24" customHeight="1" spans="1:9">
      <c r="A343" s="8" t="s">
        <v>23550</v>
      </c>
      <c r="B343" s="22" t="s">
        <v>23551</v>
      </c>
      <c r="C343" s="12" t="s">
        <v>448</v>
      </c>
      <c r="D343" s="8" t="s">
        <v>23552</v>
      </c>
      <c r="E343" s="10" t="s">
        <v>22732</v>
      </c>
      <c r="F343" s="25"/>
      <c r="G343" s="25"/>
      <c r="H343" s="15"/>
      <c r="I343" s="15"/>
    </row>
    <row r="344" ht="24" customHeight="1" spans="1:9">
      <c r="A344" s="8" t="s">
        <v>23553</v>
      </c>
      <c r="B344" s="22" t="s">
        <v>23554</v>
      </c>
      <c r="C344" s="12" t="s">
        <v>175</v>
      </c>
      <c r="D344" s="8" t="s">
        <v>23555</v>
      </c>
      <c r="E344" s="10" t="s">
        <v>22732</v>
      </c>
      <c r="F344" s="25"/>
      <c r="G344" s="25"/>
      <c r="H344" s="15"/>
      <c r="I344" s="15"/>
    </row>
    <row r="345" ht="24" customHeight="1" spans="1:9">
      <c r="A345" s="8" t="s">
        <v>23556</v>
      </c>
      <c r="B345" s="22" t="s">
        <v>23557</v>
      </c>
      <c r="C345" s="12" t="s">
        <v>175</v>
      </c>
      <c r="D345" s="8" t="s">
        <v>23558</v>
      </c>
      <c r="E345" s="10" t="s">
        <v>22732</v>
      </c>
      <c r="F345" s="25"/>
      <c r="G345" s="25"/>
      <c r="H345" s="15"/>
      <c r="I345" s="15"/>
    </row>
    <row r="346" ht="24" customHeight="1" spans="1:9">
      <c r="A346" s="8" t="s">
        <v>22678</v>
      </c>
      <c r="B346" s="22" t="s">
        <v>22734</v>
      </c>
      <c r="C346" s="12" t="s">
        <v>175</v>
      </c>
      <c r="D346" s="8" t="s">
        <v>23559</v>
      </c>
      <c r="E346" s="10" t="s">
        <v>22732</v>
      </c>
      <c r="F346" s="25"/>
      <c r="G346" s="25"/>
      <c r="H346" s="15"/>
      <c r="I346" s="15"/>
    </row>
    <row r="347" ht="24" customHeight="1" spans="1:9">
      <c r="A347" s="8" t="s">
        <v>23560</v>
      </c>
      <c r="B347" s="22" t="s">
        <v>23561</v>
      </c>
      <c r="C347" s="12" t="s">
        <v>175</v>
      </c>
      <c r="D347" s="8" t="s">
        <v>23562</v>
      </c>
      <c r="E347" s="10" t="s">
        <v>22732</v>
      </c>
      <c r="F347" s="25"/>
      <c r="G347" s="25"/>
      <c r="H347" s="15"/>
      <c r="I347" s="15"/>
    </row>
    <row r="348" ht="24" customHeight="1" spans="1:9">
      <c r="A348" s="8" t="s">
        <v>23563</v>
      </c>
      <c r="B348" s="22" t="s">
        <v>23564</v>
      </c>
      <c r="C348" s="12" t="s">
        <v>175</v>
      </c>
      <c r="D348" s="8" t="s">
        <v>23565</v>
      </c>
      <c r="E348" s="10" t="s">
        <v>22732</v>
      </c>
      <c r="F348" s="25"/>
      <c r="G348" s="25"/>
      <c r="H348" s="15"/>
      <c r="I348" s="15"/>
    </row>
    <row r="349" ht="24" customHeight="1" spans="1:9">
      <c r="A349" s="8" t="s">
        <v>23566</v>
      </c>
      <c r="B349" s="22" t="s">
        <v>23567</v>
      </c>
      <c r="C349" s="12" t="s">
        <v>175</v>
      </c>
      <c r="D349" s="8" t="s">
        <v>23568</v>
      </c>
      <c r="E349" s="10" t="s">
        <v>22732</v>
      </c>
      <c r="F349" s="25"/>
      <c r="G349" s="25"/>
      <c r="H349" s="15"/>
      <c r="I349" s="15"/>
    </row>
    <row r="350" ht="24" customHeight="1" spans="1:9">
      <c r="A350" s="8" t="s">
        <v>23569</v>
      </c>
      <c r="B350" s="22" t="s">
        <v>23570</v>
      </c>
      <c r="C350" s="12" t="s">
        <v>175</v>
      </c>
      <c r="D350" s="8" t="s">
        <v>23571</v>
      </c>
      <c r="E350" s="10" t="s">
        <v>22732</v>
      </c>
      <c r="F350" s="25"/>
      <c r="G350" s="25"/>
      <c r="H350" s="15"/>
      <c r="I350" s="15"/>
    </row>
    <row r="351" ht="24" customHeight="1" spans="1:9">
      <c r="A351" s="8" t="s">
        <v>23572</v>
      </c>
      <c r="B351" s="22" t="s">
        <v>23573</v>
      </c>
      <c r="C351" s="12" t="s">
        <v>175</v>
      </c>
      <c r="D351" s="8" t="s">
        <v>23574</v>
      </c>
      <c r="E351" s="10" t="s">
        <v>22732</v>
      </c>
      <c r="F351" s="25"/>
      <c r="G351" s="25"/>
      <c r="H351" s="15"/>
      <c r="I351" s="15"/>
    </row>
    <row r="352" ht="24" customHeight="1" spans="1:9">
      <c r="A352" s="8" t="s">
        <v>23575</v>
      </c>
      <c r="B352" s="22" t="s">
        <v>23576</v>
      </c>
      <c r="C352" s="12" t="s">
        <v>175</v>
      </c>
      <c r="D352" s="8" t="s">
        <v>23577</v>
      </c>
      <c r="E352" s="10" t="s">
        <v>22732</v>
      </c>
      <c r="F352" s="25"/>
      <c r="G352" s="25"/>
      <c r="H352" s="15"/>
      <c r="I352" s="15"/>
    </row>
    <row r="353" ht="24" customHeight="1" spans="1:9">
      <c r="A353" s="8" t="s">
        <v>23578</v>
      </c>
      <c r="B353" s="22" t="s">
        <v>23579</v>
      </c>
      <c r="C353" s="12" t="s">
        <v>175</v>
      </c>
      <c r="D353" s="8" t="s">
        <v>23580</v>
      </c>
      <c r="E353" s="10" t="s">
        <v>22732</v>
      </c>
      <c r="F353" s="25"/>
      <c r="G353" s="25"/>
      <c r="H353" s="15"/>
      <c r="I353" s="15"/>
    </row>
    <row r="354" ht="24" customHeight="1" spans="1:9">
      <c r="A354" s="8" t="s">
        <v>23581</v>
      </c>
      <c r="B354" s="22" t="s">
        <v>23582</v>
      </c>
      <c r="C354" s="12" t="s">
        <v>175</v>
      </c>
      <c r="D354" s="8" t="s">
        <v>23583</v>
      </c>
      <c r="E354" s="10" t="s">
        <v>22732</v>
      </c>
      <c r="F354" s="25"/>
      <c r="G354" s="25"/>
      <c r="H354" s="15"/>
      <c r="I354" s="15"/>
    </row>
    <row r="355" ht="24" customHeight="1" spans="1:9">
      <c r="A355" s="8" t="s">
        <v>23584</v>
      </c>
      <c r="B355" s="22" t="s">
        <v>23585</v>
      </c>
      <c r="C355" s="12" t="s">
        <v>175</v>
      </c>
      <c r="D355" s="8" t="s">
        <v>23586</v>
      </c>
      <c r="E355" s="10" t="s">
        <v>22732</v>
      </c>
      <c r="F355" s="25"/>
      <c r="G355" s="25"/>
      <c r="H355" s="15"/>
      <c r="I355" s="15"/>
    </row>
    <row r="356" ht="24" customHeight="1" spans="1:9">
      <c r="A356" s="8" t="s">
        <v>23587</v>
      </c>
      <c r="B356" s="22" t="s">
        <v>23588</v>
      </c>
      <c r="C356" s="12" t="s">
        <v>175</v>
      </c>
      <c r="D356" s="8" t="s">
        <v>23589</v>
      </c>
      <c r="E356" s="10" t="s">
        <v>22732</v>
      </c>
      <c r="F356" s="25"/>
      <c r="G356" s="25"/>
      <c r="H356" s="15"/>
      <c r="I356" s="15"/>
    </row>
    <row r="357" ht="24" customHeight="1" spans="1:9">
      <c r="A357" s="8" t="s">
        <v>23590</v>
      </c>
      <c r="B357" s="22" t="s">
        <v>23591</v>
      </c>
      <c r="C357" s="12" t="s">
        <v>175</v>
      </c>
      <c r="D357" s="8" t="s">
        <v>23592</v>
      </c>
      <c r="E357" s="10" t="s">
        <v>22732</v>
      </c>
      <c r="F357" s="25"/>
      <c r="G357" s="25"/>
      <c r="H357" s="15"/>
      <c r="I357" s="15"/>
    </row>
    <row r="358" ht="24" customHeight="1" spans="1:9">
      <c r="A358" s="8" t="s">
        <v>23593</v>
      </c>
      <c r="B358" s="22" t="s">
        <v>23594</v>
      </c>
      <c r="C358" s="12" t="s">
        <v>175</v>
      </c>
      <c r="D358" s="8" t="s">
        <v>23595</v>
      </c>
      <c r="E358" s="10" t="s">
        <v>22732</v>
      </c>
      <c r="F358" s="25"/>
      <c r="G358" s="25"/>
      <c r="H358" s="15"/>
      <c r="I358" s="15"/>
    </row>
    <row r="359" ht="24" customHeight="1" spans="1:9">
      <c r="A359" s="8" t="s">
        <v>23596</v>
      </c>
      <c r="B359" s="22" t="s">
        <v>5833</v>
      </c>
      <c r="C359" s="12" t="s">
        <v>175</v>
      </c>
      <c r="D359" s="8" t="s">
        <v>23597</v>
      </c>
      <c r="E359" s="10" t="s">
        <v>22732</v>
      </c>
      <c r="F359" s="25"/>
      <c r="G359" s="25"/>
      <c r="H359" s="15"/>
      <c r="I359" s="15"/>
    </row>
    <row r="360" ht="24" customHeight="1" spans="1:9">
      <c r="A360" s="8" t="s">
        <v>23598</v>
      </c>
      <c r="B360" s="22" t="s">
        <v>23599</v>
      </c>
      <c r="C360" s="12" t="s">
        <v>175</v>
      </c>
      <c r="D360" s="8" t="s">
        <v>23600</v>
      </c>
      <c r="E360" s="10" t="s">
        <v>22732</v>
      </c>
      <c r="F360" s="25"/>
      <c r="G360" s="25"/>
      <c r="H360" s="15"/>
      <c r="I360" s="15"/>
    </row>
    <row r="361" ht="24" customHeight="1" spans="1:9">
      <c r="A361" s="8" t="s">
        <v>23601</v>
      </c>
      <c r="B361" s="22" t="s">
        <v>23602</v>
      </c>
      <c r="C361" s="12" t="s">
        <v>175</v>
      </c>
      <c r="D361" s="8" t="s">
        <v>23603</v>
      </c>
      <c r="E361" s="10" t="s">
        <v>22732</v>
      </c>
      <c r="F361" s="25"/>
      <c r="G361" s="25"/>
      <c r="H361" s="15"/>
      <c r="I361" s="15"/>
    </row>
    <row r="362" ht="24" customHeight="1" spans="1:9">
      <c r="A362" s="8" t="s">
        <v>23604</v>
      </c>
      <c r="B362" s="22" t="s">
        <v>23605</v>
      </c>
      <c r="C362" s="12" t="s">
        <v>175</v>
      </c>
      <c r="D362" s="8" t="s">
        <v>23606</v>
      </c>
      <c r="E362" s="10" t="s">
        <v>22732</v>
      </c>
      <c r="F362" s="25"/>
      <c r="G362" s="25"/>
      <c r="H362" s="15"/>
      <c r="I362" s="15"/>
    </row>
    <row r="363" ht="24" customHeight="1" spans="1:9">
      <c r="A363" s="8" t="s">
        <v>23607</v>
      </c>
      <c r="B363" s="22" t="s">
        <v>23608</v>
      </c>
      <c r="C363" s="12" t="s">
        <v>175</v>
      </c>
      <c r="D363" s="8" t="s">
        <v>23609</v>
      </c>
      <c r="E363" s="10" t="s">
        <v>22732</v>
      </c>
      <c r="F363" s="25"/>
      <c r="G363" s="25"/>
      <c r="H363" s="15"/>
      <c r="I363" s="15"/>
    </row>
    <row r="364" ht="24" customHeight="1" spans="1:9">
      <c r="A364" s="8" t="s">
        <v>23610</v>
      </c>
      <c r="B364" s="22" t="s">
        <v>23611</v>
      </c>
      <c r="C364" s="12" t="s">
        <v>175</v>
      </c>
      <c r="D364" s="8" t="s">
        <v>23612</v>
      </c>
      <c r="E364" s="10" t="s">
        <v>22732</v>
      </c>
      <c r="F364" s="25"/>
      <c r="G364" s="25"/>
      <c r="H364" s="15"/>
      <c r="I364" s="15"/>
    </row>
    <row r="365" ht="24" customHeight="1" spans="1:9">
      <c r="A365" s="8" t="s">
        <v>23613</v>
      </c>
      <c r="B365" s="22" t="s">
        <v>23614</v>
      </c>
      <c r="C365" s="12" t="s">
        <v>175</v>
      </c>
      <c r="D365" s="8" t="s">
        <v>23615</v>
      </c>
      <c r="E365" s="10" t="s">
        <v>22732</v>
      </c>
      <c r="F365" s="25"/>
      <c r="G365" s="25"/>
      <c r="H365" s="15"/>
      <c r="I365" s="15"/>
    </row>
    <row r="366" ht="24" customHeight="1" spans="1:9">
      <c r="A366" s="8" t="s">
        <v>23616</v>
      </c>
      <c r="B366" s="22" t="s">
        <v>23617</v>
      </c>
      <c r="C366" s="12" t="s">
        <v>175</v>
      </c>
      <c r="D366" s="8" t="s">
        <v>23618</v>
      </c>
      <c r="E366" s="10" t="s">
        <v>22732</v>
      </c>
      <c r="F366" s="25"/>
      <c r="G366" s="25"/>
      <c r="H366" s="15"/>
      <c r="I366" s="15"/>
    </row>
    <row r="367" ht="24" customHeight="1" spans="1:9">
      <c r="A367" s="8" t="s">
        <v>23619</v>
      </c>
      <c r="B367" s="22" t="s">
        <v>23620</v>
      </c>
      <c r="C367" s="12" t="s">
        <v>448</v>
      </c>
      <c r="D367" s="8" t="s">
        <v>23621</v>
      </c>
      <c r="E367" s="10" t="s">
        <v>22732</v>
      </c>
      <c r="F367" s="25"/>
      <c r="G367" s="25"/>
      <c r="H367" s="15"/>
      <c r="I367" s="15"/>
    </row>
    <row r="368" ht="24" customHeight="1" spans="1:9">
      <c r="A368" s="8" t="s">
        <v>23622</v>
      </c>
      <c r="B368" s="22" t="s">
        <v>23623</v>
      </c>
      <c r="C368" s="12" t="s">
        <v>448</v>
      </c>
      <c r="D368" s="8" t="s">
        <v>23624</v>
      </c>
      <c r="E368" s="10" t="s">
        <v>22732</v>
      </c>
      <c r="F368" s="25"/>
      <c r="G368" s="25"/>
      <c r="H368" s="15"/>
      <c r="I368" s="15"/>
    </row>
    <row r="369" ht="24" customHeight="1" spans="1:9">
      <c r="A369" s="8" t="s">
        <v>23625</v>
      </c>
      <c r="B369" s="22" t="s">
        <v>5851</v>
      </c>
      <c r="C369" s="12" t="s">
        <v>5852</v>
      </c>
      <c r="D369" s="8" t="s">
        <v>23626</v>
      </c>
      <c r="E369" s="10" t="s">
        <v>22732</v>
      </c>
      <c r="F369" s="25"/>
      <c r="G369" s="25"/>
      <c r="H369" s="15"/>
      <c r="I369" s="15"/>
    </row>
    <row r="370" ht="36" customHeight="1" spans="1:9">
      <c r="A370" s="8" t="s">
        <v>23627</v>
      </c>
      <c r="B370" s="22" t="s">
        <v>5854</v>
      </c>
      <c r="C370" s="12" t="s">
        <v>5852</v>
      </c>
      <c r="D370" s="8" t="s">
        <v>23628</v>
      </c>
      <c r="E370" s="10" t="s">
        <v>22732</v>
      </c>
      <c r="F370" s="25"/>
      <c r="G370" s="25"/>
      <c r="H370" s="15"/>
      <c r="I370" s="15"/>
    </row>
    <row r="371" ht="36" customHeight="1" spans="1:9">
      <c r="A371" s="8" t="s">
        <v>23629</v>
      </c>
      <c r="B371" s="22" t="s">
        <v>5855</v>
      </c>
      <c r="C371" s="12" t="s">
        <v>5852</v>
      </c>
      <c r="D371" s="8" t="s">
        <v>23630</v>
      </c>
      <c r="E371" s="10" t="s">
        <v>22732</v>
      </c>
      <c r="F371" s="25"/>
      <c r="G371" s="25"/>
      <c r="H371" s="15"/>
      <c r="I371" s="15"/>
    </row>
    <row r="372" ht="24" customHeight="1" spans="1:9">
      <c r="A372" s="8" t="s">
        <v>23631</v>
      </c>
      <c r="B372" s="22" t="s">
        <v>5856</v>
      </c>
      <c r="C372" s="12" t="s">
        <v>5852</v>
      </c>
      <c r="D372" s="8" t="s">
        <v>23632</v>
      </c>
      <c r="E372" s="10" t="s">
        <v>22732</v>
      </c>
      <c r="F372" s="25"/>
      <c r="G372" s="25"/>
      <c r="H372" s="15"/>
      <c r="I372" s="15"/>
    </row>
    <row r="373" ht="24" customHeight="1" spans="1:9">
      <c r="A373" s="8" t="s">
        <v>23633</v>
      </c>
      <c r="B373" s="22" t="s">
        <v>5857</v>
      </c>
      <c r="C373" s="12" t="s">
        <v>5852</v>
      </c>
      <c r="D373" s="8" t="s">
        <v>23634</v>
      </c>
      <c r="E373" s="10" t="s">
        <v>22732</v>
      </c>
      <c r="F373" s="25"/>
      <c r="G373" s="25"/>
      <c r="H373" s="15"/>
      <c r="I373" s="15"/>
    </row>
    <row r="374" ht="24" customHeight="1" spans="1:9">
      <c r="A374" s="8" t="s">
        <v>23635</v>
      </c>
      <c r="B374" s="22" t="s">
        <v>5858</v>
      </c>
      <c r="C374" s="12" t="s">
        <v>5852</v>
      </c>
      <c r="D374" s="8" t="s">
        <v>23636</v>
      </c>
      <c r="E374" s="10" t="s">
        <v>22732</v>
      </c>
      <c r="F374" s="25"/>
      <c r="G374" s="25"/>
      <c r="H374" s="15"/>
      <c r="I374" s="15"/>
    </row>
    <row r="375" ht="24" customHeight="1" spans="1:9">
      <c r="A375" s="8" t="s">
        <v>23637</v>
      </c>
      <c r="B375" s="22" t="s">
        <v>5859</v>
      </c>
      <c r="C375" s="12" t="s">
        <v>5852</v>
      </c>
      <c r="D375" s="8" t="s">
        <v>23638</v>
      </c>
      <c r="E375" s="10" t="s">
        <v>22732</v>
      </c>
      <c r="F375" s="25"/>
      <c r="G375" s="25"/>
      <c r="H375" s="15"/>
      <c r="I375" s="15"/>
    </row>
    <row r="376" ht="24" customHeight="1" spans="1:9">
      <c r="A376" s="8" t="s">
        <v>23639</v>
      </c>
      <c r="B376" s="22" t="s">
        <v>5860</v>
      </c>
      <c r="C376" s="12" t="s">
        <v>5852</v>
      </c>
      <c r="D376" s="8" t="s">
        <v>23640</v>
      </c>
      <c r="E376" s="10" t="s">
        <v>22732</v>
      </c>
      <c r="F376" s="25"/>
      <c r="G376" s="25"/>
      <c r="H376" s="15"/>
      <c r="I376" s="15"/>
    </row>
    <row r="377" ht="24" customHeight="1" spans="1:9">
      <c r="A377" s="8" t="s">
        <v>23641</v>
      </c>
      <c r="B377" s="22" t="s">
        <v>5861</v>
      </c>
      <c r="C377" s="12" t="s">
        <v>5852</v>
      </c>
      <c r="D377" s="8" t="s">
        <v>23642</v>
      </c>
      <c r="E377" s="10" t="s">
        <v>22732</v>
      </c>
      <c r="F377" s="25"/>
      <c r="G377" s="25"/>
      <c r="H377" s="15"/>
      <c r="I377" s="15"/>
    </row>
    <row r="378" ht="24" customHeight="1" spans="1:9">
      <c r="A378" s="8" t="s">
        <v>23643</v>
      </c>
      <c r="B378" s="22" t="s">
        <v>5862</v>
      </c>
      <c r="C378" s="12" t="s">
        <v>5852</v>
      </c>
      <c r="D378" s="8" t="s">
        <v>23644</v>
      </c>
      <c r="E378" s="10" t="s">
        <v>22732</v>
      </c>
      <c r="F378" s="25"/>
      <c r="G378" s="25"/>
      <c r="H378" s="15"/>
      <c r="I378" s="15"/>
    </row>
    <row r="379" ht="24" customHeight="1" spans="1:9">
      <c r="A379" s="8" t="s">
        <v>23645</v>
      </c>
      <c r="B379" s="22" t="s">
        <v>5863</v>
      </c>
      <c r="C379" s="12" t="s">
        <v>5852</v>
      </c>
      <c r="D379" s="8" t="s">
        <v>23646</v>
      </c>
      <c r="E379" s="10" t="s">
        <v>22732</v>
      </c>
      <c r="F379" s="25"/>
      <c r="G379" s="25"/>
      <c r="H379" s="15"/>
      <c r="I379" s="15"/>
    </row>
    <row r="380" ht="24" customHeight="1" spans="1:9">
      <c r="A380" s="8" t="s">
        <v>23647</v>
      </c>
      <c r="B380" s="22" t="s">
        <v>5864</v>
      </c>
      <c r="C380" s="12" t="s">
        <v>5852</v>
      </c>
      <c r="D380" s="8" t="s">
        <v>23648</v>
      </c>
      <c r="E380" s="10" t="s">
        <v>22732</v>
      </c>
      <c r="F380" s="25"/>
      <c r="G380" s="25"/>
      <c r="H380" s="15"/>
      <c r="I380" s="15"/>
    </row>
    <row r="381" ht="24" customHeight="1" spans="1:9">
      <c r="A381" s="8" t="s">
        <v>23649</v>
      </c>
      <c r="B381" s="22" t="s">
        <v>5865</v>
      </c>
      <c r="C381" s="12" t="s">
        <v>5852</v>
      </c>
      <c r="D381" s="8" t="s">
        <v>23650</v>
      </c>
      <c r="E381" s="10" t="s">
        <v>22732</v>
      </c>
      <c r="F381" s="25"/>
      <c r="G381" s="25"/>
      <c r="H381" s="15"/>
      <c r="I381" s="15"/>
    </row>
    <row r="382" ht="24" customHeight="1" spans="1:9">
      <c r="A382" s="8" t="s">
        <v>23651</v>
      </c>
      <c r="B382" s="22" t="s">
        <v>5866</v>
      </c>
      <c r="C382" s="12" t="s">
        <v>5852</v>
      </c>
      <c r="D382" s="8" t="s">
        <v>23652</v>
      </c>
      <c r="E382" s="10" t="s">
        <v>22732</v>
      </c>
      <c r="F382" s="25"/>
      <c r="G382" s="25"/>
      <c r="H382" s="15"/>
      <c r="I382" s="15"/>
    </row>
    <row r="383" ht="24" customHeight="1" spans="1:9">
      <c r="A383" s="8" t="s">
        <v>23653</v>
      </c>
      <c r="B383" s="22" t="s">
        <v>5867</v>
      </c>
      <c r="C383" s="12" t="s">
        <v>5852</v>
      </c>
      <c r="D383" s="8" t="s">
        <v>23654</v>
      </c>
      <c r="E383" s="10" t="s">
        <v>22732</v>
      </c>
      <c r="F383" s="25"/>
      <c r="G383" s="25"/>
      <c r="H383" s="15"/>
      <c r="I383" s="15">
        <f>A383*1</f>
        <v>5855</v>
      </c>
    </row>
    <row r="384" ht="24" customHeight="1" spans="1:9">
      <c r="A384" s="8" t="s">
        <v>23655</v>
      </c>
      <c r="B384" s="22" t="s">
        <v>5868</v>
      </c>
      <c r="C384" s="12" t="s">
        <v>5852</v>
      </c>
      <c r="D384" s="8" t="s">
        <v>23656</v>
      </c>
      <c r="E384" s="10" t="s">
        <v>22732</v>
      </c>
      <c r="F384" s="25"/>
      <c r="G384" s="25"/>
      <c r="H384" s="15"/>
      <c r="I384" s="15"/>
    </row>
    <row r="385" ht="24" customHeight="1" spans="1:9">
      <c r="A385" s="8" t="s">
        <v>23657</v>
      </c>
      <c r="B385" s="22" t="s">
        <v>5869</v>
      </c>
      <c r="C385" s="12" t="s">
        <v>5852</v>
      </c>
      <c r="D385" s="8" t="s">
        <v>23658</v>
      </c>
      <c r="E385" s="10" t="s">
        <v>22732</v>
      </c>
      <c r="F385" s="25"/>
      <c r="G385" s="25"/>
      <c r="H385" s="15"/>
      <c r="I385" s="15"/>
    </row>
    <row r="386" ht="36" customHeight="1" spans="1:9">
      <c r="A386" s="8" t="s">
        <v>23659</v>
      </c>
      <c r="B386" s="22" t="s">
        <v>5870</v>
      </c>
      <c r="C386" s="12" t="s">
        <v>5852</v>
      </c>
      <c r="D386" s="8" t="s">
        <v>23660</v>
      </c>
      <c r="E386" s="10" t="s">
        <v>22732</v>
      </c>
      <c r="F386" s="25"/>
      <c r="G386" s="25"/>
      <c r="H386" s="15"/>
      <c r="I386" s="15"/>
    </row>
    <row r="387" ht="24" customHeight="1" spans="1:9">
      <c r="A387" s="8" t="s">
        <v>23661</v>
      </c>
      <c r="B387" s="22" t="s">
        <v>5871</v>
      </c>
      <c r="C387" s="12" t="s">
        <v>5852</v>
      </c>
      <c r="D387" s="8" t="s">
        <v>23662</v>
      </c>
      <c r="E387" s="10" t="s">
        <v>22732</v>
      </c>
      <c r="F387" s="25"/>
      <c r="G387" s="25"/>
      <c r="H387" s="15"/>
      <c r="I387" s="15"/>
    </row>
    <row r="388" ht="24" customHeight="1" spans="1:9">
      <c r="A388" s="8" t="s">
        <v>23663</v>
      </c>
      <c r="B388" s="22" t="s">
        <v>5872</v>
      </c>
      <c r="C388" s="12" t="s">
        <v>5852</v>
      </c>
      <c r="D388" s="8" t="s">
        <v>23664</v>
      </c>
      <c r="E388" s="10" t="s">
        <v>22732</v>
      </c>
      <c r="F388" s="25"/>
      <c r="G388" s="25"/>
      <c r="H388" s="15"/>
      <c r="I388" s="15"/>
    </row>
    <row r="389" ht="24" customHeight="1" spans="1:9">
      <c r="A389" s="8" t="s">
        <v>23665</v>
      </c>
      <c r="B389" s="22" t="s">
        <v>5873</v>
      </c>
      <c r="C389" s="12" t="s">
        <v>5852</v>
      </c>
      <c r="D389" s="8" t="s">
        <v>23666</v>
      </c>
      <c r="E389" s="10" t="s">
        <v>22732</v>
      </c>
      <c r="F389" s="25"/>
      <c r="G389" s="25"/>
      <c r="H389" s="15"/>
      <c r="I389" s="15"/>
    </row>
    <row r="390" ht="24" customHeight="1" spans="1:9">
      <c r="A390" s="8" t="s">
        <v>23667</v>
      </c>
      <c r="B390" s="22" t="s">
        <v>5874</v>
      </c>
      <c r="C390" s="12" t="s">
        <v>5852</v>
      </c>
      <c r="D390" s="8" t="s">
        <v>23668</v>
      </c>
      <c r="E390" s="10" t="s">
        <v>22732</v>
      </c>
      <c r="F390" s="25"/>
      <c r="G390" s="25"/>
      <c r="H390" s="15"/>
      <c r="I390" s="15"/>
    </row>
    <row r="391" ht="24" customHeight="1" spans="1:9">
      <c r="A391" s="8" t="s">
        <v>23669</v>
      </c>
      <c r="B391" s="22" t="s">
        <v>5875</v>
      </c>
      <c r="C391" s="12" t="s">
        <v>5852</v>
      </c>
      <c r="D391" s="8" t="s">
        <v>23670</v>
      </c>
      <c r="E391" s="10" t="s">
        <v>22732</v>
      </c>
      <c r="F391" s="25"/>
      <c r="G391" s="25"/>
      <c r="H391" s="15"/>
      <c r="I391" s="15"/>
    </row>
    <row r="392" ht="24" customHeight="1" spans="1:9">
      <c r="A392" s="8" t="s">
        <v>23671</v>
      </c>
      <c r="B392" s="22" t="s">
        <v>5876</v>
      </c>
      <c r="C392" s="12" t="s">
        <v>5852</v>
      </c>
      <c r="D392" s="8" t="s">
        <v>23672</v>
      </c>
      <c r="E392" s="10" t="s">
        <v>22732</v>
      </c>
      <c r="F392" s="25"/>
      <c r="G392" s="25"/>
      <c r="H392" s="15"/>
      <c r="I392" s="15"/>
    </row>
    <row r="393" ht="24" customHeight="1" spans="1:9">
      <c r="A393" s="8" t="s">
        <v>23673</v>
      </c>
      <c r="B393" s="22" t="s">
        <v>5877</v>
      </c>
      <c r="C393" s="12" t="s">
        <v>5852</v>
      </c>
      <c r="D393" s="8" t="s">
        <v>23674</v>
      </c>
      <c r="E393" s="10" t="s">
        <v>22732</v>
      </c>
      <c r="F393" s="25"/>
      <c r="G393" s="25"/>
      <c r="H393" s="15"/>
      <c r="I393" s="15"/>
    </row>
    <row r="394" ht="24" customHeight="1" spans="1:9">
      <c r="A394" s="8" t="s">
        <v>23675</v>
      </c>
      <c r="B394" s="22" t="s">
        <v>5878</v>
      </c>
      <c r="C394" s="12" t="s">
        <v>5852</v>
      </c>
      <c r="D394" s="8" t="s">
        <v>23676</v>
      </c>
      <c r="E394" s="10" t="s">
        <v>22732</v>
      </c>
      <c r="F394" s="25"/>
      <c r="G394" s="25"/>
      <c r="H394" s="15"/>
      <c r="I394" s="15"/>
    </row>
    <row r="395" ht="24" customHeight="1" spans="1:9">
      <c r="A395" s="8" t="s">
        <v>23677</v>
      </c>
      <c r="B395" s="22" t="s">
        <v>5879</v>
      </c>
      <c r="C395" s="12" t="s">
        <v>5852</v>
      </c>
      <c r="D395" s="8" t="s">
        <v>23678</v>
      </c>
      <c r="E395" s="10" t="s">
        <v>22732</v>
      </c>
      <c r="F395" s="25"/>
      <c r="G395" s="25"/>
      <c r="H395" s="15"/>
      <c r="I395" s="15"/>
    </row>
    <row r="396" ht="24" customHeight="1" spans="1:9">
      <c r="A396" s="8" t="s">
        <v>23679</v>
      </c>
      <c r="B396" s="22" t="s">
        <v>5880</v>
      </c>
      <c r="C396" s="12" t="s">
        <v>5852</v>
      </c>
      <c r="D396" s="8" t="s">
        <v>23680</v>
      </c>
      <c r="E396" s="10" t="s">
        <v>22732</v>
      </c>
      <c r="F396" s="25"/>
      <c r="G396" s="25"/>
      <c r="H396" s="15"/>
      <c r="I396" s="15"/>
    </row>
    <row r="397" ht="24" customHeight="1" spans="1:9">
      <c r="A397" s="8" t="s">
        <v>23681</v>
      </c>
      <c r="B397" s="22" t="s">
        <v>5881</v>
      </c>
      <c r="C397" s="12" t="s">
        <v>5852</v>
      </c>
      <c r="D397" s="8" t="s">
        <v>23682</v>
      </c>
      <c r="E397" s="10" t="s">
        <v>22732</v>
      </c>
      <c r="F397" s="25"/>
      <c r="G397" s="25"/>
      <c r="H397" s="15"/>
      <c r="I397" s="15"/>
    </row>
    <row r="398" ht="24" customHeight="1" spans="1:9">
      <c r="A398" s="8" t="s">
        <v>23683</v>
      </c>
      <c r="B398" s="22" t="s">
        <v>5882</v>
      </c>
      <c r="C398" s="12" t="s">
        <v>5852</v>
      </c>
      <c r="D398" s="8" t="s">
        <v>23684</v>
      </c>
      <c r="E398" s="10" t="s">
        <v>22732</v>
      </c>
      <c r="F398" s="25"/>
      <c r="G398" s="25"/>
      <c r="H398" s="15"/>
      <c r="I398" s="15"/>
    </row>
    <row r="399" ht="24" customHeight="1" spans="1:9">
      <c r="A399" s="8" t="s">
        <v>23685</v>
      </c>
      <c r="B399" s="22" t="s">
        <v>5883</v>
      </c>
      <c r="C399" s="12" t="s">
        <v>5852</v>
      </c>
      <c r="D399" s="8" t="s">
        <v>23686</v>
      </c>
      <c r="E399" s="10" t="s">
        <v>22732</v>
      </c>
      <c r="F399" s="25"/>
      <c r="G399" s="25"/>
      <c r="H399" s="15"/>
      <c r="I399" s="15"/>
    </row>
    <row r="400" ht="24" customHeight="1" spans="1:9">
      <c r="A400" s="8" t="s">
        <v>23687</v>
      </c>
      <c r="B400" s="22" t="s">
        <v>5884</v>
      </c>
      <c r="C400" s="12" t="s">
        <v>5852</v>
      </c>
      <c r="D400" s="11" t="s">
        <v>23688</v>
      </c>
      <c r="E400" s="10" t="s">
        <v>22732</v>
      </c>
      <c r="F400" s="25"/>
      <c r="G400" s="25"/>
      <c r="H400" s="15"/>
      <c r="I400" s="15"/>
    </row>
    <row r="401" ht="24" customHeight="1" spans="1:9">
      <c r="A401" s="8" t="s">
        <v>23689</v>
      </c>
      <c r="B401" s="22" t="s">
        <v>23690</v>
      </c>
      <c r="C401" s="12" t="s">
        <v>5852</v>
      </c>
      <c r="D401" s="8" t="s">
        <v>23691</v>
      </c>
      <c r="E401" s="10" t="s">
        <v>22732</v>
      </c>
      <c r="F401" s="25"/>
      <c r="G401" s="25"/>
      <c r="H401" s="15"/>
      <c r="I401" s="15"/>
    </row>
    <row r="402" ht="24" customHeight="1" spans="1:9">
      <c r="A402" s="8" t="s">
        <v>23692</v>
      </c>
      <c r="B402" s="22" t="s">
        <v>5886</v>
      </c>
      <c r="C402" s="12" t="s">
        <v>5852</v>
      </c>
      <c r="D402" s="8" t="s">
        <v>23693</v>
      </c>
      <c r="E402" s="10" t="s">
        <v>22732</v>
      </c>
      <c r="F402" s="25"/>
      <c r="G402" s="25"/>
      <c r="H402" s="15"/>
      <c r="I402" s="15"/>
    </row>
    <row r="403" ht="24" customHeight="1" spans="1:9">
      <c r="A403" s="8" t="s">
        <v>23694</v>
      </c>
      <c r="B403" s="22" t="s">
        <v>5887</v>
      </c>
      <c r="C403" s="12" t="s">
        <v>5852</v>
      </c>
      <c r="D403" s="8" t="s">
        <v>23695</v>
      </c>
      <c r="E403" s="10" t="s">
        <v>22732</v>
      </c>
      <c r="F403" s="25"/>
      <c r="G403" s="25"/>
      <c r="H403" s="15"/>
      <c r="I403" s="15"/>
    </row>
    <row r="404" ht="24" customHeight="1" spans="1:9">
      <c r="A404" s="8" t="s">
        <v>23696</v>
      </c>
      <c r="B404" s="22" t="s">
        <v>5888</v>
      </c>
      <c r="C404" s="12" t="s">
        <v>5852</v>
      </c>
      <c r="D404" s="8" t="s">
        <v>23697</v>
      </c>
      <c r="E404" s="10" t="s">
        <v>22732</v>
      </c>
      <c r="F404" s="25"/>
      <c r="G404" s="25"/>
      <c r="H404" s="15"/>
      <c r="I404" s="15"/>
    </row>
    <row r="405" ht="24" customHeight="1" spans="1:9">
      <c r="A405" s="8" t="s">
        <v>23698</v>
      </c>
      <c r="B405" s="22" t="s">
        <v>5889</v>
      </c>
      <c r="C405" s="12" t="s">
        <v>5852</v>
      </c>
      <c r="D405" s="8" t="s">
        <v>23699</v>
      </c>
      <c r="E405" s="10" t="s">
        <v>22732</v>
      </c>
      <c r="F405" s="25"/>
      <c r="G405" s="25"/>
      <c r="H405" s="15"/>
      <c r="I405" s="15"/>
    </row>
    <row r="406" ht="24" customHeight="1" spans="1:9">
      <c r="A406" s="8" t="s">
        <v>23700</v>
      </c>
      <c r="B406" s="22" t="s">
        <v>5890</v>
      </c>
      <c r="C406" s="12" t="s">
        <v>5852</v>
      </c>
      <c r="D406" s="8" t="s">
        <v>23701</v>
      </c>
      <c r="E406" s="10" t="s">
        <v>22732</v>
      </c>
      <c r="F406" s="25"/>
      <c r="G406" s="25"/>
      <c r="H406" s="15"/>
      <c r="I406" s="15"/>
    </row>
    <row r="407" ht="24" customHeight="1" spans="1:9">
      <c r="A407" s="8" t="s">
        <v>23702</v>
      </c>
      <c r="B407" s="22" t="s">
        <v>5891</v>
      </c>
      <c r="C407" s="12" t="s">
        <v>5852</v>
      </c>
      <c r="D407" s="8" t="s">
        <v>23703</v>
      </c>
      <c r="E407" s="10" t="s">
        <v>22732</v>
      </c>
      <c r="F407" s="25"/>
      <c r="G407" s="25"/>
      <c r="H407" s="15"/>
      <c r="I407" s="15"/>
    </row>
    <row r="408" ht="24" customHeight="1" spans="1:9">
      <c r="A408" s="8" t="s">
        <v>23704</v>
      </c>
      <c r="B408" s="22" t="s">
        <v>5892</v>
      </c>
      <c r="C408" s="12" t="s">
        <v>5852</v>
      </c>
      <c r="D408" s="8" t="s">
        <v>23705</v>
      </c>
      <c r="E408" s="10" t="s">
        <v>22732</v>
      </c>
      <c r="F408" s="25"/>
      <c r="G408" s="25"/>
      <c r="H408" s="15"/>
      <c r="I408" s="15"/>
    </row>
    <row r="409" ht="24" customHeight="1" spans="1:9">
      <c r="A409" s="8" t="s">
        <v>23706</v>
      </c>
      <c r="B409" s="22" t="s">
        <v>23707</v>
      </c>
      <c r="C409" s="12" t="s">
        <v>5852</v>
      </c>
      <c r="D409" s="8" t="s">
        <v>23708</v>
      </c>
      <c r="E409" s="10" t="s">
        <v>22732</v>
      </c>
      <c r="F409" s="25"/>
      <c r="G409" s="25"/>
      <c r="H409" s="15"/>
      <c r="I409" s="15"/>
    </row>
    <row r="410" ht="24" customHeight="1" spans="1:9">
      <c r="A410" s="8" t="s">
        <v>23709</v>
      </c>
      <c r="B410" s="22" t="s">
        <v>5894</v>
      </c>
      <c r="C410" s="12" t="s">
        <v>5852</v>
      </c>
      <c r="D410" s="8" t="s">
        <v>23710</v>
      </c>
      <c r="E410" s="10" t="s">
        <v>22732</v>
      </c>
      <c r="F410" s="25"/>
      <c r="G410" s="25"/>
      <c r="H410" s="15"/>
      <c r="I410" s="15"/>
    </row>
    <row r="411" ht="24" customHeight="1" spans="1:9">
      <c r="A411" s="8" t="s">
        <v>23711</v>
      </c>
      <c r="B411" s="22" t="s">
        <v>23712</v>
      </c>
      <c r="C411" s="12" t="s">
        <v>5852</v>
      </c>
      <c r="D411" s="8" t="s">
        <v>23713</v>
      </c>
      <c r="E411" s="10" t="s">
        <v>22732</v>
      </c>
      <c r="F411" s="25"/>
      <c r="G411" s="25"/>
      <c r="H411" s="15"/>
      <c r="I411" s="15"/>
    </row>
    <row r="412" ht="24" customHeight="1" spans="1:9">
      <c r="A412" s="8" t="s">
        <v>23714</v>
      </c>
      <c r="B412" s="22" t="s">
        <v>23715</v>
      </c>
      <c r="C412" s="12" t="s">
        <v>5852</v>
      </c>
      <c r="D412" s="8" t="s">
        <v>23716</v>
      </c>
      <c r="E412" s="10" t="s">
        <v>22732</v>
      </c>
      <c r="F412" s="25"/>
      <c r="G412" s="25"/>
      <c r="H412" s="15"/>
      <c r="I412" s="15"/>
    </row>
    <row r="413" ht="24" customHeight="1" spans="1:9">
      <c r="A413" s="8" t="s">
        <v>23717</v>
      </c>
      <c r="B413" s="22" t="s">
        <v>23718</v>
      </c>
      <c r="C413" s="12" t="s">
        <v>5852</v>
      </c>
      <c r="D413" s="8" t="s">
        <v>23719</v>
      </c>
      <c r="E413" s="10" t="s">
        <v>22732</v>
      </c>
      <c r="F413" s="25"/>
      <c r="G413" s="25"/>
      <c r="H413" s="15"/>
      <c r="I413" s="15"/>
    </row>
    <row r="414" ht="24" customHeight="1" spans="1:9">
      <c r="A414" s="8" t="s">
        <v>23720</v>
      </c>
      <c r="B414" s="22" t="s">
        <v>23721</v>
      </c>
      <c r="C414" s="12" t="s">
        <v>5852</v>
      </c>
      <c r="D414" s="8" t="s">
        <v>23722</v>
      </c>
      <c r="E414" s="10" t="s">
        <v>22732</v>
      </c>
      <c r="F414" s="25"/>
      <c r="G414" s="25"/>
      <c r="H414" s="15"/>
      <c r="I414" s="15"/>
    </row>
    <row r="415" ht="24" customHeight="1" spans="1:9">
      <c r="A415" s="8" t="s">
        <v>23723</v>
      </c>
      <c r="B415" s="22" t="s">
        <v>5899</v>
      </c>
      <c r="C415" s="12" t="s">
        <v>5852</v>
      </c>
      <c r="D415" s="8" t="s">
        <v>23724</v>
      </c>
      <c r="E415" s="10" t="s">
        <v>22732</v>
      </c>
      <c r="F415" s="25"/>
      <c r="G415" s="25"/>
      <c r="H415" s="15"/>
      <c r="I415" s="15"/>
    </row>
    <row r="416" ht="24" customHeight="1" spans="1:9">
      <c r="A416" s="8" t="s">
        <v>23725</v>
      </c>
      <c r="B416" s="22" t="s">
        <v>5900</v>
      </c>
      <c r="C416" s="12" t="s">
        <v>5852</v>
      </c>
      <c r="D416" s="8" t="s">
        <v>23726</v>
      </c>
      <c r="E416" s="10" t="s">
        <v>22732</v>
      </c>
      <c r="F416" s="25"/>
      <c r="G416" s="25"/>
      <c r="H416" s="15"/>
      <c r="I416" s="15"/>
    </row>
    <row r="417" ht="24" customHeight="1" spans="1:9">
      <c r="A417" s="8" t="s">
        <v>23727</v>
      </c>
      <c r="B417" s="22" t="s">
        <v>23728</v>
      </c>
      <c r="C417" s="12" t="s">
        <v>5852</v>
      </c>
      <c r="D417" s="8" t="s">
        <v>23729</v>
      </c>
      <c r="E417" s="10" t="s">
        <v>22732</v>
      </c>
      <c r="F417" s="25"/>
      <c r="G417" s="25"/>
      <c r="H417" s="15"/>
      <c r="I417" s="15"/>
    </row>
    <row r="418" ht="24" customHeight="1" spans="1:9">
      <c r="A418" s="8" t="s">
        <v>23730</v>
      </c>
      <c r="B418" s="22" t="s">
        <v>5902</v>
      </c>
      <c r="C418" s="12" t="s">
        <v>5852</v>
      </c>
      <c r="D418" s="8" t="s">
        <v>23731</v>
      </c>
      <c r="E418" s="10" t="s">
        <v>22732</v>
      </c>
      <c r="F418" s="25"/>
      <c r="G418" s="25"/>
      <c r="H418" s="15"/>
      <c r="I418" s="15"/>
    </row>
    <row r="419" ht="24" customHeight="1" spans="1:9">
      <c r="A419" s="8" t="s">
        <v>23732</v>
      </c>
      <c r="B419" s="22" t="s">
        <v>5903</v>
      </c>
      <c r="C419" s="12" t="s">
        <v>5852</v>
      </c>
      <c r="D419" s="8" t="s">
        <v>23733</v>
      </c>
      <c r="E419" s="10" t="s">
        <v>22732</v>
      </c>
      <c r="F419" s="25"/>
      <c r="G419" s="25"/>
      <c r="H419" s="15"/>
      <c r="I419" s="15"/>
    </row>
    <row r="420" ht="24" customHeight="1" spans="1:9">
      <c r="A420" s="8" t="s">
        <v>23734</v>
      </c>
      <c r="B420" s="22" t="s">
        <v>23735</v>
      </c>
      <c r="C420" s="12" t="s">
        <v>5852</v>
      </c>
      <c r="D420" s="8" t="s">
        <v>23736</v>
      </c>
      <c r="E420" s="10" t="s">
        <v>22732</v>
      </c>
      <c r="F420" s="25"/>
      <c r="G420" s="25"/>
      <c r="H420" s="15"/>
      <c r="I420" s="15"/>
    </row>
    <row r="421" ht="24" customHeight="1" spans="1:9">
      <c r="A421" s="8" t="s">
        <v>23737</v>
      </c>
      <c r="B421" s="22" t="s">
        <v>23738</v>
      </c>
      <c r="C421" s="12" t="s">
        <v>5852</v>
      </c>
      <c r="D421" s="8" t="s">
        <v>23739</v>
      </c>
      <c r="E421" s="10" t="s">
        <v>22732</v>
      </c>
      <c r="F421" s="25"/>
      <c r="G421" s="25"/>
      <c r="H421" s="15"/>
      <c r="I421" s="15"/>
    </row>
    <row r="422" ht="24" customHeight="1" spans="1:9">
      <c r="A422" s="8" t="s">
        <v>23740</v>
      </c>
      <c r="B422" s="22" t="s">
        <v>5906</v>
      </c>
      <c r="C422" s="12" t="s">
        <v>5852</v>
      </c>
      <c r="D422" s="8" t="s">
        <v>23741</v>
      </c>
      <c r="E422" s="10" t="s">
        <v>22732</v>
      </c>
      <c r="F422" s="25"/>
      <c r="G422" s="25"/>
      <c r="H422" s="15"/>
      <c r="I422" s="15"/>
    </row>
    <row r="423" ht="24" customHeight="1" spans="1:9">
      <c r="A423" s="8" t="s">
        <v>23742</v>
      </c>
      <c r="B423" s="22" t="s">
        <v>5907</v>
      </c>
      <c r="C423" s="12" t="s">
        <v>5852</v>
      </c>
      <c r="D423" s="8" t="s">
        <v>23743</v>
      </c>
      <c r="E423" s="10" t="s">
        <v>22732</v>
      </c>
      <c r="F423" s="25"/>
      <c r="G423" s="25"/>
      <c r="H423" s="15"/>
      <c r="I423" s="15"/>
    </row>
    <row r="424" ht="24" customHeight="1" spans="1:9">
      <c r="A424" s="8" t="s">
        <v>23744</v>
      </c>
      <c r="B424" s="22" t="s">
        <v>23745</v>
      </c>
      <c r="C424" s="12" t="s">
        <v>5852</v>
      </c>
      <c r="D424" s="8" t="s">
        <v>23746</v>
      </c>
      <c r="E424" s="10" t="s">
        <v>22732</v>
      </c>
      <c r="F424" s="25"/>
      <c r="G424" s="25"/>
      <c r="H424" s="15"/>
      <c r="I424" s="15"/>
    </row>
    <row r="425" ht="24" customHeight="1" spans="1:9">
      <c r="A425" s="8" t="s">
        <v>23747</v>
      </c>
      <c r="B425" s="22" t="s">
        <v>5909</v>
      </c>
      <c r="C425" s="12" t="s">
        <v>5852</v>
      </c>
      <c r="D425" s="8" t="s">
        <v>23748</v>
      </c>
      <c r="E425" s="10" t="s">
        <v>22732</v>
      </c>
      <c r="F425" s="25"/>
      <c r="G425" s="25"/>
      <c r="H425" s="15"/>
      <c r="I425" s="15"/>
    </row>
    <row r="426" ht="24" customHeight="1" spans="1:9">
      <c r="A426" s="8" t="s">
        <v>23749</v>
      </c>
      <c r="B426" s="22" t="s">
        <v>5910</v>
      </c>
      <c r="C426" s="12" t="s">
        <v>5852</v>
      </c>
      <c r="D426" s="8" t="s">
        <v>23750</v>
      </c>
      <c r="E426" s="10" t="s">
        <v>22732</v>
      </c>
      <c r="F426" s="25"/>
      <c r="G426" s="25"/>
      <c r="H426" s="15"/>
      <c r="I426" s="15"/>
    </row>
    <row r="427" ht="24" customHeight="1" spans="1:9">
      <c r="A427" s="8" t="s">
        <v>23751</v>
      </c>
      <c r="B427" s="22" t="s">
        <v>5911</v>
      </c>
      <c r="C427" s="12" t="s">
        <v>5852</v>
      </c>
      <c r="D427" s="8" t="s">
        <v>23752</v>
      </c>
      <c r="E427" s="10" t="s">
        <v>22732</v>
      </c>
      <c r="F427" s="25"/>
      <c r="G427" s="25"/>
      <c r="H427" s="15"/>
      <c r="I427" s="15"/>
    </row>
    <row r="428" ht="24" customHeight="1" spans="1:9">
      <c r="A428" s="8" t="s">
        <v>23753</v>
      </c>
      <c r="B428" s="22" t="s">
        <v>5912</v>
      </c>
      <c r="C428" s="12" t="s">
        <v>5852</v>
      </c>
      <c r="D428" s="8" t="s">
        <v>23754</v>
      </c>
      <c r="E428" s="10" t="s">
        <v>22732</v>
      </c>
      <c r="F428" s="25"/>
      <c r="G428" s="25"/>
      <c r="H428" s="15"/>
      <c r="I428" s="15"/>
    </row>
    <row r="429" ht="24" customHeight="1" spans="1:9">
      <c r="A429" s="8" t="s">
        <v>23755</v>
      </c>
      <c r="B429" s="22" t="s">
        <v>5913</v>
      </c>
      <c r="C429" s="12" t="s">
        <v>5852</v>
      </c>
      <c r="D429" s="8" t="s">
        <v>23756</v>
      </c>
      <c r="E429" s="10" t="s">
        <v>22732</v>
      </c>
      <c r="F429" s="25"/>
      <c r="G429" s="25"/>
      <c r="H429" s="15"/>
      <c r="I429" s="15"/>
    </row>
    <row r="430" ht="24" customHeight="1" spans="1:9">
      <c r="A430" s="8" t="s">
        <v>23757</v>
      </c>
      <c r="B430" s="22" t="s">
        <v>23758</v>
      </c>
      <c r="C430" s="12" t="s">
        <v>5852</v>
      </c>
      <c r="D430" s="8" t="s">
        <v>23759</v>
      </c>
      <c r="E430" s="10" t="s">
        <v>22732</v>
      </c>
      <c r="F430" s="25"/>
      <c r="G430" s="25"/>
      <c r="H430" s="15"/>
      <c r="I430" s="15"/>
    </row>
    <row r="431" ht="24" customHeight="1" spans="1:9">
      <c r="A431" s="8" t="s">
        <v>23760</v>
      </c>
      <c r="B431" s="22" t="s">
        <v>5915</v>
      </c>
      <c r="C431" s="12" t="s">
        <v>5852</v>
      </c>
      <c r="D431" s="8" t="s">
        <v>23761</v>
      </c>
      <c r="E431" s="10" t="s">
        <v>22732</v>
      </c>
      <c r="F431" s="25"/>
      <c r="G431" s="25"/>
      <c r="H431" s="15"/>
      <c r="I431" s="15"/>
    </row>
    <row r="432" ht="24" customHeight="1" spans="1:9">
      <c r="A432" s="8" t="s">
        <v>23762</v>
      </c>
      <c r="B432" s="22" t="s">
        <v>5916</v>
      </c>
      <c r="C432" s="12" t="s">
        <v>5852</v>
      </c>
      <c r="D432" s="8" t="s">
        <v>23763</v>
      </c>
      <c r="E432" s="10" t="s">
        <v>22732</v>
      </c>
      <c r="F432" s="25"/>
      <c r="G432" s="25"/>
      <c r="H432" s="15"/>
      <c r="I432" s="15"/>
    </row>
    <row r="433" ht="24" customHeight="1" spans="1:9">
      <c r="A433" s="8" t="s">
        <v>23764</v>
      </c>
      <c r="B433" s="22" t="s">
        <v>5917</v>
      </c>
      <c r="C433" s="12" t="s">
        <v>5852</v>
      </c>
      <c r="D433" s="8" t="s">
        <v>23765</v>
      </c>
      <c r="E433" s="10" t="s">
        <v>22732</v>
      </c>
      <c r="F433" s="25"/>
      <c r="G433" s="25"/>
      <c r="H433" s="15"/>
      <c r="I433" s="15"/>
    </row>
    <row r="434" ht="24" customHeight="1" spans="1:9">
      <c r="A434" s="8" t="s">
        <v>23766</v>
      </c>
      <c r="B434" s="22" t="s">
        <v>5918</v>
      </c>
      <c r="C434" s="12" t="s">
        <v>5852</v>
      </c>
      <c r="D434" s="8" t="s">
        <v>23767</v>
      </c>
      <c r="E434" s="10" t="s">
        <v>22732</v>
      </c>
      <c r="F434" s="25"/>
      <c r="G434" s="25"/>
      <c r="H434" s="15"/>
      <c r="I434" s="15"/>
    </row>
    <row r="435" ht="24" customHeight="1" spans="1:9">
      <c r="A435" s="8" t="s">
        <v>23768</v>
      </c>
      <c r="B435" s="22" t="s">
        <v>5919</v>
      </c>
      <c r="C435" s="12" t="s">
        <v>5852</v>
      </c>
      <c r="D435" s="8" t="s">
        <v>23769</v>
      </c>
      <c r="E435" s="10" t="s">
        <v>22732</v>
      </c>
      <c r="F435" s="25"/>
      <c r="G435" s="25"/>
      <c r="H435" s="15"/>
      <c r="I435" s="15"/>
    </row>
    <row r="436" ht="24" customHeight="1" spans="1:9">
      <c r="A436" s="8" t="s">
        <v>23770</v>
      </c>
      <c r="B436" s="22" t="s">
        <v>5920</v>
      </c>
      <c r="C436" s="12" t="s">
        <v>5852</v>
      </c>
      <c r="D436" s="8" t="s">
        <v>23771</v>
      </c>
      <c r="E436" s="10" t="s">
        <v>22732</v>
      </c>
      <c r="F436" s="25"/>
      <c r="G436" s="25"/>
      <c r="H436" s="15"/>
      <c r="I436" s="15"/>
    </row>
    <row r="437" ht="24" customHeight="1" spans="1:9">
      <c r="A437" s="8" t="s">
        <v>23772</v>
      </c>
      <c r="B437" s="22" t="s">
        <v>5921</v>
      </c>
      <c r="C437" s="12" t="s">
        <v>5852</v>
      </c>
      <c r="D437" s="8" t="s">
        <v>23773</v>
      </c>
      <c r="E437" s="10" t="s">
        <v>22732</v>
      </c>
      <c r="F437" s="25"/>
      <c r="G437" s="25"/>
      <c r="H437" s="15"/>
      <c r="I437" s="15"/>
    </row>
    <row r="438" ht="24" customHeight="1" spans="1:9">
      <c r="A438" s="8" t="s">
        <v>23774</v>
      </c>
      <c r="B438" s="22" t="s">
        <v>5922</v>
      </c>
      <c r="C438" s="12" t="s">
        <v>5852</v>
      </c>
      <c r="D438" s="8" t="s">
        <v>23775</v>
      </c>
      <c r="E438" s="10" t="s">
        <v>22732</v>
      </c>
      <c r="F438" s="25"/>
      <c r="G438" s="25"/>
      <c r="H438" s="15"/>
      <c r="I438" s="15"/>
    </row>
    <row r="439" ht="24" customHeight="1" spans="1:9">
      <c r="A439" s="8" t="s">
        <v>23776</v>
      </c>
      <c r="B439" s="22" t="s">
        <v>5923</v>
      </c>
      <c r="C439" s="12" t="s">
        <v>5852</v>
      </c>
      <c r="D439" s="8" t="s">
        <v>23777</v>
      </c>
      <c r="E439" s="10" t="s">
        <v>22732</v>
      </c>
      <c r="F439" s="25"/>
      <c r="G439" s="25"/>
      <c r="H439" s="15"/>
      <c r="I439" s="15"/>
    </row>
    <row r="440" ht="24" customHeight="1" spans="1:9">
      <c r="A440" s="8" t="s">
        <v>23778</v>
      </c>
      <c r="B440" s="22" t="s">
        <v>5924</v>
      </c>
      <c r="C440" s="12" t="s">
        <v>5852</v>
      </c>
      <c r="D440" s="8" t="s">
        <v>23779</v>
      </c>
      <c r="E440" s="10" t="s">
        <v>22732</v>
      </c>
      <c r="F440" s="25"/>
      <c r="G440" s="25"/>
      <c r="H440" s="15"/>
      <c r="I440" s="15"/>
    </row>
    <row r="441" ht="24" customHeight="1" spans="1:9">
      <c r="A441" s="8" t="s">
        <v>23780</v>
      </c>
      <c r="B441" s="22" t="s">
        <v>5925</v>
      </c>
      <c r="C441" s="12" t="s">
        <v>5852</v>
      </c>
      <c r="D441" s="8" t="s">
        <v>23781</v>
      </c>
      <c r="E441" s="10" t="s">
        <v>22732</v>
      </c>
      <c r="F441" s="25"/>
      <c r="G441" s="25"/>
      <c r="H441" s="15"/>
      <c r="I441" s="15"/>
    </row>
    <row r="442" ht="24" customHeight="1" spans="1:9">
      <c r="A442" s="8" t="s">
        <v>23782</v>
      </c>
      <c r="B442" s="22" t="s">
        <v>23783</v>
      </c>
      <c r="C442" s="12" t="s">
        <v>5852</v>
      </c>
      <c r="D442" s="8" t="s">
        <v>23372</v>
      </c>
      <c r="E442" s="10" t="s">
        <v>22732</v>
      </c>
      <c r="F442" s="25"/>
      <c r="G442" s="25"/>
      <c r="H442" s="15"/>
      <c r="I442" s="15"/>
    </row>
    <row r="443" ht="24" customHeight="1" spans="1:9">
      <c r="A443" s="8" t="s">
        <v>23784</v>
      </c>
      <c r="B443" s="22" t="s">
        <v>5927</v>
      </c>
      <c r="C443" s="12" t="s">
        <v>5852</v>
      </c>
      <c r="D443" s="8" t="s">
        <v>23785</v>
      </c>
      <c r="E443" s="10" t="s">
        <v>22732</v>
      </c>
      <c r="F443" s="25"/>
      <c r="G443" s="25"/>
      <c r="H443" s="15"/>
      <c r="I443" s="15"/>
    </row>
    <row r="444" ht="24" customHeight="1" spans="1:9">
      <c r="A444" s="8" t="s">
        <v>23786</v>
      </c>
      <c r="B444" s="22" t="s">
        <v>5928</v>
      </c>
      <c r="C444" s="12" t="s">
        <v>5852</v>
      </c>
      <c r="D444" s="8" t="s">
        <v>23787</v>
      </c>
      <c r="E444" s="10" t="s">
        <v>22732</v>
      </c>
      <c r="F444" s="25"/>
      <c r="G444" s="25"/>
      <c r="H444" s="15"/>
      <c r="I444" s="15"/>
    </row>
    <row r="445" ht="24" customHeight="1" spans="1:9">
      <c r="A445" s="8" t="s">
        <v>23788</v>
      </c>
      <c r="B445" s="22" t="s">
        <v>23789</v>
      </c>
      <c r="C445" s="12" t="s">
        <v>5852</v>
      </c>
      <c r="D445" s="8" t="s">
        <v>23790</v>
      </c>
      <c r="E445" s="10" t="s">
        <v>22732</v>
      </c>
      <c r="F445" s="25"/>
      <c r="G445" s="25"/>
      <c r="H445" s="15"/>
      <c r="I445" s="15"/>
    </row>
    <row r="446" ht="24" customHeight="1" spans="1:9">
      <c r="A446" s="8" t="s">
        <v>23791</v>
      </c>
      <c r="B446" s="22" t="s">
        <v>5930</v>
      </c>
      <c r="C446" s="12" t="s">
        <v>5852</v>
      </c>
      <c r="D446" s="8" t="s">
        <v>23792</v>
      </c>
      <c r="E446" s="10" t="s">
        <v>22732</v>
      </c>
      <c r="F446" s="25"/>
      <c r="G446" s="25"/>
      <c r="H446" s="15"/>
      <c r="I446" s="15"/>
    </row>
    <row r="447" ht="24" customHeight="1" spans="1:9">
      <c r="A447" s="8" t="s">
        <v>23793</v>
      </c>
      <c r="B447" s="22" t="s">
        <v>5931</v>
      </c>
      <c r="C447" s="12" t="s">
        <v>5852</v>
      </c>
      <c r="D447" s="8" t="s">
        <v>23794</v>
      </c>
      <c r="E447" s="10" t="s">
        <v>22732</v>
      </c>
      <c r="F447" s="25"/>
      <c r="G447" s="25"/>
      <c r="H447" s="15"/>
      <c r="I447" s="15"/>
    </row>
    <row r="448" ht="24" customHeight="1" spans="1:9">
      <c r="A448" s="8" t="s">
        <v>23795</v>
      </c>
      <c r="B448" s="22" t="s">
        <v>5932</v>
      </c>
      <c r="C448" s="12" t="s">
        <v>5852</v>
      </c>
      <c r="D448" s="8" t="s">
        <v>23796</v>
      </c>
      <c r="E448" s="10" t="s">
        <v>22732</v>
      </c>
      <c r="F448" s="25"/>
      <c r="G448" s="25"/>
      <c r="H448" s="15"/>
      <c r="I448" s="15"/>
    </row>
    <row r="449" ht="24" customHeight="1" spans="1:9">
      <c r="A449" s="8" t="s">
        <v>23797</v>
      </c>
      <c r="B449" s="22" t="s">
        <v>5933</v>
      </c>
      <c r="C449" s="12" t="s">
        <v>5852</v>
      </c>
      <c r="D449" s="8" t="s">
        <v>23798</v>
      </c>
      <c r="E449" s="10" t="s">
        <v>22732</v>
      </c>
      <c r="F449" s="25"/>
      <c r="G449" s="25"/>
      <c r="H449" s="15"/>
      <c r="I449" s="15"/>
    </row>
    <row r="450" ht="24" customHeight="1" spans="1:9">
      <c r="A450" s="8" t="s">
        <v>23799</v>
      </c>
      <c r="B450" s="22" t="s">
        <v>5934</v>
      </c>
      <c r="C450" s="12" t="s">
        <v>5852</v>
      </c>
      <c r="D450" s="8" t="s">
        <v>23800</v>
      </c>
      <c r="E450" s="10" t="s">
        <v>22732</v>
      </c>
      <c r="F450" s="25"/>
      <c r="G450" s="25"/>
      <c r="H450" s="15"/>
      <c r="I450" s="15"/>
    </row>
    <row r="451" ht="24" customHeight="1" spans="1:9">
      <c r="A451" s="8" t="s">
        <v>23801</v>
      </c>
      <c r="B451" s="22" t="s">
        <v>5935</v>
      </c>
      <c r="C451" s="12" t="s">
        <v>5852</v>
      </c>
      <c r="D451" s="8" t="s">
        <v>23802</v>
      </c>
      <c r="E451" s="10" t="s">
        <v>22732</v>
      </c>
      <c r="F451" s="25"/>
      <c r="G451" s="25"/>
      <c r="H451" s="15"/>
      <c r="I451" s="15"/>
    </row>
    <row r="452" ht="24" customHeight="1" spans="1:9">
      <c r="A452" s="8" t="s">
        <v>23803</v>
      </c>
      <c r="B452" s="22" t="s">
        <v>5936</v>
      </c>
      <c r="C452" s="12" t="s">
        <v>5852</v>
      </c>
      <c r="D452" s="8" t="s">
        <v>23804</v>
      </c>
      <c r="E452" s="10" t="s">
        <v>22732</v>
      </c>
      <c r="F452" s="25"/>
      <c r="G452" s="25"/>
      <c r="H452" s="15"/>
      <c r="I452" s="15"/>
    </row>
    <row r="453" ht="24" customHeight="1" spans="1:9">
      <c r="A453" s="8" t="s">
        <v>23805</v>
      </c>
      <c r="B453" s="22" t="s">
        <v>5937</v>
      </c>
      <c r="C453" s="12" t="s">
        <v>5852</v>
      </c>
      <c r="D453" s="8" t="s">
        <v>23806</v>
      </c>
      <c r="E453" s="10" t="s">
        <v>22732</v>
      </c>
      <c r="F453" s="25"/>
      <c r="G453" s="25"/>
      <c r="H453" s="15"/>
      <c r="I453" s="15"/>
    </row>
    <row r="454" ht="24" customHeight="1" spans="1:9">
      <c r="A454" s="8" t="s">
        <v>23807</v>
      </c>
      <c r="B454" s="22" t="s">
        <v>5938</v>
      </c>
      <c r="C454" s="12" t="s">
        <v>5852</v>
      </c>
      <c r="D454" s="8" t="s">
        <v>23467</v>
      </c>
      <c r="E454" s="10" t="s">
        <v>22732</v>
      </c>
      <c r="F454" s="25"/>
      <c r="G454" s="25"/>
      <c r="H454" s="15"/>
      <c r="I454" s="15"/>
    </row>
    <row r="455" ht="24" customHeight="1" spans="1:9">
      <c r="A455" s="8" t="s">
        <v>23808</v>
      </c>
      <c r="B455" s="22" t="s">
        <v>5939</v>
      </c>
      <c r="C455" s="12" t="s">
        <v>5852</v>
      </c>
      <c r="D455" s="8" t="s">
        <v>23809</v>
      </c>
      <c r="E455" s="10" t="s">
        <v>22732</v>
      </c>
      <c r="F455" s="25"/>
      <c r="G455" s="25"/>
      <c r="H455" s="15"/>
      <c r="I455" s="15"/>
    </row>
    <row r="456" ht="24" customHeight="1" spans="1:9">
      <c r="A456" s="8" t="s">
        <v>23810</v>
      </c>
      <c r="B456" s="22" t="s">
        <v>5940</v>
      </c>
      <c r="C456" s="12" t="s">
        <v>5852</v>
      </c>
      <c r="D456" s="8" t="s">
        <v>23811</v>
      </c>
      <c r="E456" s="10" t="s">
        <v>22732</v>
      </c>
      <c r="F456" s="25"/>
      <c r="G456" s="25"/>
      <c r="H456" s="15"/>
      <c r="I456" s="15"/>
    </row>
    <row r="457" ht="24" customHeight="1" spans="1:9">
      <c r="A457" s="8" t="s">
        <v>23812</v>
      </c>
      <c r="B457" s="22" t="s">
        <v>5941</v>
      </c>
      <c r="C457" s="12" t="s">
        <v>5852</v>
      </c>
      <c r="D457" s="8" t="s">
        <v>23813</v>
      </c>
      <c r="E457" s="10" t="s">
        <v>22732</v>
      </c>
      <c r="F457" s="25"/>
      <c r="G457" s="25"/>
      <c r="H457" s="15"/>
      <c r="I457" s="15"/>
    </row>
    <row r="458" ht="24" customHeight="1" spans="1:9">
      <c r="A458" s="8" t="s">
        <v>23814</v>
      </c>
      <c r="B458" s="22" t="s">
        <v>5942</v>
      </c>
      <c r="C458" s="12" t="s">
        <v>5852</v>
      </c>
      <c r="D458" s="8" t="s">
        <v>23815</v>
      </c>
      <c r="E458" s="10" t="s">
        <v>22732</v>
      </c>
      <c r="F458" s="25"/>
      <c r="G458" s="25"/>
      <c r="H458" s="15"/>
      <c r="I458" s="15"/>
    </row>
    <row r="459" ht="24" customHeight="1" spans="1:9">
      <c r="A459" s="8" t="s">
        <v>23816</v>
      </c>
      <c r="B459" s="22" t="s">
        <v>5943</v>
      </c>
      <c r="C459" s="12" t="s">
        <v>5852</v>
      </c>
      <c r="D459" s="8" t="s">
        <v>23817</v>
      </c>
      <c r="E459" s="10" t="s">
        <v>22732</v>
      </c>
      <c r="F459" s="25"/>
      <c r="G459" s="25"/>
      <c r="H459" s="15"/>
      <c r="I459" s="15"/>
    </row>
    <row r="460" ht="24" customHeight="1" spans="1:9">
      <c r="A460" s="8" t="s">
        <v>23818</v>
      </c>
      <c r="B460" s="22" t="s">
        <v>5944</v>
      </c>
      <c r="C460" s="12" t="s">
        <v>5852</v>
      </c>
      <c r="D460" s="8" t="s">
        <v>23819</v>
      </c>
      <c r="E460" s="10" t="s">
        <v>22732</v>
      </c>
      <c r="F460" s="25"/>
      <c r="G460" s="25"/>
      <c r="H460" s="15"/>
      <c r="I460" s="15"/>
    </row>
    <row r="461" ht="36" customHeight="1" spans="1:9">
      <c r="A461" s="8" t="s">
        <v>23820</v>
      </c>
      <c r="B461" s="22" t="s">
        <v>23821</v>
      </c>
      <c r="C461" s="12" t="s">
        <v>5852</v>
      </c>
      <c r="D461" s="8" t="s">
        <v>23822</v>
      </c>
      <c r="E461" s="10" t="s">
        <v>22732</v>
      </c>
      <c r="F461" s="25"/>
      <c r="G461" s="25"/>
      <c r="H461" s="15"/>
      <c r="I461" s="15"/>
    </row>
    <row r="462" ht="24" customHeight="1" spans="1:9">
      <c r="A462" s="8" t="s">
        <v>23823</v>
      </c>
      <c r="B462" s="22" t="s">
        <v>23824</v>
      </c>
      <c r="C462" s="12" t="s">
        <v>5852</v>
      </c>
      <c r="D462" s="8" t="s">
        <v>23825</v>
      </c>
      <c r="E462" s="10" t="s">
        <v>22732</v>
      </c>
      <c r="F462" s="25"/>
      <c r="G462" s="25"/>
      <c r="H462" s="15"/>
      <c r="I462" s="15"/>
    </row>
    <row r="463" ht="24" customHeight="1" spans="1:9">
      <c r="A463" s="8" t="s">
        <v>23826</v>
      </c>
      <c r="B463" s="22" t="s">
        <v>23827</v>
      </c>
      <c r="C463" s="12" t="s">
        <v>5852</v>
      </c>
      <c r="D463" s="8" t="s">
        <v>23828</v>
      </c>
      <c r="E463" s="10" t="s">
        <v>22732</v>
      </c>
      <c r="F463" s="25"/>
      <c r="G463" s="25"/>
      <c r="H463" s="15"/>
      <c r="I463" s="15"/>
    </row>
    <row r="464" ht="24" customHeight="1" spans="1:9">
      <c r="A464" s="8" t="s">
        <v>23829</v>
      </c>
      <c r="B464" s="22" t="s">
        <v>5948</v>
      </c>
      <c r="C464" s="12" t="s">
        <v>5852</v>
      </c>
      <c r="D464" s="8" t="s">
        <v>23830</v>
      </c>
      <c r="E464" s="10" t="s">
        <v>22732</v>
      </c>
      <c r="F464" s="25"/>
      <c r="G464" s="25"/>
      <c r="H464" s="15"/>
      <c r="I464" s="15"/>
    </row>
    <row r="465" ht="24" customHeight="1" spans="1:9">
      <c r="A465" s="8" t="s">
        <v>23831</v>
      </c>
      <c r="B465" s="22" t="s">
        <v>5949</v>
      </c>
      <c r="C465" s="12" t="s">
        <v>5852</v>
      </c>
      <c r="D465" s="8" t="s">
        <v>23832</v>
      </c>
      <c r="E465" s="10" t="s">
        <v>22732</v>
      </c>
      <c r="F465" s="25"/>
      <c r="G465" s="25"/>
      <c r="H465" s="15"/>
      <c r="I465" s="15"/>
    </row>
    <row r="466" ht="24" customHeight="1" spans="1:9">
      <c r="A466" s="8" t="s">
        <v>23833</v>
      </c>
      <c r="B466" s="22" t="s">
        <v>5950</v>
      </c>
      <c r="C466" s="12" t="s">
        <v>5852</v>
      </c>
      <c r="D466" s="8" t="s">
        <v>23834</v>
      </c>
      <c r="E466" s="10" t="s">
        <v>22732</v>
      </c>
      <c r="F466" s="25"/>
      <c r="G466" s="25"/>
      <c r="H466" s="15"/>
      <c r="I466" s="15"/>
    </row>
    <row r="467" ht="24" customHeight="1" spans="1:9">
      <c r="A467" s="8" t="s">
        <v>23835</v>
      </c>
      <c r="B467" s="22" t="s">
        <v>23836</v>
      </c>
      <c r="C467" s="12" t="s">
        <v>5852</v>
      </c>
      <c r="D467" s="8" t="s">
        <v>23837</v>
      </c>
      <c r="E467" s="10" t="s">
        <v>22732</v>
      </c>
      <c r="F467" s="25"/>
      <c r="G467" s="25"/>
      <c r="H467" s="15"/>
      <c r="I467" s="15"/>
    </row>
    <row r="468" ht="24" customHeight="1" spans="1:9">
      <c r="A468" s="8" t="s">
        <v>23838</v>
      </c>
      <c r="B468" s="22" t="s">
        <v>5952</v>
      </c>
      <c r="C468" s="12" t="s">
        <v>5852</v>
      </c>
      <c r="D468" s="8" t="s">
        <v>23839</v>
      </c>
      <c r="E468" s="10" t="s">
        <v>22732</v>
      </c>
      <c r="F468" s="25"/>
      <c r="G468" s="25"/>
      <c r="H468" s="15"/>
      <c r="I468" s="15"/>
    </row>
    <row r="469" ht="24" customHeight="1" spans="1:9">
      <c r="A469" s="8" t="s">
        <v>23840</v>
      </c>
      <c r="B469" s="22" t="s">
        <v>5953</v>
      </c>
      <c r="C469" s="12" t="s">
        <v>5852</v>
      </c>
      <c r="D469" s="8" t="s">
        <v>23841</v>
      </c>
      <c r="E469" s="10" t="s">
        <v>22732</v>
      </c>
      <c r="F469" s="25"/>
      <c r="G469" s="25"/>
      <c r="H469" s="15"/>
      <c r="I469" s="15"/>
    </row>
    <row r="470" ht="24" customHeight="1" spans="1:9">
      <c r="A470" s="8" t="s">
        <v>23842</v>
      </c>
      <c r="B470" s="22" t="s">
        <v>5954</v>
      </c>
      <c r="C470" s="12" t="s">
        <v>5852</v>
      </c>
      <c r="D470" s="8" t="s">
        <v>23843</v>
      </c>
      <c r="E470" s="10" t="s">
        <v>22732</v>
      </c>
      <c r="F470" s="25"/>
      <c r="G470" s="25"/>
      <c r="H470" s="15"/>
      <c r="I470" s="15"/>
    </row>
    <row r="471" ht="24" customHeight="1" spans="1:9">
      <c r="A471" s="8" t="s">
        <v>23844</v>
      </c>
      <c r="B471" s="22" t="s">
        <v>5955</v>
      </c>
      <c r="C471" s="12" t="s">
        <v>5852</v>
      </c>
      <c r="D471" s="8" t="s">
        <v>23845</v>
      </c>
      <c r="E471" s="10" t="s">
        <v>22732</v>
      </c>
      <c r="F471" s="25"/>
      <c r="G471" s="25"/>
      <c r="H471" s="15"/>
      <c r="I471" s="15"/>
    </row>
    <row r="472" ht="24" customHeight="1" spans="1:9">
      <c r="A472" s="8" t="s">
        <v>23846</v>
      </c>
      <c r="B472" s="22" t="s">
        <v>23847</v>
      </c>
      <c r="C472" s="12" t="s">
        <v>5852</v>
      </c>
      <c r="D472" s="8" t="s">
        <v>23848</v>
      </c>
      <c r="E472" s="10" t="s">
        <v>22732</v>
      </c>
      <c r="F472" s="25"/>
      <c r="G472" s="25"/>
      <c r="H472" s="15"/>
      <c r="I472" s="15"/>
    </row>
    <row r="473" ht="24" customHeight="1" spans="1:9">
      <c r="A473" s="8" t="s">
        <v>23849</v>
      </c>
      <c r="B473" s="22" t="s">
        <v>5957</v>
      </c>
      <c r="C473" s="12" t="s">
        <v>5852</v>
      </c>
      <c r="D473" s="8" t="s">
        <v>23850</v>
      </c>
      <c r="E473" s="10" t="s">
        <v>22732</v>
      </c>
      <c r="F473" s="25"/>
      <c r="G473" s="25"/>
      <c r="H473" s="15"/>
      <c r="I473" s="15"/>
    </row>
    <row r="474" ht="24" customHeight="1" spans="1:9">
      <c r="A474" s="8" t="s">
        <v>23851</v>
      </c>
      <c r="B474" s="22" t="s">
        <v>5958</v>
      </c>
      <c r="C474" s="12" t="s">
        <v>5852</v>
      </c>
      <c r="D474" s="8" t="s">
        <v>23852</v>
      </c>
      <c r="E474" s="10" t="s">
        <v>22732</v>
      </c>
      <c r="F474" s="25"/>
      <c r="G474" s="25"/>
      <c r="H474" s="15"/>
      <c r="I474" s="15"/>
    </row>
    <row r="475" ht="24" customHeight="1" spans="1:9">
      <c r="A475" s="8" t="s">
        <v>23853</v>
      </c>
      <c r="B475" s="22" t="s">
        <v>5959</v>
      </c>
      <c r="C475" s="12" t="s">
        <v>5852</v>
      </c>
      <c r="D475" s="8" t="s">
        <v>23854</v>
      </c>
      <c r="E475" s="10" t="s">
        <v>22732</v>
      </c>
      <c r="F475" s="25"/>
      <c r="G475" s="25"/>
      <c r="H475" s="15"/>
      <c r="I475" s="15"/>
    </row>
    <row r="476" ht="24" customHeight="1" spans="1:9">
      <c r="A476" s="8" t="s">
        <v>23855</v>
      </c>
      <c r="B476" s="22" t="s">
        <v>23856</v>
      </c>
      <c r="C476" s="12" t="s">
        <v>5852</v>
      </c>
      <c r="D476" s="8" t="s">
        <v>23857</v>
      </c>
      <c r="E476" s="10" t="s">
        <v>22732</v>
      </c>
      <c r="F476" s="25"/>
      <c r="G476" s="25"/>
      <c r="H476" s="15"/>
      <c r="I476" s="15"/>
    </row>
    <row r="477" ht="24" customHeight="1" spans="1:9">
      <c r="A477" s="8" t="s">
        <v>23858</v>
      </c>
      <c r="B477" s="22" t="s">
        <v>5961</v>
      </c>
      <c r="C477" s="12" t="s">
        <v>5852</v>
      </c>
      <c r="D477" s="8" t="s">
        <v>23859</v>
      </c>
      <c r="E477" s="10" t="s">
        <v>22732</v>
      </c>
      <c r="F477" s="25"/>
      <c r="G477" s="25"/>
      <c r="H477" s="15"/>
      <c r="I477" s="15"/>
    </row>
    <row r="478" ht="24" customHeight="1" spans="1:9">
      <c r="A478" s="8" t="s">
        <v>23860</v>
      </c>
      <c r="B478" s="22" t="s">
        <v>5962</v>
      </c>
      <c r="C478" s="12" t="s">
        <v>5852</v>
      </c>
      <c r="D478" s="8" t="s">
        <v>23861</v>
      </c>
      <c r="E478" s="10" t="s">
        <v>22732</v>
      </c>
      <c r="F478" s="25"/>
      <c r="G478" s="25"/>
      <c r="H478" s="15"/>
      <c r="I478" s="15"/>
    </row>
    <row r="479" ht="24" customHeight="1" spans="1:9">
      <c r="A479" s="8" t="s">
        <v>23862</v>
      </c>
      <c r="B479" s="22" t="s">
        <v>5963</v>
      </c>
      <c r="C479" s="12" t="s">
        <v>5852</v>
      </c>
      <c r="D479" s="8" t="s">
        <v>23863</v>
      </c>
      <c r="E479" s="10" t="s">
        <v>22732</v>
      </c>
      <c r="F479" s="25"/>
      <c r="G479" s="25"/>
      <c r="H479" s="15"/>
      <c r="I479" s="15"/>
    </row>
    <row r="480" ht="24" customHeight="1" spans="1:9">
      <c r="A480" s="8" t="s">
        <v>23864</v>
      </c>
      <c r="B480" s="22" t="s">
        <v>23865</v>
      </c>
      <c r="C480" s="12" t="s">
        <v>5852</v>
      </c>
      <c r="D480" s="8" t="s">
        <v>23866</v>
      </c>
      <c r="E480" s="10" t="s">
        <v>22732</v>
      </c>
      <c r="F480" s="25"/>
      <c r="G480" s="25"/>
      <c r="H480" s="15"/>
      <c r="I480" s="15"/>
    </row>
    <row r="481" ht="24" customHeight="1" spans="1:9">
      <c r="A481" s="8" t="s">
        <v>23867</v>
      </c>
      <c r="B481" s="22" t="s">
        <v>23868</v>
      </c>
      <c r="C481" s="12" t="s">
        <v>5852</v>
      </c>
      <c r="D481" s="8" t="s">
        <v>23869</v>
      </c>
      <c r="E481" s="10" t="s">
        <v>22732</v>
      </c>
      <c r="F481" s="25"/>
      <c r="G481" s="25"/>
      <c r="H481" s="15"/>
      <c r="I481" s="15"/>
    </row>
    <row r="482" ht="24" customHeight="1" spans="1:9">
      <c r="A482" s="8" t="s">
        <v>23870</v>
      </c>
      <c r="B482" s="22" t="s">
        <v>5966</v>
      </c>
      <c r="C482" s="12" t="s">
        <v>5852</v>
      </c>
      <c r="D482" s="8" t="s">
        <v>23871</v>
      </c>
      <c r="E482" s="10" t="s">
        <v>22732</v>
      </c>
      <c r="F482" s="25"/>
      <c r="G482" s="25"/>
      <c r="H482" s="15"/>
      <c r="I482" s="15"/>
    </row>
    <row r="483" ht="24" customHeight="1" spans="1:9">
      <c r="A483" s="8" t="s">
        <v>23872</v>
      </c>
      <c r="B483" s="22" t="s">
        <v>5967</v>
      </c>
      <c r="C483" s="12" t="s">
        <v>5852</v>
      </c>
      <c r="D483" s="8" t="s">
        <v>23873</v>
      </c>
      <c r="E483" s="10" t="s">
        <v>22732</v>
      </c>
      <c r="F483" s="25"/>
      <c r="G483" s="25"/>
      <c r="H483" s="15"/>
      <c r="I483" s="15"/>
    </row>
    <row r="484" ht="24" customHeight="1" spans="1:9">
      <c r="A484" s="8" t="s">
        <v>23874</v>
      </c>
      <c r="B484" s="22" t="s">
        <v>5968</v>
      </c>
      <c r="C484" s="12" t="s">
        <v>5852</v>
      </c>
      <c r="D484" s="8" t="s">
        <v>23875</v>
      </c>
      <c r="E484" s="10" t="s">
        <v>22732</v>
      </c>
      <c r="F484" s="25"/>
      <c r="G484" s="25"/>
      <c r="H484" s="15"/>
      <c r="I484" s="15"/>
    </row>
    <row r="485" ht="24" customHeight="1" spans="1:9">
      <c r="A485" s="8" t="s">
        <v>23876</v>
      </c>
      <c r="B485" s="22" t="s">
        <v>5969</v>
      </c>
      <c r="C485" s="12" t="s">
        <v>5852</v>
      </c>
      <c r="D485" s="8" t="s">
        <v>23877</v>
      </c>
      <c r="E485" s="10" t="s">
        <v>22732</v>
      </c>
      <c r="F485" s="25"/>
      <c r="G485" s="25"/>
      <c r="H485" s="15"/>
      <c r="I485" s="15"/>
    </row>
    <row r="486" ht="24" customHeight="1" spans="1:9">
      <c r="A486" s="8" t="s">
        <v>23878</v>
      </c>
      <c r="B486" s="22" t="s">
        <v>23879</v>
      </c>
      <c r="C486" s="12" t="s">
        <v>5852</v>
      </c>
      <c r="D486" s="8" t="s">
        <v>23880</v>
      </c>
      <c r="E486" s="10" t="s">
        <v>22732</v>
      </c>
      <c r="F486" s="25"/>
      <c r="G486" s="25"/>
      <c r="H486" s="15"/>
      <c r="I486" s="15"/>
    </row>
    <row r="487" ht="24" customHeight="1" spans="1:9">
      <c r="A487" s="8" t="s">
        <v>23881</v>
      </c>
      <c r="B487" s="22" t="s">
        <v>5971</v>
      </c>
      <c r="C487" s="12" t="s">
        <v>5852</v>
      </c>
      <c r="D487" s="8" t="s">
        <v>23882</v>
      </c>
      <c r="E487" s="10" t="s">
        <v>22732</v>
      </c>
      <c r="F487" s="25"/>
      <c r="G487" s="25"/>
      <c r="H487" s="15"/>
      <c r="I487" s="15"/>
    </row>
    <row r="488" ht="24" customHeight="1" spans="1:9">
      <c r="A488" s="8" t="s">
        <v>23883</v>
      </c>
      <c r="B488" s="22" t="s">
        <v>5972</v>
      </c>
      <c r="C488" s="12" t="s">
        <v>5852</v>
      </c>
      <c r="D488" s="8" t="s">
        <v>23884</v>
      </c>
      <c r="E488" s="10" t="s">
        <v>22732</v>
      </c>
      <c r="F488" s="25"/>
      <c r="G488" s="25"/>
      <c r="H488" s="15"/>
      <c r="I488" s="15"/>
    </row>
    <row r="489" ht="24" customHeight="1" spans="1:9">
      <c r="A489" s="8" t="s">
        <v>23885</v>
      </c>
      <c r="B489" s="22" t="s">
        <v>5973</v>
      </c>
      <c r="C489" s="12" t="s">
        <v>5852</v>
      </c>
      <c r="D489" s="8" t="s">
        <v>23886</v>
      </c>
      <c r="E489" s="10" t="s">
        <v>22732</v>
      </c>
      <c r="F489" s="25"/>
      <c r="G489" s="25"/>
      <c r="H489" s="15"/>
      <c r="I489" s="15"/>
    </row>
    <row r="490" ht="24" customHeight="1" spans="1:9">
      <c r="A490" s="8" t="s">
        <v>23887</v>
      </c>
      <c r="B490" s="22" t="s">
        <v>23888</v>
      </c>
      <c r="C490" s="12" t="s">
        <v>5852</v>
      </c>
      <c r="D490" s="8" t="s">
        <v>23889</v>
      </c>
      <c r="E490" s="10" t="s">
        <v>22732</v>
      </c>
      <c r="F490" s="25"/>
      <c r="G490" s="25"/>
      <c r="H490" s="15"/>
      <c r="I490" s="15"/>
    </row>
    <row r="491" ht="24" customHeight="1" spans="1:9">
      <c r="A491" s="8" t="s">
        <v>23890</v>
      </c>
      <c r="B491" s="22" t="s">
        <v>23891</v>
      </c>
      <c r="C491" s="12" t="s">
        <v>5852</v>
      </c>
      <c r="D491" s="8" t="s">
        <v>23892</v>
      </c>
      <c r="E491" s="10" t="s">
        <v>22732</v>
      </c>
      <c r="F491" s="25"/>
      <c r="G491" s="25"/>
      <c r="H491" s="15"/>
      <c r="I491" s="15"/>
    </row>
    <row r="492" ht="24" customHeight="1" spans="1:9">
      <c r="A492" s="8" t="s">
        <v>23893</v>
      </c>
      <c r="B492" s="22" t="s">
        <v>5976</v>
      </c>
      <c r="C492" s="12" t="s">
        <v>5852</v>
      </c>
      <c r="D492" s="8" t="s">
        <v>23894</v>
      </c>
      <c r="E492" s="10" t="s">
        <v>22732</v>
      </c>
      <c r="F492" s="25"/>
      <c r="G492" s="25"/>
      <c r="H492" s="15"/>
      <c r="I492" s="15"/>
    </row>
    <row r="493" ht="24" customHeight="1" spans="1:9">
      <c r="A493" s="8" t="s">
        <v>23895</v>
      </c>
      <c r="B493" s="22" t="s">
        <v>5977</v>
      </c>
      <c r="C493" s="12" t="s">
        <v>5852</v>
      </c>
      <c r="D493" s="8" t="s">
        <v>23896</v>
      </c>
      <c r="E493" s="10" t="s">
        <v>22732</v>
      </c>
      <c r="F493" s="25"/>
      <c r="G493" s="25"/>
      <c r="H493" s="15"/>
      <c r="I493" s="15"/>
    </row>
    <row r="494" ht="24" customHeight="1" spans="1:9">
      <c r="A494" s="8" t="s">
        <v>23897</v>
      </c>
      <c r="B494" s="22" t="s">
        <v>5978</v>
      </c>
      <c r="C494" s="12" t="s">
        <v>5852</v>
      </c>
      <c r="D494" s="8" t="s">
        <v>23898</v>
      </c>
      <c r="E494" s="10" t="s">
        <v>22732</v>
      </c>
      <c r="F494" s="25"/>
      <c r="G494" s="25"/>
      <c r="H494" s="15"/>
      <c r="I494" s="15"/>
    </row>
    <row r="495" ht="24" customHeight="1" spans="1:9">
      <c r="A495" s="8" t="s">
        <v>23899</v>
      </c>
      <c r="B495" s="22" t="s">
        <v>23900</v>
      </c>
      <c r="C495" s="12" t="s">
        <v>5852</v>
      </c>
      <c r="D495" s="8" t="s">
        <v>23901</v>
      </c>
      <c r="E495" s="10" t="s">
        <v>22732</v>
      </c>
      <c r="F495" s="25"/>
      <c r="G495" s="25"/>
      <c r="H495" s="15"/>
      <c r="I495" s="15"/>
    </row>
    <row r="496" ht="24" customHeight="1" spans="1:9">
      <c r="A496" s="8" t="s">
        <v>23902</v>
      </c>
      <c r="B496" s="22" t="s">
        <v>5980</v>
      </c>
      <c r="C496" s="12" t="s">
        <v>5852</v>
      </c>
      <c r="D496" s="8" t="s">
        <v>23903</v>
      </c>
      <c r="E496" s="10" t="s">
        <v>22732</v>
      </c>
      <c r="F496" s="25"/>
      <c r="G496" s="25"/>
      <c r="H496" s="15"/>
      <c r="I496" s="15"/>
    </row>
    <row r="497" ht="24" customHeight="1" spans="1:9">
      <c r="A497" s="8" t="s">
        <v>23904</v>
      </c>
      <c r="B497" s="22" t="s">
        <v>5981</v>
      </c>
      <c r="C497" s="12" t="s">
        <v>5852</v>
      </c>
      <c r="D497" s="8" t="s">
        <v>23905</v>
      </c>
      <c r="E497" s="10" t="s">
        <v>22732</v>
      </c>
      <c r="F497" s="25"/>
      <c r="G497" s="25"/>
      <c r="H497" s="15"/>
      <c r="I497" s="15"/>
    </row>
    <row r="498" ht="24" customHeight="1" spans="1:9">
      <c r="A498" s="8" t="s">
        <v>23906</v>
      </c>
      <c r="B498" s="22" t="s">
        <v>5982</v>
      </c>
      <c r="C498" s="12" t="s">
        <v>5852</v>
      </c>
      <c r="D498" s="8" t="s">
        <v>23907</v>
      </c>
      <c r="E498" s="10" t="s">
        <v>22732</v>
      </c>
      <c r="F498" s="25"/>
      <c r="G498" s="25"/>
      <c r="H498" s="15"/>
      <c r="I498" s="15"/>
    </row>
    <row r="499" ht="24" customHeight="1" spans="1:9">
      <c r="A499" s="8" t="s">
        <v>23908</v>
      </c>
      <c r="B499" s="22" t="s">
        <v>5983</v>
      </c>
      <c r="C499" s="12" t="s">
        <v>5852</v>
      </c>
      <c r="D499" s="8" t="s">
        <v>23909</v>
      </c>
      <c r="E499" s="10" t="s">
        <v>22732</v>
      </c>
      <c r="F499" s="25"/>
      <c r="G499" s="25"/>
      <c r="H499" s="15"/>
      <c r="I499" s="15"/>
    </row>
    <row r="500" ht="24" customHeight="1" spans="1:9">
      <c r="A500" s="8" t="s">
        <v>23910</v>
      </c>
      <c r="B500" s="22" t="s">
        <v>5984</v>
      </c>
      <c r="C500" s="12" t="s">
        <v>5852</v>
      </c>
      <c r="D500" s="8" t="s">
        <v>23911</v>
      </c>
      <c r="E500" s="10" t="s">
        <v>22732</v>
      </c>
      <c r="F500" s="25"/>
      <c r="G500" s="25"/>
      <c r="H500" s="15"/>
      <c r="I500" s="15"/>
    </row>
    <row r="501" ht="24" customHeight="1" spans="1:9">
      <c r="A501" s="8" t="s">
        <v>23912</v>
      </c>
      <c r="B501" s="22" t="s">
        <v>5985</v>
      </c>
      <c r="C501" s="12" t="s">
        <v>5852</v>
      </c>
      <c r="D501" s="8" t="s">
        <v>23913</v>
      </c>
      <c r="E501" s="10" t="s">
        <v>22732</v>
      </c>
      <c r="F501" s="25"/>
      <c r="G501" s="25"/>
      <c r="H501" s="15"/>
      <c r="I501" s="15"/>
    </row>
    <row r="502" ht="24" customHeight="1" spans="1:9">
      <c r="A502" s="8" t="s">
        <v>23914</v>
      </c>
      <c r="B502" s="22" t="s">
        <v>5986</v>
      </c>
      <c r="C502" s="12" t="s">
        <v>5852</v>
      </c>
      <c r="D502" s="8" t="s">
        <v>23915</v>
      </c>
      <c r="E502" s="10" t="s">
        <v>22732</v>
      </c>
      <c r="F502" s="25"/>
      <c r="G502" s="25"/>
      <c r="H502" s="15"/>
      <c r="I502" s="15"/>
    </row>
    <row r="503" ht="24" customHeight="1" spans="1:9">
      <c r="A503" s="8" t="s">
        <v>23916</v>
      </c>
      <c r="B503" s="22" t="s">
        <v>5987</v>
      </c>
      <c r="C503" s="12" t="s">
        <v>5852</v>
      </c>
      <c r="D503" s="8" t="s">
        <v>23917</v>
      </c>
      <c r="E503" s="10" t="s">
        <v>22732</v>
      </c>
      <c r="F503" s="25"/>
      <c r="G503" s="25"/>
      <c r="H503" s="15"/>
      <c r="I503" s="15"/>
    </row>
    <row r="504" ht="24" customHeight="1" spans="1:9">
      <c r="A504" s="8" t="s">
        <v>23918</v>
      </c>
      <c r="B504" s="22" t="s">
        <v>5988</v>
      </c>
      <c r="C504" s="12" t="s">
        <v>5852</v>
      </c>
      <c r="D504" s="8" t="s">
        <v>23919</v>
      </c>
      <c r="E504" s="10" t="s">
        <v>22732</v>
      </c>
      <c r="F504" s="25"/>
      <c r="G504" s="25"/>
      <c r="H504" s="15"/>
      <c r="I504" s="15"/>
    </row>
    <row r="505" ht="24" customHeight="1" spans="1:9">
      <c r="A505" s="8" t="s">
        <v>23920</v>
      </c>
      <c r="B505" s="22" t="s">
        <v>5989</v>
      </c>
      <c r="C505" s="12" t="s">
        <v>5852</v>
      </c>
      <c r="D505" s="8" t="s">
        <v>23921</v>
      </c>
      <c r="E505" s="10" t="s">
        <v>22732</v>
      </c>
      <c r="F505" s="25"/>
      <c r="G505" s="25"/>
      <c r="H505" s="15"/>
      <c r="I505" s="15"/>
    </row>
    <row r="506" ht="24" customHeight="1" spans="1:9">
      <c r="A506" s="8" t="s">
        <v>23922</v>
      </c>
      <c r="B506" s="22" t="s">
        <v>5990</v>
      </c>
      <c r="C506" s="12" t="s">
        <v>5852</v>
      </c>
      <c r="D506" s="8" t="s">
        <v>23923</v>
      </c>
      <c r="E506" s="10" t="s">
        <v>22732</v>
      </c>
      <c r="F506" s="25"/>
      <c r="G506" s="25"/>
      <c r="H506" s="15"/>
      <c r="I506" s="15"/>
    </row>
    <row r="507" ht="24" customHeight="1" spans="1:9">
      <c r="A507" s="8" t="s">
        <v>23924</v>
      </c>
      <c r="B507" s="22" t="s">
        <v>5991</v>
      </c>
      <c r="C507" s="12" t="s">
        <v>5852</v>
      </c>
      <c r="D507" s="8" t="s">
        <v>23925</v>
      </c>
      <c r="E507" s="10" t="s">
        <v>22732</v>
      </c>
      <c r="F507" s="25"/>
      <c r="G507" s="25"/>
      <c r="H507" s="15"/>
      <c r="I507" s="15"/>
    </row>
    <row r="508" ht="24" customHeight="1" spans="1:9">
      <c r="A508" s="8" t="s">
        <v>23926</v>
      </c>
      <c r="B508" s="22" t="s">
        <v>23927</v>
      </c>
      <c r="C508" s="12" t="s">
        <v>5852</v>
      </c>
      <c r="D508" s="8" t="s">
        <v>23928</v>
      </c>
      <c r="E508" s="10" t="s">
        <v>22732</v>
      </c>
      <c r="F508" s="25"/>
      <c r="G508" s="25"/>
      <c r="H508" s="15"/>
      <c r="I508" s="15"/>
    </row>
    <row r="509" ht="24" customHeight="1" spans="1:9">
      <c r="A509" s="8" t="s">
        <v>23929</v>
      </c>
      <c r="B509" s="22" t="s">
        <v>5993</v>
      </c>
      <c r="C509" s="12" t="s">
        <v>5852</v>
      </c>
      <c r="D509" s="8" t="s">
        <v>23930</v>
      </c>
      <c r="E509" s="10" t="s">
        <v>22732</v>
      </c>
      <c r="F509" s="25"/>
      <c r="G509" s="25"/>
      <c r="H509" s="15"/>
      <c r="I509" s="15"/>
    </row>
    <row r="510" ht="24" customHeight="1" spans="1:9">
      <c r="A510" s="8" t="s">
        <v>23931</v>
      </c>
      <c r="B510" s="22" t="s">
        <v>5994</v>
      </c>
      <c r="C510" s="12" t="s">
        <v>5852</v>
      </c>
      <c r="D510" s="8" t="s">
        <v>23932</v>
      </c>
      <c r="E510" s="10" t="s">
        <v>22732</v>
      </c>
      <c r="F510" s="25"/>
      <c r="G510" s="25"/>
      <c r="H510" s="15"/>
      <c r="I510" s="15"/>
    </row>
    <row r="511" ht="24" customHeight="1" spans="1:9">
      <c r="A511" s="8" t="s">
        <v>23933</v>
      </c>
      <c r="B511" s="22" t="s">
        <v>5995</v>
      </c>
      <c r="C511" s="12" t="s">
        <v>5852</v>
      </c>
      <c r="D511" s="8" t="s">
        <v>23934</v>
      </c>
      <c r="E511" s="10" t="s">
        <v>22732</v>
      </c>
      <c r="F511" s="25"/>
      <c r="G511" s="25"/>
      <c r="H511" s="15"/>
      <c r="I511" s="15"/>
    </row>
    <row r="512" ht="24" customHeight="1" spans="1:9">
      <c r="A512" s="8" t="s">
        <v>23935</v>
      </c>
      <c r="B512" s="22" t="s">
        <v>5998</v>
      </c>
      <c r="C512" s="12" t="s">
        <v>5999</v>
      </c>
      <c r="D512" s="8" t="s">
        <v>23936</v>
      </c>
      <c r="E512" s="10" t="s">
        <v>22732</v>
      </c>
      <c r="F512" s="25"/>
      <c r="G512" s="25"/>
      <c r="H512" s="15"/>
      <c r="I512" s="15"/>
    </row>
    <row r="513" ht="36" customHeight="1" spans="1:9">
      <c r="A513" s="8" t="s">
        <v>23937</v>
      </c>
      <c r="B513" s="22" t="s">
        <v>6000</v>
      </c>
      <c r="C513" s="12" t="s">
        <v>5999</v>
      </c>
      <c r="D513" s="8" t="s">
        <v>23938</v>
      </c>
      <c r="E513" s="10" t="s">
        <v>22732</v>
      </c>
      <c r="F513" s="25"/>
      <c r="G513" s="25"/>
      <c r="H513" s="15"/>
      <c r="I513" s="15"/>
    </row>
    <row r="514" ht="36" customHeight="1" spans="1:9">
      <c r="A514" s="8" t="s">
        <v>23939</v>
      </c>
      <c r="B514" s="22" t="s">
        <v>6001</v>
      </c>
      <c r="C514" s="12" t="s">
        <v>5999</v>
      </c>
      <c r="D514" s="8" t="s">
        <v>23940</v>
      </c>
      <c r="E514" s="10" t="s">
        <v>22732</v>
      </c>
      <c r="F514" s="25"/>
      <c r="G514" s="25"/>
      <c r="H514" s="15"/>
      <c r="I514" s="15"/>
    </row>
    <row r="515" ht="24" customHeight="1" spans="1:9">
      <c r="A515" s="8" t="s">
        <v>23941</v>
      </c>
      <c r="B515" s="22" t="s">
        <v>6002</v>
      </c>
      <c r="C515" s="12" t="s">
        <v>5999</v>
      </c>
      <c r="D515" s="8" t="s">
        <v>23942</v>
      </c>
      <c r="E515" s="10" t="s">
        <v>22732</v>
      </c>
      <c r="F515" s="25"/>
      <c r="G515" s="25"/>
      <c r="H515" s="15"/>
      <c r="I515" s="15"/>
    </row>
    <row r="516" ht="24" customHeight="1" spans="1:9">
      <c r="A516" s="8" t="s">
        <v>23943</v>
      </c>
      <c r="B516" s="22" t="s">
        <v>23944</v>
      </c>
      <c r="C516" s="12" t="s">
        <v>5999</v>
      </c>
      <c r="D516" s="8" t="s">
        <v>23945</v>
      </c>
      <c r="E516" s="10" t="s">
        <v>22732</v>
      </c>
      <c r="F516" s="25"/>
      <c r="G516" s="25"/>
      <c r="H516" s="15"/>
      <c r="I516" s="15"/>
    </row>
    <row r="517" ht="24" customHeight="1" spans="1:9">
      <c r="A517" s="8" t="s">
        <v>23946</v>
      </c>
      <c r="B517" s="22" t="s">
        <v>6004</v>
      </c>
      <c r="C517" s="12" t="s">
        <v>5999</v>
      </c>
      <c r="D517" s="8" t="s">
        <v>23947</v>
      </c>
      <c r="E517" s="10" t="s">
        <v>22732</v>
      </c>
      <c r="F517" s="25"/>
      <c r="G517" s="25"/>
      <c r="H517" s="15"/>
      <c r="I517" s="15"/>
    </row>
    <row r="518" ht="24" customHeight="1" spans="1:9">
      <c r="A518" s="8" t="s">
        <v>23948</v>
      </c>
      <c r="B518" s="22" t="s">
        <v>6005</v>
      </c>
      <c r="C518" s="12" t="s">
        <v>5999</v>
      </c>
      <c r="D518" s="8" t="s">
        <v>23949</v>
      </c>
      <c r="E518" s="10" t="s">
        <v>22732</v>
      </c>
      <c r="F518" s="25"/>
      <c r="G518" s="25"/>
      <c r="H518" s="15"/>
      <c r="I518" s="15"/>
    </row>
    <row r="519" ht="24" customHeight="1" spans="1:9">
      <c r="A519" s="8" t="s">
        <v>23950</v>
      </c>
      <c r="B519" s="22" t="s">
        <v>6006</v>
      </c>
      <c r="C519" s="12" t="s">
        <v>5999</v>
      </c>
      <c r="D519" s="8" t="s">
        <v>23951</v>
      </c>
      <c r="E519" s="10" t="s">
        <v>22732</v>
      </c>
      <c r="F519" s="25"/>
      <c r="G519" s="25"/>
      <c r="H519" s="15"/>
      <c r="I519" s="15"/>
    </row>
    <row r="520" ht="24" customHeight="1" spans="1:9">
      <c r="A520" s="8" t="s">
        <v>23952</v>
      </c>
      <c r="B520" s="22" t="s">
        <v>6007</v>
      </c>
      <c r="C520" s="12" t="s">
        <v>5999</v>
      </c>
      <c r="D520" s="8" t="s">
        <v>23953</v>
      </c>
      <c r="E520" s="10" t="s">
        <v>22732</v>
      </c>
      <c r="F520" s="25"/>
      <c r="G520" s="25"/>
      <c r="H520" s="15"/>
      <c r="I520" s="15"/>
    </row>
    <row r="521" ht="24" customHeight="1" spans="1:9">
      <c r="A521" s="8" t="s">
        <v>23954</v>
      </c>
      <c r="B521" s="22" t="s">
        <v>6008</v>
      </c>
      <c r="C521" s="12" t="s">
        <v>5999</v>
      </c>
      <c r="D521" s="8" t="s">
        <v>23955</v>
      </c>
      <c r="E521" s="10" t="s">
        <v>22732</v>
      </c>
      <c r="F521" s="25"/>
      <c r="G521" s="25"/>
      <c r="H521" s="15"/>
      <c r="I521" s="15"/>
    </row>
    <row r="522" ht="24" customHeight="1" spans="1:9">
      <c r="A522" s="8" t="s">
        <v>23956</v>
      </c>
      <c r="B522" s="22" t="s">
        <v>6009</v>
      </c>
      <c r="C522" s="12" t="s">
        <v>5999</v>
      </c>
      <c r="D522" s="8" t="s">
        <v>23957</v>
      </c>
      <c r="E522" s="10" t="s">
        <v>22732</v>
      </c>
      <c r="F522" s="25"/>
      <c r="G522" s="25"/>
      <c r="H522" s="15"/>
      <c r="I522" s="15"/>
    </row>
    <row r="523" ht="24" customHeight="1" spans="1:9">
      <c r="A523" s="8" t="s">
        <v>23958</v>
      </c>
      <c r="B523" s="22" t="s">
        <v>6010</v>
      </c>
      <c r="C523" s="12" t="s">
        <v>5999</v>
      </c>
      <c r="D523" s="8" t="s">
        <v>23959</v>
      </c>
      <c r="E523" s="10" t="s">
        <v>22732</v>
      </c>
      <c r="F523" s="25"/>
      <c r="G523" s="25"/>
      <c r="H523" s="15"/>
      <c r="I523" s="15"/>
    </row>
    <row r="524" ht="24" customHeight="1" spans="1:9">
      <c r="A524" s="8" t="s">
        <v>23960</v>
      </c>
      <c r="B524" s="22" t="s">
        <v>6011</v>
      </c>
      <c r="C524" s="12" t="s">
        <v>5999</v>
      </c>
      <c r="D524" s="8" t="s">
        <v>23961</v>
      </c>
      <c r="E524" s="10" t="s">
        <v>22732</v>
      </c>
      <c r="F524" s="25"/>
      <c r="G524" s="25"/>
      <c r="H524" s="15"/>
      <c r="I524" s="15"/>
    </row>
    <row r="525" ht="24" customHeight="1" spans="1:9">
      <c r="A525" s="8" t="s">
        <v>23962</v>
      </c>
      <c r="B525" s="22" t="s">
        <v>6012</v>
      </c>
      <c r="C525" s="12" t="s">
        <v>5999</v>
      </c>
      <c r="D525" s="8" t="s">
        <v>23963</v>
      </c>
      <c r="E525" s="10" t="s">
        <v>22732</v>
      </c>
      <c r="F525" s="25"/>
      <c r="G525" s="25"/>
      <c r="H525" s="15"/>
      <c r="I525" s="15"/>
    </row>
    <row r="526" ht="24" customHeight="1" spans="1:9">
      <c r="A526" s="8" t="s">
        <v>23964</v>
      </c>
      <c r="B526" s="22" t="s">
        <v>6013</v>
      </c>
      <c r="C526" s="12" t="s">
        <v>5999</v>
      </c>
      <c r="D526" s="8" t="s">
        <v>23965</v>
      </c>
      <c r="E526" s="10" t="s">
        <v>22732</v>
      </c>
      <c r="F526" s="25"/>
      <c r="G526" s="25"/>
      <c r="H526" s="15"/>
      <c r="I526" s="15"/>
    </row>
    <row r="527" ht="24" customHeight="1" spans="1:9">
      <c r="A527" s="8" t="s">
        <v>23966</v>
      </c>
      <c r="B527" s="22" t="s">
        <v>6014</v>
      </c>
      <c r="C527" s="12" t="s">
        <v>5999</v>
      </c>
      <c r="D527" s="8" t="s">
        <v>23967</v>
      </c>
      <c r="E527" s="10" t="s">
        <v>22732</v>
      </c>
      <c r="F527" s="25"/>
      <c r="G527" s="25"/>
      <c r="H527" s="15"/>
      <c r="I527" s="15"/>
    </row>
    <row r="528" ht="36" customHeight="1" spans="1:9">
      <c r="A528" s="8" t="s">
        <v>23968</v>
      </c>
      <c r="B528" s="22" t="s">
        <v>6015</v>
      </c>
      <c r="C528" s="12" t="s">
        <v>5999</v>
      </c>
      <c r="D528" s="8" t="s">
        <v>23969</v>
      </c>
      <c r="E528" s="10" t="s">
        <v>22732</v>
      </c>
      <c r="F528" s="25"/>
      <c r="G528" s="25"/>
      <c r="H528" s="15"/>
      <c r="I528" s="15"/>
    </row>
    <row r="529" ht="24" customHeight="1" spans="1:9">
      <c r="A529" s="8" t="s">
        <v>23970</v>
      </c>
      <c r="B529" s="22" t="s">
        <v>6016</v>
      </c>
      <c r="C529" s="12" t="s">
        <v>5999</v>
      </c>
      <c r="D529" s="8" t="s">
        <v>23971</v>
      </c>
      <c r="E529" s="10" t="s">
        <v>22732</v>
      </c>
      <c r="F529" s="25"/>
      <c r="G529" s="25"/>
      <c r="H529" s="15"/>
      <c r="I529" s="15"/>
    </row>
    <row r="530" ht="24" customHeight="1" spans="1:9">
      <c r="A530" s="8" t="s">
        <v>23972</v>
      </c>
      <c r="B530" s="22" t="s">
        <v>6017</v>
      </c>
      <c r="C530" s="12" t="s">
        <v>5999</v>
      </c>
      <c r="D530" s="8" t="s">
        <v>23973</v>
      </c>
      <c r="E530" s="10" t="s">
        <v>22732</v>
      </c>
      <c r="F530" s="25"/>
      <c r="G530" s="25"/>
      <c r="H530" s="15"/>
      <c r="I530" s="15"/>
    </row>
    <row r="531" ht="24" customHeight="1" spans="1:9">
      <c r="A531" s="8" t="s">
        <v>23974</v>
      </c>
      <c r="B531" s="22" t="s">
        <v>6018</v>
      </c>
      <c r="C531" s="12" t="s">
        <v>5999</v>
      </c>
      <c r="D531" s="8" t="s">
        <v>23975</v>
      </c>
      <c r="E531" s="10" t="s">
        <v>22732</v>
      </c>
      <c r="F531" s="25"/>
      <c r="G531" s="25"/>
      <c r="H531" s="15"/>
      <c r="I531" s="15"/>
    </row>
    <row r="532" ht="24" customHeight="1" spans="1:9">
      <c r="A532" s="8" t="s">
        <v>23976</v>
      </c>
      <c r="B532" s="22" t="s">
        <v>6019</v>
      </c>
      <c r="C532" s="12" t="s">
        <v>5999</v>
      </c>
      <c r="D532" s="8" t="s">
        <v>23977</v>
      </c>
      <c r="E532" s="10" t="s">
        <v>22732</v>
      </c>
      <c r="F532" s="25"/>
      <c r="G532" s="25"/>
      <c r="H532" s="15"/>
      <c r="I532" s="15"/>
    </row>
    <row r="533" ht="24" customHeight="1" spans="1:9">
      <c r="A533" s="8" t="s">
        <v>23978</v>
      </c>
      <c r="B533" s="22" t="s">
        <v>6020</v>
      </c>
      <c r="C533" s="12" t="s">
        <v>5999</v>
      </c>
      <c r="D533" s="8" t="s">
        <v>23979</v>
      </c>
      <c r="E533" s="10" t="s">
        <v>22732</v>
      </c>
      <c r="F533" s="25"/>
      <c r="G533" s="25"/>
      <c r="H533" s="15"/>
      <c r="I533" s="15"/>
    </row>
    <row r="534" ht="24" customHeight="1" spans="1:9">
      <c r="A534" s="8" t="s">
        <v>23980</v>
      </c>
      <c r="B534" s="22" t="s">
        <v>6021</v>
      </c>
      <c r="C534" s="12" t="s">
        <v>5999</v>
      </c>
      <c r="D534" s="8" t="s">
        <v>23981</v>
      </c>
      <c r="E534" s="10" t="s">
        <v>22732</v>
      </c>
      <c r="F534" s="25"/>
      <c r="G534" s="25"/>
      <c r="H534" s="15"/>
      <c r="I534" s="15"/>
    </row>
    <row r="535" ht="24" customHeight="1" spans="1:9">
      <c r="A535" s="8" t="s">
        <v>23982</v>
      </c>
      <c r="B535" s="22" t="s">
        <v>6022</v>
      </c>
      <c r="C535" s="12" t="s">
        <v>5999</v>
      </c>
      <c r="D535" s="8" t="s">
        <v>23983</v>
      </c>
      <c r="E535" s="10" t="s">
        <v>22732</v>
      </c>
      <c r="F535" s="25"/>
      <c r="G535" s="25"/>
      <c r="H535" s="15"/>
      <c r="I535" s="15"/>
    </row>
    <row r="536" ht="24" customHeight="1" spans="1:9">
      <c r="A536" s="8" t="s">
        <v>23984</v>
      </c>
      <c r="B536" s="22" t="s">
        <v>6023</v>
      </c>
      <c r="C536" s="12" t="s">
        <v>5999</v>
      </c>
      <c r="D536" s="8" t="s">
        <v>23985</v>
      </c>
      <c r="E536" s="10" t="s">
        <v>22732</v>
      </c>
      <c r="F536" s="25"/>
      <c r="G536" s="25"/>
      <c r="H536" s="15"/>
      <c r="I536" s="15"/>
    </row>
    <row r="537" ht="24" customHeight="1" spans="1:9">
      <c r="A537" s="8" t="s">
        <v>23986</v>
      </c>
      <c r="B537" s="22" t="s">
        <v>6024</v>
      </c>
      <c r="C537" s="12" t="s">
        <v>5999</v>
      </c>
      <c r="D537" s="8" t="s">
        <v>23987</v>
      </c>
      <c r="E537" s="10" t="s">
        <v>22732</v>
      </c>
      <c r="F537" s="25"/>
      <c r="G537" s="25"/>
      <c r="H537" s="15"/>
      <c r="I537" s="15"/>
    </row>
    <row r="538" ht="24" customHeight="1" spans="1:9">
      <c r="A538" s="8" t="s">
        <v>23988</v>
      </c>
      <c r="B538" s="22" t="s">
        <v>6025</v>
      </c>
      <c r="C538" s="12" t="s">
        <v>5999</v>
      </c>
      <c r="D538" s="8" t="s">
        <v>23989</v>
      </c>
      <c r="E538" s="10" t="s">
        <v>22732</v>
      </c>
      <c r="F538" s="25"/>
      <c r="G538" s="25"/>
      <c r="H538" s="15"/>
      <c r="I538" s="15"/>
    </row>
    <row r="539" ht="24" customHeight="1" spans="1:9">
      <c r="A539" s="8" t="s">
        <v>23990</v>
      </c>
      <c r="B539" s="22" t="s">
        <v>6026</v>
      </c>
      <c r="C539" s="12" t="s">
        <v>5999</v>
      </c>
      <c r="D539" s="8" t="s">
        <v>23991</v>
      </c>
      <c r="E539" s="10" t="s">
        <v>22732</v>
      </c>
      <c r="F539" s="25"/>
      <c r="G539" s="25"/>
      <c r="H539" s="15"/>
      <c r="I539" s="15"/>
    </row>
    <row r="540" ht="24" customHeight="1" spans="1:9">
      <c r="A540" s="8" t="s">
        <v>23992</v>
      </c>
      <c r="B540" s="22" t="s">
        <v>6027</v>
      </c>
      <c r="C540" s="12" t="s">
        <v>5999</v>
      </c>
      <c r="D540" s="8" t="s">
        <v>23993</v>
      </c>
      <c r="E540" s="10" t="s">
        <v>22732</v>
      </c>
      <c r="F540" s="25"/>
      <c r="G540" s="25"/>
      <c r="H540" s="15"/>
      <c r="I540" s="15"/>
    </row>
    <row r="541" ht="24" customHeight="1" spans="1:9">
      <c r="A541" s="8" t="s">
        <v>23994</v>
      </c>
      <c r="B541" s="22" t="s">
        <v>6028</v>
      </c>
      <c r="C541" s="12" t="s">
        <v>5999</v>
      </c>
      <c r="D541" s="8" t="s">
        <v>23995</v>
      </c>
      <c r="E541" s="10" t="s">
        <v>22732</v>
      </c>
      <c r="F541" s="25"/>
      <c r="G541" s="25"/>
      <c r="H541" s="15"/>
      <c r="I541" s="15"/>
    </row>
    <row r="542" ht="24" customHeight="1" spans="1:9">
      <c r="A542" s="8" t="s">
        <v>23996</v>
      </c>
      <c r="B542" s="22" t="s">
        <v>6029</v>
      </c>
      <c r="C542" s="12" t="s">
        <v>5999</v>
      </c>
      <c r="D542" s="8" t="s">
        <v>23997</v>
      </c>
      <c r="E542" s="10" t="s">
        <v>22732</v>
      </c>
      <c r="F542" s="25"/>
      <c r="G542" s="25"/>
      <c r="H542" s="15"/>
      <c r="I542" s="15"/>
    </row>
    <row r="543" ht="24" customHeight="1" spans="1:9">
      <c r="A543" s="8" t="s">
        <v>23998</v>
      </c>
      <c r="B543" s="22" t="s">
        <v>6030</v>
      </c>
      <c r="C543" s="12" t="s">
        <v>5999</v>
      </c>
      <c r="D543" s="8" t="s">
        <v>23999</v>
      </c>
      <c r="E543" s="10" t="s">
        <v>22732</v>
      </c>
      <c r="F543" s="25"/>
      <c r="G543" s="25"/>
      <c r="H543" s="15"/>
      <c r="I543" s="15"/>
    </row>
    <row r="544" ht="24" customHeight="1" spans="1:9">
      <c r="A544" s="8" t="s">
        <v>24000</v>
      </c>
      <c r="B544" s="22" t="s">
        <v>6031</v>
      </c>
      <c r="C544" s="12" t="s">
        <v>5999</v>
      </c>
      <c r="D544" s="8" t="s">
        <v>24001</v>
      </c>
      <c r="E544" s="10" t="s">
        <v>22732</v>
      </c>
      <c r="F544" s="25"/>
      <c r="G544" s="25"/>
      <c r="H544" s="15"/>
      <c r="I544" s="15"/>
    </row>
    <row r="545" ht="24" customHeight="1" spans="1:9">
      <c r="A545" s="8" t="s">
        <v>24002</v>
      </c>
      <c r="B545" s="22" t="s">
        <v>24003</v>
      </c>
      <c r="C545" s="12" t="s">
        <v>5999</v>
      </c>
      <c r="D545" s="8" t="s">
        <v>24004</v>
      </c>
      <c r="E545" s="10" t="s">
        <v>22732</v>
      </c>
      <c r="F545" s="25"/>
      <c r="G545" s="25"/>
      <c r="H545" s="15"/>
      <c r="I545" s="15"/>
    </row>
    <row r="546" ht="24" customHeight="1" spans="1:9">
      <c r="A546" s="8" t="s">
        <v>24005</v>
      </c>
      <c r="B546" s="22" t="s">
        <v>6033</v>
      </c>
      <c r="C546" s="12" t="s">
        <v>5999</v>
      </c>
      <c r="D546" s="8" t="s">
        <v>24006</v>
      </c>
      <c r="E546" s="10" t="s">
        <v>22732</v>
      </c>
      <c r="F546" s="25"/>
      <c r="G546" s="25"/>
      <c r="H546" s="15"/>
      <c r="I546" s="15"/>
    </row>
    <row r="547" ht="24" customHeight="1" spans="1:9">
      <c r="A547" s="8" t="s">
        <v>24007</v>
      </c>
      <c r="B547" s="22" t="s">
        <v>6034</v>
      </c>
      <c r="C547" s="12" t="s">
        <v>5999</v>
      </c>
      <c r="D547" s="8" t="s">
        <v>24008</v>
      </c>
      <c r="E547" s="10" t="s">
        <v>22732</v>
      </c>
      <c r="F547" s="25"/>
      <c r="G547" s="25"/>
      <c r="H547" s="15"/>
      <c r="I547" s="15"/>
    </row>
    <row r="548" ht="24" customHeight="1" spans="1:9">
      <c r="A548" s="8" t="s">
        <v>24009</v>
      </c>
      <c r="B548" s="22" t="s">
        <v>6035</v>
      </c>
      <c r="C548" s="12" t="s">
        <v>5999</v>
      </c>
      <c r="D548" s="8" t="s">
        <v>23340</v>
      </c>
      <c r="E548" s="10" t="s">
        <v>22732</v>
      </c>
      <c r="F548" s="25"/>
      <c r="G548" s="25"/>
      <c r="H548" s="15"/>
      <c r="I548" s="15"/>
    </row>
    <row r="549" ht="24" customHeight="1" spans="1:9">
      <c r="A549" s="8" t="s">
        <v>24010</v>
      </c>
      <c r="B549" s="22" t="s">
        <v>6036</v>
      </c>
      <c r="C549" s="12" t="s">
        <v>5999</v>
      </c>
      <c r="D549" s="8" t="s">
        <v>24011</v>
      </c>
      <c r="E549" s="10" t="s">
        <v>22732</v>
      </c>
      <c r="F549" s="25"/>
      <c r="G549" s="25"/>
      <c r="H549" s="15"/>
      <c r="I549" s="15"/>
    </row>
    <row r="550" ht="24" customHeight="1" spans="1:9">
      <c r="A550" s="8" t="s">
        <v>24012</v>
      </c>
      <c r="B550" s="22" t="s">
        <v>6037</v>
      </c>
      <c r="C550" s="12" t="s">
        <v>5999</v>
      </c>
      <c r="D550" s="8" t="s">
        <v>24013</v>
      </c>
      <c r="E550" s="10" t="s">
        <v>22732</v>
      </c>
      <c r="F550" s="25"/>
      <c r="G550" s="25"/>
      <c r="H550" s="15"/>
      <c r="I550" s="15"/>
    </row>
    <row r="551" ht="24" customHeight="1" spans="1:9">
      <c r="A551" s="8" t="s">
        <v>24014</v>
      </c>
      <c r="B551" s="22" t="s">
        <v>6038</v>
      </c>
      <c r="C551" s="12" t="s">
        <v>5999</v>
      </c>
      <c r="D551" s="8" t="s">
        <v>24015</v>
      </c>
      <c r="E551" s="10" t="s">
        <v>22732</v>
      </c>
      <c r="F551" s="25"/>
      <c r="G551" s="25"/>
      <c r="H551" s="15"/>
      <c r="I551" s="15"/>
    </row>
    <row r="552" ht="24" customHeight="1" spans="1:9">
      <c r="A552" s="8" t="s">
        <v>24016</v>
      </c>
      <c r="B552" s="22" t="s">
        <v>24017</v>
      </c>
      <c r="C552" s="12" t="s">
        <v>5999</v>
      </c>
      <c r="D552" s="8" t="s">
        <v>24018</v>
      </c>
      <c r="E552" s="10" t="s">
        <v>22732</v>
      </c>
      <c r="F552" s="25"/>
      <c r="G552" s="25"/>
      <c r="H552" s="15"/>
      <c r="I552" s="15"/>
    </row>
    <row r="553" ht="24" customHeight="1" spans="1:9">
      <c r="A553" s="8" t="s">
        <v>24019</v>
      </c>
      <c r="B553" s="22" t="s">
        <v>24020</v>
      </c>
      <c r="C553" s="12" t="s">
        <v>5999</v>
      </c>
      <c r="D553" s="8" t="s">
        <v>24021</v>
      </c>
      <c r="E553" s="10" t="s">
        <v>22732</v>
      </c>
      <c r="F553" s="25"/>
      <c r="G553" s="25"/>
      <c r="H553" s="15"/>
      <c r="I553" s="15"/>
    </row>
    <row r="554" ht="24" customHeight="1" spans="1:9">
      <c r="A554" s="8" t="s">
        <v>24022</v>
      </c>
      <c r="B554" s="22" t="s">
        <v>24023</v>
      </c>
      <c r="C554" s="12" t="s">
        <v>5999</v>
      </c>
      <c r="D554" s="8" t="s">
        <v>24024</v>
      </c>
      <c r="E554" s="10" t="s">
        <v>22732</v>
      </c>
      <c r="F554" s="25"/>
      <c r="G554" s="25"/>
      <c r="H554" s="15"/>
      <c r="I554" s="15"/>
    </row>
    <row r="555" ht="24" customHeight="1" spans="1:9">
      <c r="A555" s="8" t="s">
        <v>24025</v>
      </c>
      <c r="B555" s="22" t="s">
        <v>24026</v>
      </c>
      <c r="C555" s="12" t="s">
        <v>5999</v>
      </c>
      <c r="D555" s="8" t="s">
        <v>24027</v>
      </c>
      <c r="E555" s="10" t="s">
        <v>22732</v>
      </c>
      <c r="F555" s="25"/>
      <c r="G555" s="25"/>
      <c r="H555" s="15"/>
      <c r="I555" s="15"/>
    </row>
    <row r="556" ht="24" customHeight="1" spans="1:9">
      <c r="A556" s="8" t="s">
        <v>24028</v>
      </c>
      <c r="B556" s="22" t="s">
        <v>6043</v>
      </c>
      <c r="C556" s="12" t="s">
        <v>5999</v>
      </c>
      <c r="D556" s="8" t="s">
        <v>24029</v>
      </c>
      <c r="E556" s="10" t="s">
        <v>22732</v>
      </c>
      <c r="F556" s="25"/>
      <c r="G556" s="25"/>
      <c r="H556" s="15"/>
      <c r="I556" s="15"/>
    </row>
    <row r="557" ht="24" customHeight="1" spans="1:9">
      <c r="A557" s="8" t="s">
        <v>24030</v>
      </c>
      <c r="B557" s="22" t="s">
        <v>6044</v>
      </c>
      <c r="C557" s="12" t="s">
        <v>5999</v>
      </c>
      <c r="D557" s="8" t="s">
        <v>24031</v>
      </c>
      <c r="E557" s="10" t="s">
        <v>22732</v>
      </c>
      <c r="F557" s="25"/>
      <c r="G557" s="25"/>
      <c r="H557" s="15"/>
      <c r="I557" s="15"/>
    </row>
    <row r="558" ht="24" customHeight="1" spans="1:9">
      <c r="A558" s="8" t="s">
        <v>24032</v>
      </c>
      <c r="B558" s="22" t="s">
        <v>24033</v>
      </c>
      <c r="C558" s="12" t="s">
        <v>5999</v>
      </c>
      <c r="D558" s="8" t="s">
        <v>24034</v>
      </c>
      <c r="E558" s="10" t="s">
        <v>22732</v>
      </c>
      <c r="F558" s="25"/>
      <c r="G558" s="25"/>
      <c r="H558" s="15"/>
      <c r="I558" s="15"/>
    </row>
    <row r="559" ht="24" customHeight="1" spans="1:9">
      <c r="A559" s="8" t="s">
        <v>24035</v>
      </c>
      <c r="B559" s="22" t="s">
        <v>6046</v>
      </c>
      <c r="C559" s="12" t="s">
        <v>5999</v>
      </c>
      <c r="D559" s="8" t="s">
        <v>24036</v>
      </c>
      <c r="E559" s="10" t="s">
        <v>22732</v>
      </c>
      <c r="F559" s="25"/>
      <c r="G559" s="25"/>
      <c r="H559" s="15"/>
      <c r="I559" s="15"/>
    </row>
    <row r="560" ht="24" customHeight="1" spans="1:9">
      <c r="A560" s="8" t="s">
        <v>24037</v>
      </c>
      <c r="B560" s="22" t="s">
        <v>6047</v>
      </c>
      <c r="C560" s="12" t="s">
        <v>5999</v>
      </c>
      <c r="D560" s="8" t="s">
        <v>24038</v>
      </c>
      <c r="E560" s="10" t="s">
        <v>22732</v>
      </c>
      <c r="F560" s="25"/>
      <c r="G560" s="25"/>
      <c r="H560" s="15"/>
      <c r="I560" s="15"/>
    </row>
    <row r="561" ht="24" customHeight="1" spans="1:9">
      <c r="A561" s="8" t="s">
        <v>24039</v>
      </c>
      <c r="B561" s="22" t="s">
        <v>24040</v>
      </c>
      <c r="C561" s="12" t="s">
        <v>5999</v>
      </c>
      <c r="D561" s="8" t="s">
        <v>24034</v>
      </c>
      <c r="E561" s="10" t="s">
        <v>22732</v>
      </c>
      <c r="F561" s="25"/>
      <c r="G561" s="25"/>
      <c r="H561" s="15"/>
      <c r="I561" s="15"/>
    </row>
    <row r="562" ht="24" customHeight="1" spans="1:9">
      <c r="A562" s="8" t="s">
        <v>24041</v>
      </c>
      <c r="B562" s="22" t="s">
        <v>24042</v>
      </c>
      <c r="C562" s="12" t="s">
        <v>5999</v>
      </c>
      <c r="D562" s="8" t="s">
        <v>24043</v>
      </c>
      <c r="E562" s="10" t="s">
        <v>22732</v>
      </c>
      <c r="F562" s="25"/>
      <c r="G562" s="25"/>
      <c r="H562" s="15"/>
      <c r="I562" s="15"/>
    </row>
    <row r="563" ht="24" customHeight="1" spans="1:9">
      <c r="A563" s="8" t="s">
        <v>24044</v>
      </c>
      <c r="B563" s="22" t="s">
        <v>6050</v>
      </c>
      <c r="C563" s="12" t="s">
        <v>5999</v>
      </c>
      <c r="D563" s="8" t="s">
        <v>24045</v>
      </c>
      <c r="E563" s="10" t="s">
        <v>22732</v>
      </c>
      <c r="F563" s="25"/>
      <c r="G563" s="25"/>
      <c r="H563" s="15"/>
      <c r="I563" s="15"/>
    </row>
    <row r="564" ht="24" customHeight="1" spans="1:9">
      <c r="A564" s="8" t="s">
        <v>24046</v>
      </c>
      <c r="B564" s="22" t="s">
        <v>6051</v>
      </c>
      <c r="C564" s="12" t="s">
        <v>5999</v>
      </c>
      <c r="D564" s="8" t="s">
        <v>24047</v>
      </c>
      <c r="E564" s="10" t="s">
        <v>22732</v>
      </c>
      <c r="F564" s="25"/>
      <c r="G564" s="25"/>
      <c r="H564" s="15"/>
      <c r="I564" s="15"/>
    </row>
    <row r="565" ht="24" customHeight="1" spans="1:9">
      <c r="A565" s="8" t="s">
        <v>24048</v>
      </c>
      <c r="B565" s="22" t="s">
        <v>6052</v>
      </c>
      <c r="C565" s="12" t="s">
        <v>5999</v>
      </c>
      <c r="D565" s="8" t="s">
        <v>24049</v>
      </c>
      <c r="E565" s="10" t="s">
        <v>22732</v>
      </c>
      <c r="F565" s="25"/>
      <c r="G565" s="25"/>
      <c r="H565" s="15"/>
      <c r="I565" s="15"/>
    </row>
    <row r="566" ht="24" customHeight="1" spans="1:9">
      <c r="A566" s="8" t="s">
        <v>24050</v>
      </c>
      <c r="B566" s="22" t="s">
        <v>24051</v>
      </c>
      <c r="C566" s="12" t="s">
        <v>5999</v>
      </c>
      <c r="D566" s="8" t="s">
        <v>24052</v>
      </c>
      <c r="E566" s="10" t="s">
        <v>22732</v>
      </c>
      <c r="F566" s="25"/>
      <c r="G566" s="25"/>
      <c r="H566" s="15"/>
      <c r="I566" s="15"/>
    </row>
    <row r="567" ht="24" customHeight="1" spans="1:9">
      <c r="A567" s="8" t="s">
        <v>24053</v>
      </c>
      <c r="B567" s="22" t="s">
        <v>6054</v>
      </c>
      <c r="C567" s="12" t="s">
        <v>5999</v>
      </c>
      <c r="D567" s="8" t="s">
        <v>24054</v>
      </c>
      <c r="E567" s="10" t="s">
        <v>22732</v>
      </c>
      <c r="F567" s="25"/>
      <c r="G567" s="25"/>
      <c r="H567" s="15"/>
      <c r="I567" s="15"/>
    </row>
    <row r="568" ht="24" customHeight="1" spans="1:9">
      <c r="A568" s="8" t="s">
        <v>24055</v>
      </c>
      <c r="B568" s="22" t="s">
        <v>6055</v>
      </c>
      <c r="C568" s="12" t="s">
        <v>5999</v>
      </c>
      <c r="D568" s="8" t="s">
        <v>24056</v>
      </c>
      <c r="E568" s="10" t="s">
        <v>22732</v>
      </c>
      <c r="F568" s="25"/>
      <c r="G568" s="25"/>
      <c r="H568" s="15"/>
      <c r="I568" s="15"/>
    </row>
    <row r="569" ht="24" customHeight="1" spans="1:9">
      <c r="A569" s="8" t="s">
        <v>24057</v>
      </c>
      <c r="B569" s="22" t="s">
        <v>6056</v>
      </c>
      <c r="C569" s="12" t="s">
        <v>5999</v>
      </c>
      <c r="D569" s="8" t="s">
        <v>24058</v>
      </c>
      <c r="E569" s="10" t="s">
        <v>22732</v>
      </c>
      <c r="F569" s="25"/>
      <c r="G569" s="25"/>
      <c r="H569" s="15"/>
      <c r="I569" s="15"/>
    </row>
    <row r="570" ht="24" customHeight="1" spans="1:9">
      <c r="A570" s="8" t="s">
        <v>24059</v>
      </c>
      <c r="B570" s="22" t="s">
        <v>6057</v>
      </c>
      <c r="C570" s="12" t="s">
        <v>5999</v>
      </c>
      <c r="D570" s="8" t="s">
        <v>24060</v>
      </c>
      <c r="E570" s="10" t="s">
        <v>22732</v>
      </c>
      <c r="F570" s="25"/>
      <c r="G570" s="25"/>
      <c r="H570" s="15"/>
      <c r="I570" s="15"/>
    </row>
    <row r="571" ht="24" customHeight="1" spans="1:9">
      <c r="A571" s="8" t="s">
        <v>24061</v>
      </c>
      <c r="B571" s="22" t="s">
        <v>6058</v>
      </c>
      <c r="C571" s="12" t="s">
        <v>5999</v>
      </c>
      <c r="D571" s="8" t="s">
        <v>24062</v>
      </c>
      <c r="E571" s="10" t="s">
        <v>22732</v>
      </c>
      <c r="F571" s="25"/>
      <c r="G571" s="25"/>
      <c r="H571" s="15"/>
      <c r="I571" s="15"/>
    </row>
    <row r="572" ht="24" customHeight="1" spans="1:9">
      <c r="A572" s="8" t="s">
        <v>24063</v>
      </c>
      <c r="B572" s="22" t="s">
        <v>24064</v>
      </c>
      <c r="C572" s="12" t="s">
        <v>5999</v>
      </c>
      <c r="D572" s="8" t="s">
        <v>24065</v>
      </c>
      <c r="E572" s="10" t="s">
        <v>22732</v>
      </c>
      <c r="F572" s="25"/>
      <c r="G572" s="25"/>
      <c r="H572" s="15"/>
      <c r="I572" s="15"/>
    </row>
    <row r="573" ht="24" customHeight="1" spans="1:9">
      <c r="A573" s="8" t="s">
        <v>24066</v>
      </c>
      <c r="B573" s="22" t="s">
        <v>6060</v>
      </c>
      <c r="C573" s="12" t="s">
        <v>5999</v>
      </c>
      <c r="D573" s="8" t="s">
        <v>24067</v>
      </c>
      <c r="E573" s="10" t="s">
        <v>22732</v>
      </c>
      <c r="F573" s="25"/>
      <c r="G573" s="25"/>
      <c r="H573" s="15"/>
      <c r="I573" s="15"/>
    </row>
    <row r="574" ht="24" customHeight="1" spans="1:9">
      <c r="A574" s="8" t="s">
        <v>24068</v>
      </c>
      <c r="B574" s="22" t="s">
        <v>6061</v>
      </c>
      <c r="C574" s="12" t="s">
        <v>5999</v>
      </c>
      <c r="D574" s="8" t="s">
        <v>24069</v>
      </c>
      <c r="E574" s="10" t="s">
        <v>22732</v>
      </c>
      <c r="F574" s="25"/>
      <c r="G574" s="25"/>
      <c r="H574" s="15"/>
      <c r="I574" s="15"/>
    </row>
    <row r="575" ht="24" customHeight="1" spans="1:9">
      <c r="A575" s="8" t="s">
        <v>24070</v>
      </c>
      <c r="B575" s="22" t="s">
        <v>6062</v>
      </c>
      <c r="C575" s="12" t="s">
        <v>5999</v>
      </c>
      <c r="D575" s="8" t="s">
        <v>24071</v>
      </c>
      <c r="E575" s="10" t="s">
        <v>22732</v>
      </c>
      <c r="F575" s="25"/>
      <c r="G575" s="25"/>
      <c r="H575" s="15"/>
      <c r="I575" s="15"/>
    </row>
    <row r="576" ht="24" customHeight="1" spans="1:9">
      <c r="A576" s="8" t="s">
        <v>24072</v>
      </c>
      <c r="B576" s="22" t="s">
        <v>6063</v>
      </c>
      <c r="C576" s="12" t="s">
        <v>5999</v>
      </c>
      <c r="D576" s="8" t="s">
        <v>22969</v>
      </c>
      <c r="E576" s="10" t="s">
        <v>22732</v>
      </c>
      <c r="F576" s="25"/>
      <c r="G576" s="25"/>
      <c r="H576" s="15"/>
      <c r="I576" s="15"/>
    </row>
    <row r="577" ht="24" customHeight="1" spans="1:9">
      <c r="A577" s="8" t="s">
        <v>24073</v>
      </c>
      <c r="B577" s="22" t="s">
        <v>6064</v>
      </c>
      <c r="C577" s="12" t="s">
        <v>5999</v>
      </c>
      <c r="D577" s="8" t="s">
        <v>24074</v>
      </c>
      <c r="E577" s="10" t="s">
        <v>22732</v>
      </c>
      <c r="F577" s="25"/>
      <c r="G577" s="25"/>
      <c r="H577" s="15"/>
      <c r="I577" s="15"/>
    </row>
    <row r="578" ht="24" customHeight="1" spans="1:9">
      <c r="A578" s="8" t="s">
        <v>24075</v>
      </c>
      <c r="B578" s="22" t="s">
        <v>6065</v>
      </c>
      <c r="C578" s="12" t="s">
        <v>5999</v>
      </c>
      <c r="D578" s="8" t="s">
        <v>24076</v>
      </c>
      <c r="E578" s="10" t="s">
        <v>22732</v>
      </c>
      <c r="F578" s="25"/>
      <c r="G578" s="25"/>
      <c r="H578" s="15"/>
      <c r="I578" s="15"/>
    </row>
    <row r="579" ht="24" customHeight="1" spans="1:9">
      <c r="A579" s="8" t="s">
        <v>24077</v>
      </c>
      <c r="B579" s="22" t="s">
        <v>6066</v>
      </c>
      <c r="C579" s="12" t="s">
        <v>5999</v>
      </c>
      <c r="D579" s="8" t="s">
        <v>22947</v>
      </c>
      <c r="E579" s="10" t="s">
        <v>22732</v>
      </c>
      <c r="F579" s="25"/>
      <c r="G579" s="25"/>
      <c r="H579" s="15"/>
      <c r="I579" s="15"/>
    </row>
    <row r="580" ht="24" customHeight="1" spans="1:9">
      <c r="A580" s="8" t="s">
        <v>24078</v>
      </c>
      <c r="B580" s="22" t="s">
        <v>6067</v>
      </c>
      <c r="C580" s="12" t="s">
        <v>5999</v>
      </c>
      <c r="D580" s="8" t="s">
        <v>24079</v>
      </c>
      <c r="E580" s="10" t="s">
        <v>22732</v>
      </c>
      <c r="F580" s="25"/>
      <c r="G580" s="25"/>
      <c r="H580" s="15"/>
      <c r="I580" s="15"/>
    </row>
    <row r="581" ht="24" customHeight="1" spans="1:9">
      <c r="A581" s="8" t="s">
        <v>24080</v>
      </c>
      <c r="B581" s="22" t="s">
        <v>6068</v>
      </c>
      <c r="C581" s="12" t="s">
        <v>5999</v>
      </c>
      <c r="D581" s="8" t="s">
        <v>24081</v>
      </c>
      <c r="E581" s="10" t="s">
        <v>22732</v>
      </c>
      <c r="F581" s="25"/>
      <c r="G581" s="25"/>
      <c r="H581" s="15"/>
      <c r="I581" s="15"/>
    </row>
    <row r="582" ht="24" customHeight="1" spans="1:9">
      <c r="A582" s="8" t="s">
        <v>24082</v>
      </c>
      <c r="B582" s="22" t="s">
        <v>6069</v>
      </c>
      <c r="C582" s="12" t="s">
        <v>5999</v>
      </c>
      <c r="D582" s="8" t="s">
        <v>24083</v>
      </c>
      <c r="E582" s="10" t="s">
        <v>22732</v>
      </c>
      <c r="F582" s="25"/>
      <c r="G582" s="25"/>
      <c r="H582" s="15"/>
      <c r="I582" s="15"/>
    </row>
    <row r="583" ht="24" customHeight="1" spans="1:9">
      <c r="A583" s="8" t="s">
        <v>24084</v>
      </c>
      <c r="B583" s="22" t="s">
        <v>24085</v>
      </c>
      <c r="C583" s="12" t="s">
        <v>5999</v>
      </c>
      <c r="D583" s="8" t="s">
        <v>23404</v>
      </c>
      <c r="E583" s="10" t="s">
        <v>22732</v>
      </c>
      <c r="F583" s="25"/>
      <c r="G583" s="25"/>
      <c r="H583" s="15"/>
      <c r="I583" s="15"/>
    </row>
    <row r="584" ht="24" customHeight="1" spans="1:9">
      <c r="A584" s="8" t="s">
        <v>24086</v>
      </c>
      <c r="B584" s="22" t="s">
        <v>6071</v>
      </c>
      <c r="C584" s="12" t="s">
        <v>5999</v>
      </c>
      <c r="D584" s="8" t="s">
        <v>24087</v>
      </c>
      <c r="E584" s="10" t="s">
        <v>22732</v>
      </c>
      <c r="F584" s="25"/>
      <c r="G584" s="25"/>
      <c r="H584" s="15"/>
      <c r="I584" s="15"/>
    </row>
    <row r="585" ht="24" customHeight="1" spans="1:9">
      <c r="A585" s="8" t="s">
        <v>24088</v>
      </c>
      <c r="B585" s="22" t="s">
        <v>6072</v>
      </c>
      <c r="C585" s="12" t="s">
        <v>5999</v>
      </c>
      <c r="D585" s="8" t="s">
        <v>24089</v>
      </c>
      <c r="E585" s="10" t="s">
        <v>22732</v>
      </c>
      <c r="F585" s="25"/>
      <c r="G585" s="25"/>
      <c r="H585" s="15"/>
      <c r="I585" s="15"/>
    </row>
    <row r="586" ht="24" customHeight="1" spans="1:9">
      <c r="A586" s="8" t="s">
        <v>24090</v>
      </c>
      <c r="B586" s="22" t="s">
        <v>24091</v>
      </c>
      <c r="C586" s="12" t="s">
        <v>5999</v>
      </c>
      <c r="D586" s="8" t="s">
        <v>24092</v>
      </c>
      <c r="E586" s="10" t="s">
        <v>22732</v>
      </c>
      <c r="F586" s="25"/>
      <c r="G586" s="25"/>
      <c r="H586" s="15"/>
      <c r="I586" s="15"/>
    </row>
    <row r="587" ht="24" customHeight="1" spans="1:9">
      <c r="A587" s="8" t="s">
        <v>24093</v>
      </c>
      <c r="B587" s="22" t="s">
        <v>6074</v>
      </c>
      <c r="C587" s="12" t="s">
        <v>5999</v>
      </c>
      <c r="D587" s="8" t="s">
        <v>24094</v>
      </c>
      <c r="E587" s="10" t="s">
        <v>22732</v>
      </c>
      <c r="F587" s="25"/>
      <c r="G587" s="25"/>
      <c r="H587" s="15"/>
      <c r="I587" s="15"/>
    </row>
    <row r="588" ht="24" customHeight="1" spans="1:9">
      <c r="A588" s="8" t="s">
        <v>24095</v>
      </c>
      <c r="B588" s="22" t="s">
        <v>6075</v>
      </c>
      <c r="C588" s="12" t="s">
        <v>5999</v>
      </c>
      <c r="D588" s="8" t="s">
        <v>24096</v>
      </c>
      <c r="E588" s="10" t="s">
        <v>22732</v>
      </c>
      <c r="F588" s="25"/>
      <c r="G588" s="25"/>
      <c r="H588" s="15"/>
      <c r="I588" s="15"/>
    </row>
    <row r="589" ht="24" customHeight="1" spans="1:9">
      <c r="A589" s="8" t="s">
        <v>24097</v>
      </c>
      <c r="B589" s="22" t="s">
        <v>6076</v>
      </c>
      <c r="C589" s="12" t="s">
        <v>5999</v>
      </c>
      <c r="D589" s="8" t="s">
        <v>24098</v>
      </c>
      <c r="E589" s="10" t="s">
        <v>22732</v>
      </c>
      <c r="F589" s="25"/>
      <c r="G589" s="25"/>
      <c r="H589" s="15"/>
      <c r="I589" s="15"/>
    </row>
    <row r="590" ht="24" customHeight="1" spans="1:9">
      <c r="A590" s="8" t="s">
        <v>24099</v>
      </c>
      <c r="B590" s="22" t="s">
        <v>6077</v>
      </c>
      <c r="C590" s="12" t="s">
        <v>5999</v>
      </c>
      <c r="D590" s="8" t="s">
        <v>24100</v>
      </c>
      <c r="E590" s="10" t="s">
        <v>22732</v>
      </c>
      <c r="F590" s="25"/>
      <c r="G590" s="25"/>
      <c r="H590" s="15"/>
      <c r="I590" s="15"/>
    </row>
    <row r="591" ht="24" customHeight="1" spans="1:9">
      <c r="A591" s="8" t="s">
        <v>24101</v>
      </c>
      <c r="B591" s="22" t="s">
        <v>6078</v>
      </c>
      <c r="C591" s="12" t="s">
        <v>5999</v>
      </c>
      <c r="D591" s="8" t="s">
        <v>24102</v>
      </c>
      <c r="E591" s="10" t="s">
        <v>22732</v>
      </c>
      <c r="F591" s="25"/>
      <c r="G591" s="25"/>
      <c r="H591" s="15"/>
      <c r="I591" s="15"/>
    </row>
    <row r="592" ht="24" customHeight="1" spans="1:9">
      <c r="A592" s="8" t="s">
        <v>24103</v>
      </c>
      <c r="B592" s="22" t="s">
        <v>6079</v>
      </c>
      <c r="C592" s="12" t="s">
        <v>5999</v>
      </c>
      <c r="D592" s="8" t="s">
        <v>24104</v>
      </c>
      <c r="E592" s="10" t="s">
        <v>22732</v>
      </c>
      <c r="F592" s="25"/>
      <c r="G592" s="25"/>
      <c r="H592" s="15"/>
      <c r="I592" s="15"/>
    </row>
    <row r="593" ht="24" customHeight="1" spans="1:9">
      <c r="A593" s="8" t="s">
        <v>24105</v>
      </c>
      <c r="B593" s="22" t="s">
        <v>6080</v>
      </c>
      <c r="C593" s="12" t="s">
        <v>5999</v>
      </c>
      <c r="D593" s="8" t="s">
        <v>24106</v>
      </c>
      <c r="E593" s="10" t="s">
        <v>22732</v>
      </c>
      <c r="F593" s="25"/>
      <c r="G593" s="25"/>
      <c r="H593" s="15"/>
      <c r="I593" s="15"/>
    </row>
    <row r="594" ht="24" customHeight="1" spans="1:9">
      <c r="A594" s="8" t="s">
        <v>24107</v>
      </c>
      <c r="B594" s="22" t="s">
        <v>6081</v>
      </c>
      <c r="C594" s="12" t="s">
        <v>5999</v>
      </c>
      <c r="D594" s="8" t="s">
        <v>24108</v>
      </c>
      <c r="E594" s="10" t="s">
        <v>22732</v>
      </c>
      <c r="F594" s="25"/>
      <c r="G594" s="25"/>
      <c r="H594" s="15"/>
      <c r="I594" s="15"/>
    </row>
    <row r="595" ht="24" customHeight="1" spans="1:9">
      <c r="A595" s="8" t="s">
        <v>24109</v>
      </c>
      <c r="B595" s="22" t="s">
        <v>6082</v>
      </c>
      <c r="C595" s="12" t="s">
        <v>5999</v>
      </c>
      <c r="D595" s="8" t="s">
        <v>24110</v>
      </c>
      <c r="E595" s="10" t="s">
        <v>22732</v>
      </c>
      <c r="F595" s="25"/>
      <c r="G595" s="25"/>
      <c r="H595" s="15"/>
      <c r="I595" s="15"/>
    </row>
    <row r="596" ht="24" customHeight="1" spans="1:9">
      <c r="A596" s="8" t="s">
        <v>24111</v>
      </c>
      <c r="B596" s="22" t="s">
        <v>6083</v>
      </c>
      <c r="C596" s="12" t="s">
        <v>5999</v>
      </c>
      <c r="D596" s="8" t="s">
        <v>24112</v>
      </c>
      <c r="E596" s="10" t="s">
        <v>22732</v>
      </c>
      <c r="F596" s="25"/>
      <c r="G596" s="25"/>
      <c r="H596" s="15"/>
      <c r="I596" s="15"/>
    </row>
    <row r="597" ht="24" customHeight="1" spans="1:9">
      <c r="A597" s="8" t="s">
        <v>24113</v>
      </c>
      <c r="B597" s="22" t="s">
        <v>24114</v>
      </c>
      <c r="C597" s="12" t="s">
        <v>5999</v>
      </c>
      <c r="D597" s="8" t="s">
        <v>24115</v>
      </c>
      <c r="E597" s="10" t="s">
        <v>22732</v>
      </c>
      <c r="F597" s="25"/>
      <c r="G597" s="25"/>
      <c r="H597" s="15"/>
      <c r="I597" s="15"/>
    </row>
    <row r="598" ht="24" customHeight="1" spans="1:9">
      <c r="A598" s="8" t="s">
        <v>24116</v>
      </c>
      <c r="B598" s="22" t="s">
        <v>6085</v>
      </c>
      <c r="C598" s="12" t="s">
        <v>5999</v>
      </c>
      <c r="D598" s="8" t="s">
        <v>24117</v>
      </c>
      <c r="E598" s="10" t="s">
        <v>22732</v>
      </c>
      <c r="F598" s="25"/>
      <c r="G598" s="25"/>
      <c r="H598" s="15"/>
      <c r="I598" s="15"/>
    </row>
    <row r="599" ht="24" customHeight="1" spans="1:9">
      <c r="A599" s="8" t="s">
        <v>24118</v>
      </c>
      <c r="B599" s="22" t="s">
        <v>6086</v>
      </c>
      <c r="C599" s="12" t="s">
        <v>5999</v>
      </c>
      <c r="D599" s="8" t="s">
        <v>24119</v>
      </c>
      <c r="E599" s="10" t="s">
        <v>22732</v>
      </c>
      <c r="F599" s="25"/>
      <c r="G599" s="25"/>
      <c r="H599" s="15"/>
      <c r="I599" s="15"/>
    </row>
    <row r="600" ht="24" customHeight="1" spans="1:9">
      <c r="A600" s="8" t="s">
        <v>24120</v>
      </c>
      <c r="B600" s="22" t="s">
        <v>6087</v>
      </c>
      <c r="C600" s="12" t="s">
        <v>5999</v>
      </c>
      <c r="D600" s="8" t="s">
        <v>24121</v>
      </c>
      <c r="E600" s="10" t="s">
        <v>22732</v>
      </c>
      <c r="F600" s="25"/>
      <c r="G600" s="25"/>
      <c r="H600" s="15"/>
      <c r="I600" s="15"/>
    </row>
    <row r="601" ht="24" customHeight="1" spans="1:9">
      <c r="A601" s="8" t="s">
        <v>24122</v>
      </c>
      <c r="B601" s="22" t="s">
        <v>6088</v>
      </c>
      <c r="C601" s="12" t="s">
        <v>5999</v>
      </c>
      <c r="D601" s="8" t="s">
        <v>23934</v>
      </c>
      <c r="E601" s="10" t="s">
        <v>22732</v>
      </c>
      <c r="F601" s="25"/>
      <c r="G601" s="25"/>
      <c r="H601" s="15"/>
      <c r="I601" s="15"/>
    </row>
    <row r="602" ht="24" customHeight="1" spans="1:9">
      <c r="A602" s="8" t="s">
        <v>24123</v>
      </c>
      <c r="B602" s="22" t="s">
        <v>6089</v>
      </c>
      <c r="C602" s="12" t="s">
        <v>5999</v>
      </c>
      <c r="D602" s="8" t="s">
        <v>24124</v>
      </c>
      <c r="E602" s="10" t="s">
        <v>22732</v>
      </c>
      <c r="F602" s="25"/>
      <c r="G602" s="25"/>
      <c r="H602" s="15"/>
      <c r="I602" s="15"/>
    </row>
    <row r="603" ht="36" customHeight="1" spans="1:9">
      <c r="A603" s="8" t="s">
        <v>24125</v>
      </c>
      <c r="B603" s="22" t="s">
        <v>24126</v>
      </c>
      <c r="C603" s="12" t="s">
        <v>5999</v>
      </c>
      <c r="D603" s="8" t="s">
        <v>24127</v>
      </c>
      <c r="E603" s="10" t="s">
        <v>22732</v>
      </c>
      <c r="F603" s="25"/>
      <c r="G603" s="25"/>
      <c r="H603" s="15"/>
      <c r="I603" s="15"/>
    </row>
    <row r="604" ht="24" customHeight="1" spans="1:9">
      <c r="A604" s="8" t="s">
        <v>24128</v>
      </c>
      <c r="B604" s="22" t="s">
        <v>24129</v>
      </c>
      <c r="C604" s="12" t="s">
        <v>5999</v>
      </c>
      <c r="D604" s="8" t="s">
        <v>24130</v>
      </c>
      <c r="E604" s="10" t="s">
        <v>22732</v>
      </c>
      <c r="F604" s="25"/>
      <c r="G604" s="25"/>
      <c r="H604" s="15"/>
      <c r="I604" s="15"/>
    </row>
    <row r="605" ht="24" customHeight="1" spans="1:9">
      <c r="A605" s="8" t="s">
        <v>24131</v>
      </c>
      <c r="B605" s="22" t="s">
        <v>24132</v>
      </c>
      <c r="C605" s="12" t="s">
        <v>5999</v>
      </c>
      <c r="D605" s="8" t="s">
        <v>24133</v>
      </c>
      <c r="E605" s="10" t="s">
        <v>22732</v>
      </c>
      <c r="F605" s="25"/>
      <c r="G605" s="25"/>
      <c r="H605" s="15"/>
      <c r="I605" s="15"/>
    </row>
    <row r="606" ht="24" customHeight="1" spans="1:9">
      <c r="A606" s="8" t="s">
        <v>24134</v>
      </c>
      <c r="B606" s="22" t="s">
        <v>6093</v>
      </c>
      <c r="C606" s="12" t="s">
        <v>5999</v>
      </c>
      <c r="D606" s="8" t="s">
        <v>24135</v>
      </c>
      <c r="E606" s="10" t="s">
        <v>22732</v>
      </c>
      <c r="F606" s="25"/>
      <c r="G606" s="25"/>
      <c r="H606" s="15"/>
      <c r="I606" s="15"/>
    </row>
    <row r="607" ht="24" customHeight="1" spans="1:9">
      <c r="A607" s="8" t="s">
        <v>24136</v>
      </c>
      <c r="B607" s="22" t="s">
        <v>6094</v>
      </c>
      <c r="C607" s="12" t="s">
        <v>5999</v>
      </c>
      <c r="D607" s="8" t="s">
        <v>24137</v>
      </c>
      <c r="E607" s="10" t="s">
        <v>22732</v>
      </c>
      <c r="F607" s="25"/>
      <c r="G607" s="25"/>
      <c r="H607" s="15"/>
      <c r="I607" s="15"/>
    </row>
    <row r="608" ht="24" customHeight="1" spans="1:9">
      <c r="A608" s="8" t="s">
        <v>24138</v>
      </c>
      <c r="B608" s="22" t="s">
        <v>6095</v>
      </c>
      <c r="C608" s="12" t="s">
        <v>5999</v>
      </c>
      <c r="D608" s="8" t="s">
        <v>24139</v>
      </c>
      <c r="E608" s="10" t="s">
        <v>22732</v>
      </c>
      <c r="F608" s="25"/>
      <c r="G608" s="25"/>
      <c r="H608" s="15"/>
      <c r="I608" s="15"/>
    </row>
    <row r="609" ht="24" customHeight="1" spans="1:9">
      <c r="A609" s="8" t="s">
        <v>24140</v>
      </c>
      <c r="B609" s="22" t="s">
        <v>24141</v>
      </c>
      <c r="C609" s="12" t="s">
        <v>5999</v>
      </c>
      <c r="D609" s="8" t="s">
        <v>23947</v>
      </c>
      <c r="E609" s="10" t="s">
        <v>22732</v>
      </c>
      <c r="F609" s="25"/>
      <c r="G609" s="25"/>
      <c r="H609" s="15"/>
      <c r="I609" s="15"/>
    </row>
    <row r="610" ht="24" customHeight="1" spans="1:9">
      <c r="A610" s="8" t="s">
        <v>24142</v>
      </c>
      <c r="B610" s="22" t="s">
        <v>6097</v>
      </c>
      <c r="C610" s="12" t="s">
        <v>5999</v>
      </c>
      <c r="D610" s="8" t="s">
        <v>24143</v>
      </c>
      <c r="E610" s="10" t="s">
        <v>22732</v>
      </c>
      <c r="F610" s="25"/>
      <c r="G610" s="25"/>
      <c r="H610" s="15"/>
      <c r="I610" s="15"/>
    </row>
    <row r="611" ht="24" customHeight="1" spans="1:9">
      <c r="A611" s="8" t="s">
        <v>24144</v>
      </c>
      <c r="B611" s="22" t="s">
        <v>6098</v>
      </c>
      <c r="C611" s="12" t="s">
        <v>5999</v>
      </c>
      <c r="D611" s="8" t="s">
        <v>24145</v>
      </c>
      <c r="E611" s="10" t="s">
        <v>22732</v>
      </c>
      <c r="F611" s="25"/>
      <c r="G611" s="25"/>
      <c r="H611" s="15"/>
      <c r="I611" s="15"/>
    </row>
    <row r="612" ht="24" customHeight="1" spans="1:9">
      <c r="A612" s="8" t="s">
        <v>24146</v>
      </c>
      <c r="B612" s="22" t="s">
        <v>6099</v>
      </c>
      <c r="C612" s="12" t="s">
        <v>5999</v>
      </c>
      <c r="D612" s="8" t="s">
        <v>24147</v>
      </c>
      <c r="E612" s="10" t="s">
        <v>22732</v>
      </c>
      <c r="F612" s="25"/>
      <c r="G612" s="25"/>
      <c r="H612" s="15"/>
      <c r="I612" s="15"/>
    </row>
    <row r="613" ht="24" customHeight="1" spans="1:9">
      <c r="A613" s="8" t="s">
        <v>24148</v>
      </c>
      <c r="B613" s="22" t="s">
        <v>6100</v>
      </c>
      <c r="C613" s="12" t="s">
        <v>5999</v>
      </c>
      <c r="D613" s="8" t="s">
        <v>24149</v>
      </c>
      <c r="E613" s="10" t="s">
        <v>22732</v>
      </c>
      <c r="F613" s="25"/>
      <c r="G613" s="25"/>
      <c r="H613" s="15"/>
      <c r="I613" s="15"/>
    </row>
    <row r="614" ht="24" customHeight="1" spans="1:9">
      <c r="A614" s="8" t="s">
        <v>24150</v>
      </c>
      <c r="B614" s="22" t="s">
        <v>6101</v>
      </c>
      <c r="C614" s="12" t="s">
        <v>5999</v>
      </c>
      <c r="D614" s="8" t="s">
        <v>24151</v>
      </c>
      <c r="E614" s="10" t="s">
        <v>22732</v>
      </c>
      <c r="F614" s="25"/>
      <c r="G614" s="25"/>
      <c r="H614" s="15"/>
      <c r="I614" s="15"/>
    </row>
    <row r="615" ht="24" customHeight="1" spans="1:9">
      <c r="A615" s="8" t="s">
        <v>24152</v>
      </c>
      <c r="B615" s="22" t="s">
        <v>24153</v>
      </c>
      <c r="C615" s="12" t="s">
        <v>5999</v>
      </c>
      <c r="D615" s="8" t="s">
        <v>24154</v>
      </c>
      <c r="E615" s="10" t="s">
        <v>22732</v>
      </c>
      <c r="F615" s="25"/>
      <c r="G615" s="25"/>
      <c r="H615" s="15"/>
      <c r="I615" s="15"/>
    </row>
    <row r="616" ht="24" customHeight="1" spans="1:9">
      <c r="A616" s="8" t="s">
        <v>24155</v>
      </c>
      <c r="B616" s="22" t="s">
        <v>6103</v>
      </c>
      <c r="C616" s="12" t="s">
        <v>5999</v>
      </c>
      <c r="D616" s="8" t="s">
        <v>24156</v>
      </c>
      <c r="E616" s="10" t="s">
        <v>22732</v>
      </c>
      <c r="F616" s="25"/>
      <c r="G616" s="25"/>
      <c r="H616" s="15"/>
      <c r="I616" s="15"/>
    </row>
    <row r="617" ht="24" customHeight="1" spans="1:9">
      <c r="A617" s="8" t="s">
        <v>24157</v>
      </c>
      <c r="B617" s="22" t="s">
        <v>6104</v>
      </c>
      <c r="C617" s="12" t="s">
        <v>5999</v>
      </c>
      <c r="D617" s="8" t="s">
        <v>24060</v>
      </c>
      <c r="E617" s="10" t="s">
        <v>22732</v>
      </c>
      <c r="F617" s="25"/>
      <c r="G617" s="25"/>
      <c r="H617" s="15"/>
      <c r="I617" s="15"/>
    </row>
    <row r="618" ht="24" customHeight="1" spans="1:9">
      <c r="A618" s="8" t="s">
        <v>24158</v>
      </c>
      <c r="B618" s="22" t="s">
        <v>6105</v>
      </c>
      <c r="C618" s="12" t="s">
        <v>5999</v>
      </c>
      <c r="D618" s="8" t="s">
        <v>24119</v>
      </c>
      <c r="E618" s="10" t="s">
        <v>22732</v>
      </c>
      <c r="F618" s="25"/>
      <c r="G618" s="25"/>
      <c r="H618" s="15"/>
      <c r="I618" s="15"/>
    </row>
    <row r="619" ht="24" customHeight="1" spans="1:9">
      <c r="A619" s="8" t="s">
        <v>24159</v>
      </c>
      <c r="B619" s="22" t="s">
        <v>24160</v>
      </c>
      <c r="C619" s="12" t="s">
        <v>5999</v>
      </c>
      <c r="D619" s="8" t="s">
        <v>24161</v>
      </c>
      <c r="E619" s="10" t="s">
        <v>22732</v>
      </c>
      <c r="F619" s="25"/>
      <c r="G619" s="25"/>
      <c r="H619" s="15"/>
      <c r="I619" s="15"/>
    </row>
    <row r="620" ht="24" customHeight="1" spans="1:9">
      <c r="A620" s="8" t="s">
        <v>24162</v>
      </c>
      <c r="B620" s="22" t="s">
        <v>6107</v>
      </c>
      <c r="C620" s="12" t="s">
        <v>5999</v>
      </c>
      <c r="D620" s="8" t="s">
        <v>24163</v>
      </c>
      <c r="E620" s="10" t="s">
        <v>22732</v>
      </c>
      <c r="F620" s="25"/>
      <c r="G620" s="25"/>
      <c r="H620" s="15"/>
      <c r="I620" s="15"/>
    </row>
    <row r="621" ht="24" customHeight="1" spans="1:9">
      <c r="A621" s="8" t="s">
        <v>24164</v>
      </c>
      <c r="B621" s="22" t="s">
        <v>6108</v>
      </c>
      <c r="C621" s="12" t="s">
        <v>5999</v>
      </c>
      <c r="D621" s="8" t="s">
        <v>24081</v>
      </c>
      <c r="E621" s="10" t="s">
        <v>22732</v>
      </c>
      <c r="F621" s="25"/>
      <c r="G621" s="25"/>
      <c r="H621" s="15"/>
      <c r="I621" s="15"/>
    </row>
    <row r="622" ht="24" customHeight="1" spans="1:9">
      <c r="A622" s="8" t="s">
        <v>24165</v>
      </c>
      <c r="B622" s="22" t="s">
        <v>6109</v>
      </c>
      <c r="C622" s="12" t="s">
        <v>5999</v>
      </c>
      <c r="D622" s="8" t="s">
        <v>24166</v>
      </c>
      <c r="E622" s="10" t="s">
        <v>22732</v>
      </c>
      <c r="F622" s="25"/>
      <c r="G622" s="25"/>
      <c r="H622" s="15"/>
      <c r="I622" s="15"/>
    </row>
    <row r="623" ht="24" customHeight="1" spans="1:9">
      <c r="A623" s="8" t="s">
        <v>24167</v>
      </c>
      <c r="B623" s="22" t="s">
        <v>24168</v>
      </c>
      <c r="C623" s="12" t="s">
        <v>5999</v>
      </c>
      <c r="D623" s="8" t="s">
        <v>24169</v>
      </c>
      <c r="E623" s="10" t="s">
        <v>22732</v>
      </c>
      <c r="F623" s="25"/>
      <c r="G623" s="25"/>
      <c r="H623" s="15"/>
      <c r="I623" s="15"/>
    </row>
    <row r="624" ht="24" customHeight="1" spans="1:9">
      <c r="A624" s="8" t="s">
        <v>24170</v>
      </c>
      <c r="B624" s="22" t="s">
        <v>24171</v>
      </c>
      <c r="C624" s="12" t="s">
        <v>5999</v>
      </c>
      <c r="D624" s="8" t="s">
        <v>24172</v>
      </c>
      <c r="E624" s="10" t="s">
        <v>22732</v>
      </c>
      <c r="F624" s="25"/>
      <c r="G624" s="25"/>
      <c r="H624" s="15"/>
      <c r="I624" s="15"/>
    </row>
    <row r="625" ht="24" customHeight="1" spans="1:9">
      <c r="A625" s="8" t="s">
        <v>24173</v>
      </c>
      <c r="B625" s="22" t="s">
        <v>6112</v>
      </c>
      <c r="C625" s="12" t="s">
        <v>5999</v>
      </c>
      <c r="D625" s="8" t="s">
        <v>24174</v>
      </c>
      <c r="E625" s="10" t="s">
        <v>22732</v>
      </c>
      <c r="F625" s="25"/>
      <c r="G625" s="25"/>
      <c r="H625" s="15"/>
      <c r="I625" s="15"/>
    </row>
    <row r="626" ht="24" customHeight="1" spans="1:9">
      <c r="A626" s="8" t="s">
        <v>24175</v>
      </c>
      <c r="B626" s="22" t="s">
        <v>6113</v>
      </c>
      <c r="C626" s="12" t="s">
        <v>5999</v>
      </c>
      <c r="D626" s="8" t="s">
        <v>24176</v>
      </c>
      <c r="E626" s="10" t="s">
        <v>22732</v>
      </c>
      <c r="F626" s="25"/>
      <c r="G626" s="25"/>
      <c r="H626" s="15"/>
      <c r="I626" s="15"/>
    </row>
    <row r="627" ht="24" customHeight="1" spans="1:9">
      <c r="A627" s="8" t="s">
        <v>24177</v>
      </c>
      <c r="B627" s="22" t="s">
        <v>6114</v>
      </c>
      <c r="C627" s="12" t="s">
        <v>5999</v>
      </c>
      <c r="D627" s="8" t="s">
        <v>24178</v>
      </c>
      <c r="E627" s="10" t="s">
        <v>22732</v>
      </c>
      <c r="F627" s="25"/>
      <c r="G627" s="25"/>
      <c r="H627" s="15"/>
      <c r="I627" s="15"/>
    </row>
    <row r="628" ht="24" customHeight="1" spans="1:9">
      <c r="A628" s="8" t="s">
        <v>24179</v>
      </c>
      <c r="B628" s="22" t="s">
        <v>24180</v>
      </c>
      <c r="C628" s="12" t="s">
        <v>5999</v>
      </c>
      <c r="D628" s="8" t="s">
        <v>24181</v>
      </c>
      <c r="E628" s="10" t="s">
        <v>22732</v>
      </c>
      <c r="F628" s="25"/>
      <c r="G628" s="25"/>
      <c r="H628" s="15"/>
      <c r="I628" s="15"/>
    </row>
    <row r="629" ht="24" customHeight="1" spans="1:9">
      <c r="A629" s="8" t="s">
        <v>24182</v>
      </c>
      <c r="B629" s="22" t="s">
        <v>6116</v>
      </c>
      <c r="C629" s="12" t="s">
        <v>5999</v>
      </c>
      <c r="D629" s="8" t="s">
        <v>24183</v>
      </c>
      <c r="E629" s="10" t="s">
        <v>22732</v>
      </c>
      <c r="F629" s="25"/>
      <c r="G629" s="25"/>
      <c r="H629" s="15"/>
      <c r="I629" s="15"/>
    </row>
    <row r="630" ht="24" customHeight="1" spans="1:9">
      <c r="A630" s="8" t="s">
        <v>24184</v>
      </c>
      <c r="B630" s="22" t="s">
        <v>6117</v>
      </c>
      <c r="C630" s="12" t="s">
        <v>5999</v>
      </c>
      <c r="D630" s="8" t="s">
        <v>24185</v>
      </c>
      <c r="E630" s="10" t="s">
        <v>22732</v>
      </c>
      <c r="F630" s="25"/>
      <c r="G630" s="25"/>
      <c r="H630" s="15"/>
      <c r="I630" s="15"/>
    </row>
    <row r="631" ht="24" customHeight="1" spans="1:9">
      <c r="A631" s="8" t="s">
        <v>24186</v>
      </c>
      <c r="B631" s="22" t="s">
        <v>6118</v>
      </c>
      <c r="C631" s="12" t="s">
        <v>5999</v>
      </c>
      <c r="D631" s="8" t="s">
        <v>24187</v>
      </c>
      <c r="E631" s="10" t="s">
        <v>22732</v>
      </c>
      <c r="F631" s="25"/>
      <c r="G631" s="25"/>
      <c r="H631" s="15"/>
      <c r="I631" s="15"/>
    </row>
    <row r="632" ht="24" customHeight="1" spans="1:9">
      <c r="A632" s="8" t="s">
        <v>24188</v>
      </c>
      <c r="B632" s="22" t="s">
        <v>24189</v>
      </c>
      <c r="C632" s="12" t="s">
        <v>5999</v>
      </c>
      <c r="D632" s="8" t="s">
        <v>24187</v>
      </c>
      <c r="E632" s="10" t="s">
        <v>22732</v>
      </c>
      <c r="F632" s="25"/>
      <c r="G632" s="25"/>
      <c r="H632" s="15"/>
      <c r="I632" s="15"/>
    </row>
    <row r="633" ht="24" customHeight="1" spans="1:9">
      <c r="A633" s="8" t="s">
        <v>24190</v>
      </c>
      <c r="B633" s="22" t="s">
        <v>24191</v>
      </c>
      <c r="C633" s="12" t="s">
        <v>5999</v>
      </c>
      <c r="D633" s="8" t="s">
        <v>24192</v>
      </c>
      <c r="E633" s="10" t="s">
        <v>22732</v>
      </c>
      <c r="F633" s="25"/>
      <c r="G633" s="25"/>
      <c r="H633" s="15"/>
      <c r="I633" s="15"/>
    </row>
    <row r="634" ht="24" customHeight="1" spans="1:9">
      <c r="A634" s="8" t="s">
        <v>24193</v>
      </c>
      <c r="B634" s="22" t="s">
        <v>6121</v>
      </c>
      <c r="C634" s="12" t="s">
        <v>5999</v>
      </c>
      <c r="D634" s="8" t="s">
        <v>24194</v>
      </c>
      <c r="E634" s="10" t="s">
        <v>22732</v>
      </c>
      <c r="F634" s="25"/>
      <c r="G634" s="25"/>
      <c r="H634" s="15"/>
      <c r="I634" s="15"/>
    </row>
    <row r="635" ht="24" customHeight="1" spans="1:9">
      <c r="A635" s="8" t="s">
        <v>24195</v>
      </c>
      <c r="B635" s="22" t="s">
        <v>6122</v>
      </c>
      <c r="C635" s="12" t="s">
        <v>5999</v>
      </c>
      <c r="D635" s="8" t="s">
        <v>24196</v>
      </c>
      <c r="E635" s="10" t="s">
        <v>22732</v>
      </c>
      <c r="F635" s="25"/>
      <c r="G635" s="25"/>
      <c r="H635" s="15"/>
      <c r="I635" s="15"/>
    </row>
    <row r="636" ht="24" customHeight="1" spans="1:9">
      <c r="A636" s="8" t="s">
        <v>24197</v>
      </c>
      <c r="B636" s="22" t="s">
        <v>6123</v>
      </c>
      <c r="C636" s="12" t="s">
        <v>5999</v>
      </c>
      <c r="D636" s="8" t="s">
        <v>24198</v>
      </c>
      <c r="E636" s="10" t="s">
        <v>22732</v>
      </c>
      <c r="F636" s="25"/>
      <c r="G636" s="25"/>
      <c r="H636" s="15"/>
      <c r="I636" s="15"/>
    </row>
    <row r="637" ht="24" customHeight="1" spans="1:9">
      <c r="A637" s="8" t="s">
        <v>24199</v>
      </c>
      <c r="B637" s="22" t="s">
        <v>24200</v>
      </c>
      <c r="C637" s="12" t="s">
        <v>5999</v>
      </c>
      <c r="D637" s="8" t="s">
        <v>24201</v>
      </c>
      <c r="E637" s="10" t="s">
        <v>22732</v>
      </c>
      <c r="F637" s="25"/>
      <c r="G637" s="25"/>
      <c r="H637" s="15"/>
      <c r="I637" s="15"/>
    </row>
    <row r="638" ht="24" customHeight="1" spans="1:9">
      <c r="A638" s="8" t="s">
        <v>24202</v>
      </c>
      <c r="B638" s="22" t="s">
        <v>6125</v>
      </c>
      <c r="C638" s="12" t="s">
        <v>5999</v>
      </c>
      <c r="D638" s="8" t="s">
        <v>24203</v>
      </c>
      <c r="E638" s="10" t="s">
        <v>22732</v>
      </c>
      <c r="F638" s="25"/>
      <c r="G638" s="25"/>
      <c r="H638" s="15"/>
      <c r="I638" s="15"/>
    </row>
    <row r="639" ht="24" customHeight="1" spans="1:9">
      <c r="A639" s="8" t="s">
        <v>24204</v>
      </c>
      <c r="B639" s="22" t="s">
        <v>6126</v>
      </c>
      <c r="C639" s="12" t="s">
        <v>5999</v>
      </c>
      <c r="D639" s="8" t="s">
        <v>24205</v>
      </c>
      <c r="E639" s="10" t="s">
        <v>22732</v>
      </c>
      <c r="F639" s="25"/>
      <c r="G639" s="25"/>
      <c r="H639" s="15"/>
      <c r="I639" s="15"/>
    </row>
    <row r="640" ht="24" customHeight="1" spans="1:9">
      <c r="A640" s="8" t="s">
        <v>24206</v>
      </c>
      <c r="B640" s="22" t="s">
        <v>6127</v>
      </c>
      <c r="C640" s="12" t="s">
        <v>5999</v>
      </c>
      <c r="D640" s="8" t="s">
        <v>24207</v>
      </c>
      <c r="E640" s="10" t="s">
        <v>22732</v>
      </c>
      <c r="F640" s="25"/>
      <c r="G640" s="25"/>
      <c r="H640" s="15"/>
      <c r="I640" s="15"/>
    </row>
    <row r="641" ht="24" customHeight="1" spans="1:9">
      <c r="A641" s="8" t="s">
        <v>24208</v>
      </c>
      <c r="B641" s="22" t="s">
        <v>6128</v>
      </c>
      <c r="C641" s="12" t="s">
        <v>5999</v>
      </c>
      <c r="D641" s="8" t="s">
        <v>24209</v>
      </c>
      <c r="E641" s="10" t="s">
        <v>22732</v>
      </c>
      <c r="F641" s="25"/>
      <c r="G641" s="25"/>
      <c r="H641" s="15"/>
      <c r="I641" s="15"/>
    </row>
    <row r="642" ht="24" customHeight="1" spans="1:9">
      <c r="A642" s="8" t="s">
        <v>24210</v>
      </c>
      <c r="B642" s="22" t="s">
        <v>6129</v>
      </c>
      <c r="C642" s="12" t="s">
        <v>5999</v>
      </c>
      <c r="D642" s="8" t="s">
        <v>24211</v>
      </c>
      <c r="E642" s="10" t="s">
        <v>22732</v>
      </c>
      <c r="F642" s="25"/>
      <c r="G642" s="25"/>
      <c r="H642" s="15"/>
      <c r="I642" s="15"/>
    </row>
    <row r="643" ht="24" customHeight="1" spans="1:9">
      <c r="A643" s="8" t="s">
        <v>24212</v>
      </c>
      <c r="B643" s="22" t="s">
        <v>6130</v>
      </c>
      <c r="C643" s="12" t="s">
        <v>5999</v>
      </c>
      <c r="D643" s="8" t="s">
        <v>24213</v>
      </c>
      <c r="E643" s="10" t="s">
        <v>22732</v>
      </c>
      <c r="F643" s="25"/>
      <c r="G643" s="25"/>
      <c r="H643" s="15"/>
      <c r="I643" s="15"/>
    </row>
    <row r="644" ht="24" customHeight="1" spans="1:9">
      <c r="A644" s="8" t="s">
        <v>24214</v>
      </c>
      <c r="B644" s="22" t="s">
        <v>6131</v>
      </c>
      <c r="C644" s="12" t="s">
        <v>5999</v>
      </c>
      <c r="D644" s="8" t="s">
        <v>24215</v>
      </c>
      <c r="E644" s="10" t="s">
        <v>22732</v>
      </c>
      <c r="F644" s="25"/>
      <c r="G644" s="25"/>
      <c r="H644" s="15"/>
      <c r="I644" s="15"/>
    </row>
    <row r="645" ht="24" customHeight="1" spans="1:9">
      <c r="A645" s="8" t="s">
        <v>24216</v>
      </c>
      <c r="B645" s="22" t="s">
        <v>6132</v>
      </c>
      <c r="C645" s="12" t="s">
        <v>5999</v>
      </c>
      <c r="D645" s="8" t="s">
        <v>24217</v>
      </c>
      <c r="E645" s="10" t="s">
        <v>22732</v>
      </c>
      <c r="F645" s="25"/>
      <c r="G645" s="25"/>
      <c r="H645" s="15"/>
      <c r="I645" s="15"/>
    </row>
    <row r="646" ht="24" customHeight="1" spans="1:9">
      <c r="A646" s="8" t="s">
        <v>24218</v>
      </c>
      <c r="B646" s="22" t="s">
        <v>6133</v>
      </c>
      <c r="C646" s="12" t="s">
        <v>5999</v>
      </c>
      <c r="D646" s="8" t="s">
        <v>24219</v>
      </c>
      <c r="E646" s="10" t="s">
        <v>22732</v>
      </c>
      <c r="F646" s="25"/>
      <c r="G646" s="25"/>
      <c r="H646" s="15"/>
      <c r="I646" s="15"/>
    </row>
    <row r="647" ht="24" customHeight="1" spans="1:9">
      <c r="A647" s="8" t="s">
        <v>24220</v>
      </c>
      <c r="B647" s="22" t="s">
        <v>6134</v>
      </c>
      <c r="C647" s="12" t="s">
        <v>5999</v>
      </c>
      <c r="D647" s="8" t="s">
        <v>24221</v>
      </c>
      <c r="E647" s="10" t="s">
        <v>22732</v>
      </c>
      <c r="F647" s="25"/>
      <c r="G647" s="25"/>
      <c r="H647" s="15"/>
      <c r="I647" s="15"/>
    </row>
    <row r="648" ht="24" customHeight="1" spans="1:9">
      <c r="A648" s="8" t="s">
        <v>24222</v>
      </c>
      <c r="B648" s="22" t="s">
        <v>6135</v>
      </c>
      <c r="C648" s="12" t="s">
        <v>5999</v>
      </c>
      <c r="D648" s="8" t="s">
        <v>24223</v>
      </c>
      <c r="E648" s="10" t="s">
        <v>22732</v>
      </c>
      <c r="F648" s="25"/>
      <c r="G648" s="25"/>
      <c r="H648" s="15"/>
      <c r="I648" s="15"/>
    </row>
    <row r="649" ht="24" customHeight="1" spans="1:9">
      <c r="A649" s="8" t="s">
        <v>24224</v>
      </c>
      <c r="B649" s="22" t="s">
        <v>6136</v>
      </c>
      <c r="C649" s="12" t="s">
        <v>5999</v>
      </c>
      <c r="D649" s="8" t="s">
        <v>24225</v>
      </c>
      <c r="E649" s="10" t="s">
        <v>22732</v>
      </c>
      <c r="F649" s="25"/>
      <c r="G649" s="25"/>
      <c r="H649" s="15"/>
      <c r="I649" s="15"/>
    </row>
    <row r="650" ht="24" customHeight="1" spans="1:9">
      <c r="A650" s="8" t="s">
        <v>24226</v>
      </c>
      <c r="B650" s="22" t="s">
        <v>6137</v>
      </c>
      <c r="C650" s="12" t="s">
        <v>5999</v>
      </c>
      <c r="D650" s="8" t="s">
        <v>24227</v>
      </c>
      <c r="E650" s="10" t="s">
        <v>22732</v>
      </c>
      <c r="F650" s="25"/>
      <c r="G650" s="25"/>
      <c r="H650" s="15"/>
      <c r="I650" s="15"/>
    </row>
    <row r="651" ht="24" customHeight="1" spans="1:9">
      <c r="A651" s="8" t="s">
        <v>24228</v>
      </c>
      <c r="B651" s="22" t="s">
        <v>24229</v>
      </c>
      <c r="C651" s="12" t="s">
        <v>5999</v>
      </c>
      <c r="D651" s="8" t="s">
        <v>24230</v>
      </c>
      <c r="E651" s="10" t="s">
        <v>22732</v>
      </c>
      <c r="F651" s="25"/>
      <c r="G651" s="25"/>
      <c r="H651" s="15"/>
      <c r="I651" s="15"/>
    </row>
    <row r="652" ht="24" customHeight="1" spans="1:9">
      <c r="A652" s="8" t="s">
        <v>24231</v>
      </c>
      <c r="B652" s="22" t="s">
        <v>6139</v>
      </c>
      <c r="C652" s="12" t="s">
        <v>5999</v>
      </c>
      <c r="D652" s="8" t="s">
        <v>24232</v>
      </c>
      <c r="E652" s="10" t="s">
        <v>22732</v>
      </c>
      <c r="F652" s="25"/>
      <c r="G652" s="25"/>
      <c r="H652" s="15"/>
      <c r="I652" s="15"/>
    </row>
    <row r="653" ht="24" customHeight="1" spans="1:9">
      <c r="A653" s="8" t="s">
        <v>24233</v>
      </c>
      <c r="B653" s="22" t="s">
        <v>6140</v>
      </c>
      <c r="C653" s="12" t="s">
        <v>5999</v>
      </c>
      <c r="D653" s="8" t="s">
        <v>24234</v>
      </c>
      <c r="E653" s="10" t="s">
        <v>22732</v>
      </c>
      <c r="F653" s="25"/>
      <c r="G653" s="25"/>
      <c r="H653" s="15"/>
      <c r="I653" s="15"/>
    </row>
    <row r="654" ht="24" customHeight="1" spans="1:9">
      <c r="A654" s="8" t="s">
        <v>24235</v>
      </c>
      <c r="B654" s="22" t="s">
        <v>6141</v>
      </c>
      <c r="C654" s="12" t="s">
        <v>5999</v>
      </c>
      <c r="D654" s="8" t="s">
        <v>24236</v>
      </c>
      <c r="E654" s="10" t="s">
        <v>22732</v>
      </c>
      <c r="F654" s="25"/>
      <c r="G654" s="25"/>
      <c r="H654" s="15"/>
      <c r="I654" s="15"/>
    </row>
    <row r="655" ht="24" customHeight="1" spans="1:9">
      <c r="A655" s="8" t="s">
        <v>24237</v>
      </c>
      <c r="B655" s="22" t="s">
        <v>6144</v>
      </c>
      <c r="C655" s="12" t="s">
        <v>224</v>
      </c>
      <c r="D655" s="8" t="s">
        <v>24238</v>
      </c>
      <c r="E655" s="10" t="s">
        <v>22732</v>
      </c>
      <c r="F655" s="25"/>
      <c r="G655" s="25"/>
      <c r="H655" s="15"/>
      <c r="I655" s="15"/>
    </row>
    <row r="656" ht="24" customHeight="1" spans="1:9">
      <c r="A656" s="8" t="s">
        <v>24239</v>
      </c>
      <c r="B656" s="22" t="s">
        <v>6145</v>
      </c>
      <c r="C656" s="12" t="s">
        <v>224</v>
      </c>
      <c r="D656" s="8" t="s">
        <v>24240</v>
      </c>
      <c r="E656" s="10" t="s">
        <v>22732</v>
      </c>
      <c r="F656" s="25"/>
      <c r="G656" s="25"/>
      <c r="H656" s="15"/>
      <c r="I656" s="15"/>
    </row>
    <row r="657" ht="24" customHeight="1" spans="1:9">
      <c r="A657" s="8" t="s">
        <v>24241</v>
      </c>
      <c r="B657" s="22" t="s">
        <v>6146</v>
      </c>
      <c r="C657" s="12" t="s">
        <v>224</v>
      </c>
      <c r="D657" s="8" t="s">
        <v>24242</v>
      </c>
      <c r="E657" s="10" t="s">
        <v>22732</v>
      </c>
      <c r="F657" s="25"/>
      <c r="G657" s="25"/>
      <c r="H657" s="15"/>
      <c r="I657" s="15"/>
    </row>
    <row r="658" ht="24" customHeight="1" spans="1:9">
      <c r="A658" s="8" t="s">
        <v>24243</v>
      </c>
      <c r="B658" s="22" t="s">
        <v>6147</v>
      </c>
      <c r="C658" s="12" t="s">
        <v>224</v>
      </c>
      <c r="D658" s="8" t="s">
        <v>24244</v>
      </c>
      <c r="E658" s="10" t="s">
        <v>22732</v>
      </c>
      <c r="F658" s="25"/>
      <c r="G658" s="25"/>
      <c r="H658" s="15"/>
      <c r="I658" s="15"/>
    </row>
    <row r="659" ht="24" customHeight="1" spans="1:9">
      <c r="A659" s="8" t="s">
        <v>24245</v>
      </c>
      <c r="B659" s="22" t="s">
        <v>6148</v>
      </c>
      <c r="C659" s="12" t="s">
        <v>224</v>
      </c>
      <c r="D659" s="8" t="s">
        <v>24246</v>
      </c>
      <c r="E659" s="10" t="s">
        <v>22732</v>
      </c>
      <c r="F659" s="25"/>
      <c r="G659" s="25"/>
      <c r="H659" s="15"/>
      <c r="I659" s="15"/>
    </row>
    <row r="660" ht="24" customHeight="1" spans="1:9">
      <c r="A660" s="8" t="s">
        <v>24247</v>
      </c>
      <c r="B660" s="22" t="s">
        <v>24248</v>
      </c>
      <c r="C660" s="12" t="s">
        <v>224</v>
      </c>
      <c r="D660" s="8" t="s">
        <v>24249</v>
      </c>
      <c r="E660" s="10" t="s">
        <v>22732</v>
      </c>
      <c r="F660" s="25"/>
      <c r="G660" s="25"/>
      <c r="H660" s="15"/>
      <c r="I660" s="15"/>
    </row>
    <row r="661" ht="36" customHeight="1" spans="1:9">
      <c r="A661" s="8" t="s">
        <v>24250</v>
      </c>
      <c r="B661" s="22" t="s">
        <v>6150</v>
      </c>
      <c r="C661" s="12" t="s">
        <v>224</v>
      </c>
      <c r="D661" s="8" t="s">
        <v>22923</v>
      </c>
      <c r="E661" s="10" t="s">
        <v>22732</v>
      </c>
      <c r="F661" s="25"/>
      <c r="G661" s="25"/>
      <c r="H661" s="15"/>
      <c r="I661" s="15"/>
    </row>
    <row r="662" ht="36" customHeight="1" spans="1:9">
      <c r="A662" s="8" t="s">
        <v>24251</v>
      </c>
      <c r="B662" s="22" t="s">
        <v>6151</v>
      </c>
      <c r="C662" s="12" t="s">
        <v>224</v>
      </c>
      <c r="D662" s="8" t="s">
        <v>24252</v>
      </c>
      <c r="E662" s="10" t="s">
        <v>22732</v>
      </c>
      <c r="F662" s="25"/>
      <c r="G662" s="25"/>
      <c r="H662" s="15"/>
      <c r="I662" s="15"/>
    </row>
    <row r="663" ht="36" customHeight="1" spans="1:9">
      <c r="A663" s="8" t="s">
        <v>24253</v>
      </c>
      <c r="B663" s="22" t="s">
        <v>6152</v>
      </c>
      <c r="C663" s="12" t="s">
        <v>224</v>
      </c>
      <c r="D663" s="8" t="s">
        <v>24254</v>
      </c>
      <c r="E663" s="10" t="s">
        <v>22732</v>
      </c>
      <c r="F663" s="25"/>
      <c r="G663" s="25"/>
      <c r="H663" s="15"/>
      <c r="I663" s="15"/>
    </row>
    <row r="664" ht="24" customHeight="1" spans="1:9">
      <c r="A664" s="8" t="s">
        <v>24255</v>
      </c>
      <c r="B664" s="22" t="s">
        <v>6153</v>
      </c>
      <c r="C664" s="12" t="s">
        <v>224</v>
      </c>
      <c r="D664" s="8" t="s">
        <v>24256</v>
      </c>
      <c r="E664" s="10" t="s">
        <v>22732</v>
      </c>
      <c r="F664" s="25"/>
      <c r="G664" s="25"/>
      <c r="H664" s="15"/>
      <c r="I664" s="15"/>
    </row>
    <row r="665" ht="24" customHeight="1" spans="1:9">
      <c r="A665" s="8" t="s">
        <v>24257</v>
      </c>
      <c r="B665" s="22" t="s">
        <v>6154</v>
      </c>
      <c r="C665" s="12" t="s">
        <v>224</v>
      </c>
      <c r="D665" s="8" t="s">
        <v>23947</v>
      </c>
      <c r="E665" s="10" t="s">
        <v>22732</v>
      </c>
      <c r="F665" s="25"/>
      <c r="G665" s="25"/>
      <c r="H665" s="15"/>
      <c r="I665" s="15"/>
    </row>
    <row r="666" ht="24" customHeight="1" spans="1:9">
      <c r="A666" s="8" t="s">
        <v>24258</v>
      </c>
      <c r="B666" s="22" t="s">
        <v>6155</v>
      </c>
      <c r="C666" s="12" t="s">
        <v>224</v>
      </c>
      <c r="D666" s="8" t="s">
        <v>24259</v>
      </c>
      <c r="E666" s="10" t="s">
        <v>22732</v>
      </c>
      <c r="F666" s="25"/>
      <c r="G666" s="25"/>
      <c r="H666" s="15"/>
      <c r="I666" s="15"/>
    </row>
    <row r="667" ht="24" customHeight="1" spans="1:9">
      <c r="A667" s="8" t="s">
        <v>24260</v>
      </c>
      <c r="B667" s="22" t="s">
        <v>6156</v>
      </c>
      <c r="C667" s="12" t="s">
        <v>224</v>
      </c>
      <c r="D667" s="8" t="s">
        <v>24261</v>
      </c>
      <c r="E667" s="10" t="s">
        <v>22732</v>
      </c>
      <c r="F667" s="25"/>
      <c r="G667" s="25"/>
      <c r="H667" s="15"/>
      <c r="I667" s="15"/>
    </row>
    <row r="668" ht="24" customHeight="1" spans="1:9">
      <c r="A668" s="8" t="s">
        <v>24262</v>
      </c>
      <c r="B668" s="22" t="s">
        <v>6157</v>
      </c>
      <c r="C668" s="12" t="s">
        <v>224</v>
      </c>
      <c r="D668" s="8" t="s">
        <v>24263</v>
      </c>
      <c r="E668" s="10" t="s">
        <v>22732</v>
      </c>
      <c r="F668" s="25"/>
      <c r="G668" s="25"/>
      <c r="H668" s="15"/>
      <c r="I668" s="15"/>
    </row>
    <row r="669" ht="24" customHeight="1" spans="1:9">
      <c r="A669" s="8" t="s">
        <v>24264</v>
      </c>
      <c r="B669" s="22" t="s">
        <v>6158</v>
      </c>
      <c r="C669" s="12" t="s">
        <v>224</v>
      </c>
      <c r="D669" s="8" t="s">
        <v>24265</v>
      </c>
      <c r="E669" s="10" t="s">
        <v>22732</v>
      </c>
      <c r="F669" s="25"/>
      <c r="G669" s="25"/>
      <c r="H669" s="15"/>
      <c r="I669" s="15"/>
    </row>
    <row r="670" ht="24" customHeight="1" spans="1:9">
      <c r="A670" s="8" t="s">
        <v>24266</v>
      </c>
      <c r="B670" s="22" t="s">
        <v>6159</v>
      </c>
      <c r="C670" s="12" t="s">
        <v>224</v>
      </c>
      <c r="D670" s="8" t="s">
        <v>24267</v>
      </c>
      <c r="E670" s="10" t="s">
        <v>22732</v>
      </c>
      <c r="F670" s="25"/>
      <c r="G670" s="25"/>
      <c r="H670" s="15"/>
      <c r="I670" s="15"/>
    </row>
    <row r="671" ht="24" customHeight="1" spans="1:9">
      <c r="A671" s="8" t="s">
        <v>24268</v>
      </c>
      <c r="B671" s="22" t="s">
        <v>6160</v>
      </c>
      <c r="C671" s="12" t="s">
        <v>224</v>
      </c>
      <c r="D671" s="8" t="s">
        <v>24269</v>
      </c>
      <c r="E671" s="10" t="s">
        <v>22732</v>
      </c>
      <c r="F671" s="25"/>
      <c r="G671" s="25"/>
      <c r="H671" s="15"/>
      <c r="I671" s="15"/>
    </row>
    <row r="672" ht="24" customHeight="1" spans="1:9">
      <c r="A672" s="8" t="s">
        <v>24270</v>
      </c>
      <c r="B672" s="22" t="s">
        <v>6161</v>
      </c>
      <c r="C672" s="12" t="s">
        <v>224</v>
      </c>
      <c r="D672" s="8" t="s">
        <v>24271</v>
      </c>
      <c r="E672" s="10" t="s">
        <v>22732</v>
      </c>
      <c r="F672" s="25"/>
      <c r="G672" s="25"/>
      <c r="H672" s="15"/>
      <c r="I672" s="15"/>
    </row>
    <row r="673" ht="24" customHeight="1" spans="1:9">
      <c r="A673" s="8" t="s">
        <v>24272</v>
      </c>
      <c r="B673" s="22" t="s">
        <v>6162</v>
      </c>
      <c r="C673" s="12" t="s">
        <v>224</v>
      </c>
      <c r="D673" s="8" t="s">
        <v>24273</v>
      </c>
      <c r="E673" s="10" t="s">
        <v>22732</v>
      </c>
      <c r="F673" s="25"/>
      <c r="G673" s="25"/>
      <c r="H673" s="15"/>
      <c r="I673" s="15"/>
    </row>
    <row r="674" ht="24" customHeight="1" spans="1:9">
      <c r="A674" s="8" t="s">
        <v>24274</v>
      </c>
      <c r="B674" s="22" t="s">
        <v>6163</v>
      </c>
      <c r="C674" s="12" t="s">
        <v>224</v>
      </c>
      <c r="D674" s="8" t="s">
        <v>24275</v>
      </c>
      <c r="E674" s="10" t="s">
        <v>22732</v>
      </c>
      <c r="F674" s="25"/>
      <c r="G674" s="25"/>
      <c r="H674" s="15"/>
      <c r="I674" s="15"/>
    </row>
    <row r="675" ht="24" customHeight="1" spans="1:9">
      <c r="A675" s="8" t="s">
        <v>24276</v>
      </c>
      <c r="B675" s="22" t="s">
        <v>6164</v>
      </c>
      <c r="C675" s="12" t="s">
        <v>224</v>
      </c>
      <c r="D675" s="8" t="s">
        <v>24277</v>
      </c>
      <c r="E675" s="10" t="s">
        <v>22732</v>
      </c>
      <c r="F675" s="25"/>
      <c r="G675" s="25"/>
      <c r="H675" s="15"/>
      <c r="I675" s="15"/>
    </row>
    <row r="676" ht="24" customHeight="1" spans="1:9">
      <c r="A676" s="8" t="s">
        <v>24278</v>
      </c>
      <c r="B676" s="22" t="s">
        <v>6165</v>
      </c>
      <c r="C676" s="12" t="s">
        <v>224</v>
      </c>
      <c r="D676" s="8" t="s">
        <v>24279</v>
      </c>
      <c r="E676" s="10" t="s">
        <v>22732</v>
      </c>
      <c r="F676" s="25"/>
      <c r="G676" s="25"/>
      <c r="H676" s="15"/>
      <c r="I676" s="15"/>
    </row>
    <row r="677" ht="24" customHeight="1" spans="1:9">
      <c r="A677" s="8" t="s">
        <v>24280</v>
      </c>
      <c r="B677" s="22" t="s">
        <v>6166</v>
      </c>
      <c r="C677" s="12" t="s">
        <v>224</v>
      </c>
      <c r="D677" s="8" t="s">
        <v>24281</v>
      </c>
      <c r="E677" s="10" t="s">
        <v>22732</v>
      </c>
      <c r="F677" s="25"/>
      <c r="G677" s="25"/>
      <c r="H677" s="15"/>
      <c r="I677" s="15"/>
    </row>
    <row r="678" ht="24" customHeight="1" spans="1:9">
      <c r="A678" s="8" t="s">
        <v>24282</v>
      </c>
      <c r="B678" s="22" t="s">
        <v>6167</v>
      </c>
      <c r="C678" s="12" t="s">
        <v>224</v>
      </c>
      <c r="D678" s="8" t="s">
        <v>24283</v>
      </c>
      <c r="E678" s="10" t="s">
        <v>22732</v>
      </c>
      <c r="F678" s="25"/>
      <c r="G678" s="25"/>
      <c r="H678" s="15"/>
      <c r="I678" s="15"/>
    </row>
    <row r="679" ht="24" customHeight="1" spans="1:9">
      <c r="A679" s="8" t="s">
        <v>24284</v>
      </c>
      <c r="B679" s="22" t="s">
        <v>6168</v>
      </c>
      <c r="C679" s="12" t="s">
        <v>224</v>
      </c>
      <c r="D679" s="8" t="s">
        <v>24285</v>
      </c>
      <c r="E679" s="10" t="s">
        <v>22732</v>
      </c>
      <c r="F679" s="25"/>
      <c r="G679" s="25"/>
      <c r="H679" s="15"/>
      <c r="I679" s="15"/>
    </row>
    <row r="680" ht="24" customHeight="1" spans="1:9">
      <c r="A680" s="8" t="s">
        <v>24286</v>
      </c>
      <c r="B680" s="22" t="s">
        <v>6169</v>
      </c>
      <c r="C680" s="12" t="s">
        <v>224</v>
      </c>
      <c r="D680" s="8" t="s">
        <v>24287</v>
      </c>
      <c r="E680" s="10" t="s">
        <v>22732</v>
      </c>
      <c r="F680" s="25"/>
      <c r="G680" s="25"/>
      <c r="H680" s="15"/>
      <c r="I680" s="15"/>
    </row>
    <row r="681" ht="24" customHeight="1" spans="1:9">
      <c r="A681" s="8" t="s">
        <v>24288</v>
      </c>
      <c r="B681" s="22" t="s">
        <v>6170</v>
      </c>
      <c r="C681" s="12" t="s">
        <v>224</v>
      </c>
      <c r="D681" s="8" t="s">
        <v>24289</v>
      </c>
      <c r="E681" s="10" t="s">
        <v>22732</v>
      </c>
      <c r="F681" s="25"/>
      <c r="G681" s="25"/>
      <c r="H681" s="15"/>
      <c r="I681" s="15"/>
    </row>
    <row r="682" ht="36" customHeight="1" spans="1:9">
      <c r="A682" s="8" t="s">
        <v>24290</v>
      </c>
      <c r="B682" s="22" t="s">
        <v>6171</v>
      </c>
      <c r="C682" s="12" t="s">
        <v>224</v>
      </c>
      <c r="D682" s="8" t="s">
        <v>24291</v>
      </c>
      <c r="E682" s="10" t="s">
        <v>22732</v>
      </c>
      <c r="F682" s="25"/>
      <c r="G682" s="25"/>
      <c r="H682" s="15"/>
      <c r="I682" s="15"/>
    </row>
    <row r="683" ht="36" customHeight="1" spans="1:9">
      <c r="A683" s="8" t="s">
        <v>24292</v>
      </c>
      <c r="B683" s="22" t="s">
        <v>6172</v>
      </c>
      <c r="C683" s="12" t="s">
        <v>224</v>
      </c>
      <c r="D683" s="8" t="s">
        <v>24293</v>
      </c>
      <c r="E683" s="10" t="s">
        <v>22732</v>
      </c>
      <c r="F683" s="25"/>
      <c r="G683" s="25"/>
      <c r="H683" s="15"/>
      <c r="I683" s="15"/>
    </row>
    <row r="684" ht="24" customHeight="1" spans="1:9">
      <c r="A684" s="8" t="s">
        <v>24294</v>
      </c>
      <c r="B684" s="22" t="s">
        <v>6173</v>
      </c>
      <c r="C684" s="12" t="s">
        <v>224</v>
      </c>
      <c r="D684" s="8" t="s">
        <v>24295</v>
      </c>
      <c r="E684" s="10" t="s">
        <v>22732</v>
      </c>
      <c r="F684" s="25"/>
      <c r="G684" s="25"/>
      <c r="H684" s="15"/>
      <c r="I684" s="15"/>
    </row>
    <row r="685" ht="24" customHeight="1" spans="1:9">
      <c r="A685" s="8" t="s">
        <v>24296</v>
      </c>
      <c r="B685" s="22" t="s">
        <v>6174</v>
      </c>
      <c r="C685" s="12" t="s">
        <v>224</v>
      </c>
      <c r="D685" s="8" t="s">
        <v>24297</v>
      </c>
      <c r="E685" s="10" t="s">
        <v>22732</v>
      </c>
      <c r="F685" s="25"/>
      <c r="G685" s="25"/>
      <c r="H685" s="15"/>
      <c r="I685" s="15"/>
    </row>
    <row r="686" ht="24" customHeight="1" spans="1:9">
      <c r="A686" s="8" t="s">
        <v>24298</v>
      </c>
      <c r="B686" s="22" t="s">
        <v>6175</v>
      </c>
      <c r="C686" s="12" t="s">
        <v>224</v>
      </c>
      <c r="D686" s="8" t="s">
        <v>24299</v>
      </c>
      <c r="E686" s="10" t="s">
        <v>22732</v>
      </c>
      <c r="F686" s="25"/>
      <c r="G686" s="25"/>
      <c r="H686" s="15"/>
      <c r="I686" s="15"/>
    </row>
    <row r="687" ht="24" customHeight="1" spans="1:9">
      <c r="A687" s="8" t="s">
        <v>24300</v>
      </c>
      <c r="B687" s="22" t="s">
        <v>6176</v>
      </c>
      <c r="C687" s="12" t="s">
        <v>224</v>
      </c>
      <c r="D687" s="8" t="s">
        <v>24301</v>
      </c>
      <c r="E687" s="10" t="s">
        <v>22732</v>
      </c>
      <c r="F687" s="25"/>
      <c r="G687" s="25"/>
      <c r="H687" s="15"/>
      <c r="I687" s="15"/>
    </row>
    <row r="688" ht="24" customHeight="1" spans="1:9">
      <c r="A688" s="8" t="s">
        <v>24302</v>
      </c>
      <c r="B688" s="22" t="s">
        <v>6177</v>
      </c>
      <c r="C688" s="12" t="s">
        <v>224</v>
      </c>
      <c r="D688" s="8" t="s">
        <v>24303</v>
      </c>
      <c r="E688" s="10" t="s">
        <v>22732</v>
      </c>
      <c r="F688" s="25"/>
      <c r="G688" s="25"/>
      <c r="H688" s="15"/>
      <c r="I688" s="15"/>
    </row>
    <row r="689" ht="24" customHeight="1" spans="1:9">
      <c r="A689" s="8" t="s">
        <v>24304</v>
      </c>
      <c r="B689" s="22" t="s">
        <v>6178</v>
      </c>
      <c r="C689" s="12" t="s">
        <v>224</v>
      </c>
      <c r="D689" s="8" t="s">
        <v>24305</v>
      </c>
      <c r="E689" s="10" t="s">
        <v>22732</v>
      </c>
      <c r="F689" s="25"/>
      <c r="G689" s="25"/>
      <c r="H689" s="15"/>
      <c r="I689" s="15"/>
    </row>
    <row r="690" ht="24" customHeight="1" spans="1:9">
      <c r="A690" s="8" t="s">
        <v>24306</v>
      </c>
      <c r="B690" s="22" t="s">
        <v>6179</v>
      </c>
      <c r="C690" s="12" t="s">
        <v>224</v>
      </c>
      <c r="D690" s="8" t="s">
        <v>24307</v>
      </c>
      <c r="E690" s="10" t="s">
        <v>22732</v>
      </c>
      <c r="F690" s="25"/>
      <c r="G690" s="25"/>
      <c r="H690" s="15"/>
      <c r="I690" s="15"/>
    </row>
    <row r="691" ht="24" customHeight="1" spans="1:9">
      <c r="A691" s="8" t="s">
        <v>24308</v>
      </c>
      <c r="B691" s="22" t="s">
        <v>6180</v>
      </c>
      <c r="C691" s="12" t="s">
        <v>224</v>
      </c>
      <c r="D691" s="8" t="s">
        <v>24309</v>
      </c>
      <c r="E691" s="10" t="s">
        <v>22732</v>
      </c>
      <c r="F691" s="25"/>
      <c r="G691" s="25"/>
      <c r="H691" s="15"/>
      <c r="I691" s="15"/>
    </row>
    <row r="692" ht="24" customHeight="1" spans="1:9">
      <c r="A692" s="8" t="s">
        <v>24310</v>
      </c>
      <c r="B692" s="22" t="s">
        <v>6181</v>
      </c>
      <c r="C692" s="12" t="s">
        <v>224</v>
      </c>
      <c r="D692" s="8" t="s">
        <v>24311</v>
      </c>
      <c r="E692" s="10" t="s">
        <v>22732</v>
      </c>
      <c r="F692" s="25"/>
      <c r="G692" s="25"/>
      <c r="H692" s="15"/>
      <c r="I692" s="15"/>
    </row>
    <row r="693" ht="24" customHeight="1" spans="1:9">
      <c r="A693" s="8" t="s">
        <v>24312</v>
      </c>
      <c r="B693" s="22" t="s">
        <v>6182</v>
      </c>
      <c r="C693" s="12" t="s">
        <v>224</v>
      </c>
      <c r="D693" s="8" t="s">
        <v>24313</v>
      </c>
      <c r="E693" s="10" t="s">
        <v>22732</v>
      </c>
      <c r="F693" s="25"/>
      <c r="G693" s="25"/>
      <c r="H693" s="15"/>
      <c r="I693" s="15"/>
    </row>
    <row r="694" ht="24" customHeight="1" spans="1:9">
      <c r="A694" s="8" t="s">
        <v>24314</v>
      </c>
      <c r="B694" s="22" t="s">
        <v>6183</v>
      </c>
      <c r="C694" s="12" t="s">
        <v>224</v>
      </c>
      <c r="D694" s="8" t="s">
        <v>24315</v>
      </c>
      <c r="E694" s="10" t="s">
        <v>22732</v>
      </c>
      <c r="F694" s="25"/>
      <c r="G694" s="25"/>
      <c r="H694" s="15"/>
      <c r="I694" s="15"/>
    </row>
    <row r="695" ht="24" customHeight="1" spans="1:9">
      <c r="A695" s="8" t="s">
        <v>24316</v>
      </c>
      <c r="B695" s="22" t="s">
        <v>6184</v>
      </c>
      <c r="C695" s="12" t="s">
        <v>224</v>
      </c>
      <c r="D695" s="8" t="s">
        <v>24317</v>
      </c>
      <c r="E695" s="10" t="s">
        <v>22732</v>
      </c>
      <c r="F695" s="25"/>
      <c r="G695" s="25"/>
      <c r="H695" s="15"/>
      <c r="I695" s="15"/>
    </row>
    <row r="696" ht="24" customHeight="1" spans="1:9">
      <c r="A696" s="8" t="s">
        <v>24318</v>
      </c>
      <c r="B696" s="22" t="s">
        <v>6185</v>
      </c>
      <c r="C696" s="12" t="s">
        <v>224</v>
      </c>
      <c r="D696" s="8" t="s">
        <v>24319</v>
      </c>
      <c r="E696" s="10" t="s">
        <v>22732</v>
      </c>
      <c r="F696" s="25"/>
      <c r="G696" s="25"/>
      <c r="H696" s="15"/>
      <c r="I696" s="15"/>
    </row>
    <row r="697" ht="24" customHeight="1" spans="1:9">
      <c r="A697" s="8" t="s">
        <v>24320</v>
      </c>
      <c r="B697" s="22" t="s">
        <v>24321</v>
      </c>
      <c r="C697" s="12" t="s">
        <v>224</v>
      </c>
      <c r="D697" s="8" t="s">
        <v>24034</v>
      </c>
      <c r="E697" s="10" t="s">
        <v>22732</v>
      </c>
      <c r="F697" s="25"/>
      <c r="G697" s="25"/>
      <c r="H697" s="15"/>
      <c r="I697" s="15"/>
    </row>
    <row r="698" ht="24" customHeight="1" spans="1:9">
      <c r="A698" s="8" t="s">
        <v>24322</v>
      </c>
      <c r="B698" s="22" t="s">
        <v>24323</v>
      </c>
      <c r="C698" s="12" t="s">
        <v>224</v>
      </c>
      <c r="D698" s="8" t="s">
        <v>24324</v>
      </c>
      <c r="E698" s="10" t="s">
        <v>22732</v>
      </c>
      <c r="F698" s="25"/>
      <c r="G698" s="25"/>
      <c r="H698" s="15"/>
      <c r="I698" s="15"/>
    </row>
    <row r="699" ht="24" customHeight="1" spans="1:9">
      <c r="A699" s="8" t="s">
        <v>24325</v>
      </c>
      <c r="B699" s="22" t="s">
        <v>24326</v>
      </c>
      <c r="C699" s="12" t="s">
        <v>224</v>
      </c>
      <c r="D699" s="8" t="s">
        <v>24021</v>
      </c>
      <c r="E699" s="10" t="s">
        <v>22732</v>
      </c>
      <c r="F699" s="25"/>
      <c r="G699" s="25"/>
      <c r="H699" s="15"/>
      <c r="I699" s="15"/>
    </row>
    <row r="700" ht="24" customHeight="1" spans="1:9">
      <c r="A700" s="8" t="s">
        <v>24327</v>
      </c>
      <c r="B700" s="22" t="s">
        <v>24328</v>
      </c>
      <c r="C700" s="12" t="s">
        <v>224</v>
      </c>
      <c r="D700" s="8" t="s">
        <v>24329</v>
      </c>
      <c r="E700" s="10" t="s">
        <v>22732</v>
      </c>
      <c r="F700" s="25"/>
      <c r="G700" s="25"/>
      <c r="H700" s="15"/>
      <c r="I700" s="15"/>
    </row>
    <row r="701" ht="24" customHeight="1" spans="1:9">
      <c r="A701" s="8" t="s">
        <v>24330</v>
      </c>
      <c r="B701" s="22" t="s">
        <v>24331</v>
      </c>
      <c r="C701" s="12" t="s">
        <v>224</v>
      </c>
      <c r="D701" s="8" t="s">
        <v>24332</v>
      </c>
      <c r="E701" s="10" t="s">
        <v>22732</v>
      </c>
      <c r="F701" s="25"/>
      <c r="G701" s="25"/>
      <c r="H701" s="15"/>
      <c r="I701" s="15"/>
    </row>
    <row r="702" ht="24" customHeight="1" spans="1:9">
      <c r="A702" s="8" t="s">
        <v>24333</v>
      </c>
      <c r="B702" s="22" t="s">
        <v>6191</v>
      </c>
      <c r="C702" s="12" t="s">
        <v>224</v>
      </c>
      <c r="D702" s="8" t="s">
        <v>24334</v>
      </c>
      <c r="E702" s="10" t="s">
        <v>22732</v>
      </c>
      <c r="F702" s="25"/>
      <c r="G702" s="25"/>
      <c r="H702" s="15"/>
      <c r="I702" s="15"/>
    </row>
    <row r="703" ht="24" customHeight="1" spans="1:9">
      <c r="A703" s="8" t="s">
        <v>24335</v>
      </c>
      <c r="B703" s="22" t="s">
        <v>6192</v>
      </c>
      <c r="C703" s="12" t="s">
        <v>224</v>
      </c>
      <c r="D703" s="8" t="s">
        <v>24336</v>
      </c>
      <c r="E703" s="10" t="s">
        <v>22732</v>
      </c>
      <c r="F703" s="25"/>
      <c r="G703" s="25"/>
      <c r="H703" s="15"/>
      <c r="I703" s="15"/>
    </row>
    <row r="704" ht="24" customHeight="1" spans="1:9">
      <c r="A704" s="8" t="s">
        <v>24337</v>
      </c>
      <c r="B704" s="22" t="s">
        <v>6193</v>
      </c>
      <c r="C704" s="12" t="s">
        <v>224</v>
      </c>
      <c r="D704" s="8" t="s">
        <v>24338</v>
      </c>
      <c r="E704" s="10" t="s">
        <v>22732</v>
      </c>
      <c r="F704" s="25"/>
      <c r="G704" s="25"/>
      <c r="H704" s="15"/>
      <c r="I704" s="15"/>
    </row>
    <row r="705" ht="24" customHeight="1" spans="1:9">
      <c r="A705" s="8" t="s">
        <v>24339</v>
      </c>
      <c r="B705" s="22" t="s">
        <v>6194</v>
      </c>
      <c r="C705" s="12" t="s">
        <v>224</v>
      </c>
      <c r="D705" s="8" t="s">
        <v>24340</v>
      </c>
      <c r="E705" s="10" t="s">
        <v>22732</v>
      </c>
      <c r="F705" s="25"/>
      <c r="G705" s="25"/>
      <c r="H705" s="15"/>
      <c r="I705" s="15"/>
    </row>
    <row r="706" ht="24" customHeight="1" spans="1:9">
      <c r="A706" s="8" t="s">
        <v>24341</v>
      </c>
      <c r="B706" s="22" t="s">
        <v>6195</v>
      </c>
      <c r="C706" s="12" t="s">
        <v>224</v>
      </c>
      <c r="D706" s="8" t="s">
        <v>24342</v>
      </c>
      <c r="E706" s="10" t="s">
        <v>22732</v>
      </c>
      <c r="F706" s="25"/>
      <c r="G706" s="25"/>
      <c r="H706" s="15"/>
      <c r="I706" s="15"/>
    </row>
    <row r="707" ht="24" customHeight="1" spans="1:9">
      <c r="A707" s="8" t="s">
        <v>24343</v>
      </c>
      <c r="B707" s="22" t="s">
        <v>6196</v>
      </c>
      <c r="C707" s="12" t="s">
        <v>224</v>
      </c>
      <c r="D707" s="8" t="s">
        <v>24006</v>
      </c>
      <c r="E707" s="10" t="s">
        <v>22732</v>
      </c>
      <c r="F707" s="25"/>
      <c r="G707" s="25"/>
      <c r="H707" s="15"/>
      <c r="I707" s="15"/>
    </row>
    <row r="708" ht="24" customHeight="1" spans="1:9">
      <c r="A708" s="8" t="s">
        <v>24344</v>
      </c>
      <c r="B708" s="22" t="s">
        <v>6197</v>
      </c>
      <c r="C708" s="12" t="s">
        <v>224</v>
      </c>
      <c r="D708" s="8" t="s">
        <v>24345</v>
      </c>
      <c r="E708" s="10" t="s">
        <v>22732</v>
      </c>
      <c r="F708" s="25"/>
      <c r="G708" s="25"/>
      <c r="H708" s="15"/>
      <c r="I708" s="15"/>
    </row>
    <row r="709" ht="24" customHeight="1" spans="1:9">
      <c r="A709" s="8" t="s">
        <v>24346</v>
      </c>
      <c r="B709" s="22" t="s">
        <v>6198</v>
      </c>
      <c r="C709" s="12" t="s">
        <v>224</v>
      </c>
      <c r="D709" s="8" t="s">
        <v>24347</v>
      </c>
      <c r="E709" s="10" t="s">
        <v>22732</v>
      </c>
      <c r="F709" s="25"/>
      <c r="G709" s="25"/>
      <c r="H709" s="15"/>
      <c r="I709" s="15"/>
    </row>
    <row r="710" ht="24" customHeight="1" spans="1:9">
      <c r="A710" s="8" t="s">
        <v>24348</v>
      </c>
      <c r="B710" s="22" t="s">
        <v>6199</v>
      </c>
      <c r="C710" s="12" t="s">
        <v>224</v>
      </c>
      <c r="D710" s="8" t="s">
        <v>24349</v>
      </c>
      <c r="E710" s="10" t="s">
        <v>22732</v>
      </c>
      <c r="F710" s="25"/>
      <c r="G710" s="25"/>
      <c r="H710" s="15"/>
      <c r="I710" s="15"/>
    </row>
    <row r="711" ht="24" customHeight="1" spans="1:9">
      <c r="A711" s="8" t="s">
        <v>24350</v>
      </c>
      <c r="B711" s="22" t="s">
        <v>6200</v>
      </c>
      <c r="C711" s="12" t="s">
        <v>224</v>
      </c>
      <c r="D711" s="8" t="s">
        <v>24351</v>
      </c>
      <c r="E711" s="10" t="s">
        <v>22732</v>
      </c>
      <c r="F711" s="25"/>
      <c r="G711" s="25"/>
      <c r="H711" s="15"/>
      <c r="I711" s="15"/>
    </row>
    <row r="712" ht="24" customHeight="1" spans="1:9">
      <c r="A712" s="8" t="s">
        <v>24352</v>
      </c>
      <c r="B712" s="22" t="s">
        <v>6201</v>
      </c>
      <c r="C712" s="12" t="s">
        <v>224</v>
      </c>
      <c r="D712" s="8" t="s">
        <v>22886</v>
      </c>
      <c r="E712" s="10" t="s">
        <v>22732</v>
      </c>
      <c r="F712" s="25"/>
      <c r="G712" s="25"/>
      <c r="H712" s="15"/>
      <c r="I712" s="15"/>
    </row>
    <row r="713" ht="24" customHeight="1" spans="1:9">
      <c r="A713" s="8" t="s">
        <v>24353</v>
      </c>
      <c r="B713" s="22" t="s">
        <v>6202</v>
      </c>
      <c r="C713" s="12" t="s">
        <v>224</v>
      </c>
      <c r="D713" s="8" t="s">
        <v>24354</v>
      </c>
      <c r="E713" s="10" t="s">
        <v>22732</v>
      </c>
      <c r="F713" s="25"/>
      <c r="G713" s="25"/>
      <c r="H713" s="15"/>
      <c r="I713" s="15"/>
    </row>
    <row r="714" ht="24" customHeight="1" spans="1:9">
      <c r="A714" s="8" t="s">
        <v>24355</v>
      </c>
      <c r="B714" s="22" t="s">
        <v>6203</v>
      </c>
      <c r="C714" s="12" t="s">
        <v>224</v>
      </c>
      <c r="D714" s="8" t="s">
        <v>24356</v>
      </c>
      <c r="E714" s="10" t="s">
        <v>22732</v>
      </c>
      <c r="F714" s="25"/>
      <c r="G714" s="25"/>
      <c r="H714" s="15"/>
      <c r="I714" s="15"/>
    </row>
    <row r="715" ht="24" customHeight="1" spans="1:9">
      <c r="A715" s="8" t="s">
        <v>24357</v>
      </c>
      <c r="B715" s="22" t="s">
        <v>6204</v>
      </c>
      <c r="C715" s="12" t="s">
        <v>224</v>
      </c>
      <c r="D715" s="8" t="s">
        <v>24358</v>
      </c>
      <c r="E715" s="10" t="s">
        <v>22732</v>
      </c>
      <c r="F715" s="25"/>
      <c r="G715" s="25"/>
      <c r="H715" s="15"/>
      <c r="I715" s="15"/>
    </row>
    <row r="716" ht="24" customHeight="1" spans="1:9">
      <c r="A716" s="8" t="s">
        <v>24359</v>
      </c>
      <c r="B716" s="22" t="s">
        <v>6205</v>
      </c>
      <c r="C716" s="12" t="s">
        <v>224</v>
      </c>
      <c r="D716" s="8" t="s">
        <v>24360</v>
      </c>
      <c r="E716" s="10" t="s">
        <v>22732</v>
      </c>
      <c r="F716" s="25"/>
      <c r="G716" s="25"/>
      <c r="H716" s="15"/>
      <c r="I716" s="15"/>
    </row>
    <row r="717" ht="24" customHeight="1" spans="1:9">
      <c r="A717" s="8" t="s">
        <v>24361</v>
      </c>
      <c r="B717" s="22" t="s">
        <v>6206</v>
      </c>
      <c r="C717" s="12" t="s">
        <v>224</v>
      </c>
      <c r="D717" s="8" t="s">
        <v>24362</v>
      </c>
      <c r="E717" s="10" t="s">
        <v>22732</v>
      </c>
      <c r="F717" s="25"/>
      <c r="G717" s="25"/>
      <c r="H717" s="15"/>
      <c r="I717" s="15"/>
    </row>
    <row r="718" ht="24" customHeight="1" spans="1:9">
      <c r="A718" s="8" t="s">
        <v>24363</v>
      </c>
      <c r="B718" s="22" t="s">
        <v>6207</v>
      </c>
      <c r="C718" s="12" t="s">
        <v>224</v>
      </c>
      <c r="D718" s="8" t="s">
        <v>24364</v>
      </c>
      <c r="E718" s="10" t="s">
        <v>22732</v>
      </c>
      <c r="F718" s="25"/>
      <c r="G718" s="25"/>
      <c r="H718" s="15"/>
      <c r="I718" s="15"/>
    </row>
    <row r="719" ht="24" customHeight="1" spans="1:9">
      <c r="A719" s="8" t="s">
        <v>24365</v>
      </c>
      <c r="B719" s="22" t="s">
        <v>6208</v>
      </c>
      <c r="C719" s="12" t="s">
        <v>224</v>
      </c>
      <c r="D719" s="8" t="s">
        <v>24366</v>
      </c>
      <c r="E719" s="10" t="s">
        <v>22732</v>
      </c>
      <c r="F719" s="25"/>
      <c r="G719" s="25"/>
      <c r="H719" s="15"/>
      <c r="I719" s="15"/>
    </row>
    <row r="720" ht="24" customHeight="1" spans="1:9">
      <c r="A720" s="8" t="s">
        <v>24367</v>
      </c>
      <c r="B720" s="22" t="s">
        <v>6209</v>
      </c>
      <c r="C720" s="12" t="s">
        <v>224</v>
      </c>
      <c r="D720" s="8" t="s">
        <v>24368</v>
      </c>
      <c r="E720" s="10" t="s">
        <v>22732</v>
      </c>
      <c r="F720" s="25"/>
      <c r="G720" s="25"/>
      <c r="H720" s="15"/>
      <c r="I720" s="15"/>
    </row>
    <row r="721" ht="36" customHeight="1" spans="1:9">
      <c r="A721" s="8" t="s">
        <v>24369</v>
      </c>
      <c r="B721" s="22" t="s">
        <v>6210</v>
      </c>
      <c r="C721" s="12" t="s">
        <v>224</v>
      </c>
      <c r="D721" s="8" t="s">
        <v>24370</v>
      </c>
      <c r="E721" s="10" t="s">
        <v>22732</v>
      </c>
      <c r="F721" s="25"/>
      <c r="G721" s="25"/>
      <c r="H721" s="15"/>
      <c r="I721" s="15"/>
    </row>
    <row r="722" ht="24" customHeight="1" spans="1:9">
      <c r="A722" s="8" t="s">
        <v>24371</v>
      </c>
      <c r="B722" s="22" t="s">
        <v>6211</v>
      </c>
      <c r="C722" s="12" t="s">
        <v>224</v>
      </c>
      <c r="D722" s="8" t="s">
        <v>24372</v>
      </c>
      <c r="E722" s="10" t="s">
        <v>22732</v>
      </c>
      <c r="F722" s="25"/>
      <c r="G722" s="25"/>
      <c r="H722" s="15"/>
      <c r="I722" s="15"/>
    </row>
    <row r="723" ht="24" customHeight="1" spans="1:9">
      <c r="A723" s="8" t="s">
        <v>24373</v>
      </c>
      <c r="B723" s="22" t="s">
        <v>6212</v>
      </c>
      <c r="C723" s="12" t="s">
        <v>224</v>
      </c>
      <c r="D723" s="8" t="s">
        <v>23302</v>
      </c>
      <c r="E723" s="10" t="s">
        <v>22732</v>
      </c>
      <c r="F723" s="25"/>
      <c r="G723" s="25"/>
      <c r="H723" s="15"/>
      <c r="I723" s="15"/>
    </row>
    <row r="724" ht="24" customHeight="1" spans="1:9">
      <c r="A724" s="8" t="s">
        <v>24374</v>
      </c>
      <c r="B724" s="22" t="s">
        <v>6213</v>
      </c>
      <c r="C724" s="12" t="s">
        <v>224</v>
      </c>
      <c r="D724" s="8" t="s">
        <v>24375</v>
      </c>
      <c r="E724" s="10" t="s">
        <v>22732</v>
      </c>
      <c r="F724" s="25"/>
      <c r="G724" s="25"/>
      <c r="H724" s="15"/>
      <c r="I724" s="15"/>
    </row>
    <row r="725" ht="36" customHeight="1" spans="1:9">
      <c r="A725" s="8" t="s">
        <v>24376</v>
      </c>
      <c r="B725" s="22" t="s">
        <v>6214</v>
      </c>
      <c r="C725" s="12" t="s">
        <v>224</v>
      </c>
      <c r="D725" s="8" t="s">
        <v>24377</v>
      </c>
      <c r="E725" s="10" t="s">
        <v>22732</v>
      </c>
      <c r="F725" s="25"/>
      <c r="G725" s="25"/>
      <c r="H725" s="15"/>
      <c r="I725" s="15"/>
    </row>
    <row r="726" ht="24" customHeight="1" spans="1:9">
      <c r="A726" s="8" t="s">
        <v>24378</v>
      </c>
      <c r="B726" s="22" t="s">
        <v>6215</v>
      </c>
      <c r="C726" s="12" t="s">
        <v>224</v>
      </c>
      <c r="D726" s="8" t="s">
        <v>24379</v>
      </c>
      <c r="E726" s="10" t="s">
        <v>22732</v>
      </c>
      <c r="F726" s="25"/>
      <c r="G726" s="25"/>
      <c r="H726" s="15"/>
      <c r="I726" s="15"/>
    </row>
    <row r="727" ht="24" customHeight="1" spans="1:9">
      <c r="A727" s="8" t="s">
        <v>24380</v>
      </c>
      <c r="B727" s="22" t="s">
        <v>6216</v>
      </c>
      <c r="C727" s="12" t="s">
        <v>224</v>
      </c>
      <c r="D727" s="8" t="s">
        <v>24381</v>
      </c>
      <c r="E727" s="10" t="s">
        <v>22732</v>
      </c>
      <c r="F727" s="25"/>
      <c r="G727" s="25"/>
      <c r="H727" s="15"/>
      <c r="I727" s="15"/>
    </row>
    <row r="728" ht="24" customHeight="1" spans="1:9">
      <c r="A728" s="8" t="s">
        <v>24382</v>
      </c>
      <c r="B728" s="22" t="s">
        <v>6217</v>
      </c>
      <c r="C728" s="12" t="s">
        <v>224</v>
      </c>
      <c r="D728" s="8" t="s">
        <v>24383</v>
      </c>
      <c r="E728" s="10" t="s">
        <v>22732</v>
      </c>
      <c r="F728" s="25"/>
      <c r="G728" s="25"/>
      <c r="H728" s="15"/>
      <c r="I728" s="15"/>
    </row>
    <row r="729" ht="24" customHeight="1" spans="1:9">
      <c r="A729" s="8" t="s">
        <v>24384</v>
      </c>
      <c r="B729" s="22" t="s">
        <v>6218</v>
      </c>
      <c r="C729" s="12" t="s">
        <v>224</v>
      </c>
      <c r="D729" s="8" t="s">
        <v>24385</v>
      </c>
      <c r="E729" s="10" t="s">
        <v>22732</v>
      </c>
      <c r="F729" s="25"/>
      <c r="G729" s="25"/>
      <c r="H729" s="15"/>
      <c r="I729" s="15"/>
    </row>
    <row r="730" ht="24" customHeight="1" spans="1:9">
      <c r="A730" s="8" t="s">
        <v>24386</v>
      </c>
      <c r="B730" s="22" t="s">
        <v>6219</v>
      </c>
      <c r="C730" s="12" t="s">
        <v>224</v>
      </c>
      <c r="D730" s="8" t="s">
        <v>24387</v>
      </c>
      <c r="E730" s="10" t="s">
        <v>22732</v>
      </c>
      <c r="F730" s="25"/>
      <c r="G730" s="25"/>
      <c r="H730" s="15"/>
      <c r="I730" s="15"/>
    </row>
    <row r="731" ht="24" customHeight="1" spans="1:9">
      <c r="A731" s="8" t="s">
        <v>24388</v>
      </c>
      <c r="B731" s="22" t="s">
        <v>6220</v>
      </c>
      <c r="C731" s="12" t="s">
        <v>224</v>
      </c>
      <c r="D731" s="8" t="s">
        <v>24389</v>
      </c>
      <c r="E731" s="10" t="s">
        <v>22732</v>
      </c>
      <c r="F731" s="25"/>
      <c r="G731" s="25"/>
      <c r="H731" s="15"/>
      <c r="I731" s="15"/>
    </row>
    <row r="732" ht="24" customHeight="1" spans="1:9">
      <c r="A732" s="8" t="s">
        <v>24390</v>
      </c>
      <c r="B732" s="22" t="s">
        <v>6221</v>
      </c>
      <c r="C732" s="12" t="s">
        <v>224</v>
      </c>
      <c r="D732" s="8" t="s">
        <v>24391</v>
      </c>
      <c r="E732" s="10" t="s">
        <v>22732</v>
      </c>
      <c r="F732" s="25"/>
      <c r="G732" s="25"/>
      <c r="H732" s="15"/>
      <c r="I732" s="15"/>
    </row>
    <row r="733" ht="24" customHeight="1" spans="1:9">
      <c r="A733" s="8" t="s">
        <v>24392</v>
      </c>
      <c r="B733" s="22" t="s">
        <v>6222</v>
      </c>
      <c r="C733" s="12" t="s">
        <v>224</v>
      </c>
      <c r="D733" s="8" t="s">
        <v>24377</v>
      </c>
      <c r="E733" s="10" t="s">
        <v>22732</v>
      </c>
      <c r="F733" s="25"/>
      <c r="G733" s="25"/>
      <c r="H733" s="15"/>
      <c r="I733" s="15"/>
    </row>
    <row r="734" ht="24" customHeight="1" spans="1:9">
      <c r="A734" s="8" t="s">
        <v>24393</v>
      </c>
      <c r="B734" s="22" t="s">
        <v>6223</v>
      </c>
      <c r="C734" s="12" t="s">
        <v>224</v>
      </c>
      <c r="D734" s="8" t="s">
        <v>24394</v>
      </c>
      <c r="E734" s="10" t="s">
        <v>22732</v>
      </c>
      <c r="F734" s="25"/>
      <c r="G734" s="25"/>
      <c r="H734" s="15"/>
      <c r="I734" s="15"/>
    </row>
    <row r="735" ht="24" customHeight="1" spans="1:9">
      <c r="A735" s="8" t="s">
        <v>24395</v>
      </c>
      <c r="B735" s="22" t="s">
        <v>6224</v>
      </c>
      <c r="C735" s="12" t="s">
        <v>224</v>
      </c>
      <c r="D735" s="8" t="s">
        <v>22937</v>
      </c>
      <c r="E735" s="10" t="s">
        <v>22732</v>
      </c>
      <c r="F735" s="25"/>
      <c r="G735" s="25"/>
      <c r="H735" s="15"/>
      <c r="I735" s="15"/>
    </row>
    <row r="736" ht="24" customHeight="1" spans="1:9">
      <c r="A736" s="8" t="s">
        <v>24396</v>
      </c>
      <c r="B736" s="22" t="s">
        <v>6225</v>
      </c>
      <c r="C736" s="12" t="s">
        <v>224</v>
      </c>
      <c r="D736" s="8" t="s">
        <v>24397</v>
      </c>
      <c r="E736" s="10" t="s">
        <v>22732</v>
      </c>
      <c r="F736" s="25"/>
      <c r="G736" s="25"/>
      <c r="H736" s="15"/>
      <c r="I736" s="15"/>
    </row>
    <row r="737" ht="24" customHeight="1" spans="1:9">
      <c r="A737" s="8" t="s">
        <v>24398</v>
      </c>
      <c r="B737" s="22" t="s">
        <v>6226</v>
      </c>
      <c r="C737" s="12" t="s">
        <v>224</v>
      </c>
      <c r="D737" s="8" t="s">
        <v>24399</v>
      </c>
      <c r="E737" s="10" t="s">
        <v>22732</v>
      </c>
      <c r="F737" s="25"/>
      <c r="G737" s="25"/>
      <c r="H737" s="15"/>
      <c r="I737" s="15"/>
    </row>
    <row r="738" ht="24" customHeight="1" spans="1:9">
      <c r="A738" s="8" t="s">
        <v>24400</v>
      </c>
      <c r="B738" s="22" t="s">
        <v>6227</v>
      </c>
      <c r="C738" s="12" t="s">
        <v>224</v>
      </c>
      <c r="D738" s="8" t="s">
        <v>24401</v>
      </c>
      <c r="E738" s="10" t="s">
        <v>22732</v>
      </c>
      <c r="F738" s="25"/>
      <c r="G738" s="25"/>
      <c r="H738" s="15"/>
      <c r="I738" s="15"/>
    </row>
    <row r="739" ht="24" customHeight="1" spans="1:9">
      <c r="A739" s="8" t="s">
        <v>24402</v>
      </c>
      <c r="B739" s="22" t="s">
        <v>6228</v>
      </c>
      <c r="C739" s="12" t="s">
        <v>224</v>
      </c>
      <c r="D739" s="8" t="s">
        <v>24403</v>
      </c>
      <c r="E739" s="10" t="s">
        <v>22732</v>
      </c>
      <c r="F739" s="25"/>
      <c r="G739" s="25"/>
      <c r="H739" s="15"/>
      <c r="I739" s="15"/>
    </row>
    <row r="740" ht="24" customHeight="1" spans="1:9">
      <c r="A740" s="8" t="s">
        <v>24404</v>
      </c>
      <c r="B740" s="22" t="s">
        <v>6229</v>
      </c>
      <c r="C740" s="12" t="s">
        <v>224</v>
      </c>
      <c r="D740" s="8" t="s">
        <v>24405</v>
      </c>
      <c r="E740" s="10" t="s">
        <v>22732</v>
      </c>
      <c r="F740" s="25"/>
      <c r="G740" s="25"/>
      <c r="H740" s="15"/>
      <c r="I740" s="15"/>
    </row>
    <row r="741" ht="24" customHeight="1" spans="1:9">
      <c r="A741" s="8" t="s">
        <v>24406</v>
      </c>
      <c r="B741" s="22" t="s">
        <v>6230</v>
      </c>
      <c r="C741" s="12" t="s">
        <v>224</v>
      </c>
      <c r="D741" s="8" t="s">
        <v>24407</v>
      </c>
      <c r="E741" s="10" t="s">
        <v>22732</v>
      </c>
      <c r="F741" s="25"/>
      <c r="G741" s="25"/>
      <c r="H741" s="15"/>
      <c r="I741" s="15"/>
    </row>
    <row r="742" ht="24" customHeight="1" spans="1:9">
      <c r="A742" s="8" t="s">
        <v>24408</v>
      </c>
      <c r="B742" s="22" t="s">
        <v>6231</v>
      </c>
      <c r="C742" s="12" t="s">
        <v>224</v>
      </c>
      <c r="D742" s="8" t="s">
        <v>23949</v>
      </c>
      <c r="E742" s="10" t="s">
        <v>22732</v>
      </c>
      <c r="F742" s="25"/>
      <c r="G742" s="25"/>
      <c r="H742" s="15"/>
      <c r="I742" s="15"/>
    </row>
    <row r="743" ht="24" customHeight="1" spans="1:9">
      <c r="A743" s="8" t="s">
        <v>24409</v>
      </c>
      <c r="B743" s="22" t="s">
        <v>24410</v>
      </c>
      <c r="C743" s="12" t="s">
        <v>224</v>
      </c>
      <c r="D743" s="8" t="s">
        <v>24411</v>
      </c>
      <c r="E743" s="10" t="s">
        <v>22732</v>
      </c>
      <c r="F743" s="25"/>
      <c r="G743" s="25"/>
      <c r="H743" s="15"/>
      <c r="I743" s="15"/>
    </row>
    <row r="744" ht="24" customHeight="1" spans="1:9">
      <c r="A744" s="8" t="s">
        <v>24412</v>
      </c>
      <c r="B744" s="22" t="s">
        <v>6233</v>
      </c>
      <c r="C744" s="12" t="s">
        <v>224</v>
      </c>
      <c r="D744" s="8" t="s">
        <v>24413</v>
      </c>
      <c r="E744" s="10" t="s">
        <v>22732</v>
      </c>
      <c r="F744" s="25"/>
      <c r="G744" s="25"/>
      <c r="H744" s="15"/>
      <c r="I744" s="15"/>
    </row>
    <row r="745" ht="24" customHeight="1" spans="1:9">
      <c r="A745" s="8" t="s">
        <v>24414</v>
      </c>
      <c r="B745" s="22" t="s">
        <v>6234</v>
      </c>
      <c r="C745" s="12" t="s">
        <v>224</v>
      </c>
      <c r="D745" s="8" t="s">
        <v>24246</v>
      </c>
      <c r="E745" s="10" t="s">
        <v>22732</v>
      </c>
      <c r="F745" s="25"/>
      <c r="G745" s="25"/>
      <c r="H745" s="15"/>
      <c r="I745" s="15"/>
    </row>
    <row r="746" ht="24" customHeight="1" spans="1:9">
      <c r="A746" s="8" t="s">
        <v>24415</v>
      </c>
      <c r="B746" s="22" t="s">
        <v>6235</v>
      </c>
      <c r="C746" s="12" t="s">
        <v>224</v>
      </c>
      <c r="D746" s="8" t="s">
        <v>24416</v>
      </c>
      <c r="E746" s="10" t="s">
        <v>22732</v>
      </c>
      <c r="F746" s="25"/>
      <c r="G746" s="25"/>
      <c r="H746" s="15"/>
      <c r="I746" s="15"/>
    </row>
    <row r="747" ht="24" customHeight="1" spans="1:9">
      <c r="A747" s="8" t="s">
        <v>24417</v>
      </c>
      <c r="B747" s="22" t="s">
        <v>6236</v>
      </c>
      <c r="C747" s="12" t="s">
        <v>224</v>
      </c>
      <c r="D747" s="8" t="s">
        <v>24418</v>
      </c>
      <c r="E747" s="10" t="s">
        <v>22732</v>
      </c>
      <c r="F747" s="25"/>
      <c r="G747" s="25"/>
      <c r="H747" s="15"/>
      <c r="I747" s="15"/>
    </row>
    <row r="748" ht="24" customHeight="1" spans="1:9">
      <c r="A748" s="8" t="s">
        <v>24419</v>
      </c>
      <c r="B748" s="22" t="s">
        <v>6237</v>
      </c>
      <c r="C748" s="12" t="s">
        <v>224</v>
      </c>
      <c r="D748" s="8" t="s">
        <v>24420</v>
      </c>
      <c r="E748" s="10" t="s">
        <v>22732</v>
      </c>
      <c r="F748" s="25"/>
      <c r="G748" s="25"/>
      <c r="H748" s="15"/>
      <c r="I748" s="15"/>
    </row>
    <row r="749" ht="24" customHeight="1" spans="1:9">
      <c r="A749" s="8" t="s">
        <v>24421</v>
      </c>
      <c r="B749" s="22" t="s">
        <v>6238</v>
      </c>
      <c r="C749" s="12" t="s">
        <v>224</v>
      </c>
      <c r="D749" s="8" t="s">
        <v>24422</v>
      </c>
      <c r="E749" s="10" t="s">
        <v>22732</v>
      </c>
      <c r="F749" s="25"/>
      <c r="G749" s="25"/>
      <c r="H749" s="15"/>
      <c r="I749" s="15"/>
    </row>
    <row r="750" ht="24" customHeight="1" spans="1:9">
      <c r="A750" s="8" t="s">
        <v>24423</v>
      </c>
      <c r="B750" s="22" t="s">
        <v>6239</v>
      </c>
      <c r="C750" s="12" t="s">
        <v>224</v>
      </c>
      <c r="D750" s="8" t="s">
        <v>24424</v>
      </c>
      <c r="E750" s="10" t="s">
        <v>22732</v>
      </c>
      <c r="F750" s="25"/>
      <c r="G750" s="25"/>
      <c r="H750" s="15"/>
      <c r="I750" s="15"/>
    </row>
    <row r="751" ht="24" customHeight="1" spans="1:9">
      <c r="A751" s="8" t="s">
        <v>24425</v>
      </c>
      <c r="B751" s="22" t="s">
        <v>6240</v>
      </c>
      <c r="C751" s="12" t="s">
        <v>224</v>
      </c>
      <c r="D751" s="8" t="s">
        <v>24372</v>
      </c>
      <c r="E751" s="10" t="s">
        <v>22732</v>
      </c>
      <c r="F751" s="25"/>
      <c r="G751" s="25"/>
      <c r="H751" s="15"/>
      <c r="I751" s="15"/>
    </row>
    <row r="752" ht="24" customHeight="1" spans="1:9">
      <c r="A752" s="8" t="s">
        <v>24426</v>
      </c>
      <c r="B752" s="22" t="s">
        <v>6241</v>
      </c>
      <c r="C752" s="12" t="s">
        <v>224</v>
      </c>
      <c r="D752" s="8" t="s">
        <v>24427</v>
      </c>
      <c r="E752" s="10" t="s">
        <v>22732</v>
      </c>
      <c r="F752" s="25"/>
      <c r="G752" s="25"/>
      <c r="H752" s="15"/>
      <c r="I752" s="15"/>
    </row>
    <row r="753" ht="36" customHeight="1" spans="1:9">
      <c r="A753" s="8" t="s">
        <v>24428</v>
      </c>
      <c r="B753" s="22" t="s">
        <v>6242</v>
      </c>
      <c r="C753" s="12" t="s">
        <v>224</v>
      </c>
      <c r="D753" s="8" t="s">
        <v>24360</v>
      </c>
      <c r="E753" s="10" t="s">
        <v>22732</v>
      </c>
      <c r="F753" s="25"/>
      <c r="G753" s="25"/>
      <c r="H753" s="15"/>
      <c r="I753" s="15"/>
    </row>
    <row r="754" ht="24" customHeight="1" spans="1:9">
      <c r="A754" s="8" t="s">
        <v>24429</v>
      </c>
      <c r="B754" s="22" t="s">
        <v>6243</v>
      </c>
      <c r="C754" s="12" t="s">
        <v>224</v>
      </c>
      <c r="D754" s="8" t="s">
        <v>24430</v>
      </c>
      <c r="E754" s="10" t="s">
        <v>22732</v>
      </c>
      <c r="F754" s="25"/>
      <c r="G754" s="25"/>
      <c r="H754" s="15"/>
      <c r="I754" s="15"/>
    </row>
    <row r="755" ht="24" customHeight="1" spans="1:9">
      <c r="A755" s="8" t="s">
        <v>24431</v>
      </c>
      <c r="B755" s="22" t="s">
        <v>6244</v>
      </c>
      <c r="C755" s="12" t="s">
        <v>224</v>
      </c>
      <c r="D755" s="8" t="s">
        <v>24432</v>
      </c>
      <c r="E755" s="10" t="s">
        <v>22732</v>
      </c>
      <c r="F755" s="25"/>
      <c r="G755" s="25"/>
      <c r="H755" s="15"/>
      <c r="I755" s="15"/>
    </row>
    <row r="756" ht="24" customHeight="1" spans="1:9">
      <c r="A756" s="8" t="s">
        <v>24433</v>
      </c>
      <c r="B756" s="22" t="s">
        <v>6245</v>
      </c>
      <c r="C756" s="12" t="s">
        <v>224</v>
      </c>
      <c r="D756" s="8" t="s">
        <v>24434</v>
      </c>
      <c r="E756" s="10" t="s">
        <v>22732</v>
      </c>
      <c r="F756" s="25"/>
      <c r="G756" s="25"/>
      <c r="H756" s="15"/>
      <c r="I756" s="15"/>
    </row>
    <row r="757" ht="24" customHeight="1" spans="1:9">
      <c r="A757" s="8" t="s">
        <v>24435</v>
      </c>
      <c r="B757" s="22" t="s">
        <v>6246</v>
      </c>
      <c r="C757" s="12" t="s">
        <v>224</v>
      </c>
      <c r="D757" s="8" t="s">
        <v>24436</v>
      </c>
      <c r="E757" s="10" t="s">
        <v>22732</v>
      </c>
      <c r="F757" s="25"/>
      <c r="G757" s="25"/>
      <c r="H757" s="15"/>
      <c r="I757" s="15"/>
    </row>
    <row r="758" ht="24" customHeight="1" spans="1:9">
      <c r="A758" s="8" t="s">
        <v>24437</v>
      </c>
      <c r="B758" s="22" t="s">
        <v>6247</v>
      </c>
      <c r="C758" s="12" t="s">
        <v>224</v>
      </c>
      <c r="D758" s="8" t="s">
        <v>24438</v>
      </c>
      <c r="E758" s="10" t="s">
        <v>22732</v>
      </c>
      <c r="F758" s="25"/>
      <c r="G758" s="25"/>
      <c r="H758" s="15"/>
      <c r="I758" s="15"/>
    </row>
    <row r="759" ht="24" customHeight="1" spans="1:9">
      <c r="A759" s="8" t="s">
        <v>24439</v>
      </c>
      <c r="B759" s="22" t="s">
        <v>6248</v>
      </c>
      <c r="C759" s="12" t="s">
        <v>224</v>
      </c>
      <c r="D759" s="8" t="s">
        <v>24440</v>
      </c>
      <c r="E759" s="10" t="s">
        <v>22732</v>
      </c>
      <c r="F759" s="25"/>
      <c r="G759" s="25"/>
      <c r="H759" s="15"/>
      <c r="I759" s="15"/>
    </row>
    <row r="760" ht="24" customHeight="1" spans="1:9">
      <c r="A760" s="8" t="s">
        <v>24441</v>
      </c>
      <c r="B760" s="22" t="s">
        <v>24442</v>
      </c>
      <c r="C760" s="12" t="s">
        <v>224</v>
      </c>
      <c r="D760" s="8" t="s">
        <v>24443</v>
      </c>
      <c r="E760" s="10" t="s">
        <v>22732</v>
      </c>
      <c r="F760" s="25"/>
      <c r="G760" s="25"/>
      <c r="H760" s="15"/>
      <c r="I760" s="15"/>
    </row>
    <row r="761" ht="24" customHeight="1" spans="1:9">
      <c r="A761" s="8" t="s">
        <v>24444</v>
      </c>
      <c r="B761" s="22" t="s">
        <v>24445</v>
      </c>
      <c r="C761" s="12" t="s">
        <v>224</v>
      </c>
      <c r="D761" s="8" t="s">
        <v>24446</v>
      </c>
      <c r="E761" s="10" t="s">
        <v>22732</v>
      </c>
      <c r="F761" s="25"/>
      <c r="G761" s="25"/>
      <c r="H761" s="15"/>
      <c r="I761" s="15"/>
    </row>
    <row r="762" ht="24" customHeight="1" spans="1:9">
      <c r="A762" s="8" t="s">
        <v>24447</v>
      </c>
      <c r="B762" s="22" t="s">
        <v>24448</v>
      </c>
      <c r="C762" s="12" t="s">
        <v>224</v>
      </c>
      <c r="D762" s="8" t="s">
        <v>24071</v>
      </c>
      <c r="E762" s="10" t="s">
        <v>22732</v>
      </c>
      <c r="F762" s="25"/>
      <c r="G762" s="25"/>
      <c r="H762" s="15"/>
      <c r="I762" s="15"/>
    </row>
    <row r="763" ht="24" customHeight="1" spans="1:9">
      <c r="A763" s="8" t="s">
        <v>24449</v>
      </c>
      <c r="B763" s="22" t="s">
        <v>24450</v>
      </c>
      <c r="C763" s="12" t="s">
        <v>224</v>
      </c>
      <c r="D763" s="8" t="s">
        <v>24451</v>
      </c>
      <c r="E763" s="10" t="s">
        <v>22732</v>
      </c>
      <c r="F763" s="25"/>
      <c r="G763" s="25"/>
      <c r="H763" s="15"/>
      <c r="I763" s="15"/>
    </row>
    <row r="764" ht="24" customHeight="1" spans="1:9">
      <c r="A764" s="8" t="s">
        <v>24452</v>
      </c>
      <c r="B764" s="22" t="s">
        <v>24453</v>
      </c>
      <c r="C764" s="12" t="s">
        <v>224</v>
      </c>
      <c r="D764" s="8" t="s">
        <v>24079</v>
      </c>
      <c r="E764" s="10" t="s">
        <v>22732</v>
      </c>
      <c r="F764" s="25"/>
      <c r="G764" s="25"/>
      <c r="H764" s="15"/>
      <c r="I764" s="15"/>
    </row>
    <row r="765" ht="24" customHeight="1" spans="1:9">
      <c r="A765" s="8" t="s">
        <v>24454</v>
      </c>
      <c r="B765" s="22" t="s">
        <v>24455</v>
      </c>
      <c r="C765" s="12" t="s">
        <v>224</v>
      </c>
      <c r="D765" s="8" t="s">
        <v>24456</v>
      </c>
      <c r="E765" s="10" t="s">
        <v>22732</v>
      </c>
      <c r="F765" s="25"/>
      <c r="G765" s="25"/>
      <c r="H765" s="15"/>
      <c r="I765" s="15"/>
    </row>
    <row r="766" ht="24" customHeight="1" spans="1:9">
      <c r="A766" s="8" t="s">
        <v>24457</v>
      </c>
      <c r="B766" s="22" t="s">
        <v>24458</v>
      </c>
      <c r="C766" s="12" t="s">
        <v>224</v>
      </c>
      <c r="D766" s="8" t="s">
        <v>24459</v>
      </c>
      <c r="E766" s="10" t="s">
        <v>22732</v>
      </c>
      <c r="F766" s="25"/>
      <c r="G766" s="25"/>
      <c r="H766" s="15"/>
      <c r="I766" s="15"/>
    </row>
    <row r="767" ht="24" customHeight="1" spans="1:9">
      <c r="A767" s="8" t="s">
        <v>24460</v>
      </c>
      <c r="B767" s="22" t="s">
        <v>24461</v>
      </c>
      <c r="C767" s="12" t="s">
        <v>224</v>
      </c>
      <c r="D767" s="8" t="s">
        <v>24462</v>
      </c>
      <c r="E767" s="10" t="s">
        <v>22732</v>
      </c>
      <c r="F767" s="25"/>
      <c r="G767" s="25"/>
      <c r="H767" s="15"/>
      <c r="I767" s="15"/>
    </row>
    <row r="768" ht="24" customHeight="1" spans="1:9">
      <c r="A768" s="8" t="s">
        <v>24463</v>
      </c>
      <c r="B768" s="22" t="s">
        <v>24464</v>
      </c>
      <c r="C768" s="12" t="s">
        <v>224</v>
      </c>
      <c r="D768" s="8" t="s">
        <v>24465</v>
      </c>
      <c r="E768" s="10" t="s">
        <v>22732</v>
      </c>
      <c r="F768" s="25"/>
      <c r="G768" s="25"/>
      <c r="H768" s="15"/>
      <c r="I768" s="15"/>
    </row>
    <row r="769" ht="24" customHeight="1" spans="1:9">
      <c r="A769" s="8" t="s">
        <v>24466</v>
      </c>
      <c r="B769" s="22" t="s">
        <v>24467</v>
      </c>
      <c r="C769" s="12" t="s">
        <v>224</v>
      </c>
      <c r="D769" s="8" t="s">
        <v>24133</v>
      </c>
      <c r="E769" s="10" t="s">
        <v>22732</v>
      </c>
      <c r="F769" s="25"/>
      <c r="G769" s="25"/>
      <c r="H769" s="15"/>
      <c r="I769" s="15"/>
    </row>
    <row r="770" ht="24" customHeight="1" spans="1:9">
      <c r="A770" s="8" t="s">
        <v>24468</v>
      </c>
      <c r="B770" s="22" t="s">
        <v>24469</v>
      </c>
      <c r="C770" s="12" t="s">
        <v>224</v>
      </c>
      <c r="D770" s="8" t="s">
        <v>24470</v>
      </c>
      <c r="E770" s="10" t="s">
        <v>22732</v>
      </c>
      <c r="F770" s="25"/>
      <c r="G770" s="25"/>
      <c r="H770" s="15"/>
      <c r="I770" s="15"/>
    </row>
    <row r="771" ht="24" customHeight="1" spans="1:9">
      <c r="A771" s="8" t="s">
        <v>24471</v>
      </c>
      <c r="B771" s="22" t="s">
        <v>24472</v>
      </c>
      <c r="C771" s="12" t="s">
        <v>224</v>
      </c>
      <c r="D771" s="8" t="s">
        <v>23716</v>
      </c>
      <c r="E771" s="10" t="s">
        <v>22732</v>
      </c>
      <c r="F771" s="25"/>
      <c r="G771" s="25"/>
      <c r="H771" s="15"/>
      <c r="I771" s="15"/>
    </row>
    <row r="772" ht="24" customHeight="1" spans="1:9">
      <c r="A772" s="8" t="s">
        <v>24473</v>
      </c>
      <c r="B772" s="22" t="s">
        <v>24474</v>
      </c>
      <c r="C772" s="12" t="s">
        <v>224</v>
      </c>
      <c r="D772" s="8" t="s">
        <v>24475</v>
      </c>
      <c r="E772" s="10" t="s">
        <v>22732</v>
      </c>
      <c r="F772" s="25"/>
      <c r="G772" s="25"/>
      <c r="H772" s="15"/>
      <c r="I772" s="15"/>
    </row>
    <row r="773" ht="24" customHeight="1" spans="1:9">
      <c r="A773" s="8" t="s">
        <v>24476</v>
      </c>
      <c r="B773" s="22" t="s">
        <v>24477</v>
      </c>
      <c r="C773" s="12" t="s">
        <v>224</v>
      </c>
      <c r="D773" s="8" t="s">
        <v>24478</v>
      </c>
      <c r="E773" s="10" t="s">
        <v>22732</v>
      </c>
      <c r="F773" s="25"/>
      <c r="G773" s="25"/>
      <c r="H773" s="15"/>
      <c r="I773" s="15"/>
    </row>
    <row r="774" ht="24" customHeight="1" spans="1:9">
      <c r="A774" s="8" t="s">
        <v>24479</v>
      </c>
      <c r="B774" s="22" t="s">
        <v>24480</v>
      </c>
      <c r="C774" s="12" t="s">
        <v>224</v>
      </c>
      <c r="D774" s="8" t="s">
        <v>24481</v>
      </c>
      <c r="E774" s="10" t="s">
        <v>22732</v>
      </c>
      <c r="F774" s="25"/>
      <c r="G774" s="25"/>
      <c r="H774" s="15"/>
      <c r="I774" s="15"/>
    </row>
    <row r="775" ht="24" customHeight="1" spans="1:9">
      <c r="A775" s="8" t="s">
        <v>24482</v>
      </c>
      <c r="B775" s="22" t="s">
        <v>24483</v>
      </c>
      <c r="C775" s="12" t="s">
        <v>224</v>
      </c>
      <c r="D775" s="8" t="s">
        <v>24484</v>
      </c>
      <c r="E775" s="10" t="s">
        <v>22732</v>
      </c>
      <c r="F775" s="25"/>
      <c r="G775" s="25"/>
      <c r="H775" s="15"/>
      <c r="I775" s="15"/>
    </row>
    <row r="776" ht="24" customHeight="1" spans="1:9">
      <c r="A776" s="8" t="s">
        <v>24485</v>
      </c>
      <c r="B776" s="22" t="s">
        <v>6265</v>
      </c>
      <c r="C776" s="12" t="s">
        <v>224</v>
      </c>
      <c r="D776" s="8" t="s">
        <v>23249</v>
      </c>
      <c r="E776" s="10" t="s">
        <v>22732</v>
      </c>
      <c r="F776" s="25"/>
      <c r="G776" s="25"/>
      <c r="H776" s="15"/>
      <c r="I776" s="15"/>
    </row>
    <row r="777" ht="24" customHeight="1" spans="1:9">
      <c r="A777" s="8" t="s">
        <v>24486</v>
      </c>
      <c r="B777" s="22" t="s">
        <v>6266</v>
      </c>
      <c r="C777" s="12" t="s">
        <v>224</v>
      </c>
      <c r="D777" s="8" t="s">
        <v>24487</v>
      </c>
      <c r="E777" s="10" t="s">
        <v>22732</v>
      </c>
      <c r="F777" s="25"/>
      <c r="G777" s="25"/>
      <c r="H777" s="15"/>
      <c r="I777" s="15"/>
    </row>
    <row r="778" ht="24" customHeight="1" spans="1:9">
      <c r="A778" s="8" t="s">
        <v>24488</v>
      </c>
      <c r="B778" s="22" t="s">
        <v>6267</v>
      </c>
      <c r="C778" s="12" t="s">
        <v>224</v>
      </c>
      <c r="D778" s="8" t="s">
        <v>22957</v>
      </c>
      <c r="E778" s="10" t="s">
        <v>22732</v>
      </c>
      <c r="F778" s="25"/>
      <c r="G778" s="25"/>
      <c r="H778" s="15"/>
      <c r="I778" s="15"/>
    </row>
    <row r="779" ht="24" customHeight="1" spans="1:9">
      <c r="A779" s="8" t="s">
        <v>24489</v>
      </c>
      <c r="B779" s="22" t="s">
        <v>6268</v>
      </c>
      <c r="C779" s="12" t="s">
        <v>224</v>
      </c>
      <c r="D779" s="8" t="s">
        <v>24490</v>
      </c>
      <c r="E779" s="10" t="s">
        <v>22732</v>
      </c>
      <c r="F779" s="25"/>
      <c r="G779" s="25"/>
      <c r="H779" s="15"/>
      <c r="I779" s="15"/>
    </row>
    <row r="780" ht="24" customHeight="1" spans="1:9">
      <c r="A780" s="8" t="s">
        <v>24491</v>
      </c>
      <c r="B780" s="22" t="s">
        <v>6269</v>
      </c>
      <c r="C780" s="12" t="s">
        <v>224</v>
      </c>
      <c r="D780" s="8" t="s">
        <v>24492</v>
      </c>
      <c r="E780" s="10" t="s">
        <v>22732</v>
      </c>
      <c r="F780" s="25"/>
      <c r="G780" s="25"/>
      <c r="H780" s="15"/>
      <c r="I780" s="15"/>
    </row>
    <row r="781" ht="24" customHeight="1" spans="1:9">
      <c r="A781" s="8" t="s">
        <v>24493</v>
      </c>
      <c r="B781" s="22" t="s">
        <v>6270</v>
      </c>
      <c r="C781" s="12" t="s">
        <v>224</v>
      </c>
      <c r="D781" s="8" t="s">
        <v>24494</v>
      </c>
      <c r="E781" s="10" t="s">
        <v>22732</v>
      </c>
      <c r="F781" s="25"/>
      <c r="G781" s="25"/>
      <c r="H781" s="15"/>
      <c r="I781" s="15"/>
    </row>
    <row r="782" ht="24" customHeight="1" spans="1:9">
      <c r="A782" s="8" t="s">
        <v>24495</v>
      </c>
      <c r="B782" s="22" t="s">
        <v>6271</v>
      </c>
      <c r="C782" s="12" t="s">
        <v>224</v>
      </c>
      <c r="D782" s="8" t="s">
        <v>24496</v>
      </c>
      <c r="E782" s="10" t="s">
        <v>22732</v>
      </c>
      <c r="F782" s="25"/>
      <c r="G782" s="25"/>
      <c r="H782" s="15"/>
      <c r="I782" s="15"/>
    </row>
    <row r="783" ht="24" customHeight="1" spans="1:9">
      <c r="A783" s="8" t="s">
        <v>24497</v>
      </c>
      <c r="B783" s="22" t="s">
        <v>6272</v>
      </c>
      <c r="C783" s="12" t="s">
        <v>224</v>
      </c>
      <c r="D783" s="8" t="s">
        <v>24490</v>
      </c>
      <c r="E783" s="10" t="s">
        <v>22732</v>
      </c>
      <c r="F783" s="25"/>
      <c r="G783" s="25"/>
      <c r="H783" s="15"/>
      <c r="I783" s="15"/>
    </row>
    <row r="784" ht="24" customHeight="1" spans="1:9">
      <c r="A784" s="8" t="s">
        <v>24498</v>
      </c>
      <c r="B784" s="22" t="s">
        <v>6273</v>
      </c>
      <c r="C784" s="12" t="s">
        <v>224</v>
      </c>
      <c r="D784" s="8" t="s">
        <v>24499</v>
      </c>
      <c r="E784" s="10" t="s">
        <v>22732</v>
      </c>
      <c r="F784" s="25"/>
      <c r="G784" s="25"/>
      <c r="H784" s="15"/>
      <c r="I784" s="15"/>
    </row>
    <row r="785" ht="24" customHeight="1" spans="1:9">
      <c r="A785" s="8" t="s">
        <v>24500</v>
      </c>
      <c r="B785" s="22" t="s">
        <v>6274</v>
      </c>
      <c r="C785" s="12" t="s">
        <v>224</v>
      </c>
      <c r="D785" s="8" t="s">
        <v>24501</v>
      </c>
      <c r="E785" s="10" t="s">
        <v>22732</v>
      </c>
      <c r="F785" s="25"/>
      <c r="G785" s="25"/>
      <c r="H785" s="15"/>
      <c r="I785" s="15"/>
    </row>
    <row r="786" ht="24" customHeight="1" spans="1:9">
      <c r="A786" s="8" t="s">
        <v>24502</v>
      </c>
      <c r="B786" s="22" t="s">
        <v>24503</v>
      </c>
      <c r="C786" s="12" t="s">
        <v>224</v>
      </c>
      <c r="D786" s="8" t="s">
        <v>24163</v>
      </c>
      <c r="E786" s="10" t="s">
        <v>22732</v>
      </c>
      <c r="F786" s="25"/>
      <c r="G786" s="25"/>
      <c r="H786" s="15"/>
      <c r="I786" s="15"/>
    </row>
    <row r="787" ht="24" customHeight="1" spans="1:9">
      <c r="A787" s="8" t="s">
        <v>24504</v>
      </c>
      <c r="B787" s="22" t="s">
        <v>24505</v>
      </c>
      <c r="C787" s="12" t="s">
        <v>224</v>
      </c>
      <c r="D787" s="8" t="s">
        <v>24178</v>
      </c>
      <c r="E787" s="10" t="s">
        <v>22732</v>
      </c>
      <c r="F787" s="25"/>
      <c r="G787" s="25"/>
      <c r="H787" s="15"/>
      <c r="I787" s="15"/>
    </row>
    <row r="788" ht="24" customHeight="1" spans="1:9">
      <c r="A788" s="8" t="s">
        <v>24506</v>
      </c>
      <c r="B788" s="22" t="s">
        <v>24507</v>
      </c>
      <c r="C788" s="12" t="s">
        <v>224</v>
      </c>
      <c r="D788" s="8" t="s">
        <v>24508</v>
      </c>
      <c r="E788" s="10" t="s">
        <v>22732</v>
      </c>
      <c r="F788" s="25"/>
      <c r="G788" s="25"/>
      <c r="H788" s="15"/>
      <c r="I788" s="15"/>
    </row>
    <row r="789" ht="24" customHeight="1" spans="1:9">
      <c r="A789" s="8" t="s">
        <v>24509</v>
      </c>
      <c r="B789" s="22" t="s">
        <v>24510</v>
      </c>
      <c r="C789" s="12" t="s">
        <v>224</v>
      </c>
      <c r="D789" s="8" t="s">
        <v>24511</v>
      </c>
      <c r="E789" s="10" t="s">
        <v>22732</v>
      </c>
      <c r="F789" s="25"/>
      <c r="G789" s="25"/>
      <c r="H789" s="15"/>
      <c r="I789" s="15"/>
    </row>
    <row r="790" ht="24" customHeight="1" spans="1:9">
      <c r="A790" s="8" t="s">
        <v>24512</v>
      </c>
      <c r="B790" s="22" t="s">
        <v>6279</v>
      </c>
      <c r="C790" s="12" t="s">
        <v>224</v>
      </c>
      <c r="D790" s="8" t="s">
        <v>24513</v>
      </c>
      <c r="E790" s="10" t="s">
        <v>22732</v>
      </c>
      <c r="F790" s="25"/>
      <c r="G790" s="25"/>
      <c r="H790" s="15"/>
      <c r="I790" s="15"/>
    </row>
    <row r="791" ht="24" customHeight="1" spans="1:9">
      <c r="A791" s="8" t="s">
        <v>24514</v>
      </c>
      <c r="B791" s="22" t="s">
        <v>6280</v>
      </c>
      <c r="C791" s="12" t="s">
        <v>224</v>
      </c>
      <c r="D791" s="8" t="s">
        <v>24515</v>
      </c>
      <c r="E791" s="10" t="s">
        <v>22732</v>
      </c>
      <c r="F791" s="25"/>
      <c r="G791" s="25"/>
      <c r="H791" s="15"/>
      <c r="I791" s="15"/>
    </row>
    <row r="792" ht="24" customHeight="1" spans="1:9">
      <c r="A792" s="8" t="s">
        <v>24516</v>
      </c>
      <c r="B792" s="22" t="s">
        <v>6281</v>
      </c>
      <c r="C792" s="12" t="s">
        <v>224</v>
      </c>
      <c r="D792" s="8" t="s">
        <v>24517</v>
      </c>
      <c r="E792" s="10" t="s">
        <v>22732</v>
      </c>
      <c r="F792" s="25"/>
      <c r="G792" s="25"/>
      <c r="H792" s="15"/>
      <c r="I792" s="15"/>
    </row>
    <row r="793" ht="24" customHeight="1" spans="1:9">
      <c r="A793" s="8" t="s">
        <v>24518</v>
      </c>
      <c r="B793" s="22" t="s">
        <v>6282</v>
      </c>
      <c r="C793" s="12" t="s">
        <v>224</v>
      </c>
      <c r="D793" s="8" t="s">
        <v>24519</v>
      </c>
      <c r="E793" s="10" t="s">
        <v>22732</v>
      </c>
      <c r="F793" s="25"/>
      <c r="G793" s="25"/>
      <c r="H793" s="15"/>
      <c r="I793" s="15"/>
    </row>
    <row r="794" ht="24" customHeight="1" spans="1:9">
      <c r="A794" s="8" t="s">
        <v>24520</v>
      </c>
      <c r="B794" s="22" t="s">
        <v>6283</v>
      </c>
      <c r="C794" s="12" t="s">
        <v>224</v>
      </c>
      <c r="D794" s="8" t="s">
        <v>24521</v>
      </c>
      <c r="E794" s="10" t="s">
        <v>22732</v>
      </c>
      <c r="F794" s="25"/>
      <c r="G794" s="25"/>
      <c r="H794" s="15"/>
      <c r="I794" s="15"/>
    </row>
    <row r="795" ht="24" customHeight="1" spans="1:9">
      <c r="A795" s="8" t="s">
        <v>24522</v>
      </c>
      <c r="B795" s="22" t="s">
        <v>6284</v>
      </c>
      <c r="C795" s="12" t="s">
        <v>224</v>
      </c>
      <c r="D795" s="8" t="s">
        <v>24523</v>
      </c>
      <c r="E795" s="10" t="s">
        <v>22732</v>
      </c>
      <c r="F795" s="25"/>
      <c r="G795" s="25"/>
      <c r="H795" s="15"/>
      <c r="I795" s="15"/>
    </row>
    <row r="796" ht="24" customHeight="1" spans="1:9">
      <c r="A796" s="8" t="s">
        <v>24524</v>
      </c>
      <c r="B796" s="22" t="s">
        <v>6285</v>
      </c>
      <c r="C796" s="12" t="s">
        <v>224</v>
      </c>
      <c r="D796" s="8" t="s">
        <v>24525</v>
      </c>
      <c r="E796" s="10" t="s">
        <v>22732</v>
      </c>
      <c r="F796" s="25"/>
      <c r="G796" s="25"/>
      <c r="H796" s="15"/>
      <c r="I796" s="15"/>
    </row>
    <row r="797" ht="24" customHeight="1" spans="1:9">
      <c r="A797" s="8" t="s">
        <v>24526</v>
      </c>
      <c r="B797" s="22" t="s">
        <v>6286</v>
      </c>
      <c r="C797" s="12" t="s">
        <v>224</v>
      </c>
      <c r="D797" s="8" t="s">
        <v>24527</v>
      </c>
      <c r="E797" s="10" t="s">
        <v>22732</v>
      </c>
      <c r="F797" s="25"/>
      <c r="G797" s="25"/>
      <c r="H797" s="15"/>
      <c r="I797" s="15"/>
    </row>
    <row r="798" ht="24" customHeight="1" spans="1:9">
      <c r="A798" s="8" t="s">
        <v>24528</v>
      </c>
      <c r="B798" s="22" t="s">
        <v>6287</v>
      </c>
      <c r="C798" s="12" t="s">
        <v>224</v>
      </c>
      <c r="D798" s="8" t="s">
        <v>24529</v>
      </c>
      <c r="E798" s="10" t="s">
        <v>22732</v>
      </c>
      <c r="F798" s="25"/>
      <c r="G798" s="25"/>
      <c r="H798" s="15"/>
      <c r="I798" s="15"/>
    </row>
    <row r="799" ht="24" customHeight="1" spans="1:9">
      <c r="A799" s="8" t="s">
        <v>24530</v>
      </c>
      <c r="B799" s="22" t="s">
        <v>6288</v>
      </c>
      <c r="C799" s="12" t="s">
        <v>224</v>
      </c>
      <c r="D799" s="8" t="s">
        <v>24424</v>
      </c>
      <c r="E799" s="10" t="s">
        <v>22732</v>
      </c>
      <c r="F799" s="25"/>
      <c r="G799" s="25"/>
      <c r="H799" s="15"/>
      <c r="I799" s="15"/>
    </row>
    <row r="800" ht="24" customHeight="1" spans="1:9">
      <c r="A800" s="8" t="s">
        <v>24531</v>
      </c>
      <c r="B800" s="22" t="s">
        <v>6289</v>
      </c>
      <c r="C800" s="12" t="s">
        <v>224</v>
      </c>
      <c r="D800" s="8" t="s">
        <v>24532</v>
      </c>
      <c r="E800" s="10" t="s">
        <v>22732</v>
      </c>
      <c r="F800" s="25"/>
      <c r="G800" s="25"/>
      <c r="H800" s="15"/>
      <c r="I800" s="15"/>
    </row>
    <row r="801" ht="24" customHeight="1" spans="1:9">
      <c r="A801" s="8" t="s">
        <v>24533</v>
      </c>
      <c r="B801" s="22" t="s">
        <v>6290</v>
      </c>
      <c r="C801" s="12" t="s">
        <v>224</v>
      </c>
      <c r="D801" s="8" t="s">
        <v>24342</v>
      </c>
      <c r="E801" s="10" t="s">
        <v>22732</v>
      </c>
      <c r="F801" s="25"/>
      <c r="G801" s="25"/>
      <c r="H801" s="15"/>
      <c r="I801" s="15"/>
    </row>
    <row r="802" ht="24" customHeight="1" spans="1:9">
      <c r="A802" s="8" t="s">
        <v>24534</v>
      </c>
      <c r="B802" s="22" t="s">
        <v>24535</v>
      </c>
      <c r="C802" s="12" t="s">
        <v>224</v>
      </c>
      <c r="D802" s="8" t="s">
        <v>24536</v>
      </c>
      <c r="E802" s="10" t="s">
        <v>22732</v>
      </c>
      <c r="F802" s="25"/>
      <c r="G802" s="25"/>
      <c r="H802" s="15"/>
      <c r="I802" s="15"/>
    </row>
    <row r="803" ht="24" customHeight="1" spans="1:9">
      <c r="A803" s="8" t="s">
        <v>24537</v>
      </c>
      <c r="B803" s="22" t="s">
        <v>24538</v>
      </c>
      <c r="C803" s="12" t="s">
        <v>224</v>
      </c>
      <c r="D803" s="8" t="s">
        <v>24487</v>
      </c>
      <c r="E803" s="10" t="s">
        <v>22732</v>
      </c>
      <c r="F803" s="25"/>
      <c r="G803" s="25"/>
      <c r="H803" s="15"/>
      <c r="I803" s="15"/>
    </row>
    <row r="804" ht="36" customHeight="1" spans="1:9">
      <c r="A804" s="8" t="s">
        <v>24539</v>
      </c>
      <c r="B804" s="22" t="s">
        <v>6293</v>
      </c>
      <c r="C804" s="12" t="s">
        <v>224</v>
      </c>
      <c r="D804" s="8" t="s">
        <v>24540</v>
      </c>
      <c r="E804" s="10" t="s">
        <v>22732</v>
      </c>
      <c r="F804" s="25"/>
      <c r="G804" s="25"/>
      <c r="H804" s="15"/>
      <c r="I804" s="15"/>
    </row>
    <row r="805" ht="24" customHeight="1" spans="1:9">
      <c r="A805" s="8" t="s">
        <v>24541</v>
      </c>
      <c r="B805" s="22" t="s">
        <v>6294</v>
      </c>
      <c r="C805" s="12" t="s">
        <v>224</v>
      </c>
      <c r="D805" s="8" t="s">
        <v>24356</v>
      </c>
      <c r="E805" s="10" t="s">
        <v>22732</v>
      </c>
      <c r="F805" s="25"/>
      <c r="G805" s="25"/>
      <c r="H805" s="15"/>
      <c r="I805" s="15"/>
    </row>
    <row r="806" ht="36" customHeight="1" spans="1:9">
      <c r="A806" s="8" t="s">
        <v>24542</v>
      </c>
      <c r="B806" s="22" t="s">
        <v>6295</v>
      </c>
      <c r="C806" s="12" t="s">
        <v>224</v>
      </c>
      <c r="D806" s="8" t="s">
        <v>24543</v>
      </c>
      <c r="E806" s="10" t="s">
        <v>22732</v>
      </c>
      <c r="F806" s="25"/>
      <c r="G806" s="25"/>
      <c r="H806" s="15"/>
      <c r="I806" s="15"/>
    </row>
    <row r="807" ht="24" customHeight="1" spans="1:9">
      <c r="A807" s="8" t="s">
        <v>24544</v>
      </c>
      <c r="B807" s="22" t="s">
        <v>6296</v>
      </c>
      <c r="C807" s="12" t="s">
        <v>224</v>
      </c>
      <c r="D807" s="8" t="s">
        <v>24545</v>
      </c>
      <c r="E807" s="10" t="s">
        <v>22732</v>
      </c>
      <c r="F807" s="25"/>
      <c r="G807" s="25"/>
      <c r="H807" s="15"/>
      <c r="I807" s="15"/>
    </row>
    <row r="808" ht="24" customHeight="1" spans="1:9">
      <c r="A808" s="8" t="s">
        <v>24546</v>
      </c>
      <c r="B808" s="22" t="s">
        <v>6297</v>
      </c>
      <c r="C808" s="12" t="s">
        <v>224</v>
      </c>
      <c r="D808" s="8" t="s">
        <v>24547</v>
      </c>
      <c r="E808" s="10" t="s">
        <v>22732</v>
      </c>
      <c r="F808" s="25"/>
      <c r="G808" s="25"/>
      <c r="H808" s="15"/>
      <c r="I808" s="15"/>
    </row>
    <row r="809" ht="24" customHeight="1" spans="1:9">
      <c r="A809" s="8" t="s">
        <v>24548</v>
      </c>
      <c r="B809" s="22" t="s">
        <v>6298</v>
      </c>
      <c r="C809" s="12" t="s">
        <v>224</v>
      </c>
      <c r="D809" s="8" t="s">
        <v>23465</v>
      </c>
      <c r="E809" s="10" t="s">
        <v>22732</v>
      </c>
      <c r="F809" s="25"/>
      <c r="G809" s="25"/>
      <c r="H809" s="15"/>
      <c r="I809" s="15"/>
    </row>
    <row r="810" ht="24" customHeight="1" spans="1:9">
      <c r="A810" s="8" t="s">
        <v>24549</v>
      </c>
      <c r="B810" s="22" t="s">
        <v>6299</v>
      </c>
      <c r="C810" s="12" t="s">
        <v>224</v>
      </c>
      <c r="D810" s="8" t="s">
        <v>24550</v>
      </c>
      <c r="E810" s="10" t="s">
        <v>22732</v>
      </c>
      <c r="F810" s="25"/>
      <c r="G810" s="25"/>
      <c r="H810" s="15"/>
      <c r="I810" s="15"/>
    </row>
    <row r="811" ht="24" customHeight="1" spans="1:9">
      <c r="A811" s="8" t="s">
        <v>24551</v>
      </c>
      <c r="B811" s="22" t="s">
        <v>6300</v>
      </c>
      <c r="C811" s="12" t="s">
        <v>224</v>
      </c>
      <c r="D811" s="8" t="s">
        <v>24552</v>
      </c>
      <c r="E811" s="10" t="s">
        <v>22732</v>
      </c>
      <c r="F811" s="25"/>
      <c r="G811" s="25"/>
      <c r="H811" s="15"/>
      <c r="I811" s="15"/>
    </row>
    <row r="812" ht="24" customHeight="1" spans="1:9">
      <c r="A812" s="8" t="s">
        <v>24553</v>
      </c>
      <c r="B812" s="22" t="s">
        <v>6301</v>
      </c>
      <c r="C812" s="12" t="s">
        <v>224</v>
      </c>
      <c r="D812" s="8" t="s">
        <v>24554</v>
      </c>
      <c r="E812" s="10" t="s">
        <v>22732</v>
      </c>
      <c r="F812" s="25"/>
      <c r="G812" s="25"/>
      <c r="H812" s="15"/>
      <c r="I812" s="15"/>
    </row>
    <row r="813" ht="24" customHeight="1" spans="1:9">
      <c r="A813" s="8" t="s">
        <v>24555</v>
      </c>
      <c r="B813" s="22" t="s">
        <v>6302</v>
      </c>
      <c r="C813" s="12" t="s">
        <v>224</v>
      </c>
      <c r="D813" s="8" t="s">
        <v>24556</v>
      </c>
      <c r="E813" s="10" t="s">
        <v>22732</v>
      </c>
      <c r="F813" s="25"/>
      <c r="G813" s="25"/>
      <c r="H813" s="15"/>
      <c r="I813" s="15"/>
    </row>
    <row r="814" ht="36" customHeight="1" spans="1:9">
      <c r="A814" s="8" t="s">
        <v>24557</v>
      </c>
      <c r="B814" s="22" t="s">
        <v>6303</v>
      </c>
      <c r="C814" s="12" t="s">
        <v>224</v>
      </c>
      <c r="D814" s="8" t="s">
        <v>24558</v>
      </c>
      <c r="E814" s="10" t="s">
        <v>22732</v>
      </c>
      <c r="F814" s="25"/>
      <c r="G814" s="25"/>
      <c r="H814" s="15"/>
      <c r="I814" s="15"/>
    </row>
    <row r="815" ht="24" customHeight="1" spans="1:9">
      <c r="A815" s="8" t="s">
        <v>24559</v>
      </c>
      <c r="B815" s="22" t="s">
        <v>6304</v>
      </c>
      <c r="C815" s="12" t="s">
        <v>224</v>
      </c>
      <c r="D815" s="8" t="s">
        <v>22963</v>
      </c>
      <c r="E815" s="10" t="s">
        <v>22732</v>
      </c>
      <c r="F815" s="25"/>
      <c r="G815" s="25"/>
      <c r="H815" s="15"/>
      <c r="I815" s="15"/>
    </row>
    <row r="816" ht="24" customHeight="1" spans="1:9">
      <c r="A816" s="8" t="s">
        <v>24560</v>
      </c>
      <c r="B816" s="22" t="s">
        <v>6305</v>
      </c>
      <c r="C816" s="12" t="s">
        <v>224</v>
      </c>
      <c r="D816" s="8" t="s">
        <v>24561</v>
      </c>
      <c r="E816" s="10" t="s">
        <v>22732</v>
      </c>
      <c r="F816" s="25"/>
      <c r="G816" s="25"/>
      <c r="H816" s="15"/>
      <c r="I816" s="15"/>
    </row>
    <row r="817" ht="24" customHeight="1" spans="1:9">
      <c r="A817" s="8" t="s">
        <v>24562</v>
      </c>
      <c r="B817" s="22" t="s">
        <v>6306</v>
      </c>
      <c r="C817" s="12" t="s">
        <v>224</v>
      </c>
      <c r="D817" s="8" t="s">
        <v>24563</v>
      </c>
      <c r="E817" s="10" t="s">
        <v>22732</v>
      </c>
      <c r="F817" s="25"/>
      <c r="G817" s="25"/>
      <c r="H817" s="15"/>
      <c r="I817" s="15"/>
    </row>
    <row r="818" ht="24" customHeight="1" spans="1:9">
      <c r="A818" s="8" t="s">
        <v>24564</v>
      </c>
      <c r="B818" s="22" t="s">
        <v>6307</v>
      </c>
      <c r="C818" s="12" t="s">
        <v>224</v>
      </c>
      <c r="D818" s="8" t="s">
        <v>24565</v>
      </c>
      <c r="E818" s="10" t="s">
        <v>22732</v>
      </c>
      <c r="F818" s="25"/>
      <c r="G818" s="25"/>
      <c r="H818" s="15"/>
      <c r="I818" s="15"/>
    </row>
    <row r="819" ht="24" customHeight="1" spans="1:9">
      <c r="A819" s="8" t="s">
        <v>24566</v>
      </c>
      <c r="B819" s="22" t="s">
        <v>6308</v>
      </c>
      <c r="C819" s="12" t="s">
        <v>224</v>
      </c>
      <c r="D819" s="8" t="s">
        <v>24567</v>
      </c>
      <c r="E819" s="10" t="s">
        <v>22732</v>
      </c>
      <c r="F819" s="25"/>
      <c r="G819" s="25"/>
      <c r="H819" s="15"/>
      <c r="I819" s="15"/>
    </row>
    <row r="820" ht="24" customHeight="1" spans="1:9">
      <c r="A820" s="8" t="s">
        <v>24568</v>
      </c>
      <c r="B820" s="22" t="s">
        <v>6309</v>
      </c>
      <c r="C820" s="12" t="s">
        <v>224</v>
      </c>
      <c r="D820" s="8" t="s">
        <v>24569</v>
      </c>
      <c r="E820" s="10" t="s">
        <v>22732</v>
      </c>
      <c r="F820" s="25"/>
      <c r="G820" s="25"/>
      <c r="H820" s="15"/>
      <c r="I820" s="15"/>
    </row>
    <row r="821" ht="24" customHeight="1" spans="1:9">
      <c r="A821" s="8" t="s">
        <v>24570</v>
      </c>
      <c r="B821" s="22" t="s">
        <v>6310</v>
      </c>
      <c r="C821" s="12" t="s">
        <v>224</v>
      </c>
      <c r="D821" s="8" t="s">
        <v>24571</v>
      </c>
      <c r="E821" s="10" t="s">
        <v>22732</v>
      </c>
      <c r="F821" s="25"/>
      <c r="G821" s="25"/>
      <c r="H821" s="15"/>
      <c r="I821" s="15"/>
    </row>
    <row r="822" ht="24" customHeight="1" spans="1:9">
      <c r="A822" s="8" t="s">
        <v>24572</v>
      </c>
      <c r="B822" s="22" t="s">
        <v>24573</v>
      </c>
      <c r="C822" s="12" t="s">
        <v>224</v>
      </c>
      <c r="D822" s="8" t="s">
        <v>24163</v>
      </c>
      <c r="E822" s="10" t="s">
        <v>22732</v>
      </c>
      <c r="F822" s="25"/>
      <c r="G822" s="25"/>
      <c r="H822" s="15"/>
      <c r="I822" s="15"/>
    </row>
    <row r="823" ht="24" customHeight="1" spans="1:9">
      <c r="A823" s="8" t="s">
        <v>24574</v>
      </c>
      <c r="B823" s="22" t="s">
        <v>24575</v>
      </c>
      <c r="C823" s="12" t="s">
        <v>224</v>
      </c>
      <c r="D823" s="8" t="s">
        <v>24178</v>
      </c>
      <c r="E823" s="10" t="s">
        <v>22732</v>
      </c>
      <c r="F823" s="25"/>
      <c r="G823" s="25"/>
      <c r="H823" s="15"/>
      <c r="I823" s="15"/>
    </row>
    <row r="824" ht="24" customHeight="1" spans="1:9">
      <c r="A824" s="8" t="s">
        <v>24576</v>
      </c>
      <c r="B824" s="22" t="s">
        <v>24577</v>
      </c>
      <c r="C824" s="12" t="s">
        <v>224</v>
      </c>
      <c r="D824" s="8" t="s">
        <v>24578</v>
      </c>
      <c r="E824" s="10" t="s">
        <v>22732</v>
      </c>
      <c r="F824" s="25"/>
      <c r="G824" s="25"/>
      <c r="H824" s="15"/>
      <c r="I824" s="15"/>
    </row>
    <row r="825" ht="24" customHeight="1" spans="1:9">
      <c r="A825" s="8" t="s">
        <v>24579</v>
      </c>
      <c r="B825" s="22" t="s">
        <v>24580</v>
      </c>
      <c r="C825" s="12" t="s">
        <v>224</v>
      </c>
      <c r="D825" s="8" t="s">
        <v>24581</v>
      </c>
      <c r="E825" s="10" t="s">
        <v>22732</v>
      </c>
      <c r="F825" s="25"/>
      <c r="G825" s="25"/>
      <c r="H825" s="15"/>
      <c r="I825" s="15"/>
    </row>
    <row r="826" ht="24" customHeight="1" spans="1:9">
      <c r="A826" s="8" t="s">
        <v>24582</v>
      </c>
      <c r="B826" s="22" t="s">
        <v>24583</v>
      </c>
      <c r="C826" s="12" t="s">
        <v>224</v>
      </c>
      <c r="D826" s="8" t="s">
        <v>24584</v>
      </c>
      <c r="E826" s="10" t="s">
        <v>22732</v>
      </c>
      <c r="F826" s="25"/>
      <c r="G826" s="25"/>
      <c r="H826" s="15"/>
      <c r="I826" s="15"/>
    </row>
    <row r="827" ht="24" customHeight="1" spans="1:9">
      <c r="A827" s="8" t="s">
        <v>24585</v>
      </c>
      <c r="B827" s="22" t="s">
        <v>24586</v>
      </c>
      <c r="C827" s="12" t="s">
        <v>224</v>
      </c>
      <c r="D827" s="8" t="s">
        <v>24587</v>
      </c>
      <c r="E827" s="10" t="s">
        <v>22732</v>
      </c>
      <c r="F827" s="25"/>
      <c r="G827" s="25"/>
      <c r="H827" s="15"/>
      <c r="I827" s="15"/>
    </row>
    <row r="828" ht="24" customHeight="1" spans="1:9">
      <c r="A828" s="8" t="s">
        <v>24588</v>
      </c>
      <c r="B828" s="22" t="s">
        <v>6317</v>
      </c>
      <c r="C828" s="12" t="s">
        <v>224</v>
      </c>
      <c r="D828" s="8" t="s">
        <v>24589</v>
      </c>
      <c r="E828" s="10" t="s">
        <v>22732</v>
      </c>
      <c r="F828" s="25"/>
      <c r="G828" s="25"/>
      <c r="H828" s="15"/>
      <c r="I828" s="15"/>
    </row>
    <row r="829" ht="24" customHeight="1" spans="1:9">
      <c r="A829" s="8" t="s">
        <v>24590</v>
      </c>
      <c r="B829" s="22" t="s">
        <v>6318</v>
      </c>
      <c r="C829" s="12" t="s">
        <v>224</v>
      </c>
      <c r="D829" s="8" t="s">
        <v>24591</v>
      </c>
      <c r="E829" s="10" t="s">
        <v>22732</v>
      </c>
      <c r="F829" s="25"/>
      <c r="G829" s="25"/>
      <c r="H829" s="15"/>
      <c r="I829" s="15"/>
    </row>
    <row r="830" ht="24" customHeight="1" spans="1:9">
      <c r="A830" s="8" t="s">
        <v>24592</v>
      </c>
      <c r="B830" s="22" t="s">
        <v>6319</v>
      </c>
      <c r="C830" s="12" t="s">
        <v>224</v>
      </c>
      <c r="D830" s="8" t="s">
        <v>24593</v>
      </c>
      <c r="E830" s="10" t="s">
        <v>22732</v>
      </c>
      <c r="F830" s="25"/>
      <c r="G830" s="25"/>
      <c r="H830" s="15"/>
      <c r="I830" s="15"/>
    </row>
    <row r="831" ht="24" customHeight="1" spans="1:9">
      <c r="A831" s="8" t="s">
        <v>24594</v>
      </c>
      <c r="B831" s="22" t="s">
        <v>6320</v>
      </c>
      <c r="C831" s="12" t="s">
        <v>224</v>
      </c>
      <c r="D831" s="8" t="s">
        <v>24595</v>
      </c>
      <c r="E831" s="10" t="s">
        <v>22732</v>
      </c>
      <c r="F831" s="25"/>
      <c r="G831" s="25"/>
      <c r="H831" s="15"/>
      <c r="I831" s="15"/>
    </row>
    <row r="832" ht="24" customHeight="1" spans="1:9">
      <c r="A832" s="8" t="s">
        <v>24596</v>
      </c>
      <c r="B832" s="22" t="s">
        <v>6321</v>
      </c>
      <c r="C832" s="12" t="s">
        <v>224</v>
      </c>
      <c r="D832" s="8" t="s">
        <v>24597</v>
      </c>
      <c r="E832" s="10" t="s">
        <v>22732</v>
      </c>
      <c r="F832" s="25"/>
      <c r="G832" s="25"/>
      <c r="H832" s="15"/>
      <c r="I832" s="15"/>
    </row>
    <row r="833" ht="24" customHeight="1" spans="1:9">
      <c r="A833" s="8" t="s">
        <v>24598</v>
      </c>
      <c r="B833" s="22" t="s">
        <v>6322</v>
      </c>
      <c r="C833" s="12" t="s">
        <v>224</v>
      </c>
      <c r="D833" s="8" t="s">
        <v>24599</v>
      </c>
      <c r="E833" s="10" t="s">
        <v>22732</v>
      </c>
      <c r="F833" s="25"/>
      <c r="G833" s="25"/>
      <c r="H833" s="15"/>
      <c r="I833" s="15"/>
    </row>
    <row r="834" ht="24" customHeight="1" spans="1:9">
      <c r="A834" s="8" t="s">
        <v>24600</v>
      </c>
      <c r="B834" s="22" t="s">
        <v>6323</v>
      </c>
      <c r="C834" s="12" t="s">
        <v>224</v>
      </c>
      <c r="D834" s="8" t="s">
        <v>24601</v>
      </c>
      <c r="E834" s="10" t="s">
        <v>22732</v>
      </c>
      <c r="F834" s="25"/>
      <c r="G834" s="25"/>
      <c r="H834" s="15"/>
      <c r="I834" s="15"/>
    </row>
    <row r="835" ht="24" customHeight="1" spans="1:9">
      <c r="A835" s="8" t="s">
        <v>24602</v>
      </c>
      <c r="B835" s="22" t="s">
        <v>6324</v>
      </c>
      <c r="C835" s="12" t="s">
        <v>224</v>
      </c>
      <c r="D835" s="8" t="s">
        <v>24603</v>
      </c>
      <c r="E835" s="10" t="s">
        <v>22732</v>
      </c>
      <c r="F835" s="25"/>
      <c r="G835" s="25"/>
      <c r="H835" s="15"/>
      <c r="I835" s="15"/>
    </row>
    <row r="836" ht="24" customHeight="1" spans="1:9">
      <c r="A836" s="8" t="s">
        <v>24604</v>
      </c>
      <c r="B836" s="22" t="s">
        <v>6325</v>
      </c>
      <c r="C836" s="12" t="s">
        <v>224</v>
      </c>
      <c r="D836" s="8" t="s">
        <v>24605</v>
      </c>
      <c r="E836" s="10" t="s">
        <v>22732</v>
      </c>
      <c r="F836" s="25"/>
      <c r="G836" s="25"/>
      <c r="H836" s="15"/>
      <c r="I836" s="15"/>
    </row>
    <row r="837" ht="24" customHeight="1" spans="1:9">
      <c r="A837" s="8" t="s">
        <v>24606</v>
      </c>
      <c r="B837" s="22" t="s">
        <v>6326</v>
      </c>
      <c r="C837" s="12" t="s">
        <v>224</v>
      </c>
      <c r="D837" s="8" t="s">
        <v>24607</v>
      </c>
      <c r="E837" s="10" t="s">
        <v>22732</v>
      </c>
      <c r="F837" s="25"/>
      <c r="G837" s="25"/>
      <c r="H837" s="15"/>
      <c r="I837" s="15"/>
    </row>
    <row r="838" ht="24" customHeight="1" spans="1:9">
      <c r="A838" s="8" t="s">
        <v>24608</v>
      </c>
      <c r="B838" s="22" t="s">
        <v>6327</v>
      </c>
      <c r="C838" s="12" t="s">
        <v>224</v>
      </c>
      <c r="D838" s="8" t="s">
        <v>24609</v>
      </c>
      <c r="E838" s="10" t="s">
        <v>22732</v>
      </c>
      <c r="F838" s="25"/>
      <c r="G838" s="25"/>
      <c r="H838" s="15"/>
      <c r="I838" s="15"/>
    </row>
    <row r="839" ht="24" customHeight="1" spans="1:9">
      <c r="A839" s="8" t="s">
        <v>24610</v>
      </c>
      <c r="B839" s="22" t="s">
        <v>6328</v>
      </c>
      <c r="C839" s="12" t="s">
        <v>224</v>
      </c>
      <c r="D839" s="8" t="s">
        <v>24611</v>
      </c>
      <c r="E839" s="10" t="s">
        <v>22732</v>
      </c>
      <c r="F839" s="25"/>
      <c r="G839" s="25"/>
      <c r="H839" s="15"/>
      <c r="I839" s="15"/>
    </row>
    <row r="840" ht="24" customHeight="1" spans="1:9">
      <c r="A840" s="8" t="s">
        <v>24612</v>
      </c>
      <c r="B840" s="22" t="s">
        <v>6329</v>
      </c>
      <c r="C840" s="12" t="s">
        <v>224</v>
      </c>
      <c r="D840" s="8" t="s">
        <v>24613</v>
      </c>
      <c r="E840" s="10" t="s">
        <v>22732</v>
      </c>
      <c r="F840" s="25"/>
      <c r="G840" s="25"/>
      <c r="H840" s="15"/>
      <c r="I840" s="15"/>
    </row>
    <row r="841" ht="24" customHeight="1" spans="1:9">
      <c r="A841" s="8" t="s">
        <v>24614</v>
      </c>
      <c r="B841" s="22" t="s">
        <v>6330</v>
      </c>
      <c r="C841" s="12" t="s">
        <v>224</v>
      </c>
      <c r="D841" s="8" t="s">
        <v>24615</v>
      </c>
      <c r="E841" s="10" t="s">
        <v>22732</v>
      </c>
      <c r="F841" s="25"/>
      <c r="G841" s="25"/>
      <c r="H841" s="15"/>
      <c r="I841" s="15"/>
    </row>
    <row r="842" ht="24" customHeight="1" spans="1:9">
      <c r="A842" s="8" t="s">
        <v>24616</v>
      </c>
      <c r="B842" s="22" t="s">
        <v>24617</v>
      </c>
      <c r="C842" s="12" t="s">
        <v>224</v>
      </c>
      <c r="D842" s="8" t="s">
        <v>24618</v>
      </c>
      <c r="E842" s="10" t="s">
        <v>22732</v>
      </c>
      <c r="F842" s="25"/>
      <c r="G842" s="25"/>
      <c r="H842" s="15"/>
      <c r="I842" s="15"/>
    </row>
    <row r="843" ht="24" customHeight="1" spans="1:9">
      <c r="A843" s="8" t="s">
        <v>24619</v>
      </c>
      <c r="B843" s="22" t="s">
        <v>24620</v>
      </c>
      <c r="C843" s="12" t="s">
        <v>224</v>
      </c>
      <c r="D843" s="8" t="s">
        <v>24621</v>
      </c>
      <c r="E843" s="10" t="s">
        <v>22732</v>
      </c>
      <c r="F843" s="25"/>
      <c r="G843" s="25"/>
      <c r="H843" s="15"/>
      <c r="I843" s="15"/>
    </row>
    <row r="844" ht="24" customHeight="1" spans="1:9">
      <c r="A844" s="8" t="s">
        <v>24622</v>
      </c>
      <c r="B844" s="22" t="s">
        <v>24623</v>
      </c>
      <c r="C844" s="12" t="s">
        <v>224</v>
      </c>
      <c r="D844" s="8" t="s">
        <v>24624</v>
      </c>
      <c r="E844" s="10" t="s">
        <v>22732</v>
      </c>
      <c r="F844" s="25"/>
      <c r="G844" s="25"/>
      <c r="H844" s="15"/>
      <c r="I844" s="15"/>
    </row>
    <row r="845" ht="24" customHeight="1" spans="1:9">
      <c r="A845" s="8" t="s">
        <v>24625</v>
      </c>
      <c r="B845" s="22" t="s">
        <v>24626</v>
      </c>
      <c r="C845" s="12" t="s">
        <v>224</v>
      </c>
      <c r="D845" s="8" t="s">
        <v>23736</v>
      </c>
      <c r="E845" s="10" t="s">
        <v>22732</v>
      </c>
      <c r="F845" s="25"/>
      <c r="G845" s="25"/>
      <c r="H845" s="15"/>
      <c r="I845" s="15"/>
    </row>
    <row r="846" ht="24" customHeight="1" spans="1:9">
      <c r="A846" s="8" t="s">
        <v>24627</v>
      </c>
      <c r="B846" s="22" t="s">
        <v>6335</v>
      </c>
      <c r="C846" s="12" t="s">
        <v>224</v>
      </c>
      <c r="D846" s="8" t="s">
        <v>24628</v>
      </c>
      <c r="E846" s="10" t="s">
        <v>22732</v>
      </c>
      <c r="F846" s="25"/>
      <c r="G846" s="25"/>
      <c r="H846" s="15"/>
      <c r="I846" s="15"/>
    </row>
    <row r="847" ht="24" customHeight="1" spans="1:9">
      <c r="A847" s="8" t="s">
        <v>24629</v>
      </c>
      <c r="B847" s="22" t="s">
        <v>6336</v>
      </c>
      <c r="C847" s="12" t="s">
        <v>224</v>
      </c>
      <c r="D847" s="8" t="s">
        <v>24630</v>
      </c>
      <c r="E847" s="10" t="s">
        <v>22732</v>
      </c>
      <c r="F847" s="25"/>
      <c r="G847" s="25"/>
      <c r="H847" s="15"/>
      <c r="I847" s="15"/>
    </row>
    <row r="848" ht="24" customHeight="1" spans="1:9">
      <c r="A848" s="8" t="s">
        <v>24631</v>
      </c>
      <c r="B848" s="22" t="s">
        <v>6337</v>
      </c>
      <c r="C848" s="12" t="s">
        <v>224</v>
      </c>
      <c r="D848" s="8" t="s">
        <v>24632</v>
      </c>
      <c r="E848" s="10" t="s">
        <v>22732</v>
      </c>
      <c r="F848" s="25"/>
      <c r="G848" s="25"/>
      <c r="H848" s="15"/>
      <c r="I848" s="15"/>
    </row>
    <row r="849" ht="24" customHeight="1" spans="1:9">
      <c r="A849" s="8" t="s">
        <v>24633</v>
      </c>
      <c r="B849" s="22" t="s">
        <v>6338</v>
      </c>
      <c r="C849" s="12" t="s">
        <v>224</v>
      </c>
      <c r="D849" s="8" t="s">
        <v>24634</v>
      </c>
      <c r="E849" s="10" t="s">
        <v>22732</v>
      </c>
      <c r="F849" s="25"/>
      <c r="G849" s="25"/>
      <c r="H849" s="15"/>
      <c r="I849" s="15"/>
    </row>
    <row r="850" ht="24" customHeight="1" spans="1:9">
      <c r="A850" s="8" t="s">
        <v>24635</v>
      </c>
      <c r="B850" s="22" t="s">
        <v>6339</v>
      </c>
      <c r="C850" s="12" t="s">
        <v>224</v>
      </c>
      <c r="D850" s="8" t="s">
        <v>24636</v>
      </c>
      <c r="E850" s="10" t="s">
        <v>22732</v>
      </c>
      <c r="F850" s="25"/>
      <c r="G850" s="25"/>
      <c r="H850" s="15"/>
      <c r="I850" s="15"/>
    </row>
    <row r="851" ht="24" customHeight="1" spans="1:9">
      <c r="A851" s="8" t="s">
        <v>24637</v>
      </c>
      <c r="B851" s="22" t="s">
        <v>6340</v>
      </c>
      <c r="C851" s="12" t="s">
        <v>224</v>
      </c>
      <c r="D851" s="8" t="s">
        <v>24638</v>
      </c>
      <c r="E851" s="10" t="s">
        <v>22732</v>
      </c>
      <c r="F851" s="25"/>
      <c r="G851" s="25"/>
      <c r="H851" s="15"/>
      <c r="I851" s="15"/>
    </row>
    <row r="852" ht="24" customHeight="1" spans="1:9">
      <c r="A852" s="8" t="s">
        <v>24639</v>
      </c>
      <c r="B852" s="22" t="s">
        <v>6341</v>
      </c>
      <c r="C852" s="12" t="s">
        <v>224</v>
      </c>
      <c r="D852" s="8" t="s">
        <v>24640</v>
      </c>
      <c r="E852" s="10" t="s">
        <v>22732</v>
      </c>
      <c r="F852" s="25"/>
      <c r="G852" s="25"/>
      <c r="H852" s="15"/>
      <c r="I852" s="15"/>
    </row>
    <row r="853" ht="24" customHeight="1" spans="1:9">
      <c r="A853" s="8" t="s">
        <v>24641</v>
      </c>
      <c r="B853" s="22" t="s">
        <v>6342</v>
      </c>
      <c r="C853" s="12" t="s">
        <v>224</v>
      </c>
      <c r="D853" s="8" t="s">
        <v>24642</v>
      </c>
      <c r="E853" s="10" t="s">
        <v>22732</v>
      </c>
      <c r="F853" s="25"/>
      <c r="G853" s="25"/>
      <c r="H853" s="15"/>
      <c r="I853" s="15"/>
    </row>
    <row r="854" ht="24" customHeight="1" spans="1:9">
      <c r="A854" s="8" t="s">
        <v>24643</v>
      </c>
      <c r="B854" s="22" t="s">
        <v>6343</v>
      </c>
      <c r="C854" s="12" t="s">
        <v>224</v>
      </c>
      <c r="D854" s="8" t="s">
        <v>24644</v>
      </c>
      <c r="E854" s="10" t="s">
        <v>22732</v>
      </c>
      <c r="F854" s="25"/>
      <c r="G854" s="25"/>
      <c r="H854" s="15"/>
      <c r="I854" s="15"/>
    </row>
    <row r="855" ht="24" customHeight="1" spans="1:9">
      <c r="A855" s="8" t="s">
        <v>24645</v>
      </c>
      <c r="B855" s="22" t="s">
        <v>6344</v>
      </c>
      <c r="C855" s="12" t="s">
        <v>224</v>
      </c>
      <c r="D855" s="8" t="s">
        <v>24646</v>
      </c>
      <c r="E855" s="10" t="s">
        <v>22732</v>
      </c>
      <c r="F855" s="25"/>
      <c r="G855" s="25"/>
      <c r="H855" s="15"/>
      <c r="I855" s="15"/>
    </row>
    <row r="856" ht="24" customHeight="1" spans="1:9">
      <c r="A856" s="8" t="s">
        <v>24647</v>
      </c>
      <c r="B856" s="22" t="s">
        <v>6345</v>
      </c>
      <c r="C856" s="12" t="s">
        <v>224</v>
      </c>
      <c r="D856" s="8" t="s">
        <v>24648</v>
      </c>
      <c r="E856" s="10" t="s">
        <v>22732</v>
      </c>
      <c r="F856" s="25"/>
      <c r="G856" s="25"/>
      <c r="H856" s="15"/>
      <c r="I856" s="15"/>
    </row>
    <row r="857" ht="24" customHeight="1" spans="1:9">
      <c r="A857" s="8" t="s">
        <v>24649</v>
      </c>
      <c r="B857" s="22" t="s">
        <v>6346</v>
      </c>
      <c r="C857" s="12" t="s">
        <v>224</v>
      </c>
      <c r="D857" s="8" t="s">
        <v>24650</v>
      </c>
      <c r="E857" s="10" t="s">
        <v>22732</v>
      </c>
      <c r="F857" s="25"/>
      <c r="G857" s="25"/>
      <c r="H857" s="15"/>
      <c r="I857" s="15"/>
    </row>
    <row r="858" ht="24" customHeight="1" spans="1:9">
      <c r="A858" s="8" t="s">
        <v>24651</v>
      </c>
      <c r="B858" s="22" t="s">
        <v>6347</v>
      </c>
      <c r="C858" s="12" t="s">
        <v>224</v>
      </c>
      <c r="D858" s="8" t="s">
        <v>24652</v>
      </c>
      <c r="E858" s="10" t="s">
        <v>22732</v>
      </c>
      <c r="F858" s="25"/>
      <c r="G858" s="25"/>
      <c r="H858" s="15"/>
      <c r="I858" s="15"/>
    </row>
    <row r="859" ht="24" customHeight="1" spans="1:9">
      <c r="A859" s="8" t="s">
        <v>24653</v>
      </c>
      <c r="B859" s="22" t="s">
        <v>6348</v>
      </c>
      <c r="C859" s="12" t="s">
        <v>224</v>
      </c>
      <c r="D859" s="8" t="s">
        <v>24654</v>
      </c>
      <c r="E859" s="10" t="s">
        <v>22732</v>
      </c>
      <c r="F859" s="25"/>
      <c r="G859" s="25"/>
      <c r="H859" s="15"/>
      <c r="I859" s="15"/>
    </row>
    <row r="860" ht="24" customHeight="1" spans="1:9">
      <c r="A860" s="8" t="s">
        <v>24655</v>
      </c>
      <c r="B860" s="22" t="s">
        <v>6349</v>
      </c>
      <c r="C860" s="12" t="s">
        <v>224</v>
      </c>
      <c r="D860" s="8" t="s">
        <v>24656</v>
      </c>
      <c r="E860" s="10" t="s">
        <v>22732</v>
      </c>
      <c r="F860" s="25"/>
      <c r="G860" s="25"/>
      <c r="H860" s="15"/>
      <c r="I860" s="15"/>
    </row>
    <row r="861" ht="24" customHeight="1" spans="1:9">
      <c r="A861" s="8" t="s">
        <v>24657</v>
      </c>
      <c r="B861" s="22" t="s">
        <v>6350</v>
      </c>
      <c r="C861" s="12" t="s">
        <v>224</v>
      </c>
      <c r="D861" s="8" t="s">
        <v>24658</v>
      </c>
      <c r="E861" s="10" t="s">
        <v>22732</v>
      </c>
      <c r="F861" s="25"/>
      <c r="G861" s="25"/>
      <c r="H861" s="15"/>
      <c r="I861" s="15"/>
    </row>
    <row r="862" ht="24" customHeight="1" spans="1:9">
      <c r="A862" s="8" t="s">
        <v>24659</v>
      </c>
      <c r="B862" s="22" t="s">
        <v>6351</v>
      </c>
      <c r="C862" s="12" t="s">
        <v>224</v>
      </c>
      <c r="D862" s="8" t="s">
        <v>24660</v>
      </c>
      <c r="E862" s="10" t="s">
        <v>22732</v>
      </c>
      <c r="F862" s="25"/>
      <c r="G862" s="25"/>
      <c r="H862" s="15"/>
      <c r="I862" s="15"/>
    </row>
    <row r="863" ht="24" customHeight="1" spans="1:9">
      <c r="A863" s="8" t="s">
        <v>24661</v>
      </c>
      <c r="B863" s="22" t="s">
        <v>6352</v>
      </c>
      <c r="C863" s="12" t="s">
        <v>224</v>
      </c>
      <c r="D863" s="8" t="s">
        <v>24662</v>
      </c>
      <c r="E863" s="10" t="s">
        <v>22732</v>
      </c>
      <c r="F863" s="25"/>
      <c r="G863" s="25"/>
      <c r="H863" s="15"/>
      <c r="I863" s="15"/>
    </row>
    <row r="864" ht="24" customHeight="1" spans="1:9">
      <c r="A864" s="8" t="s">
        <v>24663</v>
      </c>
      <c r="B864" s="22" t="s">
        <v>6353</v>
      </c>
      <c r="C864" s="12" t="s">
        <v>224</v>
      </c>
      <c r="D864" s="8" t="s">
        <v>24664</v>
      </c>
      <c r="E864" s="10" t="s">
        <v>22732</v>
      </c>
      <c r="F864" s="25"/>
      <c r="G864" s="25"/>
      <c r="H864" s="15"/>
      <c r="I864" s="15"/>
    </row>
    <row r="865" ht="24" customHeight="1" spans="1:9">
      <c r="A865" s="8" t="s">
        <v>24665</v>
      </c>
      <c r="B865" s="22" t="s">
        <v>6354</v>
      </c>
      <c r="C865" s="12" t="s">
        <v>224</v>
      </c>
      <c r="D865" s="8" t="s">
        <v>24666</v>
      </c>
      <c r="E865" s="10" t="s">
        <v>22732</v>
      </c>
      <c r="F865" s="25"/>
      <c r="G865" s="25"/>
      <c r="H865" s="15"/>
      <c r="I865" s="15"/>
    </row>
    <row r="866" ht="24" customHeight="1" spans="1:9">
      <c r="A866" s="8" t="s">
        <v>24667</v>
      </c>
      <c r="B866" s="22" t="s">
        <v>6355</v>
      </c>
      <c r="C866" s="12" t="s">
        <v>224</v>
      </c>
      <c r="D866" s="8" t="s">
        <v>24668</v>
      </c>
      <c r="E866" s="10" t="s">
        <v>22732</v>
      </c>
      <c r="F866" s="25"/>
      <c r="G866" s="25"/>
      <c r="H866" s="15"/>
      <c r="I866" s="15"/>
    </row>
    <row r="867" ht="24" customHeight="1" spans="1:9">
      <c r="A867" s="8" t="s">
        <v>24669</v>
      </c>
      <c r="B867" s="22" t="s">
        <v>6356</v>
      </c>
      <c r="C867" s="12" t="s">
        <v>224</v>
      </c>
      <c r="D867" s="8" t="s">
        <v>24670</v>
      </c>
      <c r="E867" s="10" t="s">
        <v>22732</v>
      </c>
      <c r="F867" s="25"/>
      <c r="G867" s="25"/>
      <c r="H867" s="15"/>
      <c r="I867" s="15"/>
    </row>
    <row r="868" ht="24" customHeight="1" spans="1:9">
      <c r="A868" s="8" t="s">
        <v>24671</v>
      </c>
      <c r="B868" s="22" t="s">
        <v>6357</v>
      </c>
      <c r="C868" s="12" t="s">
        <v>224</v>
      </c>
      <c r="D868" s="8" t="s">
        <v>24672</v>
      </c>
      <c r="E868" s="10" t="s">
        <v>22732</v>
      </c>
      <c r="F868" s="25"/>
      <c r="G868" s="25"/>
      <c r="H868" s="15"/>
      <c r="I868" s="15"/>
    </row>
    <row r="869" ht="24" customHeight="1" spans="1:9">
      <c r="A869" s="8" t="s">
        <v>24673</v>
      </c>
      <c r="B869" s="22" t="s">
        <v>6358</v>
      </c>
      <c r="C869" s="12" t="s">
        <v>224</v>
      </c>
      <c r="D869" s="8" t="s">
        <v>24674</v>
      </c>
      <c r="E869" s="10" t="s">
        <v>22732</v>
      </c>
      <c r="F869" s="25"/>
      <c r="G869" s="25"/>
      <c r="H869" s="15"/>
      <c r="I869" s="15"/>
    </row>
    <row r="870" ht="24" customHeight="1" spans="1:9">
      <c r="A870" s="8" t="s">
        <v>24675</v>
      </c>
      <c r="B870" s="22" t="s">
        <v>6359</v>
      </c>
      <c r="C870" s="12" t="s">
        <v>224</v>
      </c>
      <c r="D870" s="8" t="s">
        <v>24676</v>
      </c>
      <c r="E870" s="10" t="s">
        <v>22732</v>
      </c>
      <c r="F870" s="25"/>
      <c r="G870" s="25"/>
      <c r="H870" s="15"/>
      <c r="I870" s="15"/>
    </row>
    <row r="871" ht="36" customHeight="1" spans="1:9">
      <c r="A871" s="8" t="s">
        <v>24677</v>
      </c>
      <c r="B871" s="22" t="s">
        <v>6360</v>
      </c>
      <c r="C871" s="12" t="s">
        <v>224</v>
      </c>
      <c r="D871" s="8" t="s">
        <v>24678</v>
      </c>
      <c r="E871" s="10" t="s">
        <v>22732</v>
      </c>
      <c r="F871" s="25"/>
      <c r="G871" s="25"/>
      <c r="H871" s="15"/>
      <c r="I871" s="15"/>
    </row>
    <row r="872" ht="24" customHeight="1" spans="1:9">
      <c r="A872" s="8" t="s">
        <v>24679</v>
      </c>
      <c r="B872" s="22" t="s">
        <v>6361</v>
      </c>
      <c r="C872" s="12" t="s">
        <v>224</v>
      </c>
      <c r="D872" s="8" t="s">
        <v>24680</v>
      </c>
      <c r="E872" s="10" t="s">
        <v>22732</v>
      </c>
      <c r="F872" s="25"/>
      <c r="G872" s="25"/>
      <c r="H872" s="15"/>
      <c r="I872" s="15"/>
    </row>
    <row r="873" ht="24" customHeight="1" spans="1:9">
      <c r="A873" s="8" t="s">
        <v>24681</v>
      </c>
      <c r="B873" s="22" t="s">
        <v>6362</v>
      </c>
      <c r="C873" s="12" t="s">
        <v>224</v>
      </c>
      <c r="D873" s="8" t="s">
        <v>24682</v>
      </c>
      <c r="E873" s="10" t="s">
        <v>22732</v>
      </c>
      <c r="F873" s="25"/>
      <c r="G873" s="25"/>
      <c r="H873" s="15"/>
      <c r="I873" s="15"/>
    </row>
    <row r="874" ht="24" customHeight="1" spans="1:9">
      <c r="A874" s="8" t="s">
        <v>24683</v>
      </c>
      <c r="B874" s="22" t="s">
        <v>6363</v>
      </c>
      <c r="C874" s="12" t="s">
        <v>224</v>
      </c>
      <c r="D874" s="8" t="s">
        <v>24684</v>
      </c>
      <c r="E874" s="10" t="s">
        <v>22732</v>
      </c>
      <c r="F874" s="25"/>
      <c r="G874" s="25"/>
      <c r="H874" s="15"/>
      <c r="I874" s="15"/>
    </row>
    <row r="875" ht="24" customHeight="1" spans="1:9">
      <c r="A875" s="8" t="s">
        <v>24685</v>
      </c>
      <c r="B875" s="22" t="s">
        <v>6364</v>
      </c>
      <c r="C875" s="12" t="s">
        <v>224</v>
      </c>
      <c r="D875" s="8" t="s">
        <v>24686</v>
      </c>
      <c r="E875" s="10" t="s">
        <v>22732</v>
      </c>
      <c r="F875" s="25"/>
      <c r="G875" s="25"/>
      <c r="H875" s="15"/>
      <c r="I875" s="15"/>
    </row>
    <row r="876" ht="24" customHeight="1" spans="1:9">
      <c r="A876" s="8" t="s">
        <v>24687</v>
      </c>
      <c r="B876" s="22" t="s">
        <v>6365</v>
      </c>
      <c r="C876" s="12" t="s">
        <v>224</v>
      </c>
      <c r="D876" s="8" t="s">
        <v>24688</v>
      </c>
      <c r="E876" s="10" t="s">
        <v>22732</v>
      </c>
      <c r="F876" s="25"/>
      <c r="G876" s="25"/>
      <c r="H876" s="15"/>
      <c r="I876" s="15"/>
    </row>
    <row r="877" ht="24" customHeight="1" spans="1:9">
      <c r="A877" s="8" t="s">
        <v>24689</v>
      </c>
      <c r="B877" s="22" t="s">
        <v>24690</v>
      </c>
      <c r="C877" s="12" t="s">
        <v>224</v>
      </c>
      <c r="D877" s="8" t="s">
        <v>24691</v>
      </c>
      <c r="E877" s="10" t="s">
        <v>22732</v>
      </c>
      <c r="F877" s="25"/>
      <c r="G877" s="25"/>
      <c r="H877" s="15"/>
      <c r="I877" s="15"/>
    </row>
    <row r="878" ht="24" customHeight="1" spans="1:9">
      <c r="A878" s="8" t="s">
        <v>24692</v>
      </c>
      <c r="B878" s="22" t="s">
        <v>24693</v>
      </c>
      <c r="C878" s="12" t="s">
        <v>224</v>
      </c>
      <c r="D878" s="8" t="s">
        <v>24230</v>
      </c>
      <c r="E878" s="10" t="s">
        <v>22732</v>
      </c>
      <c r="F878" s="25"/>
      <c r="G878" s="25"/>
      <c r="H878" s="15"/>
      <c r="I878" s="15"/>
    </row>
    <row r="879" ht="24" customHeight="1" spans="1:9">
      <c r="A879" s="8" t="s">
        <v>24694</v>
      </c>
      <c r="B879" s="22" t="s">
        <v>24695</v>
      </c>
      <c r="C879" s="12" t="s">
        <v>224</v>
      </c>
      <c r="D879" s="8" t="s">
        <v>24696</v>
      </c>
      <c r="E879" s="10" t="s">
        <v>22732</v>
      </c>
      <c r="F879" s="25"/>
      <c r="G879" s="25"/>
      <c r="H879" s="15"/>
      <c r="I879" s="15"/>
    </row>
    <row r="880" ht="24" customHeight="1" spans="1:9">
      <c r="A880" s="8" t="s">
        <v>24697</v>
      </c>
      <c r="B880" s="22" t="s">
        <v>24698</v>
      </c>
      <c r="C880" s="12" t="s">
        <v>224</v>
      </c>
      <c r="D880" s="8" t="s">
        <v>24699</v>
      </c>
      <c r="E880" s="10" t="s">
        <v>22732</v>
      </c>
      <c r="F880" s="25"/>
      <c r="G880" s="25"/>
      <c r="H880" s="15"/>
      <c r="I880" s="15"/>
    </row>
    <row r="881" ht="24" customHeight="1" spans="1:9">
      <c r="A881" s="8" t="s">
        <v>24700</v>
      </c>
      <c r="B881" s="22" t="s">
        <v>6370</v>
      </c>
      <c r="C881" s="12" t="s">
        <v>224</v>
      </c>
      <c r="D881" s="8" t="s">
        <v>24701</v>
      </c>
      <c r="E881" s="10" t="s">
        <v>22732</v>
      </c>
      <c r="F881" s="25"/>
      <c r="G881" s="25"/>
      <c r="H881" s="15"/>
      <c r="I881" s="15"/>
    </row>
    <row r="882" ht="24" customHeight="1" spans="1:9">
      <c r="A882" s="8" t="s">
        <v>24702</v>
      </c>
      <c r="B882" s="22" t="s">
        <v>6371</v>
      </c>
      <c r="C882" s="12" t="s">
        <v>224</v>
      </c>
      <c r="D882" s="8" t="s">
        <v>24029</v>
      </c>
      <c r="E882" s="10" t="s">
        <v>22732</v>
      </c>
      <c r="F882" s="25"/>
      <c r="G882" s="25"/>
      <c r="H882" s="15"/>
      <c r="I882" s="15"/>
    </row>
    <row r="883" ht="24" customHeight="1" spans="1:9">
      <c r="A883" s="8" t="s">
        <v>24703</v>
      </c>
      <c r="B883" s="22" t="s">
        <v>6372</v>
      </c>
      <c r="C883" s="12" t="s">
        <v>224</v>
      </c>
      <c r="D883" s="8" t="s">
        <v>24704</v>
      </c>
      <c r="E883" s="10" t="s">
        <v>22732</v>
      </c>
      <c r="F883" s="25"/>
      <c r="G883" s="25"/>
      <c r="H883" s="15"/>
      <c r="I883" s="15"/>
    </row>
    <row r="884" ht="24" customHeight="1" spans="1:9">
      <c r="A884" s="8" t="s">
        <v>24705</v>
      </c>
      <c r="B884" s="22" t="s">
        <v>6373</v>
      </c>
      <c r="C884" s="12" t="s">
        <v>224</v>
      </c>
      <c r="D884" s="8" t="s">
        <v>24706</v>
      </c>
      <c r="E884" s="10" t="s">
        <v>22732</v>
      </c>
      <c r="F884" s="25"/>
      <c r="G884" s="25"/>
      <c r="H884" s="15"/>
      <c r="I884" s="15"/>
    </row>
    <row r="885" ht="24" customHeight="1" spans="1:9">
      <c r="A885" s="8" t="s">
        <v>24707</v>
      </c>
      <c r="B885" s="22" t="s">
        <v>6374</v>
      </c>
      <c r="C885" s="12" t="s">
        <v>224</v>
      </c>
      <c r="D885" s="8" t="s">
        <v>24424</v>
      </c>
      <c r="E885" s="10" t="s">
        <v>22732</v>
      </c>
      <c r="F885" s="25"/>
      <c r="G885" s="25"/>
      <c r="H885" s="15"/>
      <c r="I885" s="15"/>
    </row>
    <row r="886" ht="24" customHeight="1" spans="1:9">
      <c r="A886" s="8" t="s">
        <v>24708</v>
      </c>
      <c r="B886" s="22" t="s">
        <v>6375</v>
      </c>
      <c r="C886" s="12" t="s">
        <v>224</v>
      </c>
      <c r="D886" s="8" t="s">
        <v>24709</v>
      </c>
      <c r="E886" s="10" t="s">
        <v>22732</v>
      </c>
      <c r="F886" s="25"/>
      <c r="G886" s="25"/>
      <c r="H886" s="15"/>
      <c r="I886" s="15"/>
    </row>
    <row r="887" ht="24" customHeight="1" spans="1:9">
      <c r="A887" s="8" t="s">
        <v>24710</v>
      </c>
      <c r="B887" s="22" t="s">
        <v>6376</v>
      </c>
      <c r="C887" s="12" t="s">
        <v>224</v>
      </c>
      <c r="D887" s="8" t="s">
        <v>24711</v>
      </c>
      <c r="E887" s="10" t="s">
        <v>22732</v>
      </c>
      <c r="F887" s="25"/>
      <c r="G887" s="25"/>
      <c r="H887" s="15"/>
      <c r="I887" s="15"/>
    </row>
    <row r="888" ht="24" customHeight="1" spans="1:9">
      <c r="A888" s="8" t="s">
        <v>24712</v>
      </c>
      <c r="B888" s="22" t="s">
        <v>6377</v>
      </c>
      <c r="C888" s="12" t="s">
        <v>224</v>
      </c>
      <c r="D888" s="8" t="s">
        <v>24713</v>
      </c>
      <c r="E888" s="10" t="s">
        <v>22732</v>
      </c>
      <c r="F888" s="25"/>
      <c r="G888" s="25"/>
      <c r="H888" s="15"/>
      <c r="I888" s="15"/>
    </row>
    <row r="889" ht="24" customHeight="1" spans="1:9">
      <c r="A889" s="8" t="s">
        <v>24714</v>
      </c>
      <c r="B889" s="22" t="s">
        <v>6378</v>
      </c>
      <c r="C889" s="12" t="s">
        <v>224</v>
      </c>
      <c r="D889" s="8" t="s">
        <v>24715</v>
      </c>
      <c r="E889" s="10" t="s">
        <v>22732</v>
      </c>
      <c r="F889" s="25"/>
      <c r="G889" s="25"/>
      <c r="H889" s="15"/>
      <c r="I889" s="15"/>
    </row>
    <row r="890" ht="24" customHeight="1" spans="1:9">
      <c r="A890" s="8" t="s">
        <v>24716</v>
      </c>
      <c r="B890" s="22" t="s">
        <v>6379</v>
      </c>
      <c r="C890" s="12" t="s">
        <v>224</v>
      </c>
      <c r="D890" s="8" t="s">
        <v>24717</v>
      </c>
      <c r="E890" s="10" t="s">
        <v>22732</v>
      </c>
      <c r="F890" s="25"/>
      <c r="G890" s="25"/>
      <c r="H890" s="15"/>
      <c r="I890" s="15"/>
    </row>
    <row r="891" ht="24" customHeight="1" spans="1:9">
      <c r="A891" s="8" t="s">
        <v>24718</v>
      </c>
      <c r="B891" s="22" t="s">
        <v>6380</v>
      </c>
      <c r="C891" s="12" t="s">
        <v>224</v>
      </c>
      <c r="D891" s="8" t="s">
        <v>24719</v>
      </c>
      <c r="E891" s="10" t="s">
        <v>22732</v>
      </c>
      <c r="F891" s="25"/>
      <c r="G891" s="25"/>
      <c r="H891" s="15"/>
      <c r="I891" s="15"/>
    </row>
    <row r="892" ht="24" customHeight="1" spans="1:9">
      <c r="A892" s="8" t="s">
        <v>24720</v>
      </c>
      <c r="B892" s="22" t="s">
        <v>6381</v>
      </c>
      <c r="C892" s="12" t="s">
        <v>224</v>
      </c>
      <c r="D892" s="8" t="s">
        <v>24721</v>
      </c>
      <c r="E892" s="10" t="s">
        <v>22732</v>
      </c>
      <c r="F892" s="25"/>
      <c r="G892" s="25"/>
      <c r="H892" s="15"/>
      <c r="I892" s="15"/>
    </row>
    <row r="893" ht="24" customHeight="1" spans="1:9">
      <c r="A893" s="8" t="s">
        <v>24722</v>
      </c>
      <c r="B893" s="22" t="s">
        <v>6382</v>
      </c>
      <c r="C893" s="12" t="s">
        <v>224</v>
      </c>
      <c r="D893" s="8" t="s">
        <v>24440</v>
      </c>
      <c r="E893" s="10" t="s">
        <v>22732</v>
      </c>
      <c r="F893" s="25"/>
      <c r="G893" s="25"/>
      <c r="H893" s="15"/>
      <c r="I893" s="15"/>
    </row>
    <row r="894" ht="24" customHeight="1" spans="1:9">
      <c r="A894" s="8" t="s">
        <v>24723</v>
      </c>
      <c r="B894" s="22" t="s">
        <v>6383</v>
      </c>
      <c r="C894" s="12" t="s">
        <v>224</v>
      </c>
      <c r="D894" s="8" t="s">
        <v>23877</v>
      </c>
      <c r="E894" s="10" t="s">
        <v>22732</v>
      </c>
      <c r="F894" s="25"/>
      <c r="G894" s="25"/>
      <c r="H894" s="15"/>
      <c r="I894" s="15"/>
    </row>
    <row r="895" ht="24" customHeight="1" spans="1:9">
      <c r="A895" s="8" t="s">
        <v>24724</v>
      </c>
      <c r="B895" s="22" t="s">
        <v>6384</v>
      </c>
      <c r="C895" s="12" t="s">
        <v>224</v>
      </c>
      <c r="D895" s="8" t="s">
        <v>24725</v>
      </c>
      <c r="E895" s="10" t="s">
        <v>22732</v>
      </c>
      <c r="F895" s="25"/>
      <c r="G895" s="25"/>
      <c r="H895" s="15"/>
      <c r="I895" s="15"/>
    </row>
    <row r="896" ht="24" customHeight="1" spans="1:9">
      <c r="A896" s="8" t="s">
        <v>24726</v>
      </c>
      <c r="B896" s="22" t="s">
        <v>6385</v>
      </c>
      <c r="C896" s="12" t="s">
        <v>224</v>
      </c>
      <c r="D896" s="8" t="s">
        <v>24487</v>
      </c>
      <c r="E896" s="10" t="s">
        <v>22732</v>
      </c>
      <c r="F896" s="25"/>
      <c r="G896" s="25"/>
      <c r="H896" s="15"/>
      <c r="I896" s="15"/>
    </row>
    <row r="897" ht="24" customHeight="1" spans="1:9">
      <c r="A897" s="8" t="s">
        <v>24727</v>
      </c>
      <c r="B897" s="22" t="s">
        <v>6386</v>
      </c>
      <c r="C897" s="12" t="s">
        <v>224</v>
      </c>
      <c r="D897" s="8" t="s">
        <v>23001</v>
      </c>
      <c r="E897" s="10" t="s">
        <v>22732</v>
      </c>
      <c r="F897" s="25"/>
      <c r="G897" s="25"/>
      <c r="H897" s="15"/>
      <c r="I897" s="15"/>
    </row>
    <row r="898" ht="24" customHeight="1" spans="1:9">
      <c r="A898" s="8" t="s">
        <v>24728</v>
      </c>
      <c r="B898" s="22" t="s">
        <v>6387</v>
      </c>
      <c r="C898" s="12" t="s">
        <v>224</v>
      </c>
      <c r="D898" s="8" t="s">
        <v>24230</v>
      </c>
      <c r="E898" s="10" t="s">
        <v>22732</v>
      </c>
      <c r="F898" s="25"/>
      <c r="G898" s="25"/>
      <c r="H898" s="15"/>
      <c r="I898" s="15"/>
    </row>
    <row r="899" ht="24" customHeight="1" spans="1:9">
      <c r="A899" s="8" t="s">
        <v>24729</v>
      </c>
      <c r="B899" s="22" t="s">
        <v>6388</v>
      </c>
      <c r="C899" s="12" t="s">
        <v>224</v>
      </c>
      <c r="D899" s="8" t="s">
        <v>24730</v>
      </c>
      <c r="E899" s="10" t="s">
        <v>22732</v>
      </c>
      <c r="F899" s="25"/>
      <c r="G899" s="25"/>
      <c r="H899" s="15"/>
      <c r="I899" s="15"/>
    </row>
    <row r="900" ht="24" customHeight="1" spans="1:9">
      <c r="A900" s="8" t="s">
        <v>24731</v>
      </c>
      <c r="B900" s="22" t="s">
        <v>6389</v>
      </c>
      <c r="C900" s="12" t="s">
        <v>224</v>
      </c>
      <c r="D900" s="8" t="s">
        <v>24462</v>
      </c>
      <c r="E900" s="10" t="s">
        <v>22732</v>
      </c>
      <c r="F900" s="25"/>
      <c r="G900" s="25"/>
      <c r="H900" s="15"/>
      <c r="I900" s="15"/>
    </row>
    <row r="901" ht="24" customHeight="1" spans="1:9">
      <c r="A901" s="8" t="s">
        <v>24732</v>
      </c>
      <c r="B901" s="22" t="s">
        <v>6390</v>
      </c>
      <c r="C901" s="12" t="s">
        <v>224</v>
      </c>
      <c r="D901" s="8" t="s">
        <v>24733</v>
      </c>
      <c r="E901" s="10" t="s">
        <v>22732</v>
      </c>
      <c r="F901" s="25"/>
      <c r="G901" s="25"/>
      <c r="H901" s="15"/>
      <c r="I901" s="15"/>
    </row>
    <row r="902" ht="24" customHeight="1" spans="1:9">
      <c r="A902" s="8" t="s">
        <v>24734</v>
      </c>
      <c r="B902" s="22" t="s">
        <v>6391</v>
      </c>
      <c r="C902" s="12" t="s">
        <v>224</v>
      </c>
      <c r="D902" s="8" t="s">
        <v>24735</v>
      </c>
      <c r="E902" s="10" t="s">
        <v>22732</v>
      </c>
      <c r="F902" s="25"/>
      <c r="G902" s="25"/>
      <c r="H902" s="15"/>
      <c r="I902" s="15"/>
    </row>
    <row r="903" ht="24" customHeight="1" spans="1:9">
      <c r="A903" s="8" t="s">
        <v>24736</v>
      </c>
      <c r="B903" s="22" t="s">
        <v>6392</v>
      </c>
      <c r="C903" s="12" t="s">
        <v>224</v>
      </c>
      <c r="D903" s="8" t="s">
        <v>24737</v>
      </c>
      <c r="E903" s="10" t="s">
        <v>22732</v>
      </c>
      <c r="F903" s="25"/>
      <c r="G903" s="25"/>
      <c r="H903" s="15"/>
      <c r="I903" s="15"/>
    </row>
    <row r="904" ht="24" customHeight="1" spans="1:9">
      <c r="A904" s="8" t="s">
        <v>24738</v>
      </c>
      <c r="B904" s="22" t="s">
        <v>6393</v>
      </c>
      <c r="C904" s="12" t="s">
        <v>224</v>
      </c>
      <c r="D904" s="8" t="s">
        <v>24739</v>
      </c>
      <c r="E904" s="10" t="s">
        <v>22732</v>
      </c>
      <c r="F904" s="25"/>
      <c r="G904" s="25"/>
      <c r="H904" s="15"/>
      <c r="I904" s="15"/>
    </row>
    <row r="905" ht="24" customHeight="1" spans="1:9">
      <c r="A905" s="8" t="s">
        <v>24740</v>
      </c>
      <c r="B905" s="22" t="s">
        <v>6394</v>
      </c>
      <c r="C905" s="12" t="s">
        <v>224</v>
      </c>
      <c r="D905" s="8" t="s">
        <v>24741</v>
      </c>
      <c r="E905" s="10" t="s">
        <v>22732</v>
      </c>
      <c r="F905" s="25"/>
      <c r="G905" s="25"/>
      <c r="H905" s="15"/>
      <c r="I905" s="15"/>
    </row>
    <row r="906" ht="24" customHeight="1" spans="1:9">
      <c r="A906" s="8" t="s">
        <v>24742</v>
      </c>
      <c r="B906" s="22" t="s">
        <v>6395</v>
      </c>
      <c r="C906" s="12" t="s">
        <v>224</v>
      </c>
      <c r="D906" s="8" t="s">
        <v>24018</v>
      </c>
      <c r="E906" s="10" t="s">
        <v>22732</v>
      </c>
      <c r="F906" s="25"/>
      <c r="G906" s="25"/>
      <c r="H906" s="15"/>
      <c r="I906" s="15"/>
    </row>
    <row r="907" ht="24" customHeight="1" spans="1:9">
      <c r="A907" s="8" t="s">
        <v>24743</v>
      </c>
      <c r="B907" s="22" t="s">
        <v>6396</v>
      </c>
      <c r="C907" s="12" t="s">
        <v>224</v>
      </c>
      <c r="D907" s="8" t="s">
        <v>24611</v>
      </c>
      <c r="E907" s="10" t="s">
        <v>22732</v>
      </c>
      <c r="F907" s="25"/>
      <c r="G907" s="25"/>
      <c r="H907" s="15"/>
      <c r="I907" s="15"/>
    </row>
    <row r="908" ht="24" customHeight="1" spans="1:9">
      <c r="A908" s="8" t="s">
        <v>24744</v>
      </c>
      <c r="B908" s="22" t="s">
        <v>6397</v>
      </c>
      <c r="C908" s="12" t="s">
        <v>224</v>
      </c>
      <c r="D908" s="8" t="s">
        <v>24745</v>
      </c>
      <c r="E908" s="10" t="s">
        <v>22732</v>
      </c>
      <c r="F908" s="25"/>
      <c r="G908" s="25"/>
      <c r="H908" s="15"/>
      <c r="I908" s="15"/>
    </row>
    <row r="909" ht="24" customHeight="1" spans="1:9">
      <c r="A909" s="8" t="s">
        <v>24746</v>
      </c>
      <c r="B909" s="22" t="s">
        <v>6398</v>
      </c>
      <c r="C909" s="12" t="s">
        <v>224</v>
      </c>
      <c r="D909" s="8" t="s">
        <v>24747</v>
      </c>
      <c r="E909" s="10" t="s">
        <v>22732</v>
      </c>
      <c r="F909" s="25"/>
      <c r="G909" s="25"/>
      <c r="H909" s="15"/>
      <c r="I909" s="15"/>
    </row>
    <row r="910" ht="24" customHeight="1" spans="1:9">
      <c r="A910" s="8" t="s">
        <v>24748</v>
      </c>
      <c r="B910" s="22" t="s">
        <v>6399</v>
      </c>
      <c r="C910" s="12" t="s">
        <v>224</v>
      </c>
      <c r="D910" s="8" t="s">
        <v>24749</v>
      </c>
      <c r="E910" s="10" t="s">
        <v>22732</v>
      </c>
      <c r="F910" s="25"/>
      <c r="G910" s="25"/>
      <c r="H910" s="15"/>
      <c r="I910" s="15"/>
    </row>
    <row r="911" ht="24" customHeight="1" spans="1:9">
      <c r="A911" s="8" t="s">
        <v>24750</v>
      </c>
      <c r="B911" s="22" t="s">
        <v>6400</v>
      </c>
      <c r="C911" s="12" t="s">
        <v>224</v>
      </c>
      <c r="D911" s="8" t="s">
        <v>24751</v>
      </c>
      <c r="E911" s="10" t="s">
        <v>22732</v>
      </c>
      <c r="F911" s="25"/>
      <c r="G911" s="25"/>
      <c r="H911" s="15"/>
      <c r="I911" s="15"/>
    </row>
    <row r="912" ht="24" customHeight="1" spans="1:9">
      <c r="A912" s="8" t="s">
        <v>24752</v>
      </c>
      <c r="B912" s="22" t="s">
        <v>6401</v>
      </c>
      <c r="C912" s="12" t="s">
        <v>224</v>
      </c>
      <c r="D912" s="8" t="s">
        <v>24753</v>
      </c>
      <c r="E912" s="10" t="s">
        <v>22732</v>
      </c>
      <c r="F912" s="25"/>
      <c r="G912" s="25"/>
      <c r="H912" s="15"/>
      <c r="I912" s="15"/>
    </row>
    <row r="913" ht="24" customHeight="1" spans="1:9">
      <c r="A913" s="8" t="s">
        <v>24754</v>
      </c>
      <c r="B913" s="22" t="s">
        <v>6402</v>
      </c>
      <c r="C913" s="12" t="s">
        <v>224</v>
      </c>
      <c r="D913" s="8" t="s">
        <v>24185</v>
      </c>
      <c r="E913" s="10" t="s">
        <v>22732</v>
      </c>
      <c r="F913" s="25"/>
      <c r="G913" s="25"/>
      <c r="H913" s="15"/>
      <c r="I913" s="15"/>
    </row>
    <row r="914" ht="24" customHeight="1" spans="1:9">
      <c r="A914" s="8" t="s">
        <v>24755</v>
      </c>
      <c r="B914" s="22" t="s">
        <v>6403</v>
      </c>
      <c r="C914" s="12" t="s">
        <v>224</v>
      </c>
      <c r="D914" s="8" t="s">
        <v>24478</v>
      </c>
      <c r="E914" s="10" t="s">
        <v>22732</v>
      </c>
      <c r="F914" s="25"/>
      <c r="G914" s="25"/>
      <c r="H914" s="15"/>
      <c r="I914" s="15"/>
    </row>
    <row r="915" ht="24" customHeight="1" spans="1:9">
      <c r="A915" s="8" t="s">
        <v>24756</v>
      </c>
      <c r="B915" s="22" t="s">
        <v>6404</v>
      </c>
      <c r="C915" s="12" t="s">
        <v>224</v>
      </c>
      <c r="D915" s="8" t="s">
        <v>24757</v>
      </c>
      <c r="E915" s="10" t="s">
        <v>22732</v>
      </c>
      <c r="F915" s="25"/>
      <c r="G915" s="25"/>
      <c r="H915" s="15"/>
      <c r="I915" s="15"/>
    </row>
    <row r="916" ht="24" customHeight="1" spans="1:9">
      <c r="A916" s="8" t="s">
        <v>24758</v>
      </c>
      <c r="B916" s="22" t="s">
        <v>6405</v>
      </c>
      <c r="C916" s="12" t="s">
        <v>224</v>
      </c>
      <c r="D916" s="8" t="s">
        <v>24759</v>
      </c>
      <c r="E916" s="10" t="s">
        <v>22732</v>
      </c>
      <c r="F916" s="25"/>
      <c r="G916" s="25"/>
      <c r="H916" s="15"/>
      <c r="I916" s="15"/>
    </row>
    <row r="917" ht="24" customHeight="1" spans="1:9">
      <c r="A917" s="8" t="s">
        <v>24760</v>
      </c>
      <c r="B917" s="22" t="s">
        <v>6406</v>
      </c>
      <c r="C917" s="12" t="s">
        <v>224</v>
      </c>
      <c r="D917" s="8" t="s">
        <v>24356</v>
      </c>
      <c r="E917" s="10" t="s">
        <v>22732</v>
      </c>
      <c r="F917" s="25"/>
      <c r="G917" s="25"/>
      <c r="H917" s="15"/>
      <c r="I917" s="15"/>
    </row>
    <row r="918" ht="24" customHeight="1" spans="1:9">
      <c r="A918" s="8" t="s">
        <v>24761</v>
      </c>
      <c r="B918" s="22" t="s">
        <v>6407</v>
      </c>
      <c r="C918" s="12" t="s">
        <v>224</v>
      </c>
      <c r="D918" s="8" t="s">
        <v>24762</v>
      </c>
      <c r="E918" s="10" t="s">
        <v>22732</v>
      </c>
      <c r="F918" s="25"/>
      <c r="G918" s="25"/>
      <c r="H918" s="15"/>
      <c r="I918" s="15"/>
    </row>
    <row r="919" ht="24" customHeight="1" spans="1:9">
      <c r="A919" s="8" t="s">
        <v>24763</v>
      </c>
      <c r="B919" s="22" t="s">
        <v>6408</v>
      </c>
      <c r="C919" s="12" t="s">
        <v>224</v>
      </c>
      <c r="D919" s="8" t="s">
        <v>24764</v>
      </c>
      <c r="E919" s="10" t="s">
        <v>22732</v>
      </c>
      <c r="F919" s="25"/>
      <c r="G919" s="25"/>
      <c r="H919" s="15"/>
      <c r="I919" s="15"/>
    </row>
    <row r="920" ht="24" customHeight="1" spans="1:9">
      <c r="A920" s="8" t="s">
        <v>24765</v>
      </c>
      <c r="B920" s="22" t="s">
        <v>6409</v>
      </c>
      <c r="C920" s="12" t="s">
        <v>224</v>
      </c>
      <c r="D920" s="8" t="s">
        <v>24766</v>
      </c>
      <c r="E920" s="10" t="s">
        <v>22732</v>
      </c>
      <c r="F920" s="25"/>
      <c r="G920" s="25"/>
      <c r="H920" s="15"/>
      <c r="I920" s="15"/>
    </row>
    <row r="921" ht="24" customHeight="1" spans="1:9">
      <c r="A921" s="8" t="s">
        <v>24767</v>
      </c>
      <c r="B921" s="22" t="s">
        <v>6410</v>
      </c>
      <c r="C921" s="12" t="s">
        <v>224</v>
      </c>
      <c r="D921" s="8" t="s">
        <v>24768</v>
      </c>
      <c r="E921" s="10" t="s">
        <v>22732</v>
      </c>
      <c r="F921" s="25"/>
      <c r="G921" s="25"/>
      <c r="H921" s="15"/>
      <c r="I921" s="15"/>
    </row>
    <row r="922" ht="24" customHeight="1" spans="1:9">
      <c r="A922" s="8" t="s">
        <v>24769</v>
      </c>
      <c r="B922" s="22" t="s">
        <v>6411</v>
      </c>
      <c r="C922" s="12" t="s">
        <v>224</v>
      </c>
      <c r="D922" s="8" t="s">
        <v>24770</v>
      </c>
      <c r="E922" s="10" t="s">
        <v>22732</v>
      </c>
      <c r="F922" s="25"/>
      <c r="G922" s="25"/>
      <c r="H922" s="15"/>
      <c r="I922" s="15"/>
    </row>
    <row r="923" ht="24" customHeight="1" spans="1:9">
      <c r="A923" s="8" t="s">
        <v>24771</v>
      </c>
      <c r="B923" s="22" t="s">
        <v>6412</v>
      </c>
      <c r="C923" s="12" t="s">
        <v>224</v>
      </c>
      <c r="D923" s="8" t="s">
        <v>24772</v>
      </c>
      <c r="E923" s="10" t="s">
        <v>22732</v>
      </c>
      <c r="F923" s="25"/>
      <c r="G923" s="25"/>
      <c r="H923" s="15"/>
      <c r="I923" s="15"/>
    </row>
    <row r="924" ht="24" customHeight="1" spans="1:9">
      <c r="A924" s="8" t="s">
        <v>24773</v>
      </c>
      <c r="B924" s="22" t="s">
        <v>6413</v>
      </c>
      <c r="C924" s="12" t="s">
        <v>224</v>
      </c>
      <c r="D924" s="8" t="s">
        <v>24766</v>
      </c>
      <c r="E924" s="10" t="s">
        <v>22732</v>
      </c>
      <c r="F924" s="25"/>
      <c r="G924" s="25"/>
      <c r="H924" s="15"/>
      <c r="I924" s="15"/>
    </row>
    <row r="925" ht="24" customHeight="1" spans="1:9">
      <c r="A925" s="8" t="s">
        <v>24774</v>
      </c>
      <c r="B925" s="22" t="s">
        <v>24775</v>
      </c>
      <c r="C925" s="12" t="s">
        <v>224</v>
      </c>
      <c r="D925" s="8" t="s">
        <v>24776</v>
      </c>
      <c r="E925" s="10" t="s">
        <v>22732</v>
      </c>
      <c r="F925" s="25"/>
      <c r="G925" s="25"/>
      <c r="H925" s="15"/>
      <c r="I925" s="15"/>
    </row>
    <row r="926" ht="24" customHeight="1" spans="1:9">
      <c r="A926" s="8" t="s">
        <v>24777</v>
      </c>
      <c r="B926" s="22" t="s">
        <v>24778</v>
      </c>
      <c r="C926" s="12" t="s">
        <v>224</v>
      </c>
      <c r="D926" s="8" t="s">
        <v>24779</v>
      </c>
      <c r="E926" s="10" t="s">
        <v>22732</v>
      </c>
      <c r="F926" s="25"/>
      <c r="G926" s="25"/>
      <c r="H926" s="15"/>
      <c r="I926" s="15"/>
    </row>
    <row r="927" ht="24" customHeight="1" spans="1:9">
      <c r="A927" s="8" t="s">
        <v>24780</v>
      </c>
      <c r="B927" s="22" t="s">
        <v>24781</v>
      </c>
      <c r="C927" s="12" t="s">
        <v>224</v>
      </c>
      <c r="D927" s="8" t="s">
        <v>24782</v>
      </c>
      <c r="E927" s="10" t="s">
        <v>22732</v>
      </c>
      <c r="F927" s="25"/>
      <c r="G927" s="25"/>
      <c r="H927" s="15"/>
      <c r="I927" s="15"/>
    </row>
    <row r="928" ht="24" customHeight="1" spans="1:9">
      <c r="A928" s="8" t="s">
        <v>24783</v>
      </c>
      <c r="B928" s="22" t="s">
        <v>24784</v>
      </c>
      <c r="C928" s="12" t="s">
        <v>224</v>
      </c>
      <c r="D928" s="8" t="s">
        <v>24785</v>
      </c>
      <c r="E928" s="10" t="s">
        <v>22732</v>
      </c>
      <c r="F928" s="25"/>
      <c r="G928" s="25"/>
      <c r="H928" s="15"/>
      <c r="I928" s="15"/>
    </row>
    <row r="929" ht="24" customHeight="1" spans="1:9">
      <c r="A929" s="8" t="s">
        <v>24786</v>
      </c>
      <c r="B929" s="22" t="s">
        <v>6418</v>
      </c>
      <c r="C929" s="12" t="s">
        <v>224</v>
      </c>
      <c r="D929" s="8" t="s">
        <v>24787</v>
      </c>
      <c r="E929" s="10" t="s">
        <v>22732</v>
      </c>
      <c r="F929" s="25"/>
      <c r="G929" s="25"/>
      <c r="H929" s="15"/>
      <c r="I929" s="15"/>
    </row>
    <row r="930" ht="24" customHeight="1" spans="1:9">
      <c r="A930" s="8" t="s">
        <v>24788</v>
      </c>
      <c r="B930" s="22" t="s">
        <v>6419</v>
      </c>
      <c r="C930" s="12" t="s">
        <v>224</v>
      </c>
      <c r="D930" s="8" t="s">
        <v>24789</v>
      </c>
      <c r="E930" s="10" t="s">
        <v>22732</v>
      </c>
      <c r="F930" s="25"/>
      <c r="G930" s="25"/>
      <c r="H930" s="15"/>
      <c r="I930" s="15"/>
    </row>
    <row r="931" ht="24" customHeight="1" spans="1:9">
      <c r="A931" s="8" t="s">
        <v>24790</v>
      </c>
      <c r="B931" s="22" t="s">
        <v>6420</v>
      </c>
      <c r="C931" s="12" t="s">
        <v>224</v>
      </c>
      <c r="D931" s="8" t="s">
        <v>24791</v>
      </c>
      <c r="E931" s="10" t="s">
        <v>22732</v>
      </c>
      <c r="F931" s="25"/>
      <c r="G931" s="25"/>
      <c r="H931" s="15"/>
      <c r="I931" s="15"/>
    </row>
    <row r="932" ht="36" customHeight="1" spans="1:9">
      <c r="A932" s="8" t="s">
        <v>24792</v>
      </c>
      <c r="B932" s="22" t="s">
        <v>6421</v>
      </c>
      <c r="C932" s="12" t="s">
        <v>224</v>
      </c>
      <c r="D932" s="8" t="s">
        <v>24793</v>
      </c>
      <c r="E932" s="10" t="s">
        <v>22732</v>
      </c>
      <c r="F932" s="25"/>
      <c r="G932" s="25"/>
      <c r="H932" s="15"/>
      <c r="I932" s="15"/>
    </row>
    <row r="933" ht="24" customHeight="1" spans="1:9">
      <c r="A933" s="8" t="s">
        <v>24794</v>
      </c>
      <c r="B933" s="22" t="s">
        <v>6422</v>
      </c>
      <c r="C933" s="12" t="s">
        <v>224</v>
      </c>
      <c r="D933" s="8" t="s">
        <v>24795</v>
      </c>
      <c r="E933" s="10" t="s">
        <v>22732</v>
      </c>
      <c r="F933" s="25"/>
      <c r="G933" s="25"/>
      <c r="H933" s="15"/>
      <c r="I933" s="15"/>
    </row>
    <row r="934" ht="24" customHeight="1" spans="1:9">
      <c r="A934" s="8" t="s">
        <v>24796</v>
      </c>
      <c r="B934" s="22" t="s">
        <v>6423</v>
      </c>
      <c r="C934" s="12" t="s">
        <v>224</v>
      </c>
      <c r="D934" s="8" t="s">
        <v>24797</v>
      </c>
      <c r="E934" s="10" t="s">
        <v>22732</v>
      </c>
      <c r="F934" s="25"/>
      <c r="G934" s="25"/>
      <c r="H934" s="15"/>
      <c r="I934" s="15"/>
    </row>
    <row r="935" ht="24" customHeight="1" spans="1:9">
      <c r="A935" s="8" t="s">
        <v>24798</v>
      </c>
      <c r="B935" s="22" t="s">
        <v>6424</v>
      </c>
      <c r="C935" s="12" t="s">
        <v>224</v>
      </c>
      <c r="D935" s="8" t="s">
        <v>24799</v>
      </c>
      <c r="E935" s="10" t="s">
        <v>22732</v>
      </c>
      <c r="F935" s="25"/>
      <c r="G935" s="25"/>
      <c r="H935" s="15"/>
      <c r="I935" s="15"/>
    </row>
    <row r="936" ht="36" customHeight="1" spans="1:9">
      <c r="A936" s="8" t="s">
        <v>24800</v>
      </c>
      <c r="B936" s="22" t="s">
        <v>6425</v>
      </c>
      <c r="C936" s="12" t="s">
        <v>224</v>
      </c>
      <c r="D936" s="8" t="s">
        <v>24801</v>
      </c>
      <c r="E936" s="10" t="s">
        <v>22732</v>
      </c>
      <c r="F936" s="25"/>
      <c r="G936" s="25"/>
      <c r="H936" s="15"/>
      <c r="I936" s="15"/>
    </row>
    <row r="937" ht="24" customHeight="1" spans="1:9">
      <c r="A937" s="8" t="s">
        <v>24802</v>
      </c>
      <c r="B937" s="22" t="s">
        <v>24803</v>
      </c>
      <c r="C937" s="12" t="s">
        <v>224</v>
      </c>
      <c r="D937" s="8" t="s">
        <v>24804</v>
      </c>
      <c r="E937" s="10" t="s">
        <v>22732</v>
      </c>
      <c r="F937" s="25"/>
      <c r="G937" s="25"/>
      <c r="H937" s="15"/>
      <c r="I937" s="15"/>
    </row>
    <row r="938" ht="24" customHeight="1" spans="1:9">
      <c r="A938" s="8" t="s">
        <v>24805</v>
      </c>
      <c r="B938" s="22" t="s">
        <v>24806</v>
      </c>
      <c r="C938" s="12" t="s">
        <v>224</v>
      </c>
      <c r="D938" s="8" t="s">
        <v>24807</v>
      </c>
      <c r="E938" s="10" t="s">
        <v>22732</v>
      </c>
      <c r="F938" s="25"/>
      <c r="G938" s="25"/>
      <c r="H938" s="15"/>
      <c r="I938" s="15"/>
    </row>
    <row r="939" ht="24" customHeight="1" spans="1:9">
      <c r="A939" s="8" t="s">
        <v>24808</v>
      </c>
      <c r="B939" s="22" t="s">
        <v>24809</v>
      </c>
      <c r="C939" s="12" t="s">
        <v>224</v>
      </c>
      <c r="D939" s="8" t="s">
        <v>24810</v>
      </c>
      <c r="E939" s="10" t="s">
        <v>22732</v>
      </c>
      <c r="F939" s="25"/>
      <c r="G939" s="25"/>
      <c r="H939" s="15"/>
      <c r="I939" s="15"/>
    </row>
    <row r="940" ht="24" customHeight="1" spans="1:9">
      <c r="A940" s="8" t="s">
        <v>24811</v>
      </c>
      <c r="B940" s="22" t="s">
        <v>24812</v>
      </c>
      <c r="C940" s="12" t="s">
        <v>224</v>
      </c>
      <c r="D940" s="8" t="s">
        <v>24813</v>
      </c>
      <c r="E940" s="10" t="s">
        <v>22732</v>
      </c>
      <c r="F940" s="25"/>
      <c r="G940" s="25"/>
      <c r="H940" s="15"/>
      <c r="I940" s="15"/>
    </row>
    <row r="941" ht="24" customHeight="1" spans="1:9">
      <c r="A941" s="8" t="s">
        <v>24814</v>
      </c>
      <c r="B941" s="22" t="s">
        <v>6430</v>
      </c>
      <c r="C941" s="12" t="s">
        <v>224</v>
      </c>
      <c r="D941" s="8" t="s">
        <v>24815</v>
      </c>
      <c r="E941" s="10" t="s">
        <v>22732</v>
      </c>
      <c r="F941" s="25"/>
      <c r="G941" s="25"/>
      <c r="H941" s="15"/>
      <c r="I941" s="15"/>
    </row>
    <row r="942" ht="24" customHeight="1" spans="1:9">
      <c r="A942" s="8" t="s">
        <v>24816</v>
      </c>
      <c r="B942" s="22" t="s">
        <v>6431</v>
      </c>
      <c r="C942" s="12" t="s">
        <v>224</v>
      </c>
      <c r="D942" s="8" t="s">
        <v>24817</v>
      </c>
      <c r="E942" s="10" t="s">
        <v>22732</v>
      </c>
      <c r="F942" s="25"/>
      <c r="G942" s="25"/>
      <c r="H942" s="15"/>
      <c r="I942" s="15"/>
    </row>
    <row r="943" ht="24" customHeight="1" spans="1:9">
      <c r="A943" s="8" t="s">
        <v>24818</v>
      </c>
      <c r="B943" s="22" t="s">
        <v>6432</v>
      </c>
      <c r="C943" s="12" t="s">
        <v>224</v>
      </c>
      <c r="D943" s="8" t="s">
        <v>24819</v>
      </c>
      <c r="E943" s="10" t="s">
        <v>22732</v>
      </c>
      <c r="F943" s="25"/>
      <c r="G943" s="25"/>
      <c r="H943" s="15"/>
      <c r="I943" s="15"/>
    </row>
    <row r="944" ht="24" customHeight="1" spans="1:9">
      <c r="A944" s="8" t="s">
        <v>24820</v>
      </c>
      <c r="B944" s="22" t="s">
        <v>6433</v>
      </c>
      <c r="C944" s="12" t="s">
        <v>224</v>
      </c>
      <c r="D944" s="8" t="s">
        <v>24821</v>
      </c>
      <c r="E944" s="10" t="s">
        <v>22732</v>
      </c>
      <c r="F944" s="25"/>
      <c r="G944" s="25"/>
      <c r="H944" s="15"/>
      <c r="I944" s="15"/>
    </row>
    <row r="945" ht="24" customHeight="1" spans="1:9">
      <c r="A945" s="8" t="s">
        <v>24822</v>
      </c>
      <c r="B945" s="22" t="s">
        <v>6434</v>
      </c>
      <c r="C945" s="12" t="s">
        <v>224</v>
      </c>
      <c r="D945" s="8" t="s">
        <v>24823</v>
      </c>
      <c r="E945" s="10" t="s">
        <v>22732</v>
      </c>
      <c r="F945" s="25"/>
      <c r="G945" s="25"/>
      <c r="H945" s="15"/>
      <c r="I945" s="15"/>
    </row>
    <row r="946" ht="24" customHeight="1" spans="1:9">
      <c r="A946" s="8" t="s">
        <v>24824</v>
      </c>
      <c r="B946" s="22" t="s">
        <v>6435</v>
      </c>
      <c r="C946" s="12" t="s">
        <v>224</v>
      </c>
      <c r="D946" s="8" t="s">
        <v>24825</v>
      </c>
      <c r="E946" s="10" t="s">
        <v>22732</v>
      </c>
      <c r="F946" s="25"/>
      <c r="G946" s="25"/>
      <c r="H946" s="15"/>
      <c r="I946" s="15"/>
    </row>
    <row r="947" ht="24" customHeight="1" spans="1:9">
      <c r="A947" s="8" t="s">
        <v>24826</v>
      </c>
      <c r="B947" s="22" t="s">
        <v>6436</v>
      </c>
      <c r="C947" s="12" t="s">
        <v>224</v>
      </c>
      <c r="D947" s="8" t="s">
        <v>23925</v>
      </c>
      <c r="E947" s="10" t="s">
        <v>22732</v>
      </c>
      <c r="F947" s="25"/>
      <c r="G947" s="25"/>
      <c r="H947" s="15"/>
      <c r="I947" s="15"/>
    </row>
    <row r="948" ht="24" customHeight="1" spans="1:9">
      <c r="A948" s="8" t="s">
        <v>24827</v>
      </c>
      <c r="B948" s="22" t="s">
        <v>6437</v>
      </c>
      <c r="C948" s="12" t="s">
        <v>224</v>
      </c>
      <c r="D948" s="8" t="s">
        <v>24779</v>
      </c>
      <c r="E948" s="10" t="s">
        <v>22732</v>
      </c>
      <c r="F948" s="25"/>
      <c r="G948" s="25"/>
      <c r="H948" s="15"/>
      <c r="I948" s="15"/>
    </row>
    <row r="949" ht="24" customHeight="1" spans="1:9">
      <c r="A949" s="8" t="s">
        <v>24828</v>
      </c>
      <c r="B949" s="22" t="s">
        <v>6438</v>
      </c>
      <c r="C949" s="12" t="s">
        <v>224</v>
      </c>
      <c r="D949" s="8" t="s">
        <v>24829</v>
      </c>
      <c r="E949" s="10" t="s">
        <v>22732</v>
      </c>
      <c r="F949" s="25"/>
      <c r="G949" s="25"/>
      <c r="H949" s="15"/>
      <c r="I949" s="15"/>
    </row>
    <row r="950" ht="24" customHeight="1" spans="1:9">
      <c r="A950" s="8" t="s">
        <v>24830</v>
      </c>
      <c r="B950" s="22" t="s">
        <v>6439</v>
      </c>
      <c r="C950" s="12" t="s">
        <v>224</v>
      </c>
      <c r="D950" s="8" t="s">
        <v>24785</v>
      </c>
      <c r="E950" s="10" t="s">
        <v>22732</v>
      </c>
      <c r="F950" s="25"/>
      <c r="G950" s="25"/>
      <c r="H950" s="15"/>
      <c r="I950" s="15"/>
    </row>
    <row r="951" ht="24" customHeight="1" spans="1:9">
      <c r="A951" s="8" t="s">
        <v>24831</v>
      </c>
      <c r="B951" s="22" t="s">
        <v>6440</v>
      </c>
      <c r="C951" s="12" t="s">
        <v>224</v>
      </c>
      <c r="D951" s="8" t="s">
        <v>23928</v>
      </c>
      <c r="E951" s="10" t="s">
        <v>22732</v>
      </c>
      <c r="F951" s="25"/>
      <c r="G951" s="25"/>
      <c r="H951" s="15"/>
      <c r="I951" s="15"/>
    </row>
    <row r="952" ht="24" customHeight="1" spans="1:9">
      <c r="A952" s="8" t="s">
        <v>24832</v>
      </c>
      <c r="B952" s="22" t="s">
        <v>6441</v>
      </c>
      <c r="C952" s="12" t="s">
        <v>224</v>
      </c>
      <c r="D952" s="8" t="s">
        <v>24779</v>
      </c>
      <c r="E952" s="10" t="s">
        <v>22732</v>
      </c>
      <c r="F952" s="25"/>
      <c r="G952" s="25"/>
      <c r="H952" s="15"/>
      <c r="I952" s="15"/>
    </row>
    <row r="953" ht="24" customHeight="1" spans="1:9">
      <c r="A953" s="8" t="s">
        <v>24833</v>
      </c>
      <c r="B953" s="22" t="s">
        <v>6442</v>
      </c>
      <c r="C953" s="12" t="s">
        <v>224</v>
      </c>
      <c r="D953" s="8" t="s">
        <v>24782</v>
      </c>
      <c r="E953" s="10" t="s">
        <v>22732</v>
      </c>
      <c r="F953" s="25"/>
      <c r="G953" s="25"/>
      <c r="H953" s="15"/>
      <c r="I953" s="15"/>
    </row>
    <row r="954" ht="24" customHeight="1" spans="1:9">
      <c r="A954" s="8" t="s">
        <v>24834</v>
      </c>
      <c r="B954" s="22" t="s">
        <v>6443</v>
      </c>
      <c r="C954" s="12" t="s">
        <v>224</v>
      </c>
      <c r="D954" s="8" t="s">
        <v>24835</v>
      </c>
      <c r="E954" s="10" t="s">
        <v>22732</v>
      </c>
      <c r="F954" s="25"/>
      <c r="G954" s="25"/>
      <c r="H954" s="15"/>
      <c r="I954" s="15"/>
    </row>
    <row r="955" ht="24" customHeight="1" spans="1:9">
      <c r="A955" s="8" t="s">
        <v>24836</v>
      </c>
      <c r="B955" s="22" t="s">
        <v>6444</v>
      </c>
      <c r="C955" s="12" t="s">
        <v>224</v>
      </c>
      <c r="D955" s="8" t="s">
        <v>24837</v>
      </c>
      <c r="E955" s="10" t="s">
        <v>22732</v>
      </c>
      <c r="F955" s="25"/>
      <c r="G955" s="25"/>
      <c r="H955" s="15"/>
      <c r="I955" s="15"/>
    </row>
    <row r="956" ht="24" customHeight="1" spans="1:9">
      <c r="A956" s="8" t="s">
        <v>24838</v>
      </c>
      <c r="B956" s="22" t="s">
        <v>6445</v>
      </c>
      <c r="C956" s="12" t="s">
        <v>224</v>
      </c>
      <c r="D956" s="8" t="s">
        <v>24839</v>
      </c>
      <c r="E956" s="10" t="s">
        <v>22732</v>
      </c>
      <c r="F956" s="25"/>
      <c r="G956" s="25"/>
      <c r="H956" s="15"/>
      <c r="I956" s="15"/>
    </row>
    <row r="957" ht="24" customHeight="1" spans="1:9">
      <c r="A957" s="8" t="s">
        <v>24840</v>
      </c>
      <c r="B957" s="22" t="s">
        <v>6446</v>
      </c>
      <c r="C957" s="12" t="s">
        <v>224</v>
      </c>
      <c r="D957" s="8" t="s">
        <v>24841</v>
      </c>
      <c r="E957" s="10" t="s">
        <v>22732</v>
      </c>
      <c r="F957" s="25"/>
      <c r="G957" s="25"/>
      <c r="H957" s="15"/>
      <c r="I957" s="15"/>
    </row>
    <row r="958" ht="24" customHeight="1" spans="1:9">
      <c r="A958" s="8" t="s">
        <v>24842</v>
      </c>
      <c r="B958" s="22" t="s">
        <v>6447</v>
      </c>
      <c r="C958" s="12" t="s">
        <v>224</v>
      </c>
      <c r="D958" s="8" t="s">
        <v>24843</v>
      </c>
      <c r="E958" s="10" t="s">
        <v>22732</v>
      </c>
      <c r="F958" s="25"/>
      <c r="G958" s="25"/>
      <c r="H958" s="15"/>
      <c r="I958" s="15"/>
    </row>
    <row r="959" ht="24" customHeight="1" spans="1:9">
      <c r="A959" s="8" t="s">
        <v>24844</v>
      </c>
      <c r="B959" s="22" t="s">
        <v>6448</v>
      </c>
      <c r="C959" s="12" t="s">
        <v>224</v>
      </c>
      <c r="D959" s="8" t="s">
        <v>24845</v>
      </c>
      <c r="E959" s="10" t="s">
        <v>22732</v>
      </c>
      <c r="F959" s="25"/>
      <c r="G959" s="25"/>
      <c r="H959" s="15"/>
      <c r="I959" s="15"/>
    </row>
    <row r="960" ht="24" customHeight="1" spans="1:9">
      <c r="A960" s="8" t="s">
        <v>24846</v>
      </c>
      <c r="B960" s="22" t="s">
        <v>6449</v>
      </c>
      <c r="C960" s="12" t="s">
        <v>224</v>
      </c>
      <c r="D960" s="8" t="s">
        <v>24847</v>
      </c>
      <c r="E960" s="10" t="s">
        <v>22732</v>
      </c>
      <c r="F960" s="25"/>
      <c r="G960" s="25"/>
      <c r="H960" s="15"/>
      <c r="I960" s="15"/>
    </row>
    <row r="961" ht="24" customHeight="1" spans="1:9">
      <c r="A961" s="8" t="s">
        <v>24848</v>
      </c>
      <c r="B961" s="22" t="s">
        <v>6450</v>
      </c>
      <c r="C961" s="12" t="s">
        <v>224</v>
      </c>
      <c r="D961" s="8" t="s">
        <v>24571</v>
      </c>
      <c r="E961" s="10" t="s">
        <v>22732</v>
      </c>
      <c r="F961" s="25"/>
      <c r="G961" s="25"/>
      <c r="H961" s="15"/>
      <c r="I961" s="15"/>
    </row>
    <row r="962" ht="24" customHeight="1" spans="1:9">
      <c r="A962" s="8" t="s">
        <v>24849</v>
      </c>
      <c r="B962" s="22" t="s">
        <v>6451</v>
      </c>
      <c r="C962" s="12" t="s">
        <v>224</v>
      </c>
      <c r="D962" s="8" t="s">
        <v>24850</v>
      </c>
      <c r="E962" s="10" t="s">
        <v>22732</v>
      </c>
      <c r="F962" s="25"/>
      <c r="G962" s="25"/>
      <c r="H962" s="15"/>
      <c r="I962" s="15"/>
    </row>
    <row r="963" ht="24" customHeight="1" spans="1:9">
      <c r="A963" s="8" t="s">
        <v>24851</v>
      </c>
      <c r="B963" s="22" t="s">
        <v>6452</v>
      </c>
      <c r="C963" s="12" t="s">
        <v>224</v>
      </c>
      <c r="D963" s="8" t="s">
        <v>24852</v>
      </c>
      <c r="E963" s="10" t="s">
        <v>22732</v>
      </c>
      <c r="F963" s="25"/>
      <c r="G963" s="25"/>
      <c r="H963" s="15"/>
      <c r="I963" s="15"/>
    </row>
    <row r="964" ht="24" customHeight="1" spans="1:9">
      <c r="A964" s="8" t="s">
        <v>24853</v>
      </c>
      <c r="B964" s="22" t="s">
        <v>6453</v>
      </c>
      <c r="C964" s="12" t="s">
        <v>224</v>
      </c>
      <c r="D964" s="8" t="s">
        <v>24854</v>
      </c>
      <c r="E964" s="10" t="s">
        <v>22732</v>
      </c>
      <c r="F964" s="25"/>
      <c r="G964" s="25"/>
      <c r="H964" s="15"/>
      <c r="I964" s="15"/>
    </row>
    <row r="965" ht="24" customHeight="1" spans="1:9">
      <c r="A965" s="8" t="s">
        <v>24855</v>
      </c>
      <c r="B965" s="22" t="s">
        <v>6454</v>
      </c>
      <c r="C965" s="12" t="s">
        <v>224</v>
      </c>
      <c r="D965" s="8" t="s">
        <v>24856</v>
      </c>
      <c r="E965" s="10" t="s">
        <v>22732</v>
      </c>
      <c r="F965" s="25"/>
      <c r="G965" s="25"/>
      <c r="H965" s="15"/>
      <c r="I965" s="15"/>
    </row>
    <row r="966" ht="24" customHeight="1" spans="1:9">
      <c r="A966" s="8" t="s">
        <v>24857</v>
      </c>
      <c r="B966" s="22" t="s">
        <v>6455</v>
      </c>
      <c r="C966" s="12" t="s">
        <v>224</v>
      </c>
      <c r="D966" s="8" t="s">
        <v>24858</v>
      </c>
      <c r="E966" s="10" t="s">
        <v>22732</v>
      </c>
      <c r="F966" s="25"/>
      <c r="G966" s="25"/>
      <c r="H966" s="15"/>
      <c r="I966" s="15"/>
    </row>
    <row r="967" ht="24" customHeight="1" spans="1:9">
      <c r="A967" s="8" t="s">
        <v>24859</v>
      </c>
      <c r="B967" s="22" t="s">
        <v>6456</v>
      </c>
      <c r="C967" s="12" t="s">
        <v>224</v>
      </c>
      <c r="D967" s="8" t="s">
        <v>24860</v>
      </c>
      <c r="E967" s="10" t="s">
        <v>22732</v>
      </c>
      <c r="F967" s="25"/>
      <c r="G967" s="25"/>
      <c r="H967" s="15"/>
      <c r="I967" s="15"/>
    </row>
    <row r="968" ht="24" customHeight="1" spans="1:9">
      <c r="A968" s="8" t="s">
        <v>24861</v>
      </c>
      <c r="B968" s="22" t="s">
        <v>6457</v>
      </c>
      <c r="C968" s="12" t="s">
        <v>224</v>
      </c>
      <c r="D968" s="8" t="s">
        <v>23919</v>
      </c>
      <c r="E968" s="10" t="s">
        <v>22732</v>
      </c>
      <c r="F968" s="25"/>
      <c r="G968" s="25"/>
      <c r="H968" s="15"/>
      <c r="I968" s="15"/>
    </row>
    <row r="969" ht="24" customHeight="1" spans="1:9">
      <c r="A969" s="8" t="s">
        <v>24862</v>
      </c>
      <c r="B969" s="22" t="s">
        <v>6458</v>
      </c>
      <c r="C969" s="12" t="s">
        <v>224</v>
      </c>
      <c r="D969" s="8" t="s">
        <v>24187</v>
      </c>
      <c r="E969" s="10" t="s">
        <v>22732</v>
      </c>
      <c r="F969" s="25"/>
      <c r="G969" s="25"/>
      <c r="H969" s="15"/>
      <c r="I969" s="15"/>
    </row>
    <row r="970" ht="24" customHeight="1" spans="1:9">
      <c r="A970" s="8" t="s">
        <v>24863</v>
      </c>
      <c r="B970" s="22" t="s">
        <v>6459</v>
      </c>
      <c r="C970" s="12" t="s">
        <v>224</v>
      </c>
      <c r="D970" s="8" t="s">
        <v>24864</v>
      </c>
      <c r="E970" s="10" t="s">
        <v>22732</v>
      </c>
      <c r="F970" s="25"/>
      <c r="G970" s="25"/>
      <c r="H970" s="15"/>
      <c r="I970" s="15"/>
    </row>
    <row r="971" ht="24" customHeight="1" spans="1:9">
      <c r="A971" s="8" t="s">
        <v>24865</v>
      </c>
      <c r="B971" s="22" t="s">
        <v>6460</v>
      </c>
      <c r="C971" s="12" t="s">
        <v>224</v>
      </c>
      <c r="D971" s="8" t="s">
        <v>24108</v>
      </c>
      <c r="E971" s="10" t="s">
        <v>22732</v>
      </c>
      <c r="F971" s="25"/>
      <c r="G971" s="25"/>
      <c r="H971" s="15"/>
      <c r="I971" s="15"/>
    </row>
    <row r="972" ht="24" customHeight="1" spans="1:9">
      <c r="A972" s="8" t="s">
        <v>24866</v>
      </c>
      <c r="B972" s="22" t="s">
        <v>6461</v>
      </c>
      <c r="C972" s="12" t="s">
        <v>224</v>
      </c>
      <c r="D972" s="8" t="s">
        <v>24867</v>
      </c>
      <c r="E972" s="10" t="s">
        <v>22732</v>
      </c>
      <c r="F972" s="25"/>
      <c r="G972" s="25"/>
      <c r="H972" s="15"/>
      <c r="I972" s="15"/>
    </row>
    <row r="973" ht="24" customHeight="1" spans="1:9">
      <c r="A973" s="8" t="s">
        <v>24868</v>
      </c>
      <c r="B973" s="22" t="s">
        <v>6462</v>
      </c>
      <c r="C973" s="12" t="s">
        <v>224</v>
      </c>
      <c r="D973" s="8" t="s">
        <v>24869</v>
      </c>
      <c r="E973" s="10" t="s">
        <v>22732</v>
      </c>
      <c r="F973" s="25"/>
      <c r="G973" s="25"/>
      <c r="H973" s="15"/>
      <c r="I973" s="15"/>
    </row>
    <row r="974" ht="24" customHeight="1" spans="1:9">
      <c r="A974" s="8" t="s">
        <v>24870</v>
      </c>
      <c r="B974" s="22" t="s">
        <v>6463</v>
      </c>
      <c r="C974" s="12" t="s">
        <v>224</v>
      </c>
      <c r="D974" s="8" t="s">
        <v>24864</v>
      </c>
      <c r="E974" s="10" t="s">
        <v>22732</v>
      </c>
      <c r="F974" s="25"/>
      <c r="G974" s="25"/>
      <c r="H974" s="15"/>
      <c r="I974" s="15"/>
    </row>
    <row r="975" ht="24" customHeight="1" spans="1:9">
      <c r="A975" s="8" t="s">
        <v>24871</v>
      </c>
      <c r="B975" s="22" t="s">
        <v>6464</v>
      </c>
      <c r="C975" s="12" t="s">
        <v>224</v>
      </c>
      <c r="D975" s="8" t="s">
        <v>24581</v>
      </c>
      <c r="E975" s="10" t="s">
        <v>22732</v>
      </c>
      <c r="F975" s="25"/>
      <c r="G975" s="25"/>
      <c r="H975" s="15"/>
      <c r="I975" s="15"/>
    </row>
    <row r="976" ht="24" customHeight="1" spans="1:9">
      <c r="A976" s="8" t="s">
        <v>24872</v>
      </c>
      <c r="B976" s="22" t="s">
        <v>6465</v>
      </c>
      <c r="C976" s="12" t="s">
        <v>224</v>
      </c>
      <c r="D976" s="8" t="s">
        <v>24873</v>
      </c>
      <c r="E976" s="10" t="s">
        <v>22732</v>
      </c>
      <c r="F976" s="25"/>
      <c r="G976" s="25"/>
      <c r="H976" s="15"/>
      <c r="I976" s="15"/>
    </row>
    <row r="977" ht="24" customHeight="1" spans="1:9">
      <c r="A977" s="8" t="s">
        <v>24874</v>
      </c>
      <c r="B977" s="22" t="s">
        <v>6466</v>
      </c>
      <c r="C977" s="12" t="s">
        <v>224</v>
      </c>
      <c r="D977" s="8" t="s">
        <v>22814</v>
      </c>
      <c r="E977" s="10" t="s">
        <v>22732</v>
      </c>
      <c r="F977" s="25"/>
      <c r="G977" s="25"/>
      <c r="H977" s="15"/>
      <c r="I977" s="15"/>
    </row>
    <row r="978" ht="24" customHeight="1" spans="1:9">
      <c r="A978" s="8" t="s">
        <v>24875</v>
      </c>
      <c r="B978" s="22" t="s">
        <v>6467</v>
      </c>
      <c r="C978" s="12" t="s">
        <v>224</v>
      </c>
      <c r="D978" s="8" t="s">
        <v>24876</v>
      </c>
      <c r="E978" s="10" t="s">
        <v>22732</v>
      </c>
      <c r="F978" s="25"/>
      <c r="G978" s="25"/>
      <c r="H978" s="15"/>
      <c r="I978" s="15"/>
    </row>
    <row r="979" ht="24" customHeight="1" spans="1:9">
      <c r="A979" s="8" t="s">
        <v>24877</v>
      </c>
      <c r="B979" s="22" t="s">
        <v>6468</v>
      </c>
      <c r="C979" s="12" t="s">
        <v>224</v>
      </c>
      <c r="D979" s="8" t="s">
        <v>24878</v>
      </c>
      <c r="E979" s="10" t="s">
        <v>22732</v>
      </c>
      <c r="F979" s="25"/>
      <c r="G979" s="25"/>
      <c r="H979" s="15"/>
      <c r="I979" s="15"/>
    </row>
    <row r="980" ht="24" customHeight="1" spans="1:9">
      <c r="A980" s="8" t="s">
        <v>24879</v>
      </c>
      <c r="B980" s="22" t="s">
        <v>6469</v>
      </c>
      <c r="C980" s="12" t="s">
        <v>224</v>
      </c>
      <c r="D980" s="8" t="s">
        <v>24880</v>
      </c>
      <c r="E980" s="10" t="s">
        <v>22732</v>
      </c>
      <c r="F980" s="25"/>
      <c r="G980" s="25"/>
      <c r="H980" s="15"/>
      <c r="I980" s="15"/>
    </row>
    <row r="981" ht="24" customHeight="1" spans="1:9">
      <c r="A981" s="8" t="s">
        <v>24881</v>
      </c>
      <c r="B981" s="22" t="s">
        <v>6470</v>
      </c>
      <c r="C981" s="12" t="s">
        <v>224</v>
      </c>
      <c r="D981" s="8" t="s">
        <v>24882</v>
      </c>
      <c r="E981" s="10" t="s">
        <v>22732</v>
      </c>
      <c r="F981" s="25"/>
      <c r="G981" s="25"/>
      <c r="H981" s="15"/>
      <c r="I981" s="15"/>
    </row>
    <row r="982" ht="24" customHeight="1" spans="1:9">
      <c r="A982" s="8" t="s">
        <v>24883</v>
      </c>
      <c r="B982" s="22" t="s">
        <v>6471</v>
      </c>
      <c r="C982" s="12" t="s">
        <v>224</v>
      </c>
      <c r="D982" s="8" t="s">
        <v>24884</v>
      </c>
      <c r="E982" s="10" t="s">
        <v>22732</v>
      </c>
      <c r="F982" s="25"/>
      <c r="G982" s="25"/>
      <c r="H982" s="15"/>
      <c r="I982" s="15"/>
    </row>
    <row r="983" ht="24" customHeight="1" spans="1:9">
      <c r="A983" s="8" t="s">
        <v>24885</v>
      </c>
      <c r="B983" s="22" t="s">
        <v>6472</v>
      </c>
      <c r="C983" s="12" t="s">
        <v>224</v>
      </c>
      <c r="D983" s="8" t="s">
        <v>24886</v>
      </c>
      <c r="E983" s="10" t="s">
        <v>22732</v>
      </c>
      <c r="F983" s="25"/>
      <c r="G983" s="25"/>
      <c r="H983" s="15"/>
      <c r="I983" s="15"/>
    </row>
    <row r="984" ht="24" customHeight="1" spans="1:9">
      <c r="A984" s="8" t="s">
        <v>24887</v>
      </c>
      <c r="B984" s="22" t="s">
        <v>6473</v>
      </c>
      <c r="C984" s="12" t="s">
        <v>224</v>
      </c>
      <c r="D984" s="8" t="s">
        <v>24584</v>
      </c>
      <c r="E984" s="10" t="s">
        <v>22732</v>
      </c>
      <c r="F984" s="25"/>
      <c r="G984" s="25"/>
      <c r="H984" s="15"/>
      <c r="I984" s="15"/>
    </row>
    <row r="985" ht="24" customHeight="1" spans="1:9">
      <c r="A985" s="8" t="s">
        <v>24888</v>
      </c>
      <c r="B985" s="22" t="s">
        <v>6474</v>
      </c>
      <c r="C985" s="12" t="s">
        <v>224</v>
      </c>
      <c r="D985" s="8" t="s">
        <v>24876</v>
      </c>
      <c r="E985" s="10" t="s">
        <v>22732</v>
      </c>
      <c r="F985" s="25"/>
      <c r="G985" s="25"/>
      <c r="H985" s="15"/>
      <c r="I985" s="15"/>
    </row>
    <row r="986" ht="24" customHeight="1" spans="1:9">
      <c r="A986" s="8" t="s">
        <v>24889</v>
      </c>
      <c r="B986" s="22" t="s">
        <v>6475</v>
      </c>
      <c r="C986" s="12" t="s">
        <v>224</v>
      </c>
      <c r="D986" s="8" t="s">
        <v>23819</v>
      </c>
      <c r="E986" s="10" t="s">
        <v>22732</v>
      </c>
      <c r="F986" s="25"/>
      <c r="G986" s="25"/>
      <c r="H986" s="15"/>
      <c r="I986" s="15"/>
    </row>
    <row r="987" ht="24" customHeight="1" spans="1:9">
      <c r="A987" s="8" t="s">
        <v>24890</v>
      </c>
      <c r="B987" s="22" t="s">
        <v>6476</v>
      </c>
      <c r="C987" s="12" t="s">
        <v>224</v>
      </c>
      <c r="D987" s="8" t="s">
        <v>24891</v>
      </c>
      <c r="E987" s="10" t="s">
        <v>22732</v>
      </c>
      <c r="F987" s="25"/>
      <c r="G987" s="25"/>
      <c r="H987" s="15"/>
      <c r="I987" s="15"/>
    </row>
    <row r="988" ht="24" customHeight="1" spans="1:9">
      <c r="A988" s="8" t="s">
        <v>24892</v>
      </c>
      <c r="B988" s="22" t="s">
        <v>6477</v>
      </c>
      <c r="C988" s="12" t="s">
        <v>224</v>
      </c>
      <c r="D988" s="8" t="s">
        <v>24893</v>
      </c>
      <c r="E988" s="10" t="s">
        <v>22732</v>
      </c>
      <c r="F988" s="25"/>
      <c r="G988" s="25"/>
      <c r="H988" s="15"/>
      <c r="I988" s="15"/>
    </row>
    <row r="989" ht="24" customHeight="1" spans="1:9">
      <c r="A989" s="8" t="s">
        <v>24894</v>
      </c>
      <c r="B989" s="22" t="s">
        <v>6478</v>
      </c>
      <c r="C989" s="12" t="s">
        <v>224</v>
      </c>
      <c r="D989" s="8" t="s">
        <v>24895</v>
      </c>
      <c r="E989" s="10" t="s">
        <v>22732</v>
      </c>
      <c r="F989" s="25"/>
      <c r="G989" s="25"/>
      <c r="H989" s="15"/>
      <c r="I989" s="15"/>
    </row>
    <row r="990" ht="24" customHeight="1" spans="1:9">
      <c r="A990" s="8" t="s">
        <v>24896</v>
      </c>
      <c r="B990" s="22" t="s">
        <v>6479</v>
      </c>
      <c r="C990" s="12" t="s">
        <v>224</v>
      </c>
      <c r="D990" s="8" t="s">
        <v>24897</v>
      </c>
      <c r="E990" s="10" t="s">
        <v>22732</v>
      </c>
      <c r="F990" s="25"/>
      <c r="G990" s="25"/>
      <c r="H990" s="15"/>
      <c r="I990" s="15"/>
    </row>
    <row r="991" ht="24" customHeight="1" spans="1:9">
      <c r="A991" s="8" t="s">
        <v>24898</v>
      </c>
      <c r="B991" s="22" t="s">
        <v>6480</v>
      </c>
      <c r="C991" s="12" t="s">
        <v>224</v>
      </c>
      <c r="D991" s="8" t="s">
        <v>24899</v>
      </c>
      <c r="E991" s="10" t="s">
        <v>22732</v>
      </c>
      <c r="F991" s="25"/>
      <c r="G991" s="25"/>
      <c r="H991" s="15"/>
      <c r="I991" s="15"/>
    </row>
    <row r="992" ht="24" customHeight="1" spans="1:9">
      <c r="A992" s="8" t="s">
        <v>24900</v>
      </c>
      <c r="B992" s="22" t="s">
        <v>6481</v>
      </c>
      <c r="C992" s="12" t="s">
        <v>224</v>
      </c>
      <c r="D992" s="8" t="s">
        <v>24901</v>
      </c>
      <c r="E992" s="10" t="s">
        <v>22732</v>
      </c>
      <c r="F992" s="25"/>
      <c r="G992" s="25"/>
      <c r="H992" s="15"/>
      <c r="I992" s="15"/>
    </row>
    <row r="993" ht="24" customHeight="1" spans="1:9">
      <c r="A993" s="8" t="s">
        <v>24902</v>
      </c>
      <c r="B993" s="22" t="s">
        <v>6482</v>
      </c>
      <c r="C993" s="12" t="s">
        <v>224</v>
      </c>
      <c r="D993" s="8" t="s">
        <v>23302</v>
      </c>
      <c r="E993" s="10" t="s">
        <v>22732</v>
      </c>
      <c r="F993" s="25"/>
      <c r="G993" s="25"/>
      <c r="H993" s="15"/>
      <c r="I993" s="15"/>
    </row>
    <row r="994" ht="24" customHeight="1" spans="1:9">
      <c r="A994" s="8" t="s">
        <v>24903</v>
      </c>
      <c r="B994" s="22" t="s">
        <v>6483</v>
      </c>
      <c r="C994" s="12" t="s">
        <v>224</v>
      </c>
      <c r="D994" s="8" t="s">
        <v>24904</v>
      </c>
      <c r="E994" s="10" t="s">
        <v>22732</v>
      </c>
      <c r="F994" s="25"/>
      <c r="G994" s="25"/>
      <c r="H994" s="15"/>
      <c r="I994" s="15"/>
    </row>
    <row r="995" ht="24" customHeight="1" spans="1:9">
      <c r="A995" s="8" t="s">
        <v>24905</v>
      </c>
      <c r="B995" s="22" t="s">
        <v>6484</v>
      </c>
      <c r="C995" s="12" t="s">
        <v>224</v>
      </c>
      <c r="D995" s="8" t="s">
        <v>24906</v>
      </c>
      <c r="E995" s="10" t="s">
        <v>22732</v>
      </c>
      <c r="F995" s="25"/>
      <c r="G995" s="25"/>
      <c r="H995" s="15"/>
      <c r="I995" s="15"/>
    </row>
    <row r="996" ht="36" customHeight="1" spans="1:9">
      <c r="A996" s="8" t="s">
        <v>24907</v>
      </c>
      <c r="B996" s="22" t="s">
        <v>6485</v>
      </c>
      <c r="C996" s="12" t="s">
        <v>224</v>
      </c>
      <c r="D996" s="8" t="s">
        <v>24908</v>
      </c>
      <c r="E996" s="10" t="s">
        <v>22732</v>
      </c>
      <c r="F996" s="25"/>
      <c r="G996" s="25"/>
      <c r="H996" s="15"/>
      <c r="I996" s="15"/>
    </row>
    <row r="997" ht="24" customHeight="1" spans="1:9">
      <c r="A997" s="8" t="s">
        <v>24909</v>
      </c>
      <c r="B997" s="22" t="s">
        <v>6486</v>
      </c>
      <c r="C997" s="12" t="s">
        <v>224</v>
      </c>
      <c r="D997" s="8" t="s">
        <v>24910</v>
      </c>
      <c r="E997" s="10" t="s">
        <v>22732</v>
      </c>
      <c r="F997" s="25"/>
      <c r="G997" s="25"/>
      <c r="H997" s="15"/>
      <c r="I997" s="15"/>
    </row>
    <row r="998" ht="24" customHeight="1" spans="1:9">
      <c r="A998" s="8" t="s">
        <v>24911</v>
      </c>
      <c r="B998" s="22" t="s">
        <v>6487</v>
      </c>
      <c r="C998" s="12" t="s">
        <v>224</v>
      </c>
      <c r="D998" s="8" t="s">
        <v>24912</v>
      </c>
      <c r="E998" s="10" t="s">
        <v>22732</v>
      </c>
      <c r="F998" s="25"/>
      <c r="G998" s="25"/>
      <c r="H998" s="15"/>
      <c r="I998" s="15"/>
    </row>
    <row r="999" ht="24" customHeight="1" spans="1:9">
      <c r="A999" s="8" t="s">
        <v>24913</v>
      </c>
      <c r="B999" s="22" t="s">
        <v>6488</v>
      </c>
      <c r="C999" s="12" t="s">
        <v>224</v>
      </c>
      <c r="D999" s="8" t="s">
        <v>24914</v>
      </c>
      <c r="E999" s="10" t="s">
        <v>22732</v>
      </c>
      <c r="F999" s="25"/>
      <c r="G999" s="25"/>
      <c r="H999" s="15"/>
      <c r="I999" s="15"/>
    </row>
    <row r="1000" ht="24" customHeight="1" spans="1:9">
      <c r="A1000" s="8" t="s">
        <v>24915</v>
      </c>
      <c r="B1000" s="22" t="s">
        <v>6489</v>
      </c>
      <c r="C1000" s="12" t="s">
        <v>224</v>
      </c>
      <c r="D1000" s="8" t="s">
        <v>24916</v>
      </c>
      <c r="E1000" s="10" t="s">
        <v>22732</v>
      </c>
      <c r="F1000" s="25"/>
      <c r="G1000" s="25"/>
      <c r="H1000" s="15"/>
      <c r="I1000" s="15"/>
    </row>
    <row r="1001" ht="24" customHeight="1" spans="1:9">
      <c r="A1001" s="8" t="s">
        <v>24917</v>
      </c>
      <c r="B1001" s="22" t="s">
        <v>6490</v>
      </c>
      <c r="C1001" s="12" t="s">
        <v>224</v>
      </c>
      <c r="D1001" s="8" t="s">
        <v>24918</v>
      </c>
      <c r="E1001" s="10" t="s">
        <v>22732</v>
      </c>
      <c r="F1001" s="25"/>
      <c r="G1001" s="25"/>
      <c r="H1001" s="15"/>
      <c r="I1001" s="15"/>
    </row>
    <row r="1002" ht="24" customHeight="1" spans="1:9">
      <c r="A1002" s="8" t="s">
        <v>24919</v>
      </c>
      <c r="B1002" s="22" t="s">
        <v>6491</v>
      </c>
      <c r="C1002" s="12" t="s">
        <v>224</v>
      </c>
      <c r="D1002" s="8" t="s">
        <v>24303</v>
      </c>
      <c r="E1002" s="10" t="s">
        <v>22732</v>
      </c>
      <c r="F1002" s="25"/>
      <c r="G1002" s="25"/>
      <c r="H1002" s="15"/>
      <c r="I1002" s="15"/>
    </row>
    <row r="1003" ht="24" customHeight="1" spans="1:9">
      <c r="A1003" s="8" t="s">
        <v>24920</v>
      </c>
      <c r="B1003" s="22" t="s">
        <v>24921</v>
      </c>
      <c r="C1003" s="12" t="s">
        <v>224</v>
      </c>
      <c r="D1003" s="8" t="s">
        <v>24922</v>
      </c>
      <c r="E1003" s="10" t="s">
        <v>22732</v>
      </c>
      <c r="F1003" s="25"/>
      <c r="G1003" s="25"/>
      <c r="H1003" s="15"/>
      <c r="I1003" s="15"/>
    </row>
    <row r="1004" ht="24" customHeight="1" spans="1:9">
      <c r="A1004" s="8" t="s">
        <v>24923</v>
      </c>
      <c r="B1004" s="22" t="s">
        <v>24924</v>
      </c>
      <c r="C1004" s="12" t="s">
        <v>224</v>
      </c>
      <c r="D1004" s="8" t="s">
        <v>24925</v>
      </c>
      <c r="E1004" s="10" t="s">
        <v>22732</v>
      </c>
      <c r="F1004" s="25"/>
      <c r="G1004" s="25"/>
      <c r="H1004" s="15"/>
      <c r="I1004" s="15"/>
    </row>
    <row r="1005" ht="24" customHeight="1" spans="1:9">
      <c r="A1005" s="8" t="s">
        <v>24926</v>
      </c>
      <c r="B1005" s="22" t="s">
        <v>24927</v>
      </c>
      <c r="C1005" s="12" t="s">
        <v>224</v>
      </c>
      <c r="D1005" s="8" t="s">
        <v>24928</v>
      </c>
      <c r="E1005" s="10" t="s">
        <v>22732</v>
      </c>
      <c r="F1005" s="25"/>
      <c r="G1005" s="25"/>
      <c r="H1005" s="15"/>
      <c r="I1005" s="15"/>
    </row>
    <row r="1006" ht="24" customHeight="1" spans="1:9">
      <c r="A1006" s="8" t="s">
        <v>24929</v>
      </c>
      <c r="B1006" s="22" t="s">
        <v>24930</v>
      </c>
      <c r="C1006" s="12" t="s">
        <v>224</v>
      </c>
      <c r="D1006" s="8" t="s">
        <v>24931</v>
      </c>
      <c r="E1006" s="10" t="s">
        <v>22732</v>
      </c>
      <c r="F1006" s="25"/>
      <c r="G1006" s="25"/>
      <c r="H1006" s="15"/>
      <c r="I1006" s="15"/>
    </row>
    <row r="1007" ht="24" customHeight="1" spans="1:9">
      <c r="A1007" s="8" t="s">
        <v>24932</v>
      </c>
      <c r="B1007" s="22" t="s">
        <v>6496</v>
      </c>
      <c r="C1007" s="12" t="s">
        <v>224</v>
      </c>
      <c r="D1007" s="8" t="s">
        <v>24779</v>
      </c>
      <c r="E1007" s="10" t="s">
        <v>22732</v>
      </c>
      <c r="F1007" s="25"/>
      <c r="G1007" s="25"/>
      <c r="H1007" s="15"/>
      <c r="I1007" s="15"/>
    </row>
    <row r="1008" ht="24" customHeight="1" spans="1:9">
      <c r="A1008" s="8" t="s">
        <v>24933</v>
      </c>
      <c r="B1008" s="22" t="s">
        <v>6497</v>
      </c>
      <c r="C1008" s="12" t="s">
        <v>224</v>
      </c>
      <c r="D1008" s="8" t="s">
        <v>24456</v>
      </c>
      <c r="E1008" s="10" t="s">
        <v>22732</v>
      </c>
      <c r="F1008" s="25"/>
      <c r="G1008" s="25"/>
      <c r="H1008" s="15"/>
      <c r="I1008" s="15"/>
    </row>
    <row r="1009" ht="24" customHeight="1" spans="1:9">
      <c r="A1009" s="8" t="s">
        <v>24934</v>
      </c>
      <c r="B1009" s="22" t="s">
        <v>6498</v>
      </c>
      <c r="C1009" s="12" t="s">
        <v>224</v>
      </c>
      <c r="D1009" s="8" t="s">
        <v>24935</v>
      </c>
      <c r="E1009" s="10" t="s">
        <v>22732</v>
      </c>
      <c r="F1009" s="25"/>
      <c r="G1009" s="25"/>
      <c r="H1009" s="15"/>
      <c r="I1009" s="15"/>
    </row>
    <row r="1010" ht="24" customHeight="1" spans="1:9">
      <c r="A1010" s="8" t="s">
        <v>24936</v>
      </c>
      <c r="B1010" s="22" t="s">
        <v>6499</v>
      </c>
      <c r="C1010" s="12" t="s">
        <v>224</v>
      </c>
      <c r="D1010" s="8" t="s">
        <v>24336</v>
      </c>
      <c r="E1010" s="10" t="s">
        <v>22732</v>
      </c>
      <c r="F1010" s="25"/>
      <c r="G1010" s="25"/>
      <c r="H1010" s="15"/>
      <c r="I1010" s="15"/>
    </row>
    <row r="1011" ht="24" customHeight="1" spans="1:9">
      <c r="A1011" s="8" t="s">
        <v>24937</v>
      </c>
      <c r="B1011" s="22" t="s">
        <v>6500</v>
      </c>
      <c r="C1011" s="12" t="s">
        <v>224</v>
      </c>
      <c r="D1011" s="8" t="s">
        <v>24938</v>
      </c>
      <c r="E1011" s="10" t="s">
        <v>22732</v>
      </c>
      <c r="F1011" s="25"/>
      <c r="G1011" s="25"/>
      <c r="H1011" s="15"/>
      <c r="I1011" s="15"/>
    </row>
    <row r="1012" ht="24" customHeight="1" spans="1:9">
      <c r="A1012" s="8" t="s">
        <v>24939</v>
      </c>
      <c r="B1012" s="22" t="s">
        <v>6501</v>
      </c>
      <c r="C1012" s="12" t="s">
        <v>224</v>
      </c>
      <c r="D1012" s="8" t="s">
        <v>24940</v>
      </c>
      <c r="E1012" s="10" t="s">
        <v>22732</v>
      </c>
      <c r="F1012" s="25"/>
      <c r="G1012" s="25"/>
      <c r="H1012" s="15"/>
      <c r="I1012" s="15"/>
    </row>
    <row r="1013" ht="24" customHeight="1" spans="1:9">
      <c r="A1013" s="8" t="s">
        <v>24941</v>
      </c>
      <c r="B1013" s="22" t="s">
        <v>6502</v>
      </c>
      <c r="C1013" s="12" t="s">
        <v>224</v>
      </c>
      <c r="D1013" s="8" t="s">
        <v>24942</v>
      </c>
      <c r="E1013" s="10" t="s">
        <v>22732</v>
      </c>
      <c r="F1013" s="25"/>
      <c r="G1013" s="25"/>
      <c r="H1013" s="15"/>
      <c r="I1013" s="15"/>
    </row>
    <row r="1014" ht="24" customHeight="1" spans="1:9">
      <c r="A1014" s="8" t="s">
        <v>24943</v>
      </c>
      <c r="B1014" s="22" t="s">
        <v>6503</v>
      </c>
      <c r="C1014" s="12" t="s">
        <v>224</v>
      </c>
      <c r="D1014" s="8" t="s">
        <v>24944</v>
      </c>
      <c r="E1014" s="10" t="s">
        <v>22732</v>
      </c>
      <c r="F1014" s="25"/>
      <c r="G1014" s="25"/>
      <c r="H1014" s="15"/>
      <c r="I1014" s="15"/>
    </row>
    <row r="1015" ht="24" customHeight="1" spans="1:9">
      <c r="A1015" s="8" t="s">
        <v>24945</v>
      </c>
      <c r="B1015" s="22" t="s">
        <v>6504</v>
      </c>
      <c r="C1015" s="12" t="s">
        <v>224</v>
      </c>
      <c r="D1015" s="8" t="s">
        <v>24946</v>
      </c>
      <c r="E1015" s="10" t="s">
        <v>22732</v>
      </c>
      <c r="F1015" s="25"/>
      <c r="G1015" s="25"/>
      <c r="H1015" s="15"/>
      <c r="I1015" s="15"/>
    </row>
    <row r="1016" ht="24" customHeight="1" spans="1:9">
      <c r="A1016" s="8" t="s">
        <v>24947</v>
      </c>
      <c r="B1016" s="22" t="s">
        <v>6505</v>
      </c>
      <c r="C1016" s="12" t="s">
        <v>224</v>
      </c>
      <c r="D1016" s="8" t="s">
        <v>24948</v>
      </c>
      <c r="E1016" s="10" t="s">
        <v>22732</v>
      </c>
      <c r="F1016" s="25"/>
      <c r="G1016" s="25"/>
      <c r="H1016" s="15"/>
      <c r="I1016" s="15"/>
    </row>
    <row r="1017" ht="24" customHeight="1" spans="1:9">
      <c r="A1017" s="8" t="s">
        <v>24949</v>
      </c>
      <c r="B1017" s="22" t="s">
        <v>6506</v>
      </c>
      <c r="C1017" s="12" t="s">
        <v>224</v>
      </c>
      <c r="D1017" s="8" t="s">
        <v>24950</v>
      </c>
      <c r="E1017" s="10" t="s">
        <v>22732</v>
      </c>
      <c r="F1017" s="25"/>
      <c r="G1017" s="25"/>
      <c r="H1017" s="15"/>
      <c r="I1017" s="15"/>
    </row>
    <row r="1018" ht="36" customHeight="1" spans="1:9">
      <c r="A1018" s="8" t="s">
        <v>24951</v>
      </c>
      <c r="B1018" s="22" t="s">
        <v>6507</v>
      </c>
      <c r="C1018" s="12" t="s">
        <v>224</v>
      </c>
      <c r="D1018" s="8" t="s">
        <v>24952</v>
      </c>
      <c r="E1018" s="10" t="s">
        <v>22732</v>
      </c>
      <c r="F1018" s="25"/>
      <c r="G1018" s="25"/>
      <c r="H1018" s="15"/>
      <c r="I1018" s="15"/>
    </row>
    <row r="1019" ht="24" customHeight="1" spans="1:9">
      <c r="A1019" s="8" t="s">
        <v>24953</v>
      </c>
      <c r="B1019" s="22" t="s">
        <v>6508</v>
      </c>
      <c r="C1019" s="12" t="s">
        <v>224</v>
      </c>
      <c r="D1019" s="8" t="s">
        <v>24954</v>
      </c>
      <c r="E1019" s="10" t="s">
        <v>22732</v>
      </c>
      <c r="F1019" s="25"/>
      <c r="G1019" s="25"/>
      <c r="H1019" s="15"/>
      <c r="I1019" s="15"/>
    </row>
    <row r="1020" ht="36" customHeight="1" spans="1:9">
      <c r="A1020" s="8" t="s">
        <v>24955</v>
      </c>
      <c r="B1020" s="22" t="s">
        <v>6509</v>
      </c>
      <c r="C1020" s="12" t="s">
        <v>224</v>
      </c>
      <c r="D1020" s="8" t="s">
        <v>24956</v>
      </c>
      <c r="E1020" s="10" t="s">
        <v>22732</v>
      </c>
      <c r="F1020" s="25"/>
      <c r="G1020" s="25"/>
      <c r="H1020" s="15"/>
      <c r="I1020" s="15"/>
    </row>
    <row r="1021" ht="24" customHeight="1" spans="1:9">
      <c r="A1021" s="8" t="s">
        <v>24957</v>
      </c>
      <c r="B1021" s="22" t="s">
        <v>6510</v>
      </c>
      <c r="C1021" s="12" t="s">
        <v>224</v>
      </c>
      <c r="D1021" s="8" t="s">
        <v>24864</v>
      </c>
      <c r="E1021" s="10" t="s">
        <v>22732</v>
      </c>
      <c r="F1021" s="25"/>
      <c r="G1021" s="25"/>
      <c r="H1021" s="15"/>
      <c r="I1021" s="15"/>
    </row>
    <row r="1022" ht="24" customHeight="1" spans="1:9">
      <c r="A1022" s="8" t="s">
        <v>24958</v>
      </c>
      <c r="B1022" s="22" t="s">
        <v>6511</v>
      </c>
      <c r="C1022" s="12" t="s">
        <v>224</v>
      </c>
      <c r="D1022" s="8" t="s">
        <v>24959</v>
      </c>
      <c r="E1022" s="10" t="s">
        <v>22732</v>
      </c>
      <c r="F1022" s="25"/>
      <c r="G1022" s="25"/>
      <c r="H1022" s="15"/>
      <c r="I1022" s="15"/>
    </row>
    <row r="1023" ht="24" customHeight="1" spans="1:9">
      <c r="A1023" s="8" t="s">
        <v>24960</v>
      </c>
      <c r="B1023" s="22" t="s">
        <v>6512</v>
      </c>
      <c r="C1023" s="12" t="s">
        <v>224</v>
      </c>
      <c r="D1023" s="8" t="s">
        <v>24446</v>
      </c>
      <c r="E1023" s="10" t="s">
        <v>22732</v>
      </c>
      <c r="F1023" s="25"/>
      <c r="G1023" s="25"/>
      <c r="H1023" s="15"/>
      <c r="I1023" s="15"/>
    </row>
    <row r="1024" ht="24" customHeight="1" spans="1:9">
      <c r="A1024" s="8" t="s">
        <v>24961</v>
      </c>
      <c r="B1024" s="22" t="s">
        <v>6513</v>
      </c>
      <c r="C1024" s="12" t="s">
        <v>224</v>
      </c>
      <c r="D1024" s="8" t="s">
        <v>24962</v>
      </c>
      <c r="E1024" s="10" t="s">
        <v>22732</v>
      </c>
      <c r="F1024" s="25"/>
      <c r="G1024" s="25"/>
      <c r="H1024" s="15"/>
      <c r="I1024" s="15"/>
    </row>
    <row r="1025" ht="24" customHeight="1" spans="1:9">
      <c r="A1025" s="8" t="s">
        <v>24963</v>
      </c>
      <c r="B1025" s="22" t="s">
        <v>6514</v>
      </c>
      <c r="C1025" s="12" t="s">
        <v>224</v>
      </c>
      <c r="D1025" s="8" t="s">
        <v>24964</v>
      </c>
      <c r="E1025" s="10" t="s">
        <v>22732</v>
      </c>
      <c r="F1025" s="25"/>
      <c r="G1025" s="25"/>
      <c r="H1025" s="15"/>
      <c r="I1025" s="15"/>
    </row>
    <row r="1026" ht="24" customHeight="1" spans="1:9">
      <c r="A1026" s="8" t="s">
        <v>24965</v>
      </c>
      <c r="B1026" s="22" t="s">
        <v>6515</v>
      </c>
      <c r="C1026" s="12" t="s">
        <v>224</v>
      </c>
      <c r="D1026" s="8" t="s">
        <v>24749</v>
      </c>
      <c r="E1026" s="10" t="s">
        <v>22732</v>
      </c>
      <c r="F1026" s="25"/>
      <c r="G1026" s="25"/>
      <c r="H1026" s="15"/>
      <c r="I1026" s="15"/>
    </row>
    <row r="1027" ht="24" customHeight="1" spans="1:9">
      <c r="A1027" s="8" t="s">
        <v>24966</v>
      </c>
      <c r="B1027" s="22" t="s">
        <v>6516</v>
      </c>
      <c r="C1027" s="12" t="s">
        <v>224</v>
      </c>
      <c r="D1027" s="8" t="s">
        <v>24967</v>
      </c>
      <c r="E1027" s="10" t="s">
        <v>22732</v>
      </c>
      <c r="F1027" s="25"/>
      <c r="G1027" s="25"/>
      <c r="H1027" s="15"/>
      <c r="I1027" s="15"/>
    </row>
    <row r="1028" ht="36" customHeight="1" spans="1:9">
      <c r="A1028" s="8" t="s">
        <v>24968</v>
      </c>
      <c r="B1028" s="22" t="s">
        <v>24969</v>
      </c>
      <c r="C1028" s="12" t="s">
        <v>224</v>
      </c>
      <c r="D1028" s="8" t="s">
        <v>24970</v>
      </c>
      <c r="E1028" s="10" t="s">
        <v>22732</v>
      </c>
      <c r="F1028" s="25"/>
      <c r="G1028" s="25"/>
      <c r="H1028" s="15"/>
      <c r="I1028" s="15"/>
    </row>
    <row r="1029" ht="36" customHeight="1" spans="1:9">
      <c r="A1029" s="8" t="s">
        <v>24971</v>
      </c>
      <c r="B1029" s="22" t="s">
        <v>24972</v>
      </c>
      <c r="C1029" s="12" t="s">
        <v>224</v>
      </c>
      <c r="D1029" s="8" t="s">
        <v>24973</v>
      </c>
      <c r="E1029" s="10" t="s">
        <v>22732</v>
      </c>
      <c r="F1029" s="25"/>
      <c r="G1029" s="25"/>
      <c r="H1029" s="15"/>
      <c r="I1029" s="15"/>
    </row>
    <row r="1030" ht="36" customHeight="1" spans="1:9">
      <c r="A1030" s="8" t="s">
        <v>24974</v>
      </c>
      <c r="B1030" s="22" t="s">
        <v>24975</v>
      </c>
      <c r="C1030" s="12" t="s">
        <v>224</v>
      </c>
      <c r="D1030" s="8" t="s">
        <v>24976</v>
      </c>
      <c r="E1030" s="10" t="s">
        <v>22732</v>
      </c>
      <c r="F1030" s="25"/>
      <c r="G1030" s="25"/>
      <c r="H1030" s="15"/>
      <c r="I1030" s="15"/>
    </row>
    <row r="1031" ht="36" customHeight="1" spans="1:9">
      <c r="A1031" s="8" t="s">
        <v>24977</v>
      </c>
      <c r="B1031" s="22" t="s">
        <v>24978</v>
      </c>
      <c r="C1031" s="12" t="s">
        <v>224</v>
      </c>
      <c r="D1031" s="8" t="s">
        <v>24979</v>
      </c>
      <c r="E1031" s="10" t="s">
        <v>22732</v>
      </c>
      <c r="F1031" s="25"/>
      <c r="G1031" s="25"/>
      <c r="H1031" s="15"/>
      <c r="I1031" s="15"/>
    </row>
    <row r="1032" ht="36" customHeight="1" spans="1:9">
      <c r="A1032" s="8" t="s">
        <v>24980</v>
      </c>
      <c r="B1032" s="22" t="s">
        <v>24981</v>
      </c>
      <c r="C1032" s="12" t="s">
        <v>224</v>
      </c>
      <c r="D1032" s="8" t="s">
        <v>24394</v>
      </c>
      <c r="E1032" s="10" t="s">
        <v>22732</v>
      </c>
      <c r="F1032" s="25"/>
      <c r="G1032" s="25"/>
      <c r="H1032" s="15"/>
      <c r="I1032" s="15"/>
    </row>
    <row r="1033" ht="24" customHeight="1" spans="1:9">
      <c r="A1033" s="8" t="s">
        <v>24982</v>
      </c>
      <c r="B1033" s="22" t="s">
        <v>24983</v>
      </c>
      <c r="C1033" s="12" t="s">
        <v>224</v>
      </c>
      <c r="D1033" s="8" t="s">
        <v>24847</v>
      </c>
      <c r="E1033" s="10" t="s">
        <v>22732</v>
      </c>
      <c r="F1033" s="25"/>
      <c r="G1033" s="25"/>
      <c r="H1033" s="15"/>
      <c r="I1033" s="15"/>
    </row>
    <row r="1034" ht="24" customHeight="1" spans="1:9">
      <c r="A1034" s="8" t="s">
        <v>24984</v>
      </c>
      <c r="B1034" s="22" t="s">
        <v>24985</v>
      </c>
      <c r="C1034" s="12" t="s">
        <v>224</v>
      </c>
      <c r="D1034" s="8" t="s">
        <v>24133</v>
      </c>
      <c r="E1034" s="10" t="s">
        <v>22732</v>
      </c>
      <c r="F1034" s="25"/>
      <c r="G1034" s="25"/>
      <c r="H1034" s="15"/>
      <c r="I1034" s="15"/>
    </row>
    <row r="1035" ht="24" customHeight="1" spans="1:9">
      <c r="A1035" s="8" t="s">
        <v>24986</v>
      </c>
      <c r="B1035" s="22" t="s">
        <v>24987</v>
      </c>
      <c r="C1035" s="12" t="s">
        <v>224</v>
      </c>
      <c r="D1035" s="8" t="s">
        <v>24988</v>
      </c>
      <c r="E1035" s="10" t="s">
        <v>22732</v>
      </c>
      <c r="F1035" s="25"/>
      <c r="G1035" s="25"/>
      <c r="H1035" s="15"/>
      <c r="I1035" s="15"/>
    </row>
    <row r="1036" ht="24" customHeight="1" spans="1:9">
      <c r="A1036" s="8" t="s">
        <v>24989</v>
      </c>
      <c r="B1036" s="22" t="s">
        <v>24990</v>
      </c>
      <c r="C1036" s="12" t="s">
        <v>224</v>
      </c>
      <c r="D1036" s="8" t="s">
        <v>24511</v>
      </c>
      <c r="E1036" s="10" t="s">
        <v>22732</v>
      </c>
      <c r="F1036" s="25"/>
      <c r="G1036" s="25"/>
      <c r="H1036" s="15"/>
      <c r="I1036" s="15"/>
    </row>
    <row r="1037" ht="24" customHeight="1" spans="1:9">
      <c r="A1037" s="8" t="s">
        <v>24991</v>
      </c>
      <c r="B1037" s="22" t="s">
        <v>24992</v>
      </c>
      <c r="C1037" s="12" t="s">
        <v>224</v>
      </c>
      <c r="D1037" s="8" t="s">
        <v>24456</v>
      </c>
      <c r="E1037" s="10" t="s">
        <v>22732</v>
      </c>
      <c r="F1037" s="25"/>
      <c r="G1037" s="25"/>
      <c r="H1037" s="15"/>
      <c r="I1037" s="15"/>
    </row>
    <row r="1038" ht="24" customHeight="1" spans="1:9">
      <c r="A1038" s="8" t="s">
        <v>24993</v>
      </c>
      <c r="B1038" s="22" t="s">
        <v>24994</v>
      </c>
      <c r="C1038" s="12" t="s">
        <v>224</v>
      </c>
      <c r="D1038" s="8" t="s">
        <v>24995</v>
      </c>
      <c r="E1038" s="10" t="s">
        <v>22732</v>
      </c>
      <c r="F1038" s="25"/>
      <c r="G1038" s="25"/>
      <c r="H1038" s="15"/>
      <c r="I1038" s="15"/>
    </row>
    <row r="1039" ht="24" customHeight="1" spans="1:9">
      <c r="A1039" s="8" t="s">
        <v>24996</v>
      </c>
      <c r="B1039" s="22" t="s">
        <v>24997</v>
      </c>
      <c r="C1039" s="12" t="s">
        <v>224</v>
      </c>
      <c r="D1039" s="11" t="s">
        <v>24998</v>
      </c>
      <c r="E1039" s="10" t="s">
        <v>22732</v>
      </c>
      <c r="F1039" s="25"/>
      <c r="G1039" s="25"/>
      <c r="H1039" s="15"/>
      <c r="I1039" s="15"/>
    </row>
    <row r="1040" ht="24" customHeight="1" spans="1:9">
      <c r="A1040" s="8" t="s">
        <v>24999</v>
      </c>
      <c r="B1040" s="22" t="s">
        <v>6529</v>
      </c>
      <c r="C1040" s="12" t="s">
        <v>224</v>
      </c>
      <c r="D1040" s="8" t="s">
        <v>25000</v>
      </c>
      <c r="E1040" s="10" t="s">
        <v>22732</v>
      </c>
      <c r="F1040" s="25"/>
      <c r="G1040" s="25"/>
      <c r="H1040" s="15"/>
      <c r="I1040" s="15"/>
    </row>
    <row r="1041" ht="24" customHeight="1" spans="1:9">
      <c r="A1041" s="8" t="s">
        <v>25001</v>
      </c>
      <c r="B1041" s="22" t="s">
        <v>6530</v>
      </c>
      <c r="C1041" s="12" t="s">
        <v>224</v>
      </c>
      <c r="D1041" s="8" t="s">
        <v>25002</v>
      </c>
      <c r="E1041" s="10" t="s">
        <v>22732</v>
      </c>
      <c r="F1041" s="25"/>
      <c r="G1041" s="25"/>
      <c r="H1041" s="15"/>
      <c r="I1041" s="15"/>
    </row>
    <row r="1042" ht="24" customHeight="1" spans="1:9">
      <c r="A1042" s="8" t="s">
        <v>25003</v>
      </c>
      <c r="B1042" s="22" t="s">
        <v>6531</v>
      </c>
      <c r="C1042" s="12" t="s">
        <v>224</v>
      </c>
      <c r="D1042" s="8" t="s">
        <v>25004</v>
      </c>
      <c r="E1042" s="10" t="s">
        <v>22732</v>
      </c>
      <c r="F1042" s="25"/>
      <c r="G1042" s="25"/>
      <c r="H1042" s="15"/>
      <c r="I1042" s="15"/>
    </row>
    <row r="1043" ht="24" customHeight="1" spans="1:9">
      <c r="A1043" s="8" t="s">
        <v>25005</v>
      </c>
      <c r="B1043" s="22" t="s">
        <v>6532</v>
      </c>
      <c r="C1043" s="12" t="s">
        <v>224</v>
      </c>
      <c r="D1043" s="8" t="s">
        <v>25006</v>
      </c>
      <c r="E1043" s="10" t="s">
        <v>22732</v>
      </c>
      <c r="F1043" s="25"/>
      <c r="G1043" s="25"/>
      <c r="H1043" s="15"/>
      <c r="I1043" s="15"/>
    </row>
    <row r="1044" ht="24" customHeight="1" spans="1:9">
      <c r="A1044" s="8" t="s">
        <v>25007</v>
      </c>
      <c r="B1044" s="22" t="s">
        <v>6533</v>
      </c>
      <c r="C1044" s="12" t="s">
        <v>224</v>
      </c>
      <c r="D1044" s="8" t="s">
        <v>25008</v>
      </c>
      <c r="E1044" s="10" t="s">
        <v>22732</v>
      </c>
      <c r="F1044" s="25"/>
      <c r="G1044" s="25"/>
      <c r="H1044" s="15"/>
      <c r="I1044" s="15"/>
    </row>
    <row r="1045" ht="24" customHeight="1" spans="1:9">
      <c r="A1045" s="8" t="s">
        <v>25009</v>
      </c>
      <c r="B1045" s="22" t="s">
        <v>6534</v>
      </c>
      <c r="C1045" s="12" t="s">
        <v>224</v>
      </c>
      <c r="D1045" s="8" t="s">
        <v>25010</v>
      </c>
      <c r="E1045" s="10" t="s">
        <v>22732</v>
      </c>
      <c r="F1045" s="25"/>
      <c r="G1045" s="25"/>
      <c r="H1045" s="15"/>
      <c r="I1045" s="15"/>
    </row>
    <row r="1046" ht="24" customHeight="1" spans="1:9">
      <c r="A1046" s="8" t="s">
        <v>25011</v>
      </c>
      <c r="B1046" s="22" t="s">
        <v>6535</v>
      </c>
      <c r="C1046" s="12" t="s">
        <v>224</v>
      </c>
      <c r="D1046" s="8" t="s">
        <v>24487</v>
      </c>
      <c r="E1046" s="10" t="s">
        <v>22732</v>
      </c>
      <c r="F1046" s="25"/>
      <c r="G1046" s="25"/>
      <c r="H1046" s="15"/>
      <c r="I1046" s="15"/>
    </row>
    <row r="1047" ht="24" customHeight="1" spans="1:9">
      <c r="A1047" s="8" t="s">
        <v>25012</v>
      </c>
      <c r="B1047" s="22" t="s">
        <v>6536</v>
      </c>
      <c r="C1047" s="12" t="s">
        <v>224</v>
      </c>
      <c r="D1047" s="8" t="s">
        <v>24440</v>
      </c>
      <c r="E1047" s="10" t="s">
        <v>22732</v>
      </c>
      <c r="F1047" s="25"/>
      <c r="G1047" s="25"/>
      <c r="H1047" s="15"/>
      <c r="I1047" s="15"/>
    </row>
    <row r="1048" ht="24" customHeight="1" spans="1:9">
      <c r="A1048" s="8" t="s">
        <v>25013</v>
      </c>
      <c r="B1048" s="22" t="s">
        <v>6537</v>
      </c>
      <c r="C1048" s="12" t="s">
        <v>224</v>
      </c>
      <c r="D1048" s="8" t="s">
        <v>25014</v>
      </c>
      <c r="E1048" s="10" t="s">
        <v>22732</v>
      </c>
      <c r="F1048" s="25"/>
      <c r="G1048" s="25"/>
      <c r="H1048" s="15"/>
      <c r="I1048" s="15"/>
    </row>
    <row r="1049" ht="24" customHeight="1" spans="1:9">
      <c r="A1049" s="8" t="s">
        <v>25015</v>
      </c>
      <c r="B1049" s="22" t="s">
        <v>6538</v>
      </c>
      <c r="C1049" s="12" t="s">
        <v>224</v>
      </c>
      <c r="D1049" s="8" t="s">
        <v>25016</v>
      </c>
      <c r="E1049" s="10" t="s">
        <v>22732</v>
      </c>
      <c r="F1049" s="25"/>
      <c r="G1049" s="25"/>
      <c r="H1049" s="15"/>
      <c r="I1049" s="15"/>
    </row>
    <row r="1050" ht="24" customHeight="1" spans="1:9">
      <c r="A1050" s="8" t="s">
        <v>25017</v>
      </c>
      <c r="B1050" s="22" t="s">
        <v>6539</v>
      </c>
      <c r="C1050" s="12" t="s">
        <v>224</v>
      </c>
      <c r="D1050" s="8" t="s">
        <v>25018</v>
      </c>
      <c r="E1050" s="10" t="s">
        <v>22732</v>
      </c>
      <c r="F1050" s="25"/>
      <c r="G1050" s="25"/>
      <c r="H1050" s="15"/>
      <c r="I1050" s="15"/>
    </row>
    <row r="1051" ht="24" customHeight="1" spans="1:9">
      <c r="A1051" s="8" t="s">
        <v>25019</v>
      </c>
      <c r="B1051" s="22" t="s">
        <v>6540</v>
      </c>
      <c r="C1051" s="12" t="s">
        <v>224</v>
      </c>
      <c r="D1051" s="8" t="s">
        <v>25020</v>
      </c>
      <c r="E1051" s="10" t="s">
        <v>22732</v>
      </c>
      <c r="F1051" s="25"/>
      <c r="G1051" s="25"/>
      <c r="H1051" s="15"/>
      <c r="I1051" s="15"/>
    </row>
    <row r="1052" ht="24" customHeight="1" spans="1:9">
      <c r="A1052" s="8" t="s">
        <v>25021</v>
      </c>
      <c r="B1052" s="22" t="s">
        <v>6541</v>
      </c>
      <c r="C1052" s="12" t="s">
        <v>224</v>
      </c>
      <c r="D1052" s="8" t="s">
        <v>24768</v>
      </c>
      <c r="E1052" s="10" t="s">
        <v>22732</v>
      </c>
      <c r="F1052" s="25"/>
      <c r="G1052" s="25"/>
      <c r="H1052" s="15"/>
      <c r="I1052" s="15"/>
    </row>
    <row r="1053" ht="24" customHeight="1" spans="1:9">
      <c r="A1053" s="8" t="s">
        <v>25022</v>
      </c>
      <c r="B1053" s="22" t="s">
        <v>6542</v>
      </c>
      <c r="C1053" s="12" t="s">
        <v>224</v>
      </c>
      <c r="D1053" s="8" t="s">
        <v>25023</v>
      </c>
      <c r="E1053" s="10" t="s">
        <v>22732</v>
      </c>
      <c r="F1053" s="25"/>
      <c r="G1053" s="25"/>
      <c r="H1053" s="15"/>
      <c r="I1053" s="15"/>
    </row>
    <row r="1054" ht="36" customHeight="1" spans="1:9">
      <c r="A1054" s="8" t="s">
        <v>25024</v>
      </c>
      <c r="B1054" s="22" t="s">
        <v>6543</v>
      </c>
      <c r="C1054" s="12" t="s">
        <v>224</v>
      </c>
      <c r="D1054" s="8" t="s">
        <v>25025</v>
      </c>
      <c r="E1054" s="10" t="s">
        <v>22732</v>
      </c>
      <c r="F1054" s="25"/>
      <c r="G1054" s="25"/>
      <c r="H1054" s="15"/>
      <c r="I1054" s="15"/>
    </row>
    <row r="1055" ht="24" customHeight="1" spans="1:9">
      <c r="A1055" s="8" t="s">
        <v>25026</v>
      </c>
      <c r="B1055" s="22" t="s">
        <v>25027</v>
      </c>
      <c r="C1055" s="12" t="s">
        <v>224</v>
      </c>
      <c r="D1055" s="8" t="s">
        <v>24532</v>
      </c>
      <c r="E1055" s="10" t="s">
        <v>22732</v>
      </c>
      <c r="F1055" s="25"/>
      <c r="G1055" s="25"/>
      <c r="H1055" s="15"/>
      <c r="I1055" s="15"/>
    </row>
    <row r="1056" ht="24" customHeight="1" spans="1:9">
      <c r="A1056" s="8" t="s">
        <v>25028</v>
      </c>
      <c r="B1056" s="22" t="s">
        <v>25029</v>
      </c>
      <c r="C1056" s="12" t="s">
        <v>224</v>
      </c>
      <c r="D1056" s="8" t="s">
        <v>24342</v>
      </c>
      <c r="E1056" s="10" t="s">
        <v>22732</v>
      </c>
      <c r="F1056" s="25"/>
      <c r="G1056" s="25"/>
      <c r="H1056" s="15"/>
      <c r="I1056" s="15"/>
    </row>
    <row r="1057" ht="24" customHeight="1" spans="1:9">
      <c r="A1057" s="8" t="s">
        <v>25030</v>
      </c>
      <c r="B1057" s="22" t="s">
        <v>25031</v>
      </c>
      <c r="C1057" s="12" t="s">
        <v>224</v>
      </c>
      <c r="D1057" s="8" t="s">
        <v>24340</v>
      </c>
      <c r="E1057" s="10" t="s">
        <v>22732</v>
      </c>
      <c r="F1057" s="25"/>
      <c r="G1057" s="25"/>
      <c r="H1057" s="15"/>
      <c r="I1057" s="15"/>
    </row>
    <row r="1058" ht="24" customHeight="1" spans="1:9">
      <c r="A1058" s="8" t="s">
        <v>25032</v>
      </c>
      <c r="B1058" s="22" t="s">
        <v>25033</v>
      </c>
      <c r="C1058" s="12" t="s">
        <v>224</v>
      </c>
      <c r="D1058" s="8" t="s">
        <v>25034</v>
      </c>
      <c r="E1058" s="10" t="s">
        <v>22732</v>
      </c>
      <c r="F1058" s="25"/>
      <c r="G1058" s="25"/>
      <c r="H1058" s="15"/>
      <c r="I1058" s="15"/>
    </row>
    <row r="1059" ht="24" customHeight="1" spans="1:9">
      <c r="A1059" s="8" t="s">
        <v>25035</v>
      </c>
      <c r="B1059" s="22" t="s">
        <v>6548</v>
      </c>
      <c r="C1059" s="12" t="s">
        <v>224</v>
      </c>
      <c r="D1059" s="8" t="s">
        <v>24976</v>
      </c>
      <c r="E1059" s="10" t="s">
        <v>22732</v>
      </c>
      <c r="F1059" s="25"/>
      <c r="G1059" s="25"/>
      <c r="H1059" s="15"/>
      <c r="I1059" s="15"/>
    </row>
    <row r="1060" ht="24" customHeight="1" spans="1:9">
      <c r="A1060" s="8" t="s">
        <v>25036</v>
      </c>
      <c r="B1060" s="22" t="s">
        <v>6549</v>
      </c>
      <c r="C1060" s="12" t="s">
        <v>224</v>
      </c>
      <c r="D1060" s="8" t="s">
        <v>24071</v>
      </c>
      <c r="E1060" s="10" t="s">
        <v>22732</v>
      </c>
      <c r="F1060" s="25"/>
      <c r="G1060" s="25"/>
      <c r="H1060" s="15"/>
      <c r="I1060" s="15"/>
    </row>
    <row r="1061" ht="24" customHeight="1" spans="1:9">
      <c r="A1061" s="8" t="s">
        <v>25037</v>
      </c>
      <c r="B1061" s="22" t="s">
        <v>6550</v>
      </c>
      <c r="C1061" s="12" t="s">
        <v>224</v>
      </c>
      <c r="D1061" s="8" t="s">
        <v>25038</v>
      </c>
      <c r="E1061" s="10" t="s">
        <v>22732</v>
      </c>
      <c r="F1061" s="25"/>
      <c r="G1061" s="25"/>
      <c r="H1061" s="15"/>
      <c r="I1061" s="15"/>
    </row>
    <row r="1062" ht="24" customHeight="1" spans="1:9">
      <c r="A1062" s="8" t="s">
        <v>25039</v>
      </c>
      <c r="B1062" s="22" t="s">
        <v>6551</v>
      </c>
      <c r="C1062" s="12" t="s">
        <v>224</v>
      </c>
      <c r="D1062" s="8" t="s">
        <v>25040</v>
      </c>
      <c r="E1062" s="10" t="s">
        <v>22732</v>
      </c>
      <c r="F1062" s="25"/>
      <c r="G1062" s="25"/>
      <c r="H1062" s="15"/>
      <c r="I1062" s="15"/>
    </row>
    <row r="1063" ht="24" customHeight="1" spans="1:9">
      <c r="A1063" s="8" t="s">
        <v>25041</v>
      </c>
      <c r="B1063" s="22" t="s">
        <v>6552</v>
      </c>
      <c r="C1063" s="12" t="s">
        <v>224</v>
      </c>
      <c r="D1063" s="8" t="s">
        <v>24490</v>
      </c>
      <c r="E1063" s="10" t="s">
        <v>22732</v>
      </c>
      <c r="F1063" s="25"/>
      <c r="G1063" s="25"/>
      <c r="H1063" s="15"/>
      <c r="I1063" s="15"/>
    </row>
    <row r="1064" ht="24" customHeight="1" spans="1:9">
      <c r="A1064" s="8" t="s">
        <v>25042</v>
      </c>
      <c r="B1064" s="22" t="s">
        <v>6553</v>
      </c>
      <c r="C1064" s="12" t="s">
        <v>224</v>
      </c>
      <c r="D1064" s="8" t="s">
        <v>25043</v>
      </c>
      <c r="E1064" s="10" t="s">
        <v>22732</v>
      </c>
      <c r="F1064" s="25"/>
      <c r="G1064" s="25"/>
      <c r="H1064" s="15"/>
      <c r="I1064" s="15"/>
    </row>
    <row r="1065" ht="24" customHeight="1" spans="1:9">
      <c r="A1065" s="8" t="s">
        <v>25044</v>
      </c>
      <c r="B1065" s="22" t="s">
        <v>6554</v>
      </c>
      <c r="C1065" s="12" t="s">
        <v>224</v>
      </c>
      <c r="D1065" s="8" t="s">
        <v>25045</v>
      </c>
      <c r="E1065" s="10" t="s">
        <v>22732</v>
      </c>
      <c r="F1065" s="25"/>
      <c r="G1065" s="25"/>
      <c r="H1065" s="15"/>
      <c r="I1065" s="15"/>
    </row>
    <row r="1066" ht="36" customHeight="1" spans="1:9">
      <c r="A1066" s="8" t="s">
        <v>25046</v>
      </c>
      <c r="B1066" s="22" t="s">
        <v>6555</v>
      </c>
      <c r="C1066" s="12" t="s">
        <v>224</v>
      </c>
      <c r="D1066" s="8" t="s">
        <v>25047</v>
      </c>
      <c r="E1066" s="10" t="s">
        <v>22732</v>
      </c>
      <c r="F1066" s="25"/>
      <c r="G1066" s="25"/>
      <c r="H1066" s="15"/>
      <c r="I1066" s="15"/>
    </row>
    <row r="1067" ht="24" customHeight="1" spans="1:9">
      <c r="A1067" s="8" t="s">
        <v>25048</v>
      </c>
      <c r="B1067" s="22" t="s">
        <v>6556</v>
      </c>
      <c r="C1067" s="12" t="s">
        <v>224</v>
      </c>
      <c r="D1067" s="8" t="s">
        <v>25049</v>
      </c>
      <c r="E1067" s="10" t="s">
        <v>22732</v>
      </c>
      <c r="F1067" s="25"/>
      <c r="G1067" s="25"/>
      <c r="H1067" s="15"/>
      <c r="I1067" s="15"/>
    </row>
    <row r="1068" ht="36" customHeight="1" spans="1:9">
      <c r="A1068" s="8" t="s">
        <v>25050</v>
      </c>
      <c r="B1068" s="22" t="s">
        <v>6557</v>
      </c>
      <c r="C1068" s="12" t="s">
        <v>224</v>
      </c>
      <c r="D1068" s="8" t="s">
        <v>25051</v>
      </c>
      <c r="E1068" s="10" t="s">
        <v>22732</v>
      </c>
      <c r="F1068" s="25"/>
      <c r="G1068" s="25"/>
      <c r="H1068" s="15"/>
      <c r="I1068" s="15"/>
    </row>
    <row r="1069" ht="36" customHeight="1" spans="1:9">
      <c r="A1069" s="8" t="s">
        <v>25052</v>
      </c>
      <c r="B1069" s="22" t="s">
        <v>25053</v>
      </c>
      <c r="C1069" s="12" t="s">
        <v>224</v>
      </c>
      <c r="D1069" s="8" t="s">
        <v>25054</v>
      </c>
      <c r="E1069" s="10" t="s">
        <v>22732</v>
      </c>
      <c r="F1069" s="25"/>
      <c r="G1069" s="25"/>
      <c r="H1069" s="15"/>
      <c r="I1069" s="15"/>
    </row>
    <row r="1070" ht="24" customHeight="1" spans="1:9">
      <c r="A1070" s="8" t="s">
        <v>25055</v>
      </c>
      <c r="B1070" s="22" t="s">
        <v>6559</v>
      </c>
      <c r="C1070" s="12" t="s">
        <v>224</v>
      </c>
      <c r="D1070" s="8" t="s">
        <v>25056</v>
      </c>
      <c r="E1070" s="10" t="s">
        <v>22732</v>
      </c>
      <c r="F1070" s="25"/>
      <c r="G1070" s="25"/>
      <c r="H1070" s="15"/>
      <c r="I1070" s="15"/>
    </row>
    <row r="1071" ht="24" customHeight="1" spans="1:9">
      <c r="A1071" s="8" t="s">
        <v>25057</v>
      </c>
      <c r="B1071" s="22" t="s">
        <v>6560</v>
      </c>
      <c r="C1071" s="12" t="s">
        <v>224</v>
      </c>
      <c r="D1071" s="8" t="s">
        <v>24446</v>
      </c>
      <c r="E1071" s="10" t="s">
        <v>22732</v>
      </c>
      <c r="F1071" s="25"/>
      <c r="G1071" s="25"/>
      <c r="H1071" s="15"/>
      <c r="I1071" s="15"/>
    </row>
    <row r="1072" ht="24" customHeight="1" spans="1:9">
      <c r="A1072" s="8" t="s">
        <v>25058</v>
      </c>
      <c r="B1072" s="22" t="s">
        <v>6561</v>
      </c>
      <c r="C1072" s="12" t="s">
        <v>224</v>
      </c>
      <c r="D1072" s="8" t="s">
        <v>24725</v>
      </c>
      <c r="E1072" s="10" t="s">
        <v>22732</v>
      </c>
      <c r="F1072" s="25"/>
      <c r="G1072" s="25"/>
      <c r="H1072" s="15"/>
      <c r="I1072" s="15"/>
    </row>
    <row r="1073" ht="24" customHeight="1" spans="1:9">
      <c r="A1073" s="8" t="s">
        <v>25059</v>
      </c>
      <c r="B1073" s="22" t="s">
        <v>6562</v>
      </c>
      <c r="C1073" s="12" t="s">
        <v>224</v>
      </c>
      <c r="D1073" s="8" t="s">
        <v>24867</v>
      </c>
      <c r="E1073" s="10" t="s">
        <v>22732</v>
      </c>
      <c r="F1073" s="25"/>
      <c r="G1073" s="25"/>
      <c r="H1073" s="15"/>
      <c r="I1073" s="15"/>
    </row>
    <row r="1074" ht="24" customHeight="1" spans="1:9">
      <c r="A1074" s="8" t="s">
        <v>25060</v>
      </c>
      <c r="B1074" s="22" t="s">
        <v>6563</v>
      </c>
      <c r="C1074" s="12" t="s">
        <v>224</v>
      </c>
      <c r="D1074" s="8" t="s">
        <v>25061</v>
      </c>
      <c r="E1074" s="10" t="s">
        <v>22732</v>
      </c>
      <c r="F1074" s="25"/>
      <c r="G1074" s="25"/>
      <c r="H1074" s="15"/>
      <c r="I1074" s="15"/>
    </row>
    <row r="1075" ht="24" customHeight="1" spans="1:9">
      <c r="A1075" s="8" t="s">
        <v>25062</v>
      </c>
      <c r="B1075" s="22" t="s">
        <v>6564</v>
      </c>
      <c r="C1075" s="12" t="s">
        <v>224</v>
      </c>
      <c r="D1075" s="8" t="s">
        <v>25063</v>
      </c>
      <c r="E1075" s="10" t="s">
        <v>22732</v>
      </c>
      <c r="F1075" s="25"/>
      <c r="G1075" s="25"/>
      <c r="H1075" s="15"/>
      <c r="I1075" s="15"/>
    </row>
    <row r="1076" ht="24" customHeight="1" spans="1:9">
      <c r="A1076" s="8" t="s">
        <v>25064</v>
      </c>
      <c r="B1076" s="22" t="s">
        <v>6565</v>
      </c>
      <c r="C1076" s="12" t="s">
        <v>224</v>
      </c>
      <c r="D1076" s="8" t="s">
        <v>23404</v>
      </c>
      <c r="E1076" s="10" t="s">
        <v>22732</v>
      </c>
      <c r="F1076" s="25"/>
      <c r="G1076" s="25"/>
      <c r="H1076" s="15"/>
      <c r="I1076" s="15"/>
    </row>
    <row r="1077" ht="24" customHeight="1" spans="1:9">
      <c r="A1077" s="8" t="s">
        <v>25065</v>
      </c>
      <c r="B1077" s="22" t="s">
        <v>6566</v>
      </c>
      <c r="C1077" s="12" t="s">
        <v>224</v>
      </c>
      <c r="D1077" s="8" t="s">
        <v>25066</v>
      </c>
      <c r="E1077" s="10" t="s">
        <v>22732</v>
      </c>
      <c r="F1077" s="25"/>
      <c r="G1077" s="25"/>
      <c r="H1077" s="15"/>
      <c r="I1077" s="15"/>
    </row>
    <row r="1078" ht="24" customHeight="1" spans="1:9">
      <c r="A1078" s="8" t="s">
        <v>25067</v>
      </c>
      <c r="B1078" s="22" t="s">
        <v>25068</v>
      </c>
      <c r="C1078" s="12" t="s">
        <v>224</v>
      </c>
      <c r="D1078" s="8" t="s">
        <v>25069</v>
      </c>
      <c r="E1078" s="10" t="s">
        <v>22732</v>
      </c>
      <c r="F1078" s="25"/>
      <c r="G1078" s="25"/>
      <c r="H1078" s="15"/>
      <c r="I1078" s="15"/>
    </row>
    <row r="1079" ht="24" customHeight="1" spans="1:9">
      <c r="A1079" s="8" t="s">
        <v>25070</v>
      </c>
      <c r="B1079" s="22" t="s">
        <v>25071</v>
      </c>
      <c r="C1079" s="12" t="s">
        <v>224</v>
      </c>
      <c r="D1079" s="8" t="s">
        <v>25020</v>
      </c>
      <c r="E1079" s="10" t="s">
        <v>22732</v>
      </c>
      <c r="F1079" s="25"/>
      <c r="G1079" s="25"/>
      <c r="H1079" s="15"/>
      <c r="I1079" s="15"/>
    </row>
    <row r="1080" ht="24" customHeight="1" spans="1:9">
      <c r="A1080" s="8" t="s">
        <v>25072</v>
      </c>
      <c r="B1080" s="22" t="s">
        <v>25073</v>
      </c>
      <c r="C1080" s="12" t="s">
        <v>224</v>
      </c>
      <c r="D1080" s="8" t="s">
        <v>24403</v>
      </c>
      <c r="E1080" s="10" t="s">
        <v>22732</v>
      </c>
      <c r="F1080" s="25"/>
      <c r="G1080" s="25"/>
      <c r="H1080" s="15"/>
      <c r="I1080" s="15"/>
    </row>
    <row r="1081" ht="24" customHeight="1" spans="1:9">
      <c r="A1081" s="8" t="s">
        <v>25074</v>
      </c>
      <c r="B1081" s="22" t="s">
        <v>25075</v>
      </c>
      <c r="C1081" s="12" t="s">
        <v>224</v>
      </c>
      <c r="D1081" s="8" t="s">
        <v>25076</v>
      </c>
      <c r="E1081" s="10" t="s">
        <v>22732</v>
      </c>
      <c r="F1081" s="25"/>
      <c r="G1081" s="25"/>
      <c r="H1081" s="15"/>
      <c r="I1081" s="15"/>
    </row>
    <row r="1082" ht="24" customHeight="1" spans="1:9">
      <c r="A1082" s="8" t="s">
        <v>25077</v>
      </c>
      <c r="B1082" s="22" t="s">
        <v>6571</v>
      </c>
      <c r="C1082" s="12" t="s">
        <v>224</v>
      </c>
      <c r="D1082" s="8" t="s">
        <v>25078</v>
      </c>
      <c r="E1082" s="10" t="s">
        <v>22732</v>
      </c>
      <c r="F1082" s="25"/>
      <c r="G1082" s="25"/>
      <c r="H1082" s="15"/>
      <c r="I1082" s="15"/>
    </row>
    <row r="1083" ht="24" customHeight="1" spans="1:9">
      <c r="A1083" s="8" t="s">
        <v>25079</v>
      </c>
      <c r="B1083" s="22" t="s">
        <v>6572</v>
      </c>
      <c r="C1083" s="12" t="s">
        <v>224</v>
      </c>
      <c r="D1083" s="8" t="s">
        <v>24178</v>
      </c>
      <c r="E1083" s="10" t="s">
        <v>22732</v>
      </c>
      <c r="F1083" s="25"/>
      <c r="G1083" s="25"/>
      <c r="H1083" s="15"/>
      <c r="I1083" s="15"/>
    </row>
    <row r="1084" ht="24" customHeight="1" spans="1:9">
      <c r="A1084" s="8" t="s">
        <v>25080</v>
      </c>
      <c r="B1084" s="22" t="s">
        <v>6573</v>
      </c>
      <c r="C1084" s="12" t="s">
        <v>224</v>
      </c>
      <c r="D1084" s="8" t="s">
        <v>25081</v>
      </c>
      <c r="E1084" s="10" t="s">
        <v>22732</v>
      </c>
      <c r="F1084" s="25"/>
      <c r="G1084" s="25"/>
      <c r="H1084" s="15"/>
      <c r="I1084" s="15"/>
    </row>
    <row r="1085" ht="24" customHeight="1" spans="1:9">
      <c r="A1085" s="8" t="s">
        <v>25082</v>
      </c>
      <c r="B1085" s="22" t="s">
        <v>6574</v>
      </c>
      <c r="C1085" s="12" t="s">
        <v>224</v>
      </c>
      <c r="D1085" s="8" t="s">
        <v>24847</v>
      </c>
      <c r="E1085" s="10" t="s">
        <v>22732</v>
      </c>
      <c r="F1085" s="25"/>
      <c r="G1085" s="25"/>
      <c r="H1085" s="15"/>
      <c r="I1085" s="15"/>
    </row>
    <row r="1086" ht="24" customHeight="1" spans="1:9">
      <c r="A1086" s="8" t="s">
        <v>25083</v>
      </c>
      <c r="B1086" s="22" t="s">
        <v>6575</v>
      </c>
      <c r="C1086" s="12" t="s">
        <v>224</v>
      </c>
      <c r="D1086" s="8" t="s">
        <v>25084</v>
      </c>
      <c r="E1086" s="10" t="s">
        <v>22732</v>
      </c>
      <c r="F1086" s="25"/>
      <c r="G1086" s="25"/>
      <c r="H1086" s="15"/>
      <c r="I1086" s="15"/>
    </row>
    <row r="1087" ht="24" customHeight="1" spans="1:9">
      <c r="A1087" s="8" t="s">
        <v>25085</v>
      </c>
      <c r="B1087" s="22" t="s">
        <v>6576</v>
      </c>
      <c r="C1087" s="12" t="s">
        <v>224</v>
      </c>
      <c r="D1087" s="8" t="s">
        <v>25086</v>
      </c>
      <c r="E1087" s="10" t="s">
        <v>22732</v>
      </c>
      <c r="F1087" s="25"/>
      <c r="G1087" s="25"/>
      <c r="H1087" s="15"/>
      <c r="I1087" s="15"/>
    </row>
    <row r="1088" ht="24" customHeight="1" spans="1:9">
      <c r="A1088" s="8" t="s">
        <v>25087</v>
      </c>
      <c r="B1088" s="22" t="s">
        <v>6577</v>
      </c>
      <c r="C1088" s="12" t="s">
        <v>224</v>
      </c>
      <c r="D1088" s="8" t="s">
        <v>25088</v>
      </c>
      <c r="E1088" s="10" t="s">
        <v>22732</v>
      </c>
      <c r="F1088" s="25"/>
      <c r="G1088" s="25"/>
      <c r="H1088" s="15"/>
      <c r="I1088" s="15"/>
    </row>
    <row r="1089" ht="24" customHeight="1" spans="1:9">
      <c r="A1089" s="8" t="s">
        <v>25089</v>
      </c>
      <c r="B1089" s="22" t="s">
        <v>6578</v>
      </c>
      <c r="C1089" s="12" t="s">
        <v>224</v>
      </c>
      <c r="D1089" s="8" t="s">
        <v>25090</v>
      </c>
      <c r="E1089" s="10" t="s">
        <v>22732</v>
      </c>
      <c r="F1089" s="25"/>
      <c r="G1089" s="25"/>
      <c r="H1089" s="15"/>
      <c r="I1089" s="15"/>
    </row>
    <row r="1090" ht="24" customHeight="1" spans="1:9">
      <c r="A1090" s="8" t="s">
        <v>25091</v>
      </c>
      <c r="B1090" s="22" t="s">
        <v>6579</v>
      </c>
      <c r="C1090" s="12" t="s">
        <v>224</v>
      </c>
      <c r="D1090" s="8" t="s">
        <v>25092</v>
      </c>
      <c r="E1090" s="10" t="s">
        <v>22732</v>
      </c>
      <c r="F1090" s="25"/>
      <c r="G1090" s="25"/>
      <c r="H1090" s="15"/>
      <c r="I1090" s="15"/>
    </row>
    <row r="1091" ht="24" customHeight="1" spans="1:9">
      <c r="A1091" s="8" t="s">
        <v>25093</v>
      </c>
      <c r="B1091" s="22" t="s">
        <v>6580</v>
      </c>
      <c r="C1091" s="12" t="s">
        <v>224</v>
      </c>
      <c r="D1091" s="8" t="s">
        <v>24938</v>
      </c>
      <c r="E1091" s="10" t="s">
        <v>22732</v>
      </c>
      <c r="F1091" s="25"/>
      <c r="G1091" s="25"/>
      <c r="H1091" s="15"/>
      <c r="I1091" s="15"/>
    </row>
    <row r="1092" ht="24" customHeight="1" spans="1:9">
      <c r="A1092" s="8" t="s">
        <v>25094</v>
      </c>
      <c r="B1092" s="22" t="s">
        <v>6581</v>
      </c>
      <c r="C1092" s="12" t="s">
        <v>224</v>
      </c>
      <c r="D1092" s="8" t="s">
        <v>24940</v>
      </c>
      <c r="E1092" s="10" t="s">
        <v>22732</v>
      </c>
      <c r="F1092" s="25"/>
      <c r="G1092" s="25"/>
      <c r="H1092" s="15"/>
      <c r="I1092" s="15"/>
    </row>
    <row r="1093" ht="24" customHeight="1" spans="1:9">
      <c r="A1093" s="8" t="s">
        <v>25095</v>
      </c>
      <c r="B1093" s="22" t="s">
        <v>25096</v>
      </c>
      <c r="C1093" s="12" t="s">
        <v>224</v>
      </c>
      <c r="D1093" s="8" t="s">
        <v>24942</v>
      </c>
      <c r="E1093" s="10" t="s">
        <v>22732</v>
      </c>
      <c r="F1093" s="25"/>
      <c r="G1093" s="25"/>
      <c r="H1093" s="15"/>
      <c r="I1093" s="15"/>
    </row>
    <row r="1094" ht="24" customHeight="1" spans="1:9">
      <c r="A1094" s="8" t="s">
        <v>25097</v>
      </c>
      <c r="B1094" s="22" t="s">
        <v>6583</v>
      </c>
      <c r="C1094" s="12" t="s">
        <v>224</v>
      </c>
      <c r="D1094" s="8" t="s">
        <v>24944</v>
      </c>
      <c r="E1094" s="10" t="s">
        <v>22732</v>
      </c>
      <c r="F1094" s="25"/>
      <c r="G1094" s="25"/>
      <c r="H1094" s="15"/>
      <c r="I1094" s="15"/>
    </row>
    <row r="1095" ht="24" customHeight="1" spans="1:9">
      <c r="A1095" s="8" t="s">
        <v>25098</v>
      </c>
      <c r="B1095" s="22" t="s">
        <v>6584</v>
      </c>
      <c r="C1095" s="12" t="s">
        <v>224</v>
      </c>
      <c r="D1095" s="8" t="s">
        <v>24303</v>
      </c>
      <c r="E1095" s="10" t="s">
        <v>22732</v>
      </c>
      <c r="F1095" s="25"/>
      <c r="G1095" s="25"/>
      <c r="H1095" s="15"/>
      <c r="I1095" s="15"/>
    </row>
    <row r="1096" ht="24" customHeight="1" spans="1:9">
      <c r="A1096" s="8" t="s">
        <v>25099</v>
      </c>
      <c r="B1096" s="22" t="s">
        <v>25100</v>
      </c>
      <c r="C1096" s="12" t="s">
        <v>224</v>
      </c>
      <c r="D1096" s="8" t="s">
        <v>25101</v>
      </c>
      <c r="E1096" s="10" t="s">
        <v>22732</v>
      </c>
      <c r="F1096" s="25"/>
      <c r="G1096" s="25"/>
      <c r="H1096" s="15"/>
      <c r="I1096" s="15"/>
    </row>
    <row r="1097" ht="24" customHeight="1" spans="1:9">
      <c r="A1097" s="8" t="s">
        <v>25102</v>
      </c>
      <c r="B1097" s="22" t="s">
        <v>25103</v>
      </c>
      <c r="C1097" s="12" t="s">
        <v>224</v>
      </c>
      <c r="D1097" s="8" t="s">
        <v>24494</v>
      </c>
      <c r="E1097" s="10" t="s">
        <v>22732</v>
      </c>
      <c r="F1097" s="25"/>
      <c r="G1097" s="25"/>
      <c r="H1097" s="15"/>
      <c r="I1097" s="15"/>
    </row>
    <row r="1098" ht="24" customHeight="1" spans="1:9">
      <c r="A1098" s="8" t="s">
        <v>25104</v>
      </c>
      <c r="B1098" s="22" t="s">
        <v>25105</v>
      </c>
      <c r="C1098" s="12" t="s">
        <v>224</v>
      </c>
      <c r="D1098" s="8" t="s">
        <v>25106</v>
      </c>
      <c r="E1098" s="10" t="s">
        <v>22732</v>
      </c>
      <c r="F1098" s="25"/>
      <c r="G1098" s="25"/>
      <c r="H1098" s="15"/>
      <c r="I1098" s="15"/>
    </row>
    <row r="1099" ht="36" customHeight="1" spans="1:9">
      <c r="A1099" s="8" t="s">
        <v>25107</v>
      </c>
      <c r="B1099" s="22" t="s">
        <v>25108</v>
      </c>
      <c r="C1099" s="12" t="s">
        <v>224</v>
      </c>
      <c r="D1099" s="8" t="s">
        <v>23949</v>
      </c>
      <c r="E1099" s="10" t="s">
        <v>22732</v>
      </c>
      <c r="F1099" s="25"/>
      <c r="G1099" s="25"/>
      <c r="H1099" s="15"/>
      <c r="I1099" s="15"/>
    </row>
    <row r="1100" ht="24" customHeight="1" spans="1:9">
      <c r="A1100" s="8" t="s">
        <v>25109</v>
      </c>
      <c r="B1100" s="22" t="s">
        <v>6589</v>
      </c>
      <c r="C1100" s="12" t="s">
        <v>224</v>
      </c>
      <c r="D1100" s="8" t="s">
        <v>25110</v>
      </c>
      <c r="E1100" s="10" t="s">
        <v>22732</v>
      </c>
      <c r="F1100" s="25"/>
      <c r="G1100" s="25"/>
      <c r="H1100" s="15"/>
      <c r="I1100" s="15"/>
    </row>
    <row r="1101" ht="24" customHeight="1" spans="1:9">
      <c r="A1101" s="8" t="s">
        <v>25111</v>
      </c>
      <c r="B1101" s="22" t="s">
        <v>6590</v>
      </c>
      <c r="C1101" s="12" t="s">
        <v>224</v>
      </c>
      <c r="D1101" s="8" t="s">
        <v>24446</v>
      </c>
      <c r="E1101" s="10" t="s">
        <v>22732</v>
      </c>
      <c r="F1101" s="25"/>
      <c r="G1101" s="25"/>
      <c r="H1101" s="15"/>
      <c r="I1101" s="15"/>
    </row>
    <row r="1102" ht="24" customHeight="1" spans="1:9">
      <c r="A1102" s="8" t="s">
        <v>25112</v>
      </c>
      <c r="B1102" s="22" t="s">
        <v>6591</v>
      </c>
      <c r="C1102" s="12" t="s">
        <v>224</v>
      </c>
      <c r="D1102" s="8" t="s">
        <v>23828</v>
      </c>
      <c r="E1102" s="10" t="s">
        <v>22732</v>
      </c>
      <c r="F1102" s="25"/>
      <c r="G1102" s="25"/>
      <c r="H1102" s="15"/>
      <c r="I1102" s="15"/>
    </row>
    <row r="1103" ht="24" customHeight="1" spans="1:9">
      <c r="A1103" s="8" t="s">
        <v>25113</v>
      </c>
      <c r="B1103" s="22" t="s">
        <v>6592</v>
      </c>
      <c r="C1103" s="12" t="s">
        <v>224</v>
      </c>
      <c r="D1103" s="8" t="s">
        <v>25114</v>
      </c>
      <c r="E1103" s="10" t="s">
        <v>22732</v>
      </c>
      <c r="F1103" s="25"/>
      <c r="G1103" s="25"/>
      <c r="H1103" s="15"/>
      <c r="I1103" s="15"/>
    </row>
    <row r="1104" ht="24" customHeight="1" spans="1:9">
      <c r="A1104" s="8" t="s">
        <v>25115</v>
      </c>
      <c r="B1104" s="22" t="s">
        <v>6593</v>
      </c>
      <c r="C1104" s="12" t="s">
        <v>224</v>
      </c>
      <c r="D1104" s="8" t="s">
        <v>24670</v>
      </c>
      <c r="E1104" s="10" t="s">
        <v>22732</v>
      </c>
      <c r="F1104" s="25"/>
      <c r="G1104" s="25"/>
      <c r="H1104" s="15"/>
      <c r="I1104" s="15"/>
    </row>
    <row r="1105" ht="24" customHeight="1" spans="1:9">
      <c r="A1105" s="8" t="s">
        <v>25116</v>
      </c>
      <c r="B1105" s="22" t="s">
        <v>6594</v>
      </c>
      <c r="C1105" s="12" t="s">
        <v>224</v>
      </c>
      <c r="D1105" s="8" t="s">
        <v>25117</v>
      </c>
      <c r="E1105" s="10" t="s">
        <v>22732</v>
      </c>
      <c r="F1105" s="25"/>
      <c r="G1105" s="25"/>
      <c r="H1105" s="15"/>
      <c r="I1105" s="15"/>
    </row>
    <row r="1106" ht="24" customHeight="1" spans="1:9">
      <c r="A1106" s="8" t="s">
        <v>25118</v>
      </c>
      <c r="B1106" s="22" t="s">
        <v>6595</v>
      </c>
      <c r="C1106" s="12" t="s">
        <v>224</v>
      </c>
      <c r="D1106" s="8" t="s">
        <v>25119</v>
      </c>
      <c r="E1106" s="10" t="s">
        <v>22732</v>
      </c>
      <c r="F1106" s="25"/>
      <c r="G1106" s="25"/>
      <c r="H1106" s="15"/>
      <c r="I1106" s="15"/>
    </row>
    <row r="1107" ht="24" customHeight="1" spans="1:9">
      <c r="A1107" s="8" t="s">
        <v>25120</v>
      </c>
      <c r="B1107" s="22" t="s">
        <v>6596</v>
      </c>
      <c r="C1107" s="12" t="s">
        <v>224</v>
      </c>
      <c r="D1107" s="8" t="s">
        <v>25121</v>
      </c>
      <c r="E1107" s="10" t="s">
        <v>22732</v>
      </c>
      <c r="F1107" s="25"/>
      <c r="G1107" s="25"/>
      <c r="H1107" s="15"/>
      <c r="I1107" s="15"/>
    </row>
    <row r="1108" ht="24" customHeight="1" spans="1:9">
      <c r="A1108" s="8" t="s">
        <v>25122</v>
      </c>
      <c r="B1108" s="22" t="s">
        <v>6597</v>
      </c>
      <c r="C1108" s="12" t="s">
        <v>224</v>
      </c>
      <c r="D1108" s="8" t="s">
        <v>22953</v>
      </c>
      <c r="E1108" s="10" t="s">
        <v>22732</v>
      </c>
      <c r="F1108" s="25"/>
      <c r="G1108" s="25"/>
      <c r="H1108" s="15"/>
      <c r="I1108" s="15"/>
    </row>
    <row r="1109" ht="24" customHeight="1" spans="1:9">
      <c r="A1109" s="8" t="s">
        <v>25123</v>
      </c>
      <c r="B1109" s="22" t="s">
        <v>6598</v>
      </c>
      <c r="C1109" s="12" t="s">
        <v>224</v>
      </c>
      <c r="D1109" s="8" t="s">
        <v>24847</v>
      </c>
      <c r="E1109" s="10" t="s">
        <v>22732</v>
      </c>
      <c r="F1109" s="25"/>
      <c r="G1109" s="25"/>
      <c r="H1109" s="15"/>
      <c r="I1109" s="15"/>
    </row>
    <row r="1110" ht="24" customHeight="1" spans="1:9">
      <c r="A1110" s="8" t="s">
        <v>25124</v>
      </c>
      <c r="B1110" s="22" t="s">
        <v>6599</v>
      </c>
      <c r="C1110" s="12" t="s">
        <v>224</v>
      </c>
      <c r="D1110" s="8" t="s">
        <v>24083</v>
      </c>
      <c r="E1110" s="10" t="s">
        <v>22732</v>
      </c>
      <c r="F1110" s="25"/>
      <c r="G1110" s="25"/>
      <c r="H1110" s="15"/>
      <c r="I1110" s="15"/>
    </row>
    <row r="1111" ht="24" customHeight="1" spans="1:9">
      <c r="A1111" s="8" t="s">
        <v>25125</v>
      </c>
      <c r="B1111" s="22" t="s">
        <v>6600</v>
      </c>
      <c r="C1111" s="12" t="s">
        <v>224</v>
      </c>
      <c r="D1111" s="8" t="s">
        <v>25126</v>
      </c>
      <c r="E1111" s="10" t="s">
        <v>22732</v>
      </c>
      <c r="F1111" s="25"/>
      <c r="G1111" s="25"/>
      <c r="H1111" s="15"/>
      <c r="I1111" s="15"/>
    </row>
    <row r="1112" ht="24" customHeight="1" spans="1:9">
      <c r="A1112" s="8" t="s">
        <v>25127</v>
      </c>
      <c r="B1112" s="22" t="s">
        <v>25128</v>
      </c>
      <c r="C1112" s="12" t="s">
        <v>224</v>
      </c>
      <c r="D1112" s="8" t="s">
        <v>25129</v>
      </c>
      <c r="E1112" s="10" t="s">
        <v>22732</v>
      </c>
      <c r="F1112" s="25"/>
      <c r="G1112" s="25"/>
      <c r="H1112" s="15"/>
      <c r="I1112" s="15"/>
    </row>
    <row r="1113" ht="24" customHeight="1" spans="1:9">
      <c r="A1113" s="8" t="s">
        <v>25130</v>
      </c>
      <c r="B1113" s="22" t="s">
        <v>25131</v>
      </c>
      <c r="C1113" s="12" t="s">
        <v>224</v>
      </c>
      <c r="D1113" s="8" t="s">
        <v>25132</v>
      </c>
      <c r="E1113" s="10" t="s">
        <v>22732</v>
      </c>
      <c r="F1113" s="25"/>
      <c r="G1113" s="25"/>
      <c r="H1113" s="15"/>
      <c r="I1113" s="15"/>
    </row>
    <row r="1114" ht="24" customHeight="1" spans="1:9">
      <c r="A1114" s="8" t="s">
        <v>25133</v>
      </c>
      <c r="B1114" s="22" t="s">
        <v>25134</v>
      </c>
      <c r="C1114" s="12" t="s">
        <v>224</v>
      </c>
      <c r="D1114" s="8" t="s">
        <v>25135</v>
      </c>
      <c r="E1114" s="10" t="s">
        <v>22732</v>
      </c>
      <c r="F1114" s="25"/>
      <c r="G1114" s="25"/>
      <c r="H1114" s="15"/>
      <c r="I1114" s="15"/>
    </row>
    <row r="1115" ht="24" customHeight="1" spans="1:9">
      <c r="A1115" s="8" t="s">
        <v>25136</v>
      </c>
      <c r="B1115" s="22" t="s">
        <v>25137</v>
      </c>
      <c r="C1115" s="12" t="s">
        <v>224</v>
      </c>
      <c r="D1115" s="8" t="s">
        <v>25138</v>
      </c>
      <c r="E1115" s="10" t="s">
        <v>22732</v>
      </c>
      <c r="F1115" s="25"/>
      <c r="G1115" s="25"/>
      <c r="H1115" s="15"/>
      <c r="I1115" s="15"/>
    </row>
    <row r="1116" ht="24" customHeight="1" spans="1:9">
      <c r="A1116" s="8" t="s">
        <v>25139</v>
      </c>
      <c r="B1116" s="22" t="s">
        <v>25140</v>
      </c>
      <c r="C1116" s="12" t="s">
        <v>224</v>
      </c>
      <c r="D1116" s="8" t="s">
        <v>25141</v>
      </c>
      <c r="E1116" s="10" t="s">
        <v>22732</v>
      </c>
      <c r="F1116" s="25"/>
      <c r="G1116" s="25"/>
      <c r="H1116" s="15"/>
      <c r="I1116" s="15"/>
    </row>
    <row r="1117" ht="24" customHeight="1" spans="1:9">
      <c r="A1117" s="8" t="s">
        <v>25142</v>
      </c>
      <c r="B1117" s="22" t="s">
        <v>25143</v>
      </c>
      <c r="C1117" s="12" t="s">
        <v>224</v>
      </c>
      <c r="D1117" s="8" t="s">
        <v>25144</v>
      </c>
      <c r="E1117" s="10" t="s">
        <v>22732</v>
      </c>
      <c r="F1117" s="25"/>
      <c r="G1117" s="25"/>
      <c r="H1117" s="15"/>
      <c r="I1117" s="15"/>
    </row>
    <row r="1118" ht="24" customHeight="1" spans="1:9">
      <c r="A1118" s="8" t="s">
        <v>25145</v>
      </c>
      <c r="B1118" s="22" t="s">
        <v>25146</v>
      </c>
      <c r="C1118" s="12" t="s">
        <v>224</v>
      </c>
      <c r="D1118" s="8" t="s">
        <v>25147</v>
      </c>
      <c r="E1118" s="10" t="s">
        <v>22732</v>
      </c>
      <c r="F1118" s="25"/>
      <c r="G1118" s="25"/>
      <c r="H1118" s="15"/>
      <c r="I1118" s="15"/>
    </row>
    <row r="1119" ht="24" customHeight="1" spans="1:9">
      <c r="A1119" s="8" t="s">
        <v>25148</v>
      </c>
      <c r="B1119" s="22" t="s">
        <v>25149</v>
      </c>
      <c r="C1119" s="12" t="s">
        <v>224</v>
      </c>
      <c r="D1119" s="8" t="s">
        <v>25150</v>
      </c>
      <c r="E1119" s="10" t="s">
        <v>22732</v>
      </c>
      <c r="F1119" s="25"/>
      <c r="G1119" s="25"/>
      <c r="H1119" s="15"/>
      <c r="I1119" s="15"/>
    </row>
    <row r="1120" ht="24" customHeight="1" spans="1:9">
      <c r="A1120" s="8" t="s">
        <v>25151</v>
      </c>
      <c r="B1120" s="22" t="s">
        <v>6609</v>
      </c>
      <c r="C1120" s="12" t="s">
        <v>224</v>
      </c>
      <c r="D1120" s="8" t="s">
        <v>25152</v>
      </c>
      <c r="E1120" s="10" t="s">
        <v>22732</v>
      </c>
      <c r="F1120" s="25"/>
      <c r="G1120" s="25"/>
      <c r="H1120" s="15"/>
      <c r="I1120" s="15"/>
    </row>
    <row r="1121" ht="24" customHeight="1" spans="1:9">
      <c r="A1121" s="8" t="s">
        <v>25153</v>
      </c>
      <c r="B1121" s="22" t="s">
        <v>6610</v>
      </c>
      <c r="C1121" s="12" t="s">
        <v>224</v>
      </c>
      <c r="D1121" s="8" t="s">
        <v>25043</v>
      </c>
      <c r="E1121" s="10" t="s">
        <v>22732</v>
      </c>
      <c r="F1121" s="25"/>
      <c r="G1121" s="25"/>
      <c r="H1121" s="15"/>
      <c r="I1121" s="15"/>
    </row>
    <row r="1122" ht="24" customHeight="1" spans="1:9">
      <c r="A1122" s="8" t="s">
        <v>25154</v>
      </c>
      <c r="B1122" s="22" t="s">
        <v>6611</v>
      </c>
      <c r="C1122" s="12" t="s">
        <v>224</v>
      </c>
      <c r="D1122" s="8" t="s">
        <v>25155</v>
      </c>
      <c r="E1122" s="10" t="s">
        <v>22732</v>
      </c>
      <c r="F1122" s="25"/>
      <c r="G1122" s="25"/>
      <c r="H1122" s="15"/>
      <c r="I1122" s="15"/>
    </row>
    <row r="1123" ht="24" customHeight="1" spans="1:9">
      <c r="A1123" s="8" t="s">
        <v>25156</v>
      </c>
      <c r="B1123" s="22" t="s">
        <v>6612</v>
      </c>
      <c r="C1123" s="12" t="s">
        <v>224</v>
      </c>
      <c r="D1123" s="8" t="s">
        <v>23265</v>
      </c>
      <c r="E1123" s="10" t="s">
        <v>22732</v>
      </c>
      <c r="F1123" s="25"/>
      <c r="G1123" s="25"/>
      <c r="H1123" s="15"/>
      <c r="I1123" s="15"/>
    </row>
    <row r="1124" ht="24" customHeight="1" spans="1:9">
      <c r="A1124" s="8" t="s">
        <v>25157</v>
      </c>
      <c r="B1124" s="22" t="s">
        <v>6613</v>
      </c>
      <c r="C1124" s="12" t="s">
        <v>224</v>
      </c>
      <c r="D1124" s="8" t="s">
        <v>25158</v>
      </c>
      <c r="E1124" s="10" t="s">
        <v>22732</v>
      </c>
      <c r="F1124" s="25"/>
      <c r="G1124" s="25"/>
      <c r="H1124" s="15"/>
      <c r="I1124" s="15"/>
    </row>
    <row r="1125" ht="24" customHeight="1" spans="1:9">
      <c r="A1125" s="8" t="s">
        <v>25159</v>
      </c>
      <c r="B1125" s="22" t="s">
        <v>6614</v>
      </c>
      <c r="C1125" s="12" t="s">
        <v>224</v>
      </c>
      <c r="D1125" s="8" t="s">
        <v>25160</v>
      </c>
      <c r="E1125" s="10" t="s">
        <v>22732</v>
      </c>
      <c r="F1125" s="25"/>
      <c r="G1125" s="25"/>
      <c r="H1125" s="15"/>
      <c r="I1125" s="15"/>
    </row>
    <row r="1126" ht="24" customHeight="1" spans="1:9">
      <c r="A1126" s="8" t="s">
        <v>25161</v>
      </c>
      <c r="B1126" s="22" t="s">
        <v>6615</v>
      </c>
      <c r="C1126" s="12" t="s">
        <v>224</v>
      </c>
      <c r="D1126" s="8" t="s">
        <v>25162</v>
      </c>
      <c r="E1126" s="10" t="s">
        <v>22732</v>
      </c>
      <c r="F1126" s="25"/>
      <c r="G1126" s="25"/>
      <c r="H1126" s="15"/>
      <c r="I1126" s="15"/>
    </row>
    <row r="1127" ht="24" customHeight="1" spans="1:9">
      <c r="A1127" s="8" t="s">
        <v>25163</v>
      </c>
      <c r="B1127" s="22" t="s">
        <v>6616</v>
      </c>
      <c r="C1127" s="12" t="s">
        <v>224</v>
      </c>
      <c r="D1127" s="8" t="s">
        <v>25164</v>
      </c>
      <c r="E1127" s="10" t="s">
        <v>22732</v>
      </c>
      <c r="F1127" s="25"/>
      <c r="G1127" s="25"/>
      <c r="H1127" s="15"/>
      <c r="I1127" s="15"/>
    </row>
    <row r="1128" ht="24" customHeight="1" spans="1:9">
      <c r="A1128" s="8" t="s">
        <v>25165</v>
      </c>
      <c r="B1128" s="22" t="s">
        <v>6617</v>
      </c>
      <c r="C1128" s="12" t="s">
        <v>224</v>
      </c>
      <c r="D1128" s="8" t="s">
        <v>24884</v>
      </c>
      <c r="E1128" s="10" t="s">
        <v>22732</v>
      </c>
      <c r="F1128" s="25"/>
      <c r="G1128" s="25"/>
      <c r="H1128" s="15"/>
      <c r="I1128" s="15"/>
    </row>
    <row r="1129" ht="24" customHeight="1" spans="1:9">
      <c r="A1129" s="8" t="s">
        <v>25166</v>
      </c>
      <c r="B1129" s="22" t="s">
        <v>6618</v>
      </c>
      <c r="C1129" s="12" t="s">
        <v>224</v>
      </c>
      <c r="D1129" s="8" t="s">
        <v>25167</v>
      </c>
      <c r="E1129" s="10" t="s">
        <v>22732</v>
      </c>
      <c r="F1129" s="25"/>
      <c r="G1129" s="25"/>
      <c r="H1129" s="15"/>
      <c r="I1129" s="15"/>
    </row>
    <row r="1130" ht="24" customHeight="1" spans="1:9">
      <c r="A1130" s="8" t="s">
        <v>25168</v>
      </c>
      <c r="B1130" s="22" t="s">
        <v>25169</v>
      </c>
      <c r="C1130" s="12" t="s">
        <v>224</v>
      </c>
      <c r="D1130" s="8" t="s">
        <v>25170</v>
      </c>
      <c r="E1130" s="10" t="s">
        <v>22732</v>
      </c>
      <c r="F1130" s="25"/>
      <c r="G1130" s="25"/>
      <c r="H1130" s="15"/>
      <c r="I1130" s="15"/>
    </row>
    <row r="1131" ht="24" customHeight="1" spans="1:9">
      <c r="A1131" s="8" t="s">
        <v>25171</v>
      </c>
      <c r="B1131" s="22" t="s">
        <v>6620</v>
      </c>
      <c r="C1131" s="12" t="s">
        <v>224</v>
      </c>
      <c r="D1131" s="8" t="s">
        <v>25172</v>
      </c>
      <c r="E1131" s="10" t="s">
        <v>22732</v>
      </c>
      <c r="F1131" s="25"/>
      <c r="G1131" s="25"/>
      <c r="H1131" s="15"/>
      <c r="I1131" s="15"/>
    </row>
    <row r="1132" ht="24" customHeight="1" spans="1:9">
      <c r="A1132" s="8" t="s">
        <v>25173</v>
      </c>
      <c r="B1132" s="22" t="s">
        <v>6621</v>
      </c>
      <c r="C1132" s="12" t="s">
        <v>224</v>
      </c>
      <c r="D1132" s="8" t="s">
        <v>24416</v>
      </c>
      <c r="E1132" s="10" t="s">
        <v>22732</v>
      </c>
      <c r="F1132" s="25"/>
      <c r="G1132" s="25"/>
      <c r="H1132" s="15"/>
      <c r="I1132" s="15"/>
    </row>
    <row r="1133" ht="24" customHeight="1" spans="1:9">
      <c r="A1133" s="8" t="s">
        <v>25174</v>
      </c>
      <c r="B1133" s="22" t="s">
        <v>6622</v>
      </c>
      <c r="C1133" s="12" t="s">
        <v>224</v>
      </c>
      <c r="D1133" s="8" t="s">
        <v>25175</v>
      </c>
      <c r="E1133" s="10" t="s">
        <v>22732</v>
      </c>
      <c r="F1133" s="25"/>
      <c r="G1133" s="25"/>
      <c r="H1133" s="15"/>
      <c r="I1133" s="15"/>
    </row>
    <row r="1134" ht="24" customHeight="1" spans="1:9">
      <c r="A1134" s="8" t="s">
        <v>25176</v>
      </c>
      <c r="B1134" s="22" t="s">
        <v>6623</v>
      </c>
      <c r="C1134" s="12" t="s">
        <v>224</v>
      </c>
      <c r="D1134" s="8" t="s">
        <v>25177</v>
      </c>
      <c r="E1134" s="10" t="s">
        <v>22732</v>
      </c>
      <c r="F1134" s="25"/>
      <c r="G1134" s="25"/>
      <c r="H1134" s="15"/>
      <c r="I1134" s="15"/>
    </row>
    <row r="1135" ht="24" customHeight="1" spans="1:9">
      <c r="A1135" s="8" t="s">
        <v>25178</v>
      </c>
      <c r="B1135" s="22" t="s">
        <v>6624</v>
      </c>
      <c r="C1135" s="12" t="s">
        <v>224</v>
      </c>
      <c r="D1135" s="8" t="s">
        <v>24178</v>
      </c>
      <c r="E1135" s="10" t="s">
        <v>22732</v>
      </c>
      <c r="F1135" s="25"/>
      <c r="G1135" s="25"/>
      <c r="H1135" s="15"/>
      <c r="I1135" s="15"/>
    </row>
    <row r="1136" ht="24" customHeight="1" spans="1:9">
      <c r="A1136" s="8" t="s">
        <v>25179</v>
      </c>
      <c r="B1136" s="22" t="s">
        <v>6625</v>
      </c>
      <c r="C1136" s="12" t="s">
        <v>224</v>
      </c>
      <c r="D1136" s="8" t="s">
        <v>24959</v>
      </c>
      <c r="E1136" s="10" t="s">
        <v>22732</v>
      </c>
      <c r="F1136" s="25"/>
      <c r="G1136" s="25"/>
      <c r="H1136" s="15"/>
      <c r="I1136" s="15"/>
    </row>
    <row r="1137" ht="24" customHeight="1" spans="1:9">
      <c r="A1137" s="8" t="s">
        <v>25180</v>
      </c>
      <c r="B1137" s="22" t="s">
        <v>6626</v>
      </c>
      <c r="C1137" s="12" t="s">
        <v>224</v>
      </c>
      <c r="D1137" s="8" t="s">
        <v>24342</v>
      </c>
      <c r="E1137" s="10" t="s">
        <v>22732</v>
      </c>
      <c r="F1137" s="25"/>
      <c r="G1137" s="25"/>
      <c r="H1137" s="15"/>
      <c r="I1137" s="15"/>
    </row>
    <row r="1138" ht="24" customHeight="1" spans="1:9">
      <c r="A1138" s="8" t="s">
        <v>25181</v>
      </c>
      <c r="B1138" s="22" t="s">
        <v>25182</v>
      </c>
      <c r="C1138" s="12" t="s">
        <v>224</v>
      </c>
      <c r="D1138" s="8" t="s">
        <v>25183</v>
      </c>
      <c r="E1138" s="10" t="s">
        <v>22732</v>
      </c>
      <c r="F1138" s="25"/>
      <c r="G1138" s="25"/>
      <c r="H1138" s="15"/>
      <c r="I1138" s="15"/>
    </row>
    <row r="1139" ht="24" customHeight="1" spans="1:9">
      <c r="A1139" s="8" t="s">
        <v>25184</v>
      </c>
      <c r="B1139" s="22" t="s">
        <v>25185</v>
      </c>
      <c r="C1139" s="12" t="s">
        <v>224</v>
      </c>
      <c r="D1139" s="8" t="s">
        <v>25186</v>
      </c>
      <c r="E1139" s="10" t="s">
        <v>22732</v>
      </c>
      <c r="F1139" s="25"/>
      <c r="G1139" s="25"/>
      <c r="H1139" s="15"/>
      <c r="I1139" s="15"/>
    </row>
    <row r="1140" ht="24" customHeight="1" spans="1:9">
      <c r="A1140" s="8" t="s">
        <v>25187</v>
      </c>
      <c r="B1140" s="22" t="s">
        <v>25188</v>
      </c>
      <c r="C1140" s="12" t="s">
        <v>224</v>
      </c>
      <c r="D1140" s="8" t="s">
        <v>25189</v>
      </c>
      <c r="E1140" s="10" t="s">
        <v>22732</v>
      </c>
      <c r="F1140" s="25"/>
      <c r="G1140" s="25"/>
      <c r="H1140" s="15"/>
      <c r="I1140" s="15"/>
    </row>
    <row r="1141" ht="24" customHeight="1" spans="1:9">
      <c r="A1141" s="8" t="s">
        <v>25190</v>
      </c>
      <c r="B1141" s="22" t="s">
        <v>25191</v>
      </c>
      <c r="C1141" s="12" t="s">
        <v>224</v>
      </c>
      <c r="D1141" s="8" t="s">
        <v>25076</v>
      </c>
      <c r="E1141" s="10" t="s">
        <v>22732</v>
      </c>
      <c r="F1141" s="25"/>
      <c r="G1141" s="25"/>
      <c r="H1141" s="15"/>
      <c r="I1141" s="15"/>
    </row>
    <row r="1142" ht="24" customHeight="1" spans="1:9">
      <c r="A1142" s="8" t="s">
        <v>25192</v>
      </c>
      <c r="B1142" s="22" t="s">
        <v>25193</v>
      </c>
      <c r="C1142" s="12" t="s">
        <v>224</v>
      </c>
      <c r="D1142" s="8" t="s">
        <v>25194</v>
      </c>
      <c r="E1142" s="10" t="s">
        <v>22732</v>
      </c>
      <c r="F1142" s="25"/>
      <c r="G1142" s="25"/>
      <c r="H1142" s="15"/>
      <c r="I1142" s="15"/>
    </row>
    <row r="1143" ht="24" customHeight="1" spans="1:9">
      <c r="A1143" s="8" t="s">
        <v>25195</v>
      </c>
      <c r="B1143" s="22" t="s">
        <v>6632</v>
      </c>
      <c r="C1143" s="12" t="s">
        <v>224</v>
      </c>
      <c r="D1143" s="8" t="s">
        <v>25196</v>
      </c>
      <c r="E1143" s="10" t="s">
        <v>22732</v>
      </c>
      <c r="F1143" s="25"/>
      <c r="G1143" s="25"/>
      <c r="H1143" s="15"/>
      <c r="I1143" s="15"/>
    </row>
    <row r="1144" ht="24" customHeight="1" spans="1:9">
      <c r="A1144" s="8" t="s">
        <v>25197</v>
      </c>
      <c r="B1144" s="22" t="s">
        <v>6633</v>
      </c>
      <c r="C1144" s="12" t="s">
        <v>224</v>
      </c>
      <c r="D1144" s="8" t="s">
        <v>25198</v>
      </c>
      <c r="E1144" s="10" t="s">
        <v>22732</v>
      </c>
      <c r="F1144" s="25"/>
      <c r="G1144" s="25"/>
      <c r="H1144" s="15"/>
      <c r="I1144" s="15"/>
    </row>
    <row r="1145" ht="24" customHeight="1" spans="1:9">
      <c r="A1145" s="8" t="s">
        <v>25199</v>
      </c>
      <c r="B1145" s="22" t="s">
        <v>6634</v>
      </c>
      <c r="C1145" s="12" t="s">
        <v>224</v>
      </c>
      <c r="D1145" s="8" t="s">
        <v>25200</v>
      </c>
      <c r="E1145" s="10" t="s">
        <v>22732</v>
      </c>
      <c r="F1145" s="25"/>
      <c r="G1145" s="25"/>
      <c r="H1145" s="15"/>
      <c r="I1145" s="15"/>
    </row>
    <row r="1146" ht="24" customHeight="1" spans="1:9">
      <c r="A1146" s="8" t="s">
        <v>25201</v>
      </c>
      <c r="B1146" s="22" t="s">
        <v>6635</v>
      </c>
      <c r="C1146" s="12" t="s">
        <v>224</v>
      </c>
      <c r="D1146" s="8" t="s">
        <v>25202</v>
      </c>
      <c r="E1146" s="10" t="s">
        <v>22732</v>
      </c>
      <c r="F1146" s="25"/>
      <c r="G1146" s="25"/>
      <c r="H1146" s="15"/>
      <c r="I1146" s="15"/>
    </row>
    <row r="1147" ht="24" customHeight="1" spans="1:9">
      <c r="A1147" s="8" t="s">
        <v>25203</v>
      </c>
      <c r="B1147" s="22" t="s">
        <v>6636</v>
      </c>
      <c r="C1147" s="12" t="s">
        <v>224</v>
      </c>
      <c r="D1147" s="8" t="s">
        <v>25198</v>
      </c>
      <c r="E1147" s="10" t="s">
        <v>22732</v>
      </c>
      <c r="F1147" s="25"/>
      <c r="G1147" s="25"/>
      <c r="H1147" s="15"/>
      <c r="I1147" s="15"/>
    </row>
    <row r="1148" ht="24" customHeight="1" spans="1:9">
      <c r="A1148" s="8" t="s">
        <v>25204</v>
      </c>
      <c r="B1148" s="22" t="s">
        <v>6637</v>
      </c>
      <c r="C1148" s="12" t="s">
        <v>224</v>
      </c>
      <c r="D1148" s="8" t="s">
        <v>25205</v>
      </c>
      <c r="E1148" s="10" t="s">
        <v>22732</v>
      </c>
      <c r="F1148" s="25"/>
      <c r="G1148" s="25"/>
      <c r="H1148" s="15"/>
      <c r="I1148" s="15"/>
    </row>
    <row r="1149" ht="24" customHeight="1" spans="1:9">
      <c r="A1149" s="8" t="s">
        <v>25206</v>
      </c>
      <c r="B1149" s="22" t="s">
        <v>6638</v>
      </c>
      <c r="C1149" s="12" t="s">
        <v>224</v>
      </c>
      <c r="D1149" s="8" t="s">
        <v>23716</v>
      </c>
      <c r="E1149" s="10" t="s">
        <v>22732</v>
      </c>
      <c r="F1149" s="25"/>
      <c r="G1149" s="25"/>
      <c r="H1149" s="15"/>
      <c r="I1149" s="15"/>
    </row>
    <row r="1150" ht="24" customHeight="1" spans="1:9">
      <c r="A1150" s="8" t="s">
        <v>25207</v>
      </c>
      <c r="B1150" s="22" t="s">
        <v>6639</v>
      </c>
      <c r="C1150" s="12" t="s">
        <v>224</v>
      </c>
      <c r="D1150" s="8" t="s">
        <v>24440</v>
      </c>
      <c r="E1150" s="10" t="s">
        <v>22732</v>
      </c>
      <c r="F1150" s="25"/>
      <c r="G1150" s="25"/>
      <c r="H1150" s="15"/>
      <c r="I1150" s="15"/>
    </row>
    <row r="1151" ht="24" customHeight="1" spans="1:9">
      <c r="A1151" s="8" t="s">
        <v>25208</v>
      </c>
      <c r="B1151" s="22" t="s">
        <v>6640</v>
      </c>
      <c r="C1151" s="12" t="s">
        <v>224</v>
      </c>
      <c r="D1151" s="8" t="s">
        <v>24446</v>
      </c>
      <c r="E1151" s="10" t="s">
        <v>22732</v>
      </c>
      <c r="F1151" s="25"/>
      <c r="G1151" s="25"/>
      <c r="H1151" s="15"/>
      <c r="I1151" s="15"/>
    </row>
    <row r="1152" ht="24" customHeight="1" spans="1:9">
      <c r="A1152" s="8" t="s">
        <v>25209</v>
      </c>
      <c r="B1152" s="22" t="s">
        <v>6641</v>
      </c>
      <c r="C1152" s="12" t="s">
        <v>224</v>
      </c>
      <c r="D1152" s="8" t="s">
        <v>24762</v>
      </c>
      <c r="E1152" s="10" t="s">
        <v>22732</v>
      </c>
      <c r="F1152" s="25"/>
      <c r="G1152" s="25"/>
      <c r="H1152" s="15"/>
      <c r="I1152" s="15"/>
    </row>
    <row r="1153" ht="24" customHeight="1" spans="1:9">
      <c r="A1153" s="8" t="s">
        <v>25210</v>
      </c>
      <c r="B1153" s="22" t="s">
        <v>25211</v>
      </c>
      <c r="C1153" s="12" t="s">
        <v>224</v>
      </c>
      <c r="D1153" s="8" t="s">
        <v>24867</v>
      </c>
      <c r="E1153" s="10" t="s">
        <v>22732</v>
      </c>
      <c r="F1153" s="25"/>
      <c r="G1153" s="25"/>
      <c r="H1153" s="15"/>
      <c r="I1153" s="15"/>
    </row>
    <row r="1154" ht="24" customHeight="1" spans="1:9">
      <c r="A1154" s="8" t="s">
        <v>25212</v>
      </c>
      <c r="B1154" s="22" t="s">
        <v>25213</v>
      </c>
      <c r="C1154" s="12" t="s">
        <v>224</v>
      </c>
      <c r="D1154" s="8" t="s">
        <v>24018</v>
      </c>
      <c r="E1154" s="10" t="s">
        <v>22732</v>
      </c>
      <c r="F1154" s="25"/>
      <c r="G1154" s="25"/>
      <c r="H1154" s="15"/>
      <c r="I1154" s="15"/>
    </row>
    <row r="1155" ht="24" customHeight="1" spans="1:9">
      <c r="A1155" s="8" t="s">
        <v>25214</v>
      </c>
      <c r="B1155" s="22" t="s">
        <v>25215</v>
      </c>
      <c r="C1155" s="12" t="s">
        <v>224</v>
      </c>
      <c r="D1155" s="8" t="s">
        <v>23877</v>
      </c>
      <c r="E1155" s="10" t="s">
        <v>22732</v>
      </c>
      <c r="F1155" s="25"/>
      <c r="G1155" s="25"/>
      <c r="H1155" s="15"/>
      <c r="I1155" s="15"/>
    </row>
    <row r="1156" ht="24" customHeight="1" spans="1:9">
      <c r="A1156" s="8" t="s">
        <v>25216</v>
      </c>
      <c r="B1156" s="22" t="s">
        <v>25217</v>
      </c>
      <c r="C1156" s="12" t="s">
        <v>224</v>
      </c>
      <c r="D1156" s="8" t="s">
        <v>25218</v>
      </c>
      <c r="E1156" s="10" t="s">
        <v>22732</v>
      </c>
      <c r="F1156" s="25"/>
      <c r="G1156" s="25"/>
      <c r="H1156" s="15"/>
      <c r="I1156" s="15"/>
    </row>
    <row r="1157" ht="24" customHeight="1" spans="1:9">
      <c r="A1157" s="8" t="s">
        <v>25219</v>
      </c>
      <c r="B1157" s="22" t="s">
        <v>25220</v>
      </c>
      <c r="C1157" s="12" t="s">
        <v>224</v>
      </c>
      <c r="D1157" s="8" t="s">
        <v>25221</v>
      </c>
      <c r="E1157" s="10" t="s">
        <v>22732</v>
      </c>
      <c r="F1157" s="25"/>
      <c r="G1157" s="25"/>
      <c r="H1157" s="15"/>
      <c r="I1157" s="15"/>
    </row>
    <row r="1158" ht="24" customHeight="1" spans="1:9">
      <c r="A1158" s="8" t="s">
        <v>25222</v>
      </c>
      <c r="B1158" s="22" t="s">
        <v>25223</v>
      </c>
      <c r="C1158" s="12" t="s">
        <v>224</v>
      </c>
      <c r="D1158" s="8" t="s">
        <v>25224</v>
      </c>
      <c r="E1158" s="10" t="s">
        <v>22732</v>
      </c>
      <c r="F1158" s="25"/>
      <c r="G1158" s="25"/>
      <c r="H1158" s="15"/>
      <c r="I1158" s="15"/>
    </row>
    <row r="1159" ht="24" customHeight="1" spans="1:9">
      <c r="A1159" s="8" t="s">
        <v>25225</v>
      </c>
      <c r="B1159" s="22" t="s">
        <v>25226</v>
      </c>
      <c r="C1159" s="12" t="s">
        <v>224</v>
      </c>
      <c r="D1159" s="8" t="s">
        <v>23877</v>
      </c>
      <c r="E1159" s="10" t="s">
        <v>22732</v>
      </c>
      <c r="F1159" s="25"/>
      <c r="G1159" s="25"/>
      <c r="H1159" s="15"/>
      <c r="I1159" s="15"/>
    </row>
    <row r="1160" ht="24" customHeight="1" spans="1:9">
      <c r="A1160" s="8" t="s">
        <v>25227</v>
      </c>
      <c r="B1160" s="22" t="s">
        <v>25228</v>
      </c>
      <c r="C1160" s="12" t="s">
        <v>224</v>
      </c>
      <c r="D1160" s="8" t="s">
        <v>25229</v>
      </c>
      <c r="E1160" s="10" t="s">
        <v>22732</v>
      </c>
      <c r="F1160" s="25"/>
      <c r="G1160" s="25"/>
      <c r="H1160" s="15"/>
      <c r="I1160" s="15"/>
    </row>
    <row r="1161" ht="24" customHeight="1" spans="1:9">
      <c r="A1161" s="8" t="s">
        <v>25230</v>
      </c>
      <c r="B1161" s="22" t="s">
        <v>25231</v>
      </c>
      <c r="C1161" s="12" t="s">
        <v>224</v>
      </c>
      <c r="D1161" s="8" t="s">
        <v>24867</v>
      </c>
      <c r="E1161" s="10" t="s">
        <v>22732</v>
      </c>
      <c r="F1161" s="25"/>
      <c r="G1161" s="25"/>
      <c r="H1161" s="15"/>
      <c r="I1161" s="15"/>
    </row>
    <row r="1162" ht="24" customHeight="1" spans="1:9">
      <c r="A1162" s="8" t="s">
        <v>25232</v>
      </c>
      <c r="B1162" s="22" t="s">
        <v>6651</v>
      </c>
      <c r="C1162" s="12" t="s">
        <v>224</v>
      </c>
      <c r="D1162" s="8" t="s">
        <v>25233</v>
      </c>
      <c r="E1162" s="10" t="s">
        <v>22732</v>
      </c>
      <c r="F1162" s="25"/>
      <c r="G1162" s="25"/>
      <c r="H1162" s="15"/>
      <c r="I1162" s="15"/>
    </row>
    <row r="1163" ht="24" customHeight="1" spans="1:9">
      <c r="A1163" s="8" t="s">
        <v>25234</v>
      </c>
      <c r="B1163" s="22" t="s">
        <v>6652</v>
      </c>
      <c r="C1163" s="12" t="s">
        <v>224</v>
      </c>
      <c r="D1163" s="8" t="s">
        <v>24456</v>
      </c>
      <c r="E1163" s="10" t="s">
        <v>22732</v>
      </c>
      <c r="F1163" s="25"/>
      <c r="G1163" s="25"/>
      <c r="H1163" s="15"/>
      <c r="I1163" s="15"/>
    </row>
    <row r="1164" ht="24" customHeight="1" spans="1:9">
      <c r="A1164" s="8" t="s">
        <v>25235</v>
      </c>
      <c r="B1164" s="22" t="s">
        <v>6653</v>
      </c>
      <c r="C1164" s="12" t="s">
        <v>224</v>
      </c>
      <c r="D1164" s="8" t="s">
        <v>25236</v>
      </c>
      <c r="E1164" s="10" t="s">
        <v>22732</v>
      </c>
      <c r="F1164" s="25"/>
      <c r="G1164" s="25"/>
      <c r="H1164" s="15"/>
      <c r="I1164" s="15"/>
    </row>
    <row r="1165" ht="24" customHeight="1" spans="1:9">
      <c r="A1165" s="8" t="s">
        <v>25237</v>
      </c>
      <c r="B1165" s="22" t="s">
        <v>6654</v>
      </c>
      <c r="C1165" s="12" t="s">
        <v>224</v>
      </c>
      <c r="D1165" s="8" t="s">
        <v>23975</v>
      </c>
      <c r="E1165" s="10" t="s">
        <v>22732</v>
      </c>
      <c r="F1165" s="25"/>
      <c r="G1165" s="25"/>
      <c r="H1165" s="15"/>
      <c r="I1165" s="15"/>
    </row>
    <row r="1166" ht="24" customHeight="1" spans="1:9">
      <c r="A1166" s="8" t="s">
        <v>25238</v>
      </c>
      <c r="B1166" s="22" t="s">
        <v>6655</v>
      </c>
      <c r="C1166" s="12" t="s">
        <v>224</v>
      </c>
      <c r="D1166" s="8" t="s">
        <v>24829</v>
      </c>
      <c r="E1166" s="10" t="s">
        <v>22732</v>
      </c>
      <c r="F1166" s="25"/>
      <c r="G1166" s="25"/>
      <c r="H1166" s="15"/>
      <c r="I1166" s="15"/>
    </row>
    <row r="1167" ht="24" customHeight="1" spans="1:9">
      <c r="A1167" s="8" t="s">
        <v>25239</v>
      </c>
      <c r="B1167" s="22" t="s">
        <v>6656</v>
      </c>
      <c r="C1167" s="12" t="s">
        <v>224</v>
      </c>
      <c r="D1167" s="8" t="s">
        <v>24719</v>
      </c>
      <c r="E1167" s="10" t="s">
        <v>22732</v>
      </c>
      <c r="F1167" s="25"/>
      <c r="G1167" s="25"/>
      <c r="H1167" s="15"/>
      <c r="I1167" s="15"/>
    </row>
    <row r="1168" ht="24" customHeight="1" spans="1:9">
      <c r="A1168" s="8" t="s">
        <v>25240</v>
      </c>
      <c r="B1168" s="22" t="s">
        <v>6657</v>
      </c>
      <c r="C1168" s="12" t="s">
        <v>224</v>
      </c>
      <c r="D1168" s="8" t="s">
        <v>22886</v>
      </c>
      <c r="E1168" s="10" t="s">
        <v>22732</v>
      </c>
      <c r="F1168" s="25"/>
      <c r="G1168" s="25"/>
      <c r="H1168" s="15"/>
      <c r="I1168" s="15"/>
    </row>
    <row r="1169" ht="24" customHeight="1" spans="1:9">
      <c r="A1169" s="8" t="s">
        <v>25241</v>
      </c>
      <c r="B1169" s="22" t="s">
        <v>6658</v>
      </c>
      <c r="C1169" s="12" t="s">
        <v>224</v>
      </c>
      <c r="D1169" s="8" t="s">
        <v>22995</v>
      </c>
      <c r="E1169" s="10" t="s">
        <v>22732</v>
      </c>
      <c r="F1169" s="25"/>
      <c r="G1169" s="25"/>
      <c r="H1169" s="15"/>
      <c r="I1169" s="15"/>
    </row>
    <row r="1170" ht="24" customHeight="1" spans="1:9">
      <c r="A1170" s="8" t="s">
        <v>25242</v>
      </c>
      <c r="B1170" s="22" t="s">
        <v>6659</v>
      </c>
      <c r="C1170" s="12" t="s">
        <v>224</v>
      </c>
      <c r="D1170" s="8" t="s">
        <v>24443</v>
      </c>
      <c r="E1170" s="10" t="s">
        <v>22732</v>
      </c>
      <c r="F1170" s="25"/>
      <c r="G1170" s="25"/>
      <c r="H1170" s="15"/>
      <c r="I1170" s="15"/>
    </row>
    <row r="1171" ht="24" customHeight="1" spans="1:9">
      <c r="A1171" s="8" t="s">
        <v>25243</v>
      </c>
      <c r="B1171" s="22" t="s">
        <v>6660</v>
      </c>
      <c r="C1171" s="12" t="s">
        <v>224</v>
      </c>
      <c r="D1171" s="8" t="s">
        <v>24976</v>
      </c>
      <c r="E1171" s="10" t="s">
        <v>22732</v>
      </c>
      <c r="F1171" s="25"/>
      <c r="G1171" s="25"/>
      <c r="H1171" s="15"/>
      <c r="I1171" s="15"/>
    </row>
    <row r="1172" ht="24" customHeight="1" spans="1:9">
      <c r="A1172" s="8" t="s">
        <v>25244</v>
      </c>
      <c r="B1172" s="22" t="s">
        <v>6661</v>
      </c>
      <c r="C1172" s="12" t="s">
        <v>224</v>
      </c>
      <c r="D1172" s="8" t="s">
        <v>24462</v>
      </c>
      <c r="E1172" s="10" t="s">
        <v>22732</v>
      </c>
      <c r="F1172" s="25"/>
      <c r="G1172" s="25"/>
      <c r="H1172" s="15"/>
      <c r="I1172" s="15"/>
    </row>
    <row r="1173" ht="24" customHeight="1" spans="1:9">
      <c r="A1173" s="8" t="s">
        <v>25245</v>
      </c>
      <c r="B1173" s="22" t="s">
        <v>25246</v>
      </c>
      <c r="C1173" s="12" t="s">
        <v>224</v>
      </c>
      <c r="D1173" s="8" t="s">
        <v>25247</v>
      </c>
      <c r="E1173" s="10" t="s">
        <v>22732</v>
      </c>
      <c r="F1173" s="25"/>
      <c r="G1173" s="25"/>
      <c r="H1173" s="15"/>
      <c r="I1173" s="15"/>
    </row>
    <row r="1174" ht="24" customHeight="1" spans="1:9">
      <c r="A1174" s="8" t="s">
        <v>25248</v>
      </c>
      <c r="B1174" s="22" t="s">
        <v>25249</v>
      </c>
      <c r="C1174" s="12" t="s">
        <v>224</v>
      </c>
      <c r="D1174" s="8" t="s">
        <v>24715</v>
      </c>
      <c r="E1174" s="10" t="s">
        <v>22732</v>
      </c>
      <c r="F1174" s="25"/>
      <c r="G1174" s="25"/>
      <c r="H1174" s="15"/>
      <c r="I1174" s="15"/>
    </row>
    <row r="1175" ht="24" customHeight="1" spans="1:9">
      <c r="A1175" s="8" t="s">
        <v>25250</v>
      </c>
      <c r="B1175" s="22" t="s">
        <v>25251</v>
      </c>
      <c r="C1175" s="12" t="s">
        <v>224</v>
      </c>
      <c r="D1175" s="8" t="s">
        <v>25252</v>
      </c>
      <c r="E1175" s="10" t="s">
        <v>22732</v>
      </c>
      <c r="F1175" s="25"/>
      <c r="G1175" s="25"/>
      <c r="H1175" s="15"/>
      <c r="I1175" s="15"/>
    </row>
    <row r="1176" ht="24" customHeight="1" spans="1:9">
      <c r="A1176" s="8" t="s">
        <v>25253</v>
      </c>
      <c r="B1176" s="22" t="s">
        <v>25254</v>
      </c>
      <c r="C1176" s="12" t="s">
        <v>224</v>
      </c>
      <c r="D1176" s="8" t="s">
        <v>25255</v>
      </c>
      <c r="E1176" s="10" t="s">
        <v>22732</v>
      </c>
      <c r="F1176" s="25"/>
      <c r="G1176" s="25"/>
      <c r="H1176" s="15"/>
      <c r="I1176" s="15"/>
    </row>
    <row r="1177" ht="24" customHeight="1" spans="1:9">
      <c r="A1177" s="8" t="s">
        <v>25256</v>
      </c>
      <c r="B1177" s="22" t="s">
        <v>6666</v>
      </c>
      <c r="C1177" s="12" t="s">
        <v>224</v>
      </c>
      <c r="D1177" s="8" t="s">
        <v>25257</v>
      </c>
      <c r="E1177" s="10" t="s">
        <v>22732</v>
      </c>
      <c r="F1177" s="25"/>
      <c r="G1177" s="25"/>
      <c r="H1177" s="15"/>
      <c r="I1177" s="15"/>
    </row>
    <row r="1178" ht="24" customHeight="1" spans="1:9">
      <c r="A1178" s="8" t="s">
        <v>25258</v>
      </c>
      <c r="B1178" s="22" t="s">
        <v>6667</v>
      </c>
      <c r="C1178" s="12" t="s">
        <v>224</v>
      </c>
      <c r="D1178" s="8" t="s">
        <v>23719</v>
      </c>
      <c r="E1178" s="10" t="s">
        <v>22732</v>
      </c>
      <c r="F1178" s="25"/>
      <c r="G1178" s="25"/>
      <c r="H1178" s="15"/>
      <c r="I1178" s="15"/>
    </row>
    <row r="1179" ht="24" customHeight="1" spans="1:9">
      <c r="A1179" s="8" t="s">
        <v>25259</v>
      </c>
      <c r="B1179" s="22" t="s">
        <v>6668</v>
      </c>
      <c r="C1179" s="12" t="s">
        <v>224</v>
      </c>
      <c r="D1179" s="8" t="s">
        <v>25260</v>
      </c>
      <c r="E1179" s="10" t="s">
        <v>22732</v>
      </c>
      <c r="F1179" s="25"/>
      <c r="G1179" s="25"/>
      <c r="H1179" s="15"/>
      <c r="I1179" s="15"/>
    </row>
    <row r="1180" ht="24" customHeight="1" spans="1:9">
      <c r="A1180" s="8" t="s">
        <v>25261</v>
      </c>
      <c r="B1180" s="22" t="s">
        <v>6669</v>
      </c>
      <c r="C1180" s="12" t="s">
        <v>224</v>
      </c>
      <c r="D1180" s="8" t="s">
        <v>24552</v>
      </c>
      <c r="E1180" s="10" t="s">
        <v>22732</v>
      </c>
      <c r="F1180" s="25"/>
      <c r="G1180" s="25"/>
      <c r="H1180" s="15"/>
      <c r="I1180" s="15"/>
    </row>
    <row r="1181" ht="24" customHeight="1" spans="1:9">
      <c r="A1181" s="8" t="s">
        <v>25262</v>
      </c>
      <c r="B1181" s="22" t="s">
        <v>6670</v>
      </c>
      <c r="C1181" s="12" t="s">
        <v>224</v>
      </c>
      <c r="D1181" s="8" t="s">
        <v>25263</v>
      </c>
      <c r="E1181" s="10" t="s">
        <v>22732</v>
      </c>
      <c r="F1181" s="25"/>
      <c r="G1181" s="25"/>
      <c r="H1181" s="15"/>
      <c r="I1181" s="15"/>
    </row>
    <row r="1182" ht="24" customHeight="1" spans="1:9">
      <c r="A1182" s="8" t="s">
        <v>25264</v>
      </c>
      <c r="B1182" s="22" t="s">
        <v>6671</v>
      </c>
      <c r="C1182" s="12" t="s">
        <v>224</v>
      </c>
      <c r="D1182" s="8" t="s">
        <v>25265</v>
      </c>
      <c r="E1182" s="10" t="s">
        <v>22732</v>
      </c>
      <c r="F1182" s="25"/>
      <c r="G1182" s="25"/>
      <c r="H1182" s="15"/>
      <c r="I1182" s="15"/>
    </row>
    <row r="1183" ht="24" customHeight="1" spans="1:9">
      <c r="A1183" s="8" t="s">
        <v>25266</v>
      </c>
      <c r="B1183" s="22" t="s">
        <v>6672</v>
      </c>
      <c r="C1183" s="12" t="s">
        <v>224</v>
      </c>
      <c r="D1183" s="8" t="s">
        <v>25267</v>
      </c>
      <c r="E1183" s="10" t="s">
        <v>22732</v>
      </c>
      <c r="F1183" s="25"/>
      <c r="G1183" s="25"/>
      <c r="H1183" s="15"/>
      <c r="I1183" s="15"/>
    </row>
    <row r="1184" ht="24" customHeight="1" spans="1:9">
      <c r="A1184" s="8" t="s">
        <v>25268</v>
      </c>
      <c r="B1184" s="22" t="s">
        <v>6673</v>
      </c>
      <c r="C1184" s="12" t="s">
        <v>224</v>
      </c>
      <c r="D1184" s="8" t="s">
        <v>24552</v>
      </c>
      <c r="E1184" s="10" t="s">
        <v>22732</v>
      </c>
      <c r="F1184" s="25"/>
      <c r="G1184" s="25"/>
      <c r="H1184" s="15"/>
      <c r="I1184" s="15"/>
    </row>
    <row r="1185" ht="24" customHeight="1" spans="1:9">
      <c r="A1185" s="8" t="s">
        <v>25269</v>
      </c>
      <c r="B1185" s="22" t="s">
        <v>6674</v>
      </c>
      <c r="C1185" s="12" t="s">
        <v>224</v>
      </c>
      <c r="D1185" s="8" t="s">
        <v>25270</v>
      </c>
      <c r="E1185" s="10" t="s">
        <v>22732</v>
      </c>
      <c r="F1185" s="25"/>
      <c r="G1185" s="25"/>
      <c r="H1185" s="15"/>
      <c r="I1185" s="15"/>
    </row>
    <row r="1186" ht="24" customHeight="1" spans="1:9">
      <c r="A1186" s="8" t="s">
        <v>25271</v>
      </c>
      <c r="B1186" s="22" t="s">
        <v>6675</v>
      </c>
      <c r="C1186" s="12" t="s">
        <v>224</v>
      </c>
      <c r="D1186" s="8" t="s">
        <v>25272</v>
      </c>
      <c r="E1186" s="10" t="s">
        <v>22732</v>
      </c>
      <c r="F1186" s="25"/>
      <c r="G1186" s="25"/>
      <c r="H1186" s="15"/>
      <c r="I1186" s="15"/>
    </row>
    <row r="1187" ht="24" customHeight="1" spans="1:9">
      <c r="A1187" s="8" t="s">
        <v>25273</v>
      </c>
      <c r="B1187" s="22" t="s">
        <v>6676</v>
      </c>
      <c r="C1187" s="12" t="s">
        <v>224</v>
      </c>
      <c r="D1187" s="8" t="s">
        <v>25274</v>
      </c>
      <c r="E1187" s="10" t="s">
        <v>22732</v>
      </c>
      <c r="F1187" s="25"/>
      <c r="G1187" s="25"/>
      <c r="H1187" s="15"/>
      <c r="I1187" s="15"/>
    </row>
    <row r="1188" ht="24" customHeight="1" spans="1:9">
      <c r="A1188" s="8" t="s">
        <v>25275</v>
      </c>
      <c r="B1188" s="22" t="s">
        <v>6677</v>
      </c>
      <c r="C1188" s="12" t="s">
        <v>224</v>
      </c>
      <c r="D1188" s="8" t="s">
        <v>25276</v>
      </c>
      <c r="E1188" s="10" t="s">
        <v>22732</v>
      </c>
      <c r="F1188" s="25"/>
      <c r="G1188" s="25"/>
      <c r="H1188" s="15"/>
      <c r="I1188" s="15"/>
    </row>
    <row r="1189" ht="24" customHeight="1" spans="1:9">
      <c r="A1189" s="8" t="s">
        <v>25277</v>
      </c>
      <c r="B1189" s="22" t="s">
        <v>6678</v>
      </c>
      <c r="C1189" s="12" t="s">
        <v>224</v>
      </c>
      <c r="D1189" s="11" t="s">
        <v>24895</v>
      </c>
      <c r="E1189" s="10" t="s">
        <v>22732</v>
      </c>
      <c r="F1189" s="25"/>
      <c r="G1189" s="25"/>
      <c r="H1189" s="15"/>
      <c r="I1189" s="15"/>
    </row>
    <row r="1190" ht="24" customHeight="1" spans="1:9">
      <c r="A1190" s="8" t="s">
        <v>25278</v>
      </c>
      <c r="B1190" s="22" t="s">
        <v>6679</v>
      </c>
      <c r="C1190" s="12" t="s">
        <v>224</v>
      </c>
      <c r="D1190" s="11" t="s">
        <v>25279</v>
      </c>
      <c r="E1190" s="10" t="s">
        <v>22732</v>
      </c>
      <c r="F1190" s="25"/>
      <c r="G1190" s="25"/>
      <c r="H1190" s="15"/>
      <c r="I1190" s="15"/>
    </row>
    <row r="1191" ht="24" customHeight="1" spans="1:9">
      <c r="A1191" s="8" t="s">
        <v>25280</v>
      </c>
      <c r="B1191" s="22" t="s">
        <v>6680</v>
      </c>
      <c r="C1191" s="12" t="s">
        <v>224</v>
      </c>
      <c r="D1191" s="11" t="s">
        <v>25281</v>
      </c>
      <c r="E1191" s="10" t="s">
        <v>22732</v>
      </c>
      <c r="F1191" s="25"/>
      <c r="G1191" s="25"/>
      <c r="H1191" s="15"/>
      <c r="I1191" s="15"/>
    </row>
    <row r="1192" ht="24" customHeight="1" spans="1:9">
      <c r="A1192" s="8" t="s">
        <v>25282</v>
      </c>
      <c r="B1192" s="22" t="s">
        <v>6681</v>
      </c>
      <c r="C1192" s="12" t="s">
        <v>224</v>
      </c>
      <c r="D1192" s="11" t="s">
        <v>24368</v>
      </c>
      <c r="E1192" s="10" t="s">
        <v>22732</v>
      </c>
      <c r="F1192" s="25"/>
      <c r="G1192" s="25"/>
      <c r="H1192" s="15"/>
      <c r="I1192" s="15"/>
    </row>
    <row r="1193" ht="24" customHeight="1" spans="1:9">
      <c r="A1193" s="8" t="s">
        <v>25283</v>
      </c>
      <c r="B1193" s="22" t="s">
        <v>6682</v>
      </c>
      <c r="C1193" s="12" t="s">
        <v>224</v>
      </c>
      <c r="D1193" s="11" t="s">
        <v>25284</v>
      </c>
      <c r="E1193" s="10" t="s">
        <v>22732</v>
      </c>
      <c r="F1193" s="25"/>
      <c r="G1193" s="25"/>
      <c r="H1193" s="15"/>
      <c r="I1193" s="15"/>
    </row>
    <row r="1194" ht="24" customHeight="1" spans="1:9">
      <c r="A1194" s="8" t="s">
        <v>25285</v>
      </c>
      <c r="B1194" s="22" t="s">
        <v>6683</v>
      </c>
      <c r="C1194" s="12" t="s">
        <v>224</v>
      </c>
      <c r="D1194" s="8" t="s">
        <v>24858</v>
      </c>
      <c r="E1194" s="10" t="s">
        <v>22732</v>
      </c>
      <c r="F1194" s="25"/>
      <c r="G1194" s="25"/>
      <c r="H1194" s="15"/>
      <c r="I1194" s="15"/>
    </row>
    <row r="1195" ht="24" customHeight="1" spans="1:9">
      <c r="A1195" s="8" t="s">
        <v>25286</v>
      </c>
      <c r="B1195" s="22" t="s">
        <v>6684</v>
      </c>
      <c r="C1195" s="12" t="s">
        <v>224</v>
      </c>
      <c r="D1195" s="8" t="s">
        <v>25287</v>
      </c>
      <c r="E1195" s="10" t="s">
        <v>22732</v>
      </c>
      <c r="F1195" s="25"/>
      <c r="G1195" s="25"/>
      <c r="H1195" s="15"/>
      <c r="I1195" s="15"/>
    </row>
    <row r="1196" ht="24" customHeight="1" spans="1:9">
      <c r="A1196" s="8" t="s">
        <v>25288</v>
      </c>
      <c r="B1196" s="22" t="s">
        <v>6685</v>
      </c>
      <c r="C1196" s="12" t="s">
        <v>224</v>
      </c>
      <c r="D1196" s="8" t="s">
        <v>25289</v>
      </c>
      <c r="E1196" s="10" t="s">
        <v>22732</v>
      </c>
      <c r="F1196" s="25"/>
      <c r="G1196" s="25"/>
      <c r="H1196" s="15"/>
      <c r="I1196" s="15"/>
    </row>
    <row r="1197" ht="24" customHeight="1" spans="1:9">
      <c r="A1197" s="8" t="s">
        <v>25290</v>
      </c>
      <c r="B1197" s="22" t="s">
        <v>6686</v>
      </c>
      <c r="C1197" s="12" t="s">
        <v>224</v>
      </c>
      <c r="D1197" s="8" t="s">
        <v>25291</v>
      </c>
      <c r="E1197" s="10" t="s">
        <v>22732</v>
      </c>
      <c r="F1197" s="25"/>
      <c r="G1197" s="25"/>
      <c r="H1197" s="15"/>
      <c r="I1197" s="15"/>
    </row>
    <row r="1198" ht="24" customHeight="1" spans="1:9">
      <c r="A1198" s="8" t="s">
        <v>25292</v>
      </c>
      <c r="B1198" s="22" t="s">
        <v>6687</v>
      </c>
      <c r="C1198" s="12" t="s">
        <v>224</v>
      </c>
      <c r="D1198" s="8" t="s">
        <v>25293</v>
      </c>
      <c r="E1198" s="10" t="s">
        <v>22732</v>
      </c>
      <c r="F1198" s="25"/>
      <c r="G1198" s="25"/>
      <c r="H1198" s="15"/>
      <c r="I1198" s="15"/>
    </row>
    <row r="1199" ht="24" customHeight="1" spans="1:9">
      <c r="A1199" s="8" t="s">
        <v>25294</v>
      </c>
      <c r="B1199" s="22" t="s">
        <v>6688</v>
      </c>
      <c r="C1199" s="12" t="s">
        <v>224</v>
      </c>
      <c r="D1199" s="11" t="s">
        <v>25295</v>
      </c>
      <c r="E1199" s="10" t="s">
        <v>22732</v>
      </c>
      <c r="F1199" s="25"/>
      <c r="G1199" s="25"/>
      <c r="H1199" s="15"/>
      <c r="I1199" s="15"/>
    </row>
    <row r="1200" ht="24" customHeight="1" spans="1:9">
      <c r="A1200" s="8" t="s">
        <v>25296</v>
      </c>
      <c r="B1200" s="22" t="s">
        <v>6689</v>
      </c>
      <c r="C1200" s="12" t="s">
        <v>224</v>
      </c>
      <c r="D1200" s="11" t="s">
        <v>25297</v>
      </c>
      <c r="E1200" s="10" t="s">
        <v>22732</v>
      </c>
      <c r="F1200" s="25"/>
      <c r="G1200" s="25"/>
      <c r="H1200" s="15"/>
      <c r="I1200" s="15"/>
    </row>
    <row r="1201" ht="24" customHeight="1" spans="1:9">
      <c r="A1201" s="8" t="s">
        <v>25298</v>
      </c>
      <c r="B1201" s="22" t="s">
        <v>6690</v>
      </c>
      <c r="C1201" s="12" t="s">
        <v>224</v>
      </c>
      <c r="D1201" s="11" t="s">
        <v>25299</v>
      </c>
      <c r="E1201" s="10" t="s">
        <v>22732</v>
      </c>
      <c r="F1201" s="25"/>
      <c r="G1201" s="25"/>
      <c r="H1201" s="15"/>
      <c r="I1201" s="15"/>
    </row>
    <row r="1202" ht="24" customHeight="1" spans="1:9">
      <c r="A1202" s="8" t="s">
        <v>25300</v>
      </c>
      <c r="B1202" s="22" t="s">
        <v>6691</v>
      </c>
      <c r="C1202" s="12" t="s">
        <v>224</v>
      </c>
      <c r="D1202" s="11" t="s">
        <v>25020</v>
      </c>
      <c r="E1202" s="10" t="s">
        <v>22732</v>
      </c>
      <c r="F1202" s="25"/>
      <c r="G1202" s="25"/>
      <c r="H1202" s="15"/>
      <c r="I1202" s="15"/>
    </row>
    <row r="1203" ht="24" customHeight="1" spans="1:9">
      <c r="A1203" s="8" t="s">
        <v>25301</v>
      </c>
      <c r="B1203" s="22" t="s">
        <v>6692</v>
      </c>
      <c r="C1203" s="12" t="s">
        <v>224</v>
      </c>
      <c r="D1203" s="11" t="s">
        <v>24768</v>
      </c>
      <c r="E1203" s="10" t="s">
        <v>22732</v>
      </c>
      <c r="F1203" s="25"/>
      <c r="G1203" s="25"/>
      <c r="H1203" s="15"/>
      <c r="I1203" s="15"/>
    </row>
    <row r="1204" ht="24" customHeight="1" spans="1:9">
      <c r="A1204" s="8" t="s">
        <v>25302</v>
      </c>
      <c r="B1204" s="22" t="s">
        <v>6693</v>
      </c>
      <c r="C1204" s="12" t="s">
        <v>224</v>
      </c>
      <c r="D1204" s="8" t="s">
        <v>25303</v>
      </c>
      <c r="E1204" s="10" t="s">
        <v>22732</v>
      </c>
      <c r="F1204" s="25"/>
      <c r="G1204" s="25"/>
      <c r="H1204" s="15"/>
      <c r="I1204" s="15"/>
    </row>
    <row r="1205" ht="24" customHeight="1" spans="1:9">
      <c r="A1205" s="8" t="s">
        <v>25304</v>
      </c>
      <c r="B1205" s="22" t="s">
        <v>6694</v>
      </c>
      <c r="C1205" s="12" t="s">
        <v>224</v>
      </c>
      <c r="D1205" s="8" t="s">
        <v>25305</v>
      </c>
      <c r="E1205" s="10" t="s">
        <v>22732</v>
      </c>
      <c r="F1205" s="25"/>
      <c r="G1205" s="25"/>
      <c r="H1205" s="15"/>
      <c r="I1205" s="15"/>
    </row>
    <row r="1206" ht="24" customHeight="1" spans="1:9">
      <c r="A1206" s="8" t="s">
        <v>25306</v>
      </c>
      <c r="B1206" s="22" t="s">
        <v>6695</v>
      </c>
      <c r="C1206" s="12" t="s">
        <v>224</v>
      </c>
      <c r="D1206" s="8" t="s">
        <v>25307</v>
      </c>
      <c r="E1206" s="10" t="s">
        <v>22732</v>
      </c>
      <c r="F1206" s="25"/>
      <c r="G1206" s="25"/>
      <c r="H1206" s="15"/>
      <c r="I1206" s="15"/>
    </row>
    <row r="1207" ht="24" customHeight="1" spans="1:9">
      <c r="A1207" s="8" t="s">
        <v>25308</v>
      </c>
      <c r="B1207" s="22" t="s">
        <v>6696</v>
      </c>
      <c r="C1207" s="12" t="s">
        <v>224</v>
      </c>
      <c r="D1207" s="8" t="s">
        <v>25309</v>
      </c>
      <c r="E1207" s="10" t="s">
        <v>22732</v>
      </c>
      <c r="F1207" s="25"/>
      <c r="G1207" s="25"/>
      <c r="H1207" s="15"/>
      <c r="I1207" s="15"/>
    </row>
    <row r="1208" ht="24" customHeight="1" spans="1:9">
      <c r="A1208" s="8" t="s">
        <v>25310</v>
      </c>
      <c r="B1208" s="22" t="s">
        <v>6697</v>
      </c>
      <c r="C1208" s="12" t="s">
        <v>224</v>
      </c>
      <c r="D1208" s="8" t="s">
        <v>25311</v>
      </c>
      <c r="E1208" s="10" t="s">
        <v>22732</v>
      </c>
      <c r="F1208" s="25"/>
      <c r="G1208" s="25"/>
      <c r="H1208" s="15"/>
      <c r="I1208" s="15"/>
    </row>
    <row r="1209" ht="24" customHeight="1" spans="1:9">
      <c r="A1209" s="8" t="s">
        <v>25312</v>
      </c>
      <c r="B1209" s="22" t="s">
        <v>6698</v>
      </c>
      <c r="C1209" s="12" t="s">
        <v>224</v>
      </c>
      <c r="D1209" s="8" t="s">
        <v>25313</v>
      </c>
      <c r="E1209" s="10" t="s">
        <v>22732</v>
      </c>
      <c r="F1209" s="25"/>
      <c r="G1209" s="25"/>
      <c r="H1209" s="15"/>
      <c r="I1209" s="15"/>
    </row>
    <row r="1210" ht="24" customHeight="1" spans="1:9">
      <c r="A1210" s="8" t="s">
        <v>25314</v>
      </c>
      <c r="B1210" s="22" t="s">
        <v>6699</v>
      </c>
      <c r="C1210" s="12" t="s">
        <v>224</v>
      </c>
      <c r="D1210" s="8" t="s">
        <v>24275</v>
      </c>
      <c r="E1210" s="10" t="s">
        <v>22732</v>
      </c>
      <c r="F1210" s="25"/>
      <c r="G1210" s="25"/>
      <c r="H1210" s="15"/>
      <c r="I1210" s="15"/>
    </row>
    <row r="1211" ht="24" customHeight="1" spans="1:9">
      <c r="A1211" s="8" t="s">
        <v>25315</v>
      </c>
      <c r="B1211" s="22" t="s">
        <v>6700</v>
      </c>
      <c r="C1211" s="12" t="s">
        <v>224</v>
      </c>
      <c r="D1211" s="8" t="s">
        <v>25316</v>
      </c>
      <c r="E1211" s="10" t="s">
        <v>22732</v>
      </c>
      <c r="F1211" s="25"/>
      <c r="G1211" s="25"/>
      <c r="H1211" s="15"/>
      <c r="I1211" s="15"/>
    </row>
    <row r="1212" ht="24" customHeight="1" spans="1:9">
      <c r="A1212" s="8" t="s">
        <v>25317</v>
      </c>
      <c r="B1212" s="22" t="s">
        <v>6701</v>
      </c>
      <c r="C1212" s="12" t="s">
        <v>224</v>
      </c>
      <c r="D1212" s="8" t="s">
        <v>25318</v>
      </c>
      <c r="E1212" s="10" t="s">
        <v>22732</v>
      </c>
      <c r="F1212" s="25"/>
      <c r="G1212" s="25"/>
      <c r="H1212" s="15"/>
      <c r="I1212" s="15"/>
    </row>
    <row r="1213" ht="24" customHeight="1" spans="1:9">
      <c r="A1213" s="8" t="s">
        <v>25319</v>
      </c>
      <c r="B1213" s="22" t="s">
        <v>6702</v>
      </c>
      <c r="C1213" s="12" t="s">
        <v>224</v>
      </c>
      <c r="D1213" s="8" t="s">
        <v>24821</v>
      </c>
      <c r="E1213" s="10" t="s">
        <v>22732</v>
      </c>
      <c r="F1213" s="25"/>
      <c r="G1213" s="25"/>
      <c r="H1213" s="15"/>
      <c r="I1213" s="15"/>
    </row>
    <row r="1214" ht="24" customHeight="1" spans="1:9">
      <c r="A1214" s="8" t="s">
        <v>25320</v>
      </c>
      <c r="B1214" s="22" t="s">
        <v>6703</v>
      </c>
      <c r="C1214" s="12" t="s">
        <v>224</v>
      </c>
      <c r="D1214" s="8" t="s">
        <v>25321</v>
      </c>
      <c r="E1214" s="10" t="s">
        <v>22732</v>
      </c>
      <c r="F1214" s="25"/>
      <c r="G1214" s="25"/>
      <c r="H1214" s="15"/>
      <c r="I1214" s="15"/>
    </row>
    <row r="1215" ht="24" customHeight="1" spans="1:9">
      <c r="A1215" s="8" t="s">
        <v>25322</v>
      </c>
      <c r="B1215" s="22" t="s">
        <v>6704</v>
      </c>
      <c r="C1215" s="12" t="s">
        <v>224</v>
      </c>
      <c r="D1215" s="8" t="s">
        <v>23889</v>
      </c>
      <c r="E1215" s="10" t="s">
        <v>22732</v>
      </c>
      <c r="F1215" s="25"/>
      <c r="G1215" s="25"/>
      <c r="H1215" s="15"/>
      <c r="I1215" s="15"/>
    </row>
    <row r="1216" ht="24" customHeight="1" spans="1:9">
      <c r="A1216" s="8" t="s">
        <v>25323</v>
      </c>
      <c r="B1216" s="22" t="s">
        <v>6705</v>
      </c>
      <c r="C1216" s="12" t="s">
        <v>224</v>
      </c>
      <c r="D1216" s="8" t="s">
        <v>25324</v>
      </c>
      <c r="E1216" s="10" t="s">
        <v>22732</v>
      </c>
      <c r="F1216" s="25"/>
      <c r="G1216" s="25"/>
      <c r="H1216" s="15"/>
      <c r="I1216" s="15"/>
    </row>
    <row r="1217" ht="24" customHeight="1" spans="1:9">
      <c r="A1217" s="8" t="s">
        <v>25325</v>
      </c>
      <c r="B1217" s="22" t="s">
        <v>6706</v>
      </c>
      <c r="C1217" s="12" t="s">
        <v>224</v>
      </c>
      <c r="D1217" s="8" t="s">
        <v>25326</v>
      </c>
      <c r="E1217" s="10" t="s">
        <v>22732</v>
      </c>
      <c r="F1217" s="25"/>
      <c r="G1217" s="25"/>
      <c r="H1217" s="15"/>
      <c r="I1217" s="15"/>
    </row>
    <row r="1218" ht="24" customHeight="1" spans="1:9">
      <c r="A1218" s="8" t="s">
        <v>25327</v>
      </c>
      <c r="B1218" s="22" t="s">
        <v>6707</v>
      </c>
      <c r="C1218" s="12" t="s">
        <v>224</v>
      </c>
      <c r="D1218" s="8" t="s">
        <v>25328</v>
      </c>
      <c r="E1218" s="10" t="s">
        <v>22732</v>
      </c>
      <c r="F1218" s="25"/>
      <c r="G1218" s="25"/>
      <c r="H1218" s="15"/>
      <c r="I1218" s="15"/>
    </row>
    <row r="1219" ht="24" customHeight="1" spans="1:9">
      <c r="A1219" s="8" t="s">
        <v>25329</v>
      </c>
      <c r="B1219" s="22" t="s">
        <v>6708</v>
      </c>
      <c r="C1219" s="12" t="s">
        <v>224</v>
      </c>
      <c r="D1219" s="8" t="s">
        <v>24519</v>
      </c>
      <c r="E1219" s="10" t="s">
        <v>22732</v>
      </c>
      <c r="F1219" s="25"/>
      <c r="G1219" s="25"/>
      <c r="H1219" s="15"/>
      <c r="I1219" s="15"/>
    </row>
    <row r="1220" ht="24" customHeight="1" spans="1:9">
      <c r="A1220" s="8" t="s">
        <v>25330</v>
      </c>
      <c r="B1220" s="22" t="s">
        <v>6709</v>
      </c>
      <c r="C1220" s="12" t="s">
        <v>224</v>
      </c>
      <c r="D1220" s="8" t="s">
        <v>25331</v>
      </c>
      <c r="E1220" s="10" t="s">
        <v>22732</v>
      </c>
      <c r="F1220" s="25"/>
      <c r="G1220" s="25"/>
      <c r="H1220" s="15"/>
      <c r="I1220" s="15"/>
    </row>
    <row r="1221" ht="24" customHeight="1" spans="1:9">
      <c r="A1221" s="8" t="s">
        <v>25332</v>
      </c>
      <c r="B1221" s="22" t="s">
        <v>6710</v>
      </c>
      <c r="C1221" s="12" t="s">
        <v>224</v>
      </c>
      <c r="D1221" s="8" t="s">
        <v>25333</v>
      </c>
      <c r="E1221" s="10" t="s">
        <v>22732</v>
      </c>
      <c r="F1221" s="25"/>
      <c r="G1221" s="25"/>
      <c r="H1221" s="15"/>
      <c r="I1221" s="15"/>
    </row>
    <row r="1222" ht="24" customHeight="1" spans="1:9">
      <c r="A1222" s="8" t="s">
        <v>25334</v>
      </c>
      <c r="B1222" s="22" t="s">
        <v>6711</v>
      </c>
      <c r="C1222" s="12" t="s">
        <v>224</v>
      </c>
      <c r="D1222" s="8" t="s">
        <v>25335</v>
      </c>
      <c r="E1222" s="10" t="s">
        <v>22732</v>
      </c>
      <c r="F1222" s="25"/>
      <c r="G1222" s="25"/>
      <c r="H1222" s="15"/>
      <c r="I1222" s="15"/>
    </row>
    <row r="1223" ht="24" customHeight="1" spans="1:9">
      <c r="A1223" s="8" t="s">
        <v>25336</v>
      </c>
      <c r="B1223" s="22" t="s">
        <v>6712</v>
      </c>
      <c r="C1223" s="12" t="s">
        <v>224</v>
      </c>
      <c r="D1223" s="8" t="s">
        <v>24227</v>
      </c>
      <c r="E1223" s="10" t="s">
        <v>22732</v>
      </c>
      <c r="F1223" s="25"/>
      <c r="G1223" s="25"/>
      <c r="H1223" s="15"/>
      <c r="I1223" s="15"/>
    </row>
    <row r="1224" ht="24" customHeight="1" spans="1:9">
      <c r="A1224" s="8" t="s">
        <v>25337</v>
      </c>
      <c r="B1224" s="22" t="s">
        <v>6713</v>
      </c>
      <c r="C1224" s="12" t="s">
        <v>224</v>
      </c>
      <c r="D1224" s="8" t="s">
        <v>24959</v>
      </c>
      <c r="E1224" s="10" t="s">
        <v>22732</v>
      </c>
      <c r="F1224" s="25"/>
      <c r="G1224" s="25"/>
      <c r="H1224" s="15"/>
      <c r="I1224" s="15"/>
    </row>
    <row r="1225" ht="24" customHeight="1" spans="1:9">
      <c r="A1225" s="8" t="s">
        <v>25338</v>
      </c>
      <c r="B1225" s="22" t="s">
        <v>6714</v>
      </c>
      <c r="C1225" s="12" t="s">
        <v>224</v>
      </c>
      <c r="D1225" s="8" t="s">
        <v>24456</v>
      </c>
      <c r="E1225" s="10" t="s">
        <v>22732</v>
      </c>
      <c r="F1225" s="25"/>
      <c r="G1225" s="25"/>
      <c r="H1225" s="15"/>
      <c r="I1225" s="15"/>
    </row>
    <row r="1226" ht="24" customHeight="1" spans="1:9">
      <c r="A1226" s="8" t="s">
        <v>25339</v>
      </c>
      <c r="B1226" s="22" t="s">
        <v>6715</v>
      </c>
      <c r="C1226" s="12" t="s">
        <v>224</v>
      </c>
      <c r="D1226" s="8" t="s">
        <v>25340</v>
      </c>
      <c r="E1226" s="10" t="s">
        <v>22732</v>
      </c>
      <c r="F1226" s="25"/>
      <c r="G1226" s="25"/>
      <c r="H1226" s="15"/>
      <c r="I1226" s="15"/>
    </row>
    <row r="1227" ht="24" customHeight="1" spans="1:9">
      <c r="A1227" s="8" t="s">
        <v>25341</v>
      </c>
      <c r="B1227" s="22" t="s">
        <v>25342</v>
      </c>
      <c r="C1227" s="12" t="s">
        <v>224</v>
      </c>
      <c r="D1227" s="8" t="s">
        <v>25343</v>
      </c>
      <c r="E1227" s="10" t="s">
        <v>22732</v>
      </c>
      <c r="F1227" s="25"/>
      <c r="G1227" s="25"/>
      <c r="H1227" s="15"/>
      <c r="I1227" s="15"/>
    </row>
    <row r="1228" ht="24" customHeight="1" spans="1:9">
      <c r="A1228" s="8" t="s">
        <v>25344</v>
      </c>
      <c r="B1228" s="22" t="s">
        <v>25345</v>
      </c>
      <c r="C1228" s="12" t="s">
        <v>224</v>
      </c>
      <c r="D1228" s="8" t="s">
        <v>24995</v>
      </c>
      <c r="E1228" s="10" t="s">
        <v>22732</v>
      </c>
      <c r="F1228" s="25"/>
      <c r="G1228" s="25"/>
      <c r="H1228" s="15"/>
      <c r="I1228" s="15"/>
    </row>
    <row r="1229" ht="24" customHeight="1" spans="1:9">
      <c r="A1229" s="8" t="s">
        <v>25346</v>
      </c>
      <c r="B1229" s="22" t="s">
        <v>25347</v>
      </c>
      <c r="C1229" s="12" t="s">
        <v>224</v>
      </c>
      <c r="D1229" s="8" t="s">
        <v>25348</v>
      </c>
      <c r="E1229" s="10" t="s">
        <v>22732</v>
      </c>
      <c r="F1229" s="25"/>
      <c r="G1229" s="25"/>
      <c r="H1229" s="15"/>
      <c r="I1229" s="15"/>
    </row>
    <row r="1230" ht="24" customHeight="1" spans="1:9">
      <c r="A1230" s="8" t="s">
        <v>25349</v>
      </c>
      <c r="B1230" s="22" t="s">
        <v>25350</v>
      </c>
      <c r="C1230" s="12" t="s">
        <v>224</v>
      </c>
      <c r="D1230" s="8" t="s">
        <v>25351</v>
      </c>
      <c r="E1230" s="10" t="s">
        <v>22732</v>
      </c>
      <c r="F1230" s="25"/>
      <c r="G1230" s="25"/>
      <c r="H1230" s="15"/>
      <c r="I1230" s="15"/>
    </row>
    <row r="1231" ht="24" customHeight="1" spans="1:9">
      <c r="A1231" s="8" t="s">
        <v>25352</v>
      </c>
      <c r="B1231" s="22" t="s">
        <v>6720</v>
      </c>
      <c r="C1231" s="12" t="s">
        <v>224</v>
      </c>
      <c r="D1231" s="8" t="s">
        <v>25353</v>
      </c>
      <c r="E1231" s="10" t="s">
        <v>22732</v>
      </c>
      <c r="F1231" s="25"/>
      <c r="G1231" s="25"/>
      <c r="H1231" s="15"/>
      <c r="I1231" s="15"/>
    </row>
    <row r="1232" ht="24" customHeight="1" spans="1:9">
      <c r="A1232" s="8" t="s">
        <v>25354</v>
      </c>
      <c r="B1232" s="22" t="s">
        <v>6721</v>
      </c>
      <c r="C1232" s="12" t="s">
        <v>224</v>
      </c>
      <c r="D1232" s="8" t="s">
        <v>25355</v>
      </c>
      <c r="E1232" s="10" t="s">
        <v>22732</v>
      </c>
      <c r="F1232" s="25"/>
      <c r="G1232" s="25"/>
      <c r="H1232" s="15"/>
      <c r="I1232" s="15"/>
    </row>
    <row r="1233" ht="24" customHeight="1" spans="1:9">
      <c r="A1233" s="8" t="s">
        <v>25356</v>
      </c>
      <c r="B1233" s="22" t="s">
        <v>6722</v>
      </c>
      <c r="C1233" s="12" t="s">
        <v>224</v>
      </c>
      <c r="D1233" s="8" t="s">
        <v>25357</v>
      </c>
      <c r="E1233" s="10" t="s">
        <v>22732</v>
      </c>
      <c r="F1233" s="25"/>
      <c r="G1233" s="25"/>
      <c r="H1233" s="15"/>
      <c r="I1233" s="15"/>
    </row>
    <row r="1234" ht="24" customHeight="1" spans="1:9">
      <c r="A1234" s="8" t="s">
        <v>25358</v>
      </c>
      <c r="B1234" s="22" t="s">
        <v>6723</v>
      </c>
      <c r="C1234" s="12" t="s">
        <v>224</v>
      </c>
      <c r="D1234" s="8" t="s">
        <v>25359</v>
      </c>
      <c r="E1234" s="10" t="s">
        <v>22732</v>
      </c>
      <c r="F1234" s="25"/>
      <c r="G1234" s="25"/>
      <c r="H1234" s="15"/>
      <c r="I1234" s="15"/>
    </row>
    <row r="1235" ht="24" customHeight="1" spans="1:9">
      <c r="A1235" s="8" t="s">
        <v>25360</v>
      </c>
      <c r="B1235" s="22" t="s">
        <v>6724</v>
      </c>
      <c r="C1235" s="12" t="s">
        <v>224</v>
      </c>
      <c r="D1235" s="8" t="s">
        <v>25361</v>
      </c>
      <c r="E1235" s="10" t="s">
        <v>22732</v>
      </c>
      <c r="F1235" s="25"/>
      <c r="G1235" s="25"/>
      <c r="H1235" s="15"/>
      <c r="I1235" s="15"/>
    </row>
    <row r="1236" ht="24" customHeight="1" spans="1:9">
      <c r="A1236" s="8" t="s">
        <v>25362</v>
      </c>
      <c r="B1236" s="22" t="s">
        <v>6725</v>
      </c>
      <c r="C1236" s="12" t="s">
        <v>224</v>
      </c>
      <c r="D1236" s="8" t="s">
        <v>25363</v>
      </c>
      <c r="E1236" s="10" t="s">
        <v>22732</v>
      </c>
      <c r="F1236" s="25"/>
      <c r="G1236" s="25"/>
      <c r="H1236" s="15"/>
      <c r="I1236" s="15"/>
    </row>
    <row r="1237" ht="24" customHeight="1" spans="1:9">
      <c r="A1237" s="8" t="s">
        <v>25364</v>
      </c>
      <c r="B1237" s="22" t="s">
        <v>6726</v>
      </c>
      <c r="C1237" s="12" t="s">
        <v>224</v>
      </c>
      <c r="D1237" s="8" t="s">
        <v>25365</v>
      </c>
      <c r="E1237" s="10" t="s">
        <v>22732</v>
      </c>
      <c r="F1237" s="25"/>
      <c r="G1237" s="25"/>
      <c r="H1237" s="15"/>
      <c r="I1237" s="15"/>
    </row>
    <row r="1238" ht="24" customHeight="1" spans="1:9">
      <c r="A1238" s="8" t="s">
        <v>25366</v>
      </c>
      <c r="B1238" s="22" t="s">
        <v>6727</v>
      </c>
      <c r="C1238" s="12" t="s">
        <v>224</v>
      </c>
      <c r="D1238" s="8" t="s">
        <v>25367</v>
      </c>
      <c r="E1238" s="10" t="s">
        <v>22732</v>
      </c>
      <c r="F1238" s="25"/>
      <c r="G1238" s="25"/>
      <c r="H1238" s="15"/>
      <c r="I1238" s="15"/>
    </row>
    <row r="1239" ht="24" customHeight="1" spans="1:9">
      <c r="A1239" s="8" t="s">
        <v>25368</v>
      </c>
      <c r="B1239" s="22" t="s">
        <v>6728</v>
      </c>
      <c r="C1239" s="12" t="s">
        <v>224</v>
      </c>
      <c r="D1239" s="8" t="s">
        <v>24071</v>
      </c>
      <c r="E1239" s="10" t="s">
        <v>22732</v>
      </c>
      <c r="F1239" s="25"/>
      <c r="G1239" s="25"/>
      <c r="H1239" s="15"/>
      <c r="I1239" s="15"/>
    </row>
    <row r="1240" ht="24" customHeight="1" spans="1:9">
      <c r="A1240" s="8" t="s">
        <v>25369</v>
      </c>
      <c r="B1240" s="22" t="s">
        <v>6729</v>
      </c>
      <c r="C1240" s="12" t="s">
        <v>224</v>
      </c>
      <c r="D1240" s="8" t="s">
        <v>23877</v>
      </c>
      <c r="E1240" s="10" t="s">
        <v>22732</v>
      </c>
      <c r="F1240" s="25"/>
      <c r="G1240" s="25"/>
      <c r="H1240" s="15"/>
      <c r="I1240" s="15"/>
    </row>
    <row r="1241" ht="24" customHeight="1" spans="1:9">
      <c r="A1241" s="8" t="s">
        <v>25370</v>
      </c>
      <c r="B1241" s="22" t="s">
        <v>6730</v>
      </c>
      <c r="C1241" s="12" t="s">
        <v>224</v>
      </c>
      <c r="D1241" s="8" t="s">
        <v>24108</v>
      </c>
      <c r="E1241" s="10" t="s">
        <v>22732</v>
      </c>
      <c r="F1241" s="25"/>
      <c r="G1241" s="25"/>
      <c r="H1241" s="15"/>
      <c r="I1241" s="15"/>
    </row>
    <row r="1242" ht="24" customHeight="1" spans="1:9">
      <c r="A1242" s="12" t="s">
        <v>25371</v>
      </c>
      <c r="B1242" s="22" t="s">
        <v>6731</v>
      </c>
      <c r="C1242" s="12" t="s">
        <v>224</v>
      </c>
      <c r="D1242" s="8" t="s">
        <v>25002</v>
      </c>
      <c r="E1242" s="10" t="s">
        <v>22732</v>
      </c>
      <c r="F1242" s="25"/>
      <c r="G1242" s="25"/>
      <c r="H1242" s="15"/>
      <c r="I1242" s="15"/>
    </row>
    <row r="1243" ht="24" customHeight="1" spans="1:9">
      <c r="A1243" s="12" t="s">
        <v>25372</v>
      </c>
      <c r="B1243" s="22" t="s">
        <v>25373</v>
      </c>
      <c r="C1243" s="12" t="s">
        <v>224</v>
      </c>
      <c r="D1243" s="8" t="s">
        <v>25374</v>
      </c>
      <c r="E1243" s="10" t="s">
        <v>22732</v>
      </c>
      <c r="F1243" s="25"/>
      <c r="G1243" s="25"/>
      <c r="H1243" s="15"/>
      <c r="I1243" s="15"/>
    </row>
    <row r="1244" ht="24" customHeight="1" spans="1:9">
      <c r="A1244" s="12" t="s">
        <v>25375</v>
      </c>
      <c r="B1244" s="22" t="s">
        <v>6733</v>
      </c>
      <c r="C1244" s="12" t="s">
        <v>224</v>
      </c>
      <c r="D1244" s="8" t="s">
        <v>24584</v>
      </c>
      <c r="E1244" s="10" t="s">
        <v>22732</v>
      </c>
      <c r="F1244" s="25"/>
      <c r="G1244" s="25"/>
      <c r="H1244" s="15"/>
      <c r="I1244" s="15"/>
    </row>
    <row r="1245" ht="24" customHeight="1" spans="1:9">
      <c r="A1245" s="12" t="s">
        <v>25376</v>
      </c>
      <c r="B1245" s="22" t="s">
        <v>25377</v>
      </c>
      <c r="C1245" s="12" t="s">
        <v>224</v>
      </c>
      <c r="D1245" s="8" t="s">
        <v>22804</v>
      </c>
      <c r="E1245" s="10" t="s">
        <v>22732</v>
      </c>
      <c r="F1245" s="25"/>
      <c r="G1245" s="25"/>
      <c r="H1245" s="15"/>
      <c r="I1245" s="15"/>
    </row>
    <row r="1246" ht="24" customHeight="1" spans="1:9">
      <c r="A1246" s="12" t="s">
        <v>25378</v>
      </c>
      <c r="B1246" s="22" t="s">
        <v>25379</v>
      </c>
      <c r="C1246" s="12" t="s">
        <v>224</v>
      </c>
      <c r="D1246" s="8" t="s">
        <v>25380</v>
      </c>
      <c r="E1246" s="10" t="s">
        <v>22732</v>
      </c>
      <c r="F1246" s="25"/>
      <c r="G1246" s="25"/>
      <c r="H1246" s="15"/>
      <c r="I1246" s="15"/>
    </row>
    <row r="1247" ht="24" customHeight="1" spans="1:9">
      <c r="A1247" s="12" t="s">
        <v>25381</v>
      </c>
      <c r="B1247" s="22" t="s">
        <v>6736</v>
      </c>
      <c r="C1247" s="12" t="s">
        <v>224</v>
      </c>
      <c r="D1247" s="8" t="s">
        <v>25382</v>
      </c>
      <c r="E1247" s="10" t="s">
        <v>22732</v>
      </c>
      <c r="F1247" s="25"/>
      <c r="G1247" s="25"/>
      <c r="H1247" s="15"/>
      <c r="I1247" s="15"/>
    </row>
    <row r="1248" ht="24" customHeight="1" spans="1:9">
      <c r="A1248" s="12" t="s">
        <v>25383</v>
      </c>
      <c r="B1248" s="22" t="s">
        <v>6737</v>
      </c>
      <c r="C1248" s="12" t="s">
        <v>224</v>
      </c>
      <c r="D1248" s="8" t="s">
        <v>25384</v>
      </c>
      <c r="E1248" s="10" t="s">
        <v>22732</v>
      </c>
      <c r="F1248" s="25"/>
      <c r="G1248" s="25"/>
      <c r="H1248" s="15"/>
      <c r="I1248" s="15"/>
    </row>
    <row r="1249" ht="24" customHeight="1" spans="1:9">
      <c r="A1249" s="12" t="s">
        <v>25385</v>
      </c>
      <c r="B1249" s="22" t="s">
        <v>6738</v>
      </c>
      <c r="C1249" s="12" t="s">
        <v>224</v>
      </c>
      <c r="D1249" s="8" t="s">
        <v>25384</v>
      </c>
      <c r="E1249" s="10" t="s">
        <v>22732</v>
      </c>
      <c r="F1249" s="25"/>
      <c r="G1249" s="25"/>
      <c r="H1249" s="15"/>
      <c r="I1249" s="15"/>
    </row>
    <row r="1250" ht="24" customHeight="1" spans="1:9">
      <c r="A1250" s="12" t="s">
        <v>25386</v>
      </c>
      <c r="B1250" s="22" t="s">
        <v>25387</v>
      </c>
      <c r="C1250" s="12" t="s">
        <v>224</v>
      </c>
      <c r="D1250" s="8" t="s">
        <v>24511</v>
      </c>
      <c r="E1250" s="10" t="s">
        <v>22732</v>
      </c>
      <c r="F1250" s="25"/>
      <c r="G1250" s="25"/>
      <c r="H1250" s="15"/>
      <c r="I1250" s="15"/>
    </row>
    <row r="1251" ht="24" customHeight="1" spans="1:9">
      <c r="A1251" s="12" t="s">
        <v>25388</v>
      </c>
      <c r="B1251" s="22" t="s">
        <v>25389</v>
      </c>
      <c r="C1251" s="12" t="s">
        <v>224</v>
      </c>
      <c r="D1251" s="8" t="s">
        <v>24494</v>
      </c>
      <c r="E1251" s="10" t="s">
        <v>22732</v>
      </c>
      <c r="F1251" s="25"/>
      <c r="G1251" s="25"/>
      <c r="H1251" s="15"/>
      <c r="I1251" s="15"/>
    </row>
    <row r="1252" ht="24" customHeight="1" spans="1:9">
      <c r="A1252" s="8" t="s">
        <v>25390</v>
      </c>
      <c r="B1252" s="22" t="s">
        <v>6741</v>
      </c>
      <c r="C1252" s="12" t="s">
        <v>224</v>
      </c>
      <c r="D1252" s="8" t="s">
        <v>24793</v>
      </c>
      <c r="E1252" s="10" t="s">
        <v>22732</v>
      </c>
      <c r="F1252" s="25"/>
      <c r="G1252" s="25"/>
      <c r="H1252" s="15"/>
      <c r="I1252" s="15"/>
    </row>
    <row r="1253" ht="24" customHeight="1" spans="1:9">
      <c r="A1253" s="8" t="s">
        <v>25391</v>
      </c>
      <c r="B1253" s="22" t="s">
        <v>6742</v>
      </c>
      <c r="C1253" s="12" t="s">
        <v>224</v>
      </c>
      <c r="D1253" s="8" t="s">
        <v>25392</v>
      </c>
      <c r="E1253" s="10" t="s">
        <v>22732</v>
      </c>
      <c r="F1253" s="25"/>
      <c r="G1253" s="25"/>
      <c r="H1253" s="15"/>
      <c r="I1253" s="15"/>
    </row>
    <row r="1254" ht="24" customHeight="1" spans="1:9">
      <c r="A1254" s="8" t="s">
        <v>25393</v>
      </c>
      <c r="B1254" s="22" t="s">
        <v>6743</v>
      </c>
      <c r="C1254" s="12" t="s">
        <v>224</v>
      </c>
      <c r="D1254" s="8" t="s">
        <v>23767</v>
      </c>
      <c r="E1254" s="10" t="s">
        <v>22732</v>
      </c>
      <c r="F1254" s="25"/>
      <c r="G1254" s="25"/>
      <c r="H1254" s="15"/>
      <c r="I1254" s="15"/>
    </row>
    <row r="1255" ht="24" customHeight="1" spans="1:9">
      <c r="A1255" s="8" t="s">
        <v>25394</v>
      </c>
      <c r="B1255" s="22" t="s">
        <v>6744</v>
      </c>
      <c r="C1255" s="12" t="s">
        <v>224</v>
      </c>
      <c r="D1255" s="8" t="s">
        <v>23767</v>
      </c>
      <c r="E1255" s="10" t="s">
        <v>22732</v>
      </c>
      <c r="F1255" s="25"/>
      <c r="G1255" s="25"/>
      <c r="H1255" s="15"/>
      <c r="I1255" s="15"/>
    </row>
    <row r="1256" ht="24" customHeight="1" spans="1:9">
      <c r="A1256" s="8" t="s">
        <v>25395</v>
      </c>
      <c r="B1256" s="22" t="s">
        <v>6745</v>
      </c>
      <c r="C1256" s="12" t="s">
        <v>224</v>
      </c>
      <c r="D1256" s="8" t="s">
        <v>24552</v>
      </c>
      <c r="E1256" s="10" t="s">
        <v>22732</v>
      </c>
      <c r="F1256" s="25"/>
      <c r="G1256" s="25"/>
      <c r="H1256" s="15"/>
      <c r="I1256" s="15"/>
    </row>
    <row r="1257" ht="24" customHeight="1" spans="1:9">
      <c r="A1257" s="8" t="s">
        <v>25396</v>
      </c>
      <c r="B1257" s="22" t="s">
        <v>25397</v>
      </c>
      <c r="C1257" s="12" t="s">
        <v>224</v>
      </c>
      <c r="D1257" s="8" t="s">
        <v>25398</v>
      </c>
      <c r="E1257" s="10" t="s">
        <v>22732</v>
      </c>
      <c r="F1257" s="25"/>
      <c r="G1257" s="25"/>
      <c r="H1257" s="15"/>
      <c r="I1257" s="15"/>
    </row>
    <row r="1258" ht="24" customHeight="1" spans="1:9">
      <c r="A1258" s="8" t="s">
        <v>25399</v>
      </c>
      <c r="B1258" s="22" t="s">
        <v>25400</v>
      </c>
      <c r="C1258" s="12" t="s">
        <v>224</v>
      </c>
      <c r="D1258" s="8" t="s">
        <v>25401</v>
      </c>
      <c r="E1258" s="10" t="s">
        <v>22732</v>
      </c>
      <c r="F1258" s="25"/>
      <c r="G1258" s="25"/>
      <c r="H1258" s="15"/>
      <c r="I1258" s="15"/>
    </row>
    <row r="1259" ht="24" customHeight="1" spans="1:9">
      <c r="A1259" s="12" t="s">
        <v>25402</v>
      </c>
      <c r="B1259" s="22" t="s">
        <v>25403</v>
      </c>
      <c r="C1259" s="12" t="s">
        <v>224</v>
      </c>
      <c r="D1259" s="8" t="s">
        <v>25194</v>
      </c>
      <c r="E1259" s="10" t="s">
        <v>22732</v>
      </c>
      <c r="F1259" s="25"/>
      <c r="G1259" s="25"/>
      <c r="H1259" s="15"/>
      <c r="I1259" s="15"/>
    </row>
    <row r="1260" ht="24" customHeight="1" spans="1:9">
      <c r="A1260" s="8" t="s">
        <v>25404</v>
      </c>
      <c r="B1260" s="22" t="s">
        <v>25405</v>
      </c>
      <c r="C1260" s="12" t="s">
        <v>224</v>
      </c>
      <c r="D1260" s="8" t="s">
        <v>25236</v>
      </c>
      <c r="E1260" s="10" t="s">
        <v>22732</v>
      </c>
      <c r="F1260" s="25"/>
      <c r="G1260" s="25"/>
      <c r="H1260" s="15"/>
      <c r="I1260" s="15"/>
    </row>
    <row r="1261" ht="36" customHeight="1" spans="1:9">
      <c r="A1261" s="8" t="s">
        <v>25406</v>
      </c>
      <c r="B1261" s="22" t="s">
        <v>6750</v>
      </c>
      <c r="C1261" s="12" t="s">
        <v>224</v>
      </c>
      <c r="D1261" s="8" t="s">
        <v>25236</v>
      </c>
      <c r="E1261" s="10" t="s">
        <v>22732</v>
      </c>
      <c r="F1261" s="25"/>
      <c r="G1261" s="25"/>
      <c r="H1261" s="15"/>
      <c r="I1261" s="15"/>
    </row>
    <row r="1262" ht="24" customHeight="1" spans="1:9">
      <c r="A1262" s="8" t="s">
        <v>25407</v>
      </c>
      <c r="B1262" s="22" t="s">
        <v>25408</v>
      </c>
      <c r="C1262" s="12" t="s">
        <v>224</v>
      </c>
      <c r="D1262" s="8" t="s">
        <v>25076</v>
      </c>
      <c r="E1262" s="10" t="s">
        <v>22732</v>
      </c>
      <c r="F1262" s="25"/>
      <c r="G1262" s="25"/>
      <c r="H1262" s="15"/>
      <c r="I1262" s="15"/>
    </row>
    <row r="1263" ht="24" customHeight="1" spans="1:9">
      <c r="A1263" s="8" t="s">
        <v>25409</v>
      </c>
      <c r="B1263" s="22" t="s">
        <v>25410</v>
      </c>
      <c r="C1263" s="12" t="s">
        <v>224</v>
      </c>
      <c r="D1263" s="8" t="s">
        <v>24342</v>
      </c>
      <c r="E1263" s="10" t="s">
        <v>22732</v>
      </c>
      <c r="F1263" s="25"/>
      <c r="G1263" s="25"/>
      <c r="H1263" s="15"/>
      <c r="I1263" s="15"/>
    </row>
    <row r="1264" ht="24" customHeight="1" spans="1:9">
      <c r="A1264" s="8" t="s">
        <v>25411</v>
      </c>
      <c r="B1264" s="22" t="s">
        <v>25412</v>
      </c>
      <c r="C1264" s="12" t="s">
        <v>224</v>
      </c>
      <c r="D1264" s="8" t="s">
        <v>25194</v>
      </c>
      <c r="E1264" s="10" t="s">
        <v>22732</v>
      </c>
      <c r="F1264" s="25"/>
      <c r="G1264" s="25"/>
      <c r="H1264" s="15"/>
      <c r="I1264" s="15"/>
    </row>
    <row r="1265" ht="24" customHeight="1" spans="1:9">
      <c r="A1265" s="8" t="s">
        <v>25413</v>
      </c>
      <c r="B1265" s="22" t="s">
        <v>6754</v>
      </c>
      <c r="C1265" s="12" t="s">
        <v>224</v>
      </c>
      <c r="D1265" s="8" t="s">
        <v>24370</v>
      </c>
      <c r="E1265" s="10" t="s">
        <v>22732</v>
      </c>
      <c r="F1265" s="25"/>
      <c r="G1265" s="25"/>
      <c r="H1265" s="15"/>
      <c r="I1265" s="15"/>
    </row>
    <row r="1266" ht="24" customHeight="1" spans="1:9">
      <c r="A1266" s="8" t="s">
        <v>25414</v>
      </c>
      <c r="B1266" s="22" t="s">
        <v>6755</v>
      </c>
      <c r="C1266" s="12" t="s">
        <v>224</v>
      </c>
      <c r="D1266" s="8" t="s">
        <v>24666</v>
      </c>
      <c r="E1266" s="10" t="s">
        <v>22732</v>
      </c>
      <c r="F1266" s="25"/>
      <c r="G1266" s="25"/>
      <c r="H1266" s="15"/>
      <c r="I1266" s="15"/>
    </row>
    <row r="1267" ht="24" customHeight="1" spans="1:9">
      <c r="A1267" s="8" t="s">
        <v>25415</v>
      </c>
      <c r="B1267" s="22" t="s">
        <v>25416</v>
      </c>
      <c r="C1267" s="12" t="s">
        <v>224</v>
      </c>
      <c r="D1267" s="8" t="s">
        <v>25417</v>
      </c>
      <c r="E1267" s="10" t="s">
        <v>22732</v>
      </c>
      <c r="F1267" s="25"/>
      <c r="G1267" s="25"/>
      <c r="H1267" s="15"/>
      <c r="I1267" s="15"/>
    </row>
    <row r="1268" ht="24" customHeight="1" spans="1:9">
      <c r="A1268" s="8" t="s">
        <v>25418</v>
      </c>
      <c r="B1268" s="22" t="s">
        <v>6757</v>
      </c>
      <c r="C1268" s="12" t="s">
        <v>224</v>
      </c>
      <c r="D1268" s="8" t="s">
        <v>25419</v>
      </c>
      <c r="E1268" s="10" t="s">
        <v>22732</v>
      </c>
      <c r="F1268" s="25"/>
      <c r="G1268" s="25"/>
      <c r="H1268" s="15"/>
      <c r="I1268" s="15"/>
    </row>
    <row r="1269" ht="24" customHeight="1" spans="1:9">
      <c r="A1269" s="12" t="s">
        <v>25420</v>
      </c>
      <c r="B1269" s="22" t="s">
        <v>25421</v>
      </c>
      <c r="C1269" s="12" t="s">
        <v>224</v>
      </c>
      <c r="D1269" s="8" t="s">
        <v>25422</v>
      </c>
      <c r="E1269" s="10" t="s">
        <v>22732</v>
      </c>
      <c r="F1269" s="25"/>
      <c r="G1269" s="25"/>
      <c r="H1269" s="15"/>
      <c r="I1269" s="15"/>
    </row>
    <row r="1270" ht="24" customHeight="1" spans="1:9">
      <c r="A1270" s="12" t="s">
        <v>25423</v>
      </c>
      <c r="B1270" s="22" t="s">
        <v>25424</v>
      </c>
      <c r="C1270" s="12" t="s">
        <v>224</v>
      </c>
      <c r="D1270" s="8" t="s">
        <v>25425</v>
      </c>
      <c r="E1270" s="10" t="s">
        <v>22732</v>
      </c>
      <c r="F1270" s="25"/>
      <c r="G1270" s="25"/>
      <c r="H1270" s="15"/>
      <c r="I1270" s="15"/>
    </row>
    <row r="1271" ht="24" customHeight="1" spans="1:9">
      <c r="A1271" s="8" t="s">
        <v>25426</v>
      </c>
      <c r="B1271" s="22" t="s">
        <v>25427</v>
      </c>
      <c r="C1271" s="12" t="s">
        <v>224</v>
      </c>
      <c r="D1271" s="8" t="s">
        <v>24584</v>
      </c>
      <c r="E1271" s="10" t="s">
        <v>22732</v>
      </c>
      <c r="F1271" s="25"/>
      <c r="G1271" s="25"/>
      <c r="H1271" s="15"/>
      <c r="I1271" s="15"/>
    </row>
    <row r="1272" ht="24" customHeight="1" spans="1:9">
      <c r="A1272" s="8" t="s">
        <v>25428</v>
      </c>
      <c r="B1272" s="22" t="s">
        <v>25429</v>
      </c>
      <c r="C1272" s="12" t="s">
        <v>224</v>
      </c>
      <c r="D1272" s="8" t="s">
        <v>25380</v>
      </c>
      <c r="E1272" s="10" t="s">
        <v>22732</v>
      </c>
      <c r="F1272" s="25"/>
      <c r="G1272" s="25"/>
      <c r="H1272" s="15"/>
      <c r="I1272" s="15"/>
    </row>
    <row r="1273" ht="24" customHeight="1" spans="1:9">
      <c r="A1273" s="8" t="s">
        <v>25430</v>
      </c>
      <c r="B1273" s="22" t="s">
        <v>25431</v>
      </c>
      <c r="C1273" s="12" t="s">
        <v>224</v>
      </c>
      <c r="D1273" s="8" t="s">
        <v>23469</v>
      </c>
      <c r="E1273" s="10" t="s">
        <v>22732</v>
      </c>
      <c r="F1273" s="25"/>
      <c r="G1273" s="25"/>
      <c r="H1273" s="15"/>
      <c r="I1273" s="15"/>
    </row>
    <row r="1274" ht="24" customHeight="1" spans="1:9">
      <c r="A1274" s="8" t="s">
        <v>25432</v>
      </c>
      <c r="B1274" s="22" t="s">
        <v>25433</v>
      </c>
      <c r="C1274" s="12" t="s">
        <v>224</v>
      </c>
      <c r="D1274" s="8" t="s">
        <v>25434</v>
      </c>
      <c r="E1274" s="10" t="s">
        <v>22732</v>
      </c>
      <c r="F1274" s="25"/>
      <c r="G1274" s="25"/>
      <c r="H1274" s="15"/>
      <c r="I1274" s="15"/>
    </row>
    <row r="1275" ht="24" customHeight="1" spans="1:9">
      <c r="A1275" s="8" t="s">
        <v>25435</v>
      </c>
      <c r="B1275" s="22" t="s">
        <v>25436</v>
      </c>
      <c r="C1275" s="12" t="s">
        <v>224</v>
      </c>
      <c r="D1275" s="8" t="s">
        <v>25437</v>
      </c>
      <c r="E1275" s="10" t="s">
        <v>22732</v>
      </c>
      <c r="F1275" s="25"/>
      <c r="G1275" s="25"/>
      <c r="H1275" s="15"/>
      <c r="I1275" s="15"/>
    </row>
    <row r="1276" ht="24" customHeight="1" spans="1:9">
      <c r="A1276" s="8" t="s">
        <v>25438</v>
      </c>
      <c r="B1276" s="22" t="s">
        <v>25439</v>
      </c>
      <c r="C1276" s="12" t="s">
        <v>224</v>
      </c>
      <c r="D1276" s="8" t="s">
        <v>25440</v>
      </c>
      <c r="E1276" s="10" t="s">
        <v>22732</v>
      </c>
      <c r="F1276" s="25"/>
      <c r="G1276" s="25"/>
      <c r="H1276" s="15"/>
      <c r="I1276" s="15"/>
    </row>
    <row r="1277" ht="24" customHeight="1" spans="1:9">
      <c r="A1277" s="8" t="s">
        <v>25441</v>
      </c>
      <c r="B1277" s="22" t="s">
        <v>25442</v>
      </c>
      <c r="C1277" s="12" t="s">
        <v>224</v>
      </c>
      <c r="D1277" s="8" t="s">
        <v>25443</v>
      </c>
      <c r="E1277" s="10" t="s">
        <v>22732</v>
      </c>
      <c r="F1277" s="25"/>
      <c r="G1277" s="25"/>
      <c r="H1277" s="15"/>
      <c r="I1277" s="15"/>
    </row>
    <row r="1278" ht="24" customHeight="1" spans="1:9">
      <c r="A1278" s="8" t="s">
        <v>25444</v>
      </c>
      <c r="B1278" s="22" t="s">
        <v>6789</v>
      </c>
      <c r="C1278" s="12" t="s">
        <v>448</v>
      </c>
      <c r="D1278" s="8" t="s">
        <v>25445</v>
      </c>
      <c r="E1278" s="10" t="s">
        <v>22732</v>
      </c>
      <c r="F1278" s="25"/>
      <c r="G1278" s="25"/>
      <c r="H1278" s="15"/>
      <c r="I1278" s="15"/>
    </row>
    <row r="1279" ht="24" customHeight="1" spans="1:9">
      <c r="A1279" s="8" t="s">
        <v>25446</v>
      </c>
      <c r="B1279" s="22" t="s">
        <v>6790</v>
      </c>
      <c r="C1279" s="12" t="s">
        <v>448</v>
      </c>
      <c r="D1279" s="8" t="s">
        <v>25447</v>
      </c>
      <c r="E1279" s="10" t="s">
        <v>22732</v>
      </c>
      <c r="F1279" s="25"/>
      <c r="G1279" s="25"/>
      <c r="H1279" s="15"/>
      <c r="I1279" s="15"/>
    </row>
    <row r="1280" ht="24" customHeight="1" spans="1:9">
      <c r="A1280" s="8" t="s">
        <v>25448</v>
      </c>
      <c r="B1280" s="22" t="s">
        <v>6791</v>
      </c>
      <c r="C1280" s="12" t="s">
        <v>448</v>
      </c>
      <c r="D1280" s="8" t="s">
        <v>25449</v>
      </c>
      <c r="E1280" s="10" t="s">
        <v>22732</v>
      </c>
      <c r="F1280" s="25"/>
      <c r="G1280" s="25"/>
      <c r="H1280" s="15"/>
      <c r="I1280" s="15"/>
    </row>
    <row r="1281" ht="24" customHeight="1" spans="1:9">
      <c r="A1281" s="8" t="s">
        <v>25450</v>
      </c>
      <c r="B1281" s="22" t="s">
        <v>6792</v>
      </c>
      <c r="C1281" s="12" t="s">
        <v>448</v>
      </c>
      <c r="D1281" s="8" t="s">
        <v>25451</v>
      </c>
      <c r="E1281" s="10" t="s">
        <v>22732</v>
      </c>
      <c r="F1281" s="25"/>
      <c r="G1281" s="25"/>
      <c r="H1281" s="15"/>
      <c r="I1281" s="15"/>
    </row>
    <row r="1282" ht="24" customHeight="1" spans="1:9">
      <c r="A1282" s="8" t="s">
        <v>25452</v>
      </c>
      <c r="B1282" s="22" t="s">
        <v>6793</v>
      </c>
      <c r="C1282" s="12" t="s">
        <v>175</v>
      </c>
      <c r="D1282" s="8" t="s">
        <v>25453</v>
      </c>
      <c r="E1282" s="10" t="s">
        <v>22732</v>
      </c>
      <c r="F1282" s="25"/>
      <c r="G1282" s="25"/>
      <c r="H1282" s="15"/>
      <c r="I1282" s="15"/>
    </row>
    <row r="1283" ht="24" customHeight="1" spans="1:9">
      <c r="A1283" s="8" t="s">
        <v>25454</v>
      </c>
      <c r="B1283" s="22" t="s">
        <v>6794</v>
      </c>
      <c r="C1283" s="12" t="s">
        <v>175</v>
      </c>
      <c r="D1283" s="8" t="s">
        <v>25455</v>
      </c>
      <c r="E1283" s="10" t="s">
        <v>22732</v>
      </c>
      <c r="F1283" s="25"/>
      <c r="G1283" s="25"/>
      <c r="H1283" s="15"/>
      <c r="I1283" s="15"/>
    </row>
    <row r="1284" ht="24" customHeight="1" spans="1:9">
      <c r="A1284" s="8" t="s">
        <v>25456</v>
      </c>
      <c r="B1284" s="22" t="s">
        <v>6795</v>
      </c>
      <c r="C1284" s="12" t="s">
        <v>175</v>
      </c>
      <c r="D1284" s="8" t="s">
        <v>25457</v>
      </c>
      <c r="E1284" s="10" t="s">
        <v>22732</v>
      </c>
      <c r="F1284" s="25"/>
      <c r="G1284" s="25"/>
      <c r="H1284" s="15"/>
      <c r="I1284" s="15"/>
    </row>
    <row r="1285" ht="24" customHeight="1" spans="1:9">
      <c r="A1285" s="8" t="s">
        <v>25458</v>
      </c>
      <c r="B1285" s="22" t="s">
        <v>6796</v>
      </c>
      <c r="C1285" s="12" t="s">
        <v>175</v>
      </c>
      <c r="D1285" s="8" t="s">
        <v>25459</v>
      </c>
      <c r="E1285" s="10" t="s">
        <v>22732</v>
      </c>
      <c r="F1285" s="25"/>
      <c r="G1285" s="25"/>
      <c r="H1285" s="15"/>
      <c r="I1285" s="15"/>
    </row>
    <row r="1286" ht="24" customHeight="1" spans="1:9">
      <c r="A1286" s="8" t="s">
        <v>25460</v>
      </c>
      <c r="B1286" s="22" t="s">
        <v>6797</v>
      </c>
      <c r="C1286" s="12" t="s">
        <v>175</v>
      </c>
      <c r="D1286" s="8" t="s">
        <v>25461</v>
      </c>
      <c r="E1286" s="10" t="s">
        <v>22732</v>
      </c>
      <c r="F1286" s="25"/>
      <c r="G1286" s="25"/>
      <c r="H1286" s="15"/>
      <c r="I1286" s="15"/>
    </row>
    <row r="1287" ht="24" customHeight="1" spans="1:9">
      <c r="A1287" s="8" t="s">
        <v>25462</v>
      </c>
      <c r="B1287" s="22" t="s">
        <v>6798</v>
      </c>
      <c r="C1287" s="12" t="s">
        <v>175</v>
      </c>
      <c r="D1287" s="8" t="s">
        <v>25463</v>
      </c>
      <c r="E1287" s="10" t="s">
        <v>22732</v>
      </c>
      <c r="F1287" s="25"/>
      <c r="G1287" s="25"/>
      <c r="H1287" s="15"/>
      <c r="I1287" s="15"/>
    </row>
    <row r="1288" ht="24" customHeight="1" spans="1:9">
      <c r="A1288" s="8" t="s">
        <v>25464</v>
      </c>
      <c r="B1288" s="22" t="s">
        <v>6799</v>
      </c>
      <c r="C1288" s="12" t="s">
        <v>448</v>
      </c>
      <c r="D1288" s="8" t="s">
        <v>25465</v>
      </c>
      <c r="E1288" s="10" t="s">
        <v>22732</v>
      </c>
      <c r="F1288" s="25"/>
      <c r="G1288" s="25"/>
      <c r="H1288" s="15"/>
      <c r="I1288" s="15"/>
    </row>
    <row r="1289" ht="24" customHeight="1" spans="1:9">
      <c r="A1289" s="8" t="s">
        <v>25466</v>
      </c>
      <c r="B1289" s="22" t="s">
        <v>6800</v>
      </c>
      <c r="C1289" s="12" t="s">
        <v>448</v>
      </c>
      <c r="D1289" s="8" t="s">
        <v>25467</v>
      </c>
      <c r="E1289" s="10" t="s">
        <v>22732</v>
      </c>
      <c r="F1289" s="25"/>
      <c r="G1289" s="25"/>
      <c r="H1289" s="15"/>
      <c r="I1289" s="15"/>
    </row>
    <row r="1290" ht="24" customHeight="1" spans="1:9">
      <c r="A1290" s="8" t="s">
        <v>25468</v>
      </c>
      <c r="B1290" s="22" t="s">
        <v>6801</v>
      </c>
      <c r="C1290" s="12" t="s">
        <v>448</v>
      </c>
      <c r="D1290" s="11" t="s">
        <v>25469</v>
      </c>
      <c r="E1290" s="10" t="s">
        <v>22732</v>
      </c>
      <c r="F1290" s="25"/>
      <c r="G1290" s="25"/>
      <c r="H1290" s="15"/>
      <c r="I1290" s="15"/>
    </row>
    <row r="1291" ht="24" customHeight="1" spans="1:9">
      <c r="A1291" s="8" t="s">
        <v>25470</v>
      </c>
      <c r="B1291" s="22" t="s">
        <v>6802</v>
      </c>
      <c r="C1291" s="12" t="s">
        <v>448</v>
      </c>
      <c r="D1291" s="11" t="s">
        <v>25471</v>
      </c>
      <c r="E1291" s="10" t="s">
        <v>22732</v>
      </c>
      <c r="F1291" s="25"/>
      <c r="G1291" s="25"/>
      <c r="H1291" s="15"/>
      <c r="I1291" s="15"/>
    </row>
    <row r="1292" ht="24" customHeight="1" spans="1:9">
      <c r="A1292" s="8" t="s">
        <v>25472</v>
      </c>
      <c r="B1292" s="22" t="s">
        <v>6803</v>
      </c>
      <c r="C1292" s="12" t="s">
        <v>448</v>
      </c>
      <c r="D1292" s="11" t="s">
        <v>25473</v>
      </c>
      <c r="E1292" s="10" t="s">
        <v>22732</v>
      </c>
      <c r="F1292" s="25"/>
      <c r="G1292" s="25"/>
      <c r="H1292" s="15"/>
      <c r="I1292" s="15"/>
    </row>
    <row r="1293" ht="24" customHeight="1" spans="1:9">
      <c r="A1293" s="8" t="s">
        <v>25474</v>
      </c>
      <c r="B1293" s="22" t="s">
        <v>6804</v>
      </c>
      <c r="C1293" s="12" t="s">
        <v>448</v>
      </c>
      <c r="D1293" s="11" t="s">
        <v>25475</v>
      </c>
      <c r="E1293" s="10" t="s">
        <v>22732</v>
      </c>
      <c r="F1293" s="25"/>
      <c r="G1293" s="25"/>
      <c r="H1293" s="15"/>
      <c r="I1293" s="15"/>
    </row>
    <row r="1294" ht="24" customHeight="1" spans="1:9">
      <c r="A1294" s="8" t="s">
        <v>25476</v>
      </c>
      <c r="B1294" s="22" t="s">
        <v>6805</v>
      </c>
      <c r="C1294" s="12" t="s">
        <v>448</v>
      </c>
      <c r="D1294" s="8" t="s">
        <v>25477</v>
      </c>
      <c r="E1294" s="10" t="s">
        <v>22732</v>
      </c>
      <c r="F1294" s="25"/>
      <c r="G1294" s="25"/>
      <c r="H1294" s="15"/>
      <c r="I1294" s="15"/>
    </row>
    <row r="1295" ht="24" customHeight="1" spans="1:9">
      <c r="A1295" s="8" t="s">
        <v>25478</v>
      </c>
      <c r="B1295" s="22" t="s">
        <v>6806</v>
      </c>
      <c r="C1295" s="12" t="s">
        <v>448</v>
      </c>
      <c r="D1295" s="8" t="s">
        <v>25479</v>
      </c>
      <c r="E1295" s="10" t="s">
        <v>22732</v>
      </c>
      <c r="F1295" s="25"/>
      <c r="G1295" s="25"/>
      <c r="H1295" s="15"/>
      <c r="I1295" s="15"/>
    </row>
    <row r="1296" ht="24" customHeight="1" spans="1:9">
      <c r="A1296" s="8" t="s">
        <v>25480</v>
      </c>
      <c r="B1296" s="22" t="s">
        <v>6807</v>
      </c>
      <c r="C1296" s="12" t="s">
        <v>448</v>
      </c>
      <c r="D1296" s="8" t="s">
        <v>25481</v>
      </c>
      <c r="E1296" s="10" t="s">
        <v>22732</v>
      </c>
      <c r="F1296" s="25"/>
      <c r="G1296" s="25"/>
      <c r="H1296" s="15"/>
      <c r="I1296" s="15"/>
    </row>
    <row r="1297" ht="24" customHeight="1" spans="1:9">
      <c r="A1297" s="8" t="s">
        <v>25482</v>
      </c>
      <c r="B1297" s="22" t="s">
        <v>6808</v>
      </c>
      <c r="C1297" s="12" t="s">
        <v>448</v>
      </c>
      <c r="D1297" s="8" t="s">
        <v>25483</v>
      </c>
      <c r="E1297" s="10" t="s">
        <v>22732</v>
      </c>
      <c r="F1297" s="25"/>
      <c r="G1297" s="25"/>
      <c r="H1297" s="15"/>
      <c r="I1297" s="15"/>
    </row>
    <row r="1298" ht="24" customHeight="1" spans="1:9">
      <c r="A1298" s="8" t="s">
        <v>25484</v>
      </c>
      <c r="B1298" s="22" t="s">
        <v>6809</v>
      </c>
      <c r="C1298" s="12" t="s">
        <v>448</v>
      </c>
      <c r="D1298" s="8" t="s">
        <v>25485</v>
      </c>
      <c r="E1298" s="10" t="s">
        <v>22732</v>
      </c>
      <c r="F1298" s="25"/>
      <c r="G1298" s="25"/>
      <c r="H1298" s="15"/>
      <c r="I1298" s="15"/>
    </row>
    <row r="1299" ht="24" customHeight="1" spans="1:9">
      <c r="A1299" s="8" t="s">
        <v>25486</v>
      </c>
      <c r="B1299" s="22" t="s">
        <v>6810</v>
      </c>
      <c r="C1299" s="12" t="s">
        <v>448</v>
      </c>
      <c r="D1299" s="8" t="s">
        <v>25487</v>
      </c>
      <c r="E1299" s="10" t="s">
        <v>22732</v>
      </c>
      <c r="F1299" s="25"/>
      <c r="G1299" s="25"/>
      <c r="H1299" s="15"/>
      <c r="I1299" s="15"/>
    </row>
    <row r="1300" ht="24" customHeight="1" spans="1:9">
      <c r="A1300" s="8" t="s">
        <v>25488</v>
      </c>
      <c r="B1300" s="22" t="s">
        <v>6811</v>
      </c>
      <c r="C1300" s="12" t="s">
        <v>448</v>
      </c>
      <c r="D1300" s="11" t="s">
        <v>25489</v>
      </c>
      <c r="E1300" s="10" t="s">
        <v>22732</v>
      </c>
      <c r="F1300" s="25"/>
      <c r="G1300" s="25"/>
      <c r="H1300" s="15"/>
      <c r="I1300" s="15"/>
    </row>
    <row r="1301" ht="24" customHeight="1" spans="1:9">
      <c r="A1301" s="8" t="s">
        <v>25490</v>
      </c>
      <c r="B1301" s="22" t="s">
        <v>6812</v>
      </c>
      <c r="C1301" s="12" t="s">
        <v>448</v>
      </c>
      <c r="D1301" s="11" t="s">
        <v>25491</v>
      </c>
      <c r="E1301" s="10" t="s">
        <v>22732</v>
      </c>
      <c r="F1301" s="25"/>
      <c r="G1301" s="25"/>
      <c r="H1301" s="15"/>
      <c r="I1301" s="15"/>
    </row>
    <row r="1302" ht="24" customHeight="1" spans="1:9">
      <c r="A1302" s="8" t="s">
        <v>25492</v>
      </c>
      <c r="B1302" s="22" t="s">
        <v>6813</v>
      </c>
      <c r="C1302" s="12" t="s">
        <v>448</v>
      </c>
      <c r="D1302" s="11" t="s">
        <v>25493</v>
      </c>
      <c r="E1302" s="10" t="s">
        <v>22732</v>
      </c>
      <c r="F1302" s="25"/>
      <c r="G1302" s="25"/>
      <c r="H1302" s="15"/>
      <c r="I1302" s="15"/>
    </row>
    <row r="1303" ht="24" customHeight="1" spans="1:9">
      <c r="A1303" s="8" t="s">
        <v>25494</v>
      </c>
      <c r="B1303" s="22" t="s">
        <v>6814</v>
      </c>
      <c r="C1303" s="12" t="s">
        <v>448</v>
      </c>
      <c r="D1303" s="11" t="s">
        <v>25495</v>
      </c>
      <c r="E1303" s="10" t="s">
        <v>22732</v>
      </c>
      <c r="F1303" s="25"/>
      <c r="G1303" s="25"/>
      <c r="H1303" s="15"/>
      <c r="I1303" s="15"/>
    </row>
    <row r="1304" ht="24" customHeight="1" spans="1:9">
      <c r="A1304" s="8" t="s">
        <v>25496</v>
      </c>
      <c r="B1304" s="22" t="s">
        <v>6815</v>
      </c>
      <c r="C1304" s="12" t="s">
        <v>448</v>
      </c>
      <c r="D1304" s="8" t="s">
        <v>25497</v>
      </c>
      <c r="E1304" s="10" t="s">
        <v>22732</v>
      </c>
      <c r="F1304" s="25"/>
      <c r="G1304" s="25"/>
      <c r="H1304" s="15"/>
      <c r="I1304" s="15"/>
    </row>
    <row r="1305" ht="24" customHeight="1" spans="1:9">
      <c r="A1305" s="8" t="s">
        <v>25498</v>
      </c>
      <c r="B1305" s="22" t="s">
        <v>6816</v>
      </c>
      <c r="C1305" s="12" t="s">
        <v>448</v>
      </c>
      <c r="D1305" s="8" t="s">
        <v>25499</v>
      </c>
      <c r="E1305" s="10" t="s">
        <v>22732</v>
      </c>
      <c r="F1305" s="25"/>
      <c r="G1305" s="25"/>
      <c r="H1305" s="15"/>
      <c r="I1305" s="15"/>
    </row>
    <row r="1306" ht="24" customHeight="1" spans="1:9">
      <c r="A1306" s="8" t="s">
        <v>25500</v>
      </c>
      <c r="B1306" s="22" t="s">
        <v>6817</v>
      </c>
      <c r="C1306" s="12" t="s">
        <v>448</v>
      </c>
      <c r="D1306" s="8" t="s">
        <v>25501</v>
      </c>
      <c r="E1306" s="10" t="s">
        <v>22732</v>
      </c>
      <c r="F1306" s="25"/>
      <c r="G1306" s="25"/>
      <c r="H1306" s="15"/>
      <c r="I1306" s="15"/>
    </row>
    <row r="1307" ht="24" customHeight="1" spans="1:9">
      <c r="A1307" s="8" t="s">
        <v>25502</v>
      </c>
      <c r="B1307" s="22" t="s">
        <v>6818</v>
      </c>
      <c r="C1307" s="12" t="s">
        <v>448</v>
      </c>
      <c r="D1307" s="8" t="s">
        <v>25503</v>
      </c>
      <c r="E1307" s="10" t="s">
        <v>22732</v>
      </c>
      <c r="F1307" s="25"/>
      <c r="G1307" s="25"/>
      <c r="H1307" s="15"/>
      <c r="I1307" s="15"/>
    </row>
    <row r="1308" ht="24" customHeight="1" spans="1:9">
      <c r="A1308" s="8" t="s">
        <v>25504</v>
      </c>
      <c r="B1308" s="22" t="s">
        <v>25505</v>
      </c>
      <c r="C1308" s="12" t="s">
        <v>175</v>
      </c>
      <c r="D1308" s="11" t="s">
        <v>25506</v>
      </c>
      <c r="E1308" s="10" t="s">
        <v>22732</v>
      </c>
      <c r="F1308" s="25"/>
      <c r="G1308" s="25"/>
      <c r="H1308" s="15"/>
      <c r="I1308" s="15"/>
    </row>
    <row r="1309" ht="36" customHeight="1" spans="1:9">
      <c r="A1309" s="8" t="s">
        <v>25507</v>
      </c>
      <c r="B1309" s="22" t="s">
        <v>25508</v>
      </c>
      <c r="C1309" s="12" t="s">
        <v>175</v>
      </c>
      <c r="D1309" s="11" t="s">
        <v>25509</v>
      </c>
      <c r="E1309" s="10" t="s">
        <v>22732</v>
      </c>
      <c r="F1309" s="25"/>
      <c r="G1309" s="25"/>
      <c r="H1309" s="15"/>
      <c r="I1309" s="15"/>
    </row>
    <row r="1310" ht="24" customHeight="1" spans="1:9">
      <c r="A1310" s="8" t="s">
        <v>25510</v>
      </c>
      <c r="B1310" s="22" t="s">
        <v>25511</v>
      </c>
      <c r="C1310" s="12" t="s">
        <v>175</v>
      </c>
      <c r="D1310" s="11" t="s">
        <v>25512</v>
      </c>
      <c r="E1310" s="10" t="s">
        <v>22732</v>
      </c>
      <c r="F1310" s="25"/>
      <c r="G1310" s="25"/>
      <c r="H1310" s="15"/>
      <c r="I1310" s="15"/>
    </row>
    <row r="1311" ht="24" customHeight="1" spans="1:9">
      <c r="A1311" s="12" t="s">
        <v>25513</v>
      </c>
      <c r="B1311" s="22" t="s">
        <v>6819</v>
      </c>
      <c r="C1311" s="12" t="s">
        <v>175</v>
      </c>
      <c r="D1311" s="11" t="s">
        <v>25506</v>
      </c>
      <c r="E1311" s="10" t="s">
        <v>22732</v>
      </c>
      <c r="F1311" s="25"/>
      <c r="G1311" s="25"/>
      <c r="H1311" s="15"/>
      <c r="I1311" s="15"/>
    </row>
    <row r="1312" ht="24" customHeight="1" spans="1:9">
      <c r="A1312" s="12" t="s">
        <v>25514</v>
      </c>
      <c r="B1312" s="22" t="s">
        <v>6820</v>
      </c>
      <c r="C1312" s="12" t="s">
        <v>175</v>
      </c>
      <c r="D1312" s="11" t="s">
        <v>25515</v>
      </c>
      <c r="E1312" s="10" t="s">
        <v>22732</v>
      </c>
      <c r="F1312" s="25"/>
      <c r="G1312" s="25"/>
      <c r="H1312" s="15"/>
      <c r="I1312" s="15"/>
    </row>
    <row r="1313" ht="24" customHeight="1" spans="1:9">
      <c r="A1313" s="12" t="s">
        <v>25516</v>
      </c>
      <c r="B1313" s="22" t="s">
        <v>6821</v>
      </c>
      <c r="C1313" s="12" t="s">
        <v>175</v>
      </c>
      <c r="D1313" s="11" t="s">
        <v>25517</v>
      </c>
      <c r="E1313" s="10" t="s">
        <v>22732</v>
      </c>
      <c r="F1313" s="25"/>
      <c r="G1313" s="25"/>
      <c r="H1313" s="15"/>
      <c r="I1313" s="15"/>
    </row>
    <row r="1314" ht="36" customHeight="1" spans="1:9">
      <c r="A1314" s="12" t="s">
        <v>25518</v>
      </c>
      <c r="B1314" s="22" t="s">
        <v>6822</v>
      </c>
      <c r="C1314" s="12" t="s">
        <v>175</v>
      </c>
      <c r="D1314" s="8" t="s">
        <v>24529</v>
      </c>
      <c r="E1314" s="10" t="s">
        <v>22732</v>
      </c>
      <c r="F1314" s="25"/>
      <c r="G1314" s="25"/>
      <c r="H1314" s="15"/>
      <c r="I1314" s="15"/>
    </row>
    <row r="1315" ht="36" customHeight="1" spans="1:9">
      <c r="A1315" s="12" t="s">
        <v>25519</v>
      </c>
      <c r="B1315" s="22" t="s">
        <v>6823</v>
      </c>
      <c r="C1315" s="12" t="s">
        <v>175</v>
      </c>
      <c r="D1315" s="8" t="s">
        <v>25520</v>
      </c>
      <c r="E1315" s="10" t="s">
        <v>22732</v>
      </c>
      <c r="F1315" s="25"/>
      <c r="G1315" s="25"/>
      <c r="H1315" s="15"/>
      <c r="I1315" s="15"/>
    </row>
    <row r="1316" ht="24" customHeight="1" spans="1:9">
      <c r="A1316" s="12" t="s">
        <v>25521</v>
      </c>
      <c r="B1316" s="22" t="s">
        <v>6824</v>
      </c>
      <c r="C1316" s="12" t="s">
        <v>175</v>
      </c>
      <c r="D1316" s="8" t="s">
        <v>25512</v>
      </c>
      <c r="E1316" s="10" t="s">
        <v>22732</v>
      </c>
      <c r="F1316" s="25"/>
      <c r="G1316" s="25"/>
      <c r="H1316" s="15"/>
      <c r="I1316" s="15"/>
    </row>
    <row r="1317" ht="24" customHeight="1" spans="1:9">
      <c r="A1317" s="12" t="s">
        <v>25522</v>
      </c>
      <c r="B1317" s="22" t="s">
        <v>6825</v>
      </c>
      <c r="C1317" s="12" t="s">
        <v>175</v>
      </c>
      <c r="D1317" s="8" t="s">
        <v>25523</v>
      </c>
      <c r="E1317" s="10" t="s">
        <v>22732</v>
      </c>
      <c r="F1317" s="25"/>
      <c r="G1317" s="25"/>
      <c r="H1317" s="15"/>
      <c r="I1317" s="15"/>
    </row>
    <row r="1318" ht="24" customHeight="1" spans="1:9">
      <c r="A1318" s="12" t="s">
        <v>25524</v>
      </c>
      <c r="B1318" s="22" t="s">
        <v>6826</v>
      </c>
      <c r="C1318" s="12" t="s">
        <v>175</v>
      </c>
      <c r="D1318" s="11" t="s">
        <v>25525</v>
      </c>
      <c r="E1318" s="10" t="s">
        <v>22732</v>
      </c>
      <c r="F1318" s="25"/>
      <c r="G1318" s="25"/>
      <c r="H1318" s="15"/>
      <c r="I1318" s="15"/>
    </row>
    <row r="1319" ht="24" customHeight="1" spans="1:9">
      <c r="A1319" s="12" t="s">
        <v>25526</v>
      </c>
      <c r="B1319" s="22" t="s">
        <v>6827</v>
      </c>
      <c r="C1319" s="12" t="s">
        <v>175</v>
      </c>
      <c r="D1319" s="11" t="s">
        <v>25527</v>
      </c>
      <c r="E1319" s="10" t="s">
        <v>22732</v>
      </c>
      <c r="F1319" s="25"/>
      <c r="G1319" s="25"/>
      <c r="H1319" s="15"/>
      <c r="I1319" s="15"/>
    </row>
    <row r="1320" ht="24" customHeight="1" spans="1:9">
      <c r="A1320" s="12" t="s">
        <v>25528</v>
      </c>
      <c r="B1320" s="22" t="s">
        <v>6828</v>
      </c>
      <c r="C1320" s="12" t="s">
        <v>175</v>
      </c>
      <c r="D1320" s="11" t="s">
        <v>25529</v>
      </c>
      <c r="E1320" s="10" t="s">
        <v>22732</v>
      </c>
      <c r="F1320" s="25"/>
      <c r="G1320" s="25"/>
      <c r="H1320" s="15"/>
      <c r="I1320" s="15"/>
    </row>
    <row r="1321" ht="24" customHeight="1" spans="1:9">
      <c r="A1321" s="12" t="s">
        <v>25530</v>
      </c>
      <c r="B1321" s="22" t="s">
        <v>6829</v>
      </c>
      <c r="C1321" s="12" t="s">
        <v>175</v>
      </c>
      <c r="D1321" s="11" t="s">
        <v>25531</v>
      </c>
      <c r="E1321" s="10" t="s">
        <v>22732</v>
      </c>
      <c r="F1321" s="25"/>
      <c r="G1321" s="25"/>
      <c r="H1321" s="15"/>
      <c r="I1321" s="15"/>
    </row>
    <row r="1322" ht="24" customHeight="1" spans="1:9">
      <c r="A1322" s="12" t="s">
        <v>25532</v>
      </c>
      <c r="B1322" s="22" t="s">
        <v>6830</v>
      </c>
      <c r="C1322" s="12" t="s">
        <v>175</v>
      </c>
      <c r="D1322" s="11" t="s">
        <v>25533</v>
      </c>
      <c r="E1322" s="10" t="s">
        <v>22732</v>
      </c>
      <c r="F1322" s="25"/>
      <c r="G1322" s="25"/>
      <c r="H1322" s="15"/>
      <c r="I1322" s="15"/>
    </row>
    <row r="1323" ht="24" customHeight="1" spans="1:9">
      <c r="A1323" s="12" t="s">
        <v>25534</v>
      </c>
      <c r="B1323" s="22" t="s">
        <v>6831</v>
      </c>
      <c r="C1323" s="12" t="s">
        <v>175</v>
      </c>
      <c r="D1323" s="11" t="s">
        <v>25535</v>
      </c>
      <c r="E1323" s="10" t="s">
        <v>22732</v>
      </c>
      <c r="F1323" s="25"/>
      <c r="G1323" s="25"/>
      <c r="H1323" s="15"/>
      <c r="I1323" s="15"/>
    </row>
    <row r="1324" ht="24" customHeight="1" spans="1:9">
      <c r="A1324" s="12" t="s">
        <v>25536</v>
      </c>
      <c r="B1324" s="22" t="s">
        <v>6832</v>
      </c>
      <c r="C1324" s="12" t="s">
        <v>175</v>
      </c>
      <c r="D1324" s="8" t="s">
        <v>25537</v>
      </c>
      <c r="E1324" s="10" t="s">
        <v>22732</v>
      </c>
      <c r="F1324" s="25"/>
      <c r="G1324" s="25"/>
      <c r="H1324" s="15"/>
      <c r="I1324" s="15"/>
    </row>
    <row r="1325" ht="24" customHeight="1" spans="1:9">
      <c r="A1325" s="12" t="s">
        <v>25538</v>
      </c>
      <c r="B1325" s="22" t="s">
        <v>6833</v>
      </c>
      <c r="C1325" s="12" t="s">
        <v>175</v>
      </c>
      <c r="D1325" s="8" t="s">
        <v>25539</v>
      </c>
      <c r="E1325" s="10" t="s">
        <v>22732</v>
      </c>
      <c r="F1325" s="25"/>
      <c r="G1325" s="25"/>
      <c r="H1325" s="15"/>
      <c r="I1325" s="15"/>
    </row>
    <row r="1326" ht="24" customHeight="1" spans="1:9">
      <c r="A1326" s="12" t="s">
        <v>25540</v>
      </c>
      <c r="B1326" s="22" t="s">
        <v>6834</v>
      </c>
      <c r="C1326" s="12" t="s">
        <v>175</v>
      </c>
      <c r="D1326" s="8" t="s">
        <v>25541</v>
      </c>
      <c r="E1326" s="10" t="s">
        <v>22732</v>
      </c>
      <c r="F1326" s="25"/>
      <c r="G1326" s="25"/>
      <c r="H1326" s="15"/>
      <c r="I1326" s="15"/>
    </row>
    <row r="1327" ht="24" customHeight="1" spans="1:9">
      <c r="A1327" s="8" t="s">
        <v>25542</v>
      </c>
      <c r="B1327" s="22" t="s">
        <v>6835</v>
      </c>
      <c r="C1327" s="12" t="s">
        <v>175</v>
      </c>
      <c r="D1327" s="8" t="s">
        <v>25543</v>
      </c>
      <c r="E1327" s="10" t="s">
        <v>22732</v>
      </c>
      <c r="F1327" s="25"/>
      <c r="G1327" s="25"/>
      <c r="H1327" s="15"/>
      <c r="I1327" s="15"/>
    </row>
    <row r="1328" ht="24" customHeight="1" spans="1:9">
      <c r="A1328" s="8" t="s">
        <v>25544</v>
      </c>
      <c r="B1328" s="22" t="s">
        <v>6836</v>
      </c>
      <c r="C1328" s="12" t="s">
        <v>175</v>
      </c>
      <c r="D1328" s="8" t="s">
        <v>25545</v>
      </c>
      <c r="E1328" s="10" t="s">
        <v>22732</v>
      </c>
      <c r="F1328" s="25"/>
      <c r="G1328" s="25"/>
      <c r="H1328" s="15"/>
      <c r="I1328" s="15"/>
    </row>
    <row r="1329" ht="24" customHeight="1" spans="1:9">
      <c r="A1329" s="8" t="s">
        <v>25546</v>
      </c>
      <c r="B1329" s="22" t="s">
        <v>6837</v>
      </c>
      <c r="C1329" s="12" t="s">
        <v>175</v>
      </c>
      <c r="D1329" s="8" t="s">
        <v>25547</v>
      </c>
      <c r="E1329" s="10" t="s">
        <v>22732</v>
      </c>
      <c r="F1329" s="25"/>
      <c r="G1329" s="25"/>
      <c r="H1329" s="15"/>
      <c r="I1329" s="15"/>
    </row>
    <row r="1330" ht="24" customHeight="1" spans="1:9">
      <c r="A1330" s="8" t="s">
        <v>25548</v>
      </c>
      <c r="B1330" s="22" t="s">
        <v>6838</v>
      </c>
      <c r="C1330" s="12" t="s">
        <v>175</v>
      </c>
      <c r="D1330" s="8" t="s">
        <v>25549</v>
      </c>
      <c r="E1330" s="10" t="s">
        <v>22732</v>
      </c>
      <c r="F1330" s="25"/>
      <c r="G1330" s="25"/>
      <c r="H1330" s="15"/>
      <c r="I1330" s="15"/>
    </row>
    <row r="1331" ht="24" customHeight="1" spans="1:9">
      <c r="A1331" s="8" t="s">
        <v>25550</v>
      </c>
      <c r="B1331" s="22" t="s">
        <v>6839</v>
      </c>
      <c r="C1331" s="12" t="s">
        <v>175</v>
      </c>
      <c r="D1331" s="8" t="s">
        <v>25551</v>
      </c>
      <c r="E1331" s="10" t="s">
        <v>22732</v>
      </c>
      <c r="F1331" s="25"/>
      <c r="G1331" s="25"/>
      <c r="H1331" s="15"/>
      <c r="I1331" s="15"/>
    </row>
    <row r="1332" ht="24" customHeight="1" spans="1:9">
      <c r="A1332" s="8" t="s">
        <v>25552</v>
      </c>
      <c r="B1332" s="22" t="s">
        <v>6840</v>
      </c>
      <c r="C1332" s="12" t="s">
        <v>175</v>
      </c>
      <c r="D1332" s="8" t="s">
        <v>25553</v>
      </c>
      <c r="E1332" s="10" t="s">
        <v>22732</v>
      </c>
      <c r="F1332" s="25"/>
      <c r="G1332" s="25"/>
      <c r="H1332" s="15"/>
      <c r="I1332" s="15"/>
    </row>
    <row r="1333" ht="24" customHeight="1" spans="1:9">
      <c r="A1333" s="8" t="s">
        <v>25554</v>
      </c>
      <c r="B1333" s="22" t="s">
        <v>6841</v>
      </c>
      <c r="C1333" s="12" t="s">
        <v>178</v>
      </c>
      <c r="D1333" s="8" t="s">
        <v>25555</v>
      </c>
      <c r="E1333" s="10" t="s">
        <v>22732</v>
      </c>
      <c r="F1333" s="25"/>
      <c r="G1333" s="25"/>
      <c r="H1333" s="15"/>
      <c r="I1333" s="15"/>
    </row>
    <row r="1334" ht="24" customHeight="1" spans="1:9">
      <c r="A1334" s="8" t="s">
        <v>25556</v>
      </c>
      <c r="B1334" s="22" t="s">
        <v>6842</v>
      </c>
      <c r="C1334" s="12" t="s">
        <v>175</v>
      </c>
      <c r="D1334" s="8" t="s">
        <v>25557</v>
      </c>
      <c r="E1334" s="10" t="s">
        <v>22732</v>
      </c>
      <c r="F1334" s="25"/>
      <c r="G1334" s="25"/>
      <c r="H1334" s="15"/>
      <c r="I1334" s="15"/>
    </row>
    <row r="1335" ht="24" customHeight="1" spans="1:9">
      <c r="A1335" s="8" t="s">
        <v>25558</v>
      </c>
      <c r="B1335" s="22" t="s">
        <v>6843</v>
      </c>
      <c r="C1335" s="12" t="s">
        <v>448</v>
      </c>
      <c r="D1335" s="8" t="s">
        <v>25559</v>
      </c>
      <c r="E1335" s="10" t="s">
        <v>22732</v>
      </c>
      <c r="F1335" s="25"/>
      <c r="G1335" s="25"/>
      <c r="H1335" s="15"/>
      <c r="I1335" s="15"/>
    </row>
    <row r="1336" ht="24" customHeight="1" spans="1:9">
      <c r="A1336" s="8" t="s">
        <v>25560</v>
      </c>
      <c r="B1336" s="22" t="s">
        <v>6844</v>
      </c>
      <c r="C1336" s="12" t="s">
        <v>175</v>
      </c>
      <c r="D1336" s="8" t="s">
        <v>25547</v>
      </c>
      <c r="E1336" s="10" t="s">
        <v>22732</v>
      </c>
      <c r="F1336" s="25"/>
      <c r="G1336" s="25"/>
      <c r="H1336" s="15"/>
      <c r="I1336" s="15"/>
    </row>
    <row r="1337" ht="24" customHeight="1" spans="1:9">
      <c r="A1337" s="8" t="s">
        <v>25561</v>
      </c>
      <c r="B1337" s="22" t="s">
        <v>6845</v>
      </c>
      <c r="C1337" s="12" t="s">
        <v>175</v>
      </c>
      <c r="D1337" s="8" t="s">
        <v>25549</v>
      </c>
      <c r="E1337" s="10" t="s">
        <v>22732</v>
      </c>
      <c r="F1337" s="25"/>
      <c r="G1337" s="25"/>
      <c r="H1337" s="15"/>
      <c r="I1337" s="15"/>
    </row>
    <row r="1338" ht="24" customHeight="1" spans="1:9">
      <c r="A1338" s="8" t="s">
        <v>25562</v>
      </c>
      <c r="B1338" s="22" t="s">
        <v>6846</v>
      </c>
      <c r="C1338" s="12" t="s">
        <v>175</v>
      </c>
      <c r="D1338" s="8" t="s">
        <v>25547</v>
      </c>
      <c r="E1338" s="10" t="s">
        <v>22732</v>
      </c>
      <c r="F1338" s="25"/>
      <c r="G1338" s="25"/>
      <c r="H1338" s="15"/>
      <c r="I1338" s="15"/>
    </row>
    <row r="1339" ht="24" customHeight="1" spans="1:9">
      <c r="A1339" s="8" t="s">
        <v>25563</v>
      </c>
      <c r="B1339" s="22" t="s">
        <v>6847</v>
      </c>
      <c r="C1339" s="12" t="s">
        <v>175</v>
      </c>
      <c r="D1339" s="8" t="s">
        <v>25549</v>
      </c>
      <c r="E1339" s="10" t="s">
        <v>22732</v>
      </c>
      <c r="F1339" s="25"/>
      <c r="G1339" s="25"/>
      <c r="H1339" s="15"/>
      <c r="I1339" s="15"/>
    </row>
    <row r="1340" ht="24" customHeight="1" spans="1:9">
      <c r="A1340" s="8" t="s">
        <v>25564</v>
      </c>
      <c r="B1340" s="22" t="s">
        <v>6848</v>
      </c>
      <c r="C1340" s="12" t="s">
        <v>175</v>
      </c>
      <c r="D1340" s="8" t="s">
        <v>25551</v>
      </c>
      <c r="E1340" s="10" t="s">
        <v>22732</v>
      </c>
      <c r="F1340" s="25"/>
      <c r="G1340" s="25"/>
      <c r="H1340" s="15"/>
      <c r="I1340" s="15"/>
    </row>
    <row r="1341" ht="24" customHeight="1" spans="1:9">
      <c r="A1341" s="8" t="s">
        <v>25565</v>
      </c>
      <c r="B1341" s="22" t="s">
        <v>6849</v>
      </c>
      <c r="C1341" s="12" t="s">
        <v>175</v>
      </c>
      <c r="D1341" s="8" t="s">
        <v>25553</v>
      </c>
      <c r="E1341" s="10" t="s">
        <v>22732</v>
      </c>
      <c r="F1341" s="25"/>
      <c r="G1341" s="25"/>
      <c r="H1341" s="15"/>
      <c r="I1341" s="15"/>
    </row>
    <row r="1342" ht="24" customHeight="1" spans="1:9">
      <c r="A1342" s="8" t="s">
        <v>25566</v>
      </c>
      <c r="B1342" s="22" t="s">
        <v>6850</v>
      </c>
      <c r="C1342" s="12" t="s">
        <v>175</v>
      </c>
      <c r="D1342" s="8" t="s">
        <v>25551</v>
      </c>
      <c r="E1342" s="10" t="s">
        <v>22732</v>
      </c>
      <c r="F1342" s="25"/>
      <c r="G1342" s="25"/>
      <c r="H1342" s="15"/>
      <c r="I1342" s="15"/>
    </row>
    <row r="1343" ht="24" customHeight="1" spans="1:9">
      <c r="A1343" s="8" t="s">
        <v>25567</v>
      </c>
      <c r="B1343" s="22" t="s">
        <v>6851</v>
      </c>
      <c r="C1343" s="12" t="s">
        <v>175</v>
      </c>
      <c r="D1343" s="8" t="s">
        <v>25553</v>
      </c>
      <c r="E1343" s="10" t="s">
        <v>22732</v>
      </c>
      <c r="F1343" s="25"/>
      <c r="G1343" s="25"/>
      <c r="H1343" s="15"/>
      <c r="I1343" s="15"/>
    </row>
    <row r="1344" ht="24" customHeight="1" spans="1:9">
      <c r="A1344" s="8" t="s">
        <v>25568</v>
      </c>
      <c r="B1344" s="22" t="s">
        <v>6852</v>
      </c>
      <c r="C1344" s="12" t="s">
        <v>175</v>
      </c>
      <c r="D1344" s="8" t="s">
        <v>23979</v>
      </c>
      <c r="E1344" s="10" t="s">
        <v>22732</v>
      </c>
      <c r="F1344" s="25"/>
      <c r="G1344" s="25"/>
      <c r="H1344" s="15"/>
      <c r="I1344" s="15"/>
    </row>
    <row r="1345" ht="24" customHeight="1" spans="1:9">
      <c r="A1345" s="8" t="s">
        <v>25569</v>
      </c>
      <c r="B1345" s="22" t="s">
        <v>6853</v>
      </c>
      <c r="C1345" s="12" t="s">
        <v>175</v>
      </c>
      <c r="D1345" s="8" t="s">
        <v>25570</v>
      </c>
      <c r="E1345" s="10" t="s">
        <v>22732</v>
      </c>
      <c r="F1345" s="25"/>
      <c r="G1345" s="25"/>
      <c r="H1345" s="15"/>
      <c r="I1345" s="15"/>
    </row>
    <row r="1346" ht="24" customHeight="1" spans="1:9">
      <c r="A1346" s="8" t="s">
        <v>25571</v>
      </c>
      <c r="B1346" s="22" t="s">
        <v>25572</v>
      </c>
      <c r="C1346" s="12" t="s">
        <v>175</v>
      </c>
      <c r="D1346" s="8" t="s">
        <v>25573</v>
      </c>
      <c r="E1346" s="10" t="s">
        <v>22732</v>
      </c>
      <c r="F1346" s="25"/>
      <c r="G1346" s="25"/>
      <c r="H1346" s="15"/>
      <c r="I1346" s="15"/>
    </row>
    <row r="1347" ht="24" customHeight="1" spans="1:9">
      <c r="A1347" s="8" t="s">
        <v>25574</v>
      </c>
      <c r="B1347" s="22" t="s">
        <v>6855</v>
      </c>
      <c r="C1347" s="12" t="s">
        <v>175</v>
      </c>
      <c r="D1347" s="8" t="s">
        <v>25575</v>
      </c>
      <c r="E1347" s="10" t="s">
        <v>22732</v>
      </c>
      <c r="F1347" s="25"/>
      <c r="G1347" s="25"/>
      <c r="H1347" s="15"/>
      <c r="I1347" s="15"/>
    </row>
    <row r="1348" ht="24" customHeight="1" spans="1:9">
      <c r="A1348" s="8" t="s">
        <v>25576</v>
      </c>
      <c r="B1348" s="22" t="s">
        <v>6856</v>
      </c>
      <c r="C1348" s="12" t="s">
        <v>175</v>
      </c>
      <c r="D1348" s="8" t="s">
        <v>25577</v>
      </c>
      <c r="E1348" s="10" t="s">
        <v>22732</v>
      </c>
      <c r="F1348" s="25"/>
      <c r="G1348" s="25"/>
      <c r="H1348" s="15"/>
      <c r="I1348" s="15"/>
    </row>
    <row r="1349" ht="24" customHeight="1" spans="1:9">
      <c r="A1349" s="8" t="s">
        <v>25578</v>
      </c>
      <c r="B1349" s="22" t="s">
        <v>6857</v>
      </c>
      <c r="C1349" s="12" t="s">
        <v>178</v>
      </c>
      <c r="D1349" s="8" t="s">
        <v>25579</v>
      </c>
      <c r="E1349" s="10" t="s">
        <v>22732</v>
      </c>
      <c r="F1349" s="25"/>
      <c r="G1349" s="25"/>
      <c r="H1349" s="15"/>
      <c r="I1349" s="15"/>
    </row>
    <row r="1350" ht="24" customHeight="1" spans="1:9">
      <c r="A1350" s="8" t="s">
        <v>25580</v>
      </c>
      <c r="B1350" s="22" t="s">
        <v>6858</v>
      </c>
      <c r="C1350" s="12" t="s">
        <v>178</v>
      </c>
      <c r="D1350" s="8" t="s">
        <v>25581</v>
      </c>
      <c r="E1350" s="10" t="s">
        <v>22732</v>
      </c>
      <c r="F1350" s="25"/>
      <c r="G1350" s="25"/>
      <c r="H1350" s="15"/>
      <c r="I1350" s="15"/>
    </row>
    <row r="1351" ht="24" customHeight="1" spans="1:9">
      <c r="A1351" s="8" t="s">
        <v>25582</v>
      </c>
      <c r="B1351" s="22" t="s">
        <v>6859</v>
      </c>
      <c r="C1351" s="12" t="s">
        <v>178</v>
      </c>
      <c r="D1351" s="8" t="s">
        <v>25583</v>
      </c>
      <c r="E1351" s="10" t="s">
        <v>22732</v>
      </c>
      <c r="F1351" s="25"/>
      <c r="G1351" s="25"/>
      <c r="H1351" s="15"/>
      <c r="I1351" s="15"/>
    </row>
    <row r="1352" ht="24" customHeight="1" spans="1:9">
      <c r="A1352" s="8" t="s">
        <v>25584</v>
      </c>
      <c r="B1352" s="22" t="s">
        <v>6860</v>
      </c>
      <c r="C1352" s="12" t="s">
        <v>178</v>
      </c>
      <c r="D1352" s="8" t="s">
        <v>25585</v>
      </c>
      <c r="E1352" s="10" t="s">
        <v>22732</v>
      </c>
      <c r="F1352" s="25"/>
      <c r="G1352" s="25"/>
      <c r="H1352" s="15"/>
      <c r="I1352" s="15"/>
    </row>
    <row r="1353" ht="24" customHeight="1" spans="1:9">
      <c r="A1353" s="8" t="s">
        <v>25586</v>
      </c>
      <c r="B1353" s="22" t="s">
        <v>6861</v>
      </c>
      <c r="C1353" s="12" t="s">
        <v>178</v>
      </c>
      <c r="D1353" s="8" t="s">
        <v>25587</v>
      </c>
      <c r="E1353" s="10" t="s">
        <v>22732</v>
      </c>
      <c r="F1353" s="25"/>
      <c r="G1353" s="25"/>
      <c r="H1353" s="15"/>
      <c r="I1353" s="15"/>
    </row>
    <row r="1354" ht="24" customHeight="1" spans="1:9">
      <c r="A1354" s="12" t="s">
        <v>25588</v>
      </c>
      <c r="B1354" s="22" t="s">
        <v>6862</v>
      </c>
      <c r="C1354" s="12" t="s">
        <v>178</v>
      </c>
      <c r="D1354" s="8" t="s">
        <v>25589</v>
      </c>
      <c r="E1354" s="10" t="s">
        <v>22732</v>
      </c>
      <c r="F1354" s="25"/>
      <c r="G1354" s="25"/>
      <c r="H1354" s="15"/>
      <c r="I1354" s="15"/>
    </row>
    <row r="1355" ht="24" customHeight="1" spans="1:9">
      <c r="A1355" s="12" t="s">
        <v>25590</v>
      </c>
      <c r="B1355" s="22" t="s">
        <v>6863</v>
      </c>
      <c r="C1355" s="12" t="s">
        <v>178</v>
      </c>
      <c r="D1355" s="8" t="s">
        <v>25591</v>
      </c>
      <c r="E1355" s="10" t="s">
        <v>22732</v>
      </c>
      <c r="F1355" s="25"/>
      <c r="G1355" s="25"/>
      <c r="H1355" s="15"/>
      <c r="I1355" s="15"/>
    </row>
    <row r="1356" ht="24" customHeight="1" spans="1:9">
      <c r="A1356" s="8" t="s">
        <v>25592</v>
      </c>
      <c r="B1356" s="22" t="s">
        <v>6864</v>
      </c>
      <c r="C1356" s="12" t="s">
        <v>178</v>
      </c>
      <c r="D1356" s="8" t="s">
        <v>25593</v>
      </c>
      <c r="E1356" s="10" t="s">
        <v>22732</v>
      </c>
      <c r="F1356" s="25"/>
      <c r="G1356" s="25"/>
      <c r="H1356" s="15"/>
      <c r="I1356" s="15"/>
    </row>
    <row r="1357" ht="24" customHeight="1" spans="1:9">
      <c r="A1357" s="8" t="s">
        <v>25594</v>
      </c>
      <c r="B1357" s="22" t="s">
        <v>6865</v>
      </c>
      <c r="C1357" s="12" t="s">
        <v>175</v>
      </c>
      <c r="D1357" s="8" t="s">
        <v>25595</v>
      </c>
      <c r="E1357" s="10" t="s">
        <v>22732</v>
      </c>
      <c r="F1357" s="25"/>
      <c r="G1357" s="25"/>
      <c r="H1357" s="15"/>
      <c r="I1357" s="15"/>
    </row>
    <row r="1358" ht="24" customHeight="1" spans="1:9">
      <c r="A1358" s="8" t="s">
        <v>25596</v>
      </c>
      <c r="B1358" s="22" t="s">
        <v>6866</v>
      </c>
      <c r="C1358" s="12" t="s">
        <v>175</v>
      </c>
      <c r="D1358" s="8" t="s">
        <v>25597</v>
      </c>
      <c r="E1358" s="10" t="s">
        <v>22732</v>
      </c>
      <c r="F1358" s="25"/>
      <c r="G1358" s="25"/>
      <c r="H1358" s="15"/>
      <c r="I1358" s="15"/>
    </row>
    <row r="1359" ht="24" customHeight="1" spans="1:9">
      <c r="A1359" s="8" t="s">
        <v>25598</v>
      </c>
      <c r="B1359" s="22" t="s">
        <v>6867</v>
      </c>
      <c r="C1359" s="12" t="s">
        <v>175</v>
      </c>
      <c r="D1359" s="8" t="s">
        <v>25599</v>
      </c>
      <c r="E1359" s="10" t="s">
        <v>22732</v>
      </c>
      <c r="F1359" s="25"/>
      <c r="G1359" s="25"/>
      <c r="H1359" s="15"/>
      <c r="I1359" s="15"/>
    </row>
    <row r="1360" ht="24" customHeight="1" spans="1:9">
      <c r="A1360" s="8" t="s">
        <v>25600</v>
      </c>
      <c r="B1360" s="22" t="s">
        <v>6868</v>
      </c>
      <c r="C1360" s="12" t="s">
        <v>175</v>
      </c>
      <c r="D1360" s="8" t="s">
        <v>25601</v>
      </c>
      <c r="E1360" s="10" t="s">
        <v>22732</v>
      </c>
      <c r="F1360" s="25"/>
      <c r="G1360" s="25"/>
      <c r="H1360" s="15"/>
      <c r="I1360" s="15"/>
    </row>
    <row r="1361" ht="24" customHeight="1" spans="1:9">
      <c r="A1361" s="8" t="s">
        <v>25602</v>
      </c>
      <c r="B1361" s="22" t="s">
        <v>6869</v>
      </c>
      <c r="C1361" s="12" t="s">
        <v>178</v>
      </c>
      <c r="D1361" s="8" t="s">
        <v>25603</v>
      </c>
      <c r="E1361" s="10" t="s">
        <v>22732</v>
      </c>
      <c r="F1361" s="25"/>
      <c r="G1361" s="25"/>
      <c r="H1361" s="15"/>
      <c r="I1361" s="15"/>
    </row>
    <row r="1362" ht="24" customHeight="1" spans="1:9">
      <c r="A1362" s="8" t="s">
        <v>25604</v>
      </c>
      <c r="B1362" s="22" t="s">
        <v>6870</v>
      </c>
      <c r="C1362" s="12" t="s">
        <v>178</v>
      </c>
      <c r="D1362" s="8" t="s">
        <v>25605</v>
      </c>
      <c r="E1362" s="10" t="s">
        <v>22732</v>
      </c>
      <c r="F1362" s="25"/>
      <c r="G1362" s="25"/>
      <c r="H1362" s="15"/>
      <c r="I1362" s="15"/>
    </row>
    <row r="1363" ht="24" customHeight="1" spans="1:9">
      <c r="A1363" s="8" t="s">
        <v>25606</v>
      </c>
      <c r="B1363" s="22" t="s">
        <v>6871</v>
      </c>
      <c r="C1363" s="12" t="s">
        <v>178</v>
      </c>
      <c r="D1363" s="8" t="s">
        <v>25607</v>
      </c>
      <c r="E1363" s="10" t="s">
        <v>22732</v>
      </c>
      <c r="F1363" s="25"/>
      <c r="G1363" s="25"/>
      <c r="H1363" s="15"/>
      <c r="I1363" s="15"/>
    </row>
    <row r="1364" ht="24" customHeight="1" spans="1:9">
      <c r="A1364" s="8" t="s">
        <v>25608</v>
      </c>
      <c r="B1364" s="22" t="s">
        <v>6872</v>
      </c>
      <c r="C1364" s="12" t="s">
        <v>178</v>
      </c>
      <c r="D1364" s="8" t="s">
        <v>25609</v>
      </c>
      <c r="E1364" s="10" t="s">
        <v>22732</v>
      </c>
      <c r="F1364" s="25"/>
      <c r="G1364" s="25"/>
      <c r="H1364" s="15"/>
      <c r="I1364" s="15"/>
    </row>
    <row r="1365" ht="24" customHeight="1" spans="1:9">
      <c r="A1365" s="8" t="s">
        <v>25610</v>
      </c>
      <c r="B1365" s="22" t="s">
        <v>6873</v>
      </c>
      <c r="C1365" s="12" t="s">
        <v>178</v>
      </c>
      <c r="D1365" s="8" t="s">
        <v>25611</v>
      </c>
      <c r="E1365" s="10" t="s">
        <v>22732</v>
      </c>
      <c r="F1365" s="25"/>
      <c r="G1365" s="25"/>
      <c r="H1365" s="15"/>
      <c r="I1365" s="15"/>
    </row>
    <row r="1366" ht="24" customHeight="1" spans="1:9">
      <c r="A1366" s="8" t="s">
        <v>25612</v>
      </c>
      <c r="B1366" s="22" t="s">
        <v>6874</v>
      </c>
      <c r="C1366" s="12" t="s">
        <v>178</v>
      </c>
      <c r="D1366" s="8" t="s">
        <v>25613</v>
      </c>
      <c r="E1366" s="10" t="s">
        <v>22732</v>
      </c>
      <c r="F1366" s="25"/>
      <c r="G1366" s="25"/>
      <c r="H1366" s="15"/>
      <c r="I1366" s="15"/>
    </row>
    <row r="1367" ht="24" customHeight="1" spans="1:9">
      <c r="A1367" s="8" t="s">
        <v>25614</v>
      </c>
      <c r="B1367" s="22" t="s">
        <v>6875</v>
      </c>
      <c r="C1367" s="12" t="s">
        <v>175</v>
      </c>
      <c r="D1367" s="8" t="s">
        <v>25615</v>
      </c>
      <c r="E1367" s="10" t="s">
        <v>22732</v>
      </c>
      <c r="F1367" s="25"/>
      <c r="G1367" s="25"/>
      <c r="H1367" s="15"/>
      <c r="I1367" s="15"/>
    </row>
    <row r="1368" ht="24" customHeight="1" spans="1:9">
      <c r="A1368" s="8" t="s">
        <v>25616</v>
      </c>
      <c r="B1368" s="22" t="s">
        <v>6876</v>
      </c>
      <c r="C1368" s="12" t="s">
        <v>448</v>
      </c>
      <c r="D1368" s="8" t="s">
        <v>25617</v>
      </c>
      <c r="E1368" s="10" t="s">
        <v>22732</v>
      </c>
      <c r="F1368" s="25"/>
      <c r="G1368" s="25"/>
      <c r="H1368" s="15"/>
      <c r="I1368" s="15"/>
    </row>
    <row r="1369" ht="24" customHeight="1" spans="1:9">
      <c r="A1369" s="8" t="s">
        <v>25618</v>
      </c>
      <c r="B1369" s="22" t="s">
        <v>6877</v>
      </c>
      <c r="C1369" s="12" t="s">
        <v>448</v>
      </c>
      <c r="D1369" s="11" t="s">
        <v>25619</v>
      </c>
      <c r="E1369" s="10" t="s">
        <v>22732</v>
      </c>
      <c r="F1369" s="25"/>
      <c r="G1369" s="25"/>
      <c r="H1369" s="15"/>
      <c r="I1369" s="15"/>
    </row>
    <row r="1370" ht="24" customHeight="1" spans="1:9">
      <c r="A1370" s="8" t="s">
        <v>25620</v>
      </c>
      <c r="B1370" s="22" t="s">
        <v>6878</v>
      </c>
      <c r="C1370" s="12" t="s">
        <v>448</v>
      </c>
      <c r="D1370" s="11" t="s">
        <v>25621</v>
      </c>
      <c r="E1370" s="10" t="s">
        <v>22732</v>
      </c>
      <c r="F1370" s="25"/>
      <c r="G1370" s="25"/>
      <c r="H1370" s="15"/>
      <c r="I1370" s="15"/>
    </row>
    <row r="1371" ht="24" customHeight="1" spans="1:9">
      <c r="A1371" s="8" t="s">
        <v>25622</v>
      </c>
      <c r="B1371" s="22" t="s">
        <v>6879</v>
      </c>
      <c r="C1371" s="12" t="s">
        <v>448</v>
      </c>
      <c r="D1371" s="11" t="s">
        <v>25623</v>
      </c>
      <c r="E1371" s="10" t="s">
        <v>22732</v>
      </c>
      <c r="F1371" s="25"/>
      <c r="G1371" s="25"/>
      <c r="H1371" s="15"/>
      <c r="I1371" s="15"/>
    </row>
    <row r="1372" ht="24" customHeight="1" spans="1:9">
      <c r="A1372" s="12" t="s">
        <v>25624</v>
      </c>
      <c r="B1372" s="22" t="s">
        <v>6880</v>
      </c>
      <c r="C1372" s="12" t="s">
        <v>175</v>
      </c>
      <c r="D1372" s="8" t="s">
        <v>25625</v>
      </c>
      <c r="E1372" s="10" t="s">
        <v>22732</v>
      </c>
      <c r="F1372" s="25"/>
      <c r="G1372" s="25"/>
      <c r="H1372" s="15"/>
      <c r="I1372" s="15"/>
    </row>
    <row r="1373" ht="24" customHeight="1" spans="1:9">
      <c r="A1373" s="12" t="s">
        <v>25626</v>
      </c>
      <c r="B1373" s="22" t="s">
        <v>6881</v>
      </c>
      <c r="C1373" s="12" t="s">
        <v>175</v>
      </c>
      <c r="D1373" s="8" t="s">
        <v>25627</v>
      </c>
      <c r="E1373" s="10" t="s">
        <v>22732</v>
      </c>
      <c r="F1373" s="25"/>
      <c r="G1373" s="25"/>
      <c r="H1373" s="15"/>
      <c r="I1373" s="15"/>
    </row>
    <row r="1374" ht="24" customHeight="1" spans="1:9">
      <c r="A1374" s="12" t="s">
        <v>25628</v>
      </c>
      <c r="B1374" s="22" t="s">
        <v>6882</v>
      </c>
      <c r="C1374" s="12" t="s">
        <v>175</v>
      </c>
      <c r="D1374" s="8" t="s">
        <v>25629</v>
      </c>
      <c r="E1374" s="10" t="s">
        <v>22732</v>
      </c>
      <c r="F1374" s="25"/>
      <c r="G1374" s="25"/>
      <c r="H1374" s="15"/>
      <c r="I1374" s="15"/>
    </row>
    <row r="1375" ht="24" customHeight="1" spans="1:9">
      <c r="A1375" s="12" t="s">
        <v>25630</v>
      </c>
      <c r="B1375" s="22" t="s">
        <v>6883</v>
      </c>
      <c r="C1375" s="12" t="s">
        <v>175</v>
      </c>
      <c r="D1375" s="8" t="s">
        <v>25631</v>
      </c>
      <c r="E1375" s="10" t="s">
        <v>22732</v>
      </c>
      <c r="F1375" s="25"/>
      <c r="G1375" s="25"/>
      <c r="H1375" s="15"/>
      <c r="I1375" s="15"/>
    </row>
    <row r="1376" ht="24" customHeight="1" spans="1:9">
      <c r="A1376" s="12" t="s">
        <v>25632</v>
      </c>
      <c r="B1376" s="22" t="s">
        <v>6884</v>
      </c>
      <c r="C1376" s="12" t="s">
        <v>175</v>
      </c>
      <c r="D1376" s="8" t="s">
        <v>25633</v>
      </c>
      <c r="E1376" s="10" t="s">
        <v>22732</v>
      </c>
      <c r="F1376" s="25"/>
      <c r="G1376" s="25"/>
      <c r="H1376" s="15"/>
      <c r="I1376" s="15"/>
    </row>
    <row r="1377" ht="24" customHeight="1" spans="1:9">
      <c r="A1377" s="8" t="s">
        <v>25634</v>
      </c>
      <c r="B1377" s="22" t="s">
        <v>6885</v>
      </c>
      <c r="C1377" s="12" t="s">
        <v>175</v>
      </c>
      <c r="D1377" s="8" t="s">
        <v>25635</v>
      </c>
      <c r="E1377" s="10" t="s">
        <v>22732</v>
      </c>
      <c r="F1377" s="25"/>
      <c r="G1377" s="25"/>
      <c r="H1377" s="15"/>
      <c r="I1377" s="15"/>
    </row>
    <row r="1378" ht="24" customHeight="1" spans="1:9">
      <c r="A1378" s="8" t="s">
        <v>25636</v>
      </c>
      <c r="B1378" s="22" t="s">
        <v>6886</v>
      </c>
      <c r="C1378" s="12" t="s">
        <v>175</v>
      </c>
      <c r="D1378" s="8" t="s">
        <v>25637</v>
      </c>
      <c r="E1378" s="10" t="s">
        <v>22732</v>
      </c>
      <c r="F1378" s="25"/>
      <c r="G1378" s="25"/>
      <c r="H1378" s="15"/>
      <c r="I1378" s="15"/>
    </row>
    <row r="1379" ht="24" customHeight="1" spans="1:9">
      <c r="A1379" s="8" t="s">
        <v>25638</v>
      </c>
      <c r="B1379" s="22" t="s">
        <v>6887</v>
      </c>
      <c r="C1379" s="12" t="s">
        <v>175</v>
      </c>
      <c r="D1379" s="8" t="s">
        <v>25639</v>
      </c>
      <c r="E1379" s="10" t="s">
        <v>22732</v>
      </c>
      <c r="F1379" s="25"/>
      <c r="G1379" s="25"/>
      <c r="H1379" s="15"/>
      <c r="I1379" s="15"/>
    </row>
    <row r="1380" ht="24" customHeight="1" spans="1:9">
      <c r="A1380" s="8" t="s">
        <v>25640</v>
      </c>
      <c r="B1380" s="22" t="s">
        <v>6888</v>
      </c>
      <c r="C1380" s="12" t="s">
        <v>175</v>
      </c>
      <c r="D1380" s="8" t="s">
        <v>25641</v>
      </c>
      <c r="E1380" s="10" t="s">
        <v>22732</v>
      </c>
      <c r="F1380" s="25"/>
      <c r="G1380" s="25"/>
      <c r="H1380" s="15"/>
      <c r="I1380" s="15"/>
    </row>
    <row r="1381" ht="24" customHeight="1" spans="1:9">
      <c r="A1381" s="8" t="s">
        <v>25642</v>
      </c>
      <c r="B1381" s="22" t="s">
        <v>6889</v>
      </c>
      <c r="C1381" s="12" t="s">
        <v>175</v>
      </c>
      <c r="D1381" s="8" t="s">
        <v>25643</v>
      </c>
      <c r="E1381" s="10" t="s">
        <v>22732</v>
      </c>
      <c r="F1381" s="25"/>
      <c r="G1381" s="25"/>
      <c r="H1381" s="15"/>
      <c r="I1381" s="15"/>
    </row>
    <row r="1382" ht="24" customHeight="1" spans="1:9">
      <c r="A1382" s="8" t="s">
        <v>25644</v>
      </c>
      <c r="B1382" s="22" t="s">
        <v>6890</v>
      </c>
      <c r="C1382" s="12" t="s">
        <v>175</v>
      </c>
      <c r="D1382" s="8" t="s">
        <v>25645</v>
      </c>
      <c r="E1382" s="10" t="s">
        <v>22732</v>
      </c>
      <c r="F1382" s="25"/>
      <c r="G1382" s="25"/>
      <c r="H1382" s="15"/>
      <c r="I1382" s="15"/>
    </row>
    <row r="1383" ht="24" customHeight="1" spans="1:9">
      <c r="A1383" s="8" t="s">
        <v>25646</v>
      </c>
      <c r="B1383" s="22" t="s">
        <v>6891</v>
      </c>
      <c r="C1383" s="12" t="s">
        <v>175</v>
      </c>
      <c r="D1383" s="8" t="s">
        <v>25647</v>
      </c>
      <c r="E1383" s="10" t="s">
        <v>22732</v>
      </c>
      <c r="F1383" s="25"/>
      <c r="G1383" s="25"/>
      <c r="H1383" s="15"/>
      <c r="I1383" s="15"/>
    </row>
    <row r="1384" ht="24" customHeight="1" spans="1:9">
      <c r="A1384" s="8" t="s">
        <v>25648</v>
      </c>
      <c r="B1384" s="22" t="s">
        <v>6892</v>
      </c>
      <c r="C1384" s="12" t="s">
        <v>175</v>
      </c>
      <c r="D1384" s="8" t="s">
        <v>25649</v>
      </c>
      <c r="E1384" s="10" t="s">
        <v>22732</v>
      </c>
      <c r="F1384" s="25"/>
      <c r="G1384" s="25"/>
      <c r="H1384" s="15"/>
      <c r="I1384" s="15"/>
    </row>
    <row r="1385" ht="24" customHeight="1" spans="1:9">
      <c r="A1385" s="8" t="s">
        <v>25650</v>
      </c>
      <c r="B1385" s="22" t="s">
        <v>6893</v>
      </c>
      <c r="C1385" s="12" t="s">
        <v>175</v>
      </c>
      <c r="D1385" s="8" t="s">
        <v>24036</v>
      </c>
      <c r="E1385" s="10" t="s">
        <v>22732</v>
      </c>
      <c r="F1385" s="25"/>
      <c r="G1385" s="25"/>
      <c r="H1385" s="15"/>
      <c r="I1385" s="15"/>
    </row>
    <row r="1386" ht="24" customHeight="1" spans="1:9">
      <c r="A1386" s="8" t="s">
        <v>25651</v>
      </c>
      <c r="B1386" s="22" t="s">
        <v>6894</v>
      </c>
      <c r="C1386" s="12" t="s">
        <v>448</v>
      </c>
      <c r="D1386" s="8" t="s">
        <v>25652</v>
      </c>
      <c r="E1386" s="10" t="s">
        <v>22732</v>
      </c>
      <c r="F1386" s="25"/>
      <c r="G1386" s="25"/>
      <c r="H1386" s="15"/>
      <c r="I1386" s="15"/>
    </row>
    <row r="1387" ht="24" customHeight="1" spans="1:9">
      <c r="A1387" s="8" t="s">
        <v>25653</v>
      </c>
      <c r="B1387" s="22" t="s">
        <v>6895</v>
      </c>
      <c r="C1387" s="12" t="s">
        <v>448</v>
      </c>
      <c r="D1387" s="8" t="s">
        <v>25654</v>
      </c>
      <c r="E1387" s="10" t="s">
        <v>22732</v>
      </c>
      <c r="F1387" s="25"/>
      <c r="G1387" s="25"/>
      <c r="H1387" s="15"/>
      <c r="I1387" s="15"/>
    </row>
    <row r="1388" ht="24" customHeight="1" spans="1:9">
      <c r="A1388" s="8" t="s">
        <v>25655</v>
      </c>
      <c r="B1388" s="22" t="s">
        <v>6896</v>
      </c>
      <c r="C1388" s="12" t="s">
        <v>448</v>
      </c>
      <c r="D1388" s="8" t="s">
        <v>25656</v>
      </c>
      <c r="E1388" s="10" t="s">
        <v>22732</v>
      </c>
      <c r="F1388" s="25"/>
      <c r="G1388" s="25"/>
      <c r="H1388" s="15"/>
      <c r="I1388" s="15"/>
    </row>
    <row r="1389" ht="24" customHeight="1" spans="1:9">
      <c r="A1389" s="8" t="s">
        <v>25657</v>
      </c>
      <c r="B1389" s="22" t="s">
        <v>6897</v>
      </c>
      <c r="C1389" s="12" t="s">
        <v>448</v>
      </c>
      <c r="D1389" s="8" t="s">
        <v>25658</v>
      </c>
      <c r="E1389" s="10" t="s">
        <v>22732</v>
      </c>
      <c r="F1389" s="25"/>
      <c r="G1389" s="25"/>
      <c r="H1389" s="15"/>
      <c r="I1389" s="15"/>
    </row>
    <row r="1390" ht="24" customHeight="1" spans="1:9">
      <c r="A1390" s="8" t="s">
        <v>25659</v>
      </c>
      <c r="B1390" s="22" t="s">
        <v>6898</v>
      </c>
      <c r="C1390" s="12" t="s">
        <v>448</v>
      </c>
      <c r="D1390" s="8" t="s">
        <v>25660</v>
      </c>
      <c r="E1390" s="10" t="s">
        <v>22732</v>
      </c>
      <c r="F1390" s="25"/>
      <c r="G1390" s="25"/>
      <c r="H1390" s="15"/>
      <c r="I1390" s="15"/>
    </row>
    <row r="1391" ht="24" customHeight="1" spans="1:9">
      <c r="A1391" s="8" t="s">
        <v>25661</v>
      </c>
      <c r="B1391" s="22" t="s">
        <v>6899</v>
      </c>
      <c r="C1391" s="12" t="s">
        <v>448</v>
      </c>
      <c r="D1391" s="8" t="s">
        <v>25662</v>
      </c>
      <c r="E1391" s="10" t="s">
        <v>22732</v>
      </c>
      <c r="F1391" s="25"/>
      <c r="G1391" s="25"/>
      <c r="H1391" s="15"/>
      <c r="I1391" s="15"/>
    </row>
    <row r="1392" ht="24" customHeight="1" spans="1:9">
      <c r="A1392" s="8" t="s">
        <v>25663</v>
      </c>
      <c r="B1392" s="22" t="s">
        <v>25664</v>
      </c>
      <c r="C1392" s="12" t="s">
        <v>6935</v>
      </c>
      <c r="D1392" s="8" t="s">
        <v>25665</v>
      </c>
      <c r="E1392" s="10" t="s">
        <v>22732</v>
      </c>
      <c r="F1392" s="25"/>
      <c r="G1392" s="25"/>
      <c r="H1392" s="15"/>
      <c r="I1392" s="15"/>
    </row>
    <row r="1393" ht="24" customHeight="1" spans="1:9">
      <c r="A1393" s="8" t="s">
        <v>25666</v>
      </c>
      <c r="B1393" s="22" t="s">
        <v>6900</v>
      </c>
      <c r="C1393" s="12" t="s">
        <v>448</v>
      </c>
      <c r="D1393" s="8" t="s">
        <v>25667</v>
      </c>
      <c r="E1393" s="10" t="s">
        <v>22732</v>
      </c>
      <c r="F1393" s="25"/>
      <c r="G1393" s="25"/>
      <c r="H1393" s="15"/>
      <c r="I1393" s="15"/>
    </row>
    <row r="1394" ht="36" customHeight="1" spans="1:9">
      <c r="A1394" s="8" t="s">
        <v>25668</v>
      </c>
      <c r="B1394" s="22" t="s">
        <v>6901</v>
      </c>
      <c r="C1394" s="12" t="s">
        <v>448</v>
      </c>
      <c r="D1394" s="8" t="s">
        <v>25669</v>
      </c>
      <c r="E1394" s="10" t="s">
        <v>22732</v>
      </c>
      <c r="F1394" s="25"/>
      <c r="G1394" s="25"/>
      <c r="H1394" s="15"/>
      <c r="I1394" s="15"/>
    </row>
    <row r="1395" ht="36" customHeight="1" spans="1:9">
      <c r="A1395" s="8" t="s">
        <v>25670</v>
      </c>
      <c r="B1395" s="22" t="s">
        <v>6902</v>
      </c>
      <c r="C1395" s="12" t="s">
        <v>448</v>
      </c>
      <c r="D1395" s="8" t="s">
        <v>25671</v>
      </c>
      <c r="E1395" s="10" t="s">
        <v>22732</v>
      </c>
      <c r="F1395" s="25"/>
      <c r="G1395" s="25"/>
      <c r="H1395" s="15"/>
      <c r="I1395" s="15"/>
    </row>
    <row r="1396" ht="24" customHeight="1" spans="1:9">
      <c r="A1396" s="8" t="s">
        <v>25672</v>
      </c>
      <c r="B1396" s="22" t="s">
        <v>6903</v>
      </c>
      <c r="C1396" s="12" t="s">
        <v>448</v>
      </c>
      <c r="D1396" s="8" t="s">
        <v>25673</v>
      </c>
      <c r="E1396" s="10" t="s">
        <v>22732</v>
      </c>
      <c r="F1396" s="25"/>
      <c r="G1396" s="25"/>
      <c r="H1396" s="15"/>
      <c r="I1396" s="15"/>
    </row>
    <row r="1397" ht="24" customHeight="1" spans="1:9">
      <c r="A1397" s="8" t="s">
        <v>25674</v>
      </c>
      <c r="B1397" s="22" t="s">
        <v>25675</v>
      </c>
      <c r="C1397" s="12" t="s">
        <v>448</v>
      </c>
      <c r="D1397" s="8" t="s">
        <v>25652</v>
      </c>
      <c r="E1397" s="10" t="s">
        <v>22732</v>
      </c>
      <c r="F1397" s="25"/>
      <c r="G1397" s="25"/>
      <c r="H1397" s="15"/>
      <c r="I1397" s="15"/>
    </row>
    <row r="1398" ht="36" customHeight="1" spans="1:9">
      <c r="A1398" s="8" t="s">
        <v>25676</v>
      </c>
      <c r="B1398" s="22" t="s">
        <v>6905</v>
      </c>
      <c r="C1398" s="12" t="s">
        <v>448</v>
      </c>
      <c r="D1398" s="8" t="s">
        <v>25677</v>
      </c>
      <c r="E1398" s="10" t="s">
        <v>22732</v>
      </c>
      <c r="F1398" s="25"/>
      <c r="G1398" s="25"/>
      <c r="H1398" s="15"/>
      <c r="I1398" s="15"/>
    </row>
    <row r="1399" ht="36" customHeight="1" spans="1:9">
      <c r="A1399" s="8" t="s">
        <v>25678</v>
      </c>
      <c r="B1399" s="22" t="s">
        <v>6906</v>
      </c>
      <c r="C1399" s="12" t="s">
        <v>448</v>
      </c>
      <c r="D1399" s="8" t="s">
        <v>25679</v>
      </c>
      <c r="E1399" s="10" t="s">
        <v>22732</v>
      </c>
      <c r="F1399" s="25"/>
      <c r="G1399" s="25"/>
      <c r="H1399" s="15"/>
      <c r="I1399" s="15"/>
    </row>
    <row r="1400" ht="24" customHeight="1" spans="1:9">
      <c r="A1400" s="8" t="s">
        <v>25680</v>
      </c>
      <c r="B1400" s="22" t="s">
        <v>6907</v>
      </c>
      <c r="C1400" s="12" t="s">
        <v>448</v>
      </c>
      <c r="D1400" s="8" t="s">
        <v>25681</v>
      </c>
      <c r="E1400" s="10" t="s">
        <v>22732</v>
      </c>
      <c r="F1400" s="25"/>
      <c r="G1400" s="25"/>
      <c r="H1400" s="15"/>
      <c r="I1400" s="15"/>
    </row>
    <row r="1401" ht="24" customHeight="1" spans="1:9">
      <c r="A1401" s="8" t="s">
        <v>25682</v>
      </c>
      <c r="B1401" s="22" t="s">
        <v>6908</v>
      </c>
      <c r="C1401" s="12" t="s">
        <v>448</v>
      </c>
      <c r="D1401" s="8" t="s">
        <v>25683</v>
      </c>
      <c r="E1401" s="10" t="s">
        <v>22732</v>
      </c>
      <c r="F1401" s="25"/>
      <c r="G1401" s="25"/>
      <c r="H1401" s="15"/>
      <c r="I1401" s="15"/>
    </row>
    <row r="1402" ht="24" customHeight="1" spans="1:9">
      <c r="A1402" s="8" t="s">
        <v>25684</v>
      </c>
      <c r="B1402" s="22" t="s">
        <v>6909</v>
      </c>
      <c r="C1402" s="12" t="s">
        <v>448</v>
      </c>
      <c r="D1402" s="8" t="s">
        <v>25685</v>
      </c>
      <c r="E1402" s="10" t="s">
        <v>22732</v>
      </c>
      <c r="F1402" s="25"/>
      <c r="G1402" s="25"/>
      <c r="H1402" s="15"/>
      <c r="I1402" s="15"/>
    </row>
    <row r="1403" ht="24" customHeight="1" spans="1:9">
      <c r="A1403" s="8" t="s">
        <v>25686</v>
      </c>
      <c r="B1403" s="22" t="s">
        <v>6910</v>
      </c>
      <c r="C1403" s="12" t="s">
        <v>448</v>
      </c>
      <c r="D1403" s="8" t="s">
        <v>25687</v>
      </c>
      <c r="E1403" s="10" t="s">
        <v>22732</v>
      </c>
      <c r="F1403" s="25"/>
      <c r="G1403" s="25"/>
      <c r="H1403" s="15"/>
      <c r="I1403" s="15"/>
    </row>
    <row r="1404" ht="24" customHeight="1" spans="1:9">
      <c r="A1404" s="8" t="s">
        <v>25688</v>
      </c>
      <c r="B1404" s="22" t="s">
        <v>6911</v>
      </c>
      <c r="C1404" s="12" t="s">
        <v>448</v>
      </c>
      <c r="D1404" s="8" t="s">
        <v>25689</v>
      </c>
      <c r="E1404" s="10" t="s">
        <v>22732</v>
      </c>
      <c r="F1404" s="25"/>
      <c r="G1404" s="25"/>
      <c r="H1404" s="15"/>
      <c r="I1404" s="15"/>
    </row>
    <row r="1405" ht="36" customHeight="1" spans="1:9">
      <c r="A1405" s="8" t="s">
        <v>25690</v>
      </c>
      <c r="B1405" s="22" t="s">
        <v>6912</v>
      </c>
      <c r="C1405" s="12" t="s">
        <v>448</v>
      </c>
      <c r="D1405" s="8" t="s">
        <v>25691</v>
      </c>
      <c r="E1405" s="10" t="s">
        <v>22732</v>
      </c>
      <c r="F1405" s="25"/>
      <c r="G1405" s="25"/>
      <c r="H1405" s="15"/>
      <c r="I1405" s="15"/>
    </row>
    <row r="1406" ht="36" customHeight="1" spans="1:9">
      <c r="A1406" s="8" t="s">
        <v>25692</v>
      </c>
      <c r="B1406" s="22" t="s">
        <v>6913</v>
      </c>
      <c r="C1406" s="12" t="s">
        <v>448</v>
      </c>
      <c r="D1406" s="8" t="s">
        <v>25693</v>
      </c>
      <c r="E1406" s="10" t="s">
        <v>22732</v>
      </c>
      <c r="F1406" s="25"/>
      <c r="G1406" s="25"/>
      <c r="H1406" s="15"/>
      <c r="I1406" s="15"/>
    </row>
    <row r="1407" ht="24" customHeight="1" spans="1:9">
      <c r="A1407" s="8" t="s">
        <v>25694</v>
      </c>
      <c r="B1407" s="22" t="s">
        <v>6914</v>
      </c>
      <c r="C1407" s="12" t="s">
        <v>448</v>
      </c>
      <c r="D1407" s="8" t="s">
        <v>25695</v>
      </c>
      <c r="E1407" s="10" t="s">
        <v>22732</v>
      </c>
      <c r="F1407" s="25"/>
      <c r="G1407" s="25"/>
      <c r="H1407" s="15"/>
      <c r="I1407" s="15"/>
    </row>
    <row r="1408" ht="24" customHeight="1" spans="1:9">
      <c r="A1408" s="8" t="s">
        <v>25696</v>
      </c>
      <c r="B1408" s="22" t="s">
        <v>6915</v>
      </c>
      <c r="C1408" s="12" t="s">
        <v>448</v>
      </c>
      <c r="D1408" s="8" t="s">
        <v>25697</v>
      </c>
      <c r="E1408" s="10" t="s">
        <v>22732</v>
      </c>
      <c r="F1408" s="25"/>
      <c r="G1408" s="25"/>
      <c r="H1408" s="15"/>
      <c r="I1408" s="15"/>
    </row>
    <row r="1409" ht="36" customHeight="1" spans="1:9">
      <c r="A1409" s="8" t="s">
        <v>25698</v>
      </c>
      <c r="B1409" s="22" t="s">
        <v>6916</v>
      </c>
      <c r="C1409" s="12" t="s">
        <v>448</v>
      </c>
      <c r="D1409" s="8" t="s">
        <v>25699</v>
      </c>
      <c r="E1409" s="10" t="s">
        <v>22732</v>
      </c>
      <c r="F1409" s="25"/>
      <c r="G1409" s="25"/>
      <c r="H1409" s="15"/>
      <c r="I1409" s="15"/>
    </row>
    <row r="1410" ht="36" customHeight="1" spans="1:9">
      <c r="A1410" s="8" t="s">
        <v>25700</v>
      </c>
      <c r="B1410" s="22" t="s">
        <v>6917</v>
      </c>
      <c r="C1410" s="12" t="s">
        <v>448</v>
      </c>
      <c r="D1410" s="8" t="s">
        <v>25701</v>
      </c>
      <c r="E1410" s="10" t="s">
        <v>22732</v>
      </c>
      <c r="F1410" s="25"/>
      <c r="G1410" s="25"/>
      <c r="H1410" s="15"/>
      <c r="I1410" s="15"/>
    </row>
    <row r="1411" ht="24" customHeight="1" spans="1:9">
      <c r="A1411" s="8" t="s">
        <v>25702</v>
      </c>
      <c r="B1411" s="22" t="s">
        <v>6918</v>
      </c>
      <c r="C1411" s="12" t="s">
        <v>448</v>
      </c>
      <c r="D1411" s="8" t="s">
        <v>25703</v>
      </c>
      <c r="E1411" s="10" t="s">
        <v>22732</v>
      </c>
      <c r="F1411" s="25"/>
      <c r="G1411" s="25"/>
      <c r="H1411" s="15"/>
      <c r="I1411" s="15"/>
    </row>
    <row r="1412" ht="24" customHeight="1" spans="1:9">
      <c r="A1412" s="8" t="s">
        <v>25704</v>
      </c>
      <c r="B1412" s="22" t="s">
        <v>6919</v>
      </c>
      <c r="C1412" s="12" t="s">
        <v>448</v>
      </c>
      <c r="D1412" s="8" t="s">
        <v>25705</v>
      </c>
      <c r="E1412" s="10" t="s">
        <v>22732</v>
      </c>
      <c r="F1412" s="25"/>
      <c r="G1412" s="25"/>
      <c r="H1412" s="15"/>
      <c r="I1412" s="15"/>
    </row>
    <row r="1413" ht="24" customHeight="1" spans="1:9">
      <c r="A1413" s="8" t="s">
        <v>25706</v>
      </c>
      <c r="B1413" s="22" t="s">
        <v>6920</v>
      </c>
      <c r="C1413" s="12" t="s">
        <v>448</v>
      </c>
      <c r="D1413" s="8" t="s">
        <v>25707</v>
      </c>
      <c r="E1413" s="10" t="s">
        <v>22732</v>
      </c>
      <c r="F1413" s="25"/>
      <c r="G1413" s="25"/>
      <c r="H1413" s="15"/>
      <c r="I1413" s="15"/>
    </row>
    <row r="1414" ht="24" customHeight="1" spans="1:9">
      <c r="A1414" s="8" t="s">
        <v>25708</v>
      </c>
      <c r="B1414" s="22" t="s">
        <v>6921</v>
      </c>
      <c r="C1414" s="12" t="s">
        <v>448</v>
      </c>
      <c r="D1414" s="8" t="s">
        <v>25709</v>
      </c>
      <c r="E1414" s="10" t="s">
        <v>22732</v>
      </c>
      <c r="F1414" s="25"/>
      <c r="G1414" s="25"/>
      <c r="H1414" s="15"/>
      <c r="I1414" s="15"/>
    </row>
    <row r="1415" ht="24" customHeight="1" spans="1:9">
      <c r="A1415" s="8" t="s">
        <v>25710</v>
      </c>
      <c r="B1415" s="22" t="s">
        <v>6922</v>
      </c>
      <c r="C1415" s="12" t="s">
        <v>448</v>
      </c>
      <c r="D1415" s="8" t="s">
        <v>25711</v>
      </c>
      <c r="E1415" s="10" t="s">
        <v>22732</v>
      </c>
      <c r="F1415" s="25"/>
      <c r="G1415" s="25"/>
      <c r="H1415" s="15"/>
      <c r="I1415" s="15"/>
    </row>
    <row r="1416" ht="24" customHeight="1" spans="1:9">
      <c r="A1416" s="8" t="s">
        <v>25712</v>
      </c>
      <c r="B1416" s="22" t="s">
        <v>6923</v>
      </c>
      <c r="C1416" s="12" t="s">
        <v>448</v>
      </c>
      <c r="D1416" s="8" t="s">
        <v>25713</v>
      </c>
      <c r="E1416" s="10" t="s">
        <v>22732</v>
      </c>
      <c r="F1416" s="25"/>
      <c r="G1416" s="25"/>
      <c r="H1416" s="15"/>
      <c r="I1416" s="15"/>
    </row>
    <row r="1417" ht="24" customHeight="1" spans="1:9">
      <c r="A1417" s="8" t="s">
        <v>25714</v>
      </c>
      <c r="B1417" s="22" t="s">
        <v>6924</v>
      </c>
      <c r="C1417" s="12" t="s">
        <v>448</v>
      </c>
      <c r="D1417" s="8" t="s">
        <v>25715</v>
      </c>
      <c r="E1417" s="10" t="s">
        <v>22732</v>
      </c>
      <c r="F1417" s="25"/>
      <c r="G1417" s="25"/>
      <c r="H1417" s="15"/>
      <c r="I1417" s="15"/>
    </row>
    <row r="1418" ht="24" customHeight="1" spans="1:9">
      <c r="A1418" s="8" t="s">
        <v>25716</v>
      </c>
      <c r="B1418" s="22" t="s">
        <v>6925</v>
      </c>
      <c r="C1418" s="12" t="s">
        <v>448</v>
      </c>
      <c r="D1418" s="8" t="s">
        <v>25717</v>
      </c>
      <c r="E1418" s="10" t="s">
        <v>22732</v>
      </c>
      <c r="F1418" s="25"/>
      <c r="G1418" s="25"/>
      <c r="H1418" s="15"/>
      <c r="I1418" s="15"/>
    </row>
    <row r="1419" ht="24" customHeight="1" spans="1:9">
      <c r="A1419" s="8" t="s">
        <v>25718</v>
      </c>
      <c r="B1419" s="22" t="s">
        <v>6926</v>
      </c>
      <c r="C1419" s="12" t="s">
        <v>448</v>
      </c>
      <c r="D1419" s="8" t="s">
        <v>25719</v>
      </c>
      <c r="E1419" s="10" t="s">
        <v>22732</v>
      </c>
      <c r="F1419" s="25"/>
      <c r="G1419" s="25"/>
      <c r="H1419" s="15"/>
      <c r="I1419" s="15"/>
    </row>
    <row r="1420" ht="24" customHeight="1" spans="1:9">
      <c r="A1420" s="8" t="s">
        <v>25720</v>
      </c>
      <c r="B1420" s="22" t="s">
        <v>6927</v>
      </c>
      <c r="C1420" s="12" t="s">
        <v>448</v>
      </c>
      <c r="D1420" s="8" t="s">
        <v>25721</v>
      </c>
      <c r="E1420" s="10" t="s">
        <v>22732</v>
      </c>
      <c r="F1420" s="25"/>
      <c r="G1420" s="25"/>
      <c r="H1420" s="15"/>
      <c r="I1420" s="15"/>
    </row>
    <row r="1421" ht="24" customHeight="1" spans="1:9">
      <c r="A1421" s="8" t="s">
        <v>25722</v>
      </c>
      <c r="B1421" s="22" t="s">
        <v>6928</v>
      </c>
      <c r="C1421" s="12" t="s">
        <v>448</v>
      </c>
      <c r="D1421" s="8" t="s">
        <v>25723</v>
      </c>
      <c r="E1421" s="10" t="s">
        <v>22732</v>
      </c>
      <c r="F1421" s="25"/>
      <c r="G1421" s="25"/>
      <c r="H1421" s="15"/>
      <c r="I1421" s="15"/>
    </row>
    <row r="1422" ht="24" customHeight="1" spans="1:9">
      <c r="A1422" s="8" t="s">
        <v>25724</v>
      </c>
      <c r="B1422" s="22" t="s">
        <v>6929</v>
      </c>
      <c r="C1422" s="12" t="s">
        <v>448</v>
      </c>
      <c r="D1422" s="8" t="s">
        <v>25725</v>
      </c>
      <c r="E1422" s="10" t="s">
        <v>22732</v>
      </c>
      <c r="F1422" s="25"/>
      <c r="G1422" s="25"/>
      <c r="H1422" s="15"/>
      <c r="I1422" s="15"/>
    </row>
    <row r="1423" ht="24" customHeight="1" spans="1:9">
      <c r="A1423" s="8" t="s">
        <v>25726</v>
      </c>
      <c r="B1423" s="22" t="s">
        <v>6930</v>
      </c>
      <c r="C1423" s="12" t="s">
        <v>448</v>
      </c>
      <c r="D1423" s="8" t="s">
        <v>25727</v>
      </c>
      <c r="E1423" s="10" t="s">
        <v>22732</v>
      </c>
      <c r="F1423" s="25"/>
      <c r="G1423" s="25"/>
      <c r="H1423" s="15"/>
      <c r="I1423" s="15"/>
    </row>
    <row r="1424" ht="24" customHeight="1" spans="1:9">
      <c r="A1424" s="8" t="s">
        <v>25728</v>
      </c>
      <c r="B1424" s="22" t="s">
        <v>6931</v>
      </c>
      <c r="C1424" s="12" t="s">
        <v>448</v>
      </c>
      <c r="D1424" s="8" t="s">
        <v>25729</v>
      </c>
      <c r="E1424" s="10" t="s">
        <v>22732</v>
      </c>
      <c r="F1424" s="25"/>
      <c r="G1424" s="25"/>
      <c r="H1424" s="15"/>
      <c r="I1424" s="15"/>
    </row>
    <row r="1425" ht="24" customHeight="1" spans="1:9">
      <c r="A1425" s="8" t="s">
        <v>25730</v>
      </c>
      <c r="B1425" s="22" t="s">
        <v>6932</v>
      </c>
      <c r="C1425" s="12" t="s">
        <v>448</v>
      </c>
      <c r="D1425" s="8" t="s">
        <v>25731</v>
      </c>
      <c r="E1425" s="10" t="s">
        <v>22732</v>
      </c>
      <c r="F1425" s="25"/>
      <c r="G1425" s="25"/>
      <c r="H1425" s="15"/>
      <c r="I1425" s="15"/>
    </row>
    <row r="1426" ht="24" customHeight="1" spans="1:9">
      <c r="A1426" s="8" t="s">
        <v>25732</v>
      </c>
      <c r="B1426" s="22" t="s">
        <v>6933</v>
      </c>
      <c r="C1426" s="12" t="s">
        <v>448</v>
      </c>
      <c r="D1426" s="8" t="s">
        <v>25733</v>
      </c>
      <c r="E1426" s="10" t="s">
        <v>22732</v>
      </c>
      <c r="F1426" s="25"/>
      <c r="G1426" s="25"/>
      <c r="H1426" s="15"/>
      <c r="I1426" s="15"/>
    </row>
    <row r="1427" ht="24" customHeight="1" spans="1:9">
      <c r="A1427" s="8" t="s">
        <v>25734</v>
      </c>
      <c r="B1427" s="22" t="s">
        <v>6934</v>
      </c>
      <c r="C1427" s="12" t="s">
        <v>6935</v>
      </c>
      <c r="D1427" s="8" t="s">
        <v>25735</v>
      </c>
      <c r="E1427" s="10" t="s">
        <v>22732</v>
      </c>
      <c r="F1427" s="25"/>
      <c r="G1427" s="25"/>
      <c r="H1427" s="15"/>
      <c r="I1427" s="15"/>
    </row>
    <row r="1428" ht="24" customHeight="1" spans="1:9">
      <c r="A1428" s="8" t="s">
        <v>25736</v>
      </c>
      <c r="B1428" s="22" t="s">
        <v>6936</v>
      </c>
      <c r="C1428" s="12" t="s">
        <v>6935</v>
      </c>
      <c r="D1428" s="8" t="s">
        <v>25737</v>
      </c>
      <c r="E1428" s="10" t="s">
        <v>22732</v>
      </c>
      <c r="F1428" s="25"/>
      <c r="G1428" s="25"/>
      <c r="H1428" s="15"/>
      <c r="I1428" s="15"/>
    </row>
    <row r="1429" ht="36" customHeight="1" spans="1:9">
      <c r="A1429" s="8" t="s">
        <v>25738</v>
      </c>
      <c r="B1429" s="22" t="s">
        <v>6937</v>
      </c>
      <c r="C1429" s="12" t="s">
        <v>175</v>
      </c>
      <c r="D1429" s="8" t="s">
        <v>25509</v>
      </c>
      <c r="E1429" s="10" t="s">
        <v>22732</v>
      </c>
      <c r="F1429" s="25"/>
      <c r="G1429" s="25"/>
      <c r="H1429" s="15"/>
      <c r="I1429" s="15"/>
    </row>
    <row r="1430" ht="24" customHeight="1" spans="1:9">
      <c r="A1430" s="8" t="s">
        <v>25739</v>
      </c>
      <c r="B1430" s="22" t="s">
        <v>6939</v>
      </c>
      <c r="C1430" s="12" t="s">
        <v>175</v>
      </c>
      <c r="D1430" s="8" t="s">
        <v>25740</v>
      </c>
      <c r="E1430" s="10" t="s">
        <v>22732</v>
      </c>
      <c r="F1430" s="25"/>
      <c r="G1430" s="25"/>
      <c r="H1430" s="15"/>
      <c r="I1430" s="15"/>
    </row>
    <row r="1431" ht="24" customHeight="1" spans="1:9">
      <c r="A1431" s="12" t="s">
        <v>25741</v>
      </c>
      <c r="B1431" s="22" t="s">
        <v>6945</v>
      </c>
      <c r="C1431" s="12" t="s">
        <v>178</v>
      </c>
      <c r="D1431" s="8" t="s">
        <v>25742</v>
      </c>
      <c r="E1431" s="10" t="s">
        <v>22732</v>
      </c>
      <c r="F1431" s="25"/>
      <c r="G1431" s="25"/>
      <c r="H1431" s="15"/>
      <c r="I1431" s="15"/>
    </row>
    <row r="1432" ht="24" customHeight="1" spans="1:9">
      <c r="A1432" s="12" t="s">
        <v>25743</v>
      </c>
      <c r="B1432" s="22" t="s">
        <v>6947</v>
      </c>
      <c r="C1432" s="12" t="s">
        <v>178</v>
      </c>
      <c r="D1432" s="8" t="s">
        <v>25744</v>
      </c>
      <c r="E1432" s="10" t="s">
        <v>22732</v>
      </c>
      <c r="F1432" s="25"/>
      <c r="G1432" s="25"/>
      <c r="H1432" s="15"/>
      <c r="I1432" s="15"/>
    </row>
    <row r="1433" ht="24" customHeight="1" spans="1:9">
      <c r="A1433" s="12" t="s">
        <v>25745</v>
      </c>
      <c r="B1433" s="22" t="s">
        <v>6948</v>
      </c>
      <c r="C1433" s="12" t="s">
        <v>178</v>
      </c>
      <c r="D1433" s="8" t="s">
        <v>25746</v>
      </c>
      <c r="E1433" s="10" t="s">
        <v>22732</v>
      </c>
      <c r="F1433" s="25"/>
      <c r="G1433" s="25"/>
      <c r="H1433" s="15"/>
      <c r="I1433" s="15"/>
    </row>
    <row r="1434" ht="24" customHeight="1" spans="1:9">
      <c r="A1434" s="12" t="s">
        <v>25747</v>
      </c>
      <c r="B1434" s="22" t="s">
        <v>6949</v>
      </c>
      <c r="C1434" s="12" t="s">
        <v>178</v>
      </c>
      <c r="D1434" s="8" t="s">
        <v>25748</v>
      </c>
      <c r="E1434" s="10" t="s">
        <v>22732</v>
      </c>
      <c r="F1434" s="25"/>
      <c r="G1434" s="25"/>
      <c r="H1434" s="15"/>
      <c r="I1434" s="15"/>
    </row>
    <row r="1435" ht="24" customHeight="1" spans="1:9">
      <c r="A1435" s="12" t="s">
        <v>25749</v>
      </c>
      <c r="B1435" s="22" t="s">
        <v>6950</v>
      </c>
      <c r="C1435" s="12" t="s">
        <v>178</v>
      </c>
      <c r="D1435" s="8" t="s">
        <v>25750</v>
      </c>
      <c r="E1435" s="10" t="s">
        <v>22732</v>
      </c>
      <c r="F1435" s="25"/>
      <c r="G1435" s="25"/>
      <c r="H1435" s="15"/>
      <c r="I1435" s="15"/>
    </row>
    <row r="1436" ht="24" customHeight="1" spans="1:9">
      <c r="A1436" s="12" t="s">
        <v>25751</v>
      </c>
      <c r="B1436" s="22" t="s">
        <v>6952</v>
      </c>
      <c r="C1436" s="12" t="s">
        <v>178</v>
      </c>
      <c r="D1436" s="8" t="s">
        <v>25752</v>
      </c>
      <c r="E1436" s="10" t="s">
        <v>22732</v>
      </c>
      <c r="F1436" s="25"/>
      <c r="G1436" s="25"/>
      <c r="H1436" s="15"/>
      <c r="I1436" s="15"/>
    </row>
    <row r="1437" ht="24" customHeight="1" spans="1:9">
      <c r="A1437" s="12" t="s">
        <v>25753</v>
      </c>
      <c r="B1437" s="22" t="s">
        <v>6953</v>
      </c>
      <c r="C1437" s="12" t="s">
        <v>178</v>
      </c>
      <c r="D1437" s="8" t="s">
        <v>25754</v>
      </c>
      <c r="E1437" s="10" t="s">
        <v>22732</v>
      </c>
      <c r="F1437" s="25"/>
      <c r="G1437" s="25"/>
      <c r="H1437" s="15"/>
      <c r="I1437" s="15"/>
    </row>
    <row r="1438" ht="24" customHeight="1" spans="1:9">
      <c r="A1438" s="12" t="s">
        <v>25755</v>
      </c>
      <c r="B1438" s="22" t="s">
        <v>6955</v>
      </c>
      <c r="C1438" s="12" t="s">
        <v>178</v>
      </c>
      <c r="D1438" s="8" t="s">
        <v>25756</v>
      </c>
      <c r="E1438" s="10" t="s">
        <v>22732</v>
      </c>
      <c r="F1438" s="25"/>
      <c r="G1438" s="25"/>
      <c r="H1438" s="15"/>
      <c r="I1438" s="15"/>
    </row>
    <row r="1439" ht="24" customHeight="1" spans="1:9">
      <c r="A1439" s="12" t="s">
        <v>25757</v>
      </c>
      <c r="B1439" s="22" t="s">
        <v>6956</v>
      </c>
      <c r="C1439" s="12" t="s">
        <v>178</v>
      </c>
      <c r="D1439" s="8" t="s">
        <v>25758</v>
      </c>
      <c r="E1439" s="10" t="s">
        <v>22732</v>
      </c>
      <c r="F1439" s="25"/>
      <c r="G1439" s="25"/>
      <c r="H1439" s="15"/>
      <c r="I1439" s="15"/>
    </row>
    <row r="1440" ht="24" customHeight="1" spans="1:9">
      <c r="A1440" s="12" t="s">
        <v>25759</v>
      </c>
      <c r="B1440" s="22" t="s">
        <v>6958</v>
      </c>
      <c r="C1440" s="12" t="s">
        <v>178</v>
      </c>
      <c r="D1440" s="8" t="s">
        <v>25760</v>
      </c>
      <c r="E1440" s="10" t="s">
        <v>22732</v>
      </c>
      <c r="F1440" s="25"/>
      <c r="G1440" s="25"/>
      <c r="H1440" s="15"/>
      <c r="I1440" s="15"/>
    </row>
    <row r="1441" ht="24" customHeight="1" spans="1:9">
      <c r="A1441" s="12" t="s">
        <v>25761</v>
      </c>
      <c r="B1441" s="22" t="s">
        <v>6959</v>
      </c>
      <c r="C1441" s="12" t="s">
        <v>178</v>
      </c>
      <c r="D1441" s="8" t="s">
        <v>25762</v>
      </c>
      <c r="E1441" s="10" t="s">
        <v>22732</v>
      </c>
      <c r="F1441" s="25"/>
      <c r="G1441" s="25"/>
      <c r="H1441" s="15"/>
      <c r="I1441" s="15"/>
    </row>
    <row r="1442" ht="24" customHeight="1" spans="1:9">
      <c r="A1442" s="12" t="s">
        <v>25763</v>
      </c>
      <c r="B1442" s="22" t="s">
        <v>6960</v>
      </c>
      <c r="C1442" s="12" t="s">
        <v>178</v>
      </c>
      <c r="D1442" s="8" t="s">
        <v>25764</v>
      </c>
      <c r="E1442" s="10" t="s">
        <v>22732</v>
      </c>
      <c r="F1442" s="25"/>
      <c r="G1442" s="25"/>
      <c r="H1442" s="15"/>
      <c r="I1442" s="15"/>
    </row>
    <row r="1443" ht="24" customHeight="1" spans="1:9">
      <c r="A1443" s="12" t="s">
        <v>25765</v>
      </c>
      <c r="B1443" s="22" t="s">
        <v>6961</v>
      </c>
      <c r="C1443" s="12" t="s">
        <v>178</v>
      </c>
      <c r="D1443" s="8" t="s">
        <v>25766</v>
      </c>
      <c r="E1443" s="10" t="s">
        <v>22732</v>
      </c>
      <c r="F1443" s="25"/>
      <c r="G1443" s="25"/>
      <c r="H1443" s="15"/>
      <c r="I1443" s="15"/>
    </row>
    <row r="1444" ht="24" customHeight="1" spans="1:9">
      <c r="A1444" s="12" t="s">
        <v>25767</v>
      </c>
      <c r="B1444" s="22" t="s">
        <v>6963</v>
      </c>
      <c r="C1444" s="12" t="s">
        <v>178</v>
      </c>
      <c r="D1444" s="8" t="s">
        <v>25768</v>
      </c>
      <c r="E1444" s="10" t="s">
        <v>22732</v>
      </c>
      <c r="F1444" s="25"/>
      <c r="G1444" s="25"/>
      <c r="H1444" s="15"/>
      <c r="I1444" s="15"/>
    </row>
    <row r="1445" ht="24" customHeight="1" spans="1:9">
      <c r="A1445" s="12" t="s">
        <v>25769</v>
      </c>
      <c r="B1445" s="22" t="s">
        <v>6964</v>
      </c>
      <c r="C1445" s="12" t="s">
        <v>178</v>
      </c>
      <c r="D1445" s="8" t="s">
        <v>25770</v>
      </c>
      <c r="E1445" s="10" t="s">
        <v>22732</v>
      </c>
      <c r="F1445" s="25"/>
      <c r="G1445" s="25"/>
      <c r="H1445" s="15"/>
      <c r="I1445" s="15"/>
    </row>
    <row r="1446" ht="24" customHeight="1" spans="1:9">
      <c r="A1446" s="12" t="s">
        <v>25771</v>
      </c>
      <c r="B1446" s="22" t="s">
        <v>6966</v>
      </c>
      <c r="C1446" s="12" t="s">
        <v>178</v>
      </c>
      <c r="D1446" s="8" t="s">
        <v>25772</v>
      </c>
      <c r="E1446" s="10" t="s">
        <v>22732</v>
      </c>
      <c r="F1446" s="25"/>
      <c r="G1446" s="25"/>
      <c r="H1446" s="15"/>
      <c r="I1446" s="15"/>
    </row>
    <row r="1447" ht="24" customHeight="1" spans="1:9">
      <c r="A1447" s="12" t="s">
        <v>25773</v>
      </c>
      <c r="B1447" s="22" t="s">
        <v>25774</v>
      </c>
      <c r="C1447" s="12" t="s">
        <v>178</v>
      </c>
      <c r="D1447" s="11" t="s">
        <v>25775</v>
      </c>
      <c r="E1447" s="10" t="s">
        <v>22732</v>
      </c>
      <c r="F1447" s="25"/>
      <c r="G1447" s="25"/>
      <c r="H1447" s="15"/>
      <c r="I1447" s="15"/>
    </row>
    <row r="1448" ht="24" customHeight="1" spans="1:9">
      <c r="A1448" s="8" t="s">
        <v>25776</v>
      </c>
      <c r="B1448" s="22" t="s">
        <v>6969</v>
      </c>
      <c r="C1448" s="12" t="s">
        <v>178</v>
      </c>
      <c r="D1448" s="11" t="s">
        <v>25777</v>
      </c>
      <c r="E1448" s="10" t="s">
        <v>22732</v>
      </c>
      <c r="F1448" s="25"/>
      <c r="G1448" s="25"/>
      <c r="H1448" s="15"/>
      <c r="I1448" s="15"/>
    </row>
    <row r="1449" ht="24" customHeight="1" spans="1:9">
      <c r="A1449" s="8" t="s">
        <v>25778</v>
      </c>
      <c r="B1449" s="22" t="s">
        <v>25779</v>
      </c>
      <c r="C1449" s="12" t="s">
        <v>178</v>
      </c>
      <c r="D1449" s="11" t="s">
        <v>25780</v>
      </c>
      <c r="E1449" s="10" t="s">
        <v>22732</v>
      </c>
      <c r="F1449" s="25"/>
      <c r="G1449" s="25"/>
      <c r="H1449" s="15"/>
      <c r="I1449" s="15"/>
    </row>
    <row r="1450" ht="24" customHeight="1" spans="1:9">
      <c r="A1450" s="8" t="s">
        <v>25781</v>
      </c>
      <c r="B1450" s="22" t="s">
        <v>25782</v>
      </c>
      <c r="C1450" s="12" t="s">
        <v>178</v>
      </c>
      <c r="D1450" s="8" t="s">
        <v>25783</v>
      </c>
      <c r="E1450" s="10" t="s">
        <v>22732</v>
      </c>
      <c r="F1450" s="25"/>
      <c r="G1450" s="25"/>
      <c r="H1450" s="15"/>
      <c r="I1450" s="15"/>
    </row>
    <row r="1451" ht="24" customHeight="1" spans="1:9">
      <c r="A1451" s="8" t="s">
        <v>25784</v>
      </c>
      <c r="B1451" s="22" t="s">
        <v>6975</v>
      </c>
      <c r="C1451" s="12" t="s">
        <v>178</v>
      </c>
      <c r="D1451" s="11" t="s">
        <v>25785</v>
      </c>
      <c r="E1451" s="10" t="s">
        <v>22732</v>
      </c>
      <c r="F1451" s="25"/>
      <c r="G1451" s="25"/>
      <c r="H1451" s="15"/>
      <c r="I1451" s="15"/>
    </row>
    <row r="1452" ht="24" customHeight="1" spans="1:9">
      <c r="A1452" s="8" t="s">
        <v>25786</v>
      </c>
      <c r="B1452" s="22" t="s">
        <v>25787</v>
      </c>
      <c r="C1452" s="12" t="s">
        <v>178</v>
      </c>
      <c r="D1452" s="11" t="s">
        <v>25788</v>
      </c>
      <c r="E1452" s="10" t="s">
        <v>22732</v>
      </c>
      <c r="F1452" s="25"/>
      <c r="G1452" s="25"/>
      <c r="H1452" s="15"/>
      <c r="I1452" s="15"/>
    </row>
    <row r="1453" ht="24" customHeight="1" spans="1:9">
      <c r="A1453" s="8" t="s">
        <v>25789</v>
      </c>
      <c r="B1453" s="22" t="s">
        <v>6977</v>
      </c>
      <c r="C1453" s="12" t="s">
        <v>178</v>
      </c>
      <c r="D1453" s="11" t="s">
        <v>25790</v>
      </c>
      <c r="E1453" s="10" t="s">
        <v>22732</v>
      </c>
      <c r="F1453" s="25"/>
      <c r="G1453" s="25"/>
      <c r="H1453" s="15"/>
      <c r="I1453" s="15"/>
    </row>
    <row r="1454" ht="24" customHeight="1" spans="1:9">
      <c r="A1454" s="8" t="s">
        <v>25791</v>
      </c>
      <c r="B1454" s="22" t="s">
        <v>6978</v>
      </c>
      <c r="C1454" s="12" t="s">
        <v>448</v>
      </c>
      <c r="D1454" s="11" t="s">
        <v>25792</v>
      </c>
      <c r="E1454" s="10" t="s">
        <v>22732</v>
      </c>
      <c r="F1454" s="25"/>
      <c r="G1454" s="25"/>
      <c r="H1454" s="15"/>
      <c r="I1454" s="15"/>
    </row>
    <row r="1455" ht="24" customHeight="1" spans="1:9">
      <c r="A1455" s="8" t="s">
        <v>25793</v>
      </c>
      <c r="B1455" s="22" t="s">
        <v>6979</v>
      </c>
      <c r="C1455" s="12" t="s">
        <v>448</v>
      </c>
      <c r="D1455" s="8" t="s">
        <v>25794</v>
      </c>
      <c r="E1455" s="10" t="s">
        <v>22732</v>
      </c>
      <c r="F1455" s="25"/>
      <c r="G1455" s="25"/>
      <c r="H1455" s="15"/>
      <c r="I1455" s="15"/>
    </row>
    <row r="1456" ht="24" customHeight="1" spans="1:9">
      <c r="A1456" s="8" t="s">
        <v>25795</v>
      </c>
      <c r="B1456" s="22" t="s">
        <v>6980</v>
      </c>
      <c r="C1456" s="12" t="s">
        <v>448</v>
      </c>
      <c r="D1456" s="11" t="s">
        <v>25796</v>
      </c>
      <c r="E1456" s="10" t="s">
        <v>22732</v>
      </c>
      <c r="F1456" s="25"/>
      <c r="G1456" s="25"/>
      <c r="H1456" s="15"/>
      <c r="I1456" s="15"/>
    </row>
    <row r="1457" ht="24" customHeight="1" spans="1:9">
      <c r="A1457" s="8" t="s">
        <v>25797</v>
      </c>
      <c r="B1457" s="22" t="s">
        <v>6981</v>
      </c>
      <c r="C1457" s="12" t="s">
        <v>175</v>
      </c>
      <c r="D1457" s="11" t="s">
        <v>25798</v>
      </c>
      <c r="E1457" s="10" t="s">
        <v>22732</v>
      </c>
      <c r="F1457" s="25"/>
      <c r="G1457" s="25"/>
      <c r="H1457" s="15"/>
      <c r="I1457" s="15"/>
    </row>
    <row r="1458" ht="24" customHeight="1" spans="1:9">
      <c r="A1458" s="8" t="s">
        <v>25799</v>
      </c>
      <c r="B1458" s="22" t="s">
        <v>6982</v>
      </c>
      <c r="C1458" s="12" t="s">
        <v>175</v>
      </c>
      <c r="D1458" s="11" t="s">
        <v>25800</v>
      </c>
      <c r="E1458" s="10" t="s">
        <v>22732</v>
      </c>
      <c r="F1458" s="25"/>
      <c r="G1458" s="25"/>
      <c r="H1458" s="15"/>
      <c r="I1458" s="15"/>
    </row>
    <row r="1459" ht="24" customHeight="1" spans="1:9">
      <c r="A1459" s="8" t="s">
        <v>25801</v>
      </c>
      <c r="B1459" s="22" t="s">
        <v>6983</v>
      </c>
      <c r="C1459" s="12" t="s">
        <v>175</v>
      </c>
      <c r="D1459" s="11" t="s">
        <v>25802</v>
      </c>
      <c r="E1459" s="10" t="s">
        <v>22732</v>
      </c>
      <c r="F1459" s="25"/>
      <c r="G1459" s="25"/>
      <c r="H1459" s="15"/>
      <c r="I1459" s="15"/>
    </row>
    <row r="1460" ht="24" customHeight="1" spans="1:9">
      <c r="A1460" s="8" t="s">
        <v>25803</v>
      </c>
      <c r="B1460" s="22" t="s">
        <v>6984</v>
      </c>
      <c r="C1460" s="12" t="s">
        <v>171</v>
      </c>
      <c r="D1460" s="11" t="s">
        <v>25804</v>
      </c>
      <c r="E1460" s="10" t="s">
        <v>22732</v>
      </c>
      <c r="F1460" s="25"/>
      <c r="G1460" s="25"/>
      <c r="H1460" s="15"/>
      <c r="I1460" s="15"/>
    </row>
    <row r="1461" ht="24" customHeight="1" spans="1:9">
      <c r="A1461" s="8" t="s">
        <v>25805</v>
      </c>
      <c r="B1461" s="22" t="s">
        <v>6985</v>
      </c>
      <c r="C1461" s="12" t="s">
        <v>171</v>
      </c>
      <c r="D1461" s="8" t="s">
        <v>25806</v>
      </c>
      <c r="E1461" s="10" t="s">
        <v>22732</v>
      </c>
      <c r="F1461" s="25"/>
      <c r="G1461" s="25"/>
      <c r="H1461" s="15"/>
      <c r="I1461" s="15"/>
    </row>
    <row r="1462" ht="24" customHeight="1" spans="1:9">
      <c r="A1462" s="8" t="s">
        <v>25807</v>
      </c>
      <c r="B1462" s="22" t="s">
        <v>6986</v>
      </c>
      <c r="C1462" s="12" t="s">
        <v>171</v>
      </c>
      <c r="D1462" s="8" t="s">
        <v>25808</v>
      </c>
      <c r="E1462" s="10" t="s">
        <v>22732</v>
      </c>
      <c r="F1462" s="25"/>
      <c r="G1462" s="25"/>
      <c r="H1462" s="15"/>
      <c r="I1462" s="15"/>
    </row>
    <row r="1463" ht="24" customHeight="1" spans="1:9">
      <c r="A1463" s="8" t="s">
        <v>25809</v>
      </c>
      <c r="B1463" s="22" t="s">
        <v>6987</v>
      </c>
      <c r="C1463" s="12" t="s">
        <v>171</v>
      </c>
      <c r="D1463" s="8" t="s">
        <v>25810</v>
      </c>
      <c r="E1463" s="10" t="s">
        <v>22732</v>
      </c>
      <c r="F1463" s="25"/>
      <c r="G1463" s="25"/>
      <c r="H1463" s="15"/>
      <c r="I1463" s="15"/>
    </row>
    <row r="1464" ht="24" customHeight="1" spans="1:9">
      <c r="A1464" s="8" t="s">
        <v>25811</v>
      </c>
      <c r="B1464" s="22" t="s">
        <v>6988</v>
      </c>
      <c r="C1464" s="12" t="s">
        <v>178</v>
      </c>
      <c r="D1464" s="11" t="s">
        <v>25812</v>
      </c>
      <c r="E1464" s="10" t="s">
        <v>22732</v>
      </c>
      <c r="F1464" s="25"/>
      <c r="G1464" s="25"/>
      <c r="H1464" s="15"/>
      <c r="I1464" s="15"/>
    </row>
    <row r="1465" ht="24" customHeight="1" spans="1:9">
      <c r="A1465" s="8" t="s">
        <v>25813</v>
      </c>
      <c r="B1465" s="22" t="s">
        <v>25814</v>
      </c>
      <c r="C1465" s="12" t="s">
        <v>178</v>
      </c>
      <c r="D1465" s="11" t="s">
        <v>22839</v>
      </c>
      <c r="E1465" s="10" t="s">
        <v>22732</v>
      </c>
      <c r="F1465" s="25"/>
      <c r="G1465" s="25"/>
      <c r="H1465" s="15"/>
      <c r="I1465" s="15"/>
    </row>
    <row r="1466" ht="24" customHeight="1" spans="1:9">
      <c r="A1466" s="8" t="s">
        <v>25815</v>
      </c>
      <c r="B1466" s="22" t="s">
        <v>6990</v>
      </c>
      <c r="C1466" s="12" t="s">
        <v>448</v>
      </c>
      <c r="D1466" s="8" t="s">
        <v>25816</v>
      </c>
      <c r="E1466" s="10" t="s">
        <v>22732</v>
      </c>
      <c r="F1466" s="25"/>
      <c r="G1466" s="25"/>
      <c r="H1466" s="15"/>
      <c r="I1466" s="15"/>
    </row>
    <row r="1467" ht="24" customHeight="1" spans="1:9">
      <c r="A1467" s="8" t="s">
        <v>25817</v>
      </c>
      <c r="B1467" s="22" t="s">
        <v>6991</v>
      </c>
      <c r="C1467" s="12" t="s">
        <v>448</v>
      </c>
      <c r="D1467" s="8" t="s">
        <v>25818</v>
      </c>
      <c r="E1467" s="10" t="s">
        <v>22732</v>
      </c>
      <c r="F1467" s="25"/>
      <c r="G1467" s="25"/>
      <c r="H1467" s="15"/>
      <c r="I1467" s="15"/>
    </row>
    <row r="1468" ht="24" customHeight="1" spans="1:9">
      <c r="A1468" s="8" t="s">
        <v>25819</v>
      </c>
      <c r="B1468" s="22" t="s">
        <v>6992</v>
      </c>
      <c r="C1468" s="12" t="s">
        <v>448</v>
      </c>
      <c r="D1468" s="11" t="s">
        <v>25820</v>
      </c>
      <c r="E1468" s="10" t="s">
        <v>22732</v>
      </c>
      <c r="F1468" s="25"/>
      <c r="G1468" s="25"/>
      <c r="H1468" s="15"/>
      <c r="I1468" s="15"/>
    </row>
    <row r="1469" ht="24" customHeight="1" spans="1:9">
      <c r="A1469" s="8" t="s">
        <v>25821</v>
      </c>
      <c r="B1469" s="22" t="s">
        <v>6993</v>
      </c>
      <c r="C1469" s="12" t="s">
        <v>175</v>
      </c>
      <c r="D1469" s="8" t="s">
        <v>25822</v>
      </c>
      <c r="E1469" s="10" t="s">
        <v>22732</v>
      </c>
      <c r="F1469" s="25"/>
      <c r="G1469" s="25"/>
      <c r="H1469" s="15"/>
      <c r="I1469" s="15"/>
    </row>
    <row r="1470" ht="24" customHeight="1" spans="1:9">
      <c r="A1470" s="8" t="s">
        <v>25823</v>
      </c>
      <c r="B1470" s="22" t="s">
        <v>25824</v>
      </c>
      <c r="C1470" s="12" t="s">
        <v>171</v>
      </c>
      <c r="D1470" s="11" t="s">
        <v>25825</v>
      </c>
      <c r="E1470" s="10" t="s">
        <v>22732</v>
      </c>
      <c r="F1470" s="25"/>
      <c r="G1470" s="25"/>
      <c r="H1470" s="15"/>
      <c r="I1470" s="15"/>
    </row>
    <row r="1471" ht="24" customHeight="1" spans="1:9">
      <c r="A1471" s="8" t="s">
        <v>25826</v>
      </c>
      <c r="B1471" s="22" t="s">
        <v>25827</v>
      </c>
      <c r="C1471" s="12" t="s">
        <v>171</v>
      </c>
      <c r="D1471" s="11" t="s">
        <v>25828</v>
      </c>
      <c r="E1471" s="10" t="s">
        <v>22732</v>
      </c>
      <c r="F1471" s="25"/>
      <c r="G1471" s="25"/>
      <c r="H1471" s="15"/>
      <c r="I1471" s="15"/>
    </row>
    <row r="1472" ht="24" customHeight="1" spans="1:9">
      <c r="A1472" s="8" t="s">
        <v>25829</v>
      </c>
      <c r="B1472" s="22" t="s">
        <v>25830</v>
      </c>
      <c r="C1472" s="12" t="s">
        <v>171</v>
      </c>
      <c r="D1472" s="8" t="s">
        <v>25831</v>
      </c>
      <c r="E1472" s="10" t="s">
        <v>22732</v>
      </c>
      <c r="F1472" s="25"/>
      <c r="G1472" s="25"/>
      <c r="H1472" s="15"/>
      <c r="I1472" s="15"/>
    </row>
    <row r="1473" ht="24" customHeight="1" spans="1:9">
      <c r="A1473" s="8" t="s">
        <v>25832</v>
      </c>
      <c r="B1473" s="22" t="s">
        <v>25833</v>
      </c>
      <c r="C1473" s="12" t="s">
        <v>171</v>
      </c>
      <c r="D1473" s="11" t="s">
        <v>25834</v>
      </c>
      <c r="E1473" s="10" t="s">
        <v>22732</v>
      </c>
      <c r="F1473" s="25"/>
      <c r="G1473" s="25"/>
      <c r="H1473" s="15"/>
      <c r="I1473" s="15"/>
    </row>
    <row r="1474" ht="24" customHeight="1" spans="1:9">
      <c r="A1474" s="8" t="s">
        <v>25835</v>
      </c>
      <c r="B1474" s="22" t="s">
        <v>25836</v>
      </c>
      <c r="C1474" s="12" t="s">
        <v>171</v>
      </c>
      <c r="D1474" s="11" t="s">
        <v>25837</v>
      </c>
      <c r="E1474" s="10" t="s">
        <v>22732</v>
      </c>
      <c r="F1474" s="25"/>
      <c r="G1474" s="25"/>
      <c r="H1474" s="15"/>
      <c r="I1474" s="15"/>
    </row>
    <row r="1475" ht="24" customHeight="1" spans="1:9">
      <c r="A1475" s="8" t="s">
        <v>25838</v>
      </c>
      <c r="B1475" s="22" t="s">
        <v>25839</v>
      </c>
      <c r="C1475" s="12" t="s">
        <v>171</v>
      </c>
      <c r="D1475" s="11" t="s">
        <v>25840</v>
      </c>
      <c r="E1475" s="10" t="s">
        <v>22732</v>
      </c>
      <c r="F1475" s="25"/>
      <c r="G1475" s="25"/>
      <c r="H1475" s="15"/>
      <c r="I1475" s="15"/>
    </row>
    <row r="1476" ht="24" customHeight="1" spans="1:9">
      <c r="A1476" s="8" t="s">
        <v>25841</v>
      </c>
      <c r="B1476" s="22" t="s">
        <v>25842</v>
      </c>
      <c r="C1476" s="12" t="s">
        <v>171</v>
      </c>
      <c r="D1476" s="11" t="s">
        <v>25843</v>
      </c>
      <c r="E1476" s="10" t="s">
        <v>22732</v>
      </c>
      <c r="F1476" s="25"/>
      <c r="G1476" s="25"/>
      <c r="H1476" s="15"/>
      <c r="I1476" s="15"/>
    </row>
    <row r="1477" ht="24" customHeight="1" spans="1:9">
      <c r="A1477" s="8" t="s">
        <v>25844</v>
      </c>
      <c r="B1477" s="22" t="s">
        <v>25845</v>
      </c>
      <c r="C1477" s="12" t="s">
        <v>171</v>
      </c>
      <c r="D1477" s="11" t="s">
        <v>25846</v>
      </c>
      <c r="E1477" s="10" t="s">
        <v>22732</v>
      </c>
      <c r="F1477" s="25"/>
      <c r="G1477" s="25"/>
      <c r="H1477" s="15"/>
      <c r="I1477" s="15"/>
    </row>
    <row r="1478" ht="24" customHeight="1" spans="1:9">
      <c r="A1478" s="8" t="s">
        <v>25847</v>
      </c>
      <c r="B1478" s="22" t="s">
        <v>25848</v>
      </c>
      <c r="C1478" s="12" t="s">
        <v>171</v>
      </c>
      <c r="D1478" s="11" t="s">
        <v>25849</v>
      </c>
      <c r="E1478" s="10" t="s">
        <v>22732</v>
      </c>
      <c r="F1478" s="25"/>
      <c r="G1478" s="25"/>
      <c r="H1478" s="15"/>
      <c r="I1478" s="15"/>
    </row>
    <row r="1479" ht="24" customHeight="1" spans="1:9">
      <c r="A1479" s="8" t="s">
        <v>25850</v>
      </c>
      <c r="B1479" s="22" t="s">
        <v>25851</v>
      </c>
      <c r="C1479" s="12" t="s">
        <v>171</v>
      </c>
      <c r="D1479" s="11" t="s">
        <v>25852</v>
      </c>
      <c r="E1479" s="10" t="s">
        <v>22732</v>
      </c>
      <c r="F1479" s="25"/>
      <c r="G1479" s="25"/>
      <c r="H1479" s="15"/>
      <c r="I1479" s="15"/>
    </row>
    <row r="1480" ht="24" customHeight="1" spans="1:9">
      <c r="A1480" s="8" t="s">
        <v>25853</v>
      </c>
      <c r="B1480" s="22" t="s">
        <v>25854</v>
      </c>
      <c r="C1480" s="12" t="s">
        <v>171</v>
      </c>
      <c r="D1480" s="11" t="s">
        <v>25855</v>
      </c>
      <c r="E1480" s="10" t="s">
        <v>22732</v>
      </c>
      <c r="F1480" s="25"/>
      <c r="G1480" s="25"/>
      <c r="H1480" s="15"/>
      <c r="I1480" s="15"/>
    </row>
    <row r="1481" ht="36" customHeight="1" spans="1:9">
      <c r="A1481" s="8" t="s">
        <v>25856</v>
      </c>
      <c r="B1481" s="22" t="s">
        <v>25857</v>
      </c>
      <c r="C1481" s="12" t="s">
        <v>171</v>
      </c>
      <c r="D1481" s="11" t="s">
        <v>25858</v>
      </c>
      <c r="E1481" s="10" t="s">
        <v>22732</v>
      </c>
      <c r="F1481" s="25"/>
      <c r="G1481" s="25"/>
      <c r="H1481" s="15"/>
      <c r="I1481" s="15"/>
    </row>
    <row r="1482" ht="24" customHeight="1" spans="1:9">
      <c r="A1482" s="8" t="s">
        <v>25859</v>
      </c>
      <c r="B1482" s="22" t="s">
        <v>25860</v>
      </c>
      <c r="C1482" s="12" t="s">
        <v>175</v>
      </c>
      <c r="D1482" s="11" t="s">
        <v>25861</v>
      </c>
      <c r="E1482" s="10" t="s">
        <v>22732</v>
      </c>
      <c r="F1482" s="25"/>
      <c r="G1482" s="25"/>
      <c r="H1482" s="15"/>
      <c r="I1482" s="15"/>
    </row>
    <row r="1483" ht="24" customHeight="1" spans="1:9">
      <c r="A1483" s="8" t="s">
        <v>25862</v>
      </c>
      <c r="B1483" s="22" t="s">
        <v>25863</v>
      </c>
      <c r="C1483" s="12" t="s">
        <v>175</v>
      </c>
      <c r="D1483" s="11" t="s">
        <v>25864</v>
      </c>
      <c r="E1483" s="10" t="s">
        <v>22732</v>
      </c>
      <c r="F1483" s="25"/>
      <c r="G1483" s="25"/>
      <c r="H1483" s="15"/>
      <c r="I1483" s="15"/>
    </row>
    <row r="1484" ht="24" customHeight="1" spans="1:9">
      <c r="A1484" s="8" t="s">
        <v>25865</v>
      </c>
      <c r="B1484" s="22" t="s">
        <v>25866</v>
      </c>
      <c r="C1484" s="12" t="s">
        <v>175</v>
      </c>
      <c r="D1484" s="11" t="s">
        <v>25867</v>
      </c>
      <c r="E1484" s="10" t="s">
        <v>22732</v>
      </c>
      <c r="F1484" s="25"/>
      <c r="G1484" s="25"/>
      <c r="H1484" s="15"/>
      <c r="I1484" s="15"/>
    </row>
    <row r="1485" ht="24" customHeight="1" spans="1:9">
      <c r="A1485" s="8" t="s">
        <v>25868</v>
      </c>
      <c r="B1485" s="22" t="s">
        <v>25869</v>
      </c>
      <c r="C1485" s="12" t="s">
        <v>171</v>
      </c>
      <c r="D1485" s="11" t="s">
        <v>25870</v>
      </c>
      <c r="E1485" s="10" t="s">
        <v>22732</v>
      </c>
      <c r="F1485" s="25"/>
      <c r="G1485" s="25"/>
      <c r="H1485" s="15"/>
      <c r="I1485" s="15"/>
    </row>
    <row r="1486" ht="24" customHeight="1" spans="1:9">
      <c r="A1486" s="8" t="s">
        <v>25871</v>
      </c>
      <c r="B1486" s="22" t="s">
        <v>7010</v>
      </c>
      <c r="C1486" s="12" t="s">
        <v>175</v>
      </c>
      <c r="D1486" s="11" t="s">
        <v>25872</v>
      </c>
      <c r="E1486" s="10" t="s">
        <v>22732</v>
      </c>
      <c r="F1486" s="25"/>
      <c r="G1486" s="25"/>
      <c r="H1486" s="15"/>
      <c r="I1486" s="15"/>
    </row>
    <row r="1487" ht="24" customHeight="1" spans="1:9">
      <c r="A1487" s="8" t="s">
        <v>25873</v>
      </c>
      <c r="B1487" s="22" t="s">
        <v>7011</v>
      </c>
      <c r="C1487" s="12" t="s">
        <v>175</v>
      </c>
      <c r="D1487" s="11" t="s">
        <v>25874</v>
      </c>
      <c r="E1487" s="10" t="s">
        <v>22732</v>
      </c>
      <c r="F1487" s="25"/>
      <c r="G1487" s="25"/>
      <c r="H1487" s="15"/>
      <c r="I1487" s="15"/>
    </row>
    <row r="1488" ht="24" customHeight="1" spans="1:9">
      <c r="A1488" s="8" t="s">
        <v>25875</v>
      </c>
      <c r="B1488" s="22" t="s">
        <v>7012</v>
      </c>
      <c r="C1488" s="12" t="s">
        <v>175</v>
      </c>
      <c r="D1488" s="11" t="s">
        <v>25876</v>
      </c>
      <c r="E1488" s="10" t="s">
        <v>22732</v>
      </c>
      <c r="F1488" s="25"/>
      <c r="G1488" s="25"/>
      <c r="H1488" s="15"/>
      <c r="I1488" s="15"/>
    </row>
    <row r="1489" ht="24" customHeight="1" spans="1:9">
      <c r="A1489" s="8" t="s">
        <v>25877</v>
      </c>
      <c r="B1489" s="22" t="s">
        <v>7013</v>
      </c>
      <c r="C1489" s="12" t="s">
        <v>175</v>
      </c>
      <c r="D1489" s="11" t="s">
        <v>25878</v>
      </c>
      <c r="E1489" s="10" t="s">
        <v>22732</v>
      </c>
      <c r="F1489" s="25"/>
      <c r="G1489" s="25"/>
      <c r="H1489" s="15"/>
      <c r="I1489" s="15"/>
    </row>
    <row r="1490" ht="24" customHeight="1" spans="1:9">
      <c r="A1490" s="8" t="s">
        <v>25879</v>
      </c>
      <c r="B1490" s="22" t="s">
        <v>7014</v>
      </c>
      <c r="C1490" s="12" t="s">
        <v>175</v>
      </c>
      <c r="D1490" s="11" t="s">
        <v>25880</v>
      </c>
      <c r="E1490" s="10" t="s">
        <v>22732</v>
      </c>
      <c r="F1490" s="25"/>
      <c r="G1490" s="25"/>
      <c r="H1490" s="15"/>
      <c r="I1490" s="15"/>
    </row>
    <row r="1491" ht="24" customHeight="1" spans="1:9">
      <c r="A1491" s="8" t="s">
        <v>25881</v>
      </c>
      <c r="B1491" s="22" t="s">
        <v>7015</v>
      </c>
      <c r="C1491" s="12" t="s">
        <v>175</v>
      </c>
      <c r="D1491" s="11" t="s">
        <v>25882</v>
      </c>
      <c r="E1491" s="10" t="s">
        <v>22732</v>
      </c>
      <c r="F1491" s="25"/>
      <c r="G1491" s="25"/>
      <c r="H1491" s="15"/>
      <c r="I1491" s="15"/>
    </row>
    <row r="1492" ht="24" customHeight="1" spans="1:9">
      <c r="A1492" s="8" t="s">
        <v>25883</v>
      </c>
      <c r="B1492" s="22" t="s">
        <v>7016</v>
      </c>
      <c r="C1492" s="12" t="s">
        <v>175</v>
      </c>
      <c r="D1492" s="11" t="s">
        <v>25884</v>
      </c>
      <c r="E1492" s="10" t="s">
        <v>22732</v>
      </c>
      <c r="F1492" s="25"/>
      <c r="G1492" s="25"/>
      <c r="H1492" s="15"/>
      <c r="I1492" s="15"/>
    </row>
    <row r="1493" ht="24" customHeight="1" spans="1:9">
      <c r="A1493" s="8" t="s">
        <v>25885</v>
      </c>
      <c r="B1493" s="22" t="s">
        <v>7017</v>
      </c>
      <c r="C1493" s="12" t="s">
        <v>175</v>
      </c>
      <c r="D1493" s="11" t="s">
        <v>25886</v>
      </c>
      <c r="E1493" s="10" t="s">
        <v>22732</v>
      </c>
      <c r="F1493" s="25"/>
      <c r="G1493" s="25"/>
      <c r="H1493" s="15"/>
      <c r="I1493" s="15"/>
    </row>
    <row r="1494" ht="24" customHeight="1" spans="1:9">
      <c r="A1494" s="8" t="s">
        <v>25887</v>
      </c>
      <c r="B1494" s="22" t="s">
        <v>7018</v>
      </c>
      <c r="C1494" s="12" t="s">
        <v>175</v>
      </c>
      <c r="D1494" s="11" t="s">
        <v>25888</v>
      </c>
      <c r="E1494" s="10" t="s">
        <v>22732</v>
      </c>
      <c r="F1494" s="25"/>
      <c r="G1494" s="25"/>
      <c r="H1494" s="15"/>
      <c r="I1494" s="15"/>
    </row>
    <row r="1495" ht="24" customHeight="1" spans="1:9">
      <c r="A1495" s="8" t="s">
        <v>25889</v>
      </c>
      <c r="B1495" s="22" t="s">
        <v>7019</v>
      </c>
      <c r="C1495" s="12" t="s">
        <v>175</v>
      </c>
      <c r="D1495" s="11" t="s">
        <v>25890</v>
      </c>
      <c r="E1495" s="10" t="s">
        <v>22732</v>
      </c>
      <c r="F1495" s="25"/>
      <c r="G1495" s="25"/>
      <c r="H1495" s="15"/>
      <c r="I1495" s="15"/>
    </row>
    <row r="1496" ht="24" customHeight="1" spans="1:9">
      <c r="A1496" s="8" t="s">
        <v>25891</v>
      </c>
      <c r="B1496" s="22" t="s">
        <v>7020</v>
      </c>
      <c r="C1496" s="12" t="s">
        <v>175</v>
      </c>
      <c r="D1496" s="11" t="s">
        <v>25892</v>
      </c>
      <c r="E1496" s="10" t="s">
        <v>22732</v>
      </c>
      <c r="F1496" s="25"/>
      <c r="G1496" s="25"/>
      <c r="H1496" s="15"/>
      <c r="I1496" s="15"/>
    </row>
    <row r="1497" ht="24" customHeight="1" spans="1:9">
      <c r="A1497" s="8" t="s">
        <v>25893</v>
      </c>
      <c r="B1497" s="22" t="s">
        <v>7021</v>
      </c>
      <c r="C1497" s="12" t="s">
        <v>175</v>
      </c>
      <c r="D1497" s="11" t="s">
        <v>25894</v>
      </c>
      <c r="E1497" s="10" t="s">
        <v>22732</v>
      </c>
      <c r="F1497" s="25"/>
      <c r="G1497" s="25"/>
      <c r="H1497" s="15"/>
      <c r="I1497" s="15"/>
    </row>
    <row r="1498" ht="24" customHeight="1" spans="1:9">
      <c r="A1498" s="8" t="s">
        <v>25895</v>
      </c>
      <c r="B1498" s="22" t="s">
        <v>7022</v>
      </c>
      <c r="C1498" s="12" t="s">
        <v>175</v>
      </c>
      <c r="D1498" s="11" t="s">
        <v>25896</v>
      </c>
      <c r="E1498" s="10" t="s">
        <v>22732</v>
      </c>
      <c r="F1498" s="25"/>
      <c r="G1498" s="25"/>
      <c r="H1498" s="15"/>
      <c r="I1498" s="15"/>
    </row>
    <row r="1499" ht="24" customHeight="1" spans="1:9">
      <c r="A1499" s="8" t="s">
        <v>25897</v>
      </c>
      <c r="B1499" s="22" t="s">
        <v>7023</v>
      </c>
      <c r="C1499" s="12" t="s">
        <v>175</v>
      </c>
      <c r="D1499" s="11" t="s">
        <v>25898</v>
      </c>
      <c r="E1499" s="10" t="s">
        <v>22732</v>
      </c>
      <c r="F1499" s="25"/>
      <c r="G1499" s="25"/>
      <c r="H1499" s="15"/>
      <c r="I1499" s="15"/>
    </row>
    <row r="1500" ht="24" customHeight="1" spans="1:9">
      <c r="A1500" s="8" t="s">
        <v>25899</v>
      </c>
      <c r="B1500" s="22" t="s">
        <v>7024</v>
      </c>
      <c r="C1500" s="12" t="s">
        <v>175</v>
      </c>
      <c r="D1500" s="11" t="s">
        <v>25900</v>
      </c>
      <c r="E1500" s="10" t="s">
        <v>22732</v>
      </c>
      <c r="F1500" s="25"/>
      <c r="G1500" s="25"/>
      <c r="H1500" s="15"/>
      <c r="I1500" s="15"/>
    </row>
    <row r="1501" ht="24" customHeight="1" spans="1:9">
      <c r="A1501" s="8" t="s">
        <v>25901</v>
      </c>
      <c r="B1501" s="22" t="s">
        <v>7025</v>
      </c>
      <c r="C1501" s="12" t="s">
        <v>175</v>
      </c>
      <c r="D1501" s="11" t="s">
        <v>25902</v>
      </c>
      <c r="E1501" s="10" t="s">
        <v>22732</v>
      </c>
      <c r="F1501" s="25"/>
      <c r="G1501" s="25"/>
      <c r="H1501" s="15"/>
      <c r="I1501" s="15"/>
    </row>
    <row r="1502" ht="24" customHeight="1" spans="1:9">
      <c r="A1502" s="8" t="s">
        <v>25903</v>
      </c>
      <c r="B1502" s="22" t="s">
        <v>7026</v>
      </c>
      <c r="C1502" s="12" t="s">
        <v>175</v>
      </c>
      <c r="D1502" s="11" t="s">
        <v>25904</v>
      </c>
      <c r="E1502" s="10" t="s">
        <v>22732</v>
      </c>
      <c r="F1502" s="25"/>
      <c r="G1502" s="25"/>
      <c r="H1502" s="15"/>
      <c r="I1502" s="15"/>
    </row>
    <row r="1503" ht="24" customHeight="1" spans="1:9">
      <c r="A1503" s="8" t="s">
        <v>25905</v>
      </c>
      <c r="B1503" s="22" t="s">
        <v>7027</v>
      </c>
      <c r="C1503" s="12" t="s">
        <v>175</v>
      </c>
      <c r="D1503" s="11" t="s">
        <v>25906</v>
      </c>
      <c r="E1503" s="10" t="s">
        <v>22732</v>
      </c>
      <c r="F1503" s="25"/>
      <c r="G1503" s="25"/>
      <c r="H1503" s="15"/>
      <c r="I1503" s="15"/>
    </row>
    <row r="1504" ht="24" customHeight="1" spans="1:9">
      <c r="A1504" s="8" t="s">
        <v>25907</v>
      </c>
      <c r="B1504" s="22" t="s">
        <v>7028</v>
      </c>
      <c r="C1504" s="12" t="s">
        <v>175</v>
      </c>
      <c r="D1504" s="11" t="s">
        <v>25908</v>
      </c>
      <c r="E1504" s="10" t="s">
        <v>22732</v>
      </c>
      <c r="F1504" s="25"/>
      <c r="G1504" s="25"/>
      <c r="H1504" s="15"/>
      <c r="I1504" s="15"/>
    </row>
    <row r="1505" ht="24" customHeight="1" spans="1:9">
      <c r="A1505" s="8" t="s">
        <v>25909</v>
      </c>
      <c r="B1505" s="22" t="s">
        <v>7029</v>
      </c>
      <c r="C1505" s="12" t="s">
        <v>175</v>
      </c>
      <c r="D1505" s="11" t="s">
        <v>25910</v>
      </c>
      <c r="E1505" s="10" t="s">
        <v>22732</v>
      </c>
      <c r="F1505" s="25"/>
      <c r="G1505" s="25"/>
      <c r="H1505" s="15"/>
      <c r="I1505" s="15"/>
    </row>
    <row r="1506" ht="24" customHeight="1" spans="1:9">
      <c r="A1506" s="8" t="s">
        <v>25911</v>
      </c>
      <c r="B1506" s="22" t="s">
        <v>7030</v>
      </c>
      <c r="C1506" s="12" t="s">
        <v>175</v>
      </c>
      <c r="D1506" s="11" t="s">
        <v>25912</v>
      </c>
      <c r="E1506" s="10" t="s">
        <v>22732</v>
      </c>
      <c r="F1506" s="25"/>
      <c r="G1506" s="25"/>
      <c r="H1506" s="15"/>
      <c r="I1506" s="15"/>
    </row>
    <row r="1507" ht="24" customHeight="1" spans="1:9">
      <c r="A1507" s="8" t="s">
        <v>25913</v>
      </c>
      <c r="B1507" s="22" t="s">
        <v>7031</v>
      </c>
      <c r="C1507" s="12" t="s">
        <v>175</v>
      </c>
      <c r="D1507" s="11" t="s">
        <v>25914</v>
      </c>
      <c r="E1507" s="10" t="s">
        <v>22732</v>
      </c>
      <c r="F1507" s="25"/>
      <c r="G1507" s="25"/>
      <c r="H1507" s="15"/>
      <c r="I1507" s="15"/>
    </row>
    <row r="1508" ht="24" customHeight="1" spans="1:9">
      <c r="A1508" s="8" t="s">
        <v>25915</v>
      </c>
      <c r="B1508" s="22" t="s">
        <v>7032</v>
      </c>
      <c r="C1508" s="12" t="s">
        <v>175</v>
      </c>
      <c r="D1508" s="11" t="s">
        <v>25916</v>
      </c>
      <c r="E1508" s="10" t="s">
        <v>22732</v>
      </c>
      <c r="F1508" s="25"/>
      <c r="G1508" s="25"/>
      <c r="H1508" s="15"/>
      <c r="I1508" s="15"/>
    </row>
    <row r="1509" ht="24" customHeight="1" spans="1:9">
      <c r="A1509" s="8" t="s">
        <v>25917</v>
      </c>
      <c r="B1509" s="22" t="s">
        <v>7033</v>
      </c>
      <c r="C1509" s="12" t="s">
        <v>175</v>
      </c>
      <c r="D1509" s="11" t="s">
        <v>25918</v>
      </c>
      <c r="E1509" s="10" t="s">
        <v>22732</v>
      </c>
      <c r="F1509" s="25"/>
      <c r="G1509" s="25"/>
      <c r="H1509" s="15"/>
      <c r="I1509" s="15"/>
    </row>
    <row r="1510" ht="24" customHeight="1" spans="1:9">
      <c r="A1510" s="8" t="s">
        <v>25919</v>
      </c>
      <c r="B1510" s="22" t="s">
        <v>7034</v>
      </c>
      <c r="C1510" s="12" t="s">
        <v>175</v>
      </c>
      <c r="D1510" s="11" t="s">
        <v>25920</v>
      </c>
      <c r="E1510" s="10" t="s">
        <v>22732</v>
      </c>
      <c r="F1510" s="25"/>
      <c r="G1510" s="25"/>
      <c r="H1510" s="15"/>
      <c r="I1510" s="15"/>
    </row>
    <row r="1511" ht="24" customHeight="1" spans="1:9">
      <c r="A1511" s="8" t="s">
        <v>25921</v>
      </c>
      <c r="B1511" s="22" t="s">
        <v>7035</v>
      </c>
      <c r="C1511" s="12" t="s">
        <v>175</v>
      </c>
      <c r="D1511" s="11" t="s">
        <v>25922</v>
      </c>
      <c r="E1511" s="10" t="s">
        <v>22732</v>
      </c>
      <c r="F1511" s="25"/>
      <c r="G1511" s="25"/>
      <c r="H1511" s="15"/>
      <c r="I1511" s="15"/>
    </row>
    <row r="1512" ht="24" customHeight="1" spans="1:9">
      <c r="A1512" s="8" t="s">
        <v>25923</v>
      </c>
      <c r="B1512" s="22" t="s">
        <v>7036</v>
      </c>
      <c r="C1512" s="12" t="s">
        <v>175</v>
      </c>
      <c r="D1512" s="11" t="s">
        <v>25924</v>
      </c>
      <c r="E1512" s="10" t="s">
        <v>22732</v>
      </c>
      <c r="F1512" s="25"/>
      <c r="G1512" s="25"/>
      <c r="H1512" s="15"/>
      <c r="I1512" s="15"/>
    </row>
    <row r="1513" ht="24" customHeight="1" spans="1:9">
      <c r="A1513" s="8" t="s">
        <v>25925</v>
      </c>
      <c r="B1513" s="22" t="s">
        <v>7037</v>
      </c>
      <c r="C1513" s="12" t="s">
        <v>175</v>
      </c>
      <c r="D1513" s="11" t="s">
        <v>25926</v>
      </c>
      <c r="E1513" s="10" t="s">
        <v>22732</v>
      </c>
      <c r="F1513" s="25"/>
      <c r="G1513" s="25"/>
      <c r="H1513" s="15"/>
      <c r="I1513" s="15"/>
    </row>
    <row r="1514" ht="24" customHeight="1" spans="1:9">
      <c r="A1514" s="8" t="s">
        <v>25927</v>
      </c>
      <c r="B1514" s="22" t="s">
        <v>7038</v>
      </c>
      <c r="C1514" s="12" t="s">
        <v>175</v>
      </c>
      <c r="D1514" s="11" t="s">
        <v>25928</v>
      </c>
      <c r="E1514" s="10" t="s">
        <v>22732</v>
      </c>
      <c r="F1514" s="25"/>
      <c r="G1514" s="25"/>
      <c r="H1514" s="15"/>
      <c r="I1514" s="15"/>
    </row>
    <row r="1515" ht="24" customHeight="1" spans="1:9">
      <c r="A1515" s="8" t="s">
        <v>25929</v>
      </c>
      <c r="B1515" s="22" t="s">
        <v>7039</v>
      </c>
      <c r="C1515" s="12" t="s">
        <v>175</v>
      </c>
      <c r="D1515" s="11" t="s">
        <v>25930</v>
      </c>
      <c r="E1515" s="10" t="s">
        <v>22732</v>
      </c>
      <c r="F1515" s="25"/>
      <c r="G1515" s="25"/>
      <c r="H1515" s="15"/>
      <c r="I1515" s="15"/>
    </row>
    <row r="1516" ht="24" customHeight="1" spans="1:9">
      <c r="A1516" s="8" t="s">
        <v>25931</v>
      </c>
      <c r="B1516" s="22" t="s">
        <v>7040</v>
      </c>
      <c r="C1516" s="12" t="s">
        <v>175</v>
      </c>
      <c r="D1516" s="11" t="s">
        <v>25932</v>
      </c>
      <c r="E1516" s="10" t="s">
        <v>22732</v>
      </c>
      <c r="F1516" s="25"/>
      <c r="G1516" s="25"/>
      <c r="H1516" s="15"/>
      <c r="I1516" s="15"/>
    </row>
    <row r="1517" ht="24" customHeight="1" spans="1:9">
      <c r="A1517" s="8" t="s">
        <v>25933</v>
      </c>
      <c r="B1517" s="22" t="s">
        <v>7041</v>
      </c>
      <c r="C1517" s="12" t="s">
        <v>175</v>
      </c>
      <c r="D1517" s="11" t="s">
        <v>25934</v>
      </c>
      <c r="E1517" s="10" t="s">
        <v>22732</v>
      </c>
      <c r="F1517" s="25"/>
      <c r="G1517" s="25"/>
      <c r="H1517" s="15"/>
      <c r="I1517" s="15"/>
    </row>
    <row r="1518" ht="24" customHeight="1" spans="1:9">
      <c r="A1518" s="8" t="s">
        <v>25935</v>
      </c>
      <c r="B1518" s="22" t="s">
        <v>7042</v>
      </c>
      <c r="C1518" s="12" t="s">
        <v>178</v>
      </c>
      <c r="D1518" s="11" t="s">
        <v>25936</v>
      </c>
      <c r="E1518" s="10" t="s">
        <v>22732</v>
      </c>
      <c r="F1518" s="25"/>
      <c r="G1518" s="25"/>
      <c r="H1518" s="15"/>
      <c r="I1518" s="15"/>
    </row>
    <row r="1519" ht="24" customHeight="1" spans="1:9">
      <c r="A1519" s="8" t="s">
        <v>25937</v>
      </c>
      <c r="B1519" s="22" t="s">
        <v>7043</v>
      </c>
      <c r="C1519" s="12" t="s">
        <v>178</v>
      </c>
      <c r="D1519" s="11" t="s">
        <v>25938</v>
      </c>
      <c r="E1519" s="10" t="s">
        <v>22732</v>
      </c>
      <c r="F1519" s="25"/>
      <c r="G1519" s="25"/>
      <c r="H1519" s="15"/>
      <c r="I1519" s="15"/>
    </row>
    <row r="1520" ht="24" customHeight="1" spans="1:9">
      <c r="A1520" s="8" t="s">
        <v>25939</v>
      </c>
      <c r="B1520" s="22" t="s">
        <v>7044</v>
      </c>
      <c r="C1520" s="12" t="s">
        <v>178</v>
      </c>
      <c r="D1520" s="11" t="s">
        <v>25940</v>
      </c>
      <c r="E1520" s="10" t="s">
        <v>22732</v>
      </c>
      <c r="F1520" s="25"/>
      <c r="G1520" s="25"/>
      <c r="H1520" s="15"/>
      <c r="I1520" s="15"/>
    </row>
    <row r="1521" ht="24" customHeight="1" spans="1:9">
      <c r="A1521" s="8" t="s">
        <v>25941</v>
      </c>
      <c r="B1521" s="22" t="s">
        <v>7045</v>
      </c>
      <c r="C1521" s="12" t="s">
        <v>178</v>
      </c>
      <c r="D1521" s="11" t="s">
        <v>25942</v>
      </c>
      <c r="E1521" s="10" t="s">
        <v>22732</v>
      </c>
      <c r="F1521" s="25"/>
      <c r="G1521" s="25"/>
      <c r="H1521" s="15"/>
      <c r="I1521" s="15"/>
    </row>
    <row r="1522" ht="24" customHeight="1" spans="1:9">
      <c r="A1522" s="8" t="s">
        <v>25943</v>
      </c>
      <c r="B1522" s="22" t="s">
        <v>7046</v>
      </c>
      <c r="C1522" s="12" t="s">
        <v>178</v>
      </c>
      <c r="D1522" s="11" t="s">
        <v>25944</v>
      </c>
      <c r="E1522" s="10" t="s">
        <v>22732</v>
      </c>
      <c r="F1522" s="25"/>
      <c r="G1522" s="25"/>
      <c r="H1522" s="15"/>
      <c r="I1522" s="15"/>
    </row>
    <row r="1523" ht="24" customHeight="1" spans="1:9">
      <c r="A1523" s="8" t="s">
        <v>25945</v>
      </c>
      <c r="B1523" s="22" t="s">
        <v>7047</v>
      </c>
      <c r="C1523" s="12" t="s">
        <v>178</v>
      </c>
      <c r="D1523" s="11" t="s">
        <v>25946</v>
      </c>
      <c r="E1523" s="10" t="s">
        <v>22732</v>
      </c>
      <c r="F1523" s="25"/>
      <c r="G1523" s="25"/>
      <c r="H1523" s="15"/>
      <c r="I1523" s="15"/>
    </row>
    <row r="1524" ht="24" customHeight="1" spans="1:9">
      <c r="A1524" s="8" t="s">
        <v>25947</v>
      </c>
      <c r="B1524" s="22" t="s">
        <v>7048</v>
      </c>
      <c r="C1524" s="12" t="s">
        <v>178</v>
      </c>
      <c r="D1524" s="11" t="s">
        <v>25948</v>
      </c>
      <c r="E1524" s="10" t="s">
        <v>22732</v>
      </c>
      <c r="F1524" s="25"/>
      <c r="G1524" s="25"/>
      <c r="H1524" s="15"/>
      <c r="I1524" s="15"/>
    </row>
    <row r="1525" ht="24" customHeight="1" spans="1:9">
      <c r="A1525" s="8" t="s">
        <v>25949</v>
      </c>
      <c r="B1525" s="22" t="s">
        <v>7049</v>
      </c>
      <c r="C1525" s="12" t="s">
        <v>178</v>
      </c>
      <c r="D1525" s="11" t="s">
        <v>25950</v>
      </c>
      <c r="E1525" s="10" t="s">
        <v>22732</v>
      </c>
      <c r="F1525" s="25"/>
      <c r="G1525" s="25"/>
      <c r="H1525" s="15"/>
      <c r="I1525" s="15"/>
    </row>
    <row r="1526" ht="24" customHeight="1" spans="1:9">
      <c r="A1526" s="8" t="s">
        <v>25951</v>
      </c>
      <c r="B1526" s="22" t="s">
        <v>7050</v>
      </c>
      <c r="C1526" s="12" t="s">
        <v>178</v>
      </c>
      <c r="D1526" s="11" t="s">
        <v>25952</v>
      </c>
      <c r="E1526" s="10" t="s">
        <v>22732</v>
      </c>
      <c r="F1526" s="25"/>
      <c r="G1526" s="25"/>
      <c r="H1526" s="15"/>
      <c r="I1526" s="15"/>
    </row>
    <row r="1527" ht="24" customHeight="1" spans="1:9">
      <c r="A1527" s="8" t="s">
        <v>25953</v>
      </c>
      <c r="B1527" s="22" t="s">
        <v>7051</v>
      </c>
      <c r="C1527" s="12" t="s">
        <v>178</v>
      </c>
      <c r="D1527" s="11" t="s">
        <v>25954</v>
      </c>
      <c r="E1527" s="10" t="s">
        <v>22732</v>
      </c>
      <c r="F1527" s="25"/>
      <c r="G1527" s="25"/>
      <c r="H1527" s="15"/>
      <c r="I1527" s="15"/>
    </row>
    <row r="1528" ht="24" customHeight="1" spans="1:9">
      <c r="A1528" s="8" t="s">
        <v>25955</v>
      </c>
      <c r="B1528" s="22" t="s">
        <v>7052</v>
      </c>
      <c r="C1528" s="12" t="s">
        <v>178</v>
      </c>
      <c r="D1528" s="8" t="s">
        <v>25956</v>
      </c>
      <c r="E1528" s="10" t="s">
        <v>22732</v>
      </c>
      <c r="F1528" s="25"/>
      <c r="G1528" s="25"/>
      <c r="H1528" s="15"/>
      <c r="I1528" s="15"/>
    </row>
    <row r="1529" ht="24" customHeight="1" spans="1:9">
      <c r="A1529" s="8" t="s">
        <v>25957</v>
      </c>
      <c r="B1529" s="22" t="s">
        <v>7053</v>
      </c>
      <c r="C1529" s="12" t="s">
        <v>178</v>
      </c>
      <c r="D1529" s="8" t="s">
        <v>25958</v>
      </c>
      <c r="E1529" s="10" t="s">
        <v>22732</v>
      </c>
      <c r="F1529" s="25"/>
      <c r="G1529" s="25"/>
      <c r="H1529" s="15"/>
      <c r="I1529" s="15"/>
    </row>
    <row r="1530" ht="24" customHeight="1" spans="1:9">
      <c r="A1530" s="8" t="s">
        <v>25959</v>
      </c>
      <c r="B1530" s="22" t="s">
        <v>7054</v>
      </c>
      <c r="C1530" s="12" t="s">
        <v>178</v>
      </c>
      <c r="D1530" s="11" t="s">
        <v>25960</v>
      </c>
      <c r="E1530" s="10" t="s">
        <v>22732</v>
      </c>
      <c r="F1530" s="25"/>
      <c r="G1530" s="25"/>
      <c r="H1530" s="15"/>
      <c r="I1530" s="15"/>
    </row>
    <row r="1531" ht="24" customHeight="1" spans="1:9">
      <c r="A1531" s="8" t="s">
        <v>25961</v>
      </c>
      <c r="B1531" s="22" t="s">
        <v>7055</v>
      </c>
      <c r="C1531" s="12" t="s">
        <v>178</v>
      </c>
      <c r="D1531" s="11" t="s">
        <v>25962</v>
      </c>
      <c r="E1531" s="10" t="s">
        <v>22732</v>
      </c>
      <c r="F1531" s="25"/>
      <c r="G1531" s="25"/>
      <c r="H1531" s="15"/>
      <c r="I1531" s="15"/>
    </row>
    <row r="1532" ht="24" customHeight="1" spans="1:9">
      <c r="A1532" s="8" t="s">
        <v>25963</v>
      </c>
      <c r="B1532" s="22" t="s">
        <v>7056</v>
      </c>
      <c r="C1532" s="12" t="s">
        <v>178</v>
      </c>
      <c r="D1532" s="11" t="s">
        <v>25964</v>
      </c>
      <c r="E1532" s="10" t="s">
        <v>22732</v>
      </c>
      <c r="F1532" s="25"/>
      <c r="G1532" s="25"/>
      <c r="H1532" s="15"/>
      <c r="I1532" s="15"/>
    </row>
    <row r="1533" ht="24" customHeight="1" spans="1:9">
      <c r="A1533" s="8" t="s">
        <v>25965</v>
      </c>
      <c r="B1533" s="22" t="s">
        <v>7057</v>
      </c>
      <c r="C1533" s="12" t="s">
        <v>178</v>
      </c>
      <c r="D1533" s="11" t="s">
        <v>25966</v>
      </c>
      <c r="E1533" s="10" t="s">
        <v>22732</v>
      </c>
      <c r="F1533" s="25"/>
      <c r="G1533" s="25"/>
      <c r="H1533" s="15"/>
      <c r="I1533" s="15"/>
    </row>
    <row r="1534" ht="24" customHeight="1" spans="1:9">
      <c r="A1534" s="8" t="s">
        <v>25967</v>
      </c>
      <c r="B1534" s="22" t="s">
        <v>7058</v>
      </c>
      <c r="C1534" s="12" t="s">
        <v>178</v>
      </c>
      <c r="D1534" s="8" t="s">
        <v>25968</v>
      </c>
      <c r="E1534" s="10" t="s">
        <v>22732</v>
      </c>
      <c r="F1534" s="25"/>
      <c r="G1534" s="25"/>
      <c r="H1534" s="15"/>
      <c r="I1534" s="15"/>
    </row>
    <row r="1535" ht="24" customHeight="1" spans="1:9">
      <c r="A1535" s="8" t="s">
        <v>25969</v>
      </c>
      <c r="B1535" s="22" t="s">
        <v>7059</v>
      </c>
      <c r="C1535" s="12" t="s">
        <v>178</v>
      </c>
      <c r="D1535" s="8" t="s">
        <v>25970</v>
      </c>
      <c r="E1535" s="10" t="s">
        <v>22732</v>
      </c>
      <c r="F1535" s="25"/>
      <c r="G1535" s="25"/>
      <c r="H1535" s="15"/>
      <c r="I1535" s="15"/>
    </row>
    <row r="1536" ht="24" customHeight="1" spans="1:9">
      <c r="A1536" s="8" t="s">
        <v>25971</v>
      </c>
      <c r="B1536" s="22" t="s">
        <v>7060</v>
      </c>
      <c r="C1536" s="12" t="s">
        <v>178</v>
      </c>
      <c r="D1536" s="8" t="s">
        <v>25972</v>
      </c>
      <c r="E1536" s="10" t="s">
        <v>22732</v>
      </c>
      <c r="F1536" s="25"/>
      <c r="G1536" s="25"/>
      <c r="H1536" s="15"/>
      <c r="I1536" s="15"/>
    </row>
    <row r="1537" ht="24" customHeight="1" spans="1:9">
      <c r="A1537" s="8" t="s">
        <v>25973</v>
      </c>
      <c r="B1537" s="22" t="s">
        <v>7061</v>
      </c>
      <c r="C1537" s="12" t="s">
        <v>178</v>
      </c>
      <c r="D1537" s="11" t="s">
        <v>25974</v>
      </c>
      <c r="E1537" s="10" t="s">
        <v>22732</v>
      </c>
      <c r="F1537" s="25"/>
      <c r="G1537" s="25"/>
      <c r="H1537" s="15"/>
      <c r="I1537" s="15"/>
    </row>
    <row r="1538" ht="24" customHeight="1" spans="1:9">
      <c r="A1538" s="8" t="s">
        <v>25975</v>
      </c>
      <c r="B1538" s="22" t="s">
        <v>25976</v>
      </c>
      <c r="C1538" s="12" t="s">
        <v>448</v>
      </c>
      <c r="D1538" s="11" t="s">
        <v>25977</v>
      </c>
      <c r="E1538" s="10" t="s">
        <v>22732</v>
      </c>
      <c r="F1538" s="25"/>
      <c r="G1538" s="25"/>
      <c r="H1538" s="15"/>
      <c r="I1538" s="15"/>
    </row>
    <row r="1539" ht="24" customHeight="1" spans="1:9">
      <c r="A1539" s="8" t="s">
        <v>25978</v>
      </c>
      <c r="B1539" s="22" t="s">
        <v>7063</v>
      </c>
      <c r="C1539" s="12" t="s">
        <v>175</v>
      </c>
      <c r="D1539" s="11" t="s">
        <v>25979</v>
      </c>
      <c r="E1539" s="10" t="s">
        <v>22732</v>
      </c>
      <c r="F1539" s="25"/>
      <c r="G1539" s="25"/>
      <c r="H1539" s="15"/>
      <c r="I1539" s="15"/>
    </row>
    <row r="1540" ht="24" customHeight="1" spans="1:9">
      <c r="A1540" s="8" t="s">
        <v>25980</v>
      </c>
      <c r="B1540" s="22" t="s">
        <v>7064</v>
      </c>
      <c r="C1540" s="12" t="s">
        <v>175</v>
      </c>
      <c r="D1540" s="11" t="s">
        <v>25981</v>
      </c>
      <c r="E1540" s="10" t="s">
        <v>22732</v>
      </c>
      <c r="F1540" s="25"/>
      <c r="G1540" s="25"/>
      <c r="H1540" s="15"/>
      <c r="I1540" s="15"/>
    </row>
    <row r="1541" ht="24" customHeight="1" spans="1:9">
      <c r="A1541" s="8" t="s">
        <v>25982</v>
      </c>
      <c r="B1541" s="22" t="s">
        <v>7065</v>
      </c>
      <c r="C1541" s="12" t="s">
        <v>175</v>
      </c>
      <c r="D1541" s="11" t="s">
        <v>25983</v>
      </c>
      <c r="E1541" s="10" t="s">
        <v>22732</v>
      </c>
      <c r="F1541" s="25"/>
      <c r="G1541" s="25"/>
      <c r="H1541" s="15"/>
      <c r="I1541" s="15"/>
    </row>
    <row r="1542" ht="24" customHeight="1" spans="1:9">
      <c r="A1542" s="8" t="s">
        <v>25984</v>
      </c>
      <c r="B1542" s="22" t="s">
        <v>7066</v>
      </c>
      <c r="C1542" s="12" t="s">
        <v>175</v>
      </c>
      <c r="D1542" s="11" t="s">
        <v>25985</v>
      </c>
      <c r="E1542" s="10" t="s">
        <v>22732</v>
      </c>
      <c r="F1542" s="25"/>
      <c r="G1542" s="25"/>
      <c r="H1542" s="15"/>
      <c r="I1542" s="15"/>
    </row>
    <row r="1543" ht="24" customHeight="1" spans="1:9">
      <c r="A1543" s="8" t="s">
        <v>25986</v>
      </c>
      <c r="B1543" s="22" t="s">
        <v>7067</v>
      </c>
      <c r="C1543" s="12" t="s">
        <v>175</v>
      </c>
      <c r="D1543" s="11" t="s">
        <v>25987</v>
      </c>
      <c r="E1543" s="10" t="s">
        <v>22732</v>
      </c>
      <c r="F1543" s="25"/>
      <c r="G1543" s="25"/>
      <c r="H1543" s="15"/>
      <c r="I1543" s="15"/>
    </row>
    <row r="1544" ht="24" customHeight="1" spans="1:9">
      <c r="A1544" s="8" t="s">
        <v>25988</v>
      </c>
      <c r="B1544" s="22" t="s">
        <v>7068</v>
      </c>
      <c r="C1544" s="12" t="s">
        <v>6935</v>
      </c>
      <c r="D1544" s="11" t="s">
        <v>25989</v>
      </c>
      <c r="E1544" s="10" t="s">
        <v>22732</v>
      </c>
      <c r="F1544" s="25"/>
      <c r="G1544" s="25"/>
      <c r="H1544" s="15"/>
      <c r="I1544" s="15"/>
    </row>
    <row r="1545" ht="24" customHeight="1" spans="1:9">
      <c r="A1545" s="8" t="s">
        <v>25990</v>
      </c>
      <c r="B1545" s="22" t="s">
        <v>7069</v>
      </c>
      <c r="C1545" s="12" t="s">
        <v>6935</v>
      </c>
      <c r="D1545" s="11" t="s">
        <v>25991</v>
      </c>
      <c r="E1545" s="10" t="s">
        <v>22732</v>
      </c>
      <c r="F1545" s="25"/>
      <c r="G1545" s="25"/>
      <c r="H1545" s="15"/>
      <c r="I1545" s="15"/>
    </row>
    <row r="1546" ht="24" customHeight="1" spans="1:9">
      <c r="A1546" s="8" t="s">
        <v>25992</v>
      </c>
      <c r="B1546" s="22" t="s">
        <v>7070</v>
      </c>
      <c r="C1546" s="12" t="s">
        <v>6935</v>
      </c>
      <c r="D1546" s="11" t="s">
        <v>25993</v>
      </c>
      <c r="E1546" s="10" t="s">
        <v>22732</v>
      </c>
      <c r="F1546" s="25"/>
      <c r="G1546" s="25"/>
      <c r="H1546" s="15"/>
      <c r="I1546" s="15"/>
    </row>
    <row r="1547" ht="24" customHeight="1" spans="1:9">
      <c r="A1547" s="8" t="s">
        <v>25994</v>
      </c>
      <c r="B1547" s="22" t="s">
        <v>7071</v>
      </c>
      <c r="C1547" s="12" t="s">
        <v>6935</v>
      </c>
      <c r="D1547" s="11" t="s">
        <v>25995</v>
      </c>
      <c r="E1547" s="10" t="s">
        <v>22732</v>
      </c>
      <c r="F1547" s="25"/>
      <c r="G1547" s="25"/>
      <c r="H1547" s="15"/>
      <c r="I1547" s="15"/>
    </row>
    <row r="1548" ht="24" customHeight="1" spans="1:9">
      <c r="A1548" s="8" t="s">
        <v>25996</v>
      </c>
      <c r="B1548" s="22" t="s">
        <v>7072</v>
      </c>
      <c r="C1548" s="12" t="s">
        <v>6935</v>
      </c>
      <c r="D1548" s="11" t="s">
        <v>25997</v>
      </c>
      <c r="E1548" s="10" t="s">
        <v>22732</v>
      </c>
      <c r="F1548" s="25"/>
      <c r="G1548" s="25"/>
      <c r="H1548" s="15"/>
      <c r="I1548" s="15"/>
    </row>
    <row r="1549" ht="24" customHeight="1" spans="1:9">
      <c r="A1549" s="8" t="s">
        <v>25998</v>
      </c>
      <c r="B1549" s="22" t="s">
        <v>7073</v>
      </c>
      <c r="C1549" s="12" t="s">
        <v>6935</v>
      </c>
      <c r="D1549" s="11" t="s">
        <v>25999</v>
      </c>
      <c r="E1549" s="10" t="s">
        <v>22732</v>
      </c>
      <c r="F1549" s="25"/>
      <c r="G1549" s="25"/>
      <c r="H1549" s="15"/>
      <c r="I1549" s="15"/>
    </row>
    <row r="1550" ht="24" customHeight="1" spans="1:9">
      <c r="A1550" s="8" t="s">
        <v>26000</v>
      </c>
      <c r="B1550" s="22" t="s">
        <v>7074</v>
      </c>
      <c r="C1550" s="12" t="s">
        <v>6935</v>
      </c>
      <c r="D1550" s="11" t="s">
        <v>25665</v>
      </c>
      <c r="E1550" s="10" t="s">
        <v>22732</v>
      </c>
      <c r="F1550" s="25"/>
      <c r="G1550" s="25"/>
      <c r="H1550" s="15"/>
      <c r="I1550" s="15"/>
    </row>
    <row r="1551" ht="24" customHeight="1" spans="1:9">
      <c r="A1551" s="8" t="s">
        <v>26001</v>
      </c>
      <c r="B1551" s="22" t="s">
        <v>26002</v>
      </c>
      <c r="C1551" s="12" t="s">
        <v>171</v>
      </c>
      <c r="D1551" s="11" t="s">
        <v>26003</v>
      </c>
      <c r="E1551" s="10" t="s">
        <v>22732</v>
      </c>
      <c r="F1551" s="25"/>
      <c r="G1551" s="25"/>
      <c r="H1551" s="15"/>
      <c r="I1551" s="15"/>
    </row>
    <row r="1552" ht="24" customHeight="1" spans="1:9">
      <c r="A1552" s="8" t="s">
        <v>26004</v>
      </c>
      <c r="B1552" s="22" t="s">
        <v>7103</v>
      </c>
      <c r="C1552" s="12" t="s">
        <v>178</v>
      </c>
      <c r="D1552" s="11" t="s">
        <v>26005</v>
      </c>
      <c r="E1552" s="10" t="s">
        <v>22732</v>
      </c>
      <c r="F1552" s="25"/>
      <c r="G1552" s="25"/>
      <c r="H1552" s="15"/>
      <c r="I1552" s="15"/>
    </row>
    <row r="1553" ht="24" customHeight="1" spans="1:9">
      <c r="A1553" s="8" t="s">
        <v>26006</v>
      </c>
      <c r="B1553" s="22" t="s">
        <v>7104</v>
      </c>
      <c r="C1553" s="12" t="s">
        <v>178</v>
      </c>
      <c r="D1553" s="11" t="s">
        <v>26007</v>
      </c>
      <c r="E1553" s="10" t="s">
        <v>22732</v>
      </c>
      <c r="F1553" s="25"/>
      <c r="G1553" s="25"/>
      <c r="H1553" s="15"/>
      <c r="I1553" s="15"/>
    </row>
    <row r="1554" ht="24" customHeight="1" spans="1:9">
      <c r="A1554" s="8" t="s">
        <v>26008</v>
      </c>
      <c r="B1554" s="22" t="s">
        <v>7105</v>
      </c>
      <c r="C1554" s="12" t="s">
        <v>178</v>
      </c>
      <c r="D1554" s="11" t="s">
        <v>26009</v>
      </c>
      <c r="E1554" s="10" t="s">
        <v>22732</v>
      </c>
      <c r="F1554" s="25"/>
      <c r="G1554" s="25"/>
      <c r="H1554" s="15"/>
      <c r="I1554" s="15"/>
    </row>
    <row r="1555" ht="24" customHeight="1" spans="1:9">
      <c r="A1555" s="8" t="s">
        <v>26010</v>
      </c>
      <c r="B1555" s="22" t="s">
        <v>7106</v>
      </c>
      <c r="C1555" s="12" t="s">
        <v>178</v>
      </c>
      <c r="D1555" s="11" t="s">
        <v>26011</v>
      </c>
      <c r="E1555" s="10" t="s">
        <v>22732</v>
      </c>
      <c r="F1555" s="25"/>
      <c r="G1555" s="25"/>
      <c r="H1555" s="15"/>
      <c r="I1555" s="15"/>
    </row>
    <row r="1556" ht="24" customHeight="1" spans="1:9">
      <c r="A1556" s="8" t="s">
        <v>26012</v>
      </c>
      <c r="B1556" s="22" t="s">
        <v>7107</v>
      </c>
      <c r="C1556" s="12" t="s">
        <v>178</v>
      </c>
      <c r="D1556" s="8" t="s">
        <v>26013</v>
      </c>
      <c r="E1556" s="10" t="s">
        <v>22732</v>
      </c>
      <c r="F1556" s="25"/>
      <c r="G1556" s="25"/>
      <c r="H1556" s="15"/>
      <c r="I1556" s="15"/>
    </row>
    <row r="1557" ht="24" customHeight="1" spans="1:9">
      <c r="A1557" s="8" t="s">
        <v>26014</v>
      </c>
      <c r="B1557" s="22" t="s">
        <v>7108</v>
      </c>
      <c r="C1557" s="12" t="s">
        <v>178</v>
      </c>
      <c r="D1557" s="11" t="s">
        <v>26015</v>
      </c>
      <c r="E1557" s="10" t="s">
        <v>22732</v>
      </c>
      <c r="F1557" s="25"/>
      <c r="G1557" s="25"/>
      <c r="H1557" s="15"/>
      <c r="I1557" s="15"/>
    </row>
    <row r="1558" ht="24" customHeight="1" spans="1:9">
      <c r="A1558" s="8" t="s">
        <v>26016</v>
      </c>
      <c r="B1558" s="22" t="s">
        <v>7109</v>
      </c>
      <c r="C1558" s="12" t="s">
        <v>178</v>
      </c>
      <c r="D1558" s="11" t="s">
        <v>26017</v>
      </c>
      <c r="E1558" s="10" t="s">
        <v>22732</v>
      </c>
      <c r="F1558" s="25"/>
      <c r="G1558" s="25"/>
      <c r="H1558" s="15"/>
      <c r="I1558" s="15"/>
    </row>
    <row r="1559" ht="24" customHeight="1" spans="1:9">
      <c r="A1559" s="8" t="s">
        <v>26018</v>
      </c>
      <c r="B1559" s="22" t="s">
        <v>7110</v>
      </c>
      <c r="C1559" s="12" t="s">
        <v>178</v>
      </c>
      <c r="D1559" s="11" t="s">
        <v>22989</v>
      </c>
      <c r="E1559" s="10" t="s">
        <v>22732</v>
      </c>
      <c r="F1559" s="25"/>
      <c r="G1559" s="25"/>
      <c r="H1559" s="15"/>
      <c r="I1559" s="15"/>
    </row>
    <row r="1560" ht="24" customHeight="1" spans="1:9">
      <c r="A1560" s="8" t="s">
        <v>26019</v>
      </c>
      <c r="B1560" s="22" t="s">
        <v>7111</v>
      </c>
      <c r="C1560" s="12" t="s">
        <v>178</v>
      </c>
      <c r="D1560" s="11" t="s">
        <v>26020</v>
      </c>
      <c r="E1560" s="10" t="s">
        <v>22732</v>
      </c>
      <c r="F1560" s="25"/>
      <c r="G1560" s="25"/>
      <c r="H1560" s="15"/>
      <c r="I1560" s="15"/>
    </row>
    <row r="1561" ht="24" customHeight="1" spans="1:9">
      <c r="A1561" s="8" t="s">
        <v>26021</v>
      </c>
      <c r="B1561" s="22" t="s">
        <v>7112</v>
      </c>
      <c r="C1561" s="12" t="s">
        <v>178</v>
      </c>
      <c r="D1561" s="8" t="s">
        <v>26022</v>
      </c>
      <c r="E1561" s="10" t="s">
        <v>22732</v>
      </c>
      <c r="F1561" s="25"/>
      <c r="G1561" s="25"/>
      <c r="H1561" s="15"/>
      <c r="I1561" s="15"/>
    </row>
    <row r="1562" ht="24" customHeight="1" spans="1:9">
      <c r="A1562" s="8" t="s">
        <v>26023</v>
      </c>
      <c r="B1562" s="22" t="s">
        <v>7113</v>
      </c>
      <c r="C1562" s="12" t="s">
        <v>178</v>
      </c>
      <c r="D1562" s="11" t="s">
        <v>26024</v>
      </c>
      <c r="E1562" s="10" t="s">
        <v>22732</v>
      </c>
      <c r="F1562" s="25"/>
      <c r="G1562" s="25"/>
      <c r="H1562" s="15"/>
      <c r="I1562" s="15"/>
    </row>
    <row r="1563" ht="24" customHeight="1" spans="1:9">
      <c r="A1563" s="8" t="s">
        <v>26025</v>
      </c>
      <c r="B1563" s="22" t="s">
        <v>7114</v>
      </c>
      <c r="C1563" s="12" t="s">
        <v>178</v>
      </c>
      <c r="D1563" s="11" t="s">
        <v>26026</v>
      </c>
      <c r="E1563" s="10" t="s">
        <v>22732</v>
      </c>
      <c r="F1563" s="25"/>
      <c r="G1563" s="25"/>
      <c r="H1563" s="15"/>
      <c r="I1563" s="15"/>
    </row>
    <row r="1564" ht="24" customHeight="1" spans="1:9">
      <c r="A1564" s="8" t="s">
        <v>26027</v>
      </c>
      <c r="B1564" s="22" t="s">
        <v>7115</v>
      </c>
      <c r="C1564" s="12" t="s">
        <v>448</v>
      </c>
      <c r="D1564" s="11" t="s">
        <v>26028</v>
      </c>
      <c r="E1564" s="10" t="s">
        <v>22732</v>
      </c>
      <c r="F1564" s="25"/>
      <c r="G1564" s="25"/>
      <c r="H1564" s="15"/>
      <c r="I1564" s="15"/>
    </row>
    <row r="1565" ht="24" customHeight="1" spans="1:9">
      <c r="A1565" s="8" t="s">
        <v>26029</v>
      </c>
      <c r="B1565" s="22" t="s">
        <v>7116</v>
      </c>
      <c r="C1565" s="12" t="s">
        <v>448</v>
      </c>
      <c r="D1565" s="11" t="s">
        <v>26030</v>
      </c>
      <c r="E1565" s="10" t="s">
        <v>22732</v>
      </c>
      <c r="F1565" s="25"/>
      <c r="G1565" s="25"/>
      <c r="H1565" s="15"/>
      <c r="I1565" s="15"/>
    </row>
    <row r="1566" ht="24" customHeight="1" spans="1:9">
      <c r="A1566" s="8" t="s">
        <v>26031</v>
      </c>
      <c r="B1566" s="22" t="s">
        <v>7117</v>
      </c>
      <c r="C1566" s="12" t="s">
        <v>448</v>
      </c>
      <c r="D1566" s="8" t="s">
        <v>26032</v>
      </c>
      <c r="E1566" s="10" t="s">
        <v>22732</v>
      </c>
      <c r="F1566" s="25"/>
      <c r="G1566" s="25"/>
      <c r="H1566" s="15"/>
      <c r="I1566" s="15"/>
    </row>
    <row r="1567" ht="24" customHeight="1" spans="1:9">
      <c r="A1567" s="8" t="s">
        <v>26033</v>
      </c>
      <c r="B1567" s="22" t="s">
        <v>7118</v>
      </c>
      <c r="C1567" s="12" t="s">
        <v>448</v>
      </c>
      <c r="D1567" s="11" t="s">
        <v>26034</v>
      </c>
      <c r="E1567" s="10" t="s">
        <v>22732</v>
      </c>
      <c r="F1567" s="25"/>
      <c r="G1567" s="25"/>
      <c r="H1567" s="15"/>
      <c r="I1567" s="15"/>
    </row>
    <row r="1568" ht="24" customHeight="1" spans="1:9">
      <c r="A1568" s="8" t="s">
        <v>26035</v>
      </c>
      <c r="B1568" s="22" t="s">
        <v>7119</v>
      </c>
      <c r="C1568" s="12" t="s">
        <v>448</v>
      </c>
      <c r="D1568" s="11" t="s">
        <v>26036</v>
      </c>
      <c r="E1568" s="10" t="s">
        <v>22732</v>
      </c>
      <c r="F1568" s="25"/>
      <c r="G1568" s="25"/>
      <c r="H1568" s="15"/>
      <c r="I1568" s="15"/>
    </row>
    <row r="1569" ht="24" customHeight="1" spans="1:9">
      <c r="A1569" s="8" t="s">
        <v>26037</v>
      </c>
      <c r="B1569" s="22" t="s">
        <v>7120</v>
      </c>
      <c r="C1569" s="12" t="s">
        <v>448</v>
      </c>
      <c r="D1569" s="11" t="s">
        <v>26038</v>
      </c>
      <c r="E1569" s="10" t="s">
        <v>22732</v>
      </c>
      <c r="F1569" s="25"/>
      <c r="G1569" s="25"/>
      <c r="H1569" s="15"/>
      <c r="I1569" s="15"/>
    </row>
    <row r="1570" ht="24" customHeight="1" spans="1:9">
      <c r="A1570" s="8" t="s">
        <v>26039</v>
      </c>
      <c r="B1570" s="22" t="s">
        <v>7121</v>
      </c>
      <c r="C1570" s="12" t="s">
        <v>448</v>
      </c>
      <c r="D1570" s="11" t="s">
        <v>26040</v>
      </c>
      <c r="E1570" s="10" t="s">
        <v>22732</v>
      </c>
      <c r="F1570" s="25"/>
      <c r="G1570" s="25"/>
      <c r="H1570" s="15"/>
      <c r="I1570" s="15"/>
    </row>
    <row r="1571" ht="24" customHeight="1" spans="1:9">
      <c r="A1571" s="8" t="s">
        <v>26041</v>
      </c>
      <c r="B1571" s="22" t="s">
        <v>26042</v>
      </c>
      <c r="C1571" s="12" t="s">
        <v>448</v>
      </c>
      <c r="D1571" s="11" t="s">
        <v>26043</v>
      </c>
      <c r="E1571" s="10" t="s">
        <v>22732</v>
      </c>
      <c r="F1571" s="25"/>
      <c r="G1571" s="25"/>
      <c r="H1571" s="15"/>
      <c r="I1571" s="15"/>
    </row>
    <row r="1572" ht="24" customHeight="1" spans="1:9">
      <c r="A1572" s="8" t="s">
        <v>26044</v>
      </c>
      <c r="B1572" s="22" t="s">
        <v>7123</v>
      </c>
      <c r="C1572" s="12" t="s">
        <v>448</v>
      </c>
      <c r="D1572" s="11" t="s">
        <v>26045</v>
      </c>
      <c r="E1572" s="10" t="s">
        <v>22732</v>
      </c>
      <c r="F1572" s="25"/>
      <c r="G1572" s="25"/>
      <c r="H1572" s="15"/>
      <c r="I1572" s="15"/>
    </row>
    <row r="1573" ht="24" customHeight="1" spans="1:9">
      <c r="A1573" s="8" t="s">
        <v>26046</v>
      </c>
      <c r="B1573" s="22" t="s">
        <v>7124</v>
      </c>
      <c r="C1573" s="12" t="s">
        <v>448</v>
      </c>
      <c r="D1573" s="11" t="s">
        <v>26047</v>
      </c>
      <c r="E1573" s="10" t="s">
        <v>22732</v>
      </c>
      <c r="F1573" s="25"/>
      <c r="G1573" s="25"/>
      <c r="H1573" s="15"/>
      <c r="I1573" s="15"/>
    </row>
    <row r="1574" ht="24" customHeight="1" spans="1:9">
      <c r="A1574" s="8" t="s">
        <v>26048</v>
      </c>
      <c r="B1574" s="22" t="s">
        <v>7125</v>
      </c>
      <c r="C1574" s="12" t="s">
        <v>448</v>
      </c>
      <c r="D1574" s="11" t="s">
        <v>26049</v>
      </c>
      <c r="E1574" s="10" t="s">
        <v>22732</v>
      </c>
      <c r="F1574" s="25"/>
      <c r="G1574" s="25"/>
      <c r="H1574" s="15"/>
      <c r="I1574" s="15"/>
    </row>
    <row r="1575" ht="24" customHeight="1" spans="1:9">
      <c r="A1575" s="8" t="s">
        <v>26050</v>
      </c>
      <c r="B1575" s="22" t="s">
        <v>7126</v>
      </c>
      <c r="C1575" s="12" t="s">
        <v>448</v>
      </c>
      <c r="D1575" s="11" t="s">
        <v>26051</v>
      </c>
      <c r="E1575" s="10" t="s">
        <v>22732</v>
      </c>
      <c r="F1575" s="25"/>
      <c r="G1575" s="25"/>
      <c r="H1575" s="15"/>
      <c r="I1575" s="15"/>
    </row>
    <row r="1576" ht="24" customHeight="1" spans="1:9">
      <c r="A1576" s="8" t="s">
        <v>26052</v>
      </c>
      <c r="B1576" s="22" t="s">
        <v>7127</v>
      </c>
      <c r="C1576" s="12" t="s">
        <v>448</v>
      </c>
      <c r="D1576" s="8" t="s">
        <v>26053</v>
      </c>
      <c r="E1576" s="10" t="s">
        <v>22732</v>
      </c>
      <c r="F1576" s="25"/>
      <c r="G1576" s="25"/>
      <c r="H1576" s="15"/>
      <c r="I1576" s="15"/>
    </row>
    <row r="1577" ht="24" customHeight="1" spans="1:9">
      <c r="A1577" s="8" t="s">
        <v>26054</v>
      </c>
      <c r="B1577" s="22" t="s">
        <v>7128</v>
      </c>
      <c r="C1577" s="12" t="s">
        <v>448</v>
      </c>
      <c r="D1577" s="11" t="s">
        <v>26055</v>
      </c>
      <c r="E1577" s="10" t="s">
        <v>22732</v>
      </c>
      <c r="F1577" s="25"/>
      <c r="G1577" s="25"/>
      <c r="H1577" s="15"/>
      <c r="I1577" s="15"/>
    </row>
    <row r="1578" ht="24" customHeight="1" spans="1:9">
      <c r="A1578" s="8" t="s">
        <v>26056</v>
      </c>
      <c r="B1578" s="22" t="s">
        <v>7129</v>
      </c>
      <c r="C1578" s="12" t="s">
        <v>448</v>
      </c>
      <c r="D1578" s="11" t="s">
        <v>26057</v>
      </c>
      <c r="E1578" s="10" t="s">
        <v>22732</v>
      </c>
      <c r="F1578" s="25"/>
      <c r="G1578" s="25"/>
      <c r="H1578" s="15"/>
      <c r="I1578" s="15"/>
    </row>
    <row r="1579" ht="24" customHeight="1" spans="1:9">
      <c r="A1579" s="8" t="s">
        <v>26058</v>
      </c>
      <c r="B1579" s="22" t="s">
        <v>7130</v>
      </c>
      <c r="C1579" s="12" t="s">
        <v>448</v>
      </c>
      <c r="D1579" s="11" t="s">
        <v>26059</v>
      </c>
      <c r="E1579" s="10" t="s">
        <v>22732</v>
      </c>
      <c r="F1579" s="25"/>
      <c r="G1579" s="25"/>
      <c r="H1579" s="15"/>
      <c r="I1579" s="15"/>
    </row>
    <row r="1580" ht="24" customHeight="1" spans="1:9">
      <c r="A1580" s="8" t="s">
        <v>26060</v>
      </c>
      <c r="B1580" s="22" t="s">
        <v>7131</v>
      </c>
      <c r="C1580" s="12" t="s">
        <v>448</v>
      </c>
      <c r="D1580" s="11" t="s">
        <v>26061</v>
      </c>
      <c r="E1580" s="10" t="s">
        <v>22732</v>
      </c>
      <c r="F1580" s="25"/>
      <c r="G1580" s="25"/>
      <c r="H1580" s="15"/>
      <c r="I1580" s="15"/>
    </row>
    <row r="1581" ht="24" customHeight="1" spans="1:9">
      <c r="A1581" s="8" t="s">
        <v>26062</v>
      </c>
      <c r="B1581" s="22" t="s">
        <v>7132</v>
      </c>
      <c r="C1581" s="12" t="s">
        <v>448</v>
      </c>
      <c r="D1581" s="8" t="s">
        <v>26063</v>
      </c>
      <c r="E1581" s="10" t="s">
        <v>22732</v>
      </c>
      <c r="F1581" s="25"/>
      <c r="G1581" s="25"/>
      <c r="H1581" s="15"/>
      <c r="I1581" s="15"/>
    </row>
    <row r="1582" ht="24" customHeight="1" spans="1:9">
      <c r="A1582" s="8" t="s">
        <v>26064</v>
      </c>
      <c r="B1582" s="22" t="s">
        <v>453</v>
      </c>
      <c r="C1582" s="12" t="s">
        <v>448</v>
      </c>
      <c r="D1582" s="11" t="s">
        <v>26065</v>
      </c>
      <c r="E1582" s="10" t="s">
        <v>22732</v>
      </c>
      <c r="F1582" s="25"/>
      <c r="G1582" s="25"/>
      <c r="H1582" s="15"/>
      <c r="I1582" s="15"/>
    </row>
    <row r="1583" ht="24" customHeight="1" spans="1:9">
      <c r="A1583" s="8" t="s">
        <v>26066</v>
      </c>
      <c r="B1583" s="22" t="s">
        <v>7133</v>
      </c>
      <c r="C1583" s="12" t="s">
        <v>448</v>
      </c>
      <c r="D1583" s="11" t="s">
        <v>26067</v>
      </c>
      <c r="E1583" s="10" t="s">
        <v>22732</v>
      </c>
      <c r="F1583" s="25"/>
      <c r="G1583" s="25"/>
      <c r="H1583" s="15"/>
      <c r="I1583" s="15"/>
    </row>
    <row r="1584" ht="24" customHeight="1" spans="1:9">
      <c r="A1584" s="8" t="s">
        <v>26068</v>
      </c>
      <c r="B1584" s="22" t="s">
        <v>7134</v>
      </c>
      <c r="C1584" s="12" t="s">
        <v>448</v>
      </c>
      <c r="D1584" s="11" t="s">
        <v>26069</v>
      </c>
      <c r="E1584" s="10" t="s">
        <v>22732</v>
      </c>
      <c r="F1584" s="25"/>
      <c r="G1584" s="25"/>
      <c r="H1584" s="15"/>
      <c r="I1584" s="15"/>
    </row>
    <row r="1585" ht="24" customHeight="1" spans="1:9">
      <c r="A1585" s="8" t="s">
        <v>26070</v>
      </c>
      <c r="B1585" s="22" t="s">
        <v>7135</v>
      </c>
      <c r="C1585" s="12" t="s">
        <v>448</v>
      </c>
      <c r="D1585" s="11" t="s">
        <v>26071</v>
      </c>
      <c r="E1585" s="10" t="s">
        <v>22732</v>
      </c>
      <c r="F1585" s="25"/>
      <c r="G1585" s="25"/>
      <c r="H1585" s="15"/>
      <c r="I1585" s="15"/>
    </row>
    <row r="1586" ht="24" customHeight="1" spans="1:9">
      <c r="A1586" s="8" t="s">
        <v>26072</v>
      </c>
      <c r="B1586" s="22" t="s">
        <v>26073</v>
      </c>
      <c r="C1586" s="12" t="s">
        <v>448</v>
      </c>
      <c r="D1586" s="8" t="s">
        <v>26074</v>
      </c>
      <c r="E1586" s="10" t="s">
        <v>22732</v>
      </c>
      <c r="F1586" s="25"/>
      <c r="G1586" s="25"/>
      <c r="H1586" s="15"/>
      <c r="I1586" s="15"/>
    </row>
    <row r="1587" ht="24" customHeight="1" spans="1:9">
      <c r="A1587" s="8" t="s">
        <v>26075</v>
      </c>
      <c r="B1587" s="22" t="s">
        <v>26076</v>
      </c>
      <c r="C1587" s="12" t="s">
        <v>448</v>
      </c>
      <c r="D1587" s="11" t="s">
        <v>26077</v>
      </c>
      <c r="E1587" s="10" t="s">
        <v>22732</v>
      </c>
      <c r="F1587" s="25"/>
      <c r="G1587" s="25"/>
      <c r="H1587" s="15"/>
      <c r="I1587" s="15"/>
    </row>
    <row r="1588" ht="24" customHeight="1" spans="1:9">
      <c r="A1588" s="8" t="s">
        <v>26078</v>
      </c>
      <c r="B1588" s="22" t="s">
        <v>26079</v>
      </c>
      <c r="C1588" s="12" t="s">
        <v>448</v>
      </c>
      <c r="D1588" s="11" t="s">
        <v>26080</v>
      </c>
      <c r="E1588" s="10" t="s">
        <v>22732</v>
      </c>
      <c r="F1588" s="25"/>
      <c r="G1588" s="25"/>
      <c r="H1588" s="15"/>
      <c r="I1588" s="15"/>
    </row>
    <row r="1589" ht="24" customHeight="1" spans="1:9">
      <c r="A1589" s="8" t="s">
        <v>26081</v>
      </c>
      <c r="B1589" s="22" t="s">
        <v>26082</v>
      </c>
      <c r="C1589" s="12" t="s">
        <v>448</v>
      </c>
      <c r="D1589" s="11" t="s">
        <v>26083</v>
      </c>
      <c r="E1589" s="10" t="s">
        <v>22732</v>
      </c>
      <c r="F1589" s="25"/>
      <c r="G1589" s="25"/>
      <c r="H1589" s="15"/>
      <c r="I1589" s="15"/>
    </row>
    <row r="1590" ht="24" customHeight="1" spans="1:9">
      <c r="A1590" s="8" t="s">
        <v>26084</v>
      </c>
      <c r="B1590" s="22" t="s">
        <v>26085</v>
      </c>
      <c r="C1590" s="12" t="s">
        <v>448</v>
      </c>
      <c r="D1590" s="8" t="s">
        <v>26086</v>
      </c>
      <c r="E1590" s="10" t="s">
        <v>22732</v>
      </c>
      <c r="F1590" s="25"/>
      <c r="G1590" s="25"/>
      <c r="H1590" s="15"/>
      <c r="I1590" s="15"/>
    </row>
    <row r="1591" ht="24" customHeight="1" spans="1:9">
      <c r="A1591" s="8" t="s">
        <v>26087</v>
      </c>
      <c r="B1591" s="22" t="s">
        <v>26088</v>
      </c>
      <c r="C1591" s="12" t="s">
        <v>448</v>
      </c>
      <c r="D1591" s="11" t="s">
        <v>26089</v>
      </c>
      <c r="E1591" s="10" t="s">
        <v>22732</v>
      </c>
      <c r="F1591" s="25"/>
      <c r="G1591" s="25"/>
      <c r="H1591" s="15"/>
      <c r="I1591" s="15"/>
    </row>
    <row r="1592" ht="24" customHeight="1" spans="1:9">
      <c r="A1592" s="8" t="s">
        <v>26090</v>
      </c>
      <c r="B1592" s="22" t="s">
        <v>7142</v>
      </c>
      <c r="C1592" s="12" t="s">
        <v>178</v>
      </c>
      <c r="D1592" s="11" t="s">
        <v>26091</v>
      </c>
      <c r="E1592" s="10" t="s">
        <v>22732</v>
      </c>
      <c r="F1592" s="25"/>
      <c r="G1592" s="25"/>
      <c r="H1592" s="15"/>
      <c r="I1592" s="15"/>
    </row>
    <row r="1593" ht="24" customHeight="1" spans="1:9">
      <c r="A1593" s="8" t="s">
        <v>26092</v>
      </c>
      <c r="B1593" s="22" t="s">
        <v>7143</v>
      </c>
      <c r="C1593" s="12" t="s">
        <v>178</v>
      </c>
      <c r="D1593" s="11" t="s">
        <v>26093</v>
      </c>
      <c r="E1593" s="10" t="s">
        <v>22732</v>
      </c>
      <c r="F1593" s="25"/>
      <c r="G1593" s="25"/>
      <c r="H1593" s="15"/>
      <c r="I1593" s="15"/>
    </row>
    <row r="1594" ht="24" customHeight="1" spans="1:9">
      <c r="A1594" s="8" t="s">
        <v>26094</v>
      </c>
      <c r="B1594" s="22" t="s">
        <v>7144</v>
      </c>
      <c r="C1594" s="12" t="s">
        <v>178</v>
      </c>
      <c r="D1594" s="11" t="s">
        <v>26095</v>
      </c>
      <c r="E1594" s="10" t="s">
        <v>22732</v>
      </c>
      <c r="F1594" s="25"/>
      <c r="G1594" s="25"/>
      <c r="H1594" s="15"/>
      <c r="I1594" s="15"/>
    </row>
    <row r="1595" ht="24" customHeight="1" spans="1:9">
      <c r="A1595" s="8" t="s">
        <v>26096</v>
      </c>
      <c r="B1595" s="22" t="s">
        <v>7145</v>
      </c>
      <c r="C1595" s="12" t="s">
        <v>178</v>
      </c>
      <c r="D1595" s="11" t="s">
        <v>26097</v>
      </c>
      <c r="E1595" s="10" t="s">
        <v>22732</v>
      </c>
      <c r="F1595" s="25"/>
      <c r="G1595" s="25"/>
      <c r="H1595" s="15"/>
      <c r="I1595" s="15"/>
    </row>
    <row r="1596" ht="24" customHeight="1" spans="1:9">
      <c r="A1596" s="8" t="s">
        <v>26098</v>
      </c>
      <c r="B1596" s="22" t="s">
        <v>26099</v>
      </c>
      <c r="C1596" s="12" t="s">
        <v>448</v>
      </c>
      <c r="D1596" s="11" t="s">
        <v>26100</v>
      </c>
      <c r="E1596" s="10" t="s">
        <v>22732</v>
      </c>
      <c r="F1596" s="25"/>
      <c r="G1596" s="25"/>
      <c r="H1596" s="15"/>
      <c r="I1596" s="15"/>
    </row>
    <row r="1597" ht="24" customHeight="1" spans="1:9">
      <c r="A1597" s="8" t="s">
        <v>26101</v>
      </c>
      <c r="B1597" s="22" t="s">
        <v>7147</v>
      </c>
      <c r="C1597" s="12" t="s">
        <v>178</v>
      </c>
      <c r="D1597" s="11" t="s">
        <v>26102</v>
      </c>
      <c r="E1597" s="10" t="s">
        <v>22732</v>
      </c>
      <c r="F1597" s="25"/>
      <c r="G1597" s="25"/>
      <c r="H1597" s="15"/>
      <c r="I1597" s="15"/>
    </row>
    <row r="1598" ht="24" customHeight="1" spans="1:9">
      <c r="A1598" s="8" t="s">
        <v>26103</v>
      </c>
      <c r="B1598" s="22" t="s">
        <v>7148</v>
      </c>
      <c r="C1598" s="12" t="s">
        <v>178</v>
      </c>
      <c r="D1598" s="11" t="s">
        <v>26104</v>
      </c>
      <c r="E1598" s="10" t="s">
        <v>22732</v>
      </c>
      <c r="F1598" s="25"/>
      <c r="G1598" s="25"/>
      <c r="H1598" s="15"/>
      <c r="I1598" s="15"/>
    </row>
    <row r="1599" ht="24" customHeight="1" spans="1:9">
      <c r="A1599" s="8" t="s">
        <v>26105</v>
      </c>
      <c r="B1599" s="22" t="s">
        <v>26106</v>
      </c>
      <c r="C1599" s="12" t="s">
        <v>448</v>
      </c>
      <c r="D1599" s="11" t="s">
        <v>26107</v>
      </c>
      <c r="E1599" s="10" t="s">
        <v>22732</v>
      </c>
      <c r="F1599" s="25"/>
      <c r="G1599" s="25"/>
      <c r="H1599" s="15"/>
      <c r="I1599" s="15"/>
    </row>
    <row r="1600" ht="24" customHeight="1" spans="1:9">
      <c r="A1600" s="8" t="s">
        <v>26108</v>
      </c>
      <c r="B1600" s="22" t="s">
        <v>7150</v>
      </c>
      <c r="C1600" s="12" t="s">
        <v>178</v>
      </c>
      <c r="D1600" s="11" t="s">
        <v>26109</v>
      </c>
      <c r="E1600" s="10" t="s">
        <v>22732</v>
      </c>
      <c r="F1600" s="25"/>
      <c r="G1600" s="25"/>
      <c r="H1600" s="15"/>
      <c r="I1600" s="15"/>
    </row>
    <row r="1601" ht="24" customHeight="1" spans="1:9">
      <c r="A1601" s="8" t="s">
        <v>26110</v>
      </c>
      <c r="B1601" s="22" t="s">
        <v>26111</v>
      </c>
      <c r="C1601" s="12" t="s">
        <v>448</v>
      </c>
      <c r="D1601" s="11" t="s">
        <v>26112</v>
      </c>
      <c r="E1601" s="10" t="s">
        <v>22732</v>
      </c>
      <c r="F1601" s="25"/>
      <c r="G1601" s="25"/>
      <c r="H1601" s="15"/>
      <c r="I1601" s="15"/>
    </row>
    <row r="1602" ht="24" customHeight="1" spans="1:9">
      <c r="A1602" s="8" t="s">
        <v>26113</v>
      </c>
      <c r="B1602" s="22" t="s">
        <v>7152</v>
      </c>
      <c r="C1602" s="12" t="s">
        <v>178</v>
      </c>
      <c r="D1602" s="11" t="s">
        <v>26114</v>
      </c>
      <c r="E1602" s="10" t="s">
        <v>22732</v>
      </c>
      <c r="F1602" s="25"/>
      <c r="G1602" s="25"/>
      <c r="H1602" s="15"/>
      <c r="I1602" s="15"/>
    </row>
    <row r="1603" ht="24" customHeight="1" spans="1:9">
      <c r="A1603" s="8" t="s">
        <v>26115</v>
      </c>
      <c r="B1603" s="22" t="s">
        <v>26116</v>
      </c>
      <c r="C1603" s="12" t="s">
        <v>448</v>
      </c>
      <c r="D1603" s="11" t="s">
        <v>26117</v>
      </c>
      <c r="E1603" s="10" t="s">
        <v>22732</v>
      </c>
      <c r="F1603" s="25"/>
      <c r="G1603" s="25"/>
      <c r="H1603" s="15"/>
      <c r="I1603" s="15"/>
    </row>
    <row r="1604" ht="24" customHeight="1" spans="1:9">
      <c r="A1604" s="8" t="s">
        <v>26118</v>
      </c>
      <c r="B1604" s="22" t="s">
        <v>7154</v>
      </c>
      <c r="C1604" s="12" t="s">
        <v>178</v>
      </c>
      <c r="D1604" s="11" t="s">
        <v>26119</v>
      </c>
      <c r="E1604" s="10" t="s">
        <v>22732</v>
      </c>
      <c r="F1604" s="25"/>
      <c r="G1604" s="25"/>
      <c r="H1604" s="15"/>
      <c r="I1604" s="15"/>
    </row>
    <row r="1605" ht="24" customHeight="1" spans="1:9">
      <c r="A1605" s="8" t="s">
        <v>26120</v>
      </c>
      <c r="B1605" s="22" t="s">
        <v>7155</v>
      </c>
      <c r="C1605" s="12" t="s">
        <v>178</v>
      </c>
      <c r="D1605" s="11" t="s">
        <v>26121</v>
      </c>
      <c r="E1605" s="10" t="s">
        <v>22732</v>
      </c>
      <c r="F1605" s="25"/>
      <c r="G1605" s="25"/>
      <c r="H1605" s="15"/>
      <c r="I1605" s="15"/>
    </row>
    <row r="1606" ht="24" customHeight="1" spans="1:9">
      <c r="A1606" s="8" t="s">
        <v>26122</v>
      </c>
      <c r="B1606" s="22" t="s">
        <v>7156</v>
      </c>
      <c r="C1606" s="12" t="s">
        <v>178</v>
      </c>
      <c r="D1606" s="11" t="s">
        <v>26123</v>
      </c>
      <c r="E1606" s="10" t="s">
        <v>22732</v>
      </c>
      <c r="F1606" s="25"/>
      <c r="G1606" s="25"/>
      <c r="H1606" s="15"/>
      <c r="I1606" s="15"/>
    </row>
    <row r="1607" ht="24" customHeight="1" spans="1:9">
      <c r="A1607" s="8" t="s">
        <v>26124</v>
      </c>
      <c r="B1607" s="22" t="s">
        <v>26125</v>
      </c>
      <c r="C1607" s="12" t="s">
        <v>448</v>
      </c>
      <c r="D1607" s="11" t="s">
        <v>26126</v>
      </c>
      <c r="E1607" s="10" t="s">
        <v>22732</v>
      </c>
      <c r="F1607" s="25"/>
      <c r="G1607" s="25"/>
      <c r="H1607" s="15"/>
      <c r="I1607" s="15"/>
    </row>
    <row r="1608" ht="24" customHeight="1" spans="1:9">
      <c r="A1608" s="8" t="s">
        <v>26127</v>
      </c>
      <c r="B1608" s="22" t="s">
        <v>7158</v>
      </c>
      <c r="C1608" s="12" t="s">
        <v>178</v>
      </c>
      <c r="D1608" s="11" t="s">
        <v>26128</v>
      </c>
      <c r="E1608" s="10" t="s">
        <v>22732</v>
      </c>
      <c r="F1608" s="25"/>
      <c r="G1608" s="25"/>
      <c r="H1608" s="15"/>
      <c r="I1608" s="15"/>
    </row>
    <row r="1609" ht="24" customHeight="1" spans="1:9">
      <c r="A1609" s="8" t="s">
        <v>26129</v>
      </c>
      <c r="B1609" s="22" t="s">
        <v>7159</v>
      </c>
      <c r="C1609" s="12" t="s">
        <v>178</v>
      </c>
      <c r="D1609" s="11" t="s">
        <v>26130</v>
      </c>
      <c r="E1609" s="10" t="s">
        <v>22732</v>
      </c>
      <c r="F1609" s="25"/>
      <c r="G1609" s="25"/>
      <c r="H1609" s="15"/>
      <c r="I1609" s="15"/>
    </row>
    <row r="1610" ht="24" customHeight="1" spans="1:9">
      <c r="A1610" s="8" t="s">
        <v>26131</v>
      </c>
      <c r="B1610" s="22" t="s">
        <v>26132</v>
      </c>
      <c r="C1610" s="12" t="s">
        <v>448</v>
      </c>
      <c r="D1610" s="11" t="s">
        <v>26133</v>
      </c>
      <c r="E1610" s="10" t="s">
        <v>22732</v>
      </c>
      <c r="F1610" s="25"/>
      <c r="G1610" s="25"/>
      <c r="H1610" s="15"/>
      <c r="I1610" s="15"/>
    </row>
    <row r="1611" ht="24" customHeight="1" spans="1:9">
      <c r="A1611" s="8" t="s">
        <v>26134</v>
      </c>
      <c r="B1611" s="22" t="s">
        <v>7161</v>
      </c>
      <c r="C1611" s="12" t="s">
        <v>178</v>
      </c>
      <c r="D1611" s="11" t="s">
        <v>26135</v>
      </c>
      <c r="E1611" s="10" t="s">
        <v>22732</v>
      </c>
      <c r="F1611" s="25"/>
      <c r="G1611" s="25"/>
      <c r="H1611" s="15"/>
      <c r="I1611" s="15"/>
    </row>
    <row r="1612" ht="24" customHeight="1" spans="1:9">
      <c r="A1612" s="8" t="s">
        <v>26136</v>
      </c>
      <c r="B1612" s="22" t="s">
        <v>26137</v>
      </c>
      <c r="C1612" s="12" t="s">
        <v>448</v>
      </c>
      <c r="D1612" s="11" t="s">
        <v>26138</v>
      </c>
      <c r="E1612" s="10" t="s">
        <v>22732</v>
      </c>
      <c r="F1612" s="25"/>
      <c r="G1612" s="25"/>
      <c r="H1612" s="15"/>
      <c r="I1612" s="15"/>
    </row>
    <row r="1613" ht="24" customHeight="1" spans="1:9">
      <c r="A1613" s="8" t="s">
        <v>26139</v>
      </c>
      <c r="B1613" s="22" t="s">
        <v>7163</v>
      </c>
      <c r="C1613" s="12" t="s">
        <v>178</v>
      </c>
      <c r="D1613" s="11" t="s">
        <v>26121</v>
      </c>
      <c r="E1613" s="10" t="s">
        <v>22732</v>
      </c>
      <c r="F1613" s="25"/>
      <c r="G1613" s="25"/>
      <c r="H1613" s="15"/>
      <c r="I1613" s="15"/>
    </row>
    <row r="1614" ht="24" customHeight="1" spans="1:9">
      <c r="A1614" s="8" t="s">
        <v>26140</v>
      </c>
      <c r="B1614" s="22" t="s">
        <v>26141</v>
      </c>
      <c r="C1614" s="12" t="s">
        <v>448</v>
      </c>
      <c r="D1614" s="11" t="s">
        <v>26142</v>
      </c>
      <c r="E1614" s="10" t="s">
        <v>22732</v>
      </c>
      <c r="F1614" s="25"/>
      <c r="G1614" s="25"/>
      <c r="H1614" s="15"/>
      <c r="I1614" s="15"/>
    </row>
    <row r="1615" ht="24" customHeight="1" spans="1:9">
      <c r="A1615" s="8" t="s">
        <v>26143</v>
      </c>
      <c r="B1615" s="22" t="s">
        <v>7165</v>
      </c>
      <c r="C1615" s="12" t="s">
        <v>178</v>
      </c>
      <c r="D1615" s="11" t="s">
        <v>26123</v>
      </c>
      <c r="E1615" s="10" t="s">
        <v>22732</v>
      </c>
      <c r="F1615" s="25"/>
      <c r="G1615" s="25"/>
      <c r="H1615" s="15"/>
      <c r="I1615" s="15"/>
    </row>
    <row r="1616" ht="24" customHeight="1" spans="1:9">
      <c r="A1616" s="8" t="s">
        <v>26144</v>
      </c>
      <c r="B1616" s="22" t="s">
        <v>26145</v>
      </c>
      <c r="C1616" s="12" t="s">
        <v>448</v>
      </c>
      <c r="D1616" s="11" t="s">
        <v>26146</v>
      </c>
      <c r="E1616" s="10" t="s">
        <v>22732</v>
      </c>
      <c r="F1616" s="25"/>
      <c r="G1616" s="25"/>
      <c r="H1616" s="15"/>
      <c r="I1616" s="15"/>
    </row>
    <row r="1617" ht="24" customHeight="1" spans="1:9">
      <c r="A1617" s="8" t="s">
        <v>26147</v>
      </c>
      <c r="B1617" s="22" t="s">
        <v>7167</v>
      </c>
      <c r="C1617" s="12" t="s">
        <v>178</v>
      </c>
      <c r="D1617" s="11" t="s">
        <v>26128</v>
      </c>
      <c r="E1617" s="10" t="s">
        <v>22732</v>
      </c>
      <c r="F1617" s="25"/>
      <c r="G1617" s="25"/>
      <c r="H1617" s="15"/>
      <c r="I1617" s="15"/>
    </row>
    <row r="1618" ht="24" customHeight="1" spans="1:9">
      <c r="A1618" s="8" t="s">
        <v>26148</v>
      </c>
      <c r="B1618" s="22" t="s">
        <v>26149</v>
      </c>
      <c r="C1618" s="12" t="s">
        <v>448</v>
      </c>
      <c r="D1618" s="8" t="s">
        <v>26150</v>
      </c>
      <c r="E1618" s="10" t="s">
        <v>22732</v>
      </c>
      <c r="F1618" s="25"/>
      <c r="G1618" s="25"/>
      <c r="H1618" s="15"/>
      <c r="I1618" s="15"/>
    </row>
    <row r="1619" ht="24" customHeight="1" spans="1:9">
      <c r="A1619" s="8" t="s">
        <v>26151</v>
      </c>
      <c r="B1619" s="22" t="s">
        <v>7169</v>
      </c>
      <c r="C1619" s="12" t="s">
        <v>178</v>
      </c>
      <c r="D1619" s="8" t="s">
        <v>26130</v>
      </c>
      <c r="E1619" s="10" t="s">
        <v>22732</v>
      </c>
      <c r="F1619" s="25"/>
      <c r="G1619" s="25"/>
      <c r="H1619" s="15"/>
      <c r="I1619" s="15"/>
    </row>
    <row r="1620" ht="24" customHeight="1" spans="1:9">
      <c r="A1620" s="8" t="s">
        <v>26152</v>
      </c>
      <c r="B1620" s="22" t="s">
        <v>26153</v>
      </c>
      <c r="C1620" s="12" t="s">
        <v>448</v>
      </c>
      <c r="D1620" s="11" t="s">
        <v>26154</v>
      </c>
      <c r="E1620" s="10" t="s">
        <v>22732</v>
      </c>
      <c r="F1620" s="25"/>
      <c r="G1620" s="25"/>
      <c r="H1620" s="15"/>
      <c r="I1620" s="15"/>
    </row>
    <row r="1621" ht="24" customHeight="1" spans="1:9">
      <c r="A1621" s="8" t="s">
        <v>26155</v>
      </c>
      <c r="B1621" s="22" t="s">
        <v>7171</v>
      </c>
      <c r="C1621" s="12" t="s">
        <v>178</v>
      </c>
      <c r="D1621" s="11" t="s">
        <v>26135</v>
      </c>
      <c r="E1621" s="10" t="s">
        <v>22732</v>
      </c>
      <c r="F1621" s="25"/>
      <c r="G1621" s="25"/>
      <c r="H1621" s="15"/>
      <c r="I1621" s="15"/>
    </row>
    <row r="1622" ht="24" customHeight="1" spans="1:9">
      <c r="A1622" s="8" t="s">
        <v>26156</v>
      </c>
      <c r="B1622" s="22" t="s">
        <v>26157</v>
      </c>
      <c r="C1622" s="12" t="s">
        <v>448</v>
      </c>
      <c r="D1622" s="11" t="s">
        <v>26158</v>
      </c>
      <c r="E1622" s="10" t="s">
        <v>22732</v>
      </c>
      <c r="F1622" s="25"/>
      <c r="G1622" s="25"/>
      <c r="H1622" s="15"/>
      <c r="I1622" s="15"/>
    </row>
    <row r="1623" ht="24" customHeight="1" spans="1:9">
      <c r="A1623" s="8" t="s">
        <v>26159</v>
      </c>
      <c r="B1623" s="22" t="s">
        <v>7173</v>
      </c>
      <c r="C1623" s="12" t="s">
        <v>178</v>
      </c>
      <c r="D1623" s="11" t="s">
        <v>26160</v>
      </c>
      <c r="E1623" s="10" t="s">
        <v>22732</v>
      </c>
      <c r="F1623" s="25"/>
      <c r="G1623" s="25"/>
      <c r="H1623" s="15"/>
      <c r="I1623" s="15"/>
    </row>
    <row r="1624" ht="24" customHeight="1" spans="1:9">
      <c r="A1624" s="8" t="s">
        <v>26161</v>
      </c>
      <c r="B1624" s="22" t="s">
        <v>26162</v>
      </c>
      <c r="C1624" s="12" t="s">
        <v>448</v>
      </c>
      <c r="D1624" s="11" t="s">
        <v>26163</v>
      </c>
      <c r="E1624" s="10" t="s">
        <v>22732</v>
      </c>
      <c r="F1624" s="25"/>
      <c r="G1624" s="25"/>
      <c r="H1624" s="15"/>
      <c r="I1624" s="15"/>
    </row>
    <row r="1625" ht="24" customHeight="1" spans="1:9">
      <c r="A1625" s="8" t="s">
        <v>26164</v>
      </c>
      <c r="B1625" s="22" t="s">
        <v>7175</v>
      </c>
      <c r="C1625" s="12" t="s">
        <v>178</v>
      </c>
      <c r="D1625" s="11" t="s">
        <v>26165</v>
      </c>
      <c r="E1625" s="10" t="s">
        <v>22732</v>
      </c>
      <c r="F1625" s="25"/>
      <c r="G1625" s="25"/>
      <c r="H1625" s="15"/>
      <c r="I1625" s="15"/>
    </row>
    <row r="1626" ht="24" customHeight="1" spans="1:9">
      <c r="A1626" s="8" t="s">
        <v>26166</v>
      </c>
      <c r="B1626" s="22" t="s">
        <v>26167</v>
      </c>
      <c r="C1626" s="12" t="s">
        <v>448</v>
      </c>
      <c r="D1626" s="11" t="s">
        <v>26168</v>
      </c>
      <c r="E1626" s="10" t="s">
        <v>22732</v>
      </c>
      <c r="F1626" s="25"/>
      <c r="G1626" s="25"/>
      <c r="H1626" s="15"/>
      <c r="I1626" s="15"/>
    </row>
    <row r="1627" ht="24" customHeight="1" spans="1:9">
      <c r="A1627" s="8" t="s">
        <v>26169</v>
      </c>
      <c r="B1627" s="22" t="s">
        <v>7177</v>
      </c>
      <c r="C1627" s="12" t="s">
        <v>178</v>
      </c>
      <c r="D1627" s="11" t="s">
        <v>26170</v>
      </c>
      <c r="E1627" s="10" t="s">
        <v>22732</v>
      </c>
      <c r="F1627" s="25"/>
      <c r="G1627" s="25"/>
      <c r="H1627" s="15"/>
      <c r="I1627" s="15"/>
    </row>
    <row r="1628" ht="24" customHeight="1" spans="1:9">
      <c r="A1628" s="8" t="s">
        <v>26171</v>
      </c>
      <c r="B1628" s="22" t="s">
        <v>26172</v>
      </c>
      <c r="C1628" s="12" t="s">
        <v>448</v>
      </c>
      <c r="D1628" s="8" t="s">
        <v>26173</v>
      </c>
      <c r="E1628" s="10" t="s">
        <v>22732</v>
      </c>
      <c r="F1628" s="25"/>
      <c r="G1628" s="25"/>
      <c r="H1628" s="15"/>
      <c r="I1628" s="15"/>
    </row>
    <row r="1629" ht="24" customHeight="1" spans="1:9">
      <c r="A1629" s="8" t="s">
        <v>26174</v>
      </c>
      <c r="B1629" s="22" t="s">
        <v>7179</v>
      </c>
      <c r="C1629" s="12" t="s">
        <v>178</v>
      </c>
      <c r="D1629" s="8" t="s">
        <v>26175</v>
      </c>
      <c r="E1629" s="10" t="s">
        <v>22732</v>
      </c>
      <c r="F1629" s="25"/>
      <c r="G1629" s="25"/>
      <c r="H1629" s="15"/>
      <c r="I1629" s="15"/>
    </row>
    <row r="1630" ht="24" customHeight="1" spans="1:9">
      <c r="A1630" s="8" t="s">
        <v>26176</v>
      </c>
      <c r="B1630" s="22" t="s">
        <v>26177</v>
      </c>
      <c r="C1630" s="12" t="s">
        <v>448</v>
      </c>
      <c r="D1630" s="8" t="s">
        <v>26178</v>
      </c>
      <c r="E1630" s="10" t="s">
        <v>22732</v>
      </c>
      <c r="F1630" s="25"/>
      <c r="G1630" s="25"/>
      <c r="H1630" s="15"/>
      <c r="I1630" s="15"/>
    </row>
    <row r="1631" ht="24" customHeight="1" spans="1:9">
      <c r="A1631" s="8" t="s">
        <v>26179</v>
      </c>
      <c r="B1631" s="22" t="s">
        <v>7181</v>
      </c>
      <c r="C1631" s="12" t="s">
        <v>178</v>
      </c>
      <c r="D1631" s="8" t="s">
        <v>26160</v>
      </c>
      <c r="E1631" s="10" t="s">
        <v>22732</v>
      </c>
      <c r="F1631" s="25"/>
      <c r="G1631" s="25"/>
      <c r="H1631" s="15"/>
      <c r="I1631" s="15"/>
    </row>
    <row r="1632" ht="24" customHeight="1" spans="1:9">
      <c r="A1632" s="8" t="s">
        <v>26180</v>
      </c>
      <c r="B1632" s="22" t="s">
        <v>26181</v>
      </c>
      <c r="C1632" s="12" t="s">
        <v>448</v>
      </c>
      <c r="D1632" s="8" t="s">
        <v>26182</v>
      </c>
      <c r="E1632" s="10" t="s">
        <v>22732</v>
      </c>
      <c r="F1632" s="25"/>
      <c r="G1632" s="25"/>
      <c r="H1632" s="15"/>
      <c r="I1632" s="15"/>
    </row>
    <row r="1633" ht="24" customHeight="1" spans="1:9">
      <c r="A1633" s="8" t="s">
        <v>26183</v>
      </c>
      <c r="B1633" s="22" t="s">
        <v>7183</v>
      </c>
      <c r="C1633" s="12" t="s">
        <v>178</v>
      </c>
      <c r="D1633" s="8" t="s">
        <v>26184</v>
      </c>
      <c r="E1633" s="10" t="s">
        <v>22732</v>
      </c>
      <c r="F1633" s="25"/>
      <c r="G1633" s="25"/>
      <c r="H1633" s="15"/>
      <c r="I1633" s="15"/>
    </row>
    <row r="1634" ht="24" customHeight="1" spans="1:9">
      <c r="A1634" s="8" t="s">
        <v>26185</v>
      </c>
      <c r="B1634" s="22" t="s">
        <v>26186</v>
      </c>
      <c r="C1634" s="12" t="s">
        <v>448</v>
      </c>
      <c r="D1634" s="8" t="s">
        <v>26187</v>
      </c>
      <c r="E1634" s="10" t="s">
        <v>22732</v>
      </c>
      <c r="F1634" s="25"/>
      <c r="G1634" s="25"/>
      <c r="H1634" s="15"/>
      <c r="I1634" s="15"/>
    </row>
    <row r="1635" ht="24" customHeight="1" spans="1:9">
      <c r="A1635" s="8" t="s">
        <v>26188</v>
      </c>
      <c r="B1635" s="22" t="s">
        <v>7185</v>
      </c>
      <c r="C1635" s="12" t="s">
        <v>178</v>
      </c>
      <c r="D1635" s="8" t="s">
        <v>26189</v>
      </c>
      <c r="E1635" s="10" t="s">
        <v>22732</v>
      </c>
      <c r="F1635" s="25"/>
      <c r="G1635" s="25"/>
      <c r="H1635" s="15"/>
      <c r="I1635" s="15"/>
    </row>
    <row r="1636" ht="24" customHeight="1" spans="1:9">
      <c r="A1636" s="8" t="s">
        <v>26190</v>
      </c>
      <c r="B1636" s="22" t="s">
        <v>26191</v>
      </c>
      <c r="C1636" s="12" t="s">
        <v>448</v>
      </c>
      <c r="D1636" s="8" t="s">
        <v>26192</v>
      </c>
      <c r="E1636" s="10" t="s">
        <v>22732</v>
      </c>
      <c r="F1636" s="25"/>
      <c r="G1636" s="25"/>
      <c r="H1636" s="15"/>
      <c r="I1636" s="15"/>
    </row>
    <row r="1637" ht="24" customHeight="1" spans="1:9">
      <c r="A1637" s="8" t="s">
        <v>26193</v>
      </c>
      <c r="B1637" s="22" t="s">
        <v>7187</v>
      </c>
      <c r="C1637" s="12" t="s">
        <v>178</v>
      </c>
      <c r="D1637" s="8" t="s">
        <v>26194</v>
      </c>
      <c r="E1637" s="10" t="s">
        <v>22732</v>
      </c>
      <c r="F1637" s="25"/>
      <c r="G1637" s="25"/>
      <c r="H1637" s="15"/>
      <c r="I1637" s="15"/>
    </row>
    <row r="1638" ht="24" customHeight="1" spans="1:9">
      <c r="A1638" s="8" t="s">
        <v>26195</v>
      </c>
      <c r="B1638" s="22" t="s">
        <v>26196</v>
      </c>
      <c r="C1638" s="12" t="s">
        <v>448</v>
      </c>
      <c r="D1638" s="8" t="s">
        <v>26197</v>
      </c>
      <c r="E1638" s="10" t="s">
        <v>22732</v>
      </c>
      <c r="F1638" s="25"/>
      <c r="G1638" s="25"/>
      <c r="H1638" s="15"/>
      <c r="I1638" s="15"/>
    </row>
    <row r="1639" ht="24" customHeight="1" spans="1:9">
      <c r="A1639" s="8" t="s">
        <v>26198</v>
      </c>
      <c r="B1639" s="22" t="s">
        <v>7189</v>
      </c>
      <c r="C1639" s="12" t="s">
        <v>178</v>
      </c>
      <c r="D1639" s="8" t="s">
        <v>26184</v>
      </c>
      <c r="E1639" s="10" t="s">
        <v>22732</v>
      </c>
      <c r="F1639" s="25"/>
      <c r="G1639" s="25"/>
      <c r="H1639" s="15"/>
      <c r="I1639" s="15"/>
    </row>
    <row r="1640" ht="24" customHeight="1" spans="1:9">
      <c r="A1640" s="8" t="s">
        <v>26199</v>
      </c>
      <c r="B1640" s="22" t="s">
        <v>26200</v>
      </c>
      <c r="C1640" s="12" t="s">
        <v>448</v>
      </c>
      <c r="D1640" s="8" t="s">
        <v>26201</v>
      </c>
      <c r="E1640" s="10" t="s">
        <v>22732</v>
      </c>
      <c r="F1640" s="25"/>
      <c r="G1640" s="25"/>
      <c r="H1640" s="15"/>
      <c r="I1640" s="15"/>
    </row>
    <row r="1641" ht="24" customHeight="1" spans="1:9">
      <c r="A1641" s="8" t="s">
        <v>26202</v>
      </c>
      <c r="B1641" s="22" t="s">
        <v>7191</v>
      </c>
      <c r="C1641" s="12" t="s">
        <v>178</v>
      </c>
      <c r="D1641" s="8" t="s">
        <v>26203</v>
      </c>
      <c r="E1641" s="10" t="s">
        <v>22732</v>
      </c>
      <c r="F1641" s="25"/>
      <c r="G1641" s="25"/>
      <c r="H1641" s="15"/>
      <c r="I1641" s="15"/>
    </row>
    <row r="1642" ht="24" customHeight="1" spans="1:9">
      <c r="A1642" s="8" t="s">
        <v>26204</v>
      </c>
      <c r="B1642" s="22" t="s">
        <v>26205</v>
      </c>
      <c r="C1642" s="12" t="s">
        <v>448</v>
      </c>
      <c r="D1642" s="8" t="s">
        <v>26206</v>
      </c>
      <c r="E1642" s="10" t="s">
        <v>22732</v>
      </c>
      <c r="F1642" s="25"/>
      <c r="G1642" s="25"/>
      <c r="H1642" s="15"/>
      <c r="I1642" s="15"/>
    </row>
    <row r="1643" ht="24" customHeight="1" spans="1:9">
      <c r="A1643" s="8" t="s">
        <v>26207</v>
      </c>
      <c r="B1643" s="22" t="s">
        <v>7193</v>
      </c>
      <c r="C1643" s="12" t="s">
        <v>178</v>
      </c>
      <c r="D1643" s="8" t="s">
        <v>26208</v>
      </c>
      <c r="E1643" s="10" t="s">
        <v>22732</v>
      </c>
      <c r="F1643" s="25"/>
      <c r="G1643" s="25"/>
      <c r="H1643" s="15"/>
      <c r="I1643" s="15"/>
    </row>
    <row r="1644" ht="24" customHeight="1" spans="1:9">
      <c r="A1644" s="8" t="s">
        <v>26209</v>
      </c>
      <c r="B1644" s="22" t="s">
        <v>26210</v>
      </c>
      <c r="C1644" s="12" t="s">
        <v>448</v>
      </c>
      <c r="D1644" s="8" t="s">
        <v>26211</v>
      </c>
      <c r="E1644" s="10" t="s">
        <v>22732</v>
      </c>
      <c r="F1644" s="25"/>
      <c r="G1644" s="25"/>
      <c r="H1644" s="15"/>
      <c r="I1644" s="15"/>
    </row>
    <row r="1645" ht="24" customHeight="1" spans="1:9">
      <c r="A1645" s="8" t="s">
        <v>26212</v>
      </c>
      <c r="B1645" s="22" t="s">
        <v>7195</v>
      </c>
      <c r="C1645" s="12" t="s">
        <v>178</v>
      </c>
      <c r="D1645" s="8" t="s">
        <v>26203</v>
      </c>
      <c r="E1645" s="10" t="s">
        <v>22732</v>
      </c>
      <c r="F1645" s="25"/>
      <c r="G1645" s="25"/>
      <c r="H1645" s="15"/>
      <c r="I1645" s="15"/>
    </row>
    <row r="1646" ht="24" customHeight="1" spans="1:9">
      <c r="A1646" s="8" t="s">
        <v>26213</v>
      </c>
      <c r="B1646" s="22" t="s">
        <v>26214</v>
      </c>
      <c r="C1646" s="12" t="s">
        <v>448</v>
      </c>
      <c r="D1646" s="8" t="s">
        <v>26215</v>
      </c>
      <c r="E1646" s="10" t="s">
        <v>22732</v>
      </c>
      <c r="F1646" s="25"/>
      <c r="G1646" s="25"/>
      <c r="H1646" s="15"/>
      <c r="I1646" s="15"/>
    </row>
    <row r="1647" ht="24" customHeight="1" spans="1:9">
      <c r="A1647" s="8" t="s">
        <v>26216</v>
      </c>
      <c r="B1647" s="22" t="s">
        <v>7197</v>
      </c>
      <c r="C1647" s="12" t="s">
        <v>178</v>
      </c>
      <c r="D1647" s="8" t="s">
        <v>26217</v>
      </c>
      <c r="E1647" s="10" t="s">
        <v>22732</v>
      </c>
      <c r="F1647" s="25"/>
      <c r="G1647" s="25"/>
      <c r="H1647" s="15"/>
      <c r="I1647" s="15"/>
    </row>
    <row r="1648" ht="24" customHeight="1" spans="1:9">
      <c r="A1648" s="8" t="s">
        <v>26218</v>
      </c>
      <c r="B1648" s="22" t="s">
        <v>26219</v>
      </c>
      <c r="C1648" s="12" t="s">
        <v>448</v>
      </c>
      <c r="D1648" s="8" t="s">
        <v>26220</v>
      </c>
      <c r="E1648" s="10" t="s">
        <v>22732</v>
      </c>
      <c r="F1648" s="25"/>
      <c r="G1648" s="25"/>
      <c r="H1648" s="15"/>
      <c r="I1648" s="15"/>
    </row>
    <row r="1649" ht="24" customHeight="1" spans="1:9">
      <c r="A1649" s="8" t="s">
        <v>26221</v>
      </c>
      <c r="B1649" s="22" t="s">
        <v>7199</v>
      </c>
      <c r="C1649" s="12" t="s">
        <v>178</v>
      </c>
      <c r="D1649" s="8" t="s">
        <v>26217</v>
      </c>
      <c r="E1649" s="10" t="s">
        <v>22732</v>
      </c>
      <c r="F1649" s="25"/>
      <c r="G1649" s="25"/>
      <c r="H1649" s="15"/>
      <c r="I1649" s="15"/>
    </row>
    <row r="1650" ht="24" customHeight="1" spans="1:9">
      <c r="A1650" s="8" t="s">
        <v>26222</v>
      </c>
      <c r="B1650" s="22" t="s">
        <v>26223</v>
      </c>
      <c r="C1650" s="12" t="s">
        <v>448</v>
      </c>
      <c r="D1650" s="8" t="s">
        <v>26224</v>
      </c>
      <c r="E1650" s="10" t="s">
        <v>22732</v>
      </c>
      <c r="F1650" s="25"/>
      <c r="G1650" s="25"/>
      <c r="H1650" s="15"/>
      <c r="I1650" s="15"/>
    </row>
    <row r="1651" ht="24" customHeight="1" spans="1:9">
      <c r="A1651" s="8" t="s">
        <v>26225</v>
      </c>
      <c r="B1651" s="22" t="s">
        <v>7201</v>
      </c>
      <c r="C1651" s="12" t="s">
        <v>178</v>
      </c>
      <c r="D1651" s="8" t="s">
        <v>26226</v>
      </c>
      <c r="E1651" s="10" t="s">
        <v>22732</v>
      </c>
      <c r="F1651" s="25"/>
      <c r="G1651" s="25"/>
      <c r="H1651" s="15"/>
      <c r="I1651" s="15"/>
    </row>
    <row r="1652" ht="24" customHeight="1" spans="1:9">
      <c r="A1652" s="8" t="s">
        <v>26227</v>
      </c>
      <c r="B1652" s="22" t="s">
        <v>26228</v>
      </c>
      <c r="C1652" s="12" t="s">
        <v>448</v>
      </c>
      <c r="D1652" s="8" t="s">
        <v>26229</v>
      </c>
      <c r="E1652" s="10" t="s">
        <v>22732</v>
      </c>
      <c r="F1652" s="25"/>
      <c r="G1652" s="25"/>
      <c r="H1652" s="15"/>
      <c r="I1652" s="15"/>
    </row>
    <row r="1653" ht="24" customHeight="1" spans="1:9">
      <c r="A1653" s="8" t="s">
        <v>26230</v>
      </c>
      <c r="B1653" s="22" t="s">
        <v>7203</v>
      </c>
      <c r="C1653" s="12" t="s">
        <v>178</v>
      </c>
      <c r="D1653" s="8" t="s">
        <v>26231</v>
      </c>
      <c r="E1653" s="10" t="s">
        <v>22732</v>
      </c>
      <c r="F1653" s="25"/>
      <c r="G1653" s="25"/>
      <c r="H1653" s="15"/>
      <c r="I1653" s="15"/>
    </row>
    <row r="1654" ht="24" customHeight="1" spans="1:9">
      <c r="A1654" s="8" t="s">
        <v>26232</v>
      </c>
      <c r="B1654" s="22" t="s">
        <v>7204</v>
      </c>
      <c r="C1654" s="12" t="s">
        <v>178</v>
      </c>
      <c r="D1654" s="8" t="s">
        <v>26233</v>
      </c>
      <c r="E1654" s="10" t="s">
        <v>22732</v>
      </c>
      <c r="F1654" s="25"/>
      <c r="G1654" s="25"/>
      <c r="H1654" s="15"/>
      <c r="I1654" s="15"/>
    </row>
    <row r="1655" ht="24" customHeight="1" spans="1:9">
      <c r="A1655" s="8" t="s">
        <v>26234</v>
      </c>
      <c r="B1655" s="22" t="s">
        <v>7205</v>
      </c>
      <c r="C1655" s="12" t="s">
        <v>178</v>
      </c>
      <c r="D1655" s="8" t="s">
        <v>26235</v>
      </c>
      <c r="E1655" s="10" t="s">
        <v>22732</v>
      </c>
      <c r="F1655" s="25"/>
      <c r="G1655" s="25"/>
      <c r="H1655" s="15"/>
      <c r="I1655" s="15"/>
    </row>
    <row r="1656" ht="24" customHeight="1" spans="1:9">
      <c r="A1656" s="8" t="s">
        <v>26236</v>
      </c>
      <c r="B1656" s="22" t="s">
        <v>26237</v>
      </c>
      <c r="C1656" s="12" t="s">
        <v>448</v>
      </c>
      <c r="D1656" s="8" t="s">
        <v>26238</v>
      </c>
      <c r="E1656" s="10" t="s">
        <v>22732</v>
      </c>
      <c r="F1656" s="25"/>
      <c r="G1656" s="25"/>
      <c r="H1656" s="15"/>
      <c r="I1656" s="15"/>
    </row>
    <row r="1657" ht="24" customHeight="1" spans="1:9">
      <c r="A1657" s="8" t="s">
        <v>26239</v>
      </c>
      <c r="B1657" s="22" t="s">
        <v>26240</v>
      </c>
      <c r="C1657" s="12" t="s">
        <v>448</v>
      </c>
      <c r="D1657" s="8" t="s">
        <v>26241</v>
      </c>
      <c r="E1657" s="10" t="s">
        <v>22732</v>
      </c>
      <c r="F1657" s="25"/>
      <c r="G1657" s="25"/>
      <c r="H1657" s="15"/>
      <c r="I1657" s="15"/>
    </row>
    <row r="1658" ht="24" customHeight="1" spans="1:9">
      <c r="A1658" s="8" t="s">
        <v>26242</v>
      </c>
      <c r="B1658" s="22" t="s">
        <v>26243</v>
      </c>
      <c r="C1658" s="12" t="s">
        <v>448</v>
      </c>
      <c r="D1658" s="8" t="s">
        <v>26244</v>
      </c>
      <c r="E1658" s="10" t="s">
        <v>22732</v>
      </c>
      <c r="F1658" s="25"/>
      <c r="G1658" s="25"/>
      <c r="H1658" s="15"/>
      <c r="I1658" s="15"/>
    </row>
    <row r="1659" ht="24" customHeight="1" spans="1:9">
      <c r="A1659" s="8" t="s">
        <v>26245</v>
      </c>
      <c r="B1659" s="22" t="s">
        <v>26246</v>
      </c>
      <c r="C1659" s="12" t="s">
        <v>448</v>
      </c>
      <c r="D1659" s="8" t="s">
        <v>26247</v>
      </c>
      <c r="E1659" s="10" t="s">
        <v>22732</v>
      </c>
      <c r="F1659" s="25"/>
      <c r="G1659" s="25"/>
      <c r="H1659" s="15"/>
      <c r="I1659" s="15"/>
    </row>
    <row r="1660" ht="24" customHeight="1" spans="1:9">
      <c r="A1660" s="8" t="s">
        <v>26248</v>
      </c>
      <c r="B1660" s="22" t="s">
        <v>7210</v>
      </c>
      <c r="C1660" s="12" t="s">
        <v>178</v>
      </c>
      <c r="D1660" s="8" t="s">
        <v>26249</v>
      </c>
      <c r="E1660" s="10" t="s">
        <v>22732</v>
      </c>
      <c r="F1660" s="25"/>
      <c r="G1660" s="25"/>
      <c r="H1660" s="15"/>
      <c r="I1660" s="15"/>
    </row>
    <row r="1661" ht="24" customHeight="1" spans="1:9">
      <c r="A1661" s="8" t="s">
        <v>26250</v>
      </c>
      <c r="B1661" s="22" t="s">
        <v>26251</v>
      </c>
      <c r="C1661" s="12" t="s">
        <v>448</v>
      </c>
      <c r="D1661" s="8" t="s">
        <v>26252</v>
      </c>
      <c r="E1661" s="10" t="s">
        <v>22732</v>
      </c>
      <c r="F1661" s="25"/>
      <c r="G1661" s="25"/>
      <c r="H1661" s="15"/>
      <c r="I1661" s="15"/>
    </row>
    <row r="1662" ht="24" customHeight="1" spans="1:9">
      <c r="A1662" s="8" t="s">
        <v>26253</v>
      </c>
      <c r="B1662" s="22" t="s">
        <v>26254</v>
      </c>
      <c r="C1662" s="12" t="s">
        <v>448</v>
      </c>
      <c r="D1662" s="8" t="s">
        <v>26255</v>
      </c>
      <c r="E1662" s="10" t="s">
        <v>22732</v>
      </c>
      <c r="F1662" s="25"/>
      <c r="G1662" s="25"/>
      <c r="H1662" s="15"/>
      <c r="I1662" s="15"/>
    </row>
    <row r="1663" ht="24" customHeight="1" spans="1:9">
      <c r="A1663" s="8" t="s">
        <v>26256</v>
      </c>
      <c r="B1663" s="22" t="s">
        <v>26257</v>
      </c>
      <c r="C1663" s="12" t="s">
        <v>448</v>
      </c>
      <c r="D1663" s="8" t="s">
        <v>26258</v>
      </c>
      <c r="E1663" s="10" t="s">
        <v>22732</v>
      </c>
      <c r="F1663" s="25"/>
      <c r="G1663" s="25"/>
      <c r="H1663" s="15"/>
      <c r="I1663" s="15"/>
    </row>
    <row r="1664" ht="24" customHeight="1" spans="1:9">
      <c r="A1664" s="8" t="s">
        <v>26259</v>
      </c>
      <c r="B1664" s="22" t="s">
        <v>26260</v>
      </c>
      <c r="C1664" s="12" t="s">
        <v>448</v>
      </c>
      <c r="D1664" s="8" t="s">
        <v>26261</v>
      </c>
      <c r="E1664" s="10" t="s">
        <v>22732</v>
      </c>
      <c r="F1664" s="25"/>
      <c r="G1664" s="25"/>
      <c r="H1664" s="15"/>
      <c r="I1664" s="15"/>
    </row>
    <row r="1665" ht="24" customHeight="1" spans="1:9">
      <c r="A1665" s="8" t="s">
        <v>26262</v>
      </c>
      <c r="B1665" s="22" t="s">
        <v>26263</v>
      </c>
      <c r="C1665" s="12" t="s">
        <v>448</v>
      </c>
      <c r="D1665" s="8" t="s">
        <v>26264</v>
      </c>
      <c r="E1665" s="10" t="s">
        <v>22732</v>
      </c>
      <c r="F1665" s="25"/>
      <c r="G1665" s="25"/>
      <c r="H1665" s="15"/>
      <c r="I1665" s="15"/>
    </row>
    <row r="1666" ht="24" customHeight="1" spans="1:9">
      <c r="A1666" s="8" t="s">
        <v>26265</v>
      </c>
      <c r="B1666" s="22" t="s">
        <v>26266</v>
      </c>
      <c r="C1666" s="12" t="s">
        <v>448</v>
      </c>
      <c r="D1666" s="8" t="s">
        <v>26267</v>
      </c>
      <c r="E1666" s="10" t="s">
        <v>22732</v>
      </c>
      <c r="F1666" s="25"/>
      <c r="G1666" s="25"/>
      <c r="H1666" s="15"/>
      <c r="I1666" s="15"/>
    </row>
    <row r="1667" ht="24" customHeight="1" spans="1:9">
      <c r="A1667" s="12" t="s">
        <v>26268</v>
      </c>
      <c r="B1667" s="22" t="s">
        <v>26269</v>
      </c>
      <c r="C1667" s="12" t="s">
        <v>448</v>
      </c>
      <c r="D1667" s="8" t="s">
        <v>26270</v>
      </c>
      <c r="E1667" s="10" t="s">
        <v>22732</v>
      </c>
      <c r="F1667" s="25"/>
      <c r="G1667" s="25"/>
      <c r="H1667" s="15"/>
      <c r="I1667" s="15"/>
    </row>
    <row r="1668" ht="24" customHeight="1" spans="1:9">
      <c r="A1668" s="12" t="s">
        <v>26271</v>
      </c>
      <c r="B1668" s="22" t="s">
        <v>26272</v>
      </c>
      <c r="C1668" s="12" t="s">
        <v>448</v>
      </c>
      <c r="D1668" s="8" t="s">
        <v>26273</v>
      </c>
      <c r="E1668" s="10" t="s">
        <v>22732</v>
      </c>
      <c r="F1668" s="25"/>
      <c r="G1668" s="25"/>
      <c r="H1668" s="15"/>
      <c r="I1668" s="15"/>
    </row>
    <row r="1669" ht="24" customHeight="1" spans="1:9">
      <c r="A1669" s="8" t="s">
        <v>26274</v>
      </c>
      <c r="B1669" s="22" t="s">
        <v>26275</v>
      </c>
      <c r="C1669" s="12" t="s">
        <v>448</v>
      </c>
      <c r="D1669" s="8" t="s">
        <v>26276</v>
      </c>
      <c r="E1669" s="10" t="s">
        <v>22732</v>
      </c>
      <c r="F1669" s="25"/>
      <c r="G1669" s="25"/>
      <c r="H1669" s="15"/>
      <c r="I1669" s="15"/>
    </row>
    <row r="1670" ht="24" customHeight="1" spans="1:9">
      <c r="A1670" s="8" t="s">
        <v>26277</v>
      </c>
      <c r="B1670" s="22" t="s">
        <v>26278</v>
      </c>
      <c r="C1670" s="12" t="s">
        <v>448</v>
      </c>
      <c r="D1670" s="8" t="s">
        <v>26279</v>
      </c>
      <c r="E1670" s="10" t="s">
        <v>22732</v>
      </c>
      <c r="F1670" s="25"/>
      <c r="G1670" s="25"/>
      <c r="H1670" s="15"/>
      <c r="I1670" s="15"/>
    </row>
    <row r="1671" ht="24" customHeight="1" spans="1:9">
      <c r="A1671" s="8" t="s">
        <v>26280</v>
      </c>
      <c r="B1671" s="22" t="s">
        <v>26281</v>
      </c>
      <c r="C1671" s="12" t="s">
        <v>448</v>
      </c>
      <c r="D1671" s="8" t="s">
        <v>26282</v>
      </c>
      <c r="E1671" s="10" t="s">
        <v>22732</v>
      </c>
      <c r="F1671" s="25"/>
      <c r="G1671" s="25"/>
      <c r="H1671" s="15"/>
      <c r="I1671" s="15"/>
    </row>
    <row r="1672" ht="24" customHeight="1" spans="1:9">
      <c r="A1672" s="8" t="s">
        <v>26283</v>
      </c>
      <c r="B1672" s="22" t="s">
        <v>26284</v>
      </c>
      <c r="C1672" s="12" t="s">
        <v>448</v>
      </c>
      <c r="D1672" s="8" t="s">
        <v>26285</v>
      </c>
      <c r="E1672" s="10" t="s">
        <v>22732</v>
      </c>
      <c r="F1672" s="25"/>
      <c r="G1672" s="25"/>
      <c r="H1672" s="15"/>
      <c r="I1672" s="15"/>
    </row>
    <row r="1673" ht="24" customHeight="1" spans="1:9">
      <c r="A1673" s="8" t="s">
        <v>26286</v>
      </c>
      <c r="B1673" s="22" t="s">
        <v>26287</v>
      </c>
      <c r="C1673" s="12" t="s">
        <v>448</v>
      </c>
      <c r="D1673" s="8" t="s">
        <v>26100</v>
      </c>
      <c r="E1673" s="10" t="s">
        <v>22732</v>
      </c>
      <c r="F1673" s="25"/>
      <c r="G1673" s="25"/>
      <c r="H1673" s="15"/>
      <c r="I1673" s="15"/>
    </row>
    <row r="1674" ht="24" customHeight="1" spans="1:9">
      <c r="A1674" s="12" t="s">
        <v>26288</v>
      </c>
      <c r="B1674" s="22" t="s">
        <v>26289</v>
      </c>
      <c r="C1674" s="12" t="s">
        <v>448</v>
      </c>
      <c r="D1674" s="8" t="s">
        <v>26290</v>
      </c>
      <c r="E1674" s="10" t="s">
        <v>22732</v>
      </c>
      <c r="F1674" s="25"/>
      <c r="G1674" s="25"/>
      <c r="H1674" s="15"/>
      <c r="I1674" s="15"/>
    </row>
    <row r="1675" ht="24" customHeight="1" spans="1:9">
      <c r="A1675" s="12" t="s">
        <v>26291</v>
      </c>
      <c r="B1675" s="22" t="s">
        <v>26292</v>
      </c>
      <c r="C1675" s="12" t="s">
        <v>448</v>
      </c>
      <c r="D1675" s="8" t="s">
        <v>26293</v>
      </c>
      <c r="E1675" s="10" t="s">
        <v>22732</v>
      </c>
      <c r="F1675" s="25"/>
      <c r="G1675" s="25"/>
      <c r="H1675" s="15"/>
      <c r="I1675" s="15"/>
    </row>
    <row r="1676" ht="24" customHeight="1" spans="1:9">
      <c r="A1676" s="8" t="s">
        <v>26294</v>
      </c>
      <c r="B1676" s="22" t="s">
        <v>26295</v>
      </c>
      <c r="C1676" s="12" t="s">
        <v>448</v>
      </c>
      <c r="D1676" s="8" t="s">
        <v>26296</v>
      </c>
      <c r="E1676" s="10" t="s">
        <v>22732</v>
      </c>
      <c r="F1676" s="25"/>
      <c r="G1676" s="25"/>
      <c r="H1676" s="15"/>
      <c r="I1676" s="15"/>
    </row>
    <row r="1677" ht="24" customHeight="1" spans="1:9">
      <c r="A1677" s="8" t="s">
        <v>26297</v>
      </c>
      <c r="B1677" s="22" t="s">
        <v>26298</v>
      </c>
      <c r="C1677" s="12" t="s">
        <v>448</v>
      </c>
      <c r="D1677" s="8" t="s">
        <v>26299</v>
      </c>
      <c r="E1677" s="10" t="s">
        <v>22732</v>
      </c>
      <c r="F1677" s="25"/>
      <c r="G1677" s="25"/>
      <c r="H1677" s="15"/>
      <c r="I1677" s="15"/>
    </row>
    <row r="1678" ht="24" customHeight="1" spans="1:9">
      <c r="A1678" s="8" t="s">
        <v>26300</v>
      </c>
      <c r="B1678" s="22" t="s">
        <v>26301</v>
      </c>
      <c r="C1678" s="12" t="s">
        <v>448</v>
      </c>
      <c r="D1678" s="8" t="s">
        <v>26302</v>
      </c>
      <c r="E1678" s="10" t="s">
        <v>22732</v>
      </c>
      <c r="F1678" s="25"/>
      <c r="G1678" s="25"/>
      <c r="H1678" s="15"/>
      <c r="I1678" s="15"/>
    </row>
    <row r="1679" ht="36" customHeight="1" spans="1:9">
      <c r="A1679" s="8" t="s">
        <v>26303</v>
      </c>
      <c r="B1679" s="22" t="s">
        <v>26304</v>
      </c>
      <c r="C1679" s="12" t="s">
        <v>448</v>
      </c>
      <c r="D1679" s="8" t="s">
        <v>26305</v>
      </c>
      <c r="E1679" s="10" t="s">
        <v>22732</v>
      </c>
      <c r="F1679" s="25"/>
      <c r="G1679" s="25"/>
      <c r="H1679" s="15"/>
      <c r="I1679" s="15"/>
    </row>
    <row r="1680" ht="36" customHeight="1" spans="1:9">
      <c r="A1680" s="8" t="s">
        <v>26306</v>
      </c>
      <c r="B1680" s="22" t="s">
        <v>26307</v>
      </c>
      <c r="C1680" s="12" t="s">
        <v>448</v>
      </c>
      <c r="D1680" s="8" t="s">
        <v>26308</v>
      </c>
      <c r="E1680" s="10" t="s">
        <v>22732</v>
      </c>
      <c r="F1680" s="25"/>
      <c r="G1680" s="25"/>
      <c r="H1680" s="15"/>
      <c r="I1680" s="15"/>
    </row>
    <row r="1681" ht="36" customHeight="1" spans="1:9">
      <c r="A1681" s="8" t="s">
        <v>26309</v>
      </c>
      <c r="B1681" s="22" t="s">
        <v>26310</v>
      </c>
      <c r="C1681" s="12" t="s">
        <v>448</v>
      </c>
      <c r="D1681" s="8" t="s">
        <v>26311</v>
      </c>
      <c r="E1681" s="10" t="s">
        <v>22732</v>
      </c>
      <c r="F1681" s="25"/>
      <c r="G1681" s="25"/>
      <c r="H1681" s="15"/>
      <c r="I1681" s="15"/>
    </row>
    <row r="1682" ht="36" customHeight="1" spans="1:9">
      <c r="A1682" s="8" t="s">
        <v>26312</v>
      </c>
      <c r="B1682" s="22" t="s">
        <v>26313</v>
      </c>
      <c r="C1682" s="12" t="s">
        <v>448</v>
      </c>
      <c r="D1682" s="8" t="s">
        <v>26314</v>
      </c>
      <c r="E1682" s="10" t="s">
        <v>22732</v>
      </c>
      <c r="F1682" s="25"/>
      <c r="G1682" s="25"/>
      <c r="H1682" s="15"/>
      <c r="I1682" s="15"/>
    </row>
    <row r="1683" ht="24" customHeight="1" spans="1:9">
      <c r="A1683" s="8" t="s">
        <v>26315</v>
      </c>
      <c r="B1683" s="22" t="s">
        <v>7212</v>
      </c>
      <c r="C1683" s="12" t="s">
        <v>178</v>
      </c>
      <c r="D1683" s="8" t="s">
        <v>26316</v>
      </c>
      <c r="E1683" s="10" t="s">
        <v>22732</v>
      </c>
      <c r="F1683" s="25"/>
      <c r="G1683" s="25"/>
      <c r="H1683" s="15"/>
      <c r="I1683" s="15"/>
    </row>
    <row r="1684" ht="24" customHeight="1" spans="1:9">
      <c r="A1684" s="8" t="s">
        <v>26317</v>
      </c>
      <c r="B1684" s="22" t="s">
        <v>7213</v>
      </c>
      <c r="C1684" s="12" t="s">
        <v>178</v>
      </c>
      <c r="D1684" s="8" t="s">
        <v>26318</v>
      </c>
      <c r="E1684" s="10" t="s">
        <v>22732</v>
      </c>
      <c r="F1684" s="25"/>
      <c r="G1684" s="25"/>
      <c r="H1684" s="15"/>
      <c r="I1684" s="15"/>
    </row>
    <row r="1685" ht="24" customHeight="1" spans="1:9">
      <c r="A1685" s="8" t="s">
        <v>26319</v>
      </c>
      <c r="B1685" s="22" t="s">
        <v>26320</v>
      </c>
      <c r="C1685" s="12" t="s">
        <v>448</v>
      </c>
      <c r="D1685" s="8" t="s">
        <v>26321</v>
      </c>
      <c r="E1685" s="10" t="s">
        <v>22732</v>
      </c>
      <c r="F1685" s="25"/>
      <c r="G1685" s="25"/>
      <c r="H1685" s="15"/>
      <c r="I1685" s="15"/>
    </row>
    <row r="1686" ht="24" customHeight="1" spans="1:9">
      <c r="A1686" s="8" t="s">
        <v>26322</v>
      </c>
      <c r="B1686" s="22" t="s">
        <v>7215</v>
      </c>
      <c r="C1686" s="12" t="s">
        <v>178</v>
      </c>
      <c r="D1686" s="8" t="s">
        <v>26323</v>
      </c>
      <c r="E1686" s="10" t="s">
        <v>22732</v>
      </c>
      <c r="F1686" s="25"/>
      <c r="G1686" s="25"/>
      <c r="H1686" s="15"/>
      <c r="I1686" s="15"/>
    </row>
    <row r="1687" ht="24" customHeight="1" spans="1:9">
      <c r="A1687" s="8" t="s">
        <v>26324</v>
      </c>
      <c r="B1687" s="22" t="s">
        <v>26325</v>
      </c>
      <c r="C1687" s="12" t="s">
        <v>448</v>
      </c>
      <c r="D1687" s="8" t="s">
        <v>26326</v>
      </c>
      <c r="E1687" s="10" t="s">
        <v>22732</v>
      </c>
      <c r="F1687" s="25"/>
      <c r="G1687" s="25"/>
      <c r="H1687" s="15"/>
      <c r="I1687" s="15"/>
    </row>
    <row r="1688" ht="24" customHeight="1" spans="1:9">
      <c r="A1688" s="8" t="s">
        <v>26327</v>
      </c>
      <c r="B1688" s="22" t="s">
        <v>7217</v>
      </c>
      <c r="C1688" s="12" t="s">
        <v>178</v>
      </c>
      <c r="D1688" s="8" t="s">
        <v>26328</v>
      </c>
      <c r="E1688" s="10" t="s">
        <v>22732</v>
      </c>
      <c r="F1688" s="25"/>
      <c r="G1688" s="25"/>
      <c r="H1688" s="15"/>
      <c r="I1688" s="15"/>
    </row>
    <row r="1689" ht="24" customHeight="1" spans="1:9">
      <c r="A1689" s="8" t="s">
        <v>26329</v>
      </c>
      <c r="B1689" s="22" t="s">
        <v>7218</v>
      </c>
      <c r="C1689" s="12" t="s">
        <v>178</v>
      </c>
      <c r="D1689" s="8" t="s">
        <v>26330</v>
      </c>
      <c r="E1689" s="10" t="s">
        <v>22732</v>
      </c>
      <c r="F1689" s="25"/>
      <c r="G1689" s="25"/>
      <c r="H1689" s="15"/>
      <c r="I1689" s="15"/>
    </row>
    <row r="1690" ht="24" customHeight="1" spans="1:9">
      <c r="A1690" s="8" t="s">
        <v>26331</v>
      </c>
      <c r="B1690" s="22" t="s">
        <v>26332</v>
      </c>
      <c r="C1690" s="12" t="s">
        <v>448</v>
      </c>
      <c r="D1690" s="8" t="s">
        <v>26333</v>
      </c>
      <c r="E1690" s="10" t="s">
        <v>22732</v>
      </c>
      <c r="F1690" s="25"/>
      <c r="G1690" s="25"/>
      <c r="H1690" s="15"/>
      <c r="I1690" s="15"/>
    </row>
    <row r="1691" ht="24" customHeight="1" spans="1:9">
      <c r="A1691" s="8" t="s">
        <v>26334</v>
      </c>
      <c r="B1691" s="22" t="s">
        <v>7220</v>
      </c>
      <c r="C1691" s="12" t="s">
        <v>178</v>
      </c>
      <c r="D1691" s="8" t="s">
        <v>26335</v>
      </c>
      <c r="E1691" s="10" t="s">
        <v>22732</v>
      </c>
      <c r="F1691" s="25"/>
      <c r="G1691" s="25"/>
      <c r="H1691" s="15"/>
      <c r="I1691" s="15"/>
    </row>
    <row r="1692" ht="24" customHeight="1" spans="1:9">
      <c r="A1692" s="8" t="s">
        <v>26336</v>
      </c>
      <c r="B1692" s="22" t="s">
        <v>26337</v>
      </c>
      <c r="C1692" s="12" t="s">
        <v>448</v>
      </c>
      <c r="D1692" s="8" t="s">
        <v>26338</v>
      </c>
      <c r="E1692" s="10" t="s">
        <v>22732</v>
      </c>
      <c r="F1692" s="25"/>
      <c r="G1692" s="25"/>
      <c r="H1692" s="15"/>
      <c r="I1692" s="15"/>
    </row>
    <row r="1693" ht="24" customHeight="1" spans="1:9">
      <c r="A1693" s="8" t="s">
        <v>26339</v>
      </c>
      <c r="B1693" s="22" t="s">
        <v>7222</v>
      </c>
      <c r="C1693" s="12" t="s">
        <v>178</v>
      </c>
      <c r="D1693" s="8" t="s">
        <v>26340</v>
      </c>
      <c r="E1693" s="10" t="s">
        <v>22732</v>
      </c>
      <c r="F1693" s="25"/>
      <c r="G1693" s="25"/>
      <c r="H1693" s="15"/>
      <c r="I1693" s="15"/>
    </row>
    <row r="1694" ht="24" customHeight="1" spans="1:9">
      <c r="A1694" s="8" t="s">
        <v>26341</v>
      </c>
      <c r="B1694" s="22" t="s">
        <v>26342</v>
      </c>
      <c r="C1694" s="12" t="s">
        <v>448</v>
      </c>
      <c r="D1694" s="8" t="s">
        <v>26343</v>
      </c>
      <c r="E1694" s="10" t="s">
        <v>22732</v>
      </c>
      <c r="F1694" s="25"/>
      <c r="G1694" s="25"/>
      <c r="H1694" s="15"/>
      <c r="I1694" s="15"/>
    </row>
    <row r="1695" ht="24" customHeight="1" spans="1:9">
      <c r="A1695" s="8" t="s">
        <v>26344</v>
      </c>
      <c r="B1695" s="22" t="s">
        <v>26345</v>
      </c>
      <c r="C1695" s="12" t="s">
        <v>448</v>
      </c>
      <c r="D1695" s="8" t="s">
        <v>26346</v>
      </c>
      <c r="E1695" s="10" t="s">
        <v>22732</v>
      </c>
      <c r="F1695" s="25"/>
      <c r="G1695" s="25"/>
      <c r="H1695" s="15"/>
      <c r="I1695" s="15"/>
    </row>
    <row r="1696" ht="24" customHeight="1" spans="1:9">
      <c r="A1696" s="8" t="s">
        <v>26347</v>
      </c>
      <c r="B1696" s="22" t="s">
        <v>7225</v>
      </c>
      <c r="C1696" s="12" t="s">
        <v>178</v>
      </c>
      <c r="D1696" s="8" t="s">
        <v>26348</v>
      </c>
      <c r="E1696" s="10" t="s">
        <v>22732</v>
      </c>
      <c r="F1696" s="25"/>
      <c r="G1696" s="25"/>
      <c r="H1696" s="15"/>
      <c r="I1696" s="15"/>
    </row>
    <row r="1697" ht="24" customHeight="1" spans="1:9">
      <c r="A1697" s="8" t="s">
        <v>26349</v>
      </c>
      <c r="B1697" s="22" t="s">
        <v>7226</v>
      </c>
      <c r="C1697" s="12" t="s">
        <v>178</v>
      </c>
      <c r="D1697" s="8" t="s">
        <v>26350</v>
      </c>
      <c r="E1697" s="10" t="s">
        <v>22732</v>
      </c>
      <c r="F1697" s="25"/>
      <c r="G1697" s="25"/>
      <c r="H1697" s="15"/>
      <c r="I1697" s="15"/>
    </row>
    <row r="1698" ht="24" customHeight="1" spans="1:9">
      <c r="A1698" s="8" t="s">
        <v>26351</v>
      </c>
      <c r="B1698" s="22" t="s">
        <v>26352</v>
      </c>
      <c r="C1698" s="12" t="s">
        <v>448</v>
      </c>
      <c r="D1698" s="8" t="s">
        <v>26353</v>
      </c>
      <c r="E1698" s="10" t="s">
        <v>22732</v>
      </c>
      <c r="F1698" s="25"/>
      <c r="G1698" s="25"/>
      <c r="H1698" s="15"/>
      <c r="I1698" s="15"/>
    </row>
    <row r="1699" ht="24" customHeight="1" spans="1:9">
      <c r="A1699" s="8" t="s">
        <v>26354</v>
      </c>
      <c r="B1699" s="22" t="s">
        <v>7228</v>
      </c>
      <c r="C1699" s="12" t="s">
        <v>178</v>
      </c>
      <c r="D1699" s="8" t="s">
        <v>26318</v>
      </c>
      <c r="E1699" s="10" t="s">
        <v>22732</v>
      </c>
      <c r="F1699" s="25"/>
      <c r="G1699" s="25"/>
      <c r="H1699" s="15"/>
      <c r="I1699" s="15"/>
    </row>
    <row r="1700" ht="24" customHeight="1" spans="1:9">
      <c r="A1700" s="8" t="s">
        <v>26355</v>
      </c>
      <c r="B1700" s="22" t="s">
        <v>26356</v>
      </c>
      <c r="C1700" s="12" t="s">
        <v>448</v>
      </c>
      <c r="D1700" s="8" t="s">
        <v>26357</v>
      </c>
      <c r="E1700" s="10" t="s">
        <v>22732</v>
      </c>
      <c r="F1700" s="25"/>
      <c r="G1700" s="25"/>
      <c r="H1700" s="15"/>
      <c r="I1700" s="15"/>
    </row>
    <row r="1701" ht="24" customHeight="1" spans="1:9">
      <c r="A1701" s="8" t="s">
        <v>26358</v>
      </c>
      <c r="B1701" s="22" t="s">
        <v>26359</v>
      </c>
      <c r="C1701" s="12" t="s">
        <v>448</v>
      </c>
      <c r="D1701" s="8" t="s">
        <v>26360</v>
      </c>
      <c r="E1701" s="10" t="s">
        <v>22732</v>
      </c>
      <c r="F1701" s="25"/>
      <c r="G1701" s="25"/>
      <c r="H1701" s="15"/>
      <c r="I1701" s="15"/>
    </row>
    <row r="1702" ht="24" customHeight="1" spans="1:9">
      <c r="A1702" s="8" t="s">
        <v>26361</v>
      </c>
      <c r="B1702" s="22" t="s">
        <v>7231</v>
      </c>
      <c r="C1702" s="12" t="s">
        <v>178</v>
      </c>
      <c r="D1702" s="8" t="s">
        <v>26330</v>
      </c>
      <c r="E1702" s="10" t="s">
        <v>22732</v>
      </c>
      <c r="F1702" s="25"/>
      <c r="G1702" s="25"/>
      <c r="H1702" s="15"/>
      <c r="I1702" s="15"/>
    </row>
    <row r="1703" ht="24" customHeight="1" spans="1:9">
      <c r="A1703" s="8" t="s">
        <v>26362</v>
      </c>
      <c r="B1703" s="22" t="s">
        <v>26363</v>
      </c>
      <c r="C1703" s="12" t="s">
        <v>448</v>
      </c>
      <c r="D1703" s="8" t="s">
        <v>26364</v>
      </c>
      <c r="E1703" s="10" t="s">
        <v>22732</v>
      </c>
      <c r="F1703" s="25"/>
      <c r="G1703" s="25"/>
      <c r="H1703" s="15"/>
      <c r="I1703" s="15"/>
    </row>
    <row r="1704" ht="24" customHeight="1" spans="1:9">
      <c r="A1704" s="8" t="s">
        <v>26365</v>
      </c>
      <c r="B1704" s="22" t="s">
        <v>26366</v>
      </c>
      <c r="C1704" s="12" t="s">
        <v>448</v>
      </c>
      <c r="D1704" s="8" t="s">
        <v>26367</v>
      </c>
      <c r="E1704" s="10" t="s">
        <v>22732</v>
      </c>
      <c r="F1704" s="25"/>
      <c r="G1704" s="25"/>
      <c r="H1704" s="15"/>
      <c r="I1704" s="15"/>
    </row>
    <row r="1705" ht="24" customHeight="1" spans="1:9">
      <c r="A1705" s="8" t="s">
        <v>26368</v>
      </c>
      <c r="B1705" s="22" t="s">
        <v>26369</v>
      </c>
      <c r="C1705" s="12" t="s">
        <v>448</v>
      </c>
      <c r="D1705" s="8" t="s">
        <v>26370</v>
      </c>
      <c r="E1705" s="10" t="s">
        <v>22732</v>
      </c>
      <c r="F1705" s="25"/>
      <c r="G1705" s="25"/>
      <c r="H1705" s="15"/>
      <c r="I1705" s="15"/>
    </row>
    <row r="1706" ht="24" customHeight="1" spans="1:9">
      <c r="A1706" s="8" t="s">
        <v>26371</v>
      </c>
      <c r="B1706" s="22" t="s">
        <v>26372</v>
      </c>
      <c r="C1706" s="12" t="s">
        <v>448</v>
      </c>
      <c r="D1706" s="8" t="s">
        <v>26373</v>
      </c>
      <c r="E1706" s="10" t="s">
        <v>22732</v>
      </c>
      <c r="F1706" s="25"/>
      <c r="G1706" s="25"/>
      <c r="H1706" s="15"/>
      <c r="I1706" s="15"/>
    </row>
    <row r="1707" ht="24" customHeight="1" spans="1:9">
      <c r="A1707" s="8" t="s">
        <v>26374</v>
      </c>
      <c r="B1707" s="22" t="s">
        <v>26375</v>
      </c>
      <c r="C1707" s="12" t="s">
        <v>448</v>
      </c>
      <c r="D1707" s="8" t="s">
        <v>26376</v>
      </c>
      <c r="E1707" s="10" t="s">
        <v>22732</v>
      </c>
      <c r="F1707" s="25"/>
      <c r="G1707" s="25"/>
      <c r="H1707" s="15"/>
      <c r="I1707" s="15"/>
    </row>
    <row r="1708" ht="24" customHeight="1" spans="1:9">
      <c r="A1708" s="8" t="s">
        <v>26377</v>
      </c>
      <c r="B1708" s="22" t="s">
        <v>26378</v>
      </c>
      <c r="C1708" s="12" t="s">
        <v>448</v>
      </c>
      <c r="D1708" s="8" t="s">
        <v>26379</v>
      </c>
      <c r="E1708" s="10" t="s">
        <v>22732</v>
      </c>
      <c r="F1708" s="25"/>
      <c r="G1708" s="25"/>
      <c r="H1708" s="15"/>
      <c r="I1708" s="15"/>
    </row>
    <row r="1709" ht="24" customHeight="1" spans="1:9">
      <c r="A1709" s="8" t="s">
        <v>26380</v>
      </c>
      <c r="B1709" s="22" t="s">
        <v>7238</v>
      </c>
      <c r="C1709" s="12" t="s">
        <v>178</v>
      </c>
      <c r="D1709" s="8" t="s">
        <v>26381</v>
      </c>
      <c r="E1709" s="10" t="s">
        <v>22732</v>
      </c>
      <c r="F1709" s="25"/>
      <c r="G1709" s="25"/>
      <c r="H1709" s="15"/>
      <c r="I1709" s="15"/>
    </row>
    <row r="1710" ht="24" customHeight="1" spans="1:9">
      <c r="A1710" s="8" t="s">
        <v>26382</v>
      </c>
      <c r="B1710" s="22" t="s">
        <v>7239</v>
      </c>
      <c r="C1710" s="12" t="s">
        <v>178</v>
      </c>
      <c r="D1710" s="8" t="s">
        <v>26350</v>
      </c>
      <c r="E1710" s="10" t="s">
        <v>22732</v>
      </c>
      <c r="F1710" s="25"/>
      <c r="G1710" s="25"/>
      <c r="H1710" s="15"/>
      <c r="I1710" s="15"/>
    </row>
    <row r="1711" ht="24" customHeight="1" spans="1:9">
      <c r="A1711" s="8" t="s">
        <v>26383</v>
      </c>
      <c r="B1711" s="22" t="s">
        <v>7240</v>
      </c>
      <c r="C1711" s="12" t="s">
        <v>178</v>
      </c>
      <c r="D1711" s="8" t="s">
        <v>26384</v>
      </c>
      <c r="E1711" s="10" t="s">
        <v>22732</v>
      </c>
      <c r="F1711" s="25"/>
      <c r="G1711" s="25"/>
      <c r="H1711" s="15"/>
      <c r="I1711" s="15"/>
    </row>
    <row r="1712" ht="24" customHeight="1" spans="1:9">
      <c r="A1712" s="8" t="s">
        <v>26385</v>
      </c>
      <c r="B1712" s="22" t="s">
        <v>26386</v>
      </c>
      <c r="C1712" s="12" t="s">
        <v>448</v>
      </c>
      <c r="D1712" s="8" t="s">
        <v>26387</v>
      </c>
      <c r="E1712" s="10" t="s">
        <v>22732</v>
      </c>
      <c r="F1712" s="25"/>
      <c r="G1712" s="25"/>
      <c r="H1712" s="15"/>
      <c r="I1712" s="15"/>
    </row>
    <row r="1713" ht="24" customHeight="1" spans="1:9">
      <c r="A1713" s="8" t="s">
        <v>26388</v>
      </c>
      <c r="B1713" s="22" t="s">
        <v>26389</v>
      </c>
      <c r="C1713" s="12" t="s">
        <v>448</v>
      </c>
      <c r="D1713" s="8" t="s">
        <v>26390</v>
      </c>
      <c r="E1713" s="10" t="s">
        <v>22732</v>
      </c>
      <c r="F1713" s="25"/>
      <c r="G1713" s="25"/>
      <c r="H1713" s="15"/>
      <c r="I1713" s="15"/>
    </row>
    <row r="1714" ht="24" customHeight="1" spans="1:9">
      <c r="A1714" s="8" t="s">
        <v>26391</v>
      </c>
      <c r="B1714" s="22" t="s">
        <v>7243</v>
      </c>
      <c r="C1714" s="12" t="s">
        <v>178</v>
      </c>
      <c r="D1714" s="8" t="s">
        <v>26381</v>
      </c>
      <c r="E1714" s="10" t="s">
        <v>22732</v>
      </c>
      <c r="F1714" s="25"/>
      <c r="G1714" s="25"/>
      <c r="H1714" s="15"/>
      <c r="I1714" s="15"/>
    </row>
    <row r="1715" ht="24" customHeight="1" spans="1:9">
      <c r="A1715" s="8" t="s">
        <v>26392</v>
      </c>
      <c r="B1715" s="22" t="s">
        <v>452</v>
      </c>
      <c r="C1715" s="12" t="s">
        <v>178</v>
      </c>
      <c r="D1715" s="8" t="s">
        <v>26393</v>
      </c>
      <c r="E1715" s="10" t="s">
        <v>22732</v>
      </c>
      <c r="F1715" s="25"/>
      <c r="G1715" s="25"/>
      <c r="H1715" s="15"/>
      <c r="I1715" s="15"/>
    </row>
    <row r="1716" ht="24" customHeight="1" spans="1:9">
      <c r="A1716" s="8" t="s">
        <v>26394</v>
      </c>
      <c r="B1716" s="22" t="s">
        <v>7244</v>
      </c>
      <c r="C1716" s="12" t="s">
        <v>178</v>
      </c>
      <c r="D1716" s="8" t="s">
        <v>26395</v>
      </c>
      <c r="E1716" s="10" t="s">
        <v>22732</v>
      </c>
      <c r="F1716" s="25"/>
      <c r="G1716" s="25"/>
      <c r="H1716" s="15"/>
      <c r="I1716" s="15"/>
    </row>
    <row r="1717" ht="24" customHeight="1" spans="1:9">
      <c r="A1717" s="8" t="s">
        <v>26396</v>
      </c>
      <c r="B1717" s="22" t="s">
        <v>26397</v>
      </c>
      <c r="C1717" s="12" t="s">
        <v>448</v>
      </c>
      <c r="D1717" s="8" t="s">
        <v>26398</v>
      </c>
      <c r="E1717" s="10" t="s">
        <v>22732</v>
      </c>
      <c r="F1717" s="25"/>
      <c r="G1717" s="25"/>
      <c r="H1717" s="15"/>
      <c r="I1717" s="15"/>
    </row>
    <row r="1718" ht="24" customHeight="1" spans="1:9">
      <c r="A1718" s="8" t="s">
        <v>26399</v>
      </c>
      <c r="B1718" s="22" t="s">
        <v>26400</v>
      </c>
      <c r="C1718" s="12" t="s">
        <v>448</v>
      </c>
      <c r="D1718" s="8" t="s">
        <v>26401</v>
      </c>
      <c r="E1718" s="10" t="s">
        <v>22732</v>
      </c>
      <c r="F1718" s="25"/>
      <c r="G1718" s="25"/>
      <c r="H1718" s="15"/>
      <c r="I1718" s="15"/>
    </row>
    <row r="1719" ht="24" customHeight="1" spans="1:9">
      <c r="A1719" s="8" t="s">
        <v>26402</v>
      </c>
      <c r="B1719" s="22" t="s">
        <v>26403</v>
      </c>
      <c r="C1719" s="12" t="s">
        <v>448</v>
      </c>
      <c r="D1719" s="8" t="s">
        <v>26404</v>
      </c>
      <c r="E1719" s="10" t="s">
        <v>22732</v>
      </c>
      <c r="F1719" s="25"/>
      <c r="G1719" s="25"/>
      <c r="H1719" s="15"/>
      <c r="I1719" s="15"/>
    </row>
    <row r="1720" ht="24" customHeight="1" spans="1:9">
      <c r="A1720" s="8" t="s">
        <v>26405</v>
      </c>
      <c r="B1720" s="22" t="s">
        <v>26406</v>
      </c>
      <c r="C1720" s="12" t="s">
        <v>448</v>
      </c>
      <c r="D1720" s="8" t="s">
        <v>26407</v>
      </c>
      <c r="E1720" s="10" t="s">
        <v>22732</v>
      </c>
      <c r="F1720" s="25"/>
      <c r="G1720" s="25"/>
      <c r="H1720" s="15"/>
      <c r="I1720" s="15"/>
    </row>
    <row r="1721" ht="24" customHeight="1" spans="1:9">
      <c r="A1721" s="8" t="s">
        <v>26408</v>
      </c>
      <c r="B1721" s="22" t="s">
        <v>7249</v>
      </c>
      <c r="C1721" s="12" t="s">
        <v>178</v>
      </c>
      <c r="D1721" s="8" t="s">
        <v>26409</v>
      </c>
      <c r="E1721" s="10" t="s">
        <v>22732</v>
      </c>
      <c r="F1721" s="25"/>
      <c r="G1721" s="25"/>
      <c r="H1721" s="15"/>
      <c r="I1721" s="15"/>
    </row>
    <row r="1722" ht="24" customHeight="1" spans="1:9">
      <c r="A1722" s="8" t="s">
        <v>26410</v>
      </c>
      <c r="B1722" s="22" t="s">
        <v>7250</v>
      </c>
      <c r="C1722" s="12" t="s">
        <v>178</v>
      </c>
      <c r="D1722" s="8" t="s">
        <v>26411</v>
      </c>
      <c r="E1722" s="10" t="s">
        <v>22732</v>
      </c>
      <c r="F1722" s="25"/>
      <c r="G1722" s="25"/>
      <c r="H1722" s="15"/>
      <c r="I1722" s="15"/>
    </row>
    <row r="1723" ht="24" customHeight="1" spans="1:9">
      <c r="A1723" s="8" t="s">
        <v>26412</v>
      </c>
      <c r="B1723" s="22" t="s">
        <v>26413</v>
      </c>
      <c r="C1723" s="12" t="s">
        <v>448</v>
      </c>
      <c r="D1723" s="8" t="s">
        <v>26414</v>
      </c>
      <c r="E1723" s="10" t="s">
        <v>22732</v>
      </c>
      <c r="F1723" s="25"/>
      <c r="G1723" s="25"/>
      <c r="H1723" s="15"/>
      <c r="I1723" s="15"/>
    </row>
    <row r="1724" ht="24" customHeight="1" spans="1:9">
      <c r="A1724" s="8" t="s">
        <v>26415</v>
      </c>
      <c r="B1724" s="22" t="s">
        <v>7252</v>
      </c>
      <c r="C1724" s="12" t="s">
        <v>178</v>
      </c>
      <c r="D1724" s="8" t="s">
        <v>26416</v>
      </c>
      <c r="E1724" s="10" t="s">
        <v>22732</v>
      </c>
      <c r="F1724" s="25"/>
      <c r="G1724" s="25"/>
      <c r="H1724" s="15"/>
      <c r="I1724" s="15"/>
    </row>
    <row r="1725" ht="24" customHeight="1" spans="1:9">
      <c r="A1725" s="8" t="s">
        <v>26417</v>
      </c>
      <c r="B1725" s="22" t="s">
        <v>26418</v>
      </c>
      <c r="C1725" s="12" t="s">
        <v>448</v>
      </c>
      <c r="D1725" s="8" t="s">
        <v>26419</v>
      </c>
      <c r="E1725" s="10" t="s">
        <v>22732</v>
      </c>
      <c r="F1725" s="25"/>
      <c r="G1725" s="25"/>
      <c r="H1725" s="15"/>
      <c r="I1725" s="15"/>
    </row>
    <row r="1726" ht="24" customHeight="1" spans="1:9">
      <c r="A1726" s="8" t="s">
        <v>26420</v>
      </c>
      <c r="B1726" s="22" t="s">
        <v>7254</v>
      </c>
      <c r="C1726" s="12" t="s">
        <v>178</v>
      </c>
      <c r="D1726" s="8" t="s">
        <v>26421</v>
      </c>
      <c r="E1726" s="10" t="s">
        <v>22732</v>
      </c>
      <c r="F1726" s="25"/>
      <c r="G1726" s="25"/>
      <c r="H1726" s="15"/>
      <c r="I1726" s="15"/>
    </row>
    <row r="1727" ht="24" customHeight="1" spans="1:9">
      <c r="A1727" s="8" t="s">
        <v>26422</v>
      </c>
      <c r="B1727" s="22" t="s">
        <v>26423</v>
      </c>
      <c r="C1727" s="12" t="s">
        <v>448</v>
      </c>
      <c r="D1727" s="8" t="s">
        <v>26424</v>
      </c>
      <c r="E1727" s="10" t="s">
        <v>22732</v>
      </c>
      <c r="F1727" s="25"/>
      <c r="G1727" s="25"/>
      <c r="H1727" s="15"/>
      <c r="I1727" s="15"/>
    </row>
    <row r="1728" ht="24" customHeight="1" spans="1:9">
      <c r="A1728" s="8" t="s">
        <v>26425</v>
      </c>
      <c r="B1728" s="22" t="s">
        <v>7256</v>
      </c>
      <c r="C1728" s="12" t="s">
        <v>178</v>
      </c>
      <c r="D1728" s="8" t="s">
        <v>26426</v>
      </c>
      <c r="E1728" s="10" t="s">
        <v>22732</v>
      </c>
      <c r="F1728" s="25"/>
      <c r="G1728" s="25"/>
      <c r="H1728" s="15"/>
      <c r="I1728" s="15"/>
    </row>
    <row r="1729" ht="24" customHeight="1" spans="1:9">
      <c r="A1729" s="8" t="s">
        <v>26427</v>
      </c>
      <c r="B1729" s="22" t="s">
        <v>7257</v>
      </c>
      <c r="C1729" s="12" t="s">
        <v>178</v>
      </c>
      <c r="D1729" s="8" t="s">
        <v>26428</v>
      </c>
      <c r="E1729" s="10" t="s">
        <v>22732</v>
      </c>
      <c r="F1729" s="25"/>
      <c r="G1729" s="25"/>
      <c r="H1729" s="15"/>
      <c r="I1729" s="15"/>
    </row>
    <row r="1730" ht="24" customHeight="1" spans="1:9">
      <c r="A1730" s="8" t="s">
        <v>26429</v>
      </c>
      <c r="B1730" s="22" t="s">
        <v>26430</v>
      </c>
      <c r="C1730" s="12" t="s">
        <v>448</v>
      </c>
      <c r="D1730" s="8" t="s">
        <v>26431</v>
      </c>
      <c r="E1730" s="10" t="s">
        <v>22732</v>
      </c>
      <c r="F1730" s="25"/>
      <c r="G1730" s="25"/>
      <c r="H1730" s="15"/>
      <c r="I1730" s="15"/>
    </row>
    <row r="1731" ht="24" customHeight="1" spans="1:9">
      <c r="A1731" s="8" t="s">
        <v>26432</v>
      </c>
      <c r="B1731" s="22" t="s">
        <v>7259</v>
      </c>
      <c r="C1731" s="12" t="s">
        <v>178</v>
      </c>
      <c r="D1731" s="8" t="s">
        <v>26433</v>
      </c>
      <c r="E1731" s="10" t="s">
        <v>22732</v>
      </c>
      <c r="F1731" s="25"/>
      <c r="G1731" s="25"/>
      <c r="H1731" s="15"/>
      <c r="I1731" s="15"/>
    </row>
    <row r="1732" ht="24" customHeight="1" spans="1:9">
      <c r="A1732" s="8" t="s">
        <v>26434</v>
      </c>
      <c r="B1732" s="22" t="s">
        <v>26435</v>
      </c>
      <c r="C1732" s="12" t="s">
        <v>448</v>
      </c>
      <c r="D1732" s="8" t="s">
        <v>26436</v>
      </c>
      <c r="E1732" s="10" t="s">
        <v>22732</v>
      </c>
      <c r="F1732" s="25"/>
      <c r="G1732" s="25"/>
      <c r="H1732" s="15"/>
      <c r="I1732" s="15"/>
    </row>
    <row r="1733" ht="24" customHeight="1" spans="1:9">
      <c r="A1733" s="8" t="s">
        <v>26437</v>
      </c>
      <c r="B1733" s="22" t="s">
        <v>26438</v>
      </c>
      <c r="C1733" s="12" t="s">
        <v>448</v>
      </c>
      <c r="D1733" s="8" t="s">
        <v>26439</v>
      </c>
      <c r="E1733" s="10" t="s">
        <v>22732</v>
      </c>
      <c r="F1733" s="25"/>
      <c r="G1733" s="25"/>
      <c r="H1733" s="15"/>
      <c r="I1733" s="15"/>
    </row>
    <row r="1734" ht="24" customHeight="1" spans="1:9">
      <c r="A1734" s="8" t="s">
        <v>26440</v>
      </c>
      <c r="B1734" s="22" t="s">
        <v>7262</v>
      </c>
      <c r="C1734" s="12" t="s">
        <v>178</v>
      </c>
      <c r="D1734" s="8" t="s">
        <v>26441</v>
      </c>
      <c r="E1734" s="10" t="s">
        <v>22732</v>
      </c>
      <c r="F1734" s="25"/>
      <c r="G1734" s="25"/>
      <c r="H1734" s="15"/>
      <c r="I1734" s="15"/>
    </row>
    <row r="1735" ht="24" customHeight="1" spans="1:9">
      <c r="A1735" s="8" t="s">
        <v>26442</v>
      </c>
      <c r="B1735" s="22" t="s">
        <v>26443</v>
      </c>
      <c r="C1735" s="12" t="s">
        <v>448</v>
      </c>
      <c r="D1735" s="8" t="s">
        <v>26444</v>
      </c>
      <c r="E1735" s="10" t="s">
        <v>22732</v>
      </c>
      <c r="F1735" s="25"/>
      <c r="G1735" s="25"/>
      <c r="H1735" s="15"/>
      <c r="I1735" s="15"/>
    </row>
    <row r="1736" ht="24" customHeight="1" spans="1:9">
      <c r="A1736" s="8" t="s">
        <v>26445</v>
      </c>
      <c r="B1736" s="22" t="s">
        <v>7264</v>
      </c>
      <c r="C1736" s="12" t="s">
        <v>178</v>
      </c>
      <c r="D1736" s="8" t="s">
        <v>26446</v>
      </c>
      <c r="E1736" s="10" t="s">
        <v>22732</v>
      </c>
      <c r="F1736" s="25"/>
      <c r="G1736" s="25"/>
      <c r="H1736" s="15"/>
      <c r="I1736" s="15"/>
    </row>
    <row r="1737" ht="24" customHeight="1" spans="1:9">
      <c r="A1737" s="8" t="s">
        <v>26447</v>
      </c>
      <c r="B1737" s="22" t="s">
        <v>26448</v>
      </c>
      <c r="C1737" s="12" t="s">
        <v>448</v>
      </c>
      <c r="D1737" s="8" t="s">
        <v>26449</v>
      </c>
      <c r="E1737" s="10" t="s">
        <v>22732</v>
      </c>
      <c r="F1737" s="25"/>
      <c r="G1737" s="25"/>
      <c r="H1737" s="15"/>
      <c r="I1737" s="15"/>
    </row>
    <row r="1738" ht="24" customHeight="1" spans="1:9">
      <c r="A1738" s="8" t="s">
        <v>26450</v>
      </c>
      <c r="B1738" s="22" t="s">
        <v>7266</v>
      </c>
      <c r="C1738" s="12" t="s">
        <v>178</v>
      </c>
      <c r="D1738" s="8" t="s">
        <v>26441</v>
      </c>
      <c r="E1738" s="10" t="s">
        <v>22732</v>
      </c>
      <c r="F1738" s="25"/>
      <c r="G1738" s="25"/>
      <c r="H1738" s="15"/>
      <c r="I1738" s="15"/>
    </row>
    <row r="1739" ht="24" customHeight="1" spans="1:9">
      <c r="A1739" s="8" t="s">
        <v>26451</v>
      </c>
      <c r="B1739" s="22" t="s">
        <v>7267</v>
      </c>
      <c r="C1739" s="12" t="s">
        <v>178</v>
      </c>
      <c r="D1739" s="8" t="s">
        <v>26452</v>
      </c>
      <c r="E1739" s="10" t="s">
        <v>22732</v>
      </c>
      <c r="F1739" s="25"/>
      <c r="G1739" s="25"/>
      <c r="H1739" s="15"/>
      <c r="I1739" s="15"/>
    </row>
    <row r="1740" ht="24" customHeight="1" spans="1:9">
      <c r="A1740" s="8" t="s">
        <v>26453</v>
      </c>
      <c r="B1740" s="22" t="s">
        <v>26454</v>
      </c>
      <c r="C1740" s="12" t="s">
        <v>448</v>
      </c>
      <c r="D1740" s="8" t="s">
        <v>26455</v>
      </c>
      <c r="E1740" s="10" t="s">
        <v>22732</v>
      </c>
      <c r="F1740" s="25"/>
      <c r="G1740" s="25"/>
      <c r="H1740" s="15"/>
      <c r="I1740" s="15"/>
    </row>
    <row r="1741" ht="24" customHeight="1" spans="1:9">
      <c r="A1741" s="8" t="s">
        <v>26456</v>
      </c>
      <c r="B1741" s="22" t="s">
        <v>7269</v>
      </c>
      <c r="C1741" s="12" t="s">
        <v>178</v>
      </c>
      <c r="D1741" s="8" t="s">
        <v>26457</v>
      </c>
      <c r="E1741" s="10" t="s">
        <v>22732</v>
      </c>
      <c r="F1741" s="25"/>
      <c r="G1741" s="25"/>
      <c r="H1741" s="15"/>
      <c r="I1741" s="15"/>
    </row>
    <row r="1742" ht="24" customHeight="1" spans="1:9">
      <c r="A1742" s="8" t="s">
        <v>26458</v>
      </c>
      <c r="B1742" s="22" t="s">
        <v>26459</v>
      </c>
      <c r="C1742" s="12" t="s">
        <v>448</v>
      </c>
      <c r="D1742" s="8" t="s">
        <v>26460</v>
      </c>
      <c r="E1742" s="10" t="s">
        <v>22732</v>
      </c>
      <c r="F1742" s="25"/>
      <c r="G1742" s="25"/>
      <c r="H1742" s="15"/>
      <c r="I1742" s="15"/>
    </row>
    <row r="1743" ht="24" customHeight="1" spans="1:9">
      <c r="A1743" s="8" t="s">
        <v>26461</v>
      </c>
      <c r="B1743" s="22" t="s">
        <v>7271</v>
      </c>
      <c r="C1743" s="12" t="s">
        <v>178</v>
      </c>
      <c r="D1743" s="8" t="s">
        <v>26457</v>
      </c>
      <c r="E1743" s="10" t="s">
        <v>22732</v>
      </c>
      <c r="F1743" s="25"/>
      <c r="G1743" s="25"/>
      <c r="H1743" s="15"/>
      <c r="I1743" s="15"/>
    </row>
    <row r="1744" ht="24" customHeight="1" spans="1:9">
      <c r="A1744" s="8" t="s">
        <v>26462</v>
      </c>
      <c r="B1744" s="22" t="s">
        <v>26463</v>
      </c>
      <c r="C1744" s="12" t="s">
        <v>448</v>
      </c>
      <c r="D1744" s="8" t="s">
        <v>26464</v>
      </c>
      <c r="E1744" s="10" t="s">
        <v>22732</v>
      </c>
      <c r="F1744" s="25"/>
      <c r="G1744" s="25"/>
      <c r="H1744" s="15"/>
      <c r="I1744" s="15"/>
    </row>
    <row r="1745" ht="24" customHeight="1" spans="1:9">
      <c r="A1745" s="8" t="s">
        <v>26465</v>
      </c>
      <c r="B1745" s="22" t="s">
        <v>26466</v>
      </c>
      <c r="C1745" s="12" t="s">
        <v>448</v>
      </c>
      <c r="D1745" s="8" t="s">
        <v>26467</v>
      </c>
      <c r="E1745" s="10" t="s">
        <v>22732</v>
      </c>
      <c r="F1745" s="25"/>
      <c r="G1745" s="25"/>
      <c r="H1745" s="15"/>
      <c r="I1745" s="15"/>
    </row>
    <row r="1746" ht="24" customHeight="1" spans="1:9">
      <c r="A1746" s="8" t="s">
        <v>26468</v>
      </c>
      <c r="B1746" s="22" t="s">
        <v>7274</v>
      </c>
      <c r="C1746" s="12" t="s">
        <v>178</v>
      </c>
      <c r="D1746" s="8" t="s">
        <v>26469</v>
      </c>
      <c r="E1746" s="10" t="s">
        <v>22732</v>
      </c>
      <c r="F1746" s="25"/>
      <c r="G1746" s="25"/>
      <c r="H1746" s="15"/>
      <c r="I1746" s="15"/>
    </row>
    <row r="1747" ht="24" customHeight="1" spans="1:9">
      <c r="A1747" s="8" t="s">
        <v>26470</v>
      </c>
      <c r="B1747" s="22" t="s">
        <v>26471</v>
      </c>
      <c r="C1747" s="12" t="s">
        <v>448</v>
      </c>
      <c r="D1747" s="8" t="s">
        <v>26472</v>
      </c>
      <c r="E1747" s="10" t="s">
        <v>22732</v>
      </c>
      <c r="F1747" s="25"/>
      <c r="G1747" s="25"/>
      <c r="H1747" s="15"/>
      <c r="I1747" s="15"/>
    </row>
    <row r="1748" ht="24" customHeight="1" spans="1:9">
      <c r="A1748" s="8" t="s">
        <v>26473</v>
      </c>
      <c r="B1748" s="22" t="s">
        <v>7276</v>
      </c>
      <c r="C1748" s="12" t="s">
        <v>178</v>
      </c>
      <c r="D1748" s="8" t="s">
        <v>26474</v>
      </c>
      <c r="E1748" s="10" t="s">
        <v>22732</v>
      </c>
      <c r="F1748" s="25"/>
      <c r="G1748" s="25"/>
      <c r="H1748" s="15"/>
      <c r="I1748" s="15"/>
    </row>
    <row r="1749" ht="24" customHeight="1" spans="1:9">
      <c r="A1749" s="8" t="s">
        <v>26475</v>
      </c>
      <c r="B1749" s="22" t="s">
        <v>7277</v>
      </c>
      <c r="C1749" s="12" t="s">
        <v>178</v>
      </c>
      <c r="D1749" s="8" t="s">
        <v>26476</v>
      </c>
      <c r="E1749" s="10" t="s">
        <v>22732</v>
      </c>
      <c r="F1749" s="25"/>
      <c r="G1749" s="25"/>
      <c r="H1749" s="15"/>
      <c r="I1749" s="15"/>
    </row>
    <row r="1750" ht="24" customHeight="1" spans="1:9">
      <c r="A1750" s="8" t="s">
        <v>26477</v>
      </c>
      <c r="B1750" s="22" t="s">
        <v>7278</v>
      </c>
      <c r="C1750" s="12" t="s">
        <v>178</v>
      </c>
      <c r="D1750" s="8" t="s">
        <v>26478</v>
      </c>
      <c r="E1750" s="10" t="s">
        <v>22732</v>
      </c>
      <c r="F1750" s="25"/>
      <c r="G1750" s="25"/>
      <c r="H1750" s="15"/>
      <c r="I1750" s="15"/>
    </row>
    <row r="1751" ht="24" customHeight="1" spans="1:9">
      <c r="A1751" s="8" t="s">
        <v>26479</v>
      </c>
      <c r="B1751" s="22" t="s">
        <v>26480</v>
      </c>
      <c r="C1751" s="12" t="s">
        <v>448</v>
      </c>
      <c r="D1751" s="8" t="s">
        <v>26481</v>
      </c>
      <c r="E1751" s="10" t="s">
        <v>22732</v>
      </c>
      <c r="F1751" s="25"/>
      <c r="G1751" s="25"/>
      <c r="H1751" s="15"/>
      <c r="I1751" s="15"/>
    </row>
    <row r="1752" ht="24" customHeight="1" spans="1:9">
      <c r="A1752" s="8" t="s">
        <v>26482</v>
      </c>
      <c r="B1752" s="22" t="s">
        <v>7280</v>
      </c>
      <c r="C1752" s="12" t="s">
        <v>178</v>
      </c>
      <c r="D1752" s="11" t="s">
        <v>26483</v>
      </c>
      <c r="E1752" s="10" t="s">
        <v>22732</v>
      </c>
      <c r="F1752" s="25"/>
      <c r="G1752" s="25"/>
      <c r="H1752" s="15"/>
      <c r="I1752" s="15"/>
    </row>
    <row r="1753" ht="24" customHeight="1" spans="1:9">
      <c r="A1753" s="8" t="s">
        <v>26484</v>
      </c>
      <c r="B1753" s="22" t="s">
        <v>26485</v>
      </c>
      <c r="C1753" s="12" t="s">
        <v>448</v>
      </c>
      <c r="D1753" s="11" t="s">
        <v>26486</v>
      </c>
      <c r="E1753" s="10" t="s">
        <v>22732</v>
      </c>
      <c r="F1753" s="25"/>
      <c r="G1753" s="25"/>
      <c r="H1753" s="15"/>
      <c r="I1753" s="15"/>
    </row>
    <row r="1754" ht="24" customHeight="1" spans="1:9">
      <c r="A1754" s="8" t="s">
        <v>26487</v>
      </c>
      <c r="B1754" s="22" t="s">
        <v>7282</v>
      </c>
      <c r="C1754" s="12" t="s">
        <v>178</v>
      </c>
      <c r="D1754" s="8" t="s">
        <v>26428</v>
      </c>
      <c r="E1754" s="10" t="s">
        <v>22732</v>
      </c>
      <c r="F1754" s="25"/>
      <c r="G1754" s="25"/>
      <c r="H1754" s="15"/>
      <c r="I1754" s="15"/>
    </row>
    <row r="1755" ht="24" customHeight="1" spans="1:9">
      <c r="A1755" s="8" t="s">
        <v>26488</v>
      </c>
      <c r="B1755" s="22" t="s">
        <v>26489</v>
      </c>
      <c r="C1755" s="12" t="s">
        <v>448</v>
      </c>
      <c r="D1755" s="8" t="s">
        <v>26490</v>
      </c>
      <c r="E1755" s="10" t="s">
        <v>22732</v>
      </c>
      <c r="F1755" s="25"/>
      <c r="G1755" s="25"/>
      <c r="H1755" s="15"/>
      <c r="I1755" s="15"/>
    </row>
    <row r="1756" ht="24" customHeight="1" spans="1:9">
      <c r="A1756" s="8" t="s">
        <v>26491</v>
      </c>
      <c r="B1756" s="22" t="s">
        <v>7284</v>
      </c>
      <c r="C1756" s="12" t="s">
        <v>178</v>
      </c>
      <c r="D1756" s="8" t="s">
        <v>26433</v>
      </c>
      <c r="E1756" s="10" t="s">
        <v>22732</v>
      </c>
      <c r="F1756" s="25"/>
      <c r="G1756" s="25"/>
      <c r="H1756" s="15"/>
      <c r="I1756" s="15"/>
    </row>
    <row r="1757" ht="24" customHeight="1" spans="1:9">
      <c r="A1757" s="8" t="s">
        <v>26492</v>
      </c>
      <c r="B1757" s="22" t="s">
        <v>26493</v>
      </c>
      <c r="C1757" s="12" t="s">
        <v>448</v>
      </c>
      <c r="D1757" s="8" t="s">
        <v>26494</v>
      </c>
      <c r="E1757" s="10" t="s">
        <v>22732</v>
      </c>
      <c r="F1757" s="25"/>
      <c r="G1757" s="25"/>
      <c r="H1757" s="15"/>
      <c r="I1757" s="15"/>
    </row>
    <row r="1758" ht="24" customHeight="1" spans="1:9">
      <c r="A1758" s="8" t="s">
        <v>26495</v>
      </c>
      <c r="B1758" s="22" t="s">
        <v>7285</v>
      </c>
      <c r="C1758" s="12" t="s">
        <v>178</v>
      </c>
      <c r="D1758" s="8" t="s">
        <v>26496</v>
      </c>
      <c r="E1758" s="10" t="s">
        <v>22732</v>
      </c>
      <c r="F1758" s="25"/>
      <c r="G1758" s="25"/>
      <c r="H1758" s="15"/>
      <c r="I1758" s="15"/>
    </row>
    <row r="1759" ht="24" customHeight="1" spans="1:9">
      <c r="A1759" s="12" t="s">
        <v>26497</v>
      </c>
      <c r="B1759" s="22" t="s">
        <v>7286</v>
      </c>
      <c r="C1759" s="12" t="s">
        <v>448</v>
      </c>
      <c r="D1759" s="8" t="s">
        <v>26498</v>
      </c>
      <c r="E1759" s="10" t="s">
        <v>22732</v>
      </c>
      <c r="F1759" s="25"/>
      <c r="G1759" s="25"/>
      <c r="H1759" s="15"/>
      <c r="I1759" s="15"/>
    </row>
    <row r="1760" ht="24" customHeight="1" spans="1:9">
      <c r="A1760" s="8" t="s">
        <v>26499</v>
      </c>
      <c r="B1760" s="22" t="s">
        <v>7287</v>
      </c>
      <c r="C1760" s="12" t="s">
        <v>448</v>
      </c>
      <c r="D1760" s="8" t="s">
        <v>26500</v>
      </c>
      <c r="E1760" s="10" t="s">
        <v>22732</v>
      </c>
      <c r="F1760" s="25"/>
      <c r="G1760" s="25"/>
      <c r="H1760" s="15"/>
      <c r="I1760" s="15"/>
    </row>
    <row r="1761" ht="24" customHeight="1" spans="1:9">
      <c r="A1761" s="8" t="s">
        <v>26501</v>
      </c>
      <c r="B1761" s="22" t="s">
        <v>26502</v>
      </c>
      <c r="C1761" s="12" t="s">
        <v>448</v>
      </c>
      <c r="D1761" s="8" t="s">
        <v>26503</v>
      </c>
      <c r="E1761" s="10" t="s">
        <v>22732</v>
      </c>
      <c r="F1761" s="25"/>
      <c r="G1761" s="25"/>
      <c r="H1761" s="15"/>
      <c r="I1761" s="15"/>
    </row>
    <row r="1762" ht="24" customHeight="1" spans="1:9">
      <c r="A1762" s="8" t="s">
        <v>26504</v>
      </c>
      <c r="B1762" s="22" t="s">
        <v>26505</v>
      </c>
      <c r="C1762" s="12" t="s">
        <v>448</v>
      </c>
      <c r="D1762" s="8" t="s">
        <v>26506</v>
      </c>
      <c r="E1762" s="10" t="s">
        <v>22732</v>
      </c>
      <c r="F1762" s="25"/>
      <c r="G1762" s="25"/>
      <c r="H1762" s="15"/>
      <c r="I1762" s="15"/>
    </row>
    <row r="1763" ht="24" customHeight="1" spans="1:9">
      <c r="A1763" s="8" t="s">
        <v>26507</v>
      </c>
      <c r="B1763" s="22" t="s">
        <v>26508</v>
      </c>
      <c r="C1763" s="12" t="s">
        <v>448</v>
      </c>
      <c r="D1763" s="8" t="s">
        <v>26509</v>
      </c>
      <c r="E1763" s="10" t="s">
        <v>22732</v>
      </c>
      <c r="F1763" s="25"/>
      <c r="G1763" s="25"/>
      <c r="H1763" s="15"/>
      <c r="I1763" s="15"/>
    </row>
    <row r="1764" ht="24" customHeight="1" spans="1:9">
      <c r="A1764" s="8" t="s">
        <v>26510</v>
      </c>
      <c r="B1764" s="22" t="s">
        <v>26511</v>
      </c>
      <c r="C1764" s="12" t="s">
        <v>448</v>
      </c>
      <c r="D1764" s="8" t="s">
        <v>26512</v>
      </c>
      <c r="E1764" s="10" t="s">
        <v>22732</v>
      </c>
      <c r="F1764" s="25"/>
      <c r="G1764" s="25"/>
      <c r="H1764" s="15"/>
      <c r="I1764" s="15"/>
    </row>
    <row r="1765" ht="24" customHeight="1" spans="1:9">
      <c r="A1765" s="8" t="s">
        <v>26513</v>
      </c>
      <c r="B1765" s="22" t="s">
        <v>26514</v>
      </c>
      <c r="C1765" s="12" t="s">
        <v>448</v>
      </c>
      <c r="D1765" s="8" t="s">
        <v>26515</v>
      </c>
      <c r="E1765" s="10" t="s">
        <v>22732</v>
      </c>
      <c r="F1765" s="25"/>
      <c r="G1765" s="25"/>
      <c r="H1765" s="15"/>
      <c r="I1765" s="15"/>
    </row>
    <row r="1766" ht="24" customHeight="1" spans="1:9">
      <c r="A1766" s="12" t="s">
        <v>26516</v>
      </c>
      <c r="B1766" s="22" t="s">
        <v>26517</v>
      </c>
      <c r="C1766" s="12" t="s">
        <v>448</v>
      </c>
      <c r="D1766" s="8" t="s">
        <v>26518</v>
      </c>
      <c r="E1766" s="10" t="s">
        <v>22732</v>
      </c>
      <c r="F1766" s="25"/>
      <c r="G1766" s="25"/>
      <c r="H1766" s="15"/>
      <c r="I1766" s="15"/>
    </row>
    <row r="1767" ht="24" customHeight="1" spans="1:9">
      <c r="A1767" s="12" t="s">
        <v>26519</v>
      </c>
      <c r="B1767" s="22" t="s">
        <v>26520</v>
      </c>
      <c r="C1767" s="12" t="s">
        <v>448</v>
      </c>
      <c r="D1767" s="8" t="s">
        <v>26521</v>
      </c>
      <c r="E1767" s="10" t="s">
        <v>22732</v>
      </c>
      <c r="F1767" s="25"/>
      <c r="G1767" s="25"/>
      <c r="H1767" s="15"/>
      <c r="I1767" s="15"/>
    </row>
    <row r="1768" ht="24" customHeight="1" spans="1:9">
      <c r="A1768" s="12" t="s">
        <v>26522</v>
      </c>
      <c r="B1768" s="22" t="s">
        <v>26523</v>
      </c>
      <c r="C1768" s="12" t="s">
        <v>448</v>
      </c>
      <c r="D1768" s="8" t="s">
        <v>26524</v>
      </c>
      <c r="E1768" s="10" t="s">
        <v>22732</v>
      </c>
      <c r="F1768" s="25"/>
      <c r="G1768" s="25"/>
      <c r="H1768" s="15"/>
      <c r="I1768" s="15"/>
    </row>
    <row r="1769" ht="24" customHeight="1" spans="1:9">
      <c r="A1769" s="12" t="s">
        <v>26525</v>
      </c>
      <c r="B1769" s="22" t="s">
        <v>26526</v>
      </c>
      <c r="C1769" s="12" t="s">
        <v>178</v>
      </c>
      <c r="D1769" s="8" t="s">
        <v>26527</v>
      </c>
      <c r="E1769" s="10" t="s">
        <v>22732</v>
      </c>
      <c r="F1769" s="25"/>
      <c r="G1769" s="25"/>
      <c r="H1769" s="15"/>
      <c r="I1769" s="15"/>
    </row>
    <row r="1770" ht="24" customHeight="1" spans="1:9">
      <c r="A1770" s="12" t="s">
        <v>26528</v>
      </c>
      <c r="B1770" s="22" t="s">
        <v>26529</v>
      </c>
      <c r="C1770" s="12" t="s">
        <v>178</v>
      </c>
      <c r="D1770" s="8" t="s">
        <v>26530</v>
      </c>
      <c r="E1770" s="10" t="s">
        <v>22732</v>
      </c>
      <c r="F1770" s="25"/>
      <c r="G1770" s="25"/>
      <c r="H1770" s="15"/>
      <c r="I1770" s="15"/>
    </row>
    <row r="1771" ht="24" customHeight="1" spans="1:9">
      <c r="A1771" s="12" t="s">
        <v>26531</v>
      </c>
      <c r="B1771" s="22" t="s">
        <v>26532</v>
      </c>
      <c r="C1771" s="12" t="s">
        <v>178</v>
      </c>
      <c r="D1771" s="8" t="s">
        <v>26533</v>
      </c>
      <c r="E1771" s="10" t="s">
        <v>22732</v>
      </c>
      <c r="F1771" s="25"/>
      <c r="G1771" s="25"/>
      <c r="H1771" s="15"/>
      <c r="I1771" s="15"/>
    </row>
    <row r="1772" ht="24" customHeight="1" spans="1:9">
      <c r="A1772" s="12" t="s">
        <v>26534</v>
      </c>
      <c r="B1772" s="22" t="s">
        <v>26535</v>
      </c>
      <c r="C1772" s="12" t="s">
        <v>178</v>
      </c>
      <c r="D1772" s="8" t="s">
        <v>26536</v>
      </c>
      <c r="E1772" s="10" t="s">
        <v>22732</v>
      </c>
      <c r="F1772" s="25"/>
      <c r="G1772" s="25"/>
      <c r="H1772" s="15"/>
      <c r="I1772" s="15"/>
    </row>
    <row r="1773" ht="24" customHeight="1" spans="1:9">
      <c r="A1773" s="12" t="s">
        <v>26537</v>
      </c>
      <c r="B1773" s="22" t="s">
        <v>26538</v>
      </c>
      <c r="C1773" s="12" t="s">
        <v>178</v>
      </c>
      <c r="D1773" s="8" t="s">
        <v>26539</v>
      </c>
      <c r="E1773" s="10" t="s">
        <v>22732</v>
      </c>
      <c r="F1773" s="25"/>
      <c r="G1773" s="25"/>
      <c r="H1773" s="15"/>
      <c r="I1773" s="15"/>
    </row>
    <row r="1774" ht="24" customHeight="1" spans="1:9">
      <c r="A1774" s="8" t="s">
        <v>26540</v>
      </c>
      <c r="B1774" s="22" t="s">
        <v>26541</v>
      </c>
      <c r="C1774" s="12" t="s">
        <v>178</v>
      </c>
      <c r="D1774" s="11" t="s">
        <v>25183</v>
      </c>
      <c r="E1774" s="10" t="s">
        <v>22732</v>
      </c>
      <c r="F1774" s="25"/>
      <c r="G1774" s="25"/>
      <c r="H1774" s="15"/>
      <c r="I1774" s="15"/>
    </row>
    <row r="1775" ht="24" customHeight="1" spans="1:9">
      <c r="A1775" s="8" t="s">
        <v>26542</v>
      </c>
      <c r="B1775" s="22" t="s">
        <v>26543</v>
      </c>
      <c r="C1775" s="12" t="s">
        <v>178</v>
      </c>
      <c r="D1775" s="11" t="s">
        <v>26544</v>
      </c>
      <c r="E1775" s="10" t="s">
        <v>22732</v>
      </c>
      <c r="F1775" s="25"/>
      <c r="G1775" s="25"/>
      <c r="H1775" s="15"/>
      <c r="I1775" s="15"/>
    </row>
    <row r="1776" ht="24" customHeight="1" spans="1:9">
      <c r="A1776" s="8" t="s">
        <v>26545</v>
      </c>
      <c r="B1776" s="22" t="s">
        <v>26546</v>
      </c>
      <c r="C1776" s="12" t="s">
        <v>178</v>
      </c>
      <c r="D1776" s="8" t="s">
        <v>26547</v>
      </c>
      <c r="E1776" s="10" t="s">
        <v>22732</v>
      </c>
      <c r="F1776" s="25"/>
      <c r="G1776" s="25"/>
      <c r="H1776" s="15"/>
      <c r="I1776" s="15"/>
    </row>
    <row r="1777" ht="24" customHeight="1" spans="1:9">
      <c r="A1777" s="8" t="s">
        <v>26548</v>
      </c>
      <c r="B1777" s="22" t="s">
        <v>26549</v>
      </c>
      <c r="C1777" s="12" t="s">
        <v>178</v>
      </c>
      <c r="D1777" s="8" t="s">
        <v>26550</v>
      </c>
      <c r="E1777" s="10" t="s">
        <v>22732</v>
      </c>
      <c r="F1777" s="25"/>
      <c r="G1777" s="25"/>
      <c r="H1777" s="15"/>
      <c r="I1777" s="15"/>
    </row>
    <row r="1778" ht="24" customHeight="1" spans="1:9">
      <c r="A1778" s="8" t="s">
        <v>26551</v>
      </c>
      <c r="B1778" s="22" t="s">
        <v>26552</v>
      </c>
      <c r="C1778" s="12" t="s">
        <v>178</v>
      </c>
      <c r="D1778" s="8" t="s">
        <v>26553</v>
      </c>
      <c r="E1778" s="10" t="s">
        <v>22732</v>
      </c>
      <c r="F1778" s="25"/>
      <c r="G1778" s="25"/>
      <c r="H1778" s="15"/>
      <c r="I1778" s="15"/>
    </row>
    <row r="1779" ht="24" customHeight="1" spans="1:9">
      <c r="A1779" s="8" t="s">
        <v>22686</v>
      </c>
      <c r="B1779" s="22" t="s">
        <v>22735</v>
      </c>
      <c r="C1779" s="12" t="s">
        <v>178</v>
      </c>
      <c r="D1779" s="8" t="s">
        <v>26554</v>
      </c>
      <c r="E1779" s="10" t="s">
        <v>22732</v>
      </c>
      <c r="F1779" s="25"/>
      <c r="G1779" s="25"/>
      <c r="H1779" s="15"/>
      <c r="I1779" s="15"/>
    </row>
    <row r="1780" ht="24" customHeight="1" spans="1:9">
      <c r="A1780" s="8" t="s">
        <v>26555</v>
      </c>
      <c r="B1780" s="22" t="s">
        <v>26556</v>
      </c>
      <c r="C1780" s="12" t="s">
        <v>178</v>
      </c>
      <c r="D1780" s="8" t="s">
        <v>26557</v>
      </c>
      <c r="E1780" s="10" t="s">
        <v>22732</v>
      </c>
      <c r="F1780" s="25"/>
      <c r="G1780" s="25"/>
      <c r="H1780" s="15"/>
      <c r="I1780" s="15"/>
    </row>
    <row r="1781" ht="36" customHeight="1" spans="1:9">
      <c r="A1781" s="8" t="s">
        <v>26558</v>
      </c>
      <c r="B1781" s="22" t="s">
        <v>26559</v>
      </c>
      <c r="C1781" s="12" t="s">
        <v>178</v>
      </c>
      <c r="D1781" s="8" t="s">
        <v>26560</v>
      </c>
      <c r="E1781" s="10" t="s">
        <v>22732</v>
      </c>
      <c r="F1781" s="25"/>
      <c r="G1781" s="25"/>
      <c r="H1781" s="15"/>
      <c r="I1781" s="15"/>
    </row>
    <row r="1782" ht="36" customHeight="1" spans="1:9">
      <c r="A1782" s="8" t="s">
        <v>26561</v>
      </c>
      <c r="B1782" s="22" t="s">
        <v>26562</v>
      </c>
      <c r="C1782" s="12" t="s">
        <v>178</v>
      </c>
      <c r="D1782" s="8" t="s">
        <v>26563</v>
      </c>
      <c r="E1782" s="10" t="s">
        <v>22732</v>
      </c>
      <c r="F1782" s="25"/>
      <c r="G1782" s="25"/>
      <c r="H1782" s="15"/>
      <c r="I1782" s="15"/>
    </row>
    <row r="1783" ht="36" customHeight="1" spans="1:9">
      <c r="A1783" s="12" t="s">
        <v>26564</v>
      </c>
      <c r="B1783" s="22" t="s">
        <v>26565</v>
      </c>
      <c r="C1783" s="12" t="s">
        <v>178</v>
      </c>
      <c r="D1783" s="8" t="s">
        <v>24701</v>
      </c>
      <c r="E1783" s="10" t="s">
        <v>22732</v>
      </c>
      <c r="F1783" s="25"/>
      <c r="G1783" s="25"/>
      <c r="H1783" s="15"/>
      <c r="I1783" s="15"/>
    </row>
    <row r="1784" ht="36" customHeight="1" spans="1:9">
      <c r="A1784" s="8" t="s">
        <v>26566</v>
      </c>
      <c r="B1784" s="22" t="s">
        <v>26567</v>
      </c>
      <c r="C1784" s="12" t="s">
        <v>178</v>
      </c>
      <c r="D1784" s="8" t="s">
        <v>22830</v>
      </c>
      <c r="E1784" s="10" t="s">
        <v>22732</v>
      </c>
      <c r="F1784" s="25"/>
      <c r="G1784" s="25"/>
      <c r="H1784" s="15"/>
      <c r="I1784" s="15"/>
    </row>
    <row r="1785" ht="36" customHeight="1" spans="1:9">
      <c r="A1785" s="12" t="s">
        <v>26568</v>
      </c>
      <c r="B1785" s="22" t="s">
        <v>26569</v>
      </c>
      <c r="C1785" s="12" t="s">
        <v>178</v>
      </c>
      <c r="D1785" s="8" t="s">
        <v>26570</v>
      </c>
      <c r="E1785" s="10" t="s">
        <v>22732</v>
      </c>
      <c r="F1785" s="25"/>
      <c r="G1785" s="25"/>
      <c r="H1785" s="15"/>
      <c r="I1785" s="15"/>
    </row>
    <row r="1786" ht="36" customHeight="1" spans="1:9">
      <c r="A1786" s="8" t="s">
        <v>26571</v>
      </c>
      <c r="B1786" s="22" t="s">
        <v>26572</v>
      </c>
      <c r="C1786" s="12" t="s">
        <v>178</v>
      </c>
      <c r="D1786" s="8" t="s">
        <v>26554</v>
      </c>
      <c r="E1786" s="10" t="s">
        <v>22732</v>
      </c>
      <c r="F1786" s="25"/>
      <c r="G1786" s="25"/>
      <c r="H1786" s="15"/>
      <c r="I1786" s="15"/>
    </row>
    <row r="1787" ht="24" customHeight="1" spans="1:9">
      <c r="A1787" s="12" t="s">
        <v>22687</v>
      </c>
      <c r="B1787" s="22" t="s">
        <v>22736</v>
      </c>
      <c r="C1787" s="12" t="s">
        <v>178</v>
      </c>
      <c r="D1787" s="8" t="s">
        <v>26573</v>
      </c>
      <c r="E1787" s="10" t="s">
        <v>22732</v>
      </c>
      <c r="F1787" s="25"/>
      <c r="G1787" s="25"/>
      <c r="H1787" s="15"/>
      <c r="I1787" s="15"/>
    </row>
    <row r="1788" ht="24" customHeight="1" spans="1:9">
      <c r="A1788" s="12" t="s">
        <v>26574</v>
      </c>
      <c r="B1788" s="22" t="s">
        <v>26575</v>
      </c>
      <c r="C1788" s="12" t="s">
        <v>178</v>
      </c>
      <c r="D1788" s="8" t="s">
        <v>26576</v>
      </c>
      <c r="E1788" s="10" t="s">
        <v>22732</v>
      </c>
      <c r="F1788" s="25"/>
      <c r="G1788" s="25"/>
      <c r="H1788" s="15"/>
      <c r="I1788" s="15"/>
    </row>
    <row r="1789" ht="24" customHeight="1" spans="1:9">
      <c r="A1789" s="12" t="s">
        <v>26577</v>
      </c>
      <c r="B1789" s="22" t="s">
        <v>26578</v>
      </c>
      <c r="C1789" s="12" t="s">
        <v>178</v>
      </c>
      <c r="D1789" s="8" t="s">
        <v>26579</v>
      </c>
      <c r="E1789" s="10" t="s">
        <v>22732</v>
      </c>
      <c r="F1789" s="25"/>
      <c r="G1789" s="25"/>
      <c r="H1789" s="15"/>
      <c r="I1789" s="15"/>
    </row>
    <row r="1790" ht="24" customHeight="1" spans="1:9">
      <c r="A1790" s="8" t="s">
        <v>26580</v>
      </c>
      <c r="B1790" s="22" t="s">
        <v>26581</v>
      </c>
      <c r="C1790" s="12" t="s">
        <v>178</v>
      </c>
      <c r="D1790" s="8" t="s">
        <v>26582</v>
      </c>
      <c r="E1790" s="10" t="s">
        <v>22732</v>
      </c>
      <c r="F1790" s="25"/>
      <c r="G1790" s="25"/>
      <c r="H1790" s="15"/>
      <c r="I1790" s="15"/>
    </row>
    <row r="1791" ht="24" customHeight="1" spans="1:9">
      <c r="A1791" s="8" t="s">
        <v>26583</v>
      </c>
      <c r="B1791" s="22" t="s">
        <v>26584</v>
      </c>
      <c r="C1791" s="12" t="s">
        <v>178</v>
      </c>
      <c r="D1791" s="8" t="s">
        <v>26585</v>
      </c>
      <c r="E1791" s="10" t="s">
        <v>22732</v>
      </c>
      <c r="F1791" s="25"/>
      <c r="G1791" s="25"/>
      <c r="H1791" s="15"/>
      <c r="I1791" s="15"/>
    </row>
    <row r="1792" ht="24" customHeight="1" spans="1:9">
      <c r="A1792" s="8" t="s">
        <v>26586</v>
      </c>
      <c r="B1792" s="22" t="s">
        <v>26587</v>
      </c>
      <c r="C1792" s="12" t="s">
        <v>178</v>
      </c>
      <c r="D1792" s="8" t="s">
        <v>26588</v>
      </c>
      <c r="E1792" s="10" t="s">
        <v>22732</v>
      </c>
      <c r="F1792" s="25"/>
      <c r="G1792" s="25"/>
      <c r="H1792" s="15"/>
      <c r="I1792" s="15"/>
    </row>
    <row r="1793" ht="24" customHeight="1" spans="1:9">
      <c r="A1793" s="8" t="s">
        <v>26589</v>
      </c>
      <c r="B1793" s="22" t="s">
        <v>26590</v>
      </c>
      <c r="C1793" s="12" t="s">
        <v>178</v>
      </c>
      <c r="D1793" s="8" t="s">
        <v>24860</v>
      </c>
      <c r="E1793" s="10" t="s">
        <v>22732</v>
      </c>
      <c r="F1793" s="25"/>
      <c r="G1793" s="25"/>
      <c r="H1793" s="15"/>
      <c r="I1793" s="15"/>
    </row>
    <row r="1794" ht="24" customHeight="1" spans="1:9">
      <c r="A1794" s="8" t="s">
        <v>26591</v>
      </c>
      <c r="B1794" s="22" t="s">
        <v>26592</v>
      </c>
      <c r="C1794" s="12" t="s">
        <v>178</v>
      </c>
      <c r="D1794" s="8" t="s">
        <v>26593</v>
      </c>
      <c r="E1794" s="10" t="s">
        <v>22732</v>
      </c>
      <c r="F1794" s="25"/>
      <c r="G1794" s="25"/>
      <c r="H1794" s="15"/>
      <c r="I1794" s="15"/>
    </row>
    <row r="1795" ht="24" customHeight="1" spans="1:9">
      <c r="A1795" s="8" t="s">
        <v>26594</v>
      </c>
      <c r="B1795" s="22" t="s">
        <v>26595</v>
      </c>
      <c r="C1795" s="12" t="s">
        <v>178</v>
      </c>
      <c r="D1795" s="8" t="s">
        <v>26596</v>
      </c>
      <c r="E1795" s="10" t="s">
        <v>22732</v>
      </c>
      <c r="F1795" s="25"/>
      <c r="G1795" s="25"/>
      <c r="H1795" s="15"/>
      <c r="I1795" s="15"/>
    </row>
    <row r="1796" ht="24" customHeight="1" spans="1:9">
      <c r="A1796" s="8" t="s">
        <v>26597</v>
      </c>
      <c r="B1796" s="22" t="s">
        <v>26598</v>
      </c>
      <c r="C1796" s="12" t="s">
        <v>178</v>
      </c>
      <c r="D1796" s="8" t="s">
        <v>26599</v>
      </c>
      <c r="E1796" s="10" t="s">
        <v>22732</v>
      </c>
      <c r="F1796" s="25"/>
      <c r="G1796" s="25"/>
      <c r="H1796" s="15"/>
      <c r="I1796" s="15"/>
    </row>
    <row r="1797" ht="24" customHeight="1" spans="1:9">
      <c r="A1797" s="8" t="s">
        <v>26600</v>
      </c>
      <c r="B1797" s="22" t="s">
        <v>26601</v>
      </c>
      <c r="C1797" s="12" t="s">
        <v>178</v>
      </c>
      <c r="D1797" s="8" t="s">
        <v>26602</v>
      </c>
      <c r="E1797" s="10" t="s">
        <v>22732</v>
      </c>
      <c r="F1797" s="25"/>
      <c r="G1797" s="25"/>
      <c r="H1797" s="15"/>
      <c r="I1797" s="15"/>
    </row>
    <row r="1798" ht="24" customHeight="1" spans="1:9">
      <c r="A1798" s="12" t="s">
        <v>26603</v>
      </c>
      <c r="B1798" s="22" t="s">
        <v>26604</v>
      </c>
      <c r="C1798" s="12" t="s">
        <v>178</v>
      </c>
      <c r="D1798" s="8" t="s">
        <v>26605</v>
      </c>
      <c r="E1798" s="10" t="s">
        <v>22732</v>
      </c>
      <c r="F1798" s="25"/>
      <c r="G1798" s="25"/>
      <c r="H1798" s="15"/>
      <c r="I1798" s="15"/>
    </row>
    <row r="1799" ht="24" customHeight="1" spans="1:9">
      <c r="A1799" s="12" t="s">
        <v>26606</v>
      </c>
      <c r="B1799" s="22" t="s">
        <v>26607</v>
      </c>
      <c r="C1799" s="12" t="s">
        <v>178</v>
      </c>
      <c r="D1799" s="8" t="s">
        <v>26608</v>
      </c>
      <c r="E1799" s="10" t="s">
        <v>22732</v>
      </c>
      <c r="F1799" s="25"/>
      <c r="G1799" s="25"/>
      <c r="H1799" s="15"/>
      <c r="I1799" s="15"/>
    </row>
    <row r="1800" ht="24" customHeight="1" spans="1:9">
      <c r="A1800" s="12" t="s">
        <v>26609</v>
      </c>
      <c r="B1800" s="22" t="s">
        <v>26610</v>
      </c>
      <c r="C1800" s="12" t="s">
        <v>178</v>
      </c>
      <c r="D1800" s="8" t="s">
        <v>26611</v>
      </c>
      <c r="E1800" s="10" t="s">
        <v>22732</v>
      </c>
      <c r="F1800" s="25"/>
      <c r="G1800" s="25"/>
      <c r="H1800" s="15"/>
      <c r="I1800" s="15"/>
    </row>
    <row r="1801" ht="24" customHeight="1" spans="1:9">
      <c r="A1801" s="8" t="s">
        <v>26612</v>
      </c>
      <c r="B1801" s="22" t="s">
        <v>7331</v>
      </c>
      <c r="C1801" s="12" t="s">
        <v>175</v>
      </c>
      <c r="D1801" s="8" t="s">
        <v>26613</v>
      </c>
      <c r="E1801" s="10" t="s">
        <v>22732</v>
      </c>
      <c r="F1801" s="25"/>
      <c r="G1801" s="25"/>
      <c r="H1801" s="15"/>
      <c r="I1801" s="15"/>
    </row>
    <row r="1802" ht="24" customHeight="1" spans="1:9">
      <c r="A1802" s="12" t="s">
        <v>26614</v>
      </c>
      <c r="B1802" s="22" t="s">
        <v>7332</v>
      </c>
      <c r="C1802" s="12" t="s">
        <v>6935</v>
      </c>
      <c r="D1802" s="8" t="s">
        <v>26615</v>
      </c>
      <c r="E1802" s="10" t="s">
        <v>22732</v>
      </c>
      <c r="F1802" s="25"/>
      <c r="G1802" s="25"/>
      <c r="H1802" s="15"/>
      <c r="I1802" s="15"/>
    </row>
    <row r="1803" ht="24" customHeight="1" spans="1:9">
      <c r="A1803" s="8" t="s">
        <v>26616</v>
      </c>
      <c r="B1803" s="22" t="s">
        <v>7333</v>
      </c>
      <c r="C1803" s="12" t="s">
        <v>6935</v>
      </c>
      <c r="D1803" s="8" t="s">
        <v>26617</v>
      </c>
      <c r="E1803" s="10" t="s">
        <v>22732</v>
      </c>
      <c r="F1803" s="25"/>
      <c r="G1803" s="25"/>
      <c r="H1803" s="15"/>
      <c r="I1803" s="15"/>
    </row>
    <row r="1804" ht="24" customHeight="1" spans="1:9">
      <c r="A1804" s="8" t="s">
        <v>26618</v>
      </c>
      <c r="B1804" s="22" t="s">
        <v>7334</v>
      </c>
      <c r="C1804" s="12" t="s">
        <v>6935</v>
      </c>
      <c r="D1804" s="8" t="s">
        <v>26619</v>
      </c>
      <c r="E1804" s="10" t="s">
        <v>22732</v>
      </c>
      <c r="F1804" s="25"/>
      <c r="G1804" s="25"/>
      <c r="H1804" s="15"/>
      <c r="I1804" s="15"/>
    </row>
    <row r="1805" ht="24" customHeight="1" spans="1:9">
      <c r="A1805" s="8" t="s">
        <v>26620</v>
      </c>
      <c r="B1805" s="22" t="s">
        <v>7335</v>
      </c>
      <c r="C1805" s="12" t="s">
        <v>6935</v>
      </c>
      <c r="D1805" s="8" t="s">
        <v>26621</v>
      </c>
      <c r="E1805" s="10" t="s">
        <v>22732</v>
      </c>
      <c r="F1805" s="25"/>
      <c r="G1805" s="25"/>
      <c r="H1805" s="15"/>
      <c r="I1805" s="15"/>
    </row>
    <row r="1806" ht="24" customHeight="1" spans="1:9">
      <c r="A1806" s="8" t="s">
        <v>26622</v>
      </c>
      <c r="B1806" s="22" t="s">
        <v>7336</v>
      </c>
      <c r="C1806" s="12" t="s">
        <v>6935</v>
      </c>
      <c r="D1806" s="8" t="s">
        <v>26623</v>
      </c>
      <c r="E1806" s="10" t="s">
        <v>22732</v>
      </c>
      <c r="F1806" s="25"/>
      <c r="G1806" s="25"/>
      <c r="H1806" s="15"/>
      <c r="I1806" s="15"/>
    </row>
    <row r="1807" ht="24" customHeight="1" spans="1:9">
      <c r="A1807" s="12" t="s">
        <v>26624</v>
      </c>
      <c r="B1807" s="22" t="s">
        <v>7337</v>
      </c>
      <c r="C1807" s="12" t="s">
        <v>6935</v>
      </c>
      <c r="D1807" s="8" t="s">
        <v>26625</v>
      </c>
      <c r="E1807" s="10" t="s">
        <v>22732</v>
      </c>
      <c r="F1807" s="25"/>
      <c r="G1807" s="25"/>
      <c r="H1807" s="15"/>
      <c r="I1807" s="15"/>
    </row>
    <row r="1808" ht="24" customHeight="1" spans="1:9">
      <c r="A1808" s="12" t="s">
        <v>26626</v>
      </c>
      <c r="B1808" s="22" t="s">
        <v>7338</v>
      </c>
      <c r="C1808" s="12" t="s">
        <v>6935</v>
      </c>
      <c r="D1808" s="8" t="s">
        <v>26627</v>
      </c>
      <c r="E1808" s="10" t="s">
        <v>22732</v>
      </c>
      <c r="F1808" s="25"/>
      <c r="G1808" s="25"/>
      <c r="H1808" s="15"/>
      <c r="I1808" s="15"/>
    </row>
    <row r="1809" ht="24" customHeight="1" spans="1:9">
      <c r="A1809" s="12" t="s">
        <v>26628</v>
      </c>
      <c r="B1809" s="22" t="s">
        <v>7339</v>
      </c>
      <c r="C1809" s="12" t="s">
        <v>6935</v>
      </c>
      <c r="D1809" s="8" t="s">
        <v>26629</v>
      </c>
      <c r="E1809" s="10" t="s">
        <v>22732</v>
      </c>
      <c r="F1809" s="25"/>
      <c r="G1809" s="25"/>
      <c r="H1809" s="15"/>
      <c r="I1809" s="15"/>
    </row>
    <row r="1810" ht="24" customHeight="1" spans="1:9">
      <c r="A1810" s="8" t="s">
        <v>26630</v>
      </c>
      <c r="B1810" s="22" t="s">
        <v>7340</v>
      </c>
      <c r="C1810" s="12" t="s">
        <v>171</v>
      </c>
      <c r="D1810" s="8" t="s">
        <v>26631</v>
      </c>
      <c r="E1810" s="10" t="s">
        <v>22732</v>
      </c>
      <c r="F1810" s="25"/>
      <c r="G1810" s="25"/>
      <c r="H1810" s="15"/>
      <c r="I1810" s="15"/>
    </row>
    <row r="1811" ht="24" customHeight="1" spans="1:9">
      <c r="A1811" s="8" t="s">
        <v>26632</v>
      </c>
      <c r="B1811" s="22" t="s">
        <v>7341</v>
      </c>
      <c r="C1811" s="12" t="s">
        <v>448</v>
      </c>
      <c r="D1811" s="8" t="s">
        <v>26633</v>
      </c>
      <c r="E1811" s="10" t="s">
        <v>22732</v>
      </c>
      <c r="F1811" s="25"/>
      <c r="G1811" s="25"/>
      <c r="H1811" s="15"/>
      <c r="I1811" s="15"/>
    </row>
    <row r="1812" ht="24" customHeight="1" spans="1:9">
      <c r="A1812" s="8" t="s">
        <v>22723</v>
      </c>
      <c r="B1812" s="22" t="s">
        <v>7342</v>
      </c>
      <c r="C1812" s="12" t="s">
        <v>448</v>
      </c>
      <c r="D1812" s="8" t="s">
        <v>26634</v>
      </c>
      <c r="E1812" s="10" t="s">
        <v>22732</v>
      </c>
      <c r="F1812" s="25"/>
      <c r="G1812" s="25"/>
      <c r="H1812" s="15"/>
      <c r="I1812" s="15"/>
    </row>
    <row r="1813" ht="24" customHeight="1" spans="1:9">
      <c r="A1813" s="8" t="s">
        <v>26635</v>
      </c>
      <c r="B1813" s="22" t="s">
        <v>7343</v>
      </c>
      <c r="C1813" s="12" t="s">
        <v>448</v>
      </c>
      <c r="D1813" s="8" t="s">
        <v>26636</v>
      </c>
      <c r="E1813" s="10" t="s">
        <v>22732</v>
      </c>
      <c r="F1813" s="25"/>
      <c r="G1813" s="25"/>
      <c r="H1813" s="15"/>
      <c r="I1813" s="15"/>
    </row>
    <row r="1814" ht="24" customHeight="1" spans="1:9">
      <c r="A1814" s="8" t="s">
        <v>26637</v>
      </c>
      <c r="B1814" s="22" t="s">
        <v>7344</v>
      </c>
      <c r="C1814" s="12" t="s">
        <v>448</v>
      </c>
      <c r="D1814" s="8" t="s">
        <v>26638</v>
      </c>
      <c r="E1814" s="10" t="s">
        <v>22732</v>
      </c>
      <c r="F1814" s="25"/>
      <c r="G1814" s="25"/>
      <c r="H1814" s="15"/>
      <c r="I1814" s="15"/>
    </row>
    <row r="1815" ht="24" customHeight="1" spans="1:9">
      <c r="A1815" s="8" t="s">
        <v>26639</v>
      </c>
      <c r="B1815" s="22" t="s">
        <v>7345</v>
      </c>
      <c r="C1815" s="12" t="s">
        <v>448</v>
      </c>
      <c r="D1815" s="8" t="s">
        <v>26640</v>
      </c>
      <c r="E1815" s="10" t="s">
        <v>22732</v>
      </c>
      <c r="F1815" s="25"/>
      <c r="G1815" s="25"/>
      <c r="H1815" s="15"/>
      <c r="I1815" s="15"/>
    </row>
    <row r="1816" ht="24" customHeight="1" spans="1:9">
      <c r="A1816" s="8" t="s">
        <v>26641</v>
      </c>
      <c r="B1816" s="22" t="s">
        <v>7346</v>
      </c>
      <c r="C1816" s="12" t="s">
        <v>448</v>
      </c>
      <c r="D1816" s="11" t="s">
        <v>26642</v>
      </c>
      <c r="E1816" s="10" t="s">
        <v>22732</v>
      </c>
      <c r="F1816" s="25"/>
      <c r="G1816" s="25"/>
      <c r="H1816" s="15"/>
      <c r="I1816" s="15"/>
    </row>
    <row r="1817" ht="24" customHeight="1" spans="1:9">
      <c r="A1817" s="8" t="s">
        <v>26643</v>
      </c>
      <c r="B1817" s="22" t="s">
        <v>7347</v>
      </c>
      <c r="C1817" s="12" t="s">
        <v>448</v>
      </c>
      <c r="D1817" s="8" t="s">
        <v>26644</v>
      </c>
      <c r="E1817" s="10" t="s">
        <v>22732</v>
      </c>
      <c r="F1817" s="25"/>
      <c r="G1817" s="25"/>
      <c r="H1817" s="15"/>
      <c r="I1817" s="15"/>
    </row>
    <row r="1818" ht="24" customHeight="1" spans="1:9">
      <c r="A1818" s="8" t="s">
        <v>26645</v>
      </c>
      <c r="B1818" s="22" t="s">
        <v>7348</v>
      </c>
      <c r="C1818" s="12" t="s">
        <v>448</v>
      </c>
      <c r="D1818" s="8" t="s">
        <v>26646</v>
      </c>
      <c r="E1818" s="10" t="s">
        <v>22732</v>
      </c>
      <c r="F1818" s="25"/>
      <c r="G1818" s="25"/>
      <c r="H1818" s="15"/>
      <c r="I1818" s="15"/>
    </row>
    <row r="1819" ht="24" customHeight="1" spans="1:9">
      <c r="A1819" s="12" t="s">
        <v>26647</v>
      </c>
      <c r="B1819" s="22" t="s">
        <v>7349</v>
      </c>
      <c r="C1819" s="12" t="s">
        <v>448</v>
      </c>
      <c r="D1819" s="8" t="s">
        <v>26648</v>
      </c>
      <c r="E1819" s="10" t="s">
        <v>22732</v>
      </c>
      <c r="F1819" s="25"/>
      <c r="G1819" s="25"/>
      <c r="H1819" s="15"/>
      <c r="I1819" s="15"/>
    </row>
    <row r="1820" ht="24" customHeight="1" spans="1:9">
      <c r="A1820" s="12" t="s">
        <v>26649</v>
      </c>
      <c r="B1820" s="22" t="s">
        <v>7350</v>
      </c>
      <c r="C1820" s="12" t="s">
        <v>448</v>
      </c>
      <c r="D1820" s="8" t="s">
        <v>26650</v>
      </c>
      <c r="E1820" s="10" t="s">
        <v>22732</v>
      </c>
      <c r="F1820" s="25"/>
      <c r="G1820" s="25"/>
      <c r="H1820" s="15"/>
      <c r="I1820" s="15"/>
    </row>
    <row r="1821" ht="24" customHeight="1" spans="1:9">
      <c r="A1821" s="12" t="s">
        <v>26651</v>
      </c>
      <c r="B1821" s="22" t="s">
        <v>7351</v>
      </c>
      <c r="C1821" s="12" t="s">
        <v>448</v>
      </c>
      <c r="D1821" s="8" t="s">
        <v>26652</v>
      </c>
      <c r="E1821" s="10" t="s">
        <v>22732</v>
      </c>
      <c r="F1821" s="25"/>
      <c r="G1821" s="25"/>
      <c r="H1821" s="15"/>
      <c r="I1821" s="15"/>
    </row>
    <row r="1822" ht="24" customHeight="1" spans="1:9">
      <c r="A1822" s="8" t="s">
        <v>26653</v>
      </c>
      <c r="B1822" s="22" t="s">
        <v>7352</v>
      </c>
      <c r="C1822" s="12" t="s">
        <v>448</v>
      </c>
      <c r="D1822" s="8" t="s">
        <v>26654</v>
      </c>
      <c r="E1822" s="10" t="s">
        <v>22732</v>
      </c>
      <c r="F1822" s="25"/>
      <c r="G1822" s="25"/>
      <c r="H1822" s="15"/>
      <c r="I1822" s="15"/>
    </row>
    <row r="1823" ht="24" customHeight="1" spans="1:9">
      <c r="A1823" s="8" t="s">
        <v>26655</v>
      </c>
      <c r="B1823" s="22" t="s">
        <v>7353</v>
      </c>
      <c r="C1823" s="12" t="s">
        <v>448</v>
      </c>
      <c r="D1823" s="8" t="s">
        <v>26656</v>
      </c>
      <c r="E1823" s="10" t="s">
        <v>22732</v>
      </c>
      <c r="F1823" s="25"/>
      <c r="G1823" s="25"/>
      <c r="H1823" s="15"/>
      <c r="I1823" s="15"/>
    </row>
    <row r="1824" ht="24" customHeight="1" spans="1:9">
      <c r="A1824" s="8" t="s">
        <v>26657</v>
      </c>
      <c r="B1824" s="22" t="s">
        <v>7354</v>
      </c>
      <c r="C1824" s="12" t="s">
        <v>448</v>
      </c>
      <c r="D1824" s="8" t="s">
        <v>26658</v>
      </c>
      <c r="E1824" s="10" t="s">
        <v>22732</v>
      </c>
      <c r="F1824" s="25"/>
      <c r="G1824" s="25"/>
      <c r="H1824" s="15"/>
      <c r="I1824" s="15"/>
    </row>
    <row r="1825" ht="24" customHeight="1" spans="1:9">
      <c r="A1825" s="8" t="s">
        <v>26659</v>
      </c>
      <c r="B1825" s="22" t="s">
        <v>463</v>
      </c>
      <c r="C1825" s="12" t="s">
        <v>448</v>
      </c>
      <c r="D1825" s="8" t="s">
        <v>26660</v>
      </c>
      <c r="E1825" s="10" t="s">
        <v>22732</v>
      </c>
      <c r="F1825" s="25"/>
      <c r="G1825" s="25"/>
      <c r="H1825" s="15"/>
      <c r="I1825" s="15"/>
    </row>
    <row r="1826" ht="24" customHeight="1" spans="1:9">
      <c r="A1826" s="8" t="s">
        <v>26661</v>
      </c>
      <c r="B1826" s="22" t="s">
        <v>7355</v>
      </c>
      <c r="C1826" s="12" t="s">
        <v>448</v>
      </c>
      <c r="D1826" s="8" t="s">
        <v>26662</v>
      </c>
      <c r="E1826" s="10" t="s">
        <v>22732</v>
      </c>
      <c r="F1826" s="25"/>
      <c r="G1826" s="25"/>
      <c r="H1826" s="15"/>
      <c r="I1826" s="15"/>
    </row>
    <row r="1827" ht="24" customHeight="1" spans="1:9">
      <c r="A1827" s="8" t="s">
        <v>26663</v>
      </c>
      <c r="B1827" s="22" t="s">
        <v>7356</v>
      </c>
      <c r="C1827" s="12" t="s">
        <v>448</v>
      </c>
      <c r="D1827" s="8" t="s">
        <v>26664</v>
      </c>
      <c r="E1827" s="10" t="s">
        <v>22732</v>
      </c>
      <c r="F1827" s="25"/>
      <c r="G1827" s="25"/>
      <c r="H1827" s="15"/>
      <c r="I1827" s="15"/>
    </row>
    <row r="1828" ht="24" customHeight="1" spans="1:9">
      <c r="A1828" s="8" t="s">
        <v>26665</v>
      </c>
      <c r="B1828" s="22" t="s">
        <v>7357</v>
      </c>
      <c r="C1828" s="12" t="s">
        <v>448</v>
      </c>
      <c r="D1828" s="8" t="s">
        <v>26666</v>
      </c>
      <c r="E1828" s="10" t="s">
        <v>22732</v>
      </c>
      <c r="F1828" s="25"/>
      <c r="G1828" s="25"/>
      <c r="H1828" s="15"/>
      <c r="I1828" s="15"/>
    </row>
    <row r="1829" ht="24" customHeight="1" spans="1:9">
      <c r="A1829" s="12" t="s">
        <v>26667</v>
      </c>
      <c r="B1829" s="22" t="s">
        <v>7358</v>
      </c>
      <c r="C1829" s="12" t="s">
        <v>448</v>
      </c>
      <c r="D1829" s="8" t="s">
        <v>26668</v>
      </c>
      <c r="E1829" s="10" t="s">
        <v>22732</v>
      </c>
      <c r="F1829" s="25"/>
      <c r="G1829" s="25"/>
      <c r="H1829" s="15"/>
      <c r="I1829" s="15"/>
    </row>
    <row r="1830" ht="24" customHeight="1" spans="1:9">
      <c r="A1830" s="12" t="s">
        <v>26669</v>
      </c>
      <c r="B1830" s="22" t="s">
        <v>7359</v>
      </c>
      <c r="C1830" s="12" t="s">
        <v>448</v>
      </c>
      <c r="D1830" s="8" t="s">
        <v>26670</v>
      </c>
      <c r="E1830" s="10" t="s">
        <v>22732</v>
      </c>
      <c r="F1830" s="25"/>
      <c r="G1830" s="25"/>
      <c r="H1830" s="15"/>
      <c r="I1830" s="15"/>
    </row>
    <row r="1831" ht="24" customHeight="1" spans="1:9">
      <c r="A1831" s="8" t="s">
        <v>26671</v>
      </c>
      <c r="B1831" s="22" t="s">
        <v>7360</v>
      </c>
      <c r="C1831" s="12" t="s">
        <v>448</v>
      </c>
      <c r="D1831" s="8" t="s">
        <v>26672</v>
      </c>
      <c r="E1831" s="10" t="s">
        <v>22732</v>
      </c>
      <c r="F1831" s="25"/>
      <c r="G1831" s="25"/>
      <c r="H1831" s="15"/>
      <c r="I1831" s="15"/>
    </row>
    <row r="1832" ht="24" customHeight="1" spans="1:9">
      <c r="A1832" s="8" t="s">
        <v>26673</v>
      </c>
      <c r="B1832" s="22" t="s">
        <v>7361</v>
      </c>
      <c r="C1832" s="12" t="s">
        <v>448</v>
      </c>
      <c r="D1832" s="8" t="s">
        <v>26674</v>
      </c>
      <c r="E1832" s="10" t="s">
        <v>22732</v>
      </c>
      <c r="F1832" s="25"/>
      <c r="G1832" s="25"/>
      <c r="H1832" s="15"/>
      <c r="I1832" s="15"/>
    </row>
    <row r="1833" ht="24" customHeight="1" spans="1:9">
      <c r="A1833" s="8" t="s">
        <v>26675</v>
      </c>
      <c r="B1833" s="22" t="s">
        <v>7362</v>
      </c>
      <c r="C1833" s="12" t="s">
        <v>448</v>
      </c>
      <c r="D1833" s="11" t="s">
        <v>26676</v>
      </c>
      <c r="E1833" s="10" t="s">
        <v>22732</v>
      </c>
      <c r="F1833" s="25"/>
      <c r="G1833" s="25"/>
      <c r="H1833" s="15"/>
      <c r="I1833" s="15"/>
    </row>
    <row r="1834" ht="24" customHeight="1" spans="1:9">
      <c r="A1834" s="8" t="s">
        <v>26677</v>
      </c>
      <c r="B1834" s="22" t="s">
        <v>7363</v>
      </c>
      <c r="C1834" s="12" t="s">
        <v>448</v>
      </c>
      <c r="D1834" s="8" t="s">
        <v>26678</v>
      </c>
      <c r="E1834" s="10" t="s">
        <v>22732</v>
      </c>
      <c r="F1834" s="25"/>
      <c r="G1834" s="25"/>
      <c r="H1834" s="15"/>
      <c r="I1834" s="15"/>
    </row>
    <row r="1835" ht="24" customHeight="1" spans="1:9">
      <c r="A1835" s="8" t="s">
        <v>26679</v>
      </c>
      <c r="B1835" s="22" t="s">
        <v>7364</v>
      </c>
      <c r="C1835" s="12" t="s">
        <v>448</v>
      </c>
      <c r="D1835" s="8" t="s">
        <v>26680</v>
      </c>
      <c r="E1835" s="10" t="s">
        <v>22732</v>
      </c>
      <c r="F1835" s="25"/>
      <c r="G1835" s="25"/>
      <c r="H1835" s="15"/>
      <c r="I1835" s="15"/>
    </row>
    <row r="1836" ht="24" customHeight="1" spans="1:9">
      <c r="A1836" s="8" t="s">
        <v>26681</v>
      </c>
      <c r="B1836" s="22" t="s">
        <v>7365</v>
      </c>
      <c r="C1836" s="12" t="s">
        <v>448</v>
      </c>
      <c r="D1836" s="8" t="s">
        <v>26682</v>
      </c>
      <c r="E1836" s="10" t="s">
        <v>22732</v>
      </c>
      <c r="F1836" s="25"/>
      <c r="G1836" s="25"/>
      <c r="H1836" s="15"/>
      <c r="I1836" s="15"/>
    </row>
    <row r="1837" ht="24" customHeight="1" spans="1:9">
      <c r="A1837" s="8" t="s">
        <v>26683</v>
      </c>
      <c r="B1837" s="22" t="s">
        <v>7366</v>
      </c>
      <c r="C1837" s="12" t="s">
        <v>448</v>
      </c>
      <c r="D1837" s="8" t="s">
        <v>26684</v>
      </c>
      <c r="E1837" s="10" t="s">
        <v>22732</v>
      </c>
      <c r="F1837" s="25"/>
      <c r="G1837" s="25"/>
      <c r="H1837" s="15"/>
      <c r="I1837" s="15"/>
    </row>
    <row r="1838" ht="24" customHeight="1" spans="1:9">
      <c r="A1838" s="8" t="s">
        <v>26685</v>
      </c>
      <c r="B1838" s="22" t="s">
        <v>7367</v>
      </c>
      <c r="C1838" s="12" t="s">
        <v>448</v>
      </c>
      <c r="D1838" s="8" t="s">
        <v>26686</v>
      </c>
      <c r="E1838" s="10" t="s">
        <v>22732</v>
      </c>
      <c r="F1838" s="25"/>
      <c r="G1838" s="25"/>
      <c r="H1838" s="15"/>
      <c r="I1838" s="15"/>
    </row>
    <row r="1839" ht="24" customHeight="1" spans="1:9">
      <c r="A1839" s="8" t="s">
        <v>26687</v>
      </c>
      <c r="B1839" s="22" t="s">
        <v>7368</v>
      </c>
      <c r="C1839" s="12" t="s">
        <v>448</v>
      </c>
      <c r="D1839" s="8" t="s">
        <v>26688</v>
      </c>
      <c r="E1839" s="10" t="s">
        <v>22732</v>
      </c>
      <c r="F1839" s="25"/>
      <c r="G1839" s="25"/>
      <c r="H1839" s="15"/>
      <c r="I1839" s="15"/>
    </row>
    <row r="1840" ht="24" customHeight="1" spans="1:9">
      <c r="A1840" s="8" t="s">
        <v>26689</v>
      </c>
      <c r="B1840" s="22" t="s">
        <v>7369</v>
      </c>
      <c r="C1840" s="12" t="s">
        <v>448</v>
      </c>
      <c r="D1840" s="8" t="s">
        <v>26690</v>
      </c>
      <c r="E1840" s="10" t="s">
        <v>22732</v>
      </c>
      <c r="F1840" s="25"/>
      <c r="G1840" s="25"/>
      <c r="H1840" s="15"/>
      <c r="I1840" s="15"/>
    </row>
    <row r="1841" ht="24" customHeight="1" spans="1:9">
      <c r="A1841" s="8" t="s">
        <v>26691</v>
      </c>
      <c r="B1841" s="22" t="s">
        <v>7370</v>
      </c>
      <c r="C1841" s="12" t="s">
        <v>448</v>
      </c>
      <c r="D1841" s="8" t="s">
        <v>26692</v>
      </c>
      <c r="E1841" s="10" t="s">
        <v>22732</v>
      </c>
      <c r="F1841" s="25"/>
      <c r="G1841" s="25"/>
      <c r="H1841" s="15"/>
      <c r="I1841" s="15"/>
    </row>
    <row r="1842" ht="24" customHeight="1" spans="1:9">
      <c r="A1842" s="8" t="s">
        <v>26693</v>
      </c>
      <c r="B1842" s="22" t="s">
        <v>7371</v>
      </c>
      <c r="C1842" s="12" t="s">
        <v>448</v>
      </c>
      <c r="D1842" s="8" t="s">
        <v>26694</v>
      </c>
      <c r="E1842" s="10" t="s">
        <v>22732</v>
      </c>
      <c r="F1842" s="25"/>
      <c r="G1842" s="25"/>
      <c r="H1842" s="15"/>
      <c r="I1842" s="15"/>
    </row>
    <row r="1843" ht="24" customHeight="1" spans="1:9">
      <c r="A1843" s="8" t="s">
        <v>26695</v>
      </c>
      <c r="B1843" s="22" t="s">
        <v>7372</v>
      </c>
      <c r="C1843" s="12" t="s">
        <v>448</v>
      </c>
      <c r="D1843" s="8" t="s">
        <v>26696</v>
      </c>
      <c r="E1843" s="10" t="s">
        <v>22732</v>
      </c>
      <c r="F1843" s="25"/>
      <c r="G1843" s="25"/>
      <c r="H1843" s="15"/>
      <c r="I1843" s="15"/>
    </row>
    <row r="1844" ht="24" customHeight="1" spans="1:9">
      <c r="A1844" s="8" t="s">
        <v>26697</v>
      </c>
      <c r="B1844" s="22" t="s">
        <v>7373</v>
      </c>
      <c r="C1844" s="12" t="s">
        <v>448</v>
      </c>
      <c r="D1844" s="8" t="s">
        <v>26698</v>
      </c>
      <c r="E1844" s="10" t="s">
        <v>22732</v>
      </c>
      <c r="F1844" s="25"/>
      <c r="G1844" s="25"/>
      <c r="H1844" s="15"/>
      <c r="I1844" s="15"/>
    </row>
    <row r="1845" ht="24" customHeight="1" spans="1:9">
      <c r="A1845" s="8" t="s">
        <v>26699</v>
      </c>
      <c r="B1845" s="22" t="s">
        <v>7374</v>
      </c>
      <c r="C1845" s="12" t="s">
        <v>448</v>
      </c>
      <c r="D1845" s="8" t="s">
        <v>26700</v>
      </c>
      <c r="E1845" s="10" t="s">
        <v>22732</v>
      </c>
      <c r="F1845" s="25"/>
      <c r="G1845" s="25"/>
      <c r="H1845" s="15"/>
      <c r="I1845" s="15"/>
    </row>
    <row r="1846" ht="24" customHeight="1" spans="1:9">
      <c r="A1846" s="8" t="s">
        <v>26701</v>
      </c>
      <c r="B1846" s="22" t="s">
        <v>7375</v>
      </c>
      <c r="C1846" s="12" t="s">
        <v>448</v>
      </c>
      <c r="D1846" s="8" t="s">
        <v>26702</v>
      </c>
      <c r="E1846" s="10" t="s">
        <v>22732</v>
      </c>
      <c r="F1846" s="25"/>
      <c r="G1846" s="25"/>
      <c r="H1846" s="15"/>
      <c r="I1846" s="15"/>
    </row>
    <row r="1847" ht="24" customHeight="1" spans="1:9">
      <c r="A1847" s="8" t="s">
        <v>26703</v>
      </c>
      <c r="B1847" s="22" t="s">
        <v>7376</v>
      </c>
      <c r="C1847" s="12" t="s">
        <v>448</v>
      </c>
      <c r="D1847" s="8" t="s">
        <v>26704</v>
      </c>
      <c r="E1847" s="10" t="s">
        <v>22732</v>
      </c>
      <c r="F1847" s="25"/>
      <c r="G1847" s="25"/>
      <c r="H1847" s="15"/>
      <c r="I1847" s="15"/>
    </row>
    <row r="1848" ht="24" customHeight="1" spans="1:9">
      <c r="A1848" s="8" t="s">
        <v>26705</v>
      </c>
      <c r="B1848" s="22" t="s">
        <v>7377</v>
      </c>
      <c r="C1848" s="12" t="s">
        <v>448</v>
      </c>
      <c r="D1848" s="8" t="s">
        <v>26704</v>
      </c>
      <c r="E1848" s="10" t="s">
        <v>22732</v>
      </c>
      <c r="F1848" s="25"/>
      <c r="G1848" s="25"/>
      <c r="H1848" s="15"/>
      <c r="I1848" s="15"/>
    </row>
    <row r="1849" ht="24" customHeight="1" spans="1:9">
      <c r="A1849" s="8" t="s">
        <v>26706</v>
      </c>
      <c r="B1849" s="22" t="s">
        <v>7378</v>
      </c>
      <c r="C1849" s="12" t="s">
        <v>448</v>
      </c>
      <c r="D1849" s="8" t="s">
        <v>26707</v>
      </c>
      <c r="E1849" s="10" t="s">
        <v>22732</v>
      </c>
      <c r="F1849" s="25"/>
      <c r="G1849" s="25"/>
      <c r="H1849" s="15"/>
      <c r="I1849" s="15"/>
    </row>
    <row r="1850" ht="24" customHeight="1" spans="1:9">
      <c r="A1850" s="12" t="s">
        <v>26708</v>
      </c>
      <c r="B1850" s="22" t="s">
        <v>7379</v>
      </c>
      <c r="C1850" s="12" t="s">
        <v>448</v>
      </c>
      <c r="D1850" s="8" t="s">
        <v>26707</v>
      </c>
      <c r="E1850" s="10" t="s">
        <v>22732</v>
      </c>
      <c r="F1850" s="25"/>
      <c r="G1850" s="25"/>
      <c r="H1850" s="15"/>
      <c r="I1850" s="15"/>
    </row>
    <row r="1851" ht="24" customHeight="1" spans="1:9">
      <c r="A1851" s="12" t="s">
        <v>26709</v>
      </c>
      <c r="B1851" s="22" t="s">
        <v>7380</v>
      </c>
      <c r="C1851" s="12" t="s">
        <v>448</v>
      </c>
      <c r="D1851" s="8" t="s">
        <v>26710</v>
      </c>
      <c r="E1851" s="10" t="s">
        <v>22732</v>
      </c>
      <c r="F1851" s="25"/>
      <c r="G1851" s="25"/>
      <c r="H1851" s="15"/>
      <c r="I1851" s="15"/>
    </row>
    <row r="1852" ht="24" customHeight="1" spans="1:9">
      <c r="A1852" s="8" t="s">
        <v>26711</v>
      </c>
      <c r="B1852" s="22" t="s">
        <v>7381</v>
      </c>
      <c r="C1852" s="12" t="s">
        <v>448</v>
      </c>
      <c r="D1852" s="8" t="s">
        <v>26712</v>
      </c>
      <c r="E1852" s="10" t="s">
        <v>22732</v>
      </c>
      <c r="F1852" s="25"/>
      <c r="G1852" s="25"/>
      <c r="H1852" s="15"/>
      <c r="I1852" s="15"/>
    </row>
    <row r="1853" ht="24" customHeight="1" spans="1:9">
      <c r="A1853" s="8" t="s">
        <v>26713</v>
      </c>
      <c r="B1853" s="22" t="s">
        <v>7382</v>
      </c>
      <c r="C1853" s="12" t="s">
        <v>448</v>
      </c>
      <c r="D1853" s="8" t="s">
        <v>26704</v>
      </c>
      <c r="E1853" s="10" t="s">
        <v>22732</v>
      </c>
      <c r="F1853" s="25"/>
      <c r="G1853" s="25"/>
      <c r="H1853" s="15"/>
      <c r="I1853" s="15"/>
    </row>
    <row r="1854" ht="24" customHeight="1" spans="1:9">
      <c r="A1854" s="8" t="s">
        <v>26714</v>
      </c>
      <c r="B1854" s="22" t="s">
        <v>7383</v>
      </c>
      <c r="C1854" s="12" t="s">
        <v>448</v>
      </c>
      <c r="D1854" s="8" t="s">
        <v>26715</v>
      </c>
      <c r="E1854" s="10" t="s">
        <v>22732</v>
      </c>
      <c r="F1854" s="25"/>
      <c r="G1854" s="25"/>
      <c r="H1854" s="15"/>
      <c r="I1854" s="15"/>
    </row>
    <row r="1855" ht="24" customHeight="1" spans="1:9">
      <c r="A1855" s="8" t="s">
        <v>26716</v>
      </c>
      <c r="B1855" s="22" t="s">
        <v>7384</v>
      </c>
      <c r="C1855" s="12" t="s">
        <v>448</v>
      </c>
      <c r="D1855" s="8" t="s">
        <v>26717</v>
      </c>
      <c r="E1855" s="10" t="s">
        <v>22732</v>
      </c>
      <c r="F1855" s="25"/>
      <c r="G1855" s="25"/>
      <c r="H1855" s="15"/>
      <c r="I1855" s="15"/>
    </row>
    <row r="1856" ht="24" customHeight="1" spans="1:9">
      <c r="A1856" s="8" t="s">
        <v>26718</v>
      </c>
      <c r="B1856" s="22" t="s">
        <v>7385</v>
      </c>
      <c r="C1856" s="12" t="s">
        <v>448</v>
      </c>
      <c r="D1856" s="8" t="s">
        <v>26719</v>
      </c>
      <c r="E1856" s="10" t="s">
        <v>22732</v>
      </c>
      <c r="F1856" s="25"/>
      <c r="G1856" s="25"/>
      <c r="H1856" s="15"/>
      <c r="I1856" s="15"/>
    </row>
    <row r="1857" ht="24" customHeight="1" spans="1:9">
      <c r="A1857" s="8" t="s">
        <v>26720</v>
      </c>
      <c r="B1857" s="22" t="s">
        <v>7386</v>
      </c>
      <c r="C1857" s="12" t="s">
        <v>448</v>
      </c>
      <c r="D1857" s="8" t="s">
        <v>26721</v>
      </c>
      <c r="E1857" s="10" t="s">
        <v>22732</v>
      </c>
      <c r="F1857" s="25"/>
      <c r="G1857" s="25"/>
      <c r="H1857" s="15"/>
      <c r="I1857" s="15"/>
    </row>
    <row r="1858" ht="24" customHeight="1" spans="1:9">
      <c r="A1858" s="8" t="s">
        <v>26722</v>
      </c>
      <c r="B1858" s="22" t="s">
        <v>7387</v>
      </c>
      <c r="C1858" s="12" t="s">
        <v>448</v>
      </c>
      <c r="D1858" s="8" t="s">
        <v>26723</v>
      </c>
      <c r="E1858" s="10" t="s">
        <v>22732</v>
      </c>
      <c r="F1858" s="25"/>
      <c r="G1858" s="25"/>
      <c r="H1858" s="15"/>
      <c r="I1858" s="15"/>
    </row>
    <row r="1859" ht="24" customHeight="1" spans="1:9">
      <c r="A1859" s="8" t="s">
        <v>26724</v>
      </c>
      <c r="B1859" s="22" t="s">
        <v>7388</v>
      </c>
      <c r="C1859" s="12" t="s">
        <v>448</v>
      </c>
      <c r="D1859" s="8" t="s">
        <v>26715</v>
      </c>
      <c r="E1859" s="10" t="s">
        <v>22732</v>
      </c>
      <c r="F1859" s="25"/>
      <c r="G1859" s="25"/>
      <c r="H1859" s="15"/>
      <c r="I1859" s="15"/>
    </row>
    <row r="1860" ht="24" customHeight="1" spans="1:9">
      <c r="A1860" s="8" t="s">
        <v>26725</v>
      </c>
      <c r="B1860" s="22" t="s">
        <v>7389</v>
      </c>
      <c r="C1860" s="12" t="s">
        <v>448</v>
      </c>
      <c r="D1860" s="8" t="s">
        <v>26726</v>
      </c>
      <c r="E1860" s="10" t="s">
        <v>22732</v>
      </c>
      <c r="F1860" s="25"/>
      <c r="G1860" s="25"/>
      <c r="H1860" s="15"/>
      <c r="I1860" s="15"/>
    </row>
    <row r="1861" ht="24" customHeight="1" spans="1:9">
      <c r="A1861" s="8" t="s">
        <v>26727</v>
      </c>
      <c r="B1861" s="22" t="s">
        <v>7390</v>
      </c>
      <c r="C1861" s="12" t="s">
        <v>448</v>
      </c>
      <c r="D1861" s="8" t="s">
        <v>26719</v>
      </c>
      <c r="E1861" s="10" t="s">
        <v>22732</v>
      </c>
      <c r="F1861" s="25"/>
      <c r="G1861" s="25"/>
      <c r="H1861" s="15"/>
      <c r="I1861" s="15"/>
    </row>
    <row r="1862" ht="24" customHeight="1" spans="1:9">
      <c r="A1862" s="8" t="s">
        <v>26728</v>
      </c>
      <c r="B1862" s="22" t="s">
        <v>7391</v>
      </c>
      <c r="C1862" s="12" t="s">
        <v>448</v>
      </c>
      <c r="D1862" s="8" t="s">
        <v>26729</v>
      </c>
      <c r="E1862" s="10" t="s">
        <v>22732</v>
      </c>
      <c r="F1862" s="25"/>
      <c r="G1862" s="25"/>
      <c r="H1862" s="15"/>
      <c r="I1862" s="15"/>
    </row>
    <row r="1863" ht="24" customHeight="1" spans="1:9">
      <c r="A1863" s="8" t="s">
        <v>26730</v>
      </c>
      <c r="B1863" s="22" t="s">
        <v>7392</v>
      </c>
      <c r="C1863" s="12" t="s">
        <v>448</v>
      </c>
      <c r="D1863" s="8" t="s">
        <v>26731</v>
      </c>
      <c r="E1863" s="10" t="s">
        <v>22732</v>
      </c>
      <c r="F1863" s="25"/>
      <c r="G1863" s="25"/>
      <c r="H1863" s="15"/>
      <c r="I1863" s="15"/>
    </row>
    <row r="1864" ht="24" customHeight="1" spans="1:9">
      <c r="A1864" s="8" t="s">
        <v>26732</v>
      </c>
      <c r="B1864" s="22" t="s">
        <v>7393</v>
      </c>
      <c r="C1864" s="12" t="s">
        <v>448</v>
      </c>
      <c r="D1864" s="8" t="s">
        <v>26733</v>
      </c>
      <c r="E1864" s="10" t="s">
        <v>22732</v>
      </c>
      <c r="F1864" s="25"/>
      <c r="G1864" s="25"/>
      <c r="H1864" s="15"/>
      <c r="I1864" s="15"/>
    </row>
    <row r="1865" ht="24" customHeight="1" spans="1:9">
      <c r="A1865" s="8" t="s">
        <v>26734</v>
      </c>
      <c r="B1865" s="22" t="s">
        <v>7394</v>
      </c>
      <c r="C1865" s="12" t="s">
        <v>448</v>
      </c>
      <c r="D1865" s="8" t="s">
        <v>26735</v>
      </c>
      <c r="E1865" s="10" t="s">
        <v>22732</v>
      </c>
      <c r="F1865" s="25"/>
      <c r="G1865" s="25"/>
      <c r="H1865" s="15"/>
      <c r="I1865" s="15"/>
    </row>
    <row r="1866" ht="24" customHeight="1" spans="1:9">
      <c r="A1866" s="8" t="s">
        <v>26736</v>
      </c>
      <c r="B1866" s="22" t="s">
        <v>7395</v>
      </c>
      <c r="C1866" s="12" t="s">
        <v>448</v>
      </c>
      <c r="D1866" s="8" t="s">
        <v>26737</v>
      </c>
      <c r="E1866" s="10" t="s">
        <v>22732</v>
      </c>
      <c r="F1866" s="25"/>
      <c r="G1866" s="25"/>
      <c r="H1866" s="15"/>
      <c r="I1866" s="15"/>
    </row>
    <row r="1867" ht="24" customHeight="1" spans="1:9">
      <c r="A1867" s="8" t="s">
        <v>26738</v>
      </c>
      <c r="B1867" s="22" t="s">
        <v>7396</v>
      </c>
      <c r="C1867" s="12" t="s">
        <v>448</v>
      </c>
      <c r="D1867" s="8" t="s">
        <v>26739</v>
      </c>
      <c r="E1867" s="10" t="s">
        <v>22732</v>
      </c>
      <c r="F1867" s="25"/>
      <c r="G1867" s="25"/>
      <c r="H1867" s="15"/>
      <c r="I1867" s="15"/>
    </row>
    <row r="1868" ht="24" customHeight="1" spans="1:9">
      <c r="A1868" s="8" t="s">
        <v>26740</v>
      </c>
      <c r="B1868" s="22" t="s">
        <v>7397</v>
      </c>
      <c r="C1868" s="12" t="s">
        <v>448</v>
      </c>
      <c r="D1868" s="8" t="s">
        <v>26741</v>
      </c>
      <c r="E1868" s="10" t="s">
        <v>22732</v>
      </c>
      <c r="F1868" s="25"/>
      <c r="G1868" s="25"/>
      <c r="H1868" s="15"/>
      <c r="I1868" s="15"/>
    </row>
    <row r="1869" ht="24" customHeight="1" spans="1:9">
      <c r="A1869" s="8" t="s">
        <v>26742</v>
      </c>
      <c r="B1869" s="22" t="s">
        <v>7398</v>
      </c>
      <c r="C1869" s="12" t="s">
        <v>448</v>
      </c>
      <c r="D1869" s="8" t="s">
        <v>26743</v>
      </c>
      <c r="E1869" s="10" t="s">
        <v>22732</v>
      </c>
      <c r="F1869" s="25"/>
      <c r="G1869" s="25"/>
      <c r="H1869" s="15"/>
      <c r="I1869" s="15"/>
    </row>
    <row r="1870" ht="24" customHeight="1" spans="1:9">
      <c r="A1870" s="8" t="s">
        <v>26744</v>
      </c>
      <c r="B1870" s="22" t="s">
        <v>7399</v>
      </c>
      <c r="C1870" s="12" t="s">
        <v>448</v>
      </c>
      <c r="D1870" s="8" t="s">
        <v>26745</v>
      </c>
      <c r="E1870" s="10" t="s">
        <v>22732</v>
      </c>
      <c r="F1870" s="25"/>
      <c r="G1870" s="25"/>
      <c r="H1870" s="15"/>
      <c r="I1870" s="15"/>
    </row>
    <row r="1871" ht="24" customHeight="1" spans="1:9">
      <c r="A1871" s="8" t="s">
        <v>26746</v>
      </c>
      <c r="B1871" s="22" t="s">
        <v>7400</v>
      </c>
      <c r="C1871" s="12" t="s">
        <v>448</v>
      </c>
      <c r="D1871" s="8" t="s">
        <v>26747</v>
      </c>
      <c r="E1871" s="10" t="s">
        <v>22732</v>
      </c>
      <c r="F1871" s="25"/>
      <c r="G1871" s="25"/>
      <c r="H1871" s="15"/>
      <c r="I1871" s="15"/>
    </row>
    <row r="1872" ht="24" customHeight="1" spans="1:9">
      <c r="A1872" s="8" t="s">
        <v>26748</v>
      </c>
      <c r="B1872" s="22" t="s">
        <v>7401</v>
      </c>
      <c r="C1872" s="12" t="s">
        <v>448</v>
      </c>
      <c r="D1872" s="8" t="s">
        <v>26749</v>
      </c>
      <c r="E1872" s="10" t="s">
        <v>22732</v>
      </c>
      <c r="F1872" s="25"/>
      <c r="G1872" s="25"/>
      <c r="H1872" s="15"/>
      <c r="I1872" s="15"/>
    </row>
    <row r="1873" ht="24" customHeight="1" spans="1:9">
      <c r="A1873" s="8" t="s">
        <v>26750</v>
      </c>
      <c r="B1873" s="22" t="s">
        <v>7402</v>
      </c>
      <c r="C1873" s="12" t="s">
        <v>448</v>
      </c>
      <c r="D1873" s="8" t="s">
        <v>26751</v>
      </c>
      <c r="E1873" s="10" t="s">
        <v>22732</v>
      </c>
      <c r="F1873" s="25"/>
      <c r="G1873" s="25"/>
      <c r="H1873" s="15"/>
      <c r="I1873" s="15"/>
    </row>
    <row r="1874" ht="24" customHeight="1" spans="1:9">
      <c r="A1874" s="8" t="s">
        <v>26752</v>
      </c>
      <c r="B1874" s="22" t="s">
        <v>7403</v>
      </c>
      <c r="C1874" s="12" t="s">
        <v>448</v>
      </c>
      <c r="D1874" s="8" t="s">
        <v>26753</v>
      </c>
      <c r="E1874" s="10" t="s">
        <v>22732</v>
      </c>
      <c r="F1874" s="25"/>
      <c r="G1874" s="25"/>
      <c r="H1874" s="15"/>
      <c r="I1874" s="15"/>
    </row>
    <row r="1875" ht="24" customHeight="1" spans="1:9">
      <c r="A1875" s="8" t="s">
        <v>26754</v>
      </c>
      <c r="B1875" s="22" t="s">
        <v>7404</v>
      </c>
      <c r="C1875" s="12" t="s">
        <v>448</v>
      </c>
      <c r="D1875" s="8" t="s">
        <v>26755</v>
      </c>
      <c r="E1875" s="10" t="s">
        <v>22732</v>
      </c>
      <c r="F1875" s="25"/>
      <c r="G1875" s="25"/>
      <c r="H1875" s="15"/>
      <c r="I1875" s="15"/>
    </row>
    <row r="1876" ht="24" customHeight="1" spans="1:9">
      <c r="A1876" s="8" t="s">
        <v>26756</v>
      </c>
      <c r="B1876" s="22" t="s">
        <v>7405</v>
      </c>
      <c r="C1876" s="12" t="s">
        <v>448</v>
      </c>
      <c r="D1876" s="8" t="s">
        <v>26757</v>
      </c>
      <c r="E1876" s="10" t="s">
        <v>22732</v>
      </c>
      <c r="F1876" s="25"/>
      <c r="G1876" s="25"/>
      <c r="H1876" s="15"/>
      <c r="I1876" s="15"/>
    </row>
    <row r="1877" ht="24" customHeight="1" spans="1:9">
      <c r="A1877" s="8" t="s">
        <v>26758</v>
      </c>
      <c r="B1877" s="22" t="s">
        <v>456</v>
      </c>
      <c r="C1877" s="12" t="s">
        <v>175</v>
      </c>
      <c r="D1877" s="8" t="s">
        <v>26759</v>
      </c>
      <c r="E1877" s="10" t="s">
        <v>22732</v>
      </c>
      <c r="F1877" s="25"/>
      <c r="G1877" s="25"/>
      <c r="H1877" s="15"/>
      <c r="I1877" s="15"/>
    </row>
    <row r="1878" ht="24" customHeight="1" spans="1:9">
      <c r="A1878" s="8" t="s">
        <v>26760</v>
      </c>
      <c r="B1878" s="22" t="s">
        <v>7406</v>
      </c>
      <c r="C1878" s="12" t="s">
        <v>175</v>
      </c>
      <c r="D1878" s="8" t="s">
        <v>25150</v>
      </c>
      <c r="E1878" s="10" t="s">
        <v>22732</v>
      </c>
      <c r="F1878" s="25"/>
      <c r="G1878" s="25"/>
      <c r="H1878" s="15"/>
      <c r="I1878" s="15"/>
    </row>
    <row r="1879" ht="24" customHeight="1" spans="1:9">
      <c r="A1879" s="8" t="s">
        <v>26761</v>
      </c>
      <c r="B1879" s="22" t="s">
        <v>7407</v>
      </c>
      <c r="C1879" s="12" t="s">
        <v>175</v>
      </c>
      <c r="D1879" s="8" t="s">
        <v>26762</v>
      </c>
      <c r="E1879" s="10" t="s">
        <v>22732</v>
      </c>
      <c r="F1879" s="25"/>
      <c r="G1879" s="25"/>
      <c r="H1879" s="15"/>
      <c r="I1879" s="15"/>
    </row>
    <row r="1880" ht="24" customHeight="1" spans="1:9">
      <c r="A1880" s="8" t="s">
        <v>26763</v>
      </c>
      <c r="B1880" s="22" t="s">
        <v>7408</v>
      </c>
      <c r="C1880" s="12" t="s">
        <v>175</v>
      </c>
      <c r="D1880" s="8" t="s">
        <v>26764</v>
      </c>
      <c r="E1880" s="10" t="s">
        <v>22732</v>
      </c>
      <c r="F1880" s="25"/>
      <c r="G1880" s="25"/>
      <c r="H1880" s="15"/>
      <c r="I1880" s="15"/>
    </row>
    <row r="1881" ht="24" customHeight="1" spans="1:9">
      <c r="A1881" s="8" t="s">
        <v>26765</v>
      </c>
      <c r="B1881" s="22" t="s">
        <v>7409</v>
      </c>
      <c r="C1881" s="12" t="s">
        <v>175</v>
      </c>
      <c r="D1881" s="8" t="s">
        <v>26766</v>
      </c>
      <c r="E1881" s="10" t="s">
        <v>22732</v>
      </c>
      <c r="F1881" s="25"/>
      <c r="G1881" s="25"/>
      <c r="H1881" s="15"/>
      <c r="I1881" s="15"/>
    </row>
    <row r="1882" ht="24" customHeight="1" spans="1:9">
      <c r="A1882" s="8" t="s">
        <v>26767</v>
      </c>
      <c r="B1882" s="22" t="s">
        <v>7410</v>
      </c>
      <c r="C1882" s="12" t="s">
        <v>175</v>
      </c>
      <c r="D1882" s="8" t="s">
        <v>26768</v>
      </c>
      <c r="E1882" s="10" t="s">
        <v>22732</v>
      </c>
      <c r="F1882" s="25"/>
      <c r="G1882" s="25"/>
      <c r="H1882" s="15"/>
      <c r="I1882" s="15"/>
    </row>
    <row r="1883" ht="24" customHeight="1" spans="1:9">
      <c r="A1883" s="8" t="s">
        <v>26769</v>
      </c>
      <c r="B1883" s="22" t="s">
        <v>7411</v>
      </c>
      <c r="C1883" s="12" t="s">
        <v>175</v>
      </c>
      <c r="D1883" s="8" t="s">
        <v>26770</v>
      </c>
      <c r="E1883" s="10" t="s">
        <v>22732</v>
      </c>
      <c r="F1883" s="25"/>
      <c r="G1883" s="25"/>
      <c r="H1883" s="15"/>
      <c r="I1883" s="15"/>
    </row>
    <row r="1884" ht="24" customHeight="1" spans="1:9">
      <c r="A1884" s="8" t="s">
        <v>26771</v>
      </c>
      <c r="B1884" s="22" t="s">
        <v>7412</v>
      </c>
      <c r="C1884" s="12" t="s">
        <v>175</v>
      </c>
      <c r="D1884" s="8" t="s">
        <v>26772</v>
      </c>
      <c r="E1884" s="10" t="s">
        <v>22732</v>
      </c>
      <c r="F1884" s="25"/>
      <c r="G1884" s="25"/>
      <c r="H1884" s="15"/>
      <c r="I1884" s="15"/>
    </row>
    <row r="1885" ht="24" customHeight="1" spans="1:9">
      <c r="A1885" s="8" t="s">
        <v>26773</v>
      </c>
      <c r="B1885" s="22" t="s">
        <v>7413</v>
      </c>
      <c r="C1885" s="12" t="s">
        <v>175</v>
      </c>
      <c r="D1885" s="8" t="s">
        <v>26774</v>
      </c>
      <c r="E1885" s="10" t="s">
        <v>22732</v>
      </c>
      <c r="F1885" s="25"/>
      <c r="G1885" s="25"/>
      <c r="H1885" s="15"/>
      <c r="I1885" s="15"/>
    </row>
    <row r="1886" ht="24" customHeight="1" spans="1:9">
      <c r="A1886" s="8" t="s">
        <v>26775</v>
      </c>
      <c r="B1886" s="22" t="s">
        <v>7414</v>
      </c>
      <c r="C1886" s="12" t="s">
        <v>175</v>
      </c>
      <c r="D1886" s="8" t="s">
        <v>26776</v>
      </c>
      <c r="E1886" s="10" t="s">
        <v>22732</v>
      </c>
      <c r="F1886" s="25"/>
      <c r="G1886" s="25"/>
      <c r="H1886" s="15"/>
      <c r="I1886" s="15"/>
    </row>
    <row r="1887" ht="24" customHeight="1" spans="1:9">
      <c r="A1887" s="8" t="s">
        <v>26777</v>
      </c>
      <c r="B1887" s="22" t="s">
        <v>7415</v>
      </c>
      <c r="C1887" s="12" t="s">
        <v>175</v>
      </c>
      <c r="D1887" s="8" t="s">
        <v>26778</v>
      </c>
      <c r="E1887" s="10" t="s">
        <v>22732</v>
      </c>
      <c r="F1887" s="25"/>
      <c r="G1887" s="25"/>
      <c r="H1887" s="15"/>
      <c r="I1887" s="15"/>
    </row>
    <row r="1888" ht="24" customHeight="1" spans="1:9">
      <c r="A1888" s="8" t="s">
        <v>26779</v>
      </c>
      <c r="B1888" s="22" t="s">
        <v>7416</v>
      </c>
      <c r="C1888" s="12" t="s">
        <v>175</v>
      </c>
      <c r="D1888" s="8" t="s">
        <v>26780</v>
      </c>
      <c r="E1888" s="10" t="s">
        <v>22732</v>
      </c>
      <c r="F1888" s="25"/>
      <c r="G1888" s="25"/>
      <c r="H1888" s="15"/>
      <c r="I1888" s="15"/>
    </row>
    <row r="1889" ht="24" customHeight="1" spans="1:9">
      <c r="A1889" s="8" t="s">
        <v>26781</v>
      </c>
      <c r="B1889" s="22" t="s">
        <v>7417</v>
      </c>
      <c r="C1889" s="12" t="s">
        <v>175</v>
      </c>
      <c r="D1889" s="8" t="s">
        <v>26782</v>
      </c>
      <c r="E1889" s="10" t="s">
        <v>22732</v>
      </c>
      <c r="F1889" s="25"/>
      <c r="G1889" s="25"/>
      <c r="H1889" s="15"/>
      <c r="I1889" s="15"/>
    </row>
    <row r="1890" ht="24" customHeight="1" spans="1:9">
      <c r="A1890" s="8" t="s">
        <v>26783</v>
      </c>
      <c r="B1890" s="22" t="s">
        <v>7418</v>
      </c>
      <c r="C1890" s="12" t="s">
        <v>175</v>
      </c>
      <c r="D1890" s="8" t="s">
        <v>26784</v>
      </c>
      <c r="E1890" s="10" t="s">
        <v>22732</v>
      </c>
      <c r="F1890" s="25"/>
      <c r="G1890" s="25"/>
      <c r="H1890" s="15"/>
      <c r="I1890" s="15"/>
    </row>
    <row r="1891" ht="24" customHeight="1" spans="1:9">
      <c r="A1891" s="8" t="s">
        <v>26785</v>
      </c>
      <c r="B1891" s="22" t="s">
        <v>7419</v>
      </c>
      <c r="C1891" s="12" t="s">
        <v>175</v>
      </c>
      <c r="D1891" s="8" t="s">
        <v>26786</v>
      </c>
      <c r="E1891" s="10" t="s">
        <v>22732</v>
      </c>
      <c r="F1891" s="25"/>
      <c r="G1891" s="25"/>
      <c r="H1891" s="15"/>
      <c r="I1891" s="15"/>
    </row>
    <row r="1892" ht="24" customHeight="1" spans="1:9">
      <c r="A1892" s="8" t="s">
        <v>26787</v>
      </c>
      <c r="B1892" s="22" t="s">
        <v>7420</v>
      </c>
      <c r="C1892" s="12" t="s">
        <v>175</v>
      </c>
      <c r="D1892" s="8" t="s">
        <v>26788</v>
      </c>
      <c r="E1892" s="10" t="s">
        <v>22732</v>
      </c>
      <c r="F1892" s="25"/>
      <c r="G1892" s="25"/>
      <c r="H1892" s="15"/>
      <c r="I1892" s="15"/>
    </row>
    <row r="1893" ht="24" customHeight="1" spans="1:9">
      <c r="A1893" s="8" t="s">
        <v>26789</v>
      </c>
      <c r="B1893" s="22" t="s">
        <v>7421</v>
      </c>
      <c r="C1893" s="12" t="s">
        <v>175</v>
      </c>
      <c r="D1893" s="8" t="s">
        <v>26790</v>
      </c>
      <c r="E1893" s="10" t="s">
        <v>22732</v>
      </c>
      <c r="F1893" s="25"/>
      <c r="G1893" s="25"/>
      <c r="H1893" s="15"/>
      <c r="I1893" s="15"/>
    </row>
    <row r="1894" ht="24" customHeight="1" spans="1:9">
      <c r="A1894" s="8" t="s">
        <v>26791</v>
      </c>
      <c r="B1894" s="22" t="s">
        <v>7422</v>
      </c>
      <c r="C1894" s="12" t="s">
        <v>175</v>
      </c>
      <c r="D1894" s="8" t="s">
        <v>26792</v>
      </c>
      <c r="E1894" s="10" t="s">
        <v>22732</v>
      </c>
      <c r="F1894" s="25"/>
      <c r="G1894" s="25"/>
      <c r="H1894" s="15"/>
      <c r="I1894" s="15"/>
    </row>
    <row r="1895" ht="24" customHeight="1" spans="1:9">
      <c r="A1895" s="8" t="s">
        <v>26793</v>
      </c>
      <c r="B1895" s="22" t="s">
        <v>7423</v>
      </c>
      <c r="C1895" s="12" t="s">
        <v>175</v>
      </c>
      <c r="D1895" s="8" t="s">
        <v>26794</v>
      </c>
      <c r="E1895" s="10" t="s">
        <v>22732</v>
      </c>
      <c r="F1895" s="25"/>
      <c r="G1895" s="25"/>
      <c r="H1895" s="15"/>
      <c r="I1895" s="15"/>
    </row>
    <row r="1896" ht="24" customHeight="1" spans="1:9">
      <c r="A1896" s="8" t="s">
        <v>26795</v>
      </c>
      <c r="B1896" s="22" t="s">
        <v>7424</v>
      </c>
      <c r="C1896" s="12" t="s">
        <v>175</v>
      </c>
      <c r="D1896" s="8" t="s">
        <v>26796</v>
      </c>
      <c r="E1896" s="10" t="s">
        <v>22732</v>
      </c>
      <c r="F1896" s="25"/>
      <c r="G1896" s="25"/>
      <c r="H1896" s="15"/>
      <c r="I1896" s="15"/>
    </row>
    <row r="1897" ht="24" customHeight="1" spans="1:9">
      <c r="A1897" s="8" t="s">
        <v>26797</v>
      </c>
      <c r="B1897" s="22" t="s">
        <v>7425</v>
      </c>
      <c r="C1897" s="12" t="s">
        <v>175</v>
      </c>
      <c r="D1897" s="8" t="s">
        <v>26798</v>
      </c>
      <c r="E1897" s="10" t="s">
        <v>22732</v>
      </c>
      <c r="F1897" s="25"/>
      <c r="G1897" s="25"/>
      <c r="H1897" s="15"/>
      <c r="I1897" s="15"/>
    </row>
    <row r="1898" ht="24" customHeight="1" spans="1:9">
      <c r="A1898" s="8" t="s">
        <v>26799</v>
      </c>
      <c r="B1898" s="22" t="s">
        <v>7426</v>
      </c>
      <c r="C1898" s="12" t="s">
        <v>175</v>
      </c>
      <c r="D1898" s="8" t="s">
        <v>26800</v>
      </c>
      <c r="E1898" s="10" t="s">
        <v>22732</v>
      </c>
      <c r="F1898" s="25"/>
      <c r="G1898" s="25"/>
      <c r="H1898" s="15"/>
      <c r="I1898" s="15"/>
    </row>
    <row r="1899" ht="24" customHeight="1" spans="1:9">
      <c r="A1899" s="8" t="s">
        <v>26801</v>
      </c>
      <c r="B1899" s="22" t="s">
        <v>7427</v>
      </c>
      <c r="C1899" s="12" t="s">
        <v>175</v>
      </c>
      <c r="D1899" s="8" t="s">
        <v>26802</v>
      </c>
      <c r="E1899" s="10" t="s">
        <v>22732</v>
      </c>
      <c r="F1899" s="25"/>
      <c r="G1899" s="25"/>
      <c r="H1899" s="15"/>
      <c r="I1899" s="15"/>
    </row>
    <row r="1900" ht="24" customHeight="1" spans="1:9">
      <c r="A1900" s="8" t="s">
        <v>26803</v>
      </c>
      <c r="B1900" s="22" t="s">
        <v>7428</v>
      </c>
      <c r="C1900" s="12" t="s">
        <v>175</v>
      </c>
      <c r="D1900" s="8" t="s">
        <v>26804</v>
      </c>
      <c r="E1900" s="10" t="s">
        <v>22732</v>
      </c>
      <c r="F1900" s="25"/>
      <c r="G1900" s="25"/>
      <c r="H1900" s="15"/>
      <c r="I1900" s="15"/>
    </row>
    <row r="1901" ht="24" customHeight="1" spans="1:9">
      <c r="A1901" s="8" t="s">
        <v>26805</v>
      </c>
      <c r="B1901" s="22" t="s">
        <v>7429</v>
      </c>
      <c r="C1901" s="12" t="s">
        <v>175</v>
      </c>
      <c r="D1901" s="8" t="s">
        <v>26806</v>
      </c>
      <c r="E1901" s="10" t="s">
        <v>22732</v>
      </c>
      <c r="F1901" s="25"/>
      <c r="G1901" s="25"/>
      <c r="H1901" s="15"/>
      <c r="I1901" s="15"/>
    </row>
    <row r="1902" ht="24" customHeight="1" spans="1:9">
      <c r="A1902" s="8" t="s">
        <v>26807</v>
      </c>
      <c r="B1902" s="22" t="s">
        <v>7430</v>
      </c>
      <c r="C1902" s="12" t="s">
        <v>175</v>
      </c>
      <c r="D1902" s="8" t="s">
        <v>26808</v>
      </c>
      <c r="E1902" s="10" t="s">
        <v>22732</v>
      </c>
      <c r="F1902" s="25"/>
      <c r="G1902" s="25"/>
      <c r="H1902" s="15"/>
      <c r="I1902" s="15"/>
    </row>
    <row r="1903" ht="24" customHeight="1" spans="1:9">
      <c r="A1903" s="8" t="s">
        <v>26809</v>
      </c>
      <c r="B1903" s="22" t="s">
        <v>7431</v>
      </c>
      <c r="C1903" s="12" t="s">
        <v>175</v>
      </c>
      <c r="D1903" s="8" t="s">
        <v>26810</v>
      </c>
      <c r="E1903" s="10" t="s">
        <v>22732</v>
      </c>
      <c r="F1903" s="25"/>
      <c r="G1903" s="25"/>
      <c r="H1903" s="15"/>
      <c r="I1903" s="15"/>
    </row>
    <row r="1904" ht="24" customHeight="1" spans="1:9">
      <c r="A1904" s="8" t="s">
        <v>26811</v>
      </c>
      <c r="B1904" s="22" t="s">
        <v>7432</v>
      </c>
      <c r="C1904" s="12" t="s">
        <v>175</v>
      </c>
      <c r="D1904" s="8" t="s">
        <v>26812</v>
      </c>
      <c r="E1904" s="10" t="s">
        <v>22732</v>
      </c>
      <c r="F1904" s="25"/>
      <c r="G1904" s="25"/>
      <c r="H1904" s="15"/>
      <c r="I1904" s="15"/>
    </row>
    <row r="1905" ht="24" customHeight="1" spans="1:9">
      <c r="A1905" s="8" t="s">
        <v>26813</v>
      </c>
      <c r="B1905" s="22" t="s">
        <v>7433</v>
      </c>
      <c r="C1905" s="12" t="s">
        <v>175</v>
      </c>
      <c r="D1905" s="8" t="s">
        <v>26814</v>
      </c>
      <c r="E1905" s="10" t="s">
        <v>22732</v>
      </c>
      <c r="F1905" s="25"/>
      <c r="G1905" s="25"/>
      <c r="H1905" s="15"/>
      <c r="I1905" s="15"/>
    </row>
    <row r="1906" ht="24" customHeight="1" spans="1:9">
      <c r="A1906" s="8" t="s">
        <v>26815</v>
      </c>
      <c r="B1906" s="22" t="s">
        <v>7434</v>
      </c>
      <c r="C1906" s="12" t="s">
        <v>175</v>
      </c>
      <c r="D1906" s="8" t="s">
        <v>26816</v>
      </c>
      <c r="E1906" s="10" t="s">
        <v>22732</v>
      </c>
      <c r="F1906" s="25"/>
      <c r="G1906" s="25"/>
      <c r="H1906" s="15"/>
      <c r="I1906" s="15"/>
    </row>
    <row r="1907" ht="24" customHeight="1" spans="1:9">
      <c r="A1907" s="8" t="s">
        <v>26817</v>
      </c>
      <c r="B1907" s="22" t="s">
        <v>7435</v>
      </c>
      <c r="C1907" s="12" t="s">
        <v>448</v>
      </c>
      <c r="D1907" s="8" t="s">
        <v>26818</v>
      </c>
      <c r="E1907" s="10" t="s">
        <v>22732</v>
      </c>
      <c r="F1907" s="25"/>
      <c r="G1907" s="25"/>
      <c r="H1907" s="15"/>
      <c r="I1907" s="15"/>
    </row>
    <row r="1908" ht="24" customHeight="1" spans="1:9">
      <c r="A1908" s="8" t="s">
        <v>26819</v>
      </c>
      <c r="B1908" s="22" t="s">
        <v>7436</v>
      </c>
      <c r="C1908" s="12" t="s">
        <v>448</v>
      </c>
      <c r="D1908" s="8" t="s">
        <v>26820</v>
      </c>
      <c r="E1908" s="10" t="s">
        <v>22732</v>
      </c>
      <c r="F1908" s="25"/>
      <c r="G1908" s="25"/>
      <c r="H1908" s="15"/>
      <c r="I1908" s="15"/>
    </row>
    <row r="1909" ht="24" customHeight="1" spans="1:9">
      <c r="A1909" s="8" t="s">
        <v>26821</v>
      </c>
      <c r="B1909" s="22" t="s">
        <v>7437</v>
      </c>
      <c r="C1909" s="12" t="s">
        <v>448</v>
      </c>
      <c r="D1909" s="8" t="s">
        <v>26822</v>
      </c>
      <c r="E1909" s="10" t="s">
        <v>22732</v>
      </c>
      <c r="F1909" s="25"/>
      <c r="G1909" s="25"/>
      <c r="H1909" s="15"/>
      <c r="I1909" s="15"/>
    </row>
    <row r="1910" ht="24" customHeight="1" spans="1:9">
      <c r="A1910" s="8" t="s">
        <v>26823</v>
      </c>
      <c r="B1910" s="22" t="s">
        <v>7438</v>
      </c>
      <c r="C1910" s="12" t="s">
        <v>448</v>
      </c>
      <c r="D1910" s="8" t="s">
        <v>26824</v>
      </c>
      <c r="E1910" s="10" t="s">
        <v>22732</v>
      </c>
      <c r="F1910" s="25"/>
      <c r="G1910" s="25"/>
      <c r="H1910" s="15"/>
      <c r="I1910" s="15"/>
    </row>
    <row r="1911" ht="24" customHeight="1" spans="1:9">
      <c r="A1911" s="8" t="s">
        <v>26825</v>
      </c>
      <c r="B1911" s="22" t="s">
        <v>7439</v>
      </c>
      <c r="C1911" s="12" t="s">
        <v>448</v>
      </c>
      <c r="D1911" s="8" t="s">
        <v>26826</v>
      </c>
      <c r="E1911" s="10" t="s">
        <v>22732</v>
      </c>
      <c r="F1911" s="25"/>
      <c r="G1911" s="25"/>
      <c r="H1911" s="15"/>
      <c r="I1911" s="15"/>
    </row>
    <row r="1912" ht="24" customHeight="1" spans="1:9">
      <c r="A1912" s="8" t="s">
        <v>26827</v>
      </c>
      <c r="B1912" s="22" t="s">
        <v>7440</v>
      </c>
      <c r="C1912" s="12" t="s">
        <v>448</v>
      </c>
      <c r="D1912" s="8" t="s">
        <v>26828</v>
      </c>
      <c r="E1912" s="10" t="s">
        <v>22732</v>
      </c>
      <c r="F1912" s="25"/>
      <c r="G1912" s="25"/>
      <c r="H1912" s="15"/>
      <c r="I1912" s="15"/>
    </row>
    <row r="1913" ht="24" customHeight="1" spans="1:9">
      <c r="A1913" s="8" t="s">
        <v>26829</v>
      </c>
      <c r="B1913" s="22" t="s">
        <v>7441</v>
      </c>
      <c r="C1913" s="12" t="s">
        <v>448</v>
      </c>
      <c r="D1913" s="8" t="s">
        <v>26830</v>
      </c>
      <c r="E1913" s="10" t="s">
        <v>22732</v>
      </c>
      <c r="F1913" s="25"/>
      <c r="G1913" s="25"/>
      <c r="H1913" s="15"/>
      <c r="I1913" s="15"/>
    </row>
    <row r="1914" ht="24" customHeight="1" spans="1:9">
      <c r="A1914" s="8" t="s">
        <v>26831</v>
      </c>
      <c r="B1914" s="22" t="s">
        <v>7442</v>
      </c>
      <c r="C1914" s="12" t="s">
        <v>448</v>
      </c>
      <c r="D1914" s="8" t="s">
        <v>26832</v>
      </c>
      <c r="E1914" s="10" t="s">
        <v>22732</v>
      </c>
      <c r="F1914" s="25"/>
      <c r="G1914" s="25"/>
      <c r="H1914" s="15"/>
      <c r="I1914" s="15"/>
    </row>
    <row r="1915" ht="24" customHeight="1" spans="1:9">
      <c r="A1915" s="8" t="s">
        <v>26833</v>
      </c>
      <c r="B1915" s="22" t="s">
        <v>7443</v>
      </c>
      <c r="C1915" s="12" t="s">
        <v>448</v>
      </c>
      <c r="D1915" s="8" t="s">
        <v>26834</v>
      </c>
      <c r="E1915" s="10" t="s">
        <v>22732</v>
      </c>
      <c r="F1915" s="25"/>
      <c r="G1915" s="25"/>
      <c r="H1915" s="15"/>
      <c r="I1915" s="15"/>
    </row>
    <row r="1916" ht="24" customHeight="1" spans="1:9">
      <c r="A1916" s="8" t="s">
        <v>26835</v>
      </c>
      <c r="B1916" s="22" t="s">
        <v>7444</v>
      </c>
      <c r="C1916" s="12" t="s">
        <v>448</v>
      </c>
      <c r="D1916" s="8" t="s">
        <v>26836</v>
      </c>
      <c r="E1916" s="10" t="s">
        <v>22732</v>
      </c>
      <c r="F1916" s="25"/>
      <c r="G1916" s="25"/>
      <c r="H1916" s="15"/>
      <c r="I1916" s="15"/>
    </row>
    <row r="1917" ht="24" customHeight="1" spans="1:9">
      <c r="A1917" s="8" t="s">
        <v>26837</v>
      </c>
      <c r="B1917" s="22" t="s">
        <v>7445</v>
      </c>
      <c r="C1917" s="12" t="s">
        <v>448</v>
      </c>
      <c r="D1917" s="8" t="s">
        <v>26838</v>
      </c>
      <c r="E1917" s="10" t="s">
        <v>22732</v>
      </c>
      <c r="F1917" s="25"/>
      <c r="G1917" s="25"/>
      <c r="H1917" s="15"/>
      <c r="I1917" s="15"/>
    </row>
    <row r="1918" ht="24" customHeight="1" spans="1:9">
      <c r="A1918" s="8" t="s">
        <v>26839</v>
      </c>
      <c r="B1918" s="22" t="s">
        <v>7446</v>
      </c>
      <c r="C1918" s="12" t="s">
        <v>448</v>
      </c>
      <c r="D1918" s="8" t="s">
        <v>26840</v>
      </c>
      <c r="E1918" s="10" t="s">
        <v>22732</v>
      </c>
      <c r="F1918" s="25"/>
      <c r="G1918" s="25"/>
      <c r="H1918" s="15"/>
      <c r="I1918" s="15"/>
    </row>
    <row r="1919" ht="24" customHeight="1" spans="1:9">
      <c r="A1919" s="8" t="s">
        <v>26841</v>
      </c>
      <c r="B1919" s="22" t="s">
        <v>26842</v>
      </c>
      <c r="C1919" s="12" t="s">
        <v>448</v>
      </c>
      <c r="D1919" s="8" t="s">
        <v>26843</v>
      </c>
      <c r="E1919" s="10" t="s">
        <v>22732</v>
      </c>
      <c r="F1919" s="25"/>
      <c r="G1919" s="25"/>
      <c r="H1919" s="15"/>
      <c r="I1919" s="15"/>
    </row>
    <row r="1920" ht="24" customHeight="1" spans="1:9">
      <c r="A1920" s="8" t="s">
        <v>26844</v>
      </c>
      <c r="B1920" s="22" t="s">
        <v>7448</v>
      </c>
      <c r="C1920" s="12" t="s">
        <v>448</v>
      </c>
      <c r="D1920" s="8" t="s">
        <v>26845</v>
      </c>
      <c r="E1920" s="10" t="s">
        <v>22732</v>
      </c>
      <c r="F1920" s="25"/>
      <c r="G1920" s="25"/>
      <c r="H1920" s="15"/>
      <c r="I1920" s="15"/>
    </row>
    <row r="1921" ht="24" customHeight="1" spans="1:9">
      <c r="A1921" s="8" t="s">
        <v>26846</v>
      </c>
      <c r="B1921" s="22" t="s">
        <v>7449</v>
      </c>
      <c r="C1921" s="12" t="s">
        <v>448</v>
      </c>
      <c r="D1921" s="8" t="s">
        <v>26847</v>
      </c>
      <c r="E1921" s="10" t="s">
        <v>22732</v>
      </c>
      <c r="F1921" s="25"/>
      <c r="G1921" s="25"/>
      <c r="H1921" s="15"/>
      <c r="I1921" s="15"/>
    </row>
    <row r="1922" ht="24" customHeight="1" spans="1:9">
      <c r="A1922" s="8" t="s">
        <v>26848</v>
      </c>
      <c r="B1922" s="22" t="s">
        <v>7450</v>
      </c>
      <c r="C1922" s="12" t="s">
        <v>448</v>
      </c>
      <c r="D1922" s="8" t="s">
        <v>26849</v>
      </c>
      <c r="E1922" s="10" t="s">
        <v>22732</v>
      </c>
      <c r="F1922" s="25"/>
      <c r="G1922" s="25"/>
      <c r="H1922" s="15"/>
      <c r="I1922" s="15"/>
    </row>
    <row r="1923" ht="24" customHeight="1" spans="1:9">
      <c r="A1923" s="8" t="s">
        <v>26850</v>
      </c>
      <c r="B1923" s="22" t="s">
        <v>7451</v>
      </c>
      <c r="C1923" s="12" t="s">
        <v>448</v>
      </c>
      <c r="D1923" s="8" t="s">
        <v>26851</v>
      </c>
      <c r="E1923" s="10" t="s">
        <v>22732</v>
      </c>
      <c r="F1923" s="25"/>
      <c r="G1923" s="25"/>
      <c r="H1923" s="15"/>
      <c r="I1923" s="15"/>
    </row>
    <row r="1924" ht="24" customHeight="1" spans="1:9">
      <c r="A1924" s="8" t="s">
        <v>26852</v>
      </c>
      <c r="B1924" s="22" t="s">
        <v>7452</v>
      </c>
      <c r="C1924" s="12" t="s">
        <v>448</v>
      </c>
      <c r="D1924" s="8" t="s">
        <v>26853</v>
      </c>
      <c r="E1924" s="10" t="s">
        <v>22732</v>
      </c>
      <c r="F1924" s="25"/>
      <c r="G1924" s="25"/>
      <c r="H1924" s="15"/>
      <c r="I1924" s="15"/>
    </row>
    <row r="1925" ht="24" customHeight="1" spans="1:9">
      <c r="A1925" s="8" t="s">
        <v>26854</v>
      </c>
      <c r="B1925" s="22" t="s">
        <v>7453</v>
      </c>
      <c r="C1925" s="12" t="s">
        <v>448</v>
      </c>
      <c r="D1925" s="8" t="s">
        <v>26855</v>
      </c>
      <c r="E1925" s="10" t="s">
        <v>22732</v>
      </c>
      <c r="F1925" s="25"/>
      <c r="G1925" s="25"/>
      <c r="H1925" s="15"/>
      <c r="I1925" s="15"/>
    </row>
    <row r="1926" ht="24" customHeight="1" spans="1:9">
      <c r="A1926" s="8" t="s">
        <v>26856</v>
      </c>
      <c r="B1926" s="22" t="s">
        <v>7454</v>
      </c>
      <c r="C1926" s="12" t="s">
        <v>448</v>
      </c>
      <c r="D1926" s="8" t="s">
        <v>26857</v>
      </c>
      <c r="E1926" s="10" t="s">
        <v>22732</v>
      </c>
      <c r="F1926" s="25"/>
      <c r="G1926" s="25"/>
      <c r="H1926" s="15"/>
      <c r="I1926" s="15"/>
    </row>
    <row r="1927" ht="24" customHeight="1" spans="1:9">
      <c r="A1927" s="8" t="s">
        <v>26858</v>
      </c>
      <c r="B1927" s="22" t="s">
        <v>7455</v>
      </c>
      <c r="C1927" s="12" t="s">
        <v>448</v>
      </c>
      <c r="D1927" s="8" t="s">
        <v>26859</v>
      </c>
      <c r="E1927" s="10" t="s">
        <v>22732</v>
      </c>
      <c r="F1927" s="25"/>
      <c r="G1927" s="25"/>
      <c r="H1927" s="15"/>
      <c r="I1927" s="15"/>
    </row>
    <row r="1928" ht="36" customHeight="1" spans="1:9">
      <c r="A1928" s="8" t="s">
        <v>26860</v>
      </c>
      <c r="B1928" s="22" t="s">
        <v>7456</v>
      </c>
      <c r="C1928" s="12" t="s">
        <v>448</v>
      </c>
      <c r="D1928" s="8" t="s">
        <v>26861</v>
      </c>
      <c r="E1928" s="10" t="s">
        <v>22732</v>
      </c>
      <c r="F1928" s="25"/>
      <c r="G1928" s="25"/>
      <c r="H1928" s="15"/>
      <c r="I1928" s="15"/>
    </row>
    <row r="1929" ht="36" customHeight="1" spans="1:9">
      <c r="A1929" s="8" t="s">
        <v>26862</v>
      </c>
      <c r="B1929" s="22" t="s">
        <v>7457</v>
      </c>
      <c r="C1929" s="12" t="s">
        <v>448</v>
      </c>
      <c r="D1929" s="8" t="s">
        <v>26863</v>
      </c>
      <c r="E1929" s="10" t="s">
        <v>22732</v>
      </c>
      <c r="F1929" s="25"/>
      <c r="G1929" s="25"/>
      <c r="H1929" s="15"/>
      <c r="I1929" s="15"/>
    </row>
    <row r="1930" ht="36" customHeight="1" spans="1:9">
      <c r="A1930" s="8" t="s">
        <v>26864</v>
      </c>
      <c r="B1930" s="22" t="s">
        <v>7458</v>
      </c>
      <c r="C1930" s="12" t="s">
        <v>448</v>
      </c>
      <c r="D1930" s="8" t="s">
        <v>26865</v>
      </c>
      <c r="E1930" s="10" t="s">
        <v>22732</v>
      </c>
      <c r="F1930" s="25"/>
      <c r="G1930" s="25"/>
      <c r="H1930" s="15"/>
      <c r="I1930" s="15"/>
    </row>
    <row r="1931" ht="36" customHeight="1" spans="1:9">
      <c r="A1931" s="8" t="s">
        <v>26866</v>
      </c>
      <c r="B1931" s="22" t="s">
        <v>7459</v>
      </c>
      <c r="C1931" s="12" t="s">
        <v>448</v>
      </c>
      <c r="D1931" s="8" t="s">
        <v>26867</v>
      </c>
      <c r="E1931" s="10" t="s">
        <v>22732</v>
      </c>
      <c r="F1931" s="25"/>
      <c r="G1931" s="25"/>
      <c r="H1931" s="15"/>
      <c r="I1931" s="15"/>
    </row>
    <row r="1932" ht="36" customHeight="1" spans="1:9">
      <c r="A1932" s="8" t="s">
        <v>26868</v>
      </c>
      <c r="B1932" s="22" t="s">
        <v>7460</v>
      </c>
      <c r="C1932" s="12" t="s">
        <v>448</v>
      </c>
      <c r="D1932" s="8" t="s">
        <v>26869</v>
      </c>
      <c r="E1932" s="10" t="s">
        <v>22732</v>
      </c>
      <c r="F1932" s="25"/>
      <c r="G1932" s="25"/>
      <c r="H1932" s="15"/>
      <c r="I1932" s="15"/>
    </row>
    <row r="1933" ht="36" customHeight="1" spans="1:9">
      <c r="A1933" s="8" t="s">
        <v>26870</v>
      </c>
      <c r="B1933" s="22" t="s">
        <v>7461</v>
      </c>
      <c r="C1933" s="12" t="s">
        <v>448</v>
      </c>
      <c r="D1933" s="8" t="s">
        <v>26871</v>
      </c>
      <c r="E1933" s="10" t="s">
        <v>22732</v>
      </c>
      <c r="F1933" s="25"/>
      <c r="G1933" s="25"/>
      <c r="H1933" s="15"/>
      <c r="I1933" s="15"/>
    </row>
    <row r="1934" ht="24" customHeight="1" spans="1:9">
      <c r="A1934" s="8" t="s">
        <v>26872</v>
      </c>
      <c r="B1934" s="22" t="s">
        <v>7462</v>
      </c>
      <c r="C1934" s="12" t="s">
        <v>448</v>
      </c>
      <c r="D1934" s="8" t="s">
        <v>26873</v>
      </c>
      <c r="E1934" s="10" t="s">
        <v>22732</v>
      </c>
      <c r="F1934" s="25"/>
      <c r="G1934" s="25"/>
      <c r="H1934" s="15"/>
      <c r="I1934" s="15"/>
    </row>
    <row r="1935" ht="24" customHeight="1" spans="1:9">
      <c r="A1935" s="8" t="s">
        <v>26874</v>
      </c>
      <c r="B1935" s="22" t="s">
        <v>7463</v>
      </c>
      <c r="C1935" s="12" t="s">
        <v>448</v>
      </c>
      <c r="D1935" s="8" t="s">
        <v>26875</v>
      </c>
      <c r="E1935" s="10" t="s">
        <v>22732</v>
      </c>
      <c r="F1935" s="25"/>
      <c r="G1935" s="25"/>
      <c r="H1935" s="15"/>
      <c r="I1935" s="15"/>
    </row>
    <row r="1936" ht="24" customHeight="1" spans="1:9">
      <c r="A1936" s="8" t="s">
        <v>26876</v>
      </c>
      <c r="B1936" s="22" t="s">
        <v>7464</v>
      </c>
      <c r="C1936" s="12" t="s">
        <v>448</v>
      </c>
      <c r="D1936" s="8" t="s">
        <v>26877</v>
      </c>
      <c r="E1936" s="10" t="s">
        <v>22732</v>
      </c>
      <c r="F1936" s="25"/>
      <c r="G1936" s="25"/>
      <c r="H1936" s="15"/>
      <c r="I1936" s="15"/>
    </row>
    <row r="1937" ht="24" customHeight="1" spans="1:9">
      <c r="A1937" s="8" t="s">
        <v>26878</v>
      </c>
      <c r="B1937" s="22" t="s">
        <v>7465</v>
      </c>
      <c r="C1937" s="12" t="s">
        <v>448</v>
      </c>
      <c r="D1937" s="8" t="s">
        <v>26879</v>
      </c>
      <c r="E1937" s="10" t="s">
        <v>22732</v>
      </c>
      <c r="F1937" s="25"/>
      <c r="G1937" s="25"/>
      <c r="H1937" s="15"/>
      <c r="I1937" s="15"/>
    </row>
    <row r="1938" ht="36" customHeight="1" spans="1:9">
      <c r="A1938" s="8" t="s">
        <v>26880</v>
      </c>
      <c r="B1938" s="22" t="s">
        <v>7466</v>
      </c>
      <c r="C1938" s="12" t="s">
        <v>448</v>
      </c>
      <c r="D1938" s="8" t="s">
        <v>26881</v>
      </c>
      <c r="E1938" s="10" t="s">
        <v>22732</v>
      </c>
      <c r="F1938" s="25"/>
      <c r="G1938" s="25"/>
      <c r="H1938" s="15"/>
      <c r="I1938" s="15"/>
    </row>
    <row r="1939" ht="36" customHeight="1" spans="1:9">
      <c r="A1939" s="8" t="s">
        <v>26882</v>
      </c>
      <c r="B1939" s="22" t="s">
        <v>7467</v>
      </c>
      <c r="C1939" s="12" t="s">
        <v>448</v>
      </c>
      <c r="D1939" s="8" t="s">
        <v>26883</v>
      </c>
      <c r="E1939" s="10" t="s">
        <v>22732</v>
      </c>
      <c r="F1939" s="25"/>
      <c r="G1939" s="25"/>
      <c r="H1939" s="15"/>
      <c r="I1939" s="15"/>
    </row>
    <row r="1940" ht="24" customHeight="1" spans="1:9">
      <c r="A1940" s="8" t="s">
        <v>26884</v>
      </c>
      <c r="B1940" s="22" t="s">
        <v>7468</v>
      </c>
      <c r="C1940" s="12" t="s">
        <v>448</v>
      </c>
      <c r="D1940" s="8" t="s">
        <v>26885</v>
      </c>
      <c r="E1940" s="10" t="s">
        <v>22732</v>
      </c>
      <c r="F1940" s="25"/>
      <c r="G1940" s="25"/>
      <c r="H1940" s="15"/>
      <c r="I1940" s="15"/>
    </row>
    <row r="1941" ht="24" customHeight="1" spans="1:9">
      <c r="A1941" s="8" t="s">
        <v>26886</v>
      </c>
      <c r="B1941" s="22" t="s">
        <v>7469</v>
      </c>
      <c r="C1941" s="12" t="s">
        <v>448</v>
      </c>
      <c r="D1941" s="8" t="s">
        <v>26887</v>
      </c>
      <c r="E1941" s="10" t="s">
        <v>22732</v>
      </c>
      <c r="F1941" s="25"/>
      <c r="G1941" s="25"/>
      <c r="H1941" s="15"/>
      <c r="I1941" s="15"/>
    </row>
    <row r="1942" ht="24" customHeight="1" spans="1:9">
      <c r="A1942" s="8" t="s">
        <v>26888</v>
      </c>
      <c r="B1942" s="22" t="s">
        <v>7470</v>
      </c>
      <c r="C1942" s="12" t="s">
        <v>448</v>
      </c>
      <c r="D1942" s="8" t="s">
        <v>26889</v>
      </c>
      <c r="E1942" s="10" t="s">
        <v>22732</v>
      </c>
      <c r="F1942" s="25"/>
      <c r="G1942" s="25"/>
      <c r="H1942" s="15"/>
      <c r="I1942" s="15"/>
    </row>
    <row r="1943" ht="24" customHeight="1" spans="1:9">
      <c r="A1943" s="8" t="s">
        <v>26890</v>
      </c>
      <c r="B1943" s="22" t="s">
        <v>7471</v>
      </c>
      <c r="C1943" s="12" t="s">
        <v>448</v>
      </c>
      <c r="D1943" s="8" t="s">
        <v>26891</v>
      </c>
      <c r="E1943" s="10" t="s">
        <v>22732</v>
      </c>
      <c r="F1943" s="25"/>
      <c r="G1943" s="25"/>
      <c r="H1943" s="15"/>
      <c r="I1943" s="15"/>
    </row>
    <row r="1944" ht="24" customHeight="1" spans="1:9">
      <c r="A1944" s="8" t="s">
        <v>26892</v>
      </c>
      <c r="B1944" s="22" t="s">
        <v>7472</v>
      </c>
      <c r="C1944" s="12" t="s">
        <v>448</v>
      </c>
      <c r="D1944" s="8" t="s">
        <v>26893</v>
      </c>
      <c r="E1944" s="10" t="s">
        <v>22732</v>
      </c>
      <c r="F1944" s="25"/>
      <c r="G1944" s="25"/>
      <c r="H1944" s="15"/>
      <c r="I1944" s="15"/>
    </row>
    <row r="1945" ht="24" customHeight="1" spans="1:9">
      <c r="A1945" s="8" t="s">
        <v>26894</v>
      </c>
      <c r="B1945" s="22" t="s">
        <v>7473</v>
      </c>
      <c r="C1945" s="12" t="s">
        <v>448</v>
      </c>
      <c r="D1945" s="8" t="s">
        <v>26895</v>
      </c>
      <c r="E1945" s="10" t="s">
        <v>22732</v>
      </c>
      <c r="F1945" s="25"/>
      <c r="G1945" s="25"/>
      <c r="H1945" s="15"/>
      <c r="I1945" s="15"/>
    </row>
    <row r="1946" ht="24" customHeight="1" spans="1:9">
      <c r="A1946" s="8" t="s">
        <v>26896</v>
      </c>
      <c r="B1946" s="22" t="s">
        <v>7474</v>
      </c>
      <c r="C1946" s="12" t="s">
        <v>448</v>
      </c>
      <c r="D1946" s="8" t="s">
        <v>26897</v>
      </c>
      <c r="E1946" s="10" t="s">
        <v>22732</v>
      </c>
      <c r="F1946" s="25"/>
      <c r="G1946" s="25"/>
      <c r="H1946" s="15"/>
      <c r="I1946" s="15"/>
    </row>
    <row r="1947" ht="24" customHeight="1" spans="1:9">
      <c r="A1947" s="8" t="s">
        <v>26898</v>
      </c>
      <c r="B1947" s="22" t="s">
        <v>7475</v>
      </c>
      <c r="C1947" s="12" t="s">
        <v>448</v>
      </c>
      <c r="D1947" s="8" t="s">
        <v>26899</v>
      </c>
      <c r="E1947" s="10" t="s">
        <v>22732</v>
      </c>
      <c r="F1947" s="25"/>
      <c r="G1947" s="25"/>
      <c r="H1947" s="15"/>
      <c r="I1947" s="15"/>
    </row>
    <row r="1948" ht="24" customHeight="1" spans="1:9">
      <c r="A1948" s="8" t="s">
        <v>26900</v>
      </c>
      <c r="B1948" s="22" t="s">
        <v>7476</v>
      </c>
      <c r="C1948" s="12" t="s">
        <v>448</v>
      </c>
      <c r="D1948" s="8" t="s">
        <v>26901</v>
      </c>
      <c r="E1948" s="10" t="s">
        <v>22732</v>
      </c>
      <c r="F1948" s="25"/>
      <c r="G1948" s="25"/>
      <c r="H1948" s="15"/>
      <c r="I1948" s="15"/>
    </row>
    <row r="1949" ht="24" customHeight="1" spans="1:9">
      <c r="A1949" s="8" t="s">
        <v>26902</v>
      </c>
      <c r="B1949" s="22" t="s">
        <v>26903</v>
      </c>
      <c r="C1949" s="12" t="s">
        <v>448</v>
      </c>
      <c r="D1949" s="8" t="s">
        <v>26904</v>
      </c>
      <c r="E1949" s="10" t="s">
        <v>22732</v>
      </c>
      <c r="F1949" s="25"/>
      <c r="G1949" s="25"/>
      <c r="H1949" s="15"/>
      <c r="I1949" s="15"/>
    </row>
    <row r="1950" ht="24" customHeight="1" spans="1:9">
      <c r="A1950" s="8" t="s">
        <v>26905</v>
      </c>
      <c r="B1950" s="22" t="s">
        <v>7478</v>
      </c>
      <c r="C1950" s="12" t="s">
        <v>448</v>
      </c>
      <c r="D1950" s="8" t="s">
        <v>26906</v>
      </c>
      <c r="E1950" s="10" t="s">
        <v>22732</v>
      </c>
      <c r="F1950" s="25"/>
      <c r="G1950" s="25"/>
      <c r="H1950" s="15"/>
      <c r="I1950" s="15"/>
    </row>
    <row r="1951" ht="24" customHeight="1" spans="1:9">
      <c r="A1951" s="8" t="s">
        <v>26907</v>
      </c>
      <c r="B1951" s="22" t="s">
        <v>7479</v>
      </c>
      <c r="C1951" s="12" t="s">
        <v>448</v>
      </c>
      <c r="D1951" s="8" t="s">
        <v>26908</v>
      </c>
      <c r="E1951" s="10" t="s">
        <v>22732</v>
      </c>
      <c r="F1951" s="25"/>
      <c r="G1951" s="25"/>
      <c r="H1951" s="15"/>
      <c r="I1951" s="15"/>
    </row>
    <row r="1952" ht="24" customHeight="1" spans="1:9">
      <c r="A1952" s="8" t="s">
        <v>26909</v>
      </c>
      <c r="B1952" s="22" t="s">
        <v>7480</v>
      </c>
      <c r="C1952" s="12" t="s">
        <v>448</v>
      </c>
      <c r="D1952" s="8" t="s">
        <v>26910</v>
      </c>
      <c r="E1952" s="10" t="s">
        <v>22732</v>
      </c>
      <c r="F1952" s="25"/>
      <c r="G1952" s="25"/>
      <c r="H1952" s="15"/>
      <c r="I1952" s="15"/>
    </row>
    <row r="1953" ht="24" customHeight="1" spans="1:9">
      <c r="A1953" s="8" t="s">
        <v>26911</v>
      </c>
      <c r="B1953" s="22" t="s">
        <v>7481</v>
      </c>
      <c r="C1953" s="12" t="s">
        <v>448</v>
      </c>
      <c r="D1953" s="8" t="s">
        <v>26912</v>
      </c>
      <c r="E1953" s="10" t="s">
        <v>22732</v>
      </c>
      <c r="F1953" s="25"/>
      <c r="G1953" s="25"/>
      <c r="H1953" s="15"/>
      <c r="I1953" s="15"/>
    </row>
    <row r="1954" ht="24" customHeight="1" spans="1:9">
      <c r="A1954" s="8" t="s">
        <v>26913</v>
      </c>
      <c r="B1954" s="22" t="s">
        <v>7482</v>
      </c>
      <c r="C1954" s="12" t="s">
        <v>448</v>
      </c>
      <c r="D1954" s="8" t="s">
        <v>26914</v>
      </c>
      <c r="E1954" s="10" t="s">
        <v>22732</v>
      </c>
      <c r="F1954" s="25"/>
      <c r="G1954" s="25"/>
      <c r="H1954" s="15"/>
      <c r="I1954" s="15"/>
    </row>
    <row r="1955" ht="24" customHeight="1" spans="1:9">
      <c r="A1955" s="8" t="s">
        <v>26915</v>
      </c>
      <c r="B1955" s="22" t="s">
        <v>7483</v>
      </c>
      <c r="C1955" s="12" t="s">
        <v>448</v>
      </c>
      <c r="D1955" s="8" t="s">
        <v>26916</v>
      </c>
      <c r="E1955" s="10" t="s">
        <v>22732</v>
      </c>
      <c r="F1955" s="25"/>
      <c r="G1955" s="25"/>
      <c r="H1955" s="15"/>
      <c r="I1955" s="15"/>
    </row>
    <row r="1956" ht="24" customHeight="1" spans="1:9">
      <c r="A1956" s="8" t="s">
        <v>26917</v>
      </c>
      <c r="B1956" s="22" t="s">
        <v>7484</v>
      </c>
      <c r="C1956" s="12" t="s">
        <v>448</v>
      </c>
      <c r="D1956" s="8" t="s">
        <v>26918</v>
      </c>
      <c r="E1956" s="10" t="s">
        <v>22732</v>
      </c>
      <c r="F1956" s="25"/>
      <c r="G1956" s="25"/>
      <c r="H1956" s="15"/>
      <c r="I1956" s="15"/>
    </row>
    <row r="1957" ht="24" customHeight="1" spans="1:9">
      <c r="A1957" s="8" t="s">
        <v>26919</v>
      </c>
      <c r="B1957" s="22" t="s">
        <v>7485</v>
      </c>
      <c r="C1957" s="12" t="s">
        <v>448</v>
      </c>
      <c r="D1957" s="8" t="s">
        <v>26859</v>
      </c>
      <c r="E1957" s="10" t="s">
        <v>22732</v>
      </c>
      <c r="F1957" s="25"/>
      <c r="G1957" s="25"/>
      <c r="H1957" s="15"/>
      <c r="I1957" s="15"/>
    </row>
    <row r="1958" ht="24" customHeight="1" spans="1:9">
      <c r="A1958" s="8" t="s">
        <v>26920</v>
      </c>
      <c r="B1958" s="22" t="s">
        <v>7486</v>
      </c>
      <c r="C1958" s="12" t="s">
        <v>448</v>
      </c>
      <c r="D1958" s="8" t="s">
        <v>26921</v>
      </c>
      <c r="E1958" s="10" t="s">
        <v>22732</v>
      </c>
      <c r="F1958" s="25"/>
      <c r="G1958" s="25"/>
      <c r="H1958" s="15"/>
      <c r="I1958" s="15"/>
    </row>
    <row r="1959" ht="36" customHeight="1" spans="1:9">
      <c r="A1959" s="8" t="s">
        <v>26922</v>
      </c>
      <c r="B1959" s="22" t="s">
        <v>7487</v>
      </c>
      <c r="C1959" s="12" t="s">
        <v>448</v>
      </c>
      <c r="D1959" s="8" t="s">
        <v>26923</v>
      </c>
      <c r="E1959" s="10" t="s">
        <v>22732</v>
      </c>
      <c r="F1959" s="25"/>
      <c r="G1959" s="25"/>
      <c r="H1959" s="15"/>
      <c r="I1959" s="15"/>
    </row>
    <row r="1960" ht="36" customHeight="1" spans="1:9">
      <c r="A1960" s="8" t="s">
        <v>26924</v>
      </c>
      <c r="B1960" s="22" t="s">
        <v>7488</v>
      </c>
      <c r="C1960" s="12" t="s">
        <v>448</v>
      </c>
      <c r="D1960" s="8" t="s">
        <v>26925</v>
      </c>
      <c r="E1960" s="10" t="s">
        <v>22732</v>
      </c>
      <c r="F1960" s="25"/>
      <c r="G1960" s="25"/>
      <c r="H1960" s="15"/>
      <c r="I1960" s="15"/>
    </row>
    <row r="1961" ht="36" customHeight="1" spans="1:9">
      <c r="A1961" s="8" t="s">
        <v>26926</v>
      </c>
      <c r="B1961" s="22" t="s">
        <v>7489</v>
      </c>
      <c r="C1961" s="12" t="s">
        <v>448</v>
      </c>
      <c r="D1961" s="8" t="s">
        <v>26927</v>
      </c>
      <c r="E1961" s="10" t="s">
        <v>22732</v>
      </c>
      <c r="F1961" s="25"/>
      <c r="G1961" s="25"/>
      <c r="H1961" s="15"/>
      <c r="I1961" s="15"/>
    </row>
    <row r="1962" ht="36" customHeight="1" spans="1:9">
      <c r="A1962" s="8" t="s">
        <v>26928</v>
      </c>
      <c r="B1962" s="22" t="s">
        <v>7490</v>
      </c>
      <c r="C1962" s="12" t="s">
        <v>448</v>
      </c>
      <c r="D1962" s="8" t="s">
        <v>26929</v>
      </c>
      <c r="E1962" s="10" t="s">
        <v>22732</v>
      </c>
      <c r="F1962" s="25"/>
      <c r="G1962" s="25"/>
      <c r="H1962" s="15"/>
      <c r="I1962" s="15"/>
    </row>
    <row r="1963" ht="36" customHeight="1" spans="1:9">
      <c r="A1963" s="8" t="s">
        <v>26930</v>
      </c>
      <c r="B1963" s="22" t="s">
        <v>7491</v>
      </c>
      <c r="C1963" s="12" t="s">
        <v>448</v>
      </c>
      <c r="D1963" s="8" t="s">
        <v>26931</v>
      </c>
      <c r="E1963" s="10" t="s">
        <v>22732</v>
      </c>
      <c r="F1963" s="25"/>
      <c r="G1963" s="25"/>
      <c r="H1963" s="15"/>
      <c r="I1963" s="15"/>
    </row>
    <row r="1964" ht="36" customHeight="1" spans="1:9">
      <c r="A1964" s="8" t="s">
        <v>26932</v>
      </c>
      <c r="B1964" s="22" t="s">
        <v>7492</v>
      </c>
      <c r="C1964" s="12" t="s">
        <v>448</v>
      </c>
      <c r="D1964" s="8" t="s">
        <v>26933</v>
      </c>
      <c r="E1964" s="10" t="s">
        <v>22732</v>
      </c>
      <c r="F1964" s="25"/>
      <c r="G1964" s="25"/>
      <c r="H1964" s="15"/>
      <c r="I1964" s="15"/>
    </row>
    <row r="1965" ht="24" customHeight="1" spans="1:9">
      <c r="A1965" s="8" t="s">
        <v>26934</v>
      </c>
      <c r="B1965" s="22" t="s">
        <v>7493</v>
      </c>
      <c r="C1965" s="12" t="s">
        <v>448</v>
      </c>
      <c r="D1965" s="8" t="s">
        <v>26935</v>
      </c>
      <c r="E1965" s="10" t="s">
        <v>22732</v>
      </c>
      <c r="F1965" s="25"/>
      <c r="G1965" s="25"/>
      <c r="H1965" s="15"/>
      <c r="I1965" s="15"/>
    </row>
    <row r="1966" ht="24" customHeight="1" spans="1:9">
      <c r="A1966" s="8" t="s">
        <v>26936</v>
      </c>
      <c r="B1966" s="22" t="s">
        <v>7494</v>
      </c>
      <c r="C1966" s="12" t="s">
        <v>448</v>
      </c>
      <c r="D1966" s="8" t="s">
        <v>26937</v>
      </c>
      <c r="E1966" s="10" t="s">
        <v>22732</v>
      </c>
      <c r="F1966" s="25"/>
      <c r="G1966" s="25"/>
      <c r="H1966" s="15"/>
      <c r="I1966" s="15"/>
    </row>
    <row r="1967" ht="24" customHeight="1" spans="1:9">
      <c r="A1967" s="8" t="s">
        <v>26938</v>
      </c>
      <c r="B1967" s="22" t="s">
        <v>7495</v>
      </c>
      <c r="C1967" s="12" t="s">
        <v>448</v>
      </c>
      <c r="D1967" s="8" t="s">
        <v>26939</v>
      </c>
      <c r="E1967" s="10" t="s">
        <v>22732</v>
      </c>
      <c r="F1967" s="25"/>
      <c r="G1967" s="25"/>
      <c r="H1967" s="15"/>
      <c r="I1967" s="15"/>
    </row>
    <row r="1968" ht="24" customHeight="1" spans="1:9">
      <c r="A1968" s="8" t="s">
        <v>26940</v>
      </c>
      <c r="B1968" s="22" t="s">
        <v>7496</v>
      </c>
      <c r="C1968" s="12" t="s">
        <v>448</v>
      </c>
      <c r="D1968" s="8" t="s">
        <v>26941</v>
      </c>
      <c r="E1968" s="10" t="s">
        <v>22732</v>
      </c>
      <c r="F1968" s="25"/>
      <c r="G1968" s="25"/>
      <c r="H1968" s="15"/>
      <c r="I1968" s="15"/>
    </row>
    <row r="1969" ht="36" customHeight="1" spans="1:9">
      <c r="A1969" s="8" t="s">
        <v>26942</v>
      </c>
      <c r="B1969" s="22" t="s">
        <v>7497</v>
      </c>
      <c r="C1969" s="12" t="s">
        <v>448</v>
      </c>
      <c r="D1969" s="8" t="s">
        <v>26943</v>
      </c>
      <c r="E1969" s="10" t="s">
        <v>22732</v>
      </c>
      <c r="F1969" s="25"/>
      <c r="G1969" s="25"/>
      <c r="H1969" s="15"/>
      <c r="I1969" s="15"/>
    </row>
    <row r="1970" ht="36" customHeight="1" spans="1:9">
      <c r="A1970" s="8" t="s">
        <v>26944</v>
      </c>
      <c r="B1970" s="22" t="s">
        <v>7498</v>
      </c>
      <c r="C1970" s="12" t="s">
        <v>448</v>
      </c>
      <c r="D1970" s="8" t="s">
        <v>26945</v>
      </c>
      <c r="E1970" s="10" t="s">
        <v>22732</v>
      </c>
      <c r="F1970" s="25"/>
      <c r="G1970" s="25"/>
      <c r="H1970" s="15"/>
      <c r="I1970" s="15"/>
    </row>
    <row r="1971" ht="24" customHeight="1" spans="1:9">
      <c r="A1971" s="8" t="s">
        <v>26946</v>
      </c>
      <c r="B1971" s="22" t="s">
        <v>7499</v>
      </c>
      <c r="C1971" s="12" t="s">
        <v>448</v>
      </c>
      <c r="D1971" s="8" t="s">
        <v>26947</v>
      </c>
      <c r="E1971" s="10" t="s">
        <v>22732</v>
      </c>
      <c r="F1971" s="25"/>
      <c r="G1971" s="25"/>
      <c r="H1971" s="15"/>
      <c r="I1971" s="15"/>
    </row>
    <row r="1972" ht="24" customHeight="1" spans="1:9">
      <c r="A1972" s="8" t="s">
        <v>26948</v>
      </c>
      <c r="B1972" s="22" t="s">
        <v>7500</v>
      </c>
      <c r="C1972" s="12" t="s">
        <v>448</v>
      </c>
      <c r="D1972" s="8" t="s">
        <v>26949</v>
      </c>
      <c r="E1972" s="10" t="s">
        <v>22732</v>
      </c>
      <c r="F1972" s="25"/>
      <c r="G1972" s="25"/>
      <c r="H1972" s="15"/>
      <c r="I1972" s="15"/>
    </row>
    <row r="1973" ht="24" customHeight="1" spans="1:9">
      <c r="A1973" s="8" t="s">
        <v>26950</v>
      </c>
      <c r="B1973" s="22" t="s">
        <v>7501</v>
      </c>
      <c r="C1973" s="12" t="s">
        <v>448</v>
      </c>
      <c r="D1973" s="8" t="s">
        <v>26951</v>
      </c>
      <c r="E1973" s="10" t="s">
        <v>22732</v>
      </c>
      <c r="F1973" s="25"/>
      <c r="G1973" s="25"/>
      <c r="H1973" s="15"/>
      <c r="I1973" s="15"/>
    </row>
    <row r="1974" ht="24" customHeight="1" spans="1:9">
      <c r="A1974" s="8" t="s">
        <v>26952</v>
      </c>
      <c r="B1974" s="22" t="s">
        <v>7502</v>
      </c>
      <c r="C1974" s="12" t="s">
        <v>448</v>
      </c>
      <c r="D1974" s="8" t="s">
        <v>26953</v>
      </c>
      <c r="E1974" s="10" t="s">
        <v>22732</v>
      </c>
      <c r="F1974" s="25"/>
      <c r="G1974" s="25"/>
      <c r="H1974" s="15"/>
      <c r="I1974" s="15"/>
    </row>
    <row r="1975" ht="24" customHeight="1" spans="1:9">
      <c r="A1975" s="8" t="s">
        <v>26954</v>
      </c>
      <c r="B1975" s="22" t="s">
        <v>7503</v>
      </c>
      <c r="C1975" s="12" t="s">
        <v>448</v>
      </c>
      <c r="D1975" s="8" t="s">
        <v>26955</v>
      </c>
      <c r="E1975" s="10" t="s">
        <v>22732</v>
      </c>
      <c r="F1975" s="25"/>
      <c r="G1975" s="25"/>
      <c r="H1975" s="15"/>
      <c r="I1975" s="15"/>
    </row>
    <row r="1976" ht="24" customHeight="1" spans="1:9">
      <c r="A1976" s="8" t="s">
        <v>26956</v>
      </c>
      <c r="B1976" s="22" t="s">
        <v>7504</v>
      </c>
      <c r="C1976" s="12" t="s">
        <v>448</v>
      </c>
      <c r="D1976" s="8" t="s">
        <v>26957</v>
      </c>
      <c r="E1976" s="10" t="s">
        <v>22732</v>
      </c>
      <c r="F1976" s="25"/>
      <c r="G1976" s="25"/>
      <c r="H1976" s="15"/>
      <c r="I1976" s="15"/>
    </row>
    <row r="1977" ht="24" customHeight="1" spans="1:9">
      <c r="A1977" s="8" t="s">
        <v>26958</v>
      </c>
      <c r="B1977" s="22" t="s">
        <v>7505</v>
      </c>
      <c r="C1977" s="12" t="s">
        <v>448</v>
      </c>
      <c r="D1977" s="8" t="s">
        <v>26959</v>
      </c>
      <c r="E1977" s="10" t="s">
        <v>22732</v>
      </c>
      <c r="F1977" s="25"/>
      <c r="G1977" s="25"/>
      <c r="H1977" s="15"/>
      <c r="I1977" s="15"/>
    </row>
    <row r="1978" ht="24" customHeight="1" spans="1:9">
      <c r="A1978" s="8" t="s">
        <v>26960</v>
      </c>
      <c r="B1978" s="22" t="s">
        <v>7506</v>
      </c>
      <c r="C1978" s="12" t="s">
        <v>448</v>
      </c>
      <c r="D1978" s="8" t="s">
        <v>26961</v>
      </c>
      <c r="E1978" s="10" t="s">
        <v>22732</v>
      </c>
      <c r="F1978" s="25"/>
      <c r="G1978" s="25"/>
      <c r="H1978" s="15"/>
      <c r="I1978" s="15"/>
    </row>
    <row r="1979" ht="24" customHeight="1" spans="1:9">
      <c r="A1979" s="8" t="s">
        <v>26962</v>
      </c>
      <c r="B1979" s="22" t="s">
        <v>7507</v>
      </c>
      <c r="C1979" s="12" t="s">
        <v>448</v>
      </c>
      <c r="D1979" s="8" t="s">
        <v>26963</v>
      </c>
      <c r="E1979" s="10" t="s">
        <v>22732</v>
      </c>
      <c r="F1979" s="25"/>
      <c r="G1979" s="25"/>
      <c r="H1979" s="15"/>
      <c r="I1979" s="15"/>
    </row>
    <row r="1980" ht="24" customHeight="1" spans="1:9">
      <c r="A1980" s="8" t="s">
        <v>26964</v>
      </c>
      <c r="B1980" s="22" t="s">
        <v>7508</v>
      </c>
      <c r="C1980" s="12" t="s">
        <v>448</v>
      </c>
      <c r="D1980" s="8" t="s">
        <v>26965</v>
      </c>
      <c r="E1980" s="10" t="s">
        <v>22732</v>
      </c>
      <c r="F1980" s="25"/>
      <c r="G1980" s="25"/>
      <c r="H1980" s="15"/>
      <c r="I1980" s="15"/>
    </row>
    <row r="1981" ht="24" customHeight="1" spans="1:9">
      <c r="A1981" s="8" t="s">
        <v>26966</v>
      </c>
      <c r="B1981" s="22" t="s">
        <v>7509</v>
      </c>
      <c r="C1981" s="12" t="s">
        <v>448</v>
      </c>
      <c r="D1981" s="8" t="s">
        <v>26967</v>
      </c>
      <c r="E1981" s="10" t="s">
        <v>22732</v>
      </c>
      <c r="F1981" s="25"/>
      <c r="G1981" s="25"/>
      <c r="H1981" s="15"/>
      <c r="I1981" s="15"/>
    </row>
    <row r="1982" ht="24" customHeight="1" spans="1:9">
      <c r="A1982" s="8" t="s">
        <v>26968</v>
      </c>
      <c r="B1982" s="22" t="s">
        <v>7510</v>
      </c>
      <c r="C1982" s="12" t="s">
        <v>448</v>
      </c>
      <c r="D1982" s="8" t="s">
        <v>26969</v>
      </c>
      <c r="E1982" s="10" t="s">
        <v>22732</v>
      </c>
      <c r="F1982" s="25"/>
      <c r="G1982" s="25"/>
      <c r="H1982" s="15"/>
      <c r="I1982" s="15"/>
    </row>
    <row r="1983" ht="36" customHeight="1" spans="1:9">
      <c r="A1983" s="8" t="s">
        <v>26970</v>
      </c>
      <c r="B1983" s="22" t="s">
        <v>7511</v>
      </c>
      <c r="C1983" s="12" t="s">
        <v>448</v>
      </c>
      <c r="D1983" s="8" t="s">
        <v>26971</v>
      </c>
      <c r="E1983" s="10" t="s">
        <v>22732</v>
      </c>
      <c r="F1983" s="25"/>
      <c r="G1983" s="25"/>
      <c r="H1983" s="15"/>
      <c r="I1983" s="15"/>
    </row>
    <row r="1984" ht="36" customHeight="1" spans="1:9">
      <c r="A1984" s="8" t="s">
        <v>26972</v>
      </c>
      <c r="B1984" s="22" t="s">
        <v>7512</v>
      </c>
      <c r="C1984" s="12" t="s">
        <v>448</v>
      </c>
      <c r="D1984" s="8" t="s">
        <v>26973</v>
      </c>
      <c r="E1984" s="10" t="s">
        <v>22732</v>
      </c>
      <c r="F1984" s="25"/>
      <c r="G1984" s="25"/>
      <c r="H1984" s="15"/>
      <c r="I1984" s="15"/>
    </row>
    <row r="1985" ht="24" customHeight="1" spans="1:9">
      <c r="A1985" s="8" t="s">
        <v>26974</v>
      </c>
      <c r="B1985" s="22" t="s">
        <v>7513</v>
      </c>
      <c r="C1985" s="12" t="s">
        <v>178</v>
      </c>
      <c r="D1985" s="8" t="s">
        <v>26975</v>
      </c>
      <c r="E1985" s="10" t="s">
        <v>22732</v>
      </c>
      <c r="F1985" s="25"/>
      <c r="G1985" s="25"/>
      <c r="H1985" s="15"/>
      <c r="I1985" s="15"/>
    </row>
    <row r="1986" ht="24" customHeight="1" spans="1:9">
      <c r="A1986" s="8" t="s">
        <v>26976</v>
      </c>
      <c r="B1986" s="22" t="s">
        <v>7514</v>
      </c>
      <c r="C1986" s="12" t="s">
        <v>178</v>
      </c>
      <c r="D1986" s="8" t="s">
        <v>24011</v>
      </c>
      <c r="E1986" s="10" t="s">
        <v>22732</v>
      </c>
      <c r="F1986" s="25"/>
      <c r="G1986" s="25"/>
      <c r="H1986" s="15"/>
      <c r="I1986" s="15"/>
    </row>
    <row r="1987" ht="24" customHeight="1" spans="1:9">
      <c r="A1987" s="8" t="s">
        <v>26977</v>
      </c>
      <c r="B1987" s="22" t="s">
        <v>7515</v>
      </c>
      <c r="C1987" s="12" t="s">
        <v>448</v>
      </c>
      <c r="D1987" s="8" t="s">
        <v>26978</v>
      </c>
      <c r="E1987" s="10" t="s">
        <v>22732</v>
      </c>
      <c r="F1987" s="25"/>
      <c r="G1987" s="25"/>
      <c r="H1987" s="15"/>
      <c r="I1987" s="15"/>
    </row>
    <row r="1988" ht="24" customHeight="1" spans="1:9">
      <c r="A1988" s="8" t="s">
        <v>26979</v>
      </c>
      <c r="B1988" s="22" t="s">
        <v>7516</v>
      </c>
      <c r="C1988" s="12" t="s">
        <v>448</v>
      </c>
      <c r="D1988" s="8" t="s">
        <v>26980</v>
      </c>
      <c r="E1988" s="10" t="s">
        <v>22732</v>
      </c>
      <c r="F1988" s="25"/>
      <c r="G1988" s="25"/>
      <c r="H1988" s="15"/>
      <c r="I1988" s="15"/>
    </row>
    <row r="1989" ht="36" customHeight="1" spans="1:9">
      <c r="A1989" s="8" t="s">
        <v>26981</v>
      </c>
      <c r="B1989" s="22" t="s">
        <v>7517</v>
      </c>
      <c r="C1989" s="12" t="s">
        <v>448</v>
      </c>
      <c r="D1989" s="8" t="s">
        <v>26982</v>
      </c>
      <c r="E1989" s="10" t="s">
        <v>22732</v>
      </c>
      <c r="F1989" s="25"/>
      <c r="G1989" s="25"/>
      <c r="H1989" s="15"/>
      <c r="I1989" s="15"/>
    </row>
    <row r="1990" ht="36" customHeight="1" spans="1:9">
      <c r="A1990" s="8" t="s">
        <v>26983</v>
      </c>
      <c r="B1990" s="22" t="s">
        <v>7518</v>
      </c>
      <c r="C1990" s="12" t="s">
        <v>448</v>
      </c>
      <c r="D1990" s="8" t="s">
        <v>26984</v>
      </c>
      <c r="E1990" s="10" t="s">
        <v>22732</v>
      </c>
      <c r="F1990" s="25"/>
      <c r="G1990" s="25"/>
      <c r="H1990" s="15"/>
      <c r="I1990" s="15"/>
    </row>
    <row r="1991" ht="36" customHeight="1" spans="1:9">
      <c r="A1991" s="8" t="s">
        <v>26985</v>
      </c>
      <c r="B1991" s="22" t="s">
        <v>7519</v>
      </c>
      <c r="C1991" s="12" t="s">
        <v>448</v>
      </c>
      <c r="D1991" s="8" t="s">
        <v>26986</v>
      </c>
      <c r="E1991" s="10" t="s">
        <v>22732</v>
      </c>
      <c r="F1991" s="25"/>
      <c r="G1991" s="25"/>
      <c r="H1991" s="15"/>
      <c r="I1991" s="15"/>
    </row>
    <row r="1992" ht="36" customHeight="1" spans="1:9">
      <c r="A1992" s="8" t="s">
        <v>26987</v>
      </c>
      <c r="B1992" s="22" t="s">
        <v>7520</v>
      </c>
      <c r="C1992" s="12" t="s">
        <v>448</v>
      </c>
      <c r="D1992" s="8" t="s">
        <v>26988</v>
      </c>
      <c r="E1992" s="10" t="s">
        <v>22732</v>
      </c>
      <c r="F1992" s="25"/>
      <c r="G1992" s="25"/>
      <c r="H1992" s="15"/>
      <c r="I1992" s="15"/>
    </row>
    <row r="1993" ht="36" customHeight="1" spans="1:9">
      <c r="A1993" s="8" t="s">
        <v>26989</v>
      </c>
      <c r="B1993" s="22" t="s">
        <v>7521</v>
      </c>
      <c r="C1993" s="12" t="s">
        <v>448</v>
      </c>
      <c r="D1993" s="8" t="s">
        <v>26990</v>
      </c>
      <c r="E1993" s="10" t="s">
        <v>22732</v>
      </c>
      <c r="F1993" s="25"/>
      <c r="G1993" s="25"/>
      <c r="H1993" s="15"/>
      <c r="I1993" s="15"/>
    </row>
    <row r="1994" ht="36" customHeight="1" spans="1:9">
      <c r="A1994" s="8" t="s">
        <v>26991</v>
      </c>
      <c r="B1994" s="22" t="s">
        <v>7522</v>
      </c>
      <c r="C1994" s="12" t="s">
        <v>448</v>
      </c>
      <c r="D1994" s="8" t="s">
        <v>26992</v>
      </c>
      <c r="E1994" s="10" t="s">
        <v>22732</v>
      </c>
      <c r="F1994" s="25"/>
      <c r="G1994" s="25"/>
      <c r="H1994" s="15"/>
      <c r="I1994" s="15"/>
    </row>
    <row r="1995" ht="36" customHeight="1" spans="1:9">
      <c r="A1995" s="8" t="s">
        <v>26993</v>
      </c>
      <c r="B1995" s="22" t="s">
        <v>7523</v>
      </c>
      <c r="C1995" s="12" t="s">
        <v>448</v>
      </c>
      <c r="D1995" s="8" t="s">
        <v>26994</v>
      </c>
      <c r="E1995" s="10" t="s">
        <v>22732</v>
      </c>
      <c r="F1995" s="25"/>
      <c r="G1995" s="25"/>
      <c r="H1995" s="15"/>
      <c r="I1995" s="15"/>
    </row>
    <row r="1996" ht="36" customHeight="1" spans="1:9">
      <c r="A1996" s="8" t="s">
        <v>26995</v>
      </c>
      <c r="B1996" s="22" t="s">
        <v>7524</v>
      </c>
      <c r="C1996" s="12" t="s">
        <v>448</v>
      </c>
      <c r="D1996" s="8" t="s">
        <v>26996</v>
      </c>
      <c r="E1996" s="10" t="s">
        <v>22732</v>
      </c>
      <c r="F1996" s="25"/>
      <c r="G1996" s="25"/>
      <c r="H1996" s="15"/>
      <c r="I1996" s="15"/>
    </row>
    <row r="1997" ht="36" customHeight="1" spans="1:9">
      <c r="A1997" s="8" t="s">
        <v>26997</v>
      </c>
      <c r="B1997" s="22" t="s">
        <v>7525</v>
      </c>
      <c r="C1997" s="12" t="s">
        <v>448</v>
      </c>
      <c r="D1997" s="8" t="s">
        <v>26998</v>
      </c>
      <c r="E1997" s="10" t="s">
        <v>22732</v>
      </c>
      <c r="F1997" s="25"/>
      <c r="G1997" s="25"/>
      <c r="H1997" s="15"/>
      <c r="I1997" s="15"/>
    </row>
    <row r="1998" ht="36" customHeight="1" spans="1:9">
      <c r="A1998" s="8" t="s">
        <v>26999</v>
      </c>
      <c r="B1998" s="22" t="s">
        <v>7526</v>
      </c>
      <c r="C1998" s="12" t="s">
        <v>448</v>
      </c>
      <c r="D1998" s="8" t="s">
        <v>27000</v>
      </c>
      <c r="E1998" s="10" t="s">
        <v>22732</v>
      </c>
      <c r="F1998" s="25"/>
      <c r="G1998" s="25"/>
      <c r="H1998" s="15"/>
      <c r="I1998" s="15"/>
    </row>
    <row r="1999" ht="36" customHeight="1" spans="1:9">
      <c r="A1999" s="8" t="s">
        <v>27001</v>
      </c>
      <c r="B1999" s="22" t="s">
        <v>7527</v>
      </c>
      <c r="C1999" s="12" t="s">
        <v>448</v>
      </c>
      <c r="D1999" s="8" t="s">
        <v>27002</v>
      </c>
      <c r="E1999" s="10" t="s">
        <v>22732</v>
      </c>
      <c r="F1999" s="25"/>
      <c r="G1999" s="25"/>
      <c r="H1999" s="15"/>
      <c r="I1999" s="15"/>
    </row>
    <row r="2000" ht="36" customHeight="1" spans="1:9">
      <c r="A2000" s="8" t="s">
        <v>27003</v>
      </c>
      <c r="B2000" s="22" t="s">
        <v>7528</v>
      </c>
      <c r="C2000" s="12" t="s">
        <v>448</v>
      </c>
      <c r="D2000" s="8" t="s">
        <v>27004</v>
      </c>
      <c r="E2000" s="10" t="s">
        <v>22732</v>
      </c>
      <c r="F2000" s="25"/>
      <c r="G2000" s="25"/>
      <c r="H2000" s="15"/>
      <c r="I2000" s="15"/>
    </row>
    <row r="2001" ht="36" customHeight="1" spans="1:9">
      <c r="A2001" s="8" t="s">
        <v>27005</v>
      </c>
      <c r="B2001" s="22" t="s">
        <v>7529</v>
      </c>
      <c r="C2001" s="12" t="s">
        <v>448</v>
      </c>
      <c r="D2001" s="8" t="s">
        <v>27006</v>
      </c>
      <c r="E2001" s="10" t="s">
        <v>22732</v>
      </c>
      <c r="F2001" s="25"/>
      <c r="G2001" s="25"/>
      <c r="H2001" s="15"/>
      <c r="I2001" s="15"/>
    </row>
    <row r="2002" ht="24" customHeight="1" spans="1:9">
      <c r="A2002" s="8" t="s">
        <v>27007</v>
      </c>
      <c r="B2002" s="22" t="s">
        <v>7530</v>
      </c>
      <c r="C2002" s="12" t="s">
        <v>448</v>
      </c>
      <c r="D2002" s="8" t="s">
        <v>27008</v>
      </c>
      <c r="E2002" s="10" t="s">
        <v>22732</v>
      </c>
      <c r="F2002" s="25"/>
      <c r="G2002" s="25"/>
      <c r="H2002" s="15"/>
      <c r="I2002" s="15"/>
    </row>
    <row r="2003" ht="24" customHeight="1" spans="1:9">
      <c r="A2003" s="8" t="s">
        <v>27009</v>
      </c>
      <c r="B2003" s="22" t="s">
        <v>7531</v>
      </c>
      <c r="C2003" s="12" t="s">
        <v>448</v>
      </c>
      <c r="D2003" s="8" t="s">
        <v>27010</v>
      </c>
      <c r="E2003" s="10" t="s">
        <v>22732</v>
      </c>
      <c r="F2003" s="25"/>
      <c r="G2003" s="25"/>
      <c r="H2003" s="15"/>
      <c r="I2003" s="15"/>
    </row>
    <row r="2004" ht="36" customHeight="1" spans="1:9">
      <c r="A2004" s="8" t="s">
        <v>27011</v>
      </c>
      <c r="B2004" s="22" t="s">
        <v>7532</v>
      </c>
      <c r="C2004" s="12" t="s">
        <v>448</v>
      </c>
      <c r="D2004" s="8" t="s">
        <v>27012</v>
      </c>
      <c r="E2004" s="10" t="s">
        <v>22732</v>
      </c>
      <c r="F2004" s="25"/>
      <c r="G2004" s="25"/>
      <c r="H2004" s="15"/>
      <c r="I2004" s="15"/>
    </row>
    <row r="2005" ht="36" customHeight="1" spans="1:9">
      <c r="A2005" s="8" t="s">
        <v>27013</v>
      </c>
      <c r="B2005" s="22" t="s">
        <v>7533</v>
      </c>
      <c r="C2005" s="12" t="s">
        <v>448</v>
      </c>
      <c r="D2005" s="8" t="s">
        <v>27014</v>
      </c>
      <c r="E2005" s="10" t="s">
        <v>22732</v>
      </c>
      <c r="F2005" s="25"/>
      <c r="G2005" s="25"/>
      <c r="H2005" s="15"/>
      <c r="I2005" s="15"/>
    </row>
    <row r="2006" ht="24" customHeight="1" spans="1:9">
      <c r="A2006" s="8" t="s">
        <v>27015</v>
      </c>
      <c r="B2006" s="22" t="s">
        <v>7534</v>
      </c>
      <c r="C2006" s="12" t="s">
        <v>448</v>
      </c>
      <c r="D2006" s="8" t="s">
        <v>27016</v>
      </c>
      <c r="E2006" s="10" t="s">
        <v>22732</v>
      </c>
      <c r="F2006" s="25"/>
      <c r="G2006" s="25"/>
      <c r="H2006" s="15"/>
      <c r="I2006" s="15"/>
    </row>
    <row r="2007" ht="24" customHeight="1" spans="1:9">
      <c r="A2007" s="8" t="s">
        <v>27017</v>
      </c>
      <c r="B2007" s="22" t="s">
        <v>7535</v>
      </c>
      <c r="C2007" s="12" t="s">
        <v>448</v>
      </c>
      <c r="D2007" s="8" t="s">
        <v>27018</v>
      </c>
      <c r="E2007" s="10" t="s">
        <v>22732</v>
      </c>
      <c r="F2007" s="25"/>
      <c r="G2007" s="25"/>
      <c r="H2007" s="15"/>
      <c r="I2007" s="15"/>
    </row>
    <row r="2008" ht="24" customHeight="1" spans="1:9">
      <c r="A2008" s="8" t="s">
        <v>27019</v>
      </c>
      <c r="B2008" s="22" t="s">
        <v>7536</v>
      </c>
      <c r="C2008" s="12" t="s">
        <v>448</v>
      </c>
      <c r="D2008" s="8" t="s">
        <v>27020</v>
      </c>
      <c r="E2008" s="10" t="s">
        <v>22732</v>
      </c>
      <c r="F2008" s="25"/>
      <c r="G2008" s="25"/>
      <c r="H2008" s="15"/>
      <c r="I2008" s="15"/>
    </row>
    <row r="2009" ht="24" customHeight="1" spans="1:9">
      <c r="A2009" s="8" t="s">
        <v>27021</v>
      </c>
      <c r="B2009" s="22" t="s">
        <v>7537</v>
      </c>
      <c r="C2009" s="12" t="s">
        <v>448</v>
      </c>
      <c r="D2009" s="8" t="s">
        <v>27022</v>
      </c>
      <c r="E2009" s="10" t="s">
        <v>22732</v>
      </c>
      <c r="F2009" s="25"/>
      <c r="G2009" s="25"/>
      <c r="H2009" s="15"/>
      <c r="I2009" s="15"/>
    </row>
    <row r="2010" ht="24" customHeight="1" spans="1:9">
      <c r="A2010" s="8" t="s">
        <v>27023</v>
      </c>
      <c r="B2010" s="22" t="s">
        <v>7538</v>
      </c>
      <c r="C2010" s="12" t="s">
        <v>448</v>
      </c>
      <c r="D2010" s="8" t="s">
        <v>27024</v>
      </c>
      <c r="E2010" s="10" t="s">
        <v>22732</v>
      </c>
      <c r="F2010" s="25"/>
      <c r="G2010" s="25"/>
      <c r="H2010" s="15"/>
      <c r="I2010" s="15"/>
    </row>
    <row r="2011" ht="24" customHeight="1" spans="1:9">
      <c r="A2011" s="8" t="s">
        <v>27025</v>
      </c>
      <c r="B2011" s="22" t="s">
        <v>7539</v>
      </c>
      <c r="C2011" s="12" t="s">
        <v>448</v>
      </c>
      <c r="D2011" s="8" t="s">
        <v>27026</v>
      </c>
      <c r="E2011" s="10" t="s">
        <v>22732</v>
      </c>
      <c r="F2011" s="25"/>
      <c r="G2011" s="25"/>
      <c r="H2011" s="15"/>
      <c r="I2011" s="15"/>
    </row>
    <row r="2012" ht="36" customHeight="1" spans="1:9">
      <c r="A2012" s="8" t="s">
        <v>27027</v>
      </c>
      <c r="B2012" s="22" t="s">
        <v>7540</v>
      </c>
      <c r="C2012" s="12" t="s">
        <v>448</v>
      </c>
      <c r="D2012" s="8" t="s">
        <v>27028</v>
      </c>
      <c r="E2012" s="10" t="s">
        <v>22732</v>
      </c>
      <c r="F2012" s="25"/>
      <c r="G2012" s="25"/>
      <c r="H2012" s="15"/>
      <c r="I2012" s="15"/>
    </row>
    <row r="2013" ht="36" customHeight="1" spans="1:9">
      <c r="A2013" s="8" t="s">
        <v>27029</v>
      </c>
      <c r="B2013" s="22" t="s">
        <v>7541</v>
      </c>
      <c r="C2013" s="12" t="s">
        <v>175</v>
      </c>
      <c r="D2013" s="8" t="s">
        <v>27030</v>
      </c>
      <c r="E2013" s="10" t="s">
        <v>22732</v>
      </c>
      <c r="F2013" s="25"/>
      <c r="G2013" s="25"/>
      <c r="H2013" s="15"/>
      <c r="I2013" s="15"/>
    </row>
    <row r="2014" ht="24" customHeight="1" spans="1:9">
      <c r="A2014" s="8" t="s">
        <v>27031</v>
      </c>
      <c r="B2014" s="22" t="s">
        <v>7542</v>
      </c>
      <c r="C2014" s="12" t="s">
        <v>175</v>
      </c>
      <c r="D2014" s="8" t="s">
        <v>27032</v>
      </c>
      <c r="E2014" s="10" t="s">
        <v>22732</v>
      </c>
      <c r="F2014" s="25"/>
      <c r="G2014" s="25"/>
      <c r="H2014" s="15"/>
      <c r="I2014" s="15"/>
    </row>
    <row r="2015" ht="24" customHeight="1" spans="1:9">
      <c r="A2015" s="8" t="s">
        <v>27033</v>
      </c>
      <c r="B2015" s="22" t="s">
        <v>7543</v>
      </c>
      <c r="C2015" s="12" t="s">
        <v>175</v>
      </c>
      <c r="D2015" s="8" t="s">
        <v>27034</v>
      </c>
      <c r="E2015" s="10" t="s">
        <v>22732</v>
      </c>
      <c r="F2015" s="25"/>
      <c r="G2015" s="25"/>
      <c r="H2015" s="15"/>
      <c r="I2015" s="15"/>
    </row>
    <row r="2016" ht="24" customHeight="1" spans="1:9">
      <c r="A2016" s="8" t="s">
        <v>27035</v>
      </c>
      <c r="B2016" s="22" t="s">
        <v>7544</v>
      </c>
      <c r="C2016" s="12" t="s">
        <v>175</v>
      </c>
      <c r="D2016" s="8" t="s">
        <v>27036</v>
      </c>
      <c r="E2016" s="10" t="s">
        <v>22732</v>
      </c>
      <c r="F2016" s="25"/>
      <c r="G2016" s="25"/>
      <c r="H2016" s="15"/>
      <c r="I2016" s="15"/>
    </row>
    <row r="2017" ht="24" customHeight="1" spans="1:9">
      <c r="A2017" s="8" t="s">
        <v>27037</v>
      </c>
      <c r="B2017" s="22" t="s">
        <v>7545</v>
      </c>
      <c r="C2017" s="12" t="s">
        <v>175</v>
      </c>
      <c r="D2017" s="8" t="s">
        <v>27038</v>
      </c>
      <c r="E2017" s="10" t="s">
        <v>22732</v>
      </c>
      <c r="F2017" s="25"/>
      <c r="G2017" s="25"/>
      <c r="H2017" s="15"/>
      <c r="I2017" s="15"/>
    </row>
    <row r="2018" ht="36" customHeight="1" spans="1:9">
      <c r="A2018" s="8" t="s">
        <v>27039</v>
      </c>
      <c r="B2018" s="22" t="s">
        <v>7546</v>
      </c>
      <c r="C2018" s="12" t="s">
        <v>175</v>
      </c>
      <c r="D2018" s="8" t="s">
        <v>27040</v>
      </c>
      <c r="E2018" s="10" t="s">
        <v>22732</v>
      </c>
      <c r="F2018" s="25"/>
      <c r="G2018" s="25"/>
      <c r="H2018" s="15"/>
      <c r="I2018" s="15"/>
    </row>
    <row r="2019" ht="36" customHeight="1" spans="1:9">
      <c r="A2019" s="8" t="s">
        <v>27041</v>
      </c>
      <c r="B2019" s="22" t="s">
        <v>7547</v>
      </c>
      <c r="C2019" s="12" t="s">
        <v>175</v>
      </c>
      <c r="D2019" s="8" t="s">
        <v>27042</v>
      </c>
      <c r="E2019" s="10" t="s">
        <v>22732</v>
      </c>
      <c r="F2019" s="25"/>
      <c r="G2019" s="25"/>
      <c r="H2019" s="15"/>
      <c r="I2019" s="15"/>
    </row>
    <row r="2020" ht="36" customHeight="1" spans="1:9">
      <c r="A2020" s="8" t="s">
        <v>27043</v>
      </c>
      <c r="B2020" s="22" t="s">
        <v>7548</v>
      </c>
      <c r="C2020" s="12" t="s">
        <v>175</v>
      </c>
      <c r="D2020" s="8" t="s">
        <v>27044</v>
      </c>
      <c r="E2020" s="10" t="s">
        <v>22732</v>
      </c>
      <c r="F2020" s="25"/>
      <c r="G2020" s="25"/>
      <c r="H2020" s="15"/>
      <c r="I2020" s="15"/>
    </row>
    <row r="2021" ht="24" customHeight="1" spans="1:9">
      <c r="A2021" s="8" t="s">
        <v>27045</v>
      </c>
      <c r="B2021" s="22" t="s">
        <v>7549</v>
      </c>
      <c r="C2021" s="12" t="s">
        <v>175</v>
      </c>
      <c r="D2021" s="8" t="s">
        <v>27046</v>
      </c>
      <c r="E2021" s="10" t="s">
        <v>22732</v>
      </c>
      <c r="F2021" s="25"/>
      <c r="G2021" s="25"/>
      <c r="H2021" s="15"/>
      <c r="I2021" s="15"/>
    </row>
    <row r="2022" ht="24" customHeight="1" spans="1:9">
      <c r="A2022" s="8" t="s">
        <v>27047</v>
      </c>
      <c r="B2022" s="22" t="s">
        <v>7550</v>
      </c>
      <c r="C2022" s="12" t="s">
        <v>175</v>
      </c>
      <c r="D2022" s="8" t="s">
        <v>27048</v>
      </c>
      <c r="E2022" s="10" t="s">
        <v>22732</v>
      </c>
      <c r="F2022" s="25"/>
      <c r="G2022" s="25"/>
      <c r="H2022" s="15"/>
      <c r="I2022" s="15"/>
    </row>
    <row r="2023" ht="24" customHeight="1" spans="1:9">
      <c r="A2023" s="8" t="s">
        <v>27049</v>
      </c>
      <c r="B2023" s="22" t="s">
        <v>7551</v>
      </c>
      <c r="C2023" s="12" t="s">
        <v>175</v>
      </c>
      <c r="D2023" s="8" t="s">
        <v>27050</v>
      </c>
      <c r="E2023" s="10" t="s">
        <v>22732</v>
      </c>
      <c r="F2023" s="25"/>
      <c r="G2023" s="25"/>
      <c r="H2023" s="15"/>
      <c r="I2023" s="15"/>
    </row>
    <row r="2024" ht="24" customHeight="1" spans="1:9">
      <c r="A2024" s="8" t="s">
        <v>27051</v>
      </c>
      <c r="B2024" s="22" t="s">
        <v>7552</v>
      </c>
      <c r="C2024" s="12" t="s">
        <v>178</v>
      </c>
      <c r="D2024" s="8" t="s">
        <v>27052</v>
      </c>
      <c r="E2024" s="10" t="s">
        <v>22732</v>
      </c>
      <c r="F2024" s="25"/>
      <c r="G2024" s="25"/>
      <c r="H2024" s="15"/>
      <c r="I2024" s="15"/>
    </row>
    <row r="2025" ht="24" customHeight="1" spans="1:9">
      <c r="A2025" s="8" t="s">
        <v>27053</v>
      </c>
      <c r="B2025" s="22" t="s">
        <v>7553</v>
      </c>
      <c r="C2025" s="12" t="s">
        <v>178</v>
      </c>
      <c r="D2025" s="8" t="s">
        <v>27054</v>
      </c>
      <c r="E2025" s="10" t="s">
        <v>22732</v>
      </c>
      <c r="F2025" s="25"/>
      <c r="G2025" s="25"/>
      <c r="H2025" s="15"/>
      <c r="I2025" s="15"/>
    </row>
    <row r="2026" ht="36" customHeight="1" spans="1:9">
      <c r="A2026" s="8" t="s">
        <v>27055</v>
      </c>
      <c r="B2026" s="22" t="s">
        <v>27056</v>
      </c>
      <c r="C2026" s="12" t="s">
        <v>178</v>
      </c>
      <c r="D2026" s="8" t="s">
        <v>27057</v>
      </c>
      <c r="E2026" s="10" t="s">
        <v>22732</v>
      </c>
      <c r="F2026" s="25"/>
      <c r="G2026" s="25"/>
      <c r="H2026" s="15"/>
      <c r="I2026" s="15"/>
    </row>
    <row r="2027" ht="36" customHeight="1" spans="1:9">
      <c r="A2027" s="8" t="s">
        <v>22716</v>
      </c>
      <c r="B2027" s="22" t="s">
        <v>22756</v>
      </c>
      <c r="C2027" s="12" t="s">
        <v>178</v>
      </c>
      <c r="D2027" s="8" t="s">
        <v>27058</v>
      </c>
      <c r="E2027" s="10" t="s">
        <v>22732</v>
      </c>
      <c r="F2027" s="25"/>
      <c r="G2027" s="25"/>
      <c r="H2027" s="15"/>
      <c r="I2027" s="15"/>
    </row>
    <row r="2028" ht="24" customHeight="1" spans="1:9">
      <c r="A2028" s="8" t="s">
        <v>27059</v>
      </c>
      <c r="B2028" s="22" t="s">
        <v>27060</v>
      </c>
      <c r="C2028" s="12" t="s">
        <v>178</v>
      </c>
      <c r="D2028" s="8" t="s">
        <v>27061</v>
      </c>
      <c r="E2028" s="10" t="s">
        <v>22732</v>
      </c>
      <c r="F2028" s="25"/>
      <c r="G2028" s="25"/>
      <c r="H2028" s="15"/>
      <c r="I2028" s="15"/>
    </row>
    <row r="2029" ht="24" customHeight="1" spans="1:9">
      <c r="A2029" s="8" t="s">
        <v>27062</v>
      </c>
      <c r="B2029" s="22" t="s">
        <v>27063</v>
      </c>
      <c r="C2029" s="12" t="s">
        <v>178</v>
      </c>
      <c r="D2029" s="8" t="s">
        <v>27064</v>
      </c>
      <c r="E2029" s="10" t="s">
        <v>22732</v>
      </c>
      <c r="F2029" s="25"/>
      <c r="G2029" s="25"/>
      <c r="H2029" s="15"/>
      <c r="I2029" s="15"/>
    </row>
    <row r="2030" ht="24" customHeight="1" spans="1:9">
      <c r="A2030" s="8" t="s">
        <v>27065</v>
      </c>
      <c r="B2030" s="22" t="s">
        <v>27066</v>
      </c>
      <c r="C2030" s="12" t="s">
        <v>178</v>
      </c>
      <c r="D2030" s="8" t="s">
        <v>27067</v>
      </c>
      <c r="E2030" s="10" t="s">
        <v>22732</v>
      </c>
      <c r="F2030" s="25"/>
      <c r="G2030" s="25"/>
      <c r="H2030" s="15"/>
      <c r="I2030" s="15"/>
    </row>
    <row r="2031" ht="24" customHeight="1" spans="1:9">
      <c r="A2031" s="8" t="s">
        <v>27068</v>
      </c>
      <c r="B2031" s="22" t="s">
        <v>7558</v>
      </c>
      <c r="C2031" s="12" t="s">
        <v>175</v>
      </c>
      <c r="D2031" s="8" t="s">
        <v>27069</v>
      </c>
      <c r="E2031" s="10" t="s">
        <v>22732</v>
      </c>
      <c r="F2031" s="25"/>
      <c r="G2031" s="25"/>
      <c r="H2031" s="15"/>
      <c r="I2031" s="15"/>
    </row>
    <row r="2032" ht="24" customHeight="1" spans="1:9">
      <c r="A2032" s="8" t="s">
        <v>27070</v>
      </c>
      <c r="B2032" s="22" t="s">
        <v>7559</v>
      </c>
      <c r="C2032" s="12" t="s">
        <v>175</v>
      </c>
      <c r="D2032" s="8" t="s">
        <v>27071</v>
      </c>
      <c r="E2032" s="10" t="s">
        <v>22732</v>
      </c>
      <c r="F2032" s="25"/>
      <c r="G2032" s="25"/>
      <c r="H2032" s="15"/>
      <c r="I2032" s="15"/>
    </row>
    <row r="2033" ht="24" customHeight="1" spans="1:9">
      <c r="A2033" s="8" t="s">
        <v>27072</v>
      </c>
      <c r="B2033" s="22" t="s">
        <v>7560</v>
      </c>
      <c r="C2033" s="12" t="s">
        <v>448</v>
      </c>
      <c r="D2033" s="8" t="s">
        <v>27073</v>
      </c>
      <c r="E2033" s="10" t="s">
        <v>22732</v>
      </c>
      <c r="F2033" s="25"/>
      <c r="G2033" s="25"/>
      <c r="H2033" s="15"/>
      <c r="I2033" s="15"/>
    </row>
    <row r="2034" ht="24" customHeight="1" spans="1:9">
      <c r="A2034" s="8" t="s">
        <v>27074</v>
      </c>
      <c r="B2034" s="22" t="s">
        <v>7561</v>
      </c>
      <c r="C2034" s="12" t="s">
        <v>175</v>
      </c>
      <c r="D2034" s="8" t="s">
        <v>27075</v>
      </c>
      <c r="E2034" s="10" t="s">
        <v>22732</v>
      </c>
      <c r="F2034" s="25"/>
      <c r="G2034" s="25"/>
      <c r="H2034" s="15"/>
      <c r="I2034" s="15"/>
    </row>
    <row r="2035" ht="24" customHeight="1" spans="1:9">
      <c r="A2035" s="8" t="s">
        <v>27076</v>
      </c>
      <c r="B2035" s="22" t="s">
        <v>7562</v>
      </c>
      <c r="C2035" s="12" t="s">
        <v>175</v>
      </c>
      <c r="D2035" s="8" t="s">
        <v>27077</v>
      </c>
      <c r="E2035" s="10" t="s">
        <v>22732</v>
      </c>
      <c r="F2035" s="25"/>
      <c r="G2035" s="25"/>
      <c r="H2035" s="15"/>
      <c r="I2035" s="15"/>
    </row>
    <row r="2036" ht="24" customHeight="1" spans="1:9">
      <c r="A2036" s="8" t="s">
        <v>27078</v>
      </c>
      <c r="B2036" s="22" t="s">
        <v>7563</v>
      </c>
      <c r="C2036" s="12" t="s">
        <v>448</v>
      </c>
      <c r="D2036" s="8" t="s">
        <v>27079</v>
      </c>
      <c r="E2036" s="10" t="s">
        <v>22732</v>
      </c>
      <c r="F2036" s="25"/>
      <c r="G2036" s="25"/>
      <c r="H2036" s="15"/>
      <c r="I2036" s="15"/>
    </row>
    <row r="2037" ht="24" customHeight="1" spans="1:9">
      <c r="A2037" s="8" t="s">
        <v>27080</v>
      </c>
      <c r="B2037" s="22" t="s">
        <v>7564</v>
      </c>
      <c r="C2037" s="12" t="s">
        <v>448</v>
      </c>
      <c r="D2037" s="8" t="s">
        <v>27081</v>
      </c>
      <c r="E2037" s="10" t="s">
        <v>22732</v>
      </c>
      <c r="F2037" s="25"/>
      <c r="G2037" s="25"/>
      <c r="H2037" s="15"/>
      <c r="I2037" s="15"/>
    </row>
    <row r="2038" ht="24" customHeight="1" spans="1:9">
      <c r="A2038" s="8" t="s">
        <v>27082</v>
      </c>
      <c r="B2038" s="22" t="s">
        <v>7565</v>
      </c>
      <c r="C2038" s="12" t="s">
        <v>448</v>
      </c>
      <c r="D2038" s="8" t="s">
        <v>27083</v>
      </c>
      <c r="E2038" s="10" t="s">
        <v>22732</v>
      </c>
      <c r="F2038" s="25"/>
      <c r="G2038" s="25"/>
      <c r="H2038" s="15"/>
      <c r="I2038" s="15"/>
    </row>
    <row r="2039" ht="24" customHeight="1" spans="1:9">
      <c r="A2039" s="8" t="s">
        <v>27084</v>
      </c>
      <c r="B2039" s="22" t="s">
        <v>7566</v>
      </c>
      <c r="C2039" s="12" t="s">
        <v>175</v>
      </c>
      <c r="D2039" s="8" t="s">
        <v>27085</v>
      </c>
      <c r="E2039" s="10" t="s">
        <v>22732</v>
      </c>
      <c r="F2039" s="25"/>
      <c r="G2039" s="25"/>
      <c r="H2039" s="15"/>
      <c r="I2039" s="15"/>
    </row>
    <row r="2040" ht="24" customHeight="1" spans="1:9">
      <c r="A2040" s="8" t="s">
        <v>27086</v>
      </c>
      <c r="B2040" s="22" t="s">
        <v>7567</v>
      </c>
      <c r="C2040" s="12" t="s">
        <v>448</v>
      </c>
      <c r="D2040" s="8" t="s">
        <v>27087</v>
      </c>
      <c r="E2040" s="10" t="s">
        <v>22732</v>
      </c>
      <c r="F2040" s="25"/>
      <c r="G2040" s="25"/>
      <c r="H2040" s="15"/>
      <c r="I2040" s="15"/>
    </row>
    <row r="2041" ht="24" customHeight="1" spans="1:9">
      <c r="A2041" s="8" t="s">
        <v>27088</v>
      </c>
      <c r="B2041" s="22" t="s">
        <v>7568</v>
      </c>
      <c r="C2041" s="12" t="s">
        <v>448</v>
      </c>
      <c r="D2041" s="8" t="s">
        <v>27089</v>
      </c>
      <c r="E2041" s="10" t="s">
        <v>22732</v>
      </c>
      <c r="F2041" s="25"/>
      <c r="G2041" s="25"/>
      <c r="H2041" s="15"/>
      <c r="I2041" s="15"/>
    </row>
    <row r="2042" ht="24" customHeight="1" spans="1:9">
      <c r="A2042" s="8" t="s">
        <v>27090</v>
      </c>
      <c r="B2042" s="22" t="s">
        <v>7569</v>
      </c>
      <c r="C2042" s="12" t="s">
        <v>448</v>
      </c>
      <c r="D2042" s="8" t="s">
        <v>27091</v>
      </c>
      <c r="E2042" s="10" t="s">
        <v>22732</v>
      </c>
      <c r="F2042" s="25"/>
      <c r="G2042" s="25"/>
      <c r="H2042" s="15"/>
      <c r="I2042" s="15"/>
    </row>
    <row r="2043" ht="24" customHeight="1" spans="1:9">
      <c r="A2043" s="8" t="s">
        <v>27092</v>
      </c>
      <c r="B2043" s="22" t="s">
        <v>7570</v>
      </c>
      <c r="C2043" s="12" t="s">
        <v>448</v>
      </c>
      <c r="D2043" s="8" t="s">
        <v>27093</v>
      </c>
      <c r="E2043" s="10" t="s">
        <v>22732</v>
      </c>
      <c r="F2043" s="25"/>
      <c r="G2043" s="25"/>
      <c r="H2043" s="15"/>
      <c r="I2043" s="15"/>
    </row>
    <row r="2044" ht="24" customHeight="1" spans="1:9">
      <c r="A2044" s="8" t="s">
        <v>27094</v>
      </c>
      <c r="B2044" s="22" t="s">
        <v>7571</v>
      </c>
      <c r="C2044" s="12" t="s">
        <v>448</v>
      </c>
      <c r="D2044" s="8" t="s">
        <v>27095</v>
      </c>
      <c r="E2044" s="10" t="s">
        <v>22732</v>
      </c>
      <c r="F2044" s="25"/>
      <c r="G2044" s="25"/>
      <c r="H2044" s="15"/>
      <c r="I2044" s="15"/>
    </row>
    <row r="2045" ht="24" customHeight="1" spans="1:9">
      <c r="A2045" s="8" t="s">
        <v>27096</v>
      </c>
      <c r="B2045" s="22" t="s">
        <v>7572</v>
      </c>
      <c r="C2045" s="12" t="s">
        <v>448</v>
      </c>
      <c r="D2045" s="8" t="s">
        <v>27097</v>
      </c>
      <c r="E2045" s="10" t="s">
        <v>22732</v>
      </c>
      <c r="F2045" s="25"/>
      <c r="G2045" s="25"/>
      <c r="H2045" s="15"/>
      <c r="I2045" s="15"/>
    </row>
    <row r="2046" ht="24" customHeight="1" spans="1:9">
      <c r="A2046" s="8" t="s">
        <v>27098</v>
      </c>
      <c r="B2046" s="22" t="s">
        <v>7573</v>
      </c>
      <c r="C2046" s="12" t="s">
        <v>448</v>
      </c>
      <c r="D2046" s="8" t="s">
        <v>27099</v>
      </c>
      <c r="E2046" s="10" t="s">
        <v>22732</v>
      </c>
      <c r="F2046" s="25"/>
      <c r="G2046" s="25"/>
      <c r="H2046" s="15"/>
      <c r="I2046" s="15"/>
    </row>
    <row r="2047" ht="24" customHeight="1" spans="1:9">
      <c r="A2047" s="8" t="s">
        <v>27100</v>
      </c>
      <c r="B2047" s="22" t="s">
        <v>7574</v>
      </c>
      <c r="C2047" s="12" t="s">
        <v>448</v>
      </c>
      <c r="D2047" s="8" t="s">
        <v>27101</v>
      </c>
      <c r="E2047" s="10" t="s">
        <v>22732</v>
      </c>
      <c r="F2047" s="25"/>
      <c r="G2047" s="25"/>
      <c r="H2047" s="15"/>
      <c r="I2047" s="15"/>
    </row>
    <row r="2048" ht="24" customHeight="1" spans="1:9">
      <c r="A2048" s="8" t="s">
        <v>27102</v>
      </c>
      <c r="B2048" s="22" t="s">
        <v>7575</v>
      </c>
      <c r="C2048" s="12" t="s">
        <v>448</v>
      </c>
      <c r="D2048" s="8" t="s">
        <v>27103</v>
      </c>
      <c r="E2048" s="10" t="s">
        <v>22732</v>
      </c>
      <c r="F2048" s="25"/>
      <c r="G2048" s="25"/>
      <c r="H2048" s="15"/>
      <c r="I2048" s="15"/>
    </row>
    <row r="2049" ht="24" customHeight="1" spans="1:9">
      <c r="A2049" s="8" t="s">
        <v>27104</v>
      </c>
      <c r="B2049" s="22" t="s">
        <v>7576</v>
      </c>
      <c r="C2049" s="12" t="s">
        <v>448</v>
      </c>
      <c r="D2049" s="8" t="s">
        <v>27105</v>
      </c>
      <c r="E2049" s="10" t="s">
        <v>22732</v>
      </c>
      <c r="F2049" s="25"/>
      <c r="G2049" s="25"/>
      <c r="H2049" s="15"/>
      <c r="I2049" s="15"/>
    </row>
    <row r="2050" ht="24" customHeight="1" spans="1:9">
      <c r="A2050" s="8" t="s">
        <v>27106</v>
      </c>
      <c r="B2050" s="22" t="s">
        <v>7577</v>
      </c>
      <c r="C2050" s="12" t="s">
        <v>175</v>
      </c>
      <c r="D2050" s="8" t="s">
        <v>27107</v>
      </c>
      <c r="E2050" s="10" t="s">
        <v>22732</v>
      </c>
      <c r="F2050" s="25"/>
      <c r="G2050" s="25"/>
      <c r="H2050" s="15"/>
      <c r="I2050" s="15"/>
    </row>
    <row r="2051" ht="24" customHeight="1" spans="1:9">
      <c r="A2051" s="8" t="s">
        <v>27108</v>
      </c>
      <c r="B2051" s="22" t="s">
        <v>7578</v>
      </c>
      <c r="C2051" s="12" t="s">
        <v>175</v>
      </c>
      <c r="D2051" s="8" t="s">
        <v>27109</v>
      </c>
      <c r="E2051" s="10" t="s">
        <v>22732</v>
      </c>
      <c r="F2051" s="25"/>
      <c r="G2051" s="25"/>
      <c r="H2051" s="15"/>
      <c r="I2051" s="15"/>
    </row>
    <row r="2052" ht="24" customHeight="1" spans="1:9">
      <c r="A2052" s="8" t="s">
        <v>27110</v>
      </c>
      <c r="B2052" s="22" t="s">
        <v>7579</v>
      </c>
      <c r="C2052" s="12" t="s">
        <v>175</v>
      </c>
      <c r="D2052" s="8" t="s">
        <v>27111</v>
      </c>
      <c r="E2052" s="10" t="s">
        <v>22732</v>
      </c>
      <c r="F2052" s="25"/>
      <c r="G2052" s="25"/>
      <c r="H2052" s="15"/>
      <c r="I2052" s="15"/>
    </row>
    <row r="2053" ht="24" customHeight="1" spans="1:9">
      <c r="A2053" s="8" t="s">
        <v>27112</v>
      </c>
      <c r="B2053" s="22" t="s">
        <v>7580</v>
      </c>
      <c r="C2053" s="12" t="s">
        <v>175</v>
      </c>
      <c r="D2053" s="8" t="s">
        <v>27113</v>
      </c>
      <c r="E2053" s="10" t="s">
        <v>22732</v>
      </c>
      <c r="F2053" s="25"/>
      <c r="G2053" s="25"/>
      <c r="H2053" s="15"/>
      <c r="I2053" s="15"/>
    </row>
    <row r="2054" ht="24" customHeight="1" spans="1:9">
      <c r="A2054" s="8" t="s">
        <v>27114</v>
      </c>
      <c r="B2054" s="22" t="s">
        <v>7581</v>
      </c>
      <c r="C2054" s="12" t="s">
        <v>175</v>
      </c>
      <c r="D2054" s="8" t="s">
        <v>27115</v>
      </c>
      <c r="E2054" s="10" t="s">
        <v>22732</v>
      </c>
      <c r="F2054" s="25"/>
      <c r="G2054" s="25"/>
      <c r="H2054" s="15"/>
      <c r="I2054" s="15"/>
    </row>
    <row r="2055" ht="24" customHeight="1" spans="1:9">
      <c r="A2055" s="8" t="s">
        <v>27116</v>
      </c>
      <c r="B2055" s="22" t="s">
        <v>7582</v>
      </c>
      <c r="C2055" s="12" t="s">
        <v>175</v>
      </c>
      <c r="D2055" s="8" t="s">
        <v>27117</v>
      </c>
      <c r="E2055" s="10" t="s">
        <v>22732</v>
      </c>
      <c r="F2055" s="25"/>
      <c r="G2055" s="25"/>
      <c r="H2055" s="15"/>
      <c r="I2055" s="15"/>
    </row>
    <row r="2056" ht="24" customHeight="1" spans="1:9">
      <c r="A2056" s="8" t="s">
        <v>27118</v>
      </c>
      <c r="B2056" s="22" t="s">
        <v>7583</v>
      </c>
      <c r="C2056" s="12" t="s">
        <v>175</v>
      </c>
      <c r="D2056" s="8" t="s">
        <v>27119</v>
      </c>
      <c r="E2056" s="10" t="s">
        <v>22732</v>
      </c>
      <c r="F2056" s="25"/>
      <c r="G2056" s="25"/>
      <c r="H2056" s="15"/>
      <c r="I2056" s="15"/>
    </row>
    <row r="2057" ht="24" customHeight="1" spans="1:9">
      <c r="A2057" s="8" t="s">
        <v>27120</v>
      </c>
      <c r="B2057" s="22" t="s">
        <v>7584</v>
      </c>
      <c r="C2057" s="12" t="s">
        <v>175</v>
      </c>
      <c r="D2057" s="8" t="s">
        <v>27121</v>
      </c>
      <c r="E2057" s="10" t="s">
        <v>22732</v>
      </c>
      <c r="F2057" s="25"/>
      <c r="G2057" s="25"/>
      <c r="H2057" s="15"/>
      <c r="I2057" s="15"/>
    </row>
    <row r="2058" ht="24" customHeight="1" spans="1:9">
      <c r="A2058" s="8" t="s">
        <v>27122</v>
      </c>
      <c r="B2058" s="22" t="s">
        <v>7585</v>
      </c>
      <c r="C2058" s="12" t="s">
        <v>175</v>
      </c>
      <c r="D2058" s="8" t="s">
        <v>27123</v>
      </c>
      <c r="E2058" s="10" t="s">
        <v>22732</v>
      </c>
      <c r="F2058" s="25"/>
      <c r="G2058" s="25"/>
      <c r="H2058" s="15"/>
      <c r="I2058" s="15"/>
    </row>
    <row r="2059" ht="24" customHeight="1" spans="1:9">
      <c r="A2059" s="8" t="s">
        <v>27124</v>
      </c>
      <c r="B2059" s="22" t="s">
        <v>7586</v>
      </c>
      <c r="C2059" s="12" t="s">
        <v>175</v>
      </c>
      <c r="D2059" s="8" t="s">
        <v>27125</v>
      </c>
      <c r="E2059" s="10" t="s">
        <v>22732</v>
      </c>
      <c r="F2059" s="25"/>
      <c r="G2059" s="25"/>
      <c r="H2059" s="15"/>
      <c r="I2059" s="15"/>
    </row>
    <row r="2060" ht="24" customHeight="1" spans="1:9">
      <c r="A2060" s="8" t="s">
        <v>27126</v>
      </c>
      <c r="B2060" s="22" t="s">
        <v>27127</v>
      </c>
      <c r="C2060" s="12" t="s">
        <v>175</v>
      </c>
      <c r="D2060" s="8" t="s">
        <v>27128</v>
      </c>
      <c r="E2060" s="10" t="s">
        <v>22732</v>
      </c>
      <c r="F2060" s="25"/>
      <c r="G2060" s="25"/>
      <c r="H2060" s="15"/>
      <c r="I2060" s="15"/>
    </row>
    <row r="2061" ht="24" customHeight="1" spans="1:9">
      <c r="A2061" s="8" t="s">
        <v>27129</v>
      </c>
      <c r="B2061" s="22" t="s">
        <v>27130</v>
      </c>
      <c r="C2061" s="12" t="s">
        <v>175</v>
      </c>
      <c r="D2061" s="8" t="s">
        <v>27131</v>
      </c>
      <c r="E2061" s="10" t="s">
        <v>22732</v>
      </c>
      <c r="F2061" s="25"/>
      <c r="G2061" s="25"/>
      <c r="H2061" s="15"/>
      <c r="I2061" s="15"/>
    </row>
    <row r="2062" ht="24" customHeight="1" spans="1:9">
      <c r="A2062" s="8" t="s">
        <v>27132</v>
      </c>
      <c r="B2062" s="22" t="s">
        <v>27133</v>
      </c>
      <c r="C2062" s="12" t="s">
        <v>175</v>
      </c>
      <c r="D2062" s="8" t="s">
        <v>27134</v>
      </c>
      <c r="E2062" s="10" t="s">
        <v>22732</v>
      </c>
      <c r="F2062" s="25"/>
      <c r="G2062" s="25"/>
      <c r="H2062" s="15"/>
      <c r="I2062" s="15"/>
    </row>
    <row r="2063" ht="24" customHeight="1" spans="1:9">
      <c r="A2063" s="8" t="s">
        <v>27135</v>
      </c>
      <c r="B2063" s="22" t="s">
        <v>27136</v>
      </c>
      <c r="C2063" s="12" t="s">
        <v>175</v>
      </c>
      <c r="D2063" s="8" t="s">
        <v>27137</v>
      </c>
      <c r="E2063" s="10" t="s">
        <v>22732</v>
      </c>
      <c r="F2063" s="25"/>
      <c r="G2063" s="25"/>
      <c r="H2063" s="15"/>
      <c r="I2063" s="15"/>
    </row>
    <row r="2064" ht="24" customHeight="1" spans="1:9">
      <c r="A2064" s="8" t="s">
        <v>27138</v>
      </c>
      <c r="B2064" s="22" t="s">
        <v>27139</v>
      </c>
      <c r="C2064" s="12" t="s">
        <v>175</v>
      </c>
      <c r="D2064" s="8" t="s">
        <v>27140</v>
      </c>
      <c r="E2064" s="10" t="s">
        <v>22732</v>
      </c>
      <c r="F2064" s="25"/>
      <c r="G2064" s="25"/>
      <c r="H2064" s="15"/>
      <c r="I2064" s="15"/>
    </row>
    <row r="2065" ht="24" customHeight="1" spans="1:9">
      <c r="A2065" s="8" t="s">
        <v>27141</v>
      </c>
      <c r="B2065" s="22" t="s">
        <v>27142</v>
      </c>
      <c r="C2065" s="12" t="s">
        <v>175</v>
      </c>
      <c r="D2065" s="8" t="s">
        <v>27143</v>
      </c>
      <c r="E2065" s="10" t="s">
        <v>22732</v>
      </c>
      <c r="F2065" s="25"/>
      <c r="G2065" s="25"/>
      <c r="H2065" s="15"/>
      <c r="I2065" s="15"/>
    </row>
    <row r="2066" ht="24" customHeight="1" spans="1:9">
      <c r="A2066" s="8" t="s">
        <v>27144</v>
      </c>
      <c r="B2066" s="22" t="s">
        <v>27145</v>
      </c>
      <c r="C2066" s="12" t="s">
        <v>175</v>
      </c>
      <c r="D2066" s="8" t="s">
        <v>27146</v>
      </c>
      <c r="E2066" s="10" t="s">
        <v>22732</v>
      </c>
      <c r="F2066" s="25"/>
      <c r="G2066" s="25"/>
      <c r="H2066" s="15"/>
      <c r="I2066" s="15"/>
    </row>
    <row r="2067" ht="24" customHeight="1" spans="1:9">
      <c r="A2067" s="8" t="s">
        <v>27147</v>
      </c>
      <c r="B2067" s="22" t="s">
        <v>27148</v>
      </c>
      <c r="C2067" s="12" t="s">
        <v>175</v>
      </c>
      <c r="D2067" s="8" t="s">
        <v>27149</v>
      </c>
      <c r="E2067" s="10" t="s">
        <v>22732</v>
      </c>
      <c r="F2067" s="25"/>
      <c r="G2067" s="25"/>
      <c r="H2067" s="15"/>
      <c r="I2067" s="15"/>
    </row>
    <row r="2068" ht="24" customHeight="1" spans="1:9">
      <c r="A2068" s="8" t="s">
        <v>27150</v>
      </c>
      <c r="B2068" s="22" t="s">
        <v>27151</v>
      </c>
      <c r="C2068" s="12" t="s">
        <v>175</v>
      </c>
      <c r="D2068" s="8" t="s">
        <v>27152</v>
      </c>
      <c r="E2068" s="10" t="s">
        <v>22732</v>
      </c>
      <c r="F2068" s="25"/>
      <c r="G2068" s="25"/>
      <c r="H2068" s="15"/>
      <c r="I2068" s="15"/>
    </row>
    <row r="2069" ht="24" customHeight="1" spans="1:9">
      <c r="A2069" s="8" t="s">
        <v>27153</v>
      </c>
      <c r="B2069" s="22" t="s">
        <v>27154</v>
      </c>
      <c r="C2069" s="12" t="s">
        <v>175</v>
      </c>
      <c r="D2069" s="8" t="s">
        <v>27155</v>
      </c>
      <c r="E2069" s="10" t="s">
        <v>22732</v>
      </c>
      <c r="F2069" s="25"/>
      <c r="G2069" s="25"/>
      <c r="H2069" s="15"/>
      <c r="I2069" s="15"/>
    </row>
    <row r="2070" ht="24" customHeight="1" spans="1:9">
      <c r="A2070" s="8" t="s">
        <v>27156</v>
      </c>
      <c r="B2070" s="22" t="s">
        <v>27157</v>
      </c>
      <c r="C2070" s="12" t="s">
        <v>175</v>
      </c>
      <c r="D2070" s="8" t="s">
        <v>27158</v>
      </c>
      <c r="E2070" s="10" t="s">
        <v>22732</v>
      </c>
      <c r="F2070" s="25"/>
      <c r="G2070" s="25"/>
      <c r="H2070" s="15"/>
      <c r="I2070" s="15"/>
    </row>
    <row r="2071" ht="24" customHeight="1" spans="1:9">
      <c r="A2071" s="8" t="s">
        <v>27159</v>
      </c>
      <c r="B2071" s="22" t="s">
        <v>27160</v>
      </c>
      <c r="C2071" s="12" t="s">
        <v>175</v>
      </c>
      <c r="D2071" s="8" t="s">
        <v>27161</v>
      </c>
      <c r="E2071" s="10" t="s">
        <v>22732</v>
      </c>
      <c r="F2071" s="25"/>
      <c r="G2071" s="25"/>
      <c r="H2071" s="15"/>
      <c r="I2071" s="15"/>
    </row>
    <row r="2072" ht="24" customHeight="1" spans="1:9">
      <c r="A2072" s="8" t="s">
        <v>27162</v>
      </c>
      <c r="B2072" s="22" t="s">
        <v>27163</v>
      </c>
      <c r="C2072" s="12" t="s">
        <v>175</v>
      </c>
      <c r="D2072" s="8" t="s">
        <v>27164</v>
      </c>
      <c r="E2072" s="10" t="s">
        <v>22732</v>
      </c>
      <c r="F2072" s="25"/>
      <c r="G2072" s="25"/>
      <c r="H2072" s="15"/>
      <c r="I2072" s="15"/>
    </row>
    <row r="2073" ht="24" customHeight="1" spans="1:9">
      <c r="A2073" s="8" t="s">
        <v>27165</v>
      </c>
      <c r="B2073" s="22" t="s">
        <v>27166</v>
      </c>
      <c r="C2073" s="12" t="s">
        <v>175</v>
      </c>
      <c r="D2073" s="8" t="s">
        <v>27167</v>
      </c>
      <c r="E2073" s="10" t="s">
        <v>22732</v>
      </c>
      <c r="F2073" s="25"/>
      <c r="G2073" s="25"/>
      <c r="H2073" s="15"/>
      <c r="I2073" s="15"/>
    </row>
    <row r="2074" ht="24" customHeight="1" spans="1:9">
      <c r="A2074" s="8" t="s">
        <v>27168</v>
      </c>
      <c r="B2074" s="22" t="s">
        <v>27169</v>
      </c>
      <c r="C2074" s="12" t="s">
        <v>175</v>
      </c>
      <c r="D2074" s="8" t="s">
        <v>27170</v>
      </c>
      <c r="E2074" s="10" t="s">
        <v>22732</v>
      </c>
      <c r="F2074" s="25"/>
      <c r="G2074" s="25"/>
      <c r="H2074" s="15"/>
      <c r="I2074" s="15"/>
    </row>
    <row r="2075" ht="24" customHeight="1" spans="1:9">
      <c r="A2075" s="8" t="s">
        <v>27171</v>
      </c>
      <c r="B2075" s="22" t="s">
        <v>27172</v>
      </c>
      <c r="C2075" s="12" t="s">
        <v>175</v>
      </c>
      <c r="D2075" s="8" t="s">
        <v>27173</v>
      </c>
      <c r="E2075" s="10" t="s">
        <v>22732</v>
      </c>
      <c r="F2075" s="25"/>
      <c r="G2075" s="25"/>
      <c r="H2075" s="15"/>
      <c r="I2075" s="15"/>
    </row>
    <row r="2076" ht="24" customHeight="1" spans="1:9">
      <c r="A2076" s="8" t="s">
        <v>27174</v>
      </c>
      <c r="B2076" s="22" t="s">
        <v>27175</v>
      </c>
      <c r="C2076" s="12" t="s">
        <v>175</v>
      </c>
      <c r="D2076" s="8" t="s">
        <v>27176</v>
      </c>
      <c r="E2076" s="10" t="s">
        <v>22732</v>
      </c>
      <c r="F2076" s="25"/>
      <c r="G2076" s="25"/>
      <c r="H2076" s="15"/>
      <c r="I2076" s="15"/>
    </row>
    <row r="2077" ht="24" customHeight="1" spans="1:9">
      <c r="A2077" s="8" t="s">
        <v>27177</v>
      </c>
      <c r="B2077" s="22" t="s">
        <v>27178</v>
      </c>
      <c r="C2077" s="12" t="s">
        <v>175</v>
      </c>
      <c r="D2077" s="8" t="s">
        <v>27179</v>
      </c>
      <c r="E2077" s="10" t="s">
        <v>22732</v>
      </c>
      <c r="F2077" s="25"/>
      <c r="G2077" s="25"/>
      <c r="H2077" s="15"/>
      <c r="I2077" s="15"/>
    </row>
    <row r="2078" ht="24" customHeight="1" spans="1:9">
      <c r="A2078" s="8" t="s">
        <v>27180</v>
      </c>
      <c r="B2078" s="22" t="s">
        <v>7605</v>
      </c>
      <c r="C2078" s="12" t="s">
        <v>448</v>
      </c>
      <c r="D2078" s="8" t="s">
        <v>27181</v>
      </c>
      <c r="E2078" s="10" t="s">
        <v>22732</v>
      </c>
      <c r="F2078" s="25"/>
      <c r="G2078" s="25"/>
      <c r="H2078" s="15"/>
      <c r="I2078" s="15"/>
    </row>
    <row r="2079" ht="24" customHeight="1" spans="1:9">
      <c r="A2079" s="8" t="s">
        <v>27182</v>
      </c>
      <c r="B2079" s="22" t="s">
        <v>7606</v>
      </c>
      <c r="C2079" s="12" t="s">
        <v>448</v>
      </c>
      <c r="D2079" s="8" t="s">
        <v>27183</v>
      </c>
      <c r="E2079" s="10" t="s">
        <v>22732</v>
      </c>
      <c r="F2079" s="25"/>
      <c r="G2079" s="25"/>
      <c r="H2079" s="15"/>
      <c r="I2079" s="15"/>
    </row>
    <row r="2080" ht="24" customHeight="1" spans="1:9">
      <c r="A2080" s="8" t="s">
        <v>27184</v>
      </c>
      <c r="B2080" s="22" t="s">
        <v>7607</v>
      </c>
      <c r="C2080" s="12" t="s">
        <v>448</v>
      </c>
      <c r="D2080" s="8" t="s">
        <v>27185</v>
      </c>
      <c r="E2080" s="10" t="s">
        <v>22732</v>
      </c>
      <c r="F2080" s="25"/>
      <c r="G2080" s="25"/>
      <c r="H2080" s="15"/>
      <c r="I2080" s="15"/>
    </row>
    <row r="2081" ht="24" customHeight="1" spans="1:9">
      <c r="A2081" s="8" t="s">
        <v>27186</v>
      </c>
      <c r="B2081" s="22" t="s">
        <v>7608</v>
      </c>
      <c r="C2081" s="12" t="s">
        <v>448</v>
      </c>
      <c r="D2081" s="8" t="s">
        <v>27187</v>
      </c>
      <c r="E2081" s="10" t="s">
        <v>22732</v>
      </c>
      <c r="F2081" s="25"/>
      <c r="G2081" s="25"/>
      <c r="H2081" s="15"/>
      <c r="I2081" s="15"/>
    </row>
    <row r="2082" ht="24" customHeight="1" spans="1:9">
      <c r="A2082" s="8" t="s">
        <v>27188</v>
      </c>
      <c r="B2082" s="22" t="s">
        <v>7609</v>
      </c>
      <c r="C2082" s="12" t="s">
        <v>175</v>
      </c>
      <c r="D2082" s="8" t="s">
        <v>23031</v>
      </c>
      <c r="E2082" s="10" t="s">
        <v>22732</v>
      </c>
      <c r="F2082" s="25"/>
      <c r="G2082" s="25"/>
      <c r="H2082" s="15"/>
      <c r="I2082" s="15"/>
    </row>
    <row r="2083" ht="24" customHeight="1" spans="1:9">
      <c r="A2083" s="8" t="s">
        <v>27189</v>
      </c>
      <c r="B2083" s="22" t="s">
        <v>7610</v>
      </c>
      <c r="C2083" s="12" t="s">
        <v>175</v>
      </c>
      <c r="D2083" s="8" t="s">
        <v>27190</v>
      </c>
      <c r="E2083" s="10" t="s">
        <v>22732</v>
      </c>
      <c r="F2083" s="25"/>
      <c r="G2083" s="25"/>
      <c r="H2083" s="15"/>
      <c r="I2083" s="15"/>
    </row>
    <row r="2084" ht="24" customHeight="1" spans="1:9">
      <c r="A2084" s="8" t="s">
        <v>27191</v>
      </c>
      <c r="B2084" s="22" t="s">
        <v>7611</v>
      </c>
      <c r="C2084" s="12" t="s">
        <v>175</v>
      </c>
      <c r="D2084" s="8" t="s">
        <v>27192</v>
      </c>
      <c r="E2084" s="10" t="s">
        <v>22732</v>
      </c>
      <c r="F2084" s="25"/>
      <c r="G2084" s="25"/>
      <c r="H2084" s="15"/>
      <c r="I2084" s="15"/>
    </row>
    <row r="2085" ht="24" customHeight="1" spans="1:9">
      <c r="A2085" s="8" t="s">
        <v>27193</v>
      </c>
      <c r="B2085" s="22" t="s">
        <v>7612</v>
      </c>
      <c r="C2085" s="12" t="s">
        <v>175</v>
      </c>
      <c r="D2085" s="8" t="s">
        <v>27194</v>
      </c>
      <c r="E2085" s="10" t="s">
        <v>22732</v>
      </c>
      <c r="F2085" s="25"/>
      <c r="G2085" s="25"/>
      <c r="H2085" s="15"/>
      <c r="I2085" s="15"/>
    </row>
    <row r="2086" ht="24" customHeight="1" spans="1:9">
      <c r="A2086" s="8" t="s">
        <v>27195</v>
      </c>
      <c r="B2086" s="22" t="s">
        <v>7613</v>
      </c>
      <c r="C2086" s="12" t="s">
        <v>175</v>
      </c>
      <c r="D2086" s="8" t="s">
        <v>27196</v>
      </c>
      <c r="E2086" s="10" t="s">
        <v>22732</v>
      </c>
      <c r="F2086" s="25"/>
      <c r="G2086" s="25"/>
      <c r="H2086" s="15"/>
      <c r="I2086" s="15"/>
    </row>
    <row r="2087" ht="24" customHeight="1" spans="1:9">
      <c r="A2087" s="8" t="s">
        <v>27197</v>
      </c>
      <c r="B2087" s="22" t="s">
        <v>7614</v>
      </c>
      <c r="C2087" s="12" t="s">
        <v>175</v>
      </c>
      <c r="D2087" s="8" t="s">
        <v>27198</v>
      </c>
      <c r="E2087" s="10" t="s">
        <v>22732</v>
      </c>
      <c r="F2087" s="25"/>
      <c r="G2087" s="25"/>
      <c r="H2087" s="15"/>
      <c r="I2087" s="15"/>
    </row>
    <row r="2088" ht="24" customHeight="1" spans="1:9">
      <c r="A2088" s="8" t="s">
        <v>27199</v>
      </c>
      <c r="B2088" s="22" t="s">
        <v>7615</v>
      </c>
      <c r="C2088" s="12" t="s">
        <v>175</v>
      </c>
      <c r="D2088" s="8" t="s">
        <v>27200</v>
      </c>
      <c r="E2088" s="10" t="s">
        <v>22732</v>
      </c>
      <c r="F2088" s="25"/>
      <c r="G2088" s="25"/>
      <c r="H2088" s="15"/>
      <c r="I2088" s="15"/>
    </row>
    <row r="2089" ht="36" customHeight="1" spans="1:9">
      <c r="A2089" s="8" t="s">
        <v>27201</v>
      </c>
      <c r="B2089" s="22" t="s">
        <v>7616</v>
      </c>
      <c r="C2089" s="12" t="s">
        <v>175</v>
      </c>
      <c r="D2089" s="8" t="s">
        <v>27202</v>
      </c>
      <c r="E2089" s="10" t="s">
        <v>22732</v>
      </c>
      <c r="F2089" s="25"/>
      <c r="G2089" s="25"/>
      <c r="H2089" s="15"/>
      <c r="I2089" s="15"/>
    </row>
    <row r="2090" ht="24" customHeight="1" spans="1:9">
      <c r="A2090" s="8" t="s">
        <v>27203</v>
      </c>
      <c r="B2090" s="22" t="s">
        <v>7617</v>
      </c>
      <c r="C2090" s="12" t="s">
        <v>178</v>
      </c>
      <c r="D2090" s="8" t="s">
        <v>27204</v>
      </c>
      <c r="E2090" s="10" t="s">
        <v>22732</v>
      </c>
      <c r="F2090" s="25"/>
      <c r="G2090" s="25"/>
      <c r="H2090" s="15"/>
      <c r="I2090" s="15"/>
    </row>
    <row r="2091" ht="24" customHeight="1" spans="1:9">
      <c r="A2091" s="8" t="s">
        <v>27205</v>
      </c>
      <c r="B2091" s="22" t="s">
        <v>7618</v>
      </c>
      <c r="C2091" s="12" t="s">
        <v>178</v>
      </c>
      <c r="D2091" s="8" t="s">
        <v>27206</v>
      </c>
      <c r="E2091" s="10" t="s">
        <v>22732</v>
      </c>
      <c r="F2091" s="25"/>
      <c r="G2091" s="25"/>
      <c r="H2091" s="15"/>
      <c r="I2091" s="15"/>
    </row>
    <row r="2092" ht="24" customHeight="1" spans="1:9">
      <c r="A2092" s="8" t="s">
        <v>27207</v>
      </c>
      <c r="B2092" s="22" t="s">
        <v>7619</v>
      </c>
      <c r="C2092" s="12" t="s">
        <v>175</v>
      </c>
      <c r="D2092" s="8" t="s">
        <v>27208</v>
      </c>
      <c r="E2092" s="10" t="s">
        <v>22732</v>
      </c>
      <c r="F2092" s="25"/>
      <c r="G2092" s="25"/>
      <c r="H2092" s="15"/>
      <c r="I2092" s="15"/>
    </row>
    <row r="2093" ht="24" customHeight="1" spans="1:9">
      <c r="A2093" s="8" t="s">
        <v>27209</v>
      </c>
      <c r="B2093" s="22" t="s">
        <v>27210</v>
      </c>
      <c r="C2093" s="12" t="s">
        <v>171</v>
      </c>
      <c r="D2093" s="8" t="s">
        <v>27211</v>
      </c>
      <c r="E2093" s="10" t="s">
        <v>22732</v>
      </c>
      <c r="F2093" s="25"/>
      <c r="G2093" s="25"/>
      <c r="H2093" s="15"/>
      <c r="I2093" s="15"/>
    </row>
    <row r="2094" ht="24" customHeight="1" spans="1:9">
      <c r="A2094" s="8" t="s">
        <v>27212</v>
      </c>
      <c r="B2094" s="22" t="s">
        <v>27213</v>
      </c>
      <c r="C2094" s="12" t="s">
        <v>171</v>
      </c>
      <c r="D2094" s="8" t="s">
        <v>27214</v>
      </c>
      <c r="E2094" s="10" t="s">
        <v>22732</v>
      </c>
      <c r="F2094" s="25"/>
      <c r="G2094" s="25"/>
      <c r="H2094" s="15"/>
      <c r="I2094" s="15"/>
    </row>
    <row r="2095" ht="24" customHeight="1" spans="1:9">
      <c r="A2095" s="8" t="s">
        <v>27215</v>
      </c>
      <c r="B2095" s="22" t="s">
        <v>27216</v>
      </c>
      <c r="C2095" s="12" t="s">
        <v>171</v>
      </c>
      <c r="D2095" s="8" t="s">
        <v>27217</v>
      </c>
      <c r="E2095" s="10" t="s">
        <v>22732</v>
      </c>
      <c r="F2095" s="25"/>
      <c r="G2095" s="25"/>
      <c r="H2095" s="15"/>
      <c r="I2095" s="15"/>
    </row>
    <row r="2096" ht="24" customHeight="1" spans="1:9">
      <c r="A2096" s="8" t="s">
        <v>27218</v>
      </c>
      <c r="B2096" s="22" t="s">
        <v>27219</v>
      </c>
      <c r="C2096" s="12" t="s">
        <v>171</v>
      </c>
      <c r="D2096" s="8" t="s">
        <v>27220</v>
      </c>
      <c r="E2096" s="10" t="s">
        <v>22732</v>
      </c>
      <c r="F2096" s="25"/>
      <c r="G2096" s="25"/>
      <c r="H2096" s="15"/>
      <c r="I2096" s="15"/>
    </row>
    <row r="2097" ht="24" customHeight="1" spans="1:9">
      <c r="A2097" s="8" t="s">
        <v>27221</v>
      </c>
      <c r="B2097" s="22" t="s">
        <v>27222</v>
      </c>
      <c r="C2097" s="12" t="s">
        <v>171</v>
      </c>
      <c r="D2097" s="8" t="s">
        <v>27223</v>
      </c>
      <c r="E2097" s="10" t="s">
        <v>22732</v>
      </c>
      <c r="F2097" s="25"/>
      <c r="G2097" s="25"/>
      <c r="H2097" s="15"/>
      <c r="I2097" s="15"/>
    </row>
    <row r="2098" ht="24" customHeight="1" spans="1:9">
      <c r="A2098" s="8" t="s">
        <v>27224</v>
      </c>
      <c r="B2098" s="22" t="s">
        <v>27225</v>
      </c>
      <c r="C2098" s="12" t="s">
        <v>171</v>
      </c>
      <c r="D2098" s="8" t="s">
        <v>27226</v>
      </c>
      <c r="E2098" s="10" t="s">
        <v>22732</v>
      </c>
      <c r="F2098" s="25"/>
      <c r="G2098" s="25"/>
      <c r="H2098" s="15"/>
      <c r="I2098" s="15"/>
    </row>
    <row r="2099" ht="24" customHeight="1" spans="1:9">
      <c r="A2099" s="8" t="s">
        <v>27227</v>
      </c>
      <c r="B2099" s="22" t="s">
        <v>27228</v>
      </c>
      <c r="C2099" s="12" t="s">
        <v>171</v>
      </c>
      <c r="D2099" s="8" t="s">
        <v>27229</v>
      </c>
      <c r="E2099" s="10" t="s">
        <v>22732</v>
      </c>
      <c r="F2099" s="25"/>
      <c r="G2099" s="25"/>
      <c r="H2099" s="15"/>
      <c r="I2099" s="15"/>
    </row>
    <row r="2100" ht="24" customHeight="1" spans="1:9">
      <c r="A2100" s="8" t="s">
        <v>27230</v>
      </c>
      <c r="B2100" s="22" t="s">
        <v>27231</v>
      </c>
      <c r="C2100" s="12" t="s">
        <v>171</v>
      </c>
      <c r="D2100" s="8" t="s">
        <v>27232</v>
      </c>
      <c r="E2100" s="10" t="s">
        <v>22732</v>
      </c>
      <c r="F2100" s="25"/>
      <c r="G2100" s="25"/>
      <c r="H2100" s="15"/>
      <c r="I2100" s="15"/>
    </row>
    <row r="2101" ht="24" customHeight="1" spans="1:9">
      <c r="A2101" s="8" t="s">
        <v>27233</v>
      </c>
      <c r="B2101" s="22" t="s">
        <v>27234</v>
      </c>
      <c r="C2101" s="12" t="s">
        <v>171</v>
      </c>
      <c r="D2101" s="8" t="s">
        <v>27235</v>
      </c>
      <c r="E2101" s="10" t="s">
        <v>22732</v>
      </c>
      <c r="F2101" s="25"/>
      <c r="G2101" s="25"/>
      <c r="H2101" s="15"/>
      <c r="I2101" s="15"/>
    </row>
    <row r="2102" ht="24" customHeight="1" spans="1:9">
      <c r="A2102" s="8" t="s">
        <v>27236</v>
      </c>
      <c r="B2102" s="22" t="s">
        <v>27237</v>
      </c>
      <c r="C2102" s="12" t="s">
        <v>171</v>
      </c>
      <c r="D2102" s="8" t="s">
        <v>27238</v>
      </c>
      <c r="E2102" s="10" t="s">
        <v>22732</v>
      </c>
      <c r="F2102" s="25"/>
      <c r="G2102" s="25"/>
      <c r="H2102" s="15"/>
      <c r="I2102" s="15"/>
    </row>
    <row r="2103" ht="24" customHeight="1" spans="1:9">
      <c r="A2103" s="8" t="s">
        <v>27239</v>
      </c>
      <c r="B2103" s="22" t="s">
        <v>27240</v>
      </c>
      <c r="C2103" s="12" t="s">
        <v>171</v>
      </c>
      <c r="D2103" s="8" t="s">
        <v>27241</v>
      </c>
      <c r="E2103" s="10" t="s">
        <v>22732</v>
      </c>
      <c r="F2103" s="25"/>
      <c r="G2103" s="25"/>
      <c r="H2103" s="15"/>
      <c r="I2103" s="15"/>
    </row>
    <row r="2104" ht="24" customHeight="1" spans="1:9">
      <c r="A2104" s="8" t="s">
        <v>27242</v>
      </c>
      <c r="B2104" s="22" t="s">
        <v>27243</v>
      </c>
      <c r="C2104" s="12" t="s">
        <v>171</v>
      </c>
      <c r="D2104" s="8" t="s">
        <v>27244</v>
      </c>
      <c r="E2104" s="10" t="s">
        <v>22732</v>
      </c>
      <c r="F2104" s="25"/>
      <c r="G2104" s="25"/>
      <c r="H2104" s="15"/>
      <c r="I2104" s="15"/>
    </row>
    <row r="2105" ht="24" customHeight="1" spans="1:9">
      <c r="A2105" s="8" t="s">
        <v>27245</v>
      </c>
      <c r="B2105" s="22" t="s">
        <v>27246</v>
      </c>
      <c r="C2105" s="12" t="s">
        <v>171</v>
      </c>
      <c r="D2105" s="8" t="s">
        <v>27247</v>
      </c>
      <c r="E2105" s="10" t="s">
        <v>22732</v>
      </c>
      <c r="F2105" s="25"/>
      <c r="G2105" s="25"/>
      <c r="H2105" s="15"/>
      <c r="I2105" s="15"/>
    </row>
    <row r="2106" ht="24" customHeight="1" spans="1:9">
      <c r="A2106" s="8" t="s">
        <v>27248</v>
      </c>
      <c r="B2106" s="22" t="s">
        <v>27249</v>
      </c>
      <c r="C2106" s="12" t="s">
        <v>171</v>
      </c>
      <c r="D2106" s="8" t="s">
        <v>27250</v>
      </c>
      <c r="E2106" s="10" t="s">
        <v>22732</v>
      </c>
      <c r="F2106" s="25"/>
      <c r="G2106" s="25"/>
      <c r="H2106" s="15"/>
      <c r="I2106" s="15"/>
    </row>
    <row r="2107" ht="24" customHeight="1" spans="1:9">
      <c r="A2107" s="8" t="s">
        <v>27251</v>
      </c>
      <c r="B2107" s="22" t="s">
        <v>27252</v>
      </c>
      <c r="C2107" s="12" t="s">
        <v>171</v>
      </c>
      <c r="D2107" s="8" t="s">
        <v>27253</v>
      </c>
      <c r="E2107" s="10" t="s">
        <v>22732</v>
      </c>
      <c r="F2107" s="25"/>
      <c r="G2107" s="25"/>
      <c r="H2107" s="15"/>
      <c r="I2107" s="15"/>
    </row>
    <row r="2108" ht="24" customHeight="1" spans="1:9">
      <c r="A2108" s="8" t="s">
        <v>27254</v>
      </c>
      <c r="B2108" s="22" t="s">
        <v>27255</v>
      </c>
      <c r="C2108" s="12" t="s">
        <v>171</v>
      </c>
      <c r="D2108" s="8" t="s">
        <v>27256</v>
      </c>
      <c r="E2108" s="10" t="s">
        <v>22732</v>
      </c>
      <c r="F2108" s="25"/>
      <c r="G2108" s="25"/>
      <c r="H2108" s="15"/>
      <c r="I2108" s="15"/>
    </row>
    <row r="2109" ht="24" customHeight="1" spans="1:9">
      <c r="A2109" s="8" t="s">
        <v>27257</v>
      </c>
      <c r="B2109" s="22" t="s">
        <v>7636</v>
      </c>
      <c r="C2109" s="12" t="s">
        <v>171</v>
      </c>
      <c r="D2109" s="8" t="s">
        <v>27258</v>
      </c>
      <c r="E2109" s="10" t="s">
        <v>22732</v>
      </c>
      <c r="F2109" s="25"/>
      <c r="G2109" s="25"/>
      <c r="H2109" s="15"/>
      <c r="I2109" s="15"/>
    </row>
    <row r="2110" ht="24" customHeight="1" spans="1:9">
      <c r="A2110" s="8" t="s">
        <v>27259</v>
      </c>
      <c r="B2110" s="22" t="s">
        <v>27260</v>
      </c>
      <c r="C2110" s="12" t="s">
        <v>171</v>
      </c>
      <c r="D2110" s="8" t="s">
        <v>27261</v>
      </c>
      <c r="E2110" s="10" t="s">
        <v>22732</v>
      </c>
      <c r="F2110" s="25"/>
      <c r="G2110" s="25"/>
      <c r="H2110" s="15"/>
      <c r="I2110" s="15"/>
    </row>
    <row r="2111" ht="24" customHeight="1" spans="1:9">
      <c r="A2111" s="8" t="s">
        <v>27262</v>
      </c>
      <c r="B2111" s="22" t="s">
        <v>7638</v>
      </c>
      <c r="C2111" s="12" t="s">
        <v>448</v>
      </c>
      <c r="D2111" s="8" t="s">
        <v>27263</v>
      </c>
      <c r="E2111" s="10" t="s">
        <v>22732</v>
      </c>
      <c r="F2111" s="25"/>
      <c r="G2111" s="25"/>
      <c r="H2111" s="15"/>
      <c r="I2111" s="15"/>
    </row>
    <row r="2112" ht="24" customHeight="1" spans="1:9">
      <c r="A2112" s="8" t="s">
        <v>27264</v>
      </c>
      <c r="B2112" s="22" t="s">
        <v>7639</v>
      </c>
      <c r="C2112" s="12" t="s">
        <v>448</v>
      </c>
      <c r="D2112" s="8" t="s">
        <v>24563</v>
      </c>
      <c r="E2112" s="10" t="s">
        <v>22732</v>
      </c>
      <c r="F2112" s="25"/>
      <c r="G2112" s="25"/>
      <c r="H2112" s="15"/>
      <c r="I2112" s="15"/>
    </row>
    <row r="2113" ht="24" customHeight="1" spans="1:9">
      <c r="A2113" s="8" t="s">
        <v>27265</v>
      </c>
      <c r="B2113" s="22" t="s">
        <v>7640</v>
      </c>
      <c r="C2113" s="12" t="s">
        <v>448</v>
      </c>
      <c r="D2113" s="8" t="s">
        <v>27266</v>
      </c>
      <c r="E2113" s="10" t="s">
        <v>22732</v>
      </c>
      <c r="F2113" s="25"/>
      <c r="G2113" s="25"/>
      <c r="H2113" s="15"/>
      <c r="I2113" s="15"/>
    </row>
    <row r="2114" ht="24" customHeight="1" spans="1:9">
      <c r="A2114" s="8" t="s">
        <v>27267</v>
      </c>
      <c r="B2114" s="22" t="s">
        <v>7641</v>
      </c>
      <c r="C2114" s="12" t="s">
        <v>448</v>
      </c>
      <c r="D2114" s="8" t="s">
        <v>24139</v>
      </c>
      <c r="E2114" s="10" t="s">
        <v>22732</v>
      </c>
      <c r="F2114" s="25"/>
      <c r="G2114" s="25"/>
      <c r="H2114" s="15"/>
      <c r="I2114" s="15"/>
    </row>
    <row r="2115" ht="24" customHeight="1" spans="1:9">
      <c r="A2115" s="8" t="s">
        <v>27268</v>
      </c>
      <c r="B2115" s="22" t="s">
        <v>7642</v>
      </c>
      <c r="C2115" s="12" t="s">
        <v>448</v>
      </c>
      <c r="D2115" s="8" t="s">
        <v>27269</v>
      </c>
      <c r="E2115" s="10" t="s">
        <v>22732</v>
      </c>
      <c r="F2115" s="25"/>
      <c r="G2115" s="25"/>
      <c r="H2115" s="15"/>
      <c r="I2115" s="15"/>
    </row>
    <row r="2116" ht="24" customHeight="1" spans="1:9">
      <c r="A2116" s="8" t="s">
        <v>27270</v>
      </c>
      <c r="B2116" s="22" t="s">
        <v>7643</v>
      </c>
      <c r="C2116" s="12" t="s">
        <v>448</v>
      </c>
      <c r="D2116" s="8" t="s">
        <v>27271</v>
      </c>
      <c r="E2116" s="10" t="s">
        <v>22732</v>
      </c>
      <c r="F2116" s="25"/>
      <c r="G2116" s="25"/>
      <c r="H2116" s="15"/>
      <c r="I2116" s="15"/>
    </row>
    <row r="2117" ht="24" customHeight="1" spans="1:9">
      <c r="A2117" s="8" t="s">
        <v>27272</v>
      </c>
      <c r="B2117" s="22" t="s">
        <v>7644</v>
      </c>
      <c r="C2117" s="12" t="s">
        <v>448</v>
      </c>
      <c r="D2117" s="8" t="s">
        <v>27273</v>
      </c>
      <c r="E2117" s="10" t="s">
        <v>22732</v>
      </c>
      <c r="F2117" s="25"/>
      <c r="G2117" s="25"/>
      <c r="H2117" s="15"/>
      <c r="I2117" s="15"/>
    </row>
    <row r="2118" ht="24" customHeight="1" spans="1:9">
      <c r="A2118" s="8" t="s">
        <v>27274</v>
      </c>
      <c r="B2118" s="22" t="s">
        <v>7645</v>
      </c>
      <c r="C2118" s="12" t="s">
        <v>448</v>
      </c>
      <c r="D2118" s="8" t="s">
        <v>27275</v>
      </c>
      <c r="E2118" s="10" t="s">
        <v>22732</v>
      </c>
      <c r="F2118" s="25"/>
      <c r="G2118" s="25"/>
      <c r="H2118" s="15"/>
      <c r="I2118" s="15"/>
    </row>
    <row r="2119" ht="24" customHeight="1" spans="1:9">
      <c r="A2119" s="8" t="s">
        <v>27276</v>
      </c>
      <c r="B2119" s="22" t="s">
        <v>27277</v>
      </c>
      <c r="C2119" s="12" t="s">
        <v>178</v>
      </c>
      <c r="D2119" s="8" t="s">
        <v>27278</v>
      </c>
      <c r="E2119" s="10" t="s">
        <v>22732</v>
      </c>
      <c r="F2119" s="25"/>
      <c r="G2119" s="25"/>
      <c r="H2119" s="15"/>
      <c r="I2119" s="15"/>
    </row>
    <row r="2120" ht="24" customHeight="1" spans="1:9">
      <c r="A2120" s="8" t="s">
        <v>27279</v>
      </c>
      <c r="B2120" s="22" t="s">
        <v>27280</v>
      </c>
      <c r="C2120" s="12" t="s">
        <v>178</v>
      </c>
      <c r="D2120" s="8" t="s">
        <v>27281</v>
      </c>
      <c r="E2120" s="10" t="s">
        <v>22732</v>
      </c>
      <c r="F2120" s="25"/>
      <c r="G2120" s="25"/>
      <c r="H2120" s="15"/>
      <c r="I2120" s="15"/>
    </row>
    <row r="2121" ht="24" customHeight="1" spans="1:9">
      <c r="A2121" s="8" t="s">
        <v>27282</v>
      </c>
      <c r="B2121" s="22" t="s">
        <v>27283</v>
      </c>
      <c r="C2121" s="12" t="s">
        <v>178</v>
      </c>
      <c r="D2121" s="8" t="s">
        <v>27284</v>
      </c>
      <c r="E2121" s="10" t="s">
        <v>22732</v>
      </c>
      <c r="F2121" s="25"/>
      <c r="G2121" s="25"/>
      <c r="H2121" s="15"/>
      <c r="I2121" s="15"/>
    </row>
    <row r="2122" ht="24" customHeight="1" spans="1:9">
      <c r="A2122" s="8" t="s">
        <v>27285</v>
      </c>
      <c r="B2122" s="22" t="s">
        <v>27286</v>
      </c>
      <c r="C2122" s="12" t="s">
        <v>178</v>
      </c>
      <c r="D2122" s="8" t="s">
        <v>27287</v>
      </c>
      <c r="E2122" s="10" t="s">
        <v>22732</v>
      </c>
      <c r="F2122" s="25"/>
      <c r="G2122" s="25"/>
      <c r="H2122" s="15"/>
      <c r="I2122" s="15"/>
    </row>
    <row r="2123" ht="24" customHeight="1" spans="1:9">
      <c r="A2123" s="8" t="s">
        <v>27288</v>
      </c>
      <c r="B2123" s="22" t="s">
        <v>27289</v>
      </c>
      <c r="C2123" s="12" t="s">
        <v>178</v>
      </c>
      <c r="D2123" s="8" t="s">
        <v>27290</v>
      </c>
      <c r="E2123" s="10" t="s">
        <v>22732</v>
      </c>
      <c r="F2123" s="25"/>
      <c r="G2123" s="25"/>
      <c r="H2123" s="15"/>
      <c r="I2123" s="15"/>
    </row>
    <row r="2124" ht="24" customHeight="1" spans="1:9">
      <c r="A2124" s="8" t="s">
        <v>27291</v>
      </c>
      <c r="B2124" s="22" t="s">
        <v>7651</v>
      </c>
      <c r="C2124" s="12" t="s">
        <v>178</v>
      </c>
      <c r="D2124" s="8" t="s">
        <v>27292</v>
      </c>
      <c r="E2124" s="10" t="s">
        <v>22732</v>
      </c>
      <c r="F2124" s="25"/>
      <c r="G2124" s="25"/>
      <c r="H2124" s="15"/>
      <c r="I2124" s="15"/>
    </row>
    <row r="2125" ht="24" customHeight="1" spans="1:9">
      <c r="A2125" s="8" t="s">
        <v>27293</v>
      </c>
      <c r="B2125" s="22" t="s">
        <v>7652</v>
      </c>
      <c r="C2125" s="12" t="s">
        <v>178</v>
      </c>
      <c r="D2125" s="8" t="s">
        <v>27294</v>
      </c>
      <c r="E2125" s="10" t="s">
        <v>22732</v>
      </c>
      <c r="F2125" s="25"/>
      <c r="G2125" s="25"/>
      <c r="H2125" s="15"/>
      <c r="I2125" s="15"/>
    </row>
    <row r="2126" ht="24" customHeight="1" spans="1:9">
      <c r="A2126" s="8" t="s">
        <v>27295</v>
      </c>
      <c r="B2126" s="22" t="s">
        <v>7653</v>
      </c>
      <c r="C2126" s="12" t="s">
        <v>178</v>
      </c>
      <c r="D2126" s="8" t="s">
        <v>27296</v>
      </c>
      <c r="E2126" s="10" t="s">
        <v>22732</v>
      </c>
      <c r="F2126" s="25"/>
      <c r="G2126" s="25"/>
      <c r="H2126" s="15"/>
      <c r="I2126" s="15"/>
    </row>
    <row r="2127" ht="24" customHeight="1" spans="1:9">
      <c r="A2127" s="8" t="s">
        <v>27297</v>
      </c>
      <c r="B2127" s="22" t="s">
        <v>7654</v>
      </c>
      <c r="C2127" s="12" t="s">
        <v>6935</v>
      </c>
      <c r="D2127" s="8" t="s">
        <v>27298</v>
      </c>
      <c r="E2127" s="10" t="s">
        <v>22732</v>
      </c>
      <c r="F2127" s="25"/>
      <c r="G2127" s="25"/>
      <c r="H2127" s="15"/>
      <c r="I2127" s="15"/>
    </row>
    <row r="2128" ht="24" customHeight="1" spans="1:9">
      <c r="A2128" s="8" t="s">
        <v>27299</v>
      </c>
      <c r="B2128" s="22" t="s">
        <v>7655</v>
      </c>
      <c r="C2128" s="12" t="s">
        <v>6935</v>
      </c>
      <c r="D2128" s="8" t="s">
        <v>27300</v>
      </c>
      <c r="E2128" s="10" t="s">
        <v>22732</v>
      </c>
      <c r="F2128" s="25"/>
      <c r="G2128" s="25"/>
      <c r="H2128" s="15"/>
      <c r="I2128" s="15"/>
    </row>
    <row r="2129" ht="24" customHeight="1" spans="1:9">
      <c r="A2129" s="8" t="s">
        <v>27301</v>
      </c>
      <c r="B2129" s="22" t="s">
        <v>7656</v>
      </c>
      <c r="C2129" s="12" t="s">
        <v>6935</v>
      </c>
      <c r="D2129" s="8" t="s">
        <v>27302</v>
      </c>
      <c r="E2129" s="10" t="s">
        <v>22732</v>
      </c>
      <c r="F2129" s="25"/>
      <c r="G2129" s="25"/>
      <c r="H2129" s="15"/>
      <c r="I2129" s="15"/>
    </row>
    <row r="2130" ht="24" customHeight="1" spans="1:9">
      <c r="A2130" s="8" t="s">
        <v>27303</v>
      </c>
      <c r="B2130" s="22" t="s">
        <v>7657</v>
      </c>
      <c r="C2130" s="12" t="s">
        <v>6935</v>
      </c>
      <c r="D2130" s="8" t="s">
        <v>27304</v>
      </c>
      <c r="E2130" s="10" t="s">
        <v>22732</v>
      </c>
      <c r="F2130" s="25"/>
      <c r="G2130" s="25"/>
      <c r="H2130" s="15"/>
      <c r="I2130" s="15"/>
    </row>
    <row r="2131" ht="24" customHeight="1" spans="1:9">
      <c r="A2131" s="8" t="s">
        <v>27305</v>
      </c>
      <c r="B2131" s="22" t="s">
        <v>7658</v>
      </c>
      <c r="C2131" s="12" t="s">
        <v>6935</v>
      </c>
      <c r="D2131" s="8" t="s">
        <v>27306</v>
      </c>
      <c r="E2131" s="10" t="s">
        <v>22732</v>
      </c>
      <c r="F2131" s="25"/>
      <c r="G2131" s="25"/>
      <c r="H2131" s="15"/>
      <c r="I2131" s="15"/>
    </row>
    <row r="2132" ht="24" customHeight="1" spans="1:9">
      <c r="A2132" s="8" t="s">
        <v>27307</v>
      </c>
      <c r="B2132" s="22" t="s">
        <v>27308</v>
      </c>
      <c r="C2132" s="12" t="s">
        <v>178</v>
      </c>
      <c r="D2132" s="8" t="s">
        <v>27309</v>
      </c>
      <c r="E2132" s="10" t="s">
        <v>22732</v>
      </c>
      <c r="F2132" s="25"/>
      <c r="G2132" s="25"/>
      <c r="H2132" s="15"/>
      <c r="I2132" s="15"/>
    </row>
    <row r="2133" ht="24" customHeight="1" spans="1:9">
      <c r="A2133" s="8" t="s">
        <v>27310</v>
      </c>
      <c r="B2133" s="22" t="s">
        <v>27311</v>
      </c>
      <c r="C2133" s="12" t="s">
        <v>178</v>
      </c>
      <c r="D2133" s="8" t="s">
        <v>27312</v>
      </c>
      <c r="E2133" s="10" t="s">
        <v>22732</v>
      </c>
      <c r="F2133" s="25"/>
      <c r="G2133" s="25"/>
      <c r="H2133" s="15"/>
      <c r="I2133" s="15"/>
    </row>
    <row r="2134" ht="24" customHeight="1" spans="1:9">
      <c r="A2134" s="8" t="s">
        <v>27313</v>
      </c>
      <c r="B2134" s="22" t="s">
        <v>27314</v>
      </c>
      <c r="C2134" s="12" t="s">
        <v>178</v>
      </c>
      <c r="D2134" s="8" t="s">
        <v>27315</v>
      </c>
      <c r="E2134" s="10" t="s">
        <v>22732</v>
      </c>
      <c r="F2134" s="25"/>
      <c r="G2134" s="25"/>
      <c r="H2134" s="15"/>
      <c r="I2134" s="15"/>
    </row>
    <row r="2135" ht="24" customHeight="1" spans="1:9">
      <c r="A2135" s="8" t="s">
        <v>27316</v>
      </c>
      <c r="B2135" s="22" t="s">
        <v>27317</v>
      </c>
      <c r="C2135" s="12" t="s">
        <v>178</v>
      </c>
      <c r="D2135" s="8" t="s">
        <v>27318</v>
      </c>
      <c r="E2135" s="10" t="s">
        <v>22732</v>
      </c>
      <c r="F2135" s="25"/>
      <c r="G2135" s="25"/>
      <c r="H2135" s="15"/>
      <c r="I2135" s="15"/>
    </row>
    <row r="2136" ht="24" customHeight="1" spans="1:9">
      <c r="A2136" s="8" t="s">
        <v>27319</v>
      </c>
      <c r="B2136" s="22" t="s">
        <v>27320</v>
      </c>
      <c r="C2136" s="12" t="s">
        <v>178</v>
      </c>
      <c r="D2136" s="8" t="s">
        <v>27321</v>
      </c>
      <c r="E2136" s="10" t="s">
        <v>22732</v>
      </c>
      <c r="F2136" s="25"/>
      <c r="G2136" s="25"/>
      <c r="H2136" s="15"/>
      <c r="I2136" s="15"/>
    </row>
    <row r="2137" ht="24" customHeight="1" spans="1:9">
      <c r="A2137" s="8" t="s">
        <v>27322</v>
      </c>
      <c r="B2137" s="22" t="s">
        <v>7664</v>
      </c>
      <c r="C2137" s="12" t="s">
        <v>178</v>
      </c>
      <c r="D2137" s="8" t="s">
        <v>27323</v>
      </c>
      <c r="E2137" s="10" t="s">
        <v>22732</v>
      </c>
      <c r="F2137" s="25"/>
      <c r="G2137" s="25"/>
      <c r="H2137" s="15"/>
      <c r="I2137" s="15"/>
    </row>
    <row r="2138" ht="24" customHeight="1" spans="1:9">
      <c r="A2138" s="8" t="s">
        <v>27324</v>
      </c>
      <c r="B2138" s="22" t="s">
        <v>7665</v>
      </c>
      <c r="C2138" s="12" t="s">
        <v>178</v>
      </c>
      <c r="D2138" s="8" t="s">
        <v>27325</v>
      </c>
      <c r="E2138" s="10" t="s">
        <v>22732</v>
      </c>
      <c r="F2138" s="25"/>
      <c r="G2138" s="25"/>
      <c r="H2138" s="15"/>
      <c r="I2138" s="15"/>
    </row>
    <row r="2139" ht="24" customHeight="1" spans="1:9">
      <c r="A2139" s="8" t="s">
        <v>27326</v>
      </c>
      <c r="B2139" s="22" t="s">
        <v>7666</v>
      </c>
      <c r="C2139" s="12" t="s">
        <v>178</v>
      </c>
      <c r="D2139" s="8" t="s">
        <v>27327</v>
      </c>
      <c r="E2139" s="10" t="s">
        <v>22732</v>
      </c>
      <c r="F2139" s="25"/>
      <c r="G2139" s="25"/>
      <c r="H2139" s="15"/>
      <c r="I2139" s="15"/>
    </row>
    <row r="2140" ht="24" customHeight="1" spans="1:9">
      <c r="A2140" s="8" t="s">
        <v>27328</v>
      </c>
      <c r="B2140" s="22" t="s">
        <v>27329</v>
      </c>
      <c r="C2140" s="12" t="s">
        <v>178</v>
      </c>
      <c r="D2140" s="8" t="s">
        <v>27330</v>
      </c>
      <c r="E2140" s="10" t="s">
        <v>22732</v>
      </c>
      <c r="F2140" s="25"/>
      <c r="G2140" s="25"/>
      <c r="H2140" s="15"/>
      <c r="I2140" s="15"/>
    </row>
    <row r="2141" ht="24" customHeight="1" spans="1:9">
      <c r="A2141" s="8" t="s">
        <v>27331</v>
      </c>
      <c r="B2141" s="22" t="s">
        <v>7668</v>
      </c>
      <c r="C2141" s="12" t="s">
        <v>448</v>
      </c>
      <c r="D2141" s="8" t="s">
        <v>27332</v>
      </c>
      <c r="E2141" s="10" t="s">
        <v>22732</v>
      </c>
      <c r="F2141" s="25"/>
      <c r="G2141" s="25"/>
      <c r="H2141" s="15"/>
      <c r="I2141" s="15"/>
    </row>
    <row r="2142" ht="24" customHeight="1" spans="1:9">
      <c r="A2142" s="8" t="s">
        <v>27333</v>
      </c>
      <c r="B2142" s="22" t="s">
        <v>7669</v>
      </c>
      <c r="C2142" s="12" t="s">
        <v>448</v>
      </c>
      <c r="D2142" s="8" t="s">
        <v>27334</v>
      </c>
      <c r="E2142" s="10" t="s">
        <v>22732</v>
      </c>
      <c r="F2142" s="25"/>
      <c r="G2142" s="25"/>
      <c r="H2142" s="15"/>
      <c r="I2142" s="15"/>
    </row>
    <row r="2143" ht="24" customHeight="1" spans="1:9">
      <c r="A2143" s="8" t="s">
        <v>27335</v>
      </c>
      <c r="B2143" s="22" t="s">
        <v>7670</v>
      </c>
      <c r="C2143" s="12" t="s">
        <v>448</v>
      </c>
      <c r="D2143" s="8" t="s">
        <v>27336</v>
      </c>
      <c r="E2143" s="10" t="s">
        <v>22732</v>
      </c>
      <c r="F2143" s="25"/>
      <c r="G2143" s="25"/>
      <c r="H2143" s="15"/>
      <c r="I2143" s="15"/>
    </row>
    <row r="2144" ht="24" customHeight="1" spans="1:9">
      <c r="A2144" s="8" t="s">
        <v>27337</v>
      </c>
      <c r="B2144" s="22" t="s">
        <v>27338</v>
      </c>
      <c r="C2144" s="12" t="s">
        <v>175</v>
      </c>
      <c r="D2144" s="8" t="s">
        <v>27339</v>
      </c>
      <c r="E2144" s="10" t="s">
        <v>22732</v>
      </c>
      <c r="F2144" s="25"/>
      <c r="G2144" s="25"/>
      <c r="H2144" s="15"/>
      <c r="I2144" s="15"/>
    </row>
    <row r="2145" ht="24" customHeight="1" spans="1:9">
      <c r="A2145" s="8" t="s">
        <v>27340</v>
      </c>
      <c r="B2145" s="22" t="s">
        <v>27341</v>
      </c>
      <c r="C2145" s="12" t="s">
        <v>175</v>
      </c>
      <c r="D2145" s="8" t="s">
        <v>23061</v>
      </c>
      <c r="E2145" s="10" t="s">
        <v>22732</v>
      </c>
      <c r="F2145" s="25"/>
      <c r="G2145" s="25"/>
      <c r="H2145" s="15"/>
      <c r="I2145" s="15"/>
    </row>
    <row r="2146" ht="24" customHeight="1" spans="1:9">
      <c r="A2146" s="8" t="s">
        <v>22706</v>
      </c>
      <c r="B2146" s="22" t="s">
        <v>22754</v>
      </c>
      <c r="C2146" s="12" t="s">
        <v>171</v>
      </c>
      <c r="D2146" s="8" t="s">
        <v>27342</v>
      </c>
      <c r="E2146" s="10" t="s">
        <v>22732</v>
      </c>
      <c r="F2146" s="25"/>
      <c r="G2146" s="25"/>
      <c r="H2146" s="15"/>
      <c r="I2146" s="15"/>
    </row>
    <row r="2147" ht="24" customHeight="1" spans="1:9">
      <c r="A2147" s="8" t="s">
        <v>27343</v>
      </c>
      <c r="B2147" s="22" t="s">
        <v>27344</v>
      </c>
      <c r="C2147" s="12" t="s">
        <v>175</v>
      </c>
      <c r="D2147" s="8" t="s">
        <v>27345</v>
      </c>
      <c r="E2147" s="10" t="s">
        <v>22732</v>
      </c>
      <c r="F2147" s="25"/>
      <c r="G2147" s="25"/>
      <c r="H2147" s="15"/>
      <c r="I2147" s="15"/>
    </row>
    <row r="2148" ht="24" customHeight="1" spans="1:9">
      <c r="A2148" s="8" t="s">
        <v>27346</v>
      </c>
      <c r="B2148" s="22" t="s">
        <v>27347</v>
      </c>
      <c r="C2148" s="12" t="s">
        <v>175</v>
      </c>
      <c r="D2148" s="8" t="s">
        <v>27348</v>
      </c>
      <c r="E2148" s="10" t="s">
        <v>22732</v>
      </c>
      <c r="F2148" s="25"/>
      <c r="G2148" s="25"/>
      <c r="H2148" s="15"/>
      <c r="I2148" s="15"/>
    </row>
    <row r="2149" ht="24" customHeight="1" spans="1:9">
      <c r="A2149" s="8" t="s">
        <v>27349</v>
      </c>
      <c r="B2149" s="22" t="s">
        <v>27350</v>
      </c>
      <c r="C2149" s="12" t="s">
        <v>171</v>
      </c>
      <c r="D2149" s="8" t="s">
        <v>27351</v>
      </c>
      <c r="E2149" s="10" t="s">
        <v>22732</v>
      </c>
      <c r="F2149" s="25"/>
      <c r="G2149" s="25"/>
      <c r="H2149" s="15"/>
      <c r="I2149" s="15"/>
    </row>
    <row r="2150" ht="24" customHeight="1" spans="1:9">
      <c r="A2150" s="8" t="s">
        <v>27352</v>
      </c>
      <c r="B2150" s="22" t="s">
        <v>27353</v>
      </c>
      <c r="C2150" s="12" t="s">
        <v>171</v>
      </c>
      <c r="D2150" s="8" t="s">
        <v>27354</v>
      </c>
      <c r="E2150" s="10" t="s">
        <v>22732</v>
      </c>
      <c r="F2150" s="25"/>
      <c r="G2150" s="25"/>
      <c r="H2150" s="15"/>
      <c r="I2150" s="15"/>
    </row>
    <row r="2151" ht="24" customHeight="1" spans="1:9">
      <c r="A2151" s="8" t="s">
        <v>27355</v>
      </c>
      <c r="B2151" s="22" t="s">
        <v>27356</v>
      </c>
      <c r="C2151" s="12" t="s">
        <v>171</v>
      </c>
      <c r="D2151" s="8" t="s">
        <v>27357</v>
      </c>
      <c r="E2151" s="10" t="s">
        <v>22732</v>
      </c>
      <c r="F2151" s="25"/>
      <c r="G2151" s="25"/>
      <c r="H2151" s="15"/>
      <c r="I2151" s="15"/>
    </row>
    <row r="2152" ht="24" customHeight="1" spans="1:9">
      <c r="A2152" s="8" t="s">
        <v>27358</v>
      </c>
      <c r="B2152" s="22" t="s">
        <v>27359</v>
      </c>
      <c r="C2152" s="12" t="s">
        <v>171</v>
      </c>
      <c r="D2152" s="8" t="s">
        <v>23648</v>
      </c>
      <c r="E2152" s="10" t="s">
        <v>22732</v>
      </c>
      <c r="F2152" s="25"/>
      <c r="G2152" s="25"/>
      <c r="H2152" s="15"/>
      <c r="I2152" s="15"/>
    </row>
    <row r="2153" ht="24" customHeight="1" spans="1:9">
      <c r="A2153" s="8" t="s">
        <v>27360</v>
      </c>
      <c r="B2153" s="22" t="s">
        <v>27361</v>
      </c>
      <c r="C2153" s="12" t="s">
        <v>171</v>
      </c>
      <c r="D2153" s="8" t="s">
        <v>27362</v>
      </c>
      <c r="E2153" s="10" t="s">
        <v>22732</v>
      </c>
      <c r="F2153" s="25"/>
      <c r="G2153" s="25"/>
      <c r="H2153" s="15"/>
      <c r="I2153" s="15"/>
    </row>
    <row r="2154" ht="24" customHeight="1" spans="1:9">
      <c r="A2154" s="8" t="s">
        <v>27363</v>
      </c>
      <c r="B2154" s="22" t="s">
        <v>7680</v>
      </c>
      <c r="C2154" s="12" t="s">
        <v>171</v>
      </c>
      <c r="D2154" s="8" t="s">
        <v>27364</v>
      </c>
      <c r="E2154" s="10" t="s">
        <v>22732</v>
      </c>
      <c r="F2154" s="25"/>
      <c r="G2154" s="25"/>
      <c r="H2154" s="15"/>
      <c r="I2154" s="15"/>
    </row>
    <row r="2155" ht="24" customHeight="1" spans="1:9">
      <c r="A2155" s="8" t="s">
        <v>27365</v>
      </c>
      <c r="B2155" s="22" t="s">
        <v>7681</v>
      </c>
      <c r="C2155" s="12" t="s">
        <v>175</v>
      </c>
      <c r="D2155" s="8" t="s">
        <v>27366</v>
      </c>
      <c r="E2155" s="10" t="s">
        <v>22732</v>
      </c>
      <c r="F2155" s="25"/>
      <c r="G2155" s="25"/>
      <c r="H2155" s="15"/>
      <c r="I2155" s="15"/>
    </row>
    <row r="2156" ht="24" customHeight="1" spans="1:9">
      <c r="A2156" s="8" t="s">
        <v>27367</v>
      </c>
      <c r="B2156" s="22" t="s">
        <v>7682</v>
      </c>
      <c r="C2156" s="12" t="s">
        <v>175</v>
      </c>
      <c r="D2156" s="8" t="s">
        <v>24106</v>
      </c>
      <c r="E2156" s="10" t="s">
        <v>22732</v>
      </c>
      <c r="F2156" s="25"/>
      <c r="G2156" s="25"/>
      <c r="H2156" s="15"/>
      <c r="I2156" s="15"/>
    </row>
    <row r="2157" ht="24" customHeight="1" spans="1:9">
      <c r="A2157" s="8" t="s">
        <v>27368</v>
      </c>
      <c r="B2157" s="22" t="s">
        <v>7683</v>
      </c>
      <c r="C2157" s="12" t="s">
        <v>175</v>
      </c>
      <c r="D2157" s="8" t="s">
        <v>27369</v>
      </c>
      <c r="E2157" s="10" t="s">
        <v>22732</v>
      </c>
      <c r="F2157" s="25"/>
      <c r="G2157" s="25"/>
      <c r="H2157" s="15"/>
      <c r="I2157" s="15"/>
    </row>
    <row r="2158" ht="24" customHeight="1" spans="1:9">
      <c r="A2158" s="8" t="s">
        <v>27370</v>
      </c>
      <c r="B2158" s="22" t="s">
        <v>7684</v>
      </c>
      <c r="C2158" s="12" t="s">
        <v>175</v>
      </c>
      <c r="D2158" s="8" t="s">
        <v>24676</v>
      </c>
      <c r="E2158" s="10" t="s">
        <v>22732</v>
      </c>
      <c r="F2158" s="25"/>
      <c r="G2158" s="25"/>
      <c r="H2158" s="15"/>
      <c r="I2158" s="15"/>
    </row>
    <row r="2159" ht="24" customHeight="1" spans="1:9">
      <c r="A2159" s="8" t="s">
        <v>27371</v>
      </c>
      <c r="B2159" s="22" t="s">
        <v>7685</v>
      </c>
      <c r="C2159" s="12" t="s">
        <v>6935</v>
      </c>
      <c r="D2159" s="8" t="s">
        <v>27372</v>
      </c>
      <c r="E2159" s="10" t="s">
        <v>22732</v>
      </c>
      <c r="F2159" s="25"/>
      <c r="G2159" s="25"/>
      <c r="H2159" s="15"/>
      <c r="I2159" s="15"/>
    </row>
    <row r="2160" ht="24" customHeight="1" spans="1:9">
      <c r="A2160" s="8" t="s">
        <v>27373</v>
      </c>
      <c r="B2160" s="22" t="s">
        <v>7686</v>
      </c>
      <c r="C2160" s="12" t="s">
        <v>6935</v>
      </c>
      <c r="D2160" s="8" t="s">
        <v>27374</v>
      </c>
      <c r="E2160" s="10" t="s">
        <v>22732</v>
      </c>
      <c r="F2160" s="25"/>
      <c r="G2160" s="25"/>
      <c r="H2160" s="15"/>
      <c r="I2160" s="15"/>
    </row>
    <row r="2161" ht="24" customHeight="1" spans="1:9">
      <c r="A2161" s="8" t="s">
        <v>27375</v>
      </c>
      <c r="B2161" s="22" t="s">
        <v>7687</v>
      </c>
      <c r="C2161" s="12" t="s">
        <v>6935</v>
      </c>
      <c r="D2161" s="8" t="s">
        <v>27376</v>
      </c>
      <c r="E2161" s="10" t="s">
        <v>22732</v>
      </c>
      <c r="F2161" s="25"/>
      <c r="G2161" s="25"/>
      <c r="H2161" s="15"/>
      <c r="I2161" s="15"/>
    </row>
    <row r="2162" ht="24" customHeight="1" spans="1:9">
      <c r="A2162" s="8" t="s">
        <v>27377</v>
      </c>
      <c r="B2162" s="22" t="s">
        <v>7688</v>
      </c>
      <c r="C2162" s="12" t="s">
        <v>6935</v>
      </c>
      <c r="D2162" s="8" t="s">
        <v>27378</v>
      </c>
      <c r="E2162" s="10" t="s">
        <v>22732</v>
      </c>
      <c r="F2162" s="25"/>
      <c r="G2162" s="25"/>
      <c r="H2162" s="15"/>
      <c r="I2162" s="15"/>
    </row>
    <row r="2163" ht="24" customHeight="1" spans="1:9">
      <c r="A2163" s="8" t="s">
        <v>27379</v>
      </c>
      <c r="B2163" s="22" t="s">
        <v>7689</v>
      </c>
      <c r="C2163" s="12" t="s">
        <v>6935</v>
      </c>
      <c r="D2163" s="8" t="s">
        <v>27380</v>
      </c>
      <c r="E2163" s="10" t="s">
        <v>22732</v>
      </c>
      <c r="F2163" s="25"/>
      <c r="G2163" s="25"/>
      <c r="H2163" s="15"/>
      <c r="I2163" s="15"/>
    </row>
    <row r="2164" ht="24" customHeight="1" spans="1:9">
      <c r="A2164" s="8" t="s">
        <v>27381</v>
      </c>
      <c r="B2164" s="22" t="s">
        <v>7690</v>
      </c>
      <c r="C2164" s="12" t="s">
        <v>6935</v>
      </c>
      <c r="D2164" s="8" t="s">
        <v>27382</v>
      </c>
      <c r="E2164" s="10" t="s">
        <v>22732</v>
      </c>
      <c r="F2164" s="25"/>
      <c r="G2164" s="25"/>
      <c r="H2164" s="15"/>
      <c r="I2164" s="15"/>
    </row>
    <row r="2165" ht="24" customHeight="1" spans="1:9">
      <c r="A2165" s="8" t="s">
        <v>27383</v>
      </c>
      <c r="B2165" s="22" t="s">
        <v>7691</v>
      </c>
      <c r="C2165" s="12" t="s">
        <v>171</v>
      </c>
      <c r="D2165" s="8" t="s">
        <v>27384</v>
      </c>
      <c r="E2165" s="10" t="s">
        <v>22732</v>
      </c>
      <c r="F2165" s="25"/>
      <c r="G2165" s="25"/>
      <c r="H2165" s="15"/>
      <c r="I2165" s="15"/>
    </row>
    <row r="2166" ht="24" customHeight="1" spans="1:9">
      <c r="A2166" s="8" t="s">
        <v>27385</v>
      </c>
      <c r="B2166" s="22" t="s">
        <v>7692</v>
      </c>
      <c r="C2166" s="12" t="s">
        <v>175</v>
      </c>
      <c r="D2166" s="8" t="s">
        <v>27386</v>
      </c>
      <c r="E2166" s="10" t="s">
        <v>22732</v>
      </c>
      <c r="F2166" s="25"/>
      <c r="G2166" s="25"/>
      <c r="H2166" s="15"/>
      <c r="I2166" s="15"/>
    </row>
    <row r="2167" ht="24" customHeight="1" spans="1:9">
      <c r="A2167" s="8" t="s">
        <v>27387</v>
      </c>
      <c r="B2167" s="22" t="s">
        <v>7693</v>
      </c>
      <c r="C2167" s="12" t="s">
        <v>175</v>
      </c>
      <c r="D2167" s="8" t="s">
        <v>27388</v>
      </c>
      <c r="E2167" s="10" t="s">
        <v>22732</v>
      </c>
      <c r="F2167" s="25"/>
      <c r="G2167" s="25"/>
      <c r="H2167" s="15"/>
      <c r="I2167" s="15"/>
    </row>
    <row r="2168" ht="24" customHeight="1" spans="1:9">
      <c r="A2168" s="8" t="s">
        <v>27389</v>
      </c>
      <c r="B2168" s="22" t="s">
        <v>7694</v>
      </c>
      <c r="C2168" s="12" t="s">
        <v>175</v>
      </c>
      <c r="D2168" s="8" t="s">
        <v>27390</v>
      </c>
      <c r="E2168" s="10" t="s">
        <v>22732</v>
      </c>
      <c r="F2168" s="25"/>
      <c r="G2168" s="25"/>
      <c r="H2168" s="15"/>
      <c r="I2168" s="15"/>
    </row>
    <row r="2169" ht="24" customHeight="1" spans="1:9">
      <c r="A2169" s="8" t="s">
        <v>27391</v>
      </c>
      <c r="B2169" s="22" t="s">
        <v>7695</v>
      </c>
      <c r="C2169" s="12" t="s">
        <v>175</v>
      </c>
      <c r="D2169" s="8" t="s">
        <v>27281</v>
      </c>
      <c r="E2169" s="10" t="s">
        <v>22732</v>
      </c>
      <c r="F2169" s="25"/>
      <c r="G2169" s="25"/>
      <c r="H2169" s="15"/>
      <c r="I2169" s="15"/>
    </row>
    <row r="2170" ht="24" customHeight="1" spans="1:9">
      <c r="A2170" s="12" t="s">
        <v>27392</v>
      </c>
      <c r="B2170" s="22" t="s">
        <v>27393</v>
      </c>
      <c r="C2170" s="12" t="s">
        <v>171</v>
      </c>
      <c r="D2170" s="8" t="s">
        <v>27394</v>
      </c>
      <c r="E2170" s="10" t="s">
        <v>22732</v>
      </c>
      <c r="F2170" s="25"/>
      <c r="G2170" s="25"/>
      <c r="H2170" s="15"/>
      <c r="I2170" s="15"/>
    </row>
    <row r="2171" ht="24" customHeight="1" spans="1:9">
      <c r="A2171" s="12" t="s">
        <v>27395</v>
      </c>
      <c r="B2171" s="22" t="s">
        <v>27396</v>
      </c>
      <c r="C2171" s="12" t="s">
        <v>171</v>
      </c>
      <c r="D2171" s="8" t="s">
        <v>24664</v>
      </c>
      <c r="E2171" s="10" t="s">
        <v>22732</v>
      </c>
      <c r="F2171" s="25"/>
      <c r="G2171" s="25"/>
      <c r="H2171" s="15"/>
      <c r="I2171" s="15"/>
    </row>
    <row r="2172" ht="24" customHeight="1" spans="1:9">
      <c r="A2172" s="12" t="s">
        <v>27397</v>
      </c>
      <c r="B2172" s="22" t="s">
        <v>27398</v>
      </c>
      <c r="C2172" s="12" t="s">
        <v>171</v>
      </c>
      <c r="D2172" s="8" t="s">
        <v>27399</v>
      </c>
      <c r="E2172" s="10" t="s">
        <v>22732</v>
      </c>
      <c r="F2172" s="25"/>
      <c r="G2172" s="25"/>
      <c r="H2172" s="15"/>
      <c r="I2172" s="15"/>
    </row>
    <row r="2173" ht="24" customHeight="1" spans="1:9">
      <c r="A2173" s="12" t="s">
        <v>27400</v>
      </c>
      <c r="B2173" s="22" t="s">
        <v>7699</v>
      </c>
      <c r="C2173" s="12" t="s">
        <v>175</v>
      </c>
      <c r="D2173" s="8" t="s">
        <v>27401</v>
      </c>
      <c r="E2173" s="10" t="s">
        <v>22732</v>
      </c>
      <c r="F2173" s="25"/>
      <c r="G2173" s="25"/>
      <c r="H2173" s="15"/>
      <c r="I2173" s="15"/>
    </row>
    <row r="2174" ht="24" customHeight="1" spans="1:9">
      <c r="A2174" s="12" t="s">
        <v>27402</v>
      </c>
      <c r="B2174" s="22" t="s">
        <v>7700</v>
      </c>
      <c r="C2174" s="12" t="s">
        <v>175</v>
      </c>
      <c r="D2174" s="8" t="s">
        <v>27403</v>
      </c>
      <c r="E2174" s="10" t="s">
        <v>22732</v>
      </c>
      <c r="F2174" s="25"/>
      <c r="G2174" s="25"/>
      <c r="H2174" s="15"/>
      <c r="I2174" s="15"/>
    </row>
    <row r="2175" ht="24" customHeight="1" spans="1:9">
      <c r="A2175" s="12" t="s">
        <v>27404</v>
      </c>
      <c r="B2175" s="22" t="s">
        <v>7701</v>
      </c>
      <c r="C2175" s="12" t="s">
        <v>175</v>
      </c>
      <c r="D2175" s="8" t="s">
        <v>27405</v>
      </c>
      <c r="E2175" s="10" t="s">
        <v>22732</v>
      </c>
      <c r="F2175" s="25"/>
      <c r="G2175" s="25"/>
      <c r="H2175" s="15"/>
      <c r="I2175" s="15"/>
    </row>
    <row r="2176" ht="24" customHeight="1" spans="1:9">
      <c r="A2176" s="12" t="s">
        <v>27406</v>
      </c>
      <c r="B2176" s="22" t="s">
        <v>7702</v>
      </c>
      <c r="C2176" s="12" t="s">
        <v>175</v>
      </c>
      <c r="D2176" s="8" t="s">
        <v>27407</v>
      </c>
      <c r="E2176" s="10" t="s">
        <v>22732</v>
      </c>
      <c r="F2176" s="25"/>
      <c r="G2176" s="25"/>
      <c r="H2176" s="15"/>
      <c r="I2176" s="15"/>
    </row>
    <row r="2177" ht="24" customHeight="1" spans="1:9">
      <c r="A2177" s="12" t="s">
        <v>27408</v>
      </c>
      <c r="B2177" s="22" t="s">
        <v>7703</v>
      </c>
      <c r="C2177" s="12" t="s">
        <v>175</v>
      </c>
      <c r="D2177" s="8" t="s">
        <v>27409</v>
      </c>
      <c r="E2177" s="10" t="s">
        <v>22732</v>
      </c>
      <c r="F2177" s="25"/>
      <c r="G2177" s="25"/>
      <c r="H2177" s="15"/>
      <c r="I2177" s="15"/>
    </row>
    <row r="2178" ht="24" customHeight="1" spans="1:9">
      <c r="A2178" s="12" t="s">
        <v>27410</v>
      </c>
      <c r="B2178" s="22" t="s">
        <v>7704</v>
      </c>
      <c r="C2178" s="12" t="s">
        <v>175</v>
      </c>
      <c r="D2178" s="8" t="s">
        <v>27411</v>
      </c>
      <c r="E2178" s="10" t="s">
        <v>22732</v>
      </c>
      <c r="F2178" s="25"/>
      <c r="G2178" s="25"/>
      <c r="H2178" s="15"/>
      <c r="I2178" s="15"/>
    </row>
    <row r="2179" ht="24" customHeight="1" spans="1:9">
      <c r="A2179" s="12" t="s">
        <v>27412</v>
      </c>
      <c r="B2179" s="22" t="s">
        <v>7705</v>
      </c>
      <c r="C2179" s="12" t="s">
        <v>175</v>
      </c>
      <c r="D2179" s="8" t="s">
        <v>27413</v>
      </c>
      <c r="E2179" s="10" t="s">
        <v>22732</v>
      </c>
      <c r="F2179" s="25"/>
      <c r="G2179" s="25"/>
      <c r="H2179" s="15"/>
      <c r="I2179" s="15"/>
    </row>
    <row r="2180" ht="24" customHeight="1" spans="1:9">
      <c r="A2180" s="12" t="s">
        <v>27414</v>
      </c>
      <c r="B2180" s="22" t="s">
        <v>7706</v>
      </c>
      <c r="C2180" s="12" t="s">
        <v>175</v>
      </c>
      <c r="D2180" s="8" t="s">
        <v>27415</v>
      </c>
      <c r="E2180" s="10" t="s">
        <v>22732</v>
      </c>
      <c r="F2180" s="25"/>
      <c r="G2180" s="25"/>
      <c r="H2180" s="15"/>
      <c r="I2180" s="15"/>
    </row>
    <row r="2181" ht="24" customHeight="1" spans="1:9">
      <c r="A2181" s="12" t="s">
        <v>27416</v>
      </c>
      <c r="B2181" s="22" t="s">
        <v>7707</v>
      </c>
      <c r="C2181" s="12" t="s">
        <v>175</v>
      </c>
      <c r="D2181" s="8" t="s">
        <v>27417</v>
      </c>
      <c r="E2181" s="10" t="s">
        <v>22732</v>
      </c>
      <c r="F2181" s="25"/>
      <c r="G2181" s="25"/>
      <c r="H2181" s="15"/>
      <c r="I2181" s="15"/>
    </row>
    <row r="2182" ht="24" customHeight="1" spans="1:9">
      <c r="A2182" s="12" t="s">
        <v>27418</v>
      </c>
      <c r="B2182" s="22" t="s">
        <v>7708</v>
      </c>
      <c r="C2182" s="12" t="s">
        <v>175</v>
      </c>
      <c r="D2182" s="8" t="s">
        <v>27419</v>
      </c>
      <c r="E2182" s="10" t="s">
        <v>22732</v>
      </c>
      <c r="F2182" s="25"/>
      <c r="G2182" s="25"/>
      <c r="H2182" s="15"/>
      <c r="I2182" s="15"/>
    </row>
    <row r="2183" ht="24" customHeight="1" spans="1:9">
      <c r="A2183" s="12" t="s">
        <v>27420</v>
      </c>
      <c r="B2183" s="22" t="s">
        <v>7709</v>
      </c>
      <c r="C2183" s="12" t="s">
        <v>175</v>
      </c>
      <c r="D2183" s="8" t="s">
        <v>27421</v>
      </c>
      <c r="E2183" s="10" t="s">
        <v>22732</v>
      </c>
      <c r="F2183" s="25"/>
      <c r="G2183" s="25"/>
      <c r="H2183" s="15"/>
      <c r="I2183" s="15"/>
    </row>
    <row r="2184" ht="24" customHeight="1" spans="1:9">
      <c r="A2184" s="12" t="s">
        <v>27422</v>
      </c>
      <c r="B2184" s="22" t="s">
        <v>7710</v>
      </c>
      <c r="C2184" s="12" t="s">
        <v>175</v>
      </c>
      <c r="D2184" s="8" t="s">
        <v>27423</v>
      </c>
      <c r="E2184" s="10" t="s">
        <v>22732</v>
      </c>
      <c r="F2184" s="25"/>
      <c r="G2184" s="25"/>
      <c r="H2184" s="15"/>
      <c r="I2184" s="15"/>
    </row>
    <row r="2185" ht="24" customHeight="1" spans="1:9">
      <c r="A2185" s="8" t="s">
        <v>27424</v>
      </c>
      <c r="B2185" s="22" t="s">
        <v>7711</v>
      </c>
      <c r="C2185" s="12" t="s">
        <v>175</v>
      </c>
      <c r="D2185" s="8" t="s">
        <v>27425</v>
      </c>
      <c r="E2185" s="10" t="s">
        <v>22732</v>
      </c>
      <c r="F2185" s="25"/>
      <c r="G2185" s="25"/>
      <c r="H2185" s="15"/>
      <c r="I2185" s="15"/>
    </row>
    <row r="2186" ht="24" customHeight="1" spans="1:9">
      <c r="A2186" s="8" t="s">
        <v>27426</v>
      </c>
      <c r="B2186" s="22" t="s">
        <v>7712</v>
      </c>
      <c r="C2186" s="12" t="s">
        <v>175</v>
      </c>
      <c r="D2186" s="8" t="s">
        <v>27427</v>
      </c>
      <c r="E2186" s="10" t="s">
        <v>22732</v>
      </c>
      <c r="F2186" s="25"/>
      <c r="G2186" s="25"/>
      <c r="H2186" s="15"/>
      <c r="I2186" s="15"/>
    </row>
    <row r="2187" ht="24" customHeight="1" spans="1:9">
      <c r="A2187" s="8" t="s">
        <v>27428</v>
      </c>
      <c r="B2187" s="22" t="s">
        <v>7713</v>
      </c>
      <c r="C2187" s="12" t="s">
        <v>175</v>
      </c>
      <c r="D2187" s="8" t="s">
        <v>27429</v>
      </c>
      <c r="E2187" s="10" t="s">
        <v>22732</v>
      </c>
      <c r="F2187" s="25"/>
      <c r="G2187" s="25"/>
      <c r="H2187" s="15"/>
      <c r="I2187" s="15"/>
    </row>
    <row r="2188" ht="24" customHeight="1" spans="1:9">
      <c r="A2188" s="8" t="s">
        <v>27430</v>
      </c>
      <c r="B2188" s="22" t="s">
        <v>7714</v>
      </c>
      <c r="C2188" s="12" t="s">
        <v>175</v>
      </c>
      <c r="D2188" s="8" t="s">
        <v>27431</v>
      </c>
      <c r="E2188" s="10" t="s">
        <v>22732</v>
      </c>
      <c r="F2188" s="25"/>
      <c r="G2188" s="25"/>
      <c r="H2188" s="15"/>
      <c r="I2188" s="15"/>
    </row>
    <row r="2189" ht="24" customHeight="1" spans="1:9">
      <c r="A2189" s="8" t="s">
        <v>27432</v>
      </c>
      <c r="B2189" s="22" t="s">
        <v>7715</v>
      </c>
      <c r="C2189" s="12" t="s">
        <v>175</v>
      </c>
      <c r="D2189" s="8" t="s">
        <v>27433</v>
      </c>
      <c r="E2189" s="10" t="s">
        <v>22732</v>
      </c>
      <c r="F2189" s="25"/>
      <c r="G2189" s="25"/>
      <c r="H2189" s="15"/>
      <c r="I2189" s="15"/>
    </row>
    <row r="2190" ht="24" customHeight="1" spans="1:9">
      <c r="A2190" s="8" t="s">
        <v>27434</v>
      </c>
      <c r="B2190" s="22" t="s">
        <v>7716</v>
      </c>
      <c r="C2190" s="12" t="s">
        <v>175</v>
      </c>
      <c r="D2190" s="8" t="s">
        <v>27435</v>
      </c>
      <c r="E2190" s="10" t="s">
        <v>22732</v>
      </c>
      <c r="F2190" s="25"/>
      <c r="G2190" s="25"/>
      <c r="H2190" s="15"/>
      <c r="I2190" s="15"/>
    </row>
    <row r="2191" ht="24" customHeight="1" spans="1:9">
      <c r="A2191" s="8" t="s">
        <v>27436</v>
      </c>
      <c r="B2191" s="22" t="s">
        <v>7717</v>
      </c>
      <c r="C2191" s="12" t="s">
        <v>178</v>
      </c>
      <c r="D2191" s="8" t="s">
        <v>27437</v>
      </c>
      <c r="E2191" s="10" t="s">
        <v>22732</v>
      </c>
      <c r="F2191" s="25"/>
      <c r="G2191" s="25"/>
      <c r="H2191" s="15"/>
      <c r="I2191" s="15"/>
    </row>
    <row r="2192" ht="24" customHeight="1" spans="1:9">
      <c r="A2192" s="8" t="s">
        <v>27438</v>
      </c>
      <c r="B2192" s="22" t="s">
        <v>7718</v>
      </c>
      <c r="C2192" s="12" t="s">
        <v>178</v>
      </c>
      <c r="D2192" s="8" t="s">
        <v>27439</v>
      </c>
      <c r="E2192" s="10" t="s">
        <v>22732</v>
      </c>
      <c r="F2192" s="25"/>
      <c r="G2192" s="25"/>
      <c r="H2192" s="15"/>
      <c r="I2192" s="15"/>
    </row>
    <row r="2193" ht="24" customHeight="1" spans="1:9">
      <c r="A2193" s="8" t="s">
        <v>27440</v>
      </c>
      <c r="B2193" s="22" t="s">
        <v>7719</v>
      </c>
      <c r="C2193" s="12" t="s">
        <v>175</v>
      </c>
      <c r="D2193" s="8" t="s">
        <v>27441</v>
      </c>
      <c r="E2193" s="10" t="s">
        <v>22732</v>
      </c>
      <c r="F2193" s="25"/>
      <c r="G2193" s="25"/>
      <c r="H2193" s="15"/>
      <c r="I2193" s="15"/>
    </row>
    <row r="2194" ht="24" customHeight="1" spans="1:9">
      <c r="A2194" s="8" t="s">
        <v>27442</v>
      </c>
      <c r="B2194" s="22" t="s">
        <v>7720</v>
      </c>
      <c r="C2194" s="12" t="s">
        <v>175</v>
      </c>
      <c r="D2194" s="8" t="s">
        <v>27443</v>
      </c>
      <c r="E2194" s="10" t="s">
        <v>22732</v>
      </c>
      <c r="F2194" s="25"/>
      <c r="G2194" s="25"/>
      <c r="H2194" s="15"/>
      <c r="I2194" s="15"/>
    </row>
    <row r="2195" ht="24" customHeight="1" spans="1:9">
      <c r="A2195" s="8" t="s">
        <v>27444</v>
      </c>
      <c r="B2195" s="22" t="s">
        <v>7721</v>
      </c>
      <c r="C2195" s="12" t="s">
        <v>175</v>
      </c>
      <c r="D2195" s="8" t="s">
        <v>27445</v>
      </c>
      <c r="E2195" s="10" t="s">
        <v>22732</v>
      </c>
      <c r="F2195" s="25"/>
      <c r="G2195" s="25"/>
      <c r="H2195" s="15"/>
      <c r="I2195" s="15"/>
    </row>
    <row r="2196" ht="24" customHeight="1" spans="1:9">
      <c r="A2196" s="8" t="s">
        <v>27446</v>
      </c>
      <c r="B2196" s="22" t="s">
        <v>7722</v>
      </c>
      <c r="C2196" s="12" t="s">
        <v>175</v>
      </c>
      <c r="D2196" s="8" t="s">
        <v>27447</v>
      </c>
      <c r="E2196" s="10" t="s">
        <v>22732</v>
      </c>
      <c r="F2196" s="25"/>
      <c r="G2196" s="25"/>
      <c r="H2196" s="15"/>
      <c r="I2196" s="15"/>
    </row>
    <row r="2197" ht="24" customHeight="1" spans="1:9">
      <c r="A2197" s="8" t="s">
        <v>27448</v>
      </c>
      <c r="B2197" s="22" t="s">
        <v>7723</v>
      </c>
      <c r="C2197" s="12" t="s">
        <v>175</v>
      </c>
      <c r="D2197" s="8" t="s">
        <v>27449</v>
      </c>
      <c r="E2197" s="10" t="s">
        <v>22732</v>
      </c>
      <c r="F2197" s="25"/>
      <c r="G2197" s="25"/>
      <c r="H2197" s="15"/>
      <c r="I2197" s="15"/>
    </row>
    <row r="2198" ht="24" customHeight="1" spans="1:9">
      <c r="A2198" s="8" t="s">
        <v>27450</v>
      </c>
      <c r="B2198" s="22" t="s">
        <v>7724</v>
      </c>
      <c r="C2198" s="12" t="s">
        <v>175</v>
      </c>
      <c r="D2198" s="8" t="s">
        <v>27451</v>
      </c>
      <c r="E2198" s="10" t="s">
        <v>22732</v>
      </c>
      <c r="F2198" s="25"/>
      <c r="G2198" s="25"/>
      <c r="H2198" s="15"/>
      <c r="I2198" s="15"/>
    </row>
    <row r="2199" ht="24" customHeight="1" spans="1:9">
      <c r="A2199" s="8" t="s">
        <v>27452</v>
      </c>
      <c r="B2199" s="22" t="s">
        <v>7725</v>
      </c>
      <c r="C2199" s="12" t="s">
        <v>175</v>
      </c>
      <c r="D2199" s="8" t="s">
        <v>27453</v>
      </c>
      <c r="E2199" s="10" t="s">
        <v>22732</v>
      </c>
      <c r="F2199" s="25"/>
      <c r="G2199" s="25"/>
      <c r="H2199" s="15"/>
      <c r="I2199" s="15"/>
    </row>
    <row r="2200" ht="24" customHeight="1" spans="1:9">
      <c r="A2200" s="8" t="s">
        <v>27454</v>
      </c>
      <c r="B2200" s="22" t="s">
        <v>7726</v>
      </c>
      <c r="C2200" s="12" t="s">
        <v>175</v>
      </c>
      <c r="D2200" s="8" t="s">
        <v>27455</v>
      </c>
      <c r="E2200" s="10" t="s">
        <v>22732</v>
      </c>
      <c r="F2200" s="25"/>
      <c r="G2200" s="25"/>
      <c r="H2200" s="15"/>
      <c r="I2200" s="15"/>
    </row>
    <row r="2201" ht="24" customHeight="1" spans="1:9">
      <c r="A2201" s="8" t="s">
        <v>27456</v>
      </c>
      <c r="B2201" s="22" t="s">
        <v>7727</v>
      </c>
      <c r="C2201" s="12" t="s">
        <v>175</v>
      </c>
      <c r="D2201" s="8" t="s">
        <v>27457</v>
      </c>
      <c r="E2201" s="10" t="s">
        <v>22732</v>
      </c>
      <c r="F2201" s="25"/>
      <c r="G2201" s="25"/>
      <c r="H2201" s="15"/>
      <c r="I2201" s="15"/>
    </row>
    <row r="2202" ht="24" customHeight="1" spans="1:9">
      <c r="A2202" s="8" t="s">
        <v>27458</v>
      </c>
      <c r="B2202" s="22" t="s">
        <v>7728</v>
      </c>
      <c r="C2202" s="12" t="s">
        <v>175</v>
      </c>
      <c r="D2202" s="8" t="s">
        <v>26599</v>
      </c>
      <c r="E2202" s="10" t="s">
        <v>22732</v>
      </c>
      <c r="F2202" s="25"/>
      <c r="G2202" s="25"/>
      <c r="H2202" s="15"/>
      <c r="I2202" s="15"/>
    </row>
    <row r="2203" ht="24" customHeight="1" spans="1:9">
      <c r="A2203" s="8" t="s">
        <v>27459</v>
      </c>
      <c r="B2203" s="22" t="s">
        <v>7729</v>
      </c>
      <c r="C2203" s="12" t="s">
        <v>175</v>
      </c>
      <c r="D2203" s="8" t="s">
        <v>27460</v>
      </c>
      <c r="E2203" s="10" t="s">
        <v>22732</v>
      </c>
      <c r="F2203" s="25"/>
      <c r="G2203" s="25"/>
      <c r="H2203" s="15"/>
      <c r="I2203" s="15"/>
    </row>
    <row r="2204" ht="24" customHeight="1" spans="1:9">
      <c r="A2204" s="8" t="s">
        <v>27461</v>
      </c>
      <c r="B2204" s="22" t="s">
        <v>7730</v>
      </c>
      <c r="C2204" s="12" t="s">
        <v>175</v>
      </c>
      <c r="D2204" s="8" t="s">
        <v>24213</v>
      </c>
      <c r="E2204" s="10" t="s">
        <v>22732</v>
      </c>
      <c r="F2204" s="25"/>
      <c r="G2204" s="25"/>
      <c r="H2204" s="15"/>
      <c r="I2204" s="15"/>
    </row>
    <row r="2205" ht="24" customHeight="1" spans="1:9">
      <c r="A2205" s="8" t="s">
        <v>27462</v>
      </c>
      <c r="B2205" s="22" t="s">
        <v>7731</v>
      </c>
      <c r="C2205" s="12" t="s">
        <v>175</v>
      </c>
      <c r="D2205" s="8" t="s">
        <v>27463</v>
      </c>
      <c r="E2205" s="10" t="s">
        <v>22732</v>
      </c>
      <c r="F2205" s="25"/>
      <c r="G2205" s="25"/>
      <c r="H2205" s="15"/>
      <c r="I2205" s="15"/>
    </row>
    <row r="2206" ht="24" customHeight="1" spans="1:9">
      <c r="A2206" s="8" t="s">
        <v>27464</v>
      </c>
      <c r="B2206" s="22" t="s">
        <v>7732</v>
      </c>
      <c r="C2206" s="12" t="s">
        <v>175</v>
      </c>
      <c r="D2206" s="8" t="s">
        <v>27465</v>
      </c>
      <c r="E2206" s="10" t="s">
        <v>22732</v>
      </c>
      <c r="F2206" s="25"/>
      <c r="G2206" s="25"/>
      <c r="H2206" s="15"/>
      <c r="I2206" s="15"/>
    </row>
    <row r="2207" ht="24" customHeight="1" spans="1:9">
      <c r="A2207" s="8" t="s">
        <v>27466</v>
      </c>
      <c r="B2207" s="22" t="s">
        <v>7733</v>
      </c>
      <c r="C2207" s="12" t="s">
        <v>175</v>
      </c>
      <c r="D2207" s="8" t="s">
        <v>27467</v>
      </c>
      <c r="E2207" s="10" t="s">
        <v>22732</v>
      </c>
      <c r="F2207" s="25"/>
      <c r="G2207" s="25"/>
      <c r="H2207" s="15"/>
      <c r="I2207" s="15"/>
    </row>
    <row r="2208" ht="24" customHeight="1" spans="1:9">
      <c r="A2208" s="8" t="s">
        <v>27468</v>
      </c>
      <c r="B2208" s="22" t="s">
        <v>7734</v>
      </c>
      <c r="C2208" s="12" t="s">
        <v>175</v>
      </c>
      <c r="D2208" s="8" t="s">
        <v>27469</v>
      </c>
      <c r="E2208" s="10" t="s">
        <v>22732</v>
      </c>
      <c r="F2208" s="25"/>
      <c r="G2208" s="25"/>
      <c r="H2208" s="15"/>
      <c r="I2208" s="15"/>
    </row>
    <row r="2209" ht="24" customHeight="1" spans="1:9">
      <c r="A2209" s="8" t="s">
        <v>27470</v>
      </c>
      <c r="B2209" s="22" t="s">
        <v>7735</v>
      </c>
      <c r="C2209" s="12" t="s">
        <v>175</v>
      </c>
      <c r="D2209" s="8" t="s">
        <v>27471</v>
      </c>
      <c r="E2209" s="10" t="s">
        <v>22732</v>
      </c>
      <c r="F2209" s="25"/>
      <c r="G2209" s="25"/>
      <c r="H2209" s="15"/>
      <c r="I2209" s="15"/>
    </row>
    <row r="2210" ht="24" customHeight="1" spans="1:9">
      <c r="A2210" s="8" t="s">
        <v>27472</v>
      </c>
      <c r="B2210" s="22" t="s">
        <v>7736</v>
      </c>
      <c r="C2210" s="12" t="s">
        <v>175</v>
      </c>
      <c r="D2210" s="8" t="s">
        <v>27473</v>
      </c>
      <c r="E2210" s="10" t="s">
        <v>22732</v>
      </c>
      <c r="F2210" s="25"/>
      <c r="G2210" s="25"/>
      <c r="H2210" s="15"/>
      <c r="I2210" s="15"/>
    </row>
    <row r="2211" ht="24" customHeight="1" spans="1:9">
      <c r="A2211" s="8" t="s">
        <v>27474</v>
      </c>
      <c r="B2211" s="22" t="s">
        <v>7737</v>
      </c>
      <c r="C2211" s="12" t="s">
        <v>175</v>
      </c>
      <c r="D2211" s="8" t="s">
        <v>27475</v>
      </c>
      <c r="E2211" s="10" t="s">
        <v>22732</v>
      </c>
      <c r="F2211" s="25"/>
      <c r="G2211" s="25"/>
      <c r="H2211" s="15"/>
      <c r="I2211" s="15"/>
    </row>
    <row r="2212" ht="24" customHeight="1" spans="1:9">
      <c r="A2212" s="8" t="s">
        <v>27476</v>
      </c>
      <c r="B2212" s="22" t="s">
        <v>7738</v>
      </c>
      <c r="C2212" s="12" t="s">
        <v>175</v>
      </c>
      <c r="D2212" s="8" t="s">
        <v>27477</v>
      </c>
      <c r="E2212" s="10" t="s">
        <v>22732</v>
      </c>
      <c r="F2212" s="25"/>
      <c r="G2212" s="25"/>
      <c r="H2212" s="15"/>
      <c r="I2212" s="15"/>
    </row>
    <row r="2213" ht="24" customHeight="1" spans="1:9">
      <c r="A2213" s="8" t="s">
        <v>27478</v>
      </c>
      <c r="B2213" s="22" t="s">
        <v>7739</v>
      </c>
      <c r="C2213" s="12" t="s">
        <v>175</v>
      </c>
      <c r="D2213" s="8" t="s">
        <v>27479</v>
      </c>
      <c r="E2213" s="10" t="s">
        <v>22732</v>
      </c>
      <c r="F2213" s="25"/>
      <c r="G2213" s="25"/>
      <c r="H2213" s="15"/>
      <c r="I2213" s="15"/>
    </row>
    <row r="2214" ht="24" customHeight="1" spans="1:9">
      <c r="A2214" s="8" t="s">
        <v>27480</v>
      </c>
      <c r="B2214" s="22" t="s">
        <v>7740</v>
      </c>
      <c r="C2214" s="12" t="s">
        <v>175</v>
      </c>
      <c r="D2214" s="8" t="s">
        <v>27481</v>
      </c>
      <c r="E2214" s="10" t="s">
        <v>22732</v>
      </c>
      <c r="F2214" s="25"/>
      <c r="G2214" s="25"/>
      <c r="H2214" s="15"/>
      <c r="I2214" s="15"/>
    </row>
    <row r="2215" ht="24" customHeight="1" spans="1:9">
      <c r="A2215" s="8" t="s">
        <v>27482</v>
      </c>
      <c r="B2215" s="22" t="s">
        <v>7741</v>
      </c>
      <c r="C2215" s="12" t="s">
        <v>175</v>
      </c>
      <c r="D2215" s="8" t="s">
        <v>27483</v>
      </c>
      <c r="E2215" s="10" t="s">
        <v>22732</v>
      </c>
      <c r="F2215" s="25"/>
      <c r="G2215" s="25"/>
      <c r="H2215" s="15"/>
      <c r="I2215" s="15"/>
    </row>
    <row r="2216" ht="24" customHeight="1" spans="1:9">
      <c r="A2216" s="8" t="s">
        <v>27484</v>
      </c>
      <c r="B2216" s="22" t="s">
        <v>7742</v>
      </c>
      <c r="C2216" s="12" t="s">
        <v>175</v>
      </c>
      <c r="D2216" s="8" t="s">
        <v>27485</v>
      </c>
      <c r="E2216" s="10" t="s">
        <v>22732</v>
      </c>
      <c r="F2216" s="25"/>
      <c r="G2216" s="25"/>
      <c r="H2216" s="15"/>
      <c r="I2216" s="15"/>
    </row>
    <row r="2217" ht="24" customHeight="1" spans="1:9">
      <c r="A2217" s="8" t="s">
        <v>27486</v>
      </c>
      <c r="B2217" s="22" t="s">
        <v>7743</v>
      </c>
      <c r="C2217" s="12" t="s">
        <v>175</v>
      </c>
      <c r="D2217" s="8" t="s">
        <v>27487</v>
      </c>
      <c r="E2217" s="10" t="s">
        <v>22732</v>
      </c>
      <c r="F2217" s="25"/>
      <c r="G2217" s="25"/>
      <c r="H2217" s="15"/>
      <c r="I2217" s="15"/>
    </row>
    <row r="2218" ht="24" customHeight="1" spans="1:9">
      <c r="A2218" s="8" t="s">
        <v>27488</v>
      </c>
      <c r="B2218" s="22" t="s">
        <v>7744</v>
      </c>
      <c r="C2218" s="12" t="s">
        <v>175</v>
      </c>
      <c r="D2218" s="8" t="s">
        <v>27489</v>
      </c>
      <c r="E2218" s="10" t="s">
        <v>22732</v>
      </c>
      <c r="F2218" s="25"/>
      <c r="G2218" s="25"/>
      <c r="H2218" s="15"/>
      <c r="I2218" s="15"/>
    </row>
    <row r="2219" ht="24" customHeight="1" spans="1:9">
      <c r="A2219" s="8" t="s">
        <v>27490</v>
      </c>
      <c r="B2219" s="22" t="s">
        <v>7745</v>
      </c>
      <c r="C2219" s="12" t="s">
        <v>175</v>
      </c>
      <c r="D2219" s="8" t="s">
        <v>27491</v>
      </c>
      <c r="E2219" s="10" t="s">
        <v>22732</v>
      </c>
      <c r="F2219" s="25"/>
      <c r="G2219" s="25"/>
      <c r="H2219" s="15"/>
      <c r="I2219" s="15"/>
    </row>
    <row r="2220" ht="24" customHeight="1" spans="1:9">
      <c r="A2220" s="8" t="s">
        <v>27492</v>
      </c>
      <c r="B2220" s="22" t="s">
        <v>7746</v>
      </c>
      <c r="C2220" s="12" t="s">
        <v>175</v>
      </c>
      <c r="D2220" s="8" t="s">
        <v>27493</v>
      </c>
      <c r="E2220" s="10" t="s">
        <v>22732</v>
      </c>
      <c r="F2220" s="25"/>
      <c r="G2220" s="25"/>
      <c r="H2220" s="15"/>
      <c r="I2220" s="15"/>
    </row>
    <row r="2221" ht="24" customHeight="1" spans="1:9">
      <c r="A2221" s="8" t="s">
        <v>27494</v>
      </c>
      <c r="B2221" s="22" t="s">
        <v>7747</v>
      </c>
      <c r="C2221" s="12" t="s">
        <v>175</v>
      </c>
      <c r="D2221" s="8" t="s">
        <v>27495</v>
      </c>
      <c r="E2221" s="10" t="s">
        <v>22732</v>
      </c>
      <c r="F2221" s="25"/>
      <c r="G2221" s="25"/>
      <c r="H2221" s="15"/>
      <c r="I2221" s="15"/>
    </row>
    <row r="2222" ht="24" customHeight="1" spans="1:9">
      <c r="A2222" s="8" t="s">
        <v>27496</v>
      </c>
      <c r="B2222" s="22" t="s">
        <v>7748</v>
      </c>
      <c r="C2222" s="12" t="s">
        <v>175</v>
      </c>
      <c r="D2222" s="8" t="s">
        <v>27497</v>
      </c>
      <c r="E2222" s="10" t="s">
        <v>22732</v>
      </c>
      <c r="F2222" s="25"/>
      <c r="G2222" s="25"/>
      <c r="H2222" s="15"/>
      <c r="I2222" s="15"/>
    </row>
    <row r="2223" ht="24" customHeight="1" spans="1:9">
      <c r="A2223" s="8" t="s">
        <v>27498</v>
      </c>
      <c r="B2223" s="22" t="s">
        <v>7749</v>
      </c>
      <c r="C2223" s="12" t="s">
        <v>175</v>
      </c>
      <c r="D2223" s="8" t="s">
        <v>27499</v>
      </c>
      <c r="E2223" s="10" t="s">
        <v>22732</v>
      </c>
      <c r="F2223" s="25"/>
      <c r="G2223" s="25"/>
      <c r="H2223" s="15"/>
      <c r="I2223" s="15"/>
    </row>
    <row r="2224" ht="24" customHeight="1" spans="1:9">
      <c r="A2224" s="8" t="s">
        <v>27500</v>
      </c>
      <c r="B2224" s="22" t="s">
        <v>7750</v>
      </c>
      <c r="C2224" s="12" t="s">
        <v>175</v>
      </c>
      <c r="D2224" s="8" t="s">
        <v>27501</v>
      </c>
      <c r="E2224" s="10" t="s">
        <v>22732</v>
      </c>
      <c r="F2224" s="25"/>
      <c r="G2224" s="25"/>
      <c r="H2224" s="15"/>
      <c r="I2224" s="15"/>
    </row>
    <row r="2225" ht="24" customHeight="1" spans="1:9">
      <c r="A2225" s="8" t="s">
        <v>27502</v>
      </c>
      <c r="B2225" s="22" t="s">
        <v>7751</v>
      </c>
      <c r="C2225" s="12" t="s">
        <v>175</v>
      </c>
      <c r="D2225" s="8" t="s">
        <v>27503</v>
      </c>
      <c r="E2225" s="10" t="s">
        <v>22732</v>
      </c>
      <c r="F2225" s="25"/>
      <c r="G2225" s="25"/>
      <c r="H2225" s="15"/>
      <c r="I2225" s="15"/>
    </row>
    <row r="2226" ht="24" customHeight="1" spans="1:9">
      <c r="A2226" s="8" t="s">
        <v>27504</v>
      </c>
      <c r="B2226" s="22" t="s">
        <v>7752</v>
      </c>
      <c r="C2226" s="12" t="s">
        <v>175</v>
      </c>
      <c r="D2226" s="8" t="s">
        <v>27505</v>
      </c>
      <c r="E2226" s="10" t="s">
        <v>22732</v>
      </c>
      <c r="F2226" s="25"/>
      <c r="G2226" s="25"/>
      <c r="H2226" s="15"/>
      <c r="I2226" s="15"/>
    </row>
    <row r="2227" ht="24" customHeight="1" spans="1:9">
      <c r="A2227" s="8" t="s">
        <v>27506</v>
      </c>
      <c r="B2227" s="22" t="s">
        <v>7753</v>
      </c>
      <c r="C2227" s="12" t="s">
        <v>175</v>
      </c>
      <c r="D2227" s="8" t="s">
        <v>25938</v>
      </c>
      <c r="E2227" s="10" t="s">
        <v>22732</v>
      </c>
      <c r="F2227" s="25"/>
      <c r="G2227" s="25"/>
      <c r="H2227" s="15"/>
      <c r="I2227" s="15"/>
    </row>
    <row r="2228" ht="24" customHeight="1" spans="1:9">
      <c r="A2228" s="8" t="s">
        <v>27507</v>
      </c>
      <c r="B2228" s="22" t="s">
        <v>7754</v>
      </c>
      <c r="C2228" s="12" t="s">
        <v>175</v>
      </c>
      <c r="D2228" s="8" t="s">
        <v>27508</v>
      </c>
      <c r="E2228" s="10" t="s">
        <v>22732</v>
      </c>
      <c r="F2228" s="25"/>
      <c r="G2228" s="25"/>
      <c r="H2228" s="15"/>
      <c r="I2228" s="15"/>
    </row>
    <row r="2229" ht="24" customHeight="1" spans="1:9">
      <c r="A2229" s="8" t="s">
        <v>27509</v>
      </c>
      <c r="B2229" s="22" t="s">
        <v>7755</v>
      </c>
      <c r="C2229" s="12" t="s">
        <v>175</v>
      </c>
      <c r="D2229" s="8" t="s">
        <v>27510</v>
      </c>
      <c r="E2229" s="10" t="s">
        <v>22732</v>
      </c>
      <c r="F2229" s="25"/>
      <c r="G2229" s="25"/>
      <c r="H2229" s="15"/>
      <c r="I2229" s="15"/>
    </row>
    <row r="2230" ht="24" customHeight="1" spans="1:9">
      <c r="A2230" s="8" t="s">
        <v>27511</v>
      </c>
      <c r="B2230" s="22" t="s">
        <v>7756</v>
      </c>
      <c r="C2230" s="12" t="s">
        <v>175</v>
      </c>
      <c r="D2230" s="8" t="s">
        <v>27512</v>
      </c>
      <c r="E2230" s="10" t="s">
        <v>22732</v>
      </c>
      <c r="F2230" s="25"/>
      <c r="G2230" s="25"/>
      <c r="H2230" s="15"/>
      <c r="I2230" s="15"/>
    </row>
    <row r="2231" ht="24" customHeight="1" spans="1:9">
      <c r="A2231" s="8" t="s">
        <v>27513</v>
      </c>
      <c r="B2231" s="22" t="s">
        <v>7757</v>
      </c>
      <c r="C2231" s="12" t="s">
        <v>175</v>
      </c>
      <c r="D2231" s="8" t="s">
        <v>27514</v>
      </c>
      <c r="E2231" s="10" t="s">
        <v>22732</v>
      </c>
      <c r="F2231" s="25"/>
      <c r="G2231" s="25"/>
      <c r="H2231" s="15"/>
      <c r="I2231" s="15"/>
    </row>
    <row r="2232" ht="24" customHeight="1" spans="1:9">
      <c r="A2232" s="8" t="s">
        <v>27515</v>
      </c>
      <c r="B2232" s="22" t="s">
        <v>7758</v>
      </c>
      <c r="C2232" s="12" t="s">
        <v>175</v>
      </c>
      <c r="D2232" s="8" t="s">
        <v>27516</v>
      </c>
      <c r="E2232" s="10" t="s">
        <v>22732</v>
      </c>
      <c r="F2232" s="25"/>
      <c r="G2232" s="25"/>
      <c r="H2232" s="15"/>
      <c r="I2232" s="15"/>
    </row>
    <row r="2233" ht="24" customHeight="1" spans="1:9">
      <c r="A2233" s="8" t="s">
        <v>27517</v>
      </c>
      <c r="B2233" s="22" t="s">
        <v>7759</v>
      </c>
      <c r="C2233" s="12" t="s">
        <v>175</v>
      </c>
      <c r="D2233" s="8" t="s">
        <v>27518</v>
      </c>
      <c r="E2233" s="10" t="s">
        <v>22732</v>
      </c>
      <c r="F2233" s="25"/>
      <c r="G2233" s="25"/>
      <c r="H2233" s="15"/>
      <c r="I2233" s="15"/>
    </row>
    <row r="2234" ht="24" customHeight="1" spans="1:9">
      <c r="A2234" s="8" t="s">
        <v>27519</v>
      </c>
      <c r="B2234" s="22" t="s">
        <v>7760</v>
      </c>
      <c r="C2234" s="12" t="s">
        <v>175</v>
      </c>
      <c r="D2234" s="8" t="s">
        <v>27520</v>
      </c>
      <c r="E2234" s="10" t="s">
        <v>22732</v>
      </c>
      <c r="F2234" s="25"/>
      <c r="G2234" s="25"/>
      <c r="H2234" s="15"/>
      <c r="I2234" s="15"/>
    </row>
    <row r="2235" ht="24" customHeight="1" spans="1:9">
      <c r="A2235" s="8" t="s">
        <v>27521</v>
      </c>
      <c r="B2235" s="22" t="s">
        <v>7761</v>
      </c>
      <c r="C2235" s="12" t="s">
        <v>175</v>
      </c>
      <c r="D2235" s="8" t="s">
        <v>27522</v>
      </c>
      <c r="E2235" s="10" t="s">
        <v>22732</v>
      </c>
      <c r="F2235" s="25"/>
      <c r="G2235" s="25"/>
      <c r="H2235" s="15"/>
      <c r="I2235" s="15"/>
    </row>
    <row r="2236" ht="24" customHeight="1" spans="1:9">
      <c r="A2236" s="8" t="s">
        <v>27523</v>
      </c>
      <c r="B2236" s="22" t="s">
        <v>7762</v>
      </c>
      <c r="C2236" s="12" t="s">
        <v>175</v>
      </c>
      <c r="D2236" s="8" t="s">
        <v>27524</v>
      </c>
      <c r="E2236" s="10" t="s">
        <v>22732</v>
      </c>
      <c r="F2236" s="25"/>
      <c r="G2236" s="25"/>
      <c r="H2236" s="15"/>
      <c r="I2236" s="15"/>
    </row>
    <row r="2237" ht="24" customHeight="1" spans="1:9">
      <c r="A2237" s="8" t="s">
        <v>27525</v>
      </c>
      <c r="B2237" s="22" t="s">
        <v>7763</v>
      </c>
      <c r="C2237" s="12" t="s">
        <v>175</v>
      </c>
      <c r="D2237" s="8" t="s">
        <v>27526</v>
      </c>
      <c r="E2237" s="10" t="s">
        <v>22732</v>
      </c>
      <c r="F2237" s="25"/>
      <c r="G2237" s="25"/>
      <c r="H2237" s="15"/>
      <c r="I2237" s="15"/>
    </row>
    <row r="2238" ht="24" customHeight="1" spans="1:9">
      <c r="A2238" s="8" t="s">
        <v>27527</v>
      </c>
      <c r="B2238" s="22" t="s">
        <v>7764</v>
      </c>
      <c r="C2238" s="12" t="s">
        <v>175</v>
      </c>
      <c r="D2238" s="8" t="s">
        <v>27528</v>
      </c>
      <c r="E2238" s="10" t="s">
        <v>22732</v>
      </c>
      <c r="F2238" s="25"/>
      <c r="G2238" s="25"/>
      <c r="H2238" s="15"/>
      <c r="I2238" s="15"/>
    </row>
    <row r="2239" ht="24" customHeight="1" spans="1:9">
      <c r="A2239" s="8" t="s">
        <v>27529</v>
      </c>
      <c r="B2239" s="22" t="s">
        <v>7765</v>
      </c>
      <c r="C2239" s="12" t="s">
        <v>175</v>
      </c>
      <c r="D2239" s="8" t="s">
        <v>27530</v>
      </c>
      <c r="E2239" s="10" t="s">
        <v>22732</v>
      </c>
      <c r="F2239" s="25"/>
      <c r="G2239" s="25"/>
      <c r="H2239" s="15"/>
      <c r="I2239" s="15"/>
    </row>
    <row r="2240" ht="24" customHeight="1" spans="1:9">
      <c r="A2240" s="8" t="s">
        <v>27531</v>
      </c>
      <c r="B2240" s="22" t="s">
        <v>7766</v>
      </c>
      <c r="C2240" s="12" t="s">
        <v>175</v>
      </c>
      <c r="D2240" s="8" t="s">
        <v>27532</v>
      </c>
      <c r="E2240" s="10" t="s">
        <v>22732</v>
      </c>
      <c r="F2240" s="25"/>
      <c r="G2240" s="25"/>
      <c r="H2240" s="15"/>
      <c r="I2240" s="15"/>
    </row>
    <row r="2241" ht="24" customHeight="1" spans="1:9">
      <c r="A2241" s="8" t="s">
        <v>27533</v>
      </c>
      <c r="B2241" s="22" t="s">
        <v>7767</v>
      </c>
      <c r="C2241" s="12" t="s">
        <v>175</v>
      </c>
      <c r="D2241" s="8" t="s">
        <v>27534</v>
      </c>
      <c r="E2241" s="10" t="s">
        <v>22732</v>
      </c>
      <c r="F2241" s="25"/>
      <c r="G2241" s="25"/>
      <c r="H2241" s="15"/>
      <c r="I2241" s="15"/>
    </row>
    <row r="2242" ht="24" customHeight="1" spans="1:9">
      <c r="A2242" s="8" t="s">
        <v>27535</v>
      </c>
      <c r="B2242" s="22" t="s">
        <v>7768</v>
      </c>
      <c r="C2242" s="12" t="s">
        <v>175</v>
      </c>
      <c r="D2242" s="8" t="s">
        <v>27536</v>
      </c>
      <c r="E2242" s="10" t="s">
        <v>22732</v>
      </c>
      <c r="F2242" s="25"/>
      <c r="G2242" s="25"/>
      <c r="H2242" s="15"/>
      <c r="I2242" s="15"/>
    </row>
    <row r="2243" ht="24" customHeight="1" spans="1:9">
      <c r="A2243" s="8" t="s">
        <v>27537</v>
      </c>
      <c r="B2243" s="22" t="s">
        <v>7769</v>
      </c>
      <c r="C2243" s="12" t="s">
        <v>175</v>
      </c>
      <c r="D2243" s="8" t="s">
        <v>27538</v>
      </c>
      <c r="E2243" s="10" t="s">
        <v>22732</v>
      </c>
      <c r="F2243" s="25"/>
      <c r="G2243" s="25"/>
      <c r="H2243" s="15"/>
      <c r="I2243" s="15"/>
    </row>
    <row r="2244" ht="24" customHeight="1" spans="1:9">
      <c r="A2244" s="8" t="s">
        <v>27539</v>
      </c>
      <c r="B2244" s="22" t="s">
        <v>7770</v>
      </c>
      <c r="C2244" s="12" t="s">
        <v>175</v>
      </c>
      <c r="D2244" s="8" t="s">
        <v>27540</v>
      </c>
      <c r="E2244" s="10" t="s">
        <v>22732</v>
      </c>
      <c r="F2244" s="25"/>
      <c r="G2244" s="25"/>
      <c r="H2244" s="15"/>
      <c r="I2244" s="15"/>
    </row>
    <row r="2245" ht="24" customHeight="1" spans="1:9">
      <c r="A2245" s="8" t="s">
        <v>27541</v>
      </c>
      <c r="B2245" s="22" t="s">
        <v>7771</v>
      </c>
      <c r="C2245" s="12" t="s">
        <v>175</v>
      </c>
      <c r="D2245" s="8" t="s">
        <v>27542</v>
      </c>
      <c r="E2245" s="10" t="s">
        <v>22732</v>
      </c>
      <c r="F2245" s="25"/>
      <c r="G2245" s="25"/>
      <c r="H2245" s="15"/>
      <c r="I2245" s="15"/>
    </row>
    <row r="2246" ht="24" customHeight="1" spans="1:9">
      <c r="A2246" s="8" t="s">
        <v>27543</v>
      </c>
      <c r="B2246" s="22" t="s">
        <v>7772</v>
      </c>
      <c r="C2246" s="12" t="s">
        <v>175</v>
      </c>
      <c r="D2246" s="8" t="s">
        <v>27544</v>
      </c>
      <c r="E2246" s="10" t="s">
        <v>22732</v>
      </c>
      <c r="F2246" s="25"/>
      <c r="G2246" s="25"/>
      <c r="H2246" s="15"/>
      <c r="I2246" s="15"/>
    </row>
    <row r="2247" ht="24" customHeight="1" spans="1:9">
      <c r="A2247" s="8" t="s">
        <v>27545</v>
      </c>
      <c r="B2247" s="22" t="s">
        <v>7773</v>
      </c>
      <c r="C2247" s="12" t="s">
        <v>175</v>
      </c>
      <c r="D2247" s="8" t="s">
        <v>27546</v>
      </c>
      <c r="E2247" s="10" t="s">
        <v>22732</v>
      </c>
      <c r="F2247" s="25"/>
      <c r="G2247" s="25"/>
      <c r="H2247" s="15"/>
      <c r="I2247" s="15"/>
    </row>
    <row r="2248" ht="24" customHeight="1" spans="1:9">
      <c r="A2248" s="8" t="s">
        <v>27547</v>
      </c>
      <c r="B2248" s="22" t="s">
        <v>7774</v>
      </c>
      <c r="C2248" s="12" t="s">
        <v>175</v>
      </c>
      <c r="D2248" s="8" t="s">
        <v>27548</v>
      </c>
      <c r="E2248" s="10" t="s">
        <v>22732</v>
      </c>
      <c r="F2248" s="25"/>
      <c r="G2248" s="25"/>
      <c r="H2248" s="15"/>
      <c r="I2248" s="15"/>
    </row>
    <row r="2249" ht="24" customHeight="1" spans="1:9">
      <c r="A2249" s="8" t="s">
        <v>27549</v>
      </c>
      <c r="B2249" s="22" t="s">
        <v>7775</v>
      </c>
      <c r="C2249" s="12" t="s">
        <v>175</v>
      </c>
      <c r="D2249" s="8" t="s">
        <v>27550</v>
      </c>
      <c r="E2249" s="10" t="s">
        <v>22732</v>
      </c>
      <c r="F2249" s="25"/>
      <c r="G2249" s="25"/>
      <c r="H2249" s="15"/>
      <c r="I2249" s="15"/>
    </row>
    <row r="2250" ht="24" customHeight="1" spans="1:9">
      <c r="A2250" s="8" t="s">
        <v>27551</v>
      </c>
      <c r="B2250" s="22" t="s">
        <v>7776</v>
      </c>
      <c r="C2250" s="12" t="s">
        <v>175</v>
      </c>
      <c r="D2250" s="8" t="s">
        <v>27552</v>
      </c>
      <c r="E2250" s="10" t="s">
        <v>22732</v>
      </c>
      <c r="F2250" s="25"/>
      <c r="G2250" s="25"/>
      <c r="H2250" s="15"/>
      <c r="I2250" s="15"/>
    </row>
    <row r="2251" ht="24" customHeight="1" spans="1:9">
      <c r="A2251" s="8" t="s">
        <v>27553</v>
      </c>
      <c r="B2251" s="22" t="s">
        <v>7777</v>
      </c>
      <c r="C2251" s="12" t="s">
        <v>175</v>
      </c>
      <c r="D2251" s="8" t="s">
        <v>27554</v>
      </c>
      <c r="E2251" s="10" t="s">
        <v>22732</v>
      </c>
      <c r="F2251" s="25"/>
      <c r="G2251" s="25"/>
      <c r="H2251" s="15"/>
      <c r="I2251" s="15"/>
    </row>
    <row r="2252" ht="24" customHeight="1" spans="1:9">
      <c r="A2252" s="8" t="s">
        <v>27555</v>
      </c>
      <c r="B2252" s="22" t="s">
        <v>7778</v>
      </c>
      <c r="C2252" s="12" t="s">
        <v>175</v>
      </c>
      <c r="D2252" s="8" t="s">
        <v>27556</v>
      </c>
      <c r="E2252" s="10" t="s">
        <v>22732</v>
      </c>
      <c r="F2252" s="25"/>
      <c r="G2252" s="25"/>
      <c r="H2252" s="15"/>
      <c r="I2252" s="15"/>
    </row>
    <row r="2253" ht="24" customHeight="1" spans="1:9">
      <c r="A2253" s="8" t="s">
        <v>27557</v>
      </c>
      <c r="B2253" s="22" t="s">
        <v>7779</v>
      </c>
      <c r="C2253" s="12" t="s">
        <v>175</v>
      </c>
      <c r="D2253" s="8" t="s">
        <v>27558</v>
      </c>
      <c r="E2253" s="10" t="s">
        <v>22732</v>
      </c>
      <c r="F2253" s="25"/>
      <c r="G2253" s="25"/>
      <c r="H2253" s="15"/>
      <c r="I2253" s="15"/>
    </row>
    <row r="2254" ht="24" customHeight="1" spans="1:9">
      <c r="A2254" s="8" t="s">
        <v>27559</v>
      </c>
      <c r="B2254" s="22" t="s">
        <v>7780</v>
      </c>
      <c r="C2254" s="12" t="s">
        <v>175</v>
      </c>
      <c r="D2254" s="8" t="s">
        <v>27560</v>
      </c>
      <c r="E2254" s="10" t="s">
        <v>22732</v>
      </c>
      <c r="F2254" s="25"/>
      <c r="G2254" s="25"/>
      <c r="H2254" s="15"/>
      <c r="I2254" s="15"/>
    </row>
    <row r="2255" ht="24" customHeight="1" spans="1:9">
      <c r="A2255" s="8" t="s">
        <v>27561</v>
      </c>
      <c r="B2255" s="22" t="s">
        <v>7781</v>
      </c>
      <c r="C2255" s="12" t="s">
        <v>175</v>
      </c>
      <c r="D2255" s="8" t="s">
        <v>26536</v>
      </c>
      <c r="E2255" s="10" t="s">
        <v>22732</v>
      </c>
      <c r="F2255" s="25"/>
      <c r="G2255" s="25"/>
      <c r="H2255" s="15"/>
      <c r="I2255" s="15"/>
    </row>
    <row r="2256" ht="24" customHeight="1" spans="1:9">
      <c r="A2256" s="8" t="s">
        <v>27562</v>
      </c>
      <c r="B2256" s="22" t="s">
        <v>7782</v>
      </c>
      <c r="C2256" s="12" t="s">
        <v>175</v>
      </c>
      <c r="D2256" s="8" t="s">
        <v>27563</v>
      </c>
      <c r="E2256" s="10" t="s">
        <v>22732</v>
      </c>
      <c r="F2256" s="25"/>
      <c r="G2256" s="25"/>
      <c r="H2256" s="15"/>
      <c r="I2256" s="15"/>
    </row>
    <row r="2257" ht="24" customHeight="1" spans="1:9">
      <c r="A2257" s="8" t="s">
        <v>27564</v>
      </c>
      <c r="B2257" s="22" t="s">
        <v>7783</v>
      </c>
      <c r="C2257" s="12" t="s">
        <v>175</v>
      </c>
      <c r="D2257" s="8" t="s">
        <v>27565</v>
      </c>
      <c r="E2257" s="10" t="s">
        <v>22732</v>
      </c>
      <c r="F2257" s="25"/>
      <c r="G2257" s="25"/>
      <c r="H2257" s="15"/>
      <c r="I2257" s="15"/>
    </row>
    <row r="2258" ht="24" customHeight="1" spans="1:9">
      <c r="A2258" s="8" t="s">
        <v>27566</v>
      </c>
      <c r="B2258" s="22" t="s">
        <v>7784</v>
      </c>
      <c r="C2258" s="12" t="s">
        <v>175</v>
      </c>
      <c r="D2258" s="8" t="s">
        <v>27567</v>
      </c>
      <c r="E2258" s="10" t="s">
        <v>22732</v>
      </c>
      <c r="F2258" s="25"/>
      <c r="G2258" s="25"/>
      <c r="H2258" s="15"/>
      <c r="I2258" s="15"/>
    </row>
    <row r="2259" ht="24" customHeight="1" spans="1:9">
      <c r="A2259" s="8" t="s">
        <v>27568</v>
      </c>
      <c r="B2259" s="22" t="s">
        <v>7785</v>
      </c>
      <c r="C2259" s="12" t="s">
        <v>175</v>
      </c>
      <c r="D2259" s="8" t="s">
        <v>27569</v>
      </c>
      <c r="E2259" s="10" t="s">
        <v>22732</v>
      </c>
      <c r="F2259" s="25"/>
      <c r="G2259" s="25"/>
      <c r="H2259" s="15"/>
      <c r="I2259" s="15"/>
    </row>
    <row r="2260" ht="24" customHeight="1" spans="1:9">
      <c r="A2260" s="8" t="s">
        <v>27570</v>
      </c>
      <c r="B2260" s="22" t="s">
        <v>7786</v>
      </c>
      <c r="C2260" s="12" t="s">
        <v>175</v>
      </c>
      <c r="D2260" s="8" t="s">
        <v>27571</v>
      </c>
      <c r="E2260" s="10" t="s">
        <v>22732</v>
      </c>
      <c r="F2260" s="25"/>
      <c r="G2260" s="25"/>
      <c r="H2260" s="15"/>
      <c r="I2260" s="15"/>
    </row>
    <row r="2261" ht="24" customHeight="1" spans="1:9">
      <c r="A2261" s="8" t="s">
        <v>27572</v>
      </c>
      <c r="B2261" s="22" t="s">
        <v>7787</v>
      </c>
      <c r="C2261" s="12" t="s">
        <v>175</v>
      </c>
      <c r="D2261" s="8" t="s">
        <v>27573</v>
      </c>
      <c r="E2261" s="10" t="s">
        <v>22732</v>
      </c>
      <c r="F2261" s="25"/>
      <c r="G2261" s="25"/>
      <c r="H2261" s="15"/>
      <c r="I2261" s="15"/>
    </row>
    <row r="2262" ht="24" customHeight="1" spans="1:9">
      <c r="A2262" s="8" t="s">
        <v>27574</v>
      </c>
      <c r="B2262" s="22" t="s">
        <v>7788</v>
      </c>
      <c r="C2262" s="12" t="s">
        <v>175</v>
      </c>
      <c r="D2262" s="8" t="s">
        <v>27575</v>
      </c>
      <c r="E2262" s="10" t="s">
        <v>22732</v>
      </c>
      <c r="F2262" s="25"/>
      <c r="G2262" s="25"/>
      <c r="H2262" s="15"/>
      <c r="I2262" s="15"/>
    </row>
    <row r="2263" ht="24" customHeight="1" spans="1:9">
      <c r="A2263" s="8" t="s">
        <v>27576</v>
      </c>
      <c r="B2263" s="22" t="s">
        <v>7789</v>
      </c>
      <c r="C2263" s="12" t="s">
        <v>175</v>
      </c>
      <c r="D2263" s="8" t="s">
        <v>27577</v>
      </c>
      <c r="E2263" s="10" t="s">
        <v>22732</v>
      </c>
      <c r="F2263" s="25"/>
      <c r="G2263" s="25"/>
      <c r="H2263" s="15"/>
      <c r="I2263" s="15"/>
    </row>
    <row r="2264" ht="24" customHeight="1" spans="1:9">
      <c r="A2264" s="8" t="s">
        <v>27578</v>
      </c>
      <c r="B2264" s="22" t="s">
        <v>7790</v>
      </c>
      <c r="C2264" s="12" t="s">
        <v>175</v>
      </c>
      <c r="D2264" s="8" t="s">
        <v>27579</v>
      </c>
      <c r="E2264" s="10" t="s">
        <v>22732</v>
      </c>
      <c r="F2264" s="25"/>
      <c r="G2264" s="25"/>
      <c r="H2264" s="15"/>
      <c r="I2264" s="15"/>
    </row>
    <row r="2265" ht="24" customHeight="1" spans="1:9">
      <c r="A2265" s="8" t="s">
        <v>27580</v>
      </c>
      <c r="B2265" s="22" t="s">
        <v>7791</v>
      </c>
      <c r="C2265" s="12" t="s">
        <v>175</v>
      </c>
      <c r="D2265" s="8" t="s">
        <v>27581</v>
      </c>
      <c r="E2265" s="10" t="s">
        <v>22732</v>
      </c>
      <c r="F2265" s="25"/>
      <c r="G2265" s="25"/>
      <c r="H2265" s="15"/>
      <c r="I2265" s="15"/>
    </row>
    <row r="2266" ht="24" customHeight="1" spans="1:9">
      <c r="A2266" s="8" t="s">
        <v>27582</v>
      </c>
      <c r="B2266" s="22" t="s">
        <v>7792</v>
      </c>
      <c r="C2266" s="12" t="s">
        <v>175</v>
      </c>
      <c r="D2266" s="8" t="s">
        <v>27583</v>
      </c>
      <c r="E2266" s="10" t="s">
        <v>22732</v>
      </c>
      <c r="F2266" s="25"/>
      <c r="G2266" s="25"/>
      <c r="H2266" s="15"/>
      <c r="I2266" s="15"/>
    </row>
    <row r="2267" ht="24" customHeight="1" spans="1:9">
      <c r="A2267" s="8" t="s">
        <v>27584</v>
      </c>
      <c r="B2267" s="22" t="s">
        <v>7793</v>
      </c>
      <c r="C2267" s="12" t="s">
        <v>175</v>
      </c>
      <c r="D2267" s="8" t="s">
        <v>27585</v>
      </c>
      <c r="E2267" s="10" t="s">
        <v>22732</v>
      </c>
      <c r="F2267" s="25"/>
      <c r="G2267" s="25"/>
      <c r="H2267" s="15"/>
      <c r="I2267" s="15"/>
    </row>
    <row r="2268" ht="24" customHeight="1" spans="1:9">
      <c r="A2268" s="8" t="s">
        <v>27586</v>
      </c>
      <c r="B2268" s="22" t="s">
        <v>7794</v>
      </c>
      <c r="C2268" s="12" t="s">
        <v>175</v>
      </c>
      <c r="D2268" s="8" t="s">
        <v>27587</v>
      </c>
      <c r="E2268" s="10" t="s">
        <v>22732</v>
      </c>
      <c r="F2268" s="25"/>
      <c r="G2268" s="25"/>
      <c r="H2268" s="15"/>
      <c r="I2268" s="15"/>
    </row>
    <row r="2269" ht="24" customHeight="1" spans="1:9">
      <c r="A2269" s="8" t="s">
        <v>27588</v>
      </c>
      <c r="B2269" s="22" t="s">
        <v>7795</v>
      </c>
      <c r="C2269" s="12" t="s">
        <v>175</v>
      </c>
      <c r="D2269" s="8" t="s">
        <v>27589</v>
      </c>
      <c r="E2269" s="10" t="s">
        <v>22732</v>
      </c>
      <c r="F2269" s="25"/>
      <c r="G2269" s="25"/>
      <c r="H2269" s="15"/>
      <c r="I2269" s="15"/>
    </row>
    <row r="2270" ht="24" customHeight="1" spans="1:9">
      <c r="A2270" s="8" t="s">
        <v>27590</v>
      </c>
      <c r="B2270" s="22" t="s">
        <v>7796</v>
      </c>
      <c r="C2270" s="12" t="s">
        <v>175</v>
      </c>
      <c r="D2270" s="8" t="s">
        <v>27591</v>
      </c>
      <c r="E2270" s="10" t="s">
        <v>22732</v>
      </c>
      <c r="F2270" s="25"/>
      <c r="G2270" s="25"/>
      <c r="H2270" s="15"/>
      <c r="I2270" s="15"/>
    </row>
    <row r="2271" ht="24" customHeight="1" spans="1:9">
      <c r="A2271" s="8" t="s">
        <v>27592</v>
      </c>
      <c r="B2271" s="22" t="s">
        <v>7797</v>
      </c>
      <c r="C2271" s="12" t="s">
        <v>175</v>
      </c>
      <c r="D2271" s="8" t="s">
        <v>27593</v>
      </c>
      <c r="E2271" s="10" t="s">
        <v>22732</v>
      </c>
      <c r="F2271" s="25"/>
      <c r="G2271" s="25"/>
      <c r="H2271" s="15"/>
      <c r="I2271" s="15"/>
    </row>
    <row r="2272" ht="24" customHeight="1" spans="1:9">
      <c r="A2272" s="8" t="s">
        <v>27594</v>
      </c>
      <c r="B2272" s="22" t="s">
        <v>7798</v>
      </c>
      <c r="C2272" s="12" t="s">
        <v>175</v>
      </c>
      <c r="D2272" s="8" t="s">
        <v>25647</v>
      </c>
      <c r="E2272" s="10" t="s">
        <v>22732</v>
      </c>
      <c r="F2272" s="25"/>
      <c r="G2272" s="25"/>
      <c r="H2272" s="15"/>
      <c r="I2272" s="15"/>
    </row>
    <row r="2273" ht="24" customHeight="1" spans="1:9">
      <c r="A2273" s="8" t="s">
        <v>27595</v>
      </c>
      <c r="B2273" s="22" t="s">
        <v>7799</v>
      </c>
      <c r="C2273" s="12" t="s">
        <v>175</v>
      </c>
      <c r="D2273" s="8" t="s">
        <v>27596</v>
      </c>
      <c r="E2273" s="10" t="s">
        <v>22732</v>
      </c>
      <c r="F2273" s="25"/>
      <c r="G2273" s="25"/>
      <c r="H2273" s="15"/>
      <c r="I2273" s="15"/>
    </row>
    <row r="2274" ht="24" customHeight="1" spans="1:9">
      <c r="A2274" s="8" t="s">
        <v>27597</v>
      </c>
      <c r="B2274" s="22" t="s">
        <v>7800</v>
      </c>
      <c r="C2274" s="12" t="s">
        <v>175</v>
      </c>
      <c r="D2274" s="8" t="s">
        <v>27598</v>
      </c>
      <c r="E2274" s="10" t="s">
        <v>22732</v>
      </c>
      <c r="F2274" s="25"/>
      <c r="G2274" s="25"/>
      <c r="H2274" s="15"/>
      <c r="I2274" s="15"/>
    </row>
    <row r="2275" ht="24" customHeight="1" spans="1:9">
      <c r="A2275" s="8" t="s">
        <v>27599</v>
      </c>
      <c r="B2275" s="22" t="s">
        <v>7801</v>
      </c>
      <c r="C2275" s="12" t="s">
        <v>175</v>
      </c>
      <c r="D2275" s="8" t="s">
        <v>27600</v>
      </c>
      <c r="E2275" s="10" t="s">
        <v>22732</v>
      </c>
      <c r="F2275" s="25"/>
      <c r="G2275" s="25"/>
      <c r="H2275" s="15"/>
      <c r="I2275" s="15"/>
    </row>
    <row r="2276" ht="24" customHeight="1" spans="1:9">
      <c r="A2276" s="8" t="s">
        <v>27601</v>
      </c>
      <c r="B2276" s="22" t="s">
        <v>7802</v>
      </c>
      <c r="C2276" s="12" t="s">
        <v>175</v>
      </c>
      <c r="D2276" s="8" t="s">
        <v>27602</v>
      </c>
      <c r="E2276" s="10" t="s">
        <v>22732</v>
      </c>
      <c r="F2276" s="25"/>
      <c r="G2276" s="25"/>
      <c r="H2276" s="15"/>
      <c r="I2276" s="15"/>
    </row>
    <row r="2277" ht="24" customHeight="1" spans="1:9">
      <c r="A2277" s="8" t="s">
        <v>27603</v>
      </c>
      <c r="B2277" s="22" t="s">
        <v>7803</v>
      </c>
      <c r="C2277" s="12" t="s">
        <v>175</v>
      </c>
      <c r="D2277" s="8" t="s">
        <v>27604</v>
      </c>
      <c r="E2277" s="10" t="s">
        <v>22732</v>
      </c>
      <c r="F2277" s="25"/>
      <c r="G2277" s="25"/>
      <c r="H2277" s="15"/>
      <c r="I2277" s="15"/>
    </row>
    <row r="2278" ht="24" customHeight="1" spans="1:9">
      <c r="A2278" s="8" t="s">
        <v>27605</v>
      </c>
      <c r="B2278" s="22" t="s">
        <v>7804</v>
      </c>
      <c r="C2278" s="12" t="s">
        <v>175</v>
      </c>
      <c r="D2278" s="8" t="s">
        <v>27606</v>
      </c>
      <c r="E2278" s="10" t="s">
        <v>22732</v>
      </c>
      <c r="F2278" s="25"/>
      <c r="G2278" s="25"/>
      <c r="H2278" s="15"/>
      <c r="I2278" s="15"/>
    </row>
    <row r="2279" ht="24" customHeight="1" spans="1:9">
      <c r="A2279" s="8" t="s">
        <v>27607</v>
      </c>
      <c r="B2279" s="22" t="s">
        <v>7805</v>
      </c>
      <c r="C2279" s="12" t="s">
        <v>175</v>
      </c>
      <c r="D2279" s="8" t="s">
        <v>27608</v>
      </c>
      <c r="E2279" s="10" t="s">
        <v>22732</v>
      </c>
      <c r="F2279" s="25"/>
      <c r="G2279" s="25"/>
      <c r="H2279" s="15"/>
      <c r="I2279" s="15"/>
    </row>
    <row r="2280" ht="24" customHeight="1" spans="1:9">
      <c r="A2280" s="8" t="s">
        <v>27609</v>
      </c>
      <c r="B2280" s="22" t="s">
        <v>27610</v>
      </c>
      <c r="C2280" s="12" t="s">
        <v>175</v>
      </c>
      <c r="D2280" s="8" t="s">
        <v>27611</v>
      </c>
      <c r="E2280" s="10" t="s">
        <v>22732</v>
      </c>
      <c r="F2280" s="25"/>
      <c r="G2280" s="25"/>
      <c r="H2280" s="15"/>
      <c r="I2280" s="15"/>
    </row>
    <row r="2281" ht="24" customHeight="1" spans="1:9">
      <c r="A2281" s="8" t="s">
        <v>27612</v>
      </c>
      <c r="B2281" s="22" t="s">
        <v>27613</v>
      </c>
      <c r="C2281" s="12" t="s">
        <v>175</v>
      </c>
      <c r="D2281" s="8" t="s">
        <v>27614</v>
      </c>
      <c r="E2281" s="10" t="s">
        <v>22732</v>
      </c>
      <c r="F2281" s="25"/>
      <c r="G2281" s="25"/>
      <c r="H2281" s="15"/>
      <c r="I2281" s="15"/>
    </row>
    <row r="2282" ht="24" customHeight="1" spans="1:9">
      <c r="A2282" s="8" t="s">
        <v>27615</v>
      </c>
      <c r="B2282" s="22" t="s">
        <v>27616</v>
      </c>
      <c r="C2282" s="12" t="s">
        <v>175</v>
      </c>
      <c r="D2282" s="8" t="s">
        <v>27617</v>
      </c>
      <c r="E2282" s="10" t="s">
        <v>22732</v>
      </c>
      <c r="F2282" s="25"/>
      <c r="G2282" s="25"/>
      <c r="H2282" s="15"/>
      <c r="I2282" s="15"/>
    </row>
    <row r="2283" ht="24" customHeight="1" spans="1:9">
      <c r="A2283" s="8" t="s">
        <v>27618</v>
      </c>
      <c r="B2283" s="22" t="s">
        <v>27619</v>
      </c>
      <c r="C2283" s="12" t="s">
        <v>175</v>
      </c>
      <c r="D2283" s="8" t="s">
        <v>27620</v>
      </c>
      <c r="E2283" s="10" t="s">
        <v>22732</v>
      </c>
      <c r="F2283" s="25"/>
      <c r="G2283" s="25"/>
      <c r="H2283" s="15"/>
      <c r="I2283" s="15"/>
    </row>
    <row r="2284" ht="24" customHeight="1" spans="1:9">
      <c r="A2284" s="8" t="s">
        <v>27621</v>
      </c>
      <c r="B2284" s="22" t="s">
        <v>27622</v>
      </c>
      <c r="C2284" s="12" t="s">
        <v>175</v>
      </c>
      <c r="D2284" s="8" t="s">
        <v>27623</v>
      </c>
      <c r="E2284" s="10" t="s">
        <v>22732</v>
      </c>
      <c r="F2284" s="25"/>
      <c r="G2284" s="25"/>
      <c r="H2284" s="15"/>
      <c r="I2284" s="15"/>
    </row>
    <row r="2285" ht="24" customHeight="1" spans="1:9">
      <c r="A2285" s="8" t="s">
        <v>27624</v>
      </c>
      <c r="B2285" s="22" t="s">
        <v>27625</v>
      </c>
      <c r="C2285" s="12" t="s">
        <v>175</v>
      </c>
      <c r="D2285" s="8" t="s">
        <v>27626</v>
      </c>
      <c r="E2285" s="10" t="s">
        <v>22732</v>
      </c>
      <c r="F2285" s="25"/>
      <c r="G2285" s="25"/>
      <c r="H2285" s="15"/>
      <c r="I2285" s="15"/>
    </row>
    <row r="2286" ht="24" customHeight="1" spans="1:9">
      <c r="A2286" s="8" t="s">
        <v>27627</v>
      </c>
      <c r="B2286" s="22" t="s">
        <v>27628</v>
      </c>
      <c r="C2286" s="12" t="s">
        <v>175</v>
      </c>
      <c r="D2286" s="8" t="s">
        <v>27629</v>
      </c>
      <c r="E2286" s="10" t="s">
        <v>22732</v>
      </c>
      <c r="F2286" s="25"/>
      <c r="G2286" s="25"/>
      <c r="H2286" s="15"/>
      <c r="I2286" s="15"/>
    </row>
    <row r="2287" ht="24" customHeight="1" spans="1:9">
      <c r="A2287" s="8" t="s">
        <v>27630</v>
      </c>
      <c r="B2287" s="22" t="s">
        <v>27631</v>
      </c>
      <c r="C2287" s="12" t="s">
        <v>175</v>
      </c>
      <c r="D2287" s="8" t="s">
        <v>27632</v>
      </c>
      <c r="E2287" s="10" t="s">
        <v>22732</v>
      </c>
      <c r="F2287" s="25"/>
      <c r="G2287" s="25"/>
      <c r="H2287" s="15"/>
      <c r="I2287" s="15"/>
    </row>
    <row r="2288" ht="24" customHeight="1" spans="1:9">
      <c r="A2288" s="8" t="s">
        <v>27633</v>
      </c>
      <c r="B2288" s="22" t="s">
        <v>27634</v>
      </c>
      <c r="C2288" s="12" t="s">
        <v>175</v>
      </c>
      <c r="D2288" s="8" t="s">
        <v>27635</v>
      </c>
      <c r="E2288" s="10" t="s">
        <v>22732</v>
      </c>
      <c r="F2288" s="25"/>
      <c r="G2288" s="25"/>
      <c r="H2288" s="15"/>
      <c r="I2288" s="15"/>
    </row>
    <row r="2289" ht="24" customHeight="1" spans="1:9">
      <c r="A2289" s="8" t="s">
        <v>27636</v>
      </c>
      <c r="B2289" s="22" t="s">
        <v>27637</v>
      </c>
      <c r="C2289" s="12" t="s">
        <v>175</v>
      </c>
      <c r="D2289" s="8" t="s">
        <v>27638</v>
      </c>
      <c r="E2289" s="10" t="s">
        <v>22732</v>
      </c>
      <c r="F2289" s="25"/>
      <c r="G2289" s="25"/>
      <c r="H2289" s="15"/>
      <c r="I2289" s="15"/>
    </row>
    <row r="2290" ht="24" customHeight="1" spans="1:9">
      <c r="A2290" s="8" t="s">
        <v>27639</v>
      </c>
      <c r="B2290" s="22" t="s">
        <v>27640</v>
      </c>
      <c r="C2290" s="12" t="s">
        <v>175</v>
      </c>
      <c r="D2290" s="8" t="s">
        <v>27641</v>
      </c>
      <c r="E2290" s="10" t="s">
        <v>22732</v>
      </c>
      <c r="F2290" s="25"/>
      <c r="G2290" s="25"/>
      <c r="H2290" s="15"/>
      <c r="I2290" s="15"/>
    </row>
    <row r="2291" ht="24" customHeight="1" spans="1:9">
      <c r="A2291" s="8" t="s">
        <v>27642</v>
      </c>
      <c r="B2291" s="22" t="s">
        <v>27643</v>
      </c>
      <c r="C2291" s="12" t="s">
        <v>175</v>
      </c>
      <c r="D2291" s="8" t="s">
        <v>23009</v>
      </c>
      <c r="E2291" s="10" t="s">
        <v>22732</v>
      </c>
      <c r="F2291" s="25"/>
      <c r="G2291" s="25"/>
      <c r="H2291" s="15"/>
      <c r="I2291" s="15"/>
    </row>
    <row r="2292" ht="24" customHeight="1" spans="1:9">
      <c r="A2292" s="8" t="s">
        <v>27644</v>
      </c>
      <c r="B2292" s="22" t="s">
        <v>27645</v>
      </c>
      <c r="C2292" s="12" t="s">
        <v>175</v>
      </c>
      <c r="D2292" s="8" t="s">
        <v>27646</v>
      </c>
      <c r="E2292" s="10" t="s">
        <v>22732</v>
      </c>
      <c r="F2292" s="25"/>
      <c r="G2292" s="25"/>
      <c r="H2292" s="15"/>
      <c r="I2292" s="15"/>
    </row>
    <row r="2293" ht="24" customHeight="1" spans="1:9">
      <c r="A2293" s="8" t="s">
        <v>27647</v>
      </c>
      <c r="B2293" s="22" t="s">
        <v>27648</v>
      </c>
      <c r="C2293" s="12" t="s">
        <v>175</v>
      </c>
      <c r="D2293" s="8" t="s">
        <v>23481</v>
      </c>
      <c r="E2293" s="10" t="s">
        <v>22732</v>
      </c>
      <c r="F2293" s="25"/>
      <c r="G2293" s="25"/>
      <c r="H2293" s="15"/>
      <c r="I2293" s="15"/>
    </row>
    <row r="2294" ht="24" customHeight="1" spans="1:9">
      <c r="A2294" s="8" t="s">
        <v>27649</v>
      </c>
      <c r="B2294" s="22" t="s">
        <v>27650</v>
      </c>
      <c r="C2294" s="12" t="s">
        <v>6935</v>
      </c>
      <c r="D2294" s="8" t="s">
        <v>27651</v>
      </c>
      <c r="E2294" s="10" t="s">
        <v>22732</v>
      </c>
      <c r="F2294" s="25"/>
      <c r="G2294" s="25"/>
      <c r="H2294" s="15"/>
      <c r="I2294" s="15"/>
    </row>
    <row r="2295" ht="24" customHeight="1" spans="1:9">
      <c r="A2295" s="8" t="s">
        <v>27652</v>
      </c>
      <c r="B2295" s="22" t="s">
        <v>7821</v>
      </c>
      <c r="C2295" s="12" t="s">
        <v>175</v>
      </c>
      <c r="D2295" s="8" t="s">
        <v>27653</v>
      </c>
      <c r="E2295" s="10" t="s">
        <v>22732</v>
      </c>
      <c r="F2295" s="25"/>
      <c r="G2295" s="25"/>
      <c r="H2295" s="15"/>
      <c r="I2295" s="15"/>
    </row>
    <row r="2296" ht="24" customHeight="1" spans="1:9">
      <c r="A2296" s="8" t="s">
        <v>27654</v>
      </c>
      <c r="B2296" s="22" t="s">
        <v>7822</v>
      </c>
      <c r="C2296" s="12" t="s">
        <v>178</v>
      </c>
      <c r="D2296" s="8" t="s">
        <v>27655</v>
      </c>
      <c r="E2296" s="10" t="s">
        <v>22732</v>
      </c>
      <c r="F2296" s="25"/>
      <c r="G2296" s="25"/>
      <c r="H2296" s="15"/>
      <c r="I2296" s="15"/>
    </row>
    <row r="2297" ht="24" customHeight="1" spans="1:9">
      <c r="A2297" s="8" t="s">
        <v>27656</v>
      </c>
      <c r="B2297" s="22" t="s">
        <v>7823</v>
      </c>
      <c r="C2297" s="12" t="s">
        <v>171</v>
      </c>
      <c r="D2297" s="8" t="s">
        <v>27657</v>
      </c>
      <c r="E2297" s="10" t="s">
        <v>22732</v>
      </c>
      <c r="F2297" s="25"/>
      <c r="G2297" s="25"/>
      <c r="H2297" s="15"/>
      <c r="I2297" s="15"/>
    </row>
    <row r="2298" ht="24" customHeight="1" spans="1:9">
      <c r="A2298" s="8" t="s">
        <v>27658</v>
      </c>
      <c r="B2298" s="22" t="s">
        <v>7824</v>
      </c>
      <c r="C2298" s="12" t="s">
        <v>171</v>
      </c>
      <c r="D2298" s="8" t="s">
        <v>27659</v>
      </c>
      <c r="E2298" s="10" t="s">
        <v>22732</v>
      </c>
      <c r="F2298" s="25"/>
      <c r="G2298" s="25"/>
      <c r="H2298" s="15"/>
      <c r="I2298" s="15"/>
    </row>
    <row r="2299" ht="24" customHeight="1" spans="1:9">
      <c r="A2299" s="8" t="s">
        <v>27660</v>
      </c>
      <c r="B2299" s="22" t="s">
        <v>7825</v>
      </c>
      <c r="C2299" s="12" t="s">
        <v>175</v>
      </c>
      <c r="D2299" s="8" t="s">
        <v>27661</v>
      </c>
      <c r="E2299" s="10" t="s">
        <v>22732</v>
      </c>
      <c r="F2299" s="25"/>
      <c r="G2299" s="25"/>
      <c r="H2299" s="15"/>
      <c r="I2299" s="15"/>
    </row>
    <row r="2300" ht="24" customHeight="1" spans="1:9">
      <c r="A2300" s="8" t="s">
        <v>27662</v>
      </c>
      <c r="B2300" s="22" t="s">
        <v>7826</v>
      </c>
      <c r="C2300" s="12" t="s">
        <v>175</v>
      </c>
      <c r="D2300" s="8" t="s">
        <v>27663</v>
      </c>
      <c r="E2300" s="10" t="s">
        <v>22732</v>
      </c>
      <c r="F2300" s="25"/>
      <c r="G2300" s="25"/>
      <c r="H2300" s="15"/>
      <c r="I2300" s="15"/>
    </row>
    <row r="2301" ht="24" customHeight="1" spans="1:9">
      <c r="A2301" s="8" t="s">
        <v>27664</v>
      </c>
      <c r="B2301" s="22" t="s">
        <v>7827</v>
      </c>
      <c r="C2301" s="12" t="s">
        <v>175</v>
      </c>
      <c r="D2301" s="8" t="s">
        <v>27665</v>
      </c>
      <c r="E2301" s="10" t="s">
        <v>22732</v>
      </c>
      <c r="F2301" s="25"/>
      <c r="G2301" s="25"/>
      <c r="H2301" s="15"/>
      <c r="I2301" s="15"/>
    </row>
    <row r="2302" ht="24" customHeight="1" spans="1:9">
      <c r="A2302" s="8" t="s">
        <v>27666</v>
      </c>
      <c r="B2302" s="22" t="s">
        <v>7828</v>
      </c>
      <c r="C2302" s="12" t="s">
        <v>175</v>
      </c>
      <c r="D2302" s="8" t="s">
        <v>27667</v>
      </c>
      <c r="E2302" s="10" t="s">
        <v>22732</v>
      </c>
      <c r="F2302" s="25"/>
      <c r="G2302" s="25"/>
      <c r="H2302" s="15"/>
      <c r="I2302" s="15"/>
    </row>
    <row r="2303" ht="24" customHeight="1" spans="1:9">
      <c r="A2303" s="8" t="s">
        <v>27668</v>
      </c>
      <c r="B2303" s="22" t="s">
        <v>7829</v>
      </c>
      <c r="C2303" s="12" t="s">
        <v>175</v>
      </c>
      <c r="D2303" s="8" t="s">
        <v>27669</v>
      </c>
      <c r="E2303" s="10" t="s">
        <v>22732</v>
      </c>
      <c r="F2303" s="25"/>
      <c r="G2303" s="25"/>
      <c r="H2303" s="15"/>
      <c r="I2303" s="15"/>
    </row>
    <row r="2304" ht="24" customHeight="1" spans="1:9">
      <c r="A2304" s="12" t="s">
        <v>27670</v>
      </c>
      <c r="B2304" s="22" t="s">
        <v>7830</v>
      </c>
      <c r="C2304" s="12" t="s">
        <v>175</v>
      </c>
      <c r="D2304" s="8" t="s">
        <v>27671</v>
      </c>
      <c r="E2304" s="10" t="s">
        <v>22732</v>
      </c>
      <c r="F2304" s="25"/>
      <c r="G2304" s="25"/>
      <c r="H2304" s="15"/>
      <c r="I2304" s="15"/>
    </row>
    <row r="2305" ht="24" customHeight="1" spans="1:9">
      <c r="A2305" s="8" t="s">
        <v>27672</v>
      </c>
      <c r="B2305" s="22" t="s">
        <v>7831</v>
      </c>
      <c r="C2305" s="12" t="s">
        <v>175</v>
      </c>
      <c r="D2305" s="8" t="s">
        <v>27673</v>
      </c>
      <c r="E2305" s="10" t="s">
        <v>22732</v>
      </c>
      <c r="F2305" s="25"/>
      <c r="G2305" s="25"/>
      <c r="H2305" s="15"/>
      <c r="I2305" s="15"/>
    </row>
    <row r="2306" ht="24" customHeight="1" spans="1:9">
      <c r="A2306" s="8" t="s">
        <v>27674</v>
      </c>
      <c r="B2306" s="22" t="s">
        <v>7832</v>
      </c>
      <c r="C2306" s="12" t="s">
        <v>175</v>
      </c>
      <c r="D2306" s="8" t="s">
        <v>27675</v>
      </c>
      <c r="E2306" s="10" t="s">
        <v>22732</v>
      </c>
      <c r="F2306" s="25"/>
      <c r="G2306" s="25"/>
      <c r="H2306" s="15"/>
      <c r="I2306" s="15"/>
    </row>
    <row r="2307" ht="24" customHeight="1" spans="1:9">
      <c r="A2307" s="8" t="s">
        <v>27676</v>
      </c>
      <c r="B2307" s="22" t="s">
        <v>7833</v>
      </c>
      <c r="C2307" s="12" t="s">
        <v>175</v>
      </c>
      <c r="D2307" s="8" t="s">
        <v>27677</v>
      </c>
      <c r="E2307" s="10" t="s">
        <v>22732</v>
      </c>
      <c r="F2307" s="25"/>
      <c r="G2307" s="25"/>
      <c r="H2307" s="15"/>
      <c r="I2307" s="15"/>
    </row>
    <row r="2308" ht="24" customHeight="1" spans="1:9">
      <c r="A2308" s="8" t="s">
        <v>27678</v>
      </c>
      <c r="B2308" s="22" t="s">
        <v>7834</v>
      </c>
      <c r="C2308" s="12" t="s">
        <v>175</v>
      </c>
      <c r="D2308" s="8" t="s">
        <v>27679</v>
      </c>
      <c r="E2308" s="10" t="s">
        <v>22732</v>
      </c>
      <c r="F2308" s="25"/>
      <c r="G2308" s="25"/>
      <c r="H2308" s="15"/>
      <c r="I2308" s="15"/>
    </row>
    <row r="2309" ht="24" customHeight="1" spans="1:9">
      <c r="A2309" s="8" t="s">
        <v>27680</v>
      </c>
      <c r="B2309" s="22" t="s">
        <v>7835</v>
      </c>
      <c r="C2309" s="12" t="s">
        <v>175</v>
      </c>
      <c r="D2309" s="8" t="s">
        <v>27681</v>
      </c>
      <c r="E2309" s="10" t="s">
        <v>22732</v>
      </c>
      <c r="F2309" s="25"/>
      <c r="G2309" s="25"/>
      <c r="H2309" s="15"/>
      <c r="I2309" s="15"/>
    </row>
    <row r="2310" ht="24" customHeight="1" spans="1:9">
      <c r="A2310" s="8" t="s">
        <v>27682</v>
      </c>
      <c r="B2310" s="22" t="s">
        <v>7836</v>
      </c>
      <c r="C2310" s="12" t="s">
        <v>175</v>
      </c>
      <c r="D2310" s="8" t="s">
        <v>27683</v>
      </c>
      <c r="E2310" s="10" t="s">
        <v>22732</v>
      </c>
      <c r="F2310" s="25"/>
      <c r="G2310" s="25"/>
      <c r="H2310" s="15"/>
      <c r="I2310" s="15"/>
    </row>
    <row r="2311" ht="24" customHeight="1" spans="1:9">
      <c r="A2311" s="8" t="s">
        <v>27684</v>
      </c>
      <c r="B2311" s="22" t="s">
        <v>7837</v>
      </c>
      <c r="C2311" s="12" t="s">
        <v>175</v>
      </c>
      <c r="D2311" s="8" t="s">
        <v>27685</v>
      </c>
      <c r="E2311" s="10" t="s">
        <v>22732</v>
      </c>
      <c r="F2311" s="25"/>
      <c r="G2311" s="25"/>
      <c r="H2311" s="15"/>
      <c r="I2311" s="15"/>
    </row>
    <row r="2312" ht="24" customHeight="1" spans="1:9">
      <c r="A2312" s="8" t="s">
        <v>27686</v>
      </c>
      <c r="B2312" s="22" t="s">
        <v>7838</v>
      </c>
      <c r="C2312" s="12" t="s">
        <v>175</v>
      </c>
      <c r="D2312" s="8" t="s">
        <v>27687</v>
      </c>
      <c r="E2312" s="10" t="s">
        <v>22732</v>
      </c>
      <c r="F2312" s="25"/>
      <c r="G2312" s="25"/>
      <c r="H2312" s="15"/>
      <c r="I2312" s="15"/>
    </row>
    <row r="2313" ht="24" customHeight="1" spans="1:9">
      <c r="A2313" s="8" t="s">
        <v>27688</v>
      </c>
      <c r="B2313" s="22" t="s">
        <v>7839</v>
      </c>
      <c r="C2313" s="12" t="s">
        <v>175</v>
      </c>
      <c r="D2313" s="8" t="s">
        <v>27689</v>
      </c>
      <c r="E2313" s="10" t="s">
        <v>22732</v>
      </c>
      <c r="F2313" s="25"/>
      <c r="G2313" s="25"/>
      <c r="H2313" s="15"/>
      <c r="I2313" s="15"/>
    </row>
    <row r="2314" ht="24" customHeight="1" spans="1:9">
      <c r="A2314" s="8" t="s">
        <v>27690</v>
      </c>
      <c r="B2314" s="22" t="s">
        <v>7840</v>
      </c>
      <c r="C2314" s="12" t="s">
        <v>175</v>
      </c>
      <c r="D2314" s="8" t="s">
        <v>27691</v>
      </c>
      <c r="E2314" s="10" t="s">
        <v>22732</v>
      </c>
      <c r="F2314" s="25"/>
      <c r="G2314" s="25"/>
      <c r="H2314" s="15"/>
      <c r="I2314" s="15"/>
    </row>
    <row r="2315" ht="24" customHeight="1" spans="1:9">
      <c r="A2315" s="8" t="s">
        <v>27692</v>
      </c>
      <c r="B2315" s="22" t="s">
        <v>7841</v>
      </c>
      <c r="C2315" s="12" t="s">
        <v>175</v>
      </c>
      <c r="D2315" s="8" t="s">
        <v>27693</v>
      </c>
      <c r="E2315" s="10" t="s">
        <v>22732</v>
      </c>
      <c r="F2315" s="25"/>
      <c r="G2315" s="25"/>
      <c r="H2315" s="15"/>
      <c r="I2315" s="15"/>
    </row>
    <row r="2316" ht="24" customHeight="1" spans="1:9">
      <c r="A2316" s="8" t="s">
        <v>27694</v>
      </c>
      <c r="B2316" s="22" t="s">
        <v>7842</v>
      </c>
      <c r="C2316" s="12" t="s">
        <v>175</v>
      </c>
      <c r="D2316" s="8" t="s">
        <v>27695</v>
      </c>
      <c r="E2316" s="10" t="s">
        <v>22732</v>
      </c>
      <c r="F2316" s="25"/>
      <c r="G2316" s="25"/>
      <c r="H2316" s="15"/>
      <c r="I2316" s="15"/>
    </row>
    <row r="2317" ht="24" customHeight="1" spans="1:9">
      <c r="A2317" s="8" t="s">
        <v>27696</v>
      </c>
      <c r="B2317" s="22" t="s">
        <v>7843</v>
      </c>
      <c r="C2317" s="12" t="s">
        <v>175</v>
      </c>
      <c r="D2317" s="8" t="s">
        <v>27697</v>
      </c>
      <c r="E2317" s="10" t="s">
        <v>22732</v>
      </c>
      <c r="F2317" s="25"/>
      <c r="G2317" s="25"/>
      <c r="H2317" s="15"/>
      <c r="I2317" s="15"/>
    </row>
    <row r="2318" ht="24" customHeight="1" spans="1:9">
      <c r="A2318" s="8" t="s">
        <v>27698</v>
      </c>
      <c r="B2318" s="22" t="s">
        <v>7844</v>
      </c>
      <c r="C2318" s="12" t="s">
        <v>175</v>
      </c>
      <c r="D2318" s="8" t="s">
        <v>27699</v>
      </c>
      <c r="E2318" s="10" t="s">
        <v>22732</v>
      </c>
      <c r="F2318" s="25"/>
      <c r="G2318" s="25"/>
      <c r="H2318" s="15"/>
      <c r="I2318" s="15"/>
    </row>
    <row r="2319" ht="24" customHeight="1" spans="1:9">
      <c r="A2319" s="8" t="s">
        <v>27700</v>
      </c>
      <c r="B2319" s="22" t="s">
        <v>7845</v>
      </c>
      <c r="C2319" s="12" t="s">
        <v>175</v>
      </c>
      <c r="D2319" s="8" t="s">
        <v>27701</v>
      </c>
      <c r="E2319" s="10" t="s">
        <v>22732</v>
      </c>
      <c r="F2319" s="25"/>
      <c r="G2319" s="25"/>
      <c r="H2319" s="15"/>
      <c r="I2319" s="15"/>
    </row>
    <row r="2320" ht="24" customHeight="1" spans="1:9">
      <c r="A2320" s="8" t="s">
        <v>27702</v>
      </c>
      <c r="B2320" s="22" t="s">
        <v>7846</v>
      </c>
      <c r="C2320" s="12" t="s">
        <v>175</v>
      </c>
      <c r="D2320" s="8" t="s">
        <v>27703</v>
      </c>
      <c r="E2320" s="10" t="s">
        <v>22732</v>
      </c>
      <c r="F2320" s="25"/>
      <c r="G2320" s="25"/>
      <c r="H2320" s="15"/>
      <c r="I2320" s="15"/>
    </row>
    <row r="2321" ht="24" customHeight="1" spans="1:9">
      <c r="A2321" s="8" t="s">
        <v>27704</v>
      </c>
      <c r="B2321" s="22" t="s">
        <v>7847</v>
      </c>
      <c r="C2321" s="12" t="s">
        <v>175</v>
      </c>
      <c r="D2321" s="8" t="s">
        <v>27705</v>
      </c>
      <c r="E2321" s="10" t="s">
        <v>22732</v>
      </c>
      <c r="F2321" s="25"/>
      <c r="G2321" s="25"/>
      <c r="H2321" s="15"/>
      <c r="I2321" s="15"/>
    </row>
    <row r="2322" ht="24" customHeight="1" spans="1:9">
      <c r="A2322" s="8" t="s">
        <v>27706</v>
      </c>
      <c r="B2322" s="22" t="s">
        <v>7848</v>
      </c>
      <c r="C2322" s="12" t="s">
        <v>175</v>
      </c>
      <c r="D2322" s="8" t="s">
        <v>27707</v>
      </c>
      <c r="E2322" s="10" t="s">
        <v>22732</v>
      </c>
      <c r="F2322" s="25"/>
      <c r="G2322" s="25"/>
      <c r="H2322" s="15"/>
      <c r="I2322" s="15"/>
    </row>
    <row r="2323" ht="24" customHeight="1" spans="1:9">
      <c r="A2323" s="8" t="s">
        <v>27708</v>
      </c>
      <c r="B2323" s="22" t="s">
        <v>7849</v>
      </c>
      <c r="C2323" s="12" t="s">
        <v>175</v>
      </c>
      <c r="D2323" s="8" t="s">
        <v>27709</v>
      </c>
      <c r="E2323" s="10" t="s">
        <v>22732</v>
      </c>
      <c r="F2323" s="25"/>
      <c r="G2323" s="25"/>
      <c r="H2323" s="15"/>
      <c r="I2323" s="15"/>
    </row>
    <row r="2324" ht="24" customHeight="1" spans="1:9">
      <c r="A2324" s="8" t="s">
        <v>27710</v>
      </c>
      <c r="B2324" s="22" t="s">
        <v>7850</v>
      </c>
      <c r="C2324" s="12" t="s">
        <v>175</v>
      </c>
      <c r="D2324" s="8" t="s">
        <v>27711</v>
      </c>
      <c r="E2324" s="10" t="s">
        <v>22732</v>
      </c>
      <c r="F2324" s="25"/>
      <c r="G2324" s="25"/>
      <c r="H2324" s="15"/>
      <c r="I2324" s="15"/>
    </row>
    <row r="2325" ht="24" customHeight="1" spans="1:9">
      <c r="A2325" s="8" t="s">
        <v>27712</v>
      </c>
      <c r="B2325" s="22" t="s">
        <v>7851</v>
      </c>
      <c r="C2325" s="12" t="s">
        <v>175</v>
      </c>
      <c r="D2325" s="8" t="s">
        <v>27713</v>
      </c>
      <c r="E2325" s="10" t="s">
        <v>22732</v>
      </c>
      <c r="F2325" s="25"/>
      <c r="G2325" s="25"/>
      <c r="H2325" s="15"/>
      <c r="I2325" s="15"/>
    </row>
    <row r="2326" ht="24" customHeight="1" spans="1:9">
      <c r="A2326" s="8" t="s">
        <v>27714</v>
      </c>
      <c r="B2326" s="22" t="s">
        <v>7852</v>
      </c>
      <c r="C2326" s="12" t="s">
        <v>175</v>
      </c>
      <c r="D2326" s="8" t="s">
        <v>27715</v>
      </c>
      <c r="E2326" s="10" t="s">
        <v>22732</v>
      </c>
      <c r="F2326" s="25"/>
      <c r="G2326" s="25"/>
      <c r="H2326" s="15"/>
      <c r="I2326" s="15"/>
    </row>
    <row r="2327" ht="24" customHeight="1" spans="1:9">
      <c r="A2327" s="8" t="s">
        <v>27716</v>
      </c>
      <c r="B2327" s="22" t="s">
        <v>7853</v>
      </c>
      <c r="C2327" s="12" t="s">
        <v>175</v>
      </c>
      <c r="D2327" s="8" t="s">
        <v>27717</v>
      </c>
      <c r="E2327" s="10" t="s">
        <v>22732</v>
      </c>
      <c r="F2327" s="25"/>
      <c r="G2327" s="25"/>
      <c r="H2327" s="15"/>
      <c r="I2327" s="15"/>
    </row>
    <row r="2328" ht="24" customHeight="1" spans="1:9">
      <c r="A2328" s="8" t="s">
        <v>27718</v>
      </c>
      <c r="B2328" s="22" t="s">
        <v>7854</v>
      </c>
      <c r="C2328" s="12" t="s">
        <v>175</v>
      </c>
      <c r="D2328" s="8" t="s">
        <v>27719</v>
      </c>
      <c r="E2328" s="10" t="s">
        <v>22732</v>
      </c>
      <c r="F2328" s="25"/>
      <c r="G2328" s="25"/>
      <c r="H2328" s="15"/>
      <c r="I2328" s="15"/>
    </row>
    <row r="2329" ht="24" customHeight="1" spans="1:9">
      <c r="A2329" s="8" t="s">
        <v>27720</v>
      </c>
      <c r="B2329" s="22" t="s">
        <v>7855</v>
      </c>
      <c r="C2329" s="12" t="s">
        <v>175</v>
      </c>
      <c r="D2329" s="8" t="s">
        <v>27721</v>
      </c>
      <c r="E2329" s="10" t="s">
        <v>22732</v>
      </c>
      <c r="F2329" s="25"/>
      <c r="G2329" s="25"/>
      <c r="H2329" s="15"/>
      <c r="I2329" s="15"/>
    </row>
    <row r="2330" ht="24" customHeight="1" spans="1:9">
      <c r="A2330" s="8" t="s">
        <v>27722</v>
      </c>
      <c r="B2330" s="22" t="s">
        <v>7856</v>
      </c>
      <c r="C2330" s="12" t="s">
        <v>175</v>
      </c>
      <c r="D2330" s="8" t="s">
        <v>27723</v>
      </c>
      <c r="E2330" s="10" t="s">
        <v>22732</v>
      </c>
      <c r="F2330" s="25"/>
      <c r="G2330" s="25"/>
      <c r="H2330" s="15"/>
      <c r="I2330" s="15"/>
    </row>
    <row r="2331" ht="24" customHeight="1" spans="1:9">
      <c r="A2331" s="8" t="s">
        <v>27724</v>
      </c>
      <c r="B2331" s="22" t="s">
        <v>7857</v>
      </c>
      <c r="C2331" s="12" t="s">
        <v>175</v>
      </c>
      <c r="D2331" s="8" t="s">
        <v>27725</v>
      </c>
      <c r="E2331" s="10" t="s">
        <v>22732</v>
      </c>
      <c r="F2331" s="25"/>
      <c r="G2331" s="25"/>
      <c r="H2331" s="15"/>
      <c r="I2331" s="15"/>
    </row>
    <row r="2332" ht="24" customHeight="1" spans="1:9">
      <c r="A2332" s="8" t="s">
        <v>27726</v>
      </c>
      <c r="B2332" s="22" t="s">
        <v>7858</v>
      </c>
      <c r="C2332" s="12" t="s">
        <v>175</v>
      </c>
      <c r="D2332" s="8" t="s">
        <v>27727</v>
      </c>
      <c r="E2332" s="10" t="s">
        <v>22732</v>
      </c>
      <c r="F2332" s="25"/>
      <c r="G2332" s="25"/>
      <c r="H2332" s="15"/>
      <c r="I2332" s="15"/>
    </row>
    <row r="2333" ht="24" customHeight="1" spans="1:9">
      <c r="A2333" s="8" t="s">
        <v>27728</v>
      </c>
      <c r="B2333" s="22" t="s">
        <v>7859</v>
      </c>
      <c r="C2333" s="12" t="s">
        <v>175</v>
      </c>
      <c r="D2333" s="8" t="s">
        <v>27729</v>
      </c>
      <c r="E2333" s="10" t="s">
        <v>22732</v>
      </c>
      <c r="F2333" s="25"/>
      <c r="G2333" s="25"/>
      <c r="H2333" s="15"/>
      <c r="I2333" s="15"/>
    </row>
    <row r="2334" ht="24" customHeight="1" spans="1:9">
      <c r="A2334" s="8" t="s">
        <v>27730</v>
      </c>
      <c r="B2334" s="22" t="s">
        <v>7860</v>
      </c>
      <c r="C2334" s="12" t="s">
        <v>175</v>
      </c>
      <c r="D2334" s="8" t="s">
        <v>27731</v>
      </c>
      <c r="E2334" s="10" t="s">
        <v>22732</v>
      </c>
      <c r="F2334" s="25"/>
      <c r="G2334" s="25"/>
      <c r="H2334" s="15"/>
      <c r="I2334" s="15"/>
    </row>
    <row r="2335" ht="24" customHeight="1" spans="1:9">
      <c r="A2335" s="8" t="s">
        <v>27732</v>
      </c>
      <c r="B2335" s="22" t="s">
        <v>7861</v>
      </c>
      <c r="C2335" s="12" t="s">
        <v>175</v>
      </c>
      <c r="D2335" s="8" t="s">
        <v>27733</v>
      </c>
      <c r="E2335" s="10" t="s">
        <v>22732</v>
      </c>
      <c r="F2335" s="25"/>
      <c r="G2335" s="25"/>
      <c r="H2335" s="15"/>
      <c r="I2335" s="15"/>
    </row>
    <row r="2336" ht="24" customHeight="1" spans="1:9">
      <c r="A2336" s="8" t="s">
        <v>27734</v>
      </c>
      <c r="B2336" s="22" t="s">
        <v>7862</v>
      </c>
      <c r="C2336" s="12" t="s">
        <v>175</v>
      </c>
      <c r="D2336" s="8" t="s">
        <v>27735</v>
      </c>
      <c r="E2336" s="10" t="s">
        <v>22732</v>
      </c>
      <c r="F2336" s="25"/>
      <c r="G2336" s="25"/>
      <c r="H2336" s="15"/>
      <c r="I2336" s="15"/>
    </row>
    <row r="2337" ht="24" customHeight="1" spans="1:9">
      <c r="A2337" s="8" t="s">
        <v>27736</v>
      </c>
      <c r="B2337" s="22" t="s">
        <v>7863</v>
      </c>
      <c r="C2337" s="12" t="s">
        <v>175</v>
      </c>
      <c r="D2337" s="8" t="s">
        <v>27737</v>
      </c>
      <c r="E2337" s="10" t="s">
        <v>22732</v>
      </c>
      <c r="F2337" s="25"/>
      <c r="G2337" s="25"/>
      <c r="H2337" s="15"/>
      <c r="I2337" s="15"/>
    </row>
    <row r="2338" ht="24" customHeight="1" spans="1:9">
      <c r="A2338" s="8" t="s">
        <v>27738</v>
      </c>
      <c r="B2338" s="22" t="s">
        <v>7864</v>
      </c>
      <c r="C2338" s="12" t="s">
        <v>175</v>
      </c>
      <c r="D2338" s="8" t="s">
        <v>27739</v>
      </c>
      <c r="E2338" s="10" t="s">
        <v>22732</v>
      </c>
      <c r="F2338" s="25"/>
      <c r="G2338" s="25"/>
      <c r="H2338" s="15"/>
      <c r="I2338" s="15"/>
    </row>
    <row r="2339" ht="24" customHeight="1" spans="1:9">
      <c r="A2339" s="8" t="s">
        <v>27740</v>
      </c>
      <c r="B2339" s="22" t="s">
        <v>7865</v>
      </c>
      <c r="C2339" s="12" t="s">
        <v>175</v>
      </c>
      <c r="D2339" s="8" t="s">
        <v>27741</v>
      </c>
      <c r="E2339" s="10" t="s">
        <v>22732</v>
      </c>
      <c r="F2339" s="25"/>
      <c r="G2339" s="25"/>
      <c r="H2339" s="15"/>
      <c r="I2339" s="15"/>
    </row>
    <row r="2340" ht="24" customHeight="1" spans="1:9">
      <c r="A2340" s="8" t="s">
        <v>27742</v>
      </c>
      <c r="B2340" s="22" t="s">
        <v>7866</v>
      </c>
      <c r="C2340" s="12" t="s">
        <v>175</v>
      </c>
      <c r="D2340" s="8" t="s">
        <v>27743</v>
      </c>
      <c r="E2340" s="10" t="s">
        <v>22732</v>
      </c>
      <c r="F2340" s="25"/>
      <c r="G2340" s="25"/>
      <c r="H2340" s="15"/>
      <c r="I2340" s="15"/>
    </row>
    <row r="2341" ht="24" customHeight="1" spans="1:9">
      <c r="A2341" s="8" t="s">
        <v>27744</v>
      </c>
      <c r="B2341" s="22" t="s">
        <v>7867</v>
      </c>
      <c r="C2341" s="12" t="s">
        <v>175</v>
      </c>
      <c r="D2341" s="8" t="s">
        <v>27745</v>
      </c>
      <c r="E2341" s="10" t="s">
        <v>22732</v>
      </c>
      <c r="F2341" s="25"/>
      <c r="G2341" s="25"/>
      <c r="H2341" s="15"/>
      <c r="I2341" s="15"/>
    </row>
    <row r="2342" ht="24" customHeight="1" spans="1:9">
      <c r="A2342" s="8" t="s">
        <v>27746</v>
      </c>
      <c r="B2342" s="22" t="s">
        <v>7868</v>
      </c>
      <c r="C2342" s="12" t="s">
        <v>175</v>
      </c>
      <c r="D2342" s="8" t="s">
        <v>27747</v>
      </c>
      <c r="E2342" s="10" t="s">
        <v>22732</v>
      </c>
      <c r="F2342" s="25"/>
      <c r="G2342" s="25"/>
      <c r="H2342" s="15"/>
      <c r="I2342" s="15"/>
    </row>
    <row r="2343" ht="24" customHeight="1" spans="1:9">
      <c r="A2343" s="8" t="s">
        <v>27748</v>
      </c>
      <c r="B2343" s="22" t="s">
        <v>7869</v>
      </c>
      <c r="C2343" s="12" t="s">
        <v>175</v>
      </c>
      <c r="D2343" s="8" t="s">
        <v>27749</v>
      </c>
      <c r="E2343" s="10" t="s">
        <v>22732</v>
      </c>
      <c r="F2343" s="25"/>
      <c r="G2343" s="25"/>
      <c r="H2343" s="15"/>
      <c r="I2343" s="15"/>
    </row>
    <row r="2344" ht="24" customHeight="1" spans="1:9">
      <c r="A2344" s="8" t="s">
        <v>27750</v>
      </c>
      <c r="B2344" s="22" t="s">
        <v>7870</v>
      </c>
      <c r="C2344" s="12" t="s">
        <v>175</v>
      </c>
      <c r="D2344" s="8" t="s">
        <v>27751</v>
      </c>
      <c r="E2344" s="10" t="s">
        <v>22732</v>
      </c>
      <c r="F2344" s="25"/>
      <c r="G2344" s="25"/>
      <c r="H2344" s="15"/>
      <c r="I2344" s="15"/>
    </row>
    <row r="2345" ht="24" customHeight="1" spans="1:9">
      <c r="A2345" s="8" t="s">
        <v>27752</v>
      </c>
      <c r="B2345" s="22" t="s">
        <v>7871</v>
      </c>
      <c r="C2345" s="12" t="s">
        <v>175</v>
      </c>
      <c r="D2345" s="8" t="s">
        <v>27753</v>
      </c>
      <c r="E2345" s="10" t="s">
        <v>22732</v>
      </c>
      <c r="F2345" s="25"/>
      <c r="G2345" s="25"/>
      <c r="H2345" s="15"/>
      <c r="I2345" s="15"/>
    </row>
    <row r="2346" ht="24" customHeight="1" spans="1:9">
      <c r="A2346" s="8" t="s">
        <v>27754</v>
      </c>
      <c r="B2346" s="22" t="s">
        <v>7872</v>
      </c>
      <c r="C2346" s="12" t="s">
        <v>175</v>
      </c>
      <c r="D2346" s="8" t="s">
        <v>27755</v>
      </c>
      <c r="E2346" s="10" t="s">
        <v>22732</v>
      </c>
      <c r="F2346" s="25"/>
      <c r="G2346" s="25"/>
      <c r="H2346" s="15"/>
      <c r="I2346" s="15"/>
    </row>
    <row r="2347" ht="24" customHeight="1" spans="1:9">
      <c r="A2347" s="8" t="s">
        <v>27756</v>
      </c>
      <c r="B2347" s="22" t="s">
        <v>7873</v>
      </c>
      <c r="C2347" s="12" t="s">
        <v>175</v>
      </c>
      <c r="D2347" s="8" t="s">
        <v>27757</v>
      </c>
      <c r="E2347" s="10" t="s">
        <v>22732</v>
      </c>
      <c r="F2347" s="25"/>
      <c r="G2347" s="25"/>
      <c r="H2347" s="15"/>
      <c r="I2347" s="15"/>
    </row>
    <row r="2348" ht="24" customHeight="1" spans="1:9">
      <c r="A2348" s="8" t="s">
        <v>27758</v>
      </c>
      <c r="B2348" s="22" t="s">
        <v>7874</v>
      </c>
      <c r="C2348" s="12" t="s">
        <v>175</v>
      </c>
      <c r="D2348" s="8" t="s">
        <v>27759</v>
      </c>
      <c r="E2348" s="10" t="s">
        <v>22732</v>
      </c>
      <c r="F2348" s="25"/>
      <c r="G2348" s="25"/>
      <c r="H2348" s="15"/>
      <c r="I2348" s="15"/>
    </row>
    <row r="2349" ht="24" customHeight="1" spans="1:9">
      <c r="A2349" s="8" t="s">
        <v>27760</v>
      </c>
      <c r="B2349" s="22" t="s">
        <v>7875</v>
      </c>
      <c r="C2349" s="12" t="s">
        <v>175</v>
      </c>
      <c r="D2349" s="8" t="s">
        <v>27761</v>
      </c>
      <c r="E2349" s="10" t="s">
        <v>22732</v>
      </c>
      <c r="F2349" s="25"/>
      <c r="G2349" s="25"/>
      <c r="H2349" s="15"/>
      <c r="I2349" s="15"/>
    </row>
    <row r="2350" ht="24" customHeight="1" spans="1:9">
      <c r="A2350" s="8" t="s">
        <v>27762</v>
      </c>
      <c r="B2350" s="22" t="s">
        <v>7876</v>
      </c>
      <c r="C2350" s="12" t="s">
        <v>175</v>
      </c>
      <c r="D2350" s="8" t="s">
        <v>27763</v>
      </c>
      <c r="E2350" s="10" t="s">
        <v>22732</v>
      </c>
      <c r="F2350" s="25"/>
      <c r="G2350" s="25"/>
      <c r="H2350" s="15"/>
      <c r="I2350" s="15"/>
    </row>
    <row r="2351" ht="24" customHeight="1" spans="1:9">
      <c r="A2351" s="8" t="s">
        <v>27764</v>
      </c>
      <c r="B2351" s="22" t="s">
        <v>7877</v>
      </c>
      <c r="C2351" s="12" t="s">
        <v>175</v>
      </c>
      <c r="D2351" s="8" t="s">
        <v>27765</v>
      </c>
      <c r="E2351" s="10" t="s">
        <v>22732</v>
      </c>
      <c r="F2351" s="25"/>
      <c r="G2351" s="25"/>
      <c r="H2351" s="15"/>
      <c r="I2351" s="15"/>
    </row>
    <row r="2352" ht="24" customHeight="1" spans="1:9">
      <c r="A2352" s="8" t="s">
        <v>27766</v>
      </c>
      <c r="B2352" s="22" t="s">
        <v>7878</v>
      </c>
      <c r="C2352" s="12" t="s">
        <v>175</v>
      </c>
      <c r="D2352" s="8" t="s">
        <v>27767</v>
      </c>
      <c r="E2352" s="10" t="s">
        <v>22732</v>
      </c>
      <c r="F2352" s="25"/>
      <c r="G2352" s="25"/>
      <c r="H2352" s="15"/>
      <c r="I2352" s="15"/>
    </row>
    <row r="2353" ht="24" customHeight="1" spans="1:9">
      <c r="A2353" s="8" t="s">
        <v>27768</v>
      </c>
      <c r="B2353" s="22" t="s">
        <v>7879</v>
      </c>
      <c r="C2353" s="12" t="s">
        <v>175</v>
      </c>
      <c r="D2353" s="8" t="s">
        <v>27769</v>
      </c>
      <c r="E2353" s="10" t="s">
        <v>22732</v>
      </c>
      <c r="F2353" s="25"/>
      <c r="G2353" s="25"/>
      <c r="H2353" s="15"/>
      <c r="I2353" s="15"/>
    </row>
    <row r="2354" ht="24" customHeight="1" spans="1:9">
      <c r="A2354" s="8" t="s">
        <v>27770</v>
      </c>
      <c r="B2354" s="22" t="s">
        <v>7880</v>
      </c>
      <c r="C2354" s="12" t="s">
        <v>175</v>
      </c>
      <c r="D2354" s="8" t="s">
        <v>27771</v>
      </c>
      <c r="E2354" s="10" t="s">
        <v>22732</v>
      </c>
      <c r="F2354" s="25"/>
      <c r="G2354" s="25"/>
      <c r="H2354" s="15"/>
      <c r="I2354" s="15"/>
    </row>
    <row r="2355" ht="24" customHeight="1" spans="1:9">
      <c r="A2355" s="8" t="s">
        <v>27772</v>
      </c>
      <c r="B2355" s="22" t="s">
        <v>7881</v>
      </c>
      <c r="C2355" s="12" t="s">
        <v>175</v>
      </c>
      <c r="D2355" s="8" t="s">
        <v>27773</v>
      </c>
      <c r="E2355" s="10" t="s">
        <v>22732</v>
      </c>
      <c r="F2355" s="25"/>
      <c r="G2355" s="25"/>
      <c r="H2355" s="15"/>
      <c r="I2355" s="15"/>
    </row>
    <row r="2356" ht="24" customHeight="1" spans="1:9">
      <c r="A2356" s="8" t="s">
        <v>27774</v>
      </c>
      <c r="B2356" s="22" t="s">
        <v>7882</v>
      </c>
      <c r="C2356" s="12" t="s">
        <v>175</v>
      </c>
      <c r="D2356" s="8" t="s">
        <v>27775</v>
      </c>
      <c r="E2356" s="10" t="s">
        <v>22732</v>
      </c>
      <c r="F2356" s="25"/>
      <c r="G2356" s="25"/>
      <c r="H2356" s="15"/>
      <c r="I2356" s="15"/>
    </row>
    <row r="2357" ht="24" customHeight="1" spans="1:9">
      <c r="A2357" s="8" t="s">
        <v>27776</v>
      </c>
      <c r="B2357" s="22" t="s">
        <v>7883</v>
      </c>
      <c r="C2357" s="12" t="s">
        <v>175</v>
      </c>
      <c r="D2357" s="8" t="s">
        <v>27777</v>
      </c>
      <c r="E2357" s="10" t="s">
        <v>22732</v>
      </c>
      <c r="F2357" s="25"/>
      <c r="G2357" s="25"/>
      <c r="H2357" s="15"/>
      <c r="I2357" s="15"/>
    </row>
    <row r="2358" ht="24" customHeight="1" spans="1:9">
      <c r="A2358" s="8" t="s">
        <v>27778</v>
      </c>
      <c r="B2358" s="22" t="s">
        <v>7884</v>
      </c>
      <c r="C2358" s="12" t="s">
        <v>175</v>
      </c>
      <c r="D2358" s="8" t="s">
        <v>27779</v>
      </c>
      <c r="E2358" s="10" t="s">
        <v>22732</v>
      </c>
      <c r="F2358" s="25"/>
      <c r="G2358" s="25"/>
      <c r="H2358" s="15"/>
      <c r="I2358" s="15"/>
    </row>
    <row r="2359" ht="24" customHeight="1" spans="1:9">
      <c r="A2359" s="8" t="s">
        <v>27780</v>
      </c>
      <c r="B2359" s="22" t="s">
        <v>7885</v>
      </c>
      <c r="C2359" s="12" t="s">
        <v>175</v>
      </c>
      <c r="D2359" s="8" t="s">
        <v>27781</v>
      </c>
      <c r="E2359" s="10" t="s">
        <v>22732</v>
      </c>
      <c r="F2359" s="25"/>
      <c r="G2359" s="25"/>
      <c r="H2359" s="15"/>
      <c r="I2359" s="15"/>
    </row>
    <row r="2360" ht="24" customHeight="1" spans="1:9">
      <c r="A2360" s="8" t="s">
        <v>27782</v>
      </c>
      <c r="B2360" s="22" t="s">
        <v>7886</v>
      </c>
      <c r="C2360" s="12" t="s">
        <v>175</v>
      </c>
      <c r="D2360" s="8" t="s">
        <v>27783</v>
      </c>
      <c r="E2360" s="10" t="s">
        <v>22732</v>
      </c>
      <c r="F2360" s="25"/>
      <c r="G2360" s="25"/>
      <c r="H2360" s="15"/>
      <c r="I2360" s="15"/>
    </row>
    <row r="2361" ht="24" customHeight="1" spans="1:9">
      <c r="A2361" s="8" t="s">
        <v>27784</v>
      </c>
      <c r="B2361" s="22" t="s">
        <v>7887</v>
      </c>
      <c r="C2361" s="12" t="s">
        <v>175</v>
      </c>
      <c r="D2361" s="8" t="s">
        <v>27785</v>
      </c>
      <c r="E2361" s="10" t="s">
        <v>22732</v>
      </c>
      <c r="F2361" s="25"/>
      <c r="G2361" s="25"/>
      <c r="H2361" s="15"/>
      <c r="I2361" s="15"/>
    </row>
    <row r="2362" ht="24" customHeight="1" spans="1:9">
      <c r="A2362" s="8" t="s">
        <v>27786</v>
      </c>
      <c r="B2362" s="22" t="s">
        <v>7888</v>
      </c>
      <c r="C2362" s="12" t="s">
        <v>175</v>
      </c>
      <c r="D2362" s="8" t="s">
        <v>27787</v>
      </c>
      <c r="E2362" s="10" t="s">
        <v>22732</v>
      </c>
      <c r="F2362" s="25"/>
      <c r="G2362" s="25"/>
      <c r="H2362" s="15"/>
      <c r="I2362" s="15"/>
    </row>
    <row r="2363" ht="24" customHeight="1" spans="1:9">
      <c r="A2363" s="8" t="s">
        <v>27788</v>
      </c>
      <c r="B2363" s="22" t="s">
        <v>7889</v>
      </c>
      <c r="C2363" s="12" t="s">
        <v>175</v>
      </c>
      <c r="D2363" s="8" t="s">
        <v>27789</v>
      </c>
      <c r="E2363" s="10" t="s">
        <v>22732</v>
      </c>
      <c r="F2363" s="25"/>
      <c r="G2363" s="25"/>
      <c r="H2363" s="15"/>
      <c r="I2363" s="15"/>
    </row>
    <row r="2364" ht="24" customHeight="1" spans="1:9">
      <c r="A2364" s="8" t="s">
        <v>27790</v>
      </c>
      <c r="B2364" s="22" t="s">
        <v>7890</v>
      </c>
      <c r="C2364" s="12" t="s">
        <v>175</v>
      </c>
      <c r="D2364" s="8" t="s">
        <v>27791</v>
      </c>
      <c r="E2364" s="10" t="s">
        <v>22732</v>
      </c>
      <c r="F2364" s="25"/>
      <c r="G2364" s="25"/>
      <c r="H2364" s="15"/>
      <c r="I2364" s="15"/>
    </row>
    <row r="2365" ht="24" customHeight="1" spans="1:9">
      <c r="A2365" s="8" t="s">
        <v>27792</v>
      </c>
      <c r="B2365" s="22" t="s">
        <v>7891</v>
      </c>
      <c r="C2365" s="12" t="s">
        <v>175</v>
      </c>
      <c r="D2365" s="8" t="s">
        <v>27793</v>
      </c>
      <c r="E2365" s="10" t="s">
        <v>22732</v>
      </c>
      <c r="F2365" s="25"/>
      <c r="G2365" s="25"/>
      <c r="H2365" s="15"/>
      <c r="I2365" s="15"/>
    </row>
    <row r="2366" ht="24" customHeight="1" spans="1:9">
      <c r="A2366" s="8" t="s">
        <v>27794</v>
      </c>
      <c r="B2366" s="22" t="s">
        <v>7892</v>
      </c>
      <c r="C2366" s="12" t="s">
        <v>175</v>
      </c>
      <c r="D2366" s="8" t="s">
        <v>27795</v>
      </c>
      <c r="E2366" s="10" t="s">
        <v>22732</v>
      </c>
      <c r="F2366" s="25"/>
      <c r="G2366" s="25"/>
      <c r="H2366" s="15"/>
      <c r="I2366" s="15"/>
    </row>
    <row r="2367" ht="24" customHeight="1" spans="1:9">
      <c r="A2367" s="8" t="s">
        <v>27796</v>
      </c>
      <c r="B2367" s="22" t="s">
        <v>7893</v>
      </c>
      <c r="C2367" s="12" t="s">
        <v>175</v>
      </c>
      <c r="D2367" s="8" t="s">
        <v>27797</v>
      </c>
      <c r="E2367" s="10" t="s">
        <v>22732</v>
      </c>
      <c r="F2367" s="25"/>
      <c r="G2367" s="25"/>
      <c r="H2367" s="15"/>
      <c r="I2367" s="15"/>
    </row>
    <row r="2368" ht="24" customHeight="1" spans="1:9">
      <c r="A2368" s="8" t="s">
        <v>27798</v>
      </c>
      <c r="B2368" s="22" t="s">
        <v>7894</v>
      </c>
      <c r="C2368" s="12" t="s">
        <v>175</v>
      </c>
      <c r="D2368" s="8" t="s">
        <v>27799</v>
      </c>
      <c r="E2368" s="10" t="s">
        <v>22732</v>
      </c>
      <c r="F2368" s="25"/>
      <c r="G2368" s="25"/>
      <c r="H2368" s="15"/>
      <c r="I2368" s="15"/>
    </row>
    <row r="2369" ht="24" customHeight="1" spans="1:9">
      <c r="A2369" s="8" t="s">
        <v>27800</v>
      </c>
      <c r="B2369" s="22" t="s">
        <v>7895</v>
      </c>
      <c r="C2369" s="12" t="s">
        <v>175</v>
      </c>
      <c r="D2369" s="8" t="s">
        <v>27801</v>
      </c>
      <c r="E2369" s="10" t="s">
        <v>22732</v>
      </c>
      <c r="F2369" s="25"/>
      <c r="G2369" s="25"/>
      <c r="H2369" s="15"/>
      <c r="I2369" s="15"/>
    </row>
    <row r="2370" ht="24" customHeight="1" spans="1:9">
      <c r="A2370" s="12" t="s">
        <v>27802</v>
      </c>
      <c r="B2370" s="22" t="s">
        <v>7896</v>
      </c>
      <c r="C2370" s="12" t="s">
        <v>175</v>
      </c>
      <c r="D2370" s="8" t="s">
        <v>27803</v>
      </c>
      <c r="E2370" s="10" t="s">
        <v>22732</v>
      </c>
      <c r="F2370" s="25"/>
      <c r="G2370" s="25"/>
      <c r="H2370" s="15"/>
      <c r="I2370" s="15"/>
    </row>
    <row r="2371" ht="24" customHeight="1" spans="1:9">
      <c r="A2371" s="12" t="s">
        <v>27804</v>
      </c>
      <c r="B2371" s="22" t="s">
        <v>7897</v>
      </c>
      <c r="C2371" s="12" t="s">
        <v>175</v>
      </c>
      <c r="D2371" s="8" t="s">
        <v>27805</v>
      </c>
      <c r="E2371" s="10" t="s">
        <v>22732</v>
      </c>
      <c r="F2371" s="25"/>
      <c r="G2371" s="25"/>
      <c r="H2371" s="15"/>
      <c r="I2371" s="15"/>
    </row>
    <row r="2372" ht="24" customHeight="1" spans="1:9">
      <c r="A2372" s="12" t="s">
        <v>27806</v>
      </c>
      <c r="B2372" s="22" t="s">
        <v>7898</v>
      </c>
      <c r="C2372" s="12" t="s">
        <v>175</v>
      </c>
      <c r="D2372" s="8" t="s">
        <v>27807</v>
      </c>
      <c r="E2372" s="10" t="s">
        <v>22732</v>
      </c>
      <c r="F2372" s="25"/>
      <c r="G2372" s="25"/>
      <c r="H2372" s="15"/>
      <c r="I2372" s="15"/>
    </row>
    <row r="2373" ht="24" customHeight="1" spans="1:9">
      <c r="A2373" s="12" t="s">
        <v>27808</v>
      </c>
      <c r="B2373" s="22" t="s">
        <v>27809</v>
      </c>
      <c r="C2373" s="12" t="s">
        <v>171</v>
      </c>
      <c r="D2373" s="8" t="s">
        <v>27810</v>
      </c>
      <c r="E2373" s="10" t="s">
        <v>22732</v>
      </c>
      <c r="F2373" s="25"/>
      <c r="G2373" s="25"/>
      <c r="H2373" s="15"/>
      <c r="I2373" s="15"/>
    </row>
    <row r="2374" ht="24" customHeight="1" spans="1:9">
      <c r="A2374" s="12" t="s">
        <v>27811</v>
      </c>
      <c r="B2374" s="22" t="s">
        <v>27812</v>
      </c>
      <c r="C2374" s="12" t="s">
        <v>171</v>
      </c>
      <c r="D2374" s="8" t="s">
        <v>27813</v>
      </c>
      <c r="E2374" s="10" t="s">
        <v>22732</v>
      </c>
      <c r="F2374" s="25"/>
      <c r="G2374" s="25"/>
      <c r="H2374" s="15"/>
      <c r="I2374" s="15"/>
    </row>
    <row r="2375" ht="24" customHeight="1" spans="1:9">
      <c r="A2375" s="12" t="s">
        <v>27814</v>
      </c>
      <c r="B2375" s="22" t="s">
        <v>27815</v>
      </c>
      <c r="C2375" s="12" t="s">
        <v>171</v>
      </c>
      <c r="D2375" s="8" t="s">
        <v>27816</v>
      </c>
      <c r="E2375" s="10" t="s">
        <v>22732</v>
      </c>
      <c r="F2375" s="25"/>
      <c r="G2375" s="25"/>
      <c r="H2375" s="15"/>
      <c r="I2375" s="15"/>
    </row>
    <row r="2376" ht="24" customHeight="1" spans="1:9">
      <c r="A2376" s="12" t="s">
        <v>27817</v>
      </c>
      <c r="B2376" s="22" t="s">
        <v>27818</v>
      </c>
      <c r="C2376" s="12" t="s">
        <v>171</v>
      </c>
      <c r="D2376" s="8" t="s">
        <v>27819</v>
      </c>
      <c r="E2376" s="10" t="s">
        <v>22732</v>
      </c>
      <c r="F2376" s="25"/>
      <c r="G2376" s="25"/>
      <c r="H2376" s="15"/>
      <c r="I2376" s="15"/>
    </row>
    <row r="2377" ht="36" customHeight="1" spans="1:9">
      <c r="A2377" s="12" t="s">
        <v>27820</v>
      </c>
      <c r="B2377" s="22" t="s">
        <v>27821</v>
      </c>
      <c r="C2377" s="12" t="s">
        <v>171</v>
      </c>
      <c r="D2377" s="8" t="s">
        <v>27822</v>
      </c>
      <c r="E2377" s="10" t="s">
        <v>22732</v>
      </c>
      <c r="F2377" s="25"/>
      <c r="G2377" s="25"/>
      <c r="H2377" s="15"/>
      <c r="I2377" s="15"/>
    </row>
    <row r="2378" ht="24" customHeight="1" spans="1:9">
      <c r="A2378" s="12" t="s">
        <v>27823</v>
      </c>
      <c r="B2378" s="22" t="s">
        <v>27824</v>
      </c>
      <c r="C2378" s="12" t="s">
        <v>171</v>
      </c>
      <c r="D2378" s="8" t="s">
        <v>27825</v>
      </c>
      <c r="E2378" s="10" t="s">
        <v>22732</v>
      </c>
      <c r="F2378" s="25"/>
      <c r="G2378" s="25"/>
      <c r="H2378" s="15"/>
      <c r="I2378" s="15"/>
    </row>
    <row r="2379" ht="24" customHeight="1" spans="1:9">
      <c r="A2379" s="8" t="s">
        <v>27826</v>
      </c>
      <c r="B2379" s="22" t="s">
        <v>27827</v>
      </c>
      <c r="C2379" s="12" t="s">
        <v>171</v>
      </c>
      <c r="D2379" s="8" t="s">
        <v>27828</v>
      </c>
      <c r="E2379" s="10" t="s">
        <v>22732</v>
      </c>
      <c r="F2379" s="25"/>
      <c r="G2379" s="25"/>
      <c r="H2379" s="15"/>
      <c r="I2379" s="15"/>
    </row>
    <row r="2380" ht="24" customHeight="1" spans="1:9">
      <c r="A2380" s="8" t="s">
        <v>27829</v>
      </c>
      <c r="B2380" s="22" t="s">
        <v>27830</v>
      </c>
      <c r="C2380" s="12" t="s">
        <v>171</v>
      </c>
      <c r="D2380" s="8" t="s">
        <v>27831</v>
      </c>
      <c r="E2380" s="10" t="s">
        <v>22732</v>
      </c>
      <c r="F2380" s="25"/>
      <c r="G2380" s="25"/>
      <c r="H2380" s="15"/>
      <c r="I2380" s="15"/>
    </row>
    <row r="2381" ht="24" customHeight="1" spans="1:9">
      <c r="A2381" s="8" t="s">
        <v>27832</v>
      </c>
      <c r="B2381" s="22" t="s">
        <v>7907</v>
      </c>
      <c r="C2381" s="12" t="s">
        <v>175</v>
      </c>
      <c r="D2381" s="8" t="s">
        <v>27833</v>
      </c>
      <c r="E2381" s="10" t="s">
        <v>22732</v>
      </c>
      <c r="F2381" s="25"/>
      <c r="G2381" s="25"/>
      <c r="H2381" s="15"/>
      <c r="I2381" s="15"/>
    </row>
    <row r="2382" ht="24" customHeight="1" spans="1:9">
      <c r="A2382" s="12" t="s">
        <v>27834</v>
      </c>
      <c r="B2382" s="22" t="s">
        <v>7908</v>
      </c>
      <c r="C2382" s="12" t="s">
        <v>175</v>
      </c>
      <c r="D2382" s="8" t="s">
        <v>27835</v>
      </c>
      <c r="E2382" s="10" t="s">
        <v>22732</v>
      </c>
      <c r="F2382" s="25"/>
      <c r="G2382" s="25"/>
      <c r="H2382" s="15"/>
      <c r="I2382" s="15"/>
    </row>
    <row r="2383" ht="24" customHeight="1" spans="1:9">
      <c r="A2383" s="8" t="s">
        <v>27836</v>
      </c>
      <c r="B2383" s="22" t="s">
        <v>7909</v>
      </c>
      <c r="C2383" s="12" t="s">
        <v>175</v>
      </c>
      <c r="D2383" s="8" t="s">
        <v>27837</v>
      </c>
      <c r="E2383" s="10" t="s">
        <v>22732</v>
      </c>
      <c r="F2383" s="25"/>
      <c r="G2383" s="25"/>
      <c r="H2383" s="15"/>
      <c r="I2383" s="15"/>
    </row>
    <row r="2384" ht="24" customHeight="1" spans="1:9">
      <c r="A2384" s="8" t="s">
        <v>27838</v>
      </c>
      <c r="B2384" s="22" t="s">
        <v>7910</v>
      </c>
      <c r="C2384" s="12" t="s">
        <v>175</v>
      </c>
      <c r="D2384" s="8" t="s">
        <v>27839</v>
      </c>
      <c r="E2384" s="10" t="s">
        <v>22732</v>
      </c>
      <c r="F2384" s="25"/>
      <c r="G2384" s="25"/>
      <c r="H2384" s="15"/>
      <c r="I2384" s="15"/>
    </row>
    <row r="2385" ht="24" customHeight="1" spans="1:9">
      <c r="A2385" s="8" t="s">
        <v>27840</v>
      </c>
      <c r="B2385" s="22" t="s">
        <v>7911</v>
      </c>
      <c r="C2385" s="12" t="s">
        <v>175</v>
      </c>
      <c r="D2385" s="8" t="s">
        <v>27841</v>
      </c>
      <c r="E2385" s="10" t="s">
        <v>22732</v>
      </c>
      <c r="F2385" s="25"/>
      <c r="G2385" s="25"/>
      <c r="H2385" s="15"/>
      <c r="I2385" s="15"/>
    </row>
    <row r="2386" ht="24" customHeight="1" spans="1:9">
      <c r="A2386" s="8" t="s">
        <v>27842</v>
      </c>
      <c r="B2386" s="22" t="s">
        <v>7912</v>
      </c>
      <c r="C2386" s="12" t="s">
        <v>175</v>
      </c>
      <c r="D2386" s="8" t="s">
        <v>27843</v>
      </c>
      <c r="E2386" s="10" t="s">
        <v>22732</v>
      </c>
      <c r="F2386" s="25"/>
      <c r="G2386" s="25"/>
      <c r="H2386" s="15"/>
      <c r="I2386" s="15"/>
    </row>
    <row r="2387" ht="24" customHeight="1" spans="1:9">
      <c r="A2387" s="8" t="s">
        <v>27844</v>
      </c>
      <c r="B2387" s="22" t="s">
        <v>7922</v>
      </c>
      <c r="C2387" s="12" t="s">
        <v>6935</v>
      </c>
      <c r="D2387" s="8" t="s">
        <v>27845</v>
      </c>
      <c r="E2387" s="10" t="s">
        <v>22732</v>
      </c>
      <c r="F2387" s="25"/>
      <c r="G2387" s="25"/>
      <c r="H2387" s="15"/>
      <c r="I2387" s="15"/>
    </row>
    <row r="2388" ht="24" customHeight="1" spans="1:9">
      <c r="A2388" s="8" t="s">
        <v>27846</v>
      </c>
      <c r="B2388" s="22" t="s">
        <v>7923</v>
      </c>
      <c r="C2388" s="12" t="s">
        <v>6935</v>
      </c>
      <c r="D2388" s="8" t="s">
        <v>27847</v>
      </c>
      <c r="E2388" s="10" t="s">
        <v>22732</v>
      </c>
      <c r="F2388" s="25"/>
      <c r="G2388" s="25"/>
      <c r="H2388" s="15"/>
      <c r="I2388" s="15"/>
    </row>
    <row r="2389" ht="24" customHeight="1" spans="1:9">
      <c r="A2389" s="8" t="s">
        <v>27848</v>
      </c>
      <c r="B2389" s="22" t="s">
        <v>7924</v>
      </c>
      <c r="C2389" s="12" t="s">
        <v>6935</v>
      </c>
      <c r="D2389" s="8" t="s">
        <v>27849</v>
      </c>
      <c r="E2389" s="10" t="s">
        <v>22732</v>
      </c>
      <c r="F2389" s="25"/>
      <c r="G2389" s="25"/>
      <c r="H2389" s="15"/>
      <c r="I2389" s="15"/>
    </row>
    <row r="2390" ht="24" customHeight="1" spans="1:9">
      <c r="A2390" s="8" t="s">
        <v>27850</v>
      </c>
      <c r="B2390" s="22" t="s">
        <v>7925</v>
      </c>
      <c r="C2390" s="12" t="s">
        <v>6935</v>
      </c>
      <c r="D2390" s="8" t="s">
        <v>27851</v>
      </c>
      <c r="E2390" s="10" t="s">
        <v>22732</v>
      </c>
      <c r="F2390" s="25"/>
      <c r="G2390" s="25"/>
      <c r="H2390" s="15"/>
      <c r="I2390" s="15"/>
    </row>
    <row r="2391" ht="24" customHeight="1" spans="1:9">
      <c r="A2391" s="8" t="s">
        <v>27852</v>
      </c>
      <c r="B2391" s="22" t="s">
        <v>7926</v>
      </c>
      <c r="C2391" s="12" t="s">
        <v>6935</v>
      </c>
      <c r="D2391" s="8" t="s">
        <v>27853</v>
      </c>
      <c r="E2391" s="10" t="s">
        <v>22732</v>
      </c>
      <c r="F2391" s="25"/>
      <c r="G2391" s="25"/>
      <c r="H2391" s="15"/>
      <c r="I2391" s="15"/>
    </row>
    <row r="2392" ht="24" customHeight="1" spans="1:9">
      <c r="A2392" s="8" t="s">
        <v>27854</v>
      </c>
      <c r="B2392" s="22" t="s">
        <v>7927</v>
      </c>
      <c r="C2392" s="12" t="s">
        <v>6935</v>
      </c>
      <c r="D2392" s="8" t="s">
        <v>27855</v>
      </c>
      <c r="E2392" s="10" t="s">
        <v>22732</v>
      </c>
      <c r="F2392" s="25"/>
      <c r="G2392" s="25"/>
      <c r="H2392" s="15"/>
      <c r="I2392" s="15"/>
    </row>
    <row r="2393" ht="24" customHeight="1" spans="1:9">
      <c r="A2393" s="8" t="s">
        <v>27856</v>
      </c>
      <c r="B2393" s="22" t="s">
        <v>7928</v>
      </c>
      <c r="C2393" s="12" t="s">
        <v>6935</v>
      </c>
      <c r="D2393" s="8" t="s">
        <v>27857</v>
      </c>
      <c r="E2393" s="10" t="s">
        <v>22732</v>
      </c>
      <c r="F2393" s="25"/>
      <c r="G2393" s="25"/>
      <c r="H2393" s="15"/>
      <c r="I2393" s="15"/>
    </row>
    <row r="2394" ht="24" customHeight="1" spans="1:9">
      <c r="A2394" s="8" t="s">
        <v>27858</v>
      </c>
      <c r="B2394" s="22" t="s">
        <v>7929</v>
      </c>
      <c r="C2394" s="12" t="s">
        <v>6935</v>
      </c>
      <c r="D2394" s="8" t="s">
        <v>27859</v>
      </c>
      <c r="E2394" s="10" t="s">
        <v>22732</v>
      </c>
      <c r="F2394" s="25"/>
      <c r="G2394" s="25"/>
      <c r="H2394" s="15"/>
      <c r="I2394" s="15"/>
    </row>
    <row r="2395" ht="24" customHeight="1" spans="1:9">
      <c r="A2395" s="8" t="s">
        <v>27860</v>
      </c>
      <c r="B2395" s="22" t="s">
        <v>7930</v>
      </c>
      <c r="C2395" s="12" t="s">
        <v>6935</v>
      </c>
      <c r="D2395" s="8" t="s">
        <v>27861</v>
      </c>
      <c r="E2395" s="10" t="s">
        <v>22732</v>
      </c>
      <c r="F2395" s="25"/>
      <c r="G2395" s="25"/>
      <c r="H2395" s="15"/>
      <c r="I2395" s="15"/>
    </row>
    <row r="2396" ht="24" customHeight="1" spans="1:9">
      <c r="A2396" s="8" t="s">
        <v>27862</v>
      </c>
      <c r="B2396" s="22" t="s">
        <v>7931</v>
      </c>
      <c r="C2396" s="12" t="s">
        <v>6935</v>
      </c>
      <c r="D2396" s="8" t="s">
        <v>27863</v>
      </c>
      <c r="E2396" s="10" t="s">
        <v>22732</v>
      </c>
      <c r="F2396" s="25"/>
      <c r="G2396" s="25"/>
      <c r="H2396" s="15"/>
      <c r="I2396" s="15"/>
    </row>
    <row r="2397" ht="24" customHeight="1" spans="1:9">
      <c r="A2397" s="8" t="s">
        <v>27864</v>
      </c>
      <c r="B2397" s="22" t="s">
        <v>7932</v>
      </c>
      <c r="C2397" s="12" t="s">
        <v>6935</v>
      </c>
      <c r="D2397" s="8" t="s">
        <v>23253</v>
      </c>
      <c r="E2397" s="10" t="s">
        <v>22732</v>
      </c>
      <c r="F2397" s="25"/>
      <c r="G2397" s="25"/>
      <c r="H2397" s="15"/>
      <c r="I2397" s="15"/>
    </row>
    <row r="2398" ht="24" customHeight="1" spans="1:9">
      <c r="A2398" s="8" t="s">
        <v>27865</v>
      </c>
      <c r="B2398" s="22" t="s">
        <v>7933</v>
      </c>
      <c r="C2398" s="12" t="s">
        <v>6935</v>
      </c>
      <c r="D2398" s="8" t="s">
        <v>27866</v>
      </c>
      <c r="E2398" s="10" t="s">
        <v>22732</v>
      </c>
      <c r="F2398" s="25"/>
      <c r="G2398" s="25"/>
      <c r="H2398" s="15"/>
      <c r="I2398" s="15"/>
    </row>
    <row r="2399" ht="24" customHeight="1" spans="1:9">
      <c r="A2399" s="8" t="s">
        <v>27867</v>
      </c>
      <c r="B2399" s="22" t="s">
        <v>7934</v>
      </c>
      <c r="C2399" s="12" t="s">
        <v>6935</v>
      </c>
      <c r="D2399" s="8" t="s">
        <v>27868</v>
      </c>
      <c r="E2399" s="10" t="s">
        <v>22732</v>
      </c>
      <c r="F2399" s="25"/>
      <c r="G2399" s="25"/>
      <c r="H2399" s="15"/>
      <c r="I2399" s="15"/>
    </row>
    <row r="2400" ht="24" customHeight="1" spans="1:9">
      <c r="A2400" s="8" t="s">
        <v>27869</v>
      </c>
      <c r="B2400" s="22" t="s">
        <v>7935</v>
      </c>
      <c r="C2400" s="12" t="s">
        <v>6935</v>
      </c>
      <c r="D2400" s="11" t="s">
        <v>27870</v>
      </c>
      <c r="E2400" s="10" t="s">
        <v>22732</v>
      </c>
      <c r="F2400" s="25"/>
      <c r="G2400" s="25"/>
      <c r="H2400" s="15"/>
      <c r="I2400" s="15"/>
    </row>
    <row r="2401" ht="24" customHeight="1" spans="1:9">
      <c r="A2401" s="8" t="s">
        <v>27871</v>
      </c>
      <c r="B2401" s="22" t="s">
        <v>7936</v>
      </c>
      <c r="C2401" s="12" t="s">
        <v>6935</v>
      </c>
      <c r="D2401" s="11" t="s">
        <v>27872</v>
      </c>
      <c r="E2401" s="10" t="s">
        <v>22732</v>
      </c>
      <c r="F2401" s="25"/>
      <c r="G2401" s="25"/>
      <c r="H2401" s="15"/>
      <c r="I2401" s="15"/>
    </row>
    <row r="2402" ht="24" customHeight="1" spans="1:9">
      <c r="A2402" s="8" t="s">
        <v>27873</v>
      </c>
      <c r="B2402" s="22" t="s">
        <v>7937</v>
      </c>
      <c r="C2402" s="12" t="s">
        <v>6935</v>
      </c>
      <c r="D2402" s="11" t="s">
        <v>27874</v>
      </c>
      <c r="E2402" s="10" t="s">
        <v>22732</v>
      </c>
      <c r="F2402" s="25"/>
      <c r="G2402" s="25"/>
      <c r="H2402" s="15"/>
      <c r="I2402" s="15"/>
    </row>
    <row r="2403" ht="24" customHeight="1" spans="1:9">
      <c r="A2403" s="8" t="s">
        <v>27875</v>
      </c>
      <c r="B2403" s="22" t="s">
        <v>27876</v>
      </c>
      <c r="C2403" s="12" t="s">
        <v>6935</v>
      </c>
      <c r="D2403" s="11" t="s">
        <v>27877</v>
      </c>
      <c r="E2403" s="10" t="s">
        <v>22732</v>
      </c>
      <c r="F2403" s="25"/>
      <c r="G2403" s="25"/>
      <c r="H2403" s="15"/>
      <c r="I2403" s="15"/>
    </row>
    <row r="2404" ht="24" customHeight="1" spans="1:9">
      <c r="A2404" s="8" t="s">
        <v>27878</v>
      </c>
      <c r="B2404" s="22" t="s">
        <v>27879</v>
      </c>
      <c r="C2404" s="12" t="s">
        <v>6935</v>
      </c>
      <c r="D2404" s="11" t="s">
        <v>27880</v>
      </c>
      <c r="E2404" s="10" t="s">
        <v>22732</v>
      </c>
      <c r="F2404" s="25"/>
      <c r="G2404" s="25"/>
      <c r="H2404" s="15"/>
      <c r="I2404" s="15"/>
    </row>
    <row r="2405" ht="24" customHeight="1" spans="1:9">
      <c r="A2405" s="8" t="s">
        <v>27881</v>
      </c>
      <c r="B2405" s="22" t="s">
        <v>27882</v>
      </c>
      <c r="C2405" s="12" t="s">
        <v>6935</v>
      </c>
      <c r="D2405" s="11" t="s">
        <v>27883</v>
      </c>
      <c r="E2405" s="10" t="s">
        <v>22732</v>
      </c>
      <c r="F2405" s="25"/>
      <c r="G2405" s="25"/>
      <c r="H2405" s="15"/>
      <c r="I2405" s="15"/>
    </row>
    <row r="2406" ht="24" customHeight="1" spans="1:9">
      <c r="A2406" s="8" t="s">
        <v>27884</v>
      </c>
      <c r="B2406" s="22" t="s">
        <v>27885</v>
      </c>
      <c r="C2406" s="12" t="s">
        <v>6935</v>
      </c>
      <c r="D2406" s="11" t="s">
        <v>27872</v>
      </c>
      <c r="E2406" s="10" t="s">
        <v>22732</v>
      </c>
      <c r="F2406" s="25"/>
      <c r="G2406" s="25"/>
      <c r="H2406" s="15"/>
      <c r="I2406" s="15"/>
    </row>
    <row r="2407" ht="24" customHeight="1" spans="1:9">
      <c r="A2407" s="8" t="s">
        <v>27886</v>
      </c>
      <c r="B2407" s="22" t="s">
        <v>27887</v>
      </c>
      <c r="C2407" s="12" t="s">
        <v>6935</v>
      </c>
      <c r="D2407" s="11" t="s">
        <v>27888</v>
      </c>
      <c r="E2407" s="10" t="s">
        <v>22732</v>
      </c>
      <c r="F2407" s="25"/>
      <c r="G2407" s="25"/>
      <c r="H2407" s="15"/>
      <c r="I2407" s="15"/>
    </row>
    <row r="2408" ht="24" customHeight="1" spans="1:9">
      <c r="A2408" s="8" t="s">
        <v>27889</v>
      </c>
      <c r="B2408" s="22" t="s">
        <v>27890</v>
      </c>
      <c r="C2408" s="12" t="s">
        <v>6935</v>
      </c>
      <c r="D2408" s="11" t="s">
        <v>27891</v>
      </c>
      <c r="E2408" s="10" t="s">
        <v>22732</v>
      </c>
      <c r="F2408" s="25"/>
      <c r="G2408" s="25"/>
      <c r="H2408" s="15"/>
      <c r="I2408" s="15"/>
    </row>
    <row r="2409" ht="24" customHeight="1" spans="1:9">
      <c r="A2409" s="8" t="s">
        <v>27892</v>
      </c>
      <c r="B2409" s="22" t="s">
        <v>27893</v>
      </c>
      <c r="C2409" s="12" t="s">
        <v>6935</v>
      </c>
      <c r="D2409" s="11" t="s">
        <v>27894</v>
      </c>
      <c r="E2409" s="10" t="s">
        <v>22732</v>
      </c>
      <c r="F2409" s="25"/>
      <c r="G2409" s="25"/>
      <c r="H2409" s="15"/>
      <c r="I2409" s="15"/>
    </row>
    <row r="2410" ht="24" customHeight="1" spans="1:9">
      <c r="A2410" s="12" t="s">
        <v>27895</v>
      </c>
      <c r="B2410" s="22" t="s">
        <v>27896</v>
      </c>
      <c r="C2410" s="12" t="s">
        <v>6935</v>
      </c>
      <c r="D2410" s="11" t="s">
        <v>24273</v>
      </c>
      <c r="E2410" s="10" t="s">
        <v>22732</v>
      </c>
      <c r="F2410" s="25"/>
      <c r="G2410" s="25"/>
      <c r="H2410" s="15"/>
      <c r="I2410" s="15"/>
    </row>
    <row r="2411" ht="24" customHeight="1" spans="1:9">
      <c r="A2411" s="8" t="s">
        <v>27897</v>
      </c>
      <c r="B2411" s="22" t="s">
        <v>27898</v>
      </c>
      <c r="C2411" s="12" t="s">
        <v>6935</v>
      </c>
      <c r="D2411" s="11" t="s">
        <v>27899</v>
      </c>
      <c r="E2411" s="10" t="s">
        <v>22732</v>
      </c>
      <c r="F2411" s="25"/>
      <c r="G2411" s="25"/>
      <c r="H2411" s="15"/>
      <c r="I2411" s="15"/>
    </row>
    <row r="2412" ht="24" customHeight="1" spans="1:9">
      <c r="A2412" s="8" t="s">
        <v>27900</v>
      </c>
      <c r="B2412" s="22" t="s">
        <v>27901</v>
      </c>
      <c r="C2412" s="12" t="s">
        <v>6935</v>
      </c>
      <c r="D2412" s="11" t="s">
        <v>27902</v>
      </c>
      <c r="E2412" s="10" t="s">
        <v>22732</v>
      </c>
      <c r="F2412" s="25"/>
      <c r="G2412" s="25"/>
      <c r="H2412" s="15"/>
      <c r="I2412" s="15"/>
    </row>
    <row r="2413" ht="24" customHeight="1" spans="1:9">
      <c r="A2413" s="8" t="s">
        <v>27903</v>
      </c>
      <c r="B2413" s="22" t="s">
        <v>27904</v>
      </c>
      <c r="C2413" s="12" t="s">
        <v>6935</v>
      </c>
      <c r="D2413" s="11" t="s">
        <v>27905</v>
      </c>
      <c r="E2413" s="10" t="s">
        <v>22732</v>
      </c>
      <c r="F2413" s="25"/>
      <c r="G2413" s="25"/>
      <c r="H2413" s="15"/>
      <c r="I2413" s="15"/>
    </row>
    <row r="2414" ht="24" customHeight="1" spans="1:9">
      <c r="A2414" s="8" t="s">
        <v>27906</v>
      </c>
      <c r="B2414" s="22" t="s">
        <v>27907</v>
      </c>
      <c r="C2414" s="12" t="s">
        <v>6935</v>
      </c>
      <c r="D2414" s="11" t="s">
        <v>25533</v>
      </c>
      <c r="E2414" s="10" t="s">
        <v>22732</v>
      </c>
      <c r="F2414" s="25"/>
      <c r="G2414" s="25"/>
      <c r="H2414" s="15"/>
      <c r="I2414" s="15"/>
    </row>
    <row r="2415" ht="24" customHeight="1" spans="1:9">
      <c r="A2415" s="8" t="s">
        <v>27908</v>
      </c>
      <c r="B2415" s="22" t="s">
        <v>27909</v>
      </c>
      <c r="C2415" s="12" t="s">
        <v>6935</v>
      </c>
      <c r="D2415" s="11" t="s">
        <v>27910</v>
      </c>
      <c r="E2415" s="10" t="s">
        <v>22732</v>
      </c>
      <c r="F2415" s="25"/>
      <c r="G2415" s="25"/>
      <c r="H2415" s="15"/>
      <c r="I2415" s="15"/>
    </row>
    <row r="2416" ht="24" customHeight="1" spans="1:9">
      <c r="A2416" s="8" t="s">
        <v>27911</v>
      </c>
      <c r="B2416" s="22" t="s">
        <v>27912</v>
      </c>
      <c r="C2416" s="12" t="s">
        <v>6935</v>
      </c>
      <c r="D2416" s="8" t="s">
        <v>27913</v>
      </c>
      <c r="E2416" s="10" t="s">
        <v>22732</v>
      </c>
      <c r="F2416" s="25"/>
      <c r="G2416" s="25"/>
      <c r="H2416" s="15"/>
      <c r="I2416" s="15"/>
    </row>
    <row r="2417" ht="24" customHeight="1" spans="1:9">
      <c r="A2417" s="8" t="s">
        <v>27914</v>
      </c>
      <c r="B2417" s="22" t="s">
        <v>27915</v>
      </c>
      <c r="C2417" s="12" t="s">
        <v>6935</v>
      </c>
      <c r="D2417" s="8" t="s">
        <v>27916</v>
      </c>
      <c r="E2417" s="10" t="s">
        <v>22732</v>
      </c>
      <c r="F2417" s="25"/>
      <c r="G2417" s="25"/>
      <c r="H2417" s="15"/>
      <c r="I2417" s="15"/>
    </row>
    <row r="2418" ht="24" customHeight="1" spans="1:9">
      <c r="A2418" s="8" t="s">
        <v>27917</v>
      </c>
      <c r="B2418" s="22" t="s">
        <v>27918</v>
      </c>
      <c r="C2418" s="12" t="s">
        <v>6935</v>
      </c>
      <c r="D2418" s="8" t="s">
        <v>27919</v>
      </c>
      <c r="E2418" s="10" t="s">
        <v>22732</v>
      </c>
      <c r="F2418" s="25"/>
      <c r="G2418" s="25"/>
      <c r="H2418" s="15"/>
      <c r="I2418" s="15"/>
    </row>
    <row r="2419" ht="24" customHeight="1" spans="1:9">
      <c r="A2419" s="8" t="s">
        <v>27920</v>
      </c>
      <c r="B2419" s="22" t="s">
        <v>27921</v>
      </c>
      <c r="C2419" s="12" t="s">
        <v>6935</v>
      </c>
      <c r="D2419" s="8" t="s">
        <v>27651</v>
      </c>
      <c r="E2419" s="10" t="s">
        <v>22732</v>
      </c>
      <c r="F2419" s="25"/>
      <c r="G2419" s="25"/>
      <c r="H2419" s="15"/>
      <c r="I2419" s="15"/>
    </row>
    <row r="2420" ht="24" customHeight="1" spans="1:9">
      <c r="A2420" s="8" t="s">
        <v>27922</v>
      </c>
      <c r="B2420" s="22" t="s">
        <v>27923</v>
      </c>
      <c r="C2420" s="12" t="s">
        <v>6935</v>
      </c>
      <c r="D2420" s="8" t="s">
        <v>24854</v>
      </c>
      <c r="E2420" s="10" t="s">
        <v>22732</v>
      </c>
      <c r="F2420" s="25"/>
      <c r="G2420" s="25"/>
      <c r="H2420" s="15"/>
      <c r="I2420" s="15"/>
    </row>
    <row r="2421" ht="24" customHeight="1" spans="1:9">
      <c r="A2421" s="8" t="s">
        <v>27924</v>
      </c>
      <c r="B2421" s="22" t="s">
        <v>27925</v>
      </c>
      <c r="C2421" s="12" t="s">
        <v>6935</v>
      </c>
      <c r="D2421" s="8" t="s">
        <v>27926</v>
      </c>
      <c r="E2421" s="10" t="s">
        <v>22732</v>
      </c>
      <c r="F2421" s="25"/>
      <c r="G2421" s="25"/>
      <c r="H2421" s="15"/>
      <c r="I2421" s="15"/>
    </row>
    <row r="2422" ht="24" customHeight="1" spans="1:9">
      <c r="A2422" s="8" t="s">
        <v>27927</v>
      </c>
      <c r="B2422" s="22" t="s">
        <v>27928</v>
      </c>
      <c r="C2422" s="12" t="s">
        <v>6935</v>
      </c>
      <c r="D2422" s="8" t="s">
        <v>27929</v>
      </c>
      <c r="E2422" s="10" t="s">
        <v>22732</v>
      </c>
      <c r="F2422" s="25"/>
      <c r="G2422" s="25"/>
      <c r="H2422" s="15"/>
      <c r="I2422" s="15"/>
    </row>
    <row r="2423" ht="24" customHeight="1" spans="1:9">
      <c r="A2423" s="8" t="s">
        <v>27930</v>
      </c>
      <c r="B2423" s="22" t="s">
        <v>27931</v>
      </c>
      <c r="C2423" s="12" t="s">
        <v>6935</v>
      </c>
      <c r="D2423" s="8" t="s">
        <v>27932</v>
      </c>
      <c r="E2423" s="10" t="s">
        <v>22732</v>
      </c>
      <c r="F2423" s="25"/>
      <c r="G2423" s="25"/>
      <c r="H2423" s="15"/>
      <c r="I2423" s="15"/>
    </row>
    <row r="2424" ht="24" customHeight="1" spans="1:9">
      <c r="A2424" s="8" t="s">
        <v>27933</v>
      </c>
      <c r="B2424" s="22" t="s">
        <v>27934</v>
      </c>
      <c r="C2424" s="12" t="s">
        <v>6935</v>
      </c>
      <c r="D2424" s="8" t="s">
        <v>27935</v>
      </c>
      <c r="E2424" s="10" t="s">
        <v>22732</v>
      </c>
      <c r="F2424" s="25"/>
      <c r="G2424" s="25"/>
      <c r="H2424" s="15"/>
      <c r="I2424" s="15"/>
    </row>
    <row r="2425" ht="24" customHeight="1" spans="1:9">
      <c r="A2425" s="8" t="s">
        <v>27936</v>
      </c>
      <c r="B2425" s="22" t="s">
        <v>27937</v>
      </c>
      <c r="C2425" s="12" t="s">
        <v>6935</v>
      </c>
      <c r="D2425" s="8" t="s">
        <v>24785</v>
      </c>
      <c r="E2425" s="10" t="s">
        <v>22732</v>
      </c>
      <c r="F2425" s="25"/>
      <c r="G2425" s="25"/>
      <c r="H2425" s="15"/>
      <c r="I2425" s="15"/>
    </row>
    <row r="2426" ht="24" customHeight="1" spans="1:9">
      <c r="A2426" s="8" t="s">
        <v>27938</v>
      </c>
      <c r="B2426" s="22" t="s">
        <v>27939</v>
      </c>
      <c r="C2426" s="12" t="s">
        <v>6935</v>
      </c>
      <c r="D2426" s="8" t="s">
        <v>27940</v>
      </c>
      <c r="E2426" s="10" t="s">
        <v>22732</v>
      </c>
      <c r="F2426" s="25"/>
      <c r="G2426" s="25"/>
      <c r="H2426" s="15"/>
      <c r="I2426" s="15"/>
    </row>
    <row r="2427" ht="24" customHeight="1" spans="1:9">
      <c r="A2427" s="8" t="s">
        <v>27941</v>
      </c>
      <c r="B2427" s="22" t="s">
        <v>27942</v>
      </c>
      <c r="C2427" s="12" t="s">
        <v>6935</v>
      </c>
      <c r="D2427" s="8" t="s">
        <v>27943</v>
      </c>
      <c r="E2427" s="10" t="s">
        <v>22732</v>
      </c>
      <c r="F2427" s="25"/>
      <c r="G2427" s="25"/>
      <c r="H2427" s="15"/>
      <c r="I2427" s="15"/>
    </row>
    <row r="2428" ht="24" customHeight="1" spans="1:9">
      <c r="A2428" s="8" t="s">
        <v>27944</v>
      </c>
      <c r="B2428" s="22" t="s">
        <v>27945</v>
      </c>
      <c r="C2428" s="12" t="s">
        <v>6935</v>
      </c>
      <c r="D2428" s="8" t="s">
        <v>27946</v>
      </c>
      <c r="E2428" s="10" t="s">
        <v>22732</v>
      </c>
      <c r="F2428" s="25"/>
      <c r="G2428" s="25"/>
      <c r="H2428" s="15"/>
      <c r="I2428" s="15"/>
    </row>
    <row r="2429" ht="24" customHeight="1" spans="1:9">
      <c r="A2429" s="8" t="s">
        <v>27947</v>
      </c>
      <c r="B2429" s="22" t="s">
        <v>27948</v>
      </c>
      <c r="C2429" s="12" t="s">
        <v>6935</v>
      </c>
      <c r="D2429" s="8" t="s">
        <v>27949</v>
      </c>
      <c r="E2429" s="10" t="s">
        <v>22732</v>
      </c>
      <c r="F2429" s="25"/>
      <c r="G2429" s="25"/>
      <c r="H2429" s="15"/>
      <c r="I2429" s="15"/>
    </row>
    <row r="2430" ht="24" customHeight="1" spans="1:9">
      <c r="A2430" s="8" t="s">
        <v>27950</v>
      </c>
      <c r="B2430" s="22" t="s">
        <v>27951</v>
      </c>
      <c r="C2430" s="12" t="s">
        <v>6935</v>
      </c>
      <c r="D2430" s="8" t="s">
        <v>27952</v>
      </c>
      <c r="E2430" s="10" t="s">
        <v>22732</v>
      </c>
      <c r="F2430" s="25"/>
      <c r="G2430" s="25"/>
      <c r="H2430" s="15"/>
      <c r="I2430" s="15"/>
    </row>
    <row r="2431" ht="24" customHeight="1" spans="1:9">
      <c r="A2431" s="8" t="s">
        <v>27953</v>
      </c>
      <c r="B2431" s="22" t="s">
        <v>27954</v>
      </c>
      <c r="C2431" s="12" t="s">
        <v>6935</v>
      </c>
      <c r="D2431" s="8" t="s">
        <v>27955</v>
      </c>
      <c r="E2431" s="10" t="s">
        <v>22732</v>
      </c>
      <c r="F2431" s="25"/>
      <c r="G2431" s="25"/>
      <c r="H2431" s="15"/>
      <c r="I2431" s="15"/>
    </row>
    <row r="2432" ht="24" customHeight="1" spans="1:9">
      <c r="A2432" s="8" t="s">
        <v>27956</v>
      </c>
      <c r="B2432" s="22" t="s">
        <v>27957</v>
      </c>
      <c r="C2432" s="12" t="s">
        <v>6935</v>
      </c>
      <c r="D2432" s="8" t="s">
        <v>27958</v>
      </c>
      <c r="E2432" s="10" t="s">
        <v>22732</v>
      </c>
      <c r="F2432" s="25"/>
      <c r="G2432" s="25"/>
      <c r="H2432" s="15"/>
      <c r="I2432" s="15"/>
    </row>
    <row r="2433" ht="24" customHeight="1" spans="1:9">
      <c r="A2433" s="8" t="s">
        <v>27959</v>
      </c>
      <c r="B2433" s="22" t="s">
        <v>27960</v>
      </c>
      <c r="C2433" s="12" t="s">
        <v>6935</v>
      </c>
      <c r="D2433" s="8" t="s">
        <v>27961</v>
      </c>
      <c r="E2433" s="10" t="s">
        <v>22732</v>
      </c>
      <c r="F2433" s="25"/>
      <c r="G2433" s="25"/>
      <c r="H2433" s="15"/>
      <c r="I2433" s="15"/>
    </row>
    <row r="2434" ht="24" customHeight="1" spans="1:9">
      <c r="A2434" s="8" t="s">
        <v>27962</v>
      </c>
      <c r="B2434" s="22" t="s">
        <v>27963</v>
      </c>
      <c r="C2434" s="12" t="s">
        <v>6935</v>
      </c>
      <c r="D2434" s="8" t="s">
        <v>27874</v>
      </c>
      <c r="E2434" s="10" t="s">
        <v>22732</v>
      </c>
      <c r="F2434" s="25"/>
      <c r="G2434" s="25"/>
      <c r="H2434" s="15"/>
      <c r="I2434" s="15"/>
    </row>
    <row r="2435" ht="24" customHeight="1" spans="1:9">
      <c r="A2435" s="8" t="s">
        <v>27964</v>
      </c>
      <c r="B2435" s="22" t="s">
        <v>27965</v>
      </c>
      <c r="C2435" s="12" t="s">
        <v>6935</v>
      </c>
      <c r="D2435" s="8" t="s">
        <v>27966</v>
      </c>
      <c r="E2435" s="10" t="s">
        <v>22732</v>
      </c>
      <c r="F2435" s="25"/>
      <c r="G2435" s="25"/>
      <c r="H2435" s="15"/>
      <c r="I2435" s="15"/>
    </row>
    <row r="2436" ht="24" customHeight="1" spans="1:9">
      <c r="A2436" s="8" t="s">
        <v>27967</v>
      </c>
      <c r="B2436" s="22" t="s">
        <v>27968</v>
      </c>
      <c r="C2436" s="12" t="s">
        <v>6935</v>
      </c>
      <c r="D2436" s="8" t="s">
        <v>27969</v>
      </c>
      <c r="E2436" s="10" t="s">
        <v>22732</v>
      </c>
      <c r="F2436" s="25"/>
      <c r="G2436" s="25"/>
      <c r="H2436" s="15"/>
      <c r="I2436" s="15"/>
    </row>
    <row r="2437" ht="24" customHeight="1" spans="1:9">
      <c r="A2437" s="8" t="s">
        <v>27970</v>
      </c>
      <c r="B2437" s="22" t="s">
        <v>27971</v>
      </c>
      <c r="C2437" s="12" t="s">
        <v>6935</v>
      </c>
      <c r="D2437" s="8" t="s">
        <v>25665</v>
      </c>
      <c r="E2437" s="10" t="s">
        <v>22732</v>
      </c>
      <c r="F2437" s="25"/>
      <c r="G2437" s="25"/>
      <c r="H2437" s="15"/>
      <c r="I2437" s="15"/>
    </row>
    <row r="2438" ht="24" customHeight="1" spans="1:9">
      <c r="A2438" s="8" t="s">
        <v>27972</v>
      </c>
      <c r="B2438" s="22" t="s">
        <v>27973</v>
      </c>
      <c r="C2438" s="12" t="s">
        <v>6935</v>
      </c>
      <c r="D2438" s="8" t="s">
        <v>27974</v>
      </c>
      <c r="E2438" s="10" t="s">
        <v>22732</v>
      </c>
      <c r="F2438" s="25"/>
      <c r="G2438" s="25"/>
      <c r="H2438" s="15"/>
      <c r="I2438" s="15"/>
    </row>
    <row r="2439" ht="24" customHeight="1" spans="1:9">
      <c r="A2439" s="8" t="s">
        <v>27975</v>
      </c>
      <c r="B2439" s="22" t="s">
        <v>27976</v>
      </c>
      <c r="C2439" s="12" t="s">
        <v>6935</v>
      </c>
      <c r="D2439" s="8" t="s">
        <v>22810</v>
      </c>
      <c r="E2439" s="10" t="s">
        <v>22732</v>
      </c>
      <c r="F2439" s="25"/>
      <c r="G2439" s="25"/>
      <c r="H2439" s="15"/>
      <c r="I2439" s="15"/>
    </row>
    <row r="2440" ht="24" customHeight="1" spans="1:9">
      <c r="A2440" s="8" t="s">
        <v>27977</v>
      </c>
      <c r="B2440" s="22" t="s">
        <v>27978</v>
      </c>
      <c r="C2440" s="12" t="s">
        <v>6935</v>
      </c>
      <c r="D2440" s="8" t="s">
        <v>25788</v>
      </c>
      <c r="E2440" s="10" t="s">
        <v>22732</v>
      </c>
      <c r="F2440" s="25"/>
      <c r="G2440" s="25"/>
      <c r="H2440" s="15"/>
      <c r="I2440" s="15"/>
    </row>
    <row r="2441" ht="24" customHeight="1" spans="1:9">
      <c r="A2441" s="8" t="s">
        <v>27979</v>
      </c>
      <c r="B2441" s="22" t="s">
        <v>27980</v>
      </c>
      <c r="C2441" s="12" t="s">
        <v>6935</v>
      </c>
      <c r="D2441" s="8" t="s">
        <v>27981</v>
      </c>
      <c r="E2441" s="10" t="s">
        <v>22732</v>
      </c>
      <c r="F2441" s="25"/>
      <c r="G2441" s="25"/>
      <c r="H2441" s="15"/>
      <c r="I2441" s="15"/>
    </row>
    <row r="2442" ht="24" customHeight="1" spans="1:9">
      <c r="A2442" s="8" t="s">
        <v>27982</v>
      </c>
      <c r="B2442" s="22" t="s">
        <v>27983</v>
      </c>
      <c r="C2442" s="12" t="s">
        <v>6935</v>
      </c>
      <c r="D2442" s="8" t="s">
        <v>23031</v>
      </c>
      <c r="E2442" s="10" t="s">
        <v>22732</v>
      </c>
      <c r="F2442" s="25"/>
      <c r="G2442" s="25"/>
      <c r="H2442" s="15"/>
      <c r="I2442" s="15"/>
    </row>
    <row r="2443" ht="24" customHeight="1" spans="1:9">
      <c r="A2443" s="8" t="s">
        <v>27984</v>
      </c>
      <c r="B2443" s="22" t="s">
        <v>27985</v>
      </c>
      <c r="C2443" s="12" t="s">
        <v>6935</v>
      </c>
      <c r="D2443" s="8" t="s">
        <v>27986</v>
      </c>
      <c r="E2443" s="10" t="s">
        <v>22732</v>
      </c>
      <c r="F2443" s="25"/>
      <c r="G2443" s="25"/>
      <c r="H2443" s="15"/>
      <c r="I2443" s="15"/>
    </row>
    <row r="2444" ht="24" customHeight="1" spans="1:9">
      <c r="A2444" s="8" t="s">
        <v>27987</v>
      </c>
      <c r="B2444" s="22" t="s">
        <v>27988</v>
      </c>
      <c r="C2444" s="12" t="s">
        <v>6935</v>
      </c>
      <c r="D2444" s="8" t="s">
        <v>27989</v>
      </c>
      <c r="E2444" s="10" t="s">
        <v>22732</v>
      </c>
      <c r="F2444" s="25"/>
      <c r="G2444" s="25"/>
      <c r="H2444" s="15"/>
      <c r="I2444" s="15"/>
    </row>
    <row r="2445" ht="24" customHeight="1" spans="1:9">
      <c r="A2445" s="8" t="s">
        <v>27990</v>
      </c>
      <c r="B2445" s="22" t="s">
        <v>27991</v>
      </c>
      <c r="C2445" s="12" t="s">
        <v>6935</v>
      </c>
      <c r="D2445" s="8" t="s">
        <v>25737</v>
      </c>
      <c r="E2445" s="10" t="s">
        <v>22732</v>
      </c>
      <c r="F2445" s="25"/>
      <c r="G2445" s="25"/>
      <c r="H2445" s="15"/>
      <c r="I2445" s="15"/>
    </row>
    <row r="2446" ht="24" customHeight="1" spans="1:9">
      <c r="A2446" s="8" t="s">
        <v>27992</v>
      </c>
      <c r="B2446" s="22" t="s">
        <v>27993</v>
      </c>
      <c r="C2446" s="12" t="s">
        <v>6935</v>
      </c>
      <c r="D2446" s="8" t="s">
        <v>27994</v>
      </c>
      <c r="E2446" s="10" t="s">
        <v>22732</v>
      </c>
      <c r="F2446" s="25"/>
      <c r="G2446" s="25"/>
      <c r="H2446" s="15"/>
      <c r="I2446" s="15"/>
    </row>
    <row r="2447" ht="24" customHeight="1" spans="1:9">
      <c r="A2447" s="8" t="s">
        <v>27995</v>
      </c>
      <c r="B2447" s="22" t="s">
        <v>27996</v>
      </c>
      <c r="C2447" s="12" t="s">
        <v>6935</v>
      </c>
      <c r="D2447" s="8" t="s">
        <v>27989</v>
      </c>
      <c r="E2447" s="10" t="s">
        <v>22732</v>
      </c>
      <c r="F2447" s="25"/>
      <c r="G2447" s="25"/>
      <c r="H2447" s="15"/>
      <c r="I2447" s="15"/>
    </row>
    <row r="2448" ht="24" customHeight="1" spans="1:9">
      <c r="A2448" s="8" t="s">
        <v>27997</v>
      </c>
      <c r="B2448" s="22" t="s">
        <v>27998</v>
      </c>
      <c r="C2448" s="12" t="s">
        <v>6935</v>
      </c>
      <c r="D2448" s="8" t="s">
        <v>27999</v>
      </c>
      <c r="E2448" s="10" t="s">
        <v>22732</v>
      </c>
      <c r="F2448" s="25"/>
      <c r="G2448" s="25"/>
      <c r="H2448" s="15"/>
      <c r="I2448" s="15"/>
    </row>
    <row r="2449" ht="24" customHeight="1" spans="1:9">
      <c r="A2449" s="8" t="s">
        <v>28000</v>
      </c>
      <c r="B2449" s="22" t="s">
        <v>28001</v>
      </c>
      <c r="C2449" s="12" t="s">
        <v>6935</v>
      </c>
      <c r="D2449" s="8" t="s">
        <v>28002</v>
      </c>
      <c r="E2449" s="10" t="s">
        <v>22732</v>
      </c>
      <c r="F2449" s="25"/>
      <c r="G2449" s="25"/>
      <c r="H2449" s="15"/>
      <c r="I2449" s="15"/>
    </row>
    <row r="2450" ht="24" customHeight="1" spans="1:9">
      <c r="A2450" s="8" t="s">
        <v>28003</v>
      </c>
      <c r="B2450" s="22" t="s">
        <v>28004</v>
      </c>
      <c r="C2450" s="12" t="s">
        <v>6935</v>
      </c>
      <c r="D2450" s="8" t="s">
        <v>23031</v>
      </c>
      <c r="E2450" s="10" t="s">
        <v>22732</v>
      </c>
      <c r="F2450" s="25"/>
      <c r="G2450" s="25"/>
      <c r="H2450" s="15"/>
      <c r="I2450" s="15"/>
    </row>
    <row r="2451" ht="24" customHeight="1" spans="1:9">
      <c r="A2451" s="8" t="s">
        <v>28005</v>
      </c>
      <c r="B2451" s="22" t="s">
        <v>28006</v>
      </c>
      <c r="C2451" s="12" t="s">
        <v>6935</v>
      </c>
      <c r="D2451" s="8" t="s">
        <v>28007</v>
      </c>
      <c r="E2451" s="10" t="s">
        <v>22732</v>
      </c>
      <c r="F2451" s="25"/>
      <c r="G2451" s="25"/>
      <c r="H2451" s="15"/>
      <c r="I2451" s="15"/>
    </row>
    <row r="2452" ht="24" customHeight="1" spans="1:9">
      <c r="A2452" s="8" t="s">
        <v>28008</v>
      </c>
      <c r="B2452" s="22" t="s">
        <v>28009</v>
      </c>
      <c r="C2452" s="12" t="s">
        <v>6935</v>
      </c>
      <c r="D2452" s="8" t="s">
        <v>28010</v>
      </c>
      <c r="E2452" s="10" t="s">
        <v>22732</v>
      </c>
      <c r="F2452" s="25"/>
      <c r="G2452" s="25"/>
      <c r="H2452" s="15"/>
      <c r="I2452" s="15"/>
    </row>
    <row r="2453" ht="24" customHeight="1" spans="1:9">
      <c r="A2453" s="8" t="s">
        <v>28011</v>
      </c>
      <c r="B2453" s="22" t="s">
        <v>28012</v>
      </c>
      <c r="C2453" s="12" t="s">
        <v>6935</v>
      </c>
      <c r="D2453" s="8" t="s">
        <v>28013</v>
      </c>
      <c r="E2453" s="10" t="s">
        <v>22732</v>
      </c>
      <c r="F2453" s="25"/>
      <c r="G2453" s="25"/>
      <c r="H2453" s="15"/>
      <c r="I2453" s="15"/>
    </row>
    <row r="2454" ht="24" customHeight="1" spans="1:9">
      <c r="A2454" s="8" t="s">
        <v>28014</v>
      </c>
      <c r="B2454" s="22" t="s">
        <v>28015</v>
      </c>
      <c r="C2454" s="12" t="s">
        <v>6935</v>
      </c>
      <c r="D2454" s="8" t="s">
        <v>28016</v>
      </c>
      <c r="E2454" s="10" t="s">
        <v>22732</v>
      </c>
      <c r="F2454" s="25"/>
      <c r="G2454" s="25"/>
      <c r="H2454" s="15"/>
      <c r="I2454" s="15"/>
    </row>
    <row r="2455" ht="24" customHeight="1" spans="1:9">
      <c r="A2455" s="8" t="s">
        <v>28017</v>
      </c>
      <c r="B2455" s="22" t="s">
        <v>28018</v>
      </c>
      <c r="C2455" s="12" t="s">
        <v>6935</v>
      </c>
      <c r="D2455" s="8" t="s">
        <v>28019</v>
      </c>
      <c r="E2455" s="10" t="s">
        <v>22732</v>
      </c>
      <c r="F2455" s="25"/>
      <c r="G2455" s="25"/>
      <c r="H2455" s="15"/>
      <c r="I2455" s="15"/>
    </row>
    <row r="2456" ht="24" customHeight="1" spans="1:9">
      <c r="A2456" s="8" t="s">
        <v>28020</v>
      </c>
      <c r="B2456" s="22" t="s">
        <v>28021</v>
      </c>
      <c r="C2456" s="12" t="s">
        <v>6935</v>
      </c>
      <c r="D2456" s="8" t="s">
        <v>28022</v>
      </c>
      <c r="E2456" s="10" t="s">
        <v>22732</v>
      </c>
      <c r="F2456" s="25"/>
      <c r="G2456" s="25"/>
      <c r="H2456" s="15"/>
      <c r="I2456" s="15"/>
    </row>
    <row r="2457" ht="24" customHeight="1" spans="1:9">
      <c r="A2457" s="8" t="s">
        <v>28023</v>
      </c>
      <c r="B2457" s="22" t="s">
        <v>28024</v>
      </c>
      <c r="C2457" s="12" t="s">
        <v>6935</v>
      </c>
      <c r="D2457" s="8" t="s">
        <v>25529</v>
      </c>
      <c r="E2457" s="10" t="s">
        <v>22732</v>
      </c>
      <c r="F2457" s="25"/>
      <c r="G2457" s="25"/>
      <c r="H2457" s="15"/>
      <c r="I2457" s="15"/>
    </row>
    <row r="2458" ht="24" customHeight="1" spans="1:9">
      <c r="A2458" s="8" t="s">
        <v>28025</v>
      </c>
      <c r="B2458" s="22" t="s">
        <v>28026</v>
      </c>
      <c r="C2458" s="12" t="s">
        <v>6935</v>
      </c>
      <c r="D2458" s="8" t="s">
        <v>28027</v>
      </c>
      <c r="E2458" s="10" t="s">
        <v>22732</v>
      </c>
      <c r="F2458" s="25"/>
      <c r="G2458" s="25"/>
      <c r="H2458" s="15"/>
      <c r="I2458" s="15"/>
    </row>
    <row r="2459" ht="24" customHeight="1" spans="1:9">
      <c r="A2459" s="8" t="s">
        <v>28028</v>
      </c>
      <c r="B2459" s="22" t="s">
        <v>28029</v>
      </c>
      <c r="C2459" s="12" t="s">
        <v>6935</v>
      </c>
      <c r="D2459" s="8" t="s">
        <v>28030</v>
      </c>
      <c r="E2459" s="10" t="s">
        <v>22732</v>
      </c>
      <c r="F2459" s="25"/>
      <c r="G2459" s="25"/>
      <c r="H2459" s="15"/>
      <c r="I2459" s="15"/>
    </row>
    <row r="2460" ht="24" customHeight="1" spans="1:9">
      <c r="A2460" s="8" t="s">
        <v>28031</v>
      </c>
      <c r="B2460" s="22" t="s">
        <v>28032</v>
      </c>
      <c r="C2460" s="12" t="s">
        <v>6935</v>
      </c>
      <c r="D2460" s="8" t="s">
        <v>28033</v>
      </c>
      <c r="E2460" s="10" t="s">
        <v>22732</v>
      </c>
      <c r="F2460" s="25"/>
      <c r="G2460" s="25"/>
      <c r="H2460" s="15"/>
      <c r="I2460" s="15"/>
    </row>
    <row r="2461" ht="24" customHeight="1" spans="1:9">
      <c r="A2461" s="8" t="s">
        <v>28034</v>
      </c>
      <c r="B2461" s="22" t="s">
        <v>28035</v>
      </c>
      <c r="C2461" s="12" t="s">
        <v>6935</v>
      </c>
      <c r="D2461" s="8" t="s">
        <v>28036</v>
      </c>
      <c r="E2461" s="10" t="s">
        <v>22732</v>
      </c>
      <c r="F2461" s="25"/>
      <c r="G2461" s="25"/>
      <c r="H2461" s="15"/>
      <c r="I2461" s="15"/>
    </row>
    <row r="2462" ht="24" customHeight="1" spans="1:9">
      <c r="A2462" s="8" t="s">
        <v>28037</v>
      </c>
      <c r="B2462" s="22" t="s">
        <v>28038</v>
      </c>
      <c r="C2462" s="12" t="s">
        <v>6935</v>
      </c>
      <c r="D2462" s="8" t="s">
        <v>27853</v>
      </c>
      <c r="E2462" s="10" t="s">
        <v>22732</v>
      </c>
      <c r="F2462" s="25"/>
      <c r="G2462" s="25"/>
      <c r="H2462" s="15"/>
      <c r="I2462" s="15"/>
    </row>
    <row r="2463" ht="24" customHeight="1" spans="1:9">
      <c r="A2463" s="12" t="s">
        <v>28039</v>
      </c>
      <c r="B2463" s="22" t="s">
        <v>28040</v>
      </c>
      <c r="C2463" s="12" t="s">
        <v>6935</v>
      </c>
      <c r="D2463" s="8" t="s">
        <v>28041</v>
      </c>
      <c r="E2463" s="10" t="s">
        <v>22732</v>
      </c>
      <c r="F2463" s="25"/>
      <c r="G2463" s="25"/>
      <c r="H2463" s="15"/>
      <c r="I2463" s="15"/>
    </row>
    <row r="2464" ht="24" customHeight="1" spans="1:9">
      <c r="A2464" s="8" t="s">
        <v>28042</v>
      </c>
      <c r="B2464" s="22" t="s">
        <v>28043</v>
      </c>
      <c r="C2464" s="12" t="s">
        <v>6935</v>
      </c>
      <c r="D2464" s="8" t="s">
        <v>28044</v>
      </c>
      <c r="E2464" s="10" t="s">
        <v>22732</v>
      </c>
      <c r="F2464" s="25"/>
      <c r="G2464" s="25"/>
      <c r="H2464" s="15"/>
      <c r="I2464" s="15"/>
    </row>
    <row r="2465" ht="24" customHeight="1" spans="1:9">
      <c r="A2465" s="8" t="s">
        <v>28045</v>
      </c>
      <c r="B2465" s="22" t="s">
        <v>28046</v>
      </c>
      <c r="C2465" s="12" t="s">
        <v>6935</v>
      </c>
      <c r="D2465" s="8" t="s">
        <v>28047</v>
      </c>
      <c r="E2465" s="10" t="s">
        <v>22732</v>
      </c>
      <c r="F2465" s="25"/>
      <c r="G2465" s="25"/>
      <c r="H2465" s="15"/>
      <c r="I2465" s="15"/>
    </row>
    <row r="2466" ht="24" customHeight="1" spans="1:9">
      <c r="A2466" s="12" t="s">
        <v>28048</v>
      </c>
      <c r="B2466" s="22" t="s">
        <v>28049</v>
      </c>
      <c r="C2466" s="12" t="s">
        <v>6935</v>
      </c>
      <c r="D2466" s="8" t="s">
        <v>28050</v>
      </c>
      <c r="E2466" s="10" t="s">
        <v>22732</v>
      </c>
      <c r="F2466" s="25"/>
      <c r="G2466" s="25"/>
      <c r="H2466" s="15"/>
      <c r="I2466" s="15"/>
    </row>
    <row r="2467" ht="24" customHeight="1" spans="1:9">
      <c r="A2467" s="12" t="s">
        <v>28051</v>
      </c>
      <c r="B2467" s="22" t="s">
        <v>28052</v>
      </c>
      <c r="C2467" s="12" t="s">
        <v>6935</v>
      </c>
      <c r="D2467" s="8" t="s">
        <v>28053</v>
      </c>
      <c r="E2467" s="10" t="s">
        <v>22732</v>
      </c>
      <c r="F2467" s="25"/>
      <c r="G2467" s="25"/>
      <c r="H2467" s="15"/>
      <c r="I2467" s="15"/>
    </row>
    <row r="2468" ht="24" customHeight="1" spans="1:9">
      <c r="A2468" s="12" t="s">
        <v>28054</v>
      </c>
      <c r="B2468" s="22" t="s">
        <v>28055</v>
      </c>
      <c r="C2468" s="12" t="s">
        <v>6935</v>
      </c>
      <c r="D2468" s="8" t="s">
        <v>22816</v>
      </c>
      <c r="E2468" s="10" t="s">
        <v>22732</v>
      </c>
      <c r="F2468" s="25"/>
      <c r="G2468" s="25"/>
      <c r="H2468" s="15"/>
      <c r="I2468" s="15"/>
    </row>
    <row r="2469" ht="24" customHeight="1" spans="1:9">
      <c r="A2469" s="8" t="s">
        <v>28056</v>
      </c>
      <c r="B2469" s="22" t="s">
        <v>28057</v>
      </c>
      <c r="C2469" s="12" t="s">
        <v>6935</v>
      </c>
      <c r="D2469" s="8" t="s">
        <v>28058</v>
      </c>
      <c r="E2469" s="10" t="s">
        <v>22732</v>
      </c>
      <c r="F2469" s="25"/>
      <c r="G2469" s="25"/>
      <c r="H2469" s="15"/>
      <c r="I2469" s="15"/>
    </row>
    <row r="2470" ht="36" customHeight="1" spans="1:9">
      <c r="A2470" s="12" t="s">
        <v>28059</v>
      </c>
      <c r="B2470" s="22" t="s">
        <v>28060</v>
      </c>
      <c r="C2470" s="12" t="s">
        <v>6935</v>
      </c>
      <c r="D2470" s="8" t="s">
        <v>28061</v>
      </c>
      <c r="E2470" s="10" t="s">
        <v>22732</v>
      </c>
      <c r="F2470" s="25"/>
      <c r="G2470" s="25"/>
      <c r="H2470" s="15"/>
      <c r="I2470" s="15"/>
    </row>
    <row r="2471" ht="24" customHeight="1" spans="1:9">
      <c r="A2471" s="12" t="s">
        <v>28062</v>
      </c>
      <c r="B2471" s="22" t="s">
        <v>28063</v>
      </c>
      <c r="C2471" s="12" t="s">
        <v>6935</v>
      </c>
      <c r="D2471" s="8" t="s">
        <v>28064</v>
      </c>
      <c r="E2471" s="10" t="s">
        <v>22732</v>
      </c>
      <c r="F2471" s="25"/>
      <c r="G2471" s="25"/>
      <c r="H2471" s="15"/>
      <c r="I2471" s="15"/>
    </row>
    <row r="2472" ht="24" customHeight="1" spans="1:9">
      <c r="A2472" s="8" t="s">
        <v>28065</v>
      </c>
      <c r="B2472" s="22" t="s">
        <v>28066</v>
      </c>
      <c r="C2472" s="12" t="s">
        <v>6935</v>
      </c>
      <c r="D2472" s="8" t="s">
        <v>28067</v>
      </c>
      <c r="E2472" s="10" t="s">
        <v>22732</v>
      </c>
      <c r="F2472" s="25"/>
      <c r="G2472" s="25"/>
      <c r="H2472" s="15"/>
      <c r="I2472" s="15"/>
    </row>
    <row r="2473" ht="24" customHeight="1" spans="1:9">
      <c r="A2473" s="12" t="s">
        <v>28068</v>
      </c>
      <c r="B2473" s="22" t="s">
        <v>28069</v>
      </c>
      <c r="C2473" s="12" t="s">
        <v>6935</v>
      </c>
      <c r="D2473" s="8" t="s">
        <v>28070</v>
      </c>
      <c r="E2473" s="10" t="s">
        <v>22732</v>
      </c>
      <c r="F2473" s="25"/>
      <c r="G2473" s="25"/>
      <c r="H2473" s="15"/>
      <c r="I2473" s="15"/>
    </row>
    <row r="2474" ht="24" customHeight="1" spans="1:9">
      <c r="A2474" s="12" t="s">
        <v>28071</v>
      </c>
      <c r="B2474" s="22" t="s">
        <v>28072</v>
      </c>
      <c r="C2474" s="12" t="s">
        <v>6935</v>
      </c>
      <c r="D2474" s="8" t="s">
        <v>28073</v>
      </c>
      <c r="E2474" s="10" t="s">
        <v>22732</v>
      </c>
      <c r="F2474" s="25"/>
      <c r="G2474" s="25"/>
      <c r="H2474" s="15"/>
      <c r="I2474" s="15"/>
    </row>
    <row r="2475" ht="24" customHeight="1" spans="1:9">
      <c r="A2475" s="8" t="s">
        <v>28074</v>
      </c>
      <c r="B2475" s="22" t="s">
        <v>28075</v>
      </c>
      <c r="C2475" s="12" t="s">
        <v>6935</v>
      </c>
      <c r="D2475" s="8" t="s">
        <v>28076</v>
      </c>
      <c r="E2475" s="10" t="s">
        <v>22732</v>
      </c>
      <c r="F2475" s="25"/>
      <c r="G2475" s="25"/>
      <c r="H2475" s="15"/>
      <c r="I2475" s="15"/>
    </row>
    <row r="2476" ht="24" customHeight="1" spans="1:9">
      <c r="A2476" s="8" t="s">
        <v>28077</v>
      </c>
      <c r="B2476" s="22" t="s">
        <v>28078</v>
      </c>
      <c r="C2476" s="12" t="s">
        <v>6935</v>
      </c>
      <c r="D2476" s="8" t="s">
        <v>28079</v>
      </c>
      <c r="E2476" s="10" t="s">
        <v>22732</v>
      </c>
      <c r="F2476" s="25"/>
      <c r="G2476" s="25"/>
      <c r="H2476" s="15"/>
      <c r="I2476" s="15"/>
    </row>
    <row r="2477" ht="24" customHeight="1" spans="1:9">
      <c r="A2477" s="8" t="s">
        <v>28080</v>
      </c>
      <c r="B2477" s="22" t="s">
        <v>28081</v>
      </c>
      <c r="C2477" s="12" t="s">
        <v>6935</v>
      </c>
      <c r="D2477" s="8" t="s">
        <v>28082</v>
      </c>
      <c r="E2477" s="10" t="s">
        <v>22732</v>
      </c>
      <c r="F2477" s="25"/>
      <c r="G2477" s="25"/>
      <c r="H2477" s="15"/>
      <c r="I2477" s="15"/>
    </row>
    <row r="2478" ht="24" customHeight="1" spans="1:9">
      <c r="A2478" s="8" t="s">
        <v>28083</v>
      </c>
      <c r="B2478" s="22" t="s">
        <v>28084</v>
      </c>
      <c r="C2478" s="12" t="s">
        <v>6935</v>
      </c>
      <c r="D2478" s="8" t="s">
        <v>27916</v>
      </c>
      <c r="E2478" s="10" t="s">
        <v>22732</v>
      </c>
      <c r="F2478" s="25"/>
      <c r="G2478" s="25"/>
      <c r="H2478" s="15"/>
      <c r="I2478" s="15"/>
    </row>
    <row r="2479" ht="24" customHeight="1" spans="1:9">
      <c r="A2479" s="8" t="s">
        <v>28085</v>
      </c>
      <c r="B2479" s="22" t="s">
        <v>28086</v>
      </c>
      <c r="C2479" s="12" t="s">
        <v>6935</v>
      </c>
      <c r="D2479" s="8" t="s">
        <v>28087</v>
      </c>
      <c r="E2479" s="10" t="s">
        <v>22732</v>
      </c>
      <c r="F2479" s="25"/>
      <c r="G2479" s="25"/>
      <c r="H2479" s="15"/>
      <c r="I2479" s="15"/>
    </row>
    <row r="2480" ht="24" customHeight="1" spans="1:9">
      <c r="A2480" s="8" t="s">
        <v>28088</v>
      </c>
      <c r="B2480" s="22" t="s">
        <v>28089</v>
      </c>
      <c r="C2480" s="12" t="s">
        <v>6935</v>
      </c>
      <c r="D2480" s="8" t="s">
        <v>22774</v>
      </c>
      <c r="E2480" s="10" t="s">
        <v>22732</v>
      </c>
      <c r="F2480" s="25"/>
      <c r="G2480" s="25"/>
      <c r="H2480" s="15"/>
      <c r="I2480" s="15"/>
    </row>
    <row r="2481" ht="24" customHeight="1" spans="1:9">
      <c r="A2481" s="8" t="s">
        <v>28090</v>
      </c>
      <c r="B2481" s="22" t="s">
        <v>28091</v>
      </c>
      <c r="C2481" s="12" t="s">
        <v>6935</v>
      </c>
      <c r="D2481" s="8" t="s">
        <v>28092</v>
      </c>
      <c r="E2481" s="10" t="s">
        <v>22732</v>
      </c>
      <c r="F2481" s="25"/>
      <c r="G2481" s="25"/>
      <c r="H2481" s="15"/>
      <c r="I2481" s="15"/>
    </row>
    <row r="2482" ht="24" customHeight="1" spans="1:9">
      <c r="A2482" s="8" t="s">
        <v>28093</v>
      </c>
      <c r="B2482" s="22" t="s">
        <v>28094</v>
      </c>
      <c r="C2482" s="12" t="s">
        <v>6935</v>
      </c>
      <c r="D2482" s="8" t="s">
        <v>27955</v>
      </c>
      <c r="E2482" s="10" t="s">
        <v>22732</v>
      </c>
      <c r="F2482" s="25"/>
      <c r="G2482" s="25"/>
      <c r="H2482" s="15"/>
      <c r="I2482" s="15"/>
    </row>
    <row r="2483" ht="24" customHeight="1" spans="1:9">
      <c r="A2483" s="8" t="s">
        <v>28095</v>
      </c>
      <c r="B2483" s="22" t="s">
        <v>28096</v>
      </c>
      <c r="C2483" s="12" t="s">
        <v>6935</v>
      </c>
      <c r="D2483" s="8" t="s">
        <v>27273</v>
      </c>
      <c r="E2483" s="10" t="s">
        <v>22732</v>
      </c>
      <c r="F2483" s="25"/>
      <c r="G2483" s="25"/>
      <c r="H2483" s="15"/>
      <c r="I2483" s="15"/>
    </row>
    <row r="2484" ht="24" customHeight="1" spans="1:9">
      <c r="A2484" s="8" t="s">
        <v>28097</v>
      </c>
      <c r="B2484" s="22" t="s">
        <v>28098</v>
      </c>
      <c r="C2484" s="12" t="s">
        <v>6935</v>
      </c>
      <c r="D2484" s="8" t="s">
        <v>28099</v>
      </c>
      <c r="E2484" s="10" t="s">
        <v>22732</v>
      </c>
      <c r="F2484" s="25"/>
      <c r="G2484" s="25"/>
      <c r="H2484" s="15"/>
      <c r="I2484" s="15"/>
    </row>
    <row r="2485" ht="24" customHeight="1" spans="1:9">
      <c r="A2485" s="8" t="s">
        <v>28100</v>
      </c>
      <c r="B2485" s="22" t="s">
        <v>28101</v>
      </c>
      <c r="C2485" s="12" t="s">
        <v>6935</v>
      </c>
      <c r="D2485" s="8" t="s">
        <v>28102</v>
      </c>
      <c r="E2485" s="10" t="s">
        <v>22732</v>
      </c>
      <c r="F2485" s="25"/>
      <c r="G2485" s="25"/>
      <c r="H2485" s="15"/>
      <c r="I2485" s="15"/>
    </row>
    <row r="2486" ht="24" customHeight="1" spans="1:9">
      <c r="A2486" s="12" t="s">
        <v>28103</v>
      </c>
      <c r="B2486" s="22" t="s">
        <v>28104</v>
      </c>
      <c r="C2486" s="12" t="s">
        <v>6935</v>
      </c>
      <c r="D2486" s="8" t="s">
        <v>23257</v>
      </c>
      <c r="E2486" s="10" t="s">
        <v>22732</v>
      </c>
      <c r="F2486" s="25"/>
      <c r="G2486" s="25"/>
      <c r="H2486" s="15"/>
      <c r="I2486" s="15"/>
    </row>
    <row r="2487" ht="24" customHeight="1" spans="1:9">
      <c r="A2487" s="12" t="s">
        <v>28105</v>
      </c>
      <c r="B2487" s="22" t="s">
        <v>7997</v>
      </c>
      <c r="C2487" s="12" t="s">
        <v>6935</v>
      </c>
      <c r="D2487" s="8" t="s">
        <v>28106</v>
      </c>
      <c r="E2487" s="10" t="s">
        <v>22732</v>
      </c>
      <c r="F2487" s="25"/>
      <c r="G2487" s="25"/>
      <c r="H2487" s="15"/>
      <c r="I2487" s="15"/>
    </row>
    <row r="2488" ht="24" customHeight="1" spans="1:9">
      <c r="A2488" s="8" t="s">
        <v>28107</v>
      </c>
      <c r="B2488" s="22" t="s">
        <v>7998</v>
      </c>
      <c r="C2488" s="12" t="s">
        <v>6935</v>
      </c>
      <c r="D2488" s="8" t="s">
        <v>28108</v>
      </c>
      <c r="E2488" s="10" t="s">
        <v>22732</v>
      </c>
      <c r="F2488" s="25"/>
      <c r="G2488" s="25"/>
      <c r="H2488" s="15"/>
      <c r="I2488" s="15"/>
    </row>
    <row r="2489" ht="24" customHeight="1" spans="1:9">
      <c r="A2489" s="8" t="s">
        <v>28109</v>
      </c>
      <c r="B2489" s="22" t="s">
        <v>7999</v>
      </c>
      <c r="C2489" s="12" t="s">
        <v>6935</v>
      </c>
      <c r="D2489" s="8" t="s">
        <v>25531</v>
      </c>
      <c r="E2489" s="10" t="s">
        <v>22732</v>
      </c>
      <c r="F2489" s="25"/>
      <c r="G2489" s="25"/>
      <c r="H2489" s="15"/>
      <c r="I2489" s="15"/>
    </row>
    <row r="2490" ht="24" customHeight="1" spans="1:9">
      <c r="A2490" s="8" t="s">
        <v>28110</v>
      </c>
      <c r="B2490" s="22" t="s">
        <v>8000</v>
      </c>
      <c r="C2490" s="12" t="s">
        <v>6935</v>
      </c>
      <c r="D2490" s="8" t="s">
        <v>28111</v>
      </c>
      <c r="E2490" s="10" t="s">
        <v>22732</v>
      </c>
      <c r="F2490" s="25"/>
      <c r="G2490" s="25"/>
      <c r="H2490" s="15"/>
      <c r="I2490" s="15"/>
    </row>
    <row r="2491" ht="24" customHeight="1" spans="1:9">
      <c r="A2491" s="8" t="s">
        <v>28112</v>
      </c>
      <c r="B2491" s="22" t="s">
        <v>8001</v>
      </c>
      <c r="C2491" s="12" t="s">
        <v>6935</v>
      </c>
      <c r="D2491" s="8" t="s">
        <v>28113</v>
      </c>
      <c r="E2491" s="10" t="s">
        <v>22732</v>
      </c>
      <c r="F2491" s="25"/>
      <c r="G2491" s="25"/>
      <c r="H2491" s="15"/>
      <c r="I2491" s="15"/>
    </row>
    <row r="2492" ht="24" customHeight="1" spans="1:9">
      <c r="A2492" s="8" t="s">
        <v>28114</v>
      </c>
      <c r="B2492" s="22" t="s">
        <v>8002</v>
      </c>
      <c r="C2492" s="12" t="s">
        <v>6935</v>
      </c>
      <c r="D2492" s="8" t="s">
        <v>28115</v>
      </c>
      <c r="E2492" s="10" t="s">
        <v>22732</v>
      </c>
      <c r="F2492" s="25"/>
      <c r="G2492" s="25"/>
      <c r="H2492" s="15"/>
      <c r="I2492" s="15"/>
    </row>
    <row r="2493" ht="24" customHeight="1" spans="1:9">
      <c r="A2493" s="8" t="s">
        <v>28116</v>
      </c>
      <c r="B2493" s="22" t="s">
        <v>28117</v>
      </c>
      <c r="C2493" s="12" t="s">
        <v>6935</v>
      </c>
      <c r="D2493" s="8" t="s">
        <v>23445</v>
      </c>
      <c r="E2493" s="10" t="s">
        <v>22732</v>
      </c>
      <c r="F2493" s="25"/>
      <c r="G2493" s="25"/>
      <c r="H2493" s="15"/>
      <c r="I2493" s="15"/>
    </row>
    <row r="2494" ht="24" customHeight="1" spans="1:9">
      <c r="A2494" s="8" t="s">
        <v>28118</v>
      </c>
      <c r="B2494" s="22" t="s">
        <v>28119</v>
      </c>
      <c r="C2494" s="12" t="s">
        <v>6935</v>
      </c>
      <c r="D2494" s="8" t="s">
        <v>27851</v>
      </c>
      <c r="E2494" s="10" t="s">
        <v>22732</v>
      </c>
      <c r="F2494" s="25"/>
      <c r="G2494" s="25"/>
      <c r="H2494" s="15"/>
      <c r="I2494" s="15"/>
    </row>
    <row r="2495" ht="24" customHeight="1" spans="1:9">
      <c r="A2495" s="8" t="s">
        <v>28120</v>
      </c>
      <c r="B2495" s="22" t="s">
        <v>28121</v>
      </c>
      <c r="C2495" s="12" t="s">
        <v>6935</v>
      </c>
      <c r="D2495" s="8" t="s">
        <v>28122</v>
      </c>
      <c r="E2495" s="10" t="s">
        <v>22732</v>
      </c>
      <c r="F2495" s="25"/>
      <c r="G2495" s="25"/>
      <c r="H2495" s="15"/>
      <c r="I2495" s="15"/>
    </row>
    <row r="2496" ht="24" customHeight="1" spans="1:9">
      <c r="A2496" s="8" t="s">
        <v>28123</v>
      </c>
      <c r="B2496" s="22" t="s">
        <v>28124</v>
      </c>
      <c r="C2496" s="12" t="s">
        <v>6935</v>
      </c>
      <c r="D2496" s="8" t="s">
        <v>28125</v>
      </c>
      <c r="E2496" s="10" t="s">
        <v>22732</v>
      </c>
      <c r="F2496" s="25"/>
      <c r="G2496" s="25"/>
      <c r="H2496" s="15"/>
      <c r="I2496" s="15"/>
    </row>
    <row r="2497" ht="24" customHeight="1" spans="1:9">
      <c r="A2497" s="8" t="s">
        <v>28126</v>
      </c>
      <c r="B2497" s="22" t="s">
        <v>28127</v>
      </c>
      <c r="C2497" s="12" t="s">
        <v>6935</v>
      </c>
      <c r="D2497" s="8" t="s">
        <v>28128</v>
      </c>
      <c r="E2497" s="10" t="s">
        <v>22732</v>
      </c>
      <c r="F2497" s="25"/>
      <c r="G2497" s="25"/>
      <c r="H2497" s="15"/>
      <c r="I2497" s="15"/>
    </row>
    <row r="2498" ht="24" customHeight="1" spans="1:9">
      <c r="A2498" s="8" t="s">
        <v>28129</v>
      </c>
      <c r="B2498" s="22" t="s">
        <v>28130</v>
      </c>
      <c r="C2498" s="12" t="s">
        <v>6935</v>
      </c>
      <c r="D2498" s="8" t="s">
        <v>28131</v>
      </c>
      <c r="E2498" s="10" t="s">
        <v>22732</v>
      </c>
      <c r="F2498" s="25"/>
      <c r="G2498" s="25"/>
      <c r="H2498" s="15"/>
      <c r="I2498" s="15"/>
    </row>
    <row r="2499" ht="24" customHeight="1" spans="1:9">
      <c r="A2499" s="8" t="s">
        <v>28132</v>
      </c>
      <c r="B2499" s="22" t="s">
        <v>28133</v>
      </c>
      <c r="C2499" s="12" t="s">
        <v>6935</v>
      </c>
      <c r="D2499" s="8" t="s">
        <v>27910</v>
      </c>
      <c r="E2499" s="10" t="s">
        <v>22732</v>
      </c>
      <c r="F2499" s="25"/>
      <c r="G2499" s="25"/>
      <c r="H2499" s="15"/>
      <c r="I2499" s="15"/>
    </row>
    <row r="2500" ht="24" customHeight="1" spans="1:9">
      <c r="A2500" s="8" t="s">
        <v>28134</v>
      </c>
      <c r="B2500" s="22" t="s">
        <v>8006</v>
      </c>
      <c r="C2500" s="12" t="s">
        <v>6935</v>
      </c>
      <c r="D2500" s="8" t="s">
        <v>28135</v>
      </c>
      <c r="E2500" s="10" t="s">
        <v>22732</v>
      </c>
      <c r="F2500" s="25"/>
      <c r="G2500" s="25"/>
      <c r="H2500" s="15"/>
      <c r="I2500" s="15"/>
    </row>
    <row r="2501" ht="24" customHeight="1" spans="1:9">
      <c r="A2501" s="8" t="s">
        <v>28136</v>
      </c>
      <c r="B2501" s="22" t="s">
        <v>8007</v>
      </c>
      <c r="C2501" s="12" t="s">
        <v>6935</v>
      </c>
      <c r="D2501" s="8" t="s">
        <v>26623</v>
      </c>
      <c r="E2501" s="10" t="s">
        <v>22732</v>
      </c>
      <c r="F2501" s="25"/>
      <c r="G2501" s="25"/>
      <c r="H2501" s="15"/>
      <c r="I2501" s="15"/>
    </row>
    <row r="2502" ht="24" customHeight="1" spans="1:9">
      <c r="A2502" s="8" t="s">
        <v>28137</v>
      </c>
      <c r="B2502" s="22" t="s">
        <v>8008</v>
      </c>
      <c r="C2502" s="12" t="s">
        <v>6935</v>
      </c>
      <c r="D2502" s="8" t="s">
        <v>28138</v>
      </c>
      <c r="E2502" s="10" t="s">
        <v>22732</v>
      </c>
      <c r="F2502" s="25"/>
      <c r="G2502" s="25"/>
      <c r="H2502" s="15"/>
      <c r="I2502" s="15"/>
    </row>
    <row r="2503" ht="24" customHeight="1" spans="1:9">
      <c r="A2503" s="8" t="s">
        <v>28139</v>
      </c>
      <c r="B2503" s="22" t="s">
        <v>8009</v>
      </c>
      <c r="C2503" s="12" t="s">
        <v>6935</v>
      </c>
      <c r="D2503" s="8" t="s">
        <v>28140</v>
      </c>
      <c r="E2503" s="10" t="s">
        <v>22732</v>
      </c>
      <c r="F2503" s="25"/>
      <c r="G2503" s="25"/>
      <c r="H2503" s="15"/>
      <c r="I2503" s="15"/>
    </row>
    <row r="2504" ht="24" customHeight="1" spans="1:9">
      <c r="A2504" s="8" t="s">
        <v>28141</v>
      </c>
      <c r="B2504" s="22" t="s">
        <v>8010</v>
      </c>
      <c r="C2504" s="12" t="s">
        <v>6935</v>
      </c>
      <c r="D2504" s="8" t="s">
        <v>28142</v>
      </c>
      <c r="E2504" s="10" t="s">
        <v>22732</v>
      </c>
      <c r="F2504" s="25"/>
      <c r="G2504" s="25"/>
      <c r="H2504" s="15"/>
      <c r="I2504" s="15"/>
    </row>
    <row r="2505" ht="24" customHeight="1" spans="1:9">
      <c r="A2505" s="8" t="s">
        <v>28143</v>
      </c>
      <c r="B2505" s="22" t="s">
        <v>8011</v>
      </c>
      <c r="C2505" s="12" t="s">
        <v>6935</v>
      </c>
      <c r="D2505" s="8" t="s">
        <v>28144</v>
      </c>
      <c r="E2505" s="10" t="s">
        <v>22732</v>
      </c>
      <c r="F2505" s="25"/>
      <c r="G2505" s="25"/>
      <c r="H2505" s="15"/>
      <c r="I2505" s="15"/>
    </row>
    <row r="2506" ht="24" customHeight="1" spans="1:9">
      <c r="A2506" s="8" t="s">
        <v>28145</v>
      </c>
      <c r="B2506" s="22" t="s">
        <v>8012</v>
      </c>
      <c r="C2506" s="12" t="s">
        <v>6935</v>
      </c>
      <c r="D2506" s="8" t="s">
        <v>28146</v>
      </c>
      <c r="E2506" s="10" t="s">
        <v>22732</v>
      </c>
      <c r="F2506" s="25"/>
      <c r="G2506" s="25"/>
      <c r="H2506" s="15"/>
      <c r="I2506" s="15"/>
    </row>
    <row r="2507" ht="24" customHeight="1" spans="1:9">
      <c r="A2507" s="8" t="s">
        <v>28147</v>
      </c>
      <c r="B2507" s="22" t="s">
        <v>8013</v>
      </c>
      <c r="C2507" s="12" t="s">
        <v>6935</v>
      </c>
      <c r="D2507" s="8" t="s">
        <v>28148</v>
      </c>
      <c r="E2507" s="10" t="s">
        <v>22732</v>
      </c>
      <c r="F2507" s="25"/>
      <c r="G2507" s="25"/>
      <c r="H2507" s="15"/>
      <c r="I2507" s="15"/>
    </row>
    <row r="2508" ht="24" customHeight="1" spans="1:9">
      <c r="A2508" s="8" t="s">
        <v>28149</v>
      </c>
      <c r="B2508" s="22" t="s">
        <v>8014</v>
      </c>
      <c r="C2508" s="12" t="s">
        <v>6935</v>
      </c>
      <c r="D2508" s="8" t="s">
        <v>25595</v>
      </c>
      <c r="E2508" s="10" t="s">
        <v>22732</v>
      </c>
      <c r="F2508" s="25"/>
      <c r="G2508" s="25"/>
      <c r="H2508" s="15"/>
      <c r="I2508" s="15"/>
    </row>
    <row r="2509" ht="24" customHeight="1" spans="1:9">
      <c r="A2509" s="8" t="s">
        <v>28150</v>
      </c>
      <c r="B2509" s="22" t="s">
        <v>8030</v>
      </c>
      <c r="C2509" s="12" t="s">
        <v>171</v>
      </c>
      <c r="D2509" s="8" t="s">
        <v>28151</v>
      </c>
      <c r="E2509" s="10" t="s">
        <v>22732</v>
      </c>
      <c r="F2509" s="25"/>
      <c r="G2509" s="25"/>
      <c r="H2509" s="15"/>
      <c r="I2509" s="15"/>
    </row>
    <row r="2510" ht="24" customHeight="1" spans="1:9">
      <c r="A2510" s="8" t="s">
        <v>28152</v>
      </c>
      <c r="B2510" s="22" t="s">
        <v>8031</v>
      </c>
      <c r="C2510" s="12" t="s">
        <v>171</v>
      </c>
      <c r="D2510" s="8" t="s">
        <v>28153</v>
      </c>
      <c r="E2510" s="10" t="s">
        <v>22732</v>
      </c>
      <c r="F2510" s="25"/>
      <c r="G2510" s="25"/>
      <c r="H2510" s="15"/>
      <c r="I2510" s="15"/>
    </row>
    <row r="2511" ht="24" customHeight="1" spans="1:9">
      <c r="A2511" s="8" t="s">
        <v>28154</v>
      </c>
      <c r="B2511" s="22" t="s">
        <v>8032</v>
      </c>
      <c r="C2511" s="12" t="s">
        <v>171</v>
      </c>
      <c r="D2511" s="8" t="s">
        <v>28155</v>
      </c>
      <c r="E2511" s="10" t="s">
        <v>22732</v>
      </c>
      <c r="F2511" s="25"/>
      <c r="G2511" s="25"/>
      <c r="H2511" s="15"/>
      <c r="I2511" s="15"/>
    </row>
    <row r="2512" ht="24" customHeight="1" spans="1:9">
      <c r="A2512" s="8" t="s">
        <v>28156</v>
      </c>
      <c r="B2512" s="22" t="s">
        <v>8033</v>
      </c>
      <c r="C2512" s="12" t="s">
        <v>171</v>
      </c>
      <c r="D2512" s="8" t="s">
        <v>28157</v>
      </c>
      <c r="E2512" s="10" t="s">
        <v>22732</v>
      </c>
      <c r="F2512" s="25"/>
      <c r="G2512" s="25"/>
      <c r="H2512" s="15"/>
      <c r="I2512" s="15"/>
    </row>
    <row r="2513" ht="24" customHeight="1" spans="1:9">
      <c r="A2513" s="8" t="s">
        <v>28158</v>
      </c>
      <c r="B2513" s="22" t="s">
        <v>8034</v>
      </c>
      <c r="C2513" s="12" t="s">
        <v>171</v>
      </c>
      <c r="D2513" s="8" t="s">
        <v>28159</v>
      </c>
      <c r="E2513" s="10" t="s">
        <v>22732</v>
      </c>
      <c r="F2513" s="25"/>
      <c r="G2513" s="25"/>
      <c r="H2513" s="15"/>
      <c r="I2513" s="15"/>
    </row>
    <row r="2514" ht="24" customHeight="1" spans="1:9">
      <c r="A2514" s="8" t="s">
        <v>28160</v>
      </c>
      <c r="B2514" s="22" t="s">
        <v>8035</v>
      </c>
      <c r="C2514" s="12" t="s">
        <v>171</v>
      </c>
      <c r="D2514" s="8" t="s">
        <v>28161</v>
      </c>
      <c r="E2514" s="10" t="s">
        <v>22732</v>
      </c>
      <c r="F2514" s="25"/>
      <c r="G2514" s="25"/>
      <c r="H2514" s="15"/>
      <c r="I2514" s="15"/>
    </row>
    <row r="2515" ht="24" customHeight="1" spans="1:9">
      <c r="A2515" s="8" t="s">
        <v>28162</v>
      </c>
      <c r="B2515" s="22" t="s">
        <v>8036</v>
      </c>
      <c r="C2515" s="12" t="s">
        <v>171</v>
      </c>
      <c r="D2515" s="8" t="s">
        <v>28163</v>
      </c>
      <c r="E2515" s="10" t="s">
        <v>22732</v>
      </c>
      <c r="F2515" s="25"/>
      <c r="G2515" s="25"/>
      <c r="H2515" s="15"/>
      <c r="I2515" s="15"/>
    </row>
    <row r="2516" ht="24" customHeight="1" spans="1:9">
      <c r="A2516" s="8" t="s">
        <v>28164</v>
      </c>
      <c r="B2516" s="22" t="s">
        <v>8037</v>
      </c>
      <c r="C2516" s="12" t="s">
        <v>171</v>
      </c>
      <c r="D2516" s="8" t="s">
        <v>28165</v>
      </c>
      <c r="E2516" s="10" t="s">
        <v>22732</v>
      </c>
      <c r="F2516" s="25"/>
      <c r="G2516" s="25"/>
      <c r="H2516" s="15"/>
      <c r="I2516" s="15"/>
    </row>
    <row r="2517" ht="24" customHeight="1" spans="1:9">
      <c r="A2517" s="8" t="s">
        <v>28166</v>
      </c>
      <c r="B2517" s="22" t="s">
        <v>8038</v>
      </c>
      <c r="C2517" s="12" t="s">
        <v>171</v>
      </c>
      <c r="D2517" s="8" t="s">
        <v>28167</v>
      </c>
      <c r="E2517" s="10" t="s">
        <v>22732</v>
      </c>
      <c r="F2517" s="25"/>
      <c r="G2517" s="25"/>
      <c r="H2517" s="15"/>
      <c r="I2517" s="15"/>
    </row>
    <row r="2518" ht="24" customHeight="1" spans="1:9">
      <c r="A2518" s="8" t="s">
        <v>28168</v>
      </c>
      <c r="B2518" s="22" t="s">
        <v>8039</v>
      </c>
      <c r="C2518" s="12" t="s">
        <v>171</v>
      </c>
      <c r="D2518" s="8" t="s">
        <v>28169</v>
      </c>
      <c r="E2518" s="10" t="s">
        <v>22732</v>
      </c>
      <c r="F2518" s="25"/>
      <c r="G2518" s="25"/>
      <c r="H2518" s="15"/>
      <c r="I2518" s="15"/>
    </row>
    <row r="2519" ht="24" customHeight="1" spans="1:9">
      <c r="A2519" s="8" t="s">
        <v>28170</v>
      </c>
      <c r="B2519" s="22" t="s">
        <v>8040</v>
      </c>
      <c r="C2519" s="12" t="s">
        <v>171</v>
      </c>
      <c r="D2519" s="8" t="s">
        <v>28171</v>
      </c>
      <c r="E2519" s="10" t="s">
        <v>22732</v>
      </c>
      <c r="F2519" s="25"/>
      <c r="G2519" s="25"/>
      <c r="H2519" s="15"/>
      <c r="I2519" s="15"/>
    </row>
    <row r="2520" ht="24" customHeight="1" spans="1:9">
      <c r="A2520" s="8" t="s">
        <v>28172</v>
      </c>
      <c r="B2520" s="22" t="s">
        <v>28173</v>
      </c>
      <c r="C2520" s="12" t="s">
        <v>171</v>
      </c>
      <c r="D2520" s="8" t="s">
        <v>28174</v>
      </c>
      <c r="E2520" s="10" t="s">
        <v>22732</v>
      </c>
      <c r="F2520" s="25"/>
      <c r="G2520" s="25"/>
      <c r="H2520" s="15"/>
      <c r="I2520" s="15"/>
    </row>
    <row r="2521" ht="24" customHeight="1" spans="1:9">
      <c r="A2521" s="8" t="s">
        <v>28175</v>
      </c>
      <c r="B2521" s="22" t="s">
        <v>28176</v>
      </c>
      <c r="C2521" s="12" t="s">
        <v>171</v>
      </c>
      <c r="D2521" s="8" t="s">
        <v>28177</v>
      </c>
      <c r="E2521" s="10" t="s">
        <v>22732</v>
      </c>
      <c r="F2521" s="25"/>
      <c r="G2521" s="25"/>
      <c r="H2521" s="15"/>
      <c r="I2521" s="15"/>
    </row>
    <row r="2522" ht="24" customHeight="1" spans="1:9">
      <c r="A2522" s="8" t="s">
        <v>28178</v>
      </c>
      <c r="B2522" s="22" t="s">
        <v>28179</v>
      </c>
      <c r="C2522" s="12" t="s">
        <v>171</v>
      </c>
      <c r="D2522" s="8" t="s">
        <v>28180</v>
      </c>
      <c r="E2522" s="10" t="s">
        <v>22732</v>
      </c>
      <c r="F2522" s="25"/>
      <c r="G2522" s="25"/>
      <c r="H2522" s="15"/>
      <c r="I2522" s="15"/>
    </row>
    <row r="2523" ht="24" customHeight="1" spans="1:9">
      <c r="A2523" s="8" t="s">
        <v>28181</v>
      </c>
      <c r="B2523" s="22" t="s">
        <v>28182</v>
      </c>
      <c r="C2523" s="12" t="s">
        <v>171</v>
      </c>
      <c r="D2523" s="8" t="s">
        <v>28183</v>
      </c>
      <c r="E2523" s="10" t="s">
        <v>22732</v>
      </c>
      <c r="F2523" s="25"/>
      <c r="G2523" s="25"/>
      <c r="H2523" s="15"/>
      <c r="I2523" s="15"/>
    </row>
    <row r="2524" ht="24" customHeight="1" spans="1:9">
      <c r="A2524" s="8" t="s">
        <v>28184</v>
      </c>
      <c r="B2524" s="22" t="s">
        <v>28185</v>
      </c>
      <c r="C2524" s="12" t="s">
        <v>171</v>
      </c>
      <c r="D2524" s="8" t="s">
        <v>28186</v>
      </c>
      <c r="E2524" s="10" t="s">
        <v>22732</v>
      </c>
      <c r="F2524" s="25"/>
      <c r="G2524" s="25"/>
      <c r="H2524" s="15"/>
      <c r="I2524" s="15"/>
    </row>
    <row r="2525" ht="24" customHeight="1" spans="1:9">
      <c r="A2525" s="8" t="s">
        <v>28187</v>
      </c>
      <c r="B2525" s="22" t="s">
        <v>28188</v>
      </c>
      <c r="C2525" s="12" t="s">
        <v>171</v>
      </c>
      <c r="D2525" s="8" t="s">
        <v>28189</v>
      </c>
      <c r="E2525" s="10" t="s">
        <v>22732</v>
      </c>
      <c r="F2525" s="25"/>
      <c r="G2525" s="25"/>
      <c r="H2525" s="15"/>
      <c r="I2525" s="15"/>
    </row>
    <row r="2526" ht="24" customHeight="1" spans="1:9">
      <c r="A2526" s="8" t="s">
        <v>28190</v>
      </c>
      <c r="B2526" s="22" t="s">
        <v>28191</v>
      </c>
      <c r="C2526" s="12" t="s">
        <v>171</v>
      </c>
      <c r="D2526" s="8" t="s">
        <v>28192</v>
      </c>
      <c r="E2526" s="10" t="s">
        <v>22732</v>
      </c>
      <c r="F2526" s="25"/>
      <c r="G2526" s="25"/>
      <c r="H2526" s="15"/>
      <c r="I2526" s="15"/>
    </row>
    <row r="2527" ht="24" customHeight="1" spans="1:9">
      <c r="A2527" s="8" t="s">
        <v>28193</v>
      </c>
      <c r="B2527" s="22" t="s">
        <v>28194</v>
      </c>
      <c r="C2527" s="12" t="s">
        <v>171</v>
      </c>
      <c r="D2527" s="8" t="s">
        <v>28195</v>
      </c>
      <c r="E2527" s="10" t="s">
        <v>22732</v>
      </c>
      <c r="F2527" s="25"/>
      <c r="G2527" s="25"/>
      <c r="H2527" s="15"/>
      <c r="I2527" s="15"/>
    </row>
    <row r="2528" ht="24" customHeight="1" spans="1:9">
      <c r="A2528" s="8" t="s">
        <v>28196</v>
      </c>
      <c r="B2528" s="22" t="s">
        <v>28197</v>
      </c>
      <c r="C2528" s="12" t="s">
        <v>171</v>
      </c>
      <c r="D2528" s="8" t="s">
        <v>28198</v>
      </c>
      <c r="E2528" s="10" t="s">
        <v>22732</v>
      </c>
      <c r="F2528" s="25"/>
      <c r="G2528" s="25"/>
      <c r="H2528" s="15"/>
      <c r="I2528" s="15"/>
    </row>
    <row r="2529" ht="36" customHeight="1" spans="1:9">
      <c r="A2529" s="8" t="s">
        <v>28199</v>
      </c>
      <c r="B2529" s="22" t="s">
        <v>28200</v>
      </c>
      <c r="C2529" s="12" t="s">
        <v>171</v>
      </c>
      <c r="D2529" s="8" t="s">
        <v>28201</v>
      </c>
      <c r="E2529" s="10" t="s">
        <v>22732</v>
      </c>
      <c r="F2529" s="25"/>
      <c r="G2529" s="25"/>
      <c r="H2529" s="15"/>
      <c r="I2529" s="15"/>
    </row>
    <row r="2530" ht="36" customHeight="1" spans="1:9">
      <c r="A2530" s="8" t="s">
        <v>28202</v>
      </c>
      <c r="B2530" s="22" t="s">
        <v>28203</v>
      </c>
      <c r="C2530" s="12" t="s">
        <v>171</v>
      </c>
      <c r="D2530" s="8" t="s">
        <v>28204</v>
      </c>
      <c r="E2530" s="10" t="s">
        <v>22732</v>
      </c>
      <c r="F2530" s="25"/>
      <c r="G2530" s="25"/>
      <c r="H2530" s="15"/>
      <c r="I2530" s="15"/>
    </row>
    <row r="2531" ht="36" customHeight="1" spans="1:9">
      <c r="A2531" s="8" t="s">
        <v>28205</v>
      </c>
      <c r="B2531" s="22" t="s">
        <v>28206</v>
      </c>
      <c r="C2531" s="12" t="s">
        <v>171</v>
      </c>
      <c r="D2531" s="8" t="s">
        <v>28207</v>
      </c>
      <c r="E2531" s="10" t="s">
        <v>22732</v>
      </c>
      <c r="F2531" s="25"/>
      <c r="G2531" s="25"/>
      <c r="H2531" s="15"/>
      <c r="I2531" s="15"/>
    </row>
    <row r="2532" ht="36" customHeight="1" spans="1:9">
      <c r="A2532" s="8" t="s">
        <v>28208</v>
      </c>
      <c r="B2532" s="22" t="s">
        <v>28209</v>
      </c>
      <c r="C2532" s="12" t="s">
        <v>171</v>
      </c>
      <c r="D2532" s="8" t="s">
        <v>28210</v>
      </c>
      <c r="E2532" s="10" t="s">
        <v>22732</v>
      </c>
      <c r="F2532" s="25"/>
      <c r="G2532" s="25"/>
      <c r="H2532" s="15"/>
      <c r="I2532" s="15"/>
    </row>
    <row r="2533" ht="36" customHeight="1" spans="1:9">
      <c r="A2533" s="8" t="s">
        <v>28211</v>
      </c>
      <c r="B2533" s="22" t="s">
        <v>28212</v>
      </c>
      <c r="C2533" s="12" t="s">
        <v>171</v>
      </c>
      <c r="D2533" s="8" t="s">
        <v>28213</v>
      </c>
      <c r="E2533" s="10" t="s">
        <v>22732</v>
      </c>
      <c r="F2533" s="25"/>
      <c r="G2533" s="25"/>
      <c r="H2533" s="15"/>
      <c r="I2533" s="15"/>
    </row>
    <row r="2534" ht="36" customHeight="1" spans="1:9">
      <c r="A2534" s="8" t="s">
        <v>28214</v>
      </c>
      <c r="B2534" s="22" t="s">
        <v>28215</v>
      </c>
      <c r="C2534" s="12" t="s">
        <v>171</v>
      </c>
      <c r="D2534" s="8" t="s">
        <v>28216</v>
      </c>
      <c r="E2534" s="10" t="s">
        <v>22732</v>
      </c>
      <c r="F2534" s="25"/>
      <c r="G2534" s="25"/>
      <c r="H2534" s="15"/>
      <c r="I2534" s="15"/>
    </row>
    <row r="2535" ht="36" customHeight="1" spans="1:9">
      <c r="A2535" s="8" t="s">
        <v>28217</v>
      </c>
      <c r="B2535" s="22" t="s">
        <v>28218</v>
      </c>
      <c r="C2535" s="12" t="s">
        <v>171</v>
      </c>
      <c r="D2535" s="8" t="s">
        <v>28219</v>
      </c>
      <c r="E2535" s="10" t="s">
        <v>22732</v>
      </c>
      <c r="F2535" s="25"/>
      <c r="G2535" s="25"/>
      <c r="H2535" s="15"/>
      <c r="I2535" s="15"/>
    </row>
    <row r="2536" ht="36" customHeight="1" spans="1:9">
      <c r="A2536" s="8" t="s">
        <v>28220</v>
      </c>
      <c r="B2536" s="22" t="s">
        <v>28221</v>
      </c>
      <c r="C2536" s="12" t="s">
        <v>171</v>
      </c>
      <c r="D2536" s="8" t="s">
        <v>28222</v>
      </c>
      <c r="E2536" s="10" t="s">
        <v>22732</v>
      </c>
      <c r="F2536" s="25"/>
      <c r="G2536" s="25"/>
      <c r="H2536" s="15"/>
      <c r="I2536" s="15"/>
    </row>
    <row r="2537" ht="36" customHeight="1" spans="1:9">
      <c r="A2537" s="8" t="s">
        <v>28223</v>
      </c>
      <c r="B2537" s="22" t="s">
        <v>28224</v>
      </c>
      <c r="C2537" s="12" t="s">
        <v>171</v>
      </c>
      <c r="D2537" s="8" t="s">
        <v>28225</v>
      </c>
      <c r="E2537" s="10" t="s">
        <v>22732</v>
      </c>
      <c r="F2537" s="25"/>
      <c r="G2537" s="25"/>
      <c r="H2537" s="15"/>
      <c r="I2537" s="15"/>
    </row>
    <row r="2538" ht="36" customHeight="1" spans="1:9">
      <c r="A2538" s="8" t="s">
        <v>28226</v>
      </c>
      <c r="B2538" s="22" t="s">
        <v>28227</v>
      </c>
      <c r="C2538" s="12" t="s">
        <v>171</v>
      </c>
      <c r="D2538" s="8" t="s">
        <v>28228</v>
      </c>
      <c r="E2538" s="10" t="s">
        <v>22732</v>
      </c>
      <c r="F2538" s="25"/>
      <c r="G2538" s="25"/>
      <c r="H2538" s="15"/>
      <c r="I2538" s="15"/>
    </row>
    <row r="2539" ht="36" customHeight="1" spans="1:9">
      <c r="A2539" s="8" t="s">
        <v>28229</v>
      </c>
      <c r="B2539" s="22" t="s">
        <v>28230</v>
      </c>
      <c r="C2539" s="12" t="s">
        <v>171</v>
      </c>
      <c r="D2539" s="8" t="s">
        <v>28231</v>
      </c>
      <c r="E2539" s="10" t="s">
        <v>22732</v>
      </c>
      <c r="F2539" s="25"/>
      <c r="G2539" s="25"/>
      <c r="H2539" s="15"/>
      <c r="I2539" s="15"/>
    </row>
    <row r="2540" ht="36" customHeight="1" spans="1:9">
      <c r="A2540" s="8" t="s">
        <v>28232</v>
      </c>
      <c r="B2540" s="22" t="s">
        <v>28233</v>
      </c>
      <c r="C2540" s="12" t="s">
        <v>171</v>
      </c>
      <c r="D2540" s="8" t="s">
        <v>28234</v>
      </c>
      <c r="E2540" s="10" t="s">
        <v>22732</v>
      </c>
      <c r="F2540" s="25"/>
      <c r="G2540" s="25"/>
      <c r="H2540" s="15"/>
      <c r="I2540" s="15"/>
    </row>
    <row r="2541" ht="24" customHeight="1" spans="1:9">
      <c r="A2541" s="8" t="s">
        <v>28235</v>
      </c>
      <c r="B2541" s="22" t="s">
        <v>28236</v>
      </c>
      <c r="C2541" s="12" t="s">
        <v>171</v>
      </c>
      <c r="D2541" s="8" t="s">
        <v>28237</v>
      </c>
      <c r="E2541" s="10" t="s">
        <v>22732</v>
      </c>
      <c r="F2541" s="25"/>
      <c r="G2541" s="25"/>
      <c r="H2541" s="15"/>
      <c r="I2541" s="15"/>
    </row>
    <row r="2542" ht="24" customHeight="1" spans="1:9">
      <c r="A2542" s="8" t="s">
        <v>28238</v>
      </c>
      <c r="B2542" s="22" t="s">
        <v>28239</v>
      </c>
      <c r="C2542" s="12" t="s">
        <v>171</v>
      </c>
      <c r="D2542" s="8" t="s">
        <v>28240</v>
      </c>
      <c r="E2542" s="10" t="s">
        <v>22732</v>
      </c>
      <c r="F2542" s="25"/>
      <c r="G2542" s="25"/>
      <c r="H2542" s="15"/>
      <c r="I2542" s="15"/>
    </row>
    <row r="2543" ht="24" customHeight="1" spans="1:9">
      <c r="A2543" s="12" t="s">
        <v>28241</v>
      </c>
      <c r="B2543" s="22" t="s">
        <v>28242</v>
      </c>
      <c r="C2543" s="12" t="s">
        <v>171</v>
      </c>
      <c r="D2543" s="8" t="s">
        <v>28243</v>
      </c>
      <c r="E2543" s="10" t="s">
        <v>22732</v>
      </c>
      <c r="F2543" s="25"/>
      <c r="G2543" s="25"/>
      <c r="H2543" s="15"/>
      <c r="I2543" s="15"/>
    </row>
    <row r="2544" ht="24" customHeight="1" spans="1:9">
      <c r="A2544" s="12" t="s">
        <v>28244</v>
      </c>
      <c r="B2544" s="22" t="s">
        <v>28245</v>
      </c>
      <c r="C2544" s="12" t="s">
        <v>171</v>
      </c>
      <c r="D2544" s="8" t="s">
        <v>28246</v>
      </c>
      <c r="E2544" s="10" t="s">
        <v>22732</v>
      </c>
      <c r="F2544" s="25"/>
      <c r="G2544" s="25"/>
      <c r="H2544" s="15"/>
      <c r="I2544" s="15"/>
    </row>
    <row r="2545" ht="24" customHeight="1" spans="1:9">
      <c r="A2545" s="12" t="s">
        <v>28247</v>
      </c>
      <c r="B2545" s="22" t="s">
        <v>8041</v>
      </c>
      <c r="C2545" s="12" t="s">
        <v>171</v>
      </c>
      <c r="D2545" s="8" t="s">
        <v>28248</v>
      </c>
      <c r="E2545" s="10" t="s">
        <v>22732</v>
      </c>
      <c r="F2545" s="25"/>
      <c r="G2545" s="25"/>
      <c r="H2545" s="15"/>
      <c r="I2545" s="15"/>
    </row>
    <row r="2546" ht="24" customHeight="1" spans="1:9">
      <c r="A2546" s="12" t="s">
        <v>28249</v>
      </c>
      <c r="B2546" s="22" t="s">
        <v>8042</v>
      </c>
      <c r="C2546" s="12" t="s">
        <v>171</v>
      </c>
      <c r="D2546" s="8" t="s">
        <v>28250</v>
      </c>
      <c r="E2546" s="10" t="s">
        <v>22732</v>
      </c>
      <c r="F2546" s="25"/>
      <c r="G2546" s="25"/>
      <c r="H2546" s="15"/>
      <c r="I2546" s="15"/>
    </row>
    <row r="2547" ht="24" customHeight="1" spans="1:9">
      <c r="A2547" s="8" t="s">
        <v>28251</v>
      </c>
      <c r="B2547" s="22" t="s">
        <v>8043</v>
      </c>
      <c r="C2547" s="12" t="s">
        <v>171</v>
      </c>
      <c r="D2547" s="8" t="s">
        <v>28252</v>
      </c>
      <c r="E2547" s="10" t="s">
        <v>22732</v>
      </c>
      <c r="F2547" s="25"/>
      <c r="G2547" s="25"/>
      <c r="H2547" s="15"/>
      <c r="I2547" s="15"/>
    </row>
    <row r="2548" ht="24" customHeight="1" spans="1:9">
      <c r="A2548" s="8" t="s">
        <v>28253</v>
      </c>
      <c r="B2548" s="22" t="s">
        <v>8044</v>
      </c>
      <c r="C2548" s="12" t="s">
        <v>171</v>
      </c>
      <c r="D2548" s="8" t="s">
        <v>28254</v>
      </c>
      <c r="E2548" s="10" t="s">
        <v>22732</v>
      </c>
      <c r="F2548" s="25"/>
      <c r="G2548" s="25"/>
      <c r="H2548" s="15"/>
      <c r="I2548" s="15"/>
    </row>
    <row r="2549" ht="24" customHeight="1" spans="1:9">
      <c r="A2549" s="8" t="s">
        <v>28255</v>
      </c>
      <c r="B2549" s="22" t="s">
        <v>8045</v>
      </c>
      <c r="C2549" s="12" t="s">
        <v>171</v>
      </c>
      <c r="D2549" s="8" t="s">
        <v>28256</v>
      </c>
      <c r="E2549" s="10" t="s">
        <v>22732</v>
      </c>
      <c r="F2549" s="25"/>
      <c r="G2549" s="25"/>
      <c r="H2549" s="15"/>
      <c r="I2549" s="15"/>
    </row>
    <row r="2550" ht="24" customHeight="1" spans="1:9">
      <c r="A2550" s="8" t="s">
        <v>28257</v>
      </c>
      <c r="B2550" s="22" t="s">
        <v>8046</v>
      </c>
      <c r="C2550" s="12" t="s">
        <v>171</v>
      </c>
      <c r="D2550" s="8" t="s">
        <v>28258</v>
      </c>
      <c r="E2550" s="10" t="s">
        <v>22732</v>
      </c>
      <c r="F2550" s="25"/>
      <c r="G2550" s="25"/>
      <c r="H2550" s="15"/>
      <c r="I2550" s="15"/>
    </row>
    <row r="2551" ht="24" customHeight="1" spans="1:9">
      <c r="A2551" s="8" t="s">
        <v>28259</v>
      </c>
      <c r="B2551" s="22" t="s">
        <v>8047</v>
      </c>
      <c r="C2551" s="12" t="s">
        <v>171</v>
      </c>
      <c r="D2551" s="8" t="s">
        <v>28260</v>
      </c>
      <c r="E2551" s="10" t="s">
        <v>22732</v>
      </c>
      <c r="F2551" s="25"/>
      <c r="G2551" s="25"/>
      <c r="H2551" s="15"/>
      <c r="I2551" s="15"/>
    </row>
    <row r="2552" ht="24" customHeight="1" spans="1:9">
      <c r="A2552" s="8" t="s">
        <v>28261</v>
      </c>
      <c r="B2552" s="22" t="s">
        <v>8048</v>
      </c>
      <c r="C2552" s="12" t="s">
        <v>171</v>
      </c>
      <c r="D2552" s="8" t="s">
        <v>28262</v>
      </c>
      <c r="E2552" s="10" t="s">
        <v>22732</v>
      </c>
      <c r="F2552" s="25"/>
      <c r="G2552" s="25"/>
      <c r="H2552" s="15"/>
      <c r="I2552" s="15"/>
    </row>
    <row r="2553" ht="24" customHeight="1" spans="1:9">
      <c r="A2553" s="8" t="s">
        <v>28263</v>
      </c>
      <c r="B2553" s="22" t="s">
        <v>8049</v>
      </c>
      <c r="C2553" s="12" t="s">
        <v>171</v>
      </c>
      <c r="D2553" s="8" t="s">
        <v>28264</v>
      </c>
      <c r="E2553" s="10" t="s">
        <v>22732</v>
      </c>
      <c r="F2553" s="25"/>
      <c r="G2553" s="25"/>
      <c r="H2553" s="15"/>
      <c r="I2553" s="15"/>
    </row>
    <row r="2554" ht="24" customHeight="1" spans="1:9">
      <c r="A2554" s="8" t="s">
        <v>28265</v>
      </c>
      <c r="B2554" s="22" t="s">
        <v>8050</v>
      </c>
      <c r="C2554" s="12" t="s">
        <v>171</v>
      </c>
      <c r="D2554" s="8" t="s">
        <v>28266</v>
      </c>
      <c r="E2554" s="10" t="s">
        <v>22732</v>
      </c>
      <c r="F2554" s="25"/>
      <c r="G2554" s="25"/>
      <c r="H2554" s="15"/>
      <c r="I2554" s="15"/>
    </row>
    <row r="2555" ht="24" customHeight="1" spans="1:9">
      <c r="A2555" s="8" t="s">
        <v>28267</v>
      </c>
      <c r="B2555" s="22" t="s">
        <v>8051</v>
      </c>
      <c r="C2555" s="12" t="s">
        <v>171</v>
      </c>
      <c r="D2555" s="8" t="s">
        <v>28268</v>
      </c>
      <c r="E2555" s="10" t="s">
        <v>22732</v>
      </c>
      <c r="F2555" s="25"/>
      <c r="G2555" s="25"/>
      <c r="H2555" s="15"/>
      <c r="I2555" s="15"/>
    </row>
    <row r="2556" ht="24" customHeight="1" spans="1:9">
      <c r="A2556" s="8" t="s">
        <v>28269</v>
      </c>
      <c r="B2556" s="22" t="s">
        <v>8052</v>
      </c>
      <c r="C2556" s="12" t="s">
        <v>171</v>
      </c>
      <c r="D2556" s="8" t="s">
        <v>28270</v>
      </c>
      <c r="E2556" s="10" t="s">
        <v>22732</v>
      </c>
      <c r="F2556" s="25"/>
      <c r="G2556" s="25"/>
      <c r="H2556" s="15"/>
      <c r="I2556" s="15"/>
    </row>
    <row r="2557" ht="24" customHeight="1" spans="1:9">
      <c r="A2557" s="8" t="s">
        <v>28271</v>
      </c>
      <c r="B2557" s="22" t="s">
        <v>8053</v>
      </c>
      <c r="C2557" s="12" t="s">
        <v>171</v>
      </c>
      <c r="D2557" s="8" t="s">
        <v>28272</v>
      </c>
      <c r="E2557" s="10" t="s">
        <v>22732</v>
      </c>
      <c r="F2557" s="25"/>
      <c r="G2557" s="25"/>
      <c r="H2557" s="15"/>
      <c r="I2557" s="15"/>
    </row>
    <row r="2558" ht="24" customHeight="1" spans="1:9">
      <c r="A2558" s="8" t="s">
        <v>28273</v>
      </c>
      <c r="B2558" s="22" t="s">
        <v>8054</v>
      </c>
      <c r="C2558" s="12" t="s">
        <v>171</v>
      </c>
      <c r="D2558" s="8" t="s">
        <v>28274</v>
      </c>
      <c r="E2558" s="10" t="s">
        <v>22732</v>
      </c>
      <c r="F2558" s="25"/>
      <c r="G2558" s="25"/>
      <c r="H2558" s="15"/>
      <c r="I2558" s="15"/>
    </row>
    <row r="2559" ht="24" customHeight="1" spans="1:9">
      <c r="A2559" s="8" t="s">
        <v>28275</v>
      </c>
      <c r="B2559" s="22" t="s">
        <v>28276</v>
      </c>
      <c r="C2559" s="12" t="s">
        <v>171</v>
      </c>
      <c r="D2559" s="8" t="s">
        <v>28277</v>
      </c>
      <c r="E2559" s="10" t="s">
        <v>22732</v>
      </c>
      <c r="F2559" s="25"/>
      <c r="G2559" s="25"/>
      <c r="H2559" s="15"/>
      <c r="I2559" s="15"/>
    </row>
    <row r="2560" ht="24" customHeight="1" spans="1:9">
      <c r="A2560" s="8" t="s">
        <v>28278</v>
      </c>
      <c r="B2560" s="22" t="s">
        <v>28279</v>
      </c>
      <c r="C2560" s="12" t="s">
        <v>171</v>
      </c>
      <c r="D2560" s="8" t="s">
        <v>28280</v>
      </c>
      <c r="E2560" s="10" t="s">
        <v>22732</v>
      </c>
      <c r="F2560" s="25"/>
      <c r="G2560" s="25"/>
      <c r="H2560" s="15"/>
      <c r="I2560" s="15"/>
    </row>
    <row r="2561" ht="24" customHeight="1" spans="1:9">
      <c r="A2561" s="8" t="s">
        <v>28281</v>
      </c>
      <c r="B2561" s="22" t="s">
        <v>28282</v>
      </c>
      <c r="C2561" s="12" t="s">
        <v>171</v>
      </c>
      <c r="D2561" s="8" t="s">
        <v>28283</v>
      </c>
      <c r="E2561" s="10" t="s">
        <v>22732</v>
      </c>
      <c r="F2561" s="25"/>
      <c r="G2561" s="25"/>
      <c r="H2561" s="15"/>
      <c r="I2561" s="15"/>
    </row>
    <row r="2562" ht="24" customHeight="1" spans="1:9">
      <c r="A2562" s="8" t="s">
        <v>28284</v>
      </c>
      <c r="B2562" s="22" t="s">
        <v>28285</v>
      </c>
      <c r="C2562" s="12" t="s">
        <v>171</v>
      </c>
      <c r="D2562" s="8" t="s">
        <v>28286</v>
      </c>
      <c r="E2562" s="10" t="s">
        <v>22732</v>
      </c>
      <c r="F2562" s="25"/>
      <c r="G2562" s="25"/>
      <c r="H2562" s="15"/>
      <c r="I2562" s="15"/>
    </row>
    <row r="2563" ht="24" customHeight="1" spans="1:9">
      <c r="A2563" s="8" t="s">
        <v>28287</v>
      </c>
      <c r="B2563" s="22" t="s">
        <v>8059</v>
      </c>
      <c r="C2563" s="12" t="s">
        <v>171</v>
      </c>
      <c r="D2563" s="8" t="s">
        <v>28288</v>
      </c>
      <c r="E2563" s="10" t="s">
        <v>22732</v>
      </c>
      <c r="F2563" s="25"/>
      <c r="G2563" s="25"/>
      <c r="H2563" s="15"/>
      <c r="I2563" s="15"/>
    </row>
    <row r="2564" ht="24" customHeight="1" spans="1:9">
      <c r="A2564" s="8" t="s">
        <v>28289</v>
      </c>
      <c r="B2564" s="22" t="s">
        <v>8060</v>
      </c>
      <c r="C2564" s="12" t="s">
        <v>171</v>
      </c>
      <c r="D2564" s="8" t="s">
        <v>28290</v>
      </c>
      <c r="E2564" s="10" t="s">
        <v>22732</v>
      </c>
      <c r="F2564" s="25"/>
      <c r="G2564" s="25"/>
      <c r="H2564" s="15"/>
      <c r="I2564" s="15"/>
    </row>
    <row r="2565" ht="24" customHeight="1" spans="1:9">
      <c r="A2565" s="8" t="s">
        <v>28291</v>
      </c>
      <c r="B2565" s="22" t="s">
        <v>8061</v>
      </c>
      <c r="C2565" s="12" t="s">
        <v>171</v>
      </c>
      <c r="D2565" s="8" t="s">
        <v>28292</v>
      </c>
      <c r="E2565" s="10" t="s">
        <v>22732</v>
      </c>
      <c r="F2565" s="25"/>
      <c r="G2565" s="25"/>
      <c r="H2565" s="15"/>
      <c r="I2565" s="15"/>
    </row>
    <row r="2566" ht="24" customHeight="1" spans="1:9">
      <c r="A2566" s="8" t="s">
        <v>28293</v>
      </c>
      <c r="B2566" s="22" t="s">
        <v>8062</v>
      </c>
      <c r="C2566" s="12" t="s">
        <v>171</v>
      </c>
      <c r="D2566" s="8" t="s">
        <v>28294</v>
      </c>
      <c r="E2566" s="10" t="s">
        <v>22732</v>
      </c>
      <c r="F2566" s="25"/>
      <c r="G2566" s="25"/>
      <c r="H2566" s="15"/>
      <c r="I2566" s="15"/>
    </row>
    <row r="2567" ht="24" customHeight="1" spans="1:9">
      <c r="A2567" s="8" t="s">
        <v>28295</v>
      </c>
      <c r="B2567" s="22" t="s">
        <v>8063</v>
      </c>
      <c r="C2567" s="12" t="s">
        <v>171</v>
      </c>
      <c r="D2567" s="8" t="s">
        <v>28296</v>
      </c>
      <c r="E2567" s="10" t="s">
        <v>22732</v>
      </c>
      <c r="F2567" s="25"/>
      <c r="G2567" s="25"/>
      <c r="H2567" s="15"/>
      <c r="I2567" s="15"/>
    </row>
    <row r="2568" ht="24" customHeight="1" spans="1:9">
      <c r="A2568" s="8" t="s">
        <v>28297</v>
      </c>
      <c r="B2568" s="22" t="s">
        <v>8064</v>
      </c>
      <c r="C2568" s="12" t="s">
        <v>171</v>
      </c>
      <c r="D2568" s="8" t="s">
        <v>28298</v>
      </c>
      <c r="E2568" s="10" t="s">
        <v>22732</v>
      </c>
      <c r="F2568" s="25"/>
      <c r="G2568" s="25"/>
      <c r="H2568" s="15"/>
      <c r="I2568" s="15"/>
    </row>
    <row r="2569" ht="36" customHeight="1" spans="1:9">
      <c r="A2569" s="8" t="s">
        <v>28299</v>
      </c>
      <c r="B2569" s="22" t="s">
        <v>8065</v>
      </c>
      <c r="C2569" s="12" t="s">
        <v>171</v>
      </c>
      <c r="D2569" s="8" t="s">
        <v>28300</v>
      </c>
      <c r="E2569" s="10" t="s">
        <v>22732</v>
      </c>
      <c r="F2569" s="25"/>
      <c r="G2569" s="25"/>
      <c r="H2569" s="15"/>
      <c r="I2569" s="15"/>
    </row>
    <row r="2570" ht="24" customHeight="1" spans="1:9">
      <c r="A2570" s="8" t="s">
        <v>28301</v>
      </c>
      <c r="B2570" s="22" t="s">
        <v>8066</v>
      </c>
      <c r="C2570" s="12" t="s">
        <v>171</v>
      </c>
      <c r="D2570" s="8" t="s">
        <v>28302</v>
      </c>
      <c r="E2570" s="10" t="s">
        <v>22732</v>
      </c>
      <c r="F2570" s="25"/>
      <c r="G2570" s="25"/>
      <c r="H2570" s="15"/>
      <c r="I2570" s="15"/>
    </row>
    <row r="2571" ht="24" customHeight="1" spans="1:9">
      <c r="A2571" s="8" t="s">
        <v>28303</v>
      </c>
      <c r="B2571" s="22" t="s">
        <v>8067</v>
      </c>
      <c r="C2571" s="12" t="s">
        <v>171</v>
      </c>
      <c r="D2571" s="8" t="s">
        <v>28304</v>
      </c>
      <c r="E2571" s="10" t="s">
        <v>22732</v>
      </c>
      <c r="F2571" s="25"/>
      <c r="G2571" s="25"/>
      <c r="H2571" s="15"/>
      <c r="I2571" s="15"/>
    </row>
    <row r="2572" ht="24" customHeight="1" spans="1:9">
      <c r="A2572" s="8" t="s">
        <v>28305</v>
      </c>
      <c r="B2572" s="22" t="s">
        <v>8068</v>
      </c>
      <c r="C2572" s="12" t="s">
        <v>171</v>
      </c>
      <c r="D2572" s="8" t="s">
        <v>28306</v>
      </c>
      <c r="E2572" s="10" t="s">
        <v>22732</v>
      </c>
      <c r="F2572" s="25"/>
      <c r="G2572" s="25"/>
      <c r="H2572" s="15"/>
      <c r="I2572" s="15"/>
    </row>
    <row r="2573" ht="24" customHeight="1" spans="1:9">
      <c r="A2573" s="8" t="s">
        <v>28307</v>
      </c>
      <c r="B2573" s="22" t="s">
        <v>8069</v>
      </c>
      <c r="C2573" s="12" t="s">
        <v>171</v>
      </c>
      <c r="D2573" s="8" t="s">
        <v>28308</v>
      </c>
      <c r="E2573" s="10" t="s">
        <v>22732</v>
      </c>
      <c r="F2573" s="25"/>
      <c r="G2573" s="25"/>
      <c r="H2573" s="15"/>
      <c r="I2573" s="15"/>
    </row>
    <row r="2574" ht="24" customHeight="1" spans="1:9">
      <c r="A2574" s="8" t="s">
        <v>28309</v>
      </c>
      <c r="B2574" s="22" t="s">
        <v>8070</v>
      </c>
      <c r="C2574" s="12" t="s">
        <v>171</v>
      </c>
      <c r="D2574" s="8" t="s">
        <v>28310</v>
      </c>
      <c r="E2574" s="10" t="s">
        <v>22732</v>
      </c>
      <c r="F2574" s="25"/>
      <c r="G2574" s="25"/>
      <c r="H2574" s="15"/>
      <c r="I2574" s="15"/>
    </row>
    <row r="2575" ht="24" customHeight="1" spans="1:9">
      <c r="A2575" s="8" t="s">
        <v>28311</v>
      </c>
      <c r="B2575" s="22" t="s">
        <v>8071</v>
      </c>
      <c r="C2575" s="12" t="s">
        <v>171</v>
      </c>
      <c r="D2575" s="8" t="s">
        <v>28312</v>
      </c>
      <c r="E2575" s="10" t="s">
        <v>22732</v>
      </c>
      <c r="F2575" s="25"/>
      <c r="G2575" s="25"/>
      <c r="H2575" s="15"/>
      <c r="I2575" s="15"/>
    </row>
    <row r="2576" ht="24" customHeight="1" spans="1:9">
      <c r="A2576" s="8" t="s">
        <v>28313</v>
      </c>
      <c r="B2576" s="22" t="s">
        <v>8072</v>
      </c>
      <c r="C2576" s="12" t="s">
        <v>171</v>
      </c>
      <c r="D2576" s="8" t="s">
        <v>28314</v>
      </c>
      <c r="E2576" s="10" t="s">
        <v>22732</v>
      </c>
      <c r="F2576" s="25"/>
      <c r="G2576" s="25"/>
      <c r="H2576" s="15"/>
      <c r="I2576" s="15"/>
    </row>
    <row r="2577" ht="24" customHeight="1" spans="1:9">
      <c r="A2577" s="8" t="s">
        <v>28315</v>
      </c>
      <c r="B2577" s="22" t="s">
        <v>8073</v>
      </c>
      <c r="C2577" s="12" t="s">
        <v>171</v>
      </c>
      <c r="D2577" s="8" t="s">
        <v>28316</v>
      </c>
      <c r="E2577" s="10" t="s">
        <v>22732</v>
      </c>
      <c r="F2577" s="25"/>
      <c r="G2577" s="25"/>
      <c r="H2577" s="15"/>
      <c r="I2577" s="15"/>
    </row>
    <row r="2578" ht="24" customHeight="1" spans="1:9">
      <c r="A2578" s="8" t="s">
        <v>28317</v>
      </c>
      <c r="B2578" s="22" t="s">
        <v>8074</v>
      </c>
      <c r="C2578" s="12" t="s">
        <v>171</v>
      </c>
      <c r="D2578" s="8" t="s">
        <v>28318</v>
      </c>
      <c r="E2578" s="10" t="s">
        <v>22732</v>
      </c>
      <c r="F2578" s="25"/>
      <c r="G2578" s="25"/>
      <c r="H2578" s="15"/>
      <c r="I2578" s="15"/>
    </row>
    <row r="2579" ht="24" customHeight="1" spans="1:9">
      <c r="A2579" s="8" t="s">
        <v>28319</v>
      </c>
      <c r="B2579" s="22" t="s">
        <v>8075</v>
      </c>
      <c r="C2579" s="12" t="s">
        <v>171</v>
      </c>
      <c r="D2579" s="8" t="s">
        <v>28320</v>
      </c>
      <c r="E2579" s="10" t="s">
        <v>22732</v>
      </c>
      <c r="F2579" s="25"/>
      <c r="G2579" s="25"/>
      <c r="H2579" s="15"/>
      <c r="I2579" s="15"/>
    </row>
    <row r="2580" ht="24" customHeight="1" spans="1:9">
      <c r="A2580" s="8" t="s">
        <v>28321</v>
      </c>
      <c r="B2580" s="22" t="s">
        <v>8076</v>
      </c>
      <c r="C2580" s="12" t="s">
        <v>171</v>
      </c>
      <c r="D2580" s="8" t="s">
        <v>28322</v>
      </c>
      <c r="E2580" s="10" t="s">
        <v>22732</v>
      </c>
      <c r="F2580" s="25"/>
      <c r="G2580" s="25"/>
      <c r="H2580" s="15"/>
      <c r="I2580" s="15"/>
    </row>
    <row r="2581" ht="24" customHeight="1" spans="1:9">
      <c r="A2581" s="8" t="s">
        <v>28323</v>
      </c>
      <c r="B2581" s="22" t="s">
        <v>8077</v>
      </c>
      <c r="C2581" s="12" t="s">
        <v>171</v>
      </c>
      <c r="D2581" s="8" t="s">
        <v>28324</v>
      </c>
      <c r="E2581" s="10" t="s">
        <v>22732</v>
      </c>
      <c r="F2581" s="25"/>
      <c r="G2581" s="25"/>
      <c r="H2581" s="15"/>
      <c r="I2581" s="15"/>
    </row>
    <row r="2582" ht="24" customHeight="1" spans="1:9">
      <c r="A2582" s="8" t="s">
        <v>28325</v>
      </c>
      <c r="B2582" s="22" t="s">
        <v>8078</v>
      </c>
      <c r="C2582" s="12" t="s">
        <v>171</v>
      </c>
      <c r="D2582" s="8" t="s">
        <v>28326</v>
      </c>
      <c r="E2582" s="10" t="s">
        <v>22732</v>
      </c>
      <c r="F2582" s="25"/>
      <c r="G2582" s="25"/>
      <c r="H2582" s="15"/>
      <c r="I2582" s="15"/>
    </row>
    <row r="2583" ht="24" customHeight="1" spans="1:9">
      <c r="A2583" s="8" t="s">
        <v>28327</v>
      </c>
      <c r="B2583" s="22" t="s">
        <v>8079</v>
      </c>
      <c r="C2583" s="12" t="s">
        <v>171</v>
      </c>
      <c r="D2583" s="8" t="s">
        <v>28328</v>
      </c>
      <c r="E2583" s="10" t="s">
        <v>22732</v>
      </c>
      <c r="F2583" s="25"/>
      <c r="G2583" s="25"/>
      <c r="H2583" s="15"/>
      <c r="I2583" s="15"/>
    </row>
    <row r="2584" ht="24" customHeight="1" spans="1:9">
      <c r="A2584" s="8" t="s">
        <v>28329</v>
      </c>
      <c r="B2584" s="22" t="s">
        <v>8080</v>
      </c>
      <c r="C2584" s="12" t="s">
        <v>171</v>
      </c>
      <c r="D2584" s="8" t="s">
        <v>28330</v>
      </c>
      <c r="E2584" s="10" t="s">
        <v>22732</v>
      </c>
      <c r="F2584" s="25"/>
      <c r="G2584" s="25"/>
      <c r="H2584" s="15"/>
      <c r="I2584" s="15"/>
    </row>
    <row r="2585" ht="24" customHeight="1" spans="1:9">
      <c r="A2585" s="8" t="s">
        <v>28331</v>
      </c>
      <c r="B2585" s="22" t="s">
        <v>8081</v>
      </c>
      <c r="C2585" s="12" t="s">
        <v>171</v>
      </c>
      <c r="D2585" s="8" t="s">
        <v>28332</v>
      </c>
      <c r="E2585" s="10" t="s">
        <v>22732</v>
      </c>
      <c r="F2585" s="25"/>
      <c r="G2585" s="25"/>
      <c r="H2585" s="15"/>
      <c r="I2585" s="15"/>
    </row>
    <row r="2586" ht="24" customHeight="1" spans="1:9">
      <c r="A2586" s="8" t="s">
        <v>28333</v>
      </c>
      <c r="B2586" s="22" t="s">
        <v>8082</v>
      </c>
      <c r="C2586" s="12" t="s">
        <v>171</v>
      </c>
      <c r="D2586" s="8" t="s">
        <v>28334</v>
      </c>
      <c r="E2586" s="10" t="s">
        <v>22732</v>
      </c>
      <c r="F2586" s="25"/>
      <c r="G2586" s="25"/>
      <c r="H2586" s="15"/>
      <c r="I2586" s="15"/>
    </row>
    <row r="2587" ht="24" customHeight="1" spans="1:9">
      <c r="A2587" s="8" t="s">
        <v>28335</v>
      </c>
      <c r="B2587" s="22" t="s">
        <v>8083</v>
      </c>
      <c r="C2587" s="12" t="s">
        <v>171</v>
      </c>
      <c r="D2587" s="8" t="s">
        <v>28336</v>
      </c>
      <c r="E2587" s="10" t="s">
        <v>22732</v>
      </c>
      <c r="F2587" s="25"/>
      <c r="G2587" s="25"/>
      <c r="H2587" s="15"/>
      <c r="I2587" s="15"/>
    </row>
    <row r="2588" ht="24" customHeight="1" spans="1:9">
      <c r="A2588" s="8" t="s">
        <v>28337</v>
      </c>
      <c r="B2588" s="22" t="s">
        <v>8084</v>
      </c>
      <c r="C2588" s="12" t="s">
        <v>171</v>
      </c>
      <c r="D2588" s="8" t="s">
        <v>28338</v>
      </c>
      <c r="E2588" s="10" t="s">
        <v>22732</v>
      </c>
      <c r="F2588" s="25"/>
      <c r="G2588" s="25"/>
      <c r="H2588" s="15"/>
      <c r="I2588" s="15"/>
    </row>
    <row r="2589" ht="24" customHeight="1" spans="1:9">
      <c r="A2589" s="8" t="s">
        <v>28339</v>
      </c>
      <c r="B2589" s="22" t="s">
        <v>8085</v>
      </c>
      <c r="C2589" s="12" t="s">
        <v>171</v>
      </c>
      <c r="D2589" s="8" t="s">
        <v>28340</v>
      </c>
      <c r="E2589" s="10" t="s">
        <v>22732</v>
      </c>
      <c r="F2589" s="25"/>
      <c r="G2589" s="25"/>
      <c r="H2589" s="15"/>
      <c r="I2589" s="15"/>
    </row>
    <row r="2590" ht="24" customHeight="1" spans="1:9">
      <c r="A2590" s="8" t="s">
        <v>28341</v>
      </c>
      <c r="B2590" s="22" t="s">
        <v>28342</v>
      </c>
      <c r="C2590" s="12" t="s">
        <v>175</v>
      </c>
      <c r="D2590" s="8" t="s">
        <v>28343</v>
      </c>
      <c r="E2590" s="10" t="s">
        <v>22732</v>
      </c>
      <c r="F2590" s="25"/>
      <c r="G2590" s="25"/>
      <c r="H2590" s="15"/>
      <c r="I2590" s="15"/>
    </row>
    <row r="2591" ht="24" customHeight="1" spans="1:9">
      <c r="A2591" s="8" t="s">
        <v>28344</v>
      </c>
      <c r="B2591" s="22" t="s">
        <v>28345</v>
      </c>
      <c r="C2591" s="12" t="s">
        <v>175</v>
      </c>
      <c r="D2591" s="8" t="s">
        <v>28346</v>
      </c>
      <c r="E2591" s="10" t="s">
        <v>22732</v>
      </c>
      <c r="F2591" s="25"/>
      <c r="G2591" s="25"/>
      <c r="H2591" s="15"/>
      <c r="I2591" s="15"/>
    </row>
    <row r="2592" ht="24" customHeight="1" spans="1:9">
      <c r="A2592" s="8" t="s">
        <v>28347</v>
      </c>
      <c r="B2592" s="22" t="s">
        <v>8111</v>
      </c>
      <c r="C2592" s="12" t="s">
        <v>171</v>
      </c>
      <c r="D2592" s="8" t="s">
        <v>28348</v>
      </c>
      <c r="E2592" s="10" t="s">
        <v>22732</v>
      </c>
      <c r="F2592" s="25"/>
      <c r="G2592" s="25"/>
      <c r="H2592" s="15"/>
      <c r="I2592" s="15"/>
    </row>
    <row r="2593" ht="24" customHeight="1" spans="1:9">
      <c r="A2593" s="8" t="s">
        <v>28349</v>
      </c>
      <c r="B2593" s="22" t="s">
        <v>8112</v>
      </c>
      <c r="C2593" s="12" t="s">
        <v>171</v>
      </c>
      <c r="D2593" s="8" t="s">
        <v>28350</v>
      </c>
      <c r="E2593" s="10" t="s">
        <v>22732</v>
      </c>
      <c r="F2593" s="25"/>
      <c r="G2593" s="25"/>
      <c r="H2593" s="15"/>
      <c r="I2593" s="15"/>
    </row>
    <row r="2594" ht="24" customHeight="1" spans="1:9">
      <c r="A2594" s="8" t="s">
        <v>28351</v>
      </c>
      <c r="B2594" s="22" t="s">
        <v>28352</v>
      </c>
      <c r="C2594" s="12" t="s">
        <v>178</v>
      </c>
      <c r="D2594" s="8" t="s">
        <v>28353</v>
      </c>
      <c r="E2594" s="10" t="s">
        <v>22732</v>
      </c>
      <c r="F2594" s="25"/>
      <c r="G2594" s="25"/>
      <c r="H2594" s="15"/>
      <c r="I2594" s="15"/>
    </row>
    <row r="2595" ht="24" customHeight="1" spans="1:9">
      <c r="A2595" s="8" t="s">
        <v>22714</v>
      </c>
      <c r="B2595" s="22" t="s">
        <v>22755</v>
      </c>
      <c r="C2595" s="12" t="s">
        <v>178</v>
      </c>
      <c r="D2595" s="8" t="s">
        <v>28354</v>
      </c>
      <c r="E2595" s="10" t="s">
        <v>22732</v>
      </c>
      <c r="F2595" s="25"/>
      <c r="G2595" s="25"/>
      <c r="H2595" s="15"/>
      <c r="I2595" s="15"/>
    </row>
    <row r="2596" ht="24" customHeight="1" spans="1:9">
      <c r="A2596" s="8" t="s">
        <v>28355</v>
      </c>
      <c r="B2596" s="22" t="s">
        <v>28356</v>
      </c>
      <c r="C2596" s="12" t="s">
        <v>178</v>
      </c>
      <c r="D2596" s="8" t="s">
        <v>28357</v>
      </c>
      <c r="E2596" s="10" t="s">
        <v>22732</v>
      </c>
      <c r="F2596" s="25"/>
      <c r="G2596" s="25"/>
      <c r="H2596" s="15"/>
      <c r="I2596" s="15"/>
    </row>
    <row r="2597" ht="24" customHeight="1" spans="1:9">
      <c r="A2597" s="8" t="s">
        <v>28358</v>
      </c>
      <c r="B2597" s="22" t="s">
        <v>8116</v>
      </c>
      <c r="C2597" s="12" t="s">
        <v>178</v>
      </c>
      <c r="D2597" s="8" t="s">
        <v>25303</v>
      </c>
      <c r="E2597" s="10" t="s">
        <v>22732</v>
      </c>
      <c r="F2597" s="25"/>
      <c r="G2597" s="25"/>
      <c r="H2597" s="15"/>
      <c r="I2597" s="15"/>
    </row>
    <row r="2598" ht="24" customHeight="1" spans="1:9">
      <c r="A2598" s="8" t="s">
        <v>28359</v>
      </c>
      <c r="B2598" s="22" t="s">
        <v>8117</v>
      </c>
      <c r="C2598" s="12" t="s">
        <v>178</v>
      </c>
      <c r="D2598" s="8" t="s">
        <v>28360</v>
      </c>
      <c r="E2598" s="10" t="s">
        <v>22732</v>
      </c>
      <c r="F2598" s="25"/>
      <c r="G2598" s="25"/>
      <c r="H2598" s="15"/>
      <c r="I2598" s="15"/>
    </row>
    <row r="2599" ht="24" customHeight="1" spans="1:9">
      <c r="A2599" s="8" t="s">
        <v>28361</v>
      </c>
      <c r="B2599" s="22" t="s">
        <v>28362</v>
      </c>
      <c r="C2599" s="12" t="s">
        <v>178</v>
      </c>
      <c r="D2599" s="8" t="s">
        <v>28363</v>
      </c>
      <c r="E2599" s="10" t="s">
        <v>22732</v>
      </c>
      <c r="F2599" s="25"/>
      <c r="G2599" s="25"/>
      <c r="H2599" s="15"/>
      <c r="I2599" s="15"/>
    </row>
    <row r="2600" ht="24" customHeight="1" spans="1:9">
      <c r="A2600" s="8" t="s">
        <v>28364</v>
      </c>
      <c r="B2600" s="22" t="s">
        <v>8119</v>
      </c>
      <c r="C2600" s="12" t="s">
        <v>178</v>
      </c>
      <c r="D2600" s="8" t="s">
        <v>28365</v>
      </c>
      <c r="E2600" s="10" t="s">
        <v>22732</v>
      </c>
      <c r="F2600" s="25"/>
      <c r="G2600" s="25"/>
      <c r="H2600" s="15"/>
      <c r="I2600" s="15"/>
    </row>
    <row r="2601" ht="24" customHeight="1" spans="1:9">
      <c r="A2601" s="8" t="s">
        <v>28366</v>
      </c>
      <c r="B2601" s="22" t="s">
        <v>8120</v>
      </c>
      <c r="C2601" s="12" t="s">
        <v>178</v>
      </c>
      <c r="D2601" s="8" t="s">
        <v>28367</v>
      </c>
      <c r="E2601" s="10" t="s">
        <v>22732</v>
      </c>
      <c r="F2601" s="25"/>
      <c r="G2601" s="25"/>
      <c r="H2601" s="15"/>
      <c r="I2601" s="15"/>
    </row>
    <row r="2602" ht="24" customHeight="1" spans="1:9">
      <c r="A2602" s="8" t="s">
        <v>28368</v>
      </c>
      <c r="B2602" s="22" t="s">
        <v>28369</v>
      </c>
      <c r="C2602" s="12" t="s">
        <v>178</v>
      </c>
      <c r="D2602" s="8" t="s">
        <v>28370</v>
      </c>
      <c r="E2602" s="10" t="s">
        <v>22732</v>
      </c>
      <c r="F2602" s="25"/>
      <c r="G2602" s="25"/>
      <c r="H2602" s="15"/>
      <c r="I2602" s="15"/>
    </row>
    <row r="2603" ht="24" customHeight="1" spans="1:9">
      <c r="A2603" s="8" t="s">
        <v>28371</v>
      </c>
      <c r="B2603" s="22" t="s">
        <v>8122</v>
      </c>
      <c r="C2603" s="12" t="s">
        <v>178</v>
      </c>
      <c r="D2603" s="8" t="s">
        <v>28372</v>
      </c>
      <c r="E2603" s="10" t="s">
        <v>22732</v>
      </c>
      <c r="F2603" s="25"/>
      <c r="G2603" s="25"/>
      <c r="H2603" s="15"/>
      <c r="I2603" s="15"/>
    </row>
    <row r="2604" ht="24" customHeight="1" spans="1:9">
      <c r="A2604" s="8" t="s">
        <v>28373</v>
      </c>
      <c r="B2604" s="22" t="s">
        <v>8123</v>
      </c>
      <c r="C2604" s="12" t="s">
        <v>178</v>
      </c>
      <c r="D2604" s="8" t="s">
        <v>28374</v>
      </c>
      <c r="E2604" s="10" t="s">
        <v>22732</v>
      </c>
      <c r="F2604" s="25"/>
      <c r="G2604" s="25"/>
      <c r="H2604" s="15"/>
      <c r="I2604" s="15"/>
    </row>
    <row r="2605" ht="24" customHeight="1" spans="1:9">
      <c r="A2605" s="8" t="s">
        <v>28375</v>
      </c>
      <c r="B2605" s="22" t="s">
        <v>8124</v>
      </c>
      <c r="C2605" s="12" t="s">
        <v>178</v>
      </c>
      <c r="D2605" s="8" t="s">
        <v>28376</v>
      </c>
      <c r="E2605" s="10" t="s">
        <v>22732</v>
      </c>
      <c r="F2605" s="25"/>
      <c r="G2605" s="25"/>
      <c r="H2605" s="15"/>
      <c r="I2605" s="15"/>
    </row>
    <row r="2606" ht="24" customHeight="1" spans="1:9">
      <c r="A2606" s="8" t="s">
        <v>28377</v>
      </c>
      <c r="B2606" s="22" t="s">
        <v>28378</v>
      </c>
      <c r="C2606" s="12" t="s">
        <v>178</v>
      </c>
      <c r="D2606" s="8" t="s">
        <v>28379</v>
      </c>
      <c r="E2606" s="10" t="s">
        <v>22732</v>
      </c>
      <c r="F2606" s="25"/>
      <c r="G2606" s="25"/>
      <c r="H2606" s="15"/>
      <c r="I2606" s="15"/>
    </row>
    <row r="2607" ht="24" customHeight="1" spans="1:9">
      <c r="A2607" s="8" t="s">
        <v>28380</v>
      </c>
      <c r="B2607" s="22" t="s">
        <v>8126</v>
      </c>
      <c r="C2607" s="12" t="s">
        <v>178</v>
      </c>
      <c r="D2607" s="8" t="s">
        <v>28381</v>
      </c>
      <c r="E2607" s="10" t="s">
        <v>22732</v>
      </c>
      <c r="F2607" s="25"/>
      <c r="G2607" s="25"/>
      <c r="H2607" s="15"/>
      <c r="I2607" s="15"/>
    </row>
    <row r="2608" ht="24" customHeight="1" spans="1:9">
      <c r="A2608" s="8" t="s">
        <v>28382</v>
      </c>
      <c r="B2608" s="22" t="s">
        <v>8127</v>
      </c>
      <c r="C2608" s="12" t="s">
        <v>178</v>
      </c>
      <c r="D2608" s="8" t="s">
        <v>28383</v>
      </c>
      <c r="E2608" s="10" t="s">
        <v>22732</v>
      </c>
      <c r="F2608" s="25"/>
      <c r="G2608" s="25"/>
      <c r="H2608" s="15"/>
      <c r="I2608" s="15"/>
    </row>
    <row r="2609" ht="24" customHeight="1" spans="1:9">
      <c r="A2609" s="8" t="s">
        <v>28384</v>
      </c>
      <c r="B2609" s="22" t="s">
        <v>28385</v>
      </c>
      <c r="C2609" s="12" t="s">
        <v>178</v>
      </c>
      <c r="D2609" s="8" t="s">
        <v>28386</v>
      </c>
      <c r="E2609" s="10" t="s">
        <v>22732</v>
      </c>
      <c r="F2609" s="25"/>
      <c r="G2609" s="25"/>
      <c r="H2609" s="15"/>
      <c r="I2609" s="15"/>
    </row>
    <row r="2610" ht="24" customHeight="1" spans="1:9">
      <c r="A2610" s="8" t="s">
        <v>28387</v>
      </c>
      <c r="B2610" s="22" t="s">
        <v>8129</v>
      </c>
      <c r="C2610" s="12" t="s">
        <v>178</v>
      </c>
      <c r="D2610" s="8" t="s">
        <v>28388</v>
      </c>
      <c r="E2610" s="10" t="s">
        <v>22732</v>
      </c>
      <c r="F2610" s="25"/>
      <c r="G2610" s="25"/>
      <c r="H2610" s="15"/>
      <c r="I2610" s="15"/>
    </row>
    <row r="2611" ht="24" customHeight="1" spans="1:9">
      <c r="A2611" s="8" t="s">
        <v>28389</v>
      </c>
      <c r="B2611" s="22" t="s">
        <v>8130</v>
      </c>
      <c r="C2611" s="12" t="s">
        <v>178</v>
      </c>
      <c r="D2611" s="8" t="s">
        <v>28390</v>
      </c>
      <c r="E2611" s="10" t="s">
        <v>22732</v>
      </c>
      <c r="F2611" s="25"/>
      <c r="G2611" s="25"/>
      <c r="H2611" s="15"/>
      <c r="I2611" s="15"/>
    </row>
    <row r="2612" ht="24" customHeight="1" spans="1:9">
      <c r="A2612" s="8" t="s">
        <v>28391</v>
      </c>
      <c r="B2612" s="22" t="s">
        <v>28392</v>
      </c>
      <c r="C2612" s="12" t="s">
        <v>178</v>
      </c>
      <c r="D2612" s="8" t="s">
        <v>28393</v>
      </c>
      <c r="E2612" s="10" t="s">
        <v>22732</v>
      </c>
      <c r="F2612" s="25"/>
      <c r="G2612" s="25"/>
      <c r="H2612" s="15"/>
      <c r="I2612" s="15"/>
    </row>
    <row r="2613" ht="24" customHeight="1" spans="1:9">
      <c r="A2613" s="8" t="s">
        <v>28394</v>
      </c>
      <c r="B2613" s="22" t="s">
        <v>8132</v>
      </c>
      <c r="C2613" s="12" t="s">
        <v>178</v>
      </c>
      <c r="D2613" s="8" t="s">
        <v>28395</v>
      </c>
      <c r="E2613" s="10" t="s">
        <v>22732</v>
      </c>
      <c r="F2613" s="25"/>
      <c r="G2613" s="25"/>
      <c r="H2613" s="15"/>
      <c r="I2613" s="15"/>
    </row>
    <row r="2614" ht="24" customHeight="1" spans="1:9">
      <c r="A2614" s="8" t="s">
        <v>28396</v>
      </c>
      <c r="B2614" s="22" t="s">
        <v>28397</v>
      </c>
      <c r="C2614" s="12" t="s">
        <v>178</v>
      </c>
      <c r="D2614" s="8" t="s">
        <v>28398</v>
      </c>
      <c r="E2614" s="10" t="s">
        <v>22732</v>
      </c>
      <c r="F2614" s="25"/>
      <c r="G2614" s="25"/>
      <c r="H2614" s="15"/>
      <c r="I2614" s="15"/>
    </row>
    <row r="2615" ht="24" customHeight="1" spans="1:9">
      <c r="A2615" s="8" t="s">
        <v>28399</v>
      </c>
      <c r="B2615" s="22" t="s">
        <v>28400</v>
      </c>
      <c r="C2615" s="12" t="s">
        <v>178</v>
      </c>
      <c r="D2615" s="8" t="s">
        <v>28401</v>
      </c>
      <c r="E2615" s="10" t="s">
        <v>22732</v>
      </c>
      <c r="F2615" s="25"/>
      <c r="G2615" s="25"/>
      <c r="H2615" s="15"/>
      <c r="I2615" s="15"/>
    </row>
    <row r="2616" ht="24" customHeight="1" spans="1:9">
      <c r="A2616" s="8" t="s">
        <v>28402</v>
      </c>
      <c r="B2616" s="22" t="s">
        <v>8135</v>
      </c>
      <c r="C2616" s="12" t="s">
        <v>178</v>
      </c>
      <c r="D2616" s="8" t="s">
        <v>23746</v>
      </c>
      <c r="E2616" s="10" t="s">
        <v>22732</v>
      </c>
      <c r="F2616" s="25"/>
      <c r="G2616" s="25"/>
      <c r="H2616" s="15"/>
      <c r="I2616" s="15"/>
    </row>
    <row r="2617" ht="24" customHeight="1" spans="1:9">
      <c r="A2617" s="8" t="s">
        <v>28403</v>
      </c>
      <c r="B2617" s="22" t="s">
        <v>28404</v>
      </c>
      <c r="C2617" s="12" t="s">
        <v>178</v>
      </c>
      <c r="D2617" s="8" t="s">
        <v>28405</v>
      </c>
      <c r="E2617" s="10" t="s">
        <v>22732</v>
      </c>
      <c r="F2617" s="25"/>
      <c r="G2617" s="25"/>
      <c r="H2617" s="15"/>
      <c r="I2617" s="15"/>
    </row>
    <row r="2618" ht="24" customHeight="1" spans="1:9">
      <c r="A2618" s="8" t="s">
        <v>28406</v>
      </c>
      <c r="B2618" s="22" t="s">
        <v>28407</v>
      </c>
      <c r="C2618" s="12" t="s">
        <v>178</v>
      </c>
      <c r="D2618" s="8" t="s">
        <v>28408</v>
      </c>
      <c r="E2618" s="10" t="s">
        <v>22732</v>
      </c>
      <c r="F2618" s="25"/>
      <c r="G2618" s="25"/>
      <c r="H2618" s="15"/>
      <c r="I2618" s="15"/>
    </row>
    <row r="2619" ht="24" customHeight="1" spans="1:9">
      <c r="A2619" s="8" t="s">
        <v>28409</v>
      </c>
      <c r="B2619" s="22" t="s">
        <v>8138</v>
      </c>
      <c r="C2619" s="12" t="s">
        <v>178</v>
      </c>
      <c r="D2619" s="8" t="s">
        <v>28410</v>
      </c>
      <c r="E2619" s="10" t="s">
        <v>22732</v>
      </c>
      <c r="F2619" s="25"/>
      <c r="G2619" s="25"/>
      <c r="H2619" s="15"/>
      <c r="I2619" s="15"/>
    </row>
    <row r="2620" ht="24" customHeight="1" spans="1:9">
      <c r="A2620" s="8" t="s">
        <v>28411</v>
      </c>
      <c r="B2620" s="22" t="s">
        <v>28412</v>
      </c>
      <c r="C2620" s="12" t="s">
        <v>178</v>
      </c>
      <c r="D2620" s="8" t="s">
        <v>28413</v>
      </c>
      <c r="E2620" s="10" t="s">
        <v>22732</v>
      </c>
      <c r="F2620" s="25"/>
      <c r="G2620" s="25"/>
      <c r="H2620" s="15"/>
      <c r="I2620" s="15"/>
    </row>
    <row r="2621" ht="24" customHeight="1" spans="1:9">
      <c r="A2621" s="8" t="s">
        <v>28414</v>
      </c>
      <c r="B2621" s="22" t="s">
        <v>28415</v>
      </c>
      <c r="C2621" s="12" t="s">
        <v>171</v>
      </c>
      <c r="D2621" s="8" t="s">
        <v>28416</v>
      </c>
      <c r="E2621" s="10" t="s">
        <v>22732</v>
      </c>
      <c r="F2621" s="25"/>
      <c r="G2621" s="25"/>
      <c r="H2621" s="15"/>
      <c r="I2621" s="15"/>
    </row>
    <row r="2622" ht="24" customHeight="1" spans="1:9">
      <c r="A2622" s="8" t="s">
        <v>28417</v>
      </c>
      <c r="B2622" s="22" t="s">
        <v>28418</v>
      </c>
      <c r="C2622" s="12" t="s">
        <v>171</v>
      </c>
      <c r="D2622" s="8" t="s">
        <v>28419</v>
      </c>
      <c r="E2622" s="10" t="s">
        <v>22732</v>
      </c>
      <c r="F2622" s="25"/>
      <c r="G2622" s="25"/>
      <c r="H2622" s="15"/>
      <c r="I2622" s="15"/>
    </row>
    <row r="2623" ht="24" customHeight="1" spans="1:9">
      <c r="A2623" s="8" t="s">
        <v>28420</v>
      </c>
      <c r="B2623" s="22" t="s">
        <v>28421</v>
      </c>
      <c r="C2623" s="12" t="s">
        <v>171</v>
      </c>
      <c r="D2623" s="8" t="s">
        <v>28422</v>
      </c>
      <c r="E2623" s="10" t="s">
        <v>22732</v>
      </c>
      <c r="F2623" s="25"/>
      <c r="G2623" s="25"/>
      <c r="H2623" s="15"/>
      <c r="I2623" s="15"/>
    </row>
    <row r="2624" ht="24" customHeight="1" spans="1:9">
      <c r="A2624" s="8" t="s">
        <v>28423</v>
      </c>
      <c r="B2624" s="22" t="s">
        <v>28424</v>
      </c>
      <c r="C2624" s="12" t="s">
        <v>171</v>
      </c>
      <c r="D2624" s="8" t="s">
        <v>28425</v>
      </c>
      <c r="E2624" s="10" t="s">
        <v>22732</v>
      </c>
      <c r="F2624" s="25"/>
      <c r="G2624" s="25"/>
      <c r="H2624" s="15"/>
      <c r="I2624" s="15"/>
    </row>
    <row r="2625" ht="24" customHeight="1" spans="1:9">
      <c r="A2625" s="8" t="s">
        <v>28426</v>
      </c>
      <c r="B2625" s="22" t="s">
        <v>28427</v>
      </c>
      <c r="C2625" s="12" t="s">
        <v>171</v>
      </c>
      <c r="D2625" s="8" t="s">
        <v>28428</v>
      </c>
      <c r="E2625" s="10" t="s">
        <v>22732</v>
      </c>
      <c r="F2625" s="25"/>
      <c r="G2625" s="25"/>
      <c r="H2625" s="15"/>
      <c r="I2625" s="15"/>
    </row>
    <row r="2626" ht="24" customHeight="1" spans="1:9">
      <c r="A2626" s="8" t="s">
        <v>28429</v>
      </c>
      <c r="B2626" s="22" t="s">
        <v>28430</v>
      </c>
      <c r="C2626" s="12" t="s">
        <v>171</v>
      </c>
      <c r="D2626" s="8" t="s">
        <v>28431</v>
      </c>
      <c r="E2626" s="10" t="s">
        <v>22732</v>
      </c>
      <c r="F2626" s="25"/>
      <c r="G2626" s="25"/>
      <c r="H2626" s="15"/>
      <c r="I2626" s="15"/>
    </row>
    <row r="2627" ht="24" customHeight="1" spans="1:9">
      <c r="A2627" s="8" t="s">
        <v>28432</v>
      </c>
      <c r="B2627" s="22" t="s">
        <v>28433</v>
      </c>
      <c r="C2627" s="12" t="s">
        <v>171</v>
      </c>
      <c r="D2627" s="8" t="s">
        <v>28434</v>
      </c>
      <c r="E2627" s="10" t="s">
        <v>22732</v>
      </c>
      <c r="F2627" s="25"/>
      <c r="G2627" s="25"/>
      <c r="H2627" s="15"/>
      <c r="I2627" s="15"/>
    </row>
    <row r="2628" ht="24" customHeight="1" spans="1:9">
      <c r="A2628" s="8" t="s">
        <v>28435</v>
      </c>
      <c r="B2628" s="22" t="s">
        <v>28436</v>
      </c>
      <c r="C2628" s="12" t="s">
        <v>171</v>
      </c>
      <c r="D2628" s="8" t="s">
        <v>28437</v>
      </c>
      <c r="E2628" s="10" t="s">
        <v>22732</v>
      </c>
      <c r="F2628" s="25"/>
      <c r="G2628" s="25"/>
      <c r="H2628" s="15"/>
      <c r="I2628" s="15"/>
    </row>
    <row r="2629" ht="24" customHeight="1" spans="1:9">
      <c r="A2629" s="8" t="s">
        <v>28438</v>
      </c>
      <c r="B2629" s="22" t="s">
        <v>28439</v>
      </c>
      <c r="C2629" s="12" t="s">
        <v>171</v>
      </c>
      <c r="D2629" s="8" t="s">
        <v>28440</v>
      </c>
      <c r="E2629" s="10" t="s">
        <v>22732</v>
      </c>
      <c r="F2629" s="25"/>
      <c r="G2629" s="25"/>
      <c r="H2629" s="15"/>
      <c r="I2629" s="15"/>
    </row>
    <row r="2630" ht="24" customHeight="1" spans="1:9">
      <c r="A2630" s="8" t="s">
        <v>28441</v>
      </c>
      <c r="B2630" s="22" t="s">
        <v>28442</v>
      </c>
      <c r="C2630" s="12" t="s">
        <v>171</v>
      </c>
      <c r="D2630" s="8" t="s">
        <v>28443</v>
      </c>
      <c r="E2630" s="10" t="s">
        <v>22732</v>
      </c>
      <c r="F2630" s="25"/>
      <c r="G2630" s="25"/>
      <c r="H2630" s="15"/>
      <c r="I2630" s="15"/>
    </row>
    <row r="2631" ht="24" customHeight="1" spans="1:9">
      <c r="A2631" s="8" t="s">
        <v>28444</v>
      </c>
      <c r="B2631" s="22" t="s">
        <v>28445</v>
      </c>
      <c r="C2631" s="12" t="s">
        <v>171</v>
      </c>
      <c r="D2631" s="8" t="s">
        <v>28446</v>
      </c>
      <c r="E2631" s="10" t="s">
        <v>22732</v>
      </c>
      <c r="F2631" s="25"/>
      <c r="G2631" s="25"/>
      <c r="H2631" s="15"/>
      <c r="I2631" s="15"/>
    </row>
    <row r="2632" ht="24" customHeight="1" spans="1:9">
      <c r="A2632" s="8" t="s">
        <v>28447</v>
      </c>
      <c r="B2632" s="22" t="s">
        <v>28448</v>
      </c>
      <c r="C2632" s="12" t="s">
        <v>171</v>
      </c>
      <c r="D2632" s="8" t="s">
        <v>28449</v>
      </c>
      <c r="E2632" s="10" t="s">
        <v>22732</v>
      </c>
      <c r="F2632" s="25"/>
      <c r="G2632" s="25"/>
      <c r="H2632" s="15"/>
      <c r="I2632" s="15"/>
    </row>
    <row r="2633" ht="24" customHeight="1" spans="1:9">
      <c r="A2633" s="8" t="s">
        <v>28450</v>
      </c>
      <c r="B2633" s="22" t="s">
        <v>28451</v>
      </c>
      <c r="C2633" s="12" t="s">
        <v>171</v>
      </c>
      <c r="D2633" s="8" t="s">
        <v>28452</v>
      </c>
      <c r="E2633" s="10" t="s">
        <v>22732</v>
      </c>
      <c r="F2633" s="25"/>
      <c r="G2633" s="25"/>
      <c r="H2633" s="15"/>
      <c r="I2633" s="15"/>
    </row>
    <row r="2634" ht="24" customHeight="1" spans="1:9">
      <c r="A2634" s="8" t="s">
        <v>28453</v>
      </c>
      <c r="B2634" s="22" t="s">
        <v>28454</v>
      </c>
      <c r="C2634" s="12" t="s">
        <v>171</v>
      </c>
      <c r="D2634" s="8" t="s">
        <v>28455</v>
      </c>
      <c r="E2634" s="10" t="s">
        <v>22732</v>
      </c>
      <c r="F2634" s="25"/>
      <c r="G2634" s="25"/>
      <c r="H2634" s="15"/>
      <c r="I2634" s="15"/>
    </row>
    <row r="2635" ht="24" customHeight="1" spans="1:9">
      <c r="A2635" s="8" t="s">
        <v>28456</v>
      </c>
      <c r="B2635" s="22" t="s">
        <v>28457</v>
      </c>
      <c r="C2635" s="12" t="s">
        <v>171</v>
      </c>
      <c r="D2635" s="8" t="s">
        <v>28458</v>
      </c>
      <c r="E2635" s="10" t="s">
        <v>22732</v>
      </c>
      <c r="F2635" s="25"/>
      <c r="G2635" s="25"/>
      <c r="H2635" s="15"/>
      <c r="I2635" s="15"/>
    </row>
    <row r="2636" ht="24" customHeight="1" spans="1:9">
      <c r="A2636" s="8" t="s">
        <v>28459</v>
      </c>
      <c r="B2636" s="22" t="s">
        <v>8168</v>
      </c>
      <c r="C2636" s="12" t="s">
        <v>175</v>
      </c>
      <c r="D2636" s="8" t="s">
        <v>28460</v>
      </c>
      <c r="E2636" s="10" t="s">
        <v>22732</v>
      </c>
      <c r="F2636" s="25"/>
      <c r="G2636" s="25"/>
      <c r="H2636" s="15"/>
      <c r="I2636" s="15"/>
    </row>
    <row r="2637" ht="24" customHeight="1" spans="1:9">
      <c r="A2637" s="8" t="s">
        <v>28461</v>
      </c>
      <c r="B2637" s="22" t="s">
        <v>8169</v>
      </c>
      <c r="C2637" s="12" t="s">
        <v>175</v>
      </c>
      <c r="D2637" s="8" t="s">
        <v>28462</v>
      </c>
      <c r="E2637" s="10" t="s">
        <v>22732</v>
      </c>
      <c r="F2637" s="25"/>
      <c r="G2637" s="25"/>
      <c r="H2637" s="15"/>
      <c r="I2637" s="15"/>
    </row>
    <row r="2638" ht="24" customHeight="1" spans="1:9">
      <c r="A2638" s="8" t="s">
        <v>28463</v>
      </c>
      <c r="B2638" s="22" t="s">
        <v>8170</v>
      </c>
      <c r="C2638" s="12" t="s">
        <v>175</v>
      </c>
      <c r="D2638" s="8" t="s">
        <v>28464</v>
      </c>
      <c r="E2638" s="10" t="s">
        <v>22732</v>
      </c>
      <c r="F2638" s="25"/>
      <c r="G2638" s="25"/>
      <c r="H2638" s="15"/>
      <c r="I2638" s="15"/>
    </row>
    <row r="2639" ht="24" customHeight="1" spans="1:9">
      <c r="A2639" s="8" t="s">
        <v>28465</v>
      </c>
      <c r="B2639" s="22" t="s">
        <v>8171</v>
      </c>
      <c r="C2639" s="12" t="s">
        <v>175</v>
      </c>
      <c r="D2639" s="8" t="s">
        <v>28466</v>
      </c>
      <c r="E2639" s="10" t="s">
        <v>22732</v>
      </c>
      <c r="F2639" s="25"/>
      <c r="G2639" s="25"/>
      <c r="H2639" s="15"/>
      <c r="I2639" s="15"/>
    </row>
    <row r="2640" ht="24" customHeight="1" spans="1:9">
      <c r="A2640" s="8" t="s">
        <v>28467</v>
      </c>
      <c r="B2640" s="22" t="s">
        <v>8172</v>
      </c>
      <c r="C2640" s="12" t="s">
        <v>175</v>
      </c>
      <c r="D2640" s="8" t="s">
        <v>28468</v>
      </c>
      <c r="E2640" s="10" t="s">
        <v>22732</v>
      </c>
      <c r="F2640" s="25"/>
      <c r="G2640" s="25"/>
      <c r="H2640" s="15"/>
      <c r="I2640" s="15"/>
    </row>
    <row r="2641" ht="24" customHeight="1" spans="1:9">
      <c r="A2641" s="8" t="s">
        <v>28469</v>
      </c>
      <c r="B2641" s="22" t="s">
        <v>8173</v>
      </c>
      <c r="C2641" s="12" t="s">
        <v>175</v>
      </c>
      <c r="D2641" s="8" t="s">
        <v>28470</v>
      </c>
      <c r="E2641" s="10" t="s">
        <v>22732</v>
      </c>
      <c r="F2641" s="25"/>
      <c r="G2641" s="25"/>
      <c r="H2641" s="15"/>
      <c r="I2641" s="15"/>
    </row>
    <row r="2642" ht="24" customHeight="1" spans="1:9">
      <c r="A2642" s="8" t="s">
        <v>28471</v>
      </c>
      <c r="B2642" s="22" t="s">
        <v>8174</v>
      </c>
      <c r="C2642" s="12" t="s">
        <v>175</v>
      </c>
      <c r="D2642" s="8" t="s">
        <v>28472</v>
      </c>
      <c r="E2642" s="10" t="s">
        <v>22732</v>
      </c>
      <c r="F2642" s="25"/>
      <c r="G2642" s="25"/>
      <c r="H2642" s="15"/>
      <c r="I2642" s="15"/>
    </row>
    <row r="2643" ht="24" customHeight="1" spans="1:9">
      <c r="A2643" s="8" t="s">
        <v>28473</v>
      </c>
      <c r="B2643" s="22" t="s">
        <v>8175</v>
      </c>
      <c r="C2643" s="12" t="s">
        <v>175</v>
      </c>
      <c r="D2643" s="8" t="s">
        <v>28474</v>
      </c>
      <c r="E2643" s="10" t="s">
        <v>22732</v>
      </c>
      <c r="F2643" s="25"/>
      <c r="G2643" s="25"/>
      <c r="H2643" s="15"/>
      <c r="I2643" s="15"/>
    </row>
    <row r="2644" ht="24" customHeight="1" spans="1:9">
      <c r="A2644" s="8" t="s">
        <v>28475</v>
      </c>
      <c r="B2644" s="22" t="s">
        <v>8176</v>
      </c>
      <c r="C2644" s="12" t="s">
        <v>175</v>
      </c>
      <c r="D2644" s="8" t="s">
        <v>28476</v>
      </c>
      <c r="E2644" s="10" t="s">
        <v>22732</v>
      </c>
      <c r="F2644" s="25"/>
      <c r="G2644" s="25"/>
      <c r="H2644" s="15"/>
      <c r="I2644" s="15"/>
    </row>
    <row r="2645" ht="24" customHeight="1" spans="1:9">
      <c r="A2645" s="8" t="s">
        <v>28477</v>
      </c>
      <c r="B2645" s="22" t="s">
        <v>8177</v>
      </c>
      <c r="C2645" s="12" t="s">
        <v>175</v>
      </c>
      <c r="D2645" s="8" t="s">
        <v>28478</v>
      </c>
      <c r="E2645" s="10" t="s">
        <v>22732</v>
      </c>
      <c r="F2645" s="25"/>
      <c r="G2645" s="25"/>
      <c r="H2645" s="15"/>
      <c r="I2645" s="15"/>
    </row>
    <row r="2646" ht="24" customHeight="1" spans="1:9">
      <c r="A2646" s="8" t="s">
        <v>28479</v>
      </c>
      <c r="B2646" s="22" t="s">
        <v>8178</v>
      </c>
      <c r="C2646" s="12" t="s">
        <v>175</v>
      </c>
      <c r="D2646" s="8" t="s">
        <v>28480</v>
      </c>
      <c r="E2646" s="10" t="s">
        <v>22732</v>
      </c>
      <c r="F2646" s="25"/>
      <c r="G2646" s="25"/>
      <c r="H2646" s="15"/>
      <c r="I2646" s="15"/>
    </row>
    <row r="2647" ht="24" customHeight="1" spans="1:9">
      <c r="A2647" s="8" t="s">
        <v>28481</v>
      </c>
      <c r="B2647" s="22" t="s">
        <v>8179</v>
      </c>
      <c r="C2647" s="12" t="s">
        <v>175</v>
      </c>
      <c r="D2647" s="8" t="s">
        <v>28482</v>
      </c>
      <c r="E2647" s="10" t="s">
        <v>22732</v>
      </c>
      <c r="F2647" s="25"/>
      <c r="G2647" s="25"/>
      <c r="H2647" s="15"/>
      <c r="I2647" s="15"/>
    </row>
    <row r="2648" ht="24" customHeight="1" spans="1:9">
      <c r="A2648" s="8" t="s">
        <v>28483</v>
      </c>
      <c r="B2648" s="22" t="s">
        <v>8180</v>
      </c>
      <c r="C2648" s="12" t="s">
        <v>178</v>
      </c>
      <c r="D2648" s="8" t="s">
        <v>28484</v>
      </c>
      <c r="E2648" s="10" t="s">
        <v>22732</v>
      </c>
      <c r="F2648" s="25"/>
      <c r="G2648" s="25"/>
      <c r="H2648" s="15"/>
      <c r="I2648" s="15"/>
    </row>
    <row r="2649" ht="24" customHeight="1" spans="1:9">
      <c r="A2649" s="8" t="s">
        <v>28485</v>
      </c>
      <c r="B2649" s="22" t="s">
        <v>8181</v>
      </c>
      <c r="C2649" s="12" t="s">
        <v>178</v>
      </c>
      <c r="D2649" s="8" t="s">
        <v>28486</v>
      </c>
      <c r="E2649" s="10" t="s">
        <v>22732</v>
      </c>
      <c r="F2649" s="25"/>
      <c r="G2649" s="25"/>
      <c r="H2649" s="15"/>
      <c r="I2649" s="15"/>
    </row>
    <row r="2650" ht="24" customHeight="1" spans="1:9">
      <c r="A2650" s="8" t="s">
        <v>28487</v>
      </c>
      <c r="B2650" s="22" t="s">
        <v>8182</v>
      </c>
      <c r="C2650" s="12" t="s">
        <v>178</v>
      </c>
      <c r="D2650" s="8" t="s">
        <v>28488</v>
      </c>
      <c r="E2650" s="10" t="s">
        <v>22732</v>
      </c>
      <c r="F2650" s="25"/>
      <c r="G2650" s="25"/>
      <c r="H2650" s="15"/>
      <c r="I2650" s="15"/>
    </row>
    <row r="2651" ht="24" customHeight="1" spans="1:9">
      <c r="A2651" s="8" t="s">
        <v>28489</v>
      </c>
      <c r="B2651" s="22" t="s">
        <v>8183</v>
      </c>
      <c r="C2651" s="12" t="s">
        <v>178</v>
      </c>
      <c r="D2651" s="8" t="s">
        <v>28490</v>
      </c>
      <c r="E2651" s="10" t="s">
        <v>22732</v>
      </c>
      <c r="F2651" s="25"/>
      <c r="G2651" s="25"/>
      <c r="H2651" s="15"/>
      <c r="I2651" s="15"/>
    </row>
    <row r="2652" ht="24" customHeight="1" spans="1:9">
      <c r="A2652" s="8" t="s">
        <v>28491</v>
      </c>
      <c r="B2652" s="22" t="s">
        <v>8184</v>
      </c>
      <c r="C2652" s="12" t="s">
        <v>178</v>
      </c>
      <c r="D2652" s="8" t="s">
        <v>28492</v>
      </c>
      <c r="E2652" s="10" t="s">
        <v>22732</v>
      </c>
      <c r="F2652" s="25"/>
      <c r="G2652" s="25"/>
      <c r="H2652" s="15"/>
      <c r="I2652" s="15"/>
    </row>
    <row r="2653" ht="24" customHeight="1" spans="1:9">
      <c r="A2653" s="8" t="s">
        <v>28493</v>
      </c>
      <c r="B2653" s="22" t="s">
        <v>8185</v>
      </c>
      <c r="C2653" s="12" t="s">
        <v>178</v>
      </c>
      <c r="D2653" s="8" t="s">
        <v>28494</v>
      </c>
      <c r="E2653" s="10" t="s">
        <v>22732</v>
      </c>
      <c r="F2653" s="25"/>
      <c r="G2653" s="25"/>
      <c r="H2653" s="15"/>
      <c r="I2653" s="15"/>
    </row>
    <row r="2654" ht="24" customHeight="1" spans="1:9">
      <c r="A2654" s="8" t="s">
        <v>28495</v>
      </c>
      <c r="B2654" s="22" t="s">
        <v>8186</v>
      </c>
      <c r="C2654" s="12" t="s">
        <v>178</v>
      </c>
      <c r="D2654" s="8" t="s">
        <v>28496</v>
      </c>
      <c r="E2654" s="10" t="s">
        <v>22732</v>
      </c>
      <c r="F2654" s="25"/>
      <c r="G2654" s="25"/>
      <c r="H2654" s="15"/>
      <c r="I2654" s="15"/>
    </row>
    <row r="2655" ht="24" customHeight="1" spans="1:9">
      <c r="A2655" s="8" t="s">
        <v>28497</v>
      </c>
      <c r="B2655" s="22" t="s">
        <v>8187</v>
      </c>
      <c r="C2655" s="12" t="s">
        <v>178</v>
      </c>
      <c r="D2655" s="8" t="s">
        <v>23166</v>
      </c>
      <c r="E2655" s="10" t="s">
        <v>22732</v>
      </c>
      <c r="F2655" s="25"/>
      <c r="G2655" s="25"/>
      <c r="H2655" s="15"/>
      <c r="I2655" s="15"/>
    </row>
    <row r="2656" ht="24" customHeight="1" spans="1:9">
      <c r="A2656" s="8" t="s">
        <v>28498</v>
      </c>
      <c r="B2656" s="22" t="s">
        <v>8188</v>
      </c>
      <c r="C2656" s="12" t="s">
        <v>178</v>
      </c>
      <c r="D2656" s="8" t="s">
        <v>28499</v>
      </c>
      <c r="E2656" s="10" t="s">
        <v>22732</v>
      </c>
      <c r="F2656" s="25"/>
      <c r="G2656" s="25"/>
      <c r="H2656" s="15"/>
      <c r="I2656" s="15"/>
    </row>
    <row r="2657" ht="24" customHeight="1" spans="1:9">
      <c r="A2657" s="8" t="s">
        <v>28500</v>
      </c>
      <c r="B2657" s="22" t="s">
        <v>8189</v>
      </c>
      <c r="C2657" s="12" t="s">
        <v>178</v>
      </c>
      <c r="D2657" s="8" t="s">
        <v>28501</v>
      </c>
      <c r="E2657" s="10" t="s">
        <v>22732</v>
      </c>
      <c r="F2657" s="25"/>
      <c r="G2657" s="25"/>
      <c r="H2657" s="15"/>
      <c r="I2657" s="15"/>
    </row>
    <row r="2658" ht="24" customHeight="1" spans="1:9">
      <c r="A2658" s="8" t="s">
        <v>28502</v>
      </c>
      <c r="B2658" s="22" t="s">
        <v>8190</v>
      </c>
      <c r="C2658" s="12" t="s">
        <v>178</v>
      </c>
      <c r="D2658" s="8" t="s">
        <v>28503</v>
      </c>
      <c r="E2658" s="10" t="s">
        <v>22732</v>
      </c>
      <c r="F2658" s="25"/>
      <c r="G2658" s="25"/>
      <c r="H2658" s="15"/>
      <c r="I2658" s="15"/>
    </row>
    <row r="2659" ht="24" customHeight="1" spans="1:9">
      <c r="A2659" s="8" t="s">
        <v>28504</v>
      </c>
      <c r="B2659" s="22" t="s">
        <v>28505</v>
      </c>
      <c r="C2659" s="12" t="s">
        <v>6935</v>
      </c>
      <c r="D2659" s="8" t="s">
        <v>28506</v>
      </c>
      <c r="E2659" s="10" t="s">
        <v>22732</v>
      </c>
      <c r="F2659" s="25"/>
      <c r="G2659" s="25"/>
      <c r="H2659" s="15"/>
      <c r="I2659" s="15"/>
    </row>
    <row r="2660" ht="24" customHeight="1" spans="1:9">
      <c r="A2660" s="8" t="s">
        <v>28507</v>
      </c>
      <c r="B2660" s="22" t="s">
        <v>28508</v>
      </c>
      <c r="C2660" s="12" t="s">
        <v>6935</v>
      </c>
      <c r="D2660" s="8" t="s">
        <v>28509</v>
      </c>
      <c r="E2660" s="10" t="s">
        <v>22732</v>
      </c>
      <c r="F2660" s="25"/>
      <c r="G2660" s="25"/>
      <c r="H2660" s="15"/>
      <c r="I2660" s="15"/>
    </row>
    <row r="2661" ht="24" customHeight="1" spans="1:9">
      <c r="A2661" s="8" t="s">
        <v>28510</v>
      </c>
      <c r="B2661" s="22" t="s">
        <v>28511</v>
      </c>
      <c r="C2661" s="12" t="s">
        <v>6935</v>
      </c>
      <c r="D2661" s="8" t="s">
        <v>28512</v>
      </c>
      <c r="E2661" s="10" t="s">
        <v>22732</v>
      </c>
      <c r="F2661" s="25"/>
      <c r="G2661" s="25"/>
      <c r="H2661" s="15"/>
      <c r="I2661" s="15"/>
    </row>
    <row r="2662" ht="24" customHeight="1" spans="1:9">
      <c r="A2662" s="8" t="s">
        <v>28513</v>
      </c>
      <c r="B2662" s="22" t="s">
        <v>28514</v>
      </c>
      <c r="C2662" s="12" t="s">
        <v>6935</v>
      </c>
      <c r="D2662" s="8" t="s">
        <v>28515</v>
      </c>
      <c r="E2662" s="10" t="s">
        <v>22732</v>
      </c>
      <c r="F2662" s="25"/>
      <c r="G2662" s="25"/>
      <c r="H2662" s="15"/>
      <c r="I2662" s="15"/>
    </row>
    <row r="2663" ht="36" customHeight="1" spans="1:9">
      <c r="A2663" s="8" t="s">
        <v>28516</v>
      </c>
      <c r="B2663" s="22" t="s">
        <v>28517</v>
      </c>
      <c r="C2663" s="12" t="s">
        <v>6935</v>
      </c>
      <c r="D2663" s="8" t="s">
        <v>28518</v>
      </c>
      <c r="E2663" s="10" t="s">
        <v>22732</v>
      </c>
      <c r="F2663" s="25"/>
      <c r="G2663" s="25"/>
      <c r="H2663" s="15"/>
      <c r="I2663" s="15"/>
    </row>
    <row r="2664" ht="36" customHeight="1" spans="1:9">
      <c r="A2664" s="8" t="s">
        <v>28519</v>
      </c>
      <c r="B2664" s="22" t="s">
        <v>28520</v>
      </c>
      <c r="C2664" s="12" t="s">
        <v>6935</v>
      </c>
      <c r="D2664" s="8" t="s">
        <v>28521</v>
      </c>
      <c r="E2664" s="10" t="s">
        <v>22732</v>
      </c>
      <c r="F2664" s="25"/>
      <c r="G2664" s="25"/>
      <c r="H2664" s="15"/>
      <c r="I2664" s="15"/>
    </row>
    <row r="2665" ht="36" customHeight="1" spans="1:9">
      <c r="A2665" s="8" t="s">
        <v>28522</v>
      </c>
      <c r="B2665" s="22" t="s">
        <v>28523</v>
      </c>
      <c r="C2665" s="12" t="s">
        <v>6935</v>
      </c>
      <c r="D2665" s="8" t="s">
        <v>28524</v>
      </c>
      <c r="E2665" s="10" t="s">
        <v>22732</v>
      </c>
      <c r="F2665" s="25"/>
      <c r="G2665" s="25"/>
      <c r="H2665" s="15"/>
      <c r="I2665" s="15"/>
    </row>
    <row r="2666" ht="36" customHeight="1" spans="1:9">
      <c r="A2666" s="8" t="s">
        <v>28525</v>
      </c>
      <c r="B2666" s="22" t="s">
        <v>28526</v>
      </c>
      <c r="C2666" s="12" t="s">
        <v>6935</v>
      </c>
      <c r="D2666" s="8" t="s">
        <v>24895</v>
      </c>
      <c r="E2666" s="10" t="s">
        <v>22732</v>
      </c>
      <c r="F2666" s="25"/>
      <c r="G2666" s="25"/>
      <c r="H2666" s="15"/>
      <c r="I2666" s="15"/>
    </row>
    <row r="2667" ht="36" customHeight="1" spans="1:9">
      <c r="A2667" s="8" t="s">
        <v>28527</v>
      </c>
      <c r="B2667" s="22" t="s">
        <v>28528</v>
      </c>
      <c r="C2667" s="12" t="s">
        <v>6935</v>
      </c>
      <c r="D2667" s="8" t="s">
        <v>28529</v>
      </c>
      <c r="E2667" s="10" t="s">
        <v>22732</v>
      </c>
      <c r="F2667" s="25"/>
      <c r="G2667" s="25"/>
      <c r="H2667" s="15"/>
      <c r="I2667" s="15"/>
    </row>
    <row r="2668" ht="36" customHeight="1" spans="1:9">
      <c r="A2668" s="8" t="s">
        <v>28530</v>
      </c>
      <c r="B2668" s="22" t="s">
        <v>28531</v>
      </c>
      <c r="C2668" s="12" t="s">
        <v>6935</v>
      </c>
      <c r="D2668" s="8" t="s">
        <v>28050</v>
      </c>
      <c r="E2668" s="10" t="s">
        <v>22732</v>
      </c>
      <c r="F2668" s="25"/>
      <c r="G2668" s="25"/>
      <c r="H2668" s="15"/>
      <c r="I2668" s="15"/>
    </row>
    <row r="2669" ht="24" customHeight="1" spans="1:9">
      <c r="A2669" s="8" t="s">
        <v>28532</v>
      </c>
      <c r="B2669" s="22" t="s">
        <v>28533</v>
      </c>
      <c r="C2669" s="12" t="s">
        <v>6935</v>
      </c>
      <c r="D2669" s="8" t="s">
        <v>28534</v>
      </c>
      <c r="E2669" s="10" t="s">
        <v>22732</v>
      </c>
      <c r="F2669" s="25"/>
      <c r="G2669" s="25"/>
      <c r="H2669" s="15"/>
      <c r="I2669" s="15"/>
    </row>
    <row r="2670" ht="24" customHeight="1" spans="1:9">
      <c r="A2670" s="8" t="s">
        <v>28535</v>
      </c>
      <c r="B2670" s="22" t="s">
        <v>28536</v>
      </c>
      <c r="C2670" s="12" t="s">
        <v>6935</v>
      </c>
      <c r="D2670" s="8" t="s">
        <v>28537</v>
      </c>
      <c r="E2670" s="10" t="s">
        <v>22732</v>
      </c>
      <c r="F2670" s="25"/>
      <c r="G2670" s="25"/>
      <c r="H2670" s="15"/>
      <c r="I2670" s="15"/>
    </row>
    <row r="2671" ht="24" customHeight="1" spans="1:9">
      <c r="A2671" s="8" t="s">
        <v>28538</v>
      </c>
      <c r="B2671" s="22" t="s">
        <v>28539</v>
      </c>
      <c r="C2671" s="12" t="s">
        <v>6935</v>
      </c>
      <c r="D2671" s="8" t="s">
        <v>28540</v>
      </c>
      <c r="E2671" s="10" t="s">
        <v>22732</v>
      </c>
      <c r="F2671" s="25"/>
      <c r="G2671" s="25"/>
      <c r="H2671" s="15"/>
      <c r="I2671" s="15"/>
    </row>
    <row r="2672" ht="24" customHeight="1" spans="1:9">
      <c r="A2672" s="8" t="s">
        <v>28541</v>
      </c>
      <c r="B2672" s="22" t="s">
        <v>28542</v>
      </c>
      <c r="C2672" s="12" t="s">
        <v>6935</v>
      </c>
      <c r="D2672" s="8" t="s">
        <v>28543</v>
      </c>
      <c r="E2672" s="10" t="s">
        <v>22732</v>
      </c>
      <c r="F2672" s="25"/>
      <c r="G2672" s="25"/>
      <c r="H2672" s="15"/>
      <c r="I2672" s="15"/>
    </row>
    <row r="2673" ht="24" customHeight="1" spans="1:9">
      <c r="A2673" s="8" t="s">
        <v>28544</v>
      </c>
      <c r="B2673" s="22" t="s">
        <v>28545</v>
      </c>
      <c r="C2673" s="12" t="s">
        <v>6935</v>
      </c>
      <c r="D2673" s="8" t="s">
        <v>28546</v>
      </c>
      <c r="E2673" s="10" t="s">
        <v>22732</v>
      </c>
      <c r="F2673" s="25"/>
      <c r="G2673" s="25"/>
      <c r="H2673" s="15"/>
      <c r="I2673" s="15"/>
    </row>
    <row r="2674" ht="24" customHeight="1" spans="1:9">
      <c r="A2674" s="8" t="s">
        <v>28547</v>
      </c>
      <c r="B2674" s="22" t="s">
        <v>28548</v>
      </c>
      <c r="C2674" s="12" t="s">
        <v>6935</v>
      </c>
      <c r="D2674" s="8" t="s">
        <v>27916</v>
      </c>
      <c r="E2674" s="10" t="s">
        <v>22732</v>
      </c>
      <c r="F2674" s="25"/>
      <c r="G2674" s="25"/>
      <c r="H2674" s="15"/>
      <c r="I2674" s="15"/>
    </row>
    <row r="2675" ht="24" customHeight="1" spans="1:9">
      <c r="A2675" s="8" t="s">
        <v>28549</v>
      </c>
      <c r="B2675" s="22" t="s">
        <v>28550</v>
      </c>
      <c r="C2675" s="12" t="s">
        <v>175</v>
      </c>
      <c r="D2675" s="8" t="s">
        <v>22836</v>
      </c>
      <c r="E2675" s="10" t="s">
        <v>22732</v>
      </c>
      <c r="F2675" s="25"/>
      <c r="G2675" s="25"/>
      <c r="H2675" s="15"/>
      <c r="I2675" s="15"/>
    </row>
    <row r="2676" ht="24" customHeight="1" spans="1:9">
      <c r="A2676" s="8" t="s">
        <v>28551</v>
      </c>
      <c r="B2676" s="22" t="s">
        <v>28552</v>
      </c>
      <c r="C2676" s="12" t="s">
        <v>175</v>
      </c>
      <c r="D2676" s="8" t="s">
        <v>28553</v>
      </c>
      <c r="E2676" s="10" t="s">
        <v>22732</v>
      </c>
      <c r="F2676" s="25"/>
      <c r="G2676" s="25"/>
      <c r="H2676" s="15"/>
      <c r="I2676" s="15"/>
    </row>
    <row r="2677" ht="24" customHeight="1" spans="1:9">
      <c r="A2677" s="8" t="s">
        <v>28554</v>
      </c>
      <c r="B2677" s="22" t="s">
        <v>28555</v>
      </c>
      <c r="C2677" s="12" t="s">
        <v>175</v>
      </c>
      <c r="D2677" s="8" t="s">
        <v>28556</v>
      </c>
      <c r="E2677" s="10" t="s">
        <v>22732</v>
      </c>
      <c r="F2677" s="25"/>
      <c r="G2677" s="25"/>
      <c r="H2677" s="15"/>
      <c r="I2677" s="15"/>
    </row>
    <row r="2678" ht="24" customHeight="1" spans="1:9">
      <c r="A2678" s="8" t="s">
        <v>28557</v>
      </c>
      <c r="B2678" s="22" t="s">
        <v>28558</v>
      </c>
      <c r="C2678" s="12" t="s">
        <v>175</v>
      </c>
      <c r="D2678" s="8" t="s">
        <v>28559</v>
      </c>
      <c r="E2678" s="10" t="s">
        <v>22732</v>
      </c>
      <c r="F2678" s="25"/>
      <c r="G2678" s="25"/>
      <c r="H2678" s="15"/>
      <c r="I2678" s="15"/>
    </row>
    <row r="2679" ht="24" customHeight="1" spans="1:9">
      <c r="A2679" s="8" t="s">
        <v>28560</v>
      </c>
      <c r="B2679" s="22" t="s">
        <v>28561</v>
      </c>
      <c r="C2679" s="12" t="s">
        <v>175</v>
      </c>
      <c r="D2679" s="8" t="s">
        <v>28562</v>
      </c>
      <c r="E2679" s="10" t="s">
        <v>22732</v>
      </c>
      <c r="F2679" s="25"/>
      <c r="G2679" s="25"/>
      <c r="H2679" s="15"/>
      <c r="I2679" s="15"/>
    </row>
    <row r="2680" ht="24" customHeight="1" spans="1:9">
      <c r="A2680" s="8" t="s">
        <v>28563</v>
      </c>
      <c r="B2680" s="22" t="s">
        <v>28564</v>
      </c>
      <c r="C2680" s="12" t="s">
        <v>448</v>
      </c>
      <c r="D2680" s="8" t="s">
        <v>28565</v>
      </c>
      <c r="E2680" s="10" t="s">
        <v>22732</v>
      </c>
      <c r="F2680" s="25"/>
      <c r="G2680" s="25"/>
      <c r="H2680" s="15"/>
      <c r="I2680" s="15"/>
    </row>
    <row r="2681" ht="24" customHeight="1" spans="1:9">
      <c r="A2681" s="8" t="s">
        <v>28566</v>
      </c>
      <c r="B2681" s="22" t="s">
        <v>28567</v>
      </c>
      <c r="C2681" s="12" t="s">
        <v>178</v>
      </c>
      <c r="D2681" s="8" t="s">
        <v>24081</v>
      </c>
      <c r="E2681" s="10" t="s">
        <v>22732</v>
      </c>
      <c r="F2681" s="25"/>
      <c r="G2681" s="25"/>
      <c r="H2681" s="15"/>
      <c r="I2681" s="15"/>
    </row>
    <row r="2682" ht="24" customHeight="1" spans="1:9">
      <c r="A2682" s="8" t="s">
        <v>28568</v>
      </c>
      <c r="B2682" s="22" t="s">
        <v>28569</v>
      </c>
      <c r="C2682" s="12" t="s">
        <v>175</v>
      </c>
      <c r="D2682" s="8" t="s">
        <v>27294</v>
      </c>
      <c r="E2682" s="10" t="s">
        <v>22732</v>
      </c>
      <c r="F2682" s="25"/>
      <c r="G2682" s="25"/>
      <c r="H2682" s="15"/>
      <c r="I2682" s="15"/>
    </row>
    <row r="2683" ht="24" customHeight="1" spans="1:9">
      <c r="A2683" s="8" t="s">
        <v>28570</v>
      </c>
      <c r="B2683" s="22" t="s">
        <v>28571</v>
      </c>
      <c r="C2683" s="12" t="s">
        <v>175</v>
      </c>
      <c r="D2683" s="8" t="s">
        <v>28572</v>
      </c>
      <c r="E2683" s="10" t="s">
        <v>22732</v>
      </c>
      <c r="F2683" s="25"/>
      <c r="G2683" s="25"/>
      <c r="H2683" s="15"/>
      <c r="I2683" s="15"/>
    </row>
    <row r="2684" ht="24" customHeight="1" spans="1:9">
      <c r="A2684" s="8" t="s">
        <v>28573</v>
      </c>
      <c r="B2684" s="22" t="s">
        <v>28574</v>
      </c>
      <c r="C2684" s="12" t="s">
        <v>175</v>
      </c>
      <c r="D2684" s="8" t="s">
        <v>28575</v>
      </c>
      <c r="E2684" s="10" t="s">
        <v>22732</v>
      </c>
      <c r="F2684" s="25"/>
      <c r="G2684" s="25"/>
      <c r="H2684" s="15"/>
      <c r="I2684" s="15"/>
    </row>
    <row r="2685" ht="24" customHeight="1" spans="1:9">
      <c r="A2685" s="8" t="s">
        <v>28576</v>
      </c>
      <c r="B2685" s="22" t="s">
        <v>28577</v>
      </c>
      <c r="C2685" s="12" t="s">
        <v>175</v>
      </c>
      <c r="D2685" s="8" t="s">
        <v>28578</v>
      </c>
      <c r="E2685" s="10" t="s">
        <v>22732</v>
      </c>
      <c r="F2685" s="25"/>
      <c r="G2685" s="25"/>
      <c r="H2685" s="15"/>
      <c r="I2685" s="15"/>
    </row>
    <row r="2686" ht="24" customHeight="1" spans="1:9">
      <c r="A2686" s="8" t="s">
        <v>28579</v>
      </c>
      <c r="B2686" s="22" t="s">
        <v>28580</v>
      </c>
      <c r="C2686" s="12" t="s">
        <v>175</v>
      </c>
      <c r="D2686" s="8" t="s">
        <v>28581</v>
      </c>
      <c r="E2686" s="10" t="s">
        <v>22732</v>
      </c>
      <c r="F2686" s="25"/>
      <c r="G2686" s="25"/>
      <c r="H2686" s="15"/>
      <c r="I2686" s="15"/>
    </row>
    <row r="2687" ht="24" customHeight="1" spans="1:9">
      <c r="A2687" s="8" t="s">
        <v>28582</v>
      </c>
      <c r="B2687" s="22" t="s">
        <v>28583</v>
      </c>
      <c r="C2687" s="12" t="s">
        <v>175</v>
      </c>
      <c r="D2687" s="8" t="s">
        <v>28584</v>
      </c>
      <c r="E2687" s="10" t="s">
        <v>22732</v>
      </c>
      <c r="F2687" s="25"/>
      <c r="G2687" s="25"/>
      <c r="H2687" s="15"/>
      <c r="I2687" s="15"/>
    </row>
    <row r="2688" ht="24" customHeight="1" spans="1:9">
      <c r="A2688" s="8" t="s">
        <v>28585</v>
      </c>
      <c r="B2688" s="22" t="s">
        <v>28586</v>
      </c>
      <c r="C2688" s="12" t="s">
        <v>175</v>
      </c>
      <c r="D2688" s="8" t="s">
        <v>28587</v>
      </c>
      <c r="E2688" s="10" t="s">
        <v>22732</v>
      </c>
      <c r="F2688" s="25"/>
      <c r="G2688" s="25"/>
      <c r="H2688" s="15"/>
      <c r="I2688" s="15"/>
    </row>
    <row r="2689" ht="24" customHeight="1" spans="1:9">
      <c r="A2689" s="8" t="s">
        <v>28588</v>
      </c>
      <c r="B2689" s="22" t="s">
        <v>28589</v>
      </c>
      <c r="C2689" s="12" t="s">
        <v>175</v>
      </c>
      <c r="D2689" s="8" t="s">
        <v>28590</v>
      </c>
      <c r="E2689" s="10" t="s">
        <v>22732</v>
      </c>
      <c r="F2689" s="25"/>
      <c r="G2689" s="25"/>
      <c r="H2689" s="15"/>
      <c r="I2689" s="15"/>
    </row>
    <row r="2690" ht="24" customHeight="1" spans="1:9">
      <c r="A2690" s="8" t="s">
        <v>28591</v>
      </c>
      <c r="B2690" s="22" t="s">
        <v>28592</v>
      </c>
      <c r="C2690" s="12" t="s">
        <v>175</v>
      </c>
      <c r="D2690" s="8" t="s">
        <v>28593</v>
      </c>
      <c r="E2690" s="10" t="s">
        <v>22732</v>
      </c>
      <c r="F2690" s="25"/>
      <c r="G2690" s="25"/>
      <c r="H2690" s="15"/>
      <c r="I2690" s="15"/>
    </row>
    <row r="2691" ht="24" customHeight="1" spans="1:9">
      <c r="A2691" s="8" t="s">
        <v>28594</v>
      </c>
      <c r="B2691" s="22" t="s">
        <v>28595</v>
      </c>
      <c r="C2691" s="12" t="s">
        <v>175</v>
      </c>
      <c r="D2691" s="8" t="s">
        <v>28596</v>
      </c>
      <c r="E2691" s="10" t="s">
        <v>22732</v>
      </c>
      <c r="F2691" s="25"/>
      <c r="G2691" s="25"/>
      <c r="H2691" s="15"/>
      <c r="I2691" s="15"/>
    </row>
    <row r="2692" ht="24" customHeight="1" spans="1:9">
      <c r="A2692" s="8" t="s">
        <v>28597</v>
      </c>
      <c r="B2692" s="22" t="s">
        <v>28598</v>
      </c>
      <c r="C2692" s="12" t="s">
        <v>175</v>
      </c>
      <c r="D2692" s="8" t="s">
        <v>28599</v>
      </c>
      <c r="E2692" s="10" t="s">
        <v>22732</v>
      </c>
      <c r="F2692" s="25"/>
      <c r="G2692" s="25"/>
      <c r="H2692" s="15"/>
      <c r="I2692" s="15"/>
    </row>
    <row r="2693" ht="24" customHeight="1" spans="1:9">
      <c r="A2693" s="8" t="s">
        <v>28600</v>
      </c>
      <c r="B2693" s="22" t="s">
        <v>28601</v>
      </c>
      <c r="C2693" s="12" t="s">
        <v>175</v>
      </c>
      <c r="D2693" s="8" t="s">
        <v>28602</v>
      </c>
      <c r="E2693" s="10" t="s">
        <v>22732</v>
      </c>
      <c r="F2693" s="25"/>
      <c r="G2693" s="25"/>
      <c r="H2693" s="15"/>
      <c r="I2693" s="15"/>
    </row>
    <row r="2694" ht="24" customHeight="1" spans="1:9">
      <c r="A2694" s="8" t="s">
        <v>28603</v>
      </c>
      <c r="B2694" s="22" t="s">
        <v>28604</v>
      </c>
      <c r="C2694" s="12" t="s">
        <v>175</v>
      </c>
      <c r="D2694" s="8" t="s">
        <v>28605</v>
      </c>
      <c r="E2694" s="10" t="s">
        <v>22732</v>
      </c>
      <c r="F2694" s="25"/>
      <c r="G2694" s="25"/>
      <c r="H2694" s="15"/>
      <c r="I2694" s="15"/>
    </row>
    <row r="2695" ht="24" customHeight="1" spans="1:9">
      <c r="A2695" s="8" t="s">
        <v>28606</v>
      </c>
      <c r="B2695" s="22" t="s">
        <v>28607</v>
      </c>
      <c r="C2695" s="12" t="s">
        <v>175</v>
      </c>
      <c r="D2695" s="8" t="s">
        <v>28608</v>
      </c>
      <c r="E2695" s="10" t="s">
        <v>22732</v>
      </c>
      <c r="F2695" s="25"/>
      <c r="G2695" s="25"/>
      <c r="H2695" s="15"/>
      <c r="I2695" s="15"/>
    </row>
    <row r="2696" ht="24" customHeight="1" spans="1:9">
      <c r="A2696" s="8" t="s">
        <v>28609</v>
      </c>
      <c r="B2696" s="22" t="s">
        <v>28610</v>
      </c>
      <c r="C2696" s="12" t="s">
        <v>175</v>
      </c>
      <c r="D2696" s="8" t="s">
        <v>28611</v>
      </c>
      <c r="E2696" s="10" t="s">
        <v>22732</v>
      </c>
      <c r="F2696" s="25"/>
      <c r="G2696" s="25"/>
      <c r="H2696" s="15"/>
      <c r="I2696" s="15"/>
    </row>
    <row r="2697" ht="24" customHeight="1" spans="1:9">
      <c r="A2697" s="8" t="s">
        <v>28612</v>
      </c>
      <c r="B2697" s="22" t="s">
        <v>28613</v>
      </c>
      <c r="C2697" s="12" t="s">
        <v>175</v>
      </c>
      <c r="D2697" s="8" t="s">
        <v>28614</v>
      </c>
      <c r="E2697" s="10" t="s">
        <v>22732</v>
      </c>
      <c r="F2697" s="25"/>
      <c r="G2697" s="25"/>
      <c r="H2697" s="15"/>
      <c r="I2697" s="15"/>
    </row>
    <row r="2698" ht="24" customHeight="1" spans="1:9">
      <c r="A2698" s="8" t="s">
        <v>28615</v>
      </c>
      <c r="B2698" s="22" t="s">
        <v>28616</v>
      </c>
      <c r="C2698" s="12" t="s">
        <v>178</v>
      </c>
      <c r="D2698" s="8" t="s">
        <v>28617</v>
      </c>
      <c r="E2698" s="10" t="s">
        <v>22732</v>
      </c>
      <c r="F2698" s="25"/>
      <c r="G2698" s="25"/>
      <c r="H2698" s="15"/>
      <c r="I2698" s="15"/>
    </row>
    <row r="2699" ht="24" customHeight="1" spans="1:9">
      <c r="A2699" s="8" t="s">
        <v>28618</v>
      </c>
      <c r="B2699" s="22" t="s">
        <v>28619</v>
      </c>
      <c r="C2699" s="12" t="s">
        <v>178</v>
      </c>
      <c r="D2699" s="8" t="s">
        <v>28620</v>
      </c>
      <c r="E2699" s="10" t="s">
        <v>22732</v>
      </c>
      <c r="F2699" s="25"/>
      <c r="G2699" s="25"/>
      <c r="H2699" s="15"/>
      <c r="I2699" s="15"/>
    </row>
    <row r="2700" ht="24" customHeight="1" spans="1:9">
      <c r="A2700" s="8" t="s">
        <v>28621</v>
      </c>
      <c r="B2700" s="22" t="s">
        <v>28622</v>
      </c>
      <c r="C2700" s="12" t="s">
        <v>178</v>
      </c>
      <c r="D2700" s="8" t="s">
        <v>28623</v>
      </c>
      <c r="E2700" s="10" t="s">
        <v>22732</v>
      </c>
      <c r="F2700" s="25"/>
      <c r="G2700" s="25"/>
      <c r="H2700" s="15"/>
      <c r="I2700" s="15"/>
    </row>
    <row r="2701" ht="24" customHeight="1" spans="1:9">
      <c r="A2701" s="8" t="s">
        <v>28624</v>
      </c>
      <c r="B2701" s="22" t="s">
        <v>28625</v>
      </c>
      <c r="C2701" s="12" t="s">
        <v>178</v>
      </c>
      <c r="D2701" s="8" t="s">
        <v>28626</v>
      </c>
      <c r="E2701" s="10" t="s">
        <v>22732</v>
      </c>
      <c r="F2701" s="25"/>
      <c r="G2701" s="25"/>
      <c r="H2701" s="15"/>
      <c r="I2701" s="15"/>
    </row>
    <row r="2702" ht="24" customHeight="1" spans="1:9">
      <c r="A2702" s="8" t="s">
        <v>28627</v>
      </c>
      <c r="B2702" s="22" t="s">
        <v>28628</v>
      </c>
      <c r="C2702" s="12" t="s">
        <v>178</v>
      </c>
      <c r="D2702" s="8" t="s">
        <v>28629</v>
      </c>
      <c r="E2702" s="10" t="s">
        <v>22732</v>
      </c>
      <c r="F2702" s="25"/>
      <c r="G2702" s="25"/>
      <c r="H2702" s="15"/>
      <c r="I2702" s="15"/>
    </row>
    <row r="2703" ht="24" customHeight="1" spans="1:9">
      <c r="A2703" s="8" t="s">
        <v>28630</v>
      </c>
      <c r="B2703" s="22" t="s">
        <v>28631</v>
      </c>
      <c r="C2703" s="12" t="s">
        <v>178</v>
      </c>
      <c r="D2703" s="8" t="s">
        <v>28632</v>
      </c>
      <c r="E2703" s="10" t="s">
        <v>22732</v>
      </c>
      <c r="F2703" s="25"/>
      <c r="G2703" s="25"/>
      <c r="H2703" s="15"/>
      <c r="I2703" s="15"/>
    </row>
    <row r="2704" ht="24" customHeight="1" spans="1:9">
      <c r="A2704" s="8" t="s">
        <v>28633</v>
      </c>
      <c r="B2704" s="22" t="s">
        <v>28634</v>
      </c>
      <c r="C2704" s="12" t="s">
        <v>178</v>
      </c>
      <c r="D2704" s="8" t="s">
        <v>28635</v>
      </c>
      <c r="E2704" s="10" t="s">
        <v>22732</v>
      </c>
      <c r="F2704" s="25"/>
      <c r="G2704" s="25"/>
      <c r="H2704" s="15"/>
      <c r="I2704" s="15"/>
    </row>
    <row r="2705" ht="24" customHeight="1" spans="1:9">
      <c r="A2705" s="8" t="s">
        <v>28636</v>
      </c>
      <c r="B2705" s="22" t="s">
        <v>28637</v>
      </c>
      <c r="C2705" s="12" t="s">
        <v>178</v>
      </c>
      <c r="D2705" s="8" t="s">
        <v>28131</v>
      </c>
      <c r="E2705" s="10" t="s">
        <v>22732</v>
      </c>
      <c r="F2705" s="25"/>
      <c r="G2705" s="25"/>
      <c r="H2705" s="15"/>
      <c r="I2705" s="15"/>
    </row>
    <row r="2706" ht="24" customHeight="1" spans="1:9">
      <c r="A2706" s="8" t="s">
        <v>28638</v>
      </c>
      <c r="B2706" s="22" t="s">
        <v>28639</v>
      </c>
      <c r="C2706" s="12" t="s">
        <v>178</v>
      </c>
      <c r="D2706" s="8" t="s">
        <v>27932</v>
      </c>
      <c r="E2706" s="10" t="s">
        <v>22732</v>
      </c>
      <c r="F2706" s="25"/>
      <c r="G2706" s="25"/>
      <c r="H2706" s="15"/>
      <c r="I2706" s="15"/>
    </row>
    <row r="2707" ht="24" customHeight="1" spans="1:9">
      <c r="A2707" s="8" t="s">
        <v>28640</v>
      </c>
      <c r="B2707" s="22" t="s">
        <v>28641</v>
      </c>
      <c r="C2707" s="12" t="s">
        <v>178</v>
      </c>
      <c r="D2707" s="8" t="s">
        <v>25101</v>
      </c>
      <c r="E2707" s="10" t="s">
        <v>22732</v>
      </c>
      <c r="F2707" s="25"/>
      <c r="G2707" s="25"/>
      <c r="H2707" s="15"/>
      <c r="I2707" s="15"/>
    </row>
    <row r="2708" ht="24" customHeight="1" spans="1:9">
      <c r="A2708" s="8" t="s">
        <v>28642</v>
      </c>
      <c r="B2708" s="22" t="s">
        <v>28643</v>
      </c>
      <c r="C2708" s="12" t="s">
        <v>178</v>
      </c>
      <c r="D2708" s="8" t="s">
        <v>24349</v>
      </c>
      <c r="E2708" s="10" t="s">
        <v>22732</v>
      </c>
      <c r="F2708" s="25"/>
      <c r="G2708" s="25"/>
      <c r="H2708" s="15"/>
      <c r="I2708" s="15"/>
    </row>
    <row r="2709" ht="24" customHeight="1" spans="1:9">
      <c r="A2709" s="8" t="s">
        <v>28644</v>
      </c>
      <c r="B2709" s="22" t="s">
        <v>28645</v>
      </c>
      <c r="C2709" s="12" t="s">
        <v>178</v>
      </c>
      <c r="D2709" s="8" t="s">
        <v>24845</v>
      </c>
      <c r="E2709" s="10" t="s">
        <v>22732</v>
      </c>
      <c r="F2709" s="25"/>
      <c r="G2709" s="25"/>
      <c r="H2709" s="15"/>
      <c r="I2709" s="15"/>
    </row>
    <row r="2710" ht="24" customHeight="1" spans="1:9">
      <c r="A2710" s="8" t="s">
        <v>28646</v>
      </c>
      <c r="B2710" s="22" t="s">
        <v>28647</v>
      </c>
      <c r="C2710" s="12" t="s">
        <v>178</v>
      </c>
      <c r="D2710" s="8" t="s">
        <v>24571</v>
      </c>
      <c r="E2710" s="10" t="s">
        <v>22732</v>
      </c>
      <c r="F2710" s="25"/>
      <c r="G2710" s="25"/>
      <c r="H2710" s="15"/>
      <c r="I2710" s="15"/>
    </row>
    <row r="2711" ht="24" customHeight="1" spans="1:9">
      <c r="A2711" s="12" t="s">
        <v>28648</v>
      </c>
      <c r="B2711" s="22" t="s">
        <v>28649</v>
      </c>
      <c r="C2711" s="12" t="s">
        <v>178</v>
      </c>
      <c r="D2711" s="11" t="s">
        <v>24207</v>
      </c>
      <c r="E2711" s="10" t="s">
        <v>22732</v>
      </c>
      <c r="F2711" s="25"/>
      <c r="G2711" s="25"/>
      <c r="H2711" s="15"/>
      <c r="I2711" s="15"/>
    </row>
    <row r="2712" ht="24" customHeight="1" spans="1:9">
      <c r="A2712" s="12" t="s">
        <v>28650</v>
      </c>
      <c r="B2712" s="22" t="s">
        <v>28651</v>
      </c>
      <c r="C2712" s="12" t="s">
        <v>178</v>
      </c>
      <c r="D2712" s="8" t="s">
        <v>28061</v>
      </c>
      <c r="E2712" s="10" t="s">
        <v>22732</v>
      </c>
      <c r="F2712" s="25"/>
      <c r="G2712" s="25"/>
      <c r="H2712" s="15"/>
      <c r="I2712" s="15"/>
    </row>
    <row r="2713" ht="24" customHeight="1" spans="1:9">
      <c r="A2713" s="12" t="s">
        <v>28652</v>
      </c>
      <c r="B2713" s="22" t="s">
        <v>28653</v>
      </c>
      <c r="C2713" s="12" t="s">
        <v>178</v>
      </c>
      <c r="D2713" s="8" t="s">
        <v>28654</v>
      </c>
      <c r="E2713" s="10" t="s">
        <v>22732</v>
      </c>
      <c r="F2713" s="25"/>
      <c r="G2713" s="25"/>
      <c r="H2713" s="15"/>
      <c r="I2713" s="15"/>
    </row>
    <row r="2714" ht="24" customHeight="1" spans="1:9">
      <c r="A2714" s="12" t="s">
        <v>28655</v>
      </c>
      <c r="B2714" s="22" t="s">
        <v>28656</v>
      </c>
      <c r="C2714" s="12" t="s">
        <v>178</v>
      </c>
      <c r="D2714" s="8" t="s">
        <v>28657</v>
      </c>
      <c r="E2714" s="10" t="s">
        <v>22732</v>
      </c>
      <c r="F2714" s="25"/>
      <c r="G2714" s="25"/>
      <c r="H2714" s="15"/>
      <c r="I2714" s="15"/>
    </row>
    <row r="2715" ht="24" customHeight="1" spans="1:9">
      <c r="A2715" s="12" t="s">
        <v>28658</v>
      </c>
      <c r="B2715" s="22" t="s">
        <v>28659</v>
      </c>
      <c r="C2715" s="12" t="s">
        <v>178</v>
      </c>
      <c r="D2715" s="11" t="s">
        <v>28660</v>
      </c>
      <c r="E2715" s="10" t="s">
        <v>22732</v>
      </c>
      <c r="F2715" s="25"/>
      <c r="G2715" s="25"/>
      <c r="H2715" s="15"/>
      <c r="I2715" s="15"/>
    </row>
    <row r="2716" ht="24" customHeight="1" spans="1:9">
      <c r="A2716" s="12" t="s">
        <v>28661</v>
      </c>
      <c r="B2716" s="22" t="s">
        <v>28662</v>
      </c>
      <c r="C2716" s="12" t="s">
        <v>178</v>
      </c>
      <c r="D2716" s="8" t="s">
        <v>28565</v>
      </c>
      <c r="E2716" s="10" t="s">
        <v>22732</v>
      </c>
      <c r="F2716" s="25"/>
      <c r="G2716" s="25"/>
      <c r="H2716" s="15"/>
      <c r="I2716" s="15"/>
    </row>
    <row r="2717" ht="24" customHeight="1" spans="1:9">
      <c r="A2717" s="12" t="s">
        <v>28663</v>
      </c>
      <c r="B2717" s="22" t="s">
        <v>28664</v>
      </c>
      <c r="C2717" s="12" t="s">
        <v>178</v>
      </c>
      <c r="D2717" s="8" t="s">
        <v>28665</v>
      </c>
      <c r="E2717" s="10" t="s">
        <v>22732</v>
      </c>
      <c r="F2717" s="25"/>
      <c r="G2717" s="25"/>
      <c r="H2717" s="15"/>
      <c r="I2717" s="15"/>
    </row>
    <row r="2718" ht="24" customHeight="1" spans="1:9">
      <c r="A2718" s="12" t="s">
        <v>28666</v>
      </c>
      <c r="B2718" s="22" t="s">
        <v>28667</v>
      </c>
      <c r="C2718" s="12" t="s">
        <v>178</v>
      </c>
      <c r="D2718" s="8" t="s">
        <v>28668</v>
      </c>
      <c r="E2718" s="10" t="s">
        <v>22732</v>
      </c>
      <c r="F2718" s="25"/>
      <c r="G2718" s="25"/>
      <c r="H2718" s="15"/>
      <c r="I2718" s="15"/>
    </row>
    <row r="2719" ht="24" customHeight="1" spans="1:9">
      <c r="A2719" s="12" t="s">
        <v>28669</v>
      </c>
      <c r="B2719" s="22" t="s">
        <v>28670</v>
      </c>
      <c r="C2719" s="12" t="s">
        <v>178</v>
      </c>
      <c r="D2719" s="8" t="s">
        <v>24389</v>
      </c>
      <c r="E2719" s="10" t="s">
        <v>22732</v>
      </c>
      <c r="F2719" s="25"/>
      <c r="G2719" s="25"/>
      <c r="H2719" s="15"/>
      <c r="I2719" s="15"/>
    </row>
    <row r="2720" ht="24" customHeight="1" spans="1:9">
      <c r="A2720" s="12" t="s">
        <v>28671</v>
      </c>
      <c r="B2720" s="22" t="s">
        <v>28672</v>
      </c>
      <c r="C2720" s="12" t="s">
        <v>178</v>
      </c>
      <c r="D2720" s="8" t="s">
        <v>28673</v>
      </c>
      <c r="E2720" s="10" t="s">
        <v>22732</v>
      </c>
      <c r="F2720" s="25"/>
      <c r="G2720" s="25"/>
      <c r="H2720" s="15"/>
      <c r="I2720" s="15"/>
    </row>
    <row r="2721" ht="24" customHeight="1" spans="1:9">
      <c r="A2721" s="12" t="s">
        <v>28674</v>
      </c>
      <c r="B2721" s="22" t="s">
        <v>28675</v>
      </c>
      <c r="C2721" s="12" t="s">
        <v>178</v>
      </c>
      <c r="D2721" s="8" t="s">
        <v>28676</v>
      </c>
      <c r="E2721" s="10" t="s">
        <v>22732</v>
      </c>
      <c r="F2721" s="25"/>
      <c r="G2721" s="25"/>
      <c r="H2721" s="15"/>
      <c r="I2721" s="15"/>
    </row>
    <row r="2722" ht="24" customHeight="1" spans="1:9">
      <c r="A2722" s="12" t="s">
        <v>28677</v>
      </c>
      <c r="B2722" s="22" t="s">
        <v>28678</v>
      </c>
      <c r="C2722" s="12" t="s">
        <v>178</v>
      </c>
      <c r="D2722" s="8" t="s">
        <v>28679</v>
      </c>
      <c r="E2722" s="10" t="s">
        <v>22732</v>
      </c>
      <c r="F2722" s="25"/>
      <c r="G2722" s="25"/>
      <c r="H2722" s="15"/>
      <c r="I2722" s="15"/>
    </row>
    <row r="2723" ht="24" customHeight="1" spans="1:9">
      <c r="A2723" s="12" t="s">
        <v>28680</v>
      </c>
      <c r="B2723" s="22" t="s">
        <v>28681</v>
      </c>
      <c r="C2723" s="12" t="s">
        <v>178</v>
      </c>
      <c r="D2723" s="11" t="s">
        <v>27874</v>
      </c>
      <c r="E2723" s="10" t="s">
        <v>22732</v>
      </c>
      <c r="F2723" s="25"/>
      <c r="G2723" s="25"/>
      <c r="H2723" s="15"/>
      <c r="I2723" s="15"/>
    </row>
    <row r="2724" ht="24" customHeight="1" spans="1:9">
      <c r="A2724" s="12" t="s">
        <v>28682</v>
      </c>
      <c r="B2724" s="22" t="s">
        <v>28683</v>
      </c>
      <c r="C2724" s="12" t="s">
        <v>178</v>
      </c>
      <c r="D2724" s="11" t="s">
        <v>28684</v>
      </c>
      <c r="E2724" s="10" t="s">
        <v>22732</v>
      </c>
      <c r="F2724" s="25"/>
      <c r="G2724" s="25"/>
      <c r="H2724" s="15"/>
      <c r="I2724" s="15"/>
    </row>
    <row r="2725" ht="24" customHeight="1" spans="1:9">
      <c r="A2725" s="12" t="s">
        <v>28685</v>
      </c>
      <c r="B2725" s="22" t="s">
        <v>28686</v>
      </c>
      <c r="C2725" s="12" t="s">
        <v>178</v>
      </c>
      <c r="D2725" s="8" t="s">
        <v>28687</v>
      </c>
      <c r="E2725" s="10" t="s">
        <v>22732</v>
      </c>
      <c r="F2725" s="25"/>
      <c r="G2725" s="25"/>
      <c r="H2725" s="15"/>
      <c r="I2725" s="15"/>
    </row>
    <row r="2726" ht="24" customHeight="1" spans="1:9">
      <c r="A2726" s="12" t="s">
        <v>28688</v>
      </c>
      <c r="B2726" s="22" t="s">
        <v>28689</v>
      </c>
      <c r="C2726" s="12" t="s">
        <v>178</v>
      </c>
      <c r="D2726" s="8" t="s">
        <v>28142</v>
      </c>
      <c r="E2726" s="10" t="s">
        <v>22732</v>
      </c>
      <c r="F2726" s="25"/>
      <c r="G2726" s="25"/>
      <c r="H2726" s="15"/>
      <c r="I2726" s="15"/>
    </row>
    <row r="2727" ht="24" customHeight="1" spans="1:9">
      <c r="A2727" s="8" t="s">
        <v>28690</v>
      </c>
      <c r="B2727" s="22" t="s">
        <v>28691</v>
      </c>
      <c r="C2727" s="12" t="s">
        <v>178</v>
      </c>
      <c r="D2727" s="8" t="s">
        <v>28692</v>
      </c>
      <c r="E2727" s="10" t="s">
        <v>22732</v>
      </c>
      <c r="F2727" s="25"/>
      <c r="G2727" s="25"/>
      <c r="H2727" s="15"/>
      <c r="I2727" s="15"/>
    </row>
    <row r="2728" ht="24" customHeight="1" spans="1:9">
      <c r="A2728" s="8" t="s">
        <v>28693</v>
      </c>
      <c r="B2728" s="22" t="s">
        <v>28694</v>
      </c>
      <c r="C2728" s="12" t="s">
        <v>178</v>
      </c>
      <c r="D2728" s="8" t="s">
        <v>22778</v>
      </c>
      <c r="E2728" s="10" t="s">
        <v>22732</v>
      </c>
      <c r="F2728" s="25"/>
      <c r="G2728" s="25"/>
      <c r="H2728" s="15"/>
      <c r="I2728" s="15"/>
    </row>
    <row r="2729" ht="24" customHeight="1" spans="1:9">
      <c r="A2729" s="8" t="s">
        <v>28695</v>
      </c>
      <c r="B2729" s="22" t="s">
        <v>28696</v>
      </c>
      <c r="C2729" s="12" t="s">
        <v>178</v>
      </c>
      <c r="D2729" s="8" t="s">
        <v>26611</v>
      </c>
      <c r="E2729" s="10" t="s">
        <v>22732</v>
      </c>
      <c r="F2729" s="25"/>
      <c r="G2729" s="25"/>
      <c r="H2729" s="15"/>
      <c r="I2729" s="15"/>
    </row>
    <row r="2730" ht="24" customHeight="1" spans="1:9">
      <c r="A2730" s="8" t="s">
        <v>28697</v>
      </c>
      <c r="B2730" s="22" t="s">
        <v>28698</v>
      </c>
      <c r="C2730" s="12" t="s">
        <v>178</v>
      </c>
      <c r="D2730" s="8" t="s">
        <v>28699</v>
      </c>
      <c r="E2730" s="10" t="s">
        <v>22732</v>
      </c>
      <c r="F2730" s="25"/>
      <c r="G2730" s="25"/>
      <c r="H2730" s="15"/>
      <c r="I2730" s="15"/>
    </row>
    <row r="2731" ht="24" customHeight="1" spans="1:9">
      <c r="A2731" s="8" t="s">
        <v>28700</v>
      </c>
      <c r="B2731" s="22" t="s">
        <v>28701</v>
      </c>
      <c r="C2731" s="12" t="s">
        <v>178</v>
      </c>
      <c r="D2731" s="8" t="s">
        <v>28702</v>
      </c>
      <c r="E2731" s="10" t="s">
        <v>22732</v>
      </c>
      <c r="F2731" s="25"/>
      <c r="G2731" s="25"/>
      <c r="H2731" s="15"/>
      <c r="I2731" s="15"/>
    </row>
    <row r="2732" ht="24" customHeight="1" spans="1:9">
      <c r="A2732" s="8" t="s">
        <v>28703</v>
      </c>
      <c r="B2732" s="22" t="s">
        <v>28704</v>
      </c>
      <c r="C2732" s="12" t="s">
        <v>178</v>
      </c>
      <c r="D2732" s="8" t="s">
        <v>28705</v>
      </c>
      <c r="E2732" s="10" t="s">
        <v>22732</v>
      </c>
      <c r="F2732" s="25"/>
      <c r="G2732" s="25"/>
      <c r="H2732" s="15"/>
      <c r="I2732" s="15"/>
    </row>
    <row r="2733" ht="24" customHeight="1" spans="1:9">
      <c r="A2733" s="8" t="s">
        <v>28706</v>
      </c>
      <c r="B2733" s="22" t="s">
        <v>28707</v>
      </c>
      <c r="C2733" s="12" t="s">
        <v>178</v>
      </c>
      <c r="D2733" s="8" t="s">
        <v>28708</v>
      </c>
      <c r="E2733" s="10" t="s">
        <v>22732</v>
      </c>
      <c r="F2733" s="25"/>
      <c r="G2733" s="25"/>
      <c r="H2733" s="15"/>
      <c r="I2733" s="15"/>
    </row>
    <row r="2734" ht="24" customHeight="1" spans="1:9">
      <c r="A2734" s="8" t="s">
        <v>28709</v>
      </c>
      <c r="B2734" s="22" t="s">
        <v>28710</v>
      </c>
      <c r="C2734" s="12" t="s">
        <v>178</v>
      </c>
      <c r="D2734" s="8" t="s">
        <v>28711</v>
      </c>
      <c r="E2734" s="10" t="s">
        <v>22732</v>
      </c>
      <c r="F2734" s="25"/>
      <c r="G2734" s="25"/>
      <c r="H2734" s="15"/>
      <c r="I2734" s="15"/>
    </row>
    <row r="2735" ht="24" customHeight="1" spans="1:9">
      <c r="A2735" s="8" t="s">
        <v>28712</v>
      </c>
      <c r="B2735" s="22" t="s">
        <v>28713</v>
      </c>
      <c r="C2735" s="12" t="s">
        <v>178</v>
      </c>
      <c r="D2735" s="8" t="s">
        <v>28714</v>
      </c>
      <c r="E2735" s="10" t="s">
        <v>22732</v>
      </c>
      <c r="F2735" s="25"/>
      <c r="G2735" s="25"/>
      <c r="H2735" s="15"/>
      <c r="I2735" s="15"/>
    </row>
    <row r="2736" ht="24" customHeight="1" spans="1:9">
      <c r="A2736" s="8" t="s">
        <v>28715</v>
      </c>
      <c r="B2736" s="22" t="s">
        <v>28716</v>
      </c>
      <c r="C2736" s="12" t="s">
        <v>178</v>
      </c>
      <c r="D2736" s="8" t="s">
        <v>28717</v>
      </c>
      <c r="E2736" s="10" t="s">
        <v>22732</v>
      </c>
      <c r="F2736" s="25"/>
      <c r="G2736" s="25"/>
      <c r="H2736" s="15"/>
      <c r="I2736" s="15"/>
    </row>
    <row r="2737" ht="24" customHeight="1" spans="1:9">
      <c r="A2737" s="8" t="s">
        <v>28718</v>
      </c>
      <c r="B2737" s="22" t="s">
        <v>8313</v>
      </c>
      <c r="C2737" s="12" t="s">
        <v>178</v>
      </c>
      <c r="D2737" s="8" t="s">
        <v>25291</v>
      </c>
      <c r="E2737" s="10" t="s">
        <v>22732</v>
      </c>
      <c r="F2737" s="25"/>
      <c r="G2737" s="25"/>
      <c r="H2737" s="15"/>
      <c r="I2737" s="15"/>
    </row>
    <row r="2738" ht="24" customHeight="1" spans="1:9">
      <c r="A2738" s="8" t="s">
        <v>28719</v>
      </c>
      <c r="B2738" s="22" t="s">
        <v>8314</v>
      </c>
      <c r="C2738" s="12" t="s">
        <v>178</v>
      </c>
      <c r="D2738" s="8" t="s">
        <v>27348</v>
      </c>
      <c r="E2738" s="10" t="s">
        <v>22732</v>
      </c>
      <c r="F2738" s="25"/>
      <c r="G2738" s="25"/>
      <c r="H2738" s="15"/>
      <c r="I2738" s="15"/>
    </row>
    <row r="2739" ht="24" customHeight="1" spans="1:9">
      <c r="A2739" s="8" t="s">
        <v>28720</v>
      </c>
      <c r="B2739" s="22" t="s">
        <v>8315</v>
      </c>
      <c r="C2739" s="12" t="s">
        <v>178</v>
      </c>
      <c r="D2739" s="8" t="s">
        <v>28721</v>
      </c>
      <c r="E2739" s="10" t="s">
        <v>22732</v>
      </c>
      <c r="F2739" s="25"/>
      <c r="G2739" s="25"/>
      <c r="H2739" s="15"/>
      <c r="I2739" s="15"/>
    </row>
    <row r="2740" ht="24" customHeight="1" spans="1:9">
      <c r="A2740" s="8" t="s">
        <v>28722</v>
      </c>
      <c r="B2740" s="22" t="s">
        <v>8316</v>
      </c>
      <c r="C2740" s="12" t="s">
        <v>178</v>
      </c>
      <c r="D2740" s="8" t="s">
        <v>28723</v>
      </c>
      <c r="E2740" s="10" t="s">
        <v>22732</v>
      </c>
      <c r="F2740" s="25"/>
      <c r="G2740" s="25"/>
      <c r="H2740" s="15"/>
      <c r="I2740" s="15"/>
    </row>
    <row r="2741" ht="24" customHeight="1" spans="1:9">
      <c r="A2741" s="8" t="s">
        <v>28724</v>
      </c>
      <c r="B2741" s="22" t="s">
        <v>8317</v>
      </c>
      <c r="C2741" s="12" t="s">
        <v>178</v>
      </c>
      <c r="D2741" s="8" t="s">
        <v>28725</v>
      </c>
      <c r="E2741" s="10" t="s">
        <v>22732</v>
      </c>
      <c r="F2741" s="25"/>
      <c r="G2741" s="25"/>
      <c r="H2741" s="15"/>
      <c r="I2741" s="15"/>
    </row>
    <row r="2742" ht="24" customHeight="1" spans="1:9">
      <c r="A2742" s="8" t="s">
        <v>28726</v>
      </c>
      <c r="B2742" s="22" t="s">
        <v>28727</v>
      </c>
      <c r="C2742" s="12" t="s">
        <v>178</v>
      </c>
      <c r="D2742" s="8" t="s">
        <v>28728</v>
      </c>
      <c r="E2742" s="10" t="s">
        <v>22732</v>
      </c>
      <c r="F2742" s="25"/>
      <c r="G2742" s="25"/>
      <c r="H2742" s="15"/>
      <c r="I2742" s="15"/>
    </row>
    <row r="2743" ht="24" customHeight="1" spans="1:9">
      <c r="A2743" s="8" t="s">
        <v>28729</v>
      </c>
      <c r="B2743" s="22" t="s">
        <v>28730</v>
      </c>
      <c r="C2743" s="12" t="s">
        <v>178</v>
      </c>
      <c r="D2743" s="8" t="s">
        <v>28731</v>
      </c>
      <c r="E2743" s="10" t="s">
        <v>22732</v>
      </c>
      <c r="F2743" s="25"/>
      <c r="G2743" s="25"/>
      <c r="H2743" s="15"/>
      <c r="I2743" s="15"/>
    </row>
    <row r="2744" ht="24" customHeight="1" spans="1:9">
      <c r="A2744" s="8" t="s">
        <v>28732</v>
      </c>
      <c r="B2744" s="22" t="s">
        <v>28733</v>
      </c>
      <c r="C2744" s="12" t="s">
        <v>178</v>
      </c>
      <c r="D2744" s="8" t="s">
        <v>28734</v>
      </c>
      <c r="E2744" s="10" t="s">
        <v>22732</v>
      </c>
      <c r="F2744" s="25"/>
      <c r="G2744" s="25"/>
      <c r="H2744" s="15"/>
      <c r="I2744" s="15"/>
    </row>
    <row r="2745" ht="24" customHeight="1" spans="1:9">
      <c r="A2745" s="8" t="s">
        <v>28735</v>
      </c>
      <c r="B2745" s="22" t="s">
        <v>28736</v>
      </c>
      <c r="C2745" s="12" t="s">
        <v>178</v>
      </c>
      <c r="D2745" s="8" t="s">
        <v>28737</v>
      </c>
      <c r="E2745" s="10" t="s">
        <v>22732</v>
      </c>
      <c r="F2745" s="25"/>
      <c r="G2745" s="25"/>
      <c r="H2745" s="15"/>
      <c r="I2745" s="15"/>
    </row>
    <row r="2746" ht="24" customHeight="1" spans="1:9">
      <c r="A2746" s="8" t="s">
        <v>28738</v>
      </c>
      <c r="B2746" s="22" t="s">
        <v>28739</v>
      </c>
      <c r="C2746" s="12" t="s">
        <v>178</v>
      </c>
      <c r="D2746" s="8" t="s">
        <v>28740</v>
      </c>
      <c r="E2746" s="10" t="s">
        <v>22732</v>
      </c>
      <c r="F2746" s="25"/>
      <c r="G2746" s="25"/>
      <c r="H2746" s="15"/>
      <c r="I2746" s="15"/>
    </row>
    <row r="2747" ht="24" customHeight="1" spans="1:9">
      <c r="A2747" s="8" t="s">
        <v>28741</v>
      </c>
      <c r="B2747" s="22" t="s">
        <v>28742</v>
      </c>
      <c r="C2747" s="12" t="s">
        <v>178</v>
      </c>
      <c r="D2747" s="8" t="s">
        <v>28743</v>
      </c>
      <c r="E2747" s="10" t="s">
        <v>22732</v>
      </c>
      <c r="F2747" s="25"/>
      <c r="G2747" s="25"/>
      <c r="H2747" s="15"/>
      <c r="I2747" s="15"/>
    </row>
    <row r="2748" ht="24" customHeight="1" spans="1:9">
      <c r="A2748" s="8" t="s">
        <v>28744</v>
      </c>
      <c r="B2748" s="22" t="s">
        <v>28745</v>
      </c>
      <c r="C2748" s="12" t="s">
        <v>448</v>
      </c>
      <c r="D2748" s="8" t="s">
        <v>28746</v>
      </c>
      <c r="E2748" s="10" t="s">
        <v>22732</v>
      </c>
      <c r="F2748" s="25"/>
      <c r="G2748" s="25"/>
      <c r="H2748" s="15"/>
      <c r="I2748" s="15"/>
    </row>
    <row r="2749" ht="24" customHeight="1" spans="1:9">
      <c r="A2749" s="8" t="s">
        <v>28747</v>
      </c>
      <c r="B2749" s="22" t="s">
        <v>28748</v>
      </c>
      <c r="C2749" s="12" t="s">
        <v>178</v>
      </c>
      <c r="D2749" s="8" t="s">
        <v>28749</v>
      </c>
      <c r="E2749" s="10" t="s">
        <v>22732</v>
      </c>
      <c r="F2749" s="25"/>
      <c r="G2749" s="25"/>
      <c r="H2749" s="15"/>
      <c r="I2749" s="15"/>
    </row>
    <row r="2750" ht="24" customHeight="1" spans="1:9">
      <c r="A2750" s="8" t="s">
        <v>28750</v>
      </c>
      <c r="B2750" s="22" t="s">
        <v>28751</v>
      </c>
      <c r="C2750" s="12" t="s">
        <v>178</v>
      </c>
      <c r="D2750" s="8" t="s">
        <v>24540</v>
      </c>
      <c r="E2750" s="10" t="s">
        <v>22732</v>
      </c>
      <c r="F2750" s="25"/>
      <c r="G2750" s="25"/>
      <c r="H2750" s="15"/>
      <c r="I2750" s="15"/>
    </row>
    <row r="2751" ht="24" customHeight="1" spans="1:9">
      <c r="A2751" s="8" t="s">
        <v>28752</v>
      </c>
      <c r="B2751" s="22" t="s">
        <v>28753</v>
      </c>
      <c r="C2751" s="12" t="s">
        <v>178</v>
      </c>
      <c r="D2751" s="8" t="s">
        <v>28754</v>
      </c>
      <c r="E2751" s="10" t="s">
        <v>22732</v>
      </c>
      <c r="F2751" s="25"/>
      <c r="G2751" s="25"/>
      <c r="H2751" s="15"/>
      <c r="I2751" s="15"/>
    </row>
    <row r="2752" ht="24" customHeight="1" spans="1:9">
      <c r="A2752" s="8" t="s">
        <v>28755</v>
      </c>
      <c r="B2752" s="22" t="s">
        <v>28756</v>
      </c>
      <c r="C2752" s="12" t="s">
        <v>178</v>
      </c>
      <c r="D2752" s="8" t="s">
        <v>28757</v>
      </c>
      <c r="E2752" s="10" t="s">
        <v>22732</v>
      </c>
      <c r="F2752" s="25"/>
      <c r="G2752" s="25"/>
      <c r="H2752" s="15"/>
      <c r="I2752" s="15"/>
    </row>
    <row r="2753" ht="24" customHeight="1" spans="1:9">
      <c r="A2753" s="8" t="s">
        <v>28758</v>
      </c>
      <c r="B2753" s="22" t="s">
        <v>28759</v>
      </c>
      <c r="C2753" s="12" t="s">
        <v>178</v>
      </c>
      <c r="D2753" s="8" t="s">
        <v>28760</v>
      </c>
      <c r="E2753" s="10" t="s">
        <v>22732</v>
      </c>
      <c r="F2753" s="25"/>
      <c r="G2753" s="25"/>
      <c r="H2753" s="15"/>
      <c r="I2753" s="15"/>
    </row>
    <row r="2754" ht="24" customHeight="1" spans="1:9">
      <c r="A2754" s="8" t="s">
        <v>28761</v>
      </c>
      <c r="B2754" s="22" t="s">
        <v>28762</v>
      </c>
      <c r="C2754" s="12" t="s">
        <v>178</v>
      </c>
      <c r="D2754" s="8" t="s">
        <v>25790</v>
      </c>
      <c r="E2754" s="10" t="s">
        <v>22732</v>
      </c>
      <c r="F2754" s="25"/>
      <c r="G2754" s="25"/>
      <c r="H2754" s="15"/>
      <c r="I2754" s="15"/>
    </row>
    <row r="2755" ht="24" customHeight="1" spans="1:9">
      <c r="A2755" s="8" t="s">
        <v>28763</v>
      </c>
      <c r="B2755" s="22" t="s">
        <v>28764</v>
      </c>
      <c r="C2755" s="12" t="s">
        <v>178</v>
      </c>
      <c r="D2755" s="8" t="s">
        <v>28765</v>
      </c>
      <c r="E2755" s="10" t="s">
        <v>22732</v>
      </c>
      <c r="F2755" s="25"/>
      <c r="G2755" s="25"/>
      <c r="H2755" s="15"/>
      <c r="I2755" s="15"/>
    </row>
    <row r="2756" ht="24" customHeight="1" spans="1:9">
      <c r="A2756" s="8" t="s">
        <v>28766</v>
      </c>
      <c r="B2756" s="22" t="s">
        <v>28767</v>
      </c>
      <c r="C2756" s="12" t="s">
        <v>178</v>
      </c>
      <c r="D2756" s="8" t="s">
        <v>28768</v>
      </c>
      <c r="E2756" s="10" t="s">
        <v>22732</v>
      </c>
      <c r="F2756" s="25"/>
      <c r="G2756" s="25"/>
      <c r="H2756" s="15"/>
      <c r="I2756" s="15"/>
    </row>
    <row r="2757" ht="24" customHeight="1" spans="1:9">
      <c r="A2757" s="8" t="s">
        <v>28769</v>
      </c>
      <c r="B2757" s="22" t="s">
        <v>8321</v>
      </c>
      <c r="C2757" s="12" t="s">
        <v>178</v>
      </c>
      <c r="D2757" s="8" t="s">
        <v>28770</v>
      </c>
      <c r="E2757" s="10" t="s">
        <v>22732</v>
      </c>
      <c r="F2757" s="25"/>
      <c r="G2757" s="25"/>
      <c r="H2757" s="15"/>
      <c r="I2757" s="15"/>
    </row>
    <row r="2758" ht="24" customHeight="1" spans="1:9">
      <c r="A2758" s="8" t="s">
        <v>28771</v>
      </c>
      <c r="B2758" s="22" t="s">
        <v>8322</v>
      </c>
      <c r="C2758" s="12" t="s">
        <v>178</v>
      </c>
      <c r="D2758" s="8" t="s">
        <v>28772</v>
      </c>
      <c r="E2758" s="10" t="s">
        <v>22732</v>
      </c>
      <c r="F2758" s="25"/>
      <c r="G2758" s="25"/>
      <c r="H2758" s="15"/>
      <c r="I2758" s="15"/>
    </row>
    <row r="2759" ht="24" customHeight="1" spans="1:9">
      <c r="A2759" s="8" t="s">
        <v>28773</v>
      </c>
      <c r="B2759" s="22" t="s">
        <v>8323</v>
      </c>
      <c r="C2759" s="12" t="s">
        <v>178</v>
      </c>
      <c r="D2759" s="8" t="s">
        <v>28774</v>
      </c>
      <c r="E2759" s="10" t="s">
        <v>22732</v>
      </c>
      <c r="F2759" s="25"/>
      <c r="G2759" s="25"/>
      <c r="H2759" s="15"/>
      <c r="I2759" s="15"/>
    </row>
    <row r="2760" ht="24" customHeight="1" spans="1:9">
      <c r="A2760" s="8" t="s">
        <v>28775</v>
      </c>
      <c r="B2760" s="22" t="s">
        <v>8324</v>
      </c>
      <c r="C2760" s="12" t="s">
        <v>178</v>
      </c>
      <c r="D2760" s="8" t="s">
        <v>28776</v>
      </c>
      <c r="E2760" s="10" t="s">
        <v>22732</v>
      </c>
      <c r="F2760" s="25"/>
      <c r="G2760" s="25"/>
      <c r="H2760" s="15"/>
      <c r="I2760" s="15"/>
    </row>
    <row r="2761" ht="24" customHeight="1" spans="1:9">
      <c r="A2761" s="8" t="s">
        <v>28777</v>
      </c>
      <c r="B2761" s="22" t="s">
        <v>28778</v>
      </c>
      <c r="C2761" s="12" t="s">
        <v>448</v>
      </c>
      <c r="D2761" s="8" t="s">
        <v>28779</v>
      </c>
      <c r="E2761" s="10" t="s">
        <v>22732</v>
      </c>
      <c r="F2761" s="25"/>
      <c r="G2761" s="25"/>
      <c r="H2761" s="15"/>
      <c r="I2761" s="15"/>
    </row>
    <row r="2762" ht="24" customHeight="1" spans="1:9">
      <c r="A2762" s="8" t="s">
        <v>28780</v>
      </c>
      <c r="B2762" s="22" t="s">
        <v>28781</v>
      </c>
      <c r="C2762" s="12" t="s">
        <v>448</v>
      </c>
      <c r="D2762" s="8" t="s">
        <v>28782</v>
      </c>
      <c r="E2762" s="10" t="s">
        <v>22732</v>
      </c>
      <c r="F2762" s="25"/>
      <c r="G2762" s="25"/>
      <c r="H2762" s="15"/>
      <c r="I2762" s="15"/>
    </row>
    <row r="2763" ht="24" customHeight="1" spans="1:9">
      <c r="A2763" s="8" t="s">
        <v>28783</v>
      </c>
      <c r="B2763" s="22" t="s">
        <v>28784</v>
      </c>
      <c r="C2763" s="12" t="s">
        <v>448</v>
      </c>
      <c r="D2763" s="8" t="s">
        <v>22804</v>
      </c>
      <c r="E2763" s="10" t="s">
        <v>22732</v>
      </c>
      <c r="F2763" s="25"/>
      <c r="G2763" s="25"/>
      <c r="H2763" s="15"/>
      <c r="I2763" s="15"/>
    </row>
    <row r="2764" ht="24" customHeight="1" spans="1:9">
      <c r="A2764" s="8" t="s">
        <v>28785</v>
      </c>
      <c r="B2764" s="22" t="s">
        <v>28786</v>
      </c>
      <c r="C2764" s="12" t="s">
        <v>448</v>
      </c>
      <c r="D2764" s="8" t="s">
        <v>28787</v>
      </c>
      <c r="E2764" s="10" t="s">
        <v>22732</v>
      </c>
      <c r="F2764" s="25"/>
      <c r="G2764" s="25"/>
      <c r="H2764" s="15"/>
      <c r="I2764" s="15"/>
    </row>
    <row r="2765" ht="24" customHeight="1" spans="1:9">
      <c r="A2765" s="8" t="s">
        <v>28788</v>
      </c>
      <c r="B2765" s="22" t="s">
        <v>28789</v>
      </c>
      <c r="C2765" s="12" t="s">
        <v>448</v>
      </c>
      <c r="D2765" s="8" t="s">
        <v>22800</v>
      </c>
      <c r="E2765" s="10" t="s">
        <v>22732</v>
      </c>
      <c r="F2765" s="25"/>
      <c r="G2765" s="25"/>
      <c r="H2765" s="15"/>
      <c r="I2765" s="15"/>
    </row>
    <row r="2766" ht="24" customHeight="1" spans="1:9">
      <c r="A2766" s="8" t="s">
        <v>28790</v>
      </c>
      <c r="B2766" s="22" t="s">
        <v>28791</v>
      </c>
      <c r="C2766" s="12" t="s">
        <v>448</v>
      </c>
      <c r="D2766" s="8" t="s">
        <v>28792</v>
      </c>
      <c r="E2766" s="10" t="s">
        <v>22732</v>
      </c>
      <c r="F2766" s="25"/>
      <c r="G2766" s="25"/>
      <c r="H2766" s="15"/>
      <c r="I2766" s="15"/>
    </row>
    <row r="2767" ht="24" customHeight="1" spans="1:9">
      <c r="A2767" s="8" t="s">
        <v>28793</v>
      </c>
      <c r="B2767" s="22" t="s">
        <v>28794</v>
      </c>
      <c r="C2767" s="12" t="s">
        <v>448</v>
      </c>
      <c r="D2767" s="8" t="s">
        <v>28795</v>
      </c>
      <c r="E2767" s="10" t="s">
        <v>22732</v>
      </c>
      <c r="F2767" s="25"/>
      <c r="G2767" s="25"/>
      <c r="H2767" s="15"/>
      <c r="I2767" s="15"/>
    </row>
    <row r="2768" ht="24" customHeight="1" spans="1:9">
      <c r="A2768" s="8" t="s">
        <v>28796</v>
      </c>
      <c r="B2768" s="22" t="s">
        <v>28797</v>
      </c>
      <c r="C2768" s="12" t="s">
        <v>448</v>
      </c>
      <c r="D2768" s="8" t="s">
        <v>28798</v>
      </c>
      <c r="E2768" s="10" t="s">
        <v>22732</v>
      </c>
      <c r="F2768" s="25"/>
      <c r="G2768" s="25"/>
      <c r="H2768" s="15"/>
      <c r="I2768" s="15"/>
    </row>
    <row r="2769" ht="24" customHeight="1" spans="1:9">
      <c r="A2769" s="8" t="s">
        <v>28799</v>
      </c>
      <c r="B2769" s="22" t="s">
        <v>28800</v>
      </c>
      <c r="C2769" s="12" t="s">
        <v>448</v>
      </c>
      <c r="D2769" s="8" t="s">
        <v>28801</v>
      </c>
      <c r="E2769" s="10" t="s">
        <v>22732</v>
      </c>
      <c r="F2769" s="25"/>
      <c r="G2769" s="25"/>
      <c r="H2769" s="15"/>
      <c r="I2769" s="15"/>
    </row>
    <row r="2770" ht="24" customHeight="1" spans="1:9">
      <c r="A2770" s="8" t="s">
        <v>28802</v>
      </c>
      <c r="B2770" s="22" t="s">
        <v>28803</v>
      </c>
      <c r="C2770" s="12" t="s">
        <v>448</v>
      </c>
      <c r="D2770" s="8" t="s">
        <v>28804</v>
      </c>
      <c r="E2770" s="10" t="s">
        <v>22732</v>
      </c>
      <c r="F2770" s="25"/>
      <c r="G2770" s="25"/>
      <c r="H2770" s="15"/>
      <c r="I2770" s="15"/>
    </row>
    <row r="2771" ht="24" customHeight="1" spans="1:9">
      <c r="A2771" s="8" t="s">
        <v>28805</v>
      </c>
      <c r="B2771" s="22" t="s">
        <v>28806</v>
      </c>
      <c r="C2771" s="12" t="s">
        <v>448</v>
      </c>
      <c r="D2771" s="8" t="s">
        <v>23271</v>
      </c>
      <c r="E2771" s="10" t="s">
        <v>22732</v>
      </c>
      <c r="F2771" s="25"/>
      <c r="G2771" s="25"/>
      <c r="H2771" s="15"/>
      <c r="I2771" s="15"/>
    </row>
    <row r="2772" ht="24" customHeight="1" spans="1:9">
      <c r="A2772" s="8" t="s">
        <v>28807</v>
      </c>
      <c r="B2772" s="22" t="s">
        <v>28808</v>
      </c>
      <c r="C2772" s="12" t="s">
        <v>448</v>
      </c>
      <c r="D2772" s="8" t="s">
        <v>28809</v>
      </c>
      <c r="E2772" s="10" t="s">
        <v>22732</v>
      </c>
      <c r="F2772" s="25"/>
      <c r="G2772" s="25"/>
      <c r="H2772" s="15"/>
      <c r="I2772" s="15"/>
    </row>
    <row r="2773" ht="24" customHeight="1" spans="1:9">
      <c r="A2773" s="8" t="s">
        <v>28810</v>
      </c>
      <c r="B2773" s="22" t="s">
        <v>28811</v>
      </c>
      <c r="C2773" s="12" t="s">
        <v>448</v>
      </c>
      <c r="D2773" s="8" t="s">
        <v>28812</v>
      </c>
      <c r="E2773" s="10" t="s">
        <v>22732</v>
      </c>
      <c r="F2773" s="25"/>
      <c r="G2773" s="25"/>
      <c r="H2773" s="15"/>
      <c r="I2773" s="15"/>
    </row>
    <row r="2774" ht="24" customHeight="1" spans="1:9">
      <c r="A2774" s="8" t="s">
        <v>28813</v>
      </c>
      <c r="B2774" s="22" t="s">
        <v>28814</v>
      </c>
      <c r="C2774" s="12" t="s">
        <v>448</v>
      </c>
      <c r="D2774" s="8" t="s">
        <v>28815</v>
      </c>
      <c r="E2774" s="10" t="s">
        <v>22732</v>
      </c>
      <c r="F2774" s="25"/>
      <c r="G2774" s="25"/>
      <c r="H2774" s="15"/>
      <c r="I2774" s="15"/>
    </row>
    <row r="2775" ht="24" customHeight="1" spans="1:9">
      <c r="A2775" s="8" t="s">
        <v>28816</v>
      </c>
      <c r="B2775" s="22" t="s">
        <v>28817</v>
      </c>
      <c r="C2775" s="12" t="s">
        <v>448</v>
      </c>
      <c r="D2775" s="8" t="s">
        <v>25040</v>
      </c>
      <c r="E2775" s="10" t="s">
        <v>22732</v>
      </c>
      <c r="F2775" s="25"/>
      <c r="G2775" s="25"/>
      <c r="H2775" s="15"/>
      <c r="I2775" s="15"/>
    </row>
    <row r="2776" ht="24" customHeight="1" spans="1:9">
      <c r="A2776" s="8" t="s">
        <v>28818</v>
      </c>
      <c r="B2776" s="22" t="s">
        <v>28819</v>
      </c>
      <c r="C2776" s="12" t="s">
        <v>448</v>
      </c>
      <c r="D2776" s="8" t="s">
        <v>28820</v>
      </c>
      <c r="E2776" s="10" t="s">
        <v>22732</v>
      </c>
      <c r="F2776" s="25"/>
      <c r="G2776" s="25"/>
      <c r="H2776" s="15"/>
      <c r="I2776" s="15"/>
    </row>
    <row r="2777" ht="24" customHeight="1" spans="1:9">
      <c r="A2777" s="8" t="s">
        <v>28821</v>
      </c>
      <c r="B2777" s="22" t="s">
        <v>28822</v>
      </c>
      <c r="C2777" s="12" t="s">
        <v>448</v>
      </c>
      <c r="D2777" s="8" t="s">
        <v>27891</v>
      </c>
      <c r="E2777" s="10" t="s">
        <v>22732</v>
      </c>
      <c r="F2777" s="25"/>
      <c r="G2777" s="25"/>
      <c r="H2777" s="15"/>
      <c r="I2777" s="15"/>
    </row>
    <row r="2778" ht="24" customHeight="1" spans="1:9">
      <c r="A2778" s="8" t="s">
        <v>28823</v>
      </c>
      <c r="B2778" s="22" t="s">
        <v>28824</v>
      </c>
      <c r="C2778" s="12" t="s">
        <v>448</v>
      </c>
      <c r="D2778" s="8" t="s">
        <v>28825</v>
      </c>
      <c r="E2778" s="10" t="s">
        <v>22732</v>
      </c>
      <c r="F2778" s="25"/>
      <c r="G2778" s="25"/>
      <c r="H2778" s="15"/>
      <c r="I2778" s="15"/>
    </row>
    <row r="2779" ht="24" customHeight="1" spans="1:9">
      <c r="A2779" s="8" t="s">
        <v>28826</v>
      </c>
      <c r="B2779" s="22" t="s">
        <v>28827</v>
      </c>
      <c r="C2779" s="12" t="s">
        <v>448</v>
      </c>
      <c r="D2779" s="8" t="s">
        <v>28828</v>
      </c>
      <c r="E2779" s="10" t="s">
        <v>22732</v>
      </c>
      <c r="F2779" s="25"/>
      <c r="G2779" s="25"/>
      <c r="H2779" s="15"/>
      <c r="I2779" s="15"/>
    </row>
    <row r="2780" ht="24" customHeight="1" spans="1:9">
      <c r="A2780" s="8" t="s">
        <v>28829</v>
      </c>
      <c r="B2780" s="22" t="s">
        <v>28830</v>
      </c>
      <c r="C2780" s="12" t="s">
        <v>448</v>
      </c>
      <c r="D2780" s="8" t="s">
        <v>27204</v>
      </c>
      <c r="E2780" s="10" t="s">
        <v>22732</v>
      </c>
      <c r="F2780" s="25"/>
      <c r="G2780" s="25"/>
      <c r="H2780" s="15"/>
      <c r="I2780" s="15"/>
    </row>
    <row r="2781" ht="24" customHeight="1" spans="1:9">
      <c r="A2781" s="8" t="s">
        <v>28831</v>
      </c>
      <c r="B2781" s="22" t="s">
        <v>28832</v>
      </c>
      <c r="C2781" s="12" t="s">
        <v>448</v>
      </c>
      <c r="D2781" s="8" t="s">
        <v>22770</v>
      </c>
      <c r="E2781" s="10" t="s">
        <v>22732</v>
      </c>
      <c r="F2781" s="25"/>
      <c r="G2781" s="25"/>
      <c r="H2781" s="15"/>
      <c r="I2781" s="15"/>
    </row>
    <row r="2782" ht="24" customHeight="1" spans="1:9">
      <c r="A2782" s="8" t="s">
        <v>28833</v>
      </c>
      <c r="B2782" s="22" t="s">
        <v>28834</v>
      </c>
      <c r="C2782" s="12" t="s">
        <v>448</v>
      </c>
      <c r="D2782" s="8" t="s">
        <v>28835</v>
      </c>
      <c r="E2782" s="10" t="s">
        <v>22732</v>
      </c>
      <c r="F2782" s="25"/>
      <c r="G2782" s="25"/>
      <c r="H2782" s="15"/>
      <c r="I2782" s="15"/>
    </row>
    <row r="2783" ht="24" customHeight="1" spans="1:9">
      <c r="A2783" s="8" t="s">
        <v>28836</v>
      </c>
      <c r="B2783" s="22" t="s">
        <v>28837</v>
      </c>
      <c r="C2783" s="12" t="s">
        <v>448</v>
      </c>
      <c r="D2783" s="8" t="s">
        <v>28838</v>
      </c>
      <c r="E2783" s="10" t="s">
        <v>22732</v>
      </c>
      <c r="F2783" s="25"/>
      <c r="G2783" s="25"/>
      <c r="H2783" s="15"/>
      <c r="I2783" s="15"/>
    </row>
    <row r="2784" ht="24" customHeight="1" spans="1:9">
      <c r="A2784" s="8" t="s">
        <v>28839</v>
      </c>
      <c r="B2784" s="22" t="s">
        <v>28840</v>
      </c>
      <c r="C2784" s="12" t="s">
        <v>448</v>
      </c>
      <c r="D2784" s="8" t="s">
        <v>24593</v>
      </c>
      <c r="E2784" s="10" t="s">
        <v>22732</v>
      </c>
      <c r="F2784" s="25"/>
      <c r="G2784" s="25"/>
      <c r="H2784" s="15"/>
      <c r="I2784" s="15"/>
    </row>
    <row r="2785" ht="24" customHeight="1" spans="1:9">
      <c r="A2785" s="8" t="s">
        <v>28841</v>
      </c>
      <c r="B2785" s="22" t="s">
        <v>28842</v>
      </c>
      <c r="C2785" s="12" t="s">
        <v>448</v>
      </c>
      <c r="D2785" s="8" t="s">
        <v>28843</v>
      </c>
      <c r="E2785" s="10" t="s">
        <v>22732</v>
      </c>
      <c r="F2785" s="25"/>
      <c r="G2785" s="25"/>
      <c r="H2785" s="15"/>
      <c r="I2785" s="15"/>
    </row>
    <row r="2786" ht="24" customHeight="1" spans="1:9">
      <c r="A2786" s="8" t="s">
        <v>28844</v>
      </c>
      <c r="B2786" s="22" t="s">
        <v>28845</v>
      </c>
      <c r="C2786" s="12" t="s">
        <v>448</v>
      </c>
      <c r="D2786" s="8" t="s">
        <v>28846</v>
      </c>
      <c r="E2786" s="10" t="s">
        <v>22732</v>
      </c>
      <c r="F2786" s="25"/>
      <c r="G2786" s="25"/>
      <c r="H2786" s="15"/>
      <c r="I2786" s="15"/>
    </row>
    <row r="2787" ht="24" customHeight="1" spans="1:9">
      <c r="A2787" s="8" t="s">
        <v>28847</v>
      </c>
      <c r="B2787" s="22" t="s">
        <v>28848</v>
      </c>
      <c r="C2787" s="12" t="s">
        <v>448</v>
      </c>
      <c r="D2787" s="8" t="s">
        <v>28849</v>
      </c>
      <c r="E2787" s="10" t="s">
        <v>22732</v>
      </c>
      <c r="F2787" s="25"/>
      <c r="G2787" s="25"/>
      <c r="H2787" s="15"/>
      <c r="I2787" s="15"/>
    </row>
    <row r="2788" ht="24" customHeight="1" spans="1:9">
      <c r="A2788" s="8" t="s">
        <v>28850</v>
      </c>
      <c r="B2788" s="22" t="s">
        <v>28851</v>
      </c>
      <c r="C2788" s="12" t="s">
        <v>448</v>
      </c>
      <c r="D2788" s="8" t="s">
        <v>28852</v>
      </c>
      <c r="E2788" s="10" t="s">
        <v>22732</v>
      </c>
      <c r="F2788" s="25"/>
      <c r="G2788" s="25"/>
      <c r="H2788" s="15"/>
      <c r="I2788" s="15"/>
    </row>
    <row r="2789" ht="24" customHeight="1" spans="1:9">
      <c r="A2789" s="8" t="s">
        <v>28853</v>
      </c>
      <c r="B2789" s="22" t="s">
        <v>28854</v>
      </c>
      <c r="C2789" s="12" t="s">
        <v>448</v>
      </c>
      <c r="D2789" s="8" t="s">
        <v>28855</v>
      </c>
      <c r="E2789" s="10" t="s">
        <v>22732</v>
      </c>
      <c r="F2789" s="25"/>
      <c r="G2789" s="25"/>
      <c r="H2789" s="15"/>
      <c r="I2789" s="15"/>
    </row>
    <row r="2790" ht="24" customHeight="1" spans="1:9">
      <c r="A2790" s="8" t="s">
        <v>28856</v>
      </c>
      <c r="B2790" s="22" t="s">
        <v>28857</v>
      </c>
      <c r="C2790" s="12" t="s">
        <v>448</v>
      </c>
      <c r="D2790" s="8" t="s">
        <v>28858</v>
      </c>
      <c r="E2790" s="10" t="s">
        <v>22732</v>
      </c>
      <c r="F2790" s="25"/>
      <c r="G2790" s="25"/>
      <c r="H2790" s="15"/>
      <c r="I2790" s="15"/>
    </row>
    <row r="2791" ht="24" customHeight="1" spans="1:9">
      <c r="A2791" s="8" t="s">
        <v>28859</v>
      </c>
      <c r="B2791" s="22" t="s">
        <v>28860</v>
      </c>
      <c r="C2791" s="12" t="s">
        <v>448</v>
      </c>
      <c r="D2791" s="8" t="s">
        <v>28087</v>
      </c>
      <c r="E2791" s="10" t="s">
        <v>22732</v>
      </c>
      <c r="F2791" s="25"/>
      <c r="G2791" s="25"/>
      <c r="H2791" s="15"/>
      <c r="I2791" s="15"/>
    </row>
    <row r="2792" ht="24" customHeight="1" spans="1:9">
      <c r="A2792" s="8" t="s">
        <v>28861</v>
      </c>
      <c r="B2792" s="22" t="s">
        <v>28862</v>
      </c>
      <c r="C2792" s="12" t="s">
        <v>448</v>
      </c>
      <c r="D2792" s="8" t="s">
        <v>27874</v>
      </c>
      <c r="E2792" s="10" t="s">
        <v>22732</v>
      </c>
      <c r="F2792" s="25"/>
      <c r="G2792" s="25"/>
      <c r="H2792" s="15"/>
      <c r="I2792" s="15"/>
    </row>
    <row r="2793" ht="24" customHeight="1" spans="1:9">
      <c r="A2793" s="8" t="s">
        <v>28863</v>
      </c>
      <c r="B2793" s="22" t="s">
        <v>28864</v>
      </c>
      <c r="C2793" s="12" t="s">
        <v>448</v>
      </c>
      <c r="D2793" s="8" t="s">
        <v>28865</v>
      </c>
      <c r="E2793" s="10" t="s">
        <v>22732</v>
      </c>
      <c r="F2793" s="25"/>
      <c r="G2793" s="25"/>
      <c r="H2793" s="15"/>
      <c r="I2793" s="15"/>
    </row>
    <row r="2794" ht="24" customHeight="1" spans="1:9">
      <c r="A2794" s="8" t="s">
        <v>28866</v>
      </c>
      <c r="B2794" s="22" t="s">
        <v>28867</v>
      </c>
      <c r="C2794" s="12" t="s">
        <v>448</v>
      </c>
      <c r="D2794" s="8" t="s">
        <v>28868</v>
      </c>
      <c r="E2794" s="10" t="s">
        <v>22732</v>
      </c>
      <c r="F2794" s="25"/>
      <c r="G2794" s="25"/>
      <c r="H2794" s="15"/>
      <c r="I2794" s="15"/>
    </row>
    <row r="2795" ht="24" customHeight="1" spans="1:9">
      <c r="A2795" s="8" t="s">
        <v>28869</v>
      </c>
      <c r="B2795" s="22" t="s">
        <v>28870</v>
      </c>
      <c r="C2795" s="12" t="s">
        <v>448</v>
      </c>
      <c r="D2795" s="8" t="s">
        <v>28871</v>
      </c>
      <c r="E2795" s="10" t="s">
        <v>22732</v>
      </c>
      <c r="F2795" s="25"/>
      <c r="G2795" s="25"/>
      <c r="H2795" s="15"/>
      <c r="I2795" s="15"/>
    </row>
    <row r="2796" ht="24" customHeight="1" spans="1:9">
      <c r="A2796" s="8" t="s">
        <v>28872</v>
      </c>
      <c r="B2796" s="22" t="s">
        <v>28873</v>
      </c>
      <c r="C2796" s="12" t="s">
        <v>448</v>
      </c>
      <c r="D2796" s="8" t="s">
        <v>28874</v>
      </c>
      <c r="E2796" s="10" t="s">
        <v>22732</v>
      </c>
      <c r="F2796" s="25"/>
      <c r="G2796" s="25"/>
      <c r="H2796" s="15"/>
      <c r="I2796" s="15"/>
    </row>
    <row r="2797" ht="24" customHeight="1" spans="1:9">
      <c r="A2797" s="8" t="s">
        <v>28875</v>
      </c>
      <c r="B2797" s="22" t="s">
        <v>8361</v>
      </c>
      <c r="C2797" s="12" t="s">
        <v>448</v>
      </c>
      <c r="D2797" s="8" t="s">
        <v>28876</v>
      </c>
      <c r="E2797" s="10" t="s">
        <v>22732</v>
      </c>
      <c r="F2797" s="25"/>
      <c r="G2797" s="25"/>
      <c r="H2797" s="15"/>
      <c r="I2797" s="15"/>
    </row>
    <row r="2798" ht="24" customHeight="1" spans="1:9">
      <c r="A2798" s="8" t="s">
        <v>28877</v>
      </c>
      <c r="B2798" s="22" t="s">
        <v>8362</v>
      </c>
      <c r="C2798" s="12" t="s">
        <v>448</v>
      </c>
      <c r="D2798" s="8" t="s">
        <v>28878</v>
      </c>
      <c r="E2798" s="10" t="s">
        <v>22732</v>
      </c>
      <c r="F2798" s="25"/>
      <c r="G2798" s="25"/>
      <c r="H2798" s="15"/>
      <c r="I2798" s="15"/>
    </row>
    <row r="2799" ht="24" customHeight="1" spans="1:9">
      <c r="A2799" s="8" t="s">
        <v>28879</v>
      </c>
      <c r="B2799" s="22" t="s">
        <v>8363</v>
      </c>
      <c r="C2799" s="12" t="s">
        <v>448</v>
      </c>
      <c r="D2799" s="8" t="s">
        <v>28880</v>
      </c>
      <c r="E2799" s="10" t="s">
        <v>22732</v>
      </c>
      <c r="F2799" s="25"/>
      <c r="G2799" s="25"/>
      <c r="H2799" s="15"/>
      <c r="I2799" s="15"/>
    </row>
    <row r="2800" ht="24" customHeight="1" spans="1:9">
      <c r="A2800" s="8" t="s">
        <v>28881</v>
      </c>
      <c r="B2800" s="22" t="s">
        <v>8364</v>
      </c>
      <c r="C2800" s="12" t="s">
        <v>448</v>
      </c>
      <c r="D2800" s="8" t="s">
        <v>28882</v>
      </c>
      <c r="E2800" s="10" t="s">
        <v>22732</v>
      </c>
      <c r="F2800" s="25"/>
      <c r="G2800" s="25"/>
      <c r="H2800" s="15"/>
      <c r="I2800" s="15"/>
    </row>
    <row r="2801" ht="24" customHeight="1" spans="1:9">
      <c r="A2801" s="8" t="s">
        <v>28883</v>
      </c>
      <c r="B2801" s="22" t="s">
        <v>8365</v>
      </c>
      <c r="C2801" s="12" t="s">
        <v>448</v>
      </c>
      <c r="D2801" s="8" t="s">
        <v>28884</v>
      </c>
      <c r="E2801" s="10" t="s">
        <v>22732</v>
      </c>
      <c r="F2801" s="25"/>
      <c r="G2801" s="25"/>
      <c r="H2801" s="15"/>
      <c r="I2801" s="15"/>
    </row>
    <row r="2802" ht="24" customHeight="1" spans="1:9">
      <c r="A2802" s="8" t="s">
        <v>28885</v>
      </c>
      <c r="B2802" s="22" t="s">
        <v>8366</v>
      </c>
      <c r="C2802" s="12" t="s">
        <v>448</v>
      </c>
      <c r="D2802" s="8" t="s">
        <v>28886</v>
      </c>
      <c r="E2802" s="10" t="s">
        <v>22732</v>
      </c>
      <c r="F2802" s="25"/>
      <c r="G2802" s="25"/>
      <c r="H2802" s="15"/>
      <c r="I2802" s="15"/>
    </row>
    <row r="2803" ht="24" customHeight="1" spans="1:9">
      <c r="A2803" s="8" t="s">
        <v>28887</v>
      </c>
      <c r="B2803" s="22" t="s">
        <v>8367</v>
      </c>
      <c r="C2803" s="12" t="s">
        <v>448</v>
      </c>
      <c r="D2803" s="8" t="s">
        <v>28888</v>
      </c>
      <c r="E2803" s="10" t="s">
        <v>22732</v>
      </c>
      <c r="F2803" s="25"/>
      <c r="G2803" s="25"/>
      <c r="H2803" s="15"/>
      <c r="I2803" s="15"/>
    </row>
    <row r="2804" ht="24" customHeight="1" spans="1:9">
      <c r="A2804" s="8" t="s">
        <v>28889</v>
      </c>
      <c r="B2804" s="22" t="s">
        <v>8368</v>
      </c>
      <c r="C2804" s="12" t="s">
        <v>448</v>
      </c>
      <c r="D2804" s="8" t="s">
        <v>28890</v>
      </c>
      <c r="E2804" s="10" t="s">
        <v>22732</v>
      </c>
      <c r="F2804" s="25"/>
      <c r="G2804" s="25"/>
      <c r="H2804" s="15"/>
      <c r="I2804" s="15"/>
    </row>
    <row r="2805" ht="24" customHeight="1" spans="1:9">
      <c r="A2805" s="8" t="s">
        <v>28891</v>
      </c>
      <c r="B2805" s="22" t="s">
        <v>8369</v>
      </c>
      <c r="C2805" s="12" t="s">
        <v>448</v>
      </c>
      <c r="D2805" s="8" t="s">
        <v>28892</v>
      </c>
      <c r="E2805" s="10" t="s">
        <v>22732</v>
      </c>
      <c r="F2805" s="25"/>
      <c r="G2805" s="25"/>
      <c r="H2805" s="15"/>
      <c r="I2805" s="15"/>
    </row>
    <row r="2806" ht="24" customHeight="1" spans="1:9">
      <c r="A2806" s="8" t="s">
        <v>28893</v>
      </c>
      <c r="B2806" s="22" t="s">
        <v>8370</v>
      </c>
      <c r="C2806" s="12" t="s">
        <v>448</v>
      </c>
      <c r="D2806" s="8" t="s">
        <v>28894</v>
      </c>
      <c r="E2806" s="10" t="s">
        <v>22732</v>
      </c>
      <c r="F2806" s="25"/>
      <c r="G2806" s="25"/>
      <c r="H2806" s="15"/>
      <c r="I2806" s="15"/>
    </row>
    <row r="2807" ht="24" customHeight="1" spans="1:9">
      <c r="A2807" s="8" t="s">
        <v>28895</v>
      </c>
      <c r="B2807" s="22" t="s">
        <v>28896</v>
      </c>
      <c r="C2807" s="12" t="s">
        <v>448</v>
      </c>
      <c r="D2807" s="8" t="s">
        <v>28897</v>
      </c>
      <c r="E2807" s="10" t="s">
        <v>22732</v>
      </c>
      <c r="F2807" s="25"/>
      <c r="G2807" s="25"/>
      <c r="H2807" s="15"/>
      <c r="I2807" s="15"/>
    </row>
    <row r="2808" ht="24" customHeight="1" spans="1:9">
      <c r="A2808" s="8" t="s">
        <v>28898</v>
      </c>
      <c r="B2808" s="22" t="s">
        <v>28899</v>
      </c>
      <c r="C2808" s="12" t="s">
        <v>448</v>
      </c>
      <c r="D2808" s="8" t="s">
        <v>28900</v>
      </c>
      <c r="E2808" s="10" t="s">
        <v>22732</v>
      </c>
      <c r="F2808" s="25"/>
      <c r="G2808" s="25"/>
      <c r="H2808" s="15"/>
      <c r="I2808" s="15"/>
    </row>
    <row r="2809" ht="24" customHeight="1" spans="1:9">
      <c r="A2809" s="8" t="s">
        <v>28901</v>
      </c>
      <c r="B2809" s="22" t="s">
        <v>28902</v>
      </c>
      <c r="C2809" s="12" t="s">
        <v>448</v>
      </c>
      <c r="D2809" s="8" t="s">
        <v>28903</v>
      </c>
      <c r="E2809" s="10" t="s">
        <v>22732</v>
      </c>
      <c r="F2809" s="25"/>
      <c r="G2809" s="25"/>
      <c r="H2809" s="15"/>
      <c r="I2809" s="15"/>
    </row>
    <row r="2810" ht="24" customHeight="1" spans="1:9">
      <c r="A2810" s="8" t="s">
        <v>28904</v>
      </c>
      <c r="B2810" s="22" t="s">
        <v>28905</v>
      </c>
      <c r="C2810" s="12" t="s">
        <v>448</v>
      </c>
      <c r="D2810" s="8" t="s">
        <v>23267</v>
      </c>
      <c r="E2810" s="10" t="s">
        <v>22732</v>
      </c>
      <c r="F2810" s="25"/>
      <c r="G2810" s="25"/>
      <c r="H2810" s="15"/>
      <c r="I2810" s="15"/>
    </row>
    <row r="2811" ht="24" customHeight="1" spans="1:9">
      <c r="A2811" s="8" t="s">
        <v>28906</v>
      </c>
      <c r="B2811" s="22" t="s">
        <v>28907</v>
      </c>
      <c r="C2811" s="12" t="s">
        <v>448</v>
      </c>
      <c r="D2811" s="8" t="s">
        <v>28908</v>
      </c>
      <c r="E2811" s="10" t="s">
        <v>22732</v>
      </c>
      <c r="F2811" s="25"/>
      <c r="G2811" s="25"/>
      <c r="H2811" s="15"/>
      <c r="I2811" s="15"/>
    </row>
    <row r="2812" ht="24" customHeight="1" spans="1:9">
      <c r="A2812" s="8" t="s">
        <v>28909</v>
      </c>
      <c r="B2812" s="22" t="s">
        <v>28910</v>
      </c>
      <c r="C2812" s="12" t="s">
        <v>448</v>
      </c>
      <c r="D2812" s="8" t="s">
        <v>28911</v>
      </c>
      <c r="E2812" s="10" t="s">
        <v>22732</v>
      </c>
      <c r="F2812" s="25"/>
      <c r="G2812" s="25"/>
      <c r="H2812" s="15"/>
      <c r="I2812" s="15"/>
    </row>
    <row r="2813" ht="24" customHeight="1" spans="1:9">
      <c r="A2813" s="8" t="s">
        <v>28912</v>
      </c>
      <c r="B2813" s="22" t="s">
        <v>28913</v>
      </c>
      <c r="C2813" s="12" t="s">
        <v>448</v>
      </c>
      <c r="D2813" s="8" t="s">
        <v>25276</v>
      </c>
      <c r="E2813" s="10" t="s">
        <v>22732</v>
      </c>
      <c r="F2813" s="25"/>
      <c r="G2813" s="25"/>
      <c r="H2813" s="15"/>
      <c r="I2813" s="15"/>
    </row>
    <row r="2814" ht="24" customHeight="1" spans="1:9">
      <c r="A2814" s="8" t="s">
        <v>28914</v>
      </c>
      <c r="B2814" s="22" t="s">
        <v>28915</v>
      </c>
      <c r="C2814" s="12" t="s">
        <v>448</v>
      </c>
      <c r="D2814" s="8" t="s">
        <v>28916</v>
      </c>
      <c r="E2814" s="10" t="s">
        <v>22732</v>
      </c>
      <c r="F2814" s="25"/>
      <c r="G2814" s="25"/>
      <c r="H2814" s="15"/>
      <c r="I2814" s="15"/>
    </row>
    <row r="2815" ht="24" customHeight="1" spans="1:9">
      <c r="A2815" s="8" t="s">
        <v>28917</v>
      </c>
      <c r="B2815" s="22" t="s">
        <v>28918</v>
      </c>
      <c r="C2815" s="12" t="s">
        <v>448</v>
      </c>
      <c r="D2815" s="8" t="s">
        <v>25993</v>
      </c>
      <c r="E2815" s="10" t="s">
        <v>22732</v>
      </c>
      <c r="F2815" s="25"/>
      <c r="G2815" s="25"/>
      <c r="H2815" s="15"/>
      <c r="I2815" s="15"/>
    </row>
    <row r="2816" ht="24" customHeight="1" spans="1:9">
      <c r="A2816" s="8" t="s">
        <v>28919</v>
      </c>
      <c r="B2816" s="22" t="s">
        <v>28920</v>
      </c>
      <c r="C2816" s="12" t="s">
        <v>448</v>
      </c>
      <c r="D2816" s="8" t="s">
        <v>28921</v>
      </c>
      <c r="E2816" s="10" t="s">
        <v>22732</v>
      </c>
      <c r="F2816" s="25"/>
      <c r="G2816" s="25"/>
      <c r="H2816" s="15"/>
      <c r="I2816" s="15"/>
    </row>
    <row r="2817" ht="24" customHeight="1" spans="1:9">
      <c r="A2817" s="8" t="s">
        <v>28922</v>
      </c>
      <c r="B2817" s="22" t="s">
        <v>28923</v>
      </c>
      <c r="C2817" s="12" t="s">
        <v>448</v>
      </c>
      <c r="D2817" s="8" t="s">
        <v>28924</v>
      </c>
      <c r="E2817" s="10" t="s">
        <v>22732</v>
      </c>
      <c r="F2817" s="25"/>
      <c r="G2817" s="25"/>
      <c r="H2817" s="15"/>
      <c r="I2817" s="15"/>
    </row>
    <row r="2818" ht="24" customHeight="1" spans="1:9">
      <c r="A2818" s="8" t="s">
        <v>28925</v>
      </c>
      <c r="B2818" s="22" t="s">
        <v>28926</v>
      </c>
      <c r="C2818" s="12" t="s">
        <v>448</v>
      </c>
      <c r="D2818" s="8" t="s">
        <v>28927</v>
      </c>
      <c r="E2818" s="10" t="s">
        <v>22732</v>
      </c>
      <c r="F2818" s="25"/>
      <c r="G2818" s="25"/>
      <c r="H2818" s="15"/>
      <c r="I2818" s="15"/>
    </row>
    <row r="2819" ht="24" customHeight="1" spans="1:9">
      <c r="A2819" s="8" t="s">
        <v>28928</v>
      </c>
      <c r="B2819" s="22" t="s">
        <v>28929</v>
      </c>
      <c r="C2819" s="12" t="s">
        <v>448</v>
      </c>
      <c r="D2819" s="8" t="s">
        <v>24938</v>
      </c>
      <c r="E2819" s="10" t="s">
        <v>22732</v>
      </c>
      <c r="F2819" s="25"/>
      <c r="G2819" s="25"/>
      <c r="H2819" s="15"/>
      <c r="I2819" s="15"/>
    </row>
    <row r="2820" ht="24" customHeight="1" spans="1:9">
      <c r="A2820" s="8" t="s">
        <v>28930</v>
      </c>
      <c r="B2820" s="22" t="s">
        <v>28931</v>
      </c>
      <c r="C2820" s="12" t="s">
        <v>448</v>
      </c>
      <c r="D2820" s="8" t="s">
        <v>28932</v>
      </c>
      <c r="E2820" s="10" t="s">
        <v>22732</v>
      </c>
      <c r="F2820" s="25"/>
      <c r="G2820" s="25"/>
      <c r="H2820" s="15"/>
      <c r="I2820" s="15"/>
    </row>
    <row r="2821" ht="24" customHeight="1" spans="1:9">
      <c r="A2821" s="8" t="s">
        <v>28933</v>
      </c>
      <c r="B2821" s="22" t="s">
        <v>28934</v>
      </c>
      <c r="C2821" s="12" t="s">
        <v>448</v>
      </c>
      <c r="D2821" s="8" t="s">
        <v>28935</v>
      </c>
      <c r="E2821" s="10" t="s">
        <v>22732</v>
      </c>
      <c r="F2821" s="25"/>
      <c r="G2821" s="25"/>
      <c r="H2821" s="15"/>
      <c r="I2821" s="15"/>
    </row>
    <row r="2822" ht="24" customHeight="1" spans="1:9">
      <c r="A2822" s="8" t="s">
        <v>28936</v>
      </c>
      <c r="B2822" s="22" t="s">
        <v>28937</v>
      </c>
      <c r="C2822" s="12" t="s">
        <v>448</v>
      </c>
      <c r="D2822" s="8" t="s">
        <v>28938</v>
      </c>
      <c r="E2822" s="10" t="s">
        <v>22732</v>
      </c>
      <c r="F2822" s="25"/>
      <c r="G2822" s="25"/>
      <c r="H2822" s="15"/>
      <c r="I2822" s="15"/>
    </row>
    <row r="2823" ht="24" customHeight="1" spans="1:9">
      <c r="A2823" s="8" t="s">
        <v>28939</v>
      </c>
      <c r="B2823" s="22" t="s">
        <v>28940</v>
      </c>
      <c r="C2823" s="12" t="s">
        <v>178</v>
      </c>
      <c r="D2823" s="8" t="s">
        <v>24249</v>
      </c>
      <c r="E2823" s="10" t="s">
        <v>22732</v>
      </c>
      <c r="F2823" s="25"/>
      <c r="G2823" s="25"/>
      <c r="H2823" s="15"/>
      <c r="I2823" s="15"/>
    </row>
    <row r="2824" ht="24" customHeight="1" spans="1:9">
      <c r="A2824" s="8" t="s">
        <v>28941</v>
      </c>
      <c r="B2824" s="22" t="s">
        <v>28942</v>
      </c>
      <c r="C2824" s="12" t="s">
        <v>178</v>
      </c>
      <c r="D2824" s="8" t="s">
        <v>28943</v>
      </c>
      <c r="E2824" s="10" t="s">
        <v>22732</v>
      </c>
      <c r="F2824" s="25"/>
      <c r="G2824" s="25"/>
      <c r="H2824" s="15"/>
      <c r="I2824" s="15"/>
    </row>
    <row r="2825" ht="24" customHeight="1" spans="1:9">
      <c r="A2825" s="8" t="s">
        <v>28944</v>
      </c>
      <c r="B2825" s="22" t="s">
        <v>28945</v>
      </c>
      <c r="C2825" s="12" t="s">
        <v>178</v>
      </c>
      <c r="D2825" s="8" t="s">
        <v>28943</v>
      </c>
      <c r="E2825" s="10" t="s">
        <v>22732</v>
      </c>
      <c r="F2825" s="25"/>
      <c r="G2825" s="25"/>
      <c r="H2825" s="15"/>
      <c r="I2825" s="15"/>
    </row>
    <row r="2826" ht="24" customHeight="1" spans="1:9">
      <c r="A2826" s="8" t="s">
        <v>28946</v>
      </c>
      <c r="B2826" s="22" t="s">
        <v>28947</v>
      </c>
      <c r="C2826" s="12" t="s">
        <v>178</v>
      </c>
      <c r="D2826" s="8" t="s">
        <v>28948</v>
      </c>
      <c r="E2826" s="10" t="s">
        <v>22732</v>
      </c>
      <c r="F2826" s="25"/>
      <c r="G2826" s="25"/>
      <c r="H2826" s="15"/>
      <c r="I2826" s="15"/>
    </row>
    <row r="2827" ht="24" customHeight="1" spans="1:9">
      <c r="A2827" s="8" t="s">
        <v>28949</v>
      </c>
      <c r="B2827" s="22" t="s">
        <v>28950</v>
      </c>
      <c r="C2827" s="12" t="s">
        <v>178</v>
      </c>
      <c r="D2827" s="8" t="s">
        <v>28951</v>
      </c>
      <c r="E2827" s="10" t="s">
        <v>22732</v>
      </c>
      <c r="F2827" s="25"/>
      <c r="G2827" s="25"/>
      <c r="H2827" s="15"/>
      <c r="I2827" s="15"/>
    </row>
    <row r="2828" ht="24" customHeight="1" spans="1:9">
      <c r="A2828" s="8" t="s">
        <v>28952</v>
      </c>
      <c r="B2828" s="22" t="s">
        <v>28953</v>
      </c>
      <c r="C2828" s="12" t="s">
        <v>178</v>
      </c>
      <c r="D2828" s="8" t="s">
        <v>24496</v>
      </c>
      <c r="E2828" s="10" t="s">
        <v>22732</v>
      </c>
      <c r="F2828" s="25"/>
      <c r="G2828" s="25"/>
      <c r="H2828" s="15"/>
      <c r="I2828" s="15"/>
    </row>
    <row r="2829" ht="24" customHeight="1" spans="1:9">
      <c r="A2829" s="8" t="s">
        <v>28954</v>
      </c>
      <c r="B2829" s="22" t="s">
        <v>28955</v>
      </c>
      <c r="C2829" s="12" t="s">
        <v>178</v>
      </c>
      <c r="D2829" s="8" t="s">
        <v>28956</v>
      </c>
      <c r="E2829" s="10" t="s">
        <v>22732</v>
      </c>
      <c r="F2829" s="25"/>
      <c r="G2829" s="25"/>
      <c r="H2829" s="15"/>
      <c r="I2829" s="15"/>
    </row>
    <row r="2830" ht="24" customHeight="1" spans="1:9">
      <c r="A2830" s="8" t="s">
        <v>28957</v>
      </c>
      <c r="B2830" s="22" t="s">
        <v>28958</v>
      </c>
      <c r="C2830" s="12" t="s">
        <v>178</v>
      </c>
      <c r="D2830" s="8" t="s">
        <v>28959</v>
      </c>
      <c r="E2830" s="10" t="s">
        <v>22732</v>
      </c>
      <c r="F2830" s="25"/>
      <c r="G2830" s="25"/>
      <c r="H2830" s="15"/>
      <c r="I2830" s="15"/>
    </row>
    <row r="2831" ht="24" customHeight="1" spans="1:9">
      <c r="A2831" s="8" t="s">
        <v>28960</v>
      </c>
      <c r="B2831" s="22" t="s">
        <v>28961</v>
      </c>
      <c r="C2831" s="12" t="s">
        <v>178</v>
      </c>
      <c r="D2831" s="8" t="s">
        <v>28962</v>
      </c>
      <c r="E2831" s="10" t="s">
        <v>22732</v>
      </c>
      <c r="F2831" s="25"/>
      <c r="G2831" s="25"/>
      <c r="H2831" s="15"/>
      <c r="I2831" s="15"/>
    </row>
    <row r="2832" ht="24" customHeight="1" spans="1:9">
      <c r="A2832" s="8" t="s">
        <v>28963</v>
      </c>
      <c r="B2832" s="22" t="s">
        <v>28964</v>
      </c>
      <c r="C2832" s="12" t="s">
        <v>178</v>
      </c>
      <c r="D2832" s="8" t="s">
        <v>23257</v>
      </c>
      <c r="E2832" s="10" t="s">
        <v>22732</v>
      </c>
      <c r="F2832" s="25"/>
      <c r="G2832" s="25"/>
      <c r="H2832" s="15"/>
      <c r="I2832" s="15"/>
    </row>
    <row r="2833" ht="24" customHeight="1" spans="1:9">
      <c r="A2833" s="8" t="s">
        <v>28965</v>
      </c>
      <c r="B2833" s="22" t="s">
        <v>28966</v>
      </c>
      <c r="C2833" s="12" t="s">
        <v>178</v>
      </c>
      <c r="D2833" s="8" t="s">
        <v>28967</v>
      </c>
      <c r="E2833" s="10" t="s">
        <v>22732</v>
      </c>
      <c r="F2833" s="25"/>
      <c r="G2833" s="25"/>
      <c r="H2833" s="15"/>
      <c r="I2833" s="15"/>
    </row>
    <row r="2834" ht="24" customHeight="1" spans="1:9">
      <c r="A2834" s="8" t="s">
        <v>28968</v>
      </c>
      <c r="B2834" s="22" t="s">
        <v>28969</v>
      </c>
      <c r="C2834" s="12" t="s">
        <v>178</v>
      </c>
      <c r="D2834" s="8" t="s">
        <v>28970</v>
      </c>
      <c r="E2834" s="10" t="s">
        <v>22732</v>
      </c>
      <c r="F2834" s="25"/>
      <c r="G2834" s="25"/>
      <c r="H2834" s="15"/>
      <c r="I2834" s="15"/>
    </row>
    <row r="2835" ht="24" customHeight="1" spans="1:9">
      <c r="A2835" s="8" t="s">
        <v>28971</v>
      </c>
      <c r="B2835" s="22" t="s">
        <v>28972</v>
      </c>
      <c r="C2835" s="12" t="s">
        <v>178</v>
      </c>
      <c r="D2835" s="8" t="s">
        <v>28973</v>
      </c>
      <c r="E2835" s="10" t="s">
        <v>22732</v>
      </c>
      <c r="F2835" s="25"/>
      <c r="G2835" s="25"/>
      <c r="H2835" s="15"/>
      <c r="I2835" s="15"/>
    </row>
    <row r="2836" ht="24" customHeight="1" spans="1:9">
      <c r="A2836" s="8" t="s">
        <v>28974</v>
      </c>
      <c r="B2836" s="22" t="s">
        <v>28975</v>
      </c>
      <c r="C2836" s="12" t="s">
        <v>178</v>
      </c>
      <c r="D2836" s="8" t="s">
        <v>28976</v>
      </c>
      <c r="E2836" s="10" t="s">
        <v>22732</v>
      </c>
      <c r="F2836" s="25"/>
      <c r="G2836" s="25"/>
      <c r="H2836" s="15"/>
      <c r="I2836" s="15"/>
    </row>
    <row r="2837" ht="24" customHeight="1" spans="1:9">
      <c r="A2837" s="8" t="s">
        <v>28977</v>
      </c>
      <c r="B2837" s="22" t="s">
        <v>28978</v>
      </c>
      <c r="C2837" s="12" t="s">
        <v>178</v>
      </c>
      <c r="D2837" s="8" t="s">
        <v>28979</v>
      </c>
      <c r="E2837" s="10" t="s">
        <v>22732</v>
      </c>
      <c r="F2837" s="25"/>
      <c r="G2837" s="25"/>
      <c r="H2837" s="15"/>
      <c r="I2837" s="15"/>
    </row>
    <row r="2838" ht="24" customHeight="1" spans="1:9">
      <c r="A2838" s="8" t="s">
        <v>28980</v>
      </c>
      <c r="B2838" s="22" t="s">
        <v>28981</v>
      </c>
      <c r="C2838" s="12" t="s">
        <v>178</v>
      </c>
      <c r="D2838" s="8" t="s">
        <v>28982</v>
      </c>
      <c r="E2838" s="10" t="s">
        <v>22732</v>
      </c>
      <c r="F2838" s="25"/>
      <c r="G2838" s="25"/>
      <c r="H2838" s="15"/>
      <c r="I2838" s="15"/>
    </row>
    <row r="2839" ht="24" customHeight="1" spans="1:9">
      <c r="A2839" s="8" t="s">
        <v>28983</v>
      </c>
      <c r="B2839" s="22" t="s">
        <v>8391</v>
      </c>
      <c r="C2839" s="12" t="s">
        <v>178</v>
      </c>
      <c r="D2839" s="8" t="s">
        <v>28984</v>
      </c>
      <c r="E2839" s="10" t="s">
        <v>22732</v>
      </c>
      <c r="F2839" s="25"/>
      <c r="G2839" s="25"/>
      <c r="H2839" s="15"/>
      <c r="I2839" s="15"/>
    </row>
    <row r="2840" ht="24" customHeight="1" spans="1:9">
      <c r="A2840" s="8" t="s">
        <v>28985</v>
      </c>
      <c r="B2840" s="22" t="s">
        <v>8392</v>
      </c>
      <c r="C2840" s="12" t="s">
        <v>178</v>
      </c>
      <c r="D2840" s="8" t="s">
        <v>28986</v>
      </c>
      <c r="E2840" s="10" t="s">
        <v>22732</v>
      </c>
      <c r="F2840" s="25"/>
      <c r="G2840" s="25"/>
      <c r="H2840" s="15"/>
      <c r="I2840" s="15"/>
    </row>
    <row r="2841" ht="24" customHeight="1" spans="1:9">
      <c r="A2841" s="8" t="s">
        <v>28987</v>
      </c>
      <c r="B2841" s="22" t="s">
        <v>8393</v>
      </c>
      <c r="C2841" s="12" t="s">
        <v>178</v>
      </c>
      <c r="D2841" s="8" t="s">
        <v>28988</v>
      </c>
      <c r="E2841" s="10" t="s">
        <v>22732</v>
      </c>
      <c r="F2841" s="25"/>
      <c r="G2841" s="25"/>
      <c r="H2841" s="15"/>
      <c r="I2841" s="15"/>
    </row>
    <row r="2842" ht="24" customHeight="1" spans="1:9">
      <c r="A2842" s="8" t="s">
        <v>28989</v>
      </c>
      <c r="B2842" s="22" t="s">
        <v>8394</v>
      </c>
      <c r="C2842" s="12" t="s">
        <v>178</v>
      </c>
      <c r="D2842" s="8" t="s">
        <v>28990</v>
      </c>
      <c r="E2842" s="10" t="s">
        <v>22732</v>
      </c>
      <c r="F2842" s="25"/>
      <c r="G2842" s="25"/>
      <c r="H2842" s="15"/>
      <c r="I2842" s="15"/>
    </row>
    <row r="2843" ht="24" customHeight="1" spans="1:9">
      <c r="A2843" s="8" t="s">
        <v>28991</v>
      </c>
      <c r="B2843" s="22" t="s">
        <v>8395</v>
      </c>
      <c r="C2843" s="12" t="s">
        <v>178</v>
      </c>
      <c r="D2843" s="8" t="s">
        <v>28992</v>
      </c>
      <c r="E2843" s="10" t="s">
        <v>22732</v>
      </c>
      <c r="F2843" s="25"/>
      <c r="G2843" s="25"/>
      <c r="H2843" s="15"/>
      <c r="I2843" s="15"/>
    </row>
    <row r="2844" ht="24" customHeight="1" spans="1:9">
      <c r="A2844" s="8" t="s">
        <v>28993</v>
      </c>
      <c r="B2844" s="22" t="s">
        <v>8396</v>
      </c>
      <c r="C2844" s="12" t="s">
        <v>178</v>
      </c>
      <c r="D2844" s="8" t="s">
        <v>28994</v>
      </c>
      <c r="E2844" s="10" t="s">
        <v>22732</v>
      </c>
      <c r="F2844" s="25"/>
      <c r="G2844" s="25"/>
      <c r="H2844" s="15"/>
      <c r="I2844" s="15"/>
    </row>
    <row r="2845" ht="24" customHeight="1" spans="1:9">
      <c r="A2845" s="12" t="s">
        <v>28995</v>
      </c>
      <c r="B2845" s="22" t="s">
        <v>8397</v>
      </c>
      <c r="C2845" s="12" t="s">
        <v>178</v>
      </c>
      <c r="D2845" s="8" t="s">
        <v>28996</v>
      </c>
      <c r="E2845" s="10" t="s">
        <v>22732</v>
      </c>
      <c r="F2845" s="25"/>
      <c r="G2845" s="25"/>
      <c r="H2845" s="15"/>
      <c r="I2845" s="15"/>
    </row>
    <row r="2846" ht="24" customHeight="1" spans="1:9">
      <c r="A2846" s="12" t="s">
        <v>28997</v>
      </c>
      <c r="B2846" s="22" t="s">
        <v>8398</v>
      </c>
      <c r="C2846" s="12" t="s">
        <v>178</v>
      </c>
      <c r="D2846" s="8" t="s">
        <v>28998</v>
      </c>
      <c r="E2846" s="10" t="s">
        <v>22732</v>
      </c>
      <c r="F2846" s="25"/>
      <c r="G2846" s="25"/>
      <c r="H2846" s="15"/>
      <c r="I2846" s="15"/>
    </row>
    <row r="2847" ht="24" customHeight="1" spans="1:9">
      <c r="A2847" s="12" t="s">
        <v>28999</v>
      </c>
      <c r="B2847" s="22" t="s">
        <v>8399</v>
      </c>
      <c r="C2847" s="12" t="s">
        <v>178</v>
      </c>
      <c r="D2847" s="8" t="s">
        <v>29000</v>
      </c>
      <c r="E2847" s="10" t="s">
        <v>22732</v>
      </c>
      <c r="F2847" s="25"/>
      <c r="G2847" s="25"/>
      <c r="H2847" s="15"/>
      <c r="I2847" s="15"/>
    </row>
    <row r="2848" ht="24" customHeight="1" spans="1:9">
      <c r="A2848" s="8" t="s">
        <v>29001</v>
      </c>
      <c r="B2848" s="22" t="s">
        <v>8400</v>
      </c>
      <c r="C2848" s="12" t="s">
        <v>178</v>
      </c>
      <c r="D2848" s="8" t="s">
        <v>29002</v>
      </c>
      <c r="E2848" s="10" t="s">
        <v>22732</v>
      </c>
      <c r="F2848" s="25"/>
      <c r="G2848" s="25"/>
      <c r="H2848" s="15"/>
      <c r="I2848" s="15"/>
    </row>
    <row r="2849" ht="24" customHeight="1" spans="1:9">
      <c r="A2849" s="8" t="s">
        <v>29003</v>
      </c>
      <c r="B2849" s="22" t="s">
        <v>8401</v>
      </c>
      <c r="C2849" s="12" t="s">
        <v>178</v>
      </c>
      <c r="D2849" s="8" t="s">
        <v>29004</v>
      </c>
      <c r="E2849" s="10" t="s">
        <v>22732</v>
      </c>
      <c r="F2849" s="25"/>
      <c r="G2849" s="25"/>
      <c r="H2849" s="15"/>
      <c r="I2849" s="15"/>
    </row>
    <row r="2850" ht="24" customHeight="1" spans="1:9">
      <c r="A2850" s="8" t="s">
        <v>29005</v>
      </c>
      <c r="B2850" s="22" t="s">
        <v>8402</v>
      </c>
      <c r="C2850" s="12" t="s">
        <v>178</v>
      </c>
      <c r="D2850" s="8" t="s">
        <v>28876</v>
      </c>
      <c r="E2850" s="10" t="s">
        <v>22732</v>
      </c>
      <c r="F2850" s="25"/>
      <c r="G2850" s="25"/>
      <c r="H2850" s="15"/>
      <c r="I2850" s="15"/>
    </row>
    <row r="2851" ht="24" customHeight="1" spans="1:9">
      <c r="A2851" s="8" t="s">
        <v>29006</v>
      </c>
      <c r="B2851" s="22" t="s">
        <v>8403</v>
      </c>
      <c r="C2851" s="12" t="s">
        <v>178</v>
      </c>
      <c r="D2851" s="8" t="s">
        <v>29007</v>
      </c>
      <c r="E2851" s="10" t="s">
        <v>22732</v>
      </c>
      <c r="F2851" s="25"/>
      <c r="G2851" s="25"/>
      <c r="H2851" s="15"/>
      <c r="I2851" s="15"/>
    </row>
    <row r="2852" ht="24" customHeight="1" spans="1:9">
      <c r="A2852" s="8" t="s">
        <v>29008</v>
      </c>
      <c r="B2852" s="22" t="s">
        <v>8404</v>
      </c>
      <c r="C2852" s="12" t="s">
        <v>178</v>
      </c>
      <c r="D2852" s="8" t="s">
        <v>25313</v>
      </c>
      <c r="E2852" s="10" t="s">
        <v>22732</v>
      </c>
      <c r="F2852" s="25"/>
      <c r="G2852" s="25"/>
      <c r="H2852" s="15"/>
      <c r="I2852" s="15"/>
    </row>
    <row r="2853" ht="24" customHeight="1" spans="1:9">
      <c r="A2853" s="8" t="s">
        <v>29009</v>
      </c>
      <c r="B2853" s="22" t="s">
        <v>8405</v>
      </c>
      <c r="C2853" s="12" t="s">
        <v>178</v>
      </c>
      <c r="D2853" s="8" t="s">
        <v>29010</v>
      </c>
      <c r="E2853" s="10" t="s">
        <v>22732</v>
      </c>
      <c r="F2853" s="25"/>
      <c r="G2853" s="25"/>
      <c r="H2853" s="15"/>
      <c r="I2853" s="15"/>
    </row>
    <row r="2854" ht="24" customHeight="1" spans="1:9">
      <c r="A2854" s="8" t="s">
        <v>29011</v>
      </c>
      <c r="B2854" s="22" t="s">
        <v>8406</v>
      </c>
      <c r="C2854" s="12" t="s">
        <v>178</v>
      </c>
      <c r="D2854" s="8" t="s">
        <v>29012</v>
      </c>
      <c r="E2854" s="10" t="s">
        <v>22732</v>
      </c>
      <c r="F2854" s="25"/>
      <c r="G2854" s="25"/>
      <c r="H2854" s="15"/>
      <c r="I2854" s="15"/>
    </row>
    <row r="2855" ht="24" customHeight="1" spans="1:9">
      <c r="A2855" s="8" t="s">
        <v>29013</v>
      </c>
      <c r="B2855" s="22" t="s">
        <v>29014</v>
      </c>
      <c r="C2855" s="12" t="s">
        <v>448</v>
      </c>
      <c r="D2855" s="8" t="s">
        <v>29015</v>
      </c>
      <c r="E2855" s="10" t="s">
        <v>22732</v>
      </c>
      <c r="F2855" s="25"/>
      <c r="G2855" s="25"/>
      <c r="H2855" s="15"/>
      <c r="I2855" s="15"/>
    </row>
    <row r="2856" ht="24" customHeight="1" spans="1:9">
      <c r="A2856" s="8" t="s">
        <v>29016</v>
      </c>
      <c r="B2856" s="22" t="s">
        <v>29017</v>
      </c>
      <c r="C2856" s="12" t="s">
        <v>448</v>
      </c>
      <c r="D2856" s="8" t="s">
        <v>25160</v>
      </c>
      <c r="E2856" s="10" t="s">
        <v>22732</v>
      </c>
      <c r="F2856" s="25"/>
      <c r="G2856" s="25"/>
      <c r="H2856" s="15"/>
      <c r="I2856" s="15"/>
    </row>
    <row r="2857" ht="24" customHeight="1" spans="1:9">
      <c r="A2857" s="8" t="s">
        <v>29018</v>
      </c>
      <c r="B2857" s="22" t="s">
        <v>29019</v>
      </c>
      <c r="C2857" s="12" t="s">
        <v>448</v>
      </c>
      <c r="D2857" s="8" t="s">
        <v>28106</v>
      </c>
      <c r="E2857" s="10" t="s">
        <v>22732</v>
      </c>
      <c r="F2857" s="25"/>
      <c r="G2857" s="25"/>
      <c r="H2857" s="15"/>
      <c r="I2857" s="15"/>
    </row>
    <row r="2858" ht="24" customHeight="1" spans="1:9">
      <c r="A2858" s="8" t="s">
        <v>29020</v>
      </c>
      <c r="B2858" s="22" t="s">
        <v>29021</v>
      </c>
      <c r="C2858" s="12" t="s">
        <v>448</v>
      </c>
      <c r="D2858" s="8" t="s">
        <v>29022</v>
      </c>
      <c r="E2858" s="10" t="s">
        <v>22732</v>
      </c>
      <c r="F2858" s="25"/>
      <c r="G2858" s="25"/>
      <c r="H2858" s="15"/>
      <c r="I2858" s="15"/>
    </row>
    <row r="2859" ht="24" customHeight="1" spans="1:9">
      <c r="A2859" s="8" t="s">
        <v>29023</v>
      </c>
      <c r="B2859" s="22" t="s">
        <v>29024</v>
      </c>
      <c r="C2859" s="12" t="s">
        <v>448</v>
      </c>
      <c r="D2859" s="8" t="s">
        <v>29025</v>
      </c>
      <c r="E2859" s="10" t="s">
        <v>22732</v>
      </c>
      <c r="F2859" s="25"/>
      <c r="G2859" s="25"/>
      <c r="H2859" s="15"/>
      <c r="I2859" s="15"/>
    </row>
    <row r="2860" ht="24" customHeight="1" spans="1:9">
      <c r="A2860" s="8" t="s">
        <v>29026</v>
      </c>
      <c r="B2860" s="22" t="s">
        <v>29027</v>
      </c>
      <c r="C2860" s="12" t="s">
        <v>448</v>
      </c>
      <c r="D2860" s="8" t="s">
        <v>29028</v>
      </c>
      <c r="E2860" s="10" t="s">
        <v>22732</v>
      </c>
      <c r="F2860" s="25"/>
      <c r="G2860" s="25"/>
      <c r="H2860" s="15"/>
      <c r="I2860" s="15"/>
    </row>
    <row r="2861" ht="24" customHeight="1" spans="1:9">
      <c r="A2861" s="8" t="s">
        <v>29029</v>
      </c>
      <c r="B2861" s="22" t="s">
        <v>29030</v>
      </c>
      <c r="C2861" s="12" t="s">
        <v>448</v>
      </c>
      <c r="D2861" s="8" t="s">
        <v>29031</v>
      </c>
      <c r="E2861" s="10" t="s">
        <v>22732</v>
      </c>
      <c r="F2861" s="25"/>
      <c r="G2861" s="25"/>
      <c r="H2861" s="15"/>
      <c r="I2861" s="15"/>
    </row>
    <row r="2862" ht="24" customHeight="1" spans="1:9">
      <c r="A2862" s="8" t="s">
        <v>29032</v>
      </c>
      <c r="B2862" s="22" t="s">
        <v>29033</v>
      </c>
      <c r="C2862" s="12" t="s">
        <v>448</v>
      </c>
      <c r="D2862" s="8" t="s">
        <v>29034</v>
      </c>
      <c r="E2862" s="10" t="s">
        <v>22732</v>
      </c>
      <c r="F2862" s="25"/>
      <c r="G2862" s="25"/>
      <c r="H2862" s="15"/>
      <c r="I2862" s="15"/>
    </row>
    <row r="2863" ht="24" customHeight="1" spans="1:9">
      <c r="A2863" s="8" t="s">
        <v>29035</v>
      </c>
      <c r="B2863" s="22" t="s">
        <v>29036</v>
      </c>
      <c r="C2863" s="12" t="s">
        <v>448</v>
      </c>
      <c r="D2863" s="8" t="s">
        <v>26975</v>
      </c>
      <c r="E2863" s="10" t="s">
        <v>22732</v>
      </c>
      <c r="F2863" s="25"/>
      <c r="G2863" s="25"/>
      <c r="H2863" s="15"/>
      <c r="I2863" s="15"/>
    </row>
    <row r="2864" ht="24" customHeight="1" spans="1:9">
      <c r="A2864" s="8" t="s">
        <v>29037</v>
      </c>
      <c r="B2864" s="22" t="s">
        <v>29038</v>
      </c>
      <c r="C2864" s="12" t="s">
        <v>448</v>
      </c>
      <c r="D2864" s="8" t="s">
        <v>24031</v>
      </c>
      <c r="E2864" s="10" t="s">
        <v>22732</v>
      </c>
      <c r="F2864" s="25"/>
      <c r="G2864" s="25"/>
      <c r="H2864" s="15"/>
      <c r="I2864" s="15"/>
    </row>
    <row r="2865" ht="24" customHeight="1" spans="1:9">
      <c r="A2865" s="8" t="s">
        <v>29039</v>
      </c>
      <c r="B2865" s="22" t="s">
        <v>29040</v>
      </c>
      <c r="C2865" s="12" t="s">
        <v>448</v>
      </c>
      <c r="D2865" s="8" t="s">
        <v>29041</v>
      </c>
      <c r="E2865" s="10" t="s">
        <v>22732</v>
      </c>
      <c r="F2865" s="25"/>
      <c r="G2865" s="25"/>
      <c r="H2865" s="15"/>
      <c r="I2865" s="15"/>
    </row>
    <row r="2866" ht="24" customHeight="1" spans="1:9">
      <c r="A2866" s="8" t="s">
        <v>29042</v>
      </c>
      <c r="B2866" s="22" t="s">
        <v>29043</v>
      </c>
      <c r="C2866" s="12" t="s">
        <v>448</v>
      </c>
      <c r="D2866" s="8" t="s">
        <v>27192</v>
      </c>
      <c r="E2866" s="10" t="s">
        <v>22732</v>
      </c>
      <c r="F2866" s="25"/>
      <c r="G2866" s="25"/>
      <c r="H2866" s="15"/>
      <c r="I2866" s="15"/>
    </row>
    <row r="2867" ht="24" customHeight="1" spans="1:9">
      <c r="A2867" s="8" t="s">
        <v>29044</v>
      </c>
      <c r="B2867" s="22" t="s">
        <v>29045</v>
      </c>
      <c r="C2867" s="12" t="s">
        <v>448</v>
      </c>
      <c r="D2867" s="8" t="s">
        <v>29046</v>
      </c>
      <c r="E2867" s="10" t="s">
        <v>22732</v>
      </c>
      <c r="F2867" s="25"/>
      <c r="G2867" s="25"/>
      <c r="H2867" s="15"/>
      <c r="I2867" s="15"/>
    </row>
    <row r="2868" ht="24" customHeight="1" spans="1:9">
      <c r="A2868" s="8" t="s">
        <v>29047</v>
      </c>
      <c r="B2868" s="22" t="s">
        <v>29048</v>
      </c>
      <c r="C2868" s="12" t="s">
        <v>448</v>
      </c>
      <c r="D2868" s="8" t="s">
        <v>29049</v>
      </c>
      <c r="E2868" s="10" t="s">
        <v>22732</v>
      </c>
      <c r="F2868" s="25"/>
      <c r="G2868" s="25"/>
      <c r="H2868" s="15"/>
      <c r="I2868" s="15"/>
    </row>
    <row r="2869" ht="24" customHeight="1" spans="1:9">
      <c r="A2869" s="8" t="s">
        <v>29050</v>
      </c>
      <c r="B2869" s="22" t="s">
        <v>29051</v>
      </c>
      <c r="C2869" s="12" t="s">
        <v>448</v>
      </c>
      <c r="D2869" s="8" t="s">
        <v>29052</v>
      </c>
      <c r="E2869" s="10" t="s">
        <v>22732</v>
      </c>
      <c r="F2869" s="25"/>
      <c r="G2869" s="25"/>
      <c r="H2869" s="15"/>
      <c r="I2869" s="15"/>
    </row>
    <row r="2870" ht="24" customHeight="1" spans="1:9">
      <c r="A2870" s="8" t="s">
        <v>29053</v>
      </c>
      <c r="B2870" s="22" t="s">
        <v>29054</v>
      </c>
      <c r="C2870" s="12" t="s">
        <v>448</v>
      </c>
      <c r="D2870" s="8" t="s">
        <v>23441</v>
      </c>
      <c r="E2870" s="10" t="s">
        <v>22732</v>
      </c>
      <c r="F2870" s="25"/>
      <c r="G2870" s="25"/>
      <c r="H2870" s="15"/>
      <c r="I2870" s="15"/>
    </row>
    <row r="2871" ht="24" customHeight="1" spans="1:9">
      <c r="A2871" s="8" t="s">
        <v>29055</v>
      </c>
      <c r="B2871" s="22" t="s">
        <v>29056</v>
      </c>
      <c r="C2871" s="12" t="s">
        <v>448</v>
      </c>
      <c r="D2871" s="8" t="s">
        <v>29057</v>
      </c>
      <c r="E2871" s="10" t="s">
        <v>22732</v>
      </c>
      <c r="F2871" s="25"/>
      <c r="G2871" s="25"/>
      <c r="H2871" s="15"/>
      <c r="I2871" s="15"/>
    </row>
    <row r="2872" ht="24" customHeight="1" spans="1:9">
      <c r="A2872" s="8" t="s">
        <v>29058</v>
      </c>
      <c r="B2872" s="22" t="s">
        <v>29059</v>
      </c>
      <c r="C2872" s="12" t="s">
        <v>448</v>
      </c>
      <c r="D2872" s="8" t="s">
        <v>29060</v>
      </c>
      <c r="E2872" s="10" t="s">
        <v>22732</v>
      </c>
      <c r="F2872" s="25"/>
      <c r="G2872" s="25"/>
      <c r="H2872" s="15"/>
      <c r="I2872" s="15"/>
    </row>
    <row r="2873" ht="24" customHeight="1" spans="1:9">
      <c r="A2873" s="8" t="s">
        <v>29061</v>
      </c>
      <c r="B2873" s="22" t="s">
        <v>29062</v>
      </c>
      <c r="C2873" s="12" t="s">
        <v>448</v>
      </c>
      <c r="D2873" s="8" t="s">
        <v>29063</v>
      </c>
      <c r="E2873" s="10" t="s">
        <v>22732</v>
      </c>
      <c r="F2873" s="25"/>
      <c r="G2873" s="25"/>
      <c r="H2873" s="15"/>
      <c r="I2873" s="15"/>
    </row>
    <row r="2874" ht="24" customHeight="1" spans="1:9">
      <c r="A2874" s="8" t="s">
        <v>29064</v>
      </c>
      <c r="B2874" s="22" t="s">
        <v>29065</v>
      </c>
      <c r="C2874" s="12" t="s">
        <v>448</v>
      </c>
      <c r="D2874" s="8" t="s">
        <v>24345</v>
      </c>
      <c r="E2874" s="10" t="s">
        <v>22732</v>
      </c>
      <c r="F2874" s="25"/>
      <c r="G2874" s="25"/>
      <c r="H2874" s="15"/>
      <c r="I2874" s="15"/>
    </row>
    <row r="2875" ht="24" customHeight="1" spans="1:9">
      <c r="A2875" s="8" t="s">
        <v>29066</v>
      </c>
      <c r="B2875" s="22" t="s">
        <v>29067</v>
      </c>
      <c r="C2875" s="12" t="s">
        <v>448</v>
      </c>
      <c r="D2875" s="8" t="s">
        <v>29068</v>
      </c>
      <c r="E2875" s="10" t="s">
        <v>22732</v>
      </c>
      <c r="F2875" s="25"/>
      <c r="G2875" s="25"/>
      <c r="H2875" s="15"/>
      <c r="I2875" s="15"/>
    </row>
    <row r="2876" ht="24" customHeight="1" spans="1:9">
      <c r="A2876" s="8" t="s">
        <v>29069</v>
      </c>
      <c r="B2876" s="22" t="s">
        <v>29070</v>
      </c>
      <c r="C2876" s="12" t="s">
        <v>448</v>
      </c>
      <c r="D2876" s="8" t="s">
        <v>29071</v>
      </c>
      <c r="E2876" s="10" t="s">
        <v>22732</v>
      </c>
      <c r="F2876" s="25"/>
      <c r="G2876" s="25"/>
      <c r="H2876" s="15"/>
      <c r="I2876" s="15"/>
    </row>
    <row r="2877" ht="24" customHeight="1" spans="1:9">
      <c r="A2877" s="8" t="s">
        <v>29072</v>
      </c>
      <c r="B2877" s="22" t="s">
        <v>29073</v>
      </c>
      <c r="C2877" s="12" t="s">
        <v>448</v>
      </c>
      <c r="D2877" s="8" t="s">
        <v>29074</v>
      </c>
      <c r="E2877" s="10" t="s">
        <v>22732</v>
      </c>
      <c r="F2877" s="25"/>
      <c r="G2877" s="25"/>
      <c r="H2877" s="15"/>
      <c r="I2877" s="15"/>
    </row>
    <row r="2878" ht="24" customHeight="1" spans="1:9">
      <c r="A2878" s="8" t="s">
        <v>29075</v>
      </c>
      <c r="B2878" s="22" t="s">
        <v>29076</v>
      </c>
      <c r="C2878" s="12" t="s">
        <v>448</v>
      </c>
      <c r="D2878" s="8" t="s">
        <v>29077</v>
      </c>
      <c r="E2878" s="10" t="s">
        <v>22732</v>
      </c>
      <c r="F2878" s="25"/>
      <c r="G2878" s="25"/>
      <c r="H2878" s="15"/>
      <c r="I2878" s="15"/>
    </row>
    <row r="2879" ht="24" customHeight="1" spans="1:9">
      <c r="A2879" s="8" t="s">
        <v>29078</v>
      </c>
      <c r="B2879" s="22" t="s">
        <v>29079</v>
      </c>
      <c r="C2879" s="12" t="s">
        <v>448</v>
      </c>
      <c r="D2879" s="8" t="s">
        <v>29080</v>
      </c>
      <c r="E2879" s="10" t="s">
        <v>22732</v>
      </c>
      <c r="F2879" s="25"/>
      <c r="G2879" s="25"/>
      <c r="H2879" s="15"/>
      <c r="I2879" s="15"/>
    </row>
    <row r="2880" ht="24" customHeight="1" spans="1:9">
      <c r="A2880" s="8" t="s">
        <v>29081</v>
      </c>
      <c r="B2880" s="22" t="s">
        <v>29082</v>
      </c>
      <c r="C2880" s="12" t="s">
        <v>448</v>
      </c>
      <c r="D2880" s="8" t="s">
        <v>29083</v>
      </c>
      <c r="E2880" s="10" t="s">
        <v>22732</v>
      </c>
      <c r="F2880" s="25"/>
      <c r="G2880" s="25"/>
      <c r="H2880" s="15"/>
      <c r="I2880" s="15"/>
    </row>
    <row r="2881" ht="24" customHeight="1" spans="1:9">
      <c r="A2881" s="8" t="s">
        <v>29084</v>
      </c>
      <c r="B2881" s="22" t="s">
        <v>29085</v>
      </c>
      <c r="C2881" s="12" t="s">
        <v>448</v>
      </c>
      <c r="D2881" s="8" t="s">
        <v>26005</v>
      </c>
      <c r="E2881" s="10" t="s">
        <v>22732</v>
      </c>
      <c r="F2881" s="25"/>
      <c r="G2881" s="25"/>
      <c r="H2881" s="15"/>
      <c r="I2881" s="15"/>
    </row>
    <row r="2882" ht="24" customHeight="1" spans="1:9">
      <c r="A2882" s="8" t="s">
        <v>29086</v>
      </c>
      <c r="B2882" s="22" t="s">
        <v>29087</v>
      </c>
      <c r="C2882" s="12" t="s">
        <v>448</v>
      </c>
      <c r="D2882" s="8" t="s">
        <v>29088</v>
      </c>
      <c r="E2882" s="10" t="s">
        <v>22732</v>
      </c>
      <c r="F2882" s="25"/>
      <c r="G2882" s="25"/>
      <c r="H2882" s="15"/>
      <c r="I2882" s="15"/>
    </row>
    <row r="2883" ht="24" customHeight="1" spans="1:9">
      <c r="A2883" s="8" t="s">
        <v>29089</v>
      </c>
      <c r="B2883" s="22" t="s">
        <v>29090</v>
      </c>
      <c r="C2883" s="12" t="s">
        <v>448</v>
      </c>
      <c r="D2883" s="8" t="s">
        <v>29091</v>
      </c>
      <c r="E2883" s="10" t="s">
        <v>22732</v>
      </c>
      <c r="F2883" s="25"/>
      <c r="G2883" s="25"/>
      <c r="H2883" s="15"/>
      <c r="I2883" s="15"/>
    </row>
    <row r="2884" ht="24" customHeight="1" spans="1:9">
      <c r="A2884" s="8" t="s">
        <v>29092</v>
      </c>
      <c r="B2884" s="22" t="s">
        <v>29093</v>
      </c>
      <c r="C2884" s="12" t="s">
        <v>448</v>
      </c>
      <c r="D2884" s="8" t="s">
        <v>29094</v>
      </c>
      <c r="E2884" s="10" t="s">
        <v>22732</v>
      </c>
      <c r="F2884" s="25"/>
      <c r="G2884" s="25"/>
      <c r="H2884" s="15"/>
      <c r="I2884" s="15"/>
    </row>
    <row r="2885" ht="24" customHeight="1" spans="1:9">
      <c r="A2885" s="8" t="s">
        <v>29095</v>
      </c>
      <c r="B2885" s="22" t="s">
        <v>29096</v>
      </c>
      <c r="C2885" s="12" t="s">
        <v>448</v>
      </c>
      <c r="D2885" s="8" t="s">
        <v>29097</v>
      </c>
      <c r="E2885" s="10" t="s">
        <v>22732</v>
      </c>
      <c r="F2885" s="25"/>
      <c r="G2885" s="25"/>
      <c r="H2885" s="15"/>
      <c r="I2885" s="15"/>
    </row>
    <row r="2886" ht="24" customHeight="1" spans="1:9">
      <c r="A2886" s="8" t="s">
        <v>29098</v>
      </c>
      <c r="B2886" s="22" t="s">
        <v>29099</v>
      </c>
      <c r="C2886" s="12" t="s">
        <v>448</v>
      </c>
      <c r="D2886" s="8" t="s">
        <v>29100</v>
      </c>
      <c r="E2886" s="10" t="s">
        <v>22732</v>
      </c>
      <c r="F2886" s="25"/>
      <c r="G2886" s="25"/>
      <c r="H2886" s="15"/>
      <c r="I2886" s="15"/>
    </row>
    <row r="2887" ht="24" customHeight="1" spans="1:9">
      <c r="A2887" s="8" t="s">
        <v>29101</v>
      </c>
      <c r="B2887" s="22" t="s">
        <v>29102</v>
      </c>
      <c r="C2887" s="12" t="s">
        <v>448</v>
      </c>
      <c r="D2887" s="11" t="s">
        <v>29103</v>
      </c>
      <c r="E2887" s="10" t="s">
        <v>22732</v>
      </c>
      <c r="F2887" s="25"/>
      <c r="G2887" s="25"/>
      <c r="H2887" s="15"/>
      <c r="I2887" s="15"/>
    </row>
    <row r="2888" ht="24" customHeight="1" spans="1:9">
      <c r="A2888" s="12" t="s">
        <v>29104</v>
      </c>
      <c r="B2888" s="22" t="s">
        <v>29105</v>
      </c>
      <c r="C2888" s="12" t="s">
        <v>448</v>
      </c>
      <c r="D2888" s="8" t="s">
        <v>29106</v>
      </c>
      <c r="E2888" s="10" t="s">
        <v>22732</v>
      </c>
      <c r="F2888" s="25"/>
      <c r="G2888" s="25"/>
      <c r="H2888" s="15"/>
      <c r="I2888" s="15"/>
    </row>
    <row r="2889" ht="24" customHeight="1" spans="1:9">
      <c r="A2889" s="12" t="s">
        <v>29107</v>
      </c>
      <c r="B2889" s="22" t="s">
        <v>29108</v>
      </c>
      <c r="C2889" s="12" t="s">
        <v>448</v>
      </c>
      <c r="D2889" s="8" t="s">
        <v>29109</v>
      </c>
      <c r="E2889" s="10" t="s">
        <v>22732</v>
      </c>
      <c r="F2889" s="25"/>
      <c r="G2889" s="25"/>
      <c r="H2889" s="15"/>
      <c r="I2889" s="15"/>
    </row>
    <row r="2890" ht="24" customHeight="1" spans="1:9">
      <c r="A2890" s="12" t="s">
        <v>29110</v>
      </c>
      <c r="B2890" s="22" t="s">
        <v>29111</v>
      </c>
      <c r="C2890" s="12" t="s">
        <v>448</v>
      </c>
      <c r="D2890" s="8" t="s">
        <v>29112</v>
      </c>
      <c r="E2890" s="10" t="s">
        <v>22732</v>
      </c>
      <c r="F2890" s="25"/>
      <c r="G2890" s="25"/>
      <c r="H2890" s="15"/>
      <c r="I2890" s="15"/>
    </row>
    <row r="2891" ht="24" customHeight="1" spans="1:9">
      <c r="A2891" s="12" t="s">
        <v>29113</v>
      </c>
      <c r="B2891" s="22" t="s">
        <v>29114</v>
      </c>
      <c r="C2891" s="12" t="s">
        <v>448</v>
      </c>
      <c r="D2891" s="8" t="s">
        <v>24236</v>
      </c>
      <c r="E2891" s="10" t="s">
        <v>22732</v>
      </c>
      <c r="F2891" s="25"/>
      <c r="G2891" s="25"/>
      <c r="H2891" s="15"/>
      <c r="I2891" s="15"/>
    </row>
    <row r="2892" ht="24" customHeight="1" spans="1:9">
      <c r="A2892" s="12" t="s">
        <v>29115</v>
      </c>
      <c r="B2892" s="22" t="s">
        <v>29116</v>
      </c>
      <c r="C2892" s="12" t="s">
        <v>448</v>
      </c>
      <c r="D2892" s="8" t="s">
        <v>29117</v>
      </c>
      <c r="E2892" s="10" t="s">
        <v>22732</v>
      </c>
      <c r="F2892" s="25"/>
      <c r="G2892" s="25"/>
      <c r="H2892" s="15"/>
      <c r="I2892" s="15"/>
    </row>
    <row r="2893" ht="24" customHeight="1" spans="1:9">
      <c r="A2893" s="12" t="s">
        <v>29118</v>
      </c>
      <c r="B2893" s="22" t="s">
        <v>29119</v>
      </c>
      <c r="C2893" s="12" t="s">
        <v>448</v>
      </c>
      <c r="D2893" s="8" t="s">
        <v>29120</v>
      </c>
      <c r="E2893" s="10" t="s">
        <v>22732</v>
      </c>
      <c r="F2893" s="25"/>
      <c r="G2893" s="25"/>
      <c r="H2893" s="15"/>
      <c r="I2893" s="15"/>
    </row>
    <row r="2894" ht="24" customHeight="1" spans="1:9">
      <c r="A2894" s="12" t="s">
        <v>29121</v>
      </c>
      <c r="B2894" s="22" t="s">
        <v>29122</v>
      </c>
      <c r="C2894" s="12" t="s">
        <v>448</v>
      </c>
      <c r="D2894" s="8" t="s">
        <v>27905</v>
      </c>
      <c r="E2894" s="10" t="s">
        <v>22732</v>
      </c>
      <c r="F2894" s="25"/>
      <c r="G2894" s="25"/>
      <c r="H2894" s="15"/>
      <c r="I2894" s="15"/>
    </row>
    <row r="2895" ht="24" customHeight="1" spans="1:9">
      <c r="A2895" s="12" t="s">
        <v>29123</v>
      </c>
      <c r="B2895" s="22" t="s">
        <v>29124</v>
      </c>
      <c r="C2895" s="12" t="s">
        <v>448</v>
      </c>
      <c r="D2895" s="8" t="s">
        <v>29125</v>
      </c>
      <c r="E2895" s="10" t="s">
        <v>22732</v>
      </c>
      <c r="F2895" s="25"/>
      <c r="G2895" s="25"/>
      <c r="H2895" s="15"/>
      <c r="I2895" s="15"/>
    </row>
    <row r="2896" ht="24" customHeight="1" spans="1:9">
      <c r="A2896" s="8" t="s">
        <v>29126</v>
      </c>
      <c r="B2896" s="22" t="s">
        <v>29127</v>
      </c>
      <c r="C2896" s="12" t="s">
        <v>448</v>
      </c>
      <c r="D2896" s="8" t="s">
        <v>29128</v>
      </c>
      <c r="E2896" s="10" t="s">
        <v>22732</v>
      </c>
      <c r="F2896" s="25"/>
      <c r="G2896" s="25"/>
      <c r="H2896" s="15"/>
      <c r="I2896" s="15"/>
    </row>
    <row r="2897" ht="24" customHeight="1" spans="1:9">
      <c r="A2897" s="8" t="s">
        <v>29129</v>
      </c>
      <c r="B2897" s="22" t="s">
        <v>29130</v>
      </c>
      <c r="C2897" s="12" t="s">
        <v>448</v>
      </c>
      <c r="D2897" s="8" t="s">
        <v>24886</v>
      </c>
      <c r="E2897" s="10" t="s">
        <v>22732</v>
      </c>
      <c r="F2897" s="25"/>
      <c r="G2897" s="25"/>
      <c r="H2897" s="15"/>
      <c r="I2897" s="15"/>
    </row>
    <row r="2898" ht="24" customHeight="1" spans="1:9">
      <c r="A2898" s="8" t="s">
        <v>29131</v>
      </c>
      <c r="B2898" s="22" t="s">
        <v>29132</v>
      </c>
      <c r="C2898" s="12" t="s">
        <v>448</v>
      </c>
      <c r="D2898" s="8" t="s">
        <v>29133</v>
      </c>
      <c r="E2898" s="10" t="s">
        <v>22732</v>
      </c>
      <c r="F2898" s="25"/>
      <c r="G2898" s="25"/>
      <c r="H2898" s="15"/>
      <c r="I2898" s="15"/>
    </row>
    <row r="2899" ht="24" customHeight="1" spans="1:9">
      <c r="A2899" s="12" t="s">
        <v>29134</v>
      </c>
      <c r="B2899" s="22" t="s">
        <v>29135</v>
      </c>
      <c r="C2899" s="12" t="s">
        <v>448</v>
      </c>
      <c r="D2899" s="8" t="s">
        <v>29136</v>
      </c>
      <c r="E2899" s="10" t="s">
        <v>22732</v>
      </c>
      <c r="F2899" s="25"/>
      <c r="G2899" s="25"/>
      <c r="H2899" s="15"/>
      <c r="I2899" s="15"/>
    </row>
    <row r="2900" ht="24" customHeight="1" spans="1:9">
      <c r="A2900" s="12" t="s">
        <v>29137</v>
      </c>
      <c r="B2900" s="22" t="s">
        <v>29138</v>
      </c>
      <c r="C2900" s="12" t="s">
        <v>448</v>
      </c>
      <c r="D2900" s="8" t="s">
        <v>29139</v>
      </c>
      <c r="E2900" s="10" t="s">
        <v>22732</v>
      </c>
      <c r="F2900" s="25"/>
      <c r="G2900" s="25"/>
      <c r="H2900" s="15"/>
      <c r="I2900" s="15"/>
    </row>
    <row r="2901" ht="24" customHeight="1" spans="1:9">
      <c r="A2901" s="12" t="s">
        <v>29140</v>
      </c>
      <c r="B2901" s="22" t="s">
        <v>29141</v>
      </c>
      <c r="C2901" s="12" t="s">
        <v>448</v>
      </c>
      <c r="D2901" s="8" t="s">
        <v>29142</v>
      </c>
      <c r="E2901" s="10" t="s">
        <v>22732</v>
      </c>
      <c r="F2901" s="25"/>
      <c r="G2901" s="25"/>
      <c r="H2901" s="15"/>
      <c r="I2901" s="15"/>
    </row>
    <row r="2902" ht="24" customHeight="1" spans="1:9">
      <c r="A2902" s="12" t="s">
        <v>29143</v>
      </c>
      <c r="B2902" s="22" t="s">
        <v>8454</v>
      </c>
      <c r="C2902" s="12" t="s">
        <v>448</v>
      </c>
      <c r="D2902" s="8" t="s">
        <v>29144</v>
      </c>
      <c r="E2902" s="10" t="s">
        <v>22732</v>
      </c>
      <c r="F2902" s="25"/>
      <c r="G2902" s="25"/>
      <c r="H2902" s="15"/>
      <c r="I2902" s="15"/>
    </row>
    <row r="2903" ht="24" customHeight="1" spans="1:9">
      <c r="A2903" s="12" t="s">
        <v>29145</v>
      </c>
      <c r="B2903" s="22" t="s">
        <v>8455</v>
      </c>
      <c r="C2903" s="12" t="s">
        <v>448</v>
      </c>
      <c r="D2903" s="8" t="s">
        <v>29146</v>
      </c>
      <c r="E2903" s="10" t="s">
        <v>22732</v>
      </c>
      <c r="F2903" s="25"/>
      <c r="G2903" s="25"/>
      <c r="H2903" s="15"/>
      <c r="I2903" s="15"/>
    </row>
    <row r="2904" ht="24" customHeight="1" spans="1:9">
      <c r="A2904" s="12" t="s">
        <v>29147</v>
      </c>
      <c r="B2904" s="22" t="s">
        <v>8456</v>
      </c>
      <c r="C2904" s="12" t="s">
        <v>448</v>
      </c>
      <c r="D2904" s="8" t="s">
        <v>29148</v>
      </c>
      <c r="E2904" s="10" t="s">
        <v>22732</v>
      </c>
      <c r="F2904" s="25"/>
      <c r="G2904" s="25"/>
      <c r="H2904" s="15"/>
      <c r="I2904" s="15"/>
    </row>
    <row r="2905" ht="24" customHeight="1" spans="1:9">
      <c r="A2905" s="12" t="s">
        <v>29149</v>
      </c>
      <c r="B2905" s="22" t="s">
        <v>8457</v>
      </c>
      <c r="C2905" s="12" t="s">
        <v>448</v>
      </c>
      <c r="D2905" s="8" t="s">
        <v>29150</v>
      </c>
      <c r="E2905" s="10" t="s">
        <v>22732</v>
      </c>
      <c r="F2905" s="25"/>
      <c r="G2905" s="25"/>
      <c r="H2905" s="15"/>
      <c r="I2905" s="15"/>
    </row>
    <row r="2906" ht="24" customHeight="1" spans="1:9">
      <c r="A2906" s="12" t="s">
        <v>29151</v>
      </c>
      <c r="B2906" s="22" t="s">
        <v>8458</v>
      </c>
      <c r="C2906" s="12" t="s">
        <v>448</v>
      </c>
      <c r="D2906" s="8" t="s">
        <v>29152</v>
      </c>
      <c r="E2906" s="10" t="s">
        <v>22732</v>
      </c>
      <c r="F2906" s="25"/>
      <c r="G2906" s="25"/>
      <c r="H2906" s="15"/>
      <c r="I2906" s="15"/>
    </row>
    <row r="2907" ht="24" customHeight="1" spans="1:9">
      <c r="A2907" s="12" t="s">
        <v>29153</v>
      </c>
      <c r="B2907" s="22" t="s">
        <v>8459</v>
      </c>
      <c r="C2907" s="12" t="s">
        <v>448</v>
      </c>
      <c r="D2907" s="8" t="s">
        <v>29154</v>
      </c>
      <c r="E2907" s="10" t="s">
        <v>22732</v>
      </c>
      <c r="F2907" s="25"/>
      <c r="G2907" s="25"/>
      <c r="H2907" s="15"/>
      <c r="I2907" s="15"/>
    </row>
    <row r="2908" ht="24" customHeight="1" spans="1:9">
      <c r="A2908" s="12" t="s">
        <v>29155</v>
      </c>
      <c r="B2908" s="22" t="s">
        <v>8460</v>
      </c>
      <c r="C2908" s="12" t="s">
        <v>448</v>
      </c>
      <c r="D2908" s="8" t="s">
        <v>29156</v>
      </c>
      <c r="E2908" s="10" t="s">
        <v>22732</v>
      </c>
      <c r="F2908" s="25"/>
      <c r="G2908" s="25"/>
      <c r="H2908" s="15"/>
      <c r="I2908" s="15"/>
    </row>
    <row r="2909" ht="24" customHeight="1" spans="1:9">
      <c r="A2909" s="12" t="s">
        <v>29157</v>
      </c>
      <c r="B2909" s="22" t="s">
        <v>8461</v>
      </c>
      <c r="C2909" s="12" t="s">
        <v>448</v>
      </c>
      <c r="D2909" s="8" t="s">
        <v>29158</v>
      </c>
      <c r="E2909" s="10" t="s">
        <v>22732</v>
      </c>
      <c r="F2909" s="25"/>
      <c r="G2909" s="25"/>
      <c r="H2909" s="15"/>
      <c r="I2909" s="15"/>
    </row>
    <row r="2910" ht="24" customHeight="1" spans="1:9">
      <c r="A2910" s="12" t="s">
        <v>29159</v>
      </c>
      <c r="B2910" s="22" t="s">
        <v>8462</v>
      </c>
      <c r="C2910" s="12" t="s">
        <v>448</v>
      </c>
      <c r="D2910" s="8" t="s">
        <v>29160</v>
      </c>
      <c r="E2910" s="10" t="s">
        <v>22732</v>
      </c>
      <c r="F2910" s="25"/>
      <c r="G2910" s="25"/>
      <c r="H2910" s="15"/>
      <c r="I2910" s="15"/>
    </row>
    <row r="2911" ht="24" customHeight="1" spans="1:9">
      <c r="A2911" s="12" t="s">
        <v>29161</v>
      </c>
      <c r="B2911" s="22" t="s">
        <v>8463</v>
      </c>
      <c r="C2911" s="12" t="s">
        <v>448</v>
      </c>
      <c r="D2911" s="8" t="s">
        <v>29162</v>
      </c>
      <c r="E2911" s="10" t="s">
        <v>22732</v>
      </c>
      <c r="F2911" s="25"/>
      <c r="G2911" s="25"/>
      <c r="H2911" s="15"/>
      <c r="I2911" s="15"/>
    </row>
    <row r="2912" ht="24" customHeight="1" spans="1:9">
      <c r="A2912" s="8" t="s">
        <v>29163</v>
      </c>
      <c r="B2912" s="22" t="s">
        <v>8464</v>
      </c>
      <c r="C2912" s="12" t="s">
        <v>448</v>
      </c>
      <c r="D2912" s="8" t="s">
        <v>29164</v>
      </c>
      <c r="E2912" s="10" t="s">
        <v>22732</v>
      </c>
      <c r="F2912" s="25"/>
      <c r="G2912" s="25"/>
      <c r="H2912" s="15"/>
      <c r="I2912" s="15"/>
    </row>
    <row r="2913" ht="24" customHeight="1" spans="1:9">
      <c r="A2913" s="8" t="s">
        <v>29165</v>
      </c>
      <c r="B2913" s="22" t="s">
        <v>8465</v>
      </c>
      <c r="C2913" s="12" t="s">
        <v>448</v>
      </c>
      <c r="D2913" s="8" t="s">
        <v>29166</v>
      </c>
      <c r="E2913" s="10" t="s">
        <v>22732</v>
      </c>
      <c r="F2913" s="25"/>
      <c r="G2913" s="25"/>
      <c r="H2913" s="15"/>
      <c r="I2913" s="15"/>
    </row>
    <row r="2914" ht="24" customHeight="1" spans="1:9">
      <c r="A2914" s="8" t="s">
        <v>29167</v>
      </c>
      <c r="B2914" s="22" t="s">
        <v>8466</v>
      </c>
      <c r="C2914" s="12" t="s">
        <v>448</v>
      </c>
      <c r="D2914" s="8" t="s">
        <v>29168</v>
      </c>
      <c r="E2914" s="10" t="s">
        <v>22732</v>
      </c>
      <c r="F2914" s="25"/>
      <c r="G2914" s="25"/>
      <c r="H2914" s="15"/>
      <c r="I2914" s="15"/>
    </row>
    <row r="2915" ht="24" customHeight="1" spans="1:9">
      <c r="A2915" s="8" t="s">
        <v>29169</v>
      </c>
      <c r="B2915" s="22" t="s">
        <v>8467</v>
      </c>
      <c r="C2915" s="12" t="s">
        <v>448</v>
      </c>
      <c r="D2915" s="8" t="s">
        <v>29170</v>
      </c>
      <c r="E2915" s="10" t="s">
        <v>22732</v>
      </c>
      <c r="F2915" s="25"/>
      <c r="G2915" s="25"/>
      <c r="H2915" s="15"/>
      <c r="I2915" s="15"/>
    </row>
    <row r="2916" ht="24" customHeight="1" spans="1:9">
      <c r="A2916" s="12" t="s">
        <v>29171</v>
      </c>
      <c r="B2916" s="22" t="s">
        <v>8478</v>
      </c>
      <c r="C2916" s="12" t="s">
        <v>448</v>
      </c>
      <c r="D2916" s="8" t="s">
        <v>29172</v>
      </c>
      <c r="E2916" s="10" t="s">
        <v>22732</v>
      </c>
      <c r="F2916" s="25"/>
      <c r="G2916" s="25"/>
      <c r="H2916" s="15"/>
      <c r="I2916" s="15"/>
    </row>
    <row r="2917" ht="24" customHeight="1" spans="1:9">
      <c r="A2917" s="12" t="s">
        <v>29173</v>
      </c>
      <c r="B2917" s="22" t="s">
        <v>8479</v>
      </c>
      <c r="C2917" s="12" t="s">
        <v>448</v>
      </c>
      <c r="D2917" s="8" t="s">
        <v>29174</v>
      </c>
      <c r="E2917" s="10" t="s">
        <v>22732</v>
      </c>
      <c r="F2917" s="25"/>
      <c r="G2917" s="25"/>
      <c r="H2917" s="15"/>
      <c r="I2917" s="15"/>
    </row>
    <row r="2918" ht="24" customHeight="1" spans="1:9">
      <c r="A2918" s="12" t="s">
        <v>29175</v>
      </c>
      <c r="B2918" s="22" t="s">
        <v>8480</v>
      </c>
      <c r="C2918" s="12" t="s">
        <v>448</v>
      </c>
      <c r="D2918" s="8" t="s">
        <v>29176</v>
      </c>
      <c r="E2918" s="10" t="s">
        <v>22732</v>
      </c>
      <c r="F2918" s="25"/>
      <c r="G2918" s="25"/>
      <c r="H2918" s="15"/>
      <c r="I2918" s="15"/>
    </row>
    <row r="2919" ht="24" customHeight="1" spans="1:9">
      <c r="A2919" s="12" t="s">
        <v>29177</v>
      </c>
      <c r="B2919" s="22" t="s">
        <v>8481</v>
      </c>
      <c r="C2919" s="12" t="s">
        <v>448</v>
      </c>
      <c r="D2919" s="8" t="s">
        <v>29176</v>
      </c>
      <c r="E2919" s="10" t="s">
        <v>22732</v>
      </c>
      <c r="F2919" s="25"/>
      <c r="G2919" s="25"/>
      <c r="H2919" s="15"/>
      <c r="I2919" s="15"/>
    </row>
    <row r="2920" ht="24" customHeight="1" spans="1:9">
      <c r="A2920" s="12" t="s">
        <v>29178</v>
      </c>
      <c r="B2920" s="22" t="s">
        <v>8482</v>
      </c>
      <c r="C2920" s="12" t="s">
        <v>448</v>
      </c>
      <c r="D2920" s="8" t="s">
        <v>27870</v>
      </c>
      <c r="E2920" s="10" t="s">
        <v>22732</v>
      </c>
      <c r="F2920" s="25"/>
      <c r="G2920" s="25"/>
      <c r="H2920" s="15"/>
      <c r="I2920" s="15"/>
    </row>
    <row r="2921" ht="24" customHeight="1" spans="1:9">
      <c r="A2921" s="8" t="s">
        <v>29179</v>
      </c>
      <c r="B2921" s="22" t="s">
        <v>8483</v>
      </c>
      <c r="C2921" s="12" t="s">
        <v>448</v>
      </c>
      <c r="D2921" s="8" t="s">
        <v>29180</v>
      </c>
      <c r="E2921" s="10" t="s">
        <v>22732</v>
      </c>
      <c r="F2921" s="25"/>
      <c r="G2921" s="25"/>
      <c r="H2921" s="15"/>
      <c r="I2921" s="15"/>
    </row>
    <row r="2922" ht="24" customHeight="1" spans="1:9">
      <c r="A2922" s="8" t="s">
        <v>29181</v>
      </c>
      <c r="B2922" s="22" t="s">
        <v>8484</v>
      </c>
      <c r="C2922" s="12" t="s">
        <v>448</v>
      </c>
      <c r="D2922" s="8" t="s">
        <v>29182</v>
      </c>
      <c r="E2922" s="10" t="s">
        <v>22732</v>
      </c>
      <c r="F2922" s="25"/>
      <c r="G2922" s="25"/>
      <c r="H2922" s="15"/>
      <c r="I2922" s="15"/>
    </row>
    <row r="2923" ht="24" customHeight="1" spans="1:9">
      <c r="A2923" s="12" t="s">
        <v>29183</v>
      </c>
      <c r="B2923" s="22" t="s">
        <v>8485</v>
      </c>
      <c r="C2923" s="12" t="s">
        <v>448</v>
      </c>
      <c r="D2923" s="8" t="s">
        <v>29184</v>
      </c>
      <c r="E2923" s="10" t="s">
        <v>22732</v>
      </c>
      <c r="F2923" s="25"/>
      <c r="G2923" s="25"/>
      <c r="H2923" s="15"/>
      <c r="I2923" s="15"/>
    </row>
    <row r="2924" ht="24" customHeight="1" spans="1:9">
      <c r="A2924" s="12" t="s">
        <v>29185</v>
      </c>
      <c r="B2924" s="22" t="s">
        <v>8486</v>
      </c>
      <c r="C2924" s="12" t="s">
        <v>448</v>
      </c>
      <c r="D2924" s="8" t="s">
        <v>29186</v>
      </c>
      <c r="E2924" s="10" t="s">
        <v>22732</v>
      </c>
      <c r="F2924" s="25"/>
      <c r="G2924" s="25"/>
      <c r="H2924" s="15"/>
      <c r="I2924" s="15"/>
    </row>
    <row r="2925" ht="24" customHeight="1" spans="1:9">
      <c r="A2925" s="12" t="s">
        <v>29187</v>
      </c>
      <c r="B2925" s="22" t="s">
        <v>8487</v>
      </c>
      <c r="C2925" s="12" t="s">
        <v>448</v>
      </c>
      <c r="D2925" s="8" t="s">
        <v>29188</v>
      </c>
      <c r="E2925" s="10" t="s">
        <v>22732</v>
      </c>
      <c r="F2925" s="25"/>
      <c r="G2925" s="25"/>
      <c r="H2925" s="15"/>
      <c r="I2925" s="15"/>
    </row>
    <row r="2926" ht="24" customHeight="1" spans="1:9">
      <c r="A2926" s="12" t="s">
        <v>29189</v>
      </c>
      <c r="B2926" s="22" t="s">
        <v>8488</v>
      </c>
      <c r="C2926" s="12" t="s">
        <v>448</v>
      </c>
      <c r="D2926" s="8" t="s">
        <v>29188</v>
      </c>
      <c r="E2926" s="10" t="s">
        <v>22732</v>
      </c>
      <c r="F2926" s="25"/>
      <c r="G2926" s="25"/>
      <c r="H2926" s="15"/>
      <c r="I2926" s="15"/>
    </row>
    <row r="2927" ht="24" customHeight="1" spans="1:9">
      <c r="A2927" s="12" t="s">
        <v>29190</v>
      </c>
      <c r="B2927" s="22" t="s">
        <v>8489</v>
      </c>
      <c r="C2927" s="12" t="s">
        <v>448</v>
      </c>
      <c r="D2927" s="8" t="s">
        <v>29191</v>
      </c>
      <c r="E2927" s="10" t="s">
        <v>22732</v>
      </c>
      <c r="F2927" s="25"/>
      <c r="G2927" s="25"/>
      <c r="H2927" s="15"/>
      <c r="I2927" s="15"/>
    </row>
    <row r="2928" ht="24" customHeight="1" spans="1:9">
      <c r="A2928" s="12" t="s">
        <v>29192</v>
      </c>
      <c r="B2928" s="22" t="s">
        <v>8490</v>
      </c>
      <c r="C2928" s="12" t="s">
        <v>448</v>
      </c>
      <c r="D2928" s="8" t="s">
        <v>29193</v>
      </c>
      <c r="E2928" s="10" t="s">
        <v>22732</v>
      </c>
      <c r="F2928" s="25"/>
      <c r="G2928" s="25"/>
      <c r="H2928" s="15"/>
      <c r="I2928" s="15"/>
    </row>
    <row r="2929" ht="24" customHeight="1" spans="1:9">
      <c r="A2929" s="12" t="s">
        <v>29194</v>
      </c>
      <c r="B2929" s="22" t="s">
        <v>8491</v>
      </c>
      <c r="C2929" s="12" t="s">
        <v>448</v>
      </c>
      <c r="D2929" s="8" t="s">
        <v>29195</v>
      </c>
      <c r="E2929" s="10" t="s">
        <v>22732</v>
      </c>
      <c r="F2929" s="25"/>
      <c r="G2929" s="25"/>
      <c r="H2929" s="15"/>
      <c r="I2929" s="15"/>
    </row>
    <row r="2930" ht="24" customHeight="1" spans="1:9">
      <c r="A2930" s="12" t="s">
        <v>29196</v>
      </c>
      <c r="B2930" s="22" t="s">
        <v>8492</v>
      </c>
      <c r="C2930" s="12" t="s">
        <v>448</v>
      </c>
      <c r="D2930" s="8" t="s">
        <v>29197</v>
      </c>
      <c r="E2930" s="10" t="s">
        <v>22732</v>
      </c>
      <c r="F2930" s="25"/>
      <c r="G2930" s="25"/>
      <c r="H2930" s="15"/>
      <c r="I2930" s="15"/>
    </row>
    <row r="2931" ht="24" customHeight="1" spans="1:9">
      <c r="A2931" s="12" t="s">
        <v>29198</v>
      </c>
      <c r="B2931" s="22" t="s">
        <v>8493</v>
      </c>
      <c r="C2931" s="12" t="s">
        <v>448</v>
      </c>
      <c r="D2931" s="8" t="s">
        <v>29199</v>
      </c>
      <c r="E2931" s="10" t="s">
        <v>22732</v>
      </c>
      <c r="F2931" s="25"/>
      <c r="G2931" s="25"/>
      <c r="H2931" s="15"/>
      <c r="I2931" s="15"/>
    </row>
    <row r="2932" ht="24" customHeight="1" spans="1:9">
      <c r="A2932" s="12" t="s">
        <v>29200</v>
      </c>
      <c r="B2932" s="22" t="s">
        <v>8494</v>
      </c>
      <c r="C2932" s="12" t="s">
        <v>448</v>
      </c>
      <c r="D2932" s="8" t="s">
        <v>29201</v>
      </c>
      <c r="E2932" s="10" t="s">
        <v>22732</v>
      </c>
      <c r="F2932" s="25"/>
      <c r="G2932" s="25"/>
      <c r="H2932" s="15"/>
      <c r="I2932" s="15"/>
    </row>
    <row r="2933" ht="24" customHeight="1" spans="1:9">
      <c r="A2933" s="8" t="s">
        <v>29202</v>
      </c>
      <c r="B2933" s="22" t="s">
        <v>8495</v>
      </c>
      <c r="C2933" s="12" t="s">
        <v>448</v>
      </c>
      <c r="D2933" s="8" t="s">
        <v>29201</v>
      </c>
      <c r="E2933" s="10" t="s">
        <v>22732</v>
      </c>
      <c r="F2933" s="25"/>
      <c r="G2933" s="25"/>
      <c r="H2933" s="15"/>
      <c r="I2933" s="15"/>
    </row>
    <row r="2934" ht="24" customHeight="1" spans="1:9">
      <c r="A2934" s="8" t="s">
        <v>29203</v>
      </c>
      <c r="B2934" s="22" t="s">
        <v>8496</v>
      </c>
      <c r="C2934" s="12" t="s">
        <v>448</v>
      </c>
      <c r="D2934" s="8" t="s">
        <v>29204</v>
      </c>
      <c r="E2934" s="10" t="s">
        <v>22732</v>
      </c>
      <c r="F2934" s="25"/>
      <c r="G2934" s="25"/>
      <c r="H2934" s="15"/>
      <c r="I2934" s="15"/>
    </row>
    <row r="2935" ht="24" customHeight="1" spans="1:9">
      <c r="A2935" s="8" t="s">
        <v>29205</v>
      </c>
      <c r="B2935" s="22" t="s">
        <v>8497</v>
      </c>
      <c r="C2935" s="12" t="s">
        <v>448</v>
      </c>
      <c r="D2935" s="8" t="s">
        <v>29206</v>
      </c>
      <c r="E2935" s="10" t="s">
        <v>22732</v>
      </c>
      <c r="F2935" s="25"/>
      <c r="G2935" s="25"/>
      <c r="H2935" s="15"/>
      <c r="I2935" s="15"/>
    </row>
    <row r="2936" ht="24" customHeight="1" spans="1:9">
      <c r="A2936" s="8" t="s">
        <v>29207</v>
      </c>
      <c r="B2936" s="22" t="s">
        <v>8498</v>
      </c>
      <c r="C2936" s="12" t="s">
        <v>448</v>
      </c>
      <c r="D2936" s="8" t="s">
        <v>29208</v>
      </c>
      <c r="E2936" s="10" t="s">
        <v>22732</v>
      </c>
      <c r="F2936" s="25"/>
      <c r="G2936" s="25"/>
      <c r="H2936" s="15"/>
      <c r="I2936" s="15"/>
    </row>
    <row r="2937" ht="24" customHeight="1" spans="1:9">
      <c r="A2937" s="8" t="s">
        <v>29209</v>
      </c>
      <c r="B2937" s="22" t="s">
        <v>8499</v>
      </c>
      <c r="C2937" s="12" t="s">
        <v>448</v>
      </c>
      <c r="D2937" s="8" t="s">
        <v>29210</v>
      </c>
      <c r="E2937" s="10" t="s">
        <v>22732</v>
      </c>
      <c r="F2937" s="25"/>
      <c r="G2937" s="25"/>
      <c r="H2937" s="15"/>
      <c r="I2937" s="15"/>
    </row>
    <row r="2938" ht="24" customHeight="1" spans="1:9">
      <c r="A2938" s="8" t="s">
        <v>29211</v>
      </c>
      <c r="B2938" s="22" t="s">
        <v>8500</v>
      </c>
      <c r="C2938" s="12" t="s">
        <v>448</v>
      </c>
      <c r="D2938" s="11" t="s">
        <v>29212</v>
      </c>
      <c r="E2938" s="10" t="s">
        <v>22732</v>
      </c>
      <c r="F2938" s="25"/>
      <c r="G2938" s="25"/>
      <c r="H2938" s="15"/>
      <c r="I2938" s="15"/>
    </row>
    <row r="2939" ht="24" customHeight="1" spans="1:9">
      <c r="A2939" s="8" t="s">
        <v>29213</v>
      </c>
      <c r="B2939" s="22" t="s">
        <v>8501</v>
      </c>
      <c r="C2939" s="12" t="s">
        <v>448</v>
      </c>
      <c r="D2939" s="8" t="s">
        <v>29214</v>
      </c>
      <c r="E2939" s="10" t="s">
        <v>22732</v>
      </c>
      <c r="F2939" s="25"/>
      <c r="G2939" s="25"/>
      <c r="H2939" s="15"/>
      <c r="I2939" s="15"/>
    </row>
    <row r="2940" ht="24" customHeight="1" spans="1:9">
      <c r="A2940" s="8" t="s">
        <v>29215</v>
      </c>
      <c r="B2940" s="22" t="s">
        <v>8502</v>
      </c>
      <c r="C2940" s="12" t="s">
        <v>448</v>
      </c>
      <c r="D2940" s="11" t="s">
        <v>29216</v>
      </c>
      <c r="E2940" s="10" t="s">
        <v>22732</v>
      </c>
      <c r="F2940" s="25"/>
      <c r="G2940" s="25"/>
      <c r="H2940" s="15"/>
      <c r="I2940" s="15"/>
    </row>
    <row r="2941" ht="24" customHeight="1" spans="1:9">
      <c r="A2941" s="8" t="s">
        <v>29217</v>
      </c>
      <c r="B2941" s="22" t="s">
        <v>8503</v>
      </c>
      <c r="C2941" s="12" t="s">
        <v>448</v>
      </c>
      <c r="D2941" s="8" t="s">
        <v>29218</v>
      </c>
      <c r="E2941" s="10" t="s">
        <v>22732</v>
      </c>
      <c r="F2941" s="25"/>
      <c r="G2941" s="25"/>
      <c r="H2941" s="15"/>
      <c r="I2941" s="15"/>
    </row>
    <row r="2942" ht="24" customHeight="1" spans="1:9">
      <c r="A2942" s="8" t="s">
        <v>29219</v>
      </c>
      <c r="B2942" s="22" t="s">
        <v>8504</v>
      </c>
      <c r="C2942" s="12" t="s">
        <v>448</v>
      </c>
      <c r="D2942" s="11" t="s">
        <v>29220</v>
      </c>
      <c r="E2942" s="10" t="s">
        <v>22732</v>
      </c>
      <c r="F2942" s="25"/>
      <c r="G2942" s="25"/>
      <c r="H2942" s="15"/>
      <c r="I2942" s="15"/>
    </row>
    <row r="2943" ht="24" customHeight="1" spans="1:9">
      <c r="A2943" s="8" t="s">
        <v>29221</v>
      </c>
      <c r="B2943" s="22" t="s">
        <v>8505</v>
      </c>
      <c r="C2943" s="12" t="s">
        <v>448</v>
      </c>
      <c r="D2943" s="11" t="s">
        <v>29222</v>
      </c>
      <c r="E2943" s="10" t="s">
        <v>22732</v>
      </c>
      <c r="F2943" s="25"/>
      <c r="G2943" s="25"/>
      <c r="H2943" s="15"/>
      <c r="I2943" s="15"/>
    </row>
    <row r="2944" ht="24" customHeight="1" spans="1:9">
      <c r="A2944" s="8" t="s">
        <v>29223</v>
      </c>
      <c r="B2944" s="22" t="s">
        <v>8506</v>
      </c>
      <c r="C2944" s="12" t="s">
        <v>448</v>
      </c>
      <c r="D2944" s="11" t="s">
        <v>29224</v>
      </c>
      <c r="E2944" s="10" t="s">
        <v>22732</v>
      </c>
      <c r="F2944" s="25"/>
      <c r="G2944" s="25"/>
      <c r="H2944" s="15"/>
      <c r="I2944" s="15"/>
    </row>
    <row r="2945" ht="24" customHeight="1" spans="1:9">
      <c r="A2945" s="8" t="s">
        <v>29225</v>
      </c>
      <c r="B2945" s="22" t="s">
        <v>8507</v>
      </c>
      <c r="C2945" s="12" t="s">
        <v>448</v>
      </c>
      <c r="D2945" s="11" t="s">
        <v>29226</v>
      </c>
      <c r="E2945" s="10" t="s">
        <v>22732</v>
      </c>
      <c r="F2945" s="25"/>
      <c r="G2945" s="25"/>
      <c r="H2945" s="15"/>
      <c r="I2945" s="15"/>
    </row>
    <row r="2946" ht="24" customHeight="1" spans="1:9">
      <c r="A2946" s="8" t="s">
        <v>29227</v>
      </c>
      <c r="B2946" s="22" t="s">
        <v>8508</v>
      </c>
      <c r="C2946" s="12" t="s">
        <v>448</v>
      </c>
      <c r="D2946" s="8" t="s">
        <v>29228</v>
      </c>
      <c r="E2946" s="10" t="s">
        <v>22732</v>
      </c>
      <c r="F2946" s="25"/>
      <c r="G2946" s="25"/>
      <c r="H2946" s="15"/>
      <c r="I2946" s="15"/>
    </row>
    <row r="2947" ht="24" customHeight="1" spans="1:9">
      <c r="A2947" s="8" t="s">
        <v>29229</v>
      </c>
      <c r="B2947" s="22" t="s">
        <v>8509</v>
      </c>
      <c r="C2947" s="12" t="s">
        <v>448</v>
      </c>
      <c r="D2947" s="8" t="s">
        <v>29230</v>
      </c>
      <c r="E2947" s="10" t="s">
        <v>22732</v>
      </c>
      <c r="F2947" s="25"/>
      <c r="G2947" s="25"/>
      <c r="H2947" s="15"/>
      <c r="I2947" s="15"/>
    </row>
    <row r="2948" ht="24" customHeight="1" spans="1:9">
      <c r="A2948" s="12" t="s">
        <v>29231</v>
      </c>
      <c r="B2948" s="22" t="s">
        <v>8510</v>
      </c>
      <c r="C2948" s="12" t="s">
        <v>448</v>
      </c>
      <c r="D2948" s="8" t="s">
        <v>29232</v>
      </c>
      <c r="E2948" s="10" t="s">
        <v>22732</v>
      </c>
      <c r="F2948" s="25"/>
      <c r="G2948" s="25"/>
      <c r="H2948" s="15"/>
      <c r="I2948" s="15"/>
    </row>
    <row r="2949" ht="24" customHeight="1" spans="1:9">
      <c r="A2949" s="12" t="s">
        <v>29233</v>
      </c>
      <c r="B2949" s="22" t="s">
        <v>8511</v>
      </c>
      <c r="C2949" s="12" t="s">
        <v>448</v>
      </c>
      <c r="D2949" s="8" t="s">
        <v>29234</v>
      </c>
      <c r="E2949" s="10" t="s">
        <v>22732</v>
      </c>
      <c r="F2949" s="25"/>
      <c r="G2949" s="25"/>
      <c r="H2949" s="15"/>
      <c r="I2949" s="15"/>
    </row>
    <row r="2950" ht="24" customHeight="1" spans="1:9">
      <c r="A2950" s="12" t="s">
        <v>29235</v>
      </c>
      <c r="B2950" s="22" t="s">
        <v>8512</v>
      </c>
      <c r="C2950" s="12" t="s">
        <v>448</v>
      </c>
      <c r="D2950" s="8" t="s">
        <v>29236</v>
      </c>
      <c r="E2950" s="10" t="s">
        <v>22732</v>
      </c>
      <c r="F2950" s="25"/>
      <c r="G2950" s="25"/>
      <c r="H2950" s="15"/>
      <c r="I2950" s="15"/>
    </row>
    <row r="2951" ht="24" customHeight="1" spans="1:9">
      <c r="A2951" s="12" t="s">
        <v>29237</v>
      </c>
      <c r="B2951" s="22" t="s">
        <v>8513</v>
      </c>
      <c r="C2951" s="12" t="s">
        <v>448</v>
      </c>
      <c r="D2951" s="8" t="s">
        <v>29238</v>
      </c>
      <c r="E2951" s="10" t="s">
        <v>22732</v>
      </c>
      <c r="F2951" s="25"/>
      <c r="G2951" s="25"/>
      <c r="H2951" s="15"/>
      <c r="I2951" s="15"/>
    </row>
    <row r="2952" ht="24" customHeight="1" spans="1:9">
      <c r="A2952" s="12" t="s">
        <v>29239</v>
      </c>
      <c r="B2952" s="22" t="s">
        <v>8514</v>
      </c>
      <c r="C2952" s="12" t="s">
        <v>448</v>
      </c>
      <c r="D2952" s="8" t="s">
        <v>29240</v>
      </c>
      <c r="E2952" s="10" t="s">
        <v>22732</v>
      </c>
      <c r="F2952" s="25"/>
      <c r="G2952" s="25"/>
      <c r="H2952" s="15"/>
      <c r="I2952" s="15"/>
    </row>
    <row r="2953" ht="24" customHeight="1" spans="1:9">
      <c r="A2953" s="12" t="s">
        <v>29241</v>
      </c>
      <c r="B2953" s="22" t="s">
        <v>8515</v>
      </c>
      <c r="C2953" s="12" t="s">
        <v>448</v>
      </c>
      <c r="D2953" s="8" t="s">
        <v>29242</v>
      </c>
      <c r="E2953" s="10" t="s">
        <v>22732</v>
      </c>
      <c r="F2953" s="25"/>
      <c r="G2953" s="25"/>
      <c r="H2953" s="15"/>
      <c r="I2953" s="15"/>
    </row>
    <row r="2954" ht="24" customHeight="1" spans="1:9">
      <c r="A2954" s="12" t="s">
        <v>29243</v>
      </c>
      <c r="B2954" s="22" t="s">
        <v>8516</v>
      </c>
      <c r="C2954" s="12" t="s">
        <v>448</v>
      </c>
      <c r="D2954" s="8" t="s">
        <v>29244</v>
      </c>
      <c r="E2954" s="10" t="s">
        <v>22732</v>
      </c>
      <c r="F2954" s="25"/>
      <c r="G2954" s="25"/>
      <c r="H2954" s="15"/>
      <c r="I2954" s="15"/>
    </row>
    <row r="2955" ht="24" customHeight="1" spans="1:9">
      <c r="A2955" s="12" t="s">
        <v>29245</v>
      </c>
      <c r="B2955" s="22" t="s">
        <v>8517</v>
      </c>
      <c r="C2955" s="12" t="s">
        <v>448</v>
      </c>
      <c r="D2955" s="8" t="s">
        <v>29246</v>
      </c>
      <c r="E2955" s="10" t="s">
        <v>22732</v>
      </c>
      <c r="F2955" s="25"/>
      <c r="G2955" s="25"/>
      <c r="H2955" s="15"/>
      <c r="I2955" s="15"/>
    </row>
    <row r="2956" ht="24" customHeight="1" spans="1:9">
      <c r="A2956" s="12" t="s">
        <v>29247</v>
      </c>
      <c r="B2956" s="22" t="s">
        <v>8518</v>
      </c>
      <c r="C2956" s="12" t="s">
        <v>448</v>
      </c>
      <c r="D2956" s="8" t="s">
        <v>29248</v>
      </c>
      <c r="E2956" s="10" t="s">
        <v>22732</v>
      </c>
      <c r="F2956" s="25"/>
      <c r="G2956" s="25"/>
      <c r="H2956" s="15"/>
      <c r="I2956" s="15"/>
    </row>
    <row r="2957" ht="24" customHeight="1" spans="1:9">
      <c r="A2957" s="12" t="s">
        <v>29249</v>
      </c>
      <c r="B2957" s="22" t="s">
        <v>8519</v>
      </c>
      <c r="C2957" s="12" t="s">
        <v>448</v>
      </c>
      <c r="D2957" s="8" t="s">
        <v>29250</v>
      </c>
      <c r="E2957" s="10" t="s">
        <v>22732</v>
      </c>
      <c r="F2957" s="25"/>
      <c r="G2957" s="25"/>
      <c r="H2957" s="15"/>
      <c r="I2957" s="15"/>
    </row>
    <row r="2958" ht="24" customHeight="1" spans="1:9">
      <c r="A2958" s="8" t="s">
        <v>29251</v>
      </c>
      <c r="B2958" s="22" t="s">
        <v>8520</v>
      </c>
      <c r="C2958" s="12" t="s">
        <v>448</v>
      </c>
      <c r="D2958" s="8" t="s">
        <v>29252</v>
      </c>
      <c r="E2958" s="10" t="s">
        <v>22732</v>
      </c>
      <c r="F2958" s="25"/>
      <c r="G2958" s="25"/>
      <c r="H2958" s="15"/>
      <c r="I2958" s="15"/>
    </row>
    <row r="2959" ht="24" customHeight="1" spans="1:9">
      <c r="A2959" s="8" t="s">
        <v>29253</v>
      </c>
      <c r="B2959" s="22" t="s">
        <v>8521</v>
      </c>
      <c r="C2959" s="12" t="s">
        <v>448</v>
      </c>
      <c r="D2959" s="8" t="s">
        <v>29254</v>
      </c>
      <c r="E2959" s="10" t="s">
        <v>22732</v>
      </c>
      <c r="F2959" s="25"/>
      <c r="G2959" s="25"/>
      <c r="H2959" s="15"/>
      <c r="I2959" s="15"/>
    </row>
    <row r="2960" ht="24" customHeight="1" spans="1:9">
      <c r="A2960" s="8" t="s">
        <v>29255</v>
      </c>
      <c r="B2960" s="22" t="s">
        <v>8522</v>
      </c>
      <c r="C2960" s="12" t="s">
        <v>448</v>
      </c>
      <c r="D2960" s="8" t="s">
        <v>29256</v>
      </c>
      <c r="E2960" s="10" t="s">
        <v>22732</v>
      </c>
      <c r="F2960" s="25"/>
      <c r="G2960" s="25"/>
      <c r="H2960" s="15"/>
      <c r="I2960" s="15"/>
    </row>
    <row r="2961" ht="24" customHeight="1" spans="1:9">
      <c r="A2961" s="8" t="s">
        <v>29257</v>
      </c>
      <c r="B2961" s="22" t="s">
        <v>8523</v>
      </c>
      <c r="C2961" s="12" t="s">
        <v>448</v>
      </c>
      <c r="D2961" s="8" t="s">
        <v>29258</v>
      </c>
      <c r="E2961" s="10" t="s">
        <v>22732</v>
      </c>
      <c r="F2961" s="25"/>
      <c r="G2961" s="25"/>
      <c r="H2961" s="15"/>
      <c r="I2961" s="15"/>
    </row>
    <row r="2962" ht="24" customHeight="1" spans="1:9">
      <c r="A2962" s="8" t="s">
        <v>29259</v>
      </c>
      <c r="B2962" s="22" t="s">
        <v>8524</v>
      </c>
      <c r="C2962" s="12" t="s">
        <v>448</v>
      </c>
      <c r="D2962" s="8" t="s">
        <v>29260</v>
      </c>
      <c r="E2962" s="10" t="s">
        <v>22732</v>
      </c>
      <c r="F2962" s="25"/>
      <c r="G2962" s="25"/>
      <c r="H2962" s="15"/>
      <c r="I2962" s="15"/>
    </row>
    <row r="2963" ht="24" customHeight="1" spans="1:9">
      <c r="A2963" s="8" t="s">
        <v>29261</v>
      </c>
      <c r="B2963" s="22" t="s">
        <v>8525</v>
      </c>
      <c r="C2963" s="12" t="s">
        <v>448</v>
      </c>
      <c r="D2963" s="8" t="s">
        <v>29262</v>
      </c>
      <c r="E2963" s="10" t="s">
        <v>22732</v>
      </c>
      <c r="F2963" s="25"/>
      <c r="G2963" s="25"/>
      <c r="H2963" s="15"/>
      <c r="I2963" s="15"/>
    </row>
    <row r="2964" ht="24" customHeight="1" spans="1:9">
      <c r="A2964" s="8" t="s">
        <v>29263</v>
      </c>
      <c r="B2964" s="22" t="s">
        <v>8526</v>
      </c>
      <c r="C2964" s="12" t="s">
        <v>448</v>
      </c>
      <c r="D2964" s="8" t="s">
        <v>29264</v>
      </c>
      <c r="E2964" s="10" t="s">
        <v>22732</v>
      </c>
      <c r="F2964" s="25"/>
      <c r="G2964" s="25"/>
      <c r="H2964" s="15"/>
      <c r="I2964" s="15"/>
    </row>
    <row r="2965" ht="24" customHeight="1" spans="1:9">
      <c r="A2965" s="8" t="s">
        <v>29265</v>
      </c>
      <c r="B2965" s="22" t="s">
        <v>8527</v>
      </c>
      <c r="C2965" s="12" t="s">
        <v>448</v>
      </c>
      <c r="D2965" s="8" t="s">
        <v>29266</v>
      </c>
      <c r="E2965" s="10" t="s">
        <v>22732</v>
      </c>
      <c r="F2965" s="25"/>
      <c r="G2965" s="25"/>
      <c r="H2965" s="15"/>
      <c r="I2965" s="15"/>
    </row>
    <row r="2966" ht="24" customHeight="1" spans="1:9">
      <c r="A2966" s="8" t="s">
        <v>29267</v>
      </c>
      <c r="B2966" s="22" t="s">
        <v>8528</v>
      </c>
      <c r="C2966" s="12" t="s">
        <v>448</v>
      </c>
      <c r="D2966" s="8" t="s">
        <v>29268</v>
      </c>
      <c r="E2966" s="10" t="s">
        <v>22732</v>
      </c>
      <c r="F2966" s="25"/>
      <c r="G2966" s="25"/>
      <c r="H2966" s="15"/>
      <c r="I2966" s="15"/>
    </row>
    <row r="2967" ht="24" customHeight="1" spans="1:9">
      <c r="A2967" s="8" t="s">
        <v>29269</v>
      </c>
      <c r="B2967" s="22" t="s">
        <v>29270</v>
      </c>
      <c r="C2967" s="12" t="s">
        <v>448</v>
      </c>
      <c r="D2967" s="8" t="s">
        <v>29271</v>
      </c>
      <c r="E2967" s="10" t="s">
        <v>22732</v>
      </c>
      <c r="F2967" s="25"/>
      <c r="G2967" s="25"/>
      <c r="H2967" s="15"/>
      <c r="I2967" s="15"/>
    </row>
    <row r="2968" ht="24" customHeight="1" spans="1:9">
      <c r="A2968" s="8" t="s">
        <v>29272</v>
      </c>
      <c r="B2968" s="22" t="s">
        <v>29273</v>
      </c>
      <c r="C2968" s="12" t="s">
        <v>448</v>
      </c>
      <c r="D2968" s="8" t="s">
        <v>28815</v>
      </c>
      <c r="E2968" s="10" t="s">
        <v>22732</v>
      </c>
      <c r="F2968" s="25"/>
      <c r="G2968" s="25"/>
      <c r="H2968" s="15"/>
      <c r="I2968" s="15"/>
    </row>
    <row r="2969" ht="24" customHeight="1" spans="1:9">
      <c r="A2969" s="8" t="s">
        <v>29274</v>
      </c>
      <c r="B2969" s="22" t="s">
        <v>29275</v>
      </c>
      <c r="C2969" s="12" t="s">
        <v>448</v>
      </c>
      <c r="D2969" s="8" t="s">
        <v>29276</v>
      </c>
      <c r="E2969" s="10" t="s">
        <v>22732</v>
      </c>
      <c r="F2969" s="25"/>
      <c r="G2969" s="25"/>
      <c r="H2969" s="15"/>
      <c r="I2969" s="15"/>
    </row>
    <row r="2970" ht="24" customHeight="1" spans="1:9">
      <c r="A2970" s="8" t="s">
        <v>29277</v>
      </c>
      <c r="B2970" s="22" t="s">
        <v>29278</v>
      </c>
      <c r="C2970" s="12" t="s">
        <v>448</v>
      </c>
      <c r="D2970" s="8" t="s">
        <v>29279</v>
      </c>
      <c r="E2970" s="10" t="s">
        <v>22732</v>
      </c>
      <c r="F2970" s="25"/>
      <c r="G2970" s="25"/>
      <c r="H2970" s="15"/>
      <c r="I2970" s="15"/>
    </row>
    <row r="2971" ht="24" customHeight="1" spans="1:9">
      <c r="A2971" s="8" t="s">
        <v>29280</v>
      </c>
      <c r="B2971" s="22" t="s">
        <v>29281</v>
      </c>
      <c r="C2971" s="12" t="s">
        <v>448</v>
      </c>
      <c r="D2971" s="8" t="s">
        <v>29282</v>
      </c>
      <c r="E2971" s="10" t="s">
        <v>22732</v>
      </c>
      <c r="F2971" s="25"/>
      <c r="G2971" s="25"/>
      <c r="H2971" s="15"/>
      <c r="I2971" s="15"/>
    </row>
    <row r="2972" ht="24" customHeight="1" spans="1:9">
      <c r="A2972" s="8" t="s">
        <v>29283</v>
      </c>
      <c r="B2972" s="22" t="s">
        <v>29284</v>
      </c>
      <c r="C2972" s="12" t="s">
        <v>448</v>
      </c>
      <c r="D2972" s="8" t="s">
        <v>29285</v>
      </c>
      <c r="E2972" s="10" t="s">
        <v>22732</v>
      </c>
      <c r="F2972" s="25"/>
      <c r="G2972" s="25"/>
      <c r="H2972" s="15"/>
      <c r="I2972" s="15"/>
    </row>
    <row r="2973" ht="24" customHeight="1" spans="1:9">
      <c r="A2973" s="8" t="s">
        <v>29286</v>
      </c>
      <c r="B2973" s="22" t="s">
        <v>29287</v>
      </c>
      <c r="C2973" s="12" t="s">
        <v>448</v>
      </c>
      <c r="D2973" s="11" t="s">
        <v>29288</v>
      </c>
      <c r="E2973" s="10" t="s">
        <v>22732</v>
      </c>
      <c r="F2973" s="25"/>
      <c r="G2973" s="25"/>
      <c r="H2973" s="15"/>
      <c r="I2973" s="15"/>
    </row>
    <row r="2974" ht="24" customHeight="1" spans="1:9">
      <c r="A2974" s="8" t="s">
        <v>29289</v>
      </c>
      <c r="B2974" s="22" t="s">
        <v>29290</v>
      </c>
      <c r="C2974" s="12" t="s">
        <v>448</v>
      </c>
      <c r="D2974" s="11" t="s">
        <v>29291</v>
      </c>
      <c r="E2974" s="10" t="s">
        <v>22732</v>
      </c>
      <c r="F2974" s="25"/>
      <c r="G2974" s="25"/>
      <c r="H2974" s="15"/>
      <c r="I2974" s="15"/>
    </row>
    <row r="2975" ht="24" customHeight="1" spans="1:9">
      <c r="A2975" s="8" t="s">
        <v>29292</v>
      </c>
      <c r="B2975" s="22" t="s">
        <v>29293</v>
      </c>
      <c r="C2975" s="12" t="s">
        <v>448</v>
      </c>
      <c r="D2975" s="11" t="s">
        <v>29294</v>
      </c>
      <c r="E2975" s="10" t="s">
        <v>22732</v>
      </c>
      <c r="F2975" s="25"/>
      <c r="G2975" s="25"/>
      <c r="H2975" s="15"/>
      <c r="I2975" s="15"/>
    </row>
    <row r="2976" ht="24" customHeight="1" spans="1:9">
      <c r="A2976" s="8" t="s">
        <v>29295</v>
      </c>
      <c r="B2976" s="22" t="s">
        <v>29296</v>
      </c>
      <c r="C2976" s="12" t="s">
        <v>448</v>
      </c>
      <c r="D2976" s="11" t="s">
        <v>29297</v>
      </c>
      <c r="E2976" s="10" t="s">
        <v>22732</v>
      </c>
      <c r="F2976" s="25"/>
      <c r="G2976" s="25"/>
      <c r="H2976" s="15"/>
      <c r="I2976" s="15"/>
    </row>
    <row r="2977" ht="24" customHeight="1" spans="1:9">
      <c r="A2977" s="8" t="s">
        <v>29298</v>
      </c>
      <c r="B2977" s="22" t="s">
        <v>29299</v>
      </c>
      <c r="C2977" s="12" t="s">
        <v>448</v>
      </c>
      <c r="D2977" s="11" t="s">
        <v>29300</v>
      </c>
      <c r="E2977" s="10" t="s">
        <v>22732</v>
      </c>
      <c r="F2977" s="25"/>
      <c r="G2977" s="25"/>
      <c r="H2977" s="15"/>
      <c r="I2977" s="15"/>
    </row>
    <row r="2978" ht="24" customHeight="1" spans="1:9">
      <c r="A2978" s="8" t="s">
        <v>29301</v>
      </c>
      <c r="B2978" s="22" t="s">
        <v>29302</v>
      </c>
      <c r="C2978" s="12" t="s">
        <v>448</v>
      </c>
      <c r="D2978" s="11" t="s">
        <v>29303</v>
      </c>
      <c r="E2978" s="10" t="s">
        <v>22732</v>
      </c>
      <c r="F2978" s="25"/>
      <c r="G2978" s="25"/>
      <c r="H2978" s="15"/>
      <c r="I2978" s="15"/>
    </row>
    <row r="2979" ht="24" customHeight="1" spans="1:9">
      <c r="A2979" s="8" t="s">
        <v>29304</v>
      </c>
      <c r="B2979" s="22" t="s">
        <v>29305</v>
      </c>
      <c r="C2979" s="12" t="s">
        <v>448</v>
      </c>
      <c r="D2979" s="11" t="s">
        <v>28529</v>
      </c>
      <c r="E2979" s="10" t="s">
        <v>22732</v>
      </c>
      <c r="F2979" s="25"/>
      <c r="G2979" s="25"/>
      <c r="H2979" s="15"/>
      <c r="I2979" s="15"/>
    </row>
    <row r="2980" ht="24" customHeight="1" spans="1:9">
      <c r="A2980" s="8" t="s">
        <v>29306</v>
      </c>
      <c r="B2980" s="22" t="s">
        <v>29307</v>
      </c>
      <c r="C2980" s="12" t="s">
        <v>448</v>
      </c>
      <c r="D2980" s="11" t="s">
        <v>29308</v>
      </c>
      <c r="E2980" s="10" t="s">
        <v>22732</v>
      </c>
      <c r="F2980" s="25"/>
      <c r="G2980" s="25"/>
      <c r="H2980" s="15"/>
      <c r="I2980" s="15"/>
    </row>
    <row r="2981" ht="24" customHeight="1" spans="1:9">
      <c r="A2981" s="8" t="s">
        <v>29309</v>
      </c>
      <c r="B2981" s="22" t="s">
        <v>29310</v>
      </c>
      <c r="C2981" s="12" t="s">
        <v>448</v>
      </c>
      <c r="D2981" s="11" t="s">
        <v>29311</v>
      </c>
      <c r="E2981" s="10" t="s">
        <v>22732</v>
      </c>
      <c r="F2981" s="25"/>
      <c r="G2981" s="25"/>
      <c r="H2981" s="15"/>
      <c r="I2981" s="15"/>
    </row>
    <row r="2982" ht="24" customHeight="1" spans="1:9">
      <c r="A2982" s="8" t="s">
        <v>29312</v>
      </c>
      <c r="B2982" s="22" t="s">
        <v>29313</v>
      </c>
      <c r="C2982" s="12" t="s">
        <v>448</v>
      </c>
      <c r="D2982" s="11" t="s">
        <v>29314</v>
      </c>
      <c r="E2982" s="10" t="s">
        <v>22732</v>
      </c>
      <c r="F2982" s="25"/>
      <c r="G2982" s="25"/>
      <c r="H2982" s="15"/>
      <c r="I2982" s="15"/>
    </row>
    <row r="2983" ht="24" customHeight="1" spans="1:9">
      <c r="A2983" s="8" t="s">
        <v>29315</v>
      </c>
      <c r="B2983" s="22" t="s">
        <v>29316</v>
      </c>
      <c r="C2983" s="12" t="s">
        <v>448</v>
      </c>
      <c r="D2983" s="8" t="s">
        <v>29317</v>
      </c>
      <c r="E2983" s="10" t="s">
        <v>22732</v>
      </c>
      <c r="F2983" s="25"/>
      <c r="G2983" s="25"/>
      <c r="H2983" s="15"/>
      <c r="I2983" s="15"/>
    </row>
    <row r="2984" ht="24" customHeight="1" spans="1:9">
      <c r="A2984" s="8" t="s">
        <v>29318</v>
      </c>
      <c r="B2984" s="22" t="s">
        <v>29319</v>
      </c>
      <c r="C2984" s="12" t="s">
        <v>448</v>
      </c>
      <c r="D2984" s="8" t="s">
        <v>29320</v>
      </c>
      <c r="E2984" s="10" t="s">
        <v>22732</v>
      </c>
      <c r="F2984" s="25"/>
      <c r="G2984" s="25"/>
      <c r="H2984" s="15"/>
      <c r="I2984" s="15"/>
    </row>
    <row r="2985" ht="24" customHeight="1" spans="1:9">
      <c r="A2985" s="8" t="s">
        <v>29321</v>
      </c>
      <c r="B2985" s="22" t="s">
        <v>29322</v>
      </c>
      <c r="C2985" s="12" t="s">
        <v>448</v>
      </c>
      <c r="D2985" s="8" t="s">
        <v>29323</v>
      </c>
      <c r="E2985" s="10" t="s">
        <v>22732</v>
      </c>
      <c r="F2985" s="25"/>
      <c r="G2985" s="25"/>
      <c r="H2985" s="15"/>
      <c r="I2985" s="15"/>
    </row>
    <row r="2986" ht="24" customHeight="1" spans="1:9">
      <c r="A2986" s="8" t="s">
        <v>29324</v>
      </c>
      <c r="B2986" s="22" t="s">
        <v>29325</v>
      </c>
      <c r="C2986" s="12" t="s">
        <v>448</v>
      </c>
      <c r="D2986" s="8" t="s">
        <v>29326</v>
      </c>
      <c r="E2986" s="10" t="s">
        <v>22732</v>
      </c>
      <c r="F2986" s="25"/>
      <c r="G2986" s="25"/>
      <c r="H2986" s="15"/>
      <c r="I2986" s="15"/>
    </row>
    <row r="2987" ht="24" customHeight="1" spans="1:9">
      <c r="A2987" s="8" t="s">
        <v>29327</v>
      </c>
      <c r="B2987" s="22" t="s">
        <v>29328</v>
      </c>
      <c r="C2987" s="12" t="s">
        <v>448</v>
      </c>
      <c r="D2987" s="8" t="s">
        <v>29329</v>
      </c>
      <c r="E2987" s="10" t="s">
        <v>22732</v>
      </c>
      <c r="F2987" s="25"/>
      <c r="G2987" s="25"/>
      <c r="H2987" s="15"/>
      <c r="I2987" s="15"/>
    </row>
    <row r="2988" ht="24" customHeight="1" spans="1:9">
      <c r="A2988" s="8" t="s">
        <v>29330</v>
      </c>
      <c r="B2988" s="22" t="s">
        <v>29331</v>
      </c>
      <c r="C2988" s="12" t="s">
        <v>448</v>
      </c>
      <c r="D2988" s="8" t="s">
        <v>29332</v>
      </c>
      <c r="E2988" s="10" t="s">
        <v>22732</v>
      </c>
      <c r="F2988" s="25"/>
      <c r="G2988" s="25"/>
      <c r="H2988" s="15"/>
      <c r="I2988" s="15"/>
    </row>
    <row r="2989" ht="24" customHeight="1" spans="1:9">
      <c r="A2989" s="8" t="s">
        <v>29333</v>
      </c>
      <c r="B2989" s="22" t="s">
        <v>29334</v>
      </c>
      <c r="C2989" s="12" t="s">
        <v>448</v>
      </c>
      <c r="D2989" s="8" t="s">
        <v>29335</v>
      </c>
      <c r="E2989" s="10" t="s">
        <v>22732</v>
      </c>
      <c r="F2989" s="25"/>
      <c r="G2989" s="25"/>
      <c r="H2989" s="15"/>
      <c r="I2989" s="15"/>
    </row>
    <row r="2990" ht="24" customHeight="1" spans="1:9">
      <c r="A2990" s="8" t="s">
        <v>29336</v>
      </c>
      <c r="B2990" s="22" t="s">
        <v>29337</v>
      </c>
      <c r="C2990" s="12" t="s">
        <v>448</v>
      </c>
      <c r="D2990" s="8" t="s">
        <v>29338</v>
      </c>
      <c r="E2990" s="10" t="s">
        <v>22732</v>
      </c>
      <c r="F2990" s="25"/>
      <c r="G2990" s="25"/>
      <c r="H2990" s="15"/>
      <c r="I2990" s="15"/>
    </row>
    <row r="2991" ht="24" customHeight="1" spans="1:9">
      <c r="A2991" s="8" t="s">
        <v>29339</v>
      </c>
      <c r="B2991" s="22" t="s">
        <v>29340</v>
      </c>
      <c r="C2991" s="12" t="s">
        <v>448</v>
      </c>
      <c r="D2991" s="8" t="s">
        <v>29341</v>
      </c>
      <c r="E2991" s="10" t="s">
        <v>22732</v>
      </c>
      <c r="F2991" s="25"/>
      <c r="G2991" s="25"/>
      <c r="H2991" s="15"/>
      <c r="I2991" s="15"/>
    </row>
    <row r="2992" ht="24" customHeight="1" spans="1:9">
      <c r="A2992" s="8" t="s">
        <v>29342</v>
      </c>
      <c r="B2992" s="22" t="s">
        <v>29343</v>
      </c>
      <c r="C2992" s="12" t="s">
        <v>448</v>
      </c>
      <c r="D2992" s="8" t="s">
        <v>29344</v>
      </c>
      <c r="E2992" s="10" t="s">
        <v>22732</v>
      </c>
      <c r="F2992" s="25"/>
      <c r="G2992" s="25"/>
      <c r="H2992" s="15"/>
      <c r="I2992" s="15"/>
    </row>
    <row r="2993" ht="24" customHeight="1" spans="1:9">
      <c r="A2993" s="8" t="s">
        <v>29345</v>
      </c>
      <c r="B2993" s="22" t="s">
        <v>29346</v>
      </c>
      <c r="C2993" s="12" t="s">
        <v>448</v>
      </c>
      <c r="D2993" s="8" t="s">
        <v>29347</v>
      </c>
      <c r="E2993" s="10" t="s">
        <v>22732</v>
      </c>
      <c r="F2993" s="25"/>
      <c r="G2993" s="25"/>
      <c r="H2993" s="15"/>
      <c r="I2993" s="15"/>
    </row>
    <row r="2994" ht="24" customHeight="1" spans="1:9">
      <c r="A2994" s="12" t="s">
        <v>29348</v>
      </c>
      <c r="B2994" s="22" t="s">
        <v>29349</v>
      </c>
      <c r="C2994" s="12" t="s">
        <v>448</v>
      </c>
      <c r="D2994" s="8" t="s">
        <v>29350</v>
      </c>
      <c r="E2994" s="10" t="s">
        <v>22732</v>
      </c>
      <c r="F2994" s="25"/>
      <c r="G2994" s="25"/>
      <c r="H2994" s="15"/>
      <c r="I2994" s="15"/>
    </row>
    <row r="2995" ht="24" customHeight="1" spans="1:9">
      <c r="A2995" s="12" t="s">
        <v>29351</v>
      </c>
      <c r="B2995" s="22" t="s">
        <v>29352</v>
      </c>
      <c r="C2995" s="12" t="s">
        <v>448</v>
      </c>
      <c r="D2995" s="11" t="s">
        <v>29353</v>
      </c>
      <c r="E2995" s="10" t="s">
        <v>22732</v>
      </c>
      <c r="F2995" s="25"/>
      <c r="G2995" s="25"/>
      <c r="H2995" s="15"/>
      <c r="I2995" s="15"/>
    </row>
    <row r="2996" ht="24" customHeight="1" spans="1:9">
      <c r="A2996" s="12" t="s">
        <v>29354</v>
      </c>
      <c r="B2996" s="22" t="s">
        <v>29355</v>
      </c>
      <c r="C2996" s="12" t="s">
        <v>448</v>
      </c>
      <c r="D2996" s="8" t="s">
        <v>29356</v>
      </c>
      <c r="E2996" s="10" t="s">
        <v>22732</v>
      </c>
      <c r="F2996" s="25"/>
      <c r="G2996" s="25"/>
      <c r="H2996" s="15"/>
      <c r="I2996" s="15"/>
    </row>
    <row r="2997" ht="24" customHeight="1" spans="1:9">
      <c r="A2997" s="12" t="s">
        <v>29357</v>
      </c>
      <c r="B2997" s="22" t="s">
        <v>29358</v>
      </c>
      <c r="C2997" s="12" t="s">
        <v>448</v>
      </c>
      <c r="D2997" s="8" t="s">
        <v>29359</v>
      </c>
      <c r="E2997" s="10" t="s">
        <v>22732</v>
      </c>
      <c r="F2997" s="25"/>
      <c r="G2997" s="25"/>
      <c r="H2997" s="15"/>
      <c r="I2997" s="15"/>
    </row>
    <row r="2998" ht="24" customHeight="1" spans="1:9">
      <c r="A2998" s="8" t="s">
        <v>29360</v>
      </c>
      <c r="B2998" s="22" t="s">
        <v>29361</v>
      </c>
      <c r="C2998" s="12" t="s">
        <v>448</v>
      </c>
      <c r="D2998" s="8" t="s">
        <v>29362</v>
      </c>
      <c r="E2998" s="10" t="s">
        <v>22732</v>
      </c>
      <c r="F2998" s="25"/>
      <c r="G2998" s="25"/>
      <c r="H2998" s="15"/>
      <c r="I2998" s="15"/>
    </row>
    <row r="2999" ht="24" customHeight="1" spans="1:9">
      <c r="A2999" s="8" t="s">
        <v>29363</v>
      </c>
      <c r="B2999" s="22" t="s">
        <v>29364</v>
      </c>
      <c r="C2999" s="12" t="s">
        <v>448</v>
      </c>
      <c r="D2999" s="8" t="s">
        <v>29365</v>
      </c>
      <c r="E2999" s="10" t="s">
        <v>22732</v>
      </c>
      <c r="F2999" s="25"/>
      <c r="G2999" s="25"/>
      <c r="H2999" s="15"/>
      <c r="I2999" s="15"/>
    </row>
    <row r="3000" ht="24" customHeight="1" spans="1:9">
      <c r="A3000" s="8" t="s">
        <v>29366</v>
      </c>
      <c r="B3000" s="22" t="s">
        <v>29367</v>
      </c>
      <c r="C3000" s="12" t="s">
        <v>448</v>
      </c>
      <c r="D3000" s="8" t="s">
        <v>29368</v>
      </c>
      <c r="E3000" s="10" t="s">
        <v>22732</v>
      </c>
      <c r="F3000" s="25"/>
      <c r="G3000" s="25"/>
      <c r="H3000" s="15"/>
      <c r="I3000" s="15"/>
    </row>
    <row r="3001" ht="24" customHeight="1" spans="1:9">
      <c r="A3001" s="8" t="s">
        <v>29369</v>
      </c>
      <c r="B3001" s="22" t="s">
        <v>29370</v>
      </c>
      <c r="C3001" s="12" t="s">
        <v>448</v>
      </c>
      <c r="D3001" s="8" t="s">
        <v>29371</v>
      </c>
      <c r="E3001" s="10" t="s">
        <v>22732</v>
      </c>
      <c r="F3001" s="25"/>
      <c r="G3001" s="25"/>
      <c r="H3001" s="15"/>
      <c r="I3001" s="15"/>
    </row>
    <row r="3002" ht="24" customHeight="1" spans="1:9">
      <c r="A3002" s="8" t="s">
        <v>29372</v>
      </c>
      <c r="B3002" s="22" t="s">
        <v>29373</v>
      </c>
      <c r="C3002" s="12" t="s">
        <v>448</v>
      </c>
      <c r="D3002" s="8" t="s">
        <v>29374</v>
      </c>
      <c r="E3002" s="10" t="s">
        <v>22732</v>
      </c>
      <c r="F3002" s="25"/>
      <c r="G3002" s="25"/>
      <c r="H3002" s="15"/>
      <c r="I3002" s="15"/>
    </row>
    <row r="3003" ht="24" customHeight="1" spans="1:9">
      <c r="A3003" s="8" t="s">
        <v>29375</v>
      </c>
      <c r="B3003" s="22" t="s">
        <v>29376</v>
      </c>
      <c r="C3003" s="12" t="s">
        <v>448</v>
      </c>
      <c r="D3003" s="8" t="s">
        <v>29377</v>
      </c>
      <c r="E3003" s="10" t="s">
        <v>22732</v>
      </c>
      <c r="F3003" s="25"/>
      <c r="G3003" s="25"/>
      <c r="H3003" s="15"/>
      <c r="I3003" s="15"/>
    </row>
    <row r="3004" ht="24" customHeight="1" spans="1:9">
      <c r="A3004" s="8" t="s">
        <v>29378</v>
      </c>
      <c r="B3004" s="22" t="s">
        <v>29379</v>
      </c>
      <c r="C3004" s="12" t="s">
        <v>448</v>
      </c>
      <c r="D3004" s="8" t="s">
        <v>29380</v>
      </c>
      <c r="E3004" s="10" t="s">
        <v>22732</v>
      </c>
      <c r="F3004" s="25"/>
      <c r="G3004" s="25"/>
      <c r="H3004" s="15"/>
      <c r="I3004" s="15"/>
    </row>
    <row r="3005" ht="24" customHeight="1" spans="1:9">
      <c r="A3005" s="8" t="s">
        <v>29381</v>
      </c>
      <c r="B3005" s="22" t="s">
        <v>29382</v>
      </c>
      <c r="C3005" s="12" t="s">
        <v>448</v>
      </c>
      <c r="D3005" s="8" t="s">
        <v>27910</v>
      </c>
      <c r="E3005" s="10" t="s">
        <v>22732</v>
      </c>
      <c r="F3005" s="25"/>
      <c r="G3005" s="25"/>
      <c r="H3005" s="15"/>
      <c r="I3005" s="15"/>
    </row>
    <row r="3006" ht="24" customHeight="1" spans="1:9">
      <c r="A3006" s="8" t="s">
        <v>29383</v>
      </c>
      <c r="B3006" s="22" t="s">
        <v>29384</v>
      </c>
      <c r="C3006" s="12" t="s">
        <v>448</v>
      </c>
      <c r="D3006" s="8" t="s">
        <v>29385</v>
      </c>
      <c r="E3006" s="10" t="s">
        <v>22732</v>
      </c>
      <c r="F3006" s="25"/>
      <c r="G3006" s="25"/>
      <c r="H3006" s="15"/>
      <c r="I3006" s="15"/>
    </row>
    <row r="3007" ht="24" customHeight="1" spans="1:9">
      <c r="A3007" s="8" t="s">
        <v>29386</v>
      </c>
      <c r="B3007" s="22" t="s">
        <v>29387</v>
      </c>
      <c r="C3007" s="12" t="s">
        <v>448</v>
      </c>
      <c r="D3007" s="8" t="s">
        <v>29388</v>
      </c>
      <c r="E3007" s="10" t="s">
        <v>22732</v>
      </c>
      <c r="F3007" s="25"/>
      <c r="G3007" s="25"/>
      <c r="H3007" s="15"/>
      <c r="I3007" s="15"/>
    </row>
    <row r="3008" ht="24" customHeight="1" spans="1:9">
      <c r="A3008" s="8" t="s">
        <v>29389</v>
      </c>
      <c r="B3008" s="22" t="s">
        <v>29390</v>
      </c>
      <c r="C3008" s="12" t="s">
        <v>448</v>
      </c>
      <c r="D3008" s="8" t="s">
        <v>29391</v>
      </c>
      <c r="E3008" s="10" t="s">
        <v>22732</v>
      </c>
      <c r="F3008" s="25"/>
      <c r="G3008" s="25"/>
      <c r="H3008" s="15"/>
      <c r="I3008" s="15"/>
    </row>
    <row r="3009" ht="24" customHeight="1" spans="1:9">
      <c r="A3009" s="8" t="s">
        <v>29392</v>
      </c>
      <c r="B3009" s="22" t="s">
        <v>29393</v>
      </c>
      <c r="C3009" s="12" t="s">
        <v>448</v>
      </c>
      <c r="D3009" s="8" t="s">
        <v>29394</v>
      </c>
      <c r="E3009" s="10" t="s">
        <v>22732</v>
      </c>
      <c r="F3009" s="25"/>
      <c r="G3009" s="25"/>
      <c r="H3009" s="15"/>
      <c r="I3009" s="15"/>
    </row>
    <row r="3010" ht="24" customHeight="1" spans="1:9">
      <c r="A3010" s="8" t="s">
        <v>29395</v>
      </c>
      <c r="B3010" s="22" t="s">
        <v>29396</v>
      </c>
      <c r="C3010" s="12" t="s">
        <v>448</v>
      </c>
      <c r="D3010" s="8" t="s">
        <v>29397</v>
      </c>
      <c r="E3010" s="10" t="s">
        <v>22732</v>
      </c>
      <c r="F3010" s="25"/>
      <c r="G3010" s="25"/>
      <c r="H3010" s="15"/>
      <c r="I3010" s="15"/>
    </row>
    <row r="3011" ht="24" customHeight="1" spans="1:9">
      <c r="A3011" s="12" t="s">
        <v>29398</v>
      </c>
      <c r="B3011" s="22" t="s">
        <v>29399</v>
      </c>
      <c r="C3011" s="12" t="s">
        <v>448</v>
      </c>
      <c r="D3011" s="8" t="s">
        <v>29400</v>
      </c>
      <c r="E3011" s="10" t="s">
        <v>22732</v>
      </c>
      <c r="F3011" s="25"/>
      <c r="G3011" s="25"/>
      <c r="H3011" s="15"/>
      <c r="I3011" s="15"/>
    </row>
    <row r="3012" ht="24" customHeight="1" spans="1:9">
      <c r="A3012" s="12" t="s">
        <v>29401</v>
      </c>
      <c r="B3012" s="22" t="s">
        <v>29402</v>
      </c>
      <c r="C3012" s="12" t="s">
        <v>448</v>
      </c>
      <c r="D3012" s="8" t="s">
        <v>29403</v>
      </c>
      <c r="E3012" s="10" t="s">
        <v>22732</v>
      </c>
      <c r="F3012" s="25"/>
      <c r="G3012" s="25"/>
      <c r="H3012" s="15"/>
      <c r="I3012" s="15"/>
    </row>
    <row r="3013" ht="24" customHeight="1" spans="1:9">
      <c r="A3013" s="8" t="s">
        <v>29404</v>
      </c>
      <c r="B3013" s="22" t="s">
        <v>29405</v>
      </c>
      <c r="C3013" s="12" t="s">
        <v>448</v>
      </c>
      <c r="D3013" s="8" t="s">
        <v>29406</v>
      </c>
      <c r="E3013" s="10" t="s">
        <v>22732</v>
      </c>
      <c r="F3013" s="25"/>
      <c r="G3013" s="25"/>
      <c r="H3013" s="15"/>
      <c r="I3013" s="15"/>
    </row>
    <row r="3014" ht="24" customHeight="1" spans="1:9">
      <c r="A3014" s="8" t="s">
        <v>29407</v>
      </c>
      <c r="B3014" s="22" t="s">
        <v>29408</v>
      </c>
      <c r="C3014" s="12" t="s">
        <v>448</v>
      </c>
      <c r="D3014" s="8" t="s">
        <v>29409</v>
      </c>
      <c r="E3014" s="10" t="s">
        <v>22732</v>
      </c>
      <c r="F3014" s="25"/>
      <c r="G3014" s="25"/>
      <c r="H3014" s="15"/>
      <c r="I3014" s="15"/>
    </row>
    <row r="3015" ht="24" customHeight="1" spans="1:9">
      <c r="A3015" s="8" t="s">
        <v>29410</v>
      </c>
      <c r="B3015" s="22" t="s">
        <v>29411</v>
      </c>
      <c r="C3015" s="12" t="s">
        <v>448</v>
      </c>
      <c r="D3015" s="11" t="s">
        <v>29412</v>
      </c>
      <c r="E3015" s="10" t="s">
        <v>22732</v>
      </c>
      <c r="F3015" s="25"/>
      <c r="G3015" s="25"/>
      <c r="H3015" s="15"/>
      <c r="I3015" s="15"/>
    </row>
    <row r="3016" ht="24" customHeight="1" spans="1:9">
      <c r="A3016" s="8" t="s">
        <v>29413</v>
      </c>
      <c r="B3016" s="22" t="s">
        <v>29414</v>
      </c>
      <c r="C3016" s="12" t="s">
        <v>448</v>
      </c>
      <c r="D3016" s="8" t="s">
        <v>29415</v>
      </c>
      <c r="E3016" s="10" t="s">
        <v>22732</v>
      </c>
      <c r="F3016" s="25"/>
      <c r="G3016" s="25"/>
      <c r="H3016" s="15"/>
      <c r="I3016" s="15"/>
    </row>
    <row r="3017" ht="24" customHeight="1" spans="1:9">
      <c r="A3017" s="8" t="s">
        <v>29416</v>
      </c>
      <c r="B3017" s="22" t="s">
        <v>29417</v>
      </c>
      <c r="C3017" s="12" t="s">
        <v>448</v>
      </c>
      <c r="D3017" s="8" t="s">
        <v>29418</v>
      </c>
      <c r="E3017" s="10" t="s">
        <v>22732</v>
      </c>
      <c r="F3017" s="25"/>
      <c r="G3017" s="25"/>
      <c r="H3017" s="15"/>
      <c r="I3017" s="15"/>
    </row>
    <row r="3018" ht="24" customHeight="1" spans="1:9">
      <c r="A3018" s="12" t="s">
        <v>29419</v>
      </c>
      <c r="B3018" s="22" t="s">
        <v>29420</v>
      </c>
      <c r="C3018" s="12" t="s">
        <v>448</v>
      </c>
      <c r="D3018" s="8" t="s">
        <v>29421</v>
      </c>
      <c r="E3018" s="10" t="s">
        <v>22732</v>
      </c>
      <c r="F3018" s="25"/>
      <c r="G3018" s="25"/>
      <c r="H3018" s="15"/>
      <c r="I3018" s="15"/>
    </row>
    <row r="3019" ht="24" customHeight="1" spans="1:9">
      <c r="A3019" s="12" t="s">
        <v>29422</v>
      </c>
      <c r="B3019" s="22" t="s">
        <v>29423</v>
      </c>
      <c r="C3019" s="12" t="s">
        <v>448</v>
      </c>
      <c r="D3019" s="8" t="s">
        <v>29424</v>
      </c>
      <c r="E3019" s="10" t="s">
        <v>22732</v>
      </c>
      <c r="F3019" s="25"/>
      <c r="G3019" s="25"/>
      <c r="H3019" s="15"/>
      <c r="I3019" s="15"/>
    </row>
    <row r="3020" ht="24" customHeight="1" spans="1:9">
      <c r="A3020" s="12" t="s">
        <v>29425</v>
      </c>
      <c r="B3020" s="22" t="s">
        <v>29426</v>
      </c>
      <c r="C3020" s="12" t="s">
        <v>448</v>
      </c>
      <c r="D3020" s="8" t="s">
        <v>27651</v>
      </c>
      <c r="E3020" s="10" t="s">
        <v>22732</v>
      </c>
      <c r="F3020" s="25"/>
      <c r="G3020" s="25"/>
      <c r="H3020" s="15"/>
      <c r="I3020" s="15"/>
    </row>
    <row r="3021" ht="24" customHeight="1" spans="1:9">
      <c r="A3021" s="12" t="s">
        <v>29427</v>
      </c>
      <c r="B3021" s="22" t="s">
        <v>29428</v>
      </c>
      <c r="C3021" s="12" t="s">
        <v>448</v>
      </c>
      <c r="D3021" s="8" t="s">
        <v>29429</v>
      </c>
      <c r="E3021" s="10" t="s">
        <v>22732</v>
      </c>
      <c r="F3021" s="25"/>
      <c r="G3021" s="25"/>
      <c r="H3021" s="15"/>
      <c r="I3021" s="15"/>
    </row>
    <row r="3022" ht="24" customHeight="1" spans="1:9">
      <c r="A3022" s="8" t="s">
        <v>29430</v>
      </c>
      <c r="B3022" s="22" t="s">
        <v>29431</v>
      </c>
      <c r="C3022" s="12" t="s">
        <v>448</v>
      </c>
      <c r="D3022" s="11" t="s">
        <v>29432</v>
      </c>
      <c r="E3022" s="10" t="s">
        <v>22732</v>
      </c>
      <c r="F3022" s="25"/>
      <c r="G3022" s="25"/>
      <c r="H3022" s="15"/>
      <c r="I3022" s="15"/>
    </row>
    <row r="3023" ht="24" customHeight="1" spans="1:9">
      <c r="A3023" s="8" t="s">
        <v>29433</v>
      </c>
      <c r="B3023" s="22" t="s">
        <v>29434</v>
      </c>
      <c r="C3023" s="12" t="s">
        <v>448</v>
      </c>
      <c r="D3023" s="8" t="s">
        <v>29435</v>
      </c>
      <c r="E3023" s="10" t="s">
        <v>22732</v>
      </c>
      <c r="F3023" s="25"/>
      <c r="G3023" s="25"/>
      <c r="H3023" s="15"/>
      <c r="I3023" s="15"/>
    </row>
    <row r="3024" ht="24" customHeight="1" spans="1:9">
      <c r="A3024" s="8" t="s">
        <v>29436</v>
      </c>
      <c r="B3024" s="22" t="s">
        <v>29437</v>
      </c>
      <c r="C3024" s="12" t="s">
        <v>448</v>
      </c>
      <c r="D3024" s="8" t="s">
        <v>22790</v>
      </c>
      <c r="E3024" s="10" t="s">
        <v>22732</v>
      </c>
      <c r="F3024" s="25"/>
      <c r="G3024" s="25"/>
      <c r="H3024" s="15"/>
      <c r="I3024" s="15"/>
    </row>
    <row r="3025" ht="24" customHeight="1" spans="1:9">
      <c r="A3025" s="8" t="s">
        <v>29438</v>
      </c>
      <c r="B3025" s="22" t="s">
        <v>29439</v>
      </c>
      <c r="C3025" s="12" t="s">
        <v>448</v>
      </c>
      <c r="D3025" s="11" t="s">
        <v>29440</v>
      </c>
      <c r="E3025" s="10" t="s">
        <v>22732</v>
      </c>
      <c r="F3025" s="25"/>
      <c r="G3025" s="25"/>
      <c r="H3025" s="15"/>
      <c r="I3025" s="15"/>
    </row>
    <row r="3026" ht="24" customHeight="1" spans="1:9">
      <c r="A3026" s="8" t="s">
        <v>29441</v>
      </c>
      <c r="B3026" s="22" t="s">
        <v>29442</v>
      </c>
      <c r="C3026" s="12" t="s">
        <v>448</v>
      </c>
      <c r="D3026" s="8" t="s">
        <v>29443</v>
      </c>
      <c r="E3026" s="10" t="s">
        <v>22732</v>
      </c>
      <c r="F3026" s="25"/>
      <c r="G3026" s="25"/>
      <c r="H3026" s="15"/>
      <c r="I3026" s="15"/>
    </row>
    <row r="3027" ht="24" customHeight="1" spans="1:9">
      <c r="A3027" s="8" t="s">
        <v>29444</v>
      </c>
      <c r="B3027" s="22" t="s">
        <v>29445</v>
      </c>
      <c r="C3027" s="12" t="s">
        <v>448</v>
      </c>
      <c r="D3027" s="8" t="s">
        <v>29446</v>
      </c>
      <c r="E3027" s="10" t="s">
        <v>22732</v>
      </c>
      <c r="F3027" s="25"/>
      <c r="G3027" s="25"/>
      <c r="H3027" s="15"/>
      <c r="I3027" s="15"/>
    </row>
    <row r="3028" ht="24" customHeight="1" spans="1:9">
      <c r="A3028" s="8" t="s">
        <v>29447</v>
      </c>
      <c r="B3028" s="22" t="s">
        <v>29448</v>
      </c>
      <c r="C3028" s="12" t="s">
        <v>448</v>
      </c>
      <c r="D3028" s="11" t="s">
        <v>29449</v>
      </c>
      <c r="E3028" s="10" t="s">
        <v>22732</v>
      </c>
      <c r="F3028" s="25"/>
      <c r="G3028" s="25"/>
      <c r="H3028" s="15"/>
      <c r="I3028" s="15"/>
    </row>
    <row r="3029" ht="24" customHeight="1" spans="1:9">
      <c r="A3029" s="8" t="s">
        <v>29450</v>
      </c>
      <c r="B3029" s="22" t="s">
        <v>29451</v>
      </c>
      <c r="C3029" s="12" t="s">
        <v>448</v>
      </c>
      <c r="D3029" s="8" t="s">
        <v>25746</v>
      </c>
      <c r="E3029" s="10" t="s">
        <v>22732</v>
      </c>
      <c r="F3029" s="25"/>
      <c r="G3029" s="25"/>
      <c r="H3029" s="15"/>
      <c r="I3029" s="15"/>
    </row>
    <row r="3030" ht="24" customHeight="1" spans="1:9">
      <c r="A3030" s="8" t="s">
        <v>29452</v>
      </c>
      <c r="B3030" s="22" t="s">
        <v>29453</v>
      </c>
      <c r="C3030" s="12" t="s">
        <v>448</v>
      </c>
      <c r="D3030" s="8" t="s">
        <v>29454</v>
      </c>
      <c r="E3030" s="10" t="s">
        <v>22732</v>
      </c>
      <c r="F3030" s="25"/>
      <c r="G3030" s="25"/>
      <c r="H3030" s="15"/>
      <c r="I3030" s="15"/>
    </row>
    <row r="3031" ht="24" customHeight="1" spans="1:9">
      <c r="A3031" s="8" t="s">
        <v>29455</v>
      </c>
      <c r="B3031" s="22" t="s">
        <v>29456</v>
      </c>
      <c r="C3031" s="12" t="s">
        <v>448</v>
      </c>
      <c r="D3031" s="8" t="s">
        <v>29457</v>
      </c>
      <c r="E3031" s="10" t="s">
        <v>22732</v>
      </c>
      <c r="F3031" s="25"/>
      <c r="G3031" s="25"/>
      <c r="H3031" s="15"/>
      <c r="I3031" s="15"/>
    </row>
    <row r="3032" ht="24" customHeight="1" spans="1:9">
      <c r="A3032" s="8" t="s">
        <v>29458</v>
      </c>
      <c r="B3032" s="22" t="s">
        <v>29459</v>
      </c>
      <c r="C3032" s="12" t="s">
        <v>448</v>
      </c>
      <c r="D3032" s="8" t="s">
        <v>29460</v>
      </c>
      <c r="E3032" s="10" t="s">
        <v>22732</v>
      </c>
      <c r="F3032" s="25"/>
      <c r="G3032" s="25"/>
      <c r="H3032" s="15"/>
      <c r="I3032" s="15"/>
    </row>
    <row r="3033" ht="24" customHeight="1" spans="1:9">
      <c r="A3033" s="8" t="s">
        <v>29461</v>
      </c>
      <c r="B3033" s="22" t="s">
        <v>29462</v>
      </c>
      <c r="C3033" s="12" t="s">
        <v>448</v>
      </c>
      <c r="D3033" s="8" t="s">
        <v>29463</v>
      </c>
      <c r="E3033" s="10" t="s">
        <v>22732</v>
      </c>
      <c r="F3033" s="25"/>
      <c r="G3033" s="25"/>
      <c r="H3033" s="15"/>
      <c r="I3033" s="15"/>
    </row>
    <row r="3034" ht="24" customHeight="1" spans="1:9">
      <c r="A3034" s="8" t="s">
        <v>29464</v>
      </c>
      <c r="B3034" s="22" t="s">
        <v>29465</v>
      </c>
      <c r="C3034" s="12" t="s">
        <v>448</v>
      </c>
      <c r="D3034" s="8" t="s">
        <v>29466</v>
      </c>
      <c r="E3034" s="10" t="s">
        <v>22732</v>
      </c>
      <c r="F3034" s="25"/>
      <c r="G3034" s="25"/>
      <c r="H3034" s="15"/>
      <c r="I3034" s="15"/>
    </row>
    <row r="3035" ht="24" customHeight="1" spans="1:9">
      <c r="A3035" s="8" t="s">
        <v>29467</v>
      </c>
      <c r="B3035" s="22" t="s">
        <v>29468</v>
      </c>
      <c r="C3035" s="12" t="s">
        <v>448</v>
      </c>
      <c r="D3035" s="8" t="s">
        <v>29469</v>
      </c>
      <c r="E3035" s="10" t="s">
        <v>22732</v>
      </c>
      <c r="F3035" s="25"/>
      <c r="G3035" s="25"/>
      <c r="H3035" s="15"/>
      <c r="I3035" s="15"/>
    </row>
    <row r="3036" ht="24" customHeight="1" spans="1:9">
      <c r="A3036" s="8" t="s">
        <v>29470</v>
      </c>
      <c r="B3036" s="22" t="s">
        <v>29471</v>
      </c>
      <c r="C3036" s="12" t="s">
        <v>448</v>
      </c>
      <c r="D3036" s="8" t="s">
        <v>29472</v>
      </c>
      <c r="E3036" s="10" t="s">
        <v>22732</v>
      </c>
      <c r="F3036" s="25"/>
      <c r="G3036" s="25"/>
      <c r="H3036" s="15"/>
      <c r="I3036" s="15"/>
    </row>
    <row r="3037" ht="24" customHeight="1" spans="1:9">
      <c r="A3037" s="8" t="s">
        <v>29473</v>
      </c>
      <c r="B3037" s="22" t="s">
        <v>29474</v>
      </c>
      <c r="C3037" s="12" t="s">
        <v>448</v>
      </c>
      <c r="D3037" s="8" t="s">
        <v>29475</v>
      </c>
      <c r="E3037" s="10" t="s">
        <v>22732</v>
      </c>
      <c r="F3037" s="25"/>
      <c r="G3037" s="25"/>
      <c r="H3037" s="15"/>
      <c r="I3037" s="15"/>
    </row>
    <row r="3038" ht="24" customHeight="1" spans="1:9">
      <c r="A3038" s="8" t="s">
        <v>29476</v>
      </c>
      <c r="B3038" s="22" t="s">
        <v>29477</v>
      </c>
      <c r="C3038" s="12" t="s">
        <v>448</v>
      </c>
      <c r="D3038" s="8" t="s">
        <v>29478</v>
      </c>
      <c r="E3038" s="10" t="s">
        <v>22732</v>
      </c>
      <c r="F3038" s="25"/>
      <c r="G3038" s="25"/>
      <c r="H3038" s="15"/>
      <c r="I3038" s="15"/>
    </row>
    <row r="3039" ht="24" customHeight="1" spans="1:9">
      <c r="A3039" s="8" t="s">
        <v>29479</v>
      </c>
      <c r="B3039" s="22" t="s">
        <v>29480</v>
      </c>
      <c r="C3039" s="12" t="s">
        <v>448</v>
      </c>
      <c r="D3039" s="8" t="s">
        <v>29481</v>
      </c>
      <c r="E3039" s="10" t="s">
        <v>22732</v>
      </c>
      <c r="F3039" s="25"/>
      <c r="G3039" s="25"/>
      <c r="H3039" s="15"/>
      <c r="I3039" s="15"/>
    </row>
    <row r="3040" ht="24" customHeight="1" spans="1:9">
      <c r="A3040" s="8" t="s">
        <v>29482</v>
      </c>
      <c r="B3040" s="22" t="s">
        <v>29483</v>
      </c>
      <c r="C3040" s="12" t="s">
        <v>448</v>
      </c>
      <c r="D3040" s="8" t="s">
        <v>29484</v>
      </c>
      <c r="E3040" s="10" t="s">
        <v>22732</v>
      </c>
      <c r="F3040" s="25"/>
      <c r="G3040" s="25"/>
      <c r="H3040" s="15"/>
      <c r="I3040" s="15"/>
    </row>
    <row r="3041" ht="24" customHeight="1" spans="1:9">
      <c r="A3041" s="8" t="s">
        <v>29485</v>
      </c>
      <c r="B3041" s="22" t="s">
        <v>29486</v>
      </c>
      <c r="C3041" s="12" t="s">
        <v>448</v>
      </c>
      <c r="D3041" s="8" t="s">
        <v>29487</v>
      </c>
      <c r="E3041" s="10" t="s">
        <v>22732</v>
      </c>
      <c r="F3041" s="25"/>
      <c r="G3041" s="25"/>
      <c r="H3041" s="15"/>
      <c r="I3041" s="15"/>
    </row>
    <row r="3042" ht="24" customHeight="1" spans="1:9">
      <c r="A3042" s="8" t="s">
        <v>29488</v>
      </c>
      <c r="B3042" s="22" t="s">
        <v>29489</v>
      </c>
      <c r="C3042" s="12" t="s">
        <v>448</v>
      </c>
      <c r="D3042" s="8" t="s">
        <v>29490</v>
      </c>
      <c r="E3042" s="10" t="s">
        <v>22732</v>
      </c>
      <c r="F3042" s="25"/>
      <c r="G3042" s="25"/>
      <c r="H3042" s="15"/>
      <c r="I3042" s="15"/>
    </row>
    <row r="3043" ht="24" customHeight="1" spans="1:9">
      <c r="A3043" s="8" t="s">
        <v>29491</v>
      </c>
      <c r="B3043" s="22" t="s">
        <v>29492</v>
      </c>
      <c r="C3043" s="12" t="s">
        <v>448</v>
      </c>
      <c r="D3043" s="8" t="s">
        <v>29493</v>
      </c>
      <c r="E3043" s="10" t="s">
        <v>22732</v>
      </c>
      <c r="F3043" s="25"/>
      <c r="G3043" s="25"/>
      <c r="H3043" s="15"/>
      <c r="I3043" s="15"/>
    </row>
    <row r="3044" ht="24" customHeight="1" spans="1:9">
      <c r="A3044" s="8" t="s">
        <v>29494</v>
      </c>
      <c r="B3044" s="22" t="s">
        <v>29495</v>
      </c>
      <c r="C3044" s="12" t="s">
        <v>448</v>
      </c>
      <c r="D3044" s="8" t="s">
        <v>29496</v>
      </c>
      <c r="E3044" s="10" t="s">
        <v>22732</v>
      </c>
      <c r="F3044" s="25"/>
      <c r="G3044" s="25"/>
      <c r="H3044" s="15"/>
      <c r="I3044" s="15"/>
    </row>
    <row r="3045" ht="24" customHeight="1" spans="1:9">
      <c r="A3045" s="8" t="s">
        <v>29497</v>
      </c>
      <c r="B3045" s="22" t="s">
        <v>29498</v>
      </c>
      <c r="C3045" s="12" t="s">
        <v>448</v>
      </c>
      <c r="D3045" s="8" t="s">
        <v>29499</v>
      </c>
      <c r="E3045" s="10" t="s">
        <v>22732</v>
      </c>
      <c r="F3045" s="25"/>
      <c r="G3045" s="25"/>
      <c r="H3045" s="15"/>
      <c r="I3045" s="15"/>
    </row>
    <row r="3046" ht="24" customHeight="1" spans="1:9">
      <c r="A3046" s="8" t="s">
        <v>29500</v>
      </c>
      <c r="B3046" s="22" t="s">
        <v>29501</v>
      </c>
      <c r="C3046" s="12" t="s">
        <v>448</v>
      </c>
      <c r="D3046" s="8" t="s">
        <v>29502</v>
      </c>
      <c r="E3046" s="10" t="s">
        <v>22732</v>
      </c>
      <c r="F3046" s="25"/>
      <c r="G3046" s="25"/>
      <c r="H3046" s="15"/>
      <c r="I3046" s="15"/>
    </row>
    <row r="3047" ht="24" customHeight="1" spans="1:9">
      <c r="A3047" s="8" t="s">
        <v>29503</v>
      </c>
      <c r="B3047" s="22" t="s">
        <v>29504</v>
      </c>
      <c r="C3047" s="12" t="s">
        <v>448</v>
      </c>
      <c r="D3047" s="8" t="s">
        <v>29505</v>
      </c>
      <c r="E3047" s="10" t="s">
        <v>22732</v>
      </c>
      <c r="F3047" s="25"/>
      <c r="G3047" s="25"/>
      <c r="H3047" s="15"/>
      <c r="I3047" s="15"/>
    </row>
    <row r="3048" ht="24" customHeight="1" spans="1:9">
      <c r="A3048" s="8" t="s">
        <v>29506</v>
      </c>
      <c r="B3048" s="22" t="s">
        <v>29507</v>
      </c>
      <c r="C3048" s="12" t="s">
        <v>448</v>
      </c>
      <c r="D3048" s="8" t="s">
        <v>29508</v>
      </c>
      <c r="E3048" s="10" t="s">
        <v>22732</v>
      </c>
      <c r="F3048" s="25"/>
      <c r="G3048" s="25"/>
      <c r="H3048" s="15"/>
      <c r="I3048" s="15"/>
    </row>
    <row r="3049" ht="24" customHeight="1" spans="1:9">
      <c r="A3049" s="8" t="s">
        <v>29509</v>
      </c>
      <c r="B3049" s="22" t="s">
        <v>29510</v>
      </c>
      <c r="C3049" s="12" t="s">
        <v>448</v>
      </c>
      <c r="D3049" s="8" t="s">
        <v>29511</v>
      </c>
      <c r="E3049" s="10" t="s">
        <v>22732</v>
      </c>
      <c r="F3049" s="25"/>
      <c r="G3049" s="25"/>
      <c r="H3049" s="15"/>
      <c r="I3049" s="15"/>
    </row>
    <row r="3050" ht="24" customHeight="1" spans="1:9">
      <c r="A3050" s="8" t="s">
        <v>29512</v>
      </c>
      <c r="B3050" s="22" t="s">
        <v>29513</v>
      </c>
      <c r="C3050" s="12" t="s">
        <v>448</v>
      </c>
      <c r="D3050" s="8" t="s">
        <v>29514</v>
      </c>
      <c r="E3050" s="10" t="s">
        <v>22732</v>
      </c>
      <c r="F3050" s="25"/>
      <c r="G3050" s="25"/>
      <c r="H3050" s="15"/>
      <c r="I3050" s="15"/>
    </row>
    <row r="3051" ht="24" customHeight="1" spans="1:9">
      <c r="A3051" s="8" t="s">
        <v>29515</v>
      </c>
      <c r="B3051" s="22" t="s">
        <v>29516</v>
      </c>
      <c r="C3051" s="12" t="s">
        <v>448</v>
      </c>
      <c r="D3051" s="8" t="s">
        <v>29517</v>
      </c>
      <c r="E3051" s="10" t="s">
        <v>22732</v>
      </c>
      <c r="F3051" s="25"/>
      <c r="G3051" s="25"/>
      <c r="H3051" s="15"/>
      <c r="I3051" s="15"/>
    </row>
    <row r="3052" ht="24" customHeight="1" spans="1:9">
      <c r="A3052" s="8" t="s">
        <v>29518</v>
      </c>
      <c r="B3052" s="22" t="s">
        <v>29519</v>
      </c>
      <c r="C3052" s="12" t="s">
        <v>448</v>
      </c>
      <c r="D3052" s="8" t="s">
        <v>29520</v>
      </c>
      <c r="E3052" s="10" t="s">
        <v>22732</v>
      </c>
      <c r="F3052" s="25"/>
      <c r="G3052" s="25"/>
      <c r="H3052" s="15"/>
      <c r="I3052" s="15"/>
    </row>
    <row r="3053" ht="24" customHeight="1" spans="1:9">
      <c r="A3053" s="8" t="s">
        <v>29521</v>
      </c>
      <c r="B3053" s="22" t="s">
        <v>29522</v>
      </c>
      <c r="C3053" s="12" t="s">
        <v>448</v>
      </c>
      <c r="D3053" s="8" t="s">
        <v>29523</v>
      </c>
      <c r="E3053" s="10" t="s">
        <v>22732</v>
      </c>
      <c r="F3053" s="25"/>
      <c r="G3053" s="25"/>
      <c r="H3053" s="15"/>
      <c r="I3053" s="15"/>
    </row>
    <row r="3054" ht="24" customHeight="1" spans="1:9">
      <c r="A3054" s="8" t="s">
        <v>29524</v>
      </c>
      <c r="B3054" s="22" t="s">
        <v>29525</v>
      </c>
      <c r="C3054" s="12" t="s">
        <v>448</v>
      </c>
      <c r="D3054" s="8" t="s">
        <v>29526</v>
      </c>
      <c r="E3054" s="10" t="s">
        <v>22732</v>
      </c>
      <c r="F3054" s="25"/>
      <c r="G3054" s="25"/>
      <c r="H3054" s="15"/>
      <c r="I3054" s="15"/>
    </row>
    <row r="3055" ht="24" customHeight="1" spans="1:9">
      <c r="A3055" s="8" t="s">
        <v>29527</v>
      </c>
      <c r="B3055" s="22" t="s">
        <v>29528</v>
      </c>
      <c r="C3055" s="12" t="s">
        <v>448</v>
      </c>
      <c r="D3055" s="8" t="s">
        <v>29529</v>
      </c>
      <c r="E3055" s="10" t="s">
        <v>22732</v>
      </c>
      <c r="F3055" s="25"/>
      <c r="G3055" s="25"/>
      <c r="H3055" s="15"/>
      <c r="I3055" s="15"/>
    </row>
    <row r="3056" ht="24" customHeight="1" spans="1:9">
      <c r="A3056" s="8" t="s">
        <v>29530</v>
      </c>
      <c r="B3056" s="22" t="s">
        <v>29531</v>
      </c>
      <c r="C3056" s="12" t="s">
        <v>448</v>
      </c>
      <c r="D3056" s="8" t="s">
        <v>29532</v>
      </c>
      <c r="E3056" s="10" t="s">
        <v>22732</v>
      </c>
      <c r="F3056" s="25"/>
      <c r="G3056" s="25"/>
      <c r="H3056" s="15"/>
      <c r="I3056" s="15"/>
    </row>
    <row r="3057" ht="24" customHeight="1" spans="1:9">
      <c r="A3057" s="8" t="s">
        <v>29533</v>
      </c>
      <c r="B3057" s="22" t="s">
        <v>8619</v>
      </c>
      <c r="C3057" s="12" t="s">
        <v>448</v>
      </c>
      <c r="D3057" s="8" t="s">
        <v>29534</v>
      </c>
      <c r="E3057" s="10" t="s">
        <v>22732</v>
      </c>
      <c r="F3057" s="25"/>
      <c r="G3057" s="25"/>
      <c r="H3057" s="15"/>
      <c r="I3057" s="15"/>
    </row>
    <row r="3058" ht="24" customHeight="1" spans="1:9">
      <c r="A3058" s="8" t="s">
        <v>29535</v>
      </c>
      <c r="B3058" s="22" t="s">
        <v>8620</v>
      </c>
      <c r="C3058" s="12" t="s">
        <v>448</v>
      </c>
      <c r="D3058" s="8" t="s">
        <v>29536</v>
      </c>
      <c r="E3058" s="10" t="s">
        <v>22732</v>
      </c>
      <c r="F3058" s="25"/>
      <c r="G3058" s="25"/>
      <c r="H3058" s="15"/>
      <c r="I3058" s="15"/>
    </row>
    <row r="3059" ht="24" customHeight="1" spans="1:9">
      <c r="A3059" s="8" t="s">
        <v>29537</v>
      </c>
      <c r="B3059" s="22" t="s">
        <v>8621</v>
      </c>
      <c r="C3059" s="12" t="s">
        <v>448</v>
      </c>
      <c r="D3059" s="8" t="s">
        <v>29538</v>
      </c>
      <c r="E3059" s="10" t="s">
        <v>22732</v>
      </c>
      <c r="F3059" s="25"/>
      <c r="G3059" s="25"/>
      <c r="H3059" s="15"/>
      <c r="I3059" s="15"/>
    </row>
    <row r="3060" ht="24" customHeight="1" spans="1:9">
      <c r="A3060" s="8" t="s">
        <v>29539</v>
      </c>
      <c r="B3060" s="22" t="s">
        <v>8622</v>
      </c>
      <c r="C3060" s="12" t="s">
        <v>448</v>
      </c>
      <c r="D3060" s="8" t="s">
        <v>23921</v>
      </c>
      <c r="E3060" s="10" t="s">
        <v>22732</v>
      </c>
      <c r="F3060" s="25"/>
      <c r="G3060" s="25"/>
      <c r="H3060" s="15"/>
      <c r="I3060" s="15"/>
    </row>
    <row r="3061" ht="24" customHeight="1" spans="1:9">
      <c r="A3061" s="8" t="s">
        <v>29540</v>
      </c>
      <c r="B3061" s="22" t="s">
        <v>8623</v>
      </c>
      <c r="C3061" s="12" t="s">
        <v>448</v>
      </c>
      <c r="D3061" s="8" t="s">
        <v>29541</v>
      </c>
      <c r="E3061" s="10" t="s">
        <v>22732</v>
      </c>
      <c r="F3061" s="25"/>
      <c r="G3061" s="25"/>
      <c r="H3061" s="15"/>
      <c r="I3061" s="15"/>
    </row>
    <row r="3062" ht="24" customHeight="1" spans="1:9">
      <c r="A3062" s="8" t="s">
        <v>29542</v>
      </c>
      <c r="B3062" s="22" t="s">
        <v>8624</v>
      </c>
      <c r="C3062" s="12" t="s">
        <v>448</v>
      </c>
      <c r="D3062" s="8" t="s">
        <v>29543</v>
      </c>
      <c r="E3062" s="10" t="s">
        <v>22732</v>
      </c>
      <c r="F3062" s="25"/>
      <c r="G3062" s="25"/>
      <c r="H3062" s="15"/>
      <c r="I3062" s="15"/>
    </row>
    <row r="3063" ht="24" customHeight="1" spans="1:9">
      <c r="A3063" s="8" t="s">
        <v>29544</v>
      </c>
      <c r="B3063" s="22" t="s">
        <v>8625</v>
      </c>
      <c r="C3063" s="12" t="s">
        <v>448</v>
      </c>
      <c r="D3063" s="8" t="s">
        <v>29545</v>
      </c>
      <c r="E3063" s="10" t="s">
        <v>22732</v>
      </c>
      <c r="F3063" s="25"/>
      <c r="G3063" s="25"/>
      <c r="H3063" s="15"/>
      <c r="I3063" s="15"/>
    </row>
    <row r="3064" ht="24" customHeight="1" spans="1:9">
      <c r="A3064" s="8" t="s">
        <v>29546</v>
      </c>
      <c r="B3064" s="22" t="s">
        <v>8626</v>
      </c>
      <c r="C3064" s="12" t="s">
        <v>448</v>
      </c>
      <c r="D3064" s="8" t="s">
        <v>29547</v>
      </c>
      <c r="E3064" s="10" t="s">
        <v>22732</v>
      </c>
      <c r="F3064" s="25"/>
      <c r="G3064" s="25"/>
      <c r="H3064" s="15"/>
      <c r="I3064" s="15"/>
    </row>
    <row r="3065" ht="24" customHeight="1" spans="1:9">
      <c r="A3065" s="8" t="s">
        <v>29548</v>
      </c>
      <c r="B3065" s="22" t="s">
        <v>29549</v>
      </c>
      <c r="C3065" s="12" t="s">
        <v>448</v>
      </c>
      <c r="D3065" s="8" t="s">
        <v>29550</v>
      </c>
      <c r="E3065" s="10" t="s">
        <v>22732</v>
      </c>
      <c r="F3065" s="25"/>
      <c r="G3065" s="25"/>
      <c r="H3065" s="15"/>
      <c r="I3065" s="15"/>
    </row>
    <row r="3066" ht="24" customHeight="1" spans="1:9">
      <c r="A3066" s="8" t="s">
        <v>29551</v>
      </c>
      <c r="B3066" s="22" t="s">
        <v>8627</v>
      </c>
      <c r="C3066" s="12" t="s">
        <v>448</v>
      </c>
      <c r="D3066" s="8" t="s">
        <v>29552</v>
      </c>
      <c r="E3066" s="10" t="s">
        <v>22732</v>
      </c>
      <c r="F3066" s="25"/>
      <c r="G3066" s="25"/>
      <c r="H3066" s="15"/>
      <c r="I3066" s="15"/>
    </row>
    <row r="3067" ht="24" customHeight="1" spans="1:9">
      <c r="A3067" s="8" t="s">
        <v>29553</v>
      </c>
      <c r="B3067" s="22" t="s">
        <v>8628</v>
      </c>
      <c r="C3067" s="12" t="s">
        <v>448</v>
      </c>
      <c r="D3067" s="8" t="s">
        <v>29554</v>
      </c>
      <c r="E3067" s="10" t="s">
        <v>22732</v>
      </c>
      <c r="F3067" s="25"/>
      <c r="G3067" s="25"/>
      <c r="H3067" s="15"/>
      <c r="I3067" s="15"/>
    </row>
    <row r="3068" ht="24" customHeight="1" spans="1:9">
      <c r="A3068" s="8" t="s">
        <v>29555</v>
      </c>
      <c r="B3068" s="22" t="s">
        <v>8629</v>
      </c>
      <c r="C3068" s="12" t="s">
        <v>448</v>
      </c>
      <c r="D3068" s="8" t="s">
        <v>29556</v>
      </c>
      <c r="E3068" s="10" t="s">
        <v>22732</v>
      </c>
      <c r="F3068" s="25"/>
      <c r="G3068" s="25"/>
      <c r="H3068" s="15"/>
      <c r="I3068" s="15"/>
    </row>
    <row r="3069" ht="24" customHeight="1" spans="1:9">
      <c r="A3069" s="12" t="s">
        <v>29557</v>
      </c>
      <c r="B3069" s="22" t="s">
        <v>8630</v>
      </c>
      <c r="C3069" s="12" t="s">
        <v>448</v>
      </c>
      <c r="D3069" s="8" t="s">
        <v>29558</v>
      </c>
      <c r="E3069" s="10" t="s">
        <v>22732</v>
      </c>
      <c r="F3069" s="25"/>
      <c r="G3069" s="25"/>
      <c r="H3069" s="15"/>
      <c r="I3069" s="15"/>
    </row>
    <row r="3070" ht="24" customHeight="1" spans="1:9">
      <c r="A3070" s="8" t="s">
        <v>29559</v>
      </c>
      <c r="B3070" s="22" t="s">
        <v>8631</v>
      </c>
      <c r="C3070" s="12" t="s">
        <v>448</v>
      </c>
      <c r="D3070" s="8" t="s">
        <v>29560</v>
      </c>
      <c r="E3070" s="10" t="s">
        <v>22732</v>
      </c>
      <c r="F3070" s="25"/>
      <c r="G3070" s="25"/>
      <c r="H3070" s="15"/>
      <c r="I3070" s="15"/>
    </row>
    <row r="3071" ht="24" customHeight="1" spans="1:9">
      <c r="A3071" s="8" t="s">
        <v>29561</v>
      </c>
      <c r="B3071" s="22" t="s">
        <v>8632</v>
      </c>
      <c r="C3071" s="12" t="s">
        <v>448</v>
      </c>
      <c r="D3071" s="8" t="s">
        <v>29562</v>
      </c>
      <c r="E3071" s="10" t="s">
        <v>22732</v>
      </c>
      <c r="F3071" s="25"/>
      <c r="G3071" s="25"/>
      <c r="H3071" s="15"/>
      <c r="I3071" s="15"/>
    </row>
    <row r="3072" ht="24" customHeight="1" spans="1:9">
      <c r="A3072" s="8" t="s">
        <v>29563</v>
      </c>
      <c r="B3072" s="22" t="s">
        <v>8633</v>
      </c>
      <c r="C3072" s="12" t="s">
        <v>448</v>
      </c>
      <c r="D3072" s="8" t="s">
        <v>29564</v>
      </c>
      <c r="E3072" s="10" t="s">
        <v>22732</v>
      </c>
      <c r="F3072" s="25"/>
      <c r="G3072" s="25"/>
      <c r="H3072" s="15"/>
      <c r="I3072" s="15"/>
    </row>
    <row r="3073" ht="24" customHeight="1" spans="1:9">
      <c r="A3073" s="8" t="s">
        <v>29565</v>
      </c>
      <c r="B3073" s="22" t="s">
        <v>8634</v>
      </c>
      <c r="C3073" s="12" t="s">
        <v>448</v>
      </c>
      <c r="D3073" s="8" t="s">
        <v>29566</v>
      </c>
      <c r="E3073" s="10" t="s">
        <v>22732</v>
      </c>
      <c r="F3073" s="25"/>
      <c r="G3073" s="25"/>
      <c r="H3073" s="15"/>
      <c r="I3073" s="15"/>
    </row>
    <row r="3074" ht="24" customHeight="1" spans="1:9">
      <c r="A3074" s="8" t="s">
        <v>29567</v>
      </c>
      <c r="B3074" s="22" t="s">
        <v>8635</v>
      </c>
      <c r="C3074" s="12" t="s">
        <v>448</v>
      </c>
      <c r="D3074" s="8" t="s">
        <v>29568</v>
      </c>
      <c r="E3074" s="10" t="s">
        <v>22732</v>
      </c>
      <c r="F3074" s="25"/>
      <c r="G3074" s="25"/>
      <c r="H3074" s="15"/>
      <c r="I3074" s="15"/>
    </row>
    <row r="3075" ht="24" customHeight="1" spans="1:9">
      <c r="A3075" s="8" t="s">
        <v>29569</v>
      </c>
      <c r="B3075" s="22" t="s">
        <v>8636</v>
      </c>
      <c r="C3075" s="12" t="s">
        <v>448</v>
      </c>
      <c r="D3075" s="11" t="s">
        <v>29570</v>
      </c>
      <c r="E3075" s="10" t="s">
        <v>22732</v>
      </c>
      <c r="F3075" s="25"/>
      <c r="G3075" s="25"/>
      <c r="H3075" s="15"/>
      <c r="I3075" s="15"/>
    </row>
    <row r="3076" ht="24" customHeight="1" spans="1:9">
      <c r="A3076" s="8" t="s">
        <v>29571</v>
      </c>
      <c r="B3076" s="22" t="s">
        <v>8637</v>
      </c>
      <c r="C3076" s="12" t="s">
        <v>448</v>
      </c>
      <c r="D3076" s="8" t="s">
        <v>29572</v>
      </c>
      <c r="E3076" s="10" t="s">
        <v>22732</v>
      </c>
      <c r="F3076" s="25"/>
      <c r="G3076" s="25"/>
      <c r="H3076" s="15"/>
      <c r="I3076" s="15"/>
    </row>
    <row r="3077" ht="24" customHeight="1" spans="1:9">
      <c r="A3077" s="8" t="s">
        <v>29573</v>
      </c>
      <c r="B3077" s="22" t="s">
        <v>8638</v>
      </c>
      <c r="C3077" s="12" t="s">
        <v>448</v>
      </c>
      <c r="D3077" s="11" t="s">
        <v>29574</v>
      </c>
      <c r="E3077" s="10" t="s">
        <v>22732</v>
      </c>
      <c r="F3077" s="25"/>
      <c r="G3077" s="25"/>
      <c r="H3077" s="15"/>
      <c r="I3077" s="15"/>
    </row>
    <row r="3078" ht="24" customHeight="1" spans="1:9">
      <c r="A3078" s="8" t="s">
        <v>29575</v>
      </c>
      <c r="B3078" s="22" t="s">
        <v>8639</v>
      </c>
      <c r="C3078" s="12" t="s">
        <v>448</v>
      </c>
      <c r="D3078" s="11" t="s">
        <v>29576</v>
      </c>
      <c r="E3078" s="10" t="s">
        <v>22732</v>
      </c>
      <c r="F3078" s="25"/>
      <c r="G3078" s="25"/>
      <c r="H3078" s="15"/>
      <c r="I3078" s="15"/>
    </row>
    <row r="3079" ht="24" customHeight="1" spans="1:9">
      <c r="A3079" s="8" t="s">
        <v>29577</v>
      </c>
      <c r="B3079" s="22" t="s">
        <v>29578</v>
      </c>
      <c r="C3079" s="12" t="s">
        <v>448</v>
      </c>
      <c r="D3079" s="11" t="s">
        <v>29579</v>
      </c>
      <c r="E3079" s="10" t="s">
        <v>22732</v>
      </c>
      <c r="F3079" s="25"/>
      <c r="G3079" s="25"/>
      <c r="H3079" s="15"/>
      <c r="I3079" s="15"/>
    </row>
    <row r="3080" ht="24" customHeight="1" spans="1:9">
      <c r="A3080" s="8" t="s">
        <v>29580</v>
      </c>
      <c r="B3080" s="22" t="s">
        <v>29581</v>
      </c>
      <c r="C3080" s="12" t="s">
        <v>448</v>
      </c>
      <c r="D3080" s="11" t="s">
        <v>29582</v>
      </c>
      <c r="E3080" s="10" t="s">
        <v>22732</v>
      </c>
      <c r="F3080" s="25"/>
      <c r="G3080" s="25"/>
      <c r="H3080" s="15"/>
      <c r="I3080" s="15"/>
    </row>
    <row r="3081" ht="24" customHeight="1" spans="1:9">
      <c r="A3081" s="8" t="s">
        <v>29583</v>
      </c>
      <c r="B3081" s="22" t="s">
        <v>29584</v>
      </c>
      <c r="C3081" s="12" t="s">
        <v>448</v>
      </c>
      <c r="D3081" s="11" t="s">
        <v>29332</v>
      </c>
      <c r="E3081" s="10" t="s">
        <v>22732</v>
      </c>
      <c r="F3081" s="25"/>
      <c r="G3081" s="25"/>
      <c r="H3081" s="15"/>
      <c r="I3081" s="15"/>
    </row>
    <row r="3082" ht="24" customHeight="1" spans="1:9">
      <c r="A3082" s="8" t="s">
        <v>29585</v>
      </c>
      <c r="B3082" s="22" t="s">
        <v>29586</v>
      </c>
      <c r="C3082" s="12" t="s">
        <v>448</v>
      </c>
      <c r="D3082" s="11" t="s">
        <v>29587</v>
      </c>
      <c r="E3082" s="10" t="s">
        <v>22732</v>
      </c>
      <c r="F3082" s="25"/>
      <c r="G3082" s="25"/>
      <c r="H3082" s="15"/>
      <c r="I3082" s="15"/>
    </row>
    <row r="3083" ht="24" customHeight="1" spans="1:9">
      <c r="A3083" s="8" t="s">
        <v>29588</v>
      </c>
      <c r="B3083" s="22" t="s">
        <v>29589</v>
      </c>
      <c r="C3083" s="12" t="s">
        <v>448</v>
      </c>
      <c r="D3083" s="8" t="s">
        <v>29590</v>
      </c>
      <c r="E3083" s="10" t="s">
        <v>22732</v>
      </c>
      <c r="F3083" s="25"/>
      <c r="G3083" s="25"/>
      <c r="H3083" s="15"/>
      <c r="I3083" s="15"/>
    </row>
    <row r="3084" ht="24" customHeight="1" spans="1:9">
      <c r="A3084" s="8" t="s">
        <v>29591</v>
      </c>
      <c r="B3084" s="22" t="s">
        <v>29592</v>
      </c>
      <c r="C3084" s="12" t="s">
        <v>448</v>
      </c>
      <c r="D3084" s="11" t="s">
        <v>29593</v>
      </c>
      <c r="E3084" s="10" t="s">
        <v>22732</v>
      </c>
      <c r="F3084" s="25"/>
      <c r="G3084" s="25"/>
      <c r="H3084" s="15"/>
      <c r="I3084" s="15"/>
    </row>
    <row r="3085" ht="24" customHeight="1" spans="1:9">
      <c r="A3085" s="8" t="s">
        <v>29594</v>
      </c>
      <c r="B3085" s="22" t="s">
        <v>8646</v>
      </c>
      <c r="C3085" s="12" t="s">
        <v>448</v>
      </c>
      <c r="D3085" s="11" t="s">
        <v>29534</v>
      </c>
      <c r="E3085" s="10" t="s">
        <v>22732</v>
      </c>
      <c r="F3085" s="25"/>
      <c r="G3085" s="25"/>
      <c r="H3085" s="15"/>
      <c r="I3085" s="15"/>
    </row>
    <row r="3086" ht="24" customHeight="1" spans="1:9">
      <c r="A3086" s="8" t="s">
        <v>29595</v>
      </c>
      <c r="B3086" s="22" t="s">
        <v>8647</v>
      </c>
      <c r="C3086" s="12" t="s">
        <v>448</v>
      </c>
      <c r="D3086" s="8" t="s">
        <v>29596</v>
      </c>
      <c r="E3086" s="10" t="s">
        <v>22732</v>
      </c>
      <c r="F3086" s="25"/>
      <c r="G3086" s="25"/>
      <c r="H3086" s="15"/>
      <c r="I3086" s="15"/>
    </row>
    <row r="3087" ht="24" customHeight="1" spans="1:9">
      <c r="A3087" s="8" t="s">
        <v>29597</v>
      </c>
      <c r="B3087" s="22" t="s">
        <v>8648</v>
      </c>
      <c r="C3087" s="12" t="s">
        <v>448</v>
      </c>
      <c r="D3087" s="8" t="s">
        <v>29598</v>
      </c>
      <c r="E3087" s="10" t="s">
        <v>22732</v>
      </c>
      <c r="F3087" s="25"/>
      <c r="G3087" s="25"/>
      <c r="H3087" s="15"/>
      <c r="I3087" s="15"/>
    </row>
    <row r="3088" ht="24" customHeight="1" spans="1:9">
      <c r="A3088" s="8" t="s">
        <v>29599</v>
      </c>
      <c r="B3088" s="22" t="s">
        <v>8649</v>
      </c>
      <c r="C3088" s="12" t="s">
        <v>448</v>
      </c>
      <c r="D3088" s="8" t="s">
        <v>29600</v>
      </c>
      <c r="E3088" s="10" t="s">
        <v>22732</v>
      </c>
      <c r="F3088" s="25"/>
      <c r="G3088" s="25"/>
      <c r="H3088" s="15"/>
      <c r="I3088" s="15"/>
    </row>
    <row r="3089" ht="24" customHeight="1" spans="1:9">
      <c r="A3089" s="8" t="s">
        <v>29601</v>
      </c>
      <c r="B3089" s="22" t="s">
        <v>8650</v>
      </c>
      <c r="C3089" s="12" t="s">
        <v>448</v>
      </c>
      <c r="D3089" s="8" t="s">
        <v>29602</v>
      </c>
      <c r="E3089" s="10" t="s">
        <v>22732</v>
      </c>
      <c r="F3089" s="25"/>
      <c r="G3089" s="25"/>
      <c r="H3089" s="15"/>
      <c r="I3089" s="15"/>
    </row>
    <row r="3090" ht="24" customHeight="1" spans="1:9">
      <c r="A3090" s="8" t="s">
        <v>29603</v>
      </c>
      <c r="B3090" s="22" t="s">
        <v>8651</v>
      </c>
      <c r="C3090" s="12" t="s">
        <v>448</v>
      </c>
      <c r="D3090" s="8" t="s">
        <v>29604</v>
      </c>
      <c r="E3090" s="10" t="s">
        <v>22732</v>
      </c>
      <c r="F3090" s="25"/>
      <c r="G3090" s="25"/>
      <c r="H3090" s="15"/>
      <c r="I3090" s="15"/>
    </row>
    <row r="3091" ht="24" customHeight="1" spans="1:9">
      <c r="A3091" s="8" t="s">
        <v>29605</v>
      </c>
      <c r="B3091" s="22" t="s">
        <v>8652</v>
      </c>
      <c r="C3091" s="12" t="s">
        <v>448</v>
      </c>
      <c r="D3091" s="8" t="s">
        <v>29606</v>
      </c>
      <c r="E3091" s="10" t="s">
        <v>22732</v>
      </c>
      <c r="F3091" s="25"/>
      <c r="G3091" s="25"/>
      <c r="H3091" s="15"/>
      <c r="I3091" s="15"/>
    </row>
    <row r="3092" ht="24" customHeight="1" spans="1:9">
      <c r="A3092" s="8" t="s">
        <v>29607</v>
      </c>
      <c r="B3092" s="22" t="s">
        <v>8653</v>
      </c>
      <c r="C3092" s="12" t="s">
        <v>448</v>
      </c>
      <c r="D3092" s="8" t="s">
        <v>25318</v>
      </c>
      <c r="E3092" s="10" t="s">
        <v>22732</v>
      </c>
      <c r="F3092" s="25"/>
      <c r="G3092" s="25"/>
      <c r="H3092" s="15"/>
      <c r="I3092" s="15"/>
    </row>
    <row r="3093" ht="24" customHeight="1" spans="1:9">
      <c r="A3093" s="8" t="s">
        <v>29608</v>
      </c>
      <c r="B3093" s="22" t="s">
        <v>29609</v>
      </c>
      <c r="C3093" s="12" t="s">
        <v>448</v>
      </c>
      <c r="D3093" s="8" t="s">
        <v>29610</v>
      </c>
      <c r="E3093" s="10" t="s">
        <v>22732</v>
      </c>
      <c r="F3093" s="25"/>
      <c r="G3093" s="25"/>
      <c r="H3093" s="15"/>
      <c r="I3093" s="15"/>
    </row>
    <row r="3094" ht="24" customHeight="1" spans="1:9">
      <c r="A3094" s="8" t="s">
        <v>29611</v>
      </c>
      <c r="B3094" s="22" t="s">
        <v>29612</v>
      </c>
      <c r="C3094" s="12" t="s">
        <v>448</v>
      </c>
      <c r="D3094" s="8" t="s">
        <v>29613</v>
      </c>
      <c r="E3094" s="10" t="s">
        <v>22732</v>
      </c>
      <c r="F3094" s="25"/>
      <c r="G3094" s="25"/>
      <c r="H3094" s="15"/>
      <c r="I3094" s="15"/>
    </row>
    <row r="3095" ht="24" customHeight="1" spans="1:9">
      <c r="A3095" s="8" t="s">
        <v>29614</v>
      </c>
      <c r="B3095" s="22" t="s">
        <v>29615</v>
      </c>
      <c r="C3095" s="12" t="s">
        <v>448</v>
      </c>
      <c r="D3095" s="8" t="s">
        <v>29616</v>
      </c>
      <c r="E3095" s="10" t="s">
        <v>22732</v>
      </c>
      <c r="F3095" s="25"/>
      <c r="G3095" s="25"/>
      <c r="H3095" s="15"/>
      <c r="I3095" s="15"/>
    </row>
    <row r="3096" ht="24" customHeight="1" spans="1:9">
      <c r="A3096" s="8" t="s">
        <v>29617</v>
      </c>
      <c r="B3096" s="22" t="s">
        <v>29618</v>
      </c>
      <c r="C3096" s="12" t="s">
        <v>448</v>
      </c>
      <c r="D3096" s="8" t="s">
        <v>29619</v>
      </c>
      <c r="E3096" s="10" t="s">
        <v>22732</v>
      </c>
      <c r="F3096" s="25"/>
      <c r="G3096" s="25"/>
      <c r="H3096" s="15"/>
      <c r="I3096" s="15"/>
    </row>
    <row r="3097" ht="24" customHeight="1" spans="1:9">
      <c r="A3097" s="8" t="s">
        <v>29620</v>
      </c>
      <c r="B3097" s="22" t="s">
        <v>29621</v>
      </c>
      <c r="C3097" s="12" t="s">
        <v>448</v>
      </c>
      <c r="D3097" s="8" t="s">
        <v>29622</v>
      </c>
      <c r="E3097" s="10" t="s">
        <v>22732</v>
      </c>
      <c r="F3097" s="25"/>
      <c r="G3097" s="25"/>
      <c r="H3097" s="15"/>
      <c r="I3097" s="15"/>
    </row>
    <row r="3098" ht="24" customHeight="1" spans="1:9">
      <c r="A3098" s="8" t="s">
        <v>29623</v>
      </c>
      <c r="B3098" s="22" t="s">
        <v>29624</v>
      </c>
      <c r="C3098" s="12" t="s">
        <v>448</v>
      </c>
      <c r="D3098" s="8" t="s">
        <v>29625</v>
      </c>
      <c r="E3098" s="10" t="s">
        <v>22732</v>
      </c>
      <c r="F3098" s="25"/>
      <c r="G3098" s="25"/>
      <c r="H3098" s="15"/>
      <c r="I3098" s="15"/>
    </row>
    <row r="3099" ht="24" customHeight="1" spans="1:9">
      <c r="A3099" s="8" t="s">
        <v>29626</v>
      </c>
      <c r="B3099" s="22" t="s">
        <v>29627</v>
      </c>
      <c r="C3099" s="12" t="s">
        <v>448</v>
      </c>
      <c r="D3099" s="8" t="s">
        <v>29628</v>
      </c>
      <c r="E3099" s="10" t="s">
        <v>22732</v>
      </c>
      <c r="F3099" s="25"/>
      <c r="G3099" s="25"/>
      <c r="H3099" s="15"/>
      <c r="I3099" s="15"/>
    </row>
    <row r="3100" ht="24" customHeight="1" spans="1:9">
      <c r="A3100" s="8" t="s">
        <v>29629</v>
      </c>
      <c r="B3100" s="22" t="s">
        <v>29630</v>
      </c>
      <c r="C3100" s="12" t="s">
        <v>448</v>
      </c>
      <c r="D3100" s="8" t="s">
        <v>29631</v>
      </c>
      <c r="E3100" s="10" t="s">
        <v>22732</v>
      </c>
      <c r="F3100" s="25"/>
      <c r="G3100" s="25"/>
      <c r="H3100" s="15"/>
      <c r="I3100" s="15"/>
    </row>
    <row r="3101" ht="24" customHeight="1" spans="1:9">
      <c r="A3101" s="8" t="s">
        <v>29632</v>
      </c>
      <c r="B3101" s="22" t="s">
        <v>29633</v>
      </c>
      <c r="C3101" s="12" t="s">
        <v>448</v>
      </c>
      <c r="D3101" s="8" t="s">
        <v>29634</v>
      </c>
      <c r="E3101" s="10" t="s">
        <v>22732</v>
      </c>
      <c r="F3101" s="25"/>
      <c r="G3101" s="25"/>
      <c r="H3101" s="15"/>
      <c r="I3101" s="15"/>
    </row>
    <row r="3102" ht="24" customHeight="1" spans="1:9">
      <c r="A3102" s="8" t="s">
        <v>29635</v>
      </c>
      <c r="B3102" s="22" t="s">
        <v>29636</v>
      </c>
      <c r="C3102" s="12" t="s">
        <v>448</v>
      </c>
      <c r="D3102" s="8" t="s">
        <v>29637</v>
      </c>
      <c r="E3102" s="10" t="s">
        <v>22732</v>
      </c>
      <c r="F3102" s="25"/>
      <c r="G3102" s="25"/>
      <c r="H3102" s="15"/>
      <c r="I3102" s="15"/>
    </row>
    <row r="3103" ht="24" customHeight="1" spans="1:9">
      <c r="A3103" s="8" t="s">
        <v>29638</v>
      </c>
      <c r="B3103" s="22" t="s">
        <v>29639</v>
      </c>
      <c r="C3103" s="12" t="s">
        <v>448</v>
      </c>
      <c r="D3103" s="8" t="s">
        <v>29640</v>
      </c>
      <c r="E3103" s="10" t="s">
        <v>22732</v>
      </c>
      <c r="F3103" s="25"/>
      <c r="G3103" s="25"/>
      <c r="H3103" s="15"/>
      <c r="I3103" s="15"/>
    </row>
    <row r="3104" ht="24" customHeight="1" spans="1:9">
      <c r="A3104" s="8" t="s">
        <v>29641</v>
      </c>
      <c r="B3104" s="22" t="s">
        <v>29642</v>
      </c>
      <c r="C3104" s="12" t="s">
        <v>448</v>
      </c>
      <c r="D3104" s="8" t="s">
        <v>29643</v>
      </c>
      <c r="E3104" s="10" t="s">
        <v>22732</v>
      </c>
      <c r="F3104" s="25"/>
      <c r="G3104" s="25"/>
      <c r="H3104" s="15"/>
      <c r="I3104" s="15"/>
    </row>
    <row r="3105" ht="24" customHeight="1" spans="1:9">
      <c r="A3105" s="8" t="s">
        <v>29644</v>
      </c>
      <c r="B3105" s="22" t="s">
        <v>29645</v>
      </c>
      <c r="C3105" s="12" t="s">
        <v>448</v>
      </c>
      <c r="D3105" s="8" t="s">
        <v>29646</v>
      </c>
      <c r="E3105" s="10" t="s">
        <v>22732</v>
      </c>
      <c r="F3105" s="25"/>
      <c r="G3105" s="25"/>
      <c r="H3105" s="15"/>
      <c r="I3105" s="15"/>
    </row>
    <row r="3106" ht="24" customHeight="1" spans="1:9">
      <c r="A3106" s="8" t="s">
        <v>29647</v>
      </c>
      <c r="B3106" s="22" t="s">
        <v>29648</v>
      </c>
      <c r="C3106" s="12" t="s">
        <v>448</v>
      </c>
      <c r="D3106" s="8" t="s">
        <v>29649</v>
      </c>
      <c r="E3106" s="10" t="s">
        <v>22732</v>
      </c>
      <c r="F3106" s="25"/>
      <c r="G3106" s="25"/>
      <c r="H3106" s="15"/>
      <c r="I3106" s="15"/>
    </row>
    <row r="3107" ht="24" customHeight="1" spans="1:9">
      <c r="A3107" s="8" t="s">
        <v>29650</v>
      </c>
      <c r="B3107" s="22" t="s">
        <v>29651</v>
      </c>
      <c r="C3107" s="12" t="s">
        <v>448</v>
      </c>
      <c r="D3107" s="8" t="s">
        <v>29652</v>
      </c>
      <c r="E3107" s="10" t="s">
        <v>22732</v>
      </c>
      <c r="F3107" s="25"/>
      <c r="G3107" s="25"/>
      <c r="H3107" s="15"/>
      <c r="I3107" s="15"/>
    </row>
    <row r="3108" ht="24" customHeight="1" spans="1:9">
      <c r="A3108" s="8" t="s">
        <v>29653</v>
      </c>
      <c r="B3108" s="22" t="s">
        <v>29654</v>
      </c>
      <c r="C3108" s="12" t="s">
        <v>448</v>
      </c>
      <c r="D3108" s="8" t="s">
        <v>29655</v>
      </c>
      <c r="E3108" s="10" t="s">
        <v>22732</v>
      </c>
      <c r="F3108" s="25"/>
      <c r="G3108" s="25"/>
      <c r="H3108" s="15"/>
      <c r="I3108" s="15"/>
    </row>
    <row r="3109" ht="24" customHeight="1" spans="1:9">
      <c r="A3109" s="8" t="s">
        <v>29656</v>
      </c>
      <c r="B3109" s="22" t="s">
        <v>29657</v>
      </c>
      <c r="C3109" s="12" t="s">
        <v>448</v>
      </c>
      <c r="D3109" s="8" t="s">
        <v>29658</v>
      </c>
      <c r="E3109" s="10" t="s">
        <v>22732</v>
      </c>
      <c r="F3109" s="25"/>
      <c r="G3109" s="25"/>
      <c r="H3109" s="15"/>
      <c r="I3109" s="15"/>
    </row>
    <row r="3110" ht="24" customHeight="1" spans="1:9">
      <c r="A3110" s="8" t="s">
        <v>29659</v>
      </c>
      <c r="B3110" s="22" t="s">
        <v>29660</v>
      </c>
      <c r="C3110" s="12" t="s">
        <v>448</v>
      </c>
      <c r="D3110" s="8" t="s">
        <v>29661</v>
      </c>
      <c r="E3110" s="10" t="s">
        <v>22732</v>
      </c>
      <c r="F3110" s="25"/>
      <c r="G3110" s="25"/>
      <c r="H3110" s="15"/>
      <c r="I3110" s="15"/>
    </row>
    <row r="3111" ht="24" customHeight="1" spans="1:9">
      <c r="A3111" s="8" t="s">
        <v>29662</v>
      </c>
      <c r="B3111" s="22" t="s">
        <v>29663</v>
      </c>
      <c r="C3111" s="12" t="s">
        <v>448</v>
      </c>
      <c r="D3111" s="8" t="s">
        <v>29664</v>
      </c>
      <c r="E3111" s="10" t="s">
        <v>22732</v>
      </c>
      <c r="F3111" s="25"/>
      <c r="G3111" s="25"/>
      <c r="H3111" s="15"/>
      <c r="I3111" s="15"/>
    </row>
    <row r="3112" ht="24" customHeight="1" spans="1:9">
      <c r="A3112" s="8" t="s">
        <v>29665</v>
      </c>
      <c r="B3112" s="22" t="s">
        <v>29666</v>
      </c>
      <c r="C3112" s="12" t="s">
        <v>448</v>
      </c>
      <c r="D3112" s="8" t="s">
        <v>29667</v>
      </c>
      <c r="E3112" s="10" t="s">
        <v>22732</v>
      </c>
      <c r="F3112" s="25"/>
      <c r="G3112" s="25"/>
      <c r="H3112" s="15"/>
      <c r="I3112" s="15"/>
    </row>
    <row r="3113" ht="24" customHeight="1" spans="1:9">
      <c r="A3113" s="8" t="s">
        <v>29668</v>
      </c>
      <c r="B3113" s="22" t="s">
        <v>29669</v>
      </c>
      <c r="C3113" s="12" t="s">
        <v>448</v>
      </c>
      <c r="D3113" s="8" t="s">
        <v>29670</v>
      </c>
      <c r="E3113" s="10" t="s">
        <v>22732</v>
      </c>
      <c r="F3113" s="25"/>
      <c r="G3113" s="25"/>
      <c r="H3113" s="15"/>
      <c r="I3113" s="15"/>
    </row>
    <row r="3114" ht="24" customHeight="1" spans="1:9">
      <c r="A3114" s="8" t="s">
        <v>29671</v>
      </c>
      <c r="B3114" s="22" t="s">
        <v>29672</v>
      </c>
      <c r="C3114" s="12" t="s">
        <v>448</v>
      </c>
      <c r="D3114" s="8" t="s">
        <v>29673</v>
      </c>
      <c r="E3114" s="10" t="s">
        <v>22732</v>
      </c>
      <c r="F3114" s="25"/>
      <c r="G3114" s="25"/>
      <c r="H3114" s="15"/>
      <c r="I3114" s="15"/>
    </row>
    <row r="3115" ht="24" customHeight="1" spans="1:9">
      <c r="A3115" s="8" t="s">
        <v>29674</v>
      </c>
      <c r="B3115" s="22" t="s">
        <v>29675</v>
      </c>
      <c r="C3115" s="12" t="s">
        <v>448</v>
      </c>
      <c r="D3115" s="8" t="s">
        <v>29676</v>
      </c>
      <c r="E3115" s="10" t="s">
        <v>22732</v>
      </c>
      <c r="F3115" s="25"/>
      <c r="G3115" s="25"/>
      <c r="H3115" s="15"/>
      <c r="I3115" s="15"/>
    </row>
    <row r="3116" ht="24" customHeight="1" spans="1:9">
      <c r="A3116" s="8" t="s">
        <v>29677</v>
      </c>
      <c r="B3116" s="22" t="s">
        <v>29678</v>
      </c>
      <c r="C3116" s="12" t="s">
        <v>448</v>
      </c>
      <c r="D3116" s="8" t="s">
        <v>29679</v>
      </c>
      <c r="E3116" s="10" t="s">
        <v>22732</v>
      </c>
      <c r="F3116" s="25"/>
      <c r="G3116" s="25"/>
      <c r="H3116" s="15"/>
      <c r="I3116" s="15"/>
    </row>
    <row r="3117" ht="24" customHeight="1" spans="1:9">
      <c r="A3117" s="8" t="s">
        <v>29680</v>
      </c>
      <c r="B3117" s="22" t="s">
        <v>29681</v>
      </c>
      <c r="C3117" s="12" t="s">
        <v>448</v>
      </c>
      <c r="D3117" s="8" t="s">
        <v>29682</v>
      </c>
      <c r="E3117" s="10" t="s">
        <v>22732</v>
      </c>
      <c r="F3117" s="25"/>
      <c r="G3117" s="25"/>
      <c r="H3117" s="15"/>
      <c r="I3117" s="15"/>
    </row>
    <row r="3118" ht="24" customHeight="1" spans="1:9">
      <c r="A3118" s="8" t="s">
        <v>29683</v>
      </c>
      <c r="B3118" s="22" t="s">
        <v>29684</v>
      </c>
      <c r="C3118" s="12" t="s">
        <v>448</v>
      </c>
      <c r="D3118" s="8" t="s">
        <v>29685</v>
      </c>
      <c r="E3118" s="10" t="s">
        <v>22732</v>
      </c>
      <c r="F3118" s="25"/>
      <c r="G3118" s="25"/>
      <c r="H3118" s="15"/>
      <c r="I3118" s="15"/>
    </row>
    <row r="3119" ht="24" customHeight="1" spans="1:9">
      <c r="A3119" s="8" t="s">
        <v>29686</v>
      </c>
      <c r="B3119" s="22" t="s">
        <v>29687</v>
      </c>
      <c r="C3119" s="12" t="s">
        <v>448</v>
      </c>
      <c r="D3119" s="8" t="s">
        <v>25467</v>
      </c>
      <c r="E3119" s="10" t="s">
        <v>22732</v>
      </c>
      <c r="F3119" s="25"/>
      <c r="G3119" s="25"/>
      <c r="H3119" s="15"/>
      <c r="I3119" s="15"/>
    </row>
    <row r="3120" ht="24" customHeight="1" spans="1:9">
      <c r="A3120" s="8" t="s">
        <v>29688</v>
      </c>
      <c r="B3120" s="22" t="s">
        <v>29689</v>
      </c>
      <c r="C3120" s="12" t="s">
        <v>448</v>
      </c>
      <c r="D3120" s="8" t="s">
        <v>29690</v>
      </c>
      <c r="E3120" s="10" t="s">
        <v>22732</v>
      </c>
      <c r="F3120" s="25"/>
      <c r="G3120" s="25"/>
      <c r="H3120" s="15"/>
      <c r="I3120" s="15"/>
    </row>
    <row r="3121" ht="24" customHeight="1" spans="1:9">
      <c r="A3121" s="8" t="s">
        <v>29691</v>
      </c>
      <c r="B3121" s="22" t="s">
        <v>29692</v>
      </c>
      <c r="C3121" s="12" t="s">
        <v>448</v>
      </c>
      <c r="D3121" s="8" t="s">
        <v>29693</v>
      </c>
      <c r="E3121" s="10" t="s">
        <v>22732</v>
      </c>
      <c r="F3121" s="25"/>
      <c r="G3121" s="25"/>
      <c r="H3121" s="15"/>
      <c r="I3121" s="15"/>
    </row>
    <row r="3122" ht="24" customHeight="1" spans="1:9">
      <c r="A3122" s="8" t="s">
        <v>29694</v>
      </c>
      <c r="B3122" s="22" t="s">
        <v>29695</v>
      </c>
      <c r="C3122" s="12" t="s">
        <v>448</v>
      </c>
      <c r="D3122" s="8" t="s">
        <v>29696</v>
      </c>
      <c r="E3122" s="10" t="s">
        <v>22732</v>
      </c>
      <c r="F3122" s="25"/>
      <c r="G3122" s="25"/>
      <c r="H3122" s="15"/>
      <c r="I3122" s="15"/>
    </row>
    <row r="3123" ht="24" customHeight="1" spans="1:9">
      <c r="A3123" s="8" t="s">
        <v>29697</v>
      </c>
      <c r="B3123" s="22" t="s">
        <v>29698</v>
      </c>
      <c r="C3123" s="12" t="s">
        <v>448</v>
      </c>
      <c r="D3123" s="8" t="s">
        <v>29699</v>
      </c>
      <c r="E3123" s="10" t="s">
        <v>22732</v>
      </c>
      <c r="F3123" s="25"/>
      <c r="G3123" s="25"/>
      <c r="H3123" s="15"/>
      <c r="I3123" s="15"/>
    </row>
    <row r="3124" ht="24" customHeight="1" spans="1:9">
      <c r="A3124" s="8" t="s">
        <v>29700</v>
      </c>
      <c r="B3124" s="22" t="s">
        <v>29701</v>
      </c>
      <c r="C3124" s="12" t="s">
        <v>448</v>
      </c>
      <c r="D3124" s="8" t="s">
        <v>29702</v>
      </c>
      <c r="E3124" s="10" t="s">
        <v>22732</v>
      </c>
      <c r="F3124" s="25"/>
      <c r="G3124" s="25"/>
      <c r="H3124" s="15"/>
      <c r="I3124" s="15"/>
    </row>
    <row r="3125" ht="24" customHeight="1" spans="1:9">
      <c r="A3125" s="8" t="s">
        <v>29703</v>
      </c>
      <c r="B3125" s="22" t="s">
        <v>29704</v>
      </c>
      <c r="C3125" s="12" t="s">
        <v>448</v>
      </c>
      <c r="D3125" s="8" t="s">
        <v>29705</v>
      </c>
      <c r="E3125" s="10" t="s">
        <v>22732</v>
      </c>
      <c r="F3125" s="25"/>
      <c r="G3125" s="25"/>
      <c r="H3125" s="15"/>
      <c r="I3125" s="15"/>
    </row>
    <row r="3126" ht="24" customHeight="1" spans="1:9">
      <c r="A3126" s="8" t="s">
        <v>29706</v>
      </c>
      <c r="B3126" s="22" t="s">
        <v>29707</v>
      </c>
      <c r="C3126" s="12" t="s">
        <v>448</v>
      </c>
      <c r="D3126" s="8" t="s">
        <v>29708</v>
      </c>
      <c r="E3126" s="10" t="s">
        <v>22732</v>
      </c>
      <c r="F3126" s="25"/>
      <c r="G3126" s="25"/>
      <c r="H3126" s="15"/>
      <c r="I3126" s="15"/>
    </row>
    <row r="3127" ht="24" customHeight="1" spans="1:9">
      <c r="A3127" s="8" t="s">
        <v>29709</v>
      </c>
      <c r="B3127" s="22" t="s">
        <v>29710</v>
      </c>
      <c r="C3127" s="12" t="s">
        <v>448</v>
      </c>
      <c r="D3127" s="8" t="s">
        <v>29711</v>
      </c>
      <c r="E3127" s="10" t="s">
        <v>22732</v>
      </c>
      <c r="F3127" s="25"/>
      <c r="G3127" s="25"/>
      <c r="H3127" s="15"/>
      <c r="I3127" s="15"/>
    </row>
    <row r="3128" ht="24" customHeight="1" spans="1:9">
      <c r="A3128" s="8" t="s">
        <v>29712</v>
      </c>
      <c r="B3128" s="22" t="s">
        <v>29713</v>
      </c>
      <c r="C3128" s="12" t="s">
        <v>448</v>
      </c>
      <c r="D3128" s="8" t="s">
        <v>29714</v>
      </c>
      <c r="E3128" s="10" t="s">
        <v>22732</v>
      </c>
      <c r="F3128" s="25"/>
      <c r="G3128" s="25"/>
      <c r="H3128" s="15"/>
      <c r="I3128" s="15"/>
    </row>
    <row r="3129" ht="24" customHeight="1" spans="1:9">
      <c r="A3129" s="8" t="s">
        <v>29715</v>
      </c>
      <c r="B3129" s="22" t="s">
        <v>29716</v>
      </c>
      <c r="C3129" s="12" t="s">
        <v>448</v>
      </c>
      <c r="D3129" s="8" t="s">
        <v>29717</v>
      </c>
      <c r="E3129" s="10" t="s">
        <v>22732</v>
      </c>
      <c r="F3129" s="25"/>
      <c r="G3129" s="25"/>
      <c r="H3129" s="15"/>
      <c r="I3129" s="15"/>
    </row>
    <row r="3130" ht="36" customHeight="1" spans="1:9">
      <c r="A3130" s="8" t="s">
        <v>29718</v>
      </c>
      <c r="B3130" s="22" t="s">
        <v>29719</v>
      </c>
      <c r="C3130" s="12" t="s">
        <v>448</v>
      </c>
      <c r="D3130" s="8" t="s">
        <v>29720</v>
      </c>
      <c r="E3130" s="10" t="s">
        <v>22732</v>
      </c>
      <c r="F3130" s="25"/>
      <c r="G3130" s="25"/>
      <c r="H3130" s="15"/>
      <c r="I3130" s="15"/>
    </row>
    <row r="3131" ht="24" customHeight="1" spans="1:9">
      <c r="A3131" s="8" t="s">
        <v>29721</v>
      </c>
      <c r="B3131" s="22" t="s">
        <v>29722</v>
      </c>
      <c r="C3131" s="12" t="s">
        <v>448</v>
      </c>
      <c r="D3131" s="8" t="s">
        <v>29723</v>
      </c>
      <c r="E3131" s="10" t="s">
        <v>22732</v>
      </c>
      <c r="F3131" s="25"/>
      <c r="G3131" s="25"/>
      <c r="H3131" s="15"/>
      <c r="I3131" s="15"/>
    </row>
    <row r="3132" ht="24" customHeight="1" spans="1:9">
      <c r="A3132" s="8" t="s">
        <v>29724</v>
      </c>
      <c r="B3132" s="22" t="s">
        <v>29725</v>
      </c>
      <c r="C3132" s="12" t="s">
        <v>448</v>
      </c>
      <c r="D3132" s="8" t="s">
        <v>29726</v>
      </c>
      <c r="E3132" s="10" t="s">
        <v>22732</v>
      </c>
      <c r="F3132" s="25"/>
      <c r="G3132" s="25"/>
      <c r="H3132" s="15"/>
      <c r="I3132" s="15"/>
    </row>
    <row r="3133" ht="24" customHeight="1" spans="1:9">
      <c r="A3133" s="8" t="s">
        <v>29727</v>
      </c>
      <c r="B3133" s="22" t="s">
        <v>29728</v>
      </c>
      <c r="C3133" s="12" t="s">
        <v>448</v>
      </c>
      <c r="D3133" s="8" t="s">
        <v>29729</v>
      </c>
      <c r="E3133" s="10" t="s">
        <v>22732</v>
      </c>
      <c r="F3133" s="25"/>
      <c r="G3133" s="25"/>
      <c r="H3133" s="15"/>
      <c r="I3133" s="15"/>
    </row>
    <row r="3134" ht="24" customHeight="1" spans="1:9">
      <c r="A3134" s="8" t="s">
        <v>29730</v>
      </c>
      <c r="B3134" s="22" t="s">
        <v>29731</v>
      </c>
      <c r="C3134" s="12" t="s">
        <v>448</v>
      </c>
      <c r="D3134" s="8" t="s">
        <v>29732</v>
      </c>
      <c r="E3134" s="10" t="s">
        <v>22732</v>
      </c>
      <c r="F3134" s="25"/>
      <c r="G3134" s="25"/>
      <c r="H3134" s="15"/>
      <c r="I3134" s="15"/>
    </row>
    <row r="3135" ht="24" customHeight="1" spans="1:9">
      <c r="A3135" s="8" t="s">
        <v>29733</v>
      </c>
      <c r="B3135" s="22" t="s">
        <v>29734</v>
      </c>
      <c r="C3135" s="12" t="s">
        <v>448</v>
      </c>
      <c r="D3135" s="8" t="s">
        <v>29735</v>
      </c>
      <c r="E3135" s="10" t="s">
        <v>22732</v>
      </c>
      <c r="F3135" s="25"/>
      <c r="G3135" s="25"/>
      <c r="H3135" s="15"/>
      <c r="I3135" s="15"/>
    </row>
    <row r="3136" ht="24" customHeight="1" spans="1:9">
      <c r="A3136" s="8" t="s">
        <v>29736</v>
      </c>
      <c r="B3136" s="22" t="s">
        <v>29737</v>
      </c>
      <c r="C3136" s="12" t="s">
        <v>448</v>
      </c>
      <c r="D3136" s="8" t="s">
        <v>29738</v>
      </c>
      <c r="E3136" s="10" t="s">
        <v>22732</v>
      </c>
      <c r="F3136" s="25"/>
      <c r="G3136" s="25"/>
      <c r="H3136" s="15"/>
      <c r="I3136" s="15"/>
    </row>
    <row r="3137" ht="24" customHeight="1" spans="1:9">
      <c r="A3137" s="8" t="s">
        <v>29739</v>
      </c>
      <c r="B3137" s="22" t="s">
        <v>29740</v>
      </c>
      <c r="C3137" s="12" t="s">
        <v>448</v>
      </c>
      <c r="D3137" s="8" t="s">
        <v>29741</v>
      </c>
      <c r="E3137" s="10" t="s">
        <v>22732</v>
      </c>
      <c r="F3137" s="25"/>
      <c r="G3137" s="25"/>
      <c r="H3137" s="15"/>
      <c r="I3137" s="15"/>
    </row>
    <row r="3138" ht="24" customHeight="1" spans="1:9">
      <c r="A3138" s="8" t="s">
        <v>29742</v>
      </c>
      <c r="B3138" s="22" t="s">
        <v>29743</v>
      </c>
      <c r="C3138" s="12" t="s">
        <v>448</v>
      </c>
      <c r="D3138" s="8" t="s">
        <v>29744</v>
      </c>
      <c r="E3138" s="10" t="s">
        <v>22732</v>
      </c>
      <c r="F3138" s="25"/>
      <c r="G3138" s="25"/>
      <c r="H3138" s="15"/>
      <c r="I3138" s="15"/>
    </row>
    <row r="3139" ht="24" customHeight="1" spans="1:9">
      <c r="A3139" s="8" t="s">
        <v>29745</v>
      </c>
      <c r="B3139" s="22" t="s">
        <v>29746</v>
      </c>
      <c r="C3139" s="12" t="s">
        <v>448</v>
      </c>
      <c r="D3139" s="8" t="s">
        <v>29747</v>
      </c>
      <c r="E3139" s="10" t="s">
        <v>22732</v>
      </c>
      <c r="F3139" s="25"/>
      <c r="G3139" s="25"/>
      <c r="H3139" s="15"/>
      <c r="I3139" s="15"/>
    </row>
    <row r="3140" ht="24" customHeight="1" spans="1:9">
      <c r="A3140" s="8" t="s">
        <v>29748</v>
      </c>
      <c r="B3140" s="22" t="s">
        <v>29749</v>
      </c>
      <c r="C3140" s="12" t="s">
        <v>448</v>
      </c>
      <c r="D3140" s="8" t="s">
        <v>29750</v>
      </c>
      <c r="E3140" s="10" t="s">
        <v>22732</v>
      </c>
      <c r="F3140" s="25"/>
      <c r="G3140" s="25"/>
      <c r="H3140" s="15"/>
      <c r="I3140" s="15"/>
    </row>
    <row r="3141" ht="24" customHeight="1" spans="1:9">
      <c r="A3141" s="8" t="s">
        <v>29751</v>
      </c>
      <c r="B3141" s="22" t="s">
        <v>8703</v>
      </c>
      <c r="C3141" s="12" t="s">
        <v>448</v>
      </c>
      <c r="D3141" s="8" t="s">
        <v>29752</v>
      </c>
      <c r="E3141" s="10" t="s">
        <v>22732</v>
      </c>
      <c r="F3141" s="25"/>
      <c r="G3141" s="25"/>
      <c r="H3141" s="15"/>
      <c r="I3141" s="15"/>
    </row>
    <row r="3142" ht="24" customHeight="1" spans="1:9">
      <c r="A3142" s="8" t="s">
        <v>29753</v>
      </c>
      <c r="B3142" s="22" t="s">
        <v>8704</v>
      </c>
      <c r="C3142" s="12" t="s">
        <v>448</v>
      </c>
      <c r="D3142" s="8" t="s">
        <v>29754</v>
      </c>
      <c r="E3142" s="10" t="s">
        <v>22732</v>
      </c>
      <c r="F3142" s="25"/>
      <c r="G3142" s="25"/>
      <c r="H3142" s="15"/>
      <c r="I3142" s="15"/>
    </row>
    <row r="3143" ht="24" customHeight="1" spans="1:9">
      <c r="A3143" s="8" t="s">
        <v>29755</v>
      </c>
      <c r="B3143" s="22" t="s">
        <v>8705</v>
      </c>
      <c r="C3143" s="12" t="s">
        <v>448</v>
      </c>
      <c r="D3143" s="8" t="s">
        <v>29756</v>
      </c>
      <c r="E3143" s="10" t="s">
        <v>22732</v>
      </c>
      <c r="F3143" s="25"/>
      <c r="G3143" s="25"/>
      <c r="H3143" s="15"/>
      <c r="I3143" s="15"/>
    </row>
    <row r="3144" ht="24" customHeight="1" spans="1:9">
      <c r="A3144" s="8" t="s">
        <v>29757</v>
      </c>
      <c r="B3144" s="22" t="s">
        <v>8706</v>
      </c>
      <c r="C3144" s="12" t="s">
        <v>448</v>
      </c>
      <c r="D3144" s="8" t="s">
        <v>29758</v>
      </c>
      <c r="E3144" s="10" t="s">
        <v>22732</v>
      </c>
      <c r="F3144" s="25"/>
      <c r="G3144" s="25"/>
      <c r="H3144" s="15"/>
      <c r="I3144" s="15"/>
    </row>
    <row r="3145" ht="24" customHeight="1" spans="1:9">
      <c r="A3145" s="8" t="s">
        <v>29759</v>
      </c>
      <c r="B3145" s="22" t="s">
        <v>8707</v>
      </c>
      <c r="C3145" s="12" t="s">
        <v>448</v>
      </c>
      <c r="D3145" s="8" t="s">
        <v>29760</v>
      </c>
      <c r="E3145" s="10" t="s">
        <v>22732</v>
      </c>
      <c r="F3145" s="25"/>
      <c r="G3145" s="25"/>
      <c r="H3145" s="15"/>
      <c r="I3145" s="15"/>
    </row>
    <row r="3146" ht="24" customHeight="1" spans="1:9">
      <c r="A3146" s="8" t="s">
        <v>29761</v>
      </c>
      <c r="B3146" s="22" t="s">
        <v>8708</v>
      </c>
      <c r="C3146" s="12" t="s">
        <v>448</v>
      </c>
      <c r="D3146" s="8" t="s">
        <v>29762</v>
      </c>
      <c r="E3146" s="10" t="s">
        <v>22732</v>
      </c>
      <c r="F3146" s="25"/>
      <c r="G3146" s="25"/>
      <c r="H3146" s="15"/>
      <c r="I3146" s="15"/>
    </row>
    <row r="3147" ht="24" customHeight="1" spans="1:9">
      <c r="A3147" s="8" t="s">
        <v>29763</v>
      </c>
      <c r="B3147" s="22" t="s">
        <v>8709</v>
      </c>
      <c r="C3147" s="12" t="s">
        <v>448</v>
      </c>
      <c r="D3147" s="8" t="s">
        <v>22989</v>
      </c>
      <c r="E3147" s="10" t="s">
        <v>22732</v>
      </c>
      <c r="F3147" s="25"/>
      <c r="G3147" s="25"/>
      <c r="H3147" s="15"/>
      <c r="I3147" s="15"/>
    </row>
    <row r="3148" ht="24" customHeight="1" spans="1:9">
      <c r="A3148" s="8" t="s">
        <v>29764</v>
      </c>
      <c r="B3148" s="22" t="s">
        <v>8710</v>
      </c>
      <c r="C3148" s="12" t="s">
        <v>448</v>
      </c>
      <c r="D3148" s="8" t="s">
        <v>29765</v>
      </c>
      <c r="E3148" s="10" t="s">
        <v>22732</v>
      </c>
      <c r="F3148" s="25"/>
      <c r="G3148" s="25"/>
      <c r="H3148" s="15"/>
      <c r="I3148" s="15"/>
    </row>
    <row r="3149" ht="24" customHeight="1" spans="1:9">
      <c r="A3149" s="8" t="s">
        <v>29766</v>
      </c>
      <c r="B3149" s="22" t="s">
        <v>8711</v>
      </c>
      <c r="C3149" s="12" t="s">
        <v>448</v>
      </c>
      <c r="D3149" s="8" t="s">
        <v>29767</v>
      </c>
      <c r="E3149" s="10" t="s">
        <v>22732</v>
      </c>
      <c r="F3149" s="25"/>
      <c r="G3149" s="25"/>
      <c r="H3149" s="15"/>
      <c r="I3149" s="15"/>
    </row>
    <row r="3150" ht="24" customHeight="1" spans="1:9">
      <c r="A3150" s="8" t="s">
        <v>29768</v>
      </c>
      <c r="B3150" s="22" t="s">
        <v>8712</v>
      </c>
      <c r="C3150" s="12" t="s">
        <v>448</v>
      </c>
      <c r="D3150" s="8" t="s">
        <v>24420</v>
      </c>
      <c r="E3150" s="10" t="s">
        <v>22732</v>
      </c>
      <c r="F3150" s="25"/>
      <c r="G3150" s="25"/>
      <c r="H3150" s="15"/>
      <c r="I3150" s="15"/>
    </row>
    <row r="3151" ht="24" customHeight="1" spans="1:9">
      <c r="A3151" s="8" t="s">
        <v>29769</v>
      </c>
      <c r="B3151" s="22" t="s">
        <v>8713</v>
      </c>
      <c r="C3151" s="12" t="s">
        <v>448</v>
      </c>
      <c r="D3151" s="8" t="s">
        <v>29770</v>
      </c>
      <c r="E3151" s="10" t="s">
        <v>22732</v>
      </c>
      <c r="F3151" s="25"/>
      <c r="G3151" s="25"/>
      <c r="H3151" s="15"/>
      <c r="I3151" s="15"/>
    </row>
    <row r="3152" ht="24" customHeight="1" spans="1:9">
      <c r="A3152" s="8" t="s">
        <v>29771</v>
      </c>
      <c r="B3152" s="22" t="s">
        <v>8714</v>
      </c>
      <c r="C3152" s="12" t="s">
        <v>448</v>
      </c>
      <c r="D3152" s="8" t="s">
        <v>29772</v>
      </c>
      <c r="E3152" s="10" t="s">
        <v>22732</v>
      </c>
      <c r="F3152" s="25"/>
      <c r="G3152" s="25"/>
      <c r="H3152" s="15"/>
      <c r="I3152" s="15"/>
    </row>
    <row r="3153" ht="24" customHeight="1" spans="1:9">
      <c r="A3153" s="8" t="s">
        <v>29773</v>
      </c>
      <c r="B3153" s="22" t="s">
        <v>8715</v>
      </c>
      <c r="C3153" s="12" t="s">
        <v>448</v>
      </c>
      <c r="D3153" s="8" t="s">
        <v>29774</v>
      </c>
      <c r="E3153" s="10" t="s">
        <v>22732</v>
      </c>
      <c r="F3153" s="25"/>
      <c r="G3153" s="25"/>
      <c r="H3153" s="15"/>
      <c r="I3153" s="15"/>
    </row>
    <row r="3154" ht="24" customHeight="1" spans="1:9">
      <c r="A3154" s="8" t="s">
        <v>29775</v>
      </c>
      <c r="B3154" s="22" t="s">
        <v>8716</v>
      </c>
      <c r="C3154" s="12" t="s">
        <v>448</v>
      </c>
      <c r="D3154" s="8" t="s">
        <v>29776</v>
      </c>
      <c r="E3154" s="10" t="s">
        <v>22732</v>
      </c>
      <c r="F3154" s="25"/>
      <c r="G3154" s="25"/>
      <c r="H3154" s="15"/>
      <c r="I3154" s="15"/>
    </row>
    <row r="3155" ht="24" customHeight="1" spans="1:9">
      <c r="A3155" s="8" t="s">
        <v>29777</v>
      </c>
      <c r="B3155" s="22" t="s">
        <v>8717</v>
      </c>
      <c r="C3155" s="12" t="s">
        <v>448</v>
      </c>
      <c r="D3155" s="8" t="s">
        <v>28002</v>
      </c>
      <c r="E3155" s="10" t="s">
        <v>22732</v>
      </c>
      <c r="F3155" s="25"/>
      <c r="G3155" s="25"/>
      <c r="H3155" s="15"/>
      <c r="I3155" s="15"/>
    </row>
    <row r="3156" ht="24" customHeight="1" spans="1:9">
      <c r="A3156" s="8" t="s">
        <v>29778</v>
      </c>
      <c r="B3156" s="22" t="s">
        <v>8718</v>
      </c>
      <c r="C3156" s="12" t="s">
        <v>448</v>
      </c>
      <c r="D3156" s="8" t="s">
        <v>29779</v>
      </c>
      <c r="E3156" s="10" t="s">
        <v>22732</v>
      </c>
      <c r="F3156" s="25"/>
      <c r="G3156" s="25"/>
      <c r="H3156" s="15"/>
      <c r="I3156" s="15"/>
    </row>
    <row r="3157" ht="24" customHeight="1" spans="1:9">
      <c r="A3157" s="8" t="s">
        <v>29780</v>
      </c>
      <c r="B3157" s="22" t="s">
        <v>8719</v>
      </c>
      <c r="C3157" s="12" t="s">
        <v>448</v>
      </c>
      <c r="D3157" s="8" t="s">
        <v>23674</v>
      </c>
      <c r="E3157" s="10" t="s">
        <v>22732</v>
      </c>
      <c r="F3157" s="25"/>
      <c r="G3157" s="25"/>
      <c r="H3157" s="15"/>
      <c r="I3157" s="15"/>
    </row>
    <row r="3158" ht="24" customHeight="1" spans="1:9">
      <c r="A3158" s="8" t="s">
        <v>29781</v>
      </c>
      <c r="B3158" s="22" t="s">
        <v>8720</v>
      </c>
      <c r="C3158" s="12" t="s">
        <v>178</v>
      </c>
      <c r="D3158" s="8" t="s">
        <v>29782</v>
      </c>
      <c r="E3158" s="10" t="s">
        <v>22732</v>
      </c>
      <c r="F3158" s="25"/>
      <c r="G3158" s="25"/>
      <c r="H3158" s="15"/>
      <c r="I3158" s="15"/>
    </row>
    <row r="3159" ht="24" customHeight="1" spans="1:9">
      <c r="A3159" s="8" t="s">
        <v>29783</v>
      </c>
      <c r="B3159" s="22" t="s">
        <v>8721</v>
      </c>
      <c r="C3159" s="12" t="s">
        <v>178</v>
      </c>
      <c r="D3159" s="8" t="s">
        <v>26812</v>
      </c>
      <c r="E3159" s="10" t="s">
        <v>22732</v>
      </c>
      <c r="F3159" s="25"/>
      <c r="G3159" s="25"/>
      <c r="H3159" s="15"/>
      <c r="I3159" s="15"/>
    </row>
    <row r="3160" ht="24" customHeight="1" spans="1:9">
      <c r="A3160" s="8" t="s">
        <v>29784</v>
      </c>
      <c r="B3160" s="22" t="s">
        <v>8722</v>
      </c>
      <c r="C3160" s="12" t="s">
        <v>178</v>
      </c>
      <c r="D3160" s="8" t="s">
        <v>29785</v>
      </c>
      <c r="E3160" s="10" t="s">
        <v>22732</v>
      </c>
      <c r="F3160" s="25"/>
      <c r="G3160" s="25"/>
      <c r="H3160" s="15"/>
      <c r="I3160" s="15"/>
    </row>
    <row r="3161" ht="24" customHeight="1" spans="1:9">
      <c r="A3161" s="8" t="s">
        <v>29786</v>
      </c>
      <c r="B3161" s="22" t="s">
        <v>8723</v>
      </c>
      <c r="C3161" s="12" t="s">
        <v>178</v>
      </c>
      <c r="D3161" s="8" t="s">
        <v>29787</v>
      </c>
      <c r="E3161" s="10" t="s">
        <v>22732</v>
      </c>
      <c r="F3161" s="25"/>
      <c r="G3161" s="25"/>
      <c r="H3161" s="15"/>
      <c r="I3161" s="15"/>
    </row>
    <row r="3162" ht="24" customHeight="1" spans="1:9">
      <c r="A3162" s="8" t="s">
        <v>29788</v>
      </c>
      <c r="B3162" s="22" t="s">
        <v>8724</v>
      </c>
      <c r="C3162" s="12" t="s">
        <v>178</v>
      </c>
      <c r="D3162" s="8" t="s">
        <v>29353</v>
      </c>
      <c r="E3162" s="10" t="s">
        <v>22732</v>
      </c>
      <c r="F3162" s="25"/>
      <c r="G3162" s="25"/>
      <c r="H3162" s="15"/>
      <c r="I3162" s="15"/>
    </row>
    <row r="3163" ht="24" customHeight="1" spans="1:9">
      <c r="A3163" s="8" t="s">
        <v>29789</v>
      </c>
      <c r="B3163" s="22" t="s">
        <v>8725</v>
      </c>
      <c r="C3163" s="12" t="s">
        <v>178</v>
      </c>
      <c r="D3163" s="8" t="s">
        <v>29790</v>
      </c>
      <c r="E3163" s="10" t="s">
        <v>22732</v>
      </c>
      <c r="F3163" s="25"/>
      <c r="G3163" s="25"/>
      <c r="H3163" s="15"/>
      <c r="I3163" s="15"/>
    </row>
    <row r="3164" ht="24" customHeight="1" spans="1:9">
      <c r="A3164" s="8" t="s">
        <v>29791</v>
      </c>
      <c r="B3164" s="22" t="s">
        <v>8726</v>
      </c>
      <c r="C3164" s="12" t="s">
        <v>178</v>
      </c>
      <c r="D3164" s="8" t="s">
        <v>29792</v>
      </c>
      <c r="E3164" s="10" t="s">
        <v>22732</v>
      </c>
      <c r="F3164" s="25"/>
      <c r="G3164" s="25"/>
      <c r="H3164" s="15"/>
      <c r="I3164" s="15"/>
    </row>
    <row r="3165" ht="24" customHeight="1" spans="1:9">
      <c r="A3165" s="8" t="s">
        <v>29793</v>
      </c>
      <c r="B3165" s="22" t="s">
        <v>8727</v>
      </c>
      <c r="C3165" s="12" t="s">
        <v>178</v>
      </c>
      <c r="D3165" s="8" t="s">
        <v>29794</v>
      </c>
      <c r="E3165" s="10" t="s">
        <v>22732</v>
      </c>
      <c r="F3165" s="25"/>
      <c r="G3165" s="25"/>
      <c r="H3165" s="15"/>
      <c r="I3165" s="15"/>
    </row>
    <row r="3166" ht="24" customHeight="1" spans="1:9">
      <c r="A3166" s="8" t="s">
        <v>29795</v>
      </c>
      <c r="B3166" s="22" t="s">
        <v>29796</v>
      </c>
      <c r="C3166" s="12" t="s">
        <v>448</v>
      </c>
      <c r="D3166" s="8" t="s">
        <v>29797</v>
      </c>
      <c r="E3166" s="10" t="s">
        <v>22732</v>
      </c>
      <c r="F3166" s="25"/>
      <c r="G3166" s="25"/>
      <c r="H3166" s="15"/>
      <c r="I3166" s="15"/>
    </row>
    <row r="3167" ht="24" customHeight="1" spans="1:9">
      <c r="A3167" s="8" t="s">
        <v>29798</v>
      </c>
      <c r="B3167" s="22" t="s">
        <v>8728</v>
      </c>
      <c r="C3167" s="12" t="s">
        <v>448</v>
      </c>
      <c r="D3167" s="8" t="s">
        <v>29799</v>
      </c>
      <c r="E3167" s="10" t="s">
        <v>22732</v>
      </c>
      <c r="F3167" s="25"/>
      <c r="G3167" s="25"/>
      <c r="H3167" s="15"/>
      <c r="I3167" s="15"/>
    </row>
    <row r="3168" ht="24" customHeight="1" spans="1:9">
      <c r="A3168" s="8" t="s">
        <v>29800</v>
      </c>
      <c r="B3168" s="22" t="s">
        <v>29801</v>
      </c>
      <c r="C3168" s="12" t="s">
        <v>448</v>
      </c>
      <c r="D3168" s="8" t="s">
        <v>29802</v>
      </c>
      <c r="E3168" s="10" t="s">
        <v>22732</v>
      </c>
      <c r="F3168" s="25"/>
      <c r="G3168" s="25"/>
      <c r="H3168" s="15"/>
      <c r="I3168" s="15"/>
    </row>
    <row r="3169" ht="24" customHeight="1" spans="1:9">
      <c r="A3169" s="8" t="s">
        <v>29803</v>
      </c>
      <c r="B3169" s="22" t="s">
        <v>29804</v>
      </c>
      <c r="C3169" s="12" t="s">
        <v>448</v>
      </c>
      <c r="D3169" s="8" t="s">
        <v>29805</v>
      </c>
      <c r="E3169" s="10" t="s">
        <v>22732</v>
      </c>
      <c r="F3169" s="25"/>
      <c r="G3169" s="25"/>
      <c r="H3169" s="15"/>
      <c r="I3169" s="15"/>
    </row>
    <row r="3170" ht="24" customHeight="1" spans="1:9">
      <c r="A3170" s="8" t="s">
        <v>29806</v>
      </c>
      <c r="B3170" s="22" t="s">
        <v>8729</v>
      </c>
      <c r="C3170" s="12" t="s">
        <v>448</v>
      </c>
      <c r="D3170" s="8" t="s">
        <v>29807</v>
      </c>
      <c r="E3170" s="10" t="s">
        <v>22732</v>
      </c>
      <c r="F3170" s="25"/>
      <c r="G3170" s="25"/>
      <c r="H3170" s="15"/>
      <c r="I3170" s="15"/>
    </row>
    <row r="3171" ht="24" customHeight="1" spans="1:9">
      <c r="A3171" s="8" t="s">
        <v>29808</v>
      </c>
      <c r="B3171" s="22" t="s">
        <v>8730</v>
      </c>
      <c r="C3171" s="12" t="s">
        <v>448</v>
      </c>
      <c r="D3171" s="8" t="s">
        <v>28108</v>
      </c>
      <c r="E3171" s="10" t="s">
        <v>22732</v>
      </c>
      <c r="F3171" s="25"/>
      <c r="G3171" s="25"/>
      <c r="H3171" s="15"/>
      <c r="I3171" s="15"/>
    </row>
    <row r="3172" ht="24" customHeight="1" spans="1:9">
      <c r="A3172" s="8" t="s">
        <v>29809</v>
      </c>
      <c r="B3172" s="22" t="s">
        <v>8731</v>
      </c>
      <c r="C3172" s="12" t="s">
        <v>448</v>
      </c>
      <c r="D3172" s="8" t="s">
        <v>29810</v>
      </c>
      <c r="E3172" s="10" t="s">
        <v>22732</v>
      </c>
      <c r="F3172" s="25"/>
      <c r="G3172" s="25"/>
      <c r="H3172" s="15"/>
      <c r="I3172" s="15"/>
    </row>
    <row r="3173" ht="24" customHeight="1" spans="1:9">
      <c r="A3173" s="8" t="s">
        <v>29811</v>
      </c>
      <c r="B3173" s="22" t="s">
        <v>8732</v>
      </c>
      <c r="C3173" s="12" t="s">
        <v>448</v>
      </c>
      <c r="D3173" s="8" t="s">
        <v>29812</v>
      </c>
      <c r="E3173" s="10" t="s">
        <v>22732</v>
      </c>
      <c r="F3173" s="25"/>
      <c r="G3173" s="25"/>
      <c r="H3173" s="15"/>
      <c r="I3173" s="15"/>
    </row>
    <row r="3174" ht="24" customHeight="1" spans="1:9">
      <c r="A3174" s="8" t="s">
        <v>29813</v>
      </c>
      <c r="B3174" s="22" t="s">
        <v>8733</v>
      </c>
      <c r="C3174" s="12" t="s">
        <v>448</v>
      </c>
      <c r="D3174" s="8" t="s">
        <v>29814</v>
      </c>
      <c r="E3174" s="10" t="s">
        <v>22732</v>
      </c>
      <c r="F3174" s="25"/>
      <c r="G3174" s="25"/>
      <c r="H3174" s="15"/>
      <c r="I3174" s="15"/>
    </row>
    <row r="3175" ht="24" customHeight="1" spans="1:9">
      <c r="A3175" s="8" t="s">
        <v>29815</v>
      </c>
      <c r="B3175" s="22" t="s">
        <v>8734</v>
      </c>
      <c r="C3175" s="12" t="s">
        <v>448</v>
      </c>
      <c r="D3175" s="8" t="s">
        <v>29816</v>
      </c>
      <c r="E3175" s="10" t="s">
        <v>22732</v>
      </c>
      <c r="F3175" s="25"/>
      <c r="G3175" s="25"/>
      <c r="H3175" s="15"/>
      <c r="I3175" s="15"/>
    </row>
    <row r="3176" ht="24" customHeight="1" spans="1:9">
      <c r="A3176" s="8" t="s">
        <v>29817</v>
      </c>
      <c r="B3176" s="22" t="s">
        <v>8735</v>
      </c>
      <c r="C3176" s="12" t="s">
        <v>448</v>
      </c>
      <c r="D3176" s="8" t="s">
        <v>29818</v>
      </c>
      <c r="E3176" s="10" t="s">
        <v>22732</v>
      </c>
      <c r="F3176" s="25"/>
      <c r="G3176" s="25"/>
      <c r="H3176" s="15"/>
      <c r="I3176" s="15"/>
    </row>
    <row r="3177" ht="24" customHeight="1" spans="1:9">
      <c r="A3177" s="8" t="s">
        <v>29819</v>
      </c>
      <c r="B3177" s="22" t="s">
        <v>8736</v>
      </c>
      <c r="C3177" s="12" t="s">
        <v>448</v>
      </c>
      <c r="D3177" s="8" t="s">
        <v>29820</v>
      </c>
      <c r="E3177" s="10" t="s">
        <v>22732</v>
      </c>
      <c r="F3177" s="25"/>
      <c r="G3177" s="25"/>
      <c r="H3177" s="15"/>
      <c r="I3177" s="15"/>
    </row>
    <row r="3178" ht="24" customHeight="1" spans="1:9">
      <c r="A3178" s="8" t="s">
        <v>29821</v>
      </c>
      <c r="B3178" s="22" t="s">
        <v>8737</v>
      </c>
      <c r="C3178" s="12" t="s">
        <v>448</v>
      </c>
      <c r="D3178" s="8" t="s">
        <v>29822</v>
      </c>
      <c r="E3178" s="10" t="s">
        <v>22732</v>
      </c>
      <c r="F3178" s="25"/>
      <c r="G3178" s="25"/>
      <c r="H3178" s="15"/>
      <c r="I3178" s="15"/>
    </row>
    <row r="3179" ht="24" customHeight="1" spans="1:9">
      <c r="A3179" s="8" t="s">
        <v>29823</v>
      </c>
      <c r="B3179" s="22" t="s">
        <v>8738</v>
      </c>
      <c r="C3179" s="12" t="s">
        <v>448</v>
      </c>
      <c r="D3179" s="8" t="s">
        <v>29824</v>
      </c>
      <c r="E3179" s="10" t="s">
        <v>22732</v>
      </c>
      <c r="F3179" s="25"/>
      <c r="G3179" s="25"/>
      <c r="H3179" s="15"/>
      <c r="I3179" s="15"/>
    </row>
    <row r="3180" ht="24" customHeight="1" spans="1:9">
      <c r="A3180" s="8" t="s">
        <v>29825</v>
      </c>
      <c r="B3180" s="22" t="s">
        <v>8739</v>
      </c>
      <c r="C3180" s="12" t="s">
        <v>448</v>
      </c>
      <c r="D3180" s="8" t="s">
        <v>29826</v>
      </c>
      <c r="E3180" s="10" t="s">
        <v>22732</v>
      </c>
      <c r="F3180" s="25"/>
      <c r="G3180" s="25"/>
      <c r="H3180" s="15"/>
      <c r="I3180" s="15"/>
    </row>
    <row r="3181" ht="24" customHeight="1" spans="1:9">
      <c r="A3181" s="8" t="s">
        <v>29827</v>
      </c>
      <c r="B3181" s="22" t="s">
        <v>29828</v>
      </c>
      <c r="C3181" s="12" t="s">
        <v>448</v>
      </c>
      <c r="D3181" s="8" t="s">
        <v>29829</v>
      </c>
      <c r="E3181" s="10" t="s">
        <v>22732</v>
      </c>
      <c r="F3181" s="25"/>
      <c r="G3181" s="25"/>
      <c r="H3181" s="15"/>
      <c r="I3181" s="15"/>
    </row>
    <row r="3182" ht="24" customHeight="1" spans="1:9">
      <c r="A3182" s="8" t="s">
        <v>29830</v>
      </c>
      <c r="B3182" s="22" t="s">
        <v>29831</v>
      </c>
      <c r="C3182" s="12" t="s">
        <v>448</v>
      </c>
      <c r="D3182" s="8" t="s">
        <v>29832</v>
      </c>
      <c r="E3182" s="10" t="s">
        <v>22732</v>
      </c>
      <c r="F3182" s="25"/>
      <c r="G3182" s="25"/>
      <c r="H3182" s="15"/>
      <c r="I3182" s="15"/>
    </row>
    <row r="3183" ht="24" customHeight="1" spans="1:9">
      <c r="A3183" s="8" t="s">
        <v>29833</v>
      </c>
      <c r="B3183" s="22" t="s">
        <v>29834</v>
      </c>
      <c r="C3183" s="12" t="s">
        <v>448</v>
      </c>
      <c r="D3183" s="8" t="s">
        <v>29835</v>
      </c>
      <c r="E3183" s="10" t="s">
        <v>22732</v>
      </c>
      <c r="F3183" s="25"/>
      <c r="G3183" s="25"/>
      <c r="H3183" s="15"/>
      <c r="I3183" s="15"/>
    </row>
    <row r="3184" ht="24" customHeight="1" spans="1:9">
      <c r="A3184" s="8" t="s">
        <v>29836</v>
      </c>
      <c r="B3184" s="22" t="s">
        <v>8740</v>
      </c>
      <c r="C3184" s="12" t="s">
        <v>448</v>
      </c>
      <c r="D3184" s="8" t="s">
        <v>22845</v>
      </c>
      <c r="E3184" s="10" t="s">
        <v>22732</v>
      </c>
      <c r="F3184" s="25"/>
      <c r="G3184" s="25"/>
      <c r="H3184" s="15"/>
      <c r="I3184" s="15"/>
    </row>
    <row r="3185" ht="24" customHeight="1" spans="1:9">
      <c r="A3185" s="8" t="s">
        <v>29837</v>
      </c>
      <c r="B3185" s="22" t="s">
        <v>8741</v>
      </c>
      <c r="C3185" s="12" t="s">
        <v>448</v>
      </c>
      <c r="D3185" s="8" t="s">
        <v>29838</v>
      </c>
      <c r="E3185" s="10" t="s">
        <v>22732</v>
      </c>
      <c r="F3185" s="25"/>
      <c r="G3185" s="25"/>
      <c r="H3185" s="15"/>
      <c r="I3185" s="15"/>
    </row>
    <row r="3186" ht="24" customHeight="1" spans="1:9">
      <c r="A3186" s="8" t="s">
        <v>29839</v>
      </c>
      <c r="B3186" s="22" t="s">
        <v>8742</v>
      </c>
      <c r="C3186" s="12" t="s">
        <v>448</v>
      </c>
      <c r="D3186" s="8" t="s">
        <v>29840</v>
      </c>
      <c r="E3186" s="10" t="s">
        <v>22732</v>
      </c>
      <c r="F3186" s="25"/>
      <c r="G3186" s="25"/>
      <c r="H3186" s="15"/>
      <c r="I3186" s="15"/>
    </row>
    <row r="3187" ht="24" customHeight="1" spans="1:9">
      <c r="A3187" s="8" t="s">
        <v>29841</v>
      </c>
      <c r="B3187" s="22" t="s">
        <v>8743</v>
      </c>
      <c r="C3187" s="12" t="s">
        <v>448</v>
      </c>
      <c r="D3187" s="8" t="s">
        <v>29842</v>
      </c>
      <c r="E3187" s="10" t="s">
        <v>22732</v>
      </c>
      <c r="F3187" s="25"/>
      <c r="G3187" s="25"/>
      <c r="H3187" s="15"/>
      <c r="I3187" s="15"/>
    </row>
    <row r="3188" ht="24" customHeight="1" spans="1:9">
      <c r="A3188" s="8" t="s">
        <v>29843</v>
      </c>
      <c r="B3188" s="22" t="s">
        <v>29844</v>
      </c>
      <c r="C3188" s="12" t="s">
        <v>448</v>
      </c>
      <c r="D3188" s="8" t="s">
        <v>29845</v>
      </c>
      <c r="E3188" s="10" t="s">
        <v>22732</v>
      </c>
      <c r="F3188" s="25"/>
      <c r="G3188" s="25"/>
      <c r="H3188" s="15"/>
      <c r="I3188" s="15"/>
    </row>
    <row r="3189" ht="36" customHeight="1" spans="1:9">
      <c r="A3189" s="8" t="s">
        <v>29846</v>
      </c>
      <c r="B3189" s="22" t="s">
        <v>8744</v>
      </c>
      <c r="C3189" s="12" t="s">
        <v>448</v>
      </c>
      <c r="D3189" s="8" t="s">
        <v>29847</v>
      </c>
      <c r="E3189" s="10" t="s">
        <v>22732</v>
      </c>
      <c r="F3189" s="25"/>
      <c r="G3189" s="25"/>
      <c r="H3189" s="15"/>
      <c r="I3189" s="15"/>
    </row>
    <row r="3190" ht="24" customHeight="1" spans="1:9">
      <c r="A3190" s="8" t="s">
        <v>29848</v>
      </c>
      <c r="B3190" s="22" t="s">
        <v>8745</v>
      </c>
      <c r="C3190" s="12" t="s">
        <v>448</v>
      </c>
      <c r="D3190" s="8" t="s">
        <v>29849</v>
      </c>
      <c r="E3190" s="10" t="s">
        <v>22732</v>
      </c>
      <c r="F3190" s="25"/>
      <c r="G3190" s="25"/>
      <c r="H3190" s="15"/>
      <c r="I3190" s="15"/>
    </row>
    <row r="3191" ht="24" customHeight="1" spans="1:9">
      <c r="A3191" s="8" t="s">
        <v>29850</v>
      </c>
      <c r="B3191" s="22" t="s">
        <v>8746</v>
      </c>
      <c r="C3191" s="12" t="s">
        <v>448</v>
      </c>
      <c r="D3191" s="8" t="s">
        <v>29851</v>
      </c>
      <c r="E3191" s="10" t="s">
        <v>22732</v>
      </c>
      <c r="F3191" s="25"/>
      <c r="G3191" s="25"/>
      <c r="H3191" s="15"/>
      <c r="I3191" s="15"/>
    </row>
    <row r="3192" ht="24" customHeight="1" spans="1:9">
      <c r="A3192" s="8" t="s">
        <v>29852</v>
      </c>
      <c r="B3192" s="22" t="s">
        <v>8747</v>
      </c>
      <c r="C3192" s="12" t="s">
        <v>448</v>
      </c>
      <c r="D3192" s="8" t="s">
        <v>29853</v>
      </c>
      <c r="E3192" s="10" t="s">
        <v>22732</v>
      </c>
      <c r="F3192" s="25"/>
      <c r="G3192" s="25"/>
      <c r="H3192" s="15"/>
      <c r="I3192" s="15"/>
    </row>
    <row r="3193" ht="24" customHeight="1" spans="1:9">
      <c r="A3193" s="8" t="s">
        <v>29854</v>
      </c>
      <c r="B3193" s="22" t="s">
        <v>8748</v>
      </c>
      <c r="C3193" s="12" t="s">
        <v>448</v>
      </c>
      <c r="D3193" s="8" t="s">
        <v>25834</v>
      </c>
      <c r="E3193" s="10" t="s">
        <v>22732</v>
      </c>
      <c r="F3193" s="25"/>
      <c r="G3193" s="25"/>
      <c r="H3193" s="15"/>
      <c r="I3193" s="15"/>
    </row>
    <row r="3194" ht="24" customHeight="1" spans="1:9">
      <c r="A3194" s="8" t="s">
        <v>29855</v>
      </c>
      <c r="B3194" s="22" t="s">
        <v>8749</v>
      </c>
      <c r="C3194" s="12" t="s">
        <v>448</v>
      </c>
      <c r="D3194" s="8" t="s">
        <v>29856</v>
      </c>
      <c r="E3194" s="10" t="s">
        <v>22732</v>
      </c>
      <c r="F3194" s="25"/>
      <c r="G3194" s="25"/>
      <c r="H3194" s="15"/>
      <c r="I3194" s="15"/>
    </row>
    <row r="3195" ht="24" customHeight="1" spans="1:9">
      <c r="A3195" s="8" t="s">
        <v>29857</v>
      </c>
      <c r="B3195" s="22" t="s">
        <v>8750</v>
      </c>
      <c r="C3195" s="12" t="s">
        <v>448</v>
      </c>
      <c r="D3195" s="8" t="s">
        <v>29858</v>
      </c>
      <c r="E3195" s="10" t="s">
        <v>22732</v>
      </c>
      <c r="F3195" s="25"/>
      <c r="G3195" s="25"/>
      <c r="H3195" s="15"/>
      <c r="I3195" s="15"/>
    </row>
    <row r="3196" ht="24" customHeight="1" spans="1:9">
      <c r="A3196" s="8" t="s">
        <v>29859</v>
      </c>
      <c r="B3196" s="22" t="s">
        <v>8751</v>
      </c>
      <c r="C3196" s="12" t="s">
        <v>448</v>
      </c>
      <c r="D3196" s="8" t="s">
        <v>29860</v>
      </c>
      <c r="E3196" s="10" t="s">
        <v>22732</v>
      </c>
      <c r="F3196" s="25"/>
      <c r="G3196" s="25"/>
      <c r="H3196" s="15"/>
      <c r="I3196" s="15"/>
    </row>
    <row r="3197" ht="24" customHeight="1" spans="1:9">
      <c r="A3197" s="8" t="s">
        <v>29861</v>
      </c>
      <c r="B3197" s="22" t="s">
        <v>8752</v>
      </c>
      <c r="C3197" s="12" t="s">
        <v>448</v>
      </c>
      <c r="D3197" s="8" t="s">
        <v>29862</v>
      </c>
      <c r="E3197" s="10" t="s">
        <v>22732</v>
      </c>
      <c r="F3197" s="25"/>
      <c r="G3197" s="25"/>
      <c r="H3197" s="15"/>
      <c r="I3197" s="15"/>
    </row>
    <row r="3198" ht="24" customHeight="1" spans="1:9">
      <c r="A3198" s="8" t="s">
        <v>29863</v>
      </c>
      <c r="B3198" s="22" t="s">
        <v>29864</v>
      </c>
      <c r="C3198" s="12" t="s">
        <v>448</v>
      </c>
      <c r="D3198" s="8" t="s">
        <v>29865</v>
      </c>
      <c r="E3198" s="10" t="s">
        <v>22732</v>
      </c>
      <c r="F3198" s="25"/>
      <c r="G3198" s="25"/>
      <c r="H3198" s="15"/>
      <c r="I3198" s="15"/>
    </row>
    <row r="3199" ht="24" customHeight="1" spans="1:9">
      <c r="A3199" s="8" t="s">
        <v>29866</v>
      </c>
      <c r="B3199" s="22" t="s">
        <v>8753</v>
      </c>
      <c r="C3199" s="12" t="s">
        <v>448</v>
      </c>
      <c r="D3199" s="8" t="s">
        <v>29867</v>
      </c>
      <c r="E3199" s="10" t="s">
        <v>22732</v>
      </c>
      <c r="F3199" s="25"/>
      <c r="G3199" s="25"/>
      <c r="H3199" s="15"/>
      <c r="I3199" s="15"/>
    </row>
    <row r="3200" ht="24" customHeight="1" spans="1:9">
      <c r="A3200" s="8" t="s">
        <v>29868</v>
      </c>
      <c r="B3200" s="22" t="s">
        <v>8754</v>
      </c>
      <c r="C3200" s="12" t="s">
        <v>448</v>
      </c>
      <c r="D3200" s="8" t="s">
        <v>29869</v>
      </c>
      <c r="E3200" s="10" t="s">
        <v>22732</v>
      </c>
      <c r="F3200" s="25"/>
      <c r="G3200" s="25"/>
      <c r="H3200" s="15"/>
      <c r="I3200" s="15"/>
    </row>
    <row r="3201" ht="24" customHeight="1" spans="1:9">
      <c r="A3201" s="8" t="s">
        <v>29870</v>
      </c>
      <c r="B3201" s="22" t="s">
        <v>8755</v>
      </c>
      <c r="C3201" s="12" t="s">
        <v>448</v>
      </c>
      <c r="D3201" s="8" t="s">
        <v>29871</v>
      </c>
      <c r="E3201" s="10" t="s">
        <v>22732</v>
      </c>
      <c r="F3201" s="25"/>
      <c r="G3201" s="25"/>
      <c r="H3201" s="15"/>
      <c r="I3201" s="15"/>
    </row>
    <row r="3202" ht="24" customHeight="1" spans="1:9">
      <c r="A3202" s="8" t="s">
        <v>29872</v>
      </c>
      <c r="B3202" s="22" t="s">
        <v>29873</v>
      </c>
      <c r="C3202" s="12" t="s">
        <v>448</v>
      </c>
      <c r="D3202" s="8" t="s">
        <v>29874</v>
      </c>
      <c r="E3202" s="10" t="s">
        <v>22732</v>
      </c>
      <c r="F3202" s="25"/>
      <c r="G3202" s="25"/>
      <c r="H3202" s="15"/>
      <c r="I3202" s="15"/>
    </row>
    <row r="3203" ht="24" customHeight="1" spans="1:9">
      <c r="A3203" s="8" t="s">
        <v>29875</v>
      </c>
      <c r="B3203" s="22" t="s">
        <v>8756</v>
      </c>
      <c r="C3203" s="12" t="s">
        <v>448</v>
      </c>
      <c r="D3203" s="8" t="s">
        <v>29876</v>
      </c>
      <c r="E3203" s="10" t="s">
        <v>22732</v>
      </c>
      <c r="F3203" s="25"/>
      <c r="G3203" s="25"/>
      <c r="H3203" s="15"/>
      <c r="I3203" s="15"/>
    </row>
    <row r="3204" ht="24" customHeight="1" spans="1:9">
      <c r="A3204" s="8" t="s">
        <v>29877</v>
      </c>
      <c r="B3204" s="22" t="s">
        <v>8757</v>
      </c>
      <c r="C3204" s="12" t="s">
        <v>448</v>
      </c>
      <c r="D3204" s="8" t="s">
        <v>29878</v>
      </c>
      <c r="E3204" s="10" t="s">
        <v>22732</v>
      </c>
      <c r="F3204" s="25"/>
      <c r="G3204" s="25"/>
      <c r="H3204" s="15"/>
      <c r="I3204" s="15"/>
    </row>
    <row r="3205" ht="24" customHeight="1" spans="1:9">
      <c r="A3205" s="8" t="s">
        <v>29879</v>
      </c>
      <c r="B3205" s="22" t="s">
        <v>8758</v>
      </c>
      <c r="C3205" s="12" t="s">
        <v>448</v>
      </c>
      <c r="D3205" s="8" t="s">
        <v>29880</v>
      </c>
      <c r="E3205" s="10" t="s">
        <v>22732</v>
      </c>
      <c r="F3205" s="25"/>
      <c r="G3205" s="25"/>
      <c r="H3205" s="15"/>
      <c r="I3205" s="15"/>
    </row>
    <row r="3206" ht="24" customHeight="1" spans="1:9">
      <c r="A3206" s="8" t="s">
        <v>29881</v>
      </c>
      <c r="B3206" s="22" t="s">
        <v>8759</v>
      </c>
      <c r="C3206" s="12" t="s">
        <v>448</v>
      </c>
      <c r="D3206" s="8" t="s">
        <v>29882</v>
      </c>
      <c r="E3206" s="10" t="s">
        <v>22732</v>
      </c>
      <c r="F3206" s="25"/>
      <c r="G3206" s="25"/>
      <c r="H3206" s="15"/>
      <c r="I3206" s="15"/>
    </row>
    <row r="3207" ht="24" customHeight="1" spans="1:9">
      <c r="A3207" s="8" t="s">
        <v>29883</v>
      </c>
      <c r="B3207" s="22" t="s">
        <v>8760</v>
      </c>
      <c r="C3207" s="12" t="s">
        <v>448</v>
      </c>
      <c r="D3207" s="8" t="s">
        <v>29884</v>
      </c>
      <c r="E3207" s="10" t="s">
        <v>22732</v>
      </c>
      <c r="F3207" s="25"/>
      <c r="G3207" s="25"/>
      <c r="H3207" s="15"/>
      <c r="I3207" s="15"/>
    </row>
    <row r="3208" ht="24" customHeight="1" spans="1:9">
      <c r="A3208" s="8" t="s">
        <v>29885</v>
      </c>
      <c r="B3208" s="22" t="s">
        <v>8761</v>
      </c>
      <c r="C3208" s="12" t="s">
        <v>448</v>
      </c>
      <c r="D3208" s="8" t="s">
        <v>29886</v>
      </c>
      <c r="E3208" s="10" t="s">
        <v>22732</v>
      </c>
      <c r="F3208" s="25"/>
      <c r="G3208" s="25"/>
      <c r="H3208" s="15"/>
      <c r="I3208" s="15"/>
    </row>
    <row r="3209" ht="24" customHeight="1" spans="1:9">
      <c r="A3209" s="8" t="s">
        <v>29887</v>
      </c>
      <c r="B3209" s="22" t="s">
        <v>8762</v>
      </c>
      <c r="C3209" s="12" t="s">
        <v>448</v>
      </c>
      <c r="D3209" s="8" t="s">
        <v>29888</v>
      </c>
      <c r="E3209" s="10" t="s">
        <v>22732</v>
      </c>
      <c r="F3209" s="25"/>
      <c r="G3209" s="25"/>
      <c r="H3209" s="15"/>
      <c r="I3209" s="15"/>
    </row>
    <row r="3210" ht="24" customHeight="1" spans="1:9">
      <c r="A3210" s="8" t="s">
        <v>29889</v>
      </c>
      <c r="B3210" s="22" t="s">
        <v>8763</v>
      </c>
      <c r="C3210" s="12" t="s">
        <v>448</v>
      </c>
      <c r="D3210" s="8" t="s">
        <v>29890</v>
      </c>
      <c r="E3210" s="10" t="s">
        <v>22732</v>
      </c>
      <c r="F3210" s="25"/>
      <c r="G3210" s="25"/>
      <c r="H3210" s="15"/>
      <c r="I3210" s="15"/>
    </row>
    <row r="3211" ht="24" customHeight="1" spans="1:9">
      <c r="A3211" s="8" t="s">
        <v>29891</v>
      </c>
      <c r="B3211" s="22" t="s">
        <v>8764</v>
      </c>
      <c r="C3211" s="12" t="s">
        <v>448</v>
      </c>
      <c r="D3211" s="8" t="s">
        <v>29892</v>
      </c>
      <c r="E3211" s="10" t="s">
        <v>22732</v>
      </c>
      <c r="F3211" s="25"/>
      <c r="G3211" s="25"/>
      <c r="H3211" s="15"/>
      <c r="I3211" s="15"/>
    </row>
    <row r="3212" ht="24" customHeight="1" spans="1:9">
      <c r="A3212" s="8" t="s">
        <v>29893</v>
      </c>
      <c r="B3212" s="22" t="s">
        <v>8765</v>
      </c>
      <c r="C3212" s="12" t="s">
        <v>448</v>
      </c>
      <c r="D3212" s="8" t="s">
        <v>29894</v>
      </c>
      <c r="E3212" s="10" t="s">
        <v>22732</v>
      </c>
      <c r="F3212" s="25"/>
      <c r="G3212" s="25"/>
      <c r="H3212" s="15"/>
      <c r="I3212" s="15"/>
    </row>
    <row r="3213" ht="24" customHeight="1" spans="1:9">
      <c r="A3213" s="8" t="s">
        <v>29895</v>
      </c>
      <c r="B3213" s="22" t="s">
        <v>8766</v>
      </c>
      <c r="C3213" s="12" t="s">
        <v>448</v>
      </c>
      <c r="D3213" s="8" t="s">
        <v>29896</v>
      </c>
      <c r="E3213" s="10" t="s">
        <v>22732</v>
      </c>
      <c r="F3213" s="25"/>
      <c r="G3213" s="25"/>
      <c r="H3213" s="15"/>
      <c r="I3213" s="15"/>
    </row>
    <row r="3214" ht="24" customHeight="1" spans="1:9">
      <c r="A3214" s="8" t="s">
        <v>29897</v>
      </c>
      <c r="B3214" s="22" t="s">
        <v>8767</v>
      </c>
      <c r="C3214" s="12" t="s">
        <v>448</v>
      </c>
      <c r="D3214" s="8" t="s">
        <v>29898</v>
      </c>
      <c r="E3214" s="10" t="s">
        <v>22732</v>
      </c>
      <c r="F3214" s="25"/>
      <c r="G3214" s="25"/>
      <c r="H3214" s="15"/>
      <c r="I3214" s="15"/>
    </row>
    <row r="3215" ht="24" customHeight="1" spans="1:9">
      <c r="A3215" s="8" t="s">
        <v>29899</v>
      </c>
      <c r="B3215" s="22" t="s">
        <v>8768</v>
      </c>
      <c r="C3215" s="12" t="s">
        <v>448</v>
      </c>
      <c r="D3215" s="8" t="s">
        <v>29900</v>
      </c>
      <c r="E3215" s="10" t="s">
        <v>22732</v>
      </c>
      <c r="F3215" s="25"/>
      <c r="G3215" s="25"/>
      <c r="H3215" s="15"/>
      <c r="I3215" s="15"/>
    </row>
    <row r="3216" ht="24" customHeight="1" spans="1:9">
      <c r="A3216" s="8" t="s">
        <v>29901</v>
      </c>
      <c r="B3216" s="22" t="s">
        <v>8769</v>
      </c>
      <c r="C3216" s="12" t="s">
        <v>448</v>
      </c>
      <c r="D3216" s="8" t="s">
        <v>29902</v>
      </c>
      <c r="E3216" s="10" t="s">
        <v>22732</v>
      </c>
      <c r="F3216" s="25"/>
      <c r="G3216" s="25"/>
      <c r="H3216" s="15"/>
      <c r="I3216" s="15"/>
    </row>
    <row r="3217" ht="24" customHeight="1" spans="1:9">
      <c r="A3217" s="8" t="s">
        <v>29903</v>
      </c>
      <c r="B3217" s="22" t="s">
        <v>8770</v>
      </c>
      <c r="C3217" s="12" t="s">
        <v>448</v>
      </c>
      <c r="D3217" s="8" t="s">
        <v>29904</v>
      </c>
      <c r="E3217" s="10" t="s">
        <v>22732</v>
      </c>
      <c r="F3217" s="25"/>
      <c r="G3217" s="25"/>
      <c r="H3217" s="15"/>
      <c r="I3217" s="15"/>
    </row>
    <row r="3218" ht="24" customHeight="1" spans="1:9">
      <c r="A3218" s="8" t="s">
        <v>29905</v>
      </c>
      <c r="B3218" s="22" t="s">
        <v>8771</v>
      </c>
      <c r="C3218" s="12" t="s">
        <v>448</v>
      </c>
      <c r="D3218" s="8" t="s">
        <v>29906</v>
      </c>
      <c r="E3218" s="10" t="s">
        <v>22732</v>
      </c>
      <c r="F3218" s="25"/>
      <c r="G3218" s="25"/>
      <c r="H3218" s="15"/>
      <c r="I3218" s="15"/>
    </row>
    <row r="3219" ht="24" customHeight="1" spans="1:9">
      <c r="A3219" s="8" t="s">
        <v>29907</v>
      </c>
      <c r="B3219" s="22" t="s">
        <v>8772</v>
      </c>
      <c r="C3219" s="12" t="s">
        <v>448</v>
      </c>
      <c r="D3219" s="8" t="s">
        <v>29908</v>
      </c>
      <c r="E3219" s="10" t="s">
        <v>22732</v>
      </c>
      <c r="F3219" s="25"/>
      <c r="G3219" s="25"/>
      <c r="H3219" s="15"/>
      <c r="I3219" s="15"/>
    </row>
    <row r="3220" ht="24" customHeight="1" spans="1:9">
      <c r="A3220" s="8" t="s">
        <v>29909</v>
      </c>
      <c r="B3220" s="22" t="s">
        <v>8773</v>
      </c>
      <c r="C3220" s="12" t="s">
        <v>448</v>
      </c>
      <c r="D3220" s="8" t="s">
        <v>29910</v>
      </c>
      <c r="E3220" s="10" t="s">
        <v>22732</v>
      </c>
      <c r="F3220" s="25"/>
      <c r="G3220" s="25"/>
      <c r="H3220" s="15"/>
      <c r="I3220" s="15"/>
    </row>
    <row r="3221" ht="24" customHeight="1" spans="1:9">
      <c r="A3221" s="8" t="s">
        <v>29911</v>
      </c>
      <c r="B3221" s="22" t="s">
        <v>8774</v>
      </c>
      <c r="C3221" s="12" t="s">
        <v>448</v>
      </c>
      <c r="D3221" s="8" t="s">
        <v>29912</v>
      </c>
      <c r="E3221" s="10" t="s">
        <v>22732</v>
      </c>
      <c r="F3221" s="25"/>
      <c r="G3221" s="25"/>
      <c r="H3221" s="15"/>
      <c r="I3221" s="15"/>
    </row>
    <row r="3222" ht="24" customHeight="1" spans="1:9">
      <c r="A3222" s="8" t="s">
        <v>29913</v>
      </c>
      <c r="B3222" s="22" t="s">
        <v>8775</v>
      </c>
      <c r="C3222" s="12" t="s">
        <v>448</v>
      </c>
      <c r="D3222" s="8" t="s">
        <v>29914</v>
      </c>
      <c r="E3222" s="10" t="s">
        <v>22732</v>
      </c>
      <c r="F3222" s="25"/>
      <c r="G3222" s="25"/>
      <c r="H3222" s="15"/>
      <c r="I3222" s="15"/>
    </row>
    <row r="3223" ht="24" customHeight="1" spans="1:9">
      <c r="A3223" s="8" t="s">
        <v>29915</v>
      </c>
      <c r="B3223" s="22" t="s">
        <v>8776</v>
      </c>
      <c r="C3223" s="12" t="s">
        <v>448</v>
      </c>
      <c r="D3223" s="8" t="s">
        <v>29916</v>
      </c>
      <c r="E3223" s="10" t="s">
        <v>22732</v>
      </c>
      <c r="F3223" s="25"/>
      <c r="G3223" s="25"/>
      <c r="H3223" s="15"/>
      <c r="I3223" s="15"/>
    </row>
    <row r="3224" ht="24" customHeight="1" spans="1:9">
      <c r="A3224" s="8" t="s">
        <v>29917</v>
      </c>
      <c r="B3224" s="22" t="s">
        <v>8777</v>
      </c>
      <c r="C3224" s="12" t="s">
        <v>448</v>
      </c>
      <c r="D3224" s="8" t="s">
        <v>29918</v>
      </c>
      <c r="E3224" s="10" t="s">
        <v>22732</v>
      </c>
      <c r="F3224" s="25"/>
      <c r="G3224" s="25"/>
      <c r="H3224" s="15"/>
      <c r="I3224" s="15"/>
    </row>
    <row r="3225" ht="24" customHeight="1" spans="1:9">
      <c r="A3225" s="8" t="s">
        <v>29919</v>
      </c>
      <c r="B3225" s="22" t="s">
        <v>8778</v>
      </c>
      <c r="C3225" s="12" t="s">
        <v>448</v>
      </c>
      <c r="D3225" s="8" t="s">
        <v>29920</v>
      </c>
      <c r="E3225" s="10" t="s">
        <v>22732</v>
      </c>
      <c r="F3225" s="25"/>
      <c r="G3225" s="25"/>
      <c r="H3225" s="15"/>
      <c r="I3225" s="15"/>
    </row>
    <row r="3226" ht="24" customHeight="1" spans="1:9">
      <c r="A3226" s="8" t="s">
        <v>29921</v>
      </c>
      <c r="B3226" s="22" t="s">
        <v>8779</v>
      </c>
      <c r="C3226" s="12" t="s">
        <v>448</v>
      </c>
      <c r="D3226" s="8" t="s">
        <v>29922</v>
      </c>
      <c r="E3226" s="10" t="s">
        <v>22732</v>
      </c>
      <c r="F3226" s="25"/>
      <c r="G3226" s="25"/>
      <c r="H3226" s="15"/>
      <c r="I3226" s="15"/>
    </row>
    <row r="3227" ht="24" customHeight="1" spans="1:9">
      <c r="A3227" s="8" t="s">
        <v>29923</v>
      </c>
      <c r="B3227" s="22" t="s">
        <v>8780</v>
      </c>
      <c r="C3227" s="12" t="s">
        <v>448</v>
      </c>
      <c r="D3227" s="8" t="s">
        <v>29924</v>
      </c>
      <c r="E3227" s="10" t="s">
        <v>22732</v>
      </c>
      <c r="F3227" s="25"/>
      <c r="G3227" s="25"/>
      <c r="H3227" s="15"/>
      <c r="I3227" s="15"/>
    </row>
    <row r="3228" ht="24" customHeight="1" spans="1:9">
      <c r="A3228" s="8" t="s">
        <v>29925</v>
      </c>
      <c r="B3228" s="22" t="s">
        <v>8781</v>
      </c>
      <c r="C3228" s="12" t="s">
        <v>448</v>
      </c>
      <c r="D3228" s="8" t="s">
        <v>29926</v>
      </c>
      <c r="E3228" s="10" t="s">
        <v>22732</v>
      </c>
      <c r="F3228" s="25"/>
      <c r="G3228" s="25"/>
      <c r="H3228" s="15"/>
      <c r="I3228" s="15"/>
    </row>
    <row r="3229" ht="24" customHeight="1" spans="1:9">
      <c r="A3229" s="8" t="s">
        <v>29927</v>
      </c>
      <c r="B3229" s="22" t="s">
        <v>8782</v>
      </c>
      <c r="C3229" s="12" t="s">
        <v>448</v>
      </c>
      <c r="D3229" s="8" t="s">
        <v>29928</v>
      </c>
      <c r="E3229" s="10" t="s">
        <v>22732</v>
      </c>
      <c r="F3229" s="25"/>
      <c r="G3229" s="25"/>
      <c r="H3229" s="15"/>
      <c r="I3229" s="15"/>
    </row>
    <row r="3230" ht="24" customHeight="1" spans="1:9">
      <c r="A3230" s="8" t="s">
        <v>29929</v>
      </c>
      <c r="B3230" s="22" t="s">
        <v>8783</v>
      </c>
      <c r="C3230" s="12" t="s">
        <v>448</v>
      </c>
      <c r="D3230" s="8" t="s">
        <v>29930</v>
      </c>
      <c r="E3230" s="10" t="s">
        <v>22732</v>
      </c>
      <c r="F3230" s="25"/>
      <c r="G3230" s="25"/>
      <c r="H3230" s="15"/>
      <c r="I3230" s="15"/>
    </row>
    <row r="3231" ht="24" customHeight="1" spans="1:9">
      <c r="A3231" s="8" t="s">
        <v>29931</v>
      </c>
      <c r="B3231" s="22" t="s">
        <v>8784</v>
      </c>
      <c r="C3231" s="12" t="s">
        <v>448</v>
      </c>
      <c r="D3231" s="8" t="s">
        <v>29932</v>
      </c>
      <c r="E3231" s="10" t="s">
        <v>22732</v>
      </c>
      <c r="F3231" s="25"/>
      <c r="G3231" s="25"/>
      <c r="H3231" s="15"/>
      <c r="I3231" s="15"/>
    </row>
    <row r="3232" ht="24" customHeight="1" spans="1:9">
      <c r="A3232" s="8" t="s">
        <v>29933</v>
      </c>
      <c r="B3232" s="22" t="s">
        <v>8785</v>
      </c>
      <c r="C3232" s="12" t="s">
        <v>448</v>
      </c>
      <c r="D3232" s="8" t="s">
        <v>29934</v>
      </c>
      <c r="E3232" s="10" t="s">
        <v>22732</v>
      </c>
      <c r="F3232" s="25"/>
      <c r="G3232" s="25"/>
      <c r="H3232" s="15"/>
      <c r="I3232" s="15"/>
    </row>
    <row r="3233" ht="24" customHeight="1" spans="1:9">
      <c r="A3233" s="8" t="s">
        <v>29935</v>
      </c>
      <c r="B3233" s="22" t="s">
        <v>8786</v>
      </c>
      <c r="C3233" s="12" t="s">
        <v>448</v>
      </c>
      <c r="D3233" s="8" t="s">
        <v>29936</v>
      </c>
      <c r="E3233" s="10" t="s">
        <v>22732</v>
      </c>
      <c r="F3233" s="25"/>
      <c r="G3233" s="25"/>
      <c r="H3233" s="15"/>
      <c r="I3233" s="15"/>
    </row>
    <row r="3234" ht="24" customHeight="1" spans="1:9">
      <c r="A3234" s="8" t="s">
        <v>29937</v>
      </c>
      <c r="B3234" s="22" t="s">
        <v>8787</v>
      </c>
      <c r="C3234" s="12" t="s">
        <v>448</v>
      </c>
      <c r="D3234" s="8" t="s">
        <v>29938</v>
      </c>
      <c r="E3234" s="10" t="s">
        <v>22732</v>
      </c>
      <c r="F3234" s="25"/>
      <c r="G3234" s="25"/>
      <c r="H3234" s="15"/>
      <c r="I3234" s="15"/>
    </row>
    <row r="3235" ht="24" customHeight="1" spans="1:9">
      <c r="A3235" s="8" t="s">
        <v>29939</v>
      </c>
      <c r="B3235" s="22" t="s">
        <v>8788</v>
      </c>
      <c r="C3235" s="12" t="s">
        <v>448</v>
      </c>
      <c r="D3235" s="8" t="s">
        <v>29940</v>
      </c>
      <c r="E3235" s="10" t="s">
        <v>22732</v>
      </c>
      <c r="F3235" s="25"/>
      <c r="G3235" s="25"/>
      <c r="H3235" s="15"/>
      <c r="I3235" s="15"/>
    </row>
    <row r="3236" ht="24" customHeight="1" spans="1:9">
      <c r="A3236" s="8" t="s">
        <v>29941</v>
      </c>
      <c r="B3236" s="22" t="s">
        <v>8789</v>
      </c>
      <c r="C3236" s="12" t="s">
        <v>448</v>
      </c>
      <c r="D3236" s="8" t="s">
        <v>29942</v>
      </c>
      <c r="E3236" s="10" t="s">
        <v>22732</v>
      </c>
      <c r="F3236" s="25"/>
      <c r="G3236" s="25"/>
      <c r="H3236" s="15"/>
      <c r="I3236" s="15"/>
    </row>
    <row r="3237" ht="24" customHeight="1" spans="1:9">
      <c r="A3237" s="8" t="s">
        <v>29943</v>
      </c>
      <c r="B3237" s="22" t="s">
        <v>8790</v>
      </c>
      <c r="C3237" s="12" t="s">
        <v>448</v>
      </c>
      <c r="D3237" s="8" t="s">
        <v>29944</v>
      </c>
      <c r="E3237" s="10" t="s">
        <v>22732</v>
      </c>
      <c r="F3237" s="25"/>
      <c r="G3237" s="25"/>
      <c r="H3237" s="15"/>
      <c r="I3237" s="15"/>
    </row>
    <row r="3238" ht="24" customHeight="1" spans="1:9">
      <c r="A3238" s="8" t="s">
        <v>29945</v>
      </c>
      <c r="B3238" s="22" t="s">
        <v>8791</v>
      </c>
      <c r="C3238" s="12" t="s">
        <v>448</v>
      </c>
      <c r="D3238" s="8" t="s">
        <v>29946</v>
      </c>
      <c r="E3238" s="10" t="s">
        <v>22732</v>
      </c>
      <c r="F3238" s="25"/>
      <c r="G3238" s="25"/>
      <c r="H3238" s="15"/>
      <c r="I3238" s="15"/>
    </row>
    <row r="3239" ht="24" customHeight="1" spans="1:9">
      <c r="A3239" s="8" t="s">
        <v>29947</v>
      </c>
      <c r="B3239" s="22" t="s">
        <v>8792</v>
      </c>
      <c r="C3239" s="12" t="s">
        <v>448</v>
      </c>
      <c r="D3239" s="8" t="s">
        <v>29948</v>
      </c>
      <c r="E3239" s="10" t="s">
        <v>22732</v>
      </c>
      <c r="F3239" s="25"/>
      <c r="G3239" s="25"/>
      <c r="H3239" s="15"/>
      <c r="I3239" s="15"/>
    </row>
    <row r="3240" ht="24" customHeight="1" spans="1:9">
      <c r="A3240" s="8" t="s">
        <v>29949</v>
      </c>
      <c r="B3240" s="22" t="s">
        <v>8793</v>
      </c>
      <c r="C3240" s="12" t="s">
        <v>448</v>
      </c>
      <c r="D3240" s="8" t="s">
        <v>29950</v>
      </c>
      <c r="E3240" s="10" t="s">
        <v>22732</v>
      </c>
      <c r="F3240" s="25"/>
      <c r="G3240" s="25"/>
      <c r="H3240" s="15"/>
      <c r="I3240" s="15"/>
    </row>
    <row r="3241" ht="24" customHeight="1" spans="1:9">
      <c r="A3241" s="8" t="s">
        <v>29951</v>
      </c>
      <c r="B3241" s="22" t="s">
        <v>8794</v>
      </c>
      <c r="C3241" s="12" t="s">
        <v>448</v>
      </c>
      <c r="D3241" s="8" t="s">
        <v>29952</v>
      </c>
      <c r="E3241" s="10" t="s">
        <v>22732</v>
      </c>
      <c r="F3241" s="25"/>
      <c r="G3241" s="25"/>
      <c r="H3241" s="15"/>
      <c r="I3241" s="15"/>
    </row>
    <row r="3242" ht="24" customHeight="1" spans="1:9">
      <c r="A3242" s="8" t="s">
        <v>29953</v>
      </c>
      <c r="B3242" s="22" t="s">
        <v>8795</v>
      </c>
      <c r="C3242" s="12" t="s">
        <v>448</v>
      </c>
      <c r="D3242" s="8" t="s">
        <v>29954</v>
      </c>
      <c r="E3242" s="10" t="s">
        <v>22732</v>
      </c>
      <c r="F3242" s="25"/>
      <c r="G3242" s="25"/>
      <c r="H3242" s="15"/>
      <c r="I3242" s="15"/>
    </row>
    <row r="3243" ht="24" customHeight="1" spans="1:9">
      <c r="A3243" s="8" t="s">
        <v>29955</v>
      </c>
      <c r="B3243" s="22" t="s">
        <v>8796</v>
      </c>
      <c r="C3243" s="12" t="s">
        <v>448</v>
      </c>
      <c r="D3243" s="8" t="s">
        <v>29956</v>
      </c>
      <c r="E3243" s="10" t="s">
        <v>22732</v>
      </c>
      <c r="F3243" s="25"/>
      <c r="G3243" s="25"/>
      <c r="H3243" s="15"/>
      <c r="I3243" s="15"/>
    </row>
    <row r="3244" ht="24" customHeight="1" spans="1:9">
      <c r="A3244" s="8" t="s">
        <v>29957</v>
      </c>
      <c r="B3244" s="22" t="s">
        <v>8797</v>
      </c>
      <c r="C3244" s="12" t="s">
        <v>448</v>
      </c>
      <c r="D3244" s="8" t="s">
        <v>29958</v>
      </c>
      <c r="E3244" s="10" t="s">
        <v>22732</v>
      </c>
      <c r="F3244" s="25"/>
      <c r="G3244" s="25"/>
      <c r="H3244" s="15"/>
      <c r="I3244" s="15"/>
    </row>
    <row r="3245" ht="24" customHeight="1" spans="1:9">
      <c r="A3245" s="8" t="s">
        <v>29959</v>
      </c>
      <c r="B3245" s="22" t="s">
        <v>8798</v>
      </c>
      <c r="C3245" s="12" t="s">
        <v>448</v>
      </c>
      <c r="D3245" s="8" t="s">
        <v>26965</v>
      </c>
      <c r="E3245" s="10" t="s">
        <v>22732</v>
      </c>
      <c r="F3245" s="25"/>
      <c r="G3245" s="25"/>
      <c r="H3245" s="15"/>
      <c r="I3245" s="15"/>
    </row>
    <row r="3246" ht="24" customHeight="1" spans="1:9">
      <c r="A3246" s="8" t="s">
        <v>29960</v>
      </c>
      <c r="B3246" s="22" t="s">
        <v>8799</v>
      </c>
      <c r="C3246" s="12" t="s">
        <v>448</v>
      </c>
      <c r="D3246" s="8" t="s">
        <v>29961</v>
      </c>
      <c r="E3246" s="10" t="s">
        <v>22732</v>
      </c>
      <c r="F3246" s="25"/>
      <c r="G3246" s="25"/>
      <c r="H3246" s="15"/>
      <c r="I3246" s="15"/>
    </row>
    <row r="3247" ht="24" customHeight="1" spans="1:9">
      <c r="A3247" s="8" t="s">
        <v>29962</v>
      </c>
      <c r="B3247" s="22" t="s">
        <v>8800</v>
      </c>
      <c r="C3247" s="12" t="s">
        <v>448</v>
      </c>
      <c r="D3247" s="8" t="s">
        <v>29963</v>
      </c>
      <c r="E3247" s="10" t="s">
        <v>22732</v>
      </c>
      <c r="F3247" s="25"/>
      <c r="G3247" s="25"/>
      <c r="H3247" s="15"/>
      <c r="I3247" s="15"/>
    </row>
    <row r="3248" ht="24" customHeight="1" spans="1:9">
      <c r="A3248" s="8" t="s">
        <v>29964</v>
      </c>
      <c r="B3248" s="22" t="s">
        <v>8801</v>
      </c>
      <c r="C3248" s="12" t="s">
        <v>448</v>
      </c>
      <c r="D3248" s="8" t="s">
        <v>29965</v>
      </c>
      <c r="E3248" s="10" t="s">
        <v>22732</v>
      </c>
      <c r="F3248" s="25"/>
      <c r="G3248" s="25"/>
      <c r="H3248" s="15"/>
      <c r="I3248" s="15"/>
    </row>
    <row r="3249" ht="24" customHeight="1" spans="1:9">
      <c r="A3249" s="8" t="s">
        <v>29966</v>
      </c>
      <c r="B3249" s="22" t="s">
        <v>8802</v>
      </c>
      <c r="C3249" s="12" t="s">
        <v>448</v>
      </c>
      <c r="D3249" s="8" t="s">
        <v>29967</v>
      </c>
      <c r="E3249" s="10" t="s">
        <v>22732</v>
      </c>
      <c r="F3249" s="25"/>
      <c r="G3249" s="25"/>
      <c r="H3249" s="15"/>
      <c r="I3249" s="15"/>
    </row>
    <row r="3250" ht="24" customHeight="1" spans="1:9">
      <c r="A3250" s="8" t="s">
        <v>29968</v>
      </c>
      <c r="B3250" s="22" t="s">
        <v>8803</v>
      </c>
      <c r="C3250" s="12" t="s">
        <v>448</v>
      </c>
      <c r="D3250" s="8" t="s">
        <v>29969</v>
      </c>
      <c r="E3250" s="10" t="s">
        <v>22732</v>
      </c>
      <c r="F3250" s="25"/>
      <c r="G3250" s="25"/>
      <c r="H3250" s="15"/>
      <c r="I3250" s="15"/>
    </row>
    <row r="3251" ht="24" customHeight="1" spans="1:9">
      <c r="A3251" s="8" t="s">
        <v>29970</v>
      </c>
      <c r="B3251" s="22" t="s">
        <v>8804</v>
      </c>
      <c r="C3251" s="12" t="s">
        <v>448</v>
      </c>
      <c r="D3251" s="8" t="s">
        <v>29971</v>
      </c>
      <c r="E3251" s="10" t="s">
        <v>22732</v>
      </c>
      <c r="F3251" s="25"/>
      <c r="G3251" s="25"/>
      <c r="H3251" s="15"/>
      <c r="I3251" s="15"/>
    </row>
    <row r="3252" ht="24" customHeight="1" spans="1:9">
      <c r="A3252" s="8" t="s">
        <v>29972</v>
      </c>
      <c r="B3252" s="22" t="s">
        <v>8805</v>
      </c>
      <c r="C3252" s="12" t="s">
        <v>448</v>
      </c>
      <c r="D3252" s="8" t="s">
        <v>29973</v>
      </c>
      <c r="E3252" s="10" t="s">
        <v>22732</v>
      </c>
      <c r="F3252" s="25"/>
      <c r="G3252" s="25"/>
      <c r="H3252" s="15"/>
      <c r="I3252" s="15"/>
    </row>
    <row r="3253" ht="24" customHeight="1" spans="1:9">
      <c r="A3253" s="8" t="s">
        <v>29974</v>
      </c>
      <c r="B3253" s="22" t="s">
        <v>8806</v>
      </c>
      <c r="C3253" s="12" t="s">
        <v>448</v>
      </c>
      <c r="D3253" s="8" t="s">
        <v>29975</v>
      </c>
      <c r="E3253" s="10" t="s">
        <v>22732</v>
      </c>
      <c r="F3253" s="25"/>
      <c r="G3253" s="25"/>
      <c r="H3253" s="15"/>
      <c r="I3253" s="15"/>
    </row>
    <row r="3254" ht="24" customHeight="1" spans="1:9">
      <c r="A3254" s="8" t="s">
        <v>29976</v>
      </c>
      <c r="B3254" s="22" t="s">
        <v>8807</v>
      </c>
      <c r="C3254" s="12" t="s">
        <v>448</v>
      </c>
      <c r="D3254" s="8" t="s">
        <v>29977</v>
      </c>
      <c r="E3254" s="10" t="s">
        <v>22732</v>
      </c>
      <c r="F3254" s="25"/>
      <c r="G3254" s="25"/>
      <c r="H3254" s="15"/>
      <c r="I3254" s="15"/>
    </row>
    <row r="3255" ht="24" customHeight="1" spans="1:9">
      <c r="A3255" s="8" t="s">
        <v>29978</v>
      </c>
      <c r="B3255" s="22" t="s">
        <v>8808</v>
      </c>
      <c r="C3255" s="12" t="s">
        <v>448</v>
      </c>
      <c r="D3255" s="8" t="s">
        <v>29979</v>
      </c>
      <c r="E3255" s="10" t="s">
        <v>22732</v>
      </c>
      <c r="F3255" s="25"/>
      <c r="G3255" s="25"/>
      <c r="H3255" s="15"/>
      <c r="I3255" s="15"/>
    </row>
    <row r="3256" ht="24" customHeight="1" spans="1:9">
      <c r="A3256" s="8" t="s">
        <v>29980</v>
      </c>
      <c r="B3256" s="22" t="s">
        <v>8809</v>
      </c>
      <c r="C3256" s="12" t="s">
        <v>448</v>
      </c>
      <c r="D3256" s="8" t="s">
        <v>29981</v>
      </c>
      <c r="E3256" s="10" t="s">
        <v>22732</v>
      </c>
      <c r="F3256" s="25"/>
      <c r="G3256" s="25"/>
      <c r="H3256" s="15"/>
      <c r="I3256" s="15"/>
    </row>
    <row r="3257" ht="24" customHeight="1" spans="1:9">
      <c r="A3257" s="8" t="s">
        <v>29982</v>
      </c>
      <c r="B3257" s="22" t="s">
        <v>8810</v>
      </c>
      <c r="C3257" s="12" t="s">
        <v>448</v>
      </c>
      <c r="D3257" s="8" t="s">
        <v>29983</v>
      </c>
      <c r="E3257" s="10" t="s">
        <v>22732</v>
      </c>
      <c r="F3257" s="25"/>
      <c r="G3257" s="25"/>
      <c r="H3257" s="15"/>
      <c r="I3257" s="15"/>
    </row>
    <row r="3258" ht="24" customHeight="1" spans="1:9">
      <c r="A3258" s="8" t="s">
        <v>29984</v>
      </c>
      <c r="B3258" s="22" t="s">
        <v>8811</v>
      </c>
      <c r="C3258" s="12" t="s">
        <v>448</v>
      </c>
      <c r="D3258" s="8" t="s">
        <v>29985</v>
      </c>
      <c r="E3258" s="10" t="s">
        <v>22732</v>
      </c>
      <c r="F3258" s="25"/>
      <c r="G3258" s="25"/>
      <c r="H3258" s="15"/>
      <c r="I3258" s="15"/>
    </row>
    <row r="3259" ht="24" customHeight="1" spans="1:9">
      <c r="A3259" s="8" t="s">
        <v>29986</v>
      </c>
      <c r="B3259" s="22" t="s">
        <v>8812</v>
      </c>
      <c r="C3259" s="12" t="s">
        <v>448</v>
      </c>
      <c r="D3259" s="8" t="s">
        <v>29987</v>
      </c>
      <c r="E3259" s="10" t="s">
        <v>22732</v>
      </c>
      <c r="F3259" s="25"/>
      <c r="G3259" s="25"/>
      <c r="H3259" s="15"/>
      <c r="I3259" s="15"/>
    </row>
    <row r="3260" ht="24" customHeight="1" spans="1:9">
      <c r="A3260" s="8" t="s">
        <v>29988</v>
      </c>
      <c r="B3260" s="22" t="s">
        <v>8813</v>
      </c>
      <c r="C3260" s="12" t="s">
        <v>448</v>
      </c>
      <c r="D3260" s="8" t="s">
        <v>29989</v>
      </c>
      <c r="E3260" s="10" t="s">
        <v>22732</v>
      </c>
      <c r="F3260" s="25"/>
      <c r="G3260" s="25"/>
      <c r="H3260" s="15"/>
      <c r="I3260" s="15"/>
    </row>
    <row r="3261" ht="24" customHeight="1" spans="1:9">
      <c r="A3261" s="8" t="s">
        <v>29990</v>
      </c>
      <c r="B3261" s="22" t="s">
        <v>8814</v>
      </c>
      <c r="C3261" s="12" t="s">
        <v>448</v>
      </c>
      <c r="D3261" s="8" t="s">
        <v>29991</v>
      </c>
      <c r="E3261" s="10" t="s">
        <v>22732</v>
      </c>
      <c r="F3261" s="25"/>
      <c r="G3261" s="25"/>
      <c r="H3261" s="15"/>
      <c r="I3261" s="15"/>
    </row>
    <row r="3262" ht="24" customHeight="1" spans="1:9">
      <c r="A3262" s="8" t="s">
        <v>29992</v>
      </c>
      <c r="B3262" s="22" t="s">
        <v>8815</v>
      </c>
      <c r="C3262" s="12" t="s">
        <v>448</v>
      </c>
      <c r="D3262" s="8" t="s">
        <v>29993</v>
      </c>
      <c r="E3262" s="10" t="s">
        <v>22732</v>
      </c>
      <c r="F3262" s="25"/>
      <c r="G3262" s="25"/>
      <c r="H3262" s="15"/>
      <c r="I3262" s="15"/>
    </row>
    <row r="3263" ht="24" customHeight="1" spans="1:9">
      <c r="A3263" s="8" t="s">
        <v>29994</v>
      </c>
      <c r="B3263" s="22" t="s">
        <v>8816</v>
      </c>
      <c r="C3263" s="12" t="s">
        <v>448</v>
      </c>
      <c r="D3263" s="8" t="s">
        <v>29995</v>
      </c>
      <c r="E3263" s="10" t="s">
        <v>22732</v>
      </c>
      <c r="F3263" s="25"/>
      <c r="G3263" s="25"/>
      <c r="H3263" s="15"/>
      <c r="I3263" s="15"/>
    </row>
    <row r="3264" ht="24" customHeight="1" spans="1:9">
      <c r="A3264" s="8" t="s">
        <v>29996</v>
      </c>
      <c r="B3264" s="22" t="s">
        <v>8817</v>
      </c>
      <c r="C3264" s="12" t="s">
        <v>448</v>
      </c>
      <c r="D3264" s="8" t="s">
        <v>29997</v>
      </c>
      <c r="E3264" s="10" t="s">
        <v>22732</v>
      </c>
      <c r="F3264" s="25"/>
      <c r="G3264" s="25"/>
      <c r="H3264" s="15"/>
      <c r="I3264" s="15"/>
    </row>
    <row r="3265" ht="24" customHeight="1" spans="1:9">
      <c r="A3265" s="8" t="s">
        <v>29998</v>
      </c>
      <c r="B3265" s="22" t="s">
        <v>29999</v>
      </c>
      <c r="C3265" s="12" t="s">
        <v>448</v>
      </c>
      <c r="D3265" s="8" t="s">
        <v>30000</v>
      </c>
      <c r="E3265" s="10" t="s">
        <v>22732</v>
      </c>
      <c r="F3265" s="25"/>
      <c r="G3265" s="25"/>
      <c r="H3265" s="15"/>
      <c r="I3265" s="15"/>
    </row>
    <row r="3266" ht="24" customHeight="1" spans="1:9">
      <c r="A3266" s="8" t="s">
        <v>30001</v>
      </c>
      <c r="B3266" s="22" t="s">
        <v>30002</v>
      </c>
      <c r="C3266" s="12" t="s">
        <v>448</v>
      </c>
      <c r="D3266" s="8" t="s">
        <v>30003</v>
      </c>
      <c r="E3266" s="10" t="s">
        <v>22732</v>
      </c>
      <c r="F3266" s="25"/>
      <c r="G3266" s="25"/>
      <c r="H3266" s="15"/>
      <c r="I3266" s="15"/>
    </row>
    <row r="3267" ht="24" customHeight="1" spans="1:9">
      <c r="A3267" s="8" t="s">
        <v>30004</v>
      </c>
      <c r="B3267" s="22" t="s">
        <v>30005</v>
      </c>
      <c r="C3267" s="12" t="s">
        <v>448</v>
      </c>
      <c r="D3267" s="8" t="s">
        <v>30006</v>
      </c>
      <c r="E3267" s="10" t="s">
        <v>22732</v>
      </c>
      <c r="F3267" s="25"/>
      <c r="G3267" s="25"/>
      <c r="H3267" s="15"/>
      <c r="I3267" s="15"/>
    </row>
    <row r="3268" ht="24" customHeight="1" spans="1:9">
      <c r="A3268" s="8" t="s">
        <v>30007</v>
      </c>
      <c r="B3268" s="22" t="s">
        <v>30008</v>
      </c>
      <c r="C3268" s="12" t="s">
        <v>448</v>
      </c>
      <c r="D3268" s="8" t="s">
        <v>30009</v>
      </c>
      <c r="E3268" s="10" t="s">
        <v>22732</v>
      </c>
      <c r="F3268" s="25"/>
      <c r="G3268" s="25"/>
      <c r="H3268" s="15"/>
      <c r="I3268" s="15"/>
    </row>
    <row r="3269" ht="24" customHeight="1" spans="1:9">
      <c r="A3269" s="8" t="s">
        <v>30010</v>
      </c>
      <c r="B3269" s="22" t="s">
        <v>30011</v>
      </c>
      <c r="C3269" s="12" t="s">
        <v>448</v>
      </c>
      <c r="D3269" s="8" t="s">
        <v>30012</v>
      </c>
      <c r="E3269" s="10" t="s">
        <v>22732</v>
      </c>
      <c r="F3269" s="25"/>
      <c r="G3269" s="25"/>
      <c r="H3269" s="15"/>
      <c r="I3269" s="15"/>
    </row>
    <row r="3270" ht="24" customHeight="1" spans="1:9">
      <c r="A3270" s="8" t="s">
        <v>30013</v>
      </c>
      <c r="B3270" s="22" t="s">
        <v>30014</v>
      </c>
      <c r="C3270" s="12" t="s">
        <v>448</v>
      </c>
      <c r="D3270" s="8" t="s">
        <v>30015</v>
      </c>
      <c r="E3270" s="10" t="s">
        <v>22732</v>
      </c>
      <c r="F3270" s="25"/>
      <c r="G3270" s="25"/>
      <c r="H3270" s="15"/>
      <c r="I3270" s="15"/>
    </row>
    <row r="3271" ht="24" customHeight="1" spans="1:9">
      <c r="A3271" s="8" t="s">
        <v>30016</v>
      </c>
      <c r="B3271" s="22" t="s">
        <v>30017</v>
      </c>
      <c r="C3271" s="12" t="s">
        <v>448</v>
      </c>
      <c r="D3271" s="8" t="s">
        <v>30018</v>
      </c>
      <c r="E3271" s="10" t="s">
        <v>22732</v>
      </c>
      <c r="F3271" s="25"/>
      <c r="G3271" s="25"/>
      <c r="H3271" s="15"/>
      <c r="I3271" s="15"/>
    </row>
    <row r="3272" ht="24" customHeight="1" spans="1:9">
      <c r="A3272" s="8" t="s">
        <v>30019</v>
      </c>
      <c r="B3272" s="22" t="s">
        <v>30020</v>
      </c>
      <c r="C3272" s="12" t="s">
        <v>448</v>
      </c>
      <c r="D3272" s="8" t="s">
        <v>30021</v>
      </c>
      <c r="E3272" s="10" t="s">
        <v>22732</v>
      </c>
      <c r="F3272" s="25"/>
      <c r="G3272" s="25"/>
      <c r="H3272" s="15"/>
      <c r="I3272" s="15"/>
    </row>
    <row r="3273" ht="24" customHeight="1" spans="1:9">
      <c r="A3273" s="8" t="s">
        <v>30022</v>
      </c>
      <c r="B3273" s="22" t="s">
        <v>30023</v>
      </c>
      <c r="C3273" s="12" t="s">
        <v>448</v>
      </c>
      <c r="D3273" s="8" t="s">
        <v>30024</v>
      </c>
      <c r="E3273" s="10" t="s">
        <v>22732</v>
      </c>
      <c r="F3273" s="25"/>
      <c r="G3273" s="25"/>
      <c r="H3273" s="15"/>
      <c r="I3273" s="15"/>
    </row>
    <row r="3274" ht="24" customHeight="1" spans="1:9">
      <c r="A3274" s="8" t="s">
        <v>30025</v>
      </c>
      <c r="B3274" s="22" t="s">
        <v>30026</v>
      </c>
      <c r="C3274" s="12" t="s">
        <v>448</v>
      </c>
      <c r="D3274" s="8" t="s">
        <v>30027</v>
      </c>
      <c r="E3274" s="10" t="s">
        <v>22732</v>
      </c>
      <c r="F3274" s="25"/>
      <c r="G3274" s="25"/>
      <c r="H3274" s="15"/>
      <c r="I3274" s="15"/>
    </row>
    <row r="3275" ht="24" customHeight="1" spans="1:9">
      <c r="A3275" s="8" t="s">
        <v>30028</v>
      </c>
      <c r="B3275" s="22" t="s">
        <v>30029</v>
      </c>
      <c r="C3275" s="12" t="s">
        <v>448</v>
      </c>
      <c r="D3275" s="8" t="s">
        <v>30030</v>
      </c>
      <c r="E3275" s="10" t="s">
        <v>22732</v>
      </c>
      <c r="F3275" s="25"/>
      <c r="G3275" s="25"/>
      <c r="H3275" s="15"/>
      <c r="I3275" s="15"/>
    </row>
    <row r="3276" ht="24" customHeight="1" spans="1:9">
      <c r="A3276" s="8" t="s">
        <v>30031</v>
      </c>
      <c r="B3276" s="22" t="s">
        <v>30032</v>
      </c>
      <c r="C3276" s="12" t="s">
        <v>448</v>
      </c>
      <c r="D3276" s="8" t="s">
        <v>30033</v>
      </c>
      <c r="E3276" s="10" t="s">
        <v>22732</v>
      </c>
      <c r="F3276" s="25"/>
      <c r="G3276" s="25"/>
      <c r="H3276" s="15"/>
      <c r="I3276" s="15"/>
    </row>
    <row r="3277" ht="24" customHeight="1" spans="1:9">
      <c r="A3277" s="8" t="s">
        <v>30034</v>
      </c>
      <c r="B3277" s="22" t="s">
        <v>30035</v>
      </c>
      <c r="C3277" s="12" t="s">
        <v>178</v>
      </c>
      <c r="D3277" s="8" t="s">
        <v>29371</v>
      </c>
      <c r="E3277" s="10" t="s">
        <v>22732</v>
      </c>
      <c r="F3277" s="25"/>
      <c r="G3277" s="25"/>
      <c r="H3277" s="15"/>
      <c r="I3277" s="15"/>
    </row>
    <row r="3278" ht="24" customHeight="1" spans="1:9">
      <c r="A3278" s="8" t="s">
        <v>30036</v>
      </c>
      <c r="B3278" s="22" t="s">
        <v>30037</v>
      </c>
      <c r="C3278" s="12" t="s">
        <v>178</v>
      </c>
      <c r="D3278" s="8" t="s">
        <v>30038</v>
      </c>
      <c r="E3278" s="10" t="s">
        <v>22732</v>
      </c>
      <c r="F3278" s="25"/>
      <c r="G3278" s="25"/>
      <c r="H3278" s="15"/>
      <c r="I3278" s="15"/>
    </row>
    <row r="3279" ht="24" customHeight="1" spans="1:9">
      <c r="A3279" s="8" t="s">
        <v>30039</v>
      </c>
      <c r="B3279" s="22" t="s">
        <v>30040</v>
      </c>
      <c r="C3279" s="12" t="s">
        <v>178</v>
      </c>
      <c r="D3279" s="8" t="s">
        <v>30041</v>
      </c>
      <c r="E3279" s="10" t="s">
        <v>22732</v>
      </c>
      <c r="F3279" s="25"/>
      <c r="G3279" s="25"/>
      <c r="H3279" s="15"/>
      <c r="I3279" s="15"/>
    </row>
    <row r="3280" ht="24" customHeight="1" spans="1:9">
      <c r="A3280" s="8" t="s">
        <v>30042</v>
      </c>
      <c r="B3280" s="22" t="s">
        <v>30043</v>
      </c>
      <c r="C3280" s="12" t="s">
        <v>178</v>
      </c>
      <c r="D3280" s="8" t="s">
        <v>30044</v>
      </c>
      <c r="E3280" s="10" t="s">
        <v>22732</v>
      </c>
      <c r="F3280" s="25"/>
      <c r="G3280" s="25"/>
      <c r="H3280" s="15"/>
      <c r="I3280" s="15"/>
    </row>
    <row r="3281" ht="24" customHeight="1" spans="1:9">
      <c r="A3281" s="8" t="s">
        <v>30045</v>
      </c>
      <c r="B3281" s="22" t="s">
        <v>30046</v>
      </c>
      <c r="C3281" s="12" t="s">
        <v>178</v>
      </c>
      <c r="D3281" s="8" t="s">
        <v>30047</v>
      </c>
      <c r="E3281" s="10" t="s">
        <v>22732</v>
      </c>
      <c r="F3281" s="25"/>
      <c r="G3281" s="25"/>
      <c r="H3281" s="15"/>
      <c r="I3281" s="15"/>
    </row>
    <row r="3282" ht="24" customHeight="1" spans="1:9">
      <c r="A3282" s="8" t="s">
        <v>30048</v>
      </c>
      <c r="B3282" s="22" t="s">
        <v>30049</v>
      </c>
      <c r="C3282" s="12" t="s">
        <v>178</v>
      </c>
      <c r="D3282" s="8" t="s">
        <v>30050</v>
      </c>
      <c r="E3282" s="10" t="s">
        <v>22732</v>
      </c>
      <c r="F3282" s="25"/>
      <c r="G3282" s="25"/>
      <c r="H3282" s="15"/>
      <c r="I3282" s="15"/>
    </row>
    <row r="3283" ht="24" customHeight="1" spans="1:9">
      <c r="A3283" s="8" t="s">
        <v>30051</v>
      </c>
      <c r="B3283" s="22" t="s">
        <v>30052</v>
      </c>
      <c r="C3283" s="12" t="s">
        <v>178</v>
      </c>
      <c r="D3283" s="8" t="s">
        <v>30053</v>
      </c>
      <c r="E3283" s="10" t="s">
        <v>22732</v>
      </c>
      <c r="F3283" s="25"/>
      <c r="G3283" s="25"/>
      <c r="H3283" s="15"/>
      <c r="I3283" s="15"/>
    </row>
    <row r="3284" ht="24" customHeight="1" spans="1:9">
      <c r="A3284" s="8" t="s">
        <v>30054</v>
      </c>
      <c r="B3284" s="22" t="s">
        <v>30055</v>
      </c>
      <c r="C3284" s="12" t="s">
        <v>178</v>
      </c>
      <c r="D3284" s="8" t="s">
        <v>30056</v>
      </c>
      <c r="E3284" s="10" t="s">
        <v>22732</v>
      </c>
      <c r="F3284" s="25"/>
      <c r="G3284" s="25"/>
      <c r="H3284" s="15"/>
      <c r="I3284" s="15"/>
    </row>
    <row r="3285" ht="24" customHeight="1" spans="1:9">
      <c r="A3285" s="8" t="s">
        <v>30057</v>
      </c>
      <c r="B3285" s="22" t="s">
        <v>30058</v>
      </c>
      <c r="C3285" s="12" t="s">
        <v>178</v>
      </c>
      <c r="D3285" s="8" t="s">
        <v>30059</v>
      </c>
      <c r="E3285" s="10" t="s">
        <v>22732</v>
      </c>
      <c r="F3285" s="25"/>
      <c r="G3285" s="25"/>
      <c r="H3285" s="15"/>
      <c r="I3285" s="15"/>
    </row>
    <row r="3286" ht="24" customHeight="1" spans="1:9">
      <c r="A3286" s="8" t="s">
        <v>30060</v>
      </c>
      <c r="B3286" s="22" t="s">
        <v>30061</v>
      </c>
      <c r="C3286" s="12" t="s">
        <v>448</v>
      </c>
      <c r="D3286" s="8" t="s">
        <v>30062</v>
      </c>
      <c r="E3286" s="10" t="s">
        <v>22732</v>
      </c>
      <c r="F3286" s="25"/>
      <c r="G3286" s="25"/>
      <c r="H3286" s="15"/>
      <c r="I3286" s="15"/>
    </row>
    <row r="3287" ht="24" customHeight="1" spans="1:9">
      <c r="A3287" s="8" t="s">
        <v>30063</v>
      </c>
      <c r="B3287" s="22" t="s">
        <v>30064</v>
      </c>
      <c r="C3287" s="12" t="s">
        <v>448</v>
      </c>
      <c r="D3287" s="8" t="s">
        <v>30065</v>
      </c>
      <c r="E3287" s="10" t="s">
        <v>22732</v>
      </c>
      <c r="F3287" s="25"/>
      <c r="G3287" s="25"/>
      <c r="H3287" s="15"/>
      <c r="I3287" s="15"/>
    </row>
    <row r="3288" ht="24" customHeight="1" spans="1:9">
      <c r="A3288" s="8" t="s">
        <v>30066</v>
      </c>
      <c r="B3288" s="22" t="s">
        <v>30067</v>
      </c>
      <c r="C3288" s="12" t="s">
        <v>448</v>
      </c>
      <c r="D3288" s="8" t="s">
        <v>30068</v>
      </c>
      <c r="E3288" s="10" t="s">
        <v>22732</v>
      </c>
      <c r="F3288" s="25"/>
      <c r="G3288" s="25"/>
      <c r="H3288" s="15"/>
      <c r="I3288" s="15"/>
    </row>
    <row r="3289" ht="24" customHeight="1" spans="1:9">
      <c r="A3289" s="8" t="s">
        <v>30069</v>
      </c>
      <c r="B3289" s="22" t="s">
        <v>30070</v>
      </c>
      <c r="C3289" s="12" t="s">
        <v>448</v>
      </c>
      <c r="D3289" s="8" t="s">
        <v>30071</v>
      </c>
      <c r="E3289" s="10" t="s">
        <v>22732</v>
      </c>
      <c r="F3289" s="25"/>
      <c r="G3289" s="25"/>
      <c r="H3289" s="15"/>
      <c r="I3289" s="15"/>
    </row>
    <row r="3290" ht="24" customHeight="1" spans="1:9">
      <c r="A3290" s="8" t="s">
        <v>30072</v>
      </c>
      <c r="B3290" s="22" t="s">
        <v>30073</v>
      </c>
      <c r="C3290" s="12" t="s">
        <v>448</v>
      </c>
      <c r="D3290" s="8" t="s">
        <v>30074</v>
      </c>
      <c r="E3290" s="10" t="s">
        <v>22732</v>
      </c>
      <c r="F3290" s="25"/>
      <c r="G3290" s="25"/>
      <c r="H3290" s="15"/>
      <c r="I3290" s="15"/>
    </row>
    <row r="3291" ht="24" customHeight="1" spans="1:9">
      <c r="A3291" s="8" t="s">
        <v>30075</v>
      </c>
      <c r="B3291" s="22" t="s">
        <v>30076</v>
      </c>
      <c r="C3291" s="12" t="s">
        <v>448</v>
      </c>
      <c r="D3291" s="8" t="s">
        <v>30077</v>
      </c>
      <c r="E3291" s="10" t="s">
        <v>22732</v>
      </c>
      <c r="F3291" s="25"/>
      <c r="G3291" s="25"/>
      <c r="H3291" s="15"/>
      <c r="I3291" s="15"/>
    </row>
    <row r="3292" ht="24" customHeight="1" spans="1:9">
      <c r="A3292" s="8" t="s">
        <v>30078</v>
      </c>
      <c r="B3292" s="22" t="s">
        <v>30079</v>
      </c>
      <c r="C3292" s="12" t="s">
        <v>448</v>
      </c>
      <c r="D3292" s="8" t="s">
        <v>30080</v>
      </c>
      <c r="E3292" s="10" t="s">
        <v>22732</v>
      </c>
      <c r="F3292" s="25"/>
      <c r="G3292" s="25"/>
      <c r="H3292" s="15"/>
      <c r="I3292" s="15"/>
    </row>
    <row r="3293" ht="24" customHeight="1" spans="1:9">
      <c r="A3293" s="8" t="s">
        <v>30081</v>
      </c>
      <c r="B3293" s="22" t="s">
        <v>8843</v>
      </c>
      <c r="C3293" s="12" t="s">
        <v>171</v>
      </c>
      <c r="D3293" s="8" t="s">
        <v>30082</v>
      </c>
      <c r="E3293" s="10" t="s">
        <v>22732</v>
      </c>
      <c r="F3293" s="25"/>
      <c r="G3293" s="25"/>
      <c r="H3293" s="15"/>
      <c r="I3293" s="15"/>
    </row>
    <row r="3294" ht="24" customHeight="1" spans="1:9">
      <c r="A3294" s="8" t="s">
        <v>30083</v>
      </c>
      <c r="B3294" s="22" t="s">
        <v>8844</v>
      </c>
      <c r="C3294" s="12" t="s">
        <v>171</v>
      </c>
      <c r="D3294" s="8" t="s">
        <v>30084</v>
      </c>
      <c r="E3294" s="10" t="s">
        <v>22732</v>
      </c>
      <c r="F3294" s="25"/>
      <c r="G3294" s="25"/>
      <c r="H3294" s="15"/>
      <c r="I3294" s="15"/>
    </row>
    <row r="3295" ht="24" customHeight="1" spans="1:9">
      <c r="A3295" s="8" t="s">
        <v>30085</v>
      </c>
      <c r="B3295" s="22" t="s">
        <v>8862</v>
      </c>
      <c r="C3295" s="12" t="s">
        <v>448</v>
      </c>
      <c r="D3295" s="8" t="s">
        <v>30086</v>
      </c>
      <c r="E3295" s="10" t="s">
        <v>22732</v>
      </c>
      <c r="F3295" s="25"/>
      <c r="G3295" s="25"/>
      <c r="H3295" s="15"/>
      <c r="I3295" s="15"/>
    </row>
    <row r="3296" ht="24" customHeight="1" spans="1:9">
      <c r="A3296" s="8" t="s">
        <v>30087</v>
      </c>
      <c r="B3296" s="22" t="s">
        <v>30088</v>
      </c>
      <c r="C3296" s="12" t="s">
        <v>448</v>
      </c>
      <c r="D3296" s="8" t="s">
        <v>30089</v>
      </c>
      <c r="E3296" s="10" t="s">
        <v>22732</v>
      </c>
      <c r="F3296" s="25"/>
      <c r="G3296" s="25"/>
      <c r="H3296" s="15"/>
      <c r="I3296" s="15"/>
    </row>
    <row r="3297" ht="24" customHeight="1" spans="1:9">
      <c r="A3297" s="8" t="s">
        <v>30090</v>
      </c>
      <c r="B3297" s="22" t="s">
        <v>30091</v>
      </c>
      <c r="C3297" s="12" t="s">
        <v>448</v>
      </c>
      <c r="D3297" s="8" t="s">
        <v>30092</v>
      </c>
      <c r="E3297" s="10" t="s">
        <v>22732</v>
      </c>
      <c r="F3297" s="25"/>
      <c r="G3297" s="25"/>
      <c r="H3297" s="15"/>
      <c r="I3297" s="15"/>
    </row>
    <row r="3298" ht="24" customHeight="1" spans="1:9">
      <c r="A3298" s="8" t="s">
        <v>30093</v>
      </c>
      <c r="B3298" s="22" t="s">
        <v>30094</v>
      </c>
      <c r="C3298" s="12" t="s">
        <v>448</v>
      </c>
      <c r="D3298" s="8" t="s">
        <v>30095</v>
      </c>
      <c r="E3298" s="10" t="s">
        <v>22732</v>
      </c>
      <c r="F3298" s="25"/>
      <c r="G3298" s="25"/>
      <c r="H3298" s="15"/>
      <c r="I3298" s="15"/>
    </row>
    <row r="3299" ht="24" customHeight="1" spans="1:9">
      <c r="A3299" s="8" t="s">
        <v>30096</v>
      </c>
      <c r="B3299" s="22" t="s">
        <v>30097</v>
      </c>
      <c r="C3299" s="12" t="s">
        <v>448</v>
      </c>
      <c r="D3299" s="8" t="s">
        <v>30098</v>
      </c>
      <c r="E3299" s="10" t="s">
        <v>22732</v>
      </c>
      <c r="F3299" s="25"/>
      <c r="G3299" s="25"/>
      <c r="H3299" s="15"/>
      <c r="I3299" s="15"/>
    </row>
    <row r="3300" ht="24" customHeight="1" spans="1:9">
      <c r="A3300" s="8" t="s">
        <v>30099</v>
      </c>
      <c r="B3300" s="22" t="s">
        <v>30100</v>
      </c>
      <c r="C3300" s="12" t="s">
        <v>448</v>
      </c>
      <c r="D3300" s="8" t="s">
        <v>30101</v>
      </c>
      <c r="E3300" s="10" t="s">
        <v>22732</v>
      </c>
      <c r="F3300" s="25"/>
      <c r="G3300" s="25"/>
      <c r="H3300" s="15"/>
      <c r="I3300" s="15"/>
    </row>
    <row r="3301" ht="24" customHeight="1" spans="1:9">
      <c r="A3301" s="8" t="s">
        <v>30102</v>
      </c>
      <c r="B3301" s="22" t="s">
        <v>30103</v>
      </c>
      <c r="C3301" s="12" t="s">
        <v>448</v>
      </c>
      <c r="D3301" s="8" t="s">
        <v>30104</v>
      </c>
      <c r="E3301" s="10" t="s">
        <v>22732</v>
      </c>
      <c r="F3301" s="25"/>
      <c r="G3301" s="25"/>
      <c r="H3301" s="15"/>
      <c r="I3301" s="15"/>
    </row>
    <row r="3302" ht="24" customHeight="1" spans="1:9">
      <c r="A3302" s="8" t="s">
        <v>30105</v>
      </c>
      <c r="B3302" s="22" t="s">
        <v>30106</v>
      </c>
      <c r="C3302" s="12" t="s">
        <v>448</v>
      </c>
      <c r="D3302" s="8" t="s">
        <v>30107</v>
      </c>
      <c r="E3302" s="10" t="s">
        <v>22732</v>
      </c>
      <c r="F3302" s="25"/>
      <c r="G3302" s="25"/>
      <c r="H3302" s="15"/>
      <c r="I3302" s="15"/>
    </row>
    <row r="3303" ht="24" customHeight="1" spans="1:9">
      <c r="A3303" s="8" t="s">
        <v>30108</v>
      </c>
      <c r="B3303" s="22" t="s">
        <v>8870</v>
      </c>
      <c r="C3303" s="12" t="s">
        <v>448</v>
      </c>
      <c r="D3303" s="8" t="s">
        <v>30109</v>
      </c>
      <c r="E3303" s="10" t="s">
        <v>22732</v>
      </c>
      <c r="F3303" s="25"/>
      <c r="G3303" s="25"/>
      <c r="H3303" s="15"/>
      <c r="I3303" s="15"/>
    </row>
    <row r="3304" ht="24" customHeight="1" spans="1:9">
      <c r="A3304" s="8" t="s">
        <v>30110</v>
      </c>
      <c r="B3304" s="22" t="s">
        <v>8871</v>
      </c>
      <c r="C3304" s="12" t="s">
        <v>448</v>
      </c>
      <c r="D3304" s="8" t="s">
        <v>30111</v>
      </c>
      <c r="E3304" s="10" t="s">
        <v>22732</v>
      </c>
      <c r="F3304" s="25"/>
      <c r="G3304" s="25"/>
      <c r="H3304" s="15"/>
      <c r="I3304" s="15"/>
    </row>
    <row r="3305" ht="24" customHeight="1" spans="1:9">
      <c r="A3305" s="8" t="s">
        <v>30112</v>
      </c>
      <c r="B3305" s="22" t="s">
        <v>8872</v>
      </c>
      <c r="C3305" s="12" t="s">
        <v>448</v>
      </c>
      <c r="D3305" s="8" t="s">
        <v>30113</v>
      </c>
      <c r="E3305" s="10" t="s">
        <v>22732</v>
      </c>
      <c r="F3305" s="25"/>
      <c r="G3305" s="25"/>
      <c r="H3305" s="15"/>
      <c r="I3305" s="15"/>
    </row>
    <row r="3306" ht="24" customHeight="1" spans="1:9">
      <c r="A3306" s="8" t="s">
        <v>30114</v>
      </c>
      <c r="B3306" s="22" t="s">
        <v>8873</v>
      </c>
      <c r="C3306" s="12" t="s">
        <v>448</v>
      </c>
      <c r="D3306" s="8" t="s">
        <v>30115</v>
      </c>
      <c r="E3306" s="10" t="s">
        <v>22732</v>
      </c>
      <c r="F3306" s="25"/>
      <c r="G3306" s="25"/>
      <c r="H3306" s="15"/>
      <c r="I3306" s="15"/>
    </row>
    <row r="3307" ht="24" customHeight="1" spans="1:9">
      <c r="A3307" s="8" t="s">
        <v>30116</v>
      </c>
      <c r="B3307" s="22" t="s">
        <v>8874</v>
      </c>
      <c r="C3307" s="12" t="s">
        <v>448</v>
      </c>
      <c r="D3307" s="8" t="s">
        <v>30117</v>
      </c>
      <c r="E3307" s="10" t="s">
        <v>22732</v>
      </c>
      <c r="F3307" s="25"/>
      <c r="G3307" s="25"/>
      <c r="H3307" s="15"/>
      <c r="I3307" s="15"/>
    </row>
    <row r="3308" ht="24" customHeight="1" spans="1:9">
      <c r="A3308" s="8" t="s">
        <v>30118</v>
      </c>
      <c r="B3308" s="22" t="s">
        <v>8875</v>
      </c>
      <c r="C3308" s="12" t="s">
        <v>448</v>
      </c>
      <c r="D3308" s="8" t="s">
        <v>30119</v>
      </c>
      <c r="E3308" s="10" t="s">
        <v>22732</v>
      </c>
      <c r="F3308" s="25"/>
      <c r="G3308" s="25"/>
      <c r="H3308" s="15"/>
      <c r="I3308" s="15"/>
    </row>
    <row r="3309" ht="24" customHeight="1" spans="1:9">
      <c r="A3309" s="8" t="s">
        <v>30120</v>
      </c>
      <c r="B3309" s="22" t="s">
        <v>8876</v>
      </c>
      <c r="C3309" s="12" t="s">
        <v>178</v>
      </c>
      <c r="D3309" s="8" t="s">
        <v>30121</v>
      </c>
      <c r="E3309" s="10" t="s">
        <v>22732</v>
      </c>
      <c r="F3309" s="25"/>
      <c r="G3309" s="25"/>
      <c r="H3309" s="15"/>
      <c r="I3309" s="15"/>
    </row>
    <row r="3310" ht="24" customHeight="1" spans="1:9">
      <c r="A3310" s="8" t="s">
        <v>30122</v>
      </c>
      <c r="B3310" s="22" t="s">
        <v>8877</v>
      </c>
      <c r="C3310" s="12" t="s">
        <v>178</v>
      </c>
      <c r="D3310" s="8" t="s">
        <v>24462</v>
      </c>
      <c r="E3310" s="10" t="s">
        <v>22732</v>
      </c>
      <c r="F3310" s="25"/>
      <c r="G3310" s="25"/>
      <c r="H3310" s="15"/>
      <c r="I3310" s="15"/>
    </row>
    <row r="3311" ht="24" customHeight="1" spans="1:9">
      <c r="A3311" s="8" t="s">
        <v>30123</v>
      </c>
      <c r="B3311" s="22" t="s">
        <v>8878</v>
      </c>
      <c r="C3311" s="12" t="s">
        <v>178</v>
      </c>
      <c r="D3311" s="8" t="s">
        <v>30124</v>
      </c>
      <c r="E3311" s="10" t="s">
        <v>22732</v>
      </c>
      <c r="F3311" s="25"/>
      <c r="G3311" s="25"/>
      <c r="H3311" s="15"/>
      <c r="I3311" s="15"/>
    </row>
    <row r="3312" ht="24" customHeight="1" spans="1:9">
      <c r="A3312" s="8" t="s">
        <v>30125</v>
      </c>
      <c r="B3312" s="22" t="s">
        <v>8879</v>
      </c>
      <c r="C3312" s="12" t="s">
        <v>178</v>
      </c>
      <c r="D3312" s="8" t="s">
        <v>30126</v>
      </c>
      <c r="E3312" s="10" t="s">
        <v>22732</v>
      </c>
      <c r="F3312" s="25"/>
      <c r="G3312" s="25"/>
      <c r="H3312" s="15"/>
      <c r="I3312" s="15"/>
    </row>
    <row r="3313" ht="24" customHeight="1" spans="1:9">
      <c r="A3313" s="8" t="s">
        <v>30127</v>
      </c>
      <c r="B3313" s="22" t="s">
        <v>8880</v>
      </c>
      <c r="C3313" s="12" t="s">
        <v>178</v>
      </c>
      <c r="D3313" s="8" t="s">
        <v>24747</v>
      </c>
      <c r="E3313" s="10" t="s">
        <v>22732</v>
      </c>
      <c r="F3313" s="25"/>
      <c r="G3313" s="25"/>
      <c r="H3313" s="15"/>
      <c r="I3313" s="15"/>
    </row>
    <row r="3314" ht="24" customHeight="1" spans="1:9">
      <c r="A3314" s="8" t="s">
        <v>30128</v>
      </c>
      <c r="B3314" s="22" t="s">
        <v>8881</v>
      </c>
      <c r="C3314" s="12" t="s">
        <v>178</v>
      </c>
      <c r="D3314" s="8" t="s">
        <v>30129</v>
      </c>
      <c r="E3314" s="10" t="s">
        <v>22732</v>
      </c>
      <c r="F3314" s="25"/>
      <c r="G3314" s="25"/>
      <c r="H3314" s="15"/>
      <c r="I3314" s="15"/>
    </row>
    <row r="3315" ht="24" customHeight="1" spans="1:9">
      <c r="A3315" s="8" t="s">
        <v>30130</v>
      </c>
      <c r="B3315" s="22" t="s">
        <v>8882</v>
      </c>
      <c r="C3315" s="12" t="s">
        <v>178</v>
      </c>
      <c r="D3315" s="8" t="s">
        <v>30131</v>
      </c>
      <c r="E3315" s="10" t="s">
        <v>22732</v>
      </c>
      <c r="F3315" s="25"/>
      <c r="G3315" s="25"/>
      <c r="H3315" s="15"/>
      <c r="I3315" s="15"/>
    </row>
    <row r="3316" ht="24" customHeight="1" spans="1:9">
      <c r="A3316" s="8" t="s">
        <v>30132</v>
      </c>
      <c r="B3316" s="22" t="s">
        <v>8883</v>
      </c>
      <c r="C3316" s="12" t="s">
        <v>178</v>
      </c>
      <c r="D3316" s="8" t="s">
        <v>30133</v>
      </c>
      <c r="E3316" s="10" t="s">
        <v>22732</v>
      </c>
      <c r="F3316" s="25"/>
      <c r="G3316" s="25"/>
      <c r="H3316" s="15"/>
      <c r="I3316" s="15"/>
    </row>
    <row r="3317" ht="24" customHeight="1" spans="1:9">
      <c r="A3317" s="8" t="s">
        <v>30134</v>
      </c>
      <c r="B3317" s="22" t="s">
        <v>8884</v>
      </c>
      <c r="C3317" s="12" t="s">
        <v>178</v>
      </c>
      <c r="D3317" s="8" t="s">
        <v>30135</v>
      </c>
      <c r="E3317" s="10" t="s">
        <v>22732</v>
      </c>
      <c r="F3317" s="25"/>
      <c r="G3317" s="25"/>
      <c r="H3317" s="15"/>
      <c r="I3317" s="15"/>
    </row>
    <row r="3318" ht="36" customHeight="1" spans="1:9">
      <c r="A3318" s="8" t="s">
        <v>30136</v>
      </c>
      <c r="B3318" s="22" t="s">
        <v>8885</v>
      </c>
      <c r="C3318" s="12" t="s">
        <v>178</v>
      </c>
      <c r="D3318" s="8" t="s">
        <v>30137</v>
      </c>
      <c r="E3318" s="10" t="s">
        <v>22732</v>
      </c>
      <c r="F3318" s="25"/>
      <c r="G3318" s="25"/>
      <c r="H3318" s="15"/>
      <c r="I3318" s="15"/>
    </row>
    <row r="3319" ht="24" customHeight="1" spans="1:9">
      <c r="A3319" s="8" t="s">
        <v>30138</v>
      </c>
      <c r="B3319" s="22" t="s">
        <v>8886</v>
      </c>
      <c r="C3319" s="12" t="s">
        <v>178</v>
      </c>
      <c r="D3319" s="8" t="s">
        <v>30139</v>
      </c>
      <c r="E3319" s="10" t="s">
        <v>22732</v>
      </c>
      <c r="F3319" s="25"/>
      <c r="G3319" s="25"/>
      <c r="H3319" s="15"/>
      <c r="I3319" s="15"/>
    </row>
    <row r="3320" ht="24" customHeight="1" spans="1:9">
      <c r="A3320" s="8" t="s">
        <v>30140</v>
      </c>
      <c r="B3320" s="22" t="s">
        <v>8887</v>
      </c>
      <c r="C3320" s="12" t="s">
        <v>178</v>
      </c>
      <c r="D3320" s="8" t="s">
        <v>30141</v>
      </c>
      <c r="E3320" s="10" t="s">
        <v>22732</v>
      </c>
      <c r="F3320" s="25"/>
      <c r="G3320" s="25"/>
      <c r="H3320" s="15"/>
      <c r="I3320" s="15"/>
    </row>
    <row r="3321" ht="24" customHeight="1" spans="1:9">
      <c r="A3321" s="8" t="s">
        <v>30142</v>
      </c>
      <c r="B3321" s="22" t="s">
        <v>8888</v>
      </c>
      <c r="C3321" s="12" t="s">
        <v>178</v>
      </c>
      <c r="D3321" s="8" t="s">
        <v>24942</v>
      </c>
      <c r="E3321" s="10" t="s">
        <v>22732</v>
      </c>
      <c r="F3321" s="25"/>
      <c r="G3321" s="25"/>
      <c r="H3321" s="15"/>
      <c r="I3321" s="15"/>
    </row>
    <row r="3322" ht="24" customHeight="1" spans="1:9">
      <c r="A3322" s="8" t="s">
        <v>30143</v>
      </c>
      <c r="B3322" s="22" t="s">
        <v>8889</v>
      </c>
      <c r="C3322" s="12" t="s">
        <v>178</v>
      </c>
      <c r="D3322" s="8" t="s">
        <v>30144</v>
      </c>
      <c r="E3322" s="10" t="s">
        <v>22732</v>
      </c>
      <c r="F3322" s="25"/>
      <c r="G3322" s="25"/>
      <c r="H3322" s="15"/>
      <c r="I3322" s="15"/>
    </row>
    <row r="3323" ht="24" customHeight="1" spans="1:9">
      <c r="A3323" s="8" t="s">
        <v>30145</v>
      </c>
      <c r="B3323" s="22" t="s">
        <v>8890</v>
      </c>
      <c r="C3323" s="12" t="s">
        <v>178</v>
      </c>
      <c r="D3323" s="8" t="s">
        <v>24499</v>
      </c>
      <c r="E3323" s="10" t="s">
        <v>22732</v>
      </c>
      <c r="F3323" s="25"/>
      <c r="G3323" s="25"/>
      <c r="H3323" s="15"/>
      <c r="I3323" s="15"/>
    </row>
    <row r="3324" ht="24" customHeight="1" spans="1:9">
      <c r="A3324" s="8" t="s">
        <v>30146</v>
      </c>
      <c r="B3324" s="22" t="s">
        <v>8891</v>
      </c>
      <c r="C3324" s="12" t="s">
        <v>178</v>
      </c>
      <c r="D3324" s="8" t="s">
        <v>30147</v>
      </c>
      <c r="E3324" s="10" t="s">
        <v>22732</v>
      </c>
      <c r="F3324" s="25"/>
      <c r="G3324" s="25"/>
      <c r="H3324" s="15"/>
      <c r="I3324" s="15"/>
    </row>
    <row r="3325" ht="24" customHeight="1" spans="1:9">
      <c r="A3325" s="8" t="s">
        <v>30148</v>
      </c>
      <c r="B3325" s="22" t="s">
        <v>8892</v>
      </c>
      <c r="C3325" s="12" t="s">
        <v>178</v>
      </c>
      <c r="D3325" s="8" t="s">
        <v>30149</v>
      </c>
      <c r="E3325" s="10" t="s">
        <v>22732</v>
      </c>
      <c r="F3325" s="25"/>
      <c r="G3325" s="25"/>
      <c r="H3325" s="15"/>
      <c r="I3325" s="15"/>
    </row>
    <row r="3326" ht="24" customHeight="1" spans="1:9">
      <c r="A3326" s="8" t="s">
        <v>30150</v>
      </c>
      <c r="B3326" s="22" t="s">
        <v>8893</v>
      </c>
      <c r="C3326" s="12" t="s">
        <v>178</v>
      </c>
      <c r="D3326" s="8" t="s">
        <v>30151</v>
      </c>
      <c r="E3326" s="10" t="s">
        <v>22732</v>
      </c>
      <c r="F3326" s="25"/>
      <c r="G3326" s="25"/>
      <c r="H3326" s="15"/>
      <c r="I3326" s="15"/>
    </row>
    <row r="3327" ht="24" customHeight="1" spans="1:9">
      <c r="A3327" s="8" t="s">
        <v>30152</v>
      </c>
      <c r="B3327" s="22" t="s">
        <v>8894</v>
      </c>
      <c r="C3327" s="12" t="s">
        <v>178</v>
      </c>
      <c r="D3327" s="8" t="s">
        <v>30153</v>
      </c>
      <c r="E3327" s="10" t="s">
        <v>22732</v>
      </c>
      <c r="F3327" s="25"/>
      <c r="G3327" s="25"/>
      <c r="H3327" s="15"/>
      <c r="I3327" s="15"/>
    </row>
    <row r="3328" ht="24" customHeight="1" spans="1:9">
      <c r="A3328" s="8" t="s">
        <v>30154</v>
      </c>
      <c r="B3328" s="22" t="s">
        <v>8895</v>
      </c>
      <c r="C3328" s="12" t="s">
        <v>178</v>
      </c>
      <c r="D3328" s="8" t="s">
        <v>30155</v>
      </c>
      <c r="E3328" s="10" t="s">
        <v>22732</v>
      </c>
      <c r="F3328" s="25"/>
      <c r="G3328" s="25"/>
      <c r="H3328" s="15"/>
      <c r="I3328" s="15"/>
    </row>
    <row r="3329" ht="24" customHeight="1" spans="1:9">
      <c r="A3329" s="8" t="s">
        <v>30156</v>
      </c>
      <c r="B3329" s="22" t="s">
        <v>8896</v>
      </c>
      <c r="C3329" s="12" t="s">
        <v>178</v>
      </c>
      <c r="D3329" s="8" t="s">
        <v>24735</v>
      </c>
      <c r="E3329" s="10" t="s">
        <v>22732</v>
      </c>
      <c r="F3329" s="25"/>
      <c r="G3329" s="25"/>
      <c r="H3329" s="15"/>
      <c r="I3329" s="15"/>
    </row>
    <row r="3330" ht="24" customHeight="1" spans="1:9">
      <c r="A3330" s="8" t="s">
        <v>30157</v>
      </c>
      <c r="B3330" s="22" t="s">
        <v>8897</v>
      </c>
      <c r="C3330" s="12" t="s">
        <v>178</v>
      </c>
      <c r="D3330" s="8" t="s">
        <v>23769</v>
      </c>
      <c r="E3330" s="10" t="s">
        <v>22732</v>
      </c>
      <c r="F3330" s="25"/>
      <c r="G3330" s="25"/>
      <c r="H3330" s="15"/>
      <c r="I3330" s="15"/>
    </row>
    <row r="3331" ht="24" customHeight="1" spans="1:9">
      <c r="A3331" s="8" t="s">
        <v>30158</v>
      </c>
      <c r="B3331" s="22" t="s">
        <v>8898</v>
      </c>
      <c r="C3331" s="12" t="s">
        <v>178</v>
      </c>
      <c r="D3331" s="8" t="s">
        <v>30159</v>
      </c>
      <c r="E3331" s="10" t="s">
        <v>22732</v>
      </c>
      <c r="F3331" s="25"/>
      <c r="G3331" s="25"/>
      <c r="H3331" s="15"/>
      <c r="I3331" s="15"/>
    </row>
    <row r="3332" ht="24" customHeight="1" spans="1:9">
      <c r="A3332" s="8" t="s">
        <v>30160</v>
      </c>
      <c r="B3332" s="22" t="s">
        <v>8899</v>
      </c>
      <c r="C3332" s="12" t="s">
        <v>178</v>
      </c>
      <c r="D3332" s="8" t="s">
        <v>30161</v>
      </c>
      <c r="E3332" s="10" t="s">
        <v>22732</v>
      </c>
      <c r="F3332" s="25"/>
      <c r="G3332" s="25"/>
      <c r="H3332" s="15"/>
      <c r="I3332" s="15"/>
    </row>
    <row r="3333" ht="24" customHeight="1" spans="1:9">
      <c r="A3333" s="8" t="s">
        <v>30162</v>
      </c>
      <c r="B3333" s="22" t="s">
        <v>8900</v>
      </c>
      <c r="C3333" s="12" t="s">
        <v>178</v>
      </c>
      <c r="D3333" s="8" t="s">
        <v>30163</v>
      </c>
      <c r="E3333" s="10" t="s">
        <v>22732</v>
      </c>
      <c r="F3333" s="25"/>
      <c r="G3333" s="25"/>
      <c r="H3333" s="15"/>
      <c r="I3333" s="15"/>
    </row>
    <row r="3334" ht="24" customHeight="1" spans="1:9">
      <c r="A3334" s="8" t="s">
        <v>30164</v>
      </c>
      <c r="B3334" s="22" t="s">
        <v>8901</v>
      </c>
      <c r="C3334" s="12" t="s">
        <v>178</v>
      </c>
      <c r="D3334" s="8" t="s">
        <v>30165</v>
      </c>
      <c r="E3334" s="10" t="s">
        <v>22732</v>
      </c>
      <c r="F3334" s="25"/>
      <c r="G3334" s="25"/>
      <c r="H3334" s="15"/>
      <c r="I3334" s="15"/>
    </row>
    <row r="3335" ht="24" customHeight="1" spans="1:9">
      <c r="A3335" s="8" t="s">
        <v>30166</v>
      </c>
      <c r="B3335" s="22" t="s">
        <v>8902</v>
      </c>
      <c r="C3335" s="12" t="s">
        <v>178</v>
      </c>
      <c r="D3335" s="8" t="s">
        <v>22999</v>
      </c>
      <c r="E3335" s="10" t="s">
        <v>22732</v>
      </c>
      <c r="F3335" s="25"/>
      <c r="G3335" s="25"/>
      <c r="H3335" s="15"/>
      <c r="I3335" s="15"/>
    </row>
    <row r="3336" ht="24" customHeight="1" spans="1:9">
      <c r="A3336" s="8" t="s">
        <v>30167</v>
      </c>
      <c r="B3336" s="22" t="s">
        <v>8903</v>
      </c>
      <c r="C3336" s="12" t="s">
        <v>178</v>
      </c>
      <c r="D3336" s="8" t="s">
        <v>30168</v>
      </c>
      <c r="E3336" s="10" t="s">
        <v>22732</v>
      </c>
      <c r="F3336" s="25"/>
      <c r="G3336" s="25"/>
      <c r="H3336" s="15"/>
      <c r="I3336" s="15"/>
    </row>
    <row r="3337" ht="24" customHeight="1" spans="1:9">
      <c r="A3337" s="8" t="s">
        <v>30169</v>
      </c>
      <c r="B3337" s="22" t="s">
        <v>8904</v>
      </c>
      <c r="C3337" s="12" t="s">
        <v>178</v>
      </c>
      <c r="D3337" s="8" t="s">
        <v>30170</v>
      </c>
      <c r="E3337" s="10" t="s">
        <v>22732</v>
      </c>
      <c r="F3337" s="25"/>
      <c r="G3337" s="25"/>
      <c r="H3337" s="15"/>
      <c r="I3337" s="15"/>
    </row>
    <row r="3338" ht="24" customHeight="1" spans="1:9">
      <c r="A3338" s="8" t="s">
        <v>30171</v>
      </c>
      <c r="B3338" s="22" t="s">
        <v>8905</v>
      </c>
      <c r="C3338" s="12" t="s">
        <v>178</v>
      </c>
      <c r="D3338" s="8" t="s">
        <v>30172</v>
      </c>
      <c r="E3338" s="10" t="s">
        <v>22732</v>
      </c>
      <c r="F3338" s="25"/>
      <c r="G3338" s="25"/>
      <c r="H3338" s="15"/>
      <c r="I3338" s="15"/>
    </row>
    <row r="3339" ht="24" customHeight="1" spans="1:9">
      <c r="A3339" s="8" t="s">
        <v>30173</v>
      </c>
      <c r="B3339" s="22" t="s">
        <v>8906</v>
      </c>
      <c r="C3339" s="12" t="s">
        <v>178</v>
      </c>
      <c r="D3339" s="8" t="s">
        <v>30174</v>
      </c>
      <c r="E3339" s="10" t="s">
        <v>22732</v>
      </c>
      <c r="F3339" s="25"/>
      <c r="G3339" s="25"/>
      <c r="H3339" s="15"/>
      <c r="I3339" s="15"/>
    </row>
    <row r="3340" ht="24" customHeight="1" spans="1:9">
      <c r="A3340" s="8" t="s">
        <v>30175</v>
      </c>
      <c r="B3340" s="22" t="s">
        <v>8907</v>
      </c>
      <c r="C3340" s="12" t="s">
        <v>178</v>
      </c>
      <c r="D3340" s="8" t="s">
        <v>24925</v>
      </c>
      <c r="E3340" s="10" t="s">
        <v>22732</v>
      </c>
      <c r="F3340" s="25"/>
      <c r="G3340" s="25"/>
      <c r="H3340" s="15"/>
      <c r="I3340" s="15"/>
    </row>
    <row r="3341" ht="24" customHeight="1" spans="1:9">
      <c r="A3341" s="8" t="s">
        <v>30176</v>
      </c>
      <c r="B3341" s="22" t="s">
        <v>8908</v>
      </c>
      <c r="C3341" s="12" t="s">
        <v>178</v>
      </c>
      <c r="D3341" s="8" t="s">
        <v>30177</v>
      </c>
      <c r="E3341" s="10" t="s">
        <v>22732</v>
      </c>
      <c r="F3341" s="25"/>
      <c r="G3341" s="25"/>
      <c r="H3341" s="15"/>
      <c r="I3341" s="15"/>
    </row>
    <row r="3342" ht="24" customHeight="1" spans="1:9">
      <c r="A3342" s="8" t="s">
        <v>30178</v>
      </c>
      <c r="B3342" s="22" t="s">
        <v>8909</v>
      </c>
      <c r="C3342" s="12" t="s">
        <v>178</v>
      </c>
      <c r="D3342" s="8" t="s">
        <v>28087</v>
      </c>
      <c r="E3342" s="10" t="s">
        <v>22732</v>
      </c>
      <c r="F3342" s="25"/>
      <c r="G3342" s="25"/>
      <c r="H3342" s="15"/>
      <c r="I3342" s="15"/>
    </row>
    <row r="3343" ht="24" customHeight="1" spans="1:9">
      <c r="A3343" s="8" t="s">
        <v>30179</v>
      </c>
      <c r="B3343" s="22" t="s">
        <v>8910</v>
      </c>
      <c r="C3343" s="12" t="s">
        <v>178</v>
      </c>
      <c r="D3343" s="8" t="s">
        <v>23445</v>
      </c>
      <c r="E3343" s="10" t="s">
        <v>22732</v>
      </c>
      <c r="F3343" s="25"/>
      <c r="G3343" s="25"/>
      <c r="H3343" s="15"/>
      <c r="I3343" s="15"/>
    </row>
    <row r="3344" ht="24" customHeight="1" spans="1:9">
      <c r="A3344" s="8" t="s">
        <v>30180</v>
      </c>
      <c r="B3344" s="22" t="s">
        <v>8911</v>
      </c>
      <c r="C3344" s="12" t="s">
        <v>178</v>
      </c>
      <c r="D3344" s="8" t="s">
        <v>30181</v>
      </c>
      <c r="E3344" s="10" t="s">
        <v>22732</v>
      </c>
      <c r="F3344" s="25"/>
      <c r="G3344" s="25"/>
      <c r="H3344" s="15"/>
      <c r="I3344" s="15"/>
    </row>
    <row r="3345" ht="24" customHeight="1" spans="1:9">
      <c r="A3345" s="8" t="s">
        <v>30182</v>
      </c>
      <c r="B3345" s="22" t="s">
        <v>8912</v>
      </c>
      <c r="C3345" s="12" t="s">
        <v>448</v>
      </c>
      <c r="D3345" s="8" t="s">
        <v>30183</v>
      </c>
      <c r="E3345" s="10" t="s">
        <v>22732</v>
      </c>
      <c r="F3345" s="25"/>
      <c r="G3345" s="25"/>
      <c r="H3345" s="15"/>
      <c r="I3345" s="15"/>
    </row>
    <row r="3346" ht="24" customHeight="1" spans="1:9">
      <c r="A3346" s="8" t="s">
        <v>30184</v>
      </c>
      <c r="B3346" s="22" t="s">
        <v>8913</v>
      </c>
      <c r="C3346" s="12" t="s">
        <v>448</v>
      </c>
      <c r="D3346" s="8" t="s">
        <v>30185</v>
      </c>
      <c r="E3346" s="10" t="s">
        <v>22732</v>
      </c>
      <c r="F3346" s="25"/>
      <c r="G3346" s="25"/>
      <c r="H3346" s="15"/>
      <c r="I3346" s="15"/>
    </row>
    <row r="3347" ht="24" customHeight="1" spans="1:9">
      <c r="A3347" s="8" t="s">
        <v>30186</v>
      </c>
      <c r="B3347" s="22" t="s">
        <v>8914</v>
      </c>
      <c r="C3347" s="12" t="s">
        <v>448</v>
      </c>
      <c r="D3347" s="8" t="s">
        <v>30187</v>
      </c>
      <c r="E3347" s="10" t="s">
        <v>22732</v>
      </c>
      <c r="F3347" s="25"/>
      <c r="G3347" s="25"/>
      <c r="H3347" s="15"/>
      <c r="I3347" s="15"/>
    </row>
    <row r="3348" ht="24" customHeight="1" spans="1:9">
      <c r="A3348" s="8" t="s">
        <v>30188</v>
      </c>
      <c r="B3348" s="22" t="s">
        <v>8915</v>
      </c>
      <c r="C3348" s="12" t="s">
        <v>448</v>
      </c>
      <c r="D3348" s="8" t="s">
        <v>30189</v>
      </c>
      <c r="E3348" s="10" t="s">
        <v>22732</v>
      </c>
      <c r="F3348" s="25"/>
      <c r="G3348" s="25"/>
      <c r="H3348" s="15"/>
      <c r="I3348" s="15"/>
    </row>
    <row r="3349" ht="24" customHeight="1" spans="1:9">
      <c r="A3349" s="8" t="s">
        <v>30190</v>
      </c>
      <c r="B3349" s="22" t="s">
        <v>8916</v>
      </c>
      <c r="C3349" s="12" t="s">
        <v>448</v>
      </c>
      <c r="D3349" s="8" t="s">
        <v>30191</v>
      </c>
      <c r="E3349" s="10" t="s">
        <v>22732</v>
      </c>
      <c r="F3349" s="25"/>
      <c r="G3349" s="25"/>
      <c r="H3349" s="15"/>
      <c r="I3349" s="15"/>
    </row>
    <row r="3350" ht="24" customHeight="1" spans="1:9">
      <c r="A3350" s="8" t="s">
        <v>30192</v>
      </c>
      <c r="B3350" s="22" t="s">
        <v>8917</v>
      </c>
      <c r="C3350" s="12" t="s">
        <v>448</v>
      </c>
      <c r="D3350" s="8" t="s">
        <v>30193</v>
      </c>
      <c r="E3350" s="10" t="s">
        <v>22732</v>
      </c>
      <c r="F3350" s="25"/>
      <c r="G3350" s="25"/>
      <c r="H3350" s="15"/>
      <c r="I3350" s="15"/>
    </row>
    <row r="3351" ht="24" customHeight="1" spans="1:9">
      <c r="A3351" s="8" t="s">
        <v>30194</v>
      </c>
      <c r="B3351" s="22" t="s">
        <v>8918</v>
      </c>
      <c r="C3351" s="12" t="s">
        <v>448</v>
      </c>
      <c r="D3351" s="8" t="s">
        <v>30195</v>
      </c>
      <c r="E3351" s="10" t="s">
        <v>22732</v>
      </c>
      <c r="F3351" s="25"/>
      <c r="G3351" s="25"/>
      <c r="H3351" s="15"/>
      <c r="I3351" s="15"/>
    </row>
    <row r="3352" ht="24" customHeight="1" spans="1:9">
      <c r="A3352" s="8" t="s">
        <v>30196</v>
      </c>
      <c r="B3352" s="22" t="s">
        <v>8919</v>
      </c>
      <c r="C3352" s="12" t="s">
        <v>448</v>
      </c>
      <c r="D3352" s="8" t="s">
        <v>30197</v>
      </c>
      <c r="E3352" s="10" t="s">
        <v>22732</v>
      </c>
      <c r="F3352" s="25"/>
      <c r="G3352" s="25"/>
      <c r="H3352" s="15"/>
      <c r="I3352" s="15"/>
    </row>
    <row r="3353" ht="24" customHeight="1" spans="1:9">
      <c r="A3353" s="8" t="s">
        <v>30198</v>
      </c>
      <c r="B3353" s="22" t="s">
        <v>8920</v>
      </c>
      <c r="C3353" s="12" t="s">
        <v>448</v>
      </c>
      <c r="D3353" s="8" t="s">
        <v>30199</v>
      </c>
      <c r="E3353" s="10" t="s">
        <v>22732</v>
      </c>
      <c r="F3353" s="25"/>
      <c r="G3353" s="25"/>
      <c r="H3353" s="15"/>
      <c r="I3353" s="15"/>
    </row>
    <row r="3354" ht="24" customHeight="1" spans="1:9">
      <c r="A3354" s="8" t="s">
        <v>30200</v>
      </c>
      <c r="B3354" s="22" t="s">
        <v>30201</v>
      </c>
      <c r="C3354" s="12" t="s">
        <v>175</v>
      </c>
      <c r="D3354" s="8" t="s">
        <v>30202</v>
      </c>
      <c r="E3354" s="10" t="s">
        <v>22732</v>
      </c>
      <c r="F3354" s="25"/>
      <c r="G3354" s="25"/>
      <c r="H3354" s="15"/>
      <c r="I3354" s="15"/>
    </row>
    <row r="3355" ht="24" customHeight="1" spans="1:9">
      <c r="A3355" s="8" t="s">
        <v>30203</v>
      </c>
      <c r="B3355" s="22" t="s">
        <v>30204</v>
      </c>
      <c r="C3355" s="12" t="s">
        <v>448</v>
      </c>
      <c r="D3355" s="8" t="s">
        <v>30205</v>
      </c>
      <c r="E3355" s="10" t="s">
        <v>22732</v>
      </c>
      <c r="F3355" s="25"/>
      <c r="G3355" s="25"/>
      <c r="H3355" s="15"/>
      <c r="I3355" s="15"/>
    </row>
    <row r="3356" ht="24" customHeight="1" spans="1:9">
      <c r="A3356" s="8" t="s">
        <v>30206</v>
      </c>
      <c r="B3356" s="22" t="s">
        <v>30207</v>
      </c>
      <c r="C3356" s="12" t="s">
        <v>448</v>
      </c>
      <c r="D3356" s="8" t="s">
        <v>30208</v>
      </c>
      <c r="E3356" s="10" t="s">
        <v>22732</v>
      </c>
      <c r="F3356" s="25"/>
      <c r="G3356" s="25"/>
      <c r="H3356" s="15"/>
      <c r="I3356" s="15"/>
    </row>
    <row r="3357" ht="24" customHeight="1" spans="1:9">
      <c r="A3357" s="8" t="s">
        <v>30209</v>
      </c>
      <c r="B3357" s="22" t="s">
        <v>30210</v>
      </c>
      <c r="C3357" s="12" t="s">
        <v>448</v>
      </c>
      <c r="D3357" s="8" t="s">
        <v>30211</v>
      </c>
      <c r="E3357" s="10" t="s">
        <v>22732</v>
      </c>
      <c r="F3357" s="25"/>
      <c r="G3357" s="25"/>
      <c r="H3357" s="15"/>
      <c r="I3357" s="15"/>
    </row>
    <row r="3358" ht="24" customHeight="1" spans="1:9">
      <c r="A3358" s="8" t="s">
        <v>30212</v>
      </c>
      <c r="B3358" s="22" t="s">
        <v>30213</v>
      </c>
      <c r="C3358" s="12" t="s">
        <v>448</v>
      </c>
      <c r="D3358" s="8" t="s">
        <v>30214</v>
      </c>
      <c r="E3358" s="10" t="s">
        <v>22732</v>
      </c>
      <c r="F3358" s="25"/>
      <c r="G3358" s="25"/>
      <c r="H3358" s="15"/>
      <c r="I3358" s="15"/>
    </row>
    <row r="3359" ht="24" customHeight="1" spans="1:9">
      <c r="A3359" s="8" t="s">
        <v>30215</v>
      </c>
      <c r="B3359" s="22" t="s">
        <v>30216</v>
      </c>
      <c r="C3359" s="12" t="s">
        <v>448</v>
      </c>
      <c r="D3359" s="8" t="s">
        <v>30217</v>
      </c>
      <c r="E3359" s="10" t="s">
        <v>22732</v>
      </c>
      <c r="F3359" s="25"/>
      <c r="G3359" s="25"/>
      <c r="H3359" s="15"/>
      <c r="I3359" s="15"/>
    </row>
    <row r="3360" ht="24" customHeight="1" spans="1:9">
      <c r="A3360" s="8" t="s">
        <v>30218</v>
      </c>
      <c r="B3360" s="22" t="s">
        <v>30219</v>
      </c>
      <c r="C3360" s="12" t="s">
        <v>448</v>
      </c>
      <c r="D3360" s="8" t="s">
        <v>30220</v>
      </c>
      <c r="E3360" s="10" t="s">
        <v>22732</v>
      </c>
      <c r="F3360" s="25"/>
      <c r="G3360" s="25"/>
      <c r="H3360" s="15"/>
      <c r="I3360" s="15"/>
    </row>
    <row r="3361" ht="24" customHeight="1" spans="1:9">
      <c r="A3361" s="8" t="s">
        <v>30221</v>
      </c>
      <c r="B3361" s="22" t="s">
        <v>30222</v>
      </c>
      <c r="C3361" s="12" t="s">
        <v>448</v>
      </c>
      <c r="D3361" s="8" t="s">
        <v>30223</v>
      </c>
      <c r="E3361" s="10" t="s">
        <v>22732</v>
      </c>
      <c r="F3361" s="25"/>
      <c r="G3361" s="25"/>
      <c r="H3361" s="15"/>
      <c r="I3361" s="15"/>
    </row>
    <row r="3362" ht="24" customHeight="1" spans="1:9">
      <c r="A3362" s="8" t="s">
        <v>30224</v>
      </c>
      <c r="B3362" s="22" t="s">
        <v>30225</v>
      </c>
      <c r="C3362" s="12" t="s">
        <v>448</v>
      </c>
      <c r="D3362" s="8" t="s">
        <v>30226</v>
      </c>
      <c r="E3362" s="10" t="s">
        <v>22732</v>
      </c>
      <c r="F3362" s="25"/>
      <c r="G3362" s="25"/>
      <c r="H3362" s="15"/>
      <c r="I3362" s="15"/>
    </row>
    <row r="3363" ht="24" customHeight="1" spans="1:9">
      <c r="A3363" s="8" t="s">
        <v>30227</v>
      </c>
      <c r="B3363" s="22" t="s">
        <v>30228</v>
      </c>
      <c r="C3363" s="12" t="s">
        <v>448</v>
      </c>
      <c r="D3363" s="8" t="s">
        <v>30229</v>
      </c>
      <c r="E3363" s="10" t="s">
        <v>22732</v>
      </c>
      <c r="F3363" s="25"/>
      <c r="G3363" s="25"/>
      <c r="H3363" s="15"/>
      <c r="I3363" s="15"/>
    </row>
    <row r="3364" ht="24" customHeight="1" spans="1:9">
      <c r="A3364" s="8" t="s">
        <v>30230</v>
      </c>
      <c r="B3364" s="22" t="s">
        <v>30231</v>
      </c>
      <c r="C3364" s="12" t="s">
        <v>448</v>
      </c>
      <c r="D3364" s="8" t="s">
        <v>30232</v>
      </c>
      <c r="E3364" s="10" t="s">
        <v>22732</v>
      </c>
      <c r="F3364" s="25"/>
      <c r="G3364" s="25"/>
      <c r="H3364" s="15"/>
      <c r="I3364" s="15"/>
    </row>
    <row r="3365" ht="24" customHeight="1" spans="1:9">
      <c r="A3365" s="8" t="s">
        <v>30233</v>
      </c>
      <c r="B3365" s="22" t="s">
        <v>30234</v>
      </c>
      <c r="C3365" s="12" t="s">
        <v>448</v>
      </c>
      <c r="D3365" s="8" t="s">
        <v>30235</v>
      </c>
      <c r="E3365" s="10" t="s">
        <v>22732</v>
      </c>
      <c r="F3365" s="25"/>
      <c r="G3365" s="25"/>
      <c r="H3365" s="15"/>
      <c r="I3365" s="15"/>
    </row>
    <row r="3366" ht="24" customHeight="1" spans="1:9">
      <c r="A3366" s="8" t="s">
        <v>30236</v>
      </c>
      <c r="B3366" s="22" t="s">
        <v>30237</v>
      </c>
      <c r="C3366" s="12" t="s">
        <v>448</v>
      </c>
      <c r="D3366" s="8" t="s">
        <v>30238</v>
      </c>
      <c r="E3366" s="10" t="s">
        <v>22732</v>
      </c>
      <c r="F3366" s="25"/>
      <c r="G3366" s="25"/>
      <c r="H3366" s="15"/>
      <c r="I3366" s="15"/>
    </row>
    <row r="3367" ht="24" customHeight="1" spans="1:9">
      <c r="A3367" s="8" t="s">
        <v>30239</v>
      </c>
      <c r="B3367" s="22" t="s">
        <v>30240</v>
      </c>
      <c r="C3367" s="12" t="s">
        <v>448</v>
      </c>
      <c r="D3367" s="8" t="s">
        <v>30241</v>
      </c>
      <c r="E3367" s="10" t="s">
        <v>22732</v>
      </c>
      <c r="F3367" s="25"/>
      <c r="G3367" s="25"/>
      <c r="H3367" s="15"/>
      <c r="I3367" s="15"/>
    </row>
    <row r="3368" ht="24" customHeight="1" spans="1:9">
      <c r="A3368" s="8" t="s">
        <v>30242</v>
      </c>
      <c r="B3368" s="22" t="s">
        <v>30243</v>
      </c>
      <c r="C3368" s="12" t="s">
        <v>448</v>
      </c>
      <c r="D3368" s="8" t="s">
        <v>30244</v>
      </c>
      <c r="E3368" s="10" t="s">
        <v>22732</v>
      </c>
      <c r="F3368" s="25"/>
      <c r="G3368" s="25"/>
      <c r="H3368" s="15"/>
      <c r="I3368" s="15"/>
    </row>
    <row r="3369" ht="24" customHeight="1" spans="1:9">
      <c r="A3369" s="8" t="s">
        <v>30245</v>
      </c>
      <c r="B3369" s="22" t="s">
        <v>30246</v>
      </c>
      <c r="C3369" s="12" t="s">
        <v>448</v>
      </c>
      <c r="D3369" s="8" t="s">
        <v>30247</v>
      </c>
      <c r="E3369" s="10" t="s">
        <v>22732</v>
      </c>
      <c r="F3369" s="25"/>
      <c r="G3369" s="25"/>
      <c r="H3369" s="15"/>
      <c r="I3369" s="15"/>
    </row>
    <row r="3370" ht="24" customHeight="1" spans="1:9">
      <c r="A3370" s="8" t="s">
        <v>30248</v>
      </c>
      <c r="B3370" s="22" t="s">
        <v>30249</v>
      </c>
      <c r="C3370" s="12" t="s">
        <v>448</v>
      </c>
      <c r="D3370" s="8" t="s">
        <v>30250</v>
      </c>
      <c r="E3370" s="10" t="s">
        <v>22732</v>
      </c>
      <c r="F3370" s="25"/>
      <c r="G3370" s="25"/>
      <c r="H3370" s="15"/>
      <c r="I3370" s="15"/>
    </row>
    <row r="3371" ht="24" customHeight="1" spans="1:9">
      <c r="A3371" s="8" t="s">
        <v>30251</v>
      </c>
      <c r="B3371" s="22" t="s">
        <v>30252</v>
      </c>
      <c r="C3371" s="12" t="s">
        <v>448</v>
      </c>
      <c r="D3371" s="8" t="s">
        <v>30253</v>
      </c>
      <c r="E3371" s="10" t="s">
        <v>22732</v>
      </c>
      <c r="F3371" s="25"/>
      <c r="G3371" s="25"/>
      <c r="H3371" s="15"/>
      <c r="I3371" s="15"/>
    </row>
    <row r="3372" ht="24" customHeight="1" spans="1:9">
      <c r="A3372" s="8" t="s">
        <v>30254</v>
      </c>
      <c r="B3372" s="22" t="s">
        <v>30255</v>
      </c>
      <c r="C3372" s="12" t="s">
        <v>448</v>
      </c>
      <c r="D3372" s="8" t="s">
        <v>30256</v>
      </c>
      <c r="E3372" s="10" t="s">
        <v>22732</v>
      </c>
      <c r="F3372" s="25"/>
      <c r="G3372" s="25"/>
      <c r="H3372" s="15"/>
      <c r="I3372" s="15"/>
    </row>
    <row r="3373" ht="24" customHeight="1" spans="1:9">
      <c r="A3373" s="8" t="s">
        <v>30257</v>
      </c>
      <c r="B3373" s="22" t="s">
        <v>30258</v>
      </c>
      <c r="C3373" s="12" t="s">
        <v>448</v>
      </c>
      <c r="D3373" s="8" t="s">
        <v>30259</v>
      </c>
      <c r="E3373" s="10" t="s">
        <v>22732</v>
      </c>
      <c r="F3373" s="25"/>
      <c r="G3373" s="25"/>
      <c r="H3373" s="15"/>
      <c r="I3373" s="15"/>
    </row>
    <row r="3374" ht="24" customHeight="1" spans="1:9">
      <c r="A3374" s="8" t="s">
        <v>30260</v>
      </c>
      <c r="B3374" s="22" t="s">
        <v>30261</v>
      </c>
      <c r="C3374" s="12" t="s">
        <v>448</v>
      </c>
      <c r="D3374" s="8" t="s">
        <v>30262</v>
      </c>
      <c r="E3374" s="10" t="s">
        <v>22732</v>
      </c>
      <c r="F3374" s="25"/>
      <c r="G3374" s="25"/>
      <c r="H3374" s="15"/>
      <c r="I3374" s="15"/>
    </row>
    <row r="3375" ht="24" customHeight="1" spans="1:9">
      <c r="A3375" s="8" t="s">
        <v>30263</v>
      </c>
      <c r="B3375" s="22" t="s">
        <v>30264</v>
      </c>
      <c r="C3375" s="12" t="s">
        <v>448</v>
      </c>
      <c r="D3375" s="8" t="s">
        <v>30265</v>
      </c>
      <c r="E3375" s="10" t="s">
        <v>22732</v>
      </c>
      <c r="F3375" s="25"/>
      <c r="G3375" s="25"/>
      <c r="H3375" s="15"/>
      <c r="I3375" s="15"/>
    </row>
    <row r="3376" ht="24" customHeight="1" spans="1:9">
      <c r="A3376" s="8" t="s">
        <v>30266</v>
      </c>
      <c r="B3376" s="22" t="s">
        <v>30267</v>
      </c>
      <c r="C3376" s="12" t="s">
        <v>448</v>
      </c>
      <c r="D3376" s="8" t="s">
        <v>30268</v>
      </c>
      <c r="E3376" s="10" t="s">
        <v>22732</v>
      </c>
      <c r="F3376" s="25"/>
      <c r="G3376" s="25"/>
      <c r="H3376" s="15"/>
      <c r="I3376" s="15"/>
    </row>
    <row r="3377" ht="24" customHeight="1" spans="1:9">
      <c r="A3377" s="8" t="s">
        <v>30269</v>
      </c>
      <c r="B3377" s="22" t="s">
        <v>30270</v>
      </c>
      <c r="C3377" s="12" t="s">
        <v>448</v>
      </c>
      <c r="D3377" s="8" t="s">
        <v>30271</v>
      </c>
      <c r="E3377" s="10" t="s">
        <v>22732</v>
      </c>
      <c r="F3377" s="25"/>
      <c r="G3377" s="25"/>
      <c r="H3377" s="15"/>
      <c r="I3377" s="15"/>
    </row>
    <row r="3378" ht="24" customHeight="1" spans="1:9">
      <c r="A3378" s="8" t="s">
        <v>30272</v>
      </c>
      <c r="B3378" s="22" t="s">
        <v>30273</v>
      </c>
      <c r="C3378" s="12" t="s">
        <v>448</v>
      </c>
      <c r="D3378" s="8" t="s">
        <v>30274</v>
      </c>
      <c r="E3378" s="10" t="s">
        <v>22732</v>
      </c>
      <c r="F3378" s="25"/>
      <c r="G3378" s="25"/>
      <c r="H3378" s="15"/>
      <c r="I3378" s="15"/>
    </row>
    <row r="3379" ht="24" customHeight="1" spans="1:9">
      <c r="A3379" s="8" t="s">
        <v>30275</v>
      </c>
      <c r="B3379" s="22" t="s">
        <v>30276</v>
      </c>
      <c r="C3379" s="12" t="s">
        <v>448</v>
      </c>
      <c r="D3379" s="8" t="s">
        <v>30277</v>
      </c>
      <c r="E3379" s="10" t="s">
        <v>22732</v>
      </c>
      <c r="F3379" s="25"/>
      <c r="G3379" s="25"/>
      <c r="H3379" s="15"/>
      <c r="I3379" s="15"/>
    </row>
    <row r="3380" ht="24" customHeight="1" spans="1:9">
      <c r="A3380" s="8" t="s">
        <v>30278</v>
      </c>
      <c r="B3380" s="22" t="s">
        <v>30279</v>
      </c>
      <c r="C3380" s="12" t="s">
        <v>448</v>
      </c>
      <c r="D3380" s="8" t="s">
        <v>30280</v>
      </c>
      <c r="E3380" s="10" t="s">
        <v>22732</v>
      </c>
      <c r="F3380" s="25"/>
      <c r="G3380" s="25"/>
      <c r="H3380" s="15"/>
      <c r="I3380" s="15"/>
    </row>
    <row r="3381" ht="24" customHeight="1" spans="1:9">
      <c r="A3381" s="8" t="s">
        <v>30281</v>
      </c>
      <c r="B3381" s="22" t="s">
        <v>30282</v>
      </c>
      <c r="C3381" s="12" t="s">
        <v>448</v>
      </c>
      <c r="D3381" s="8" t="s">
        <v>30283</v>
      </c>
      <c r="E3381" s="10" t="s">
        <v>22732</v>
      </c>
      <c r="F3381" s="25"/>
      <c r="G3381" s="25"/>
      <c r="H3381" s="15"/>
      <c r="I3381" s="15"/>
    </row>
    <row r="3382" ht="24" customHeight="1" spans="1:9">
      <c r="A3382" s="8" t="s">
        <v>30284</v>
      </c>
      <c r="B3382" s="22" t="s">
        <v>30285</v>
      </c>
      <c r="C3382" s="12" t="s">
        <v>448</v>
      </c>
      <c r="D3382" s="8" t="s">
        <v>30286</v>
      </c>
      <c r="E3382" s="10" t="s">
        <v>22732</v>
      </c>
      <c r="F3382" s="25"/>
      <c r="G3382" s="25"/>
      <c r="H3382" s="15"/>
      <c r="I3382" s="15"/>
    </row>
    <row r="3383" ht="24" customHeight="1" spans="1:9">
      <c r="A3383" s="8" t="s">
        <v>30287</v>
      </c>
      <c r="B3383" s="22" t="s">
        <v>30288</v>
      </c>
      <c r="C3383" s="12" t="s">
        <v>448</v>
      </c>
      <c r="D3383" s="8" t="s">
        <v>30289</v>
      </c>
      <c r="E3383" s="10" t="s">
        <v>22732</v>
      </c>
      <c r="F3383" s="25"/>
      <c r="G3383" s="25"/>
      <c r="H3383" s="15"/>
      <c r="I3383" s="15"/>
    </row>
    <row r="3384" ht="24" customHeight="1" spans="1:9">
      <c r="A3384" s="8" t="s">
        <v>30290</v>
      </c>
      <c r="B3384" s="22" t="s">
        <v>30291</v>
      </c>
      <c r="C3384" s="12" t="s">
        <v>448</v>
      </c>
      <c r="D3384" s="8" t="s">
        <v>30292</v>
      </c>
      <c r="E3384" s="10" t="s">
        <v>22732</v>
      </c>
      <c r="F3384" s="25"/>
      <c r="G3384" s="25"/>
      <c r="H3384" s="15"/>
      <c r="I3384" s="15"/>
    </row>
    <row r="3385" ht="24" customHeight="1" spans="1:9">
      <c r="A3385" s="8" t="s">
        <v>30293</v>
      </c>
      <c r="B3385" s="22" t="s">
        <v>30294</v>
      </c>
      <c r="C3385" s="12" t="s">
        <v>448</v>
      </c>
      <c r="D3385" s="8" t="s">
        <v>30295</v>
      </c>
      <c r="E3385" s="10" t="s">
        <v>22732</v>
      </c>
      <c r="F3385" s="25"/>
      <c r="G3385" s="25"/>
      <c r="H3385" s="15"/>
      <c r="I3385" s="15"/>
    </row>
    <row r="3386" ht="24" customHeight="1" spans="1:9">
      <c r="A3386" s="8" t="s">
        <v>30296</v>
      </c>
      <c r="B3386" s="22" t="s">
        <v>30297</v>
      </c>
      <c r="C3386" s="12" t="s">
        <v>448</v>
      </c>
      <c r="D3386" s="8" t="s">
        <v>30298</v>
      </c>
      <c r="E3386" s="10" t="s">
        <v>22732</v>
      </c>
      <c r="F3386" s="25"/>
      <c r="G3386" s="25"/>
      <c r="H3386" s="15"/>
      <c r="I3386" s="15"/>
    </row>
    <row r="3387" ht="24" customHeight="1" spans="1:9">
      <c r="A3387" s="8" t="s">
        <v>30299</v>
      </c>
      <c r="B3387" s="22" t="s">
        <v>30300</v>
      </c>
      <c r="C3387" s="12" t="s">
        <v>448</v>
      </c>
      <c r="D3387" s="8" t="s">
        <v>30301</v>
      </c>
      <c r="E3387" s="10" t="s">
        <v>22732</v>
      </c>
      <c r="F3387" s="25"/>
      <c r="G3387" s="25"/>
      <c r="H3387" s="15"/>
      <c r="I3387" s="15"/>
    </row>
    <row r="3388" ht="24" customHeight="1" spans="1:9">
      <c r="A3388" s="8" t="s">
        <v>30302</v>
      </c>
      <c r="B3388" s="22" t="s">
        <v>30303</v>
      </c>
      <c r="C3388" s="12" t="s">
        <v>448</v>
      </c>
      <c r="D3388" s="8" t="s">
        <v>30304</v>
      </c>
      <c r="E3388" s="10" t="s">
        <v>22732</v>
      </c>
      <c r="F3388" s="25"/>
      <c r="G3388" s="25"/>
      <c r="H3388" s="15"/>
      <c r="I3388" s="15"/>
    </row>
    <row r="3389" ht="24" customHeight="1" spans="1:9">
      <c r="A3389" s="8" t="s">
        <v>30305</v>
      </c>
      <c r="B3389" s="22" t="s">
        <v>30306</v>
      </c>
      <c r="C3389" s="12" t="s">
        <v>448</v>
      </c>
      <c r="D3389" s="8" t="s">
        <v>30307</v>
      </c>
      <c r="E3389" s="10" t="s">
        <v>22732</v>
      </c>
      <c r="F3389" s="25"/>
      <c r="G3389" s="25"/>
      <c r="H3389" s="15"/>
      <c r="I3389" s="15"/>
    </row>
    <row r="3390" ht="24" customHeight="1" spans="1:9">
      <c r="A3390" s="8" t="s">
        <v>30308</v>
      </c>
      <c r="B3390" s="22" t="s">
        <v>8957</v>
      </c>
      <c r="C3390" s="12" t="s">
        <v>448</v>
      </c>
      <c r="D3390" s="8" t="s">
        <v>30309</v>
      </c>
      <c r="E3390" s="10" t="s">
        <v>22732</v>
      </c>
      <c r="F3390" s="25"/>
      <c r="G3390" s="25"/>
      <c r="H3390" s="15"/>
      <c r="I3390" s="15"/>
    </row>
    <row r="3391" ht="24" customHeight="1" spans="1:9">
      <c r="A3391" s="8" t="s">
        <v>30310</v>
      </c>
      <c r="B3391" s="22" t="s">
        <v>8958</v>
      </c>
      <c r="C3391" s="12" t="s">
        <v>178</v>
      </c>
      <c r="D3391" s="8" t="s">
        <v>22828</v>
      </c>
      <c r="E3391" s="10" t="s">
        <v>22732</v>
      </c>
      <c r="F3391" s="25"/>
      <c r="G3391" s="25"/>
      <c r="H3391" s="15"/>
      <c r="I3391" s="15"/>
    </row>
    <row r="3392" ht="24" customHeight="1" spans="1:9">
      <c r="A3392" s="8" t="s">
        <v>30311</v>
      </c>
      <c r="B3392" s="22" t="s">
        <v>8959</v>
      </c>
      <c r="C3392" s="12" t="s">
        <v>178</v>
      </c>
      <c r="D3392" s="8" t="s">
        <v>30312</v>
      </c>
      <c r="E3392" s="10" t="s">
        <v>22732</v>
      </c>
      <c r="F3392" s="25"/>
      <c r="G3392" s="25"/>
      <c r="H3392" s="15"/>
      <c r="I3392" s="15"/>
    </row>
    <row r="3393" ht="24" customHeight="1" spans="1:9">
      <c r="A3393" s="8" t="s">
        <v>30313</v>
      </c>
      <c r="B3393" s="22" t="s">
        <v>8960</v>
      </c>
      <c r="C3393" s="12" t="s">
        <v>178</v>
      </c>
      <c r="D3393" s="8" t="s">
        <v>30314</v>
      </c>
      <c r="E3393" s="10" t="s">
        <v>22732</v>
      </c>
      <c r="F3393" s="25"/>
      <c r="G3393" s="25"/>
      <c r="H3393" s="15"/>
      <c r="I3393" s="15"/>
    </row>
    <row r="3394" ht="24" customHeight="1" spans="1:9">
      <c r="A3394" s="8" t="s">
        <v>30315</v>
      </c>
      <c r="B3394" s="22" t="s">
        <v>8961</v>
      </c>
      <c r="C3394" s="12" t="s">
        <v>178</v>
      </c>
      <c r="D3394" s="8" t="s">
        <v>30316</v>
      </c>
      <c r="E3394" s="10" t="s">
        <v>22732</v>
      </c>
      <c r="F3394" s="25"/>
      <c r="G3394" s="25"/>
      <c r="H3394" s="15"/>
      <c r="I3394" s="15"/>
    </row>
    <row r="3395" ht="24" customHeight="1" spans="1:9">
      <c r="A3395" s="8" t="s">
        <v>30317</v>
      </c>
      <c r="B3395" s="22" t="s">
        <v>30318</v>
      </c>
      <c r="C3395" s="12" t="s">
        <v>448</v>
      </c>
      <c r="D3395" s="8" t="s">
        <v>30319</v>
      </c>
      <c r="E3395" s="10" t="s">
        <v>22732</v>
      </c>
      <c r="F3395" s="25"/>
      <c r="G3395" s="25"/>
      <c r="H3395" s="15"/>
      <c r="I3395" s="15"/>
    </row>
    <row r="3396" ht="24" customHeight="1" spans="1:9">
      <c r="A3396" s="8" t="s">
        <v>30320</v>
      </c>
      <c r="B3396" s="22" t="s">
        <v>30321</v>
      </c>
      <c r="C3396" s="12" t="s">
        <v>448</v>
      </c>
      <c r="D3396" s="8" t="s">
        <v>30322</v>
      </c>
      <c r="E3396" s="10" t="s">
        <v>22732</v>
      </c>
      <c r="F3396" s="25"/>
      <c r="G3396" s="25"/>
      <c r="H3396" s="15"/>
      <c r="I3396" s="15"/>
    </row>
    <row r="3397" ht="24" customHeight="1" spans="1:9">
      <c r="A3397" s="8" t="s">
        <v>30323</v>
      </c>
      <c r="B3397" s="22" t="s">
        <v>8964</v>
      </c>
      <c r="C3397" s="12" t="s">
        <v>178</v>
      </c>
      <c r="D3397" s="8" t="s">
        <v>30324</v>
      </c>
      <c r="E3397" s="10" t="s">
        <v>22732</v>
      </c>
      <c r="F3397" s="25"/>
      <c r="G3397" s="25"/>
      <c r="H3397" s="15"/>
      <c r="I3397" s="15"/>
    </row>
    <row r="3398" ht="24" customHeight="1" spans="1:9">
      <c r="A3398" s="8" t="s">
        <v>30325</v>
      </c>
      <c r="B3398" s="22" t="s">
        <v>8965</v>
      </c>
      <c r="C3398" s="12" t="s">
        <v>178</v>
      </c>
      <c r="D3398" s="8" t="s">
        <v>30326</v>
      </c>
      <c r="E3398" s="10" t="s">
        <v>22732</v>
      </c>
      <c r="F3398" s="25"/>
      <c r="G3398" s="25"/>
      <c r="H3398" s="15"/>
      <c r="I3398" s="15"/>
    </row>
    <row r="3399" ht="24" customHeight="1" spans="1:9">
      <c r="A3399" s="8" t="s">
        <v>30327</v>
      </c>
      <c r="B3399" s="22" t="s">
        <v>8966</v>
      </c>
      <c r="C3399" s="12" t="s">
        <v>178</v>
      </c>
      <c r="D3399" s="8" t="s">
        <v>23983</v>
      </c>
      <c r="E3399" s="10" t="s">
        <v>22732</v>
      </c>
      <c r="F3399" s="25"/>
      <c r="G3399" s="25"/>
      <c r="H3399" s="15"/>
      <c r="I3399" s="15"/>
    </row>
    <row r="3400" ht="24" customHeight="1" spans="1:9">
      <c r="A3400" s="8" t="s">
        <v>30328</v>
      </c>
      <c r="B3400" s="22" t="s">
        <v>8967</v>
      </c>
      <c r="C3400" s="12" t="s">
        <v>178</v>
      </c>
      <c r="D3400" s="8" t="s">
        <v>24916</v>
      </c>
      <c r="E3400" s="10" t="s">
        <v>22732</v>
      </c>
      <c r="F3400" s="25"/>
      <c r="G3400" s="25"/>
      <c r="H3400" s="15"/>
      <c r="I3400" s="15"/>
    </row>
    <row r="3401" ht="24" customHeight="1" spans="1:9">
      <c r="A3401" s="8" t="s">
        <v>30329</v>
      </c>
      <c r="B3401" s="22" t="s">
        <v>8971</v>
      </c>
      <c r="C3401" s="12" t="s">
        <v>448</v>
      </c>
      <c r="D3401" s="8" t="s">
        <v>30330</v>
      </c>
      <c r="E3401" s="10" t="s">
        <v>22732</v>
      </c>
      <c r="F3401" s="25"/>
      <c r="G3401" s="25"/>
      <c r="H3401" s="15"/>
      <c r="I3401" s="15"/>
    </row>
    <row r="3402" ht="24" customHeight="1" spans="1:9">
      <c r="A3402" s="8" t="s">
        <v>30331</v>
      </c>
      <c r="B3402" s="22" t="s">
        <v>8972</v>
      </c>
      <c r="C3402" s="12" t="s">
        <v>448</v>
      </c>
      <c r="D3402" s="8" t="s">
        <v>30332</v>
      </c>
      <c r="E3402" s="10" t="s">
        <v>22732</v>
      </c>
      <c r="F3402" s="25"/>
      <c r="G3402" s="25"/>
      <c r="H3402" s="15"/>
      <c r="I3402" s="15"/>
    </row>
    <row r="3403" ht="24" customHeight="1" spans="1:9">
      <c r="A3403" s="8" t="s">
        <v>30333</v>
      </c>
      <c r="B3403" s="22" t="s">
        <v>8973</v>
      </c>
      <c r="C3403" s="12" t="s">
        <v>448</v>
      </c>
      <c r="D3403" s="8" t="s">
        <v>30334</v>
      </c>
      <c r="E3403" s="10" t="s">
        <v>22732</v>
      </c>
      <c r="F3403" s="25"/>
      <c r="G3403" s="25"/>
      <c r="H3403" s="15"/>
      <c r="I3403" s="15"/>
    </row>
    <row r="3404" ht="24" customHeight="1" spans="1:9">
      <c r="A3404" s="8" t="s">
        <v>30335</v>
      </c>
      <c r="B3404" s="22" t="s">
        <v>8976</v>
      </c>
      <c r="C3404" s="12" t="s">
        <v>448</v>
      </c>
      <c r="D3404" s="8" t="s">
        <v>30336</v>
      </c>
      <c r="E3404" s="10" t="s">
        <v>22732</v>
      </c>
      <c r="F3404" s="25"/>
      <c r="G3404" s="25"/>
      <c r="H3404" s="15"/>
      <c r="I3404" s="15"/>
    </row>
    <row r="3405" ht="24" customHeight="1" spans="1:9">
      <c r="A3405" s="8" t="s">
        <v>30337</v>
      </c>
      <c r="B3405" s="22" t="s">
        <v>8977</v>
      </c>
      <c r="C3405" s="12" t="s">
        <v>448</v>
      </c>
      <c r="D3405" s="8" t="s">
        <v>30338</v>
      </c>
      <c r="E3405" s="10" t="s">
        <v>22732</v>
      </c>
      <c r="F3405" s="25"/>
      <c r="G3405" s="25"/>
      <c r="H3405" s="15"/>
      <c r="I3405" s="15"/>
    </row>
    <row r="3406" ht="24" customHeight="1" spans="1:9">
      <c r="A3406" s="8" t="s">
        <v>30339</v>
      </c>
      <c r="B3406" s="22" t="s">
        <v>8978</v>
      </c>
      <c r="C3406" s="12" t="s">
        <v>448</v>
      </c>
      <c r="D3406" s="8" t="s">
        <v>30340</v>
      </c>
      <c r="E3406" s="10" t="s">
        <v>22732</v>
      </c>
      <c r="F3406" s="25"/>
      <c r="G3406" s="25"/>
      <c r="H3406" s="15"/>
      <c r="I3406" s="15"/>
    </row>
    <row r="3407" ht="24" customHeight="1" spans="1:9">
      <c r="A3407" s="8" t="s">
        <v>30341</v>
      </c>
      <c r="B3407" s="22" t="s">
        <v>30342</v>
      </c>
      <c r="C3407" s="12" t="s">
        <v>178</v>
      </c>
      <c r="D3407" s="8" t="s">
        <v>30343</v>
      </c>
      <c r="E3407" s="10" t="s">
        <v>22732</v>
      </c>
      <c r="F3407" s="25"/>
      <c r="G3407" s="25"/>
      <c r="H3407" s="15"/>
      <c r="I3407" s="15"/>
    </row>
    <row r="3408" ht="24" customHeight="1" spans="1:9">
      <c r="A3408" s="8" t="s">
        <v>30344</v>
      </c>
      <c r="B3408" s="22" t="s">
        <v>30345</v>
      </c>
      <c r="C3408" s="12" t="s">
        <v>178</v>
      </c>
      <c r="D3408" s="8" t="s">
        <v>30346</v>
      </c>
      <c r="E3408" s="10" t="s">
        <v>22732</v>
      </c>
      <c r="F3408" s="25"/>
      <c r="G3408" s="25"/>
      <c r="H3408" s="15"/>
      <c r="I3408" s="15"/>
    </row>
    <row r="3409" ht="24" customHeight="1" spans="1:9">
      <c r="A3409" s="8" t="s">
        <v>30347</v>
      </c>
      <c r="B3409" s="22" t="s">
        <v>30348</v>
      </c>
      <c r="C3409" s="12" t="s">
        <v>178</v>
      </c>
      <c r="D3409" s="8" t="s">
        <v>30349</v>
      </c>
      <c r="E3409" s="10" t="s">
        <v>22732</v>
      </c>
      <c r="F3409" s="25"/>
      <c r="G3409" s="25"/>
      <c r="H3409" s="15"/>
      <c r="I3409" s="15"/>
    </row>
    <row r="3410" ht="24" customHeight="1" spans="1:9">
      <c r="A3410" s="8" t="s">
        <v>30350</v>
      </c>
      <c r="B3410" s="22" t="s">
        <v>30351</v>
      </c>
      <c r="C3410" s="12" t="s">
        <v>178</v>
      </c>
      <c r="D3410" s="8" t="s">
        <v>30352</v>
      </c>
      <c r="E3410" s="10" t="s">
        <v>22732</v>
      </c>
      <c r="F3410" s="25"/>
      <c r="G3410" s="25"/>
      <c r="H3410" s="15"/>
      <c r="I3410" s="15"/>
    </row>
    <row r="3411" ht="24" customHeight="1" spans="1:9">
      <c r="A3411" s="8" t="s">
        <v>30353</v>
      </c>
      <c r="B3411" s="22" t="s">
        <v>30354</v>
      </c>
      <c r="C3411" s="12" t="s">
        <v>178</v>
      </c>
      <c r="D3411" s="8" t="s">
        <v>30355</v>
      </c>
      <c r="E3411" s="10" t="s">
        <v>22732</v>
      </c>
      <c r="F3411" s="25"/>
      <c r="G3411" s="25"/>
      <c r="H3411" s="15"/>
      <c r="I3411" s="15"/>
    </row>
    <row r="3412" ht="24" customHeight="1" spans="1:9">
      <c r="A3412" s="8" t="s">
        <v>30356</v>
      </c>
      <c r="B3412" s="22" t="s">
        <v>30357</v>
      </c>
      <c r="C3412" s="12" t="s">
        <v>178</v>
      </c>
      <c r="D3412" s="8" t="s">
        <v>27273</v>
      </c>
      <c r="E3412" s="10" t="s">
        <v>22732</v>
      </c>
      <c r="F3412" s="25"/>
      <c r="G3412" s="25"/>
      <c r="H3412" s="15"/>
      <c r="I3412" s="15"/>
    </row>
    <row r="3413" ht="24" customHeight="1" spans="1:9">
      <c r="A3413" s="8" t="s">
        <v>30358</v>
      </c>
      <c r="B3413" s="22" t="s">
        <v>30359</v>
      </c>
      <c r="C3413" s="12" t="s">
        <v>178</v>
      </c>
      <c r="D3413" s="8" t="s">
        <v>30360</v>
      </c>
      <c r="E3413" s="10" t="s">
        <v>22732</v>
      </c>
      <c r="F3413" s="25"/>
      <c r="G3413" s="25"/>
      <c r="H3413" s="15"/>
      <c r="I3413" s="15"/>
    </row>
    <row r="3414" ht="24" customHeight="1" spans="1:9">
      <c r="A3414" s="8" t="s">
        <v>30361</v>
      </c>
      <c r="B3414" s="22" t="s">
        <v>30362</v>
      </c>
      <c r="C3414" s="12" t="s">
        <v>178</v>
      </c>
      <c r="D3414" s="8" t="s">
        <v>28976</v>
      </c>
      <c r="E3414" s="10" t="s">
        <v>22732</v>
      </c>
      <c r="F3414" s="25"/>
      <c r="G3414" s="25"/>
      <c r="H3414" s="15"/>
      <c r="I3414" s="15"/>
    </row>
    <row r="3415" ht="24" customHeight="1" spans="1:9">
      <c r="A3415" s="8" t="s">
        <v>30363</v>
      </c>
      <c r="B3415" s="22" t="s">
        <v>30364</v>
      </c>
      <c r="C3415" s="12" t="s">
        <v>178</v>
      </c>
      <c r="D3415" s="8" t="s">
        <v>30365</v>
      </c>
      <c r="E3415" s="10" t="s">
        <v>22732</v>
      </c>
      <c r="F3415" s="25"/>
      <c r="G3415" s="25"/>
      <c r="H3415" s="15"/>
      <c r="I3415" s="15"/>
    </row>
    <row r="3416" ht="24" customHeight="1" spans="1:9">
      <c r="A3416" s="8" t="s">
        <v>30366</v>
      </c>
      <c r="B3416" s="22" t="s">
        <v>30367</v>
      </c>
      <c r="C3416" s="12" t="s">
        <v>178</v>
      </c>
      <c r="D3416" s="8" t="s">
        <v>30368</v>
      </c>
      <c r="E3416" s="10" t="s">
        <v>22732</v>
      </c>
      <c r="F3416" s="25"/>
      <c r="G3416" s="25"/>
      <c r="H3416" s="15"/>
      <c r="I3416" s="15"/>
    </row>
    <row r="3417" ht="24" customHeight="1" spans="1:9">
      <c r="A3417" s="8" t="s">
        <v>30369</v>
      </c>
      <c r="B3417" s="22" t="s">
        <v>30370</v>
      </c>
      <c r="C3417" s="12" t="s">
        <v>178</v>
      </c>
      <c r="D3417" s="8" t="s">
        <v>30371</v>
      </c>
      <c r="E3417" s="10" t="s">
        <v>22732</v>
      </c>
      <c r="F3417" s="25"/>
      <c r="G3417" s="25"/>
      <c r="H3417" s="15"/>
      <c r="I3417" s="15"/>
    </row>
    <row r="3418" ht="24" customHeight="1" spans="1:9">
      <c r="A3418" s="8" t="s">
        <v>30372</v>
      </c>
      <c r="B3418" s="22" t="s">
        <v>30373</v>
      </c>
      <c r="C3418" s="12" t="s">
        <v>178</v>
      </c>
      <c r="D3418" s="8" t="s">
        <v>30374</v>
      </c>
      <c r="E3418" s="10" t="s">
        <v>22732</v>
      </c>
      <c r="F3418" s="25"/>
      <c r="G3418" s="25"/>
      <c r="H3418" s="15"/>
      <c r="I3418" s="15"/>
    </row>
    <row r="3419" ht="24" customHeight="1" spans="1:9">
      <c r="A3419" s="8" t="s">
        <v>30375</v>
      </c>
      <c r="B3419" s="22" t="s">
        <v>30376</v>
      </c>
      <c r="C3419" s="12" t="s">
        <v>178</v>
      </c>
      <c r="D3419" s="8" t="s">
        <v>30377</v>
      </c>
      <c r="E3419" s="10" t="s">
        <v>22732</v>
      </c>
      <c r="F3419" s="25"/>
      <c r="G3419" s="25"/>
      <c r="H3419" s="15"/>
      <c r="I3419" s="15"/>
    </row>
    <row r="3420" ht="24" customHeight="1" spans="1:9">
      <c r="A3420" s="8" t="s">
        <v>30378</v>
      </c>
      <c r="B3420" s="22" t="s">
        <v>30379</v>
      </c>
      <c r="C3420" s="12" t="s">
        <v>178</v>
      </c>
      <c r="D3420" s="8" t="s">
        <v>30380</v>
      </c>
      <c r="E3420" s="10" t="s">
        <v>22732</v>
      </c>
      <c r="F3420" s="25"/>
      <c r="G3420" s="25"/>
      <c r="H3420" s="15"/>
      <c r="I3420" s="15"/>
    </row>
    <row r="3421" ht="24" customHeight="1" spans="1:9">
      <c r="A3421" s="8" t="s">
        <v>30381</v>
      </c>
      <c r="B3421" s="22" t="s">
        <v>30382</v>
      </c>
      <c r="C3421" s="12" t="s">
        <v>178</v>
      </c>
      <c r="D3421" s="8" t="s">
        <v>22786</v>
      </c>
      <c r="E3421" s="10" t="s">
        <v>22732</v>
      </c>
      <c r="F3421" s="25"/>
      <c r="G3421" s="25"/>
      <c r="H3421" s="15"/>
      <c r="I3421" s="15"/>
    </row>
    <row r="3422" ht="24" customHeight="1" spans="1:9">
      <c r="A3422" s="8" t="s">
        <v>30383</v>
      </c>
      <c r="B3422" s="22" t="s">
        <v>30384</v>
      </c>
      <c r="C3422" s="12" t="s">
        <v>178</v>
      </c>
      <c r="D3422" s="8" t="s">
        <v>30385</v>
      </c>
      <c r="E3422" s="10" t="s">
        <v>22732</v>
      </c>
      <c r="F3422" s="25"/>
      <c r="G3422" s="25"/>
      <c r="H3422" s="15"/>
      <c r="I3422" s="15"/>
    </row>
    <row r="3423" ht="24" customHeight="1" spans="1:9">
      <c r="A3423" s="8" t="s">
        <v>30386</v>
      </c>
      <c r="B3423" s="22" t="s">
        <v>30387</v>
      </c>
      <c r="C3423" s="12" t="s">
        <v>178</v>
      </c>
      <c r="D3423" s="8" t="s">
        <v>30388</v>
      </c>
      <c r="E3423" s="10" t="s">
        <v>22732</v>
      </c>
      <c r="F3423" s="25"/>
      <c r="G3423" s="25"/>
      <c r="H3423" s="15"/>
      <c r="I3423" s="15"/>
    </row>
    <row r="3424" ht="24" customHeight="1" spans="1:9">
      <c r="A3424" s="8" t="s">
        <v>30389</v>
      </c>
      <c r="B3424" s="22" t="s">
        <v>30390</v>
      </c>
      <c r="C3424" s="12" t="s">
        <v>178</v>
      </c>
      <c r="D3424" s="8" t="s">
        <v>30391</v>
      </c>
      <c r="E3424" s="10" t="s">
        <v>22732</v>
      </c>
      <c r="F3424" s="25"/>
      <c r="G3424" s="25"/>
      <c r="H3424" s="15"/>
      <c r="I3424" s="15"/>
    </row>
    <row r="3425" ht="24" customHeight="1" spans="1:9">
      <c r="A3425" s="8" t="s">
        <v>30392</v>
      </c>
      <c r="B3425" s="22" t="s">
        <v>30393</v>
      </c>
      <c r="C3425" s="12" t="s">
        <v>178</v>
      </c>
      <c r="D3425" s="8" t="s">
        <v>30394</v>
      </c>
      <c r="E3425" s="10" t="s">
        <v>22732</v>
      </c>
      <c r="F3425" s="25"/>
      <c r="G3425" s="25"/>
      <c r="H3425" s="15"/>
      <c r="I3425" s="15"/>
    </row>
    <row r="3426" ht="24" customHeight="1" spans="1:9">
      <c r="A3426" s="8" t="s">
        <v>30395</v>
      </c>
      <c r="B3426" s="22" t="s">
        <v>30396</v>
      </c>
      <c r="C3426" s="12" t="s">
        <v>178</v>
      </c>
      <c r="D3426" s="8" t="s">
        <v>30397</v>
      </c>
      <c r="E3426" s="10" t="s">
        <v>22732</v>
      </c>
      <c r="F3426" s="25"/>
      <c r="G3426" s="25"/>
      <c r="H3426" s="15"/>
      <c r="I3426" s="15"/>
    </row>
    <row r="3427" ht="24" customHeight="1" spans="1:9">
      <c r="A3427" s="8" t="s">
        <v>30398</v>
      </c>
      <c r="B3427" s="22" t="s">
        <v>30399</v>
      </c>
      <c r="C3427" s="12" t="s">
        <v>178</v>
      </c>
      <c r="D3427" s="8" t="s">
        <v>30400</v>
      </c>
      <c r="E3427" s="10" t="s">
        <v>22732</v>
      </c>
      <c r="F3427" s="25"/>
      <c r="G3427" s="25"/>
      <c r="H3427" s="15"/>
      <c r="I3427" s="15"/>
    </row>
    <row r="3428" ht="24" customHeight="1" spans="1:9">
      <c r="A3428" s="8" t="s">
        <v>30401</v>
      </c>
      <c r="B3428" s="22" t="s">
        <v>30402</v>
      </c>
      <c r="C3428" s="12" t="s">
        <v>178</v>
      </c>
      <c r="D3428" s="8" t="s">
        <v>30403</v>
      </c>
      <c r="E3428" s="10" t="s">
        <v>22732</v>
      </c>
      <c r="F3428" s="25"/>
      <c r="G3428" s="25"/>
      <c r="H3428" s="15"/>
      <c r="I3428" s="15"/>
    </row>
    <row r="3429" ht="24" customHeight="1" spans="1:9">
      <c r="A3429" s="8" t="s">
        <v>30404</v>
      </c>
      <c r="B3429" s="22" t="s">
        <v>30405</v>
      </c>
      <c r="C3429" s="12" t="s">
        <v>178</v>
      </c>
      <c r="D3429" s="8" t="s">
        <v>30406</v>
      </c>
      <c r="E3429" s="10" t="s">
        <v>22732</v>
      </c>
      <c r="F3429" s="25"/>
      <c r="G3429" s="25"/>
      <c r="H3429" s="15"/>
      <c r="I3429" s="15"/>
    </row>
    <row r="3430" ht="24" customHeight="1" spans="1:9">
      <c r="A3430" s="8" t="s">
        <v>30407</v>
      </c>
      <c r="B3430" s="22" t="s">
        <v>30408</v>
      </c>
      <c r="C3430" s="12" t="s">
        <v>178</v>
      </c>
      <c r="D3430" s="8" t="s">
        <v>30409</v>
      </c>
      <c r="E3430" s="10" t="s">
        <v>22732</v>
      </c>
      <c r="F3430" s="25"/>
      <c r="G3430" s="25"/>
      <c r="H3430" s="15"/>
      <c r="I3430" s="15"/>
    </row>
    <row r="3431" ht="24" customHeight="1" spans="1:9">
      <c r="A3431" s="8" t="s">
        <v>30410</v>
      </c>
      <c r="B3431" s="22" t="s">
        <v>30411</v>
      </c>
      <c r="C3431" s="12" t="s">
        <v>178</v>
      </c>
      <c r="D3431" s="8" t="s">
        <v>24354</v>
      </c>
      <c r="E3431" s="10" t="s">
        <v>22732</v>
      </c>
      <c r="F3431" s="25"/>
      <c r="G3431" s="25"/>
      <c r="H3431" s="15"/>
      <c r="I3431" s="15"/>
    </row>
    <row r="3432" ht="24" customHeight="1" spans="1:9">
      <c r="A3432" s="8" t="s">
        <v>30412</v>
      </c>
      <c r="B3432" s="22" t="s">
        <v>30413</v>
      </c>
      <c r="C3432" s="12" t="s">
        <v>178</v>
      </c>
      <c r="D3432" s="8" t="s">
        <v>30414</v>
      </c>
      <c r="E3432" s="10" t="s">
        <v>22732</v>
      </c>
      <c r="F3432" s="25"/>
      <c r="G3432" s="25"/>
      <c r="H3432" s="15"/>
      <c r="I3432" s="15"/>
    </row>
    <row r="3433" ht="24" customHeight="1" spans="1:9">
      <c r="A3433" s="8" t="s">
        <v>30415</v>
      </c>
      <c r="B3433" s="22" t="s">
        <v>30416</v>
      </c>
      <c r="C3433" s="12" t="s">
        <v>178</v>
      </c>
      <c r="D3433" s="8" t="s">
        <v>30417</v>
      </c>
      <c r="E3433" s="10" t="s">
        <v>22732</v>
      </c>
      <c r="F3433" s="25"/>
      <c r="G3433" s="25"/>
      <c r="H3433" s="15"/>
      <c r="I3433" s="15"/>
    </row>
    <row r="3434" ht="24" customHeight="1" spans="1:9">
      <c r="A3434" s="8" t="s">
        <v>30418</v>
      </c>
      <c r="B3434" s="22" t="s">
        <v>30419</v>
      </c>
      <c r="C3434" s="12" t="s">
        <v>178</v>
      </c>
      <c r="D3434" s="8" t="s">
        <v>30420</v>
      </c>
      <c r="E3434" s="10" t="s">
        <v>22732</v>
      </c>
      <c r="F3434" s="25"/>
      <c r="G3434" s="25"/>
      <c r="H3434" s="15"/>
      <c r="I3434" s="15"/>
    </row>
    <row r="3435" ht="24" customHeight="1" spans="1:9">
      <c r="A3435" s="8" t="s">
        <v>30421</v>
      </c>
      <c r="B3435" s="22" t="s">
        <v>30422</v>
      </c>
      <c r="C3435" s="12" t="s">
        <v>178</v>
      </c>
      <c r="D3435" s="8" t="s">
        <v>30423</v>
      </c>
      <c r="E3435" s="10" t="s">
        <v>22732</v>
      </c>
      <c r="F3435" s="25"/>
      <c r="G3435" s="25"/>
      <c r="H3435" s="15"/>
      <c r="I3435" s="15"/>
    </row>
    <row r="3436" ht="24" customHeight="1" spans="1:9">
      <c r="A3436" s="8" t="s">
        <v>30424</v>
      </c>
      <c r="B3436" s="22" t="s">
        <v>30425</v>
      </c>
      <c r="C3436" s="12" t="s">
        <v>178</v>
      </c>
      <c r="D3436" s="8" t="s">
        <v>30426</v>
      </c>
      <c r="E3436" s="10" t="s">
        <v>22732</v>
      </c>
      <c r="F3436" s="25"/>
      <c r="G3436" s="25"/>
      <c r="H3436" s="15"/>
      <c r="I3436" s="15"/>
    </row>
    <row r="3437" ht="24" customHeight="1" spans="1:9">
      <c r="A3437" s="8" t="s">
        <v>30427</v>
      </c>
      <c r="B3437" s="22" t="s">
        <v>30428</v>
      </c>
      <c r="C3437" s="12" t="s">
        <v>178</v>
      </c>
      <c r="D3437" s="8" t="s">
        <v>30429</v>
      </c>
      <c r="E3437" s="10" t="s">
        <v>22732</v>
      </c>
      <c r="F3437" s="25"/>
      <c r="G3437" s="25"/>
      <c r="H3437" s="15"/>
      <c r="I3437" s="15"/>
    </row>
    <row r="3438" ht="24" customHeight="1" spans="1:9">
      <c r="A3438" s="8" t="s">
        <v>30430</v>
      </c>
      <c r="B3438" s="22" t="s">
        <v>30431</v>
      </c>
      <c r="C3438" s="12" t="s">
        <v>178</v>
      </c>
      <c r="D3438" s="8" t="s">
        <v>30432</v>
      </c>
      <c r="E3438" s="10" t="s">
        <v>22732</v>
      </c>
      <c r="F3438" s="25"/>
      <c r="G3438" s="25"/>
      <c r="H3438" s="15"/>
      <c r="I3438" s="15"/>
    </row>
    <row r="3439" ht="24" customHeight="1" spans="1:9">
      <c r="A3439" s="8" t="s">
        <v>30433</v>
      </c>
      <c r="B3439" s="22" t="s">
        <v>30434</v>
      </c>
      <c r="C3439" s="12" t="s">
        <v>178</v>
      </c>
      <c r="D3439" s="8" t="s">
        <v>30435</v>
      </c>
      <c r="E3439" s="10" t="s">
        <v>22732</v>
      </c>
      <c r="F3439" s="25"/>
      <c r="G3439" s="25"/>
      <c r="H3439" s="15"/>
      <c r="I3439" s="15"/>
    </row>
    <row r="3440" ht="24" customHeight="1" spans="1:9">
      <c r="A3440" s="8" t="s">
        <v>30436</v>
      </c>
      <c r="B3440" s="22" t="s">
        <v>30437</v>
      </c>
      <c r="C3440" s="12" t="s">
        <v>178</v>
      </c>
      <c r="D3440" s="8" t="s">
        <v>30438</v>
      </c>
      <c r="E3440" s="10" t="s">
        <v>22732</v>
      </c>
      <c r="F3440" s="25"/>
      <c r="G3440" s="25"/>
      <c r="H3440" s="15"/>
      <c r="I3440" s="15"/>
    </row>
    <row r="3441" ht="24" customHeight="1" spans="1:9">
      <c r="A3441" s="8" t="s">
        <v>30439</v>
      </c>
      <c r="B3441" s="22" t="s">
        <v>30440</v>
      </c>
      <c r="C3441" s="12" t="s">
        <v>178</v>
      </c>
      <c r="D3441" s="8" t="s">
        <v>28041</v>
      </c>
      <c r="E3441" s="10" t="s">
        <v>22732</v>
      </c>
      <c r="F3441" s="25"/>
      <c r="G3441" s="25"/>
      <c r="H3441" s="15"/>
      <c r="I3441" s="15"/>
    </row>
    <row r="3442" ht="24" customHeight="1" spans="1:9">
      <c r="A3442" s="8" t="s">
        <v>30441</v>
      </c>
      <c r="B3442" s="22" t="s">
        <v>30442</v>
      </c>
      <c r="C3442" s="12" t="s">
        <v>178</v>
      </c>
      <c r="D3442" s="8" t="s">
        <v>30443</v>
      </c>
      <c r="E3442" s="10" t="s">
        <v>22732</v>
      </c>
      <c r="F3442" s="25"/>
      <c r="G3442" s="25"/>
      <c r="H3442" s="15"/>
      <c r="I3442" s="15"/>
    </row>
    <row r="3443" ht="24" customHeight="1" spans="1:9">
      <c r="A3443" s="8" t="s">
        <v>30444</v>
      </c>
      <c r="B3443" s="22" t="s">
        <v>30445</v>
      </c>
      <c r="C3443" s="12" t="s">
        <v>178</v>
      </c>
      <c r="D3443" s="8" t="s">
        <v>30446</v>
      </c>
      <c r="E3443" s="10" t="s">
        <v>22732</v>
      </c>
      <c r="F3443" s="25"/>
      <c r="G3443" s="25"/>
      <c r="H3443" s="15"/>
      <c r="I3443" s="15"/>
    </row>
    <row r="3444" ht="24" customHeight="1" spans="1:9">
      <c r="A3444" s="8" t="s">
        <v>30447</v>
      </c>
      <c r="B3444" s="22" t="s">
        <v>30448</v>
      </c>
      <c r="C3444" s="12" t="s">
        <v>178</v>
      </c>
      <c r="D3444" s="8" t="s">
        <v>24358</v>
      </c>
      <c r="E3444" s="10" t="s">
        <v>22732</v>
      </c>
      <c r="F3444" s="25"/>
      <c r="G3444" s="25"/>
      <c r="H3444" s="15"/>
      <c r="I3444" s="15"/>
    </row>
    <row r="3445" ht="24" customHeight="1" spans="1:9">
      <c r="A3445" s="8" t="s">
        <v>30449</v>
      </c>
      <c r="B3445" s="22" t="s">
        <v>30450</v>
      </c>
      <c r="C3445" s="12" t="s">
        <v>178</v>
      </c>
      <c r="D3445" s="8" t="s">
        <v>30451</v>
      </c>
      <c r="E3445" s="10" t="s">
        <v>22732</v>
      </c>
      <c r="F3445" s="25"/>
      <c r="G3445" s="25"/>
      <c r="H3445" s="15"/>
      <c r="I3445" s="15"/>
    </row>
    <row r="3446" ht="24" customHeight="1" spans="1:9">
      <c r="A3446" s="8" t="s">
        <v>30452</v>
      </c>
      <c r="B3446" s="22" t="s">
        <v>30453</v>
      </c>
      <c r="C3446" s="12" t="s">
        <v>178</v>
      </c>
      <c r="D3446" s="8" t="s">
        <v>30454</v>
      </c>
      <c r="E3446" s="10" t="s">
        <v>22732</v>
      </c>
      <c r="F3446" s="25"/>
      <c r="G3446" s="25"/>
      <c r="H3446" s="15"/>
      <c r="I3446" s="15"/>
    </row>
    <row r="3447" ht="24" customHeight="1" spans="1:9">
      <c r="A3447" s="8" t="s">
        <v>30455</v>
      </c>
      <c r="B3447" s="22" t="s">
        <v>30456</v>
      </c>
      <c r="C3447" s="12" t="s">
        <v>178</v>
      </c>
      <c r="D3447" s="8" t="s">
        <v>30457</v>
      </c>
      <c r="E3447" s="10" t="s">
        <v>22732</v>
      </c>
      <c r="F3447" s="25"/>
      <c r="G3447" s="25"/>
      <c r="H3447" s="15"/>
      <c r="I3447" s="15"/>
    </row>
    <row r="3448" ht="36" customHeight="1" spans="1:9">
      <c r="A3448" s="8" t="s">
        <v>30458</v>
      </c>
      <c r="B3448" s="22" t="s">
        <v>30459</v>
      </c>
      <c r="C3448" s="12" t="s">
        <v>178</v>
      </c>
      <c r="D3448" s="8" t="s">
        <v>30460</v>
      </c>
      <c r="E3448" s="10" t="s">
        <v>22732</v>
      </c>
      <c r="F3448" s="25"/>
      <c r="G3448" s="25"/>
      <c r="H3448" s="15"/>
      <c r="I3448" s="15"/>
    </row>
    <row r="3449" ht="36" customHeight="1" spans="1:9">
      <c r="A3449" s="8" t="s">
        <v>30461</v>
      </c>
      <c r="B3449" s="22" t="s">
        <v>30462</v>
      </c>
      <c r="C3449" s="12" t="s">
        <v>178</v>
      </c>
      <c r="D3449" s="8" t="s">
        <v>24252</v>
      </c>
      <c r="E3449" s="10" t="s">
        <v>22732</v>
      </c>
      <c r="F3449" s="25"/>
      <c r="G3449" s="25"/>
      <c r="H3449" s="15"/>
      <c r="I3449" s="15"/>
    </row>
    <row r="3450" ht="24" customHeight="1" spans="1:9">
      <c r="A3450" s="8" t="s">
        <v>30463</v>
      </c>
      <c r="B3450" s="22" t="s">
        <v>30464</v>
      </c>
      <c r="C3450" s="12" t="s">
        <v>178</v>
      </c>
      <c r="D3450" s="8" t="s">
        <v>30465</v>
      </c>
      <c r="E3450" s="10" t="s">
        <v>22732</v>
      </c>
      <c r="F3450" s="25"/>
      <c r="G3450" s="25"/>
      <c r="H3450" s="15"/>
      <c r="I3450" s="15"/>
    </row>
    <row r="3451" ht="24" customHeight="1" spans="1:9">
      <c r="A3451" s="8" t="s">
        <v>30466</v>
      </c>
      <c r="B3451" s="22" t="s">
        <v>30467</v>
      </c>
      <c r="C3451" s="12" t="s">
        <v>178</v>
      </c>
      <c r="D3451" s="8" t="s">
        <v>30468</v>
      </c>
      <c r="E3451" s="10" t="s">
        <v>22732</v>
      </c>
      <c r="F3451" s="25"/>
      <c r="G3451" s="25"/>
      <c r="H3451" s="15"/>
      <c r="I3451" s="15"/>
    </row>
    <row r="3452" ht="36" customHeight="1" spans="1:9">
      <c r="A3452" s="8" t="s">
        <v>30469</v>
      </c>
      <c r="B3452" s="22" t="s">
        <v>30470</v>
      </c>
      <c r="C3452" s="12" t="s">
        <v>178</v>
      </c>
      <c r="D3452" s="8" t="s">
        <v>30471</v>
      </c>
      <c r="E3452" s="10" t="s">
        <v>22732</v>
      </c>
      <c r="F3452" s="25"/>
      <c r="G3452" s="25"/>
      <c r="H3452" s="15"/>
      <c r="I3452" s="15"/>
    </row>
    <row r="3453" ht="36" customHeight="1" spans="1:9">
      <c r="A3453" s="8" t="s">
        <v>30472</v>
      </c>
      <c r="B3453" s="22" t="s">
        <v>30473</v>
      </c>
      <c r="C3453" s="12" t="s">
        <v>178</v>
      </c>
      <c r="D3453" s="8" t="s">
        <v>30474</v>
      </c>
      <c r="E3453" s="10" t="s">
        <v>22732</v>
      </c>
      <c r="F3453" s="25"/>
      <c r="G3453" s="25"/>
      <c r="H3453" s="15"/>
      <c r="I3453" s="15"/>
    </row>
    <row r="3454" ht="24" customHeight="1" spans="1:9">
      <c r="A3454" s="8" t="s">
        <v>30475</v>
      </c>
      <c r="B3454" s="22" t="s">
        <v>30476</v>
      </c>
      <c r="C3454" s="12" t="s">
        <v>178</v>
      </c>
      <c r="D3454" s="8" t="s">
        <v>30477</v>
      </c>
      <c r="E3454" s="10" t="s">
        <v>22732</v>
      </c>
      <c r="F3454" s="25"/>
      <c r="G3454" s="25"/>
      <c r="H3454" s="15"/>
      <c r="I3454" s="15"/>
    </row>
    <row r="3455" ht="36" customHeight="1" spans="1:9">
      <c r="A3455" s="8" t="s">
        <v>30478</v>
      </c>
      <c r="B3455" s="22" t="s">
        <v>30479</v>
      </c>
      <c r="C3455" s="12" t="s">
        <v>178</v>
      </c>
      <c r="D3455" s="8" t="s">
        <v>30480</v>
      </c>
      <c r="E3455" s="10" t="s">
        <v>22732</v>
      </c>
      <c r="F3455" s="25"/>
      <c r="G3455" s="25"/>
      <c r="H3455" s="15"/>
      <c r="I3455" s="15"/>
    </row>
    <row r="3456" ht="36" customHeight="1" spans="1:9">
      <c r="A3456" s="8" t="s">
        <v>30481</v>
      </c>
      <c r="B3456" s="22" t="s">
        <v>30482</v>
      </c>
      <c r="C3456" s="12" t="s">
        <v>178</v>
      </c>
      <c r="D3456" s="8" t="s">
        <v>30483</v>
      </c>
      <c r="E3456" s="10" t="s">
        <v>22732</v>
      </c>
      <c r="F3456" s="25"/>
      <c r="G3456" s="25"/>
      <c r="H3456" s="15"/>
      <c r="I3456" s="15"/>
    </row>
    <row r="3457" ht="36" customHeight="1" spans="1:9">
      <c r="A3457" s="8" t="s">
        <v>30484</v>
      </c>
      <c r="B3457" s="22" t="s">
        <v>30485</v>
      </c>
      <c r="C3457" s="12" t="s">
        <v>178</v>
      </c>
      <c r="D3457" s="8" t="s">
        <v>30486</v>
      </c>
      <c r="E3457" s="10" t="s">
        <v>22732</v>
      </c>
      <c r="F3457" s="25"/>
      <c r="G3457" s="25"/>
      <c r="H3457" s="15"/>
      <c r="I3457" s="15"/>
    </row>
    <row r="3458" ht="36" customHeight="1" spans="1:9">
      <c r="A3458" s="8" t="s">
        <v>30487</v>
      </c>
      <c r="B3458" s="22" t="s">
        <v>30488</v>
      </c>
      <c r="C3458" s="12" t="s">
        <v>178</v>
      </c>
      <c r="D3458" s="8" t="s">
        <v>30489</v>
      </c>
      <c r="E3458" s="10" t="s">
        <v>22732</v>
      </c>
      <c r="F3458" s="25"/>
      <c r="G3458" s="25"/>
      <c r="H3458" s="15"/>
      <c r="I3458" s="15"/>
    </row>
    <row r="3459" ht="24" customHeight="1" spans="1:9">
      <c r="A3459" s="8" t="s">
        <v>30490</v>
      </c>
      <c r="B3459" s="22" t="s">
        <v>30491</v>
      </c>
      <c r="C3459" s="12" t="s">
        <v>178</v>
      </c>
      <c r="D3459" s="8" t="s">
        <v>29977</v>
      </c>
      <c r="E3459" s="10" t="s">
        <v>22732</v>
      </c>
      <c r="F3459" s="25"/>
      <c r="G3459" s="25"/>
      <c r="H3459" s="15"/>
      <c r="I3459" s="15"/>
    </row>
    <row r="3460" ht="24" customHeight="1" spans="1:9">
      <c r="A3460" s="8" t="s">
        <v>30492</v>
      </c>
      <c r="B3460" s="22" t="s">
        <v>30493</v>
      </c>
      <c r="C3460" s="12" t="s">
        <v>178</v>
      </c>
      <c r="D3460" s="8" t="s">
        <v>30494</v>
      </c>
      <c r="E3460" s="10" t="s">
        <v>22732</v>
      </c>
      <c r="F3460" s="25"/>
      <c r="G3460" s="25"/>
      <c r="H3460" s="15"/>
      <c r="I3460" s="15"/>
    </row>
    <row r="3461" ht="24" customHeight="1" spans="1:9">
      <c r="A3461" s="8" t="s">
        <v>30495</v>
      </c>
      <c r="B3461" s="22" t="s">
        <v>30496</v>
      </c>
      <c r="C3461" s="12" t="s">
        <v>178</v>
      </c>
      <c r="D3461" s="8" t="s">
        <v>30497</v>
      </c>
      <c r="E3461" s="10" t="s">
        <v>22732</v>
      </c>
      <c r="F3461" s="25"/>
      <c r="G3461" s="25"/>
      <c r="H3461" s="15"/>
      <c r="I3461" s="15"/>
    </row>
    <row r="3462" ht="24" customHeight="1" spans="1:9">
      <c r="A3462" s="8" t="s">
        <v>30498</v>
      </c>
      <c r="B3462" s="22" t="s">
        <v>30499</v>
      </c>
      <c r="C3462" s="12" t="s">
        <v>178</v>
      </c>
      <c r="D3462" s="8" t="s">
        <v>30500</v>
      </c>
      <c r="E3462" s="10" t="s">
        <v>22732</v>
      </c>
      <c r="F3462" s="25"/>
      <c r="G3462" s="25"/>
      <c r="H3462" s="15"/>
      <c r="I3462" s="15"/>
    </row>
    <row r="3463" ht="24" customHeight="1" spans="1:9">
      <c r="A3463" s="8" t="s">
        <v>30501</v>
      </c>
      <c r="B3463" s="22" t="s">
        <v>30502</v>
      </c>
      <c r="C3463" s="12" t="s">
        <v>178</v>
      </c>
      <c r="D3463" s="8" t="s">
        <v>30503</v>
      </c>
      <c r="E3463" s="10" t="s">
        <v>22732</v>
      </c>
      <c r="F3463" s="25"/>
      <c r="G3463" s="25"/>
      <c r="H3463" s="15"/>
      <c r="I3463" s="15"/>
    </row>
    <row r="3464" ht="24" customHeight="1" spans="1:9">
      <c r="A3464" s="8" t="s">
        <v>30504</v>
      </c>
      <c r="B3464" s="22" t="s">
        <v>30505</v>
      </c>
      <c r="C3464" s="12" t="s">
        <v>178</v>
      </c>
      <c r="D3464" s="8" t="s">
        <v>30506</v>
      </c>
      <c r="E3464" s="10" t="s">
        <v>22732</v>
      </c>
      <c r="F3464" s="25"/>
      <c r="G3464" s="25"/>
      <c r="H3464" s="15"/>
      <c r="I3464" s="15"/>
    </row>
    <row r="3465" ht="24" customHeight="1" spans="1:9">
      <c r="A3465" s="8" t="s">
        <v>30507</v>
      </c>
      <c r="B3465" s="22" t="s">
        <v>30508</v>
      </c>
      <c r="C3465" s="12" t="s">
        <v>178</v>
      </c>
      <c r="D3465" s="8" t="s">
        <v>30509</v>
      </c>
      <c r="E3465" s="10" t="s">
        <v>22732</v>
      </c>
      <c r="F3465" s="25"/>
      <c r="G3465" s="25"/>
      <c r="H3465" s="15"/>
      <c r="I3465" s="15"/>
    </row>
    <row r="3466" ht="24" customHeight="1" spans="1:9">
      <c r="A3466" s="8" t="s">
        <v>30510</v>
      </c>
      <c r="B3466" s="22" t="s">
        <v>30511</v>
      </c>
      <c r="C3466" s="12" t="s">
        <v>178</v>
      </c>
      <c r="D3466" s="8" t="s">
        <v>30512</v>
      </c>
      <c r="E3466" s="10" t="s">
        <v>22732</v>
      </c>
      <c r="F3466" s="25"/>
      <c r="G3466" s="25"/>
      <c r="H3466" s="15"/>
      <c r="I3466" s="15"/>
    </row>
    <row r="3467" ht="24" customHeight="1" spans="1:9">
      <c r="A3467" s="8" t="s">
        <v>30513</v>
      </c>
      <c r="B3467" s="22" t="s">
        <v>30514</v>
      </c>
      <c r="C3467" s="12" t="s">
        <v>178</v>
      </c>
      <c r="D3467" s="8" t="s">
        <v>30515</v>
      </c>
      <c r="E3467" s="10" t="s">
        <v>22732</v>
      </c>
      <c r="F3467" s="25"/>
      <c r="G3467" s="25"/>
      <c r="H3467" s="15"/>
      <c r="I3467" s="15"/>
    </row>
    <row r="3468" ht="24" customHeight="1" spans="1:9">
      <c r="A3468" s="8" t="s">
        <v>30516</v>
      </c>
      <c r="B3468" s="22" t="s">
        <v>30517</v>
      </c>
      <c r="C3468" s="12" t="s">
        <v>178</v>
      </c>
      <c r="D3468" s="8" t="s">
        <v>30518</v>
      </c>
      <c r="E3468" s="10" t="s">
        <v>22732</v>
      </c>
      <c r="F3468" s="25"/>
      <c r="G3468" s="25"/>
      <c r="H3468" s="15"/>
      <c r="I3468" s="15"/>
    </row>
    <row r="3469" ht="24" customHeight="1" spans="1:9">
      <c r="A3469" s="8" t="s">
        <v>30519</v>
      </c>
      <c r="B3469" s="22" t="s">
        <v>30520</v>
      </c>
      <c r="C3469" s="12" t="s">
        <v>178</v>
      </c>
      <c r="D3469" s="8" t="s">
        <v>30521</v>
      </c>
      <c r="E3469" s="10" t="s">
        <v>22732</v>
      </c>
      <c r="F3469" s="25"/>
      <c r="G3469" s="25"/>
      <c r="H3469" s="15"/>
      <c r="I3469" s="15"/>
    </row>
    <row r="3470" ht="24" customHeight="1" spans="1:9">
      <c r="A3470" s="8" t="s">
        <v>30522</v>
      </c>
      <c r="B3470" s="22" t="s">
        <v>30523</v>
      </c>
      <c r="C3470" s="12" t="s">
        <v>178</v>
      </c>
      <c r="D3470" s="8" t="s">
        <v>30524</v>
      </c>
      <c r="E3470" s="10" t="s">
        <v>22732</v>
      </c>
      <c r="F3470" s="25"/>
      <c r="G3470" s="25"/>
      <c r="H3470" s="15"/>
      <c r="I3470" s="15"/>
    </row>
    <row r="3471" ht="24" customHeight="1" spans="1:9">
      <c r="A3471" s="8" t="s">
        <v>30525</v>
      </c>
      <c r="B3471" s="22" t="s">
        <v>30526</v>
      </c>
      <c r="C3471" s="12" t="s">
        <v>178</v>
      </c>
      <c r="D3471" s="8" t="s">
        <v>30527</v>
      </c>
      <c r="E3471" s="10" t="s">
        <v>22732</v>
      </c>
      <c r="F3471" s="25"/>
      <c r="G3471" s="25"/>
      <c r="H3471" s="15"/>
      <c r="I3471" s="15"/>
    </row>
    <row r="3472" ht="24" customHeight="1" spans="1:9">
      <c r="A3472" s="8" t="s">
        <v>30528</v>
      </c>
      <c r="B3472" s="22" t="s">
        <v>30529</v>
      </c>
      <c r="C3472" s="12" t="s">
        <v>178</v>
      </c>
      <c r="D3472" s="8" t="s">
        <v>30530</v>
      </c>
      <c r="E3472" s="10" t="s">
        <v>22732</v>
      </c>
      <c r="F3472" s="25"/>
      <c r="G3472" s="25"/>
      <c r="H3472" s="15"/>
      <c r="I3472" s="15"/>
    </row>
    <row r="3473" ht="24" customHeight="1" spans="1:9">
      <c r="A3473" s="8" t="s">
        <v>30531</v>
      </c>
      <c r="B3473" s="22" t="s">
        <v>30532</v>
      </c>
      <c r="C3473" s="12" t="s">
        <v>178</v>
      </c>
      <c r="D3473" s="8" t="s">
        <v>30533</v>
      </c>
      <c r="E3473" s="10" t="s">
        <v>22732</v>
      </c>
      <c r="F3473" s="25"/>
      <c r="G3473" s="25"/>
      <c r="H3473" s="15"/>
      <c r="I3473" s="15"/>
    </row>
    <row r="3474" ht="24" customHeight="1" spans="1:9">
      <c r="A3474" s="8" t="s">
        <v>30534</v>
      </c>
      <c r="B3474" s="22" t="s">
        <v>30535</v>
      </c>
      <c r="C3474" s="12" t="s">
        <v>178</v>
      </c>
      <c r="D3474" s="8" t="s">
        <v>27534</v>
      </c>
      <c r="E3474" s="10" t="s">
        <v>22732</v>
      </c>
      <c r="F3474" s="25"/>
      <c r="G3474" s="25"/>
      <c r="H3474" s="15"/>
      <c r="I3474" s="15"/>
    </row>
    <row r="3475" ht="24" customHeight="1" spans="1:9">
      <c r="A3475" s="8" t="s">
        <v>30536</v>
      </c>
      <c r="B3475" s="22" t="s">
        <v>30537</v>
      </c>
      <c r="C3475" s="12" t="s">
        <v>178</v>
      </c>
      <c r="D3475" s="8" t="s">
        <v>30538</v>
      </c>
      <c r="E3475" s="10" t="s">
        <v>22732</v>
      </c>
      <c r="F3475" s="25"/>
      <c r="G3475" s="25"/>
      <c r="H3475" s="15"/>
      <c r="I3475" s="15"/>
    </row>
    <row r="3476" ht="24" customHeight="1" spans="1:9">
      <c r="A3476" s="8" t="s">
        <v>30539</v>
      </c>
      <c r="B3476" s="22" t="s">
        <v>30540</v>
      </c>
      <c r="C3476" s="12" t="s">
        <v>178</v>
      </c>
      <c r="D3476" s="8" t="s">
        <v>30541</v>
      </c>
      <c r="E3476" s="10" t="s">
        <v>22732</v>
      </c>
      <c r="F3476" s="25"/>
      <c r="G3476" s="25"/>
      <c r="H3476" s="15"/>
      <c r="I3476" s="15"/>
    </row>
    <row r="3477" ht="24" customHeight="1" spans="1:9">
      <c r="A3477" s="8" t="s">
        <v>30542</v>
      </c>
      <c r="B3477" s="22" t="s">
        <v>30543</v>
      </c>
      <c r="C3477" s="12" t="s">
        <v>178</v>
      </c>
      <c r="D3477" s="8" t="s">
        <v>30544</v>
      </c>
      <c r="E3477" s="10" t="s">
        <v>22732</v>
      </c>
      <c r="F3477" s="25"/>
      <c r="G3477" s="25"/>
      <c r="H3477" s="15"/>
      <c r="I3477" s="15"/>
    </row>
    <row r="3478" ht="24" customHeight="1" spans="1:9">
      <c r="A3478" s="8" t="s">
        <v>30545</v>
      </c>
      <c r="B3478" s="22" t="s">
        <v>30546</v>
      </c>
      <c r="C3478" s="12" t="s">
        <v>178</v>
      </c>
      <c r="D3478" s="8" t="s">
        <v>30547</v>
      </c>
      <c r="E3478" s="10" t="s">
        <v>22732</v>
      </c>
      <c r="F3478" s="25"/>
      <c r="G3478" s="25"/>
      <c r="H3478" s="15"/>
      <c r="I3478" s="15"/>
    </row>
    <row r="3479" ht="24" customHeight="1" spans="1:9">
      <c r="A3479" s="8" t="s">
        <v>30548</v>
      </c>
      <c r="B3479" s="22" t="s">
        <v>30549</v>
      </c>
      <c r="C3479" s="12" t="s">
        <v>178</v>
      </c>
      <c r="D3479" s="8" t="s">
        <v>30550</v>
      </c>
      <c r="E3479" s="10" t="s">
        <v>22732</v>
      </c>
      <c r="F3479" s="25"/>
      <c r="G3479" s="25"/>
      <c r="H3479" s="15"/>
      <c r="I3479" s="15"/>
    </row>
    <row r="3480" ht="24" customHeight="1" spans="1:9">
      <c r="A3480" s="8" t="s">
        <v>30551</v>
      </c>
      <c r="B3480" s="22" t="s">
        <v>30552</v>
      </c>
      <c r="C3480" s="12" t="s">
        <v>178</v>
      </c>
      <c r="D3480" s="8" t="s">
        <v>30553</v>
      </c>
      <c r="E3480" s="10" t="s">
        <v>22732</v>
      </c>
      <c r="F3480" s="25"/>
      <c r="G3480" s="25"/>
      <c r="H3480" s="15"/>
      <c r="I3480" s="15"/>
    </row>
    <row r="3481" ht="24" customHeight="1" spans="1:9">
      <c r="A3481" s="8" t="s">
        <v>30554</v>
      </c>
      <c r="B3481" s="22" t="s">
        <v>30555</v>
      </c>
      <c r="C3481" s="12" t="s">
        <v>178</v>
      </c>
      <c r="D3481" s="8" t="s">
        <v>30556</v>
      </c>
      <c r="E3481" s="10" t="s">
        <v>22732</v>
      </c>
      <c r="F3481" s="25"/>
      <c r="G3481" s="25"/>
      <c r="H3481" s="15"/>
      <c r="I3481" s="15"/>
    </row>
    <row r="3482" ht="24" customHeight="1" spans="1:9">
      <c r="A3482" s="8" t="s">
        <v>30557</v>
      </c>
      <c r="B3482" s="22" t="s">
        <v>30558</v>
      </c>
      <c r="C3482" s="12" t="s">
        <v>178</v>
      </c>
      <c r="D3482" s="8" t="s">
        <v>30559</v>
      </c>
      <c r="E3482" s="10" t="s">
        <v>22732</v>
      </c>
      <c r="F3482" s="25"/>
      <c r="G3482" s="25"/>
      <c r="H3482" s="15"/>
      <c r="I3482" s="15"/>
    </row>
    <row r="3483" ht="24" customHeight="1" spans="1:9">
      <c r="A3483" s="8" t="s">
        <v>30560</v>
      </c>
      <c r="B3483" s="22" t="s">
        <v>30561</v>
      </c>
      <c r="C3483" s="12" t="s">
        <v>178</v>
      </c>
      <c r="D3483" s="8" t="s">
        <v>30562</v>
      </c>
      <c r="E3483" s="10" t="s">
        <v>22732</v>
      </c>
      <c r="F3483" s="25"/>
      <c r="G3483" s="25"/>
      <c r="H3483" s="15"/>
      <c r="I3483" s="15"/>
    </row>
    <row r="3484" ht="24" customHeight="1" spans="1:9">
      <c r="A3484" s="8" t="s">
        <v>30563</v>
      </c>
      <c r="B3484" s="22" t="s">
        <v>9045</v>
      </c>
      <c r="C3484" s="12" t="s">
        <v>178</v>
      </c>
      <c r="D3484" s="8" t="s">
        <v>30564</v>
      </c>
      <c r="E3484" s="10" t="s">
        <v>22732</v>
      </c>
      <c r="F3484" s="25"/>
      <c r="G3484" s="25"/>
      <c r="H3484" s="15"/>
      <c r="I3484" s="15"/>
    </row>
    <row r="3485" ht="24" customHeight="1" spans="1:9">
      <c r="A3485" s="8" t="s">
        <v>30565</v>
      </c>
      <c r="B3485" s="22" t="s">
        <v>9046</v>
      </c>
      <c r="C3485" s="12" t="s">
        <v>178</v>
      </c>
      <c r="D3485" s="8" t="s">
        <v>30566</v>
      </c>
      <c r="E3485" s="10" t="s">
        <v>22732</v>
      </c>
      <c r="F3485" s="25"/>
      <c r="G3485" s="25"/>
      <c r="H3485" s="15"/>
      <c r="I3485" s="15"/>
    </row>
    <row r="3486" ht="24" customHeight="1" spans="1:9">
      <c r="A3486" s="8" t="s">
        <v>30567</v>
      </c>
      <c r="B3486" s="22" t="s">
        <v>9047</v>
      </c>
      <c r="C3486" s="12" t="s">
        <v>178</v>
      </c>
      <c r="D3486" s="8" t="s">
        <v>30568</v>
      </c>
      <c r="E3486" s="10" t="s">
        <v>22732</v>
      </c>
      <c r="F3486" s="25"/>
      <c r="G3486" s="25"/>
      <c r="H3486" s="15"/>
      <c r="I3486" s="15"/>
    </row>
    <row r="3487" ht="24" customHeight="1" spans="1:9">
      <c r="A3487" s="8" t="s">
        <v>30569</v>
      </c>
      <c r="B3487" s="22" t="s">
        <v>9048</v>
      </c>
      <c r="C3487" s="12" t="s">
        <v>178</v>
      </c>
      <c r="D3487" s="8" t="s">
        <v>30570</v>
      </c>
      <c r="E3487" s="10" t="s">
        <v>22732</v>
      </c>
      <c r="F3487" s="25"/>
      <c r="G3487" s="25"/>
      <c r="H3487" s="15"/>
      <c r="I3487" s="15"/>
    </row>
    <row r="3488" ht="24" customHeight="1" spans="1:9">
      <c r="A3488" s="8" t="s">
        <v>30571</v>
      </c>
      <c r="B3488" s="22" t="s">
        <v>9049</v>
      </c>
      <c r="C3488" s="12" t="s">
        <v>178</v>
      </c>
      <c r="D3488" s="8" t="s">
        <v>30572</v>
      </c>
      <c r="E3488" s="10" t="s">
        <v>22732</v>
      </c>
      <c r="F3488" s="25"/>
      <c r="G3488" s="25"/>
      <c r="H3488" s="15"/>
      <c r="I3488" s="15"/>
    </row>
    <row r="3489" ht="24" customHeight="1" spans="1:9">
      <c r="A3489" s="8" t="s">
        <v>30573</v>
      </c>
      <c r="B3489" s="22" t="s">
        <v>9050</v>
      </c>
      <c r="C3489" s="12" t="s">
        <v>178</v>
      </c>
      <c r="D3489" s="8" t="s">
        <v>30574</v>
      </c>
      <c r="E3489" s="10" t="s">
        <v>22732</v>
      </c>
      <c r="F3489" s="25"/>
      <c r="G3489" s="25"/>
      <c r="H3489" s="15"/>
      <c r="I3489" s="15"/>
    </row>
    <row r="3490" ht="24" customHeight="1" spans="1:9">
      <c r="A3490" s="8" t="s">
        <v>30575</v>
      </c>
      <c r="B3490" s="22" t="s">
        <v>9051</v>
      </c>
      <c r="C3490" s="12" t="s">
        <v>178</v>
      </c>
      <c r="D3490" s="8" t="s">
        <v>30576</v>
      </c>
      <c r="E3490" s="10" t="s">
        <v>22732</v>
      </c>
      <c r="F3490" s="25"/>
      <c r="G3490" s="25"/>
      <c r="H3490" s="15"/>
      <c r="I3490" s="15"/>
    </row>
    <row r="3491" ht="24" customHeight="1" spans="1:9">
      <c r="A3491" s="8" t="s">
        <v>30577</v>
      </c>
      <c r="B3491" s="22" t="s">
        <v>9052</v>
      </c>
      <c r="C3491" s="12" t="s">
        <v>178</v>
      </c>
      <c r="D3491" s="8" t="s">
        <v>30578</v>
      </c>
      <c r="E3491" s="10" t="s">
        <v>22732</v>
      </c>
      <c r="F3491" s="25"/>
      <c r="G3491" s="25"/>
      <c r="H3491" s="15"/>
      <c r="I3491" s="15"/>
    </row>
    <row r="3492" ht="24" customHeight="1" spans="1:9">
      <c r="A3492" s="8" t="s">
        <v>30579</v>
      </c>
      <c r="B3492" s="22" t="s">
        <v>9053</v>
      </c>
      <c r="C3492" s="12" t="s">
        <v>178</v>
      </c>
      <c r="D3492" s="8" t="s">
        <v>30580</v>
      </c>
      <c r="E3492" s="10" t="s">
        <v>22732</v>
      </c>
      <c r="F3492" s="25"/>
      <c r="G3492" s="25"/>
      <c r="H3492" s="15"/>
      <c r="I3492" s="15"/>
    </row>
    <row r="3493" ht="24" customHeight="1" spans="1:9">
      <c r="A3493" s="8" t="s">
        <v>30581</v>
      </c>
      <c r="B3493" s="22" t="s">
        <v>9054</v>
      </c>
      <c r="C3493" s="12" t="s">
        <v>178</v>
      </c>
      <c r="D3493" s="8" t="s">
        <v>30582</v>
      </c>
      <c r="E3493" s="10" t="s">
        <v>22732</v>
      </c>
      <c r="F3493" s="25"/>
      <c r="G3493" s="25"/>
      <c r="H3493" s="15"/>
      <c r="I3493" s="15"/>
    </row>
    <row r="3494" ht="24" customHeight="1" spans="1:9">
      <c r="A3494" s="8" t="s">
        <v>30583</v>
      </c>
      <c r="B3494" s="22" t="s">
        <v>9055</v>
      </c>
      <c r="C3494" s="12" t="s">
        <v>178</v>
      </c>
      <c r="D3494" s="8" t="s">
        <v>30584</v>
      </c>
      <c r="E3494" s="10" t="s">
        <v>22732</v>
      </c>
      <c r="F3494" s="25"/>
      <c r="G3494" s="25"/>
      <c r="H3494" s="15"/>
      <c r="I3494" s="15"/>
    </row>
    <row r="3495" ht="24" customHeight="1" spans="1:9">
      <c r="A3495" s="8" t="s">
        <v>30585</v>
      </c>
      <c r="B3495" s="22" t="s">
        <v>9056</v>
      </c>
      <c r="C3495" s="12" t="s">
        <v>178</v>
      </c>
      <c r="D3495" s="8" t="s">
        <v>30586</v>
      </c>
      <c r="E3495" s="10" t="s">
        <v>22732</v>
      </c>
      <c r="F3495" s="25"/>
      <c r="G3495" s="25"/>
      <c r="H3495" s="15"/>
      <c r="I3495" s="15"/>
    </row>
    <row r="3496" ht="24" customHeight="1" spans="1:9">
      <c r="A3496" s="8" t="s">
        <v>30587</v>
      </c>
      <c r="B3496" s="22" t="s">
        <v>9057</v>
      </c>
      <c r="C3496" s="12" t="s">
        <v>178</v>
      </c>
      <c r="D3496" s="8" t="s">
        <v>30588</v>
      </c>
      <c r="E3496" s="10" t="s">
        <v>22732</v>
      </c>
      <c r="F3496" s="25"/>
      <c r="G3496" s="25"/>
      <c r="H3496" s="15"/>
      <c r="I3496" s="15"/>
    </row>
    <row r="3497" ht="24" customHeight="1" spans="1:9">
      <c r="A3497" s="8" t="s">
        <v>30589</v>
      </c>
      <c r="B3497" s="22" t="s">
        <v>9058</v>
      </c>
      <c r="C3497" s="12" t="s">
        <v>178</v>
      </c>
      <c r="D3497" s="8" t="s">
        <v>30590</v>
      </c>
      <c r="E3497" s="10" t="s">
        <v>22732</v>
      </c>
      <c r="F3497" s="25"/>
      <c r="G3497" s="25"/>
      <c r="H3497" s="15"/>
      <c r="I3497" s="15"/>
    </row>
    <row r="3498" ht="24" customHeight="1" spans="1:9">
      <c r="A3498" s="8" t="s">
        <v>30591</v>
      </c>
      <c r="B3498" s="22" t="s">
        <v>9059</v>
      </c>
      <c r="C3498" s="12" t="s">
        <v>178</v>
      </c>
      <c r="D3498" s="8" t="s">
        <v>30592</v>
      </c>
      <c r="E3498" s="10" t="s">
        <v>22732</v>
      </c>
      <c r="F3498" s="25"/>
      <c r="G3498" s="25"/>
      <c r="H3498" s="15"/>
      <c r="I3498" s="15"/>
    </row>
    <row r="3499" ht="24" customHeight="1" spans="1:9">
      <c r="A3499" s="8" t="s">
        <v>30593</v>
      </c>
      <c r="B3499" s="22" t="s">
        <v>9060</v>
      </c>
      <c r="C3499" s="12" t="s">
        <v>178</v>
      </c>
      <c r="D3499" s="8" t="s">
        <v>30594</v>
      </c>
      <c r="E3499" s="10" t="s">
        <v>22732</v>
      </c>
      <c r="F3499" s="25"/>
      <c r="G3499" s="25"/>
      <c r="H3499" s="15"/>
      <c r="I3499" s="15"/>
    </row>
    <row r="3500" ht="24" customHeight="1" spans="1:9">
      <c r="A3500" s="8" t="s">
        <v>30595</v>
      </c>
      <c r="B3500" s="22" t="s">
        <v>9061</v>
      </c>
      <c r="C3500" s="12" t="s">
        <v>178</v>
      </c>
      <c r="D3500" s="8" t="s">
        <v>30596</v>
      </c>
      <c r="E3500" s="10" t="s">
        <v>22732</v>
      </c>
      <c r="F3500" s="25"/>
      <c r="G3500" s="25"/>
      <c r="H3500" s="15"/>
      <c r="I3500" s="15"/>
    </row>
    <row r="3501" ht="24" customHeight="1" spans="1:9">
      <c r="A3501" s="8" t="s">
        <v>30597</v>
      </c>
      <c r="B3501" s="22" t="s">
        <v>9062</v>
      </c>
      <c r="C3501" s="12" t="s">
        <v>178</v>
      </c>
      <c r="D3501" s="8" t="s">
        <v>30598</v>
      </c>
      <c r="E3501" s="10" t="s">
        <v>22732</v>
      </c>
      <c r="F3501" s="25"/>
      <c r="G3501" s="25"/>
      <c r="H3501" s="15"/>
      <c r="I3501" s="15"/>
    </row>
    <row r="3502" ht="24" customHeight="1" spans="1:9">
      <c r="A3502" s="8" t="s">
        <v>30599</v>
      </c>
      <c r="B3502" s="22" t="s">
        <v>9063</v>
      </c>
      <c r="C3502" s="12" t="s">
        <v>178</v>
      </c>
      <c r="D3502" s="8" t="s">
        <v>30600</v>
      </c>
      <c r="E3502" s="10" t="s">
        <v>22732</v>
      </c>
      <c r="F3502" s="25"/>
      <c r="G3502" s="25"/>
      <c r="H3502" s="15"/>
      <c r="I3502" s="15"/>
    </row>
    <row r="3503" ht="24" customHeight="1" spans="1:9">
      <c r="A3503" s="8" t="s">
        <v>30601</v>
      </c>
      <c r="B3503" s="22" t="s">
        <v>9064</v>
      </c>
      <c r="C3503" s="12" t="s">
        <v>178</v>
      </c>
      <c r="D3503" s="8" t="s">
        <v>30602</v>
      </c>
      <c r="E3503" s="10" t="s">
        <v>22732</v>
      </c>
      <c r="F3503" s="25"/>
      <c r="G3503" s="25"/>
      <c r="H3503" s="15"/>
      <c r="I3503" s="15"/>
    </row>
    <row r="3504" ht="24" customHeight="1" spans="1:9">
      <c r="A3504" s="8" t="s">
        <v>30603</v>
      </c>
      <c r="B3504" s="22" t="s">
        <v>9065</v>
      </c>
      <c r="C3504" s="12" t="s">
        <v>178</v>
      </c>
      <c r="D3504" s="8" t="s">
        <v>30604</v>
      </c>
      <c r="E3504" s="10" t="s">
        <v>22732</v>
      </c>
      <c r="F3504" s="25"/>
      <c r="G3504" s="25"/>
      <c r="H3504" s="15"/>
      <c r="I3504" s="15"/>
    </row>
    <row r="3505" ht="24" customHeight="1" spans="1:9">
      <c r="A3505" s="8" t="s">
        <v>30605</v>
      </c>
      <c r="B3505" s="22" t="s">
        <v>9066</v>
      </c>
      <c r="C3505" s="12" t="s">
        <v>178</v>
      </c>
      <c r="D3505" s="8" t="s">
        <v>30606</v>
      </c>
      <c r="E3505" s="10" t="s">
        <v>22732</v>
      </c>
      <c r="F3505" s="25"/>
      <c r="G3505" s="25"/>
      <c r="H3505" s="15"/>
      <c r="I3505" s="15"/>
    </row>
    <row r="3506" ht="24" customHeight="1" spans="1:9">
      <c r="A3506" s="8" t="s">
        <v>30607</v>
      </c>
      <c r="B3506" s="22" t="s">
        <v>9067</v>
      </c>
      <c r="C3506" s="12" t="s">
        <v>178</v>
      </c>
      <c r="D3506" s="8" t="s">
        <v>30608</v>
      </c>
      <c r="E3506" s="10" t="s">
        <v>22732</v>
      </c>
      <c r="F3506" s="25"/>
      <c r="G3506" s="25"/>
      <c r="H3506" s="15"/>
      <c r="I3506" s="15"/>
    </row>
    <row r="3507" ht="24" customHeight="1" spans="1:9">
      <c r="A3507" s="8" t="s">
        <v>30609</v>
      </c>
      <c r="B3507" s="22" t="s">
        <v>9068</v>
      </c>
      <c r="C3507" s="12" t="s">
        <v>178</v>
      </c>
      <c r="D3507" s="8" t="s">
        <v>30610</v>
      </c>
      <c r="E3507" s="10" t="s">
        <v>22732</v>
      </c>
      <c r="F3507" s="25"/>
      <c r="G3507" s="25"/>
      <c r="H3507" s="15"/>
      <c r="I3507" s="15"/>
    </row>
    <row r="3508" ht="24" customHeight="1" spans="1:9">
      <c r="A3508" s="8" t="s">
        <v>30611</v>
      </c>
      <c r="B3508" s="22" t="s">
        <v>9069</v>
      </c>
      <c r="C3508" s="12" t="s">
        <v>178</v>
      </c>
      <c r="D3508" s="8" t="s">
        <v>23483</v>
      </c>
      <c r="E3508" s="10" t="s">
        <v>22732</v>
      </c>
      <c r="F3508" s="25"/>
      <c r="G3508" s="25"/>
      <c r="H3508" s="15"/>
      <c r="I3508" s="15"/>
    </row>
    <row r="3509" ht="24" customHeight="1" spans="1:9">
      <c r="A3509" s="8" t="s">
        <v>30612</v>
      </c>
      <c r="B3509" s="22" t="s">
        <v>9070</v>
      </c>
      <c r="C3509" s="12" t="s">
        <v>178</v>
      </c>
      <c r="D3509" s="8" t="s">
        <v>30613</v>
      </c>
      <c r="E3509" s="10" t="s">
        <v>22732</v>
      </c>
      <c r="F3509" s="25"/>
      <c r="G3509" s="25"/>
      <c r="H3509" s="15"/>
      <c r="I3509" s="15"/>
    </row>
    <row r="3510" ht="24" customHeight="1" spans="1:9">
      <c r="A3510" s="8" t="s">
        <v>30614</v>
      </c>
      <c r="B3510" s="22" t="s">
        <v>9071</v>
      </c>
      <c r="C3510" s="12" t="s">
        <v>178</v>
      </c>
      <c r="D3510" s="8" t="s">
        <v>30615</v>
      </c>
      <c r="E3510" s="10" t="s">
        <v>22732</v>
      </c>
      <c r="F3510" s="25"/>
      <c r="G3510" s="25"/>
      <c r="H3510" s="15"/>
      <c r="I3510" s="15"/>
    </row>
    <row r="3511" ht="24" customHeight="1" spans="1:9">
      <c r="A3511" s="8" t="s">
        <v>30616</v>
      </c>
      <c r="B3511" s="22" t="s">
        <v>9072</v>
      </c>
      <c r="C3511" s="12" t="s">
        <v>178</v>
      </c>
      <c r="D3511" s="8" t="s">
        <v>30617</v>
      </c>
      <c r="E3511" s="10" t="s">
        <v>22732</v>
      </c>
      <c r="F3511" s="25"/>
      <c r="G3511" s="25"/>
      <c r="H3511" s="15"/>
      <c r="I3511" s="15"/>
    </row>
    <row r="3512" ht="24" customHeight="1" spans="1:9">
      <c r="A3512" s="8" t="s">
        <v>30618</v>
      </c>
      <c r="B3512" s="22" t="s">
        <v>9073</v>
      </c>
      <c r="C3512" s="12" t="s">
        <v>178</v>
      </c>
      <c r="D3512" s="8" t="s">
        <v>30619</v>
      </c>
      <c r="E3512" s="10" t="s">
        <v>22732</v>
      </c>
      <c r="F3512" s="25"/>
      <c r="G3512" s="25"/>
      <c r="H3512" s="15"/>
      <c r="I3512" s="15"/>
    </row>
    <row r="3513" ht="24" customHeight="1" spans="1:9">
      <c r="A3513" s="8" t="s">
        <v>30620</v>
      </c>
      <c r="B3513" s="22" t="s">
        <v>9074</v>
      </c>
      <c r="C3513" s="12" t="s">
        <v>178</v>
      </c>
      <c r="D3513" s="8" t="s">
        <v>30621</v>
      </c>
      <c r="E3513" s="10" t="s">
        <v>22732</v>
      </c>
      <c r="F3513" s="25"/>
      <c r="G3513" s="25"/>
      <c r="H3513" s="15"/>
      <c r="I3513" s="15"/>
    </row>
    <row r="3514" ht="24" customHeight="1" spans="1:9">
      <c r="A3514" s="8" t="s">
        <v>30622</v>
      </c>
      <c r="B3514" s="22" t="s">
        <v>9075</v>
      </c>
      <c r="C3514" s="12" t="s">
        <v>178</v>
      </c>
      <c r="D3514" s="8" t="s">
        <v>30623</v>
      </c>
      <c r="E3514" s="10" t="s">
        <v>22732</v>
      </c>
      <c r="F3514" s="25"/>
      <c r="G3514" s="25"/>
      <c r="H3514" s="15"/>
      <c r="I3514" s="15"/>
    </row>
    <row r="3515" ht="24" customHeight="1" spans="1:9">
      <c r="A3515" s="8" t="s">
        <v>30624</v>
      </c>
      <c r="B3515" s="22" t="s">
        <v>9076</v>
      </c>
      <c r="C3515" s="12" t="s">
        <v>178</v>
      </c>
      <c r="D3515" s="8" t="s">
        <v>30625</v>
      </c>
      <c r="E3515" s="10" t="s">
        <v>22732</v>
      </c>
      <c r="F3515" s="25"/>
      <c r="G3515" s="25"/>
      <c r="H3515" s="15"/>
      <c r="I3515" s="15"/>
    </row>
    <row r="3516" ht="24" customHeight="1" spans="1:9">
      <c r="A3516" s="8" t="s">
        <v>30626</v>
      </c>
      <c r="B3516" s="22" t="s">
        <v>30627</v>
      </c>
      <c r="C3516" s="12" t="s">
        <v>178</v>
      </c>
      <c r="D3516" s="8" t="s">
        <v>30628</v>
      </c>
      <c r="E3516" s="10" t="s">
        <v>22732</v>
      </c>
      <c r="F3516" s="25"/>
      <c r="G3516" s="25"/>
      <c r="H3516" s="15"/>
      <c r="I3516" s="15"/>
    </row>
    <row r="3517" ht="24" customHeight="1" spans="1:9">
      <c r="A3517" s="8" t="s">
        <v>30629</v>
      </c>
      <c r="B3517" s="22" t="s">
        <v>30630</v>
      </c>
      <c r="C3517" s="12" t="s">
        <v>178</v>
      </c>
      <c r="D3517" s="8" t="s">
        <v>30631</v>
      </c>
      <c r="E3517" s="10" t="s">
        <v>22732</v>
      </c>
      <c r="F3517" s="25"/>
      <c r="G3517" s="25"/>
      <c r="H3517" s="15"/>
      <c r="I3517" s="15"/>
    </row>
    <row r="3518" ht="24" customHeight="1" spans="1:9">
      <c r="A3518" s="8" t="s">
        <v>30632</v>
      </c>
      <c r="B3518" s="22" t="s">
        <v>30633</v>
      </c>
      <c r="C3518" s="12" t="s">
        <v>178</v>
      </c>
      <c r="D3518" s="8" t="s">
        <v>30634</v>
      </c>
      <c r="E3518" s="10" t="s">
        <v>22732</v>
      </c>
      <c r="F3518" s="25"/>
      <c r="G3518" s="25"/>
      <c r="H3518" s="15"/>
      <c r="I3518" s="15"/>
    </row>
    <row r="3519" ht="24" customHeight="1" spans="1:9">
      <c r="A3519" s="8" t="s">
        <v>30635</v>
      </c>
      <c r="B3519" s="22" t="s">
        <v>30636</v>
      </c>
      <c r="C3519" s="12" t="s">
        <v>178</v>
      </c>
      <c r="D3519" s="8" t="s">
        <v>30637</v>
      </c>
      <c r="E3519" s="10" t="s">
        <v>22732</v>
      </c>
      <c r="F3519" s="25"/>
      <c r="G3519" s="25"/>
      <c r="H3519" s="15"/>
      <c r="I3519" s="15"/>
    </row>
    <row r="3520" ht="24" customHeight="1" spans="1:9">
      <c r="A3520" s="8" t="s">
        <v>30638</v>
      </c>
      <c r="B3520" s="22" t="s">
        <v>30639</v>
      </c>
      <c r="C3520" s="12" t="s">
        <v>178</v>
      </c>
      <c r="D3520" s="8" t="s">
        <v>30640</v>
      </c>
      <c r="E3520" s="10" t="s">
        <v>22732</v>
      </c>
      <c r="F3520" s="25"/>
      <c r="G3520" s="25"/>
      <c r="H3520" s="15"/>
      <c r="I3520" s="15"/>
    </row>
    <row r="3521" ht="24" customHeight="1" spans="1:9">
      <c r="A3521" s="8" t="s">
        <v>30641</v>
      </c>
      <c r="B3521" s="22" t="s">
        <v>30642</v>
      </c>
      <c r="C3521" s="12" t="s">
        <v>178</v>
      </c>
      <c r="D3521" s="8" t="s">
        <v>30643</v>
      </c>
      <c r="E3521" s="10" t="s">
        <v>22732</v>
      </c>
      <c r="F3521" s="25"/>
      <c r="G3521" s="25"/>
      <c r="H3521" s="15"/>
      <c r="I3521" s="15"/>
    </row>
    <row r="3522" ht="24" customHeight="1" spans="1:9">
      <c r="A3522" s="8" t="s">
        <v>30644</v>
      </c>
      <c r="B3522" s="22" t="s">
        <v>30645</v>
      </c>
      <c r="C3522" s="12" t="s">
        <v>178</v>
      </c>
      <c r="D3522" s="8" t="s">
        <v>30646</v>
      </c>
      <c r="E3522" s="10" t="s">
        <v>22732</v>
      </c>
      <c r="F3522" s="25"/>
      <c r="G3522" s="25"/>
      <c r="H3522" s="15"/>
      <c r="I3522" s="15"/>
    </row>
    <row r="3523" ht="24" customHeight="1" spans="1:9">
      <c r="A3523" s="8" t="s">
        <v>30647</v>
      </c>
      <c r="B3523" s="22" t="s">
        <v>9084</v>
      </c>
      <c r="C3523" s="12" t="s">
        <v>178</v>
      </c>
      <c r="D3523" s="8" t="s">
        <v>30648</v>
      </c>
      <c r="E3523" s="10" t="s">
        <v>22732</v>
      </c>
      <c r="F3523" s="25"/>
      <c r="G3523" s="25"/>
      <c r="H3523" s="15"/>
      <c r="I3523" s="15"/>
    </row>
    <row r="3524" ht="24" customHeight="1" spans="1:9">
      <c r="A3524" s="8" t="s">
        <v>30649</v>
      </c>
      <c r="B3524" s="22" t="s">
        <v>9085</v>
      </c>
      <c r="C3524" s="12" t="s">
        <v>178</v>
      </c>
      <c r="D3524" s="8" t="s">
        <v>22965</v>
      </c>
      <c r="E3524" s="10" t="s">
        <v>22732</v>
      </c>
      <c r="F3524" s="25"/>
      <c r="G3524" s="25"/>
      <c r="H3524" s="15"/>
      <c r="I3524" s="15"/>
    </row>
    <row r="3525" ht="24" customHeight="1" spans="1:9">
      <c r="A3525" s="8" t="s">
        <v>30650</v>
      </c>
      <c r="B3525" s="22" t="s">
        <v>9086</v>
      </c>
      <c r="C3525" s="12" t="s">
        <v>178</v>
      </c>
      <c r="D3525" s="8" t="s">
        <v>30651</v>
      </c>
      <c r="E3525" s="10" t="s">
        <v>22732</v>
      </c>
      <c r="F3525" s="25"/>
      <c r="G3525" s="25"/>
      <c r="H3525" s="15"/>
      <c r="I3525" s="15"/>
    </row>
    <row r="3526" ht="24" customHeight="1" spans="1:9">
      <c r="A3526" s="8" t="s">
        <v>30652</v>
      </c>
      <c r="B3526" s="22" t="s">
        <v>9087</v>
      </c>
      <c r="C3526" s="12" t="s">
        <v>178</v>
      </c>
      <c r="D3526" s="8" t="s">
        <v>30653</v>
      </c>
      <c r="E3526" s="10" t="s">
        <v>22732</v>
      </c>
      <c r="F3526" s="25"/>
      <c r="G3526" s="25"/>
      <c r="H3526" s="15"/>
      <c r="I3526" s="15"/>
    </row>
    <row r="3527" ht="24" customHeight="1" spans="1:9">
      <c r="A3527" s="8" t="s">
        <v>30654</v>
      </c>
      <c r="B3527" s="22" t="s">
        <v>9088</v>
      </c>
      <c r="C3527" s="12" t="s">
        <v>178</v>
      </c>
      <c r="D3527" s="8" t="s">
        <v>24135</v>
      </c>
      <c r="E3527" s="10" t="s">
        <v>22732</v>
      </c>
      <c r="F3527" s="25"/>
      <c r="G3527" s="25"/>
      <c r="H3527" s="15"/>
      <c r="I3527" s="15"/>
    </row>
    <row r="3528" ht="24" customHeight="1" spans="1:9">
      <c r="A3528" s="8" t="s">
        <v>30655</v>
      </c>
      <c r="B3528" s="22" t="s">
        <v>9089</v>
      </c>
      <c r="C3528" s="12" t="s">
        <v>178</v>
      </c>
      <c r="D3528" s="8" t="s">
        <v>30656</v>
      </c>
      <c r="E3528" s="10" t="s">
        <v>22732</v>
      </c>
      <c r="F3528" s="25"/>
      <c r="G3528" s="25"/>
      <c r="H3528" s="15"/>
      <c r="I3528" s="15"/>
    </row>
    <row r="3529" ht="24" customHeight="1" spans="1:9">
      <c r="A3529" s="8" t="s">
        <v>30657</v>
      </c>
      <c r="B3529" s="22" t="s">
        <v>9090</v>
      </c>
      <c r="C3529" s="12" t="s">
        <v>178</v>
      </c>
      <c r="D3529" s="8" t="s">
        <v>30658</v>
      </c>
      <c r="E3529" s="10" t="s">
        <v>22732</v>
      </c>
      <c r="F3529" s="25"/>
      <c r="G3529" s="25"/>
      <c r="H3529" s="15"/>
      <c r="I3529" s="15"/>
    </row>
    <row r="3530" ht="24" customHeight="1" spans="1:9">
      <c r="A3530" s="8" t="s">
        <v>30659</v>
      </c>
      <c r="B3530" s="22" t="s">
        <v>9091</v>
      </c>
      <c r="C3530" s="12" t="s">
        <v>178</v>
      </c>
      <c r="D3530" s="8" t="s">
        <v>30660</v>
      </c>
      <c r="E3530" s="10" t="s">
        <v>22732</v>
      </c>
      <c r="F3530" s="25"/>
      <c r="G3530" s="25"/>
      <c r="H3530" s="15"/>
      <c r="I3530" s="15"/>
    </row>
    <row r="3531" ht="24" customHeight="1" spans="1:9">
      <c r="A3531" s="8" t="s">
        <v>30661</v>
      </c>
      <c r="B3531" s="22" t="s">
        <v>30662</v>
      </c>
      <c r="C3531" s="12" t="s">
        <v>178</v>
      </c>
      <c r="D3531" s="8" t="s">
        <v>30663</v>
      </c>
      <c r="E3531" s="10" t="s">
        <v>22732</v>
      </c>
      <c r="F3531" s="25"/>
      <c r="G3531" s="25"/>
      <c r="H3531" s="15"/>
      <c r="I3531" s="15"/>
    </row>
    <row r="3532" ht="24" customHeight="1" spans="1:9">
      <c r="A3532" s="8" t="s">
        <v>30664</v>
      </c>
      <c r="B3532" s="22" t="s">
        <v>30665</v>
      </c>
      <c r="C3532" s="12" t="s">
        <v>178</v>
      </c>
      <c r="D3532" s="8" t="s">
        <v>29543</v>
      </c>
      <c r="E3532" s="10" t="s">
        <v>22732</v>
      </c>
      <c r="F3532" s="25"/>
      <c r="G3532" s="25"/>
      <c r="H3532" s="15"/>
      <c r="I3532" s="15"/>
    </row>
    <row r="3533" ht="24" customHeight="1" spans="1:9">
      <c r="A3533" s="8" t="s">
        <v>30666</v>
      </c>
      <c r="B3533" s="22" t="s">
        <v>30667</v>
      </c>
      <c r="C3533" s="12" t="s">
        <v>178</v>
      </c>
      <c r="D3533" s="8" t="s">
        <v>30668</v>
      </c>
      <c r="E3533" s="10" t="s">
        <v>22732</v>
      </c>
      <c r="F3533" s="25"/>
      <c r="G3533" s="25"/>
      <c r="H3533" s="15"/>
      <c r="I3533" s="15"/>
    </row>
    <row r="3534" ht="24" customHeight="1" spans="1:9">
      <c r="A3534" s="8" t="s">
        <v>30669</v>
      </c>
      <c r="B3534" s="22" t="s">
        <v>30670</v>
      </c>
      <c r="C3534" s="12" t="s">
        <v>178</v>
      </c>
      <c r="D3534" s="8" t="s">
        <v>30671</v>
      </c>
      <c r="E3534" s="10" t="s">
        <v>22732</v>
      </c>
      <c r="F3534" s="25"/>
      <c r="G3534" s="25"/>
      <c r="H3534" s="15"/>
      <c r="I3534" s="15"/>
    </row>
    <row r="3535" ht="24" customHeight="1" spans="1:9">
      <c r="A3535" s="8" t="s">
        <v>30672</v>
      </c>
      <c r="B3535" s="22" t="s">
        <v>30673</v>
      </c>
      <c r="C3535" s="12" t="s">
        <v>178</v>
      </c>
      <c r="D3535" s="8" t="s">
        <v>30674</v>
      </c>
      <c r="E3535" s="10" t="s">
        <v>22732</v>
      </c>
      <c r="F3535" s="25"/>
      <c r="G3535" s="25"/>
      <c r="H3535" s="15"/>
      <c r="I3535" s="15"/>
    </row>
    <row r="3536" ht="24" customHeight="1" spans="1:9">
      <c r="A3536" s="8" t="s">
        <v>30675</v>
      </c>
      <c r="B3536" s="22" t="s">
        <v>30676</v>
      </c>
      <c r="C3536" s="12" t="s">
        <v>178</v>
      </c>
      <c r="D3536" s="8" t="s">
        <v>30677</v>
      </c>
      <c r="E3536" s="10" t="s">
        <v>22732</v>
      </c>
      <c r="F3536" s="25"/>
      <c r="G3536" s="25"/>
      <c r="H3536" s="15"/>
      <c r="I3536" s="15"/>
    </row>
    <row r="3537" ht="24" customHeight="1" spans="1:9">
      <c r="A3537" s="8" t="s">
        <v>30678</v>
      </c>
      <c r="B3537" s="22" t="s">
        <v>30679</v>
      </c>
      <c r="C3537" s="12" t="s">
        <v>178</v>
      </c>
      <c r="D3537" s="8" t="s">
        <v>30680</v>
      </c>
      <c r="E3537" s="10" t="s">
        <v>22732</v>
      </c>
      <c r="F3537" s="25"/>
      <c r="G3537" s="25"/>
      <c r="H3537" s="15"/>
      <c r="I3537" s="15"/>
    </row>
    <row r="3538" ht="24" customHeight="1" spans="1:9">
      <c r="A3538" s="8" t="s">
        <v>30681</v>
      </c>
      <c r="B3538" s="22" t="s">
        <v>9100</v>
      </c>
      <c r="C3538" s="12" t="s">
        <v>178</v>
      </c>
      <c r="D3538" s="8" t="s">
        <v>30682</v>
      </c>
      <c r="E3538" s="10" t="s">
        <v>22732</v>
      </c>
      <c r="F3538" s="25"/>
      <c r="G3538" s="25"/>
      <c r="H3538" s="15"/>
      <c r="I3538" s="15"/>
    </row>
    <row r="3539" ht="24" customHeight="1" spans="1:9">
      <c r="A3539" s="8" t="s">
        <v>30683</v>
      </c>
      <c r="B3539" s="22" t="s">
        <v>30684</v>
      </c>
      <c r="C3539" s="12" t="s">
        <v>178</v>
      </c>
      <c r="D3539" s="8" t="s">
        <v>30685</v>
      </c>
      <c r="E3539" s="10" t="s">
        <v>22732</v>
      </c>
      <c r="F3539" s="25"/>
      <c r="G3539" s="25"/>
      <c r="H3539" s="15"/>
      <c r="I3539" s="15"/>
    </row>
    <row r="3540" ht="24" customHeight="1" spans="1:9">
      <c r="A3540" s="8" t="s">
        <v>30686</v>
      </c>
      <c r="B3540" s="22" t="s">
        <v>30687</v>
      </c>
      <c r="C3540" s="12" t="s">
        <v>178</v>
      </c>
      <c r="D3540" s="8" t="s">
        <v>29238</v>
      </c>
      <c r="E3540" s="10" t="s">
        <v>22732</v>
      </c>
      <c r="F3540" s="25"/>
      <c r="G3540" s="25"/>
      <c r="H3540" s="15"/>
      <c r="I3540" s="15"/>
    </row>
    <row r="3541" ht="24" customHeight="1" spans="1:9">
      <c r="A3541" s="8" t="s">
        <v>30688</v>
      </c>
      <c r="B3541" s="22" t="s">
        <v>30689</v>
      </c>
      <c r="C3541" s="12" t="s">
        <v>178</v>
      </c>
      <c r="D3541" s="8" t="s">
        <v>30690</v>
      </c>
      <c r="E3541" s="10" t="s">
        <v>22732</v>
      </c>
      <c r="F3541" s="25"/>
      <c r="G3541" s="25"/>
      <c r="H3541" s="15"/>
      <c r="I3541" s="15"/>
    </row>
    <row r="3542" ht="24" customHeight="1" spans="1:9">
      <c r="A3542" s="8" t="s">
        <v>30691</v>
      </c>
      <c r="B3542" s="22" t="s">
        <v>30692</v>
      </c>
      <c r="C3542" s="12" t="s">
        <v>178</v>
      </c>
      <c r="D3542" s="8" t="s">
        <v>30693</v>
      </c>
      <c r="E3542" s="10" t="s">
        <v>22732</v>
      </c>
      <c r="F3542" s="25"/>
      <c r="G3542" s="25"/>
      <c r="H3542" s="15"/>
      <c r="I3542" s="15"/>
    </row>
    <row r="3543" ht="24" customHeight="1" spans="1:9">
      <c r="A3543" s="8" t="s">
        <v>30694</v>
      </c>
      <c r="B3543" s="22" t="s">
        <v>30695</v>
      </c>
      <c r="C3543" s="12" t="s">
        <v>178</v>
      </c>
      <c r="D3543" s="8" t="s">
        <v>22830</v>
      </c>
      <c r="E3543" s="10" t="s">
        <v>22732</v>
      </c>
      <c r="F3543" s="25"/>
      <c r="G3543" s="25"/>
      <c r="H3543" s="15"/>
      <c r="I3543" s="15"/>
    </row>
    <row r="3544" ht="24" customHeight="1" spans="1:9">
      <c r="A3544" s="8" t="s">
        <v>30696</v>
      </c>
      <c r="B3544" s="22" t="s">
        <v>30697</v>
      </c>
      <c r="C3544" s="12" t="s">
        <v>178</v>
      </c>
      <c r="D3544" s="8" t="s">
        <v>30698</v>
      </c>
      <c r="E3544" s="10" t="s">
        <v>22732</v>
      </c>
      <c r="F3544" s="25"/>
      <c r="G3544" s="25"/>
      <c r="H3544" s="15"/>
      <c r="I3544" s="15"/>
    </row>
    <row r="3545" ht="24" customHeight="1" spans="1:9">
      <c r="A3545" s="8" t="s">
        <v>30699</v>
      </c>
      <c r="B3545" s="22" t="s">
        <v>30700</v>
      </c>
      <c r="C3545" s="12" t="s">
        <v>178</v>
      </c>
      <c r="D3545" s="8" t="s">
        <v>30701</v>
      </c>
      <c r="E3545" s="10" t="s">
        <v>22732</v>
      </c>
      <c r="F3545" s="25"/>
      <c r="G3545" s="25"/>
      <c r="H3545" s="15"/>
      <c r="I3545" s="15"/>
    </row>
    <row r="3546" ht="24" customHeight="1" spans="1:9">
      <c r="A3546" s="8" t="s">
        <v>30702</v>
      </c>
      <c r="B3546" s="22" t="s">
        <v>30703</v>
      </c>
      <c r="C3546" s="12" t="s">
        <v>178</v>
      </c>
      <c r="D3546" s="8" t="s">
        <v>30704</v>
      </c>
      <c r="E3546" s="10" t="s">
        <v>22732</v>
      </c>
      <c r="F3546" s="25"/>
      <c r="G3546" s="25"/>
      <c r="H3546" s="15"/>
      <c r="I3546" s="15"/>
    </row>
    <row r="3547" ht="24" customHeight="1" spans="1:9">
      <c r="A3547" s="8" t="s">
        <v>30705</v>
      </c>
      <c r="B3547" s="22" t="s">
        <v>30706</v>
      </c>
      <c r="C3547" s="12" t="s">
        <v>178</v>
      </c>
      <c r="D3547" s="8" t="s">
        <v>30707</v>
      </c>
      <c r="E3547" s="10" t="s">
        <v>22732</v>
      </c>
      <c r="F3547" s="25"/>
      <c r="G3547" s="25"/>
      <c r="H3547" s="15"/>
      <c r="I3547" s="15"/>
    </row>
    <row r="3548" ht="24" customHeight="1" spans="1:9">
      <c r="A3548" s="8" t="s">
        <v>30708</v>
      </c>
      <c r="B3548" s="22" t="s">
        <v>30709</v>
      </c>
      <c r="C3548" s="12" t="s">
        <v>178</v>
      </c>
      <c r="D3548" s="8" t="s">
        <v>30710</v>
      </c>
      <c r="E3548" s="10" t="s">
        <v>22732</v>
      </c>
      <c r="F3548" s="25"/>
      <c r="G3548" s="25"/>
      <c r="H3548" s="15"/>
      <c r="I3548" s="15"/>
    </row>
    <row r="3549" ht="24" customHeight="1" spans="1:9">
      <c r="A3549" s="8" t="s">
        <v>30711</v>
      </c>
      <c r="B3549" s="22" t="s">
        <v>30712</v>
      </c>
      <c r="C3549" s="12" t="s">
        <v>178</v>
      </c>
      <c r="D3549" s="8" t="s">
        <v>30713</v>
      </c>
      <c r="E3549" s="10" t="s">
        <v>22732</v>
      </c>
      <c r="F3549" s="25"/>
      <c r="G3549" s="25"/>
      <c r="H3549" s="15"/>
      <c r="I3549" s="15"/>
    </row>
    <row r="3550" ht="24" customHeight="1" spans="1:9">
      <c r="A3550" s="8" t="s">
        <v>30714</v>
      </c>
      <c r="B3550" s="22" t="s">
        <v>30715</v>
      </c>
      <c r="C3550" s="12" t="s">
        <v>178</v>
      </c>
      <c r="D3550" s="8" t="s">
        <v>30716</v>
      </c>
      <c r="E3550" s="10" t="s">
        <v>22732</v>
      </c>
      <c r="F3550" s="25"/>
      <c r="G3550" s="25"/>
      <c r="H3550" s="15"/>
      <c r="I3550" s="15"/>
    </row>
    <row r="3551" ht="24" customHeight="1" spans="1:9">
      <c r="A3551" s="8" t="s">
        <v>30717</v>
      </c>
      <c r="B3551" s="22" t="s">
        <v>30718</v>
      </c>
      <c r="C3551" s="12" t="s">
        <v>178</v>
      </c>
      <c r="D3551" s="8" t="s">
        <v>30719</v>
      </c>
      <c r="E3551" s="10" t="s">
        <v>22732</v>
      </c>
      <c r="F3551" s="25"/>
      <c r="G3551" s="25"/>
      <c r="H3551" s="15"/>
      <c r="I3551" s="15"/>
    </row>
    <row r="3552" ht="24" customHeight="1" spans="1:9">
      <c r="A3552" s="8" t="s">
        <v>30720</v>
      </c>
      <c r="B3552" s="22" t="s">
        <v>30721</v>
      </c>
      <c r="C3552" s="12" t="s">
        <v>178</v>
      </c>
      <c r="D3552" s="8" t="s">
        <v>30722</v>
      </c>
      <c r="E3552" s="10" t="s">
        <v>22732</v>
      </c>
      <c r="F3552" s="25"/>
      <c r="G3552" s="25"/>
      <c r="H3552" s="15"/>
      <c r="I3552" s="15"/>
    </row>
    <row r="3553" ht="24" customHeight="1" spans="1:9">
      <c r="A3553" s="8" t="s">
        <v>30723</v>
      </c>
      <c r="B3553" s="22" t="s">
        <v>30724</v>
      </c>
      <c r="C3553" s="12" t="s">
        <v>178</v>
      </c>
      <c r="D3553" s="8" t="s">
        <v>30725</v>
      </c>
      <c r="E3553" s="10" t="s">
        <v>22732</v>
      </c>
      <c r="F3553" s="25"/>
      <c r="G3553" s="25"/>
      <c r="H3553" s="15"/>
      <c r="I3553" s="15"/>
    </row>
    <row r="3554" ht="24" customHeight="1" spans="1:9">
      <c r="A3554" s="8" t="s">
        <v>30726</v>
      </c>
      <c r="B3554" s="22" t="s">
        <v>30727</v>
      </c>
      <c r="C3554" s="12" t="s">
        <v>178</v>
      </c>
      <c r="D3554" s="8" t="s">
        <v>30728</v>
      </c>
      <c r="E3554" s="10" t="s">
        <v>22732</v>
      </c>
      <c r="F3554" s="25"/>
      <c r="G3554" s="25"/>
      <c r="H3554" s="15"/>
      <c r="I3554" s="15"/>
    </row>
    <row r="3555" ht="24" customHeight="1" spans="1:9">
      <c r="A3555" s="8" t="s">
        <v>30729</v>
      </c>
      <c r="B3555" s="22" t="s">
        <v>30730</v>
      </c>
      <c r="C3555" s="12" t="s">
        <v>178</v>
      </c>
      <c r="D3555" s="8" t="s">
        <v>27382</v>
      </c>
      <c r="E3555" s="10" t="s">
        <v>22732</v>
      </c>
      <c r="F3555" s="25"/>
      <c r="G3555" s="25"/>
      <c r="H3555" s="15"/>
      <c r="I3555" s="15"/>
    </row>
    <row r="3556" ht="24" customHeight="1" spans="1:9">
      <c r="A3556" s="8" t="s">
        <v>30731</v>
      </c>
      <c r="B3556" s="22" t="s">
        <v>30732</v>
      </c>
      <c r="C3556" s="12" t="s">
        <v>178</v>
      </c>
      <c r="D3556" s="8" t="s">
        <v>30733</v>
      </c>
      <c r="E3556" s="10" t="s">
        <v>22732</v>
      </c>
      <c r="F3556" s="25"/>
      <c r="G3556" s="25"/>
      <c r="H3556" s="15"/>
      <c r="I3556" s="15"/>
    </row>
    <row r="3557" ht="24" customHeight="1" spans="1:9">
      <c r="A3557" s="8" t="s">
        <v>30734</v>
      </c>
      <c r="B3557" s="22" t="s">
        <v>30735</v>
      </c>
      <c r="C3557" s="12" t="s">
        <v>178</v>
      </c>
      <c r="D3557" s="8" t="s">
        <v>30736</v>
      </c>
      <c r="E3557" s="10" t="s">
        <v>22732</v>
      </c>
      <c r="F3557" s="25"/>
      <c r="G3557" s="25"/>
      <c r="H3557" s="15"/>
      <c r="I3557" s="15"/>
    </row>
    <row r="3558" ht="24" customHeight="1" spans="1:9">
      <c r="A3558" s="8" t="s">
        <v>30737</v>
      </c>
      <c r="B3558" s="22" t="s">
        <v>30738</v>
      </c>
      <c r="C3558" s="12" t="s">
        <v>178</v>
      </c>
      <c r="D3558" s="8" t="s">
        <v>30739</v>
      </c>
      <c r="E3558" s="10" t="s">
        <v>22732</v>
      </c>
      <c r="F3558" s="25"/>
      <c r="G3558" s="25"/>
      <c r="H3558" s="15"/>
      <c r="I3558" s="15"/>
    </row>
    <row r="3559" ht="24" customHeight="1" spans="1:9">
      <c r="A3559" s="8" t="s">
        <v>30740</v>
      </c>
      <c r="B3559" s="22" t="s">
        <v>30741</v>
      </c>
      <c r="C3559" s="12" t="s">
        <v>178</v>
      </c>
      <c r="D3559" s="8" t="s">
        <v>30742</v>
      </c>
      <c r="E3559" s="10" t="s">
        <v>22732</v>
      </c>
      <c r="F3559" s="25"/>
      <c r="G3559" s="25"/>
      <c r="H3559" s="15"/>
      <c r="I3559" s="15"/>
    </row>
    <row r="3560" ht="24" customHeight="1" spans="1:9">
      <c r="A3560" s="8" t="s">
        <v>30743</v>
      </c>
      <c r="B3560" s="22" t="s">
        <v>30744</v>
      </c>
      <c r="C3560" s="12" t="s">
        <v>178</v>
      </c>
      <c r="D3560" s="8" t="s">
        <v>30745</v>
      </c>
      <c r="E3560" s="10" t="s">
        <v>22732</v>
      </c>
      <c r="F3560" s="25"/>
      <c r="G3560" s="25"/>
      <c r="H3560" s="15"/>
      <c r="I3560" s="15"/>
    </row>
    <row r="3561" ht="24" customHeight="1" spans="1:9">
      <c r="A3561" s="8" t="s">
        <v>30746</v>
      </c>
      <c r="B3561" s="22" t="s">
        <v>30747</v>
      </c>
      <c r="C3561" s="12" t="s">
        <v>178</v>
      </c>
      <c r="D3561" s="8" t="s">
        <v>30748</v>
      </c>
      <c r="E3561" s="10" t="s">
        <v>22732</v>
      </c>
      <c r="F3561" s="25"/>
      <c r="G3561" s="25"/>
      <c r="H3561" s="15"/>
      <c r="I3561" s="15"/>
    </row>
    <row r="3562" ht="24" customHeight="1" spans="1:9">
      <c r="A3562" s="8" t="s">
        <v>30749</v>
      </c>
      <c r="B3562" s="22" t="s">
        <v>30750</v>
      </c>
      <c r="C3562" s="12" t="s">
        <v>178</v>
      </c>
      <c r="D3562" s="8" t="s">
        <v>30751</v>
      </c>
      <c r="E3562" s="10" t="s">
        <v>22732</v>
      </c>
      <c r="F3562" s="25"/>
      <c r="G3562" s="25"/>
      <c r="H3562" s="15"/>
      <c r="I3562" s="15"/>
    </row>
    <row r="3563" ht="24" customHeight="1" spans="1:9">
      <c r="A3563" s="8" t="s">
        <v>30752</v>
      </c>
      <c r="B3563" s="22" t="s">
        <v>30753</v>
      </c>
      <c r="C3563" s="12" t="s">
        <v>178</v>
      </c>
      <c r="D3563" s="8" t="s">
        <v>30754</v>
      </c>
      <c r="E3563" s="10" t="s">
        <v>22732</v>
      </c>
      <c r="F3563" s="25"/>
      <c r="G3563" s="25"/>
      <c r="H3563" s="15"/>
      <c r="I3563" s="15"/>
    </row>
    <row r="3564" ht="24" customHeight="1" spans="1:9">
      <c r="A3564" s="8" t="s">
        <v>30755</v>
      </c>
      <c r="B3564" s="22" t="s">
        <v>30756</v>
      </c>
      <c r="C3564" s="12" t="s">
        <v>178</v>
      </c>
      <c r="D3564" s="8" t="s">
        <v>23445</v>
      </c>
      <c r="E3564" s="10" t="s">
        <v>22732</v>
      </c>
      <c r="F3564" s="25"/>
      <c r="G3564" s="25"/>
      <c r="H3564" s="15"/>
      <c r="I3564" s="15"/>
    </row>
    <row r="3565" ht="24" customHeight="1" spans="1:9">
      <c r="A3565" s="8" t="s">
        <v>30757</v>
      </c>
      <c r="B3565" s="22" t="s">
        <v>30758</v>
      </c>
      <c r="C3565" s="12" t="s">
        <v>178</v>
      </c>
      <c r="D3565" s="8" t="s">
        <v>30759</v>
      </c>
      <c r="E3565" s="10" t="s">
        <v>22732</v>
      </c>
      <c r="F3565" s="25"/>
      <c r="G3565" s="25"/>
      <c r="H3565" s="15"/>
      <c r="I3565" s="15"/>
    </row>
    <row r="3566" ht="24" customHeight="1" spans="1:9">
      <c r="A3566" s="8" t="s">
        <v>30760</v>
      </c>
      <c r="B3566" s="22" t="s">
        <v>30761</v>
      </c>
      <c r="C3566" s="12" t="s">
        <v>178</v>
      </c>
      <c r="D3566" s="8" t="s">
        <v>26770</v>
      </c>
      <c r="E3566" s="10" t="s">
        <v>22732</v>
      </c>
      <c r="F3566" s="25"/>
      <c r="G3566" s="25"/>
      <c r="H3566" s="15"/>
      <c r="I3566" s="15"/>
    </row>
    <row r="3567" ht="24" customHeight="1" spans="1:9">
      <c r="A3567" s="8" t="s">
        <v>30762</v>
      </c>
      <c r="B3567" s="22" t="s">
        <v>30763</v>
      </c>
      <c r="C3567" s="12" t="s">
        <v>178</v>
      </c>
      <c r="D3567" s="8" t="s">
        <v>22927</v>
      </c>
      <c r="E3567" s="10" t="s">
        <v>22732</v>
      </c>
      <c r="F3567" s="25"/>
      <c r="G3567" s="25"/>
      <c r="H3567" s="15"/>
      <c r="I3567" s="15"/>
    </row>
    <row r="3568" ht="24" customHeight="1" spans="1:9">
      <c r="A3568" s="8" t="s">
        <v>30764</v>
      </c>
      <c r="B3568" s="22" t="s">
        <v>30765</v>
      </c>
      <c r="C3568" s="12" t="s">
        <v>178</v>
      </c>
      <c r="D3568" s="8" t="s">
        <v>30766</v>
      </c>
      <c r="E3568" s="10" t="s">
        <v>22732</v>
      </c>
      <c r="F3568" s="25"/>
      <c r="G3568" s="25"/>
      <c r="H3568" s="15"/>
      <c r="I3568" s="15"/>
    </row>
    <row r="3569" ht="24" customHeight="1" spans="1:9">
      <c r="A3569" s="8" t="s">
        <v>30767</v>
      </c>
      <c r="B3569" s="22" t="s">
        <v>30768</v>
      </c>
      <c r="C3569" s="12" t="s">
        <v>178</v>
      </c>
      <c r="D3569" s="8" t="s">
        <v>30769</v>
      </c>
      <c r="E3569" s="10" t="s">
        <v>22732</v>
      </c>
      <c r="F3569" s="25"/>
      <c r="G3569" s="25"/>
      <c r="H3569" s="15"/>
      <c r="I3569" s="15"/>
    </row>
    <row r="3570" ht="24" customHeight="1" spans="1:9">
      <c r="A3570" s="8" t="s">
        <v>30770</v>
      </c>
      <c r="B3570" s="22" t="s">
        <v>30771</v>
      </c>
      <c r="C3570" s="12" t="s">
        <v>178</v>
      </c>
      <c r="D3570" s="8" t="s">
        <v>30772</v>
      </c>
      <c r="E3570" s="10" t="s">
        <v>22732</v>
      </c>
      <c r="F3570" s="25"/>
      <c r="G3570" s="25"/>
      <c r="H3570" s="15"/>
      <c r="I3570" s="15"/>
    </row>
    <row r="3571" ht="24" customHeight="1" spans="1:9">
      <c r="A3571" s="8" t="s">
        <v>30773</v>
      </c>
      <c r="B3571" s="22" t="s">
        <v>30774</v>
      </c>
      <c r="C3571" s="12" t="s">
        <v>178</v>
      </c>
      <c r="D3571" s="8" t="s">
        <v>30775</v>
      </c>
      <c r="E3571" s="10" t="s">
        <v>22732</v>
      </c>
      <c r="F3571" s="25"/>
      <c r="G3571" s="25"/>
      <c r="H3571" s="15"/>
      <c r="I3571" s="15"/>
    </row>
    <row r="3572" ht="24" customHeight="1" spans="1:9">
      <c r="A3572" s="8" t="s">
        <v>30776</v>
      </c>
      <c r="B3572" s="22" t="s">
        <v>30777</v>
      </c>
      <c r="C3572" s="12" t="s">
        <v>178</v>
      </c>
      <c r="D3572" s="8" t="s">
        <v>30778</v>
      </c>
      <c r="E3572" s="10" t="s">
        <v>22732</v>
      </c>
      <c r="F3572" s="25"/>
      <c r="G3572" s="25"/>
      <c r="H3572" s="15"/>
      <c r="I3572" s="15"/>
    </row>
    <row r="3573" ht="24" customHeight="1" spans="1:9">
      <c r="A3573" s="8" t="s">
        <v>30779</v>
      </c>
      <c r="B3573" s="22" t="s">
        <v>30780</v>
      </c>
      <c r="C3573" s="12" t="s">
        <v>178</v>
      </c>
      <c r="D3573" s="8" t="s">
        <v>30781</v>
      </c>
      <c r="E3573" s="10" t="s">
        <v>22732</v>
      </c>
      <c r="F3573" s="25"/>
      <c r="G3573" s="25"/>
      <c r="H3573" s="15"/>
      <c r="I3573" s="15"/>
    </row>
    <row r="3574" ht="24" customHeight="1" spans="1:9">
      <c r="A3574" s="8" t="s">
        <v>30782</v>
      </c>
      <c r="B3574" s="22" t="s">
        <v>30783</v>
      </c>
      <c r="C3574" s="12" t="s">
        <v>178</v>
      </c>
      <c r="D3574" s="8" t="s">
        <v>26530</v>
      </c>
      <c r="E3574" s="10" t="s">
        <v>22732</v>
      </c>
      <c r="F3574" s="25"/>
      <c r="G3574" s="25"/>
      <c r="H3574" s="15"/>
      <c r="I3574" s="15"/>
    </row>
    <row r="3575" ht="24" customHeight="1" spans="1:9">
      <c r="A3575" s="8" t="s">
        <v>30784</v>
      </c>
      <c r="B3575" s="22" t="s">
        <v>30785</v>
      </c>
      <c r="C3575" s="12" t="s">
        <v>178</v>
      </c>
      <c r="D3575" s="8" t="s">
        <v>30786</v>
      </c>
      <c r="E3575" s="10" t="s">
        <v>22732</v>
      </c>
      <c r="F3575" s="25"/>
      <c r="G3575" s="25"/>
      <c r="H3575" s="15"/>
      <c r="I3575" s="15"/>
    </row>
    <row r="3576" ht="24" customHeight="1" spans="1:9">
      <c r="A3576" s="8" t="s">
        <v>30787</v>
      </c>
      <c r="B3576" s="22" t="s">
        <v>30788</v>
      </c>
      <c r="C3576" s="12" t="s">
        <v>178</v>
      </c>
      <c r="D3576" s="8" t="s">
        <v>30789</v>
      </c>
      <c r="E3576" s="10" t="s">
        <v>22732</v>
      </c>
      <c r="F3576" s="25"/>
      <c r="G3576" s="25"/>
      <c r="H3576" s="15"/>
      <c r="I3576" s="15"/>
    </row>
    <row r="3577" ht="24" customHeight="1" spans="1:9">
      <c r="A3577" s="8" t="s">
        <v>30790</v>
      </c>
      <c r="B3577" s="22" t="s">
        <v>30791</v>
      </c>
      <c r="C3577" s="12" t="s">
        <v>178</v>
      </c>
      <c r="D3577" s="8" t="s">
        <v>30792</v>
      </c>
      <c r="E3577" s="10" t="s">
        <v>22732</v>
      </c>
      <c r="F3577" s="25"/>
      <c r="G3577" s="25"/>
      <c r="H3577" s="15"/>
      <c r="I3577" s="15"/>
    </row>
    <row r="3578" ht="24" customHeight="1" spans="1:9">
      <c r="A3578" s="8" t="s">
        <v>30793</v>
      </c>
      <c r="B3578" s="22" t="s">
        <v>30794</v>
      </c>
      <c r="C3578" s="12" t="s">
        <v>178</v>
      </c>
      <c r="D3578" s="8" t="s">
        <v>30795</v>
      </c>
      <c r="E3578" s="10" t="s">
        <v>22732</v>
      </c>
      <c r="F3578" s="25"/>
      <c r="G3578" s="25"/>
      <c r="H3578" s="15"/>
      <c r="I3578" s="15"/>
    </row>
    <row r="3579" ht="24" customHeight="1" spans="1:9">
      <c r="A3579" s="8" t="s">
        <v>30796</v>
      </c>
      <c r="B3579" s="22" t="s">
        <v>30797</v>
      </c>
      <c r="C3579" s="12" t="s">
        <v>178</v>
      </c>
      <c r="D3579" s="8" t="s">
        <v>30798</v>
      </c>
      <c r="E3579" s="10" t="s">
        <v>22732</v>
      </c>
      <c r="F3579" s="25"/>
      <c r="G3579" s="25"/>
      <c r="H3579" s="15"/>
      <c r="I3579" s="15"/>
    </row>
    <row r="3580" ht="24" customHeight="1" spans="1:9">
      <c r="A3580" s="8" t="s">
        <v>30799</v>
      </c>
      <c r="B3580" s="22" t="s">
        <v>30800</v>
      </c>
      <c r="C3580" s="12" t="s">
        <v>178</v>
      </c>
      <c r="D3580" s="8" t="s">
        <v>30801</v>
      </c>
      <c r="E3580" s="10" t="s">
        <v>22732</v>
      </c>
      <c r="F3580" s="25"/>
      <c r="G3580" s="25"/>
      <c r="H3580" s="15"/>
      <c r="I3580" s="15"/>
    </row>
    <row r="3581" ht="24" customHeight="1" spans="1:9">
      <c r="A3581" s="8" t="s">
        <v>30802</v>
      </c>
      <c r="B3581" s="22" t="s">
        <v>30803</v>
      </c>
      <c r="C3581" s="12" t="s">
        <v>178</v>
      </c>
      <c r="D3581" s="8" t="s">
        <v>30804</v>
      </c>
      <c r="E3581" s="10" t="s">
        <v>22732</v>
      </c>
      <c r="F3581" s="25"/>
      <c r="G3581" s="25"/>
      <c r="H3581" s="15"/>
      <c r="I3581" s="15"/>
    </row>
    <row r="3582" ht="24" customHeight="1" spans="1:9">
      <c r="A3582" s="8" t="s">
        <v>30805</v>
      </c>
      <c r="B3582" s="22" t="s">
        <v>30806</v>
      </c>
      <c r="C3582" s="12" t="s">
        <v>178</v>
      </c>
      <c r="D3582" s="8" t="s">
        <v>29285</v>
      </c>
      <c r="E3582" s="10" t="s">
        <v>22732</v>
      </c>
      <c r="F3582" s="25"/>
      <c r="G3582" s="25"/>
      <c r="H3582" s="15"/>
      <c r="I3582" s="15"/>
    </row>
    <row r="3583" ht="24" customHeight="1" spans="1:9">
      <c r="A3583" s="8" t="s">
        <v>30807</v>
      </c>
      <c r="B3583" s="22" t="s">
        <v>30808</v>
      </c>
      <c r="C3583" s="12" t="s">
        <v>178</v>
      </c>
      <c r="D3583" s="8" t="s">
        <v>30809</v>
      </c>
      <c r="E3583" s="10" t="s">
        <v>22732</v>
      </c>
      <c r="F3583" s="25"/>
      <c r="G3583" s="25"/>
      <c r="H3583" s="15"/>
      <c r="I3583" s="15"/>
    </row>
    <row r="3584" ht="24" customHeight="1" spans="1:9">
      <c r="A3584" s="8" t="s">
        <v>30810</v>
      </c>
      <c r="B3584" s="22" t="s">
        <v>30811</v>
      </c>
      <c r="C3584" s="12" t="s">
        <v>178</v>
      </c>
      <c r="D3584" s="8" t="s">
        <v>30812</v>
      </c>
      <c r="E3584" s="10" t="s">
        <v>22732</v>
      </c>
      <c r="F3584" s="25"/>
      <c r="G3584" s="25"/>
      <c r="H3584" s="15"/>
      <c r="I3584" s="15"/>
    </row>
    <row r="3585" ht="24" customHeight="1" spans="1:9">
      <c r="A3585" s="8" t="s">
        <v>30813</v>
      </c>
      <c r="B3585" s="22" t="s">
        <v>30814</v>
      </c>
      <c r="C3585" s="12" t="s">
        <v>178</v>
      </c>
      <c r="D3585" s="8" t="s">
        <v>22949</v>
      </c>
      <c r="E3585" s="10" t="s">
        <v>22732</v>
      </c>
      <c r="F3585" s="25"/>
      <c r="G3585" s="25"/>
      <c r="H3585" s="15"/>
      <c r="I3585" s="15"/>
    </row>
    <row r="3586" ht="24" customHeight="1" spans="1:9">
      <c r="A3586" s="8" t="s">
        <v>30815</v>
      </c>
      <c r="B3586" s="22" t="s">
        <v>30816</v>
      </c>
      <c r="C3586" s="12" t="s">
        <v>178</v>
      </c>
      <c r="D3586" s="8" t="s">
        <v>24285</v>
      </c>
      <c r="E3586" s="10" t="s">
        <v>22732</v>
      </c>
      <c r="F3586" s="25"/>
      <c r="G3586" s="25"/>
      <c r="H3586" s="15"/>
      <c r="I3586" s="15"/>
    </row>
    <row r="3587" ht="24" customHeight="1" spans="1:9">
      <c r="A3587" s="8" t="s">
        <v>30817</v>
      </c>
      <c r="B3587" s="22" t="s">
        <v>30818</v>
      </c>
      <c r="C3587" s="12" t="s">
        <v>178</v>
      </c>
      <c r="D3587" s="8" t="s">
        <v>30819</v>
      </c>
      <c r="E3587" s="10" t="s">
        <v>22732</v>
      </c>
      <c r="F3587" s="25"/>
      <c r="G3587" s="25"/>
      <c r="H3587" s="15"/>
      <c r="I3587" s="15"/>
    </row>
    <row r="3588" ht="24" customHeight="1" spans="1:9">
      <c r="A3588" s="8" t="s">
        <v>30820</v>
      </c>
      <c r="B3588" s="22" t="s">
        <v>30821</v>
      </c>
      <c r="C3588" s="12" t="s">
        <v>178</v>
      </c>
      <c r="D3588" s="8" t="s">
        <v>30822</v>
      </c>
      <c r="E3588" s="10" t="s">
        <v>22732</v>
      </c>
      <c r="F3588" s="25"/>
      <c r="G3588" s="25"/>
      <c r="H3588" s="15"/>
      <c r="I3588" s="15"/>
    </row>
    <row r="3589" ht="24" customHeight="1" spans="1:9">
      <c r="A3589" s="8" t="s">
        <v>30823</v>
      </c>
      <c r="B3589" s="22" t="s">
        <v>30824</v>
      </c>
      <c r="C3589" s="12" t="s">
        <v>178</v>
      </c>
      <c r="D3589" s="8" t="s">
        <v>30825</v>
      </c>
      <c r="E3589" s="10" t="s">
        <v>22732</v>
      </c>
      <c r="F3589" s="25"/>
      <c r="G3589" s="25"/>
      <c r="H3589" s="15"/>
      <c r="I3589" s="15"/>
    </row>
    <row r="3590" ht="24" customHeight="1" spans="1:9">
      <c r="A3590" s="8" t="s">
        <v>30826</v>
      </c>
      <c r="B3590" s="22" t="s">
        <v>30827</v>
      </c>
      <c r="C3590" s="12" t="s">
        <v>178</v>
      </c>
      <c r="D3590" s="8" t="s">
        <v>30828</v>
      </c>
      <c r="E3590" s="10" t="s">
        <v>22732</v>
      </c>
      <c r="F3590" s="25"/>
      <c r="G3590" s="25"/>
      <c r="H3590" s="15"/>
      <c r="I3590" s="15"/>
    </row>
    <row r="3591" ht="24" customHeight="1" spans="1:9">
      <c r="A3591" s="8" t="s">
        <v>30829</v>
      </c>
      <c r="B3591" s="22" t="s">
        <v>30830</v>
      </c>
      <c r="C3591" s="12" t="s">
        <v>178</v>
      </c>
      <c r="D3591" s="8" t="s">
        <v>30831</v>
      </c>
      <c r="E3591" s="10" t="s">
        <v>22732</v>
      </c>
      <c r="F3591" s="25"/>
      <c r="G3591" s="25"/>
      <c r="H3591" s="15"/>
      <c r="I3591" s="15"/>
    </row>
    <row r="3592" ht="24" customHeight="1" spans="1:9">
      <c r="A3592" s="8" t="s">
        <v>30832</v>
      </c>
      <c r="B3592" s="22" t="s">
        <v>30833</v>
      </c>
      <c r="C3592" s="12" t="s">
        <v>178</v>
      </c>
      <c r="D3592" s="8" t="s">
        <v>30834</v>
      </c>
      <c r="E3592" s="10" t="s">
        <v>22732</v>
      </c>
      <c r="F3592" s="25"/>
      <c r="G3592" s="25"/>
      <c r="H3592" s="15"/>
      <c r="I3592" s="15"/>
    </row>
    <row r="3593" ht="24" customHeight="1" spans="1:9">
      <c r="A3593" s="8" t="s">
        <v>30835</v>
      </c>
      <c r="B3593" s="22" t="s">
        <v>30836</v>
      </c>
      <c r="C3593" s="12" t="s">
        <v>178</v>
      </c>
      <c r="D3593" s="8" t="s">
        <v>30837</v>
      </c>
      <c r="E3593" s="10" t="s">
        <v>22732</v>
      </c>
      <c r="F3593" s="25"/>
      <c r="G3593" s="25"/>
      <c r="H3593" s="15"/>
      <c r="I3593" s="15"/>
    </row>
    <row r="3594" ht="24" customHeight="1" spans="1:9">
      <c r="A3594" s="8" t="s">
        <v>30838</v>
      </c>
      <c r="B3594" s="22" t="s">
        <v>30839</v>
      </c>
      <c r="C3594" s="12" t="s">
        <v>178</v>
      </c>
      <c r="D3594" s="8" t="s">
        <v>30840</v>
      </c>
      <c r="E3594" s="10" t="s">
        <v>22732</v>
      </c>
      <c r="F3594" s="25"/>
      <c r="G3594" s="25"/>
      <c r="H3594" s="15"/>
      <c r="I3594" s="15"/>
    </row>
    <row r="3595" ht="24" customHeight="1" spans="1:9">
      <c r="A3595" s="8" t="s">
        <v>30841</v>
      </c>
      <c r="B3595" s="22" t="s">
        <v>30842</v>
      </c>
      <c r="C3595" s="12" t="s">
        <v>178</v>
      </c>
      <c r="D3595" s="8" t="s">
        <v>30843</v>
      </c>
      <c r="E3595" s="10" t="s">
        <v>22732</v>
      </c>
      <c r="F3595" s="25"/>
      <c r="G3595" s="25"/>
      <c r="H3595" s="15"/>
      <c r="I3595" s="15"/>
    </row>
    <row r="3596" ht="24" customHeight="1" spans="1:9">
      <c r="A3596" s="8" t="s">
        <v>30844</v>
      </c>
      <c r="B3596" s="22" t="s">
        <v>30845</v>
      </c>
      <c r="C3596" s="12" t="s">
        <v>178</v>
      </c>
      <c r="D3596" s="8" t="s">
        <v>30846</v>
      </c>
      <c r="E3596" s="10" t="s">
        <v>22732</v>
      </c>
      <c r="F3596" s="25"/>
      <c r="G3596" s="25"/>
      <c r="H3596" s="15"/>
      <c r="I3596" s="15"/>
    </row>
    <row r="3597" ht="24" customHeight="1" spans="1:9">
      <c r="A3597" s="8" t="s">
        <v>30847</v>
      </c>
      <c r="B3597" s="22" t="s">
        <v>30848</v>
      </c>
      <c r="C3597" s="12" t="s">
        <v>178</v>
      </c>
      <c r="D3597" s="8" t="s">
        <v>30849</v>
      </c>
      <c r="E3597" s="10" t="s">
        <v>22732</v>
      </c>
      <c r="F3597" s="25"/>
      <c r="G3597" s="25"/>
      <c r="H3597" s="15"/>
      <c r="I3597" s="15"/>
    </row>
    <row r="3598" ht="24" customHeight="1" spans="1:9">
      <c r="A3598" s="8" t="s">
        <v>30850</v>
      </c>
      <c r="B3598" s="22" t="s">
        <v>30851</v>
      </c>
      <c r="C3598" s="12" t="s">
        <v>178</v>
      </c>
      <c r="D3598" s="8" t="s">
        <v>30852</v>
      </c>
      <c r="E3598" s="10" t="s">
        <v>22732</v>
      </c>
      <c r="F3598" s="25"/>
      <c r="G3598" s="25"/>
      <c r="H3598" s="15"/>
      <c r="I3598" s="15"/>
    </row>
    <row r="3599" ht="24" customHeight="1" spans="1:9">
      <c r="A3599" s="8" t="s">
        <v>30853</v>
      </c>
      <c r="B3599" s="22" t="s">
        <v>30854</v>
      </c>
      <c r="C3599" s="12" t="s">
        <v>178</v>
      </c>
      <c r="D3599" s="8" t="s">
        <v>30855</v>
      </c>
      <c r="E3599" s="10" t="s">
        <v>22732</v>
      </c>
      <c r="F3599" s="25"/>
      <c r="G3599" s="25"/>
      <c r="H3599" s="15"/>
      <c r="I3599" s="15"/>
    </row>
    <row r="3600" ht="24" customHeight="1" spans="1:9">
      <c r="A3600" s="8" t="s">
        <v>30856</v>
      </c>
      <c r="B3600" s="22" t="s">
        <v>30857</v>
      </c>
      <c r="C3600" s="12" t="s">
        <v>178</v>
      </c>
      <c r="D3600" s="8" t="s">
        <v>30858</v>
      </c>
      <c r="E3600" s="10" t="s">
        <v>22732</v>
      </c>
      <c r="F3600" s="25"/>
      <c r="G3600" s="25"/>
      <c r="H3600" s="15"/>
      <c r="I3600" s="15"/>
    </row>
    <row r="3601" ht="24" customHeight="1" spans="1:9">
      <c r="A3601" s="8" t="s">
        <v>30859</v>
      </c>
      <c r="B3601" s="22" t="s">
        <v>30860</v>
      </c>
      <c r="C3601" s="12" t="s">
        <v>178</v>
      </c>
      <c r="D3601" s="8" t="s">
        <v>30506</v>
      </c>
      <c r="E3601" s="10" t="s">
        <v>22732</v>
      </c>
      <c r="F3601" s="25"/>
      <c r="G3601" s="25"/>
      <c r="H3601" s="15"/>
      <c r="I3601" s="15"/>
    </row>
    <row r="3602" ht="24" customHeight="1" spans="1:9">
      <c r="A3602" s="8" t="s">
        <v>30861</v>
      </c>
      <c r="B3602" s="22" t="s">
        <v>30862</v>
      </c>
      <c r="C3602" s="12" t="s">
        <v>178</v>
      </c>
      <c r="D3602" s="8" t="s">
        <v>30863</v>
      </c>
      <c r="E3602" s="10" t="s">
        <v>22732</v>
      </c>
      <c r="F3602" s="25"/>
      <c r="G3602" s="25"/>
      <c r="H3602" s="15"/>
      <c r="I3602" s="15"/>
    </row>
    <row r="3603" ht="24" customHeight="1" spans="1:9">
      <c r="A3603" s="8" t="s">
        <v>30864</v>
      </c>
      <c r="B3603" s="22" t="s">
        <v>30865</v>
      </c>
      <c r="C3603" s="12" t="s">
        <v>178</v>
      </c>
      <c r="D3603" s="8" t="s">
        <v>29320</v>
      </c>
      <c r="E3603" s="10" t="s">
        <v>22732</v>
      </c>
      <c r="F3603" s="25"/>
      <c r="G3603" s="25"/>
      <c r="H3603" s="15"/>
      <c r="I3603" s="15"/>
    </row>
    <row r="3604" ht="24" customHeight="1" spans="1:9">
      <c r="A3604" s="8" t="s">
        <v>30866</v>
      </c>
      <c r="B3604" s="22" t="s">
        <v>30867</v>
      </c>
      <c r="C3604" s="12" t="s">
        <v>178</v>
      </c>
      <c r="D3604" s="8" t="s">
        <v>30868</v>
      </c>
      <c r="E3604" s="10" t="s">
        <v>22732</v>
      </c>
      <c r="F3604" s="25"/>
      <c r="G3604" s="25"/>
      <c r="H3604" s="15"/>
      <c r="I3604" s="15"/>
    </row>
    <row r="3605" ht="24" customHeight="1" spans="1:9">
      <c r="A3605" s="8" t="s">
        <v>30869</v>
      </c>
      <c r="B3605" s="22" t="s">
        <v>30870</v>
      </c>
      <c r="C3605" s="12" t="s">
        <v>178</v>
      </c>
      <c r="D3605" s="8" t="s">
        <v>30871</v>
      </c>
      <c r="E3605" s="10" t="s">
        <v>22732</v>
      </c>
      <c r="F3605" s="25"/>
      <c r="G3605" s="25"/>
      <c r="H3605" s="15"/>
      <c r="I3605" s="15"/>
    </row>
    <row r="3606" ht="24" customHeight="1" spans="1:9">
      <c r="A3606" s="8" t="s">
        <v>30872</v>
      </c>
      <c r="B3606" s="22" t="s">
        <v>30873</v>
      </c>
      <c r="C3606" s="12" t="s">
        <v>178</v>
      </c>
      <c r="D3606" s="8" t="s">
        <v>30874</v>
      </c>
      <c r="E3606" s="10" t="s">
        <v>22732</v>
      </c>
      <c r="F3606" s="25"/>
      <c r="G3606" s="25"/>
      <c r="H3606" s="15"/>
      <c r="I3606" s="15"/>
    </row>
    <row r="3607" ht="24" customHeight="1" spans="1:9">
      <c r="A3607" s="8" t="s">
        <v>30875</v>
      </c>
      <c r="B3607" s="22" t="s">
        <v>30876</v>
      </c>
      <c r="C3607" s="12" t="s">
        <v>178</v>
      </c>
      <c r="D3607" s="8" t="s">
        <v>30877</v>
      </c>
      <c r="E3607" s="10" t="s">
        <v>22732</v>
      </c>
      <c r="F3607" s="25"/>
      <c r="G3607" s="25"/>
      <c r="H3607" s="15"/>
      <c r="I3607" s="15"/>
    </row>
    <row r="3608" ht="24" customHeight="1" spans="1:9">
      <c r="A3608" s="8" t="s">
        <v>30878</v>
      </c>
      <c r="B3608" s="22" t="s">
        <v>30879</v>
      </c>
      <c r="C3608" s="12" t="s">
        <v>178</v>
      </c>
      <c r="D3608" s="8" t="s">
        <v>24060</v>
      </c>
      <c r="E3608" s="10" t="s">
        <v>22732</v>
      </c>
      <c r="F3608" s="25"/>
      <c r="G3608" s="25"/>
      <c r="H3608" s="15"/>
      <c r="I3608" s="15"/>
    </row>
    <row r="3609" ht="24" customHeight="1" spans="1:9">
      <c r="A3609" s="8" t="s">
        <v>30880</v>
      </c>
      <c r="B3609" s="22" t="s">
        <v>30881</v>
      </c>
      <c r="C3609" s="12" t="s">
        <v>178</v>
      </c>
      <c r="D3609" s="8" t="s">
        <v>30882</v>
      </c>
      <c r="E3609" s="10" t="s">
        <v>22732</v>
      </c>
      <c r="F3609" s="25"/>
      <c r="G3609" s="25"/>
      <c r="H3609" s="15"/>
      <c r="I3609" s="15"/>
    </row>
    <row r="3610" ht="24" customHeight="1" spans="1:9">
      <c r="A3610" s="8" t="s">
        <v>30883</v>
      </c>
      <c r="B3610" s="22" t="s">
        <v>30884</v>
      </c>
      <c r="C3610" s="12" t="s">
        <v>178</v>
      </c>
      <c r="D3610" s="8" t="s">
        <v>30885</v>
      </c>
      <c r="E3610" s="10" t="s">
        <v>22732</v>
      </c>
      <c r="F3610" s="25"/>
      <c r="G3610" s="25"/>
      <c r="H3610" s="15"/>
      <c r="I3610" s="15"/>
    </row>
    <row r="3611" ht="24" customHeight="1" spans="1:9">
      <c r="A3611" s="8" t="s">
        <v>30886</v>
      </c>
      <c r="B3611" s="22" t="s">
        <v>30887</v>
      </c>
      <c r="C3611" s="12" t="s">
        <v>178</v>
      </c>
      <c r="D3611" s="8" t="s">
        <v>30888</v>
      </c>
      <c r="E3611" s="10" t="s">
        <v>22732</v>
      </c>
      <c r="F3611" s="25"/>
      <c r="G3611" s="25"/>
      <c r="H3611" s="15"/>
      <c r="I3611" s="15"/>
    </row>
    <row r="3612" ht="24" customHeight="1" spans="1:9">
      <c r="A3612" s="8" t="s">
        <v>30889</v>
      </c>
      <c r="B3612" s="22" t="s">
        <v>30890</v>
      </c>
      <c r="C3612" s="12" t="s">
        <v>178</v>
      </c>
      <c r="D3612" s="8" t="s">
        <v>30891</v>
      </c>
      <c r="E3612" s="10" t="s">
        <v>22732</v>
      </c>
      <c r="F3612" s="25"/>
      <c r="G3612" s="25"/>
      <c r="H3612" s="15"/>
      <c r="I3612" s="15"/>
    </row>
    <row r="3613" ht="24" customHeight="1" spans="1:9">
      <c r="A3613" s="8" t="s">
        <v>30892</v>
      </c>
      <c r="B3613" s="22" t="s">
        <v>30893</v>
      </c>
      <c r="C3613" s="12" t="s">
        <v>178</v>
      </c>
      <c r="D3613" s="8" t="s">
        <v>30894</v>
      </c>
      <c r="E3613" s="10" t="s">
        <v>22732</v>
      </c>
      <c r="F3613" s="25"/>
      <c r="G3613" s="25"/>
      <c r="H3613" s="15"/>
      <c r="I3613" s="15"/>
    </row>
    <row r="3614" ht="24" customHeight="1" spans="1:9">
      <c r="A3614" s="8" t="s">
        <v>30895</v>
      </c>
      <c r="B3614" s="22" t="s">
        <v>30896</v>
      </c>
      <c r="C3614" s="12" t="s">
        <v>178</v>
      </c>
      <c r="D3614" s="8" t="s">
        <v>30897</v>
      </c>
      <c r="E3614" s="10" t="s">
        <v>22732</v>
      </c>
      <c r="F3614" s="25"/>
      <c r="G3614" s="25"/>
      <c r="H3614" s="15"/>
      <c r="I3614" s="15"/>
    </row>
    <row r="3615" ht="24" customHeight="1" spans="1:9">
      <c r="A3615" s="8" t="s">
        <v>30898</v>
      </c>
      <c r="B3615" s="22" t="s">
        <v>30899</v>
      </c>
      <c r="C3615" s="12" t="s">
        <v>178</v>
      </c>
      <c r="D3615" s="8" t="s">
        <v>30900</v>
      </c>
      <c r="E3615" s="10" t="s">
        <v>22732</v>
      </c>
      <c r="F3615" s="25"/>
      <c r="G3615" s="25"/>
      <c r="H3615" s="15"/>
      <c r="I3615" s="15"/>
    </row>
    <row r="3616" ht="24" customHeight="1" spans="1:9">
      <c r="A3616" s="8" t="s">
        <v>30901</v>
      </c>
      <c r="B3616" s="22" t="s">
        <v>30902</v>
      </c>
      <c r="C3616" s="12" t="s">
        <v>178</v>
      </c>
      <c r="D3616" s="8" t="s">
        <v>30903</v>
      </c>
      <c r="E3616" s="10" t="s">
        <v>22732</v>
      </c>
      <c r="F3616" s="25"/>
      <c r="G3616" s="25"/>
      <c r="H3616" s="15"/>
      <c r="I3616" s="15"/>
    </row>
    <row r="3617" ht="24" customHeight="1" spans="1:9">
      <c r="A3617" s="8" t="s">
        <v>30904</v>
      </c>
      <c r="B3617" s="22" t="s">
        <v>30905</v>
      </c>
      <c r="C3617" s="12" t="s">
        <v>178</v>
      </c>
      <c r="D3617" s="8" t="s">
        <v>30906</v>
      </c>
      <c r="E3617" s="10" t="s">
        <v>22732</v>
      </c>
      <c r="F3617" s="25"/>
      <c r="G3617" s="25"/>
      <c r="H3617" s="15"/>
      <c r="I3617" s="15"/>
    </row>
    <row r="3618" ht="24" customHeight="1" spans="1:9">
      <c r="A3618" s="8" t="s">
        <v>30907</v>
      </c>
      <c r="B3618" s="22" t="s">
        <v>30908</v>
      </c>
      <c r="C3618" s="12" t="s">
        <v>178</v>
      </c>
      <c r="D3618" s="8" t="s">
        <v>30909</v>
      </c>
      <c r="E3618" s="10" t="s">
        <v>22732</v>
      </c>
      <c r="F3618" s="25"/>
      <c r="G3618" s="25"/>
      <c r="H3618" s="15"/>
      <c r="I3618" s="15"/>
    </row>
    <row r="3619" ht="24" customHeight="1" spans="1:9">
      <c r="A3619" s="8" t="s">
        <v>30910</v>
      </c>
      <c r="B3619" s="22" t="s">
        <v>30911</v>
      </c>
      <c r="C3619" s="12" t="s">
        <v>178</v>
      </c>
      <c r="D3619" s="8" t="s">
        <v>30912</v>
      </c>
      <c r="E3619" s="10" t="s">
        <v>22732</v>
      </c>
      <c r="F3619" s="25"/>
      <c r="G3619" s="25"/>
      <c r="H3619" s="15"/>
      <c r="I3619" s="15"/>
    </row>
    <row r="3620" ht="24" customHeight="1" spans="1:9">
      <c r="A3620" s="8" t="s">
        <v>30913</v>
      </c>
      <c r="B3620" s="22" t="s">
        <v>30914</v>
      </c>
      <c r="C3620" s="12" t="s">
        <v>178</v>
      </c>
      <c r="D3620" s="8" t="s">
        <v>30915</v>
      </c>
      <c r="E3620" s="10" t="s">
        <v>22732</v>
      </c>
      <c r="F3620" s="25"/>
      <c r="G3620" s="25"/>
      <c r="H3620" s="15"/>
      <c r="I3620" s="15"/>
    </row>
    <row r="3621" ht="24" customHeight="1" spans="1:9">
      <c r="A3621" s="8" t="s">
        <v>30916</v>
      </c>
      <c r="B3621" s="22" t="s">
        <v>9173</v>
      </c>
      <c r="C3621" s="12" t="s">
        <v>178</v>
      </c>
      <c r="D3621" s="8" t="s">
        <v>30917</v>
      </c>
      <c r="E3621" s="10" t="s">
        <v>22732</v>
      </c>
      <c r="F3621" s="25"/>
      <c r="G3621" s="25"/>
      <c r="H3621" s="15"/>
      <c r="I3621" s="15"/>
    </row>
    <row r="3622" ht="24" customHeight="1" spans="1:9">
      <c r="A3622" s="8" t="s">
        <v>30918</v>
      </c>
      <c r="B3622" s="22" t="s">
        <v>9174</v>
      </c>
      <c r="C3622" s="12" t="s">
        <v>178</v>
      </c>
      <c r="D3622" s="8" t="s">
        <v>30919</v>
      </c>
      <c r="E3622" s="10" t="s">
        <v>22732</v>
      </c>
      <c r="F3622" s="25"/>
      <c r="G3622" s="25"/>
      <c r="H3622" s="15"/>
      <c r="I3622" s="15"/>
    </row>
    <row r="3623" ht="24" customHeight="1" spans="1:9">
      <c r="A3623" s="8" t="s">
        <v>30920</v>
      </c>
      <c r="B3623" s="22" t="s">
        <v>9175</v>
      </c>
      <c r="C3623" s="12" t="s">
        <v>178</v>
      </c>
      <c r="D3623" s="8" t="s">
        <v>30921</v>
      </c>
      <c r="E3623" s="10" t="s">
        <v>22732</v>
      </c>
      <c r="F3623" s="25"/>
      <c r="G3623" s="25"/>
      <c r="H3623" s="15"/>
      <c r="I3623" s="15"/>
    </row>
    <row r="3624" ht="24" customHeight="1" spans="1:9">
      <c r="A3624" s="8" t="s">
        <v>30922</v>
      </c>
      <c r="B3624" s="22" t="s">
        <v>9176</v>
      </c>
      <c r="C3624" s="12" t="s">
        <v>448</v>
      </c>
      <c r="D3624" s="8" t="s">
        <v>30923</v>
      </c>
      <c r="E3624" s="10" t="s">
        <v>22732</v>
      </c>
      <c r="F3624" s="25"/>
      <c r="G3624" s="25"/>
      <c r="H3624" s="15"/>
      <c r="I3624" s="15"/>
    </row>
    <row r="3625" ht="24" customHeight="1" spans="1:9">
      <c r="A3625" s="8" t="s">
        <v>30924</v>
      </c>
      <c r="B3625" s="22" t="s">
        <v>9177</v>
      </c>
      <c r="C3625" s="12" t="s">
        <v>178</v>
      </c>
      <c r="D3625" s="8" t="s">
        <v>30925</v>
      </c>
      <c r="E3625" s="10" t="s">
        <v>22732</v>
      </c>
      <c r="F3625" s="25"/>
      <c r="G3625" s="25"/>
      <c r="H3625" s="15"/>
      <c r="I3625" s="15"/>
    </row>
    <row r="3626" ht="24" customHeight="1" spans="1:9">
      <c r="A3626" s="8" t="s">
        <v>30926</v>
      </c>
      <c r="B3626" s="22" t="s">
        <v>9178</v>
      </c>
      <c r="C3626" s="12" t="s">
        <v>178</v>
      </c>
      <c r="D3626" s="8" t="s">
        <v>30927</v>
      </c>
      <c r="E3626" s="10" t="s">
        <v>22732</v>
      </c>
      <c r="F3626" s="25"/>
      <c r="G3626" s="25"/>
      <c r="H3626" s="15"/>
      <c r="I3626" s="15"/>
    </row>
    <row r="3627" ht="24" customHeight="1" spans="1:9">
      <c r="A3627" s="8" t="s">
        <v>30928</v>
      </c>
      <c r="B3627" s="22" t="s">
        <v>9179</v>
      </c>
      <c r="C3627" s="12" t="s">
        <v>178</v>
      </c>
      <c r="D3627" s="8" t="s">
        <v>30929</v>
      </c>
      <c r="E3627" s="10" t="s">
        <v>22732</v>
      </c>
      <c r="F3627" s="25"/>
      <c r="G3627" s="25"/>
      <c r="H3627" s="15"/>
      <c r="I3627" s="15"/>
    </row>
    <row r="3628" ht="24" customHeight="1" spans="1:9">
      <c r="A3628" s="8" t="s">
        <v>30930</v>
      </c>
      <c r="B3628" s="22" t="s">
        <v>9180</v>
      </c>
      <c r="C3628" s="12" t="s">
        <v>178</v>
      </c>
      <c r="D3628" s="8" t="s">
        <v>30931</v>
      </c>
      <c r="E3628" s="10" t="s">
        <v>22732</v>
      </c>
      <c r="F3628" s="25"/>
      <c r="G3628" s="25"/>
      <c r="H3628" s="15"/>
      <c r="I3628" s="15"/>
    </row>
    <row r="3629" ht="24" customHeight="1" spans="1:9">
      <c r="A3629" s="8" t="s">
        <v>30932</v>
      </c>
      <c r="B3629" s="22" t="s">
        <v>9181</v>
      </c>
      <c r="C3629" s="12" t="s">
        <v>178</v>
      </c>
      <c r="D3629" s="8" t="s">
        <v>30933</v>
      </c>
      <c r="E3629" s="10" t="s">
        <v>22732</v>
      </c>
      <c r="F3629" s="25"/>
      <c r="G3629" s="25"/>
      <c r="H3629" s="15"/>
      <c r="I3629" s="15"/>
    </row>
    <row r="3630" ht="24" customHeight="1" spans="1:9">
      <c r="A3630" s="8" t="s">
        <v>30934</v>
      </c>
      <c r="B3630" s="22" t="s">
        <v>9182</v>
      </c>
      <c r="C3630" s="12" t="s">
        <v>178</v>
      </c>
      <c r="D3630" s="8" t="s">
        <v>29572</v>
      </c>
      <c r="E3630" s="10" t="s">
        <v>22732</v>
      </c>
      <c r="F3630" s="25"/>
      <c r="G3630" s="25"/>
      <c r="H3630" s="15"/>
      <c r="I3630" s="15"/>
    </row>
    <row r="3631" ht="24" customHeight="1" spans="1:9">
      <c r="A3631" s="8" t="s">
        <v>30935</v>
      </c>
      <c r="B3631" s="22" t="s">
        <v>9183</v>
      </c>
      <c r="C3631" s="12" t="s">
        <v>178</v>
      </c>
      <c r="D3631" s="8" t="s">
        <v>30936</v>
      </c>
      <c r="E3631" s="10" t="s">
        <v>22732</v>
      </c>
      <c r="F3631" s="25"/>
      <c r="G3631" s="25"/>
      <c r="H3631" s="15"/>
      <c r="I3631" s="15"/>
    </row>
    <row r="3632" ht="24" customHeight="1" spans="1:9">
      <c r="A3632" s="8" t="s">
        <v>30937</v>
      </c>
      <c r="B3632" s="22" t="s">
        <v>9184</v>
      </c>
      <c r="C3632" s="12" t="s">
        <v>178</v>
      </c>
      <c r="D3632" s="8" t="s">
        <v>30938</v>
      </c>
      <c r="E3632" s="10" t="s">
        <v>22732</v>
      </c>
      <c r="F3632" s="25"/>
      <c r="G3632" s="25"/>
      <c r="H3632" s="15"/>
      <c r="I3632" s="15"/>
    </row>
    <row r="3633" ht="24" customHeight="1" spans="1:9">
      <c r="A3633" s="8" t="s">
        <v>30939</v>
      </c>
      <c r="B3633" s="22" t="s">
        <v>9185</v>
      </c>
      <c r="C3633" s="12" t="s">
        <v>178</v>
      </c>
      <c r="D3633" s="8" t="s">
        <v>30940</v>
      </c>
      <c r="E3633" s="10" t="s">
        <v>22732</v>
      </c>
      <c r="F3633" s="25"/>
      <c r="G3633" s="25"/>
      <c r="H3633" s="15"/>
      <c r="I3633" s="15"/>
    </row>
    <row r="3634" ht="24" customHeight="1" spans="1:9">
      <c r="A3634" s="8" t="s">
        <v>30941</v>
      </c>
      <c r="B3634" s="22" t="s">
        <v>9186</v>
      </c>
      <c r="C3634" s="12" t="s">
        <v>178</v>
      </c>
      <c r="D3634" s="8" t="s">
        <v>30942</v>
      </c>
      <c r="E3634" s="10" t="s">
        <v>22732</v>
      </c>
      <c r="F3634" s="25"/>
      <c r="G3634" s="25"/>
      <c r="H3634" s="15"/>
      <c r="I3634" s="15"/>
    </row>
    <row r="3635" ht="24" customHeight="1" spans="1:9">
      <c r="A3635" s="8" t="s">
        <v>30943</v>
      </c>
      <c r="B3635" s="22" t="s">
        <v>9187</v>
      </c>
      <c r="C3635" s="12" t="s">
        <v>178</v>
      </c>
      <c r="D3635" s="8" t="s">
        <v>30701</v>
      </c>
      <c r="E3635" s="10" t="s">
        <v>22732</v>
      </c>
      <c r="F3635" s="25"/>
      <c r="G3635" s="25"/>
      <c r="H3635" s="15"/>
      <c r="I3635" s="15"/>
    </row>
    <row r="3636" ht="24" customHeight="1" spans="1:9">
      <c r="A3636" s="8" t="s">
        <v>30944</v>
      </c>
      <c r="B3636" s="22" t="s">
        <v>9188</v>
      </c>
      <c r="C3636" s="12" t="s">
        <v>178</v>
      </c>
      <c r="D3636" s="8" t="s">
        <v>30945</v>
      </c>
      <c r="E3636" s="10" t="s">
        <v>22732</v>
      </c>
      <c r="F3636" s="25"/>
      <c r="G3636" s="25"/>
      <c r="H3636" s="15"/>
      <c r="I3636" s="15"/>
    </row>
    <row r="3637" ht="24" customHeight="1" spans="1:9">
      <c r="A3637" s="8" t="s">
        <v>30946</v>
      </c>
      <c r="B3637" s="22" t="s">
        <v>9189</v>
      </c>
      <c r="C3637" s="12" t="s">
        <v>178</v>
      </c>
      <c r="D3637" s="8" t="s">
        <v>30947</v>
      </c>
      <c r="E3637" s="10" t="s">
        <v>22732</v>
      </c>
      <c r="F3637" s="25"/>
      <c r="G3637" s="25"/>
      <c r="H3637" s="15"/>
      <c r="I3637" s="15"/>
    </row>
    <row r="3638" ht="24" customHeight="1" spans="1:9">
      <c r="A3638" s="8" t="s">
        <v>30948</v>
      </c>
      <c r="B3638" s="22" t="s">
        <v>9190</v>
      </c>
      <c r="C3638" s="12" t="s">
        <v>178</v>
      </c>
      <c r="D3638" s="8" t="s">
        <v>30949</v>
      </c>
      <c r="E3638" s="10" t="s">
        <v>22732</v>
      </c>
      <c r="F3638" s="25"/>
      <c r="G3638" s="25"/>
      <c r="H3638" s="15"/>
      <c r="I3638" s="15"/>
    </row>
    <row r="3639" ht="24" customHeight="1" spans="1:9">
      <c r="A3639" s="8" t="s">
        <v>30950</v>
      </c>
      <c r="B3639" s="22" t="s">
        <v>9191</v>
      </c>
      <c r="C3639" s="12" t="s">
        <v>178</v>
      </c>
      <c r="D3639" s="8" t="s">
        <v>30951</v>
      </c>
      <c r="E3639" s="10" t="s">
        <v>22732</v>
      </c>
      <c r="F3639" s="25"/>
      <c r="G3639" s="25"/>
      <c r="H3639" s="15"/>
      <c r="I3639" s="15"/>
    </row>
    <row r="3640" ht="24" customHeight="1" spans="1:9">
      <c r="A3640" s="8" t="s">
        <v>30952</v>
      </c>
      <c r="B3640" s="22" t="s">
        <v>9192</v>
      </c>
      <c r="C3640" s="12" t="s">
        <v>178</v>
      </c>
      <c r="D3640" s="8" t="s">
        <v>30953</v>
      </c>
      <c r="E3640" s="10" t="s">
        <v>22732</v>
      </c>
      <c r="F3640" s="25"/>
      <c r="G3640" s="25"/>
      <c r="H3640" s="15"/>
      <c r="I3640" s="15"/>
    </row>
    <row r="3641" ht="24" customHeight="1" spans="1:9">
      <c r="A3641" s="8" t="s">
        <v>30954</v>
      </c>
      <c r="B3641" s="22" t="s">
        <v>9193</v>
      </c>
      <c r="C3641" s="12" t="s">
        <v>178</v>
      </c>
      <c r="D3641" s="8" t="s">
        <v>30955</v>
      </c>
      <c r="E3641" s="10" t="s">
        <v>22732</v>
      </c>
      <c r="F3641" s="25"/>
      <c r="G3641" s="25"/>
      <c r="H3641" s="15"/>
      <c r="I3641" s="15"/>
    </row>
    <row r="3642" ht="24" customHeight="1" spans="1:9">
      <c r="A3642" s="8" t="s">
        <v>30956</v>
      </c>
      <c r="B3642" s="22" t="s">
        <v>9194</v>
      </c>
      <c r="C3642" s="12" t="s">
        <v>448</v>
      </c>
      <c r="D3642" s="8" t="s">
        <v>30957</v>
      </c>
      <c r="E3642" s="10" t="s">
        <v>22732</v>
      </c>
      <c r="F3642" s="25"/>
      <c r="G3642" s="25"/>
      <c r="H3642" s="15"/>
      <c r="I3642" s="15"/>
    </row>
    <row r="3643" ht="24" customHeight="1" spans="1:9">
      <c r="A3643" s="8" t="s">
        <v>30958</v>
      </c>
      <c r="B3643" s="22" t="s">
        <v>9195</v>
      </c>
      <c r="C3643" s="12" t="s">
        <v>448</v>
      </c>
      <c r="D3643" s="8" t="s">
        <v>30959</v>
      </c>
      <c r="E3643" s="10" t="s">
        <v>22732</v>
      </c>
      <c r="F3643" s="25"/>
      <c r="G3643" s="25"/>
      <c r="H3643" s="15"/>
      <c r="I3643" s="15"/>
    </row>
    <row r="3644" ht="24" customHeight="1" spans="1:9">
      <c r="A3644" s="8" t="s">
        <v>30960</v>
      </c>
      <c r="B3644" s="22" t="s">
        <v>9196</v>
      </c>
      <c r="C3644" s="12" t="s">
        <v>448</v>
      </c>
      <c r="D3644" s="8" t="s">
        <v>30961</v>
      </c>
      <c r="E3644" s="10" t="s">
        <v>22732</v>
      </c>
      <c r="F3644" s="25"/>
      <c r="G3644" s="25"/>
      <c r="H3644" s="15"/>
      <c r="I3644" s="15"/>
    </row>
    <row r="3645" ht="24" customHeight="1" spans="1:9">
      <c r="A3645" s="8" t="s">
        <v>30962</v>
      </c>
      <c r="B3645" s="22" t="s">
        <v>9197</v>
      </c>
      <c r="C3645" s="12" t="s">
        <v>448</v>
      </c>
      <c r="D3645" s="8" t="s">
        <v>30961</v>
      </c>
      <c r="E3645" s="10" t="s">
        <v>22732</v>
      </c>
      <c r="F3645" s="25"/>
      <c r="G3645" s="25"/>
      <c r="H3645" s="15"/>
      <c r="I3645" s="15"/>
    </row>
    <row r="3646" ht="24" customHeight="1" spans="1:9">
      <c r="A3646" s="8" t="s">
        <v>30963</v>
      </c>
      <c r="B3646" s="22" t="s">
        <v>9198</v>
      </c>
      <c r="C3646" s="12" t="s">
        <v>448</v>
      </c>
      <c r="D3646" s="8" t="s">
        <v>30961</v>
      </c>
      <c r="E3646" s="10" t="s">
        <v>22732</v>
      </c>
      <c r="F3646" s="25"/>
      <c r="G3646" s="25"/>
      <c r="H3646" s="15"/>
      <c r="I3646" s="15"/>
    </row>
    <row r="3647" ht="24" customHeight="1" spans="1:9">
      <c r="A3647" s="8" t="s">
        <v>30964</v>
      </c>
      <c r="B3647" s="22" t="s">
        <v>9199</v>
      </c>
      <c r="C3647" s="12" t="s">
        <v>448</v>
      </c>
      <c r="D3647" s="8" t="s">
        <v>30965</v>
      </c>
      <c r="E3647" s="10" t="s">
        <v>22732</v>
      </c>
      <c r="F3647" s="25"/>
      <c r="G3647" s="25"/>
      <c r="H3647" s="15"/>
      <c r="I3647" s="15"/>
    </row>
    <row r="3648" ht="24" customHeight="1" spans="1:9">
      <c r="A3648" s="8" t="s">
        <v>30966</v>
      </c>
      <c r="B3648" s="22" t="s">
        <v>9200</v>
      </c>
      <c r="C3648" s="12" t="s">
        <v>448</v>
      </c>
      <c r="D3648" s="8" t="s">
        <v>30967</v>
      </c>
      <c r="E3648" s="10" t="s">
        <v>22732</v>
      </c>
      <c r="F3648" s="25"/>
      <c r="G3648" s="25"/>
      <c r="H3648" s="15"/>
      <c r="I3648" s="15"/>
    </row>
    <row r="3649" ht="24" customHeight="1" spans="1:9">
      <c r="A3649" s="8" t="s">
        <v>30968</v>
      </c>
      <c r="B3649" s="22" t="s">
        <v>9201</v>
      </c>
      <c r="C3649" s="12" t="s">
        <v>448</v>
      </c>
      <c r="D3649" s="8" t="s">
        <v>30969</v>
      </c>
      <c r="E3649" s="10" t="s">
        <v>22732</v>
      </c>
      <c r="F3649" s="25"/>
      <c r="G3649" s="25"/>
      <c r="H3649" s="15"/>
      <c r="I3649" s="15"/>
    </row>
    <row r="3650" ht="24" customHeight="1" spans="1:9">
      <c r="A3650" s="8" t="s">
        <v>30970</v>
      </c>
      <c r="B3650" s="22" t="s">
        <v>9202</v>
      </c>
      <c r="C3650" s="12" t="s">
        <v>178</v>
      </c>
      <c r="D3650" s="8" t="s">
        <v>30971</v>
      </c>
      <c r="E3650" s="10" t="s">
        <v>22732</v>
      </c>
      <c r="F3650" s="25"/>
      <c r="G3650" s="25"/>
      <c r="H3650" s="15"/>
      <c r="I3650" s="15"/>
    </row>
    <row r="3651" ht="24" customHeight="1" spans="1:9">
      <c r="A3651" s="8" t="s">
        <v>30972</v>
      </c>
      <c r="B3651" s="22" t="s">
        <v>9203</v>
      </c>
      <c r="C3651" s="12" t="s">
        <v>448</v>
      </c>
      <c r="D3651" s="8" t="s">
        <v>30973</v>
      </c>
      <c r="E3651" s="10" t="s">
        <v>22732</v>
      </c>
      <c r="F3651" s="25"/>
      <c r="G3651" s="25"/>
      <c r="H3651" s="15"/>
      <c r="I3651" s="15"/>
    </row>
    <row r="3652" ht="24" customHeight="1" spans="1:9">
      <c r="A3652" s="8" t="s">
        <v>30974</v>
      </c>
      <c r="B3652" s="22" t="s">
        <v>9204</v>
      </c>
      <c r="C3652" s="12" t="s">
        <v>448</v>
      </c>
      <c r="D3652" s="8" t="s">
        <v>30975</v>
      </c>
      <c r="E3652" s="10" t="s">
        <v>22732</v>
      </c>
      <c r="F3652" s="25"/>
      <c r="G3652" s="25"/>
      <c r="H3652" s="15"/>
      <c r="I3652" s="15"/>
    </row>
    <row r="3653" ht="24" customHeight="1" spans="1:9">
      <c r="A3653" s="8" t="s">
        <v>30976</v>
      </c>
      <c r="B3653" s="22" t="s">
        <v>9205</v>
      </c>
      <c r="C3653" s="12" t="s">
        <v>448</v>
      </c>
      <c r="D3653" s="8" t="s">
        <v>30977</v>
      </c>
      <c r="E3653" s="10" t="s">
        <v>22732</v>
      </c>
      <c r="F3653" s="25"/>
      <c r="G3653" s="25"/>
      <c r="H3653" s="15"/>
      <c r="I3653" s="15"/>
    </row>
    <row r="3654" ht="24" customHeight="1" spans="1:9">
      <c r="A3654" s="8" t="s">
        <v>30978</v>
      </c>
      <c r="B3654" s="22" t="s">
        <v>9206</v>
      </c>
      <c r="C3654" s="12" t="s">
        <v>448</v>
      </c>
      <c r="D3654" s="8" t="s">
        <v>30977</v>
      </c>
      <c r="E3654" s="10" t="s">
        <v>22732</v>
      </c>
      <c r="F3654" s="25"/>
      <c r="G3654" s="25"/>
      <c r="H3654" s="15"/>
      <c r="I3654" s="15"/>
    </row>
    <row r="3655" ht="24" customHeight="1" spans="1:9">
      <c r="A3655" s="8" t="s">
        <v>30979</v>
      </c>
      <c r="B3655" s="22" t="s">
        <v>9207</v>
      </c>
      <c r="C3655" s="12" t="s">
        <v>448</v>
      </c>
      <c r="D3655" s="8" t="s">
        <v>30977</v>
      </c>
      <c r="E3655" s="10" t="s">
        <v>22732</v>
      </c>
      <c r="F3655" s="25"/>
      <c r="G3655" s="25"/>
      <c r="H3655" s="15"/>
      <c r="I3655" s="15"/>
    </row>
    <row r="3656" ht="24" customHeight="1" spans="1:9">
      <c r="A3656" s="8" t="s">
        <v>30980</v>
      </c>
      <c r="B3656" s="22" t="s">
        <v>9208</v>
      </c>
      <c r="C3656" s="12" t="s">
        <v>448</v>
      </c>
      <c r="D3656" s="8" t="s">
        <v>30981</v>
      </c>
      <c r="E3656" s="10" t="s">
        <v>22732</v>
      </c>
      <c r="F3656" s="25"/>
      <c r="G3656" s="25"/>
      <c r="H3656" s="15"/>
      <c r="I3656" s="15"/>
    </row>
    <row r="3657" ht="24" customHeight="1" spans="1:9">
      <c r="A3657" s="8" t="s">
        <v>30982</v>
      </c>
      <c r="B3657" s="22" t="s">
        <v>9209</v>
      </c>
      <c r="C3657" s="12" t="s">
        <v>448</v>
      </c>
      <c r="D3657" s="8" t="s">
        <v>30983</v>
      </c>
      <c r="E3657" s="10" t="s">
        <v>22732</v>
      </c>
      <c r="F3657" s="25"/>
      <c r="G3657" s="25"/>
      <c r="H3657" s="15"/>
      <c r="I3657" s="15"/>
    </row>
    <row r="3658" ht="24" customHeight="1" spans="1:9">
      <c r="A3658" s="8" t="s">
        <v>30984</v>
      </c>
      <c r="B3658" s="22" t="s">
        <v>9210</v>
      </c>
      <c r="C3658" s="12" t="s">
        <v>448</v>
      </c>
      <c r="D3658" s="8" t="s">
        <v>30985</v>
      </c>
      <c r="E3658" s="10" t="s">
        <v>22732</v>
      </c>
      <c r="F3658" s="25"/>
      <c r="G3658" s="25"/>
      <c r="H3658" s="15"/>
      <c r="I3658" s="15"/>
    </row>
    <row r="3659" ht="24" customHeight="1" spans="1:9">
      <c r="A3659" s="8" t="s">
        <v>30986</v>
      </c>
      <c r="B3659" s="22" t="s">
        <v>30987</v>
      </c>
      <c r="C3659" s="12" t="s">
        <v>448</v>
      </c>
      <c r="D3659" s="8" t="s">
        <v>24751</v>
      </c>
      <c r="E3659" s="10" t="s">
        <v>22732</v>
      </c>
      <c r="F3659" s="25"/>
      <c r="G3659" s="25"/>
      <c r="H3659" s="15"/>
      <c r="I3659" s="15"/>
    </row>
    <row r="3660" ht="24" customHeight="1" spans="1:9">
      <c r="A3660" s="8" t="s">
        <v>30988</v>
      </c>
      <c r="B3660" s="22" t="s">
        <v>30989</v>
      </c>
      <c r="C3660" s="12" t="s">
        <v>448</v>
      </c>
      <c r="D3660" s="8" t="s">
        <v>30990</v>
      </c>
      <c r="E3660" s="10" t="s">
        <v>22732</v>
      </c>
      <c r="F3660" s="25"/>
      <c r="G3660" s="25"/>
      <c r="H3660" s="15"/>
      <c r="I3660" s="15"/>
    </row>
    <row r="3661" ht="24" customHeight="1" spans="1:9">
      <c r="A3661" s="8" t="s">
        <v>30991</v>
      </c>
      <c r="B3661" s="22" t="s">
        <v>30992</v>
      </c>
      <c r="C3661" s="12" t="s">
        <v>448</v>
      </c>
      <c r="D3661" s="8" t="s">
        <v>30993</v>
      </c>
      <c r="E3661" s="10" t="s">
        <v>22732</v>
      </c>
      <c r="F3661" s="25"/>
      <c r="G3661" s="25"/>
      <c r="H3661" s="15"/>
      <c r="I3661" s="15"/>
    </row>
    <row r="3662" ht="24" customHeight="1" spans="1:9">
      <c r="A3662" s="8" t="s">
        <v>30994</v>
      </c>
      <c r="B3662" s="22" t="s">
        <v>30995</v>
      </c>
      <c r="C3662" s="12" t="s">
        <v>448</v>
      </c>
      <c r="D3662" s="8" t="s">
        <v>28812</v>
      </c>
      <c r="E3662" s="10" t="s">
        <v>22732</v>
      </c>
      <c r="F3662" s="25"/>
      <c r="G3662" s="25"/>
      <c r="H3662" s="15"/>
      <c r="I3662" s="15"/>
    </row>
    <row r="3663" ht="24" customHeight="1" spans="1:9">
      <c r="A3663" s="8" t="s">
        <v>30996</v>
      </c>
      <c r="B3663" s="22" t="s">
        <v>30997</v>
      </c>
      <c r="C3663" s="12" t="s">
        <v>448</v>
      </c>
      <c r="D3663" s="8" t="s">
        <v>30998</v>
      </c>
      <c r="E3663" s="10" t="s">
        <v>22732</v>
      </c>
      <c r="F3663" s="25"/>
      <c r="G3663" s="25"/>
      <c r="H3663" s="15"/>
      <c r="I3663" s="15"/>
    </row>
    <row r="3664" ht="24" customHeight="1" spans="1:9">
      <c r="A3664" s="8" t="s">
        <v>30999</v>
      </c>
      <c r="B3664" s="22" t="s">
        <v>31000</v>
      </c>
      <c r="C3664" s="12" t="s">
        <v>448</v>
      </c>
      <c r="D3664" s="8" t="s">
        <v>31001</v>
      </c>
      <c r="E3664" s="10" t="s">
        <v>22732</v>
      </c>
      <c r="F3664" s="25"/>
      <c r="G3664" s="25"/>
      <c r="H3664" s="15"/>
      <c r="I3664" s="15"/>
    </row>
    <row r="3665" ht="24" customHeight="1" spans="1:9">
      <c r="A3665" s="8" t="s">
        <v>31002</v>
      </c>
      <c r="B3665" s="22" t="s">
        <v>31003</v>
      </c>
      <c r="C3665" s="12" t="s">
        <v>448</v>
      </c>
      <c r="D3665" s="8" t="s">
        <v>31004</v>
      </c>
      <c r="E3665" s="10" t="s">
        <v>22732</v>
      </c>
      <c r="F3665" s="25"/>
      <c r="G3665" s="25"/>
      <c r="H3665" s="15"/>
      <c r="I3665" s="15"/>
    </row>
    <row r="3666" ht="24" customHeight="1" spans="1:9">
      <c r="A3666" s="8" t="s">
        <v>31005</v>
      </c>
      <c r="B3666" s="22" t="s">
        <v>31006</v>
      </c>
      <c r="C3666" s="12" t="s">
        <v>448</v>
      </c>
      <c r="D3666" s="8" t="s">
        <v>31007</v>
      </c>
      <c r="E3666" s="10" t="s">
        <v>22732</v>
      </c>
      <c r="F3666" s="25"/>
      <c r="G3666" s="25"/>
      <c r="H3666" s="15"/>
      <c r="I3666" s="15"/>
    </row>
    <row r="3667" ht="24" customHeight="1" spans="1:9">
      <c r="A3667" s="8" t="s">
        <v>31008</v>
      </c>
      <c r="B3667" s="22" t="s">
        <v>31009</v>
      </c>
      <c r="C3667" s="12" t="s">
        <v>448</v>
      </c>
      <c r="D3667" s="8" t="s">
        <v>31010</v>
      </c>
      <c r="E3667" s="10" t="s">
        <v>22732</v>
      </c>
      <c r="F3667" s="25"/>
      <c r="G3667" s="25"/>
      <c r="H3667" s="15"/>
      <c r="I3667" s="15"/>
    </row>
    <row r="3668" ht="24" customHeight="1" spans="1:9">
      <c r="A3668" s="8" t="s">
        <v>31011</v>
      </c>
      <c r="B3668" s="22" t="s">
        <v>31012</v>
      </c>
      <c r="C3668" s="12" t="s">
        <v>448</v>
      </c>
      <c r="D3668" s="8" t="s">
        <v>31013</v>
      </c>
      <c r="E3668" s="10" t="s">
        <v>22732</v>
      </c>
      <c r="F3668" s="25"/>
      <c r="G3668" s="25"/>
      <c r="H3668" s="15"/>
      <c r="I3668" s="15"/>
    </row>
    <row r="3669" ht="24" customHeight="1" spans="1:9">
      <c r="A3669" s="8" t="s">
        <v>31014</v>
      </c>
      <c r="B3669" s="22" t="s">
        <v>31015</v>
      </c>
      <c r="C3669" s="12" t="s">
        <v>448</v>
      </c>
      <c r="D3669" s="8" t="s">
        <v>31016</v>
      </c>
      <c r="E3669" s="10" t="s">
        <v>22732</v>
      </c>
      <c r="F3669" s="25"/>
      <c r="G3669" s="25"/>
      <c r="H3669" s="15"/>
      <c r="I3669" s="15"/>
    </row>
    <row r="3670" ht="24" customHeight="1" spans="1:9">
      <c r="A3670" s="8" t="s">
        <v>31017</v>
      </c>
      <c r="B3670" s="22" t="s">
        <v>31018</v>
      </c>
      <c r="C3670" s="12" t="s">
        <v>448</v>
      </c>
      <c r="D3670" s="8" t="s">
        <v>25164</v>
      </c>
      <c r="E3670" s="10" t="s">
        <v>22732</v>
      </c>
      <c r="F3670" s="25"/>
      <c r="G3670" s="25"/>
      <c r="H3670" s="15"/>
      <c r="I3670" s="15"/>
    </row>
    <row r="3671" ht="24" customHeight="1" spans="1:9">
      <c r="A3671" s="8" t="s">
        <v>31019</v>
      </c>
      <c r="B3671" s="22" t="s">
        <v>31020</v>
      </c>
      <c r="C3671" s="12" t="s">
        <v>448</v>
      </c>
      <c r="D3671" s="8" t="s">
        <v>31021</v>
      </c>
      <c r="E3671" s="10" t="s">
        <v>22732</v>
      </c>
      <c r="F3671" s="25"/>
      <c r="G3671" s="25"/>
      <c r="H3671" s="15"/>
      <c r="I3671" s="15"/>
    </row>
    <row r="3672" ht="24" customHeight="1" spans="1:9">
      <c r="A3672" s="8" t="s">
        <v>31022</v>
      </c>
      <c r="B3672" s="22" t="s">
        <v>31023</v>
      </c>
      <c r="C3672" s="12" t="s">
        <v>448</v>
      </c>
      <c r="D3672" s="8" t="s">
        <v>31024</v>
      </c>
      <c r="E3672" s="10" t="s">
        <v>22732</v>
      </c>
      <c r="F3672" s="25"/>
      <c r="G3672" s="25"/>
      <c r="H3672" s="15"/>
      <c r="I3672" s="15"/>
    </row>
    <row r="3673" ht="24" customHeight="1" spans="1:9">
      <c r="A3673" s="8" t="s">
        <v>31025</v>
      </c>
      <c r="B3673" s="22" t="s">
        <v>31026</v>
      </c>
      <c r="C3673" s="12" t="s">
        <v>448</v>
      </c>
      <c r="D3673" s="8" t="s">
        <v>25665</v>
      </c>
      <c r="E3673" s="10" t="s">
        <v>22732</v>
      </c>
      <c r="F3673" s="25"/>
      <c r="G3673" s="25"/>
      <c r="H3673" s="15"/>
      <c r="I3673" s="15"/>
    </row>
    <row r="3674" ht="24" customHeight="1" spans="1:9">
      <c r="A3674" s="8" t="s">
        <v>31027</v>
      </c>
      <c r="B3674" s="22" t="s">
        <v>31028</v>
      </c>
      <c r="C3674" s="12" t="s">
        <v>448</v>
      </c>
      <c r="D3674" s="8" t="s">
        <v>24324</v>
      </c>
      <c r="E3674" s="10" t="s">
        <v>22732</v>
      </c>
      <c r="F3674" s="25"/>
      <c r="G3674" s="25"/>
      <c r="H3674" s="15"/>
      <c r="I3674" s="15"/>
    </row>
    <row r="3675" ht="24" customHeight="1" spans="1:9">
      <c r="A3675" s="8" t="s">
        <v>31029</v>
      </c>
      <c r="B3675" s="22" t="s">
        <v>31030</v>
      </c>
      <c r="C3675" s="12" t="s">
        <v>448</v>
      </c>
      <c r="D3675" s="8" t="s">
        <v>31031</v>
      </c>
      <c r="E3675" s="10" t="s">
        <v>22732</v>
      </c>
      <c r="F3675" s="25"/>
      <c r="G3675" s="25"/>
      <c r="H3675" s="15"/>
      <c r="I3675" s="15"/>
    </row>
    <row r="3676" ht="24" customHeight="1" spans="1:9">
      <c r="A3676" s="8" t="s">
        <v>31032</v>
      </c>
      <c r="B3676" s="22" t="s">
        <v>31033</v>
      </c>
      <c r="C3676" s="12" t="s">
        <v>448</v>
      </c>
      <c r="D3676" s="8" t="s">
        <v>25737</v>
      </c>
      <c r="E3676" s="10" t="s">
        <v>22732</v>
      </c>
      <c r="F3676" s="25"/>
      <c r="G3676" s="25"/>
      <c r="H3676" s="15"/>
      <c r="I3676" s="15"/>
    </row>
    <row r="3677" ht="24" customHeight="1" spans="1:9">
      <c r="A3677" s="8" t="s">
        <v>31034</v>
      </c>
      <c r="B3677" s="22" t="s">
        <v>31035</v>
      </c>
      <c r="C3677" s="12" t="s">
        <v>448</v>
      </c>
      <c r="D3677" s="8" t="s">
        <v>31036</v>
      </c>
      <c r="E3677" s="10" t="s">
        <v>22732</v>
      </c>
      <c r="F3677" s="25"/>
      <c r="G3677" s="25"/>
      <c r="H3677" s="15"/>
      <c r="I3677" s="15"/>
    </row>
    <row r="3678" ht="24" customHeight="1" spans="1:9">
      <c r="A3678" s="8" t="s">
        <v>31037</v>
      </c>
      <c r="B3678" s="22" t="s">
        <v>31038</v>
      </c>
      <c r="C3678" s="12" t="s">
        <v>448</v>
      </c>
      <c r="D3678" s="8" t="s">
        <v>28687</v>
      </c>
      <c r="E3678" s="10" t="s">
        <v>22732</v>
      </c>
      <c r="F3678" s="25"/>
      <c r="G3678" s="25"/>
      <c r="H3678" s="15"/>
      <c r="I3678" s="15"/>
    </row>
    <row r="3679" ht="24" customHeight="1" spans="1:9">
      <c r="A3679" s="8" t="s">
        <v>31039</v>
      </c>
      <c r="B3679" s="22" t="s">
        <v>31040</v>
      </c>
      <c r="C3679" s="12" t="s">
        <v>448</v>
      </c>
      <c r="D3679" s="8" t="s">
        <v>31041</v>
      </c>
      <c r="E3679" s="10" t="s">
        <v>22732</v>
      </c>
      <c r="F3679" s="25"/>
      <c r="G3679" s="25"/>
      <c r="H3679" s="15"/>
      <c r="I3679" s="15"/>
    </row>
    <row r="3680" ht="24" customHeight="1" spans="1:9">
      <c r="A3680" s="8" t="s">
        <v>31042</v>
      </c>
      <c r="B3680" s="22" t="s">
        <v>9252</v>
      </c>
      <c r="C3680" s="12" t="s">
        <v>448</v>
      </c>
      <c r="D3680" s="8" t="s">
        <v>31043</v>
      </c>
      <c r="E3680" s="10" t="s">
        <v>22732</v>
      </c>
      <c r="F3680" s="25"/>
      <c r="G3680" s="25"/>
      <c r="H3680" s="15"/>
      <c r="I3680" s="15"/>
    </row>
    <row r="3681" ht="24" customHeight="1" spans="1:9">
      <c r="A3681" s="8" t="s">
        <v>31044</v>
      </c>
      <c r="B3681" s="22" t="s">
        <v>31045</v>
      </c>
      <c r="C3681" s="12" t="s">
        <v>448</v>
      </c>
      <c r="D3681" s="8" t="s">
        <v>31007</v>
      </c>
      <c r="E3681" s="10" t="s">
        <v>22732</v>
      </c>
      <c r="F3681" s="25"/>
      <c r="G3681" s="25"/>
      <c r="H3681" s="15"/>
      <c r="I3681" s="15"/>
    </row>
    <row r="3682" ht="24" customHeight="1" spans="1:9">
      <c r="A3682" s="8" t="s">
        <v>31046</v>
      </c>
      <c r="B3682" s="22" t="s">
        <v>31047</v>
      </c>
      <c r="C3682" s="12" t="s">
        <v>448</v>
      </c>
      <c r="D3682" s="8" t="s">
        <v>31048</v>
      </c>
      <c r="E3682" s="10" t="s">
        <v>22732</v>
      </c>
      <c r="F3682" s="25"/>
      <c r="G3682" s="25"/>
      <c r="H3682" s="15"/>
      <c r="I3682" s="15"/>
    </row>
    <row r="3683" ht="24" customHeight="1" spans="1:9">
      <c r="A3683" s="8" t="s">
        <v>31049</v>
      </c>
      <c r="B3683" s="22" t="s">
        <v>31050</v>
      </c>
      <c r="C3683" s="12" t="s">
        <v>448</v>
      </c>
      <c r="D3683" s="8" t="s">
        <v>31051</v>
      </c>
      <c r="E3683" s="10" t="s">
        <v>22732</v>
      </c>
      <c r="F3683" s="25"/>
      <c r="G3683" s="25"/>
      <c r="H3683" s="15"/>
      <c r="I3683" s="15"/>
    </row>
    <row r="3684" ht="24" customHeight="1" spans="1:9">
      <c r="A3684" s="8" t="s">
        <v>31052</v>
      </c>
      <c r="B3684" s="22" t="s">
        <v>31053</v>
      </c>
      <c r="C3684" s="12" t="s">
        <v>448</v>
      </c>
      <c r="D3684" s="8" t="s">
        <v>31054</v>
      </c>
      <c r="E3684" s="10" t="s">
        <v>22732</v>
      </c>
      <c r="F3684" s="25"/>
      <c r="G3684" s="25"/>
      <c r="H3684" s="15"/>
      <c r="I3684" s="15"/>
    </row>
    <row r="3685" ht="24" customHeight="1" spans="1:9">
      <c r="A3685" s="8" t="s">
        <v>31055</v>
      </c>
      <c r="B3685" s="22" t="s">
        <v>31056</v>
      </c>
      <c r="C3685" s="12" t="s">
        <v>448</v>
      </c>
      <c r="D3685" s="8" t="s">
        <v>28125</v>
      </c>
      <c r="E3685" s="10" t="s">
        <v>22732</v>
      </c>
      <c r="F3685" s="25"/>
      <c r="G3685" s="25"/>
      <c r="H3685" s="15"/>
      <c r="I3685" s="15"/>
    </row>
    <row r="3686" ht="24" customHeight="1" spans="1:9">
      <c r="A3686" s="8" t="s">
        <v>31057</v>
      </c>
      <c r="B3686" s="22" t="s">
        <v>31058</v>
      </c>
      <c r="C3686" s="12" t="s">
        <v>448</v>
      </c>
      <c r="D3686" s="8" t="s">
        <v>31059</v>
      </c>
      <c r="E3686" s="10" t="s">
        <v>22732</v>
      </c>
      <c r="F3686" s="25"/>
      <c r="G3686" s="25"/>
      <c r="H3686" s="15"/>
      <c r="I3686" s="15"/>
    </row>
    <row r="3687" ht="24" customHeight="1" spans="1:9">
      <c r="A3687" s="8" t="s">
        <v>31060</v>
      </c>
      <c r="B3687" s="22" t="s">
        <v>31061</v>
      </c>
      <c r="C3687" s="12" t="s">
        <v>448</v>
      </c>
      <c r="D3687" s="8" t="s">
        <v>28668</v>
      </c>
      <c r="E3687" s="10" t="s">
        <v>22732</v>
      </c>
      <c r="F3687" s="25"/>
      <c r="G3687" s="25"/>
      <c r="H3687" s="15"/>
      <c r="I3687" s="15"/>
    </row>
    <row r="3688" ht="24" customHeight="1" spans="1:9">
      <c r="A3688" s="8" t="s">
        <v>31062</v>
      </c>
      <c r="B3688" s="22" t="s">
        <v>31063</v>
      </c>
      <c r="C3688" s="12" t="s">
        <v>448</v>
      </c>
      <c r="D3688" s="8" t="s">
        <v>31064</v>
      </c>
      <c r="E3688" s="10" t="s">
        <v>22732</v>
      </c>
      <c r="F3688" s="25"/>
      <c r="G3688" s="25"/>
      <c r="H3688" s="15"/>
      <c r="I3688" s="15"/>
    </row>
    <row r="3689" ht="24" customHeight="1" spans="1:9">
      <c r="A3689" s="8" t="s">
        <v>31065</v>
      </c>
      <c r="B3689" s="22" t="s">
        <v>31066</v>
      </c>
      <c r="C3689" s="12" t="s">
        <v>448</v>
      </c>
      <c r="D3689" s="8" t="s">
        <v>27192</v>
      </c>
      <c r="E3689" s="10" t="s">
        <v>22732</v>
      </c>
      <c r="F3689" s="25"/>
      <c r="G3689" s="25"/>
      <c r="H3689" s="15"/>
      <c r="I3689" s="15"/>
    </row>
    <row r="3690" ht="24" customHeight="1" spans="1:9">
      <c r="A3690" s="8" t="s">
        <v>31067</v>
      </c>
      <c r="B3690" s="22" t="s">
        <v>31068</v>
      </c>
      <c r="C3690" s="12" t="s">
        <v>448</v>
      </c>
      <c r="D3690" s="8" t="s">
        <v>25535</v>
      </c>
      <c r="E3690" s="10" t="s">
        <v>22732</v>
      </c>
      <c r="F3690" s="25"/>
      <c r="G3690" s="25"/>
      <c r="H3690" s="15"/>
      <c r="I3690" s="15"/>
    </row>
    <row r="3691" ht="24" customHeight="1" spans="1:9">
      <c r="A3691" s="8" t="s">
        <v>31069</v>
      </c>
      <c r="B3691" s="22" t="s">
        <v>31070</v>
      </c>
      <c r="C3691" s="12" t="s">
        <v>448</v>
      </c>
      <c r="D3691" s="8" t="s">
        <v>24815</v>
      </c>
      <c r="E3691" s="10" t="s">
        <v>22732</v>
      </c>
      <c r="F3691" s="25"/>
      <c r="G3691" s="25"/>
      <c r="H3691" s="15"/>
      <c r="I3691" s="15"/>
    </row>
    <row r="3692" ht="24" customHeight="1" spans="1:9">
      <c r="A3692" s="8" t="s">
        <v>31071</v>
      </c>
      <c r="B3692" s="22" t="s">
        <v>31072</v>
      </c>
      <c r="C3692" s="12" t="s">
        <v>448</v>
      </c>
      <c r="D3692" s="8" t="s">
        <v>31073</v>
      </c>
      <c r="E3692" s="10" t="s">
        <v>22732</v>
      </c>
      <c r="F3692" s="25"/>
      <c r="G3692" s="25"/>
      <c r="H3692" s="15"/>
      <c r="I3692" s="15"/>
    </row>
    <row r="3693" ht="24" customHeight="1" spans="1:9">
      <c r="A3693" s="8" t="s">
        <v>31074</v>
      </c>
      <c r="B3693" s="22" t="s">
        <v>31075</v>
      </c>
      <c r="C3693" s="12" t="s">
        <v>448</v>
      </c>
      <c r="D3693" s="8" t="s">
        <v>31076</v>
      </c>
      <c r="E3693" s="10" t="s">
        <v>22732</v>
      </c>
      <c r="F3693" s="25"/>
      <c r="G3693" s="25"/>
      <c r="H3693" s="15"/>
      <c r="I3693" s="15"/>
    </row>
    <row r="3694" ht="24" customHeight="1" spans="1:9">
      <c r="A3694" s="8" t="s">
        <v>31077</v>
      </c>
      <c r="B3694" s="22" t="s">
        <v>31078</v>
      </c>
      <c r="C3694" s="12" t="s">
        <v>448</v>
      </c>
      <c r="D3694" s="8" t="s">
        <v>31079</v>
      </c>
      <c r="E3694" s="10" t="s">
        <v>22732</v>
      </c>
      <c r="F3694" s="25"/>
      <c r="G3694" s="25"/>
      <c r="H3694" s="15"/>
      <c r="I3694" s="15"/>
    </row>
    <row r="3695" ht="24" customHeight="1" spans="1:9">
      <c r="A3695" s="8" t="s">
        <v>31080</v>
      </c>
      <c r="B3695" s="22" t="s">
        <v>31081</v>
      </c>
      <c r="C3695" s="12" t="s">
        <v>448</v>
      </c>
      <c r="D3695" s="8" t="s">
        <v>31082</v>
      </c>
      <c r="E3695" s="10" t="s">
        <v>22732</v>
      </c>
      <c r="F3695" s="25"/>
      <c r="G3695" s="25"/>
      <c r="H3695" s="15"/>
      <c r="I3695" s="15"/>
    </row>
    <row r="3696" ht="24" customHeight="1" spans="1:9">
      <c r="A3696" s="8" t="s">
        <v>31083</v>
      </c>
      <c r="B3696" s="22" t="s">
        <v>31084</v>
      </c>
      <c r="C3696" s="12" t="s">
        <v>448</v>
      </c>
      <c r="D3696" s="8" t="s">
        <v>31085</v>
      </c>
      <c r="E3696" s="10" t="s">
        <v>22732</v>
      </c>
      <c r="F3696" s="25"/>
      <c r="G3696" s="25"/>
      <c r="H3696" s="15"/>
      <c r="I3696" s="15"/>
    </row>
    <row r="3697" ht="24" customHeight="1" spans="1:9">
      <c r="A3697" s="8" t="s">
        <v>31086</v>
      </c>
      <c r="B3697" s="22" t="s">
        <v>31087</v>
      </c>
      <c r="C3697" s="12" t="s">
        <v>448</v>
      </c>
      <c r="D3697" s="8" t="s">
        <v>31088</v>
      </c>
      <c r="E3697" s="10" t="s">
        <v>22732</v>
      </c>
      <c r="F3697" s="25"/>
      <c r="G3697" s="25"/>
      <c r="H3697" s="15"/>
      <c r="I3697" s="15"/>
    </row>
    <row r="3698" ht="24" customHeight="1" spans="1:9">
      <c r="A3698" s="8" t="s">
        <v>31089</v>
      </c>
      <c r="B3698" s="22" t="s">
        <v>31090</v>
      </c>
      <c r="C3698" s="12" t="s">
        <v>448</v>
      </c>
      <c r="D3698" s="8" t="s">
        <v>27888</v>
      </c>
      <c r="E3698" s="10" t="s">
        <v>22732</v>
      </c>
      <c r="F3698" s="25"/>
      <c r="G3698" s="25"/>
      <c r="H3698" s="15"/>
      <c r="I3698" s="15"/>
    </row>
    <row r="3699" ht="24" customHeight="1" spans="1:9">
      <c r="A3699" s="8" t="s">
        <v>31091</v>
      </c>
      <c r="B3699" s="22" t="s">
        <v>31092</v>
      </c>
      <c r="C3699" s="12" t="s">
        <v>448</v>
      </c>
      <c r="D3699" s="8" t="s">
        <v>31093</v>
      </c>
      <c r="E3699" s="10" t="s">
        <v>22732</v>
      </c>
      <c r="F3699" s="25"/>
      <c r="G3699" s="25"/>
      <c r="H3699" s="15"/>
      <c r="I3699" s="15"/>
    </row>
    <row r="3700" ht="24" customHeight="1" spans="1:9">
      <c r="A3700" s="8" t="s">
        <v>31094</v>
      </c>
      <c r="B3700" s="22" t="s">
        <v>31095</v>
      </c>
      <c r="C3700" s="12" t="s">
        <v>448</v>
      </c>
      <c r="D3700" s="8" t="s">
        <v>31096</v>
      </c>
      <c r="E3700" s="10" t="s">
        <v>22732</v>
      </c>
      <c r="F3700" s="25"/>
      <c r="G3700" s="25"/>
      <c r="H3700" s="15"/>
      <c r="I3700" s="15"/>
    </row>
    <row r="3701" ht="24" customHeight="1" spans="1:9">
      <c r="A3701" s="8" t="s">
        <v>31097</v>
      </c>
      <c r="B3701" s="22" t="s">
        <v>31098</v>
      </c>
      <c r="C3701" s="12" t="s">
        <v>448</v>
      </c>
      <c r="D3701" s="8" t="s">
        <v>31099</v>
      </c>
      <c r="E3701" s="10" t="s">
        <v>22732</v>
      </c>
      <c r="F3701" s="25"/>
      <c r="G3701" s="25"/>
      <c r="H3701" s="15"/>
      <c r="I3701" s="15"/>
    </row>
    <row r="3702" ht="24" customHeight="1" spans="1:9">
      <c r="A3702" s="8" t="s">
        <v>31100</v>
      </c>
      <c r="B3702" s="22" t="s">
        <v>31101</v>
      </c>
      <c r="C3702" s="12" t="s">
        <v>448</v>
      </c>
      <c r="D3702" s="8" t="s">
        <v>30124</v>
      </c>
      <c r="E3702" s="10" t="s">
        <v>22732</v>
      </c>
      <c r="F3702" s="25"/>
      <c r="G3702" s="25"/>
      <c r="H3702" s="15"/>
      <c r="I3702" s="15"/>
    </row>
    <row r="3703" ht="24" customHeight="1" spans="1:9">
      <c r="A3703" s="8" t="s">
        <v>31102</v>
      </c>
      <c r="B3703" s="22" t="s">
        <v>31103</v>
      </c>
      <c r="C3703" s="12" t="s">
        <v>448</v>
      </c>
      <c r="D3703" s="8" t="s">
        <v>31104</v>
      </c>
      <c r="E3703" s="10" t="s">
        <v>22732</v>
      </c>
      <c r="F3703" s="25"/>
      <c r="G3703" s="25"/>
      <c r="H3703" s="15"/>
      <c r="I3703" s="15"/>
    </row>
    <row r="3704" ht="24" customHeight="1" spans="1:9">
      <c r="A3704" s="8" t="s">
        <v>31105</v>
      </c>
      <c r="B3704" s="22" t="s">
        <v>31106</v>
      </c>
      <c r="C3704" s="12" t="s">
        <v>448</v>
      </c>
      <c r="D3704" s="8" t="s">
        <v>29276</v>
      </c>
      <c r="E3704" s="10" t="s">
        <v>22732</v>
      </c>
      <c r="F3704" s="25"/>
      <c r="G3704" s="25"/>
      <c r="H3704" s="15"/>
      <c r="I3704" s="15"/>
    </row>
    <row r="3705" ht="24" customHeight="1" spans="1:9">
      <c r="A3705" s="8" t="s">
        <v>31107</v>
      </c>
      <c r="B3705" s="22" t="s">
        <v>31108</v>
      </c>
      <c r="C3705" s="12" t="s">
        <v>448</v>
      </c>
      <c r="D3705" s="8" t="s">
        <v>31109</v>
      </c>
      <c r="E3705" s="10" t="s">
        <v>22732</v>
      </c>
      <c r="F3705" s="25"/>
      <c r="G3705" s="25"/>
      <c r="H3705" s="15"/>
      <c r="I3705" s="15"/>
    </row>
    <row r="3706" ht="24" customHeight="1" spans="1:9">
      <c r="A3706" s="8" t="s">
        <v>31110</v>
      </c>
      <c r="B3706" s="22" t="s">
        <v>31111</v>
      </c>
      <c r="C3706" s="12" t="s">
        <v>448</v>
      </c>
      <c r="D3706" s="8" t="s">
        <v>31112</v>
      </c>
      <c r="E3706" s="10" t="s">
        <v>22732</v>
      </c>
      <c r="F3706" s="25"/>
      <c r="G3706" s="25"/>
      <c r="H3706" s="15"/>
      <c r="I3706" s="15"/>
    </row>
    <row r="3707" ht="24" customHeight="1" spans="1:9">
      <c r="A3707" s="8" t="s">
        <v>31113</v>
      </c>
      <c r="B3707" s="22" t="s">
        <v>31114</v>
      </c>
      <c r="C3707" s="12" t="s">
        <v>448</v>
      </c>
      <c r="D3707" s="8" t="s">
        <v>31115</v>
      </c>
      <c r="E3707" s="10" t="s">
        <v>22732</v>
      </c>
      <c r="F3707" s="25"/>
      <c r="G3707" s="25"/>
      <c r="H3707" s="15"/>
      <c r="I3707" s="15"/>
    </row>
    <row r="3708" ht="24" customHeight="1" spans="1:9">
      <c r="A3708" s="8" t="s">
        <v>31116</v>
      </c>
      <c r="B3708" s="22" t="s">
        <v>31117</v>
      </c>
      <c r="C3708" s="12" t="s">
        <v>448</v>
      </c>
      <c r="D3708" s="8" t="s">
        <v>31118</v>
      </c>
      <c r="E3708" s="10" t="s">
        <v>22732</v>
      </c>
      <c r="F3708" s="25"/>
      <c r="G3708" s="25"/>
      <c r="H3708" s="15"/>
      <c r="I3708" s="15"/>
    </row>
    <row r="3709" ht="24" customHeight="1" spans="1:9">
      <c r="A3709" s="8" t="s">
        <v>31119</v>
      </c>
      <c r="B3709" s="22" t="s">
        <v>31120</v>
      </c>
      <c r="C3709" s="12" t="s">
        <v>448</v>
      </c>
      <c r="D3709" s="8" t="s">
        <v>31121</v>
      </c>
      <c r="E3709" s="10" t="s">
        <v>22732</v>
      </c>
      <c r="F3709" s="25"/>
      <c r="G3709" s="25"/>
      <c r="H3709" s="15"/>
      <c r="I3709" s="15"/>
    </row>
    <row r="3710" ht="24" customHeight="1" spans="1:9">
      <c r="A3710" s="8" t="s">
        <v>31122</v>
      </c>
      <c r="B3710" s="22" t="s">
        <v>31123</v>
      </c>
      <c r="C3710" s="12" t="s">
        <v>448</v>
      </c>
      <c r="D3710" s="8" t="s">
        <v>31124</v>
      </c>
      <c r="E3710" s="10" t="s">
        <v>22732</v>
      </c>
      <c r="F3710" s="25"/>
      <c r="G3710" s="25"/>
      <c r="H3710" s="15"/>
      <c r="I3710" s="15"/>
    </row>
    <row r="3711" ht="24" customHeight="1" spans="1:9">
      <c r="A3711" s="8" t="s">
        <v>31125</v>
      </c>
      <c r="B3711" s="22" t="s">
        <v>31126</v>
      </c>
      <c r="C3711" s="12" t="s">
        <v>448</v>
      </c>
      <c r="D3711" s="8" t="s">
        <v>31127</v>
      </c>
      <c r="E3711" s="10" t="s">
        <v>22732</v>
      </c>
      <c r="F3711" s="25"/>
      <c r="G3711" s="25"/>
      <c r="H3711" s="15"/>
      <c r="I3711" s="15"/>
    </row>
    <row r="3712" ht="24" customHeight="1" spans="1:9">
      <c r="A3712" s="8" t="s">
        <v>31128</v>
      </c>
      <c r="B3712" s="22" t="s">
        <v>31129</v>
      </c>
      <c r="C3712" s="12" t="s">
        <v>448</v>
      </c>
      <c r="D3712" s="8" t="s">
        <v>31130</v>
      </c>
      <c r="E3712" s="10" t="s">
        <v>22732</v>
      </c>
      <c r="F3712" s="25"/>
      <c r="G3712" s="25"/>
      <c r="H3712" s="15"/>
      <c r="I3712" s="15"/>
    </row>
    <row r="3713" ht="24" customHeight="1" spans="1:9">
      <c r="A3713" s="8" t="s">
        <v>31131</v>
      </c>
      <c r="B3713" s="22" t="s">
        <v>31132</v>
      </c>
      <c r="C3713" s="12" t="s">
        <v>448</v>
      </c>
      <c r="D3713" s="8" t="s">
        <v>25999</v>
      </c>
      <c r="E3713" s="10" t="s">
        <v>22732</v>
      </c>
      <c r="F3713" s="25"/>
      <c r="G3713" s="25"/>
      <c r="H3713" s="15"/>
      <c r="I3713" s="15"/>
    </row>
    <row r="3714" ht="24" customHeight="1" spans="1:9">
      <c r="A3714" s="8" t="s">
        <v>31133</v>
      </c>
      <c r="B3714" s="22" t="s">
        <v>31134</v>
      </c>
      <c r="C3714" s="12" t="s">
        <v>448</v>
      </c>
      <c r="D3714" s="8" t="s">
        <v>31135</v>
      </c>
      <c r="E3714" s="10" t="s">
        <v>22732</v>
      </c>
      <c r="F3714" s="25"/>
      <c r="G3714" s="25"/>
      <c r="H3714" s="15"/>
      <c r="I3714" s="15"/>
    </row>
    <row r="3715" ht="24" customHeight="1" spans="1:9">
      <c r="A3715" s="8" t="s">
        <v>31136</v>
      </c>
      <c r="B3715" s="22" t="s">
        <v>31137</v>
      </c>
      <c r="C3715" s="12" t="s">
        <v>448</v>
      </c>
      <c r="D3715" s="8" t="s">
        <v>31138</v>
      </c>
      <c r="E3715" s="10" t="s">
        <v>22732</v>
      </c>
      <c r="F3715" s="25"/>
      <c r="G3715" s="25"/>
      <c r="H3715" s="15"/>
      <c r="I3715" s="15"/>
    </row>
    <row r="3716" ht="24" customHeight="1" spans="1:9">
      <c r="A3716" s="8" t="s">
        <v>31139</v>
      </c>
      <c r="B3716" s="22" t="s">
        <v>31140</v>
      </c>
      <c r="C3716" s="12" t="s">
        <v>448</v>
      </c>
      <c r="D3716" s="8" t="s">
        <v>31141</v>
      </c>
      <c r="E3716" s="10" t="s">
        <v>22732</v>
      </c>
      <c r="F3716" s="25"/>
      <c r="G3716" s="25"/>
      <c r="H3716" s="15"/>
      <c r="I3716" s="15"/>
    </row>
    <row r="3717" ht="24" customHeight="1" spans="1:9">
      <c r="A3717" s="8" t="s">
        <v>31142</v>
      </c>
      <c r="B3717" s="22" t="s">
        <v>31143</v>
      </c>
      <c r="C3717" s="12" t="s">
        <v>448</v>
      </c>
      <c r="D3717" s="8" t="s">
        <v>31144</v>
      </c>
      <c r="E3717" s="10" t="s">
        <v>22732</v>
      </c>
      <c r="F3717" s="25"/>
      <c r="G3717" s="25"/>
      <c r="H3717" s="15"/>
      <c r="I3717" s="15"/>
    </row>
    <row r="3718" ht="24" customHeight="1" spans="1:9">
      <c r="A3718" s="8" t="s">
        <v>31145</v>
      </c>
      <c r="B3718" s="22" t="s">
        <v>31146</v>
      </c>
      <c r="C3718" s="12" t="s">
        <v>448</v>
      </c>
      <c r="D3718" s="8" t="s">
        <v>31147</v>
      </c>
      <c r="E3718" s="10" t="s">
        <v>22732</v>
      </c>
      <c r="F3718" s="25"/>
      <c r="G3718" s="25"/>
      <c r="H3718" s="15"/>
      <c r="I3718" s="15"/>
    </row>
    <row r="3719" ht="24" customHeight="1" spans="1:9">
      <c r="A3719" s="8" t="s">
        <v>31148</v>
      </c>
      <c r="B3719" s="22" t="s">
        <v>31149</v>
      </c>
      <c r="C3719" s="12" t="s">
        <v>448</v>
      </c>
      <c r="D3719" s="8" t="s">
        <v>23724</v>
      </c>
      <c r="E3719" s="10" t="s">
        <v>22732</v>
      </c>
      <c r="F3719" s="25"/>
      <c r="G3719" s="25"/>
      <c r="H3719" s="15"/>
      <c r="I3719" s="15"/>
    </row>
    <row r="3720" ht="24" customHeight="1" spans="1:9">
      <c r="A3720" s="8" t="s">
        <v>31150</v>
      </c>
      <c r="B3720" s="22" t="s">
        <v>31151</v>
      </c>
      <c r="C3720" s="12" t="s">
        <v>448</v>
      </c>
      <c r="D3720" s="8" t="s">
        <v>31152</v>
      </c>
      <c r="E3720" s="10" t="s">
        <v>22732</v>
      </c>
      <c r="F3720" s="25"/>
      <c r="G3720" s="25"/>
      <c r="H3720" s="15"/>
      <c r="I3720" s="15"/>
    </row>
    <row r="3721" ht="24" customHeight="1" spans="1:9">
      <c r="A3721" s="8" t="s">
        <v>31153</v>
      </c>
      <c r="B3721" s="22" t="s">
        <v>31154</v>
      </c>
      <c r="C3721" s="12" t="s">
        <v>448</v>
      </c>
      <c r="D3721" s="8" t="s">
        <v>31155</v>
      </c>
      <c r="E3721" s="10" t="s">
        <v>22732</v>
      </c>
      <c r="F3721" s="25"/>
      <c r="G3721" s="25"/>
      <c r="H3721" s="15"/>
      <c r="I3721" s="15"/>
    </row>
    <row r="3722" ht="24" customHeight="1" spans="1:9">
      <c r="A3722" s="8" t="s">
        <v>31156</v>
      </c>
      <c r="B3722" s="22" t="s">
        <v>31157</v>
      </c>
      <c r="C3722" s="12" t="s">
        <v>448</v>
      </c>
      <c r="D3722" s="8" t="s">
        <v>24536</v>
      </c>
      <c r="E3722" s="10" t="s">
        <v>22732</v>
      </c>
      <c r="F3722" s="25"/>
      <c r="G3722" s="25"/>
      <c r="H3722" s="15"/>
      <c r="I3722" s="15"/>
    </row>
    <row r="3723" ht="24" customHeight="1" spans="1:9">
      <c r="A3723" s="8" t="s">
        <v>31158</v>
      </c>
      <c r="B3723" s="22" t="s">
        <v>31159</v>
      </c>
      <c r="C3723" s="12" t="s">
        <v>448</v>
      </c>
      <c r="D3723" s="8" t="s">
        <v>31160</v>
      </c>
      <c r="E3723" s="10" t="s">
        <v>22732</v>
      </c>
      <c r="F3723" s="25"/>
      <c r="G3723" s="25"/>
      <c r="H3723" s="15"/>
      <c r="I3723" s="15"/>
    </row>
    <row r="3724" ht="24" customHeight="1" spans="1:9">
      <c r="A3724" s="8" t="s">
        <v>31161</v>
      </c>
      <c r="B3724" s="22" t="s">
        <v>31162</v>
      </c>
      <c r="C3724" s="12" t="s">
        <v>448</v>
      </c>
      <c r="D3724" s="8" t="s">
        <v>28737</v>
      </c>
      <c r="E3724" s="10" t="s">
        <v>22732</v>
      </c>
      <c r="F3724" s="25"/>
      <c r="G3724" s="25"/>
      <c r="H3724" s="15"/>
      <c r="I3724" s="15"/>
    </row>
    <row r="3725" ht="24" customHeight="1" spans="1:9">
      <c r="A3725" s="8" t="s">
        <v>31163</v>
      </c>
      <c r="B3725" s="22" t="s">
        <v>31164</v>
      </c>
      <c r="C3725" s="12" t="s">
        <v>448</v>
      </c>
      <c r="D3725" s="8" t="s">
        <v>31165</v>
      </c>
      <c r="E3725" s="10" t="s">
        <v>22732</v>
      </c>
      <c r="F3725" s="25"/>
      <c r="G3725" s="25"/>
      <c r="H3725" s="15"/>
      <c r="I3725" s="15"/>
    </row>
    <row r="3726" ht="24" customHeight="1" spans="1:9">
      <c r="A3726" s="8" t="s">
        <v>31166</v>
      </c>
      <c r="B3726" s="22" t="s">
        <v>31167</v>
      </c>
      <c r="C3726" s="12" t="s">
        <v>448</v>
      </c>
      <c r="D3726" s="8" t="s">
        <v>31168</v>
      </c>
      <c r="E3726" s="10" t="s">
        <v>22732</v>
      </c>
      <c r="F3726" s="25"/>
      <c r="G3726" s="25"/>
      <c r="H3726" s="15"/>
      <c r="I3726" s="15"/>
    </row>
    <row r="3727" ht="24" customHeight="1" spans="1:9">
      <c r="A3727" s="8" t="s">
        <v>31169</v>
      </c>
      <c r="B3727" s="22" t="s">
        <v>31170</v>
      </c>
      <c r="C3727" s="12" t="s">
        <v>448</v>
      </c>
      <c r="D3727" s="8" t="s">
        <v>24772</v>
      </c>
      <c r="E3727" s="10" t="s">
        <v>22732</v>
      </c>
      <c r="F3727" s="25"/>
      <c r="G3727" s="25"/>
      <c r="H3727" s="15"/>
      <c r="I3727" s="15"/>
    </row>
    <row r="3728" ht="24" customHeight="1" spans="1:9">
      <c r="A3728" s="8" t="s">
        <v>31171</v>
      </c>
      <c r="B3728" s="22" t="s">
        <v>31172</v>
      </c>
      <c r="C3728" s="12" t="s">
        <v>448</v>
      </c>
      <c r="D3728" s="8" t="s">
        <v>28140</v>
      </c>
      <c r="E3728" s="10" t="s">
        <v>22732</v>
      </c>
      <c r="F3728" s="25"/>
      <c r="G3728" s="25"/>
      <c r="H3728" s="15"/>
      <c r="I3728" s="15"/>
    </row>
    <row r="3729" ht="24" customHeight="1" spans="1:9">
      <c r="A3729" s="8" t="s">
        <v>31173</v>
      </c>
      <c r="B3729" s="22" t="s">
        <v>31174</v>
      </c>
      <c r="C3729" s="12" t="s">
        <v>448</v>
      </c>
      <c r="D3729" s="8" t="s">
        <v>31175</v>
      </c>
      <c r="E3729" s="10" t="s">
        <v>22732</v>
      </c>
      <c r="F3729" s="25"/>
      <c r="G3729" s="25"/>
      <c r="H3729" s="15"/>
      <c r="I3729" s="15"/>
    </row>
    <row r="3730" ht="24" customHeight="1" spans="1:9">
      <c r="A3730" s="8" t="s">
        <v>31176</v>
      </c>
      <c r="B3730" s="22" t="s">
        <v>31177</v>
      </c>
      <c r="C3730" s="12" t="s">
        <v>448</v>
      </c>
      <c r="D3730" s="8" t="s">
        <v>31178</v>
      </c>
      <c r="E3730" s="10" t="s">
        <v>22732</v>
      </c>
      <c r="F3730" s="25"/>
      <c r="G3730" s="25"/>
      <c r="H3730" s="15"/>
      <c r="I3730" s="15"/>
    </row>
    <row r="3731" ht="24" customHeight="1" spans="1:9">
      <c r="A3731" s="8" t="s">
        <v>31179</v>
      </c>
      <c r="B3731" s="22" t="s">
        <v>31180</v>
      </c>
      <c r="C3731" s="12" t="s">
        <v>448</v>
      </c>
      <c r="D3731" s="8" t="s">
        <v>31181</v>
      </c>
      <c r="E3731" s="10" t="s">
        <v>22732</v>
      </c>
      <c r="F3731" s="25"/>
      <c r="G3731" s="25"/>
      <c r="H3731" s="15"/>
      <c r="I3731" s="15"/>
    </row>
    <row r="3732" ht="24" customHeight="1" spans="1:9">
      <c r="A3732" s="8" t="s">
        <v>31182</v>
      </c>
      <c r="B3732" s="22" t="s">
        <v>31183</v>
      </c>
      <c r="C3732" s="12" t="s">
        <v>448</v>
      </c>
      <c r="D3732" s="8" t="s">
        <v>31184</v>
      </c>
      <c r="E3732" s="10" t="s">
        <v>22732</v>
      </c>
      <c r="F3732" s="25"/>
      <c r="G3732" s="25"/>
      <c r="H3732" s="15"/>
      <c r="I3732" s="15"/>
    </row>
    <row r="3733" ht="24" customHeight="1" spans="1:9">
      <c r="A3733" s="8" t="s">
        <v>31185</v>
      </c>
      <c r="B3733" s="22" t="s">
        <v>31186</v>
      </c>
      <c r="C3733" s="12" t="s">
        <v>448</v>
      </c>
      <c r="D3733" s="8" t="s">
        <v>31187</v>
      </c>
      <c r="E3733" s="10" t="s">
        <v>22732</v>
      </c>
      <c r="F3733" s="25"/>
      <c r="G3733" s="25"/>
      <c r="H3733" s="15"/>
      <c r="I3733" s="15"/>
    </row>
    <row r="3734" ht="24" customHeight="1" spans="1:9">
      <c r="A3734" s="8" t="s">
        <v>31188</v>
      </c>
      <c r="B3734" s="22" t="s">
        <v>31189</v>
      </c>
      <c r="C3734" s="12" t="s">
        <v>448</v>
      </c>
      <c r="D3734" s="8" t="s">
        <v>22947</v>
      </c>
      <c r="E3734" s="10" t="s">
        <v>22732</v>
      </c>
      <c r="F3734" s="25"/>
      <c r="G3734" s="25"/>
      <c r="H3734" s="15"/>
      <c r="I3734" s="15"/>
    </row>
    <row r="3735" ht="24" customHeight="1" spans="1:9">
      <c r="A3735" s="8" t="s">
        <v>31190</v>
      </c>
      <c r="B3735" s="22" t="s">
        <v>31191</v>
      </c>
      <c r="C3735" s="12" t="s">
        <v>448</v>
      </c>
      <c r="D3735" s="8" t="s">
        <v>31192</v>
      </c>
      <c r="E3735" s="10" t="s">
        <v>22732</v>
      </c>
      <c r="F3735" s="25"/>
      <c r="G3735" s="25"/>
      <c r="H3735" s="15"/>
      <c r="I3735" s="15"/>
    </row>
    <row r="3736" ht="24" customHeight="1" spans="1:9">
      <c r="A3736" s="8" t="s">
        <v>31193</v>
      </c>
      <c r="B3736" s="22" t="s">
        <v>31194</v>
      </c>
      <c r="C3736" s="12" t="s">
        <v>448</v>
      </c>
      <c r="D3736" s="8" t="s">
        <v>22957</v>
      </c>
      <c r="E3736" s="10" t="s">
        <v>22732</v>
      </c>
      <c r="F3736" s="25"/>
      <c r="G3736" s="25"/>
      <c r="H3736" s="15"/>
      <c r="I3736" s="15"/>
    </row>
    <row r="3737" ht="24" customHeight="1" spans="1:9">
      <c r="A3737" s="8" t="s">
        <v>31195</v>
      </c>
      <c r="B3737" s="22" t="s">
        <v>31196</v>
      </c>
      <c r="C3737" s="12" t="s">
        <v>448</v>
      </c>
      <c r="D3737" s="8" t="s">
        <v>31197</v>
      </c>
      <c r="E3737" s="10" t="s">
        <v>22732</v>
      </c>
      <c r="F3737" s="25"/>
      <c r="G3737" s="25"/>
      <c r="H3737" s="15"/>
      <c r="I3737" s="15"/>
    </row>
    <row r="3738" ht="24" customHeight="1" spans="1:9">
      <c r="A3738" s="8" t="s">
        <v>31198</v>
      </c>
      <c r="B3738" s="22" t="s">
        <v>31199</v>
      </c>
      <c r="C3738" s="12" t="s">
        <v>448</v>
      </c>
      <c r="D3738" s="8" t="s">
        <v>28565</v>
      </c>
      <c r="E3738" s="10" t="s">
        <v>22732</v>
      </c>
      <c r="F3738" s="25"/>
      <c r="G3738" s="25"/>
      <c r="H3738" s="15"/>
      <c r="I3738" s="15"/>
    </row>
    <row r="3739" ht="24" customHeight="1" spans="1:9">
      <c r="A3739" s="8" t="s">
        <v>31200</v>
      </c>
      <c r="B3739" s="22" t="s">
        <v>31201</v>
      </c>
      <c r="C3739" s="12" t="s">
        <v>448</v>
      </c>
      <c r="D3739" s="8" t="s">
        <v>31202</v>
      </c>
      <c r="E3739" s="10" t="s">
        <v>22732</v>
      </c>
      <c r="F3739" s="25"/>
      <c r="G3739" s="25"/>
      <c r="H3739" s="15"/>
      <c r="I3739" s="15"/>
    </row>
    <row r="3740" ht="24" customHeight="1" spans="1:9">
      <c r="A3740" s="8" t="s">
        <v>31203</v>
      </c>
      <c r="B3740" s="22" t="s">
        <v>31204</v>
      </c>
      <c r="C3740" s="12" t="s">
        <v>448</v>
      </c>
      <c r="D3740" s="8" t="s">
        <v>30131</v>
      </c>
      <c r="E3740" s="10" t="s">
        <v>22732</v>
      </c>
      <c r="F3740" s="25"/>
      <c r="G3740" s="25"/>
      <c r="H3740" s="15"/>
      <c r="I3740" s="15"/>
    </row>
    <row r="3741" ht="24" customHeight="1" spans="1:9">
      <c r="A3741" s="8" t="s">
        <v>31205</v>
      </c>
      <c r="B3741" s="22" t="s">
        <v>31206</v>
      </c>
      <c r="C3741" s="12" t="s">
        <v>448</v>
      </c>
      <c r="D3741" s="8" t="s">
        <v>31207</v>
      </c>
      <c r="E3741" s="10" t="s">
        <v>22732</v>
      </c>
      <c r="F3741" s="25"/>
      <c r="G3741" s="25"/>
      <c r="H3741" s="15"/>
      <c r="I3741" s="15"/>
    </row>
    <row r="3742" ht="24" customHeight="1" spans="1:9">
      <c r="A3742" s="8" t="s">
        <v>31208</v>
      </c>
      <c r="B3742" s="22" t="s">
        <v>31209</v>
      </c>
      <c r="C3742" s="12" t="s">
        <v>448</v>
      </c>
      <c r="D3742" s="8" t="s">
        <v>30338</v>
      </c>
      <c r="E3742" s="10" t="s">
        <v>22732</v>
      </c>
      <c r="F3742" s="25"/>
      <c r="G3742" s="25"/>
      <c r="H3742" s="15"/>
      <c r="I3742" s="15"/>
    </row>
    <row r="3743" ht="24" customHeight="1" spans="1:9">
      <c r="A3743" s="8" t="s">
        <v>31210</v>
      </c>
      <c r="B3743" s="22" t="s">
        <v>31211</v>
      </c>
      <c r="C3743" s="12" t="s">
        <v>448</v>
      </c>
      <c r="D3743" s="8" t="s">
        <v>28828</v>
      </c>
      <c r="E3743" s="10" t="s">
        <v>22732</v>
      </c>
      <c r="F3743" s="25"/>
      <c r="G3743" s="25"/>
      <c r="H3743" s="15"/>
      <c r="I3743" s="15"/>
    </row>
    <row r="3744" ht="24" customHeight="1" spans="1:9">
      <c r="A3744" s="8" t="s">
        <v>31212</v>
      </c>
      <c r="B3744" s="22" t="s">
        <v>31213</v>
      </c>
      <c r="C3744" s="12" t="s">
        <v>448</v>
      </c>
      <c r="D3744" s="8" t="s">
        <v>31214</v>
      </c>
      <c r="E3744" s="10" t="s">
        <v>22732</v>
      </c>
      <c r="F3744" s="25"/>
      <c r="G3744" s="25"/>
      <c r="H3744" s="15"/>
      <c r="I3744" s="15"/>
    </row>
    <row r="3745" ht="24" customHeight="1" spans="1:9">
      <c r="A3745" s="8" t="s">
        <v>31215</v>
      </c>
      <c r="B3745" s="22" t="s">
        <v>31216</v>
      </c>
      <c r="C3745" s="12" t="s">
        <v>448</v>
      </c>
      <c r="D3745" s="8" t="s">
        <v>31217</v>
      </c>
      <c r="E3745" s="10" t="s">
        <v>22732</v>
      </c>
      <c r="F3745" s="25"/>
      <c r="G3745" s="25"/>
      <c r="H3745" s="15"/>
      <c r="I3745" s="15"/>
    </row>
    <row r="3746" ht="24" customHeight="1" spans="1:9">
      <c r="A3746" s="8" t="s">
        <v>31218</v>
      </c>
      <c r="B3746" s="22" t="s">
        <v>31219</v>
      </c>
      <c r="C3746" s="12" t="s">
        <v>448</v>
      </c>
      <c r="D3746" s="8" t="s">
        <v>31220</v>
      </c>
      <c r="E3746" s="10" t="s">
        <v>22732</v>
      </c>
      <c r="F3746" s="25"/>
      <c r="G3746" s="25"/>
      <c r="H3746" s="15"/>
      <c r="I3746" s="15"/>
    </row>
    <row r="3747" ht="24" customHeight="1" spans="1:9">
      <c r="A3747" s="8" t="s">
        <v>31221</v>
      </c>
      <c r="B3747" s="22" t="s">
        <v>31222</v>
      </c>
      <c r="C3747" s="12" t="s">
        <v>448</v>
      </c>
      <c r="D3747" s="8" t="s">
        <v>22947</v>
      </c>
      <c r="E3747" s="10" t="s">
        <v>22732</v>
      </c>
      <c r="F3747" s="25"/>
      <c r="G3747" s="25"/>
      <c r="H3747" s="15"/>
      <c r="I3747" s="15"/>
    </row>
    <row r="3748" ht="24" customHeight="1" spans="1:9">
      <c r="A3748" s="8" t="s">
        <v>31223</v>
      </c>
      <c r="B3748" s="22" t="s">
        <v>31224</v>
      </c>
      <c r="C3748" s="12" t="s">
        <v>448</v>
      </c>
      <c r="D3748" s="8" t="s">
        <v>31225</v>
      </c>
      <c r="E3748" s="10" t="s">
        <v>22732</v>
      </c>
      <c r="F3748" s="25"/>
      <c r="G3748" s="25"/>
      <c r="H3748" s="15"/>
      <c r="I3748" s="15"/>
    </row>
    <row r="3749" ht="24" customHeight="1" spans="1:9">
      <c r="A3749" s="8" t="s">
        <v>31226</v>
      </c>
      <c r="B3749" s="22" t="s">
        <v>31227</v>
      </c>
      <c r="C3749" s="12" t="s">
        <v>448</v>
      </c>
      <c r="D3749" s="8" t="s">
        <v>31228</v>
      </c>
      <c r="E3749" s="10" t="s">
        <v>22732</v>
      </c>
      <c r="F3749" s="25"/>
      <c r="G3749" s="25"/>
      <c r="H3749" s="15"/>
      <c r="I3749" s="15"/>
    </row>
    <row r="3750" ht="24" customHeight="1" spans="1:9">
      <c r="A3750" s="8" t="s">
        <v>31229</v>
      </c>
      <c r="B3750" s="22" t="s">
        <v>31230</v>
      </c>
      <c r="C3750" s="12" t="s">
        <v>448</v>
      </c>
      <c r="D3750" s="8" t="s">
        <v>27974</v>
      </c>
      <c r="E3750" s="10" t="s">
        <v>22732</v>
      </c>
      <c r="F3750" s="25"/>
      <c r="G3750" s="25"/>
      <c r="H3750" s="15"/>
      <c r="I3750" s="15"/>
    </row>
    <row r="3751" ht="24" customHeight="1" spans="1:9">
      <c r="A3751" s="8" t="s">
        <v>31231</v>
      </c>
      <c r="B3751" s="22" t="s">
        <v>31232</v>
      </c>
      <c r="C3751" s="12" t="s">
        <v>448</v>
      </c>
      <c r="D3751" s="8" t="s">
        <v>31233</v>
      </c>
      <c r="E3751" s="10" t="s">
        <v>22732</v>
      </c>
      <c r="F3751" s="25"/>
      <c r="G3751" s="25"/>
      <c r="H3751" s="15"/>
      <c r="I3751" s="15"/>
    </row>
    <row r="3752" ht="24" customHeight="1" spans="1:9">
      <c r="A3752" s="8" t="s">
        <v>31234</v>
      </c>
      <c r="B3752" s="22" t="s">
        <v>31235</v>
      </c>
      <c r="C3752" s="12" t="s">
        <v>448</v>
      </c>
      <c r="D3752" s="8" t="s">
        <v>22772</v>
      </c>
      <c r="E3752" s="10" t="s">
        <v>22732</v>
      </c>
      <c r="F3752" s="25"/>
      <c r="G3752" s="25"/>
      <c r="H3752" s="15"/>
      <c r="I3752" s="15"/>
    </row>
    <row r="3753" ht="24" customHeight="1" spans="1:9">
      <c r="A3753" s="8" t="s">
        <v>31236</v>
      </c>
      <c r="B3753" s="22" t="s">
        <v>31237</v>
      </c>
      <c r="C3753" s="12" t="s">
        <v>448</v>
      </c>
      <c r="D3753" s="8" t="s">
        <v>31238</v>
      </c>
      <c r="E3753" s="10" t="s">
        <v>22732</v>
      </c>
      <c r="F3753" s="25"/>
      <c r="G3753" s="25"/>
      <c r="H3753" s="15"/>
      <c r="I3753" s="15"/>
    </row>
    <row r="3754" ht="24" customHeight="1" spans="1:9">
      <c r="A3754" s="8" t="s">
        <v>31239</v>
      </c>
      <c r="B3754" s="22" t="s">
        <v>31240</v>
      </c>
      <c r="C3754" s="12" t="s">
        <v>448</v>
      </c>
      <c r="D3754" s="8" t="s">
        <v>31241</v>
      </c>
      <c r="E3754" s="10" t="s">
        <v>22732</v>
      </c>
      <c r="F3754" s="25"/>
      <c r="G3754" s="25"/>
      <c r="H3754" s="15"/>
      <c r="I3754" s="15"/>
    </row>
    <row r="3755" ht="24" customHeight="1" spans="1:9">
      <c r="A3755" s="8" t="s">
        <v>31242</v>
      </c>
      <c r="B3755" s="22" t="s">
        <v>31243</v>
      </c>
      <c r="C3755" s="12" t="s">
        <v>448</v>
      </c>
      <c r="D3755" s="8" t="s">
        <v>31244</v>
      </c>
      <c r="E3755" s="10" t="s">
        <v>22732</v>
      </c>
      <c r="F3755" s="25"/>
      <c r="G3755" s="25"/>
      <c r="H3755" s="15"/>
      <c r="I3755" s="15"/>
    </row>
    <row r="3756" ht="24" customHeight="1" spans="1:9">
      <c r="A3756" s="8" t="s">
        <v>31245</v>
      </c>
      <c r="B3756" s="22" t="s">
        <v>31246</v>
      </c>
      <c r="C3756" s="12" t="s">
        <v>448</v>
      </c>
      <c r="D3756" s="8" t="s">
        <v>31247</v>
      </c>
      <c r="E3756" s="10" t="s">
        <v>22732</v>
      </c>
      <c r="F3756" s="25"/>
      <c r="G3756" s="25"/>
      <c r="H3756" s="15"/>
      <c r="I3756" s="15"/>
    </row>
    <row r="3757" ht="24" customHeight="1" spans="1:9">
      <c r="A3757" s="8" t="s">
        <v>31248</v>
      </c>
      <c r="B3757" s="22" t="s">
        <v>31249</v>
      </c>
      <c r="C3757" s="12" t="s">
        <v>448</v>
      </c>
      <c r="D3757" s="8" t="s">
        <v>28033</v>
      </c>
      <c r="E3757" s="10" t="s">
        <v>22732</v>
      </c>
      <c r="F3757" s="25"/>
      <c r="G3757" s="25"/>
      <c r="H3757" s="15"/>
      <c r="I3757" s="15"/>
    </row>
    <row r="3758" ht="24" customHeight="1" spans="1:9">
      <c r="A3758" s="8" t="s">
        <v>31250</v>
      </c>
      <c r="B3758" s="22" t="s">
        <v>31251</v>
      </c>
      <c r="C3758" s="12" t="s">
        <v>448</v>
      </c>
      <c r="D3758" s="8" t="s">
        <v>31252</v>
      </c>
      <c r="E3758" s="10" t="s">
        <v>22732</v>
      </c>
      <c r="F3758" s="25"/>
      <c r="G3758" s="25"/>
      <c r="H3758" s="15"/>
      <c r="I3758" s="15"/>
    </row>
    <row r="3759" ht="24" customHeight="1" spans="1:9">
      <c r="A3759" s="8" t="s">
        <v>31253</v>
      </c>
      <c r="B3759" s="22" t="s">
        <v>31254</v>
      </c>
      <c r="C3759" s="12" t="s">
        <v>448</v>
      </c>
      <c r="D3759" s="8" t="s">
        <v>31255</v>
      </c>
      <c r="E3759" s="10" t="s">
        <v>22732</v>
      </c>
      <c r="F3759" s="25"/>
      <c r="G3759" s="25"/>
      <c r="H3759" s="15"/>
      <c r="I3759" s="15"/>
    </row>
    <row r="3760" ht="24" customHeight="1" spans="1:9">
      <c r="A3760" s="8" t="s">
        <v>31256</v>
      </c>
      <c r="B3760" s="22" t="s">
        <v>31257</v>
      </c>
      <c r="C3760" s="12" t="s">
        <v>448</v>
      </c>
      <c r="D3760" s="8" t="s">
        <v>31258</v>
      </c>
      <c r="E3760" s="10" t="s">
        <v>22732</v>
      </c>
      <c r="F3760" s="25"/>
      <c r="G3760" s="25"/>
      <c r="H3760" s="15"/>
      <c r="I3760" s="15"/>
    </row>
    <row r="3761" ht="24" customHeight="1" spans="1:9">
      <c r="A3761" s="8" t="s">
        <v>31259</v>
      </c>
      <c r="B3761" s="22" t="s">
        <v>31260</v>
      </c>
      <c r="C3761" s="12" t="s">
        <v>448</v>
      </c>
      <c r="D3761" s="8" t="s">
        <v>31261</v>
      </c>
      <c r="E3761" s="10" t="s">
        <v>22732</v>
      </c>
      <c r="F3761" s="25"/>
      <c r="G3761" s="25"/>
      <c r="H3761" s="15"/>
      <c r="I3761" s="15"/>
    </row>
    <row r="3762" ht="24" customHeight="1" spans="1:9">
      <c r="A3762" s="8" t="s">
        <v>31262</v>
      </c>
      <c r="B3762" s="22" t="s">
        <v>31263</v>
      </c>
      <c r="C3762" s="12" t="s">
        <v>448</v>
      </c>
      <c r="D3762" s="8" t="s">
        <v>31264</v>
      </c>
      <c r="E3762" s="10" t="s">
        <v>22732</v>
      </c>
      <c r="F3762" s="25"/>
      <c r="G3762" s="25"/>
      <c r="H3762" s="15"/>
      <c r="I3762" s="15"/>
    </row>
    <row r="3763" ht="24" customHeight="1" spans="1:9">
      <c r="A3763" s="8" t="s">
        <v>31265</v>
      </c>
      <c r="B3763" s="22" t="s">
        <v>31266</v>
      </c>
      <c r="C3763" s="12" t="s">
        <v>448</v>
      </c>
      <c r="D3763" s="8" t="s">
        <v>31267</v>
      </c>
      <c r="E3763" s="10" t="s">
        <v>22732</v>
      </c>
      <c r="F3763" s="25"/>
      <c r="G3763" s="25"/>
      <c r="H3763" s="15"/>
      <c r="I3763" s="15"/>
    </row>
    <row r="3764" ht="24" customHeight="1" spans="1:9">
      <c r="A3764" s="8" t="s">
        <v>31268</v>
      </c>
      <c r="B3764" s="22" t="s">
        <v>31269</v>
      </c>
      <c r="C3764" s="12" t="s">
        <v>448</v>
      </c>
      <c r="D3764" s="8" t="s">
        <v>31270</v>
      </c>
      <c r="E3764" s="10" t="s">
        <v>22732</v>
      </c>
      <c r="F3764" s="25"/>
      <c r="G3764" s="25"/>
      <c r="H3764" s="15"/>
      <c r="I3764" s="15"/>
    </row>
    <row r="3765" ht="24" customHeight="1" spans="1:9">
      <c r="A3765" s="8" t="s">
        <v>31271</v>
      </c>
      <c r="B3765" s="22" t="s">
        <v>31272</v>
      </c>
      <c r="C3765" s="12" t="s">
        <v>448</v>
      </c>
      <c r="D3765" s="8" t="s">
        <v>25398</v>
      </c>
      <c r="E3765" s="10" t="s">
        <v>22732</v>
      </c>
      <c r="F3765" s="25"/>
      <c r="G3765" s="25"/>
      <c r="H3765" s="15"/>
      <c r="I3765" s="15"/>
    </row>
    <row r="3766" ht="24" customHeight="1" spans="1:9">
      <c r="A3766" s="8" t="s">
        <v>31273</v>
      </c>
      <c r="B3766" s="22" t="s">
        <v>31274</v>
      </c>
      <c r="C3766" s="12" t="s">
        <v>448</v>
      </c>
      <c r="D3766" s="8" t="s">
        <v>31275</v>
      </c>
      <c r="E3766" s="10" t="s">
        <v>22732</v>
      </c>
      <c r="F3766" s="25"/>
      <c r="G3766" s="25"/>
      <c r="H3766" s="15"/>
      <c r="I3766" s="15"/>
    </row>
    <row r="3767" ht="24" customHeight="1" spans="1:9">
      <c r="A3767" s="8" t="s">
        <v>31276</v>
      </c>
      <c r="B3767" s="22" t="s">
        <v>31277</v>
      </c>
      <c r="C3767" s="12" t="s">
        <v>448</v>
      </c>
      <c r="D3767" s="8" t="s">
        <v>31278</v>
      </c>
      <c r="E3767" s="10" t="s">
        <v>22732</v>
      </c>
      <c r="F3767" s="25"/>
      <c r="G3767" s="25"/>
      <c r="H3767" s="15"/>
      <c r="I3767" s="15"/>
    </row>
    <row r="3768" ht="24" customHeight="1" spans="1:9">
      <c r="A3768" s="8" t="s">
        <v>31279</v>
      </c>
      <c r="B3768" s="22" t="s">
        <v>31280</v>
      </c>
      <c r="C3768" s="12" t="s">
        <v>448</v>
      </c>
      <c r="D3768" s="8" t="s">
        <v>31281</v>
      </c>
      <c r="E3768" s="10" t="s">
        <v>22732</v>
      </c>
      <c r="F3768" s="25"/>
      <c r="G3768" s="25"/>
      <c r="H3768" s="15"/>
      <c r="I3768" s="15"/>
    </row>
    <row r="3769" ht="24" customHeight="1" spans="1:9">
      <c r="A3769" s="8" t="s">
        <v>31282</v>
      </c>
      <c r="B3769" s="22" t="s">
        <v>31283</v>
      </c>
      <c r="C3769" s="12" t="s">
        <v>448</v>
      </c>
      <c r="D3769" s="8" t="s">
        <v>31284</v>
      </c>
      <c r="E3769" s="10" t="s">
        <v>22732</v>
      </c>
      <c r="F3769" s="25"/>
      <c r="G3769" s="25"/>
      <c r="H3769" s="15"/>
      <c r="I3769" s="15"/>
    </row>
    <row r="3770" ht="24" customHeight="1" spans="1:9">
      <c r="A3770" s="8" t="s">
        <v>31285</v>
      </c>
      <c r="B3770" s="22" t="s">
        <v>31286</v>
      </c>
      <c r="C3770" s="12" t="s">
        <v>448</v>
      </c>
      <c r="D3770" s="8" t="s">
        <v>27471</v>
      </c>
      <c r="E3770" s="10" t="s">
        <v>22732</v>
      </c>
      <c r="F3770" s="25"/>
      <c r="G3770" s="25"/>
      <c r="H3770" s="15"/>
      <c r="I3770" s="15"/>
    </row>
    <row r="3771" ht="24" customHeight="1" spans="1:9">
      <c r="A3771" s="8" t="s">
        <v>31287</v>
      </c>
      <c r="B3771" s="22" t="s">
        <v>31288</v>
      </c>
      <c r="C3771" s="12" t="s">
        <v>448</v>
      </c>
      <c r="D3771" s="8" t="s">
        <v>28111</v>
      </c>
      <c r="E3771" s="10" t="s">
        <v>22732</v>
      </c>
      <c r="F3771" s="25"/>
      <c r="G3771" s="25"/>
      <c r="H3771" s="15"/>
      <c r="I3771" s="15"/>
    </row>
    <row r="3772" ht="24" customHeight="1" spans="1:9">
      <c r="A3772" s="8" t="s">
        <v>31289</v>
      </c>
      <c r="B3772" s="22" t="s">
        <v>31290</v>
      </c>
      <c r="C3772" s="12" t="s">
        <v>448</v>
      </c>
      <c r="D3772" s="8" t="s">
        <v>31291</v>
      </c>
      <c r="E3772" s="10" t="s">
        <v>22732</v>
      </c>
      <c r="F3772" s="25"/>
      <c r="G3772" s="25"/>
      <c r="H3772" s="15"/>
      <c r="I3772" s="15"/>
    </row>
    <row r="3773" ht="24" customHeight="1" spans="1:9">
      <c r="A3773" s="8" t="s">
        <v>31292</v>
      </c>
      <c r="B3773" s="22" t="s">
        <v>31293</v>
      </c>
      <c r="C3773" s="12" t="s">
        <v>448</v>
      </c>
      <c r="D3773" s="8" t="s">
        <v>31294</v>
      </c>
      <c r="E3773" s="10" t="s">
        <v>22732</v>
      </c>
      <c r="F3773" s="25"/>
      <c r="G3773" s="25"/>
      <c r="H3773" s="15"/>
      <c r="I3773" s="15"/>
    </row>
    <row r="3774" ht="24" customHeight="1" spans="1:9">
      <c r="A3774" s="8" t="s">
        <v>31295</v>
      </c>
      <c r="B3774" s="22" t="s">
        <v>31296</v>
      </c>
      <c r="C3774" s="12" t="s">
        <v>448</v>
      </c>
      <c r="D3774" s="8" t="s">
        <v>31297</v>
      </c>
      <c r="E3774" s="10" t="s">
        <v>22732</v>
      </c>
      <c r="F3774" s="25"/>
      <c r="G3774" s="25"/>
      <c r="H3774" s="15"/>
      <c r="I3774" s="15"/>
    </row>
    <row r="3775" ht="24" customHeight="1" spans="1:9">
      <c r="A3775" s="8" t="s">
        <v>31298</v>
      </c>
      <c r="B3775" s="22" t="s">
        <v>31299</v>
      </c>
      <c r="C3775" s="12" t="s">
        <v>448</v>
      </c>
      <c r="D3775" s="8" t="s">
        <v>31300</v>
      </c>
      <c r="E3775" s="10" t="s">
        <v>22732</v>
      </c>
      <c r="F3775" s="25"/>
      <c r="G3775" s="25"/>
      <c r="H3775" s="15"/>
      <c r="I3775" s="15"/>
    </row>
    <row r="3776" ht="24" customHeight="1" spans="1:9">
      <c r="A3776" s="8" t="s">
        <v>31301</v>
      </c>
      <c r="B3776" s="22" t="s">
        <v>31302</v>
      </c>
      <c r="C3776" s="12" t="s">
        <v>448</v>
      </c>
      <c r="D3776" s="8" t="s">
        <v>31303</v>
      </c>
      <c r="E3776" s="10" t="s">
        <v>22732</v>
      </c>
      <c r="F3776" s="25"/>
      <c r="G3776" s="25"/>
      <c r="H3776" s="15"/>
      <c r="I3776" s="15"/>
    </row>
    <row r="3777" ht="24" customHeight="1" spans="1:9">
      <c r="A3777" s="8" t="s">
        <v>31304</v>
      </c>
      <c r="B3777" s="22" t="s">
        <v>31305</v>
      </c>
      <c r="C3777" s="12" t="s">
        <v>448</v>
      </c>
      <c r="D3777" s="8" t="s">
        <v>31306</v>
      </c>
      <c r="E3777" s="10" t="s">
        <v>22732</v>
      </c>
      <c r="F3777" s="25"/>
      <c r="G3777" s="25"/>
      <c r="H3777" s="15"/>
      <c r="I3777" s="15"/>
    </row>
    <row r="3778" ht="24" customHeight="1" spans="1:9">
      <c r="A3778" s="8" t="s">
        <v>31307</v>
      </c>
      <c r="B3778" s="22" t="s">
        <v>31308</v>
      </c>
      <c r="C3778" s="12" t="s">
        <v>448</v>
      </c>
      <c r="D3778" s="8" t="s">
        <v>28464</v>
      </c>
      <c r="E3778" s="10" t="s">
        <v>22732</v>
      </c>
      <c r="F3778" s="25"/>
      <c r="G3778" s="25"/>
      <c r="H3778" s="15"/>
      <c r="I3778" s="15"/>
    </row>
    <row r="3779" ht="24" customHeight="1" spans="1:9">
      <c r="A3779" s="8" t="s">
        <v>31309</v>
      </c>
      <c r="B3779" s="22" t="s">
        <v>31310</v>
      </c>
      <c r="C3779" s="12" t="s">
        <v>448</v>
      </c>
      <c r="D3779" s="8" t="s">
        <v>31311</v>
      </c>
      <c r="E3779" s="10" t="s">
        <v>22732</v>
      </c>
      <c r="F3779" s="25"/>
      <c r="G3779" s="25"/>
      <c r="H3779" s="15"/>
      <c r="I3779" s="15"/>
    </row>
    <row r="3780" ht="24" customHeight="1" spans="1:9">
      <c r="A3780" s="8" t="s">
        <v>31312</v>
      </c>
      <c r="B3780" s="22" t="s">
        <v>31313</v>
      </c>
      <c r="C3780" s="12" t="s">
        <v>448</v>
      </c>
      <c r="D3780" s="8" t="s">
        <v>29317</v>
      </c>
      <c r="E3780" s="10" t="s">
        <v>22732</v>
      </c>
      <c r="F3780" s="25"/>
      <c r="G3780" s="25"/>
      <c r="H3780" s="15"/>
      <c r="I3780" s="15"/>
    </row>
    <row r="3781" ht="24" customHeight="1" spans="1:9">
      <c r="A3781" s="8" t="s">
        <v>31314</v>
      </c>
      <c r="B3781" s="22" t="s">
        <v>31315</v>
      </c>
      <c r="C3781" s="12" t="s">
        <v>448</v>
      </c>
      <c r="D3781" s="8" t="s">
        <v>25537</v>
      </c>
      <c r="E3781" s="10" t="s">
        <v>22732</v>
      </c>
      <c r="F3781" s="25"/>
      <c r="G3781" s="25"/>
      <c r="H3781" s="15"/>
      <c r="I3781" s="15"/>
    </row>
    <row r="3782" ht="24" customHeight="1" spans="1:9">
      <c r="A3782" s="8" t="s">
        <v>31316</v>
      </c>
      <c r="B3782" s="22" t="s">
        <v>31317</v>
      </c>
      <c r="C3782" s="12" t="s">
        <v>448</v>
      </c>
      <c r="D3782" s="8" t="s">
        <v>31318</v>
      </c>
      <c r="E3782" s="10" t="s">
        <v>22732</v>
      </c>
      <c r="F3782" s="25"/>
      <c r="G3782" s="25"/>
      <c r="H3782" s="15"/>
      <c r="I3782" s="15"/>
    </row>
    <row r="3783" ht="24" customHeight="1" spans="1:9">
      <c r="A3783" s="8" t="s">
        <v>31319</v>
      </c>
      <c r="B3783" s="22" t="s">
        <v>31320</v>
      </c>
      <c r="C3783" s="12" t="s">
        <v>448</v>
      </c>
      <c r="D3783" s="8" t="s">
        <v>28804</v>
      </c>
      <c r="E3783" s="10" t="s">
        <v>22732</v>
      </c>
      <c r="F3783" s="25"/>
      <c r="G3783" s="25"/>
      <c r="H3783" s="15"/>
      <c r="I3783" s="15"/>
    </row>
    <row r="3784" ht="24" customHeight="1" spans="1:9">
      <c r="A3784" s="8" t="s">
        <v>31321</v>
      </c>
      <c r="B3784" s="22" t="s">
        <v>31322</v>
      </c>
      <c r="C3784" s="12" t="s">
        <v>448</v>
      </c>
      <c r="D3784" s="8" t="s">
        <v>31318</v>
      </c>
      <c r="E3784" s="10" t="s">
        <v>22732</v>
      </c>
      <c r="F3784" s="25"/>
      <c r="G3784" s="25"/>
      <c r="H3784" s="15"/>
      <c r="I3784" s="15"/>
    </row>
    <row r="3785" ht="24" customHeight="1" spans="1:9">
      <c r="A3785" s="8" t="s">
        <v>31323</v>
      </c>
      <c r="B3785" s="22" t="s">
        <v>31324</v>
      </c>
      <c r="C3785" s="12" t="s">
        <v>448</v>
      </c>
      <c r="D3785" s="8" t="s">
        <v>31325</v>
      </c>
      <c r="E3785" s="10" t="s">
        <v>22732</v>
      </c>
      <c r="F3785" s="25"/>
      <c r="G3785" s="25"/>
      <c r="H3785" s="15"/>
      <c r="I3785" s="15"/>
    </row>
    <row r="3786" ht="24" customHeight="1" spans="1:9">
      <c r="A3786" s="8" t="s">
        <v>31326</v>
      </c>
      <c r="B3786" s="22" t="s">
        <v>31327</v>
      </c>
      <c r="C3786" s="12" t="s">
        <v>448</v>
      </c>
      <c r="D3786" s="8" t="s">
        <v>31328</v>
      </c>
      <c r="E3786" s="10" t="s">
        <v>22732</v>
      </c>
      <c r="F3786" s="25"/>
      <c r="G3786" s="25"/>
      <c r="H3786" s="15"/>
      <c r="I3786" s="15"/>
    </row>
    <row r="3787" ht="24" customHeight="1" spans="1:9">
      <c r="A3787" s="8" t="s">
        <v>31329</v>
      </c>
      <c r="B3787" s="22" t="s">
        <v>31330</v>
      </c>
      <c r="C3787" s="12" t="s">
        <v>448</v>
      </c>
      <c r="D3787" s="8" t="s">
        <v>28022</v>
      </c>
      <c r="E3787" s="10" t="s">
        <v>22732</v>
      </c>
      <c r="F3787" s="25"/>
      <c r="G3787" s="25"/>
      <c r="H3787" s="15"/>
      <c r="I3787" s="15"/>
    </row>
    <row r="3788" ht="24" customHeight="1" spans="1:9">
      <c r="A3788" s="8" t="s">
        <v>31331</v>
      </c>
      <c r="B3788" s="22" t="s">
        <v>31332</v>
      </c>
      <c r="C3788" s="12" t="s">
        <v>448</v>
      </c>
      <c r="D3788" s="8" t="s">
        <v>22963</v>
      </c>
      <c r="E3788" s="10" t="s">
        <v>22732</v>
      </c>
      <c r="F3788" s="25"/>
      <c r="G3788" s="25"/>
      <c r="H3788" s="15"/>
      <c r="I3788" s="15"/>
    </row>
    <row r="3789" ht="24" customHeight="1" spans="1:9">
      <c r="A3789" s="8" t="s">
        <v>31333</v>
      </c>
      <c r="B3789" s="22" t="s">
        <v>31334</v>
      </c>
      <c r="C3789" s="12" t="s">
        <v>448</v>
      </c>
      <c r="D3789" s="8" t="s">
        <v>31335</v>
      </c>
      <c r="E3789" s="10" t="s">
        <v>22732</v>
      </c>
      <c r="F3789" s="25"/>
      <c r="G3789" s="25"/>
      <c r="H3789" s="15"/>
      <c r="I3789" s="15"/>
    </row>
    <row r="3790" ht="24" customHeight="1" spans="1:9">
      <c r="A3790" s="8" t="s">
        <v>31336</v>
      </c>
      <c r="B3790" s="22" t="s">
        <v>31337</v>
      </c>
      <c r="C3790" s="12" t="s">
        <v>448</v>
      </c>
      <c r="D3790" s="8" t="s">
        <v>31338</v>
      </c>
      <c r="E3790" s="10" t="s">
        <v>22732</v>
      </c>
      <c r="F3790" s="25"/>
      <c r="G3790" s="25"/>
      <c r="H3790" s="15"/>
      <c r="I3790" s="15"/>
    </row>
    <row r="3791" ht="24" customHeight="1" spans="1:9">
      <c r="A3791" s="8" t="s">
        <v>31339</v>
      </c>
      <c r="B3791" s="22" t="s">
        <v>31340</v>
      </c>
      <c r="C3791" s="12" t="s">
        <v>448</v>
      </c>
      <c r="D3791" s="8" t="s">
        <v>25186</v>
      </c>
      <c r="E3791" s="10" t="s">
        <v>22732</v>
      </c>
      <c r="F3791" s="25"/>
      <c r="G3791" s="25"/>
      <c r="H3791" s="15"/>
      <c r="I3791" s="15"/>
    </row>
    <row r="3792" ht="24" customHeight="1" spans="1:9">
      <c r="A3792" s="8" t="s">
        <v>31341</v>
      </c>
      <c r="B3792" s="22" t="s">
        <v>31342</v>
      </c>
      <c r="C3792" s="12" t="s">
        <v>448</v>
      </c>
      <c r="D3792" s="8" t="s">
        <v>31343</v>
      </c>
      <c r="E3792" s="10" t="s">
        <v>22732</v>
      </c>
      <c r="F3792" s="25"/>
      <c r="G3792" s="25"/>
      <c r="H3792" s="15"/>
      <c r="I3792" s="15"/>
    </row>
    <row r="3793" ht="24" customHeight="1" spans="1:9">
      <c r="A3793" s="8" t="s">
        <v>31344</v>
      </c>
      <c r="B3793" s="22" t="s">
        <v>31345</v>
      </c>
      <c r="C3793" s="12" t="s">
        <v>448</v>
      </c>
      <c r="D3793" s="8" t="s">
        <v>31346</v>
      </c>
      <c r="E3793" s="10" t="s">
        <v>22732</v>
      </c>
      <c r="F3793" s="25"/>
      <c r="G3793" s="25"/>
      <c r="H3793" s="15"/>
      <c r="I3793" s="15"/>
    </row>
    <row r="3794" ht="24" customHeight="1" spans="1:9">
      <c r="A3794" s="8" t="s">
        <v>31347</v>
      </c>
      <c r="B3794" s="22" t="s">
        <v>31348</v>
      </c>
      <c r="C3794" s="12" t="s">
        <v>448</v>
      </c>
      <c r="D3794" s="8" t="s">
        <v>31349</v>
      </c>
      <c r="E3794" s="10" t="s">
        <v>22732</v>
      </c>
      <c r="F3794" s="25"/>
      <c r="G3794" s="25"/>
      <c r="H3794" s="15"/>
      <c r="I3794" s="15"/>
    </row>
    <row r="3795" ht="24" customHeight="1" spans="1:9">
      <c r="A3795" s="8" t="s">
        <v>31350</v>
      </c>
      <c r="B3795" s="22" t="s">
        <v>31351</v>
      </c>
      <c r="C3795" s="12" t="s">
        <v>448</v>
      </c>
      <c r="D3795" s="8" t="s">
        <v>31352</v>
      </c>
      <c r="E3795" s="10" t="s">
        <v>22732</v>
      </c>
      <c r="F3795" s="25"/>
      <c r="G3795" s="25"/>
      <c r="H3795" s="15"/>
      <c r="I3795" s="15"/>
    </row>
    <row r="3796" ht="24" customHeight="1" spans="1:9">
      <c r="A3796" s="8" t="s">
        <v>31353</v>
      </c>
      <c r="B3796" s="22" t="s">
        <v>31354</v>
      </c>
      <c r="C3796" s="12" t="s">
        <v>448</v>
      </c>
      <c r="D3796" s="8" t="s">
        <v>25018</v>
      </c>
      <c r="E3796" s="10" t="s">
        <v>22732</v>
      </c>
      <c r="F3796" s="25"/>
      <c r="G3796" s="25"/>
      <c r="H3796" s="15"/>
      <c r="I3796" s="15"/>
    </row>
    <row r="3797" ht="24" customHeight="1" spans="1:9">
      <c r="A3797" s="8" t="s">
        <v>31355</v>
      </c>
      <c r="B3797" s="22" t="s">
        <v>31356</v>
      </c>
      <c r="C3797" s="12" t="s">
        <v>448</v>
      </c>
      <c r="D3797" s="8" t="s">
        <v>31357</v>
      </c>
      <c r="E3797" s="10" t="s">
        <v>22732</v>
      </c>
      <c r="F3797" s="25"/>
      <c r="G3797" s="25"/>
      <c r="H3797" s="15"/>
      <c r="I3797" s="15"/>
    </row>
    <row r="3798" ht="24" customHeight="1" spans="1:9">
      <c r="A3798" s="8" t="s">
        <v>31358</v>
      </c>
      <c r="B3798" s="22" t="s">
        <v>31359</v>
      </c>
      <c r="C3798" s="12" t="s">
        <v>448</v>
      </c>
      <c r="D3798" s="8" t="s">
        <v>31360</v>
      </c>
      <c r="E3798" s="10" t="s">
        <v>22732</v>
      </c>
      <c r="F3798" s="25"/>
      <c r="G3798" s="25"/>
      <c r="H3798" s="15"/>
      <c r="I3798" s="15"/>
    </row>
    <row r="3799" ht="24" customHeight="1" spans="1:9">
      <c r="A3799" s="8" t="s">
        <v>31361</v>
      </c>
      <c r="B3799" s="22" t="s">
        <v>31362</v>
      </c>
      <c r="C3799" s="12" t="s">
        <v>448</v>
      </c>
      <c r="D3799" s="8" t="s">
        <v>31363</v>
      </c>
      <c r="E3799" s="10" t="s">
        <v>22732</v>
      </c>
      <c r="F3799" s="25"/>
      <c r="G3799" s="25"/>
      <c r="H3799" s="15"/>
      <c r="I3799" s="15"/>
    </row>
    <row r="3800" ht="24" customHeight="1" spans="1:9">
      <c r="A3800" s="8" t="s">
        <v>31364</v>
      </c>
      <c r="B3800" s="22" t="s">
        <v>31365</v>
      </c>
      <c r="C3800" s="12" t="s">
        <v>448</v>
      </c>
      <c r="D3800" s="8" t="s">
        <v>23251</v>
      </c>
      <c r="E3800" s="10" t="s">
        <v>22732</v>
      </c>
      <c r="F3800" s="25"/>
      <c r="G3800" s="25"/>
      <c r="H3800" s="15"/>
      <c r="I3800" s="15"/>
    </row>
    <row r="3801" ht="24" customHeight="1" spans="1:9">
      <c r="A3801" s="8" t="s">
        <v>31366</v>
      </c>
      <c r="B3801" s="22" t="s">
        <v>31367</v>
      </c>
      <c r="C3801" s="12" t="s">
        <v>448</v>
      </c>
      <c r="D3801" s="8" t="s">
        <v>30947</v>
      </c>
      <c r="E3801" s="10" t="s">
        <v>22732</v>
      </c>
      <c r="F3801" s="25"/>
      <c r="G3801" s="25"/>
      <c r="H3801" s="15"/>
      <c r="I3801" s="15"/>
    </row>
    <row r="3802" ht="24" customHeight="1" spans="1:9">
      <c r="A3802" s="8" t="s">
        <v>31368</v>
      </c>
      <c r="B3802" s="22" t="s">
        <v>31369</v>
      </c>
      <c r="C3802" s="12" t="s">
        <v>448</v>
      </c>
      <c r="D3802" s="8" t="s">
        <v>31370</v>
      </c>
      <c r="E3802" s="10" t="s">
        <v>22732</v>
      </c>
      <c r="F3802" s="25"/>
      <c r="G3802" s="25"/>
      <c r="H3802" s="15"/>
      <c r="I3802" s="15"/>
    </row>
    <row r="3803" ht="24" customHeight="1" spans="1:9">
      <c r="A3803" s="8" t="s">
        <v>31371</v>
      </c>
      <c r="B3803" s="22" t="s">
        <v>31372</v>
      </c>
      <c r="C3803" s="12" t="s">
        <v>448</v>
      </c>
      <c r="D3803" s="8" t="s">
        <v>31373</v>
      </c>
      <c r="E3803" s="10" t="s">
        <v>22732</v>
      </c>
      <c r="F3803" s="25"/>
      <c r="G3803" s="25"/>
      <c r="H3803" s="15"/>
      <c r="I3803" s="15"/>
    </row>
    <row r="3804" ht="24" customHeight="1" spans="1:9">
      <c r="A3804" s="8" t="s">
        <v>31374</v>
      </c>
      <c r="B3804" s="22" t="s">
        <v>31375</v>
      </c>
      <c r="C3804" s="12" t="s">
        <v>448</v>
      </c>
      <c r="D3804" s="8" t="s">
        <v>31376</v>
      </c>
      <c r="E3804" s="10" t="s">
        <v>22732</v>
      </c>
      <c r="F3804" s="25"/>
      <c r="G3804" s="25"/>
      <c r="H3804" s="15"/>
      <c r="I3804" s="15"/>
    </row>
    <row r="3805" ht="24" customHeight="1" spans="1:9">
      <c r="A3805" s="8" t="s">
        <v>31377</v>
      </c>
      <c r="B3805" s="22" t="s">
        <v>31378</v>
      </c>
      <c r="C3805" s="12" t="s">
        <v>448</v>
      </c>
      <c r="D3805" s="8" t="s">
        <v>28379</v>
      </c>
      <c r="E3805" s="10" t="s">
        <v>22732</v>
      </c>
      <c r="F3805" s="25"/>
      <c r="G3805" s="25"/>
      <c r="H3805" s="15"/>
      <c r="I3805" s="15"/>
    </row>
    <row r="3806" ht="24" customHeight="1" spans="1:9">
      <c r="A3806" s="8" t="s">
        <v>31379</v>
      </c>
      <c r="B3806" s="22" t="s">
        <v>31380</v>
      </c>
      <c r="C3806" s="12" t="s">
        <v>448</v>
      </c>
      <c r="D3806" s="8" t="s">
        <v>31381</v>
      </c>
      <c r="E3806" s="10" t="s">
        <v>22732</v>
      </c>
      <c r="F3806" s="25"/>
      <c r="G3806" s="25"/>
      <c r="H3806" s="15"/>
      <c r="I3806" s="15"/>
    </row>
    <row r="3807" ht="24" customHeight="1" spans="1:9">
      <c r="A3807" s="8" t="s">
        <v>31382</v>
      </c>
      <c r="B3807" s="22" t="s">
        <v>31383</v>
      </c>
      <c r="C3807" s="12" t="s">
        <v>448</v>
      </c>
      <c r="D3807" s="8" t="s">
        <v>31384</v>
      </c>
      <c r="E3807" s="10" t="s">
        <v>22732</v>
      </c>
      <c r="F3807" s="25"/>
      <c r="G3807" s="25"/>
      <c r="H3807" s="15"/>
      <c r="I3807" s="15"/>
    </row>
    <row r="3808" ht="24" customHeight="1" spans="1:9">
      <c r="A3808" s="8" t="s">
        <v>31385</v>
      </c>
      <c r="B3808" s="22" t="s">
        <v>31386</v>
      </c>
      <c r="C3808" s="12" t="s">
        <v>448</v>
      </c>
      <c r="D3808" s="8" t="s">
        <v>31387</v>
      </c>
      <c r="E3808" s="10" t="s">
        <v>22732</v>
      </c>
      <c r="F3808" s="25"/>
      <c r="G3808" s="25"/>
      <c r="H3808" s="15"/>
      <c r="I3808" s="15"/>
    </row>
    <row r="3809" ht="24" customHeight="1" spans="1:9">
      <c r="A3809" s="8" t="s">
        <v>31388</v>
      </c>
      <c r="B3809" s="22" t="s">
        <v>31389</v>
      </c>
      <c r="C3809" s="12" t="s">
        <v>448</v>
      </c>
      <c r="D3809" s="8" t="s">
        <v>25999</v>
      </c>
      <c r="E3809" s="10" t="s">
        <v>22732</v>
      </c>
      <c r="F3809" s="25"/>
      <c r="G3809" s="25"/>
      <c r="H3809" s="15"/>
      <c r="I3809" s="15"/>
    </row>
    <row r="3810" ht="24" customHeight="1" spans="1:9">
      <c r="A3810" s="8" t="s">
        <v>31390</v>
      </c>
      <c r="B3810" s="22" t="s">
        <v>31391</v>
      </c>
      <c r="C3810" s="12" t="s">
        <v>448</v>
      </c>
      <c r="D3810" s="8" t="s">
        <v>31392</v>
      </c>
      <c r="E3810" s="10" t="s">
        <v>22732</v>
      </c>
      <c r="F3810" s="25"/>
      <c r="G3810" s="25"/>
      <c r="H3810" s="15"/>
      <c r="I3810" s="15"/>
    </row>
    <row r="3811" ht="24" customHeight="1" spans="1:9">
      <c r="A3811" s="8" t="s">
        <v>31393</v>
      </c>
      <c r="B3811" s="22" t="s">
        <v>31394</v>
      </c>
      <c r="C3811" s="12" t="s">
        <v>448</v>
      </c>
      <c r="D3811" s="8" t="s">
        <v>31395</v>
      </c>
      <c r="E3811" s="10" t="s">
        <v>22732</v>
      </c>
      <c r="F3811" s="25"/>
      <c r="G3811" s="25"/>
      <c r="H3811" s="15"/>
      <c r="I3811" s="15"/>
    </row>
    <row r="3812" ht="24" customHeight="1" spans="1:9">
      <c r="A3812" s="8" t="s">
        <v>31396</v>
      </c>
      <c r="B3812" s="22" t="s">
        <v>31397</v>
      </c>
      <c r="C3812" s="12" t="s">
        <v>448</v>
      </c>
      <c r="D3812" s="8" t="s">
        <v>22818</v>
      </c>
      <c r="E3812" s="10" t="s">
        <v>22732</v>
      </c>
      <c r="F3812" s="25"/>
      <c r="G3812" s="25"/>
      <c r="H3812" s="15"/>
      <c r="I3812" s="15"/>
    </row>
    <row r="3813" ht="24" customHeight="1" spans="1:9">
      <c r="A3813" s="8" t="s">
        <v>31398</v>
      </c>
      <c r="B3813" s="22" t="s">
        <v>31399</v>
      </c>
      <c r="C3813" s="12" t="s">
        <v>448</v>
      </c>
      <c r="D3813" s="8" t="s">
        <v>31400</v>
      </c>
      <c r="E3813" s="10" t="s">
        <v>22732</v>
      </c>
      <c r="F3813" s="25"/>
      <c r="G3813" s="25"/>
      <c r="H3813" s="15"/>
      <c r="I3813" s="15"/>
    </row>
    <row r="3814" ht="24" customHeight="1" spans="1:9">
      <c r="A3814" s="8" t="s">
        <v>31401</v>
      </c>
      <c r="B3814" s="22" t="s">
        <v>31402</v>
      </c>
      <c r="C3814" s="12" t="s">
        <v>448</v>
      </c>
      <c r="D3814" s="8" t="s">
        <v>31403</v>
      </c>
      <c r="E3814" s="10" t="s">
        <v>22732</v>
      </c>
      <c r="F3814" s="25"/>
      <c r="G3814" s="25"/>
      <c r="H3814" s="15"/>
      <c r="I3814" s="15"/>
    </row>
    <row r="3815" ht="24" customHeight="1" spans="1:9">
      <c r="A3815" s="8" t="s">
        <v>31404</v>
      </c>
      <c r="B3815" s="22" t="s">
        <v>31405</v>
      </c>
      <c r="C3815" s="12" t="s">
        <v>448</v>
      </c>
      <c r="D3815" s="8" t="s">
        <v>31406</v>
      </c>
      <c r="E3815" s="10" t="s">
        <v>22732</v>
      </c>
      <c r="F3815" s="25"/>
      <c r="G3815" s="25"/>
      <c r="H3815" s="15"/>
      <c r="I3815" s="15"/>
    </row>
    <row r="3816" ht="24" customHeight="1" spans="1:9">
      <c r="A3816" s="8" t="s">
        <v>31407</v>
      </c>
      <c r="B3816" s="22" t="s">
        <v>31408</v>
      </c>
      <c r="C3816" s="12" t="s">
        <v>448</v>
      </c>
      <c r="D3816" s="8" t="s">
        <v>31409</v>
      </c>
      <c r="E3816" s="10" t="s">
        <v>22732</v>
      </c>
      <c r="F3816" s="25"/>
      <c r="G3816" s="25"/>
      <c r="H3816" s="15"/>
      <c r="I3816" s="15"/>
    </row>
    <row r="3817" ht="24" customHeight="1" spans="1:9">
      <c r="A3817" s="8" t="s">
        <v>31410</v>
      </c>
      <c r="B3817" s="22" t="s">
        <v>31411</v>
      </c>
      <c r="C3817" s="12" t="s">
        <v>448</v>
      </c>
      <c r="D3817" s="8" t="s">
        <v>31412</v>
      </c>
      <c r="E3817" s="10" t="s">
        <v>22732</v>
      </c>
      <c r="F3817" s="25"/>
      <c r="G3817" s="25"/>
      <c r="H3817" s="15"/>
      <c r="I3817" s="15"/>
    </row>
    <row r="3818" ht="24" customHeight="1" spans="1:9">
      <c r="A3818" s="8" t="s">
        <v>31413</v>
      </c>
      <c r="B3818" s="22" t="s">
        <v>31414</v>
      </c>
      <c r="C3818" s="12" t="s">
        <v>448</v>
      </c>
      <c r="D3818" s="8" t="s">
        <v>31415</v>
      </c>
      <c r="E3818" s="10" t="s">
        <v>22732</v>
      </c>
      <c r="F3818" s="25"/>
      <c r="G3818" s="25"/>
      <c r="H3818" s="15"/>
      <c r="I3818" s="15"/>
    </row>
    <row r="3819" ht="24" customHeight="1" spans="1:9">
      <c r="A3819" s="8" t="s">
        <v>31416</v>
      </c>
      <c r="B3819" s="22" t="s">
        <v>31417</v>
      </c>
      <c r="C3819" s="12" t="s">
        <v>448</v>
      </c>
      <c r="D3819" s="8" t="s">
        <v>31418</v>
      </c>
      <c r="E3819" s="10" t="s">
        <v>22732</v>
      </c>
      <c r="F3819" s="25"/>
      <c r="G3819" s="25"/>
      <c r="H3819" s="15"/>
      <c r="I3819" s="15"/>
    </row>
    <row r="3820" ht="24" customHeight="1" spans="1:9">
      <c r="A3820" s="8" t="s">
        <v>31419</v>
      </c>
      <c r="B3820" s="22" t="s">
        <v>31420</v>
      </c>
      <c r="C3820" s="12" t="s">
        <v>448</v>
      </c>
      <c r="D3820" s="8" t="s">
        <v>31421</v>
      </c>
      <c r="E3820" s="10" t="s">
        <v>22732</v>
      </c>
      <c r="F3820" s="25"/>
      <c r="G3820" s="25"/>
      <c r="H3820" s="15"/>
      <c r="I3820" s="15"/>
    </row>
    <row r="3821" ht="24" customHeight="1" spans="1:9">
      <c r="A3821" s="8" t="s">
        <v>31422</v>
      </c>
      <c r="B3821" s="22" t="s">
        <v>31423</v>
      </c>
      <c r="C3821" s="12" t="s">
        <v>448</v>
      </c>
      <c r="D3821" s="8" t="s">
        <v>31424</v>
      </c>
      <c r="E3821" s="10" t="s">
        <v>22732</v>
      </c>
      <c r="F3821" s="25"/>
      <c r="G3821" s="25"/>
      <c r="H3821" s="15"/>
      <c r="I3821" s="15"/>
    </row>
    <row r="3822" ht="24" customHeight="1" spans="1:9">
      <c r="A3822" s="8" t="s">
        <v>31425</v>
      </c>
      <c r="B3822" s="22" t="s">
        <v>31426</v>
      </c>
      <c r="C3822" s="12" t="s">
        <v>448</v>
      </c>
      <c r="D3822" s="8" t="s">
        <v>31427</v>
      </c>
      <c r="E3822" s="10" t="s">
        <v>22732</v>
      </c>
      <c r="F3822" s="25"/>
      <c r="G3822" s="25"/>
      <c r="H3822" s="15"/>
      <c r="I3822" s="15"/>
    </row>
    <row r="3823" ht="24" customHeight="1" spans="1:9">
      <c r="A3823" s="8" t="s">
        <v>31428</v>
      </c>
      <c r="B3823" s="22" t="s">
        <v>31429</v>
      </c>
      <c r="C3823" s="12" t="s">
        <v>448</v>
      </c>
      <c r="D3823" s="8" t="s">
        <v>31430</v>
      </c>
      <c r="E3823" s="10" t="s">
        <v>22732</v>
      </c>
      <c r="F3823" s="25"/>
      <c r="G3823" s="25"/>
      <c r="H3823" s="15"/>
      <c r="I3823" s="15"/>
    </row>
    <row r="3824" ht="24" customHeight="1" spans="1:9">
      <c r="A3824" s="8" t="s">
        <v>31431</v>
      </c>
      <c r="B3824" s="22" t="s">
        <v>31432</v>
      </c>
      <c r="C3824" s="12" t="s">
        <v>448</v>
      </c>
      <c r="D3824" s="8" t="s">
        <v>31433</v>
      </c>
      <c r="E3824" s="10" t="s">
        <v>22732</v>
      </c>
      <c r="F3824" s="25"/>
      <c r="G3824" s="25"/>
      <c r="H3824" s="15"/>
      <c r="I3824" s="15"/>
    </row>
    <row r="3825" ht="24" customHeight="1" spans="1:9">
      <c r="A3825" s="8" t="s">
        <v>31434</v>
      </c>
      <c r="B3825" s="22" t="s">
        <v>31435</v>
      </c>
      <c r="C3825" s="12" t="s">
        <v>448</v>
      </c>
      <c r="D3825" s="8" t="s">
        <v>31436</v>
      </c>
      <c r="E3825" s="10" t="s">
        <v>22732</v>
      </c>
      <c r="F3825" s="25"/>
      <c r="G3825" s="25"/>
      <c r="H3825" s="15"/>
      <c r="I3825" s="15"/>
    </row>
    <row r="3826" ht="24" customHeight="1" spans="1:9">
      <c r="A3826" s="8" t="s">
        <v>31437</v>
      </c>
      <c r="B3826" s="22" t="s">
        <v>31438</v>
      </c>
      <c r="C3826" s="12" t="s">
        <v>448</v>
      </c>
      <c r="D3826" s="8" t="s">
        <v>31439</v>
      </c>
      <c r="E3826" s="10" t="s">
        <v>22732</v>
      </c>
      <c r="F3826" s="25"/>
      <c r="G3826" s="25"/>
      <c r="H3826" s="15"/>
      <c r="I3826" s="15"/>
    </row>
    <row r="3827" ht="24" customHeight="1" spans="1:9">
      <c r="A3827" s="8" t="s">
        <v>31440</v>
      </c>
      <c r="B3827" s="22" t="s">
        <v>31441</v>
      </c>
      <c r="C3827" s="12" t="s">
        <v>448</v>
      </c>
      <c r="D3827" s="8" t="s">
        <v>31442</v>
      </c>
      <c r="E3827" s="10" t="s">
        <v>22732</v>
      </c>
      <c r="F3827" s="25"/>
      <c r="G3827" s="25"/>
      <c r="H3827" s="15"/>
      <c r="I3827" s="15"/>
    </row>
    <row r="3828" ht="24" customHeight="1" spans="1:9">
      <c r="A3828" s="8" t="s">
        <v>31443</v>
      </c>
      <c r="B3828" s="22" t="s">
        <v>31444</v>
      </c>
      <c r="C3828" s="12" t="s">
        <v>448</v>
      </c>
      <c r="D3828" s="8" t="s">
        <v>31445</v>
      </c>
      <c r="E3828" s="10" t="s">
        <v>22732</v>
      </c>
      <c r="F3828" s="25"/>
      <c r="G3828" s="25"/>
      <c r="H3828" s="15"/>
      <c r="I3828" s="15"/>
    </row>
    <row r="3829" ht="24" customHeight="1" spans="1:9">
      <c r="A3829" s="8" t="s">
        <v>31446</v>
      </c>
      <c r="B3829" s="22" t="s">
        <v>31447</v>
      </c>
      <c r="C3829" s="12" t="s">
        <v>448</v>
      </c>
      <c r="D3829" s="8" t="s">
        <v>31448</v>
      </c>
      <c r="E3829" s="10" t="s">
        <v>22732</v>
      </c>
      <c r="F3829" s="25"/>
      <c r="G3829" s="25"/>
      <c r="H3829" s="15"/>
      <c r="I3829" s="15"/>
    </row>
    <row r="3830" ht="24" customHeight="1" spans="1:9">
      <c r="A3830" s="8" t="s">
        <v>31449</v>
      </c>
      <c r="B3830" s="22" t="s">
        <v>31450</v>
      </c>
      <c r="C3830" s="12" t="s">
        <v>448</v>
      </c>
      <c r="D3830" s="8" t="s">
        <v>24238</v>
      </c>
      <c r="E3830" s="10" t="s">
        <v>22732</v>
      </c>
      <c r="F3830" s="25"/>
      <c r="G3830" s="25"/>
      <c r="H3830" s="15"/>
      <c r="I3830" s="15"/>
    </row>
    <row r="3831" ht="24" customHeight="1" spans="1:9">
      <c r="A3831" s="8" t="s">
        <v>31451</v>
      </c>
      <c r="B3831" s="22" t="s">
        <v>31452</v>
      </c>
      <c r="C3831" s="12" t="s">
        <v>448</v>
      </c>
      <c r="D3831" s="8" t="s">
        <v>24238</v>
      </c>
      <c r="E3831" s="10" t="s">
        <v>22732</v>
      </c>
      <c r="F3831" s="25"/>
      <c r="G3831" s="25"/>
      <c r="H3831" s="15"/>
      <c r="I3831" s="15"/>
    </row>
    <row r="3832" ht="24" customHeight="1" spans="1:9">
      <c r="A3832" s="8" t="s">
        <v>31453</v>
      </c>
      <c r="B3832" s="22" t="s">
        <v>31454</v>
      </c>
      <c r="C3832" s="12" t="s">
        <v>448</v>
      </c>
      <c r="D3832" s="8" t="s">
        <v>31455</v>
      </c>
      <c r="E3832" s="10" t="s">
        <v>22732</v>
      </c>
      <c r="F3832" s="25"/>
      <c r="G3832" s="25"/>
      <c r="H3832" s="15"/>
      <c r="I3832" s="15"/>
    </row>
    <row r="3833" ht="24" customHeight="1" spans="1:9">
      <c r="A3833" s="8" t="s">
        <v>31456</v>
      </c>
      <c r="B3833" s="22" t="s">
        <v>31457</v>
      </c>
      <c r="C3833" s="12" t="s">
        <v>448</v>
      </c>
      <c r="D3833" s="8" t="s">
        <v>26573</v>
      </c>
      <c r="E3833" s="10" t="s">
        <v>22732</v>
      </c>
      <c r="F3833" s="25"/>
      <c r="G3833" s="25"/>
      <c r="H3833" s="15"/>
      <c r="I3833" s="15"/>
    </row>
    <row r="3834" ht="24" customHeight="1" spans="1:9">
      <c r="A3834" s="8" t="s">
        <v>31458</v>
      </c>
      <c r="B3834" s="22" t="s">
        <v>31459</v>
      </c>
      <c r="C3834" s="12" t="s">
        <v>448</v>
      </c>
      <c r="D3834" s="8" t="s">
        <v>31460</v>
      </c>
      <c r="E3834" s="10" t="s">
        <v>22732</v>
      </c>
      <c r="F3834" s="25"/>
      <c r="G3834" s="25"/>
      <c r="H3834" s="15"/>
      <c r="I3834" s="15"/>
    </row>
    <row r="3835" ht="24" customHeight="1" spans="1:9">
      <c r="A3835" s="8" t="s">
        <v>31461</v>
      </c>
      <c r="B3835" s="22" t="s">
        <v>31462</v>
      </c>
      <c r="C3835" s="12" t="s">
        <v>448</v>
      </c>
      <c r="D3835" s="8" t="s">
        <v>31463</v>
      </c>
      <c r="E3835" s="10" t="s">
        <v>22732</v>
      </c>
      <c r="F3835" s="25"/>
      <c r="G3835" s="25"/>
      <c r="H3835" s="15"/>
      <c r="I3835" s="15"/>
    </row>
    <row r="3836" ht="24" customHeight="1" spans="1:9">
      <c r="A3836" s="8" t="s">
        <v>31464</v>
      </c>
      <c r="B3836" s="22" t="s">
        <v>31465</v>
      </c>
      <c r="C3836" s="12" t="s">
        <v>448</v>
      </c>
      <c r="D3836" s="8" t="s">
        <v>30506</v>
      </c>
      <c r="E3836" s="10" t="s">
        <v>22732</v>
      </c>
      <c r="F3836" s="25"/>
      <c r="G3836" s="25"/>
      <c r="H3836" s="15"/>
      <c r="I3836" s="15"/>
    </row>
    <row r="3837" ht="24" customHeight="1" spans="1:9">
      <c r="A3837" s="8" t="s">
        <v>31466</v>
      </c>
      <c r="B3837" s="22" t="s">
        <v>31467</v>
      </c>
      <c r="C3837" s="12" t="s">
        <v>448</v>
      </c>
      <c r="D3837" s="8" t="s">
        <v>31468</v>
      </c>
      <c r="E3837" s="10" t="s">
        <v>22732</v>
      </c>
      <c r="F3837" s="25"/>
      <c r="G3837" s="25"/>
      <c r="H3837" s="15"/>
      <c r="I3837" s="15"/>
    </row>
    <row r="3838" ht="24" customHeight="1" spans="1:9">
      <c r="A3838" s="8" t="s">
        <v>31469</v>
      </c>
      <c r="B3838" s="22" t="s">
        <v>31470</v>
      </c>
      <c r="C3838" s="12" t="s">
        <v>448</v>
      </c>
      <c r="D3838" s="8" t="s">
        <v>29754</v>
      </c>
      <c r="E3838" s="10" t="s">
        <v>22732</v>
      </c>
      <c r="F3838" s="25"/>
      <c r="G3838" s="25"/>
      <c r="H3838" s="15"/>
      <c r="I3838" s="15"/>
    </row>
    <row r="3839" ht="24" customHeight="1" spans="1:9">
      <c r="A3839" s="8" t="s">
        <v>31471</v>
      </c>
      <c r="B3839" s="22" t="s">
        <v>31472</v>
      </c>
      <c r="C3839" s="12" t="s">
        <v>448</v>
      </c>
      <c r="D3839" s="8" t="s">
        <v>31473</v>
      </c>
      <c r="E3839" s="10" t="s">
        <v>22732</v>
      </c>
      <c r="F3839" s="25"/>
      <c r="G3839" s="25"/>
      <c r="H3839" s="15"/>
      <c r="I3839" s="15"/>
    </row>
    <row r="3840" ht="24" customHeight="1" spans="1:9">
      <c r="A3840" s="8" t="s">
        <v>31474</v>
      </c>
      <c r="B3840" s="22" t="s">
        <v>31475</v>
      </c>
      <c r="C3840" s="12" t="s">
        <v>448</v>
      </c>
      <c r="D3840" s="8" t="s">
        <v>31476</v>
      </c>
      <c r="E3840" s="10" t="s">
        <v>22732</v>
      </c>
      <c r="F3840" s="25"/>
      <c r="G3840" s="25"/>
      <c r="H3840" s="15"/>
      <c r="I3840" s="15"/>
    </row>
    <row r="3841" ht="24" customHeight="1" spans="1:9">
      <c r="A3841" s="8" t="s">
        <v>31477</v>
      </c>
      <c r="B3841" s="22" t="s">
        <v>31478</v>
      </c>
      <c r="C3841" s="12" t="s">
        <v>448</v>
      </c>
      <c r="D3841" s="8" t="s">
        <v>29415</v>
      </c>
      <c r="E3841" s="10" t="s">
        <v>22732</v>
      </c>
      <c r="F3841" s="25"/>
      <c r="G3841" s="25"/>
      <c r="H3841" s="15"/>
      <c r="I3841" s="15"/>
    </row>
    <row r="3842" ht="24" customHeight="1" spans="1:9">
      <c r="A3842" s="8" t="s">
        <v>31479</v>
      </c>
      <c r="B3842" s="22" t="s">
        <v>31480</v>
      </c>
      <c r="C3842" s="12" t="s">
        <v>448</v>
      </c>
      <c r="D3842" s="8" t="s">
        <v>31481</v>
      </c>
      <c r="E3842" s="10" t="s">
        <v>22732</v>
      </c>
      <c r="F3842" s="25"/>
      <c r="G3842" s="25"/>
      <c r="H3842" s="15"/>
      <c r="I3842" s="15"/>
    </row>
    <row r="3843" ht="24" customHeight="1" spans="1:9">
      <c r="A3843" s="8" t="s">
        <v>31482</v>
      </c>
      <c r="B3843" s="22" t="s">
        <v>31483</v>
      </c>
      <c r="C3843" s="12" t="s">
        <v>448</v>
      </c>
      <c r="D3843" s="8" t="s">
        <v>31484</v>
      </c>
      <c r="E3843" s="10" t="s">
        <v>22732</v>
      </c>
      <c r="F3843" s="25"/>
      <c r="G3843" s="25"/>
      <c r="H3843" s="15"/>
      <c r="I3843" s="15"/>
    </row>
    <row r="3844" ht="24" customHeight="1" spans="1:9">
      <c r="A3844" s="8" t="s">
        <v>31485</v>
      </c>
      <c r="B3844" s="22" t="s">
        <v>31486</v>
      </c>
      <c r="C3844" s="12" t="s">
        <v>448</v>
      </c>
      <c r="D3844" s="8" t="s">
        <v>23061</v>
      </c>
      <c r="E3844" s="10" t="s">
        <v>22732</v>
      </c>
      <c r="F3844" s="25"/>
      <c r="G3844" s="25"/>
      <c r="H3844" s="15"/>
      <c r="I3844" s="15"/>
    </row>
    <row r="3845" ht="24" customHeight="1" spans="1:9">
      <c r="A3845" s="8" t="s">
        <v>31487</v>
      </c>
      <c r="B3845" s="22" t="s">
        <v>31488</v>
      </c>
      <c r="C3845" s="12" t="s">
        <v>448</v>
      </c>
      <c r="D3845" s="8" t="s">
        <v>31489</v>
      </c>
      <c r="E3845" s="10" t="s">
        <v>22732</v>
      </c>
      <c r="F3845" s="25"/>
      <c r="G3845" s="25"/>
      <c r="H3845" s="15"/>
      <c r="I3845" s="15"/>
    </row>
    <row r="3846" ht="24" customHeight="1" spans="1:9">
      <c r="A3846" s="8" t="s">
        <v>31490</v>
      </c>
      <c r="B3846" s="22" t="s">
        <v>31491</v>
      </c>
      <c r="C3846" s="12" t="s">
        <v>448</v>
      </c>
      <c r="D3846" s="8" t="s">
        <v>31492</v>
      </c>
      <c r="E3846" s="10" t="s">
        <v>22732</v>
      </c>
      <c r="F3846" s="25"/>
      <c r="G3846" s="25"/>
      <c r="H3846" s="15"/>
      <c r="I3846" s="15"/>
    </row>
    <row r="3847" ht="24" customHeight="1" spans="1:9">
      <c r="A3847" s="8" t="s">
        <v>31493</v>
      </c>
      <c r="B3847" s="22" t="s">
        <v>31494</v>
      </c>
      <c r="C3847" s="12" t="s">
        <v>448</v>
      </c>
      <c r="D3847" s="8" t="s">
        <v>31495</v>
      </c>
      <c r="E3847" s="10" t="s">
        <v>22732</v>
      </c>
      <c r="F3847" s="25"/>
      <c r="G3847" s="25"/>
      <c r="H3847" s="15"/>
      <c r="I3847" s="15"/>
    </row>
    <row r="3848" ht="24" customHeight="1" spans="1:9">
      <c r="A3848" s="8" t="s">
        <v>31496</v>
      </c>
      <c r="B3848" s="22" t="s">
        <v>31497</v>
      </c>
      <c r="C3848" s="12" t="s">
        <v>448</v>
      </c>
      <c r="D3848" s="8" t="s">
        <v>31498</v>
      </c>
      <c r="E3848" s="10" t="s">
        <v>22732</v>
      </c>
      <c r="F3848" s="25"/>
      <c r="G3848" s="25"/>
      <c r="H3848" s="15"/>
      <c r="I3848" s="15"/>
    </row>
    <row r="3849" ht="24" customHeight="1" spans="1:9">
      <c r="A3849" s="8" t="s">
        <v>31499</v>
      </c>
      <c r="B3849" s="22" t="s">
        <v>31500</v>
      </c>
      <c r="C3849" s="12" t="s">
        <v>448</v>
      </c>
      <c r="D3849" s="8" t="s">
        <v>31501</v>
      </c>
      <c r="E3849" s="10" t="s">
        <v>22732</v>
      </c>
      <c r="F3849" s="25"/>
      <c r="G3849" s="25"/>
      <c r="H3849" s="15"/>
      <c r="I3849" s="15"/>
    </row>
    <row r="3850" ht="24" customHeight="1" spans="1:9">
      <c r="A3850" s="8" t="s">
        <v>31502</v>
      </c>
      <c r="B3850" s="22" t="s">
        <v>31503</v>
      </c>
      <c r="C3850" s="12" t="s">
        <v>448</v>
      </c>
      <c r="D3850" s="8" t="s">
        <v>31504</v>
      </c>
      <c r="E3850" s="10" t="s">
        <v>22732</v>
      </c>
      <c r="F3850" s="25"/>
      <c r="G3850" s="25"/>
      <c r="H3850" s="15"/>
      <c r="I3850" s="15"/>
    </row>
    <row r="3851" ht="24" customHeight="1" spans="1:9">
      <c r="A3851" s="8" t="s">
        <v>31505</v>
      </c>
      <c r="B3851" s="22" t="s">
        <v>31506</v>
      </c>
      <c r="C3851" s="12" t="s">
        <v>448</v>
      </c>
      <c r="D3851" s="8" t="s">
        <v>31507</v>
      </c>
      <c r="E3851" s="10" t="s">
        <v>22732</v>
      </c>
      <c r="F3851" s="25"/>
      <c r="G3851" s="25"/>
      <c r="H3851" s="15"/>
      <c r="I3851" s="15"/>
    </row>
    <row r="3852" ht="24" customHeight="1" spans="1:9">
      <c r="A3852" s="8" t="s">
        <v>31508</v>
      </c>
      <c r="B3852" s="22" t="s">
        <v>31509</v>
      </c>
      <c r="C3852" s="12" t="s">
        <v>448</v>
      </c>
      <c r="D3852" s="8" t="s">
        <v>31510</v>
      </c>
      <c r="E3852" s="10" t="s">
        <v>22732</v>
      </c>
      <c r="F3852" s="25"/>
      <c r="G3852" s="25"/>
      <c r="H3852" s="15"/>
      <c r="I3852" s="15"/>
    </row>
    <row r="3853" ht="24" customHeight="1" spans="1:9">
      <c r="A3853" s="8" t="s">
        <v>31511</v>
      </c>
      <c r="B3853" s="22" t="s">
        <v>31512</v>
      </c>
      <c r="C3853" s="12" t="s">
        <v>448</v>
      </c>
      <c r="D3853" s="8" t="s">
        <v>31513</v>
      </c>
      <c r="E3853" s="10" t="s">
        <v>22732</v>
      </c>
      <c r="F3853" s="25"/>
      <c r="G3853" s="25"/>
      <c r="H3853" s="15"/>
      <c r="I3853" s="15"/>
    </row>
    <row r="3854" ht="24" customHeight="1" spans="1:9">
      <c r="A3854" s="8" t="s">
        <v>31514</v>
      </c>
      <c r="B3854" s="22" t="s">
        <v>31515</v>
      </c>
      <c r="C3854" s="12" t="s">
        <v>448</v>
      </c>
      <c r="D3854" s="8" t="s">
        <v>31516</v>
      </c>
      <c r="E3854" s="10" t="s">
        <v>22732</v>
      </c>
      <c r="F3854" s="25"/>
      <c r="G3854" s="25"/>
      <c r="H3854" s="15"/>
      <c r="I3854" s="15"/>
    </row>
    <row r="3855" ht="24" customHeight="1" spans="1:9">
      <c r="A3855" s="8" t="s">
        <v>31517</v>
      </c>
      <c r="B3855" s="22" t="s">
        <v>31518</v>
      </c>
      <c r="C3855" s="12" t="s">
        <v>448</v>
      </c>
      <c r="D3855" s="8" t="s">
        <v>31010</v>
      </c>
      <c r="E3855" s="10" t="s">
        <v>22732</v>
      </c>
      <c r="F3855" s="25"/>
      <c r="G3855" s="25"/>
      <c r="H3855" s="15"/>
      <c r="I3855" s="15"/>
    </row>
    <row r="3856" ht="24" customHeight="1" spans="1:9">
      <c r="A3856" s="8" t="s">
        <v>31519</v>
      </c>
      <c r="B3856" s="22" t="s">
        <v>31520</v>
      </c>
      <c r="C3856" s="12" t="s">
        <v>448</v>
      </c>
      <c r="D3856" s="8" t="s">
        <v>29025</v>
      </c>
      <c r="E3856" s="10" t="s">
        <v>22732</v>
      </c>
      <c r="F3856" s="25"/>
      <c r="G3856" s="25"/>
      <c r="H3856" s="15"/>
      <c r="I3856" s="15"/>
    </row>
    <row r="3857" ht="24" customHeight="1" spans="1:9">
      <c r="A3857" s="8" t="s">
        <v>31521</v>
      </c>
      <c r="B3857" s="22" t="s">
        <v>31522</v>
      </c>
      <c r="C3857" s="12" t="s">
        <v>448</v>
      </c>
      <c r="D3857" s="8" t="s">
        <v>31476</v>
      </c>
      <c r="E3857" s="10" t="s">
        <v>22732</v>
      </c>
      <c r="F3857" s="25"/>
      <c r="G3857" s="25"/>
      <c r="H3857" s="15"/>
      <c r="I3857" s="15"/>
    </row>
    <row r="3858" ht="24" customHeight="1" spans="1:9">
      <c r="A3858" s="8" t="s">
        <v>31523</v>
      </c>
      <c r="B3858" s="22" t="s">
        <v>31524</v>
      </c>
      <c r="C3858" s="12" t="s">
        <v>448</v>
      </c>
      <c r="D3858" s="8" t="s">
        <v>27593</v>
      </c>
      <c r="E3858" s="10" t="s">
        <v>22732</v>
      </c>
      <c r="F3858" s="25"/>
      <c r="G3858" s="25"/>
      <c r="H3858" s="15"/>
      <c r="I3858" s="15"/>
    </row>
    <row r="3859" ht="24" customHeight="1" spans="1:9">
      <c r="A3859" s="8" t="s">
        <v>31525</v>
      </c>
      <c r="B3859" s="22" t="s">
        <v>31526</v>
      </c>
      <c r="C3859" s="12" t="s">
        <v>448</v>
      </c>
      <c r="D3859" s="8" t="s">
        <v>27845</v>
      </c>
      <c r="E3859" s="10" t="s">
        <v>22732</v>
      </c>
      <c r="F3859" s="25"/>
      <c r="G3859" s="25"/>
      <c r="H3859" s="15"/>
      <c r="I3859" s="15"/>
    </row>
    <row r="3860" ht="24" customHeight="1" spans="1:9">
      <c r="A3860" s="8" t="s">
        <v>31527</v>
      </c>
      <c r="B3860" s="22" t="s">
        <v>31528</v>
      </c>
      <c r="C3860" s="12" t="s">
        <v>448</v>
      </c>
      <c r="D3860" s="8" t="s">
        <v>31529</v>
      </c>
      <c r="E3860" s="10" t="s">
        <v>22732</v>
      </c>
      <c r="F3860" s="25"/>
      <c r="G3860" s="25"/>
      <c r="H3860" s="15"/>
      <c r="I3860" s="15"/>
    </row>
    <row r="3861" ht="24" customHeight="1" spans="1:9">
      <c r="A3861" s="8" t="s">
        <v>31530</v>
      </c>
      <c r="B3861" s="22" t="s">
        <v>31531</v>
      </c>
      <c r="C3861" s="12" t="s">
        <v>448</v>
      </c>
      <c r="D3861" s="8" t="s">
        <v>31532</v>
      </c>
      <c r="E3861" s="10" t="s">
        <v>22732</v>
      </c>
      <c r="F3861" s="25"/>
      <c r="G3861" s="25"/>
      <c r="H3861" s="15"/>
      <c r="I3861" s="15"/>
    </row>
    <row r="3862" ht="24" customHeight="1" spans="1:9">
      <c r="A3862" s="8" t="s">
        <v>31533</v>
      </c>
      <c r="B3862" s="22" t="s">
        <v>31534</v>
      </c>
      <c r="C3862" s="12" t="s">
        <v>448</v>
      </c>
      <c r="D3862" s="8" t="s">
        <v>31535</v>
      </c>
      <c r="E3862" s="10" t="s">
        <v>22732</v>
      </c>
      <c r="F3862" s="25"/>
      <c r="G3862" s="25"/>
      <c r="H3862" s="15"/>
      <c r="I3862" s="15"/>
    </row>
    <row r="3863" ht="24" customHeight="1" spans="1:9">
      <c r="A3863" s="8" t="s">
        <v>31536</v>
      </c>
      <c r="B3863" s="22" t="s">
        <v>31537</v>
      </c>
      <c r="C3863" s="12" t="s">
        <v>448</v>
      </c>
      <c r="D3863" s="8" t="s">
        <v>31538</v>
      </c>
      <c r="E3863" s="10" t="s">
        <v>22732</v>
      </c>
      <c r="F3863" s="25"/>
      <c r="G3863" s="25"/>
      <c r="H3863" s="15"/>
      <c r="I3863" s="15"/>
    </row>
    <row r="3864" ht="24" customHeight="1" spans="1:9">
      <c r="A3864" s="8" t="s">
        <v>31539</v>
      </c>
      <c r="B3864" s="22" t="s">
        <v>31540</v>
      </c>
      <c r="C3864" s="12" t="s">
        <v>448</v>
      </c>
      <c r="D3864" s="8" t="s">
        <v>31541</v>
      </c>
      <c r="E3864" s="10" t="s">
        <v>22732</v>
      </c>
      <c r="F3864" s="25"/>
      <c r="G3864" s="25"/>
      <c r="H3864" s="15"/>
      <c r="I3864" s="15"/>
    </row>
    <row r="3865" ht="24" customHeight="1" spans="1:9">
      <c r="A3865" s="8" t="s">
        <v>31542</v>
      </c>
      <c r="B3865" s="22" t="s">
        <v>31543</v>
      </c>
      <c r="C3865" s="12" t="s">
        <v>448</v>
      </c>
      <c r="D3865" s="8" t="s">
        <v>31544</v>
      </c>
      <c r="E3865" s="10" t="s">
        <v>22732</v>
      </c>
      <c r="F3865" s="25"/>
      <c r="G3865" s="25"/>
      <c r="H3865" s="15"/>
      <c r="I3865" s="15"/>
    </row>
    <row r="3866" ht="24" customHeight="1" spans="1:9">
      <c r="A3866" s="8" t="s">
        <v>31545</v>
      </c>
      <c r="B3866" s="22" t="s">
        <v>31546</v>
      </c>
      <c r="C3866" s="12" t="s">
        <v>448</v>
      </c>
      <c r="D3866" s="8" t="s">
        <v>31547</v>
      </c>
      <c r="E3866" s="10" t="s">
        <v>22732</v>
      </c>
      <c r="F3866" s="25"/>
      <c r="G3866" s="25"/>
      <c r="H3866" s="15"/>
      <c r="I3866" s="15"/>
    </row>
    <row r="3867" ht="24" customHeight="1" spans="1:9">
      <c r="A3867" s="8" t="s">
        <v>31548</v>
      </c>
      <c r="B3867" s="22" t="s">
        <v>31549</v>
      </c>
      <c r="C3867" s="12" t="s">
        <v>448</v>
      </c>
      <c r="D3867" s="8" t="s">
        <v>31550</v>
      </c>
      <c r="E3867" s="10" t="s">
        <v>22732</v>
      </c>
      <c r="F3867" s="25"/>
      <c r="G3867" s="25"/>
      <c r="H3867" s="15"/>
      <c r="I3867" s="15"/>
    </row>
    <row r="3868" ht="24" customHeight="1" spans="1:9">
      <c r="A3868" s="8" t="s">
        <v>31551</v>
      </c>
      <c r="B3868" s="22" t="s">
        <v>31552</v>
      </c>
      <c r="C3868" s="12" t="s">
        <v>448</v>
      </c>
      <c r="D3868" s="8" t="s">
        <v>31553</v>
      </c>
      <c r="E3868" s="10" t="s">
        <v>22732</v>
      </c>
      <c r="F3868" s="25"/>
      <c r="G3868" s="25"/>
      <c r="H3868" s="15"/>
      <c r="I3868" s="15"/>
    </row>
    <row r="3869" ht="24" customHeight="1" spans="1:9">
      <c r="A3869" s="8" t="s">
        <v>31554</v>
      </c>
      <c r="B3869" s="22" t="s">
        <v>31555</v>
      </c>
      <c r="C3869" s="12" t="s">
        <v>448</v>
      </c>
      <c r="D3869" s="8" t="s">
        <v>31556</v>
      </c>
      <c r="E3869" s="10" t="s">
        <v>22732</v>
      </c>
      <c r="F3869" s="25"/>
      <c r="G3869" s="25"/>
      <c r="H3869" s="15"/>
      <c r="I3869" s="15"/>
    </row>
    <row r="3870" ht="24" customHeight="1" spans="1:9">
      <c r="A3870" s="8" t="s">
        <v>31557</v>
      </c>
      <c r="B3870" s="22" t="s">
        <v>31558</v>
      </c>
      <c r="C3870" s="12" t="s">
        <v>448</v>
      </c>
      <c r="D3870" s="8" t="s">
        <v>28737</v>
      </c>
      <c r="E3870" s="10" t="s">
        <v>22732</v>
      </c>
      <c r="F3870" s="25"/>
      <c r="G3870" s="25"/>
      <c r="H3870" s="15"/>
      <c r="I3870" s="15"/>
    </row>
    <row r="3871" ht="24" customHeight="1" spans="1:9">
      <c r="A3871" s="8" t="s">
        <v>31559</v>
      </c>
      <c r="B3871" s="22" t="s">
        <v>31560</v>
      </c>
      <c r="C3871" s="12" t="s">
        <v>448</v>
      </c>
      <c r="D3871" s="8" t="s">
        <v>30804</v>
      </c>
      <c r="E3871" s="10" t="s">
        <v>22732</v>
      </c>
      <c r="F3871" s="25"/>
      <c r="G3871" s="25"/>
      <c r="H3871" s="15"/>
      <c r="I3871" s="15"/>
    </row>
    <row r="3872" ht="24" customHeight="1" spans="1:9">
      <c r="A3872" s="8" t="s">
        <v>31561</v>
      </c>
      <c r="B3872" s="22" t="s">
        <v>31562</v>
      </c>
      <c r="C3872" s="12" t="s">
        <v>448</v>
      </c>
      <c r="D3872" s="8" t="s">
        <v>23277</v>
      </c>
      <c r="E3872" s="10" t="s">
        <v>22732</v>
      </c>
      <c r="F3872" s="25"/>
      <c r="G3872" s="25"/>
      <c r="H3872" s="15"/>
      <c r="I3872" s="15"/>
    </row>
    <row r="3873" ht="24" customHeight="1" spans="1:9">
      <c r="A3873" s="8" t="s">
        <v>31563</v>
      </c>
      <c r="B3873" s="22" t="s">
        <v>31564</v>
      </c>
      <c r="C3873" s="12" t="s">
        <v>448</v>
      </c>
      <c r="D3873" s="8" t="s">
        <v>31565</v>
      </c>
      <c r="E3873" s="10" t="s">
        <v>22732</v>
      </c>
      <c r="F3873" s="25"/>
      <c r="G3873" s="25"/>
      <c r="H3873" s="15"/>
      <c r="I3873" s="15"/>
    </row>
    <row r="3874" ht="24" customHeight="1" spans="1:9">
      <c r="A3874" s="8" t="s">
        <v>31566</v>
      </c>
      <c r="B3874" s="22" t="s">
        <v>31567</v>
      </c>
      <c r="C3874" s="12" t="s">
        <v>448</v>
      </c>
      <c r="D3874" s="8" t="s">
        <v>28635</v>
      </c>
      <c r="E3874" s="10" t="s">
        <v>22732</v>
      </c>
      <c r="F3874" s="25"/>
      <c r="G3874" s="25"/>
      <c r="H3874" s="15"/>
      <c r="I3874" s="15"/>
    </row>
    <row r="3875" ht="24" customHeight="1" spans="1:9">
      <c r="A3875" s="8" t="s">
        <v>31568</v>
      </c>
      <c r="B3875" s="22" t="s">
        <v>31569</v>
      </c>
      <c r="C3875" s="12" t="s">
        <v>448</v>
      </c>
      <c r="D3875" s="8" t="s">
        <v>27958</v>
      </c>
      <c r="E3875" s="10" t="s">
        <v>22732</v>
      </c>
      <c r="F3875" s="25"/>
      <c r="G3875" s="25"/>
      <c r="H3875" s="15"/>
      <c r="I3875" s="15"/>
    </row>
    <row r="3876" ht="24" customHeight="1" spans="1:9">
      <c r="A3876" s="8" t="s">
        <v>31570</v>
      </c>
      <c r="B3876" s="22" t="s">
        <v>31571</v>
      </c>
      <c r="C3876" s="12" t="s">
        <v>448</v>
      </c>
      <c r="D3876" s="8" t="s">
        <v>31572</v>
      </c>
      <c r="E3876" s="10" t="s">
        <v>22732</v>
      </c>
      <c r="F3876" s="25"/>
      <c r="G3876" s="25"/>
      <c r="H3876" s="15"/>
      <c r="I3876" s="15"/>
    </row>
    <row r="3877" ht="24" customHeight="1" spans="1:9">
      <c r="A3877" s="8" t="s">
        <v>31573</v>
      </c>
      <c r="B3877" s="22" t="s">
        <v>31574</v>
      </c>
      <c r="C3877" s="12" t="s">
        <v>448</v>
      </c>
      <c r="D3877" s="8" t="s">
        <v>28543</v>
      </c>
      <c r="E3877" s="10" t="s">
        <v>22732</v>
      </c>
      <c r="F3877" s="25"/>
      <c r="G3877" s="25"/>
      <c r="H3877" s="15"/>
      <c r="I3877" s="15"/>
    </row>
    <row r="3878" ht="24" customHeight="1" spans="1:9">
      <c r="A3878" s="8" t="s">
        <v>31575</v>
      </c>
      <c r="B3878" s="22" t="s">
        <v>31576</v>
      </c>
      <c r="C3878" s="12" t="s">
        <v>448</v>
      </c>
      <c r="D3878" s="8" t="s">
        <v>31577</v>
      </c>
      <c r="E3878" s="10" t="s">
        <v>22732</v>
      </c>
      <c r="F3878" s="25"/>
      <c r="G3878" s="25"/>
      <c r="H3878" s="15"/>
      <c r="I3878" s="15"/>
    </row>
    <row r="3879" ht="24" customHeight="1" spans="1:9">
      <c r="A3879" s="8" t="s">
        <v>31578</v>
      </c>
      <c r="B3879" s="22" t="s">
        <v>31579</v>
      </c>
      <c r="C3879" s="12" t="s">
        <v>448</v>
      </c>
      <c r="D3879" s="8" t="s">
        <v>31580</v>
      </c>
      <c r="E3879" s="10" t="s">
        <v>22732</v>
      </c>
      <c r="F3879" s="25"/>
      <c r="G3879" s="25"/>
      <c r="H3879" s="15"/>
      <c r="I3879" s="15"/>
    </row>
    <row r="3880" ht="24" customHeight="1" spans="1:9">
      <c r="A3880" s="8" t="s">
        <v>31581</v>
      </c>
      <c r="B3880" s="22" t="s">
        <v>31582</v>
      </c>
      <c r="C3880" s="12" t="s">
        <v>448</v>
      </c>
      <c r="D3880" s="8" t="s">
        <v>31583</v>
      </c>
      <c r="E3880" s="10" t="s">
        <v>22732</v>
      </c>
      <c r="F3880" s="25"/>
      <c r="G3880" s="25"/>
      <c r="H3880" s="15"/>
      <c r="I3880" s="15"/>
    </row>
    <row r="3881" ht="24" customHeight="1" spans="1:9">
      <c r="A3881" s="8" t="s">
        <v>31584</v>
      </c>
      <c r="B3881" s="22" t="s">
        <v>31585</v>
      </c>
      <c r="C3881" s="12" t="s">
        <v>448</v>
      </c>
      <c r="D3881" s="8" t="s">
        <v>29394</v>
      </c>
      <c r="E3881" s="10" t="s">
        <v>22732</v>
      </c>
      <c r="F3881" s="25"/>
      <c r="G3881" s="25"/>
      <c r="H3881" s="15"/>
      <c r="I3881" s="15"/>
    </row>
    <row r="3882" ht="24" customHeight="1" spans="1:9">
      <c r="A3882" s="8" t="s">
        <v>31586</v>
      </c>
      <c r="B3882" s="22" t="s">
        <v>31587</v>
      </c>
      <c r="C3882" s="12" t="s">
        <v>448</v>
      </c>
      <c r="D3882" s="8" t="s">
        <v>24265</v>
      </c>
      <c r="E3882" s="10" t="s">
        <v>22732</v>
      </c>
      <c r="F3882" s="25"/>
      <c r="G3882" s="25"/>
      <c r="H3882" s="15"/>
      <c r="I3882" s="15"/>
    </row>
    <row r="3883" ht="24" customHeight="1" spans="1:9">
      <c r="A3883" s="8" t="s">
        <v>31588</v>
      </c>
      <c r="B3883" s="22" t="s">
        <v>31589</v>
      </c>
      <c r="C3883" s="12" t="s">
        <v>448</v>
      </c>
      <c r="D3883" s="8" t="s">
        <v>24265</v>
      </c>
      <c r="E3883" s="10" t="s">
        <v>22732</v>
      </c>
      <c r="F3883" s="25"/>
      <c r="G3883" s="25"/>
      <c r="H3883" s="15"/>
      <c r="I3883" s="15"/>
    </row>
    <row r="3884" ht="24" customHeight="1" spans="1:9">
      <c r="A3884" s="8" t="s">
        <v>31590</v>
      </c>
      <c r="B3884" s="22" t="s">
        <v>31591</v>
      </c>
      <c r="C3884" s="12" t="s">
        <v>448</v>
      </c>
      <c r="D3884" s="8" t="s">
        <v>22802</v>
      </c>
      <c r="E3884" s="10" t="s">
        <v>22732</v>
      </c>
      <c r="F3884" s="25"/>
      <c r="G3884" s="25"/>
      <c r="H3884" s="15"/>
      <c r="I3884" s="15"/>
    </row>
    <row r="3885" ht="24" customHeight="1" spans="1:9">
      <c r="A3885" s="8" t="s">
        <v>31592</v>
      </c>
      <c r="B3885" s="22" t="s">
        <v>31593</v>
      </c>
      <c r="C3885" s="12" t="s">
        <v>448</v>
      </c>
      <c r="D3885" s="8" t="s">
        <v>31594</v>
      </c>
      <c r="E3885" s="10" t="s">
        <v>22732</v>
      </c>
      <c r="F3885" s="25"/>
      <c r="G3885" s="25"/>
      <c r="H3885" s="15"/>
      <c r="I3885" s="15"/>
    </row>
    <row r="3886" ht="24" customHeight="1" spans="1:9">
      <c r="A3886" s="8" t="s">
        <v>31595</v>
      </c>
      <c r="B3886" s="22" t="s">
        <v>31596</v>
      </c>
      <c r="C3886" s="12" t="s">
        <v>448</v>
      </c>
      <c r="D3886" s="8" t="s">
        <v>31597</v>
      </c>
      <c r="E3886" s="10" t="s">
        <v>22732</v>
      </c>
      <c r="F3886" s="25"/>
      <c r="G3886" s="25"/>
      <c r="H3886" s="15"/>
      <c r="I3886" s="15"/>
    </row>
    <row r="3887" ht="24" customHeight="1" spans="1:9">
      <c r="A3887" s="8" t="s">
        <v>31598</v>
      </c>
      <c r="B3887" s="22" t="s">
        <v>31599</v>
      </c>
      <c r="C3887" s="12" t="s">
        <v>448</v>
      </c>
      <c r="D3887" s="8" t="s">
        <v>28131</v>
      </c>
      <c r="E3887" s="10" t="s">
        <v>22732</v>
      </c>
      <c r="F3887" s="25"/>
      <c r="G3887" s="25"/>
      <c r="H3887" s="15"/>
      <c r="I3887" s="15"/>
    </row>
    <row r="3888" ht="24" customHeight="1" spans="1:9">
      <c r="A3888" s="8" t="s">
        <v>31600</v>
      </c>
      <c r="B3888" s="22" t="s">
        <v>31601</v>
      </c>
      <c r="C3888" s="12" t="s">
        <v>448</v>
      </c>
      <c r="D3888" s="8" t="s">
        <v>31602</v>
      </c>
      <c r="E3888" s="10" t="s">
        <v>22732</v>
      </c>
      <c r="F3888" s="25"/>
      <c r="G3888" s="25"/>
      <c r="H3888" s="15"/>
      <c r="I3888" s="15"/>
    </row>
    <row r="3889" ht="24" customHeight="1" spans="1:9">
      <c r="A3889" s="8" t="s">
        <v>31603</v>
      </c>
      <c r="B3889" s="22" t="s">
        <v>31604</v>
      </c>
      <c r="C3889" s="12" t="s">
        <v>448</v>
      </c>
      <c r="D3889" s="8" t="s">
        <v>31605</v>
      </c>
      <c r="E3889" s="10" t="s">
        <v>22732</v>
      </c>
      <c r="F3889" s="25"/>
      <c r="G3889" s="25"/>
      <c r="H3889" s="15"/>
      <c r="I3889" s="15"/>
    </row>
    <row r="3890" ht="24" customHeight="1" spans="1:9">
      <c r="A3890" s="8" t="s">
        <v>31606</v>
      </c>
      <c r="B3890" s="22" t="s">
        <v>31607</v>
      </c>
      <c r="C3890" s="12" t="s">
        <v>448</v>
      </c>
      <c r="D3890" s="8" t="s">
        <v>31135</v>
      </c>
      <c r="E3890" s="10" t="s">
        <v>22732</v>
      </c>
      <c r="F3890" s="25"/>
      <c r="G3890" s="25"/>
      <c r="H3890" s="15"/>
      <c r="I3890" s="15"/>
    </row>
    <row r="3891" ht="24" customHeight="1" spans="1:9">
      <c r="A3891" s="8" t="s">
        <v>31608</v>
      </c>
      <c r="B3891" s="22" t="s">
        <v>31609</v>
      </c>
      <c r="C3891" s="12" t="s">
        <v>448</v>
      </c>
      <c r="D3891" s="8" t="s">
        <v>31610</v>
      </c>
      <c r="E3891" s="10" t="s">
        <v>22732</v>
      </c>
      <c r="F3891" s="25"/>
      <c r="G3891" s="25"/>
      <c r="H3891" s="15"/>
      <c r="I3891" s="15"/>
    </row>
    <row r="3892" ht="24" customHeight="1" spans="1:9">
      <c r="A3892" s="8" t="s">
        <v>31611</v>
      </c>
      <c r="B3892" s="22" t="s">
        <v>31612</v>
      </c>
      <c r="C3892" s="12" t="s">
        <v>448</v>
      </c>
      <c r="D3892" s="8" t="s">
        <v>29279</v>
      </c>
      <c r="E3892" s="10" t="s">
        <v>22732</v>
      </c>
      <c r="F3892" s="25"/>
      <c r="G3892" s="25"/>
      <c r="H3892" s="15"/>
      <c r="I3892" s="15"/>
    </row>
    <row r="3893" ht="24" customHeight="1" spans="1:9">
      <c r="A3893" s="8" t="s">
        <v>31613</v>
      </c>
      <c r="B3893" s="22" t="s">
        <v>31614</v>
      </c>
      <c r="C3893" s="12" t="s">
        <v>448</v>
      </c>
      <c r="D3893" s="8" t="s">
        <v>28565</v>
      </c>
      <c r="E3893" s="10" t="s">
        <v>22732</v>
      </c>
      <c r="F3893" s="25"/>
      <c r="G3893" s="25"/>
      <c r="H3893" s="15"/>
      <c r="I3893" s="15"/>
    </row>
    <row r="3894" ht="24" customHeight="1" spans="1:9">
      <c r="A3894" s="8" t="s">
        <v>31615</v>
      </c>
      <c r="B3894" s="22" t="s">
        <v>31616</v>
      </c>
      <c r="C3894" s="12" t="s">
        <v>448</v>
      </c>
      <c r="D3894" s="8" t="s">
        <v>31617</v>
      </c>
      <c r="E3894" s="10" t="s">
        <v>22732</v>
      </c>
      <c r="F3894" s="25"/>
      <c r="G3894" s="25"/>
      <c r="H3894" s="15"/>
      <c r="I3894" s="15"/>
    </row>
    <row r="3895" ht="24" customHeight="1" spans="1:9">
      <c r="A3895" s="8" t="s">
        <v>31618</v>
      </c>
      <c r="B3895" s="22" t="s">
        <v>31619</v>
      </c>
      <c r="C3895" s="12" t="s">
        <v>448</v>
      </c>
      <c r="D3895" s="8" t="s">
        <v>31620</v>
      </c>
      <c r="E3895" s="10" t="s">
        <v>22732</v>
      </c>
      <c r="F3895" s="25"/>
      <c r="G3895" s="25"/>
      <c r="H3895" s="15"/>
      <c r="I3895" s="15"/>
    </row>
    <row r="3896" ht="24" customHeight="1" spans="1:9">
      <c r="A3896" s="8" t="s">
        <v>31621</v>
      </c>
      <c r="B3896" s="22" t="s">
        <v>31622</v>
      </c>
      <c r="C3896" s="12" t="s">
        <v>448</v>
      </c>
      <c r="D3896" s="8" t="s">
        <v>24852</v>
      </c>
      <c r="E3896" s="10" t="s">
        <v>22732</v>
      </c>
      <c r="F3896" s="25"/>
      <c r="G3896" s="25"/>
      <c r="H3896" s="15"/>
      <c r="I3896" s="15"/>
    </row>
    <row r="3897" ht="24" customHeight="1" spans="1:9">
      <c r="A3897" s="8" t="s">
        <v>31623</v>
      </c>
      <c r="B3897" s="22" t="s">
        <v>31624</v>
      </c>
      <c r="C3897" s="12" t="s">
        <v>448</v>
      </c>
      <c r="D3897" s="8" t="s">
        <v>29279</v>
      </c>
      <c r="E3897" s="10" t="s">
        <v>22732</v>
      </c>
      <c r="F3897" s="25"/>
      <c r="G3897" s="25"/>
      <c r="H3897" s="15"/>
      <c r="I3897" s="15"/>
    </row>
    <row r="3898" ht="24" customHeight="1" spans="1:9">
      <c r="A3898" s="8" t="s">
        <v>31625</v>
      </c>
      <c r="B3898" s="22" t="s">
        <v>31626</v>
      </c>
      <c r="C3898" s="12" t="s">
        <v>448</v>
      </c>
      <c r="D3898" s="8" t="s">
        <v>27302</v>
      </c>
      <c r="E3898" s="10" t="s">
        <v>22732</v>
      </c>
      <c r="F3898" s="25"/>
      <c r="G3898" s="25"/>
      <c r="H3898" s="15"/>
      <c r="I3898" s="15"/>
    </row>
    <row r="3899" ht="24" customHeight="1" spans="1:9">
      <c r="A3899" s="8" t="s">
        <v>31627</v>
      </c>
      <c r="B3899" s="22" t="s">
        <v>31628</v>
      </c>
      <c r="C3899" s="12" t="s">
        <v>448</v>
      </c>
      <c r="D3899" s="8" t="s">
        <v>24434</v>
      </c>
      <c r="E3899" s="10" t="s">
        <v>22732</v>
      </c>
      <c r="F3899" s="25"/>
      <c r="G3899" s="25"/>
      <c r="H3899" s="15"/>
      <c r="I3899" s="15"/>
    </row>
    <row r="3900" ht="24" customHeight="1" spans="1:9">
      <c r="A3900" s="8" t="s">
        <v>31629</v>
      </c>
      <c r="B3900" s="22" t="s">
        <v>31630</v>
      </c>
      <c r="C3900" s="12" t="s">
        <v>448</v>
      </c>
      <c r="D3900" s="8" t="s">
        <v>31631</v>
      </c>
      <c r="E3900" s="10" t="s">
        <v>22732</v>
      </c>
      <c r="F3900" s="25"/>
      <c r="G3900" s="25"/>
      <c r="H3900" s="15"/>
      <c r="I3900" s="15"/>
    </row>
    <row r="3901" ht="24" customHeight="1" spans="1:9">
      <c r="A3901" s="8" t="s">
        <v>31632</v>
      </c>
      <c r="B3901" s="22" t="s">
        <v>31633</v>
      </c>
      <c r="C3901" s="12" t="s">
        <v>448</v>
      </c>
      <c r="D3901" s="8" t="s">
        <v>31357</v>
      </c>
      <c r="E3901" s="10" t="s">
        <v>22732</v>
      </c>
      <c r="F3901" s="25"/>
      <c r="G3901" s="25"/>
      <c r="H3901" s="15"/>
      <c r="I3901" s="15"/>
    </row>
    <row r="3902" ht="24" customHeight="1" spans="1:9">
      <c r="A3902" s="8" t="s">
        <v>31634</v>
      </c>
      <c r="B3902" s="22" t="s">
        <v>31635</v>
      </c>
      <c r="C3902" s="12" t="s">
        <v>448</v>
      </c>
      <c r="D3902" s="8" t="s">
        <v>24521</v>
      </c>
      <c r="E3902" s="10" t="s">
        <v>22732</v>
      </c>
      <c r="F3902" s="25"/>
      <c r="G3902" s="25"/>
      <c r="H3902" s="15"/>
      <c r="I3902" s="15"/>
    </row>
    <row r="3903" ht="24" customHeight="1" spans="1:9">
      <c r="A3903" s="8" t="s">
        <v>31636</v>
      </c>
      <c r="B3903" s="22" t="s">
        <v>31637</v>
      </c>
      <c r="C3903" s="12" t="s">
        <v>448</v>
      </c>
      <c r="D3903" s="8" t="s">
        <v>31638</v>
      </c>
      <c r="E3903" s="10" t="s">
        <v>22732</v>
      </c>
      <c r="F3903" s="25"/>
      <c r="G3903" s="25"/>
      <c r="H3903" s="15"/>
      <c r="I3903" s="15"/>
    </row>
    <row r="3904" ht="24" customHeight="1" spans="1:9">
      <c r="A3904" s="8" t="s">
        <v>31639</v>
      </c>
      <c r="B3904" s="22" t="s">
        <v>31640</v>
      </c>
      <c r="C3904" s="12" t="s">
        <v>448</v>
      </c>
      <c r="D3904" s="8" t="s">
        <v>31641</v>
      </c>
      <c r="E3904" s="10" t="s">
        <v>22732</v>
      </c>
      <c r="F3904" s="25"/>
      <c r="G3904" s="25"/>
      <c r="H3904" s="15"/>
      <c r="I3904" s="15"/>
    </row>
    <row r="3905" ht="24" customHeight="1" spans="1:9">
      <c r="A3905" s="8" t="s">
        <v>31642</v>
      </c>
      <c r="B3905" s="22" t="s">
        <v>31643</v>
      </c>
      <c r="C3905" s="12" t="s">
        <v>448</v>
      </c>
      <c r="D3905" s="8" t="s">
        <v>31644</v>
      </c>
      <c r="E3905" s="10" t="s">
        <v>22732</v>
      </c>
      <c r="F3905" s="25"/>
      <c r="G3905" s="25"/>
      <c r="H3905" s="15"/>
      <c r="I3905" s="15"/>
    </row>
    <row r="3906" ht="24" customHeight="1" spans="1:9">
      <c r="A3906" s="8" t="s">
        <v>31645</v>
      </c>
      <c r="B3906" s="22" t="s">
        <v>31646</v>
      </c>
      <c r="C3906" s="12" t="s">
        <v>448</v>
      </c>
      <c r="D3906" s="8" t="s">
        <v>25987</v>
      </c>
      <c r="E3906" s="10" t="s">
        <v>22732</v>
      </c>
      <c r="F3906" s="25"/>
      <c r="G3906" s="25"/>
      <c r="H3906" s="15"/>
      <c r="I3906" s="15"/>
    </row>
    <row r="3907" ht="24" customHeight="1" spans="1:9">
      <c r="A3907" s="8" t="s">
        <v>31647</v>
      </c>
      <c r="B3907" s="22" t="s">
        <v>31648</v>
      </c>
      <c r="C3907" s="12" t="s">
        <v>448</v>
      </c>
      <c r="D3907" s="8" t="s">
        <v>31649</v>
      </c>
      <c r="E3907" s="10" t="s">
        <v>22732</v>
      </c>
      <c r="F3907" s="25"/>
      <c r="G3907" s="25"/>
      <c r="H3907" s="15"/>
      <c r="I3907" s="15"/>
    </row>
    <row r="3908" ht="24" customHeight="1" spans="1:9">
      <c r="A3908" s="8" t="s">
        <v>31650</v>
      </c>
      <c r="B3908" s="22" t="s">
        <v>31651</v>
      </c>
      <c r="C3908" s="12" t="s">
        <v>448</v>
      </c>
      <c r="D3908" s="8" t="s">
        <v>31652</v>
      </c>
      <c r="E3908" s="10" t="s">
        <v>22732</v>
      </c>
      <c r="F3908" s="25"/>
      <c r="G3908" s="25"/>
      <c r="H3908" s="15"/>
      <c r="I3908" s="15"/>
    </row>
    <row r="3909" ht="24" customHeight="1" spans="1:9">
      <c r="A3909" s="8" t="s">
        <v>31653</v>
      </c>
      <c r="B3909" s="22" t="s">
        <v>31654</v>
      </c>
      <c r="C3909" s="12" t="s">
        <v>448</v>
      </c>
      <c r="D3909" s="8" t="s">
        <v>31655</v>
      </c>
      <c r="E3909" s="10" t="s">
        <v>22732</v>
      </c>
      <c r="F3909" s="25"/>
      <c r="G3909" s="25"/>
      <c r="H3909" s="15"/>
      <c r="I3909" s="15"/>
    </row>
    <row r="3910" ht="24" customHeight="1" spans="1:9">
      <c r="A3910" s="8" t="s">
        <v>31656</v>
      </c>
      <c r="B3910" s="22" t="s">
        <v>31657</v>
      </c>
      <c r="C3910" s="12" t="s">
        <v>448</v>
      </c>
      <c r="D3910" s="8" t="s">
        <v>31658</v>
      </c>
      <c r="E3910" s="10" t="s">
        <v>22732</v>
      </c>
      <c r="F3910" s="25"/>
      <c r="G3910" s="25"/>
      <c r="H3910" s="15"/>
      <c r="I3910" s="15"/>
    </row>
    <row r="3911" ht="24" customHeight="1" spans="1:9">
      <c r="A3911" s="8" t="s">
        <v>31659</v>
      </c>
      <c r="B3911" s="22" t="s">
        <v>31660</v>
      </c>
      <c r="C3911" s="12" t="s">
        <v>448</v>
      </c>
      <c r="D3911" s="8" t="s">
        <v>31661</v>
      </c>
      <c r="E3911" s="10" t="s">
        <v>22732</v>
      </c>
      <c r="F3911" s="25"/>
      <c r="G3911" s="25"/>
      <c r="H3911" s="15"/>
      <c r="I3911" s="15"/>
    </row>
    <row r="3912" ht="24" customHeight="1" spans="1:9">
      <c r="A3912" s="8" t="s">
        <v>31662</v>
      </c>
      <c r="B3912" s="22" t="s">
        <v>31663</v>
      </c>
      <c r="C3912" s="12" t="s">
        <v>448</v>
      </c>
      <c r="D3912" s="8" t="s">
        <v>31664</v>
      </c>
      <c r="E3912" s="10" t="s">
        <v>22732</v>
      </c>
      <c r="F3912" s="25"/>
      <c r="G3912" s="25"/>
      <c r="H3912" s="15"/>
      <c r="I3912" s="15"/>
    </row>
    <row r="3913" ht="24" customHeight="1" spans="1:9">
      <c r="A3913" s="8" t="s">
        <v>31665</v>
      </c>
      <c r="B3913" s="22" t="s">
        <v>31666</v>
      </c>
      <c r="C3913" s="12" t="s">
        <v>448</v>
      </c>
      <c r="D3913" s="8" t="s">
        <v>28050</v>
      </c>
      <c r="E3913" s="10" t="s">
        <v>22732</v>
      </c>
      <c r="F3913" s="25"/>
      <c r="G3913" s="25"/>
      <c r="H3913" s="15"/>
      <c r="I3913" s="15"/>
    </row>
    <row r="3914" ht="24" customHeight="1" spans="1:9">
      <c r="A3914" s="8" t="s">
        <v>31667</v>
      </c>
      <c r="B3914" s="22" t="s">
        <v>31668</v>
      </c>
      <c r="C3914" s="12" t="s">
        <v>448</v>
      </c>
      <c r="D3914" s="8" t="s">
        <v>31669</v>
      </c>
      <c r="E3914" s="10" t="s">
        <v>22732</v>
      </c>
      <c r="F3914" s="25"/>
      <c r="G3914" s="25"/>
      <c r="H3914" s="15"/>
      <c r="I3914" s="15"/>
    </row>
    <row r="3915" ht="24" customHeight="1" spans="1:9">
      <c r="A3915" s="8" t="s">
        <v>31670</v>
      </c>
      <c r="B3915" s="22" t="s">
        <v>31671</v>
      </c>
      <c r="C3915" s="12" t="s">
        <v>448</v>
      </c>
      <c r="D3915" s="8" t="s">
        <v>31672</v>
      </c>
      <c r="E3915" s="10" t="s">
        <v>22732</v>
      </c>
      <c r="F3915" s="25"/>
      <c r="G3915" s="25"/>
      <c r="H3915" s="15"/>
      <c r="I3915" s="15"/>
    </row>
    <row r="3916" ht="24" customHeight="1" spans="1:9">
      <c r="A3916" s="8" t="s">
        <v>31673</v>
      </c>
      <c r="B3916" s="22" t="s">
        <v>31674</v>
      </c>
      <c r="C3916" s="12" t="s">
        <v>448</v>
      </c>
      <c r="D3916" s="8" t="s">
        <v>31675</v>
      </c>
      <c r="E3916" s="10" t="s">
        <v>22732</v>
      </c>
      <c r="F3916" s="25"/>
      <c r="G3916" s="25"/>
      <c r="H3916" s="15"/>
      <c r="I3916" s="15"/>
    </row>
    <row r="3917" ht="24" customHeight="1" spans="1:9">
      <c r="A3917" s="8" t="s">
        <v>31676</v>
      </c>
      <c r="B3917" s="22" t="s">
        <v>31677</v>
      </c>
      <c r="C3917" s="12" t="s">
        <v>448</v>
      </c>
      <c r="D3917" s="8" t="s">
        <v>31678</v>
      </c>
      <c r="E3917" s="10" t="s">
        <v>22732</v>
      </c>
      <c r="F3917" s="25"/>
      <c r="G3917" s="25"/>
      <c r="H3917" s="15"/>
      <c r="I3917" s="15"/>
    </row>
    <row r="3918" ht="24" customHeight="1" spans="1:9">
      <c r="A3918" s="8" t="s">
        <v>31679</v>
      </c>
      <c r="B3918" s="22" t="s">
        <v>31680</v>
      </c>
      <c r="C3918" s="12" t="s">
        <v>448</v>
      </c>
      <c r="D3918" s="8" t="s">
        <v>31681</v>
      </c>
      <c r="E3918" s="10" t="s">
        <v>22732</v>
      </c>
      <c r="F3918" s="25"/>
      <c r="G3918" s="25"/>
      <c r="H3918" s="15"/>
      <c r="I3918" s="15"/>
    </row>
    <row r="3919" ht="24" customHeight="1" spans="1:9">
      <c r="A3919" s="8" t="s">
        <v>31682</v>
      </c>
      <c r="B3919" s="22" t="s">
        <v>31683</v>
      </c>
      <c r="C3919" s="12" t="s">
        <v>448</v>
      </c>
      <c r="D3919" s="8" t="s">
        <v>31684</v>
      </c>
      <c r="E3919" s="10" t="s">
        <v>22732</v>
      </c>
      <c r="F3919" s="25"/>
      <c r="G3919" s="25"/>
      <c r="H3919" s="15"/>
      <c r="I3919" s="15"/>
    </row>
    <row r="3920" ht="24" customHeight="1" spans="1:9">
      <c r="A3920" s="8" t="s">
        <v>31685</v>
      </c>
      <c r="B3920" s="22" t="s">
        <v>31686</v>
      </c>
      <c r="C3920" s="12" t="s">
        <v>448</v>
      </c>
      <c r="D3920" s="8" t="s">
        <v>31687</v>
      </c>
      <c r="E3920" s="10" t="s">
        <v>22732</v>
      </c>
      <c r="F3920" s="25"/>
      <c r="G3920" s="25"/>
      <c r="H3920" s="15"/>
      <c r="I3920" s="15"/>
    </row>
    <row r="3921" ht="24" customHeight="1" spans="1:9">
      <c r="A3921" s="8" t="s">
        <v>31688</v>
      </c>
      <c r="B3921" s="22" t="s">
        <v>31689</v>
      </c>
      <c r="C3921" s="12" t="s">
        <v>448</v>
      </c>
      <c r="D3921" s="8" t="s">
        <v>31690</v>
      </c>
      <c r="E3921" s="10" t="s">
        <v>22732</v>
      </c>
      <c r="F3921" s="25"/>
      <c r="G3921" s="25"/>
      <c r="H3921" s="15"/>
      <c r="I3921" s="15"/>
    </row>
    <row r="3922" ht="24" customHeight="1" spans="1:9">
      <c r="A3922" s="8" t="s">
        <v>31691</v>
      </c>
      <c r="B3922" s="22" t="s">
        <v>31692</v>
      </c>
      <c r="C3922" s="12" t="s">
        <v>448</v>
      </c>
      <c r="D3922" s="8" t="s">
        <v>31693</v>
      </c>
      <c r="E3922" s="10" t="s">
        <v>22732</v>
      </c>
      <c r="F3922" s="25"/>
      <c r="G3922" s="25"/>
      <c r="H3922" s="15"/>
      <c r="I3922" s="15"/>
    </row>
    <row r="3923" ht="24" customHeight="1" spans="1:9">
      <c r="A3923" s="8" t="s">
        <v>31694</v>
      </c>
      <c r="B3923" s="22" t="s">
        <v>31695</v>
      </c>
      <c r="C3923" s="12" t="s">
        <v>448</v>
      </c>
      <c r="D3923" s="8" t="s">
        <v>28935</v>
      </c>
      <c r="E3923" s="10" t="s">
        <v>22732</v>
      </c>
      <c r="F3923" s="25"/>
      <c r="G3923" s="25"/>
      <c r="H3923" s="15"/>
      <c r="I3923" s="15"/>
    </row>
    <row r="3924" ht="24" customHeight="1" spans="1:9">
      <c r="A3924" s="8" t="s">
        <v>31696</v>
      </c>
      <c r="B3924" s="22" t="s">
        <v>31697</v>
      </c>
      <c r="C3924" s="12" t="s">
        <v>448</v>
      </c>
      <c r="D3924" s="8" t="s">
        <v>31698</v>
      </c>
      <c r="E3924" s="10" t="s">
        <v>22732</v>
      </c>
      <c r="F3924" s="25"/>
      <c r="G3924" s="25"/>
      <c r="H3924" s="15"/>
      <c r="I3924" s="15"/>
    </row>
    <row r="3925" ht="24" customHeight="1" spans="1:9">
      <c r="A3925" s="8" t="s">
        <v>31699</v>
      </c>
      <c r="B3925" s="22" t="s">
        <v>31700</v>
      </c>
      <c r="C3925" s="12" t="s">
        <v>448</v>
      </c>
      <c r="D3925" s="8" t="s">
        <v>31701</v>
      </c>
      <c r="E3925" s="10" t="s">
        <v>22732</v>
      </c>
      <c r="F3925" s="25"/>
      <c r="G3925" s="25"/>
      <c r="H3925" s="15"/>
      <c r="I3925" s="15"/>
    </row>
    <row r="3926" ht="24" customHeight="1" spans="1:9">
      <c r="A3926" s="8" t="s">
        <v>31702</v>
      </c>
      <c r="B3926" s="22" t="s">
        <v>31703</v>
      </c>
      <c r="C3926" s="12" t="s">
        <v>448</v>
      </c>
      <c r="D3926" s="8" t="s">
        <v>31704</v>
      </c>
      <c r="E3926" s="10" t="s">
        <v>22732</v>
      </c>
      <c r="F3926" s="25"/>
      <c r="G3926" s="25"/>
      <c r="H3926" s="15"/>
      <c r="I3926" s="15"/>
    </row>
    <row r="3927" ht="24" customHeight="1" spans="1:9">
      <c r="A3927" s="8" t="s">
        <v>31705</v>
      </c>
      <c r="B3927" s="22" t="s">
        <v>31706</v>
      </c>
      <c r="C3927" s="12" t="s">
        <v>448</v>
      </c>
      <c r="D3927" s="8" t="s">
        <v>31707</v>
      </c>
      <c r="E3927" s="10" t="s">
        <v>22732</v>
      </c>
      <c r="F3927" s="25"/>
      <c r="G3927" s="25"/>
      <c r="H3927" s="15"/>
      <c r="I3927" s="15"/>
    </row>
    <row r="3928" ht="24" customHeight="1" spans="1:9">
      <c r="A3928" s="8" t="s">
        <v>31708</v>
      </c>
      <c r="B3928" s="22" t="s">
        <v>31709</v>
      </c>
      <c r="C3928" s="12" t="s">
        <v>448</v>
      </c>
      <c r="D3928" s="8" t="s">
        <v>31710</v>
      </c>
      <c r="E3928" s="10" t="s">
        <v>22732</v>
      </c>
      <c r="F3928" s="25"/>
      <c r="G3928" s="25"/>
      <c r="H3928" s="15"/>
      <c r="I3928" s="15"/>
    </row>
    <row r="3929" ht="24" customHeight="1" spans="1:9">
      <c r="A3929" s="8" t="s">
        <v>31711</v>
      </c>
      <c r="B3929" s="22" t="s">
        <v>31712</v>
      </c>
      <c r="C3929" s="12" t="s">
        <v>448</v>
      </c>
      <c r="D3929" s="8" t="s">
        <v>31713</v>
      </c>
      <c r="E3929" s="10" t="s">
        <v>22732</v>
      </c>
      <c r="F3929" s="25"/>
      <c r="G3929" s="25"/>
      <c r="H3929" s="15"/>
      <c r="I3929" s="15"/>
    </row>
    <row r="3930" ht="24" customHeight="1" spans="1:9">
      <c r="A3930" s="8" t="s">
        <v>31714</v>
      </c>
      <c r="B3930" s="22" t="s">
        <v>31715</v>
      </c>
      <c r="C3930" s="12" t="s">
        <v>448</v>
      </c>
      <c r="D3930" s="8" t="s">
        <v>31716</v>
      </c>
      <c r="E3930" s="10" t="s">
        <v>22732</v>
      </c>
      <c r="F3930" s="25"/>
      <c r="G3930" s="25"/>
      <c r="H3930" s="15"/>
      <c r="I3930" s="15"/>
    </row>
    <row r="3931" ht="24" customHeight="1" spans="1:9">
      <c r="A3931" s="8" t="s">
        <v>31717</v>
      </c>
      <c r="B3931" s="22" t="s">
        <v>31718</v>
      </c>
      <c r="C3931" s="12" t="s">
        <v>448</v>
      </c>
      <c r="D3931" s="8" t="s">
        <v>31719</v>
      </c>
      <c r="E3931" s="10" t="s">
        <v>22732</v>
      </c>
      <c r="F3931" s="25"/>
      <c r="G3931" s="25"/>
      <c r="H3931" s="15"/>
      <c r="I3931" s="15"/>
    </row>
    <row r="3932" ht="24" customHeight="1" spans="1:9">
      <c r="A3932" s="8" t="s">
        <v>31720</v>
      </c>
      <c r="B3932" s="22" t="s">
        <v>31721</v>
      </c>
      <c r="C3932" s="12" t="s">
        <v>448</v>
      </c>
      <c r="D3932" s="8" t="s">
        <v>27439</v>
      </c>
      <c r="E3932" s="10" t="s">
        <v>22732</v>
      </c>
      <c r="F3932" s="25"/>
      <c r="G3932" s="25"/>
      <c r="H3932" s="15"/>
      <c r="I3932" s="15"/>
    </row>
    <row r="3933" ht="24" customHeight="1" spans="1:9">
      <c r="A3933" s="8" t="s">
        <v>31722</v>
      </c>
      <c r="B3933" s="22" t="s">
        <v>31723</v>
      </c>
      <c r="C3933" s="12" t="s">
        <v>448</v>
      </c>
      <c r="D3933" s="8" t="s">
        <v>31724</v>
      </c>
      <c r="E3933" s="10" t="s">
        <v>22732</v>
      </c>
      <c r="F3933" s="25"/>
      <c r="G3933" s="25"/>
      <c r="H3933" s="15"/>
      <c r="I3933" s="15"/>
    </row>
    <row r="3934" ht="24" customHeight="1" spans="1:9">
      <c r="A3934" s="8" t="s">
        <v>31725</v>
      </c>
      <c r="B3934" s="22" t="s">
        <v>31726</v>
      </c>
      <c r="C3934" s="12" t="s">
        <v>448</v>
      </c>
      <c r="D3934" s="8" t="s">
        <v>27439</v>
      </c>
      <c r="E3934" s="10" t="s">
        <v>22732</v>
      </c>
      <c r="F3934" s="25"/>
      <c r="G3934" s="25"/>
      <c r="H3934" s="15"/>
      <c r="I3934" s="15"/>
    </row>
    <row r="3935" ht="24" customHeight="1" spans="1:9">
      <c r="A3935" s="8" t="s">
        <v>31727</v>
      </c>
      <c r="B3935" s="22" t="s">
        <v>31728</v>
      </c>
      <c r="C3935" s="12" t="s">
        <v>448</v>
      </c>
      <c r="D3935" s="8" t="s">
        <v>31729</v>
      </c>
      <c r="E3935" s="10" t="s">
        <v>22732</v>
      </c>
      <c r="F3935" s="25"/>
      <c r="G3935" s="25"/>
      <c r="H3935" s="15"/>
      <c r="I3935" s="15"/>
    </row>
    <row r="3936" ht="24" customHeight="1" spans="1:9">
      <c r="A3936" s="8" t="s">
        <v>31730</v>
      </c>
      <c r="B3936" s="22" t="s">
        <v>31731</v>
      </c>
      <c r="C3936" s="12" t="s">
        <v>448</v>
      </c>
      <c r="D3936" s="8" t="s">
        <v>31732</v>
      </c>
      <c r="E3936" s="10" t="s">
        <v>22732</v>
      </c>
      <c r="F3936" s="25"/>
      <c r="G3936" s="25"/>
      <c r="H3936" s="15"/>
      <c r="I3936" s="15"/>
    </row>
    <row r="3937" ht="24" customHeight="1" spans="1:9">
      <c r="A3937" s="8" t="s">
        <v>31733</v>
      </c>
      <c r="B3937" s="22" t="s">
        <v>31734</v>
      </c>
      <c r="C3937" s="12" t="s">
        <v>448</v>
      </c>
      <c r="D3937" s="8" t="s">
        <v>27275</v>
      </c>
      <c r="E3937" s="10" t="s">
        <v>22732</v>
      </c>
      <c r="F3937" s="25"/>
      <c r="G3937" s="25"/>
      <c r="H3937" s="15"/>
      <c r="I3937" s="15"/>
    </row>
    <row r="3938" ht="24" customHeight="1" spans="1:9">
      <c r="A3938" s="8" t="s">
        <v>31735</v>
      </c>
      <c r="B3938" s="22" t="s">
        <v>31736</v>
      </c>
      <c r="C3938" s="12" t="s">
        <v>448</v>
      </c>
      <c r="D3938" s="8" t="s">
        <v>30385</v>
      </c>
      <c r="E3938" s="10" t="s">
        <v>22732</v>
      </c>
      <c r="F3938" s="25"/>
      <c r="G3938" s="25"/>
      <c r="H3938" s="15"/>
      <c r="I3938" s="15"/>
    </row>
    <row r="3939" ht="24" customHeight="1" spans="1:9">
      <c r="A3939" s="8" t="s">
        <v>31737</v>
      </c>
      <c r="B3939" s="22" t="s">
        <v>31738</v>
      </c>
      <c r="C3939" s="12" t="s">
        <v>178</v>
      </c>
      <c r="D3939" s="8" t="s">
        <v>25641</v>
      </c>
      <c r="E3939" s="10" t="s">
        <v>22732</v>
      </c>
      <c r="F3939" s="25"/>
      <c r="G3939" s="25"/>
      <c r="H3939" s="15"/>
      <c r="I3939" s="15"/>
    </row>
    <row r="3940" ht="24" customHeight="1" spans="1:9">
      <c r="A3940" s="8" t="s">
        <v>31739</v>
      </c>
      <c r="B3940" s="22" t="s">
        <v>31740</v>
      </c>
      <c r="C3940" s="12" t="s">
        <v>448</v>
      </c>
      <c r="D3940" s="8" t="s">
        <v>31741</v>
      </c>
      <c r="E3940" s="10" t="s">
        <v>22732</v>
      </c>
      <c r="F3940" s="25"/>
      <c r="G3940" s="25"/>
      <c r="H3940" s="15"/>
      <c r="I3940" s="15"/>
    </row>
    <row r="3941" ht="24" customHeight="1" spans="1:9">
      <c r="A3941" s="8" t="s">
        <v>31742</v>
      </c>
      <c r="B3941" s="22" t="s">
        <v>31743</v>
      </c>
      <c r="C3941" s="12" t="s">
        <v>448</v>
      </c>
      <c r="D3941" s="8" t="s">
        <v>31744</v>
      </c>
      <c r="E3941" s="10" t="s">
        <v>22732</v>
      </c>
      <c r="F3941" s="25"/>
      <c r="G3941" s="25"/>
      <c r="H3941" s="15"/>
      <c r="I3941" s="15"/>
    </row>
    <row r="3942" ht="24" customHeight="1" spans="1:9">
      <c r="A3942" s="8" t="s">
        <v>31745</v>
      </c>
      <c r="B3942" s="22" t="s">
        <v>31746</v>
      </c>
      <c r="C3942" s="12" t="s">
        <v>448</v>
      </c>
      <c r="D3942" s="8" t="s">
        <v>31747</v>
      </c>
      <c r="E3942" s="10" t="s">
        <v>22732</v>
      </c>
      <c r="F3942" s="25"/>
      <c r="G3942" s="25"/>
      <c r="H3942" s="15"/>
      <c r="I3942" s="15"/>
    </row>
    <row r="3943" ht="24" customHeight="1" spans="1:9">
      <c r="A3943" s="8" t="s">
        <v>31748</v>
      </c>
      <c r="B3943" s="22" t="s">
        <v>31749</v>
      </c>
      <c r="C3943" s="12" t="s">
        <v>448</v>
      </c>
      <c r="D3943" s="8" t="s">
        <v>31750</v>
      </c>
      <c r="E3943" s="10" t="s">
        <v>22732</v>
      </c>
      <c r="F3943" s="25"/>
      <c r="G3943" s="25"/>
      <c r="H3943" s="15"/>
      <c r="I3943" s="15"/>
    </row>
    <row r="3944" ht="24" customHeight="1" spans="1:9">
      <c r="A3944" s="8" t="s">
        <v>31751</v>
      </c>
      <c r="B3944" s="22" t="s">
        <v>31752</v>
      </c>
      <c r="C3944" s="12" t="s">
        <v>448</v>
      </c>
      <c r="D3944" s="8" t="s">
        <v>28030</v>
      </c>
      <c r="E3944" s="10" t="s">
        <v>22732</v>
      </c>
      <c r="F3944" s="25"/>
      <c r="G3944" s="25"/>
      <c r="H3944" s="15"/>
      <c r="I3944" s="15"/>
    </row>
    <row r="3945" ht="24" customHeight="1" spans="1:9">
      <c r="A3945" s="8" t="s">
        <v>31753</v>
      </c>
      <c r="B3945" s="22" t="s">
        <v>31754</v>
      </c>
      <c r="C3945" s="12" t="s">
        <v>448</v>
      </c>
      <c r="D3945" s="8" t="s">
        <v>31755</v>
      </c>
      <c r="E3945" s="10" t="s">
        <v>22732</v>
      </c>
      <c r="F3945" s="25"/>
      <c r="G3945" s="25"/>
      <c r="H3945" s="15"/>
      <c r="I3945" s="15"/>
    </row>
    <row r="3946" ht="24" customHeight="1" spans="1:9">
      <c r="A3946" s="8" t="s">
        <v>31756</v>
      </c>
      <c r="B3946" s="22" t="s">
        <v>31757</v>
      </c>
      <c r="C3946" s="12" t="s">
        <v>448</v>
      </c>
      <c r="D3946" s="8" t="s">
        <v>31758</v>
      </c>
      <c r="E3946" s="10" t="s">
        <v>22732</v>
      </c>
      <c r="F3946" s="25"/>
      <c r="G3946" s="25"/>
      <c r="H3946" s="15"/>
      <c r="I3946" s="15"/>
    </row>
    <row r="3947" ht="24" customHeight="1" spans="1:9">
      <c r="A3947" s="8" t="s">
        <v>31759</v>
      </c>
      <c r="B3947" s="22" t="s">
        <v>31760</v>
      </c>
      <c r="C3947" s="12" t="s">
        <v>448</v>
      </c>
      <c r="D3947" s="8" t="s">
        <v>28900</v>
      </c>
      <c r="E3947" s="10" t="s">
        <v>22732</v>
      </c>
      <c r="F3947" s="25"/>
      <c r="G3947" s="25"/>
      <c r="H3947" s="15"/>
      <c r="I3947" s="15"/>
    </row>
    <row r="3948" ht="24" customHeight="1" spans="1:9">
      <c r="A3948" s="8" t="s">
        <v>31761</v>
      </c>
      <c r="B3948" s="22" t="s">
        <v>31762</v>
      </c>
      <c r="C3948" s="12" t="s">
        <v>448</v>
      </c>
      <c r="D3948" s="8" t="s">
        <v>31763</v>
      </c>
      <c r="E3948" s="10" t="s">
        <v>22732</v>
      </c>
      <c r="F3948" s="25"/>
      <c r="G3948" s="25"/>
      <c r="H3948" s="15"/>
      <c r="I3948" s="15"/>
    </row>
    <row r="3949" ht="24" customHeight="1" spans="1:9">
      <c r="A3949" s="8" t="s">
        <v>31764</v>
      </c>
      <c r="B3949" s="22" t="s">
        <v>31765</v>
      </c>
      <c r="C3949" s="12" t="s">
        <v>448</v>
      </c>
      <c r="D3949" s="8" t="s">
        <v>31766</v>
      </c>
      <c r="E3949" s="10" t="s">
        <v>22732</v>
      </c>
      <c r="F3949" s="25"/>
      <c r="G3949" s="25"/>
      <c r="H3949" s="15"/>
      <c r="I3949" s="15"/>
    </row>
    <row r="3950" ht="24" customHeight="1" spans="1:9">
      <c r="A3950" s="8" t="s">
        <v>31767</v>
      </c>
      <c r="B3950" s="22" t="s">
        <v>31768</v>
      </c>
      <c r="C3950" s="12" t="s">
        <v>448</v>
      </c>
      <c r="D3950" s="8" t="s">
        <v>31769</v>
      </c>
      <c r="E3950" s="10" t="s">
        <v>22732</v>
      </c>
      <c r="F3950" s="25"/>
      <c r="G3950" s="25"/>
      <c r="H3950" s="15"/>
      <c r="I3950" s="15"/>
    </row>
    <row r="3951" ht="24" customHeight="1" spans="1:9">
      <c r="A3951" s="8" t="s">
        <v>31770</v>
      </c>
      <c r="B3951" s="22" t="s">
        <v>31771</v>
      </c>
      <c r="C3951" s="12" t="s">
        <v>448</v>
      </c>
      <c r="D3951" s="8" t="s">
        <v>31772</v>
      </c>
      <c r="E3951" s="10" t="s">
        <v>22732</v>
      </c>
      <c r="F3951" s="25"/>
      <c r="G3951" s="25"/>
      <c r="H3951" s="15"/>
      <c r="I3951" s="15"/>
    </row>
    <row r="3952" ht="24" customHeight="1" spans="1:9">
      <c r="A3952" s="8" t="s">
        <v>31773</v>
      </c>
      <c r="B3952" s="22" t="s">
        <v>31774</v>
      </c>
      <c r="C3952" s="12" t="s">
        <v>448</v>
      </c>
      <c r="D3952" s="8" t="s">
        <v>31430</v>
      </c>
      <c r="E3952" s="10" t="s">
        <v>22732</v>
      </c>
      <c r="F3952" s="25"/>
      <c r="G3952" s="25"/>
      <c r="H3952" s="15"/>
      <c r="I3952" s="15"/>
    </row>
    <row r="3953" ht="24" customHeight="1" spans="1:9">
      <c r="A3953" s="8" t="s">
        <v>31775</v>
      </c>
      <c r="B3953" s="22" t="s">
        <v>31776</v>
      </c>
      <c r="C3953" s="12" t="s">
        <v>448</v>
      </c>
      <c r="D3953" s="8" t="s">
        <v>31777</v>
      </c>
      <c r="E3953" s="10" t="s">
        <v>22732</v>
      </c>
      <c r="F3953" s="25"/>
      <c r="G3953" s="25"/>
      <c r="H3953" s="15"/>
      <c r="I3953" s="15"/>
    </row>
    <row r="3954" ht="24" customHeight="1" spans="1:9">
      <c r="A3954" s="8" t="s">
        <v>31778</v>
      </c>
      <c r="B3954" s="22" t="s">
        <v>31779</v>
      </c>
      <c r="C3954" s="12" t="s">
        <v>448</v>
      </c>
      <c r="D3954" s="8" t="s">
        <v>31780</v>
      </c>
      <c r="E3954" s="10" t="s">
        <v>22732</v>
      </c>
      <c r="F3954" s="25"/>
      <c r="G3954" s="25"/>
      <c r="H3954" s="15"/>
      <c r="I3954" s="15"/>
    </row>
    <row r="3955" ht="24" customHeight="1" spans="1:9">
      <c r="A3955" s="8" t="s">
        <v>31781</v>
      </c>
      <c r="B3955" s="22" t="s">
        <v>31782</v>
      </c>
      <c r="C3955" s="12" t="s">
        <v>448</v>
      </c>
      <c r="D3955" s="8" t="s">
        <v>31769</v>
      </c>
      <c r="E3955" s="10" t="s">
        <v>22732</v>
      </c>
      <c r="F3955" s="25"/>
      <c r="G3955" s="25"/>
      <c r="H3955" s="15"/>
      <c r="I3955" s="15"/>
    </row>
    <row r="3956" ht="24" customHeight="1" spans="1:9">
      <c r="A3956" s="8" t="s">
        <v>31783</v>
      </c>
      <c r="B3956" s="22" t="s">
        <v>31784</v>
      </c>
      <c r="C3956" s="12" t="s">
        <v>448</v>
      </c>
      <c r="D3956" s="8" t="s">
        <v>31785</v>
      </c>
      <c r="E3956" s="10" t="s">
        <v>22732</v>
      </c>
      <c r="F3956" s="25"/>
      <c r="G3956" s="25"/>
      <c r="H3956" s="15"/>
      <c r="I3956" s="15"/>
    </row>
    <row r="3957" ht="24" customHeight="1" spans="1:9">
      <c r="A3957" s="8" t="s">
        <v>31786</v>
      </c>
      <c r="B3957" s="22" t="s">
        <v>31787</v>
      </c>
      <c r="C3957" s="12" t="s">
        <v>448</v>
      </c>
      <c r="D3957" s="8" t="s">
        <v>31788</v>
      </c>
      <c r="E3957" s="10" t="s">
        <v>22732</v>
      </c>
      <c r="F3957" s="25"/>
      <c r="G3957" s="25"/>
      <c r="H3957" s="15"/>
      <c r="I3957" s="15"/>
    </row>
    <row r="3958" ht="24" customHeight="1" spans="1:9">
      <c r="A3958" s="8" t="s">
        <v>31789</v>
      </c>
      <c r="B3958" s="22" t="s">
        <v>31790</v>
      </c>
      <c r="C3958" s="12" t="s">
        <v>448</v>
      </c>
      <c r="D3958" s="8" t="s">
        <v>31791</v>
      </c>
      <c r="E3958" s="10" t="s">
        <v>22732</v>
      </c>
      <c r="F3958" s="25"/>
      <c r="G3958" s="25"/>
      <c r="H3958" s="15"/>
      <c r="I3958" s="15"/>
    </row>
    <row r="3959" ht="24" customHeight="1" spans="1:9">
      <c r="A3959" s="8" t="s">
        <v>31792</v>
      </c>
      <c r="B3959" s="22" t="s">
        <v>9517</v>
      </c>
      <c r="C3959" s="12" t="s">
        <v>448</v>
      </c>
      <c r="D3959" s="8" t="s">
        <v>29022</v>
      </c>
      <c r="E3959" s="10" t="s">
        <v>22732</v>
      </c>
      <c r="F3959" s="25"/>
      <c r="G3959" s="25"/>
      <c r="H3959" s="15"/>
      <c r="I3959" s="15"/>
    </row>
    <row r="3960" ht="24" customHeight="1" spans="1:9">
      <c r="A3960" s="8" t="s">
        <v>31793</v>
      </c>
      <c r="B3960" s="22" t="s">
        <v>31794</v>
      </c>
      <c r="C3960" s="12" t="s">
        <v>448</v>
      </c>
      <c r="D3960" s="8" t="s">
        <v>31795</v>
      </c>
      <c r="E3960" s="10" t="s">
        <v>22732</v>
      </c>
      <c r="F3960" s="25"/>
      <c r="G3960" s="25"/>
      <c r="H3960" s="15"/>
      <c r="I3960" s="15"/>
    </row>
    <row r="3961" ht="24" customHeight="1" spans="1:9">
      <c r="A3961" s="8" t="s">
        <v>31796</v>
      </c>
      <c r="B3961" s="22" t="s">
        <v>31797</v>
      </c>
      <c r="C3961" s="12" t="s">
        <v>448</v>
      </c>
      <c r="D3961" s="8" t="s">
        <v>31798</v>
      </c>
      <c r="E3961" s="10" t="s">
        <v>22732</v>
      </c>
      <c r="F3961" s="25"/>
      <c r="G3961" s="25"/>
      <c r="H3961" s="15"/>
      <c r="I3961" s="15"/>
    </row>
    <row r="3962" ht="24" customHeight="1" spans="1:9">
      <c r="A3962" s="8" t="s">
        <v>31799</v>
      </c>
      <c r="B3962" s="22" t="s">
        <v>31800</v>
      </c>
      <c r="C3962" s="12" t="s">
        <v>448</v>
      </c>
      <c r="D3962" s="8" t="s">
        <v>31801</v>
      </c>
      <c r="E3962" s="10" t="s">
        <v>22732</v>
      </c>
      <c r="F3962" s="25"/>
      <c r="G3962" s="25"/>
      <c r="H3962" s="15"/>
      <c r="I3962" s="15"/>
    </row>
    <row r="3963" ht="24" customHeight="1" spans="1:9">
      <c r="A3963" s="8" t="s">
        <v>31802</v>
      </c>
      <c r="B3963" s="22" t="s">
        <v>31803</v>
      </c>
      <c r="C3963" s="12" t="s">
        <v>448</v>
      </c>
      <c r="D3963" s="8" t="s">
        <v>31804</v>
      </c>
      <c r="E3963" s="10" t="s">
        <v>22732</v>
      </c>
      <c r="F3963" s="25"/>
      <c r="G3963" s="25"/>
      <c r="H3963" s="15"/>
      <c r="I3963" s="15"/>
    </row>
    <row r="3964" ht="24" customHeight="1" spans="1:9">
      <c r="A3964" s="8" t="s">
        <v>31805</v>
      </c>
      <c r="B3964" s="22" t="s">
        <v>31806</v>
      </c>
      <c r="C3964" s="12" t="s">
        <v>448</v>
      </c>
      <c r="D3964" s="8" t="s">
        <v>31807</v>
      </c>
      <c r="E3964" s="10" t="s">
        <v>22732</v>
      </c>
      <c r="F3964" s="25"/>
      <c r="G3964" s="25"/>
      <c r="H3964" s="15"/>
      <c r="I3964" s="15"/>
    </row>
    <row r="3965" ht="24" customHeight="1" spans="1:9">
      <c r="A3965" s="8" t="s">
        <v>31808</v>
      </c>
      <c r="B3965" s="22" t="s">
        <v>31809</v>
      </c>
      <c r="C3965" s="12" t="s">
        <v>448</v>
      </c>
      <c r="D3965" s="8" t="s">
        <v>25822</v>
      </c>
      <c r="E3965" s="10" t="s">
        <v>22732</v>
      </c>
      <c r="F3965" s="25"/>
      <c r="G3965" s="25"/>
      <c r="H3965" s="15"/>
      <c r="I3965" s="15"/>
    </row>
    <row r="3966" ht="24" customHeight="1" spans="1:9">
      <c r="A3966" s="8" t="s">
        <v>31810</v>
      </c>
      <c r="B3966" s="22" t="s">
        <v>31811</v>
      </c>
      <c r="C3966" s="12" t="s">
        <v>448</v>
      </c>
      <c r="D3966" s="8" t="s">
        <v>31812</v>
      </c>
      <c r="E3966" s="10" t="s">
        <v>22732</v>
      </c>
      <c r="F3966" s="25"/>
      <c r="G3966" s="25"/>
      <c r="H3966" s="15"/>
      <c r="I3966" s="15"/>
    </row>
    <row r="3967" ht="24" customHeight="1" spans="1:9">
      <c r="A3967" s="8" t="s">
        <v>31813</v>
      </c>
      <c r="B3967" s="22" t="s">
        <v>31814</v>
      </c>
      <c r="C3967" s="12" t="s">
        <v>448</v>
      </c>
      <c r="D3967" s="8" t="s">
        <v>30653</v>
      </c>
      <c r="E3967" s="10" t="s">
        <v>22732</v>
      </c>
      <c r="F3967" s="25"/>
      <c r="G3967" s="25"/>
      <c r="H3967" s="15"/>
      <c r="I3967" s="15"/>
    </row>
    <row r="3968" ht="24" customHeight="1" spans="1:9">
      <c r="A3968" s="8" t="s">
        <v>31815</v>
      </c>
      <c r="B3968" s="22" t="s">
        <v>31816</v>
      </c>
      <c r="C3968" s="12" t="s">
        <v>448</v>
      </c>
      <c r="D3968" s="8" t="s">
        <v>31817</v>
      </c>
      <c r="E3968" s="10" t="s">
        <v>22732</v>
      </c>
      <c r="F3968" s="25"/>
      <c r="G3968" s="25"/>
      <c r="H3968" s="15"/>
      <c r="I3968" s="15"/>
    </row>
    <row r="3969" ht="24" customHeight="1" spans="1:9">
      <c r="A3969" s="8" t="s">
        <v>31818</v>
      </c>
      <c r="B3969" s="22" t="s">
        <v>31819</v>
      </c>
      <c r="C3969" s="12" t="s">
        <v>448</v>
      </c>
      <c r="D3969" s="8" t="s">
        <v>25525</v>
      </c>
      <c r="E3969" s="10" t="s">
        <v>22732</v>
      </c>
      <c r="F3969" s="25"/>
      <c r="G3969" s="25"/>
      <c r="H3969" s="15"/>
      <c r="I3969" s="15"/>
    </row>
    <row r="3970" ht="24" customHeight="1" spans="1:9">
      <c r="A3970" s="8" t="s">
        <v>31820</v>
      </c>
      <c r="B3970" s="22" t="s">
        <v>31821</v>
      </c>
      <c r="C3970" s="12" t="s">
        <v>448</v>
      </c>
      <c r="D3970" s="8" t="s">
        <v>29022</v>
      </c>
      <c r="E3970" s="10" t="s">
        <v>22732</v>
      </c>
      <c r="F3970" s="25"/>
      <c r="G3970" s="25"/>
      <c r="H3970" s="15"/>
      <c r="I3970" s="15"/>
    </row>
    <row r="3971" ht="24" customHeight="1" spans="1:9">
      <c r="A3971" s="8" t="s">
        <v>31822</v>
      </c>
      <c r="B3971" s="22" t="s">
        <v>31823</v>
      </c>
      <c r="C3971" s="12" t="s">
        <v>448</v>
      </c>
      <c r="D3971" s="8" t="s">
        <v>31824</v>
      </c>
      <c r="E3971" s="10" t="s">
        <v>22732</v>
      </c>
      <c r="F3971" s="25"/>
      <c r="G3971" s="25"/>
      <c r="H3971" s="15"/>
      <c r="I3971" s="15"/>
    </row>
    <row r="3972" ht="24" customHeight="1" spans="1:9">
      <c r="A3972" s="8" t="s">
        <v>31825</v>
      </c>
      <c r="B3972" s="22" t="s">
        <v>31826</v>
      </c>
      <c r="C3972" s="12" t="s">
        <v>448</v>
      </c>
      <c r="D3972" s="8" t="s">
        <v>31827</v>
      </c>
      <c r="E3972" s="10" t="s">
        <v>22732</v>
      </c>
      <c r="F3972" s="25"/>
      <c r="G3972" s="25"/>
      <c r="H3972" s="15"/>
      <c r="I3972" s="15"/>
    </row>
    <row r="3973" ht="24" customHeight="1" spans="1:9">
      <c r="A3973" s="8" t="s">
        <v>31828</v>
      </c>
      <c r="B3973" s="22" t="s">
        <v>31829</v>
      </c>
      <c r="C3973" s="12" t="s">
        <v>448</v>
      </c>
      <c r="D3973" s="8" t="s">
        <v>31830</v>
      </c>
      <c r="E3973" s="10" t="s">
        <v>22732</v>
      </c>
      <c r="F3973" s="25"/>
      <c r="G3973" s="25"/>
      <c r="H3973" s="15"/>
      <c r="I3973" s="15"/>
    </row>
    <row r="3974" ht="24" customHeight="1" spans="1:9">
      <c r="A3974" s="8" t="s">
        <v>31831</v>
      </c>
      <c r="B3974" s="22" t="s">
        <v>31832</v>
      </c>
      <c r="C3974" s="12" t="s">
        <v>448</v>
      </c>
      <c r="D3974" s="8" t="s">
        <v>31833</v>
      </c>
      <c r="E3974" s="10" t="s">
        <v>22732</v>
      </c>
      <c r="F3974" s="25"/>
      <c r="G3974" s="25"/>
      <c r="H3974" s="15"/>
      <c r="I3974" s="15"/>
    </row>
    <row r="3975" ht="24" customHeight="1" spans="1:9">
      <c r="A3975" s="8" t="s">
        <v>31834</v>
      </c>
      <c r="B3975" s="22" t="s">
        <v>31835</v>
      </c>
      <c r="C3975" s="12" t="s">
        <v>448</v>
      </c>
      <c r="D3975" s="8" t="s">
        <v>31836</v>
      </c>
      <c r="E3975" s="10" t="s">
        <v>22732</v>
      </c>
      <c r="F3975" s="25"/>
      <c r="G3975" s="25"/>
      <c r="H3975" s="15"/>
      <c r="I3975" s="15"/>
    </row>
    <row r="3976" ht="24" customHeight="1" spans="1:9">
      <c r="A3976" s="8" t="s">
        <v>31837</v>
      </c>
      <c r="B3976" s="22" t="s">
        <v>31838</v>
      </c>
      <c r="C3976" s="12" t="s">
        <v>448</v>
      </c>
      <c r="D3976" s="8" t="s">
        <v>31839</v>
      </c>
      <c r="E3976" s="10" t="s">
        <v>22732</v>
      </c>
      <c r="F3976" s="25"/>
      <c r="G3976" s="25"/>
      <c r="H3976" s="15"/>
      <c r="I3976" s="15"/>
    </row>
    <row r="3977" ht="24" customHeight="1" spans="1:9">
      <c r="A3977" s="8" t="s">
        <v>31840</v>
      </c>
      <c r="B3977" s="22" t="s">
        <v>31841</v>
      </c>
      <c r="C3977" s="12" t="s">
        <v>448</v>
      </c>
      <c r="D3977" s="8" t="s">
        <v>24841</v>
      </c>
      <c r="E3977" s="10" t="s">
        <v>22732</v>
      </c>
      <c r="F3977" s="25"/>
      <c r="G3977" s="25"/>
      <c r="H3977" s="15"/>
      <c r="I3977" s="15"/>
    </row>
    <row r="3978" ht="24" customHeight="1" spans="1:9">
      <c r="A3978" s="8" t="s">
        <v>31842</v>
      </c>
      <c r="B3978" s="22" t="s">
        <v>31843</v>
      </c>
      <c r="C3978" s="12" t="s">
        <v>448</v>
      </c>
      <c r="D3978" s="8" t="s">
        <v>29182</v>
      </c>
      <c r="E3978" s="10" t="s">
        <v>22732</v>
      </c>
      <c r="F3978" s="25"/>
      <c r="G3978" s="25"/>
      <c r="H3978" s="15"/>
      <c r="I3978" s="15"/>
    </row>
    <row r="3979" ht="24" customHeight="1" spans="1:9">
      <c r="A3979" s="8" t="s">
        <v>31844</v>
      </c>
      <c r="B3979" s="22" t="s">
        <v>31845</v>
      </c>
      <c r="C3979" s="12" t="s">
        <v>448</v>
      </c>
      <c r="D3979" s="8" t="s">
        <v>31846</v>
      </c>
      <c r="E3979" s="10" t="s">
        <v>22732</v>
      </c>
      <c r="F3979" s="25"/>
      <c r="G3979" s="25"/>
      <c r="H3979" s="15"/>
      <c r="I3979" s="15"/>
    </row>
    <row r="3980" ht="24" customHeight="1" spans="1:9">
      <c r="A3980" s="8" t="s">
        <v>31847</v>
      </c>
      <c r="B3980" s="22" t="s">
        <v>31848</v>
      </c>
      <c r="C3980" s="12" t="s">
        <v>448</v>
      </c>
      <c r="D3980" s="8" t="s">
        <v>24102</v>
      </c>
      <c r="E3980" s="10" t="s">
        <v>22732</v>
      </c>
      <c r="F3980" s="25"/>
      <c r="G3980" s="25"/>
      <c r="H3980" s="15"/>
      <c r="I3980" s="15"/>
    </row>
    <row r="3981" ht="24" customHeight="1" spans="1:9">
      <c r="A3981" s="8" t="s">
        <v>31849</v>
      </c>
      <c r="B3981" s="22" t="s">
        <v>31850</v>
      </c>
      <c r="C3981" s="12" t="s">
        <v>448</v>
      </c>
      <c r="D3981" s="8" t="s">
        <v>31851</v>
      </c>
      <c r="E3981" s="10" t="s">
        <v>22732</v>
      </c>
      <c r="F3981" s="25"/>
      <c r="G3981" s="25"/>
      <c r="H3981" s="15"/>
      <c r="I3981" s="15"/>
    </row>
    <row r="3982" ht="24" customHeight="1" spans="1:9">
      <c r="A3982" s="8" t="s">
        <v>31852</v>
      </c>
      <c r="B3982" s="22" t="s">
        <v>31853</v>
      </c>
      <c r="C3982" s="12" t="s">
        <v>448</v>
      </c>
      <c r="D3982" s="8" t="s">
        <v>31357</v>
      </c>
      <c r="E3982" s="10" t="s">
        <v>22732</v>
      </c>
      <c r="F3982" s="25"/>
      <c r="G3982" s="25"/>
      <c r="H3982" s="15"/>
      <c r="I3982" s="15"/>
    </row>
    <row r="3983" ht="24" customHeight="1" spans="1:9">
      <c r="A3983" s="8" t="s">
        <v>31854</v>
      </c>
      <c r="B3983" s="22" t="s">
        <v>31855</v>
      </c>
      <c r="C3983" s="12" t="s">
        <v>448</v>
      </c>
      <c r="D3983" s="8" t="s">
        <v>31856</v>
      </c>
      <c r="E3983" s="10" t="s">
        <v>22732</v>
      </c>
      <c r="F3983" s="25"/>
      <c r="G3983" s="25"/>
      <c r="H3983" s="15"/>
      <c r="I3983" s="15"/>
    </row>
    <row r="3984" ht="24" customHeight="1" spans="1:9">
      <c r="A3984" s="8" t="s">
        <v>31857</v>
      </c>
      <c r="B3984" s="22" t="s">
        <v>31858</v>
      </c>
      <c r="C3984" s="12" t="s">
        <v>448</v>
      </c>
      <c r="D3984" s="8" t="s">
        <v>31859</v>
      </c>
      <c r="E3984" s="10" t="s">
        <v>22732</v>
      </c>
      <c r="F3984" s="25"/>
      <c r="G3984" s="25"/>
      <c r="H3984" s="15"/>
      <c r="I3984" s="15"/>
    </row>
    <row r="3985" ht="24" customHeight="1" spans="1:9">
      <c r="A3985" s="8" t="s">
        <v>31860</v>
      </c>
      <c r="B3985" s="22" t="s">
        <v>31861</v>
      </c>
      <c r="C3985" s="12" t="s">
        <v>448</v>
      </c>
      <c r="D3985" s="8" t="s">
        <v>31862</v>
      </c>
      <c r="E3985" s="10" t="s">
        <v>22732</v>
      </c>
      <c r="F3985" s="25"/>
      <c r="G3985" s="25"/>
      <c r="H3985" s="15"/>
      <c r="I3985" s="15"/>
    </row>
    <row r="3986" ht="24" customHeight="1" spans="1:9">
      <c r="A3986" s="8" t="s">
        <v>31863</v>
      </c>
      <c r="B3986" s="22" t="s">
        <v>31864</v>
      </c>
      <c r="C3986" s="12" t="s">
        <v>448</v>
      </c>
      <c r="D3986" s="8" t="s">
        <v>23275</v>
      </c>
      <c r="E3986" s="10" t="s">
        <v>22732</v>
      </c>
      <c r="F3986" s="25"/>
      <c r="G3986" s="25"/>
      <c r="H3986" s="15"/>
      <c r="I3986" s="15"/>
    </row>
    <row r="3987" ht="24" customHeight="1" spans="1:9">
      <c r="A3987" s="8" t="s">
        <v>31865</v>
      </c>
      <c r="B3987" s="22" t="s">
        <v>31866</v>
      </c>
      <c r="C3987" s="12" t="s">
        <v>448</v>
      </c>
      <c r="D3987" s="8" t="s">
        <v>31867</v>
      </c>
      <c r="E3987" s="10" t="s">
        <v>22732</v>
      </c>
      <c r="F3987" s="25"/>
      <c r="G3987" s="25"/>
      <c r="H3987" s="15"/>
      <c r="I3987" s="15"/>
    </row>
    <row r="3988" ht="24" customHeight="1" spans="1:9">
      <c r="A3988" s="8" t="s">
        <v>31868</v>
      </c>
      <c r="B3988" s="22" t="s">
        <v>31869</v>
      </c>
      <c r="C3988" s="12" t="s">
        <v>448</v>
      </c>
      <c r="D3988" s="8" t="s">
        <v>31867</v>
      </c>
      <c r="E3988" s="10" t="s">
        <v>22732</v>
      </c>
      <c r="F3988" s="25"/>
      <c r="G3988" s="25"/>
      <c r="H3988" s="15"/>
      <c r="I3988" s="15"/>
    </row>
    <row r="3989" ht="24" customHeight="1" spans="1:9">
      <c r="A3989" s="8" t="s">
        <v>31870</v>
      </c>
      <c r="B3989" s="22" t="s">
        <v>31871</v>
      </c>
      <c r="C3989" s="12" t="s">
        <v>448</v>
      </c>
      <c r="D3989" s="8" t="s">
        <v>27374</v>
      </c>
      <c r="E3989" s="10" t="s">
        <v>22732</v>
      </c>
      <c r="F3989" s="25"/>
      <c r="G3989" s="25"/>
      <c r="H3989" s="15"/>
      <c r="I3989" s="15"/>
    </row>
    <row r="3990" ht="24" customHeight="1" spans="1:9">
      <c r="A3990" s="8" t="s">
        <v>31872</v>
      </c>
      <c r="B3990" s="22" t="s">
        <v>31873</v>
      </c>
      <c r="C3990" s="12" t="s">
        <v>448</v>
      </c>
      <c r="D3990" s="8" t="s">
        <v>31874</v>
      </c>
      <c r="E3990" s="10" t="s">
        <v>22732</v>
      </c>
      <c r="F3990" s="25"/>
      <c r="G3990" s="25"/>
      <c r="H3990" s="15"/>
      <c r="I3990" s="15"/>
    </row>
    <row r="3991" ht="24" customHeight="1" spans="1:9">
      <c r="A3991" s="8" t="s">
        <v>31875</v>
      </c>
      <c r="B3991" s="22" t="s">
        <v>31876</v>
      </c>
      <c r="C3991" s="12" t="s">
        <v>178</v>
      </c>
      <c r="D3991" s="8" t="s">
        <v>31877</v>
      </c>
      <c r="E3991" s="10" t="s">
        <v>22732</v>
      </c>
      <c r="F3991" s="25"/>
      <c r="G3991" s="25"/>
      <c r="H3991" s="15"/>
      <c r="I3991" s="15"/>
    </row>
    <row r="3992" ht="24" customHeight="1" spans="1:9">
      <c r="A3992" s="8" t="s">
        <v>31878</v>
      </c>
      <c r="B3992" s="22" t="s">
        <v>31879</v>
      </c>
      <c r="C3992" s="12" t="s">
        <v>448</v>
      </c>
      <c r="D3992" s="8" t="s">
        <v>27883</v>
      </c>
      <c r="E3992" s="10" t="s">
        <v>22732</v>
      </c>
      <c r="F3992" s="25"/>
      <c r="G3992" s="25"/>
      <c r="H3992" s="15"/>
      <c r="I3992" s="15"/>
    </row>
    <row r="3993" ht="24" customHeight="1" spans="1:9">
      <c r="A3993" s="8" t="s">
        <v>31880</v>
      </c>
      <c r="B3993" s="22" t="s">
        <v>31881</v>
      </c>
      <c r="C3993" s="12" t="s">
        <v>448</v>
      </c>
      <c r="D3993" s="8" t="s">
        <v>23775</v>
      </c>
      <c r="E3993" s="10" t="s">
        <v>22732</v>
      </c>
      <c r="F3993" s="25"/>
      <c r="G3993" s="25"/>
      <c r="H3993" s="15"/>
      <c r="I3993" s="15"/>
    </row>
    <row r="3994" ht="24" customHeight="1" spans="1:9">
      <c r="A3994" s="8" t="s">
        <v>31882</v>
      </c>
      <c r="B3994" s="22" t="s">
        <v>31883</v>
      </c>
      <c r="C3994" s="12" t="s">
        <v>448</v>
      </c>
      <c r="D3994" s="8" t="s">
        <v>31884</v>
      </c>
      <c r="E3994" s="10" t="s">
        <v>22732</v>
      </c>
      <c r="F3994" s="25"/>
      <c r="G3994" s="25"/>
      <c r="H3994" s="15"/>
      <c r="I3994" s="15"/>
    </row>
    <row r="3995" ht="24" customHeight="1" spans="1:9">
      <c r="A3995" s="8" t="s">
        <v>31885</v>
      </c>
      <c r="B3995" s="22" t="s">
        <v>31886</v>
      </c>
      <c r="C3995" s="12" t="s">
        <v>448</v>
      </c>
      <c r="D3995" s="8" t="s">
        <v>23049</v>
      </c>
      <c r="E3995" s="10" t="s">
        <v>22732</v>
      </c>
      <c r="F3995" s="25"/>
      <c r="G3995" s="25"/>
      <c r="H3995" s="15"/>
      <c r="I3995" s="15"/>
    </row>
    <row r="3996" ht="24" customHeight="1" spans="1:9">
      <c r="A3996" s="8" t="s">
        <v>31887</v>
      </c>
      <c r="B3996" s="22" t="s">
        <v>31888</v>
      </c>
      <c r="C3996" s="12" t="s">
        <v>448</v>
      </c>
      <c r="D3996" s="8" t="s">
        <v>31889</v>
      </c>
      <c r="E3996" s="10" t="s">
        <v>22732</v>
      </c>
      <c r="F3996" s="25"/>
      <c r="G3996" s="25"/>
      <c r="H3996" s="15"/>
      <c r="I3996" s="15"/>
    </row>
    <row r="3997" ht="24" customHeight="1" spans="1:9">
      <c r="A3997" s="8" t="s">
        <v>31890</v>
      </c>
      <c r="B3997" s="22" t="s">
        <v>31891</v>
      </c>
      <c r="C3997" s="12" t="s">
        <v>448</v>
      </c>
      <c r="D3997" s="8" t="s">
        <v>31884</v>
      </c>
      <c r="E3997" s="10" t="s">
        <v>22732</v>
      </c>
      <c r="F3997" s="25"/>
      <c r="G3997" s="25"/>
      <c r="H3997" s="15"/>
      <c r="I3997" s="15"/>
    </row>
    <row r="3998" ht="24" customHeight="1" spans="1:9">
      <c r="A3998" s="8" t="s">
        <v>31892</v>
      </c>
      <c r="B3998" s="22" t="s">
        <v>31893</v>
      </c>
      <c r="C3998" s="12" t="s">
        <v>448</v>
      </c>
      <c r="D3998" s="8" t="s">
        <v>31894</v>
      </c>
      <c r="E3998" s="10" t="s">
        <v>22732</v>
      </c>
      <c r="F3998" s="25"/>
      <c r="G3998" s="25"/>
      <c r="H3998" s="15"/>
      <c r="I3998" s="15"/>
    </row>
    <row r="3999" ht="24" customHeight="1" spans="1:9">
      <c r="A3999" s="8" t="s">
        <v>31895</v>
      </c>
      <c r="B3999" s="22" t="s">
        <v>31896</v>
      </c>
      <c r="C3999" s="12" t="s">
        <v>448</v>
      </c>
      <c r="D3999" s="8" t="s">
        <v>28146</v>
      </c>
      <c r="E3999" s="10" t="s">
        <v>22732</v>
      </c>
      <c r="F3999" s="25"/>
      <c r="G3999" s="25"/>
      <c r="H3999" s="15"/>
      <c r="I3999" s="15"/>
    </row>
    <row r="4000" ht="24" customHeight="1" spans="1:9">
      <c r="A4000" s="8" t="s">
        <v>31897</v>
      </c>
      <c r="B4000" s="22" t="s">
        <v>31898</v>
      </c>
      <c r="C4000" s="12" t="s">
        <v>448</v>
      </c>
      <c r="D4000" s="8" t="s">
        <v>31899</v>
      </c>
      <c r="E4000" s="10" t="s">
        <v>22732</v>
      </c>
      <c r="F4000" s="25"/>
      <c r="G4000" s="25"/>
      <c r="H4000" s="15"/>
      <c r="I4000" s="15"/>
    </row>
    <row r="4001" ht="24" customHeight="1" spans="1:9">
      <c r="A4001" s="8" t="s">
        <v>31900</v>
      </c>
      <c r="B4001" s="22" t="s">
        <v>31901</v>
      </c>
      <c r="C4001" s="12" t="s">
        <v>448</v>
      </c>
      <c r="D4001" s="8" t="s">
        <v>31902</v>
      </c>
      <c r="E4001" s="10" t="s">
        <v>22732</v>
      </c>
      <c r="F4001" s="25"/>
      <c r="G4001" s="25"/>
      <c r="H4001" s="15"/>
      <c r="I4001" s="15"/>
    </row>
    <row r="4002" ht="24" customHeight="1" spans="1:9">
      <c r="A4002" s="8" t="s">
        <v>31903</v>
      </c>
      <c r="B4002" s="22" t="s">
        <v>31904</v>
      </c>
      <c r="C4002" s="12" t="s">
        <v>448</v>
      </c>
      <c r="D4002" s="8" t="s">
        <v>25583</v>
      </c>
      <c r="E4002" s="10" t="s">
        <v>22732</v>
      </c>
      <c r="F4002" s="25"/>
      <c r="G4002" s="25"/>
      <c r="H4002" s="15"/>
      <c r="I4002" s="15"/>
    </row>
    <row r="4003" ht="24" customHeight="1" spans="1:9">
      <c r="A4003" s="8" t="s">
        <v>31905</v>
      </c>
      <c r="B4003" s="22" t="s">
        <v>31906</v>
      </c>
      <c r="C4003" s="12" t="s">
        <v>448</v>
      </c>
      <c r="D4003" s="8" t="s">
        <v>31907</v>
      </c>
      <c r="E4003" s="10" t="s">
        <v>22732</v>
      </c>
      <c r="F4003" s="25"/>
      <c r="G4003" s="25"/>
      <c r="H4003" s="15"/>
      <c r="I4003" s="15"/>
    </row>
    <row r="4004" ht="24" customHeight="1" spans="1:9">
      <c r="A4004" s="8" t="s">
        <v>31908</v>
      </c>
      <c r="B4004" s="22" t="s">
        <v>31909</v>
      </c>
      <c r="C4004" s="12" t="s">
        <v>448</v>
      </c>
      <c r="D4004" s="8" t="s">
        <v>31894</v>
      </c>
      <c r="E4004" s="10" t="s">
        <v>22732</v>
      </c>
      <c r="F4004" s="25"/>
      <c r="G4004" s="25"/>
      <c r="H4004" s="15"/>
      <c r="I4004" s="15"/>
    </row>
    <row r="4005" ht="24" customHeight="1" spans="1:9">
      <c r="A4005" s="8" t="s">
        <v>31910</v>
      </c>
      <c r="B4005" s="22" t="s">
        <v>31911</v>
      </c>
      <c r="C4005" s="12" t="s">
        <v>448</v>
      </c>
      <c r="D4005" s="8" t="s">
        <v>31912</v>
      </c>
      <c r="E4005" s="10" t="s">
        <v>22732</v>
      </c>
      <c r="F4005" s="25"/>
      <c r="G4005" s="25"/>
      <c r="H4005" s="15"/>
      <c r="I4005" s="15"/>
    </row>
    <row r="4006" ht="24" customHeight="1" spans="1:9">
      <c r="A4006" s="8" t="s">
        <v>31913</v>
      </c>
      <c r="B4006" s="22" t="s">
        <v>31914</v>
      </c>
      <c r="C4006" s="12" t="s">
        <v>448</v>
      </c>
      <c r="D4006" s="8" t="s">
        <v>24405</v>
      </c>
      <c r="E4006" s="10" t="s">
        <v>22732</v>
      </c>
      <c r="F4006" s="25"/>
      <c r="G4006" s="25"/>
      <c r="H4006" s="15"/>
      <c r="I4006" s="15"/>
    </row>
    <row r="4007" ht="24" customHeight="1" spans="1:9">
      <c r="A4007" s="8" t="s">
        <v>31915</v>
      </c>
      <c r="B4007" s="22" t="s">
        <v>31916</v>
      </c>
      <c r="C4007" s="12" t="s">
        <v>448</v>
      </c>
      <c r="D4007" s="8" t="s">
        <v>31917</v>
      </c>
      <c r="E4007" s="10" t="s">
        <v>22732</v>
      </c>
      <c r="F4007" s="25"/>
      <c r="G4007" s="25"/>
      <c r="H4007" s="15"/>
      <c r="I4007" s="15"/>
    </row>
    <row r="4008" ht="24" customHeight="1" spans="1:9">
      <c r="A4008" s="8" t="s">
        <v>31918</v>
      </c>
      <c r="B4008" s="22" t="s">
        <v>31919</v>
      </c>
      <c r="C4008" s="12" t="s">
        <v>448</v>
      </c>
      <c r="D4008" s="8" t="s">
        <v>31920</v>
      </c>
      <c r="E4008" s="10" t="s">
        <v>22732</v>
      </c>
      <c r="F4008" s="25"/>
      <c r="G4008" s="25"/>
      <c r="H4008" s="15"/>
      <c r="I4008" s="15"/>
    </row>
    <row r="4009" ht="24" customHeight="1" spans="1:9">
      <c r="A4009" s="8" t="s">
        <v>31921</v>
      </c>
      <c r="B4009" s="22" t="s">
        <v>31922</v>
      </c>
      <c r="C4009" s="12" t="s">
        <v>448</v>
      </c>
      <c r="D4009" s="8" t="s">
        <v>27431</v>
      </c>
      <c r="E4009" s="10" t="s">
        <v>22732</v>
      </c>
      <c r="F4009" s="25"/>
      <c r="G4009" s="25"/>
      <c r="H4009" s="15"/>
      <c r="I4009" s="15"/>
    </row>
    <row r="4010" ht="24" customHeight="1" spans="1:9">
      <c r="A4010" s="8" t="s">
        <v>31923</v>
      </c>
      <c r="B4010" s="22" t="s">
        <v>31924</v>
      </c>
      <c r="C4010" s="12" t="s">
        <v>448</v>
      </c>
      <c r="D4010" s="8" t="s">
        <v>31925</v>
      </c>
      <c r="E4010" s="10" t="s">
        <v>22732</v>
      </c>
      <c r="F4010" s="25"/>
      <c r="G4010" s="25"/>
      <c r="H4010" s="15"/>
      <c r="I4010" s="15"/>
    </row>
    <row r="4011" ht="24" customHeight="1" spans="1:9">
      <c r="A4011" s="8" t="s">
        <v>31926</v>
      </c>
      <c r="B4011" s="22" t="s">
        <v>31927</v>
      </c>
      <c r="C4011" s="12" t="s">
        <v>448</v>
      </c>
      <c r="D4011" s="8" t="s">
        <v>31928</v>
      </c>
      <c r="E4011" s="10" t="s">
        <v>22732</v>
      </c>
      <c r="F4011" s="25"/>
      <c r="G4011" s="25"/>
      <c r="H4011" s="15"/>
      <c r="I4011" s="15"/>
    </row>
    <row r="4012" ht="24" customHeight="1" spans="1:9">
      <c r="A4012" s="8" t="s">
        <v>31929</v>
      </c>
      <c r="B4012" s="22" t="s">
        <v>31930</v>
      </c>
      <c r="C4012" s="12" t="s">
        <v>448</v>
      </c>
      <c r="D4012" s="8" t="s">
        <v>31931</v>
      </c>
      <c r="E4012" s="10" t="s">
        <v>22732</v>
      </c>
      <c r="F4012" s="25"/>
      <c r="G4012" s="25"/>
      <c r="H4012" s="15"/>
      <c r="I4012" s="15"/>
    </row>
    <row r="4013" ht="24" customHeight="1" spans="1:9">
      <c r="A4013" s="8" t="s">
        <v>31932</v>
      </c>
      <c r="B4013" s="22" t="s">
        <v>31933</v>
      </c>
      <c r="C4013" s="12" t="s">
        <v>448</v>
      </c>
      <c r="D4013" s="8" t="s">
        <v>31934</v>
      </c>
      <c r="E4013" s="10" t="s">
        <v>22732</v>
      </c>
      <c r="F4013" s="25"/>
      <c r="G4013" s="25"/>
      <c r="H4013" s="15"/>
      <c r="I4013" s="15"/>
    </row>
    <row r="4014" ht="24" customHeight="1" spans="1:9">
      <c r="A4014" s="8" t="s">
        <v>31935</v>
      </c>
      <c r="B4014" s="22" t="s">
        <v>31936</v>
      </c>
      <c r="C4014" s="12" t="s">
        <v>448</v>
      </c>
      <c r="D4014" s="8" t="s">
        <v>31937</v>
      </c>
      <c r="E4014" s="10" t="s">
        <v>22732</v>
      </c>
      <c r="F4014" s="25"/>
      <c r="G4014" s="25"/>
      <c r="H4014" s="15"/>
      <c r="I4014" s="15"/>
    </row>
    <row r="4015" ht="24" customHeight="1" spans="1:9">
      <c r="A4015" s="8" t="s">
        <v>31938</v>
      </c>
      <c r="B4015" s="22" t="s">
        <v>31939</v>
      </c>
      <c r="C4015" s="12" t="s">
        <v>448</v>
      </c>
      <c r="D4015" s="8" t="s">
        <v>31940</v>
      </c>
      <c r="E4015" s="10" t="s">
        <v>22732</v>
      </c>
      <c r="F4015" s="25"/>
      <c r="G4015" s="25"/>
      <c r="H4015" s="15"/>
      <c r="I4015" s="15"/>
    </row>
    <row r="4016" ht="24" customHeight="1" spans="1:9">
      <c r="A4016" s="8" t="s">
        <v>31941</v>
      </c>
      <c r="B4016" s="22" t="s">
        <v>31942</v>
      </c>
      <c r="C4016" s="12" t="s">
        <v>448</v>
      </c>
      <c r="D4016" s="8" t="s">
        <v>31943</v>
      </c>
      <c r="E4016" s="10" t="s">
        <v>22732</v>
      </c>
      <c r="F4016" s="25"/>
      <c r="G4016" s="25"/>
      <c r="H4016" s="15"/>
      <c r="I4016" s="15"/>
    </row>
    <row r="4017" ht="24" customHeight="1" spans="1:9">
      <c r="A4017" s="8" t="s">
        <v>31944</v>
      </c>
      <c r="B4017" s="22" t="s">
        <v>31945</v>
      </c>
      <c r="C4017" s="12" t="s">
        <v>448</v>
      </c>
      <c r="D4017" s="8" t="s">
        <v>28050</v>
      </c>
      <c r="E4017" s="10" t="s">
        <v>22732</v>
      </c>
      <c r="F4017" s="25"/>
      <c r="G4017" s="25"/>
      <c r="H4017" s="15"/>
      <c r="I4017" s="15"/>
    </row>
    <row r="4018" ht="24" customHeight="1" spans="1:9">
      <c r="A4018" s="8" t="s">
        <v>31946</v>
      </c>
      <c r="B4018" s="22" t="s">
        <v>31947</v>
      </c>
      <c r="C4018" s="12" t="s">
        <v>448</v>
      </c>
      <c r="D4018" s="8" t="s">
        <v>31750</v>
      </c>
      <c r="E4018" s="10" t="s">
        <v>22732</v>
      </c>
      <c r="F4018" s="25"/>
      <c r="G4018" s="25"/>
      <c r="H4018" s="15"/>
      <c r="I4018" s="15"/>
    </row>
    <row r="4019" ht="24" customHeight="1" spans="1:9">
      <c r="A4019" s="8" t="s">
        <v>31948</v>
      </c>
      <c r="B4019" s="22" t="s">
        <v>31949</v>
      </c>
      <c r="C4019" s="12" t="s">
        <v>448</v>
      </c>
      <c r="D4019" s="8" t="s">
        <v>26629</v>
      </c>
      <c r="E4019" s="10" t="s">
        <v>22732</v>
      </c>
      <c r="F4019" s="25"/>
      <c r="G4019" s="25"/>
      <c r="H4019" s="15"/>
      <c r="I4019" s="15"/>
    </row>
    <row r="4020" ht="24" customHeight="1" spans="1:9">
      <c r="A4020" s="8" t="s">
        <v>31950</v>
      </c>
      <c r="B4020" s="22" t="s">
        <v>31951</v>
      </c>
      <c r="C4020" s="12" t="s">
        <v>448</v>
      </c>
      <c r="D4020" s="8" t="s">
        <v>27899</v>
      </c>
      <c r="E4020" s="10" t="s">
        <v>22732</v>
      </c>
      <c r="F4020" s="25"/>
      <c r="G4020" s="25"/>
      <c r="H4020" s="15"/>
      <c r="I4020" s="15"/>
    </row>
    <row r="4021" ht="24" customHeight="1" spans="1:9">
      <c r="A4021" s="8" t="s">
        <v>31952</v>
      </c>
      <c r="B4021" s="22" t="s">
        <v>31953</v>
      </c>
      <c r="C4021" s="12" t="s">
        <v>448</v>
      </c>
      <c r="D4021" s="8" t="s">
        <v>31954</v>
      </c>
      <c r="E4021" s="10" t="s">
        <v>22732</v>
      </c>
      <c r="F4021" s="25"/>
      <c r="G4021" s="25"/>
      <c r="H4021" s="15"/>
      <c r="I4021" s="15"/>
    </row>
    <row r="4022" ht="24" customHeight="1" spans="1:9">
      <c r="A4022" s="8" t="s">
        <v>31955</v>
      </c>
      <c r="B4022" s="22" t="s">
        <v>31956</v>
      </c>
      <c r="C4022" s="12" t="s">
        <v>448</v>
      </c>
      <c r="D4022" s="8" t="s">
        <v>25263</v>
      </c>
      <c r="E4022" s="10" t="s">
        <v>22732</v>
      </c>
      <c r="F4022" s="25"/>
      <c r="G4022" s="25"/>
      <c r="H4022" s="15"/>
      <c r="I4022" s="15"/>
    </row>
    <row r="4023" ht="24" customHeight="1" spans="1:9">
      <c r="A4023" s="8" t="s">
        <v>31957</v>
      </c>
      <c r="B4023" s="22" t="s">
        <v>31958</v>
      </c>
      <c r="C4023" s="12" t="s">
        <v>448</v>
      </c>
      <c r="D4023" s="8" t="s">
        <v>31959</v>
      </c>
      <c r="E4023" s="10" t="s">
        <v>22732</v>
      </c>
      <c r="F4023" s="25"/>
      <c r="G4023" s="25"/>
      <c r="H4023" s="15"/>
      <c r="I4023" s="15"/>
    </row>
    <row r="4024" ht="24" customHeight="1" spans="1:9">
      <c r="A4024" s="8" t="s">
        <v>31960</v>
      </c>
      <c r="B4024" s="22" t="s">
        <v>31961</v>
      </c>
      <c r="C4024" s="12" t="s">
        <v>448</v>
      </c>
      <c r="D4024" s="8" t="s">
        <v>28749</v>
      </c>
      <c r="E4024" s="10" t="s">
        <v>22732</v>
      </c>
      <c r="F4024" s="25"/>
      <c r="G4024" s="25"/>
      <c r="H4024" s="15"/>
      <c r="I4024" s="15"/>
    </row>
    <row r="4025" ht="24" customHeight="1" spans="1:9">
      <c r="A4025" s="8" t="s">
        <v>31962</v>
      </c>
      <c r="B4025" s="22" t="s">
        <v>31963</v>
      </c>
      <c r="C4025" s="12" t="s">
        <v>448</v>
      </c>
      <c r="D4025" s="8" t="s">
        <v>31964</v>
      </c>
      <c r="E4025" s="10" t="s">
        <v>22732</v>
      </c>
      <c r="F4025" s="25"/>
      <c r="G4025" s="25"/>
      <c r="H4025" s="15"/>
      <c r="I4025" s="15"/>
    </row>
    <row r="4026" ht="24" customHeight="1" spans="1:9">
      <c r="A4026" s="8" t="s">
        <v>31965</v>
      </c>
      <c r="B4026" s="22" t="s">
        <v>31966</v>
      </c>
      <c r="C4026" s="12" t="s">
        <v>448</v>
      </c>
      <c r="D4026" s="8" t="s">
        <v>31967</v>
      </c>
      <c r="E4026" s="10" t="s">
        <v>22732</v>
      </c>
      <c r="F4026" s="25"/>
      <c r="G4026" s="25"/>
      <c r="H4026" s="15"/>
      <c r="I4026" s="15"/>
    </row>
    <row r="4027" ht="24" customHeight="1" spans="1:9">
      <c r="A4027" s="8" t="s">
        <v>31968</v>
      </c>
      <c r="B4027" s="22" t="s">
        <v>31969</v>
      </c>
      <c r="C4027" s="12" t="s">
        <v>448</v>
      </c>
      <c r="D4027" s="8" t="s">
        <v>31970</v>
      </c>
      <c r="E4027" s="10" t="s">
        <v>22732</v>
      </c>
      <c r="F4027" s="25"/>
      <c r="G4027" s="25"/>
      <c r="H4027" s="15"/>
      <c r="I4027" s="15"/>
    </row>
    <row r="4028" ht="24" customHeight="1" spans="1:9">
      <c r="A4028" s="8" t="s">
        <v>31971</v>
      </c>
      <c r="B4028" s="22" t="s">
        <v>31972</v>
      </c>
      <c r="C4028" s="12" t="s">
        <v>448</v>
      </c>
      <c r="D4028" s="8" t="s">
        <v>31973</v>
      </c>
      <c r="E4028" s="10" t="s">
        <v>22732</v>
      </c>
      <c r="F4028" s="25"/>
      <c r="G4028" s="25"/>
      <c r="H4028" s="15"/>
      <c r="I4028" s="15"/>
    </row>
    <row r="4029" ht="24" customHeight="1" spans="1:9">
      <c r="A4029" s="8" t="s">
        <v>31974</v>
      </c>
      <c r="B4029" s="22" t="s">
        <v>31975</v>
      </c>
      <c r="C4029" s="12" t="s">
        <v>448</v>
      </c>
      <c r="D4029" s="8" t="s">
        <v>31976</v>
      </c>
      <c r="E4029" s="10" t="s">
        <v>22732</v>
      </c>
      <c r="F4029" s="25"/>
      <c r="G4029" s="25"/>
      <c r="H4029" s="15"/>
      <c r="I4029" s="15"/>
    </row>
    <row r="4030" ht="24" customHeight="1" spans="1:9">
      <c r="A4030" s="8" t="s">
        <v>31977</v>
      </c>
      <c r="B4030" s="22" t="s">
        <v>31978</v>
      </c>
      <c r="C4030" s="12" t="s">
        <v>448</v>
      </c>
      <c r="D4030" s="8" t="s">
        <v>31979</v>
      </c>
      <c r="E4030" s="10" t="s">
        <v>22732</v>
      </c>
      <c r="F4030" s="25"/>
      <c r="G4030" s="25"/>
      <c r="H4030" s="15"/>
      <c r="I4030" s="15"/>
    </row>
    <row r="4031" ht="24" customHeight="1" spans="1:9">
      <c r="A4031" s="8" t="s">
        <v>31980</v>
      </c>
      <c r="B4031" s="22" t="s">
        <v>31981</v>
      </c>
      <c r="C4031" s="12" t="s">
        <v>448</v>
      </c>
      <c r="D4031" s="8" t="s">
        <v>31982</v>
      </c>
      <c r="E4031" s="10" t="s">
        <v>22732</v>
      </c>
      <c r="F4031" s="25"/>
      <c r="G4031" s="25"/>
      <c r="H4031" s="15"/>
      <c r="I4031" s="15"/>
    </row>
    <row r="4032" ht="24" customHeight="1" spans="1:9">
      <c r="A4032" s="8" t="s">
        <v>31983</v>
      </c>
      <c r="B4032" s="22" t="s">
        <v>31984</v>
      </c>
      <c r="C4032" s="12" t="s">
        <v>448</v>
      </c>
      <c r="D4032" s="8" t="s">
        <v>31985</v>
      </c>
      <c r="E4032" s="10" t="s">
        <v>22732</v>
      </c>
      <c r="F4032" s="25"/>
      <c r="G4032" s="25"/>
      <c r="H4032" s="15"/>
      <c r="I4032" s="15"/>
    </row>
    <row r="4033" ht="24" customHeight="1" spans="1:9">
      <c r="A4033" s="8" t="s">
        <v>31986</v>
      </c>
      <c r="B4033" s="22" t="s">
        <v>31987</v>
      </c>
      <c r="C4033" s="12" t="s">
        <v>448</v>
      </c>
      <c r="D4033" s="8" t="s">
        <v>31988</v>
      </c>
      <c r="E4033" s="10" t="s">
        <v>22732</v>
      </c>
      <c r="F4033" s="25"/>
      <c r="G4033" s="25"/>
      <c r="H4033" s="15"/>
      <c r="I4033" s="15"/>
    </row>
    <row r="4034" ht="24" customHeight="1" spans="1:9">
      <c r="A4034" s="8" t="s">
        <v>31989</v>
      </c>
      <c r="B4034" s="22" t="s">
        <v>31990</v>
      </c>
      <c r="C4034" s="12" t="s">
        <v>448</v>
      </c>
      <c r="D4034" s="8" t="s">
        <v>31991</v>
      </c>
      <c r="E4034" s="10" t="s">
        <v>22732</v>
      </c>
      <c r="F4034" s="25"/>
      <c r="G4034" s="25"/>
      <c r="H4034" s="15"/>
      <c r="I4034" s="15"/>
    </row>
    <row r="4035" ht="24" customHeight="1" spans="1:9">
      <c r="A4035" s="8" t="s">
        <v>31992</v>
      </c>
      <c r="B4035" s="22" t="s">
        <v>31993</v>
      </c>
      <c r="C4035" s="12" t="s">
        <v>448</v>
      </c>
      <c r="D4035" s="8" t="s">
        <v>31994</v>
      </c>
      <c r="E4035" s="10" t="s">
        <v>22732</v>
      </c>
      <c r="F4035" s="25"/>
      <c r="G4035" s="25"/>
      <c r="H4035" s="15"/>
      <c r="I4035" s="15"/>
    </row>
    <row r="4036" ht="24" customHeight="1" spans="1:9">
      <c r="A4036" s="8" t="s">
        <v>31995</v>
      </c>
      <c r="B4036" s="22" t="s">
        <v>31996</v>
      </c>
      <c r="C4036" s="12" t="s">
        <v>448</v>
      </c>
      <c r="D4036" s="8" t="s">
        <v>31997</v>
      </c>
      <c r="E4036" s="10" t="s">
        <v>22732</v>
      </c>
      <c r="F4036" s="25"/>
      <c r="G4036" s="25"/>
      <c r="H4036" s="15"/>
      <c r="I4036" s="15"/>
    </row>
    <row r="4037" ht="24" customHeight="1" spans="1:9">
      <c r="A4037" s="8" t="s">
        <v>31998</v>
      </c>
      <c r="B4037" s="22" t="s">
        <v>31999</v>
      </c>
      <c r="C4037" s="12" t="s">
        <v>448</v>
      </c>
      <c r="D4037" s="8" t="s">
        <v>32000</v>
      </c>
      <c r="E4037" s="10" t="s">
        <v>22732</v>
      </c>
      <c r="F4037" s="25"/>
      <c r="G4037" s="25"/>
      <c r="H4037" s="15"/>
      <c r="I4037" s="15"/>
    </row>
    <row r="4038" ht="24" customHeight="1" spans="1:9">
      <c r="A4038" s="8" t="s">
        <v>32001</v>
      </c>
      <c r="B4038" s="22" t="s">
        <v>32002</v>
      </c>
      <c r="C4038" s="12" t="s">
        <v>448</v>
      </c>
      <c r="D4038" s="8" t="s">
        <v>32003</v>
      </c>
      <c r="E4038" s="10" t="s">
        <v>22732</v>
      </c>
      <c r="F4038" s="25"/>
      <c r="G4038" s="25"/>
      <c r="H4038" s="15"/>
      <c r="I4038" s="15"/>
    </row>
    <row r="4039" ht="24" customHeight="1" spans="1:9">
      <c r="A4039" s="8" t="s">
        <v>32004</v>
      </c>
      <c r="B4039" s="22" t="s">
        <v>32005</v>
      </c>
      <c r="C4039" s="12" t="s">
        <v>448</v>
      </c>
      <c r="D4039" s="8" t="s">
        <v>28050</v>
      </c>
      <c r="E4039" s="10" t="s">
        <v>22732</v>
      </c>
      <c r="F4039" s="25"/>
      <c r="G4039" s="25"/>
      <c r="H4039" s="15"/>
      <c r="I4039" s="15"/>
    </row>
    <row r="4040" ht="24" customHeight="1" spans="1:9">
      <c r="A4040" s="8" t="s">
        <v>32006</v>
      </c>
      <c r="B4040" s="22" t="s">
        <v>32007</v>
      </c>
      <c r="C4040" s="12" t="s">
        <v>448</v>
      </c>
      <c r="D4040" s="8" t="s">
        <v>32008</v>
      </c>
      <c r="E4040" s="10" t="s">
        <v>22732</v>
      </c>
      <c r="F4040" s="25"/>
      <c r="G4040" s="25"/>
      <c r="H4040" s="15"/>
      <c r="I4040" s="15"/>
    </row>
    <row r="4041" ht="24" customHeight="1" spans="1:9">
      <c r="A4041" s="8" t="s">
        <v>32009</v>
      </c>
      <c r="B4041" s="22" t="s">
        <v>32010</v>
      </c>
      <c r="C4041" s="12" t="s">
        <v>448</v>
      </c>
      <c r="D4041" s="8" t="s">
        <v>32011</v>
      </c>
      <c r="E4041" s="10" t="s">
        <v>22732</v>
      </c>
      <c r="F4041" s="25"/>
      <c r="G4041" s="25"/>
      <c r="H4041" s="15"/>
      <c r="I4041" s="15"/>
    </row>
    <row r="4042" ht="24" customHeight="1" spans="1:9">
      <c r="A4042" s="8" t="s">
        <v>32012</v>
      </c>
      <c r="B4042" s="22" t="s">
        <v>32013</v>
      </c>
      <c r="C4042" s="12" t="s">
        <v>448</v>
      </c>
      <c r="D4042" s="8" t="s">
        <v>32014</v>
      </c>
      <c r="E4042" s="10" t="s">
        <v>22732</v>
      </c>
      <c r="F4042" s="25"/>
      <c r="G4042" s="25"/>
      <c r="H4042" s="15"/>
      <c r="I4042" s="15"/>
    </row>
    <row r="4043" ht="24" customHeight="1" spans="1:9">
      <c r="A4043" s="8" t="s">
        <v>32015</v>
      </c>
      <c r="B4043" s="22" t="s">
        <v>32016</v>
      </c>
      <c r="C4043" s="12" t="s">
        <v>448</v>
      </c>
      <c r="D4043" s="8" t="s">
        <v>32017</v>
      </c>
      <c r="E4043" s="10" t="s">
        <v>22732</v>
      </c>
      <c r="F4043" s="25"/>
      <c r="G4043" s="25"/>
      <c r="H4043" s="15"/>
      <c r="I4043" s="15"/>
    </row>
    <row r="4044" ht="24" customHeight="1" spans="1:9">
      <c r="A4044" s="8" t="s">
        <v>32018</v>
      </c>
      <c r="B4044" s="22" t="s">
        <v>32019</v>
      </c>
      <c r="C4044" s="12" t="s">
        <v>448</v>
      </c>
      <c r="D4044" s="8" t="s">
        <v>32020</v>
      </c>
      <c r="E4044" s="10" t="s">
        <v>22732</v>
      </c>
      <c r="F4044" s="25"/>
      <c r="G4044" s="25"/>
      <c r="H4044" s="15"/>
      <c r="I4044" s="15"/>
    </row>
    <row r="4045" ht="24" customHeight="1" spans="1:9">
      <c r="A4045" s="8" t="s">
        <v>32021</v>
      </c>
      <c r="B4045" s="22" t="s">
        <v>32022</v>
      </c>
      <c r="C4045" s="12" t="s">
        <v>448</v>
      </c>
      <c r="D4045" s="8" t="s">
        <v>32023</v>
      </c>
      <c r="E4045" s="10" t="s">
        <v>22732</v>
      </c>
      <c r="F4045" s="25"/>
      <c r="G4045" s="25"/>
      <c r="H4045" s="15"/>
      <c r="I4045" s="15"/>
    </row>
    <row r="4046" ht="24" customHeight="1" spans="1:9">
      <c r="A4046" s="8" t="s">
        <v>32024</v>
      </c>
      <c r="B4046" s="22" t="s">
        <v>32025</v>
      </c>
      <c r="C4046" s="12" t="s">
        <v>448</v>
      </c>
      <c r="D4046" s="8" t="s">
        <v>24430</v>
      </c>
      <c r="E4046" s="10" t="s">
        <v>22732</v>
      </c>
      <c r="F4046" s="25"/>
      <c r="G4046" s="25"/>
      <c r="H4046" s="15"/>
      <c r="I4046" s="15"/>
    </row>
    <row r="4047" ht="24" customHeight="1" spans="1:9">
      <c r="A4047" s="8" t="s">
        <v>32026</v>
      </c>
      <c r="B4047" s="22" t="s">
        <v>32027</v>
      </c>
      <c r="C4047" s="12" t="s">
        <v>448</v>
      </c>
      <c r="D4047" s="8" t="s">
        <v>32028</v>
      </c>
      <c r="E4047" s="10" t="s">
        <v>22732</v>
      </c>
      <c r="F4047" s="25"/>
      <c r="G4047" s="25"/>
      <c r="H4047" s="15"/>
      <c r="I4047" s="15"/>
    </row>
    <row r="4048" ht="24" customHeight="1" spans="1:9">
      <c r="A4048" s="8" t="s">
        <v>32029</v>
      </c>
      <c r="B4048" s="22" t="s">
        <v>32030</v>
      </c>
      <c r="C4048" s="12" t="s">
        <v>448</v>
      </c>
      <c r="D4048" s="8" t="s">
        <v>32031</v>
      </c>
      <c r="E4048" s="10" t="s">
        <v>22732</v>
      </c>
      <c r="F4048" s="25"/>
      <c r="G4048" s="25"/>
      <c r="H4048" s="15"/>
      <c r="I4048" s="15"/>
    </row>
    <row r="4049" ht="24" customHeight="1" spans="1:9">
      <c r="A4049" s="8" t="s">
        <v>32032</v>
      </c>
      <c r="B4049" s="22" t="s">
        <v>32033</v>
      </c>
      <c r="C4049" s="12" t="s">
        <v>448</v>
      </c>
      <c r="D4049" s="8" t="s">
        <v>32034</v>
      </c>
      <c r="E4049" s="10" t="s">
        <v>22732</v>
      </c>
      <c r="F4049" s="25"/>
      <c r="G4049" s="25"/>
      <c r="H4049" s="15"/>
      <c r="I4049" s="15"/>
    </row>
    <row r="4050" ht="24" customHeight="1" spans="1:9">
      <c r="A4050" s="8" t="s">
        <v>32035</v>
      </c>
      <c r="B4050" s="22" t="s">
        <v>32036</v>
      </c>
      <c r="C4050" s="12" t="s">
        <v>448</v>
      </c>
      <c r="D4050" s="8" t="s">
        <v>32037</v>
      </c>
      <c r="E4050" s="10" t="s">
        <v>22732</v>
      </c>
      <c r="F4050" s="25"/>
      <c r="G4050" s="25"/>
      <c r="H4050" s="15"/>
      <c r="I4050" s="15"/>
    </row>
    <row r="4051" ht="24" customHeight="1" spans="1:9">
      <c r="A4051" s="8" t="s">
        <v>32038</v>
      </c>
      <c r="B4051" s="22" t="s">
        <v>32039</v>
      </c>
      <c r="C4051" s="12" t="s">
        <v>448</v>
      </c>
      <c r="D4051" s="8" t="s">
        <v>32040</v>
      </c>
      <c r="E4051" s="10" t="s">
        <v>22732</v>
      </c>
      <c r="F4051" s="25"/>
      <c r="G4051" s="25"/>
      <c r="H4051" s="15"/>
      <c r="I4051" s="15"/>
    </row>
    <row r="4052" ht="24" customHeight="1" spans="1:9">
      <c r="A4052" s="8" t="s">
        <v>32041</v>
      </c>
      <c r="B4052" s="22" t="s">
        <v>32042</v>
      </c>
      <c r="C4052" s="12" t="s">
        <v>448</v>
      </c>
      <c r="D4052" s="8" t="s">
        <v>32043</v>
      </c>
      <c r="E4052" s="10" t="s">
        <v>22732</v>
      </c>
      <c r="F4052" s="25"/>
      <c r="G4052" s="25"/>
      <c r="H4052" s="15"/>
      <c r="I4052" s="15"/>
    </row>
    <row r="4053" ht="24" customHeight="1" spans="1:9">
      <c r="A4053" s="8" t="s">
        <v>32044</v>
      </c>
      <c r="B4053" s="22" t="s">
        <v>32045</v>
      </c>
      <c r="C4053" s="12" t="s">
        <v>448</v>
      </c>
      <c r="D4053" s="8" t="s">
        <v>32046</v>
      </c>
      <c r="E4053" s="10" t="s">
        <v>22732</v>
      </c>
      <c r="F4053" s="25"/>
      <c r="G4053" s="25"/>
      <c r="H4053" s="15"/>
      <c r="I4053" s="15"/>
    </row>
    <row r="4054" ht="24" customHeight="1" spans="1:9">
      <c r="A4054" s="8" t="s">
        <v>32047</v>
      </c>
      <c r="B4054" s="22" t="s">
        <v>32048</v>
      </c>
      <c r="C4054" s="12" t="s">
        <v>448</v>
      </c>
      <c r="D4054" s="8" t="s">
        <v>32049</v>
      </c>
      <c r="E4054" s="10" t="s">
        <v>22732</v>
      </c>
      <c r="F4054" s="25"/>
      <c r="G4054" s="25"/>
      <c r="H4054" s="15"/>
      <c r="I4054" s="15"/>
    </row>
    <row r="4055" ht="24" customHeight="1" spans="1:9">
      <c r="A4055" s="8" t="s">
        <v>32050</v>
      </c>
      <c r="B4055" s="22" t="s">
        <v>32051</v>
      </c>
      <c r="C4055" s="12" t="s">
        <v>448</v>
      </c>
      <c r="D4055" s="8" t="s">
        <v>32052</v>
      </c>
      <c r="E4055" s="10" t="s">
        <v>22732</v>
      </c>
      <c r="F4055" s="25"/>
      <c r="G4055" s="25"/>
      <c r="H4055" s="15"/>
      <c r="I4055" s="15"/>
    </row>
    <row r="4056" ht="24" customHeight="1" spans="1:9">
      <c r="A4056" s="8" t="s">
        <v>32053</v>
      </c>
      <c r="B4056" s="22" t="s">
        <v>32054</v>
      </c>
      <c r="C4056" s="12" t="s">
        <v>448</v>
      </c>
      <c r="D4056" s="8" t="s">
        <v>32055</v>
      </c>
      <c r="E4056" s="10" t="s">
        <v>22732</v>
      </c>
      <c r="F4056" s="25"/>
      <c r="G4056" s="25"/>
      <c r="H4056" s="15"/>
      <c r="I4056" s="15"/>
    </row>
    <row r="4057" ht="24" customHeight="1" spans="1:9">
      <c r="A4057" s="8" t="s">
        <v>32056</v>
      </c>
      <c r="B4057" s="22" t="s">
        <v>32057</v>
      </c>
      <c r="C4057" s="12" t="s">
        <v>448</v>
      </c>
      <c r="D4057" s="8" t="s">
        <v>32058</v>
      </c>
      <c r="E4057" s="10" t="s">
        <v>22732</v>
      </c>
      <c r="F4057" s="25"/>
      <c r="G4057" s="25"/>
      <c r="H4057" s="15"/>
      <c r="I4057" s="15"/>
    </row>
    <row r="4058" ht="24" customHeight="1" spans="1:9">
      <c r="A4058" s="8" t="s">
        <v>32059</v>
      </c>
      <c r="B4058" s="22" t="s">
        <v>32060</v>
      </c>
      <c r="C4058" s="12" t="s">
        <v>448</v>
      </c>
      <c r="D4058" s="8" t="s">
        <v>32061</v>
      </c>
      <c r="E4058" s="10" t="s">
        <v>22732</v>
      </c>
      <c r="F4058" s="25"/>
      <c r="G4058" s="25"/>
      <c r="H4058" s="15"/>
      <c r="I4058" s="15"/>
    </row>
    <row r="4059" ht="24" customHeight="1" spans="1:9">
      <c r="A4059" s="8" t="s">
        <v>32062</v>
      </c>
      <c r="B4059" s="22" t="s">
        <v>32063</v>
      </c>
      <c r="C4059" s="12" t="s">
        <v>448</v>
      </c>
      <c r="D4059" s="8" t="s">
        <v>32064</v>
      </c>
      <c r="E4059" s="10" t="s">
        <v>22732</v>
      </c>
      <c r="F4059" s="25"/>
      <c r="G4059" s="25"/>
      <c r="H4059" s="15"/>
      <c r="I4059" s="15"/>
    </row>
    <row r="4060" ht="24" customHeight="1" spans="1:9">
      <c r="A4060" s="8" t="s">
        <v>32065</v>
      </c>
      <c r="B4060" s="22" t="s">
        <v>32066</v>
      </c>
      <c r="C4060" s="12" t="s">
        <v>448</v>
      </c>
      <c r="D4060" s="8" t="s">
        <v>32067</v>
      </c>
      <c r="E4060" s="10" t="s">
        <v>22732</v>
      </c>
      <c r="F4060" s="25"/>
      <c r="G4060" s="25"/>
      <c r="H4060" s="15"/>
      <c r="I4060" s="15"/>
    </row>
    <row r="4061" ht="24" customHeight="1" spans="1:9">
      <c r="A4061" s="8" t="s">
        <v>32068</v>
      </c>
      <c r="B4061" s="22" t="s">
        <v>32069</v>
      </c>
      <c r="C4061" s="12" t="s">
        <v>448</v>
      </c>
      <c r="D4061" s="8" t="s">
        <v>32070</v>
      </c>
      <c r="E4061" s="10" t="s">
        <v>22732</v>
      </c>
      <c r="F4061" s="25"/>
      <c r="G4061" s="25"/>
      <c r="H4061" s="15"/>
      <c r="I4061" s="15"/>
    </row>
    <row r="4062" ht="24" customHeight="1" spans="1:9">
      <c r="A4062" s="8" t="s">
        <v>32071</v>
      </c>
      <c r="B4062" s="22" t="s">
        <v>32072</v>
      </c>
      <c r="C4062" s="12" t="s">
        <v>448</v>
      </c>
      <c r="D4062" s="8" t="s">
        <v>32073</v>
      </c>
      <c r="E4062" s="10" t="s">
        <v>22732</v>
      </c>
      <c r="F4062" s="25"/>
      <c r="G4062" s="25"/>
      <c r="H4062" s="15"/>
      <c r="I4062" s="15"/>
    </row>
    <row r="4063" ht="24" customHeight="1" spans="1:9">
      <c r="A4063" s="8" t="s">
        <v>32074</v>
      </c>
      <c r="B4063" s="22" t="s">
        <v>32075</v>
      </c>
      <c r="C4063" s="12" t="s">
        <v>448</v>
      </c>
      <c r="D4063" s="8" t="s">
        <v>32076</v>
      </c>
      <c r="E4063" s="10" t="s">
        <v>22732</v>
      </c>
      <c r="F4063" s="25"/>
      <c r="G4063" s="25"/>
      <c r="H4063" s="15"/>
      <c r="I4063" s="15"/>
    </row>
    <row r="4064" ht="24" customHeight="1" spans="1:9">
      <c r="A4064" s="8" t="s">
        <v>32077</v>
      </c>
      <c r="B4064" s="22" t="s">
        <v>32078</v>
      </c>
      <c r="C4064" s="12" t="s">
        <v>448</v>
      </c>
      <c r="D4064" s="8" t="s">
        <v>32079</v>
      </c>
      <c r="E4064" s="10" t="s">
        <v>22732</v>
      </c>
      <c r="F4064" s="25"/>
      <c r="G4064" s="25"/>
      <c r="H4064" s="15"/>
      <c r="I4064" s="15"/>
    </row>
    <row r="4065" ht="24" customHeight="1" spans="1:9">
      <c r="A4065" s="8" t="s">
        <v>32080</v>
      </c>
      <c r="B4065" s="22" t="s">
        <v>32081</v>
      </c>
      <c r="C4065" s="12" t="s">
        <v>448</v>
      </c>
      <c r="D4065" s="8" t="s">
        <v>32082</v>
      </c>
      <c r="E4065" s="10" t="s">
        <v>22732</v>
      </c>
      <c r="F4065" s="25"/>
      <c r="G4065" s="25"/>
      <c r="H4065" s="15"/>
      <c r="I4065" s="15"/>
    </row>
    <row r="4066" ht="24" customHeight="1" spans="1:9">
      <c r="A4066" s="8" t="s">
        <v>32083</v>
      </c>
      <c r="B4066" s="22" t="s">
        <v>32084</v>
      </c>
      <c r="C4066" s="12" t="s">
        <v>448</v>
      </c>
      <c r="D4066" s="8" t="s">
        <v>32085</v>
      </c>
      <c r="E4066" s="10" t="s">
        <v>22732</v>
      </c>
      <c r="F4066" s="25"/>
      <c r="G4066" s="25"/>
      <c r="H4066" s="15"/>
      <c r="I4066" s="15"/>
    </row>
    <row r="4067" ht="24" customHeight="1" spans="1:9">
      <c r="A4067" s="8" t="s">
        <v>32086</v>
      </c>
      <c r="B4067" s="22" t="s">
        <v>32087</v>
      </c>
      <c r="C4067" s="12" t="s">
        <v>448</v>
      </c>
      <c r="D4067" s="8" t="s">
        <v>32088</v>
      </c>
      <c r="E4067" s="10" t="s">
        <v>22732</v>
      </c>
      <c r="F4067" s="25"/>
      <c r="G4067" s="25"/>
      <c r="H4067" s="15"/>
      <c r="I4067" s="15"/>
    </row>
    <row r="4068" ht="24" customHeight="1" spans="1:9">
      <c r="A4068" s="8" t="s">
        <v>32089</v>
      </c>
      <c r="B4068" s="22" t="s">
        <v>32090</v>
      </c>
      <c r="C4068" s="12" t="s">
        <v>448</v>
      </c>
      <c r="D4068" s="8" t="s">
        <v>30371</v>
      </c>
      <c r="E4068" s="10" t="s">
        <v>22732</v>
      </c>
      <c r="F4068" s="25"/>
      <c r="G4068" s="25"/>
      <c r="H4068" s="15"/>
      <c r="I4068" s="15"/>
    </row>
    <row r="4069" ht="24" customHeight="1" spans="1:9">
      <c r="A4069" s="8" t="s">
        <v>32091</v>
      </c>
      <c r="B4069" s="22" t="s">
        <v>32092</v>
      </c>
      <c r="C4069" s="12" t="s">
        <v>448</v>
      </c>
      <c r="D4069" s="8" t="s">
        <v>32093</v>
      </c>
      <c r="E4069" s="10" t="s">
        <v>22732</v>
      </c>
      <c r="F4069" s="25"/>
      <c r="G4069" s="25"/>
      <c r="H4069" s="15"/>
      <c r="I4069" s="15"/>
    </row>
    <row r="4070" ht="24" customHeight="1" spans="1:9">
      <c r="A4070" s="8" t="s">
        <v>32094</v>
      </c>
      <c r="B4070" s="22" t="s">
        <v>32095</v>
      </c>
      <c r="C4070" s="12" t="s">
        <v>448</v>
      </c>
      <c r="D4070" s="8" t="s">
        <v>28587</v>
      </c>
      <c r="E4070" s="10" t="s">
        <v>22732</v>
      </c>
      <c r="F4070" s="25"/>
      <c r="G4070" s="25"/>
      <c r="H4070" s="15"/>
      <c r="I4070" s="15"/>
    </row>
    <row r="4071" ht="24" customHeight="1" spans="1:9">
      <c r="A4071" s="8" t="s">
        <v>32096</v>
      </c>
      <c r="B4071" s="22" t="s">
        <v>32097</v>
      </c>
      <c r="C4071" s="12" t="s">
        <v>448</v>
      </c>
      <c r="D4071" s="8" t="s">
        <v>32098</v>
      </c>
      <c r="E4071" s="10" t="s">
        <v>22732</v>
      </c>
      <c r="F4071" s="25"/>
      <c r="G4071" s="25"/>
      <c r="H4071" s="15"/>
      <c r="I4071" s="15"/>
    </row>
    <row r="4072" ht="24" customHeight="1" spans="1:9">
      <c r="A4072" s="8" t="s">
        <v>32099</v>
      </c>
      <c r="B4072" s="22" t="s">
        <v>32100</v>
      </c>
      <c r="C4072" s="12" t="s">
        <v>448</v>
      </c>
      <c r="D4072" s="8" t="s">
        <v>32101</v>
      </c>
      <c r="E4072" s="10" t="s">
        <v>22732</v>
      </c>
      <c r="F4072" s="25"/>
      <c r="G4072" s="25"/>
      <c r="H4072" s="15"/>
      <c r="I4072" s="15"/>
    </row>
    <row r="4073" ht="24" customHeight="1" spans="1:9">
      <c r="A4073" s="8" t="s">
        <v>32102</v>
      </c>
      <c r="B4073" s="22" t="s">
        <v>32103</v>
      </c>
      <c r="C4073" s="12" t="s">
        <v>448</v>
      </c>
      <c r="D4073" s="8" t="s">
        <v>32104</v>
      </c>
      <c r="E4073" s="10" t="s">
        <v>22732</v>
      </c>
      <c r="F4073" s="25"/>
      <c r="G4073" s="25"/>
      <c r="H4073" s="15"/>
      <c r="I4073" s="15"/>
    </row>
    <row r="4074" ht="24" customHeight="1" spans="1:9">
      <c r="A4074" s="8" t="s">
        <v>32105</v>
      </c>
      <c r="B4074" s="22" t="s">
        <v>32106</v>
      </c>
      <c r="C4074" s="12" t="s">
        <v>448</v>
      </c>
      <c r="D4074" s="8" t="s">
        <v>32107</v>
      </c>
      <c r="E4074" s="10" t="s">
        <v>22732</v>
      </c>
      <c r="F4074" s="25"/>
      <c r="G4074" s="25"/>
      <c r="H4074" s="15"/>
      <c r="I4074" s="15"/>
    </row>
    <row r="4075" ht="24" customHeight="1" spans="1:9">
      <c r="A4075" s="8" t="s">
        <v>32108</v>
      </c>
      <c r="B4075" s="22" t="s">
        <v>32109</v>
      </c>
      <c r="C4075" s="12" t="s">
        <v>448</v>
      </c>
      <c r="D4075" s="8" t="s">
        <v>32110</v>
      </c>
      <c r="E4075" s="10" t="s">
        <v>22732</v>
      </c>
      <c r="F4075" s="25"/>
      <c r="G4075" s="25"/>
      <c r="H4075" s="15"/>
      <c r="I4075" s="15"/>
    </row>
    <row r="4076" ht="24" customHeight="1" spans="1:9">
      <c r="A4076" s="8" t="s">
        <v>32111</v>
      </c>
      <c r="B4076" s="22" t="s">
        <v>32112</v>
      </c>
      <c r="C4076" s="12" t="s">
        <v>448</v>
      </c>
      <c r="D4076" s="8" t="s">
        <v>24899</v>
      </c>
      <c r="E4076" s="10" t="s">
        <v>22732</v>
      </c>
      <c r="F4076" s="25"/>
      <c r="G4076" s="25"/>
      <c r="H4076" s="15"/>
      <c r="I4076" s="15"/>
    </row>
    <row r="4077" ht="24" customHeight="1" spans="1:9">
      <c r="A4077" s="8" t="s">
        <v>32113</v>
      </c>
      <c r="B4077" s="22" t="s">
        <v>32114</v>
      </c>
      <c r="C4077" s="12" t="s">
        <v>448</v>
      </c>
      <c r="D4077" s="8" t="s">
        <v>24311</v>
      </c>
      <c r="E4077" s="10" t="s">
        <v>22732</v>
      </c>
      <c r="F4077" s="25"/>
      <c r="G4077" s="25"/>
      <c r="H4077" s="15"/>
      <c r="I4077" s="15"/>
    </row>
    <row r="4078" ht="24" customHeight="1" spans="1:9">
      <c r="A4078" s="8" t="s">
        <v>32115</v>
      </c>
      <c r="B4078" s="22" t="s">
        <v>32116</v>
      </c>
      <c r="C4078" s="12" t="s">
        <v>448</v>
      </c>
      <c r="D4078" s="8" t="s">
        <v>32117</v>
      </c>
      <c r="E4078" s="10" t="s">
        <v>22732</v>
      </c>
      <c r="F4078" s="25"/>
      <c r="G4078" s="25"/>
      <c r="H4078" s="15"/>
      <c r="I4078" s="15"/>
    </row>
    <row r="4079" ht="24" customHeight="1" spans="1:9">
      <c r="A4079" s="8" t="s">
        <v>32118</v>
      </c>
      <c r="B4079" s="22" t="s">
        <v>32119</v>
      </c>
      <c r="C4079" s="12" t="s">
        <v>448</v>
      </c>
      <c r="D4079" s="8" t="s">
        <v>28820</v>
      </c>
      <c r="E4079" s="10" t="s">
        <v>22732</v>
      </c>
      <c r="F4079" s="25"/>
      <c r="G4079" s="25"/>
      <c r="H4079" s="15"/>
      <c r="I4079" s="15"/>
    </row>
    <row r="4080" ht="24" customHeight="1" spans="1:9">
      <c r="A4080" s="8" t="s">
        <v>32120</v>
      </c>
      <c r="B4080" s="22" t="s">
        <v>32121</v>
      </c>
      <c r="C4080" s="12" t="s">
        <v>448</v>
      </c>
      <c r="D4080" s="8" t="s">
        <v>32122</v>
      </c>
      <c r="E4080" s="10" t="s">
        <v>22732</v>
      </c>
      <c r="F4080" s="25"/>
      <c r="G4080" s="25"/>
      <c r="H4080" s="15"/>
      <c r="I4080" s="15"/>
    </row>
    <row r="4081" ht="24" customHeight="1" spans="1:9">
      <c r="A4081" s="8" t="s">
        <v>32123</v>
      </c>
      <c r="B4081" s="22" t="s">
        <v>32124</v>
      </c>
      <c r="C4081" s="12" t="s">
        <v>448</v>
      </c>
      <c r="D4081" s="8" t="s">
        <v>32125</v>
      </c>
      <c r="E4081" s="10" t="s">
        <v>22732</v>
      </c>
      <c r="F4081" s="25"/>
      <c r="G4081" s="25"/>
      <c r="H4081" s="15"/>
      <c r="I4081" s="15"/>
    </row>
    <row r="4082" ht="24" customHeight="1" spans="1:9">
      <c r="A4082" s="8" t="s">
        <v>32126</v>
      </c>
      <c r="B4082" s="22" t="s">
        <v>32127</v>
      </c>
      <c r="C4082" s="12" t="s">
        <v>448</v>
      </c>
      <c r="D4082" s="8" t="s">
        <v>32128</v>
      </c>
      <c r="E4082" s="10" t="s">
        <v>22732</v>
      </c>
      <c r="F4082" s="25"/>
      <c r="G4082" s="25"/>
      <c r="H4082" s="15"/>
      <c r="I4082" s="15"/>
    </row>
    <row r="4083" ht="24" customHeight="1" spans="1:9">
      <c r="A4083" s="8" t="s">
        <v>32129</v>
      </c>
      <c r="B4083" s="22" t="s">
        <v>32130</v>
      </c>
      <c r="C4083" s="12" t="s">
        <v>448</v>
      </c>
      <c r="D4083" s="8" t="s">
        <v>32131</v>
      </c>
      <c r="E4083" s="10" t="s">
        <v>22732</v>
      </c>
      <c r="F4083" s="25"/>
      <c r="G4083" s="25"/>
      <c r="H4083" s="15"/>
      <c r="I4083" s="15"/>
    </row>
    <row r="4084" ht="24" customHeight="1" spans="1:9">
      <c r="A4084" s="8" t="s">
        <v>32132</v>
      </c>
      <c r="B4084" s="22" t="s">
        <v>32133</v>
      </c>
      <c r="C4084" s="12" t="s">
        <v>448</v>
      </c>
      <c r="D4084" s="8" t="s">
        <v>32134</v>
      </c>
      <c r="E4084" s="10" t="s">
        <v>22732</v>
      </c>
      <c r="F4084" s="25"/>
      <c r="G4084" s="25"/>
      <c r="H4084" s="15"/>
      <c r="I4084" s="15"/>
    </row>
    <row r="4085" ht="24" customHeight="1" spans="1:9">
      <c r="A4085" s="8" t="s">
        <v>32135</v>
      </c>
      <c r="B4085" s="22" t="s">
        <v>32136</v>
      </c>
      <c r="C4085" s="12" t="s">
        <v>448</v>
      </c>
      <c r="D4085" s="8" t="s">
        <v>32137</v>
      </c>
      <c r="E4085" s="10" t="s">
        <v>22732</v>
      </c>
      <c r="F4085" s="25"/>
      <c r="G4085" s="25"/>
      <c r="H4085" s="15"/>
      <c r="I4085" s="15"/>
    </row>
    <row r="4086" ht="24" customHeight="1" spans="1:9">
      <c r="A4086" s="8" t="s">
        <v>32138</v>
      </c>
      <c r="B4086" s="22" t="s">
        <v>32139</v>
      </c>
      <c r="C4086" s="12" t="s">
        <v>448</v>
      </c>
      <c r="D4086" s="8" t="s">
        <v>32140</v>
      </c>
      <c r="E4086" s="10" t="s">
        <v>22732</v>
      </c>
      <c r="F4086" s="25"/>
      <c r="G4086" s="25"/>
      <c r="H4086" s="15"/>
      <c r="I4086" s="15"/>
    </row>
    <row r="4087" ht="24" customHeight="1" spans="1:9">
      <c r="A4087" s="8" t="s">
        <v>32141</v>
      </c>
      <c r="B4087" s="22" t="s">
        <v>32142</v>
      </c>
      <c r="C4087" s="12" t="s">
        <v>448</v>
      </c>
      <c r="D4087" s="8" t="s">
        <v>32143</v>
      </c>
      <c r="E4087" s="10" t="s">
        <v>22732</v>
      </c>
      <c r="F4087" s="25"/>
      <c r="G4087" s="25"/>
      <c r="H4087" s="15"/>
      <c r="I4087" s="15"/>
    </row>
    <row r="4088" ht="24" customHeight="1" spans="1:9">
      <c r="A4088" s="8" t="s">
        <v>32144</v>
      </c>
      <c r="B4088" s="22" t="s">
        <v>32145</v>
      </c>
      <c r="C4088" s="12" t="s">
        <v>448</v>
      </c>
      <c r="D4088" s="8" t="s">
        <v>32146</v>
      </c>
      <c r="E4088" s="10" t="s">
        <v>22732</v>
      </c>
      <c r="F4088" s="25"/>
      <c r="G4088" s="25"/>
      <c r="H4088" s="15"/>
      <c r="I4088" s="15"/>
    </row>
    <row r="4089" ht="24" customHeight="1" spans="1:9">
      <c r="A4089" s="8" t="s">
        <v>32147</v>
      </c>
      <c r="B4089" s="22" t="s">
        <v>32148</v>
      </c>
      <c r="C4089" s="12" t="s">
        <v>448</v>
      </c>
      <c r="D4089" s="8" t="s">
        <v>32149</v>
      </c>
      <c r="E4089" s="10" t="s">
        <v>22732</v>
      </c>
      <c r="F4089" s="25"/>
      <c r="G4089" s="25"/>
      <c r="H4089" s="15"/>
      <c r="I4089" s="15"/>
    </row>
    <row r="4090" ht="24" customHeight="1" spans="1:9">
      <c r="A4090" s="8" t="s">
        <v>32150</v>
      </c>
      <c r="B4090" s="22" t="s">
        <v>32151</v>
      </c>
      <c r="C4090" s="12" t="s">
        <v>448</v>
      </c>
      <c r="D4090" s="8" t="s">
        <v>23441</v>
      </c>
      <c r="E4090" s="10" t="s">
        <v>22732</v>
      </c>
      <c r="F4090" s="25"/>
      <c r="G4090" s="25"/>
      <c r="H4090" s="15"/>
      <c r="I4090" s="15"/>
    </row>
    <row r="4091" ht="24" customHeight="1" spans="1:9">
      <c r="A4091" s="8" t="s">
        <v>32152</v>
      </c>
      <c r="B4091" s="22" t="s">
        <v>32153</v>
      </c>
      <c r="C4091" s="12" t="s">
        <v>448</v>
      </c>
      <c r="D4091" s="8" t="s">
        <v>31284</v>
      </c>
      <c r="E4091" s="10" t="s">
        <v>22732</v>
      </c>
      <c r="F4091" s="25"/>
      <c r="G4091" s="25"/>
      <c r="H4091" s="15"/>
      <c r="I4091" s="15"/>
    </row>
    <row r="4092" ht="24" customHeight="1" spans="1:9">
      <c r="A4092" s="8" t="s">
        <v>32154</v>
      </c>
      <c r="B4092" s="22" t="s">
        <v>32155</v>
      </c>
      <c r="C4092" s="12" t="s">
        <v>448</v>
      </c>
      <c r="D4092" s="8" t="s">
        <v>32156</v>
      </c>
      <c r="E4092" s="10" t="s">
        <v>22732</v>
      </c>
      <c r="F4092" s="25"/>
      <c r="G4092" s="25"/>
      <c r="H4092" s="15"/>
      <c r="I4092" s="15"/>
    </row>
    <row r="4093" ht="24" customHeight="1" spans="1:9">
      <c r="A4093" s="8" t="s">
        <v>32157</v>
      </c>
      <c r="B4093" s="22" t="s">
        <v>32158</v>
      </c>
      <c r="C4093" s="12" t="s">
        <v>448</v>
      </c>
      <c r="D4093" s="8" t="s">
        <v>32159</v>
      </c>
      <c r="E4093" s="10" t="s">
        <v>22732</v>
      </c>
      <c r="F4093" s="25"/>
      <c r="G4093" s="25"/>
      <c r="H4093" s="15"/>
      <c r="I4093" s="15"/>
    </row>
    <row r="4094" ht="24" customHeight="1" spans="1:9">
      <c r="A4094" s="8" t="s">
        <v>32160</v>
      </c>
      <c r="B4094" s="22" t="s">
        <v>32161</v>
      </c>
      <c r="C4094" s="12" t="s">
        <v>448</v>
      </c>
      <c r="D4094" s="8" t="s">
        <v>32162</v>
      </c>
      <c r="E4094" s="10" t="s">
        <v>22732</v>
      </c>
      <c r="F4094" s="25"/>
      <c r="G4094" s="25"/>
      <c r="H4094" s="15"/>
      <c r="I4094" s="15"/>
    </row>
    <row r="4095" ht="24" customHeight="1" spans="1:9">
      <c r="A4095" s="8" t="s">
        <v>32163</v>
      </c>
      <c r="B4095" s="22" t="s">
        <v>32164</v>
      </c>
      <c r="C4095" s="12" t="s">
        <v>448</v>
      </c>
      <c r="D4095" s="8" t="s">
        <v>32165</v>
      </c>
      <c r="E4095" s="10" t="s">
        <v>22732</v>
      </c>
      <c r="F4095" s="25"/>
      <c r="G4095" s="25"/>
      <c r="H4095" s="15"/>
      <c r="I4095" s="15"/>
    </row>
    <row r="4096" ht="24" customHeight="1" spans="1:9">
      <c r="A4096" s="8" t="s">
        <v>32166</v>
      </c>
      <c r="B4096" s="22" t="s">
        <v>32167</v>
      </c>
      <c r="C4096" s="12" t="s">
        <v>448</v>
      </c>
      <c r="D4096" s="8" t="s">
        <v>32168</v>
      </c>
      <c r="E4096" s="10" t="s">
        <v>22732</v>
      </c>
      <c r="F4096" s="25"/>
      <c r="G4096" s="25"/>
      <c r="H4096" s="15"/>
      <c r="I4096" s="15"/>
    </row>
    <row r="4097" ht="24" customHeight="1" spans="1:9">
      <c r="A4097" s="8" t="s">
        <v>32169</v>
      </c>
      <c r="B4097" s="22" t="s">
        <v>32170</v>
      </c>
      <c r="C4097" s="12" t="s">
        <v>448</v>
      </c>
      <c r="D4097" s="8" t="s">
        <v>32171</v>
      </c>
      <c r="E4097" s="10" t="s">
        <v>22732</v>
      </c>
      <c r="F4097" s="25"/>
      <c r="G4097" s="25"/>
      <c r="H4097" s="15"/>
      <c r="I4097" s="15"/>
    </row>
    <row r="4098" ht="24" customHeight="1" spans="1:9">
      <c r="A4098" s="8" t="s">
        <v>32172</v>
      </c>
      <c r="B4098" s="22" t="s">
        <v>32173</v>
      </c>
      <c r="C4098" s="12" t="s">
        <v>448</v>
      </c>
      <c r="D4098" s="8" t="s">
        <v>32174</v>
      </c>
      <c r="E4098" s="10" t="s">
        <v>22732</v>
      </c>
      <c r="F4098" s="25"/>
      <c r="G4098" s="25"/>
      <c r="H4098" s="15"/>
      <c r="I4098" s="15"/>
    </row>
    <row r="4099" ht="24" customHeight="1" spans="1:9">
      <c r="A4099" s="8" t="s">
        <v>32175</v>
      </c>
      <c r="B4099" s="22" t="s">
        <v>32176</v>
      </c>
      <c r="C4099" s="12" t="s">
        <v>448</v>
      </c>
      <c r="D4099" s="8" t="s">
        <v>32177</v>
      </c>
      <c r="E4099" s="10" t="s">
        <v>22732</v>
      </c>
      <c r="F4099" s="25"/>
      <c r="G4099" s="25"/>
      <c r="H4099" s="15"/>
      <c r="I4099" s="15"/>
    </row>
    <row r="4100" ht="24" customHeight="1" spans="1:9">
      <c r="A4100" s="8" t="s">
        <v>32178</v>
      </c>
      <c r="B4100" s="22" t="s">
        <v>32179</v>
      </c>
      <c r="C4100" s="12" t="s">
        <v>448</v>
      </c>
      <c r="D4100" s="8" t="s">
        <v>32180</v>
      </c>
      <c r="E4100" s="10" t="s">
        <v>22732</v>
      </c>
      <c r="F4100" s="25"/>
      <c r="G4100" s="25"/>
      <c r="H4100" s="15"/>
      <c r="I4100" s="15"/>
    </row>
    <row r="4101" ht="24" customHeight="1" spans="1:9">
      <c r="A4101" s="8" t="s">
        <v>32181</v>
      </c>
      <c r="B4101" s="22" t="s">
        <v>32182</v>
      </c>
      <c r="C4101" s="12" t="s">
        <v>448</v>
      </c>
      <c r="D4101" s="8" t="s">
        <v>32183</v>
      </c>
      <c r="E4101" s="10" t="s">
        <v>22732</v>
      </c>
      <c r="F4101" s="25"/>
      <c r="G4101" s="25"/>
      <c r="H4101" s="15"/>
      <c r="I4101" s="15"/>
    </row>
    <row r="4102" ht="24" customHeight="1" spans="1:9">
      <c r="A4102" s="8" t="s">
        <v>32184</v>
      </c>
      <c r="B4102" s="22" t="s">
        <v>32185</v>
      </c>
      <c r="C4102" s="12" t="s">
        <v>448</v>
      </c>
      <c r="D4102" s="8" t="s">
        <v>32186</v>
      </c>
      <c r="E4102" s="10" t="s">
        <v>22732</v>
      </c>
      <c r="F4102" s="25"/>
      <c r="G4102" s="25"/>
      <c r="H4102" s="15"/>
      <c r="I4102" s="15"/>
    </row>
    <row r="4103" ht="24" customHeight="1" spans="1:9">
      <c r="A4103" s="8" t="s">
        <v>32187</v>
      </c>
      <c r="B4103" s="22" t="s">
        <v>32188</v>
      </c>
      <c r="C4103" s="12" t="s">
        <v>448</v>
      </c>
      <c r="D4103" s="8" t="s">
        <v>30400</v>
      </c>
      <c r="E4103" s="10" t="s">
        <v>22732</v>
      </c>
      <c r="F4103" s="25"/>
      <c r="G4103" s="25"/>
      <c r="H4103" s="15"/>
      <c r="I4103" s="15"/>
    </row>
    <row r="4104" ht="24" customHeight="1" spans="1:9">
      <c r="A4104" s="8" t="s">
        <v>32189</v>
      </c>
      <c r="B4104" s="22" t="s">
        <v>32190</v>
      </c>
      <c r="C4104" s="12" t="s">
        <v>448</v>
      </c>
      <c r="D4104" s="8" t="s">
        <v>32191</v>
      </c>
      <c r="E4104" s="10" t="s">
        <v>22732</v>
      </c>
      <c r="F4104" s="25"/>
      <c r="G4104" s="25"/>
      <c r="H4104" s="15"/>
      <c r="I4104" s="15"/>
    </row>
    <row r="4105" ht="24" customHeight="1" spans="1:9">
      <c r="A4105" s="8" t="s">
        <v>32192</v>
      </c>
      <c r="B4105" s="22" t="s">
        <v>32193</v>
      </c>
      <c r="C4105" s="12" t="s">
        <v>448</v>
      </c>
      <c r="D4105" s="8" t="s">
        <v>32194</v>
      </c>
      <c r="E4105" s="10" t="s">
        <v>22732</v>
      </c>
      <c r="F4105" s="25"/>
      <c r="G4105" s="25"/>
      <c r="H4105" s="15"/>
      <c r="I4105" s="15"/>
    </row>
    <row r="4106" ht="24" customHeight="1" spans="1:9">
      <c r="A4106" s="8" t="s">
        <v>32195</v>
      </c>
      <c r="B4106" s="22" t="s">
        <v>32196</v>
      </c>
      <c r="C4106" s="12" t="s">
        <v>448</v>
      </c>
      <c r="D4106" s="8" t="s">
        <v>32197</v>
      </c>
      <c r="E4106" s="10" t="s">
        <v>22732</v>
      </c>
      <c r="F4106" s="25"/>
      <c r="G4106" s="25"/>
      <c r="H4106" s="15"/>
      <c r="I4106" s="15"/>
    </row>
    <row r="4107" ht="24" customHeight="1" spans="1:9">
      <c r="A4107" s="8" t="s">
        <v>32198</v>
      </c>
      <c r="B4107" s="22" t="s">
        <v>32199</v>
      </c>
      <c r="C4107" s="12" t="s">
        <v>448</v>
      </c>
      <c r="D4107" s="8" t="s">
        <v>32200</v>
      </c>
      <c r="E4107" s="10" t="s">
        <v>22732</v>
      </c>
      <c r="F4107" s="25"/>
      <c r="G4107" s="25"/>
      <c r="H4107" s="15"/>
      <c r="I4107" s="15"/>
    </row>
    <row r="4108" ht="24" customHeight="1" spans="1:9">
      <c r="A4108" s="8" t="s">
        <v>32201</v>
      </c>
      <c r="B4108" s="22" t="s">
        <v>32202</v>
      </c>
      <c r="C4108" s="12" t="s">
        <v>448</v>
      </c>
      <c r="D4108" s="8" t="s">
        <v>25114</v>
      </c>
      <c r="E4108" s="10" t="s">
        <v>22732</v>
      </c>
      <c r="F4108" s="25"/>
      <c r="G4108" s="25"/>
      <c r="H4108" s="15"/>
      <c r="I4108" s="15"/>
    </row>
    <row r="4109" ht="24" customHeight="1" spans="1:9">
      <c r="A4109" s="8" t="s">
        <v>32203</v>
      </c>
      <c r="B4109" s="22" t="s">
        <v>32204</v>
      </c>
      <c r="C4109" s="12" t="s">
        <v>448</v>
      </c>
      <c r="D4109" s="8" t="s">
        <v>27593</v>
      </c>
      <c r="E4109" s="10" t="s">
        <v>22732</v>
      </c>
      <c r="F4109" s="25"/>
      <c r="G4109" s="25"/>
      <c r="H4109" s="15"/>
      <c r="I4109" s="15"/>
    </row>
    <row r="4110" ht="24" customHeight="1" spans="1:9">
      <c r="A4110" s="8" t="s">
        <v>32205</v>
      </c>
      <c r="B4110" s="22" t="s">
        <v>32206</v>
      </c>
      <c r="C4110" s="12" t="s">
        <v>448</v>
      </c>
      <c r="D4110" s="8" t="s">
        <v>32207</v>
      </c>
      <c r="E4110" s="10" t="s">
        <v>22732</v>
      </c>
      <c r="F4110" s="25"/>
      <c r="G4110" s="25"/>
      <c r="H4110" s="15"/>
      <c r="I4110" s="15"/>
    </row>
    <row r="4111" ht="24" customHeight="1" spans="1:9">
      <c r="A4111" s="8" t="s">
        <v>32208</v>
      </c>
      <c r="B4111" s="22" t="s">
        <v>32209</v>
      </c>
      <c r="C4111" s="12" t="s">
        <v>448</v>
      </c>
      <c r="D4111" s="8" t="s">
        <v>32210</v>
      </c>
      <c r="E4111" s="10" t="s">
        <v>22732</v>
      </c>
      <c r="F4111" s="25"/>
      <c r="G4111" s="25"/>
      <c r="H4111" s="15"/>
      <c r="I4111" s="15"/>
    </row>
    <row r="4112" ht="24" customHeight="1" spans="1:9">
      <c r="A4112" s="8" t="s">
        <v>32211</v>
      </c>
      <c r="B4112" s="22" t="s">
        <v>32212</v>
      </c>
      <c r="C4112" s="12" t="s">
        <v>448</v>
      </c>
      <c r="D4112" s="8" t="s">
        <v>32213</v>
      </c>
      <c r="E4112" s="10" t="s">
        <v>22732</v>
      </c>
      <c r="F4112" s="25"/>
      <c r="G4112" s="25"/>
      <c r="H4112" s="15"/>
      <c r="I4112" s="15"/>
    </row>
    <row r="4113" ht="24" customHeight="1" spans="1:9">
      <c r="A4113" s="8" t="s">
        <v>32214</v>
      </c>
      <c r="B4113" s="22" t="s">
        <v>32215</v>
      </c>
      <c r="C4113" s="12" t="s">
        <v>448</v>
      </c>
      <c r="D4113" s="8" t="s">
        <v>32216</v>
      </c>
      <c r="E4113" s="10" t="s">
        <v>22732</v>
      </c>
      <c r="F4113" s="25"/>
      <c r="G4113" s="25"/>
      <c r="H4113" s="15"/>
      <c r="I4113" s="15"/>
    </row>
    <row r="4114" ht="24" customHeight="1" spans="1:9">
      <c r="A4114" s="8" t="s">
        <v>32217</v>
      </c>
      <c r="B4114" s="22" t="s">
        <v>32218</v>
      </c>
      <c r="C4114" s="12" t="s">
        <v>448</v>
      </c>
      <c r="D4114" s="8" t="s">
        <v>28737</v>
      </c>
      <c r="E4114" s="10" t="s">
        <v>22732</v>
      </c>
      <c r="F4114" s="25"/>
      <c r="G4114" s="25"/>
      <c r="H4114" s="15"/>
      <c r="I4114" s="15"/>
    </row>
    <row r="4115" ht="24" customHeight="1" spans="1:9">
      <c r="A4115" s="8" t="s">
        <v>32219</v>
      </c>
      <c r="B4115" s="22" t="s">
        <v>32220</v>
      </c>
      <c r="C4115" s="12" t="s">
        <v>448</v>
      </c>
      <c r="D4115" s="8" t="s">
        <v>32221</v>
      </c>
      <c r="E4115" s="10" t="s">
        <v>22732</v>
      </c>
      <c r="F4115" s="25"/>
      <c r="G4115" s="25"/>
      <c r="H4115" s="15"/>
      <c r="I4115" s="15"/>
    </row>
    <row r="4116" ht="24" customHeight="1" spans="1:9">
      <c r="A4116" s="8" t="s">
        <v>32222</v>
      </c>
      <c r="B4116" s="22" t="s">
        <v>32223</v>
      </c>
      <c r="C4116" s="12" t="s">
        <v>448</v>
      </c>
      <c r="D4116" s="8" t="s">
        <v>32224</v>
      </c>
      <c r="E4116" s="10" t="s">
        <v>22732</v>
      </c>
      <c r="F4116" s="25"/>
      <c r="G4116" s="25"/>
      <c r="H4116" s="15"/>
      <c r="I4116" s="15"/>
    </row>
    <row r="4117" ht="24" customHeight="1" spans="1:9">
      <c r="A4117" s="8" t="s">
        <v>32225</v>
      </c>
      <c r="B4117" s="22" t="s">
        <v>32226</v>
      </c>
      <c r="C4117" s="12" t="s">
        <v>448</v>
      </c>
      <c r="D4117" s="8" t="s">
        <v>27380</v>
      </c>
      <c r="E4117" s="10" t="s">
        <v>22732</v>
      </c>
      <c r="F4117" s="25"/>
      <c r="G4117" s="25"/>
      <c r="H4117" s="15"/>
      <c r="I4117" s="15"/>
    </row>
    <row r="4118" ht="24" customHeight="1" spans="1:9">
      <c r="A4118" s="8" t="s">
        <v>32227</v>
      </c>
      <c r="B4118" s="22" t="s">
        <v>32228</v>
      </c>
      <c r="C4118" s="12" t="s">
        <v>448</v>
      </c>
      <c r="D4118" s="8" t="s">
        <v>32229</v>
      </c>
      <c r="E4118" s="10" t="s">
        <v>22732</v>
      </c>
      <c r="F4118" s="25"/>
      <c r="G4118" s="25"/>
      <c r="H4118" s="15"/>
      <c r="I4118" s="15"/>
    </row>
    <row r="4119" ht="24" customHeight="1" spans="1:9">
      <c r="A4119" s="8" t="s">
        <v>32230</v>
      </c>
      <c r="B4119" s="22" t="s">
        <v>32231</v>
      </c>
      <c r="C4119" s="12" t="s">
        <v>448</v>
      </c>
      <c r="D4119" s="8" t="s">
        <v>32232</v>
      </c>
      <c r="E4119" s="10" t="s">
        <v>22732</v>
      </c>
      <c r="F4119" s="25"/>
      <c r="G4119" s="25"/>
      <c r="H4119" s="15"/>
      <c r="I4119" s="15"/>
    </row>
    <row r="4120" ht="24" customHeight="1" spans="1:9">
      <c r="A4120" s="8" t="s">
        <v>32233</v>
      </c>
      <c r="B4120" s="22" t="s">
        <v>9669</v>
      </c>
      <c r="C4120" s="12" t="s">
        <v>448</v>
      </c>
      <c r="D4120" s="8" t="s">
        <v>32234</v>
      </c>
      <c r="E4120" s="10" t="s">
        <v>22732</v>
      </c>
      <c r="F4120" s="25"/>
      <c r="G4120" s="25"/>
      <c r="H4120" s="15"/>
      <c r="I4120" s="15"/>
    </row>
    <row r="4121" ht="24" customHeight="1" spans="1:9">
      <c r="A4121" s="8" t="s">
        <v>32235</v>
      </c>
      <c r="B4121" s="22" t="s">
        <v>9670</v>
      </c>
      <c r="C4121" s="12" t="s">
        <v>448</v>
      </c>
      <c r="D4121" s="8" t="s">
        <v>32236</v>
      </c>
      <c r="E4121" s="10" t="s">
        <v>22732</v>
      </c>
      <c r="F4121" s="25"/>
      <c r="G4121" s="25"/>
      <c r="H4121" s="15"/>
      <c r="I4121" s="15"/>
    </row>
    <row r="4122" ht="24" customHeight="1" spans="1:9">
      <c r="A4122" s="8" t="s">
        <v>32237</v>
      </c>
      <c r="B4122" s="22" t="s">
        <v>9671</v>
      </c>
      <c r="C4122" s="12" t="s">
        <v>448</v>
      </c>
      <c r="D4122" s="8" t="s">
        <v>32238</v>
      </c>
      <c r="E4122" s="10" t="s">
        <v>22732</v>
      </c>
      <c r="F4122" s="25"/>
      <c r="G4122" s="25"/>
      <c r="H4122" s="15"/>
      <c r="I4122" s="15"/>
    </row>
    <row r="4123" ht="24" customHeight="1" spans="1:9">
      <c r="A4123" s="8" t="s">
        <v>32239</v>
      </c>
      <c r="B4123" s="22" t="s">
        <v>9672</v>
      </c>
      <c r="C4123" s="12" t="s">
        <v>448</v>
      </c>
      <c r="D4123" s="8" t="s">
        <v>32240</v>
      </c>
      <c r="E4123" s="10" t="s">
        <v>22732</v>
      </c>
      <c r="F4123" s="25"/>
      <c r="G4123" s="25"/>
      <c r="H4123" s="15"/>
      <c r="I4123" s="15"/>
    </row>
    <row r="4124" ht="24" customHeight="1" spans="1:9">
      <c r="A4124" s="8" t="s">
        <v>32241</v>
      </c>
      <c r="B4124" s="22" t="s">
        <v>9673</v>
      </c>
      <c r="C4124" s="12" t="s">
        <v>448</v>
      </c>
      <c r="D4124" s="8" t="s">
        <v>32242</v>
      </c>
      <c r="E4124" s="10" t="s">
        <v>22732</v>
      </c>
      <c r="F4124" s="25"/>
      <c r="G4124" s="25"/>
      <c r="H4124" s="15"/>
      <c r="I4124" s="15"/>
    </row>
    <row r="4125" ht="24" customHeight="1" spans="1:9">
      <c r="A4125" s="8" t="s">
        <v>32243</v>
      </c>
      <c r="B4125" s="22" t="s">
        <v>9674</v>
      </c>
      <c r="C4125" s="12" t="s">
        <v>448</v>
      </c>
      <c r="D4125" s="8" t="s">
        <v>32244</v>
      </c>
      <c r="E4125" s="10" t="s">
        <v>22732</v>
      </c>
      <c r="F4125" s="25"/>
      <c r="G4125" s="25"/>
      <c r="H4125" s="15"/>
      <c r="I4125" s="15"/>
    </row>
    <row r="4126" ht="24" customHeight="1" spans="1:9">
      <c r="A4126" s="8" t="s">
        <v>32245</v>
      </c>
      <c r="B4126" s="22" t="s">
        <v>9675</v>
      </c>
      <c r="C4126" s="12" t="s">
        <v>448</v>
      </c>
      <c r="D4126" s="8" t="s">
        <v>32246</v>
      </c>
      <c r="E4126" s="10" t="s">
        <v>22732</v>
      </c>
      <c r="F4126" s="25"/>
      <c r="G4126" s="25"/>
      <c r="H4126" s="15"/>
      <c r="I4126" s="15"/>
    </row>
    <row r="4127" ht="24" customHeight="1" spans="1:9">
      <c r="A4127" s="8" t="s">
        <v>32247</v>
      </c>
      <c r="B4127" s="22" t="s">
        <v>9676</v>
      </c>
      <c r="C4127" s="12" t="s">
        <v>448</v>
      </c>
      <c r="D4127" s="8" t="s">
        <v>32248</v>
      </c>
      <c r="E4127" s="10" t="s">
        <v>22732</v>
      </c>
      <c r="F4127" s="25"/>
      <c r="G4127" s="25"/>
      <c r="H4127" s="15"/>
      <c r="I4127" s="15"/>
    </row>
    <row r="4128" ht="24" customHeight="1" spans="1:9">
      <c r="A4128" s="8" t="s">
        <v>32249</v>
      </c>
      <c r="B4128" s="22" t="s">
        <v>9677</v>
      </c>
      <c r="C4128" s="12" t="s">
        <v>448</v>
      </c>
      <c r="D4128" s="8" t="s">
        <v>32250</v>
      </c>
      <c r="E4128" s="10" t="s">
        <v>22732</v>
      </c>
      <c r="F4128" s="25"/>
      <c r="G4128" s="25"/>
      <c r="H4128" s="15"/>
      <c r="I4128" s="15"/>
    </row>
    <row r="4129" ht="24" customHeight="1" spans="1:9">
      <c r="A4129" s="8" t="s">
        <v>32251</v>
      </c>
      <c r="B4129" s="22" t="s">
        <v>9678</v>
      </c>
      <c r="C4129" s="12" t="s">
        <v>448</v>
      </c>
      <c r="D4129" s="8" t="s">
        <v>32252</v>
      </c>
      <c r="E4129" s="10" t="s">
        <v>22732</v>
      </c>
      <c r="F4129" s="25"/>
      <c r="G4129" s="25"/>
      <c r="H4129" s="15"/>
      <c r="I4129" s="15"/>
    </row>
    <row r="4130" ht="24" customHeight="1" spans="1:9">
      <c r="A4130" s="8" t="s">
        <v>32253</v>
      </c>
      <c r="B4130" s="22" t="s">
        <v>9679</v>
      </c>
      <c r="C4130" s="12" t="s">
        <v>448</v>
      </c>
      <c r="D4130" s="8" t="s">
        <v>32254</v>
      </c>
      <c r="E4130" s="10" t="s">
        <v>22732</v>
      </c>
      <c r="F4130" s="25"/>
      <c r="G4130" s="25"/>
      <c r="H4130" s="15"/>
      <c r="I4130" s="15"/>
    </row>
    <row r="4131" ht="24" customHeight="1" spans="1:9">
      <c r="A4131" s="8" t="s">
        <v>32255</v>
      </c>
      <c r="B4131" s="22" t="s">
        <v>9680</v>
      </c>
      <c r="C4131" s="12" t="s">
        <v>448</v>
      </c>
      <c r="D4131" s="8" t="s">
        <v>32256</v>
      </c>
      <c r="E4131" s="10" t="s">
        <v>22732</v>
      </c>
      <c r="F4131" s="25"/>
      <c r="G4131" s="25"/>
      <c r="H4131" s="15"/>
      <c r="I4131" s="15"/>
    </row>
    <row r="4132" ht="24" customHeight="1" spans="1:9">
      <c r="A4132" s="8" t="s">
        <v>32257</v>
      </c>
      <c r="B4132" s="22" t="s">
        <v>9681</v>
      </c>
      <c r="C4132" s="12" t="s">
        <v>448</v>
      </c>
      <c r="D4132" s="8" t="s">
        <v>32258</v>
      </c>
      <c r="E4132" s="10" t="s">
        <v>22732</v>
      </c>
      <c r="F4132" s="25"/>
      <c r="G4132" s="25"/>
      <c r="H4132" s="15"/>
      <c r="I4132" s="15"/>
    </row>
    <row r="4133" ht="24" customHeight="1" spans="1:9">
      <c r="A4133" s="8" t="s">
        <v>32259</v>
      </c>
      <c r="B4133" s="22" t="s">
        <v>9682</v>
      </c>
      <c r="C4133" s="12" t="s">
        <v>448</v>
      </c>
      <c r="D4133" s="8" t="s">
        <v>32260</v>
      </c>
      <c r="E4133" s="10" t="s">
        <v>22732</v>
      </c>
      <c r="F4133" s="25"/>
      <c r="G4133" s="25"/>
      <c r="H4133" s="15"/>
      <c r="I4133" s="15"/>
    </row>
    <row r="4134" ht="24" customHeight="1" spans="1:9">
      <c r="A4134" s="8" t="s">
        <v>32261</v>
      </c>
      <c r="B4134" s="22" t="s">
        <v>9683</v>
      </c>
      <c r="C4134" s="12" t="s">
        <v>448</v>
      </c>
      <c r="D4134" s="8" t="s">
        <v>32262</v>
      </c>
      <c r="E4134" s="10" t="s">
        <v>22732</v>
      </c>
      <c r="F4134" s="25"/>
      <c r="G4134" s="25"/>
      <c r="H4134" s="15"/>
      <c r="I4134" s="15"/>
    </row>
    <row r="4135" ht="24" customHeight="1" spans="1:9">
      <c r="A4135" s="8" t="s">
        <v>32263</v>
      </c>
      <c r="B4135" s="22" t="s">
        <v>9684</v>
      </c>
      <c r="C4135" s="12" t="s">
        <v>448</v>
      </c>
      <c r="D4135" s="8" t="s">
        <v>24521</v>
      </c>
      <c r="E4135" s="10" t="s">
        <v>22732</v>
      </c>
      <c r="F4135" s="25"/>
      <c r="G4135" s="25"/>
      <c r="H4135" s="15"/>
      <c r="I4135" s="15"/>
    </row>
    <row r="4136" ht="24" customHeight="1" spans="1:9">
      <c r="A4136" s="8" t="s">
        <v>32264</v>
      </c>
      <c r="B4136" s="22" t="s">
        <v>9685</v>
      </c>
      <c r="C4136" s="12" t="s">
        <v>448</v>
      </c>
      <c r="D4136" s="8" t="s">
        <v>32265</v>
      </c>
      <c r="E4136" s="10" t="s">
        <v>22732</v>
      </c>
      <c r="F4136" s="25"/>
      <c r="G4136" s="25"/>
      <c r="H4136" s="15"/>
      <c r="I4136" s="15"/>
    </row>
    <row r="4137" ht="24" customHeight="1" spans="1:9">
      <c r="A4137" s="8" t="s">
        <v>32266</v>
      </c>
      <c r="B4137" s="22" t="s">
        <v>9686</v>
      </c>
      <c r="C4137" s="12" t="s">
        <v>448</v>
      </c>
      <c r="D4137" s="8" t="s">
        <v>32267</v>
      </c>
      <c r="E4137" s="10" t="s">
        <v>22732</v>
      </c>
      <c r="F4137" s="25"/>
      <c r="G4137" s="25"/>
      <c r="H4137" s="15"/>
      <c r="I4137" s="15"/>
    </row>
    <row r="4138" ht="24" customHeight="1" spans="1:9">
      <c r="A4138" s="8" t="s">
        <v>32268</v>
      </c>
      <c r="B4138" s="22" t="s">
        <v>9687</v>
      </c>
      <c r="C4138" s="12" t="s">
        <v>448</v>
      </c>
      <c r="D4138" s="8" t="s">
        <v>30736</v>
      </c>
      <c r="E4138" s="10" t="s">
        <v>22732</v>
      </c>
      <c r="F4138" s="25"/>
      <c r="G4138" s="25"/>
      <c r="H4138" s="15"/>
      <c r="I4138" s="15"/>
    </row>
    <row r="4139" ht="24" customHeight="1" spans="1:9">
      <c r="A4139" s="8" t="s">
        <v>32269</v>
      </c>
      <c r="B4139" s="22" t="s">
        <v>9688</v>
      </c>
      <c r="C4139" s="12" t="s">
        <v>448</v>
      </c>
      <c r="D4139" s="8" t="s">
        <v>32270</v>
      </c>
      <c r="E4139" s="10" t="s">
        <v>22732</v>
      </c>
      <c r="F4139" s="25"/>
      <c r="G4139" s="25"/>
      <c r="H4139" s="15"/>
      <c r="I4139" s="15"/>
    </row>
    <row r="4140" ht="24" customHeight="1" spans="1:9">
      <c r="A4140" s="8" t="s">
        <v>32271</v>
      </c>
      <c r="B4140" s="22" t="s">
        <v>9689</v>
      </c>
      <c r="C4140" s="12" t="s">
        <v>448</v>
      </c>
      <c r="D4140" s="8" t="s">
        <v>32272</v>
      </c>
      <c r="E4140" s="10" t="s">
        <v>22732</v>
      </c>
      <c r="F4140" s="25"/>
      <c r="G4140" s="25"/>
      <c r="H4140" s="15"/>
      <c r="I4140" s="15"/>
    </row>
    <row r="4141" ht="24" customHeight="1" spans="1:9">
      <c r="A4141" s="8" t="s">
        <v>32273</v>
      </c>
      <c r="B4141" s="22" t="s">
        <v>9690</v>
      </c>
      <c r="C4141" s="12" t="s">
        <v>448</v>
      </c>
      <c r="D4141" s="8" t="s">
        <v>32274</v>
      </c>
      <c r="E4141" s="10" t="s">
        <v>22732</v>
      </c>
      <c r="F4141" s="25"/>
      <c r="G4141" s="25"/>
      <c r="H4141" s="15"/>
      <c r="I4141" s="15"/>
    </row>
    <row r="4142" ht="24" customHeight="1" spans="1:9">
      <c r="A4142" s="8" t="s">
        <v>32275</v>
      </c>
      <c r="B4142" s="22" t="s">
        <v>9691</v>
      </c>
      <c r="C4142" s="12" t="s">
        <v>448</v>
      </c>
      <c r="D4142" s="8" t="s">
        <v>32276</v>
      </c>
      <c r="E4142" s="10" t="s">
        <v>22732</v>
      </c>
      <c r="F4142" s="25"/>
      <c r="G4142" s="25"/>
      <c r="H4142" s="15"/>
      <c r="I4142" s="15"/>
    </row>
    <row r="4143" ht="24" customHeight="1" spans="1:9">
      <c r="A4143" s="8" t="s">
        <v>32277</v>
      </c>
      <c r="B4143" s="22" t="s">
        <v>9692</v>
      </c>
      <c r="C4143" s="12" t="s">
        <v>448</v>
      </c>
      <c r="D4143" s="8" t="s">
        <v>32278</v>
      </c>
      <c r="E4143" s="10" t="s">
        <v>22732</v>
      </c>
      <c r="F4143" s="25"/>
      <c r="G4143" s="25"/>
      <c r="H4143" s="15"/>
      <c r="I4143" s="15"/>
    </row>
    <row r="4144" ht="24" customHeight="1" spans="1:9">
      <c r="A4144" s="8" t="s">
        <v>32279</v>
      </c>
      <c r="B4144" s="22" t="s">
        <v>9693</v>
      </c>
      <c r="C4144" s="12" t="s">
        <v>448</v>
      </c>
      <c r="D4144" s="8" t="s">
        <v>32280</v>
      </c>
      <c r="E4144" s="10" t="s">
        <v>22732</v>
      </c>
      <c r="F4144" s="25"/>
      <c r="G4144" s="25"/>
      <c r="H4144" s="15"/>
      <c r="I4144" s="15"/>
    </row>
    <row r="4145" ht="24" customHeight="1" spans="1:9">
      <c r="A4145" s="8" t="s">
        <v>32281</v>
      </c>
      <c r="B4145" s="22" t="s">
        <v>9694</v>
      </c>
      <c r="C4145" s="12" t="s">
        <v>448</v>
      </c>
      <c r="D4145" s="8" t="s">
        <v>25129</v>
      </c>
      <c r="E4145" s="10" t="s">
        <v>22732</v>
      </c>
      <c r="F4145" s="25"/>
      <c r="G4145" s="25"/>
      <c r="H4145" s="15"/>
      <c r="I4145" s="15"/>
    </row>
    <row r="4146" ht="24" customHeight="1" spans="1:9">
      <c r="A4146" s="8" t="s">
        <v>32282</v>
      </c>
      <c r="B4146" s="22" t="s">
        <v>9695</v>
      </c>
      <c r="C4146" s="12" t="s">
        <v>448</v>
      </c>
      <c r="D4146" s="8" t="s">
        <v>32283</v>
      </c>
      <c r="E4146" s="10" t="s">
        <v>22732</v>
      </c>
      <c r="F4146" s="25"/>
      <c r="G4146" s="25"/>
      <c r="H4146" s="15"/>
      <c r="I4146" s="15"/>
    </row>
    <row r="4147" ht="24" customHeight="1" spans="1:9">
      <c r="A4147" s="8" t="s">
        <v>32284</v>
      </c>
      <c r="B4147" s="22" t="s">
        <v>9696</v>
      </c>
      <c r="C4147" s="12" t="s">
        <v>448</v>
      </c>
      <c r="D4147" s="8" t="s">
        <v>32285</v>
      </c>
      <c r="E4147" s="10" t="s">
        <v>22732</v>
      </c>
      <c r="F4147" s="25"/>
      <c r="G4147" s="25"/>
      <c r="H4147" s="15"/>
      <c r="I4147" s="15"/>
    </row>
    <row r="4148" ht="24" customHeight="1" spans="1:9">
      <c r="A4148" s="8" t="s">
        <v>32286</v>
      </c>
      <c r="B4148" s="22" t="s">
        <v>9697</v>
      </c>
      <c r="C4148" s="12" t="s">
        <v>448</v>
      </c>
      <c r="D4148" s="8" t="s">
        <v>22872</v>
      </c>
      <c r="E4148" s="10" t="s">
        <v>22732</v>
      </c>
      <c r="F4148" s="25"/>
      <c r="G4148" s="25"/>
      <c r="H4148" s="15"/>
      <c r="I4148" s="15"/>
    </row>
    <row r="4149" ht="24" customHeight="1" spans="1:9">
      <c r="A4149" s="8" t="s">
        <v>32287</v>
      </c>
      <c r="B4149" s="22" t="s">
        <v>9698</v>
      </c>
      <c r="C4149" s="12" t="s">
        <v>448</v>
      </c>
      <c r="D4149" s="8" t="s">
        <v>24709</v>
      </c>
      <c r="E4149" s="10" t="s">
        <v>22732</v>
      </c>
      <c r="F4149" s="25"/>
      <c r="G4149" s="25"/>
      <c r="H4149" s="15"/>
      <c r="I4149" s="15"/>
    </row>
    <row r="4150" ht="24" customHeight="1" spans="1:9">
      <c r="A4150" s="8" t="s">
        <v>32288</v>
      </c>
      <c r="B4150" s="22" t="s">
        <v>9699</v>
      </c>
      <c r="C4150" s="12" t="s">
        <v>448</v>
      </c>
      <c r="D4150" s="8" t="s">
        <v>32289</v>
      </c>
      <c r="E4150" s="10" t="s">
        <v>22732</v>
      </c>
      <c r="F4150" s="25"/>
      <c r="G4150" s="25"/>
      <c r="H4150" s="15"/>
      <c r="I4150" s="15"/>
    </row>
    <row r="4151" ht="24" customHeight="1" spans="1:9">
      <c r="A4151" s="8" t="s">
        <v>32290</v>
      </c>
      <c r="B4151" s="22" t="s">
        <v>9700</v>
      </c>
      <c r="C4151" s="12" t="s">
        <v>448</v>
      </c>
      <c r="D4151" s="8" t="s">
        <v>24405</v>
      </c>
      <c r="E4151" s="10" t="s">
        <v>22732</v>
      </c>
      <c r="F4151" s="25"/>
      <c r="G4151" s="25"/>
      <c r="H4151" s="15"/>
      <c r="I4151" s="15"/>
    </row>
    <row r="4152" ht="24" customHeight="1" spans="1:9">
      <c r="A4152" s="8" t="s">
        <v>32291</v>
      </c>
      <c r="B4152" s="22" t="s">
        <v>9701</v>
      </c>
      <c r="C4152" s="12" t="s">
        <v>448</v>
      </c>
      <c r="D4152" s="8" t="s">
        <v>32292</v>
      </c>
      <c r="E4152" s="10" t="s">
        <v>22732</v>
      </c>
      <c r="F4152" s="25"/>
      <c r="G4152" s="25"/>
      <c r="H4152" s="15"/>
      <c r="I4152" s="15"/>
    </row>
    <row r="4153" ht="24" customHeight="1" spans="1:9">
      <c r="A4153" s="8" t="s">
        <v>32293</v>
      </c>
      <c r="B4153" s="22" t="s">
        <v>9702</v>
      </c>
      <c r="C4153" s="12" t="s">
        <v>448</v>
      </c>
      <c r="D4153" s="8" t="s">
        <v>32294</v>
      </c>
      <c r="E4153" s="10" t="s">
        <v>22732</v>
      </c>
      <c r="F4153" s="25"/>
      <c r="G4153" s="25"/>
      <c r="H4153" s="15"/>
      <c r="I4153" s="15"/>
    </row>
    <row r="4154" ht="24" customHeight="1" spans="1:9">
      <c r="A4154" s="8" t="s">
        <v>32295</v>
      </c>
      <c r="B4154" s="22" t="s">
        <v>9703</v>
      </c>
      <c r="C4154" s="12" t="s">
        <v>448</v>
      </c>
      <c r="D4154" s="8" t="s">
        <v>32296</v>
      </c>
      <c r="E4154" s="10" t="s">
        <v>22732</v>
      </c>
      <c r="F4154" s="25"/>
      <c r="G4154" s="25"/>
      <c r="H4154" s="15"/>
      <c r="I4154" s="15"/>
    </row>
    <row r="4155" ht="24" customHeight="1" spans="1:9">
      <c r="A4155" s="8" t="s">
        <v>32297</v>
      </c>
      <c r="B4155" s="22" t="s">
        <v>9704</v>
      </c>
      <c r="C4155" s="12" t="s">
        <v>448</v>
      </c>
      <c r="D4155" s="8" t="s">
        <v>32298</v>
      </c>
      <c r="E4155" s="10" t="s">
        <v>22732</v>
      </c>
      <c r="F4155" s="25"/>
      <c r="G4155" s="25"/>
      <c r="H4155" s="15"/>
      <c r="I4155" s="15"/>
    </row>
    <row r="4156" ht="24" customHeight="1" spans="1:9">
      <c r="A4156" s="8" t="s">
        <v>32299</v>
      </c>
      <c r="B4156" s="22" t="s">
        <v>9705</v>
      </c>
      <c r="C4156" s="12" t="s">
        <v>448</v>
      </c>
      <c r="D4156" s="8" t="s">
        <v>32300</v>
      </c>
      <c r="E4156" s="10" t="s">
        <v>22732</v>
      </c>
      <c r="F4156" s="25"/>
      <c r="G4156" s="25"/>
      <c r="H4156" s="15"/>
      <c r="I4156" s="15"/>
    </row>
    <row r="4157" ht="24" customHeight="1" spans="1:9">
      <c r="A4157" s="8" t="s">
        <v>32301</v>
      </c>
      <c r="B4157" s="22" t="s">
        <v>9706</v>
      </c>
      <c r="C4157" s="12" t="s">
        <v>448</v>
      </c>
      <c r="D4157" s="8" t="s">
        <v>32302</v>
      </c>
      <c r="E4157" s="10" t="s">
        <v>22732</v>
      </c>
      <c r="F4157" s="25"/>
      <c r="G4157" s="25"/>
      <c r="H4157" s="15"/>
      <c r="I4157" s="15"/>
    </row>
    <row r="4158" ht="24" customHeight="1" spans="1:9">
      <c r="A4158" s="8" t="s">
        <v>32303</v>
      </c>
      <c r="B4158" s="22" t="s">
        <v>9707</v>
      </c>
      <c r="C4158" s="12" t="s">
        <v>448</v>
      </c>
      <c r="D4158" s="8" t="s">
        <v>32304</v>
      </c>
      <c r="E4158" s="10" t="s">
        <v>22732</v>
      </c>
      <c r="F4158" s="25"/>
      <c r="G4158" s="25"/>
      <c r="H4158" s="15"/>
      <c r="I4158" s="15"/>
    </row>
    <row r="4159" ht="24" customHeight="1" spans="1:9">
      <c r="A4159" s="8" t="s">
        <v>32305</v>
      </c>
      <c r="B4159" s="22" t="s">
        <v>9708</v>
      </c>
      <c r="C4159" s="12" t="s">
        <v>448</v>
      </c>
      <c r="D4159" s="8" t="s">
        <v>32306</v>
      </c>
      <c r="E4159" s="10" t="s">
        <v>22732</v>
      </c>
      <c r="F4159" s="25"/>
      <c r="G4159" s="25"/>
      <c r="H4159" s="15"/>
      <c r="I4159" s="15"/>
    </row>
    <row r="4160" ht="24" customHeight="1" spans="1:9">
      <c r="A4160" s="8" t="s">
        <v>32307</v>
      </c>
      <c r="B4160" s="22" t="s">
        <v>9709</v>
      </c>
      <c r="C4160" s="12" t="s">
        <v>448</v>
      </c>
      <c r="D4160" s="8" t="s">
        <v>32308</v>
      </c>
      <c r="E4160" s="10" t="s">
        <v>22732</v>
      </c>
      <c r="F4160" s="25"/>
      <c r="G4160" s="25"/>
      <c r="H4160" s="15"/>
      <c r="I4160" s="15"/>
    </row>
    <row r="4161" ht="24" customHeight="1" spans="1:9">
      <c r="A4161" s="8" t="s">
        <v>32309</v>
      </c>
      <c r="B4161" s="22" t="s">
        <v>9710</v>
      </c>
      <c r="C4161" s="12" t="s">
        <v>448</v>
      </c>
      <c r="D4161" s="8" t="s">
        <v>24121</v>
      </c>
      <c r="E4161" s="10" t="s">
        <v>22732</v>
      </c>
      <c r="F4161" s="25"/>
      <c r="G4161" s="25"/>
      <c r="H4161" s="15"/>
      <c r="I4161" s="15"/>
    </row>
    <row r="4162" ht="24" customHeight="1" spans="1:9">
      <c r="A4162" s="8" t="s">
        <v>32310</v>
      </c>
      <c r="B4162" s="22" t="s">
        <v>9711</v>
      </c>
      <c r="C4162" s="12" t="s">
        <v>448</v>
      </c>
      <c r="D4162" s="8" t="s">
        <v>32311</v>
      </c>
      <c r="E4162" s="10" t="s">
        <v>22732</v>
      </c>
      <c r="F4162" s="25"/>
      <c r="G4162" s="25"/>
      <c r="H4162" s="15"/>
      <c r="I4162" s="15"/>
    </row>
    <row r="4163" ht="24" customHeight="1" spans="1:9">
      <c r="A4163" s="8" t="s">
        <v>32312</v>
      </c>
      <c r="B4163" s="22" t="s">
        <v>9712</v>
      </c>
      <c r="C4163" s="12" t="s">
        <v>448</v>
      </c>
      <c r="D4163" s="8" t="s">
        <v>32313</v>
      </c>
      <c r="E4163" s="10" t="s">
        <v>22732</v>
      </c>
      <c r="F4163" s="25"/>
      <c r="G4163" s="25"/>
      <c r="H4163" s="15"/>
      <c r="I4163" s="15"/>
    </row>
    <row r="4164" ht="24" customHeight="1" spans="1:9">
      <c r="A4164" s="8" t="s">
        <v>32314</v>
      </c>
      <c r="B4164" s="22" t="s">
        <v>9713</v>
      </c>
      <c r="C4164" s="12" t="s">
        <v>448</v>
      </c>
      <c r="D4164" s="8" t="s">
        <v>32315</v>
      </c>
      <c r="E4164" s="10" t="s">
        <v>22732</v>
      </c>
      <c r="F4164" s="25"/>
      <c r="G4164" s="25"/>
      <c r="H4164" s="15"/>
      <c r="I4164" s="15"/>
    </row>
    <row r="4165" ht="24" customHeight="1" spans="1:9">
      <c r="A4165" s="8" t="s">
        <v>32316</v>
      </c>
      <c r="B4165" s="22" t="s">
        <v>9714</v>
      </c>
      <c r="C4165" s="12" t="s">
        <v>448</v>
      </c>
      <c r="D4165" s="8" t="s">
        <v>32317</v>
      </c>
      <c r="E4165" s="10" t="s">
        <v>22732</v>
      </c>
      <c r="F4165" s="25"/>
      <c r="G4165" s="25"/>
      <c r="H4165" s="15"/>
      <c r="I4165" s="15"/>
    </row>
    <row r="4166" ht="24" customHeight="1" spans="1:9">
      <c r="A4166" s="8" t="s">
        <v>32318</v>
      </c>
      <c r="B4166" s="22" t="s">
        <v>9715</v>
      </c>
      <c r="C4166" s="12" t="s">
        <v>448</v>
      </c>
      <c r="D4166" s="8" t="s">
        <v>31769</v>
      </c>
      <c r="E4166" s="10" t="s">
        <v>22732</v>
      </c>
      <c r="F4166" s="25"/>
      <c r="G4166" s="25"/>
      <c r="H4166" s="15"/>
      <c r="I4166" s="15"/>
    </row>
    <row r="4167" ht="24" customHeight="1" spans="1:9">
      <c r="A4167" s="8" t="s">
        <v>32319</v>
      </c>
      <c r="B4167" s="22" t="s">
        <v>9716</v>
      </c>
      <c r="C4167" s="12" t="s">
        <v>448</v>
      </c>
      <c r="D4167" s="8" t="s">
        <v>23794</v>
      </c>
      <c r="E4167" s="10" t="s">
        <v>22732</v>
      </c>
      <c r="F4167" s="25"/>
      <c r="G4167" s="25"/>
      <c r="H4167" s="15"/>
      <c r="I4167" s="15"/>
    </row>
    <row r="4168" ht="24" customHeight="1" spans="1:9">
      <c r="A4168" s="8" t="s">
        <v>32320</v>
      </c>
      <c r="B4168" s="22" t="s">
        <v>9717</v>
      </c>
      <c r="C4168" s="12" t="s">
        <v>448</v>
      </c>
      <c r="D4168" s="8" t="s">
        <v>32321</v>
      </c>
      <c r="E4168" s="10" t="s">
        <v>22732</v>
      </c>
      <c r="F4168" s="25"/>
      <c r="G4168" s="25"/>
      <c r="H4168" s="15"/>
      <c r="I4168" s="15"/>
    </row>
    <row r="4169" ht="24" customHeight="1" spans="1:9">
      <c r="A4169" s="8" t="s">
        <v>32322</v>
      </c>
      <c r="B4169" s="22" t="s">
        <v>9718</v>
      </c>
      <c r="C4169" s="12" t="s">
        <v>448</v>
      </c>
      <c r="D4169" s="8" t="s">
        <v>32323</v>
      </c>
      <c r="E4169" s="10" t="s">
        <v>22732</v>
      </c>
      <c r="F4169" s="25"/>
      <c r="G4169" s="25"/>
      <c r="H4169" s="15"/>
      <c r="I4169" s="15"/>
    </row>
    <row r="4170" ht="24" customHeight="1" spans="1:9">
      <c r="A4170" s="8" t="s">
        <v>32324</v>
      </c>
      <c r="B4170" s="22" t="s">
        <v>9719</v>
      </c>
      <c r="C4170" s="12" t="s">
        <v>448</v>
      </c>
      <c r="D4170" s="8" t="s">
        <v>32325</v>
      </c>
      <c r="E4170" s="10" t="s">
        <v>22732</v>
      </c>
      <c r="F4170" s="25"/>
      <c r="G4170" s="25"/>
      <c r="H4170" s="15"/>
      <c r="I4170" s="15"/>
    </row>
    <row r="4171" ht="24" customHeight="1" spans="1:9">
      <c r="A4171" s="8" t="s">
        <v>32326</v>
      </c>
      <c r="B4171" s="22" t="s">
        <v>9720</v>
      </c>
      <c r="C4171" s="12" t="s">
        <v>448</v>
      </c>
      <c r="D4171" s="8" t="s">
        <v>32327</v>
      </c>
      <c r="E4171" s="10" t="s">
        <v>22732</v>
      </c>
      <c r="F4171" s="25"/>
      <c r="G4171" s="25"/>
      <c r="H4171" s="15"/>
      <c r="I4171" s="15"/>
    </row>
    <row r="4172" ht="24" customHeight="1" spans="1:9">
      <c r="A4172" s="8" t="s">
        <v>32328</v>
      </c>
      <c r="B4172" s="22" t="s">
        <v>9721</v>
      </c>
      <c r="C4172" s="12" t="s">
        <v>448</v>
      </c>
      <c r="D4172" s="8" t="s">
        <v>32329</v>
      </c>
      <c r="E4172" s="10" t="s">
        <v>22732</v>
      </c>
      <c r="F4172" s="25"/>
      <c r="G4172" s="25"/>
      <c r="H4172" s="15"/>
      <c r="I4172" s="15"/>
    </row>
    <row r="4173" ht="24" customHeight="1" spans="1:9">
      <c r="A4173" s="8" t="s">
        <v>32330</v>
      </c>
      <c r="B4173" s="22" t="s">
        <v>9722</v>
      </c>
      <c r="C4173" s="12" t="s">
        <v>448</v>
      </c>
      <c r="D4173" s="8" t="s">
        <v>32331</v>
      </c>
      <c r="E4173" s="10" t="s">
        <v>22732</v>
      </c>
      <c r="F4173" s="25"/>
      <c r="G4173" s="25"/>
      <c r="H4173" s="15"/>
      <c r="I4173" s="15"/>
    </row>
    <row r="4174" ht="24" customHeight="1" spans="1:9">
      <c r="A4174" s="8" t="s">
        <v>32332</v>
      </c>
      <c r="B4174" s="22" t="s">
        <v>9723</v>
      </c>
      <c r="C4174" s="12" t="s">
        <v>448</v>
      </c>
      <c r="D4174" s="8" t="s">
        <v>32333</v>
      </c>
      <c r="E4174" s="10" t="s">
        <v>22732</v>
      </c>
      <c r="F4174" s="25"/>
      <c r="G4174" s="25"/>
      <c r="H4174" s="15"/>
      <c r="I4174" s="15"/>
    </row>
    <row r="4175" ht="24" customHeight="1" spans="1:9">
      <c r="A4175" s="8" t="s">
        <v>32334</v>
      </c>
      <c r="B4175" s="22" t="s">
        <v>9724</v>
      </c>
      <c r="C4175" s="12" t="s">
        <v>448</v>
      </c>
      <c r="D4175" s="8" t="s">
        <v>32335</v>
      </c>
      <c r="E4175" s="10" t="s">
        <v>22732</v>
      </c>
      <c r="F4175" s="25"/>
      <c r="G4175" s="25"/>
      <c r="H4175" s="15"/>
      <c r="I4175" s="15"/>
    </row>
    <row r="4176" ht="24" customHeight="1" spans="1:9">
      <c r="A4176" s="8" t="s">
        <v>32336</v>
      </c>
      <c r="B4176" s="22" t="s">
        <v>9725</v>
      </c>
      <c r="C4176" s="12" t="s">
        <v>448</v>
      </c>
      <c r="D4176" s="8" t="s">
        <v>32337</v>
      </c>
      <c r="E4176" s="10" t="s">
        <v>22732</v>
      </c>
      <c r="F4176" s="25"/>
      <c r="G4176" s="25"/>
      <c r="H4176" s="15"/>
      <c r="I4176" s="15"/>
    </row>
    <row r="4177" ht="24" customHeight="1" spans="1:9">
      <c r="A4177" s="8" t="s">
        <v>32338</v>
      </c>
      <c r="B4177" s="22" t="s">
        <v>9726</v>
      </c>
      <c r="C4177" s="12" t="s">
        <v>448</v>
      </c>
      <c r="D4177" s="8" t="s">
        <v>25506</v>
      </c>
      <c r="E4177" s="10" t="s">
        <v>22732</v>
      </c>
      <c r="F4177" s="25"/>
      <c r="G4177" s="25"/>
      <c r="H4177" s="15"/>
      <c r="I4177" s="15"/>
    </row>
    <row r="4178" ht="24" customHeight="1" spans="1:9">
      <c r="A4178" s="8" t="s">
        <v>32339</v>
      </c>
      <c r="B4178" s="22" t="s">
        <v>9727</v>
      </c>
      <c r="C4178" s="12" t="s">
        <v>448</v>
      </c>
      <c r="D4178" s="8" t="s">
        <v>32340</v>
      </c>
      <c r="E4178" s="10" t="s">
        <v>22732</v>
      </c>
      <c r="F4178" s="25"/>
      <c r="G4178" s="25"/>
      <c r="H4178" s="15"/>
      <c r="I4178" s="15"/>
    </row>
    <row r="4179" ht="24" customHeight="1" spans="1:9">
      <c r="A4179" s="8" t="s">
        <v>32341</v>
      </c>
      <c r="B4179" s="22" t="s">
        <v>9728</v>
      </c>
      <c r="C4179" s="12" t="s">
        <v>448</v>
      </c>
      <c r="D4179" s="8" t="s">
        <v>26802</v>
      </c>
      <c r="E4179" s="10" t="s">
        <v>22732</v>
      </c>
      <c r="F4179" s="25"/>
      <c r="G4179" s="25"/>
      <c r="H4179" s="15"/>
      <c r="I4179" s="15"/>
    </row>
    <row r="4180" ht="24" customHeight="1" spans="1:9">
      <c r="A4180" s="8" t="s">
        <v>32342</v>
      </c>
      <c r="B4180" s="22" t="s">
        <v>9729</v>
      </c>
      <c r="C4180" s="12" t="s">
        <v>448</v>
      </c>
      <c r="D4180" s="8" t="s">
        <v>32343</v>
      </c>
      <c r="E4180" s="10" t="s">
        <v>22732</v>
      </c>
      <c r="F4180" s="25"/>
      <c r="G4180" s="25"/>
      <c r="H4180" s="15"/>
      <c r="I4180" s="15"/>
    </row>
    <row r="4181" ht="24" customHeight="1" spans="1:9">
      <c r="A4181" s="8" t="s">
        <v>32344</v>
      </c>
      <c r="B4181" s="22" t="s">
        <v>9730</v>
      </c>
      <c r="C4181" s="12" t="s">
        <v>448</v>
      </c>
      <c r="D4181" s="8" t="s">
        <v>32345</v>
      </c>
      <c r="E4181" s="10" t="s">
        <v>22732</v>
      </c>
      <c r="F4181" s="25"/>
      <c r="G4181" s="25"/>
      <c r="H4181" s="15"/>
      <c r="I4181" s="15"/>
    </row>
    <row r="4182" ht="24" customHeight="1" spans="1:9">
      <c r="A4182" s="8" t="s">
        <v>32346</v>
      </c>
      <c r="B4182" s="22" t="s">
        <v>9731</v>
      </c>
      <c r="C4182" s="12" t="s">
        <v>448</v>
      </c>
      <c r="D4182" s="8" t="s">
        <v>30945</v>
      </c>
      <c r="E4182" s="10" t="s">
        <v>22732</v>
      </c>
      <c r="F4182" s="25"/>
      <c r="G4182" s="25"/>
      <c r="H4182" s="15"/>
      <c r="I4182" s="15"/>
    </row>
    <row r="4183" ht="24" customHeight="1" spans="1:9">
      <c r="A4183" s="8" t="s">
        <v>32347</v>
      </c>
      <c r="B4183" s="22" t="s">
        <v>9732</v>
      </c>
      <c r="C4183" s="12" t="s">
        <v>448</v>
      </c>
      <c r="D4183" s="8" t="s">
        <v>32348</v>
      </c>
      <c r="E4183" s="10" t="s">
        <v>22732</v>
      </c>
      <c r="F4183" s="25"/>
      <c r="G4183" s="25"/>
      <c r="H4183" s="15"/>
      <c r="I4183" s="15"/>
    </row>
    <row r="4184" ht="24" customHeight="1" spans="1:9">
      <c r="A4184" s="8" t="s">
        <v>32349</v>
      </c>
      <c r="B4184" s="22" t="s">
        <v>9733</v>
      </c>
      <c r="C4184" s="12" t="s">
        <v>448</v>
      </c>
      <c r="D4184" s="8" t="s">
        <v>32350</v>
      </c>
      <c r="E4184" s="10" t="s">
        <v>22732</v>
      </c>
      <c r="F4184" s="25"/>
      <c r="G4184" s="25"/>
      <c r="H4184" s="15"/>
      <c r="I4184" s="15"/>
    </row>
    <row r="4185" ht="24" customHeight="1" spans="1:9">
      <c r="A4185" s="8" t="s">
        <v>32351</v>
      </c>
      <c r="B4185" s="22" t="s">
        <v>9734</v>
      </c>
      <c r="C4185" s="12" t="s">
        <v>448</v>
      </c>
      <c r="D4185" s="8" t="s">
        <v>32352</v>
      </c>
      <c r="E4185" s="10" t="s">
        <v>22732</v>
      </c>
      <c r="F4185" s="25"/>
      <c r="G4185" s="25"/>
      <c r="H4185" s="15"/>
      <c r="I4185" s="15"/>
    </row>
    <row r="4186" ht="24" customHeight="1" spans="1:9">
      <c r="A4186" s="8" t="s">
        <v>32353</v>
      </c>
      <c r="B4186" s="22" t="s">
        <v>9735</v>
      </c>
      <c r="C4186" s="12" t="s">
        <v>448</v>
      </c>
      <c r="D4186" s="8" t="s">
        <v>32354</v>
      </c>
      <c r="E4186" s="10" t="s">
        <v>22732</v>
      </c>
      <c r="F4186" s="25"/>
      <c r="G4186" s="25"/>
      <c r="H4186" s="15"/>
      <c r="I4186" s="15"/>
    </row>
    <row r="4187" ht="24" customHeight="1" spans="1:9">
      <c r="A4187" s="8" t="s">
        <v>32355</v>
      </c>
      <c r="B4187" s="22" t="s">
        <v>9736</v>
      </c>
      <c r="C4187" s="12" t="s">
        <v>448</v>
      </c>
      <c r="D4187" s="8" t="s">
        <v>23247</v>
      </c>
      <c r="E4187" s="10" t="s">
        <v>22732</v>
      </c>
      <c r="F4187" s="25"/>
      <c r="G4187" s="25"/>
      <c r="H4187" s="15"/>
      <c r="I4187" s="15"/>
    </row>
    <row r="4188" ht="24" customHeight="1" spans="1:9">
      <c r="A4188" s="8" t="s">
        <v>32356</v>
      </c>
      <c r="B4188" s="22" t="s">
        <v>9737</v>
      </c>
      <c r="C4188" s="12" t="s">
        <v>448</v>
      </c>
      <c r="D4188" s="8" t="s">
        <v>23408</v>
      </c>
      <c r="E4188" s="10" t="s">
        <v>22732</v>
      </c>
      <c r="F4188" s="25"/>
      <c r="G4188" s="25"/>
      <c r="H4188" s="15"/>
      <c r="I4188" s="15"/>
    </row>
    <row r="4189" ht="24" customHeight="1" spans="1:9">
      <c r="A4189" s="8" t="s">
        <v>32357</v>
      </c>
      <c r="B4189" s="22" t="s">
        <v>9738</v>
      </c>
      <c r="C4189" s="12" t="s">
        <v>448</v>
      </c>
      <c r="D4189" s="8" t="s">
        <v>32358</v>
      </c>
      <c r="E4189" s="10" t="s">
        <v>22732</v>
      </c>
      <c r="F4189" s="25"/>
      <c r="G4189" s="25"/>
      <c r="H4189" s="15"/>
      <c r="I4189" s="15"/>
    </row>
    <row r="4190" ht="24" customHeight="1" spans="1:9">
      <c r="A4190" s="8" t="s">
        <v>32359</v>
      </c>
      <c r="B4190" s="22" t="s">
        <v>9739</v>
      </c>
      <c r="C4190" s="12" t="s">
        <v>448</v>
      </c>
      <c r="D4190" s="8" t="s">
        <v>32360</v>
      </c>
      <c r="E4190" s="10" t="s">
        <v>22732</v>
      </c>
      <c r="F4190" s="25"/>
      <c r="G4190" s="25"/>
      <c r="H4190" s="15"/>
      <c r="I4190" s="15"/>
    </row>
    <row r="4191" ht="24" customHeight="1" spans="1:9">
      <c r="A4191" s="8" t="s">
        <v>32361</v>
      </c>
      <c r="B4191" s="22" t="s">
        <v>9740</v>
      </c>
      <c r="C4191" s="12" t="s">
        <v>448</v>
      </c>
      <c r="D4191" s="8" t="s">
        <v>32362</v>
      </c>
      <c r="E4191" s="10" t="s">
        <v>22732</v>
      </c>
      <c r="F4191" s="25"/>
      <c r="G4191" s="25"/>
      <c r="H4191" s="15"/>
      <c r="I4191" s="15"/>
    </row>
    <row r="4192" ht="24" customHeight="1" spans="1:9">
      <c r="A4192" s="8" t="s">
        <v>32363</v>
      </c>
      <c r="B4192" s="22" t="s">
        <v>9741</v>
      </c>
      <c r="C4192" s="12" t="s">
        <v>448</v>
      </c>
      <c r="D4192" s="8" t="s">
        <v>32364</v>
      </c>
      <c r="E4192" s="10" t="s">
        <v>22732</v>
      </c>
      <c r="F4192" s="25"/>
      <c r="G4192" s="25"/>
      <c r="H4192" s="15"/>
      <c r="I4192" s="15"/>
    </row>
    <row r="4193" ht="24" customHeight="1" spans="1:9">
      <c r="A4193" s="8" t="s">
        <v>32365</v>
      </c>
      <c r="B4193" s="22" t="s">
        <v>9742</v>
      </c>
      <c r="C4193" s="12" t="s">
        <v>448</v>
      </c>
      <c r="D4193" s="8" t="s">
        <v>32366</v>
      </c>
      <c r="E4193" s="10" t="s">
        <v>22732</v>
      </c>
      <c r="F4193" s="25"/>
      <c r="G4193" s="25"/>
      <c r="H4193" s="15"/>
      <c r="I4193" s="15"/>
    </row>
    <row r="4194" ht="24" customHeight="1" spans="1:9">
      <c r="A4194" s="8" t="s">
        <v>32367</v>
      </c>
      <c r="B4194" s="22" t="s">
        <v>9743</v>
      </c>
      <c r="C4194" s="12" t="s">
        <v>448</v>
      </c>
      <c r="D4194" s="8" t="s">
        <v>32368</v>
      </c>
      <c r="E4194" s="10" t="s">
        <v>22732</v>
      </c>
      <c r="F4194" s="25"/>
      <c r="G4194" s="25"/>
      <c r="H4194" s="15"/>
      <c r="I4194" s="15"/>
    </row>
    <row r="4195" ht="24" customHeight="1" spans="1:9">
      <c r="A4195" s="8" t="s">
        <v>32369</v>
      </c>
      <c r="B4195" s="22" t="s">
        <v>9744</v>
      </c>
      <c r="C4195" s="12" t="s">
        <v>448</v>
      </c>
      <c r="D4195" s="8" t="s">
        <v>32370</v>
      </c>
      <c r="E4195" s="10" t="s">
        <v>22732</v>
      </c>
      <c r="F4195" s="25"/>
      <c r="G4195" s="25"/>
      <c r="H4195" s="15"/>
      <c r="I4195" s="15"/>
    </row>
    <row r="4196" ht="24" customHeight="1" spans="1:9">
      <c r="A4196" s="8" t="s">
        <v>32371</v>
      </c>
      <c r="B4196" s="22" t="s">
        <v>9745</v>
      </c>
      <c r="C4196" s="12" t="s">
        <v>448</v>
      </c>
      <c r="D4196" s="8" t="s">
        <v>32372</v>
      </c>
      <c r="E4196" s="10" t="s">
        <v>22732</v>
      </c>
      <c r="F4196" s="25"/>
      <c r="G4196" s="25"/>
      <c r="H4196" s="15"/>
      <c r="I4196" s="15"/>
    </row>
    <row r="4197" ht="24" customHeight="1" spans="1:9">
      <c r="A4197" s="8" t="s">
        <v>32373</v>
      </c>
      <c r="B4197" s="22" t="s">
        <v>9746</v>
      </c>
      <c r="C4197" s="12" t="s">
        <v>448</v>
      </c>
      <c r="D4197" s="8" t="s">
        <v>23043</v>
      </c>
      <c r="E4197" s="10" t="s">
        <v>22732</v>
      </c>
      <c r="F4197" s="25"/>
      <c r="G4197" s="25"/>
      <c r="H4197" s="15"/>
      <c r="I4197" s="15"/>
    </row>
    <row r="4198" ht="24" customHeight="1" spans="1:9">
      <c r="A4198" s="8" t="s">
        <v>32374</v>
      </c>
      <c r="B4198" s="22" t="s">
        <v>9747</v>
      </c>
      <c r="C4198" s="12" t="s">
        <v>448</v>
      </c>
      <c r="D4198" s="8" t="s">
        <v>32375</v>
      </c>
      <c r="E4198" s="10" t="s">
        <v>22732</v>
      </c>
      <c r="F4198" s="25"/>
      <c r="G4198" s="25"/>
      <c r="H4198" s="15"/>
      <c r="I4198" s="15"/>
    </row>
    <row r="4199" ht="24" customHeight="1" spans="1:9">
      <c r="A4199" s="8" t="s">
        <v>32376</v>
      </c>
      <c r="B4199" s="22" t="s">
        <v>9748</v>
      </c>
      <c r="C4199" s="12" t="s">
        <v>448</v>
      </c>
      <c r="D4199" s="8" t="s">
        <v>32377</v>
      </c>
      <c r="E4199" s="10" t="s">
        <v>22732</v>
      </c>
      <c r="F4199" s="25"/>
      <c r="G4199" s="25"/>
      <c r="H4199" s="15"/>
      <c r="I4199" s="15"/>
    </row>
    <row r="4200" ht="24" customHeight="1" spans="1:9">
      <c r="A4200" s="8" t="s">
        <v>32378</v>
      </c>
      <c r="B4200" s="22" t="s">
        <v>9749</v>
      </c>
      <c r="C4200" s="12" t="s">
        <v>448</v>
      </c>
      <c r="D4200" s="8" t="s">
        <v>32379</v>
      </c>
      <c r="E4200" s="10" t="s">
        <v>22732</v>
      </c>
      <c r="F4200" s="25"/>
      <c r="G4200" s="25"/>
      <c r="H4200" s="15"/>
      <c r="I4200" s="15"/>
    </row>
    <row r="4201" ht="24" customHeight="1" spans="1:9">
      <c r="A4201" s="8" t="s">
        <v>32380</v>
      </c>
      <c r="B4201" s="22" t="s">
        <v>9750</v>
      </c>
      <c r="C4201" s="12" t="s">
        <v>448</v>
      </c>
      <c r="D4201" s="8" t="s">
        <v>32381</v>
      </c>
      <c r="E4201" s="10" t="s">
        <v>22732</v>
      </c>
      <c r="F4201" s="25"/>
      <c r="G4201" s="25"/>
      <c r="H4201" s="15"/>
      <c r="I4201" s="15"/>
    </row>
    <row r="4202" ht="24" customHeight="1" spans="1:9">
      <c r="A4202" s="8" t="s">
        <v>32382</v>
      </c>
      <c r="B4202" s="22" t="s">
        <v>9751</v>
      </c>
      <c r="C4202" s="12" t="s">
        <v>448</v>
      </c>
      <c r="D4202" s="8" t="s">
        <v>31707</v>
      </c>
      <c r="E4202" s="10" t="s">
        <v>22732</v>
      </c>
      <c r="F4202" s="25"/>
      <c r="G4202" s="25"/>
      <c r="H4202" s="15"/>
      <c r="I4202" s="15"/>
    </row>
    <row r="4203" ht="24" customHeight="1" spans="1:9">
      <c r="A4203" s="8" t="s">
        <v>32383</v>
      </c>
      <c r="B4203" s="22" t="s">
        <v>9752</v>
      </c>
      <c r="C4203" s="12" t="s">
        <v>448</v>
      </c>
      <c r="D4203" s="8" t="s">
        <v>32384</v>
      </c>
      <c r="E4203" s="10" t="s">
        <v>22732</v>
      </c>
      <c r="F4203" s="25"/>
      <c r="G4203" s="25"/>
      <c r="H4203" s="15"/>
      <c r="I4203" s="15"/>
    </row>
    <row r="4204" ht="24" customHeight="1" spans="1:9">
      <c r="A4204" s="8" t="s">
        <v>32385</v>
      </c>
      <c r="B4204" s="22" t="s">
        <v>9753</v>
      </c>
      <c r="C4204" s="12" t="s">
        <v>448</v>
      </c>
      <c r="D4204" s="8" t="s">
        <v>32386</v>
      </c>
      <c r="E4204" s="10" t="s">
        <v>22732</v>
      </c>
      <c r="F4204" s="25"/>
      <c r="G4204" s="25"/>
      <c r="H4204" s="15"/>
      <c r="I4204" s="15"/>
    </row>
    <row r="4205" ht="24" customHeight="1" spans="1:9">
      <c r="A4205" s="8" t="s">
        <v>32387</v>
      </c>
      <c r="B4205" s="22" t="s">
        <v>9754</v>
      </c>
      <c r="C4205" s="12" t="s">
        <v>448</v>
      </c>
      <c r="D4205" s="8" t="s">
        <v>22790</v>
      </c>
      <c r="E4205" s="10" t="s">
        <v>22732</v>
      </c>
      <c r="F4205" s="25"/>
      <c r="G4205" s="25"/>
      <c r="H4205" s="15"/>
      <c r="I4205" s="15"/>
    </row>
    <row r="4206" ht="24" customHeight="1" spans="1:9">
      <c r="A4206" s="8" t="s">
        <v>32388</v>
      </c>
      <c r="B4206" s="22" t="s">
        <v>9755</v>
      </c>
      <c r="C4206" s="12" t="s">
        <v>448</v>
      </c>
      <c r="D4206" s="8" t="s">
        <v>32389</v>
      </c>
      <c r="E4206" s="10" t="s">
        <v>22732</v>
      </c>
      <c r="F4206" s="25"/>
      <c r="G4206" s="25"/>
      <c r="H4206" s="15"/>
      <c r="I4206" s="15"/>
    </row>
    <row r="4207" ht="24" customHeight="1" spans="1:9">
      <c r="A4207" s="8" t="s">
        <v>32390</v>
      </c>
      <c r="B4207" s="22" t="s">
        <v>9756</v>
      </c>
      <c r="C4207" s="12" t="s">
        <v>448</v>
      </c>
      <c r="D4207" s="8" t="s">
        <v>29294</v>
      </c>
      <c r="E4207" s="10" t="s">
        <v>22732</v>
      </c>
      <c r="F4207" s="25"/>
      <c r="G4207" s="25"/>
      <c r="H4207" s="15"/>
      <c r="I4207" s="15"/>
    </row>
    <row r="4208" ht="24" customHeight="1" spans="1:9">
      <c r="A4208" s="8" t="s">
        <v>32391</v>
      </c>
      <c r="B4208" s="22" t="s">
        <v>9757</v>
      </c>
      <c r="C4208" s="12" t="s">
        <v>448</v>
      </c>
      <c r="D4208" s="8" t="s">
        <v>30153</v>
      </c>
      <c r="E4208" s="10" t="s">
        <v>22732</v>
      </c>
      <c r="F4208" s="25"/>
      <c r="G4208" s="25"/>
      <c r="H4208" s="15"/>
      <c r="I4208" s="15"/>
    </row>
    <row r="4209" ht="24" customHeight="1" spans="1:9">
      <c r="A4209" s="8" t="s">
        <v>32392</v>
      </c>
      <c r="B4209" s="22" t="s">
        <v>9758</v>
      </c>
      <c r="C4209" s="12" t="s">
        <v>448</v>
      </c>
      <c r="D4209" s="8" t="s">
        <v>32393</v>
      </c>
      <c r="E4209" s="10" t="s">
        <v>22732</v>
      </c>
      <c r="F4209" s="25"/>
      <c r="G4209" s="25"/>
      <c r="H4209" s="15"/>
      <c r="I4209" s="15"/>
    </row>
    <row r="4210" ht="24" customHeight="1" spans="1:9">
      <c r="A4210" s="8" t="s">
        <v>32394</v>
      </c>
      <c r="B4210" s="22" t="s">
        <v>9759</v>
      </c>
      <c r="C4210" s="12" t="s">
        <v>448</v>
      </c>
      <c r="D4210" s="8" t="s">
        <v>32395</v>
      </c>
      <c r="E4210" s="10" t="s">
        <v>22732</v>
      </c>
      <c r="F4210" s="25"/>
      <c r="G4210" s="25"/>
      <c r="H4210" s="15"/>
      <c r="I4210" s="15"/>
    </row>
    <row r="4211" ht="24" customHeight="1" spans="1:9">
      <c r="A4211" s="8" t="s">
        <v>32396</v>
      </c>
      <c r="B4211" s="22" t="s">
        <v>9760</v>
      </c>
      <c r="C4211" s="12" t="s">
        <v>448</v>
      </c>
      <c r="D4211" s="8" t="s">
        <v>32397</v>
      </c>
      <c r="E4211" s="10" t="s">
        <v>22732</v>
      </c>
      <c r="F4211" s="25"/>
      <c r="G4211" s="25"/>
      <c r="H4211" s="15"/>
      <c r="I4211" s="15"/>
    </row>
    <row r="4212" ht="24" customHeight="1" spans="1:9">
      <c r="A4212" s="8" t="s">
        <v>32398</v>
      </c>
      <c r="B4212" s="22" t="s">
        <v>9761</v>
      </c>
      <c r="C4212" s="12" t="s">
        <v>448</v>
      </c>
      <c r="D4212" s="8" t="s">
        <v>32399</v>
      </c>
      <c r="E4212" s="10" t="s">
        <v>22732</v>
      </c>
      <c r="F4212" s="25"/>
      <c r="G4212" s="25"/>
      <c r="H4212" s="15"/>
      <c r="I4212" s="15"/>
    </row>
    <row r="4213" ht="24" customHeight="1" spans="1:9">
      <c r="A4213" s="8" t="s">
        <v>32400</v>
      </c>
      <c r="B4213" s="22" t="s">
        <v>9762</v>
      </c>
      <c r="C4213" s="12" t="s">
        <v>448</v>
      </c>
      <c r="D4213" s="8" t="s">
        <v>32401</v>
      </c>
      <c r="E4213" s="10" t="s">
        <v>22732</v>
      </c>
      <c r="F4213" s="25"/>
      <c r="G4213" s="25"/>
      <c r="H4213" s="15"/>
      <c r="I4213" s="15"/>
    </row>
    <row r="4214" ht="24" customHeight="1" spans="1:9">
      <c r="A4214" s="8" t="s">
        <v>32402</v>
      </c>
      <c r="B4214" s="22" t="s">
        <v>9763</v>
      </c>
      <c r="C4214" s="12" t="s">
        <v>448</v>
      </c>
      <c r="D4214" s="8" t="s">
        <v>32403</v>
      </c>
      <c r="E4214" s="10" t="s">
        <v>22732</v>
      </c>
      <c r="F4214" s="25"/>
      <c r="G4214" s="25"/>
      <c r="H4214" s="15"/>
      <c r="I4214" s="15"/>
    </row>
    <row r="4215" ht="24" customHeight="1" spans="1:9">
      <c r="A4215" s="8" t="s">
        <v>32404</v>
      </c>
      <c r="B4215" s="22" t="s">
        <v>9764</v>
      </c>
      <c r="C4215" s="12" t="s">
        <v>448</v>
      </c>
      <c r="D4215" s="8" t="s">
        <v>32405</v>
      </c>
      <c r="E4215" s="10" t="s">
        <v>22732</v>
      </c>
      <c r="F4215" s="25"/>
      <c r="G4215" s="25"/>
      <c r="H4215" s="15"/>
      <c r="I4215" s="15"/>
    </row>
    <row r="4216" ht="24" customHeight="1" spans="1:9">
      <c r="A4216" s="8" t="s">
        <v>32406</v>
      </c>
      <c r="B4216" s="22" t="s">
        <v>9765</v>
      </c>
      <c r="C4216" s="12" t="s">
        <v>448</v>
      </c>
      <c r="D4216" s="8" t="s">
        <v>32407</v>
      </c>
      <c r="E4216" s="10" t="s">
        <v>22732</v>
      </c>
      <c r="F4216" s="25"/>
      <c r="G4216" s="25"/>
      <c r="H4216" s="15"/>
      <c r="I4216" s="15"/>
    </row>
    <row r="4217" ht="24" customHeight="1" spans="1:9">
      <c r="A4217" s="8" t="s">
        <v>32408</v>
      </c>
      <c r="B4217" s="22" t="s">
        <v>9766</v>
      </c>
      <c r="C4217" s="12" t="s">
        <v>448</v>
      </c>
      <c r="D4217" s="8" t="s">
        <v>32409</v>
      </c>
      <c r="E4217" s="10" t="s">
        <v>22732</v>
      </c>
      <c r="F4217" s="25"/>
      <c r="G4217" s="25"/>
      <c r="H4217" s="15"/>
      <c r="I4217" s="15"/>
    </row>
    <row r="4218" ht="24" customHeight="1" spans="1:9">
      <c r="A4218" s="8" t="s">
        <v>32410</v>
      </c>
      <c r="B4218" s="22" t="s">
        <v>9767</v>
      </c>
      <c r="C4218" s="12" t="s">
        <v>448</v>
      </c>
      <c r="D4218" s="8" t="s">
        <v>32411</v>
      </c>
      <c r="E4218" s="10" t="s">
        <v>22732</v>
      </c>
      <c r="F4218" s="25"/>
      <c r="G4218" s="25"/>
      <c r="H4218" s="15"/>
      <c r="I4218" s="15"/>
    </row>
    <row r="4219" ht="24" customHeight="1" spans="1:9">
      <c r="A4219" s="8" t="s">
        <v>32412</v>
      </c>
      <c r="B4219" s="22" t="s">
        <v>9768</v>
      </c>
      <c r="C4219" s="12" t="s">
        <v>448</v>
      </c>
      <c r="D4219" s="8" t="s">
        <v>32413</v>
      </c>
      <c r="E4219" s="10" t="s">
        <v>22732</v>
      </c>
      <c r="F4219" s="25"/>
      <c r="G4219" s="25"/>
      <c r="H4219" s="15"/>
      <c r="I4219" s="15"/>
    </row>
    <row r="4220" ht="24" customHeight="1" spans="1:9">
      <c r="A4220" s="8" t="s">
        <v>32414</v>
      </c>
      <c r="B4220" s="22" t="s">
        <v>9769</v>
      </c>
      <c r="C4220" s="12" t="s">
        <v>448</v>
      </c>
      <c r="D4220" s="8" t="s">
        <v>32415</v>
      </c>
      <c r="E4220" s="10" t="s">
        <v>22732</v>
      </c>
      <c r="F4220" s="25"/>
      <c r="G4220" s="25"/>
      <c r="H4220" s="15"/>
      <c r="I4220" s="15"/>
    </row>
    <row r="4221" ht="24" customHeight="1" spans="1:9">
      <c r="A4221" s="8" t="s">
        <v>32416</v>
      </c>
      <c r="B4221" s="22" t="s">
        <v>9770</v>
      </c>
      <c r="C4221" s="12" t="s">
        <v>448</v>
      </c>
      <c r="D4221" s="8" t="s">
        <v>32417</v>
      </c>
      <c r="E4221" s="10" t="s">
        <v>22732</v>
      </c>
      <c r="F4221" s="25"/>
      <c r="G4221" s="25"/>
      <c r="H4221" s="15"/>
      <c r="I4221" s="15"/>
    </row>
    <row r="4222" ht="24" customHeight="1" spans="1:9">
      <c r="A4222" s="8" t="s">
        <v>32418</v>
      </c>
      <c r="B4222" s="22" t="s">
        <v>9771</v>
      </c>
      <c r="C4222" s="12" t="s">
        <v>448</v>
      </c>
      <c r="D4222" s="8" t="s">
        <v>32419</v>
      </c>
      <c r="E4222" s="10" t="s">
        <v>22732</v>
      </c>
      <c r="F4222" s="25"/>
      <c r="G4222" s="25"/>
      <c r="H4222" s="15"/>
      <c r="I4222" s="15"/>
    </row>
    <row r="4223" ht="24" customHeight="1" spans="1:9">
      <c r="A4223" s="8" t="s">
        <v>32420</v>
      </c>
      <c r="B4223" s="22" t="s">
        <v>9772</v>
      </c>
      <c r="C4223" s="12" t="s">
        <v>448</v>
      </c>
      <c r="D4223" s="8" t="s">
        <v>32421</v>
      </c>
      <c r="E4223" s="10" t="s">
        <v>22732</v>
      </c>
      <c r="F4223" s="25"/>
      <c r="G4223" s="25"/>
      <c r="H4223" s="15"/>
      <c r="I4223" s="15"/>
    </row>
    <row r="4224" ht="24" customHeight="1" spans="1:9">
      <c r="A4224" s="8" t="s">
        <v>32422</v>
      </c>
      <c r="B4224" s="22" t="s">
        <v>9773</v>
      </c>
      <c r="C4224" s="12" t="s">
        <v>448</v>
      </c>
      <c r="D4224" s="8" t="s">
        <v>32423</v>
      </c>
      <c r="E4224" s="10" t="s">
        <v>22732</v>
      </c>
      <c r="F4224" s="25"/>
      <c r="G4224" s="25"/>
      <c r="H4224" s="15"/>
      <c r="I4224" s="15"/>
    </row>
    <row r="4225" ht="24" customHeight="1" spans="1:9">
      <c r="A4225" s="8" t="s">
        <v>32424</v>
      </c>
      <c r="B4225" s="22" t="s">
        <v>9774</v>
      </c>
      <c r="C4225" s="12" t="s">
        <v>448</v>
      </c>
      <c r="D4225" s="8" t="s">
        <v>32425</v>
      </c>
      <c r="E4225" s="10" t="s">
        <v>22732</v>
      </c>
      <c r="F4225" s="25"/>
      <c r="G4225" s="25"/>
      <c r="H4225" s="15"/>
      <c r="I4225" s="15"/>
    </row>
    <row r="4226" ht="24" customHeight="1" spans="1:9">
      <c r="A4226" s="8" t="s">
        <v>32426</v>
      </c>
      <c r="B4226" s="22" t="s">
        <v>9775</v>
      </c>
      <c r="C4226" s="12" t="s">
        <v>448</v>
      </c>
      <c r="D4226" s="8" t="s">
        <v>32427</v>
      </c>
      <c r="E4226" s="10" t="s">
        <v>22732</v>
      </c>
      <c r="F4226" s="25"/>
      <c r="G4226" s="25"/>
      <c r="H4226" s="15"/>
      <c r="I4226" s="15"/>
    </row>
    <row r="4227" ht="24" customHeight="1" spans="1:9">
      <c r="A4227" s="8" t="s">
        <v>32428</v>
      </c>
      <c r="B4227" s="22" t="s">
        <v>9776</v>
      </c>
      <c r="C4227" s="12" t="s">
        <v>448</v>
      </c>
      <c r="D4227" s="8" t="s">
        <v>32429</v>
      </c>
      <c r="E4227" s="10" t="s">
        <v>22732</v>
      </c>
      <c r="F4227" s="25"/>
      <c r="G4227" s="25"/>
      <c r="H4227" s="15"/>
      <c r="I4227" s="15"/>
    </row>
    <row r="4228" ht="24" customHeight="1" spans="1:9">
      <c r="A4228" s="8" t="s">
        <v>32430</v>
      </c>
      <c r="B4228" s="22" t="s">
        <v>9777</v>
      </c>
      <c r="C4228" s="12" t="s">
        <v>448</v>
      </c>
      <c r="D4228" s="8" t="s">
        <v>32431</v>
      </c>
      <c r="E4228" s="10" t="s">
        <v>22732</v>
      </c>
      <c r="F4228" s="25"/>
      <c r="G4228" s="25"/>
      <c r="H4228" s="15"/>
      <c r="I4228" s="15"/>
    </row>
    <row r="4229" ht="24" customHeight="1" spans="1:9">
      <c r="A4229" s="8" t="s">
        <v>32432</v>
      </c>
      <c r="B4229" s="22" t="s">
        <v>9778</v>
      </c>
      <c r="C4229" s="12" t="s">
        <v>448</v>
      </c>
      <c r="D4229" s="8" t="s">
        <v>32431</v>
      </c>
      <c r="E4229" s="10" t="s">
        <v>22732</v>
      </c>
      <c r="F4229" s="25"/>
      <c r="G4229" s="25"/>
      <c r="H4229" s="15"/>
      <c r="I4229" s="15"/>
    </row>
    <row r="4230" ht="24" customHeight="1" spans="1:9">
      <c r="A4230" s="8" t="s">
        <v>32433</v>
      </c>
      <c r="B4230" s="22" t="s">
        <v>9779</v>
      </c>
      <c r="C4230" s="12" t="s">
        <v>448</v>
      </c>
      <c r="D4230" s="8" t="s">
        <v>32431</v>
      </c>
      <c r="E4230" s="10" t="s">
        <v>22732</v>
      </c>
      <c r="F4230" s="25"/>
      <c r="G4230" s="25"/>
      <c r="H4230" s="15"/>
      <c r="I4230" s="15"/>
    </row>
    <row r="4231" ht="24" customHeight="1" spans="1:9">
      <c r="A4231" s="8" t="s">
        <v>32434</v>
      </c>
      <c r="B4231" s="22" t="s">
        <v>9780</v>
      </c>
      <c r="C4231" s="12" t="s">
        <v>448</v>
      </c>
      <c r="D4231" s="8" t="s">
        <v>32435</v>
      </c>
      <c r="E4231" s="10" t="s">
        <v>22732</v>
      </c>
      <c r="F4231" s="25"/>
      <c r="G4231" s="25"/>
      <c r="H4231" s="15"/>
      <c r="I4231" s="15"/>
    </row>
    <row r="4232" ht="24" customHeight="1" spans="1:9">
      <c r="A4232" s="8" t="s">
        <v>32436</v>
      </c>
      <c r="B4232" s="22" t="s">
        <v>9781</v>
      </c>
      <c r="C4232" s="12" t="s">
        <v>448</v>
      </c>
      <c r="D4232" s="8" t="s">
        <v>32435</v>
      </c>
      <c r="E4232" s="10" t="s">
        <v>22732</v>
      </c>
      <c r="F4232" s="25"/>
      <c r="G4232" s="25"/>
      <c r="H4232" s="15"/>
      <c r="I4232" s="15"/>
    </row>
    <row r="4233" ht="24" customHeight="1" spans="1:9">
      <c r="A4233" s="8" t="s">
        <v>32437</v>
      </c>
      <c r="B4233" s="22" t="s">
        <v>9782</v>
      </c>
      <c r="C4233" s="12" t="s">
        <v>448</v>
      </c>
      <c r="D4233" s="8" t="s">
        <v>32438</v>
      </c>
      <c r="E4233" s="10" t="s">
        <v>22732</v>
      </c>
      <c r="F4233" s="25"/>
      <c r="G4233" s="25"/>
      <c r="H4233" s="15"/>
      <c r="I4233" s="15"/>
    </row>
    <row r="4234" ht="24" customHeight="1" spans="1:9">
      <c r="A4234" s="8" t="s">
        <v>32439</v>
      </c>
      <c r="B4234" s="22" t="s">
        <v>9783</v>
      </c>
      <c r="C4234" s="12" t="s">
        <v>448</v>
      </c>
      <c r="D4234" s="8" t="s">
        <v>32440</v>
      </c>
      <c r="E4234" s="10" t="s">
        <v>22732</v>
      </c>
      <c r="F4234" s="25"/>
      <c r="G4234" s="25"/>
      <c r="H4234" s="15"/>
      <c r="I4234" s="15"/>
    </row>
    <row r="4235" ht="24" customHeight="1" spans="1:9">
      <c r="A4235" s="8" t="s">
        <v>32441</v>
      </c>
      <c r="B4235" s="22" t="s">
        <v>9784</v>
      </c>
      <c r="C4235" s="12" t="s">
        <v>448</v>
      </c>
      <c r="D4235" s="8" t="s">
        <v>32440</v>
      </c>
      <c r="E4235" s="10" t="s">
        <v>22732</v>
      </c>
      <c r="F4235" s="25"/>
      <c r="G4235" s="25"/>
      <c r="H4235" s="15"/>
      <c r="I4235" s="15"/>
    </row>
    <row r="4236" ht="24" customHeight="1" spans="1:9">
      <c r="A4236" s="8" t="s">
        <v>32442</v>
      </c>
      <c r="B4236" s="22" t="s">
        <v>9785</v>
      </c>
      <c r="C4236" s="12" t="s">
        <v>448</v>
      </c>
      <c r="D4236" s="8" t="s">
        <v>24970</v>
      </c>
      <c r="E4236" s="10" t="s">
        <v>22732</v>
      </c>
      <c r="F4236" s="25"/>
      <c r="G4236" s="25"/>
      <c r="H4236" s="15"/>
      <c r="I4236" s="15"/>
    </row>
    <row r="4237" ht="24" customHeight="1" spans="1:9">
      <c r="A4237" s="8" t="s">
        <v>32443</v>
      </c>
      <c r="B4237" s="22" t="s">
        <v>9786</v>
      </c>
      <c r="C4237" s="12" t="s">
        <v>448</v>
      </c>
      <c r="D4237" s="8" t="s">
        <v>25579</v>
      </c>
      <c r="E4237" s="10" t="s">
        <v>22732</v>
      </c>
      <c r="F4237" s="25"/>
      <c r="G4237" s="25"/>
      <c r="H4237" s="15"/>
      <c r="I4237" s="15"/>
    </row>
    <row r="4238" ht="24" customHeight="1" spans="1:9">
      <c r="A4238" s="8" t="s">
        <v>32444</v>
      </c>
      <c r="B4238" s="22" t="s">
        <v>9787</v>
      </c>
      <c r="C4238" s="12" t="s">
        <v>448</v>
      </c>
      <c r="D4238" s="8" t="s">
        <v>32445</v>
      </c>
      <c r="E4238" s="10" t="s">
        <v>22732</v>
      </c>
      <c r="F4238" s="25"/>
      <c r="G4238" s="25"/>
      <c r="H4238" s="15"/>
      <c r="I4238" s="15"/>
    </row>
    <row r="4239" ht="24" customHeight="1" spans="1:9">
      <c r="A4239" s="8" t="s">
        <v>32446</v>
      </c>
      <c r="B4239" s="22" t="s">
        <v>9788</v>
      </c>
      <c r="C4239" s="12" t="s">
        <v>448</v>
      </c>
      <c r="D4239" s="8" t="s">
        <v>32447</v>
      </c>
      <c r="E4239" s="10" t="s">
        <v>22732</v>
      </c>
      <c r="F4239" s="25"/>
      <c r="G4239" s="25"/>
      <c r="H4239" s="15"/>
      <c r="I4239" s="15"/>
    </row>
    <row r="4240" ht="24" customHeight="1" spans="1:9">
      <c r="A4240" s="8" t="s">
        <v>32448</v>
      </c>
      <c r="B4240" s="22" t="s">
        <v>9789</v>
      </c>
      <c r="C4240" s="12" t="s">
        <v>448</v>
      </c>
      <c r="D4240" s="8" t="s">
        <v>32447</v>
      </c>
      <c r="E4240" s="10" t="s">
        <v>22732</v>
      </c>
      <c r="F4240" s="25"/>
      <c r="G4240" s="25"/>
      <c r="H4240" s="15"/>
      <c r="I4240" s="15"/>
    </row>
    <row r="4241" ht="24" customHeight="1" spans="1:9">
      <c r="A4241" s="8" t="s">
        <v>32449</v>
      </c>
      <c r="B4241" s="22" t="s">
        <v>9790</v>
      </c>
      <c r="C4241" s="12" t="s">
        <v>448</v>
      </c>
      <c r="D4241" s="8" t="s">
        <v>32450</v>
      </c>
      <c r="E4241" s="10" t="s">
        <v>22732</v>
      </c>
      <c r="F4241" s="25"/>
      <c r="G4241" s="25"/>
      <c r="H4241" s="15"/>
      <c r="I4241" s="15"/>
    </row>
    <row r="4242" ht="24" customHeight="1" spans="1:9">
      <c r="A4242" s="8" t="s">
        <v>32451</v>
      </c>
      <c r="B4242" s="22" t="s">
        <v>9791</v>
      </c>
      <c r="C4242" s="12" t="s">
        <v>448</v>
      </c>
      <c r="D4242" s="8" t="s">
        <v>32450</v>
      </c>
      <c r="E4242" s="10" t="s">
        <v>22732</v>
      </c>
      <c r="F4242" s="25"/>
      <c r="G4242" s="25"/>
      <c r="H4242" s="15"/>
      <c r="I4242" s="15"/>
    </row>
    <row r="4243" ht="24" customHeight="1" spans="1:9">
      <c r="A4243" s="8" t="s">
        <v>32452</v>
      </c>
      <c r="B4243" s="22" t="s">
        <v>9792</v>
      </c>
      <c r="C4243" s="12" t="s">
        <v>448</v>
      </c>
      <c r="D4243" s="8" t="s">
        <v>32450</v>
      </c>
      <c r="E4243" s="10" t="s">
        <v>22732</v>
      </c>
      <c r="F4243" s="25"/>
      <c r="G4243" s="25"/>
      <c r="H4243" s="15"/>
      <c r="I4243" s="15"/>
    </row>
    <row r="4244" ht="24" customHeight="1" spans="1:9">
      <c r="A4244" s="8" t="s">
        <v>32453</v>
      </c>
      <c r="B4244" s="22" t="s">
        <v>9793</v>
      </c>
      <c r="C4244" s="12" t="s">
        <v>448</v>
      </c>
      <c r="D4244" s="8" t="s">
        <v>32454</v>
      </c>
      <c r="E4244" s="10" t="s">
        <v>22732</v>
      </c>
      <c r="F4244" s="25"/>
      <c r="G4244" s="25"/>
      <c r="H4244" s="15"/>
      <c r="I4244" s="15"/>
    </row>
    <row r="4245" ht="24" customHeight="1" spans="1:9">
      <c r="A4245" s="8" t="s">
        <v>32455</v>
      </c>
      <c r="B4245" s="22" t="s">
        <v>9794</v>
      </c>
      <c r="C4245" s="12" t="s">
        <v>448</v>
      </c>
      <c r="D4245" s="8" t="s">
        <v>32454</v>
      </c>
      <c r="E4245" s="10" t="s">
        <v>22732</v>
      </c>
      <c r="F4245" s="25"/>
      <c r="G4245" s="25"/>
      <c r="H4245" s="15"/>
      <c r="I4245" s="15"/>
    </row>
    <row r="4246" ht="24" customHeight="1" spans="1:9">
      <c r="A4246" s="8" t="s">
        <v>32456</v>
      </c>
      <c r="B4246" s="22" t="s">
        <v>9795</v>
      </c>
      <c r="C4246" s="12" t="s">
        <v>448</v>
      </c>
      <c r="D4246" s="8" t="s">
        <v>32454</v>
      </c>
      <c r="E4246" s="10" t="s">
        <v>22732</v>
      </c>
      <c r="F4246" s="25"/>
      <c r="G4246" s="25"/>
      <c r="H4246" s="15"/>
      <c r="I4246" s="15"/>
    </row>
    <row r="4247" ht="24" customHeight="1" spans="1:9">
      <c r="A4247" s="8" t="s">
        <v>32457</v>
      </c>
      <c r="B4247" s="22" t="s">
        <v>9796</v>
      </c>
      <c r="C4247" s="12" t="s">
        <v>448</v>
      </c>
      <c r="D4247" s="8" t="s">
        <v>32458</v>
      </c>
      <c r="E4247" s="10" t="s">
        <v>22732</v>
      </c>
      <c r="F4247" s="25"/>
      <c r="G4247" s="25"/>
      <c r="H4247" s="15"/>
      <c r="I4247" s="15"/>
    </row>
    <row r="4248" ht="24" customHeight="1" spans="1:9">
      <c r="A4248" s="8" t="s">
        <v>32459</v>
      </c>
      <c r="B4248" s="22" t="s">
        <v>9797</v>
      </c>
      <c r="C4248" s="12" t="s">
        <v>448</v>
      </c>
      <c r="D4248" s="8" t="s">
        <v>32458</v>
      </c>
      <c r="E4248" s="10" t="s">
        <v>22732</v>
      </c>
      <c r="F4248" s="25"/>
      <c r="G4248" s="25"/>
      <c r="H4248" s="15"/>
      <c r="I4248" s="15"/>
    </row>
    <row r="4249" ht="24" customHeight="1" spans="1:9">
      <c r="A4249" s="8" t="s">
        <v>32460</v>
      </c>
      <c r="B4249" s="22" t="s">
        <v>9798</v>
      </c>
      <c r="C4249" s="12" t="s">
        <v>448</v>
      </c>
      <c r="D4249" s="8" t="s">
        <v>27269</v>
      </c>
      <c r="E4249" s="10" t="s">
        <v>22732</v>
      </c>
      <c r="F4249" s="25"/>
      <c r="G4249" s="25"/>
      <c r="H4249" s="15"/>
      <c r="I4249" s="15"/>
    </row>
    <row r="4250" ht="24" customHeight="1" spans="1:9">
      <c r="A4250" s="8" t="s">
        <v>32461</v>
      </c>
      <c r="B4250" s="22" t="s">
        <v>9799</v>
      </c>
      <c r="C4250" s="12" t="s">
        <v>448</v>
      </c>
      <c r="D4250" s="8" t="s">
        <v>27269</v>
      </c>
      <c r="E4250" s="10" t="s">
        <v>22732</v>
      </c>
      <c r="F4250" s="25"/>
      <c r="G4250" s="25"/>
      <c r="H4250" s="15"/>
      <c r="I4250" s="15"/>
    </row>
    <row r="4251" ht="24" customHeight="1" spans="1:9">
      <c r="A4251" s="8" t="s">
        <v>32462</v>
      </c>
      <c r="B4251" s="22" t="s">
        <v>9800</v>
      </c>
      <c r="C4251" s="12" t="s">
        <v>448</v>
      </c>
      <c r="D4251" s="8" t="s">
        <v>32463</v>
      </c>
      <c r="E4251" s="10" t="s">
        <v>22732</v>
      </c>
      <c r="F4251" s="25"/>
      <c r="G4251" s="25"/>
      <c r="H4251" s="15"/>
      <c r="I4251" s="15"/>
    </row>
    <row r="4252" ht="24" customHeight="1" spans="1:9">
      <c r="A4252" s="8" t="s">
        <v>32464</v>
      </c>
      <c r="B4252" s="22" t="s">
        <v>9801</v>
      </c>
      <c r="C4252" s="12" t="s">
        <v>448</v>
      </c>
      <c r="D4252" s="8" t="s">
        <v>29867</v>
      </c>
      <c r="E4252" s="10" t="s">
        <v>22732</v>
      </c>
      <c r="F4252" s="25"/>
      <c r="G4252" s="25"/>
      <c r="H4252" s="15"/>
      <c r="I4252" s="15"/>
    </row>
    <row r="4253" ht="24" customHeight="1" spans="1:9">
      <c r="A4253" s="8" t="s">
        <v>32465</v>
      </c>
      <c r="B4253" s="22" t="s">
        <v>9802</v>
      </c>
      <c r="C4253" s="12" t="s">
        <v>448</v>
      </c>
      <c r="D4253" s="8" t="s">
        <v>32466</v>
      </c>
      <c r="E4253" s="10" t="s">
        <v>22732</v>
      </c>
      <c r="F4253" s="25"/>
      <c r="G4253" s="25"/>
      <c r="H4253" s="15"/>
      <c r="I4253" s="15"/>
    </row>
    <row r="4254" ht="24" customHeight="1" spans="1:9">
      <c r="A4254" s="8" t="s">
        <v>32467</v>
      </c>
      <c r="B4254" s="22" t="s">
        <v>9803</v>
      </c>
      <c r="C4254" s="12" t="s">
        <v>448</v>
      </c>
      <c r="D4254" s="8" t="s">
        <v>32468</v>
      </c>
      <c r="E4254" s="10" t="s">
        <v>22732</v>
      </c>
      <c r="F4254" s="25"/>
      <c r="G4254" s="25"/>
      <c r="H4254" s="15"/>
      <c r="I4254" s="15"/>
    </row>
    <row r="4255" ht="24" customHeight="1" spans="1:9">
      <c r="A4255" s="8" t="s">
        <v>32469</v>
      </c>
      <c r="B4255" s="22" t="s">
        <v>9804</v>
      </c>
      <c r="C4255" s="12" t="s">
        <v>448</v>
      </c>
      <c r="D4255" s="8" t="s">
        <v>32468</v>
      </c>
      <c r="E4255" s="10" t="s">
        <v>22732</v>
      </c>
      <c r="F4255" s="25"/>
      <c r="G4255" s="25"/>
      <c r="H4255" s="15"/>
      <c r="I4255" s="15"/>
    </row>
    <row r="4256" ht="24" customHeight="1" spans="1:9">
      <c r="A4256" s="8" t="s">
        <v>32470</v>
      </c>
      <c r="B4256" s="22" t="s">
        <v>9805</v>
      </c>
      <c r="C4256" s="12" t="s">
        <v>448</v>
      </c>
      <c r="D4256" s="8" t="s">
        <v>32471</v>
      </c>
      <c r="E4256" s="10" t="s">
        <v>22732</v>
      </c>
      <c r="F4256" s="25"/>
      <c r="G4256" s="25"/>
      <c r="H4256" s="15"/>
      <c r="I4256" s="15"/>
    </row>
    <row r="4257" ht="24" customHeight="1" spans="1:9">
      <c r="A4257" s="8" t="s">
        <v>32472</v>
      </c>
      <c r="B4257" s="22" t="s">
        <v>9806</v>
      </c>
      <c r="C4257" s="12" t="s">
        <v>448</v>
      </c>
      <c r="D4257" s="8" t="s">
        <v>32471</v>
      </c>
      <c r="E4257" s="10" t="s">
        <v>22732</v>
      </c>
      <c r="F4257" s="25"/>
      <c r="G4257" s="25"/>
      <c r="H4257" s="15"/>
      <c r="I4257" s="15"/>
    </row>
    <row r="4258" ht="24" customHeight="1" spans="1:9">
      <c r="A4258" s="8" t="s">
        <v>32473</v>
      </c>
      <c r="B4258" s="22" t="s">
        <v>9807</v>
      </c>
      <c r="C4258" s="12" t="s">
        <v>448</v>
      </c>
      <c r="D4258" s="8" t="s">
        <v>32471</v>
      </c>
      <c r="E4258" s="10" t="s">
        <v>22732</v>
      </c>
      <c r="F4258" s="25"/>
      <c r="G4258" s="25"/>
      <c r="H4258" s="15"/>
      <c r="I4258" s="15"/>
    </row>
    <row r="4259" ht="24" customHeight="1" spans="1:9">
      <c r="A4259" s="8" t="s">
        <v>32474</v>
      </c>
      <c r="B4259" s="22" t="s">
        <v>9808</v>
      </c>
      <c r="C4259" s="12" t="s">
        <v>448</v>
      </c>
      <c r="D4259" s="8" t="s">
        <v>32475</v>
      </c>
      <c r="E4259" s="10" t="s">
        <v>22732</v>
      </c>
      <c r="F4259" s="25"/>
      <c r="G4259" s="25"/>
      <c r="H4259" s="15"/>
      <c r="I4259" s="15"/>
    </row>
    <row r="4260" ht="24" customHeight="1" spans="1:9">
      <c r="A4260" s="8" t="s">
        <v>32476</v>
      </c>
      <c r="B4260" s="22" t="s">
        <v>9809</v>
      </c>
      <c r="C4260" s="12" t="s">
        <v>448</v>
      </c>
      <c r="D4260" s="8" t="s">
        <v>32475</v>
      </c>
      <c r="E4260" s="10" t="s">
        <v>22732</v>
      </c>
      <c r="F4260" s="25"/>
      <c r="G4260" s="25"/>
      <c r="H4260" s="15"/>
      <c r="I4260" s="15"/>
    </row>
    <row r="4261" ht="24" customHeight="1" spans="1:9">
      <c r="A4261" s="8" t="s">
        <v>32477</v>
      </c>
      <c r="B4261" s="22" t="s">
        <v>9810</v>
      </c>
      <c r="C4261" s="12" t="s">
        <v>448</v>
      </c>
      <c r="D4261" s="8" t="s">
        <v>32475</v>
      </c>
      <c r="E4261" s="10" t="s">
        <v>22732</v>
      </c>
      <c r="F4261" s="25"/>
      <c r="G4261" s="25"/>
      <c r="H4261" s="15"/>
      <c r="I4261" s="15"/>
    </row>
    <row r="4262" ht="24" customHeight="1" spans="1:9">
      <c r="A4262" s="8" t="s">
        <v>32478</v>
      </c>
      <c r="B4262" s="22" t="s">
        <v>9811</v>
      </c>
      <c r="C4262" s="12" t="s">
        <v>448</v>
      </c>
      <c r="D4262" s="8" t="s">
        <v>32479</v>
      </c>
      <c r="E4262" s="10" t="s">
        <v>22732</v>
      </c>
      <c r="F4262" s="25"/>
      <c r="G4262" s="25"/>
      <c r="H4262" s="15"/>
      <c r="I4262" s="15"/>
    </row>
    <row r="4263" ht="24" customHeight="1" spans="1:9">
      <c r="A4263" s="8" t="s">
        <v>32480</v>
      </c>
      <c r="B4263" s="22" t="s">
        <v>9812</v>
      </c>
      <c r="C4263" s="12" t="s">
        <v>448</v>
      </c>
      <c r="D4263" s="8" t="s">
        <v>32479</v>
      </c>
      <c r="E4263" s="10" t="s">
        <v>22732</v>
      </c>
      <c r="F4263" s="25"/>
      <c r="G4263" s="25"/>
      <c r="H4263" s="15"/>
      <c r="I4263" s="15"/>
    </row>
    <row r="4264" ht="24" customHeight="1" spans="1:9">
      <c r="A4264" s="8" t="s">
        <v>32481</v>
      </c>
      <c r="B4264" s="22" t="s">
        <v>9813</v>
      </c>
      <c r="C4264" s="12" t="s">
        <v>448</v>
      </c>
      <c r="D4264" s="8" t="s">
        <v>32482</v>
      </c>
      <c r="E4264" s="10" t="s">
        <v>22732</v>
      </c>
      <c r="F4264" s="25"/>
      <c r="G4264" s="25"/>
      <c r="H4264" s="15"/>
      <c r="I4264" s="15"/>
    </row>
    <row r="4265" ht="24" customHeight="1" spans="1:9">
      <c r="A4265" s="8" t="s">
        <v>32483</v>
      </c>
      <c r="B4265" s="22" t="s">
        <v>9814</v>
      </c>
      <c r="C4265" s="12" t="s">
        <v>448</v>
      </c>
      <c r="D4265" s="8" t="s">
        <v>32482</v>
      </c>
      <c r="E4265" s="10" t="s">
        <v>22732</v>
      </c>
      <c r="F4265" s="25"/>
      <c r="G4265" s="25"/>
      <c r="H4265" s="15"/>
      <c r="I4265" s="15"/>
    </row>
    <row r="4266" ht="24" customHeight="1" spans="1:9">
      <c r="A4266" s="8" t="s">
        <v>32484</v>
      </c>
      <c r="B4266" s="22" t="s">
        <v>9815</v>
      </c>
      <c r="C4266" s="12" t="s">
        <v>448</v>
      </c>
      <c r="D4266" s="8" t="s">
        <v>32485</v>
      </c>
      <c r="E4266" s="10" t="s">
        <v>22732</v>
      </c>
      <c r="F4266" s="25"/>
      <c r="G4266" s="25"/>
      <c r="H4266" s="15"/>
      <c r="I4266" s="15"/>
    </row>
    <row r="4267" ht="24" customHeight="1" spans="1:9">
      <c r="A4267" s="8" t="s">
        <v>32486</v>
      </c>
      <c r="B4267" s="22" t="s">
        <v>32487</v>
      </c>
      <c r="C4267" s="12" t="s">
        <v>448</v>
      </c>
      <c r="D4267" s="8" t="s">
        <v>32488</v>
      </c>
      <c r="E4267" s="10" t="s">
        <v>22732</v>
      </c>
      <c r="F4267" s="25"/>
      <c r="G4267" s="25"/>
      <c r="H4267" s="15"/>
      <c r="I4267" s="15"/>
    </row>
    <row r="4268" ht="24" customHeight="1" spans="1:9">
      <c r="A4268" s="8" t="s">
        <v>32489</v>
      </c>
      <c r="B4268" s="22" t="s">
        <v>32490</v>
      </c>
      <c r="C4268" s="12" t="s">
        <v>448</v>
      </c>
      <c r="D4268" s="8" t="s">
        <v>32491</v>
      </c>
      <c r="E4268" s="10" t="s">
        <v>22732</v>
      </c>
      <c r="F4268" s="25"/>
      <c r="G4268" s="25"/>
      <c r="H4268" s="15"/>
      <c r="I4268" s="15"/>
    </row>
    <row r="4269" ht="24" customHeight="1" spans="1:9">
      <c r="A4269" s="8" t="s">
        <v>32492</v>
      </c>
      <c r="B4269" s="22" t="s">
        <v>32493</v>
      </c>
      <c r="C4269" s="12" t="s">
        <v>448</v>
      </c>
      <c r="D4269" s="8" t="s">
        <v>32494</v>
      </c>
      <c r="E4269" s="10" t="s">
        <v>22732</v>
      </c>
      <c r="F4269" s="25"/>
      <c r="G4269" s="25"/>
      <c r="H4269" s="15"/>
      <c r="I4269" s="15"/>
    </row>
    <row r="4270" ht="24" customHeight="1" spans="1:9">
      <c r="A4270" s="8" t="s">
        <v>32495</v>
      </c>
      <c r="B4270" s="22" t="s">
        <v>32496</v>
      </c>
      <c r="C4270" s="12" t="s">
        <v>448</v>
      </c>
      <c r="D4270" s="8" t="s">
        <v>32497</v>
      </c>
      <c r="E4270" s="10" t="s">
        <v>22732</v>
      </c>
      <c r="F4270" s="25"/>
      <c r="G4270" s="25"/>
      <c r="H4270" s="15"/>
      <c r="I4270" s="15"/>
    </row>
    <row r="4271" ht="24" customHeight="1" spans="1:9">
      <c r="A4271" s="8" t="s">
        <v>32498</v>
      </c>
      <c r="B4271" s="22" t="s">
        <v>32499</v>
      </c>
      <c r="C4271" s="12" t="s">
        <v>448</v>
      </c>
      <c r="D4271" s="8" t="s">
        <v>32500</v>
      </c>
      <c r="E4271" s="10" t="s">
        <v>22732</v>
      </c>
      <c r="F4271" s="25"/>
      <c r="G4271" s="25"/>
      <c r="H4271" s="15"/>
      <c r="I4271" s="15"/>
    </row>
    <row r="4272" ht="24" customHeight="1" spans="1:9">
      <c r="A4272" s="8" t="s">
        <v>32501</v>
      </c>
      <c r="B4272" s="22" t="s">
        <v>32502</v>
      </c>
      <c r="C4272" s="12" t="s">
        <v>448</v>
      </c>
      <c r="D4272" s="8" t="s">
        <v>31284</v>
      </c>
      <c r="E4272" s="10" t="s">
        <v>22732</v>
      </c>
      <c r="F4272" s="25"/>
      <c r="G4272" s="25"/>
      <c r="H4272" s="15"/>
      <c r="I4272" s="15"/>
    </row>
    <row r="4273" ht="24" customHeight="1" spans="1:9">
      <c r="A4273" s="8" t="s">
        <v>32503</v>
      </c>
      <c r="B4273" s="22" t="s">
        <v>32504</v>
      </c>
      <c r="C4273" s="12" t="s">
        <v>448</v>
      </c>
      <c r="D4273" s="8" t="s">
        <v>32505</v>
      </c>
      <c r="E4273" s="10" t="s">
        <v>22732</v>
      </c>
      <c r="F4273" s="25"/>
      <c r="G4273" s="25"/>
      <c r="H4273" s="15"/>
      <c r="I4273" s="15"/>
    </row>
    <row r="4274" ht="24" customHeight="1" spans="1:9">
      <c r="A4274" s="8" t="s">
        <v>32506</v>
      </c>
      <c r="B4274" s="22" t="s">
        <v>32507</v>
      </c>
      <c r="C4274" s="12" t="s">
        <v>448</v>
      </c>
      <c r="D4274" s="8" t="s">
        <v>32508</v>
      </c>
      <c r="E4274" s="10" t="s">
        <v>22732</v>
      </c>
      <c r="F4274" s="25"/>
      <c r="G4274" s="25"/>
      <c r="H4274" s="15"/>
      <c r="I4274" s="15"/>
    </row>
    <row r="4275" ht="24" customHeight="1" spans="1:9">
      <c r="A4275" s="8" t="s">
        <v>32509</v>
      </c>
      <c r="B4275" s="22" t="s">
        <v>32510</v>
      </c>
      <c r="C4275" s="12" t="s">
        <v>448</v>
      </c>
      <c r="D4275" s="8" t="s">
        <v>32511</v>
      </c>
      <c r="E4275" s="10" t="s">
        <v>22732</v>
      </c>
      <c r="F4275" s="25"/>
      <c r="G4275" s="25"/>
      <c r="H4275" s="15"/>
      <c r="I4275" s="15"/>
    </row>
    <row r="4276" ht="24" customHeight="1" spans="1:9">
      <c r="A4276" s="8" t="s">
        <v>32512</v>
      </c>
      <c r="B4276" s="22" t="s">
        <v>32513</v>
      </c>
      <c r="C4276" s="12" t="s">
        <v>448</v>
      </c>
      <c r="D4276" s="8" t="s">
        <v>32514</v>
      </c>
      <c r="E4276" s="10" t="s">
        <v>22732</v>
      </c>
      <c r="F4276" s="25"/>
      <c r="G4276" s="25"/>
      <c r="H4276" s="15"/>
      <c r="I4276" s="15"/>
    </row>
    <row r="4277" ht="24" customHeight="1" spans="1:9">
      <c r="A4277" s="8" t="s">
        <v>32515</v>
      </c>
      <c r="B4277" s="22" t="s">
        <v>32516</v>
      </c>
      <c r="C4277" s="12" t="s">
        <v>448</v>
      </c>
      <c r="D4277" s="8" t="s">
        <v>32517</v>
      </c>
      <c r="E4277" s="10" t="s">
        <v>22732</v>
      </c>
      <c r="F4277" s="25"/>
      <c r="G4277" s="25"/>
      <c r="H4277" s="15"/>
      <c r="I4277" s="15"/>
    </row>
    <row r="4278" ht="24" customHeight="1" spans="1:9">
      <c r="A4278" s="8" t="s">
        <v>32518</v>
      </c>
      <c r="B4278" s="22" t="s">
        <v>32519</v>
      </c>
      <c r="C4278" s="12" t="s">
        <v>448</v>
      </c>
      <c r="D4278" s="8" t="s">
        <v>32520</v>
      </c>
      <c r="E4278" s="10" t="s">
        <v>22732</v>
      </c>
      <c r="F4278" s="25"/>
      <c r="G4278" s="25"/>
      <c r="H4278" s="15"/>
      <c r="I4278" s="15"/>
    </row>
    <row r="4279" ht="24" customHeight="1" spans="1:9">
      <c r="A4279" s="8" t="s">
        <v>32521</v>
      </c>
      <c r="B4279" s="22" t="s">
        <v>32522</v>
      </c>
      <c r="C4279" s="12" t="s">
        <v>448</v>
      </c>
      <c r="D4279" s="8" t="s">
        <v>32523</v>
      </c>
      <c r="E4279" s="10" t="s">
        <v>22732</v>
      </c>
      <c r="F4279" s="25"/>
      <c r="G4279" s="25"/>
      <c r="H4279" s="15"/>
      <c r="I4279" s="15"/>
    </row>
    <row r="4280" ht="24" customHeight="1" spans="1:9">
      <c r="A4280" s="8" t="s">
        <v>32524</v>
      </c>
      <c r="B4280" s="22" t="s">
        <v>32525</v>
      </c>
      <c r="C4280" s="12" t="s">
        <v>448</v>
      </c>
      <c r="D4280" s="8" t="s">
        <v>32526</v>
      </c>
      <c r="E4280" s="10" t="s">
        <v>22732</v>
      </c>
      <c r="F4280" s="25"/>
      <c r="G4280" s="25"/>
      <c r="H4280" s="15"/>
      <c r="I4280" s="15"/>
    </row>
    <row r="4281" ht="24" customHeight="1" spans="1:9">
      <c r="A4281" s="8" t="s">
        <v>32527</v>
      </c>
      <c r="B4281" s="22" t="s">
        <v>32528</v>
      </c>
      <c r="C4281" s="12" t="s">
        <v>448</v>
      </c>
      <c r="D4281" s="8" t="s">
        <v>32529</v>
      </c>
      <c r="E4281" s="10" t="s">
        <v>22732</v>
      </c>
      <c r="F4281" s="25"/>
      <c r="G4281" s="25"/>
      <c r="H4281" s="15"/>
      <c r="I4281" s="15"/>
    </row>
    <row r="4282" ht="24" customHeight="1" spans="1:9">
      <c r="A4282" s="8" t="s">
        <v>32530</v>
      </c>
      <c r="B4282" s="22" t="s">
        <v>32531</v>
      </c>
      <c r="C4282" s="12" t="s">
        <v>448</v>
      </c>
      <c r="D4282" s="8" t="s">
        <v>32532</v>
      </c>
      <c r="E4282" s="10" t="s">
        <v>22732</v>
      </c>
      <c r="F4282" s="25"/>
      <c r="G4282" s="25"/>
      <c r="H4282" s="15"/>
      <c r="I4282" s="15"/>
    </row>
    <row r="4283" ht="24" customHeight="1" spans="1:9">
      <c r="A4283" s="8" t="s">
        <v>32533</v>
      </c>
      <c r="B4283" s="22" t="s">
        <v>32534</v>
      </c>
      <c r="C4283" s="12" t="s">
        <v>448</v>
      </c>
      <c r="D4283" s="8" t="s">
        <v>32535</v>
      </c>
      <c r="E4283" s="10" t="s">
        <v>22732</v>
      </c>
      <c r="F4283" s="25"/>
      <c r="G4283" s="25"/>
      <c r="H4283" s="15"/>
      <c r="I4283" s="15"/>
    </row>
    <row r="4284" ht="24" customHeight="1" spans="1:9">
      <c r="A4284" s="8" t="s">
        <v>32536</v>
      </c>
      <c r="B4284" s="22" t="s">
        <v>32537</v>
      </c>
      <c r="C4284" s="12" t="s">
        <v>448</v>
      </c>
      <c r="D4284" s="8" t="s">
        <v>32538</v>
      </c>
      <c r="E4284" s="10" t="s">
        <v>22732</v>
      </c>
      <c r="F4284" s="25"/>
      <c r="G4284" s="25"/>
      <c r="H4284" s="15"/>
      <c r="I4284" s="15"/>
    </row>
    <row r="4285" ht="24" customHeight="1" spans="1:9">
      <c r="A4285" s="8" t="s">
        <v>32539</v>
      </c>
      <c r="B4285" s="22" t="s">
        <v>32540</v>
      </c>
      <c r="C4285" s="12" t="s">
        <v>448</v>
      </c>
      <c r="D4285" s="8" t="s">
        <v>32541</v>
      </c>
      <c r="E4285" s="10" t="s">
        <v>22732</v>
      </c>
      <c r="F4285" s="25"/>
      <c r="G4285" s="25"/>
      <c r="H4285" s="15"/>
      <c r="I4285" s="15"/>
    </row>
    <row r="4286" ht="24" customHeight="1" spans="1:9">
      <c r="A4286" s="8" t="s">
        <v>32542</v>
      </c>
      <c r="B4286" s="22" t="s">
        <v>32543</v>
      </c>
      <c r="C4286" s="12" t="s">
        <v>448</v>
      </c>
      <c r="D4286" s="8" t="s">
        <v>32165</v>
      </c>
      <c r="E4286" s="10" t="s">
        <v>22732</v>
      </c>
      <c r="F4286" s="25"/>
      <c r="G4286" s="25"/>
      <c r="H4286" s="15"/>
      <c r="I4286" s="15"/>
    </row>
    <row r="4287" ht="24" customHeight="1" spans="1:9">
      <c r="A4287" s="8" t="s">
        <v>32544</v>
      </c>
      <c r="B4287" s="22" t="s">
        <v>32545</v>
      </c>
      <c r="C4287" s="12" t="s">
        <v>448</v>
      </c>
      <c r="D4287" s="8" t="s">
        <v>32546</v>
      </c>
      <c r="E4287" s="10" t="s">
        <v>22732</v>
      </c>
      <c r="F4287" s="25"/>
      <c r="G4287" s="25"/>
      <c r="H4287" s="15"/>
      <c r="I4287" s="15"/>
    </row>
    <row r="4288" ht="24" customHeight="1" spans="1:9">
      <c r="A4288" s="8" t="s">
        <v>32547</v>
      </c>
      <c r="B4288" s="22" t="s">
        <v>32548</v>
      </c>
      <c r="C4288" s="12" t="s">
        <v>448</v>
      </c>
      <c r="D4288" s="8" t="s">
        <v>32549</v>
      </c>
      <c r="E4288" s="10" t="s">
        <v>22732</v>
      </c>
      <c r="F4288" s="25"/>
      <c r="G4288" s="25"/>
      <c r="H4288" s="15"/>
      <c r="I4288" s="15"/>
    </row>
    <row r="4289" ht="24" customHeight="1" spans="1:9">
      <c r="A4289" s="8" t="s">
        <v>32550</v>
      </c>
      <c r="B4289" s="22" t="s">
        <v>32551</v>
      </c>
      <c r="C4289" s="12" t="s">
        <v>448</v>
      </c>
      <c r="D4289" s="8" t="s">
        <v>32552</v>
      </c>
      <c r="E4289" s="10" t="s">
        <v>22732</v>
      </c>
      <c r="F4289" s="25"/>
      <c r="G4289" s="25"/>
      <c r="H4289" s="15"/>
      <c r="I4289" s="15"/>
    </row>
    <row r="4290" ht="24" customHeight="1" spans="1:9">
      <c r="A4290" s="8" t="s">
        <v>32553</v>
      </c>
      <c r="B4290" s="22" t="s">
        <v>32554</v>
      </c>
      <c r="C4290" s="12" t="s">
        <v>448</v>
      </c>
      <c r="D4290" s="8" t="s">
        <v>32555</v>
      </c>
      <c r="E4290" s="10" t="s">
        <v>22732</v>
      </c>
      <c r="F4290" s="25"/>
      <c r="G4290" s="25"/>
      <c r="H4290" s="15"/>
      <c r="I4290" s="15"/>
    </row>
    <row r="4291" ht="24" customHeight="1" spans="1:9">
      <c r="A4291" s="8" t="s">
        <v>32556</v>
      </c>
      <c r="B4291" s="22" t="s">
        <v>32557</v>
      </c>
      <c r="C4291" s="12" t="s">
        <v>448</v>
      </c>
      <c r="D4291" s="8" t="s">
        <v>31535</v>
      </c>
      <c r="E4291" s="10" t="s">
        <v>22732</v>
      </c>
      <c r="F4291" s="25"/>
      <c r="G4291" s="25"/>
      <c r="H4291" s="15"/>
      <c r="I4291" s="15"/>
    </row>
    <row r="4292" ht="24" customHeight="1" spans="1:9">
      <c r="A4292" s="8" t="s">
        <v>32558</v>
      </c>
      <c r="B4292" s="22" t="s">
        <v>32559</v>
      </c>
      <c r="C4292" s="12" t="s">
        <v>448</v>
      </c>
      <c r="D4292" s="8" t="s">
        <v>32560</v>
      </c>
      <c r="E4292" s="10" t="s">
        <v>22732</v>
      </c>
      <c r="F4292" s="25"/>
      <c r="G4292" s="25"/>
      <c r="H4292" s="15"/>
      <c r="I4292" s="15"/>
    </row>
    <row r="4293" ht="24" customHeight="1" spans="1:9">
      <c r="A4293" s="8" t="s">
        <v>32561</v>
      </c>
      <c r="B4293" s="22" t="s">
        <v>32562</v>
      </c>
      <c r="C4293" s="12" t="s">
        <v>448</v>
      </c>
      <c r="D4293" s="8" t="s">
        <v>32563</v>
      </c>
      <c r="E4293" s="10" t="s">
        <v>22732</v>
      </c>
      <c r="F4293" s="25"/>
      <c r="G4293" s="25"/>
      <c r="H4293" s="15"/>
      <c r="I4293" s="15"/>
    </row>
    <row r="4294" ht="24" customHeight="1" spans="1:9">
      <c r="A4294" s="8" t="s">
        <v>32564</v>
      </c>
      <c r="B4294" s="22" t="s">
        <v>32565</v>
      </c>
      <c r="C4294" s="12" t="s">
        <v>448</v>
      </c>
      <c r="D4294" s="8" t="s">
        <v>32156</v>
      </c>
      <c r="E4294" s="10" t="s">
        <v>22732</v>
      </c>
      <c r="F4294" s="25"/>
      <c r="G4294" s="25"/>
      <c r="H4294" s="15"/>
      <c r="I4294" s="15"/>
    </row>
    <row r="4295" ht="24" customHeight="1" spans="1:9">
      <c r="A4295" s="8" t="s">
        <v>32566</v>
      </c>
      <c r="B4295" s="22" t="s">
        <v>32567</v>
      </c>
      <c r="C4295" s="12" t="s">
        <v>448</v>
      </c>
      <c r="D4295" s="8" t="s">
        <v>32568</v>
      </c>
      <c r="E4295" s="10" t="s">
        <v>22732</v>
      </c>
      <c r="F4295" s="25"/>
      <c r="G4295" s="25"/>
      <c r="H4295" s="15"/>
      <c r="I4295" s="15"/>
    </row>
    <row r="4296" ht="24" customHeight="1" spans="1:9">
      <c r="A4296" s="8" t="s">
        <v>32569</v>
      </c>
      <c r="B4296" s="22" t="s">
        <v>32570</v>
      </c>
      <c r="C4296" s="12" t="s">
        <v>448</v>
      </c>
      <c r="D4296" s="8" t="s">
        <v>32571</v>
      </c>
      <c r="E4296" s="10" t="s">
        <v>22732</v>
      </c>
      <c r="F4296" s="25"/>
      <c r="G4296" s="25"/>
      <c r="H4296" s="15"/>
      <c r="I4296" s="15"/>
    </row>
    <row r="4297" ht="24" customHeight="1" spans="1:9">
      <c r="A4297" s="8" t="s">
        <v>32572</v>
      </c>
      <c r="B4297" s="22" t="s">
        <v>32573</v>
      </c>
      <c r="C4297" s="12" t="s">
        <v>448</v>
      </c>
      <c r="D4297" s="8" t="s">
        <v>32574</v>
      </c>
      <c r="E4297" s="10" t="s">
        <v>22732</v>
      </c>
      <c r="F4297" s="25"/>
      <c r="G4297" s="25"/>
      <c r="H4297" s="15"/>
      <c r="I4297" s="15"/>
    </row>
    <row r="4298" ht="24" customHeight="1" spans="1:9">
      <c r="A4298" s="8" t="s">
        <v>32575</v>
      </c>
      <c r="B4298" s="22" t="s">
        <v>32576</v>
      </c>
      <c r="C4298" s="12" t="s">
        <v>448</v>
      </c>
      <c r="D4298" s="8" t="s">
        <v>32577</v>
      </c>
      <c r="E4298" s="10" t="s">
        <v>22732</v>
      </c>
      <c r="F4298" s="25"/>
      <c r="G4298" s="25"/>
      <c r="H4298" s="15"/>
      <c r="I4298" s="15"/>
    </row>
    <row r="4299" ht="24" customHeight="1" spans="1:9">
      <c r="A4299" s="8" t="s">
        <v>32578</v>
      </c>
      <c r="B4299" s="22" t="s">
        <v>32579</v>
      </c>
      <c r="C4299" s="12" t="s">
        <v>448</v>
      </c>
      <c r="D4299" s="8" t="s">
        <v>32580</v>
      </c>
      <c r="E4299" s="10" t="s">
        <v>22732</v>
      </c>
      <c r="F4299" s="25"/>
      <c r="G4299" s="25"/>
      <c r="H4299" s="15"/>
      <c r="I4299" s="15"/>
    </row>
    <row r="4300" ht="24" customHeight="1" spans="1:9">
      <c r="A4300" s="8" t="s">
        <v>32581</v>
      </c>
      <c r="B4300" s="22" t="s">
        <v>32582</v>
      </c>
      <c r="C4300" s="12" t="s">
        <v>448</v>
      </c>
      <c r="D4300" s="8" t="s">
        <v>32583</v>
      </c>
      <c r="E4300" s="10" t="s">
        <v>22732</v>
      </c>
      <c r="F4300" s="25"/>
      <c r="G4300" s="25"/>
      <c r="H4300" s="15"/>
      <c r="I4300" s="15"/>
    </row>
    <row r="4301" ht="24" customHeight="1" spans="1:9">
      <c r="A4301" s="8" t="s">
        <v>32584</v>
      </c>
      <c r="B4301" s="22" t="s">
        <v>32585</v>
      </c>
      <c r="C4301" s="12" t="s">
        <v>448</v>
      </c>
      <c r="D4301" s="8" t="s">
        <v>32586</v>
      </c>
      <c r="E4301" s="10" t="s">
        <v>22732</v>
      </c>
      <c r="F4301" s="25"/>
      <c r="G4301" s="25"/>
      <c r="H4301" s="15"/>
      <c r="I4301" s="15"/>
    </row>
    <row r="4302" ht="24" customHeight="1" spans="1:9">
      <c r="A4302" s="8" t="s">
        <v>32587</v>
      </c>
      <c r="B4302" s="22" t="s">
        <v>32588</v>
      </c>
      <c r="C4302" s="12" t="s">
        <v>448</v>
      </c>
      <c r="D4302" s="8" t="s">
        <v>32589</v>
      </c>
      <c r="E4302" s="10" t="s">
        <v>22732</v>
      </c>
      <c r="F4302" s="25"/>
      <c r="G4302" s="25"/>
      <c r="H4302" s="15"/>
      <c r="I4302" s="15"/>
    </row>
    <row r="4303" ht="24" customHeight="1" spans="1:9">
      <c r="A4303" s="8" t="s">
        <v>32590</v>
      </c>
      <c r="B4303" s="22" t="s">
        <v>32591</v>
      </c>
      <c r="C4303" s="12" t="s">
        <v>448</v>
      </c>
      <c r="D4303" s="8" t="s">
        <v>32592</v>
      </c>
      <c r="E4303" s="10" t="s">
        <v>22732</v>
      </c>
      <c r="F4303" s="25"/>
      <c r="G4303" s="25"/>
      <c r="H4303" s="15"/>
      <c r="I4303" s="15"/>
    </row>
    <row r="4304" ht="24" customHeight="1" spans="1:9">
      <c r="A4304" s="8" t="s">
        <v>32593</v>
      </c>
      <c r="B4304" s="22" t="s">
        <v>32594</v>
      </c>
      <c r="C4304" s="12" t="s">
        <v>448</v>
      </c>
      <c r="D4304" s="8" t="s">
        <v>32595</v>
      </c>
      <c r="E4304" s="10" t="s">
        <v>22732</v>
      </c>
      <c r="F4304" s="25"/>
      <c r="G4304" s="25"/>
      <c r="H4304" s="15"/>
      <c r="I4304" s="15"/>
    </row>
    <row r="4305" ht="24" customHeight="1" spans="1:9">
      <c r="A4305" s="8" t="s">
        <v>32596</v>
      </c>
      <c r="B4305" s="22" t="s">
        <v>32597</v>
      </c>
      <c r="C4305" s="12" t="s">
        <v>448</v>
      </c>
      <c r="D4305" s="8" t="s">
        <v>32598</v>
      </c>
      <c r="E4305" s="10" t="s">
        <v>22732</v>
      </c>
      <c r="F4305" s="25"/>
      <c r="G4305" s="25"/>
      <c r="H4305" s="15"/>
      <c r="I4305" s="15"/>
    </row>
    <row r="4306" ht="24" customHeight="1" spans="1:9">
      <c r="A4306" s="8" t="s">
        <v>32599</v>
      </c>
      <c r="B4306" s="22" t="s">
        <v>32600</v>
      </c>
      <c r="C4306" s="12" t="s">
        <v>448</v>
      </c>
      <c r="D4306" s="8" t="s">
        <v>32200</v>
      </c>
      <c r="E4306" s="10" t="s">
        <v>22732</v>
      </c>
      <c r="F4306" s="25"/>
      <c r="G4306" s="25"/>
      <c r="H4306" s="15"/>
      <c r="I4306" s="15"/>
    </row>
    <row r="4307" ht="24" customHeight="1" spans="1:9">
      <c r="A4307" s="8" t="s">
        <v>32601</v>
      </c>
      <c r="B4307" s="22" t="s">
        <v>32602</v>
      </c>
      <c r="C4307" s="12" t="s">
        <v>448</v>
      </c>
      <c r="D4307" s="8" t="s">
        <v>32603</v>
      </c>
      <c r="E4307" s="10" t="s">
        <v>22732</v>
      </c>
      <c r="F4307" s="25"/>
      <c r="G4307" s="25"/>
      <c r="H4307" s="15"/>
      <c r="I4307" s="15"/>
    </row>
    <row r="4308" ht="24" customHeight="1" spans="1:9">
      <c r="A4308" s="8" t="s">
        <v>32604</v>
      </c>
      <c r="B4308" s="22" t="s">
        <v>32605</v>
      </c>
      <c r="C4308" s="12" t="s">
        <v>448</v>
      </c>
      <c r="D4308" s="8" t="s">
        <v>32606</v>
      </c>
      <c r="E4308" s="10" t="s">
        <v>22732</v>
      </c>
      <c r="F4308" s="25"/>
      <c r="G4308" s="25"/>
      <c r="H4308" s="15"/>
      <c r="I4308" s="15"/>
    </row>
    <row r="4309" ht="24" customHeight="1" spans="1:9">
      <c r="A4309" s="8" t="s">
        <v>32607</v>
      </c>
      <c r="B4309" s="22" t="s">
        <v>32608</v>
      </c>
      <c r="C4309" s="12" t="s">
        <v>448</v>
      </c>
      <c r="D4309" s="8" t="s">
        <v>32609</v>
      </c>
      <c r="E4309" s="10" t="s">
        <v>22732</v>
      </c>
      <c r="F4309" s="25"/>
      <c r="G4309" s="25"/>
      <c r="H4309" s="15"/>
      <c r="I4309" s="15"/>
    </row>
    <row r="4310" ht="24" customHeight="1" spans="1:9">
      <c r="A4310" s="8" t="s">
        <v>32610</v>
      </c>
      <c r="B4310" s="22" t="s">
        <v>32611</v>
      </c>
      <c r="C4310" s="12" t="s">
        <v>448</v>
      </c>
      <c r="D4310" s="8" t="s">
        <v>32612</v>
      </c>
      <c r="E4310" s="10" t="s">
        <v>22732</v>
      </c>
      <c r="F4310" s="25"/>
      <c r="G4310" s="25"/>
      <c r="H4310" s="15"/>
      <c r="I4310" s="15"/>
    </row>
    <row r="4311" ht="24" customHeight="1" spans="1:9">
      <c r="A4311" s="8" t="s">
        <v>32613</v>
      </c>
      <c r="B4311" s="22" t="s">
        <v>32614</v>
      </c>
      <c r="C4311" s="12" t="s">
        <v>448</v>
      </c>
      <c r="D4311" s="8" t="s">
        <v>32615</v>
      </c>
      <c r="E4311" s="10" t="s">
        <v>22732</v>
      </c>
      <c r="F4311" s="25"/>
      <c r="G4311" s="25"/>
      <c r="H4311" s="15"/>
      <c r="I4311" s="15"/>
    </row>
    <row r="4312" ht="24" customHeight="1" spans="1:9">
      <c r="A4312" s="8" t="s">
        <v>32616</v>
      </c>
      <c r="B4312" s="22" t="s">
        <v>32617</v>
      </c>
      <c r="C4312" s="12" t="s">
        <v>448</v>
      </c>
      <c r="D4312" s="8" t="s">
        <v>32618</v>
      </c>
      <c r="E4312" s="10" t="s">
        <v>22732</v>
      </c>
      <c r="F4312" s="25"/>
      <c r="G4312" s="25"/>
      <c r="H4312" s="15"/>
      <c r="I4312" s="15"/>
    </row>
    <row r="4313" ht="24" customHeight="1" spans="1:9">
      <c r="A4313" s="8" t="s">
        <v>32619</v>
      </c>
      <c r="B4313" s="22" t="s">
        <v>32620</v>
      </c>
      <c r="C4313" s="12" t="s">
        <v>448</v>
      </c>
      <c r="D4313" s="8" t="s">
        <v>28070</v>
      </c>
      <c r="E4313" s="10" t="s">
        <v>22732</v>
      </c>
      <c r="F4313" s="25"/>
      <c r="G4313" s="25"/>
      <c r="H4313" s="15"/>
      <c r="I4313" s="15"/>
    </row>
    <row r="4314" ht="24" customHeight="1" spans="1:9">
      <c r="A4314" s="8" t="s">
        <v>32621</v>
      </c>
      <c r="B4314" s="22" t="s">
        <v>32622</v>
      </c>
      <c r="C4314" s="12" t="s">
        <v>448</v>
      </c>
      <c r="D4314" s="8" t="s">
        <v>28106</v>
      </c>
      <c r="E4314" s="10" t="s">
        <v>22732</v>
      </c>
      <c r="F4314" s="25"/>
      <c r="G4314" s="25"/>
      <c r="H4314" s="15"/>
      <c r="I4314" s="15"/>
    </row>
    <row r="4315" ht="24" customHeight="1" spans="1:9">
      <c r="A4315" s="8" t="s">
        <v>32623</v>
      </c>
      <c r="B4315" s="22" t="s">
        <v>32624</v>
      </c>
      <c r="C4315" s="12" t="s">
        <v>448</v>
      </c>
      <c r="D4315" s="8" t="s">
        <v>32625</v>
      </c>
      <c r="E4315" s="10" t="s">
        <v>22732</v>
      </c>
      <c r="F4315" s="25"/>
      <c r="G4315" s="25"/>
      <c r="H4315" s="15"/>
      <c r="I4315" s="15"/>
    </row>
    <row r="4316" ht="24" customHeight="1" spans="1:9">
      <c r="A4316" s="8" t="s">
        <v>32626</v>
      </c>
      <c r="B4316" s="22" t="s">
        <v>32627</v>
      </c>
      <c r="C4316" s="12" t="s">
        <v>448</v>
      </c>
      <c r="D4316" s="8" t="s">
        <v>32628</v>
      </c>
      <c r="E4316" s="10" t="s">
        <v>22732</v>
      </c>
      <c r="F4316" s="25"/>
      <c r="G4316" s="25"/>
      <c r="H4316" s="15"/>
      <c r="I4316" s="15"/>
    </row>
    <row r="4317" ht="24" customHeight="1" spans="1:9">
      <c r="A4317" s="8" t="s">
        <v>32629</v>
      </c>
      <c r="B4317" s="22" t="s">
        <v>32630</v>
      </c>
      <c r="C4317" s="12" t="s">
        <v>448</v>
      </c>
      <c r="D4317" s="8" t="s">
        <v>32631</v>
      </c>
      <c r="E4317" s="10" t="s">
        <v>22732</v>
      </c>
      <c r="F4317" s="25"/>
      <c r="G4317" s="25"/>
      <c r="H4317" s="15"/>
      <c r="I4317" s="15"/>
    </row>
    <row r="4318" ht="24" customHeight="1" spans="1:9">
      <c r="A4318" s="8" t="s">
        <v>32632</v>
      </c>
      <c r="B4318" s="22" t="s">
        <v>32633</v>
      </c>
      <c r="C4318" s="12" t="s">
        <v>448</v>
      </c>
      <c r="D4318" s="8" t="s">
        <v>32634</v>
      </c>
      <c r="E4318" s="10" t="s">
        <v>22732</v>
      </c>
      <c r="F4318" s="25"/>
      <c r="G4318" s="25"/>
      <c r="H4318" s="15"/>
      <c r="I4318" s="15"/>
    </row>
    <row r="4319" ht="24" customHeight="1" spans="1:9">
      <c r="A4319" s="8" t="s">
        <v>32635</v>
      </c>
      <c r="B4319" s="22" t="s">
        <v>32636</v>
      </c>
      <c r="C4319" s="12" t="s">
        <v>448</v>
      </c>
      <c r="D4319" s="8" t="s">
        <v>32637</v>
      </c>
      <c r="E4319" s="10" t="s">
        <v>22732</v>
      </c>
      <c r="F4319" s="25"/>
      <c r="G4319" s="25"/>
      <c r="H4319" s="15"/>
      <c r="I4319" s="15"/>
    </row>
    <row r="4320" ht="24" customHeight="1" spans="1:9">
      <c r="A4320" s="8" t="s">
        <v>32638</v>
      </c>
      <c r="B4320" s="22" t="s">
        <v>32639</v>
      </c>
      <c r="C4320" s="12" t="s">
        <v>448</v>
      </c>
      <c r="D4320" s="8" t="s">
        <v>32640</v>
      </c>
      <c r="E4320" s="10" t="s">
        <v>22732</v>
      </c>
      <c r="F4320" s="25"/>
      <c r="G4320" s="25"/>
      <c r="H4320" s="15"/>
      <c r="I4320" s="15"/>
    </row>
    <row r="4321" ht="24" customHeight="1" spans="1:9">
      <c r="A4321" s="8" t="s">
        <v>32641</v>
      </c>
      <c r="B4321" s="22" t="s">
        <v>32642</v>
      </c>
      <c r="C4321" s="12" t="s">
        <v>448</v>
      </c>
      <c r="D4321" s="8" t="s">
        <v>32643</v>
      </c>
      <c r="E4321" s="10" t="s">
        <v>22732</v>
      </c>
      <c r="F4321" s="25"/>
      <c r="G4321" s="25"/>
      <c r="H4321" s="15"/>
      <c r="I4321" s="15"/>
    </row>
    <row r="4322" ht="24" customHeight="1" spans="1:9">
      <c r="A4322" s="8" t="s">
        <v>32644</v>
      </c>
      <c r="B4322" s="22" t="s">
        <v>32645</v>
      </c>
      <c r="C4322" s="12" t="s">
        <v>448</v>
      </c>
      <c r="D4322" s="8" t="s">
        <v>32646</v>
      </c>
      <c r="E4322" s="10" t="s">
        <v>22732</v>
      </c>
      <c r="F4322" s="25"/>
      <c r="G4322" s="25"/>
      <c r="H4322" s="15"/>
      <c r="I4322" s="15"/>
    </row>
    <row r="4323" ht="24" customHeight="1" spans="1:9">
      <c r="A4323" s="8" t="s">
        <v>32647</v>
      </c>
      <c r="B4323" s="22" t="s">
        <v>32648</v>
      </c>
      <c r="C4323" s="12" t="s">
        <v>448</v>
      </c>
      <c r="D4323" s="8" t="s">
        <v>28828</v>
      </c>
      <c r="E4323" s="10" t="s">
        <v>22732</v>
      </c>
      <c r="F4323" s="25"/>
      <c r="G4323" s="25"/>
      <c r="H4323" s="15"/>
      <c r="I4323" s="15"/>
    </row>
    <row r="4324" ht="24" customHeight="1" spans="1:9">
      <c r="A4324" s="8" t="s">
        <v>32649</v>
      </c>
      <c r="B4324" s="22" t="s">
        <v>32650</v>
      </c>
      <c r="C4324" s="12" t="s">
        <v>448</v>
      </c>
      <c r="D4324" s="8" t="s">
        <v>31982</v>
      </c>
      <c r="E4324" s="10" t="s">
        <v>22732</v>
      </c>
      <c r="F4324" s="25"/>
      <c r="G4324" s="25"/>
      <c r="H4324" s="15"/>
      <c r="I4324" s="15"/>
    </row>
    <row r="4325" ht="24" customHeight="1" spans="1:9">
      <c r="A4325" s="8" t="s">
        <v>32651</v>
      </c>
      <c r="B4325" s="22" t="s">
        <v>32652</v>
      </c>
      <c r="C4325" s="12" t="s">
        <v>448</v>
      </c>
      <c r="D4325" s="8" t="s">
        <v>32653</v>
      </c>
      <c r="E4325" s="10" t="s">
        <v>22732</v>
      </c>
      <c r="F4325" s="25"/>
      <c r="G4325" s="25"/>
      <c r="H4325" s="15"/>
      <c r="I4325" s="15"/>
    </row>
    <row r="4326" ht="24" customHeight="1" spans="1:9">
      <c r="A4326" s="8" t="s">
        <v>32654</v>
      </c>
      <c r="B4326" s="22" t="s">
        <v>32655</v>
      </c>
      <c r="C4326" s="12" t="s">
        <v>448</v>
      </c>
      <c r="D4326" s="8" t="s">
        <v>32656</v>
      </c>
      <c r="E4326" s="10" t="s">
        <v>22732</v>
      </c>
      <c r="F4326" s="25"/>
      <c r="G4326" s="25"/>
      <c r="H4326" s="15"/>
      <c r="I4326" s="15"/>
    </row>
    <row r="4327" ht="24" customHeight="1" spans="1:9">
      <c r="A4327" s="8" t="s">
        <v>32657</v>
      </c>
      <c r="B4327" s="22" t="s">
        <v>32658</v>
      </c>
      <c r="C4327" s="12" t="s">
        <v>448</v>
      </c>
      <c r="D4327" s="8" t="s">
        <v>32659</v>
      </c>
      <c r="E4327" s="10" t="s">
        <v>22732</v>
      </c>
      <c r="F4327" s="25"/>
      <c r="G4327" s="25"/>
      <c r="H4327" s="15"/>
      <c r="I4327" s="15"/>
    </row>
    <row r="4328" ht="24" customHeight="1" spans="1:9">
      <c r="A4328" s="8" t="s">
        <v>32660</v>
      </c>
      <c r="B4328" s="22" t="s">
        <v>32661</v>
      </c>
      <c r="C4328" s="12" t="s">
        <v>448</v>
      </c>
      <c r="D4328" s="8" t="s">
        <v>25777</v>
      </c>
      <c r="E4328" s="10" t="s">
        <v>22732</v>
      </c>
      <c r="F4328" s="25"/>
      <c r="G4328" s="25"/>
      <c r="H4328" s="15"/>
      <c r="I4328" s="15"/>
    </row>
    <row r="4329" ht="24" customHeight="1" spans="1:9">
      <c r="A4329" s="8" t="s">
        <v>32662</v>
      </c>
      <c r="B4329" s="22" t="s">
        <v>32663</v>
      </c>
      <c r="C4329" s="12" t="s">
        <v>448</v>
      </c>
      <c r="D4329" s="8" t="s">
        <v>32224</v>
      </c>
      <c r="E4329" s="10" t="s">
        <v>22732</v>
      </c>
      <c r="F4329" s="25"/>
      <c r="G4329" s="25"/>
      <c r="H4329" s="15"/>
      <c r="I4329" s="15"/>
    </row>
    <row r="4330" ht="24" customHeight="1" spans="1:9">
      <c r="A4330" s="8" t="s">
        <v>32664</v>
      </c>
      <c r="B4330" s="22" t="s">
        <v>32665</v>
      </c>
      <c r="C4330" s="12" t="s">
        <v>448</v>
      </c>
      <c r="D4330" s="8" t="s">
        <v>32666</v>
      </c>
      <c r="E4330" s="10" t="s">
        <v>22732</v>
      </c>
      <c r="F4330" s="25"/>
      <c r="G4330" s="25"/>
      <c r="H4330" s="15"/>
      <c r="I4330" s="15"/>
    </row>
    <row r="4331" ht="24" customHeight="1" spans="1:9">
      <c r="A4331" s="8" t="s">
        <v>32667</v>
      </c>
      <c r="B4331" s="22" t="s">
        <v>32668</v>
      </c>
      <c r="C4331" s="12" t="s">
        <v>448</v>
      </c>
      <c r="D4331" s="8" t="s">
        <v>32669</v>
      </c>
      <c r="E4331" s="10" t="s">
        <v>22732</v>
      </c>
      <c r="F4331" s="25"/>
      <c r="G4331" s="25"/>
      <c r="H4331" s="15"/>
      <c r="I4331" s="15"/>
    </row>
    <row r="4332" ht="24" customHeight="1" spans="1:9">
      <c r="A4332" s="8" t="s">
        <v>32670</v>
      </c>
      <c r="B4332" s="22" t="s">
        <v>32671</v>
      </c>
      <c r="C4332" s="12" t="s">
        <v>448</v>
      </c>
      <c r="D4332" s="8" t="s">
        <v>32672</v>
      </c>
      <c r="E4332" s="10" t="s">
        <v>22732</v>
      </c>
      <c r="F4332" s="25"/>
      <c r="G4332" s="25"/>
      <c r="H4332" s="15"/>
      <c r="I4332" s="15"/>
    </row>
    <row r="4333" ht="24" customHeight="1" spans="1:9">
      <c r="A4333" s="8" t="s">
        <v>32673</v>
      </c>
      <c r="B4333" s="22" t="s">
        <v>32674</v>
      </c>
      <c r="C4333" s="12" t="s">
        <v>448</v>
      </c>
      <c r="D4333" s="8" t="s">
        <v>32675</v>
      </c>
      <c r="E4333" s="10" t="s">
        <v>22732</v>
      </c>
      <c r="F4333" s="25"/>
      <c r="G4333" s="25"/>
      <c r="H4333" s="15"/>
      <c r="I4333" s="15"/>
    </row>
    <row r="4334" ht="24" customHeight="1" spans="1:9">
      <c r="A4334" s="8" t="s">
        <v>32676</v>
      </c>
      <c r="B4334" s="22" t="s">
        <v>32677</v>
      </c>
      <c r="C4334" s="12" t="s">
        <v>448</v>
      </c>
      <c r="D4334" s="8" t="s">
        <v>32678</v>
      </c>
      <c r="E4334" s="10" t="s">
        <v>22732</v>
      </c>
      <c r="F4334" s="25"/>
      <c r="G4334" s="25"/>
      <c r="H4334" s="15"/>
      <c r="I4334" s="15"/>
    </row>
    <row r="4335" ht="24" customHeight="1" spans="1:9">
      <c r="A4335" s="8" t="s">
        <v>32679</v>
      </c>
      <c r="B4335" s="22" t="s">
        <v>32680</v>
      </c>
      <c r="C4335" s="12" t="s">
        <v>448</v>
      </c>
      <c r="D4335" s="8" t="s">
        <v>32681</v>
      </c>
      <c r="E4335" s="10" t="s">
        <v>22732</v>
      </c>
      <c r="F4335" s="25"/>
      <c r="G4335" s="25"/>
      <c r="H4335" s="15"/>
      <c r="I4335" s="15"/>
    </row>
    <row r="4336" ht="24" customHeight="1" spans="1:9">
      <c r="A4336" s="8" t="s">
        <v>32682</v>
      </c>
      <c r="B4336" s="22" t="s">
        <v>32683</v>
      </c>
      <c r="C4336" s="12" t="s">
        <v>448</v>
      </c>
      <c r="D4336" s="8" t="s">
        <v>32684</v>
      </c>
      <c r="E4336" s="10" t="s">
        <v>22732</v>
      </c>
      <c r="F4336" s="25"/>
      <c r="G4336" s="25"/>
      <c r="H4336" s="15"/>
      <c r="I4336" s="15"/>
    </row>
    <row r="4337" ht="24" customHeight="1" spans="1:9">
      <c r="A4337" s="8" t="s">
        <v>32685</v>
      </c>
      <c r="B4337" s="22" t="s">
        <v>32686</v>
      </c>
      <c r="C4337" s="12" t="s">
        <v>448</v>
      </c>
      <c r="D4337" s="8" t="s">
        <v>32687</v>
      </c>
      <c r="E4337" s="10" t="s">
        <v>22732</v>
      </c>
      <c r="F4337" s="25"/>
      <c r="G4337" s="25"/>
      <c r="H4337" s="15"/>
      <c r="I4337" s="15"/>
    </row>
    <row r="4338" ht="24" customHeight="1" spans="1:9">
      <c r="A4338" s="8" t="s">
        <v>32688</v>
      </c>
      <c r="B4338" s="22" t="s">
        <v>32689</v>
      </c>
      <c r="C4338" s="12" t="s">
        <v>448</v>
      </c>
      <c r="D4338" s="8" t="s">
        <v>32690</v>
      </c>
      <c r="E4338" s="10" t="s">
        <v>22732</v>
      </c>
      <c r="F4338" s="25"/>
      <c r="G4338" s="25"/>
      <c r="H4338" s="15"/>
      <c r="I4338" s="15"/>
    </row>
    <row r="4339" ht="24" customHeight="1" spans="1:9">
      <c r="A4339" s="8" t="s">
        <v>32691</v>
      </c>
      <c r="B4339" s="22" t="s">
        <v>32692</v>
      </c>
      <c r="C4339" s="12" t="s">
        <v>448</v>
      </c>
      <c r="D4339" s="8" t="s">
        <v>32693</v>
      </c>
      <c r="E4339" s="10" t="s">
        <v>22732</v>
      </c>
      <c r="F4339" s="25"/>
      <c r="G4339" s="25"/>
      <c r="H4339" s="15"/>
      <c r="I4339" s="15"/>
    </row>
    <row r="4340" ht="24" customHeight="1" spans="1:9">
      <c r="A4340" s="8" t="s">
        <v>32694</v>
      </c>
      <c r="B4340" s="22" t="s">
        <v>32695</v>
      </c>
      <c r="C4340" s="12" t="s">
        <v>448</v>
      </c>
      <c r="D4340" s="8" t="s">
        <v>32696</v>
      </c>
      <c r="E4340" s="10" t="s">
        <v>22732</v>
      </c>
      <c r="F4340" s="25"/>
      <c r="G4340" s="25"/>
      <c r="H4340" s="15"/>
      <c r="I4340" s="15"/>
    </row>
    <row r="4341" ht="24" customHeight="1" spans="1:9">
      <c r="A4341" s="8" t="s">
        <v>32697</v>
      </c>
      <c r="B4341" s="22" t="s">
        <v>32698</v>
      </c>
      <c r="C4341" s="12" t="s">
        <v>448</v>
      </c>
      <c r="D4341" s="8" t="s">
        <v>32699</v>
      </c>
      <c r="E4341" s="10" t="s">
        <v>22732</v>
      </c>
      <c r="F4341" s="25"/>
      <c r="G4341" s="25"/>
      <c r="H4341" s="15"/>
      <c r="I4341" s="15"/>
    </row>
    <row r="4342" ht="24" customHeight="1" spans="1:9">
      <c r="A4342" s="8" t="s">
        <v>32700</v>
      </c>
      <c r="B4342" s="22" t="s">
        <v>32701</v>
      </c>
      <c r="C4342" s="12" t="s">
        <v>448</v>
      </c>
      <c r="D4342" s="8" t="s">
        <v>32702</v>
      </c>
      <c r="E4342" s="10" t="s">
        <v>22732</v>
      </c>
      <c r="F4342" s="25"/>
      <c r="G4342" s="25"/>
      <c r="H4342" s="15"/>
      <c r="I4342" s="15"/>
    </row>
    <row r="4343" ht="24" customHeight="1" spans="1:9">
      <c r="A4343" s="8" t="s">
        <v>32703</v>
      </c>
      <c r="B4343" s="22" t="s">
        <v>32704</v>
      </c>
      <c r="C4343" s="12" t="s">
        <v>448</v>
      </c>
      <c r="D4343" s="8" t="s">
        <v>27372</v>
      </c>
      <c r="E4343" s="10" t="s">
        <v>22732</v>
      </c>
      <c r="F4343" s="25"/>
      <c r="G4343" s="25"/>
      <c r="H4343" s="15"/>
      <c r="I4343" s="15"/>
    </row>
    <row r="4344" ht="24" customHeight="1" spans="1:9">
      <c r="A4344" s="8" t="s">
        <v>32705</v>
      </c>
      <c r="B4344" s="22" t="s">
        <v>32706</v>
      </c>
      <c r="C4344" s="12" t="s">
        <v>448</v>
      </c>
      <c r="D4344" s="8" t="s">
        <v>29579</v>
      </c>
      <c r="E4344" s="10" t="s">
        <v>22732</v>
      </c>
      <c r="F4344" s="25"/>
      <c r="G4344" s="25"/>
      <c r="H4344" s="15"/>
      <c r="I4344" s="15"/>
    </row>
    <row r="4345" ht="24" customHeight="1" spans="1:9">
      <c r="A4345" s="8" t="s">
        <v>32707</v>
      </c>
      <c r="B4345" s="22" t="s">
        <v>32708</v>
      </c>
      <c r="C4345" s="12" t="s">
        <v>448</v>
      </c>
      <c r="D4345" s="8" t="s">
        <v>32709</v>
      </c>
      <c r="E4345" s="10" t="s">
        <v>22732</v>
      </c>
      <c r="F4345" s="25"/>
      <c r="G4345" s="25"/>
      <c r="H4345" s="15"/>
      <c r="I4345" s="15"/>
    </row>
    <row r="4346" ht="24" customHeight="1" spans="1:9">
      <c r="A4346" s="8" t="s">
        <v>32710</v>
      </c>
      <c r="B4346" s="22" t="s">
        <v>32711</v>
      </c>
      <c r="C4346" s="12" t="s">
        <v>448</v>
      </c>
      <c r="D4346" s="8" t="s">
        <v>32712</v>
      </c>
      <c r="E4346" s="10" t="s">
        <v>22732</v>
      </c>
      <c r="F4346" s="25"/>
      <c r="G4346" s="25"/>
      <c r="H4346" s="15"/>
      <c r="I4346" s="15"/>
    </row>
    <row r="4347" ht="24" customHeight="1" spans="1:9">
      <c r="A4347" s="8" t="s">
        <v>32713</v>
      </c>
      <c r="B4347" s="22" t="s">
        <v>32714</v>
      </c>
      <c r="C4347" s="12" t="s">
        <v>448</v>
      </c>
      <c r="D4347" s="8" t="s">
        <v>32715</v>
      </c>
      <c r="E4347" s="10" t="s">
        <v>22732</v>
      </c>
      <c r="F4347" s="25"/>
      <c r="G4347" s="25"/>
      <c r="H4347" s="15"/>
      <c r="I4347" s="15"/>
    </row>
    <row r="4348" ht="24" customHeight="1" spans="1:9">
      <c r="A4348" s="8" t="s">
        <v>32716</v>
      </c>
      <c r="B4348" s="22" t="s">
        <v>32717</v>
      </c>
      <c r="C4348" s="12" t="s">
        <v>448</v>
      </c>
      <c r="D4348" s="8" t="s">
        <v>24277</v>
      </c>
      <c r="E4348" s="10" t="s">
        <v>22732</v>
      </c>
      <c r="F4348" s="25"/>
      <c r="G4348" s="25"/>
      <c r="H4348" s="15"/>
      <c r="I4348" s="15"/>
    </row>
    <row r="4349" ht="24" customHeight="1" spans="1:9">
      <c r="A4349" s="8" t="s">
        <v>32718</v>
      </c>
      <c r="B4349" s="22" t="s">
        <v>32719</v>
      </c>
      <c r="C4349" s="12" t="s">
        <v>448</v>
      </c>
      <c r="D4349" s="8" t="s">
        <v>32720</v>
      </c>
      <c r="E4349" s="10" t="s">
        <v>22732</v>
      </c>
      <c r="F4349" s="25"/>
      <c r="G4349" s="25"/>
      <c r="H4349" s="15"/>
      <c r="I4349" s="15"/>
    </row>
    <row r="4350" ht="24" customHeight="1" spans="1:9">
      <c r="A4350" s="8" t="s">
        <v>32721</v>
      </c>
      <c r="B4350" s="22" t="s">
        <v>32722</v>
      </c>
      <c r="C4350" s="12" t="s">
        <v>448</v>
      </c>
      <c r="D4350" s="8" t="s">
        <v>32723</v>
      </c>
      <c r="E4350" s="10" t="s">
        <v>22732</v>
      </c>
      <c r="F4350" s="25"/>
      <c r="G4350" s="25"/>
      <c r="H4350" s="15"/>
      <c r="I4350" s="15"/>
    </row>
    <row r="4351" ht="24" customHeight="1" spans="1:9">
      <c r="A4351" s="8" t="s">
        <v>32724</v>
      </c>
      <c r="B4351" s="22" t="s">
        <v>32725</v>
      </c>
      <c r="C4351" s="12" t="s">
        <v>448</v>
      </c>
      <c r="D4351" s="8" t="s">
        <v>32726</v>
      </c>
      <c r="E4351" s="10" t="s">
        <v>22732</v>
      </c>
      <c r="F4351" s="25"/>
      <c r="G4351" s="25"/>
      <c r="H4351" s="15"/>
      <c r="I4351" s="15"/>
    </row>
    <row r="4352" ht="24" customHeight="1" spans="1:9">
      <c r="A4352" s="8" t="s">
        <v>32727</v>
      </c>
      <c r="B4352" s="22" t="s">
        <v>32728</v>
      </c>
      <c r="C4352" s="12" t="s">
        <v>448</v>
      </c>
      <c r="D4352" s="8" t="s">
        <v>32729</v>
      </c>
      <c r="E4352" s="10" t="s">
        <v>22732</v>
      </c>
      <c r="F4352" s="25"/>
      <c r="G4352" s="25"/>
      <c r="H4352" s="15"/>
      <c r="I4352" s="15"/>
    </row>
    <row r="4353" ht="24" customHeight="1" spans="1:9">
      <c r="A4353" s="8" t="s">
        <v>32730</v>
      </c>
      <c r="B4353" s="22" t="s">
        <v>32731</v>
      </c>
      <c r="C4353" s="12" t="s">
        <v>448</v>
      </c>
      <c r="D4353" s="8" t="s">
        <v>32732</v>
      </c>
      <c r="E4353" s="10" t="s">
        <v>22732</v>
      </c>
      <c r="F4353" s="25"/>
      <c r="G4353" s="25"/>
      <c r="H4353" s="15"/>
      <c r="I4353" s="15"/>
    </row>
    <row r="4354" ht="24" customHeight="1" spans="1:9">
      <c r="A4354" s="8" t="s">
        <v>32733</v>
      </c>
      <c r="B4354" s="22" t="s">
        <v>32734</v>
      </c>
      <c r="C4354" s="12" t="s">
        <v>448</v>
      </c>
      <c r="D4354" s="8" t="s">
        <v>32735</v>
      </c>
      <c r="E4354" s="10" t="s">
        <v>22732</v>
      </c>
      <c r="F4354" s="25"/>
      <c r="G4354" s="25"/>
      <c r="H4354" s="15"/>
      <c r="I4354" s="15"/>
    </row>
    <row r="4355" ht="24" customHeight="1" spans="1:9">
      <c r="A4355" s="8" t="s">
        <v>32736</v>
      </c>
      <c r="B4355" s="22" t="s">
        <v>32737</v>
      </c>
      <c r="C4355" s="12" t="s">
        <v>448</v>
      </c>
      <c r="D4355" s="8" t="s">
        <v>32738</v>
      </c>
      <c r="E4355" s="10" t="s">
        <v>22732</v>
      </c>
      <c r="F4355" s="25"/>
      <c r="G4355" s="25"/>
      <c r="H4355" s="15"/>
      <c r="I4355" s="15"/>
    </row>
    <row r="4356" ht="24" customHeight="1" spans="1:9">
      <c r="A4356" s="8" t="s">
        <v>32739</v>
      </c>
      <c r="B4356" s="22" t="s">
        <v>32740</v>
      </c>
      <c r="C4356" s="12" t="s">
        <v>448</v>
      </c>
      <c r="D4356" s="8" t="s">
        <v>32741</v>
      </c>
      <c r="E4356" s="10" t="s">
        <v>22732</v>
      </c>
      <c r="F4356" s="25"/>
      <c r="G4356" s="25"/>
      <c r="H4356" s="15"/>
      <c r="I4356" s="15"/>
    </row>
    <row r="4357" ht="24" customHeight="1" spans="1:9">
      <c r="A4357" s="8" t="s">
        <v>32742</v>
      </c>
      <c r="B4357" s="22" t="s">
        <v>32743</v>
      </c>
      <c r="C4357" s="12" t="s">
        <v>448</v>
      </c>
      <c r="D4357" s="8" t="s">
        <v>32744</v>
      </c>
      <c r="E4357" s="10" t="s">
        <v>22732</v>
      </c>
      <c r="F4357" s="25"/>
      <c r="G4357" s="25"/>
      <c r="H4357" s="15"/>
      <c r="I4357" s="15"/>
    </row>
    <row r="4358" ht="24" customHeight="1" spans="1:9">
      <c r="A4358" s="8" t="s">
        <v>32745</v>
      </c>
      <c r="B4358" s="22" t="s">
        <v>32746</v>
      </c>
      <c r="C4358" s="12" t="s">
        <v>448</v>
      </c>
      <c r="D4358" s="8" t="s">
        <v>32747</v>
      </c>
      <c r="E4358" s="10" t="s">
        <v>22732</v>
      </c>
      <c r="F4358" s="25"/>
      <c r="G4358" s="25"/>
      <c r="H4358" s="15"/>
      <c r="I4358" s="15"/>
    </row>
    <row r="4359" ht="24" customHeight="1" spans="1:9">
      <c r="A4359" s="8" t="s">
        <v>32748</v>
      </c>
      <c r="B4359" s="22" t="s">
        <v>32749</v>
      </c>
      <c r="C4359" s="12" t="s">
        <v>448</v>
      </c>
      <c r="D4359" s="8" t="s">
        <v>32750</v>
      </c>
      <c r="E4359" s="10" t="s">
        <v>22732</v>
      </c>
      <c r="F4359" s="25"/>
      <c r="G4359" s="25"/>
      <c r="H4359" s="15"/>
      <c r="I4359" s="15"/>
    </row>
    <row r="4360" ht="24" customHeight="1" spans="1:9">
      <c r="A4360" s="8" t="s">
        <v>32751</v>
      </c>
      <c r="B4360" s="22" t="s">
        <v>32752</v>
      </c>
      <c r="C4360" s="12" t="s">
        <v>448</v>
      </c>
      <c r="D4360" s="8" t="s">
        <v>32753</v>
      </c>
      <c r="E4360" s="10" t="s">
        <v>22732</v>
      </c>
      <c r="F4360" s="25"/>
      <c r="G4360" s="25"/>
      <c r="H4360" s="15"/>
      <c r="I4360" s="15"/>
    </row>
    <row r="4361" ht="24" customHeight="1" spans="1:9">
      <c r="A4361" s="8" t="s">
        <v>32754</v>
      </c>
      <c r="B4361" s="22" t="s">
        <v>32755</v>
      </c>
      <c r="C4361" s="12" t="s">
        <v>448</v>
      </c>
      <c r="D4361" s="8" t="s">
        <v>32756</v>
      </c>
      <c r="E4361" s="10" t="s">
        <v>22732</v>
      </c>
      <c r="F4361" s="25"/>
      <c r="G4361" s="25"/>
      <c r="H4361" s="15"/>
      <c r="I4361" s="15"/>
    </row>
    <row r="4362" ht="24" customHeight="1" spans="1:9">
      <c r="A4362" s="8" t="s">
        <v>32757</v>
      </c>
      <c r="B4362" s="22" t="s">
        <v>32758</v>
      </c>
      <c r="C4362" s="12" t="s">
        <v>448</v>
      </c>
      <c r="D4362" s="8" t="s">
        <v>32759</v>
      </c>
      <c r="E4362" s="10" t="s">
        <v>22732</v>
      </c>
      <c r="F4362" s="25"/>
      <c r="G4362" s="25"/>
      <c r="H4362" s="15"/>
      <c r="I4362" s="15"/>
    </row>
    <row r="4363" ht="24" customHeight="1" spans="1:9">
      <c r="A4363" s="8" t="s">
        <v>32760</v>
      </c>
      <c r="B4363" s="22" t="s">
        <v>32761</v>
      </c>
      <c r="C4363" s="12" t="s">
        <v>448</v>
      </c>
      <c r="D4363" s="8" t="s">
        <v>32762</v>
      </c>
      <c r="E4363" s="10" t="s">
        <v>22732</v>
      </c>
      <c r="F4363" s="25"/>
      <c r="G4363" s="25"/>
      <c r="H4363" s="15"/>
      <c r="I4363" s="15"/>
    </row>
    <row r="4364" ht="24" customHeight="1" spans="1:9">
      <c r="A4364" s="8" t="s">
        <v>32763</v>
      </c>
      <c r="B4364" s="22" t="s">
        <v>32764</v>
      </c>
      <c r="C4364" s="12" t="s">
        <v>448</v>
      </c>
      <c r="D4364" s="8" t="s">
        <v>32765</v>
      </c>
      <c r="E4364" s="10" t="s">
        <v>22732</v>
      </c>
      <c r="F4364" s="25"/>
      <c r="G4364" s="25"/>
      <c r="H4364" s="15"/>
      <c r="I4364" s="15"/>
    </row>
    <row r="4365" ht="24" customHeight="1" spans="1:9">
      <c r="A4365" s="8" t="s">
        <v>32766</v>
      </c>
      <c r="B4365" s="22" t="s">
        <v>32767</v>
      </c>
      <c r="C4365" s="12" t="s">
        <v>448</v>
      </c>
      <c r="D4365" s="8" t="s">
        <v>32768</v>
      </c>
      <c r="E4365" s="10" t="s">
        <v>22732</v>
      </c>
      <c r="F4365" s="25"/>
      <c r="G4365" s="25"/>
      <c r="H4365" s="15"/>
      <c r="I4365" s="15"/>
    </row>
    <row r="4366" ht="24" customHeight="1" spans="1:9">
      <c r="A4366" s="8" t="s">
        <v>32769</v>
      </c>
      <c r="B4366" s="22" t="s">
        <v>32770</v>
      </c>
      <c r="C4366" s="12" t="s">
        <v>448</v>
      </c>
      <c r="D4366" s="8" t="s">
        <v>32771</v>
      </c>
      <c r="E4366" s="10" t="s">
        <v>22732</v>
      </c>
      <c r="F4366" s="25"/>
      <c r="G4366" s="25"/>
      <c r="H4366" s="15"/>
      <c r="I4366" s="15"/>
    </row>
    <row r="4367" ht="24" customHeight="1" spans="1:9">
      <c r="A4367" s="8" t="s">
        <v>32772</v>
      </c>
      <c r="B4367" s="22" t="s">
        <v>32773</v>
      </c>
      <c r="C4367" s="12" t="s">
        <v>448</v>
      </c>
      <c r="D4367" s="8" t="s">
        <v>32774</v>
      </c>
      <c r="E4367" s="10" t="s">
        <v>22732</v>
      </c>
      <c r="F4367" s="25"/>
      <c r="G4367" s="25"/>
      <c r="H4367" s="15"/>
      <c r="I4367" s="15"/>
    </row>
    <row r="4368" ht="24" customHeight="1" spans="1:9">
      <c r="A4368" s="8" t="s">
        <v>32775</v>
      </c>
      <c r="B4368" s="22" t="s">
        <v>32776</v>
      </c>
      <c r="C4368" s="12" t="s">
        <v>448</v>
      </c>
      <c r="D4368" s="8" t="s">
        <v>32777</v>
      </c>
      <c r="E4368" s="10" t="s">
        <v>22732</v>
      </c>
      <c r="F4368" s="25"/>
      <c r="G4368" s="25"/>
      <c r="H4368" s="15"/>
      <c r="I4368" s="15"/>
    </row>
    <row r="4369" ht="24" customHeight="1" spans="1:9">
      <c r="A4369" s="8" t="s">
        <v>32778</v>
      </c>
      <c r="B4369" s="22" t="s">
        <v>32779</v>
      </c>
      <c r="C4369" s="12" t="s">
        <v>448</v>
      </c>
      <c r="D4369" s="8" t="s">
        <v>32780</v>
      </c>
      <c r="E4369" s="10" t="s">
        <v>22732</v>
      </c>
      <c r="F4369" s="25"/>
      <c r="G4369" s="25"/>
      <c r="H4369" s="15"/>
      <c r="I4369" s="15"/>
    </row>
    <row r="4370" ht="24" customHeight="1" spans="1:9">
      <c r="A4370" s="8" t="s">
        <v>32781</v>
      </c>
      <c r="B4370" s="22" t="s">
        <v>32782</v>
      </c>
      <c r="C4370" s="12" t="s">
        <v>448</v>
      </c>
      <c r="D4370" s="8" t="s">
        <v>32783</v>
      </c>
      <c r="E4370" s="10" t="s">
        <v>22732</v>
      </c>
      <c r="F4370" s="25"/>
      <c r="G4370" s="25"/>
      <c r="H4370" s="15"/>
      <c r="I4370" s="15"/>
    </row>
    <row r="4371" ht="24" customHeight="1" spans="1:9">
      <c r="A4371" s="8" t="s">
        <v>32784</v>
      </c>
      <c r="B4371" s="22" t="s">
        <v>32785</v>
      </c>
      <c r="C4371" s="12" t="s">
        <v>448</v>
      </c>
      <c r="D4371" s="8" t="s">
        <v>32786</v>
      </c>
      <c r="E4371" s="10" t="s">
        <v>22732</v>
      </c>
      <c r="F4371" s="25"/>
      <c r="G4371" s="25"/>
      <c r="H4371" s="15"/>
      <c r="I4371" s="15"/>
    </row>
    <row r="4372" ht="24" customHeight="1" spans="1:9">
      <c r="A4372" s="8" t="s">
        <v>32787</v>
      </c>
      <c r="B4372" s="22" t="s">
        <v>32788</v>
      </c>
      <c r="C4372" s="12" t="s">
        <v>448</v>
      </c>
      <c r="D4372" s="8" t="s">
        <v>32789</v>
      </c>
      <c r="E4372" s="10" t="s">
        <v>22732</v>
      </c>
      <c r="F4372" s="25"/>
      <c r="G4372" s="25"/>
      <c r="H4372" s="15"/>
      <c r="I4372" s="15"/>
    </row>
    <row r="4373" ht="24" customHeight="1" spans="1:9">
      <c r="A4373" s="8" t="s">
        <v>32790</v>
      </c>
      <c r="B4373" s="22" t="s">
        <v>9918</v>
      </c>
      <c r="C4373" s="12" t="s">
        <v>448</v>
      </c>
      <c r="D4373" s="8" t="s">
        <v>32791</v>
      </c>
      <c r="E4373" s="10" t="s">
        <v>22732</v>
      </c>
      <c r="F4373" s="25"/>
      <c r="G4373" s="25"/>
      <c r="H4373" s="15"/>
      <c r="I4373" s="15"/>
    </row>
    <row r="4374" ht="24" customHeight="1" spans="1:9">
      <c r="A4374" s="8" t="s">
        <v>32792</v>
      </c>
      <c r="B4374" s="22" t="s">
        <v>9919</v>
      </c>
      <c r="C4374" s="12" t="s">
        <v>448</v>
      </c>
      <c r="D4374" s="8" t="s">
        <v>32793</v>
      </c>
      <c r="E4374" s="10" t="s">
        <v>22732</v>
      </c>
      <c r="F4374" s="25"/>
      <c r="G4374" s="25"/>
      <c r="H4374" s="15"/>
      <c r="I4374" s="15"/>
    </row>
    <row r="4375" ht="24" customHeight="1" spans="1:9">
      <c r="A4375" s="8" t="s">
        <v>32794</v>
      </c>
      <c r="B4375" s="22" t="s">
        <v>9920</v>
      </c>
      <c r="C4375" s="12" t="s">
        <v>448</v>
      </c>
      <c r="D4375" s="8" t="s">
        <v>32795</v>
      </c>
      <c r="E4375" s="10" t="s">
        <v>22732</v>
      </c>
      <c r="F4375" s="25"/>
      <c r="G4375" s="25"/>
      <c r="H4375" s="15"/>
      <c r="I4375" s="15"/>
    </row>
    <row r="4376" ht="24" customHeight="1" spans="1:9">
      <c r="A4376" s="8" t="s">
        <v>32796</v>
      </c>
      <c r="B4376" s="22" t="s">
        <v>9921</v>
      </c>
      <c r="C4376" s="12" t="s">
        <v>448</v>
      </c>
      <c r="D4376" s="8" t="s">
        <v>32797</v>
      </c>
      <c r="E4376" s="10" t="s">
        <v>22732</v>
      </c>
      <c r="F4376" s="25"/>
      <c r="G4376" s="25"/>
      <c r="H4376" s="15"/>
      <c r="I4376" s="15"/>
    </row>
    <row r="4377" ht="24" customHeight="1" spans="1:9">
      <c r="A4377" s="8" t="s">
        <v>32798</v>
      </c>
      <c r="B4377" s="22" t="s">
        <v>9922</v>
      </c>
      <c r="C4377" s="12" t="s">
        <v>448</v>
      </c>
      <c r="D4377" s="8" t="s">
        <v>32799</v>
      </c>
      <c r="E4377" s="10" t="s">
        <v>22732</v>
      </c>
      <c r="F4377" s="25"/>
      <c r="G4377" s="25"/>
      <c r="H4377" s="15"/>
      <c r="I4377" s="15"/>
    </row>
    <row r="4378" ht="24" customHeight="1" spans="1:9">
      <c r="A4378" s="8" t="s">
        <v>32800</v>
      </c>
      <c r="B4378" s="22" t="s">
        <v>9923</v>
      </c>
      <c r="C4378" s="12" t="s">
        <v>448</v>
      </c>
      <c r="D4378" s="8" t="s">
        <v>24852</v>
      </c>
      <c r="E4378" s="10" t="s">
        <v>22732</v>
      </c>
      <c r="F4378" s="25"/>
      <c r="G4378" s="25"/>
      <c r="H4378" s="15"/>
      <c r="I4378" s="15"/>
    </row>
    <row r="4379" ht="24" customHeight="1" spans="1:9">
      <c r="A4379" s="8" t="s">
        <v>32801</v>
      </c>
      <c r="B4379" s="22" t="s">
        <v>9924</v>
      </c>
      <c r="C4379" s="12" t="s">
        <v>448</v>
      </c>
      <c r="D4379" s="8" t="s">
        <v>32488</v>
      </c>
      <c r="E4379" s="10" t="s">
        <v>22732</v>
      </c>
      <c r="F4379" s="25"/>
      <c r="G4379" s="25"/>
      <c r="H4379" s="15"/>
      <c r="I4379" s="15"/>
    </row>
    <row r="4380" ht="24" customHeight="1" spans="1:9">
      <c r="A4380" s="8" t="s">
        <v>32802</v>
      </c>
      <c r="B4380" s="22" t="s">
        <v>9925</v>
      </c>
      <c r="C4380" s="12" t="s">
        <v>448</v>
      </c>
      <c r="D4380" s="8" t="s">
        <v>32803</v>
      </c>
      <c r="E4380" s="10" t="s">
        <v>22732</v>
      </c>
      <c r="F4380" s="25"/>
      <c r="G4380" s="25"/>
      <c r="H4380" s="15"/>
      <c r="I4380" s="15"/>
    </row>
    <row r="4381" ht="24" customHeight="1" spans="1:9">
      <c r="A4381" s="8" t="s">
        <v>32804</v>
      </c>
      <c r="B4381" s="22" t="s">
        <v>9926</v>
      </c>
      <c r="C4381" s="12" t="s">
        <v>448</v>
      </c>
      <c r="D4381" s="8" t="s">
        <v>28584</v>
      </c>
      <c r="E4381" s="10" t="s">
        <v>22732</v>
      </c>
      <c r="F4381" s="25"/>
      <c r="G4381" s="25"/>
      <c r="H4381" s="15"/>
      <c r="I4381" s="15"/>
    </row>
    <row r="4382" ht="24" customHeight="1" spans="1:9">
      <c r="A4382" s="8" t="s">
        <v>32805</v>
      </c>
      <c r="B4382" s="22" t="s">
        <v>9927</v>
      </c>
      <c r="C4382" s="12" t="s">
        <v>448</v>
      </c>
      <c r="D4382" s="8" t="s">
        <v>32806</v>
      </c>
      <c r="E4382" s="10" t="s">
        <v>22732</v>
      </c>
      <c r="F4382" s="25"/>
      <c r="G4382" s="25"/>
      <c r="H4382" s="15"/>
      <c r="I4382" s="15"/>
    </row>
    <row r="4383" ht="24" customHeight="1" spans="1:9">
      <c r="A4383" s="8" t="s">
        <v>32807</v>
      </c>
      <c r="B4383" s="22" t="s">
        <v>9928</v>
      </c>
      <c r="C4383" s="12" t="s">
        <v>448</v>
      </c>
      <c r="D4383" s="8" t="s">
        <v>32808</v>
      </c>
      <c r="E4383" s="10" t="s">
        <v>22732</v>
      </c>
      <c r="F4383" s="25"/>
      <c r="G4383" s="25"/>
      <c r="H4383" s="15"/>
      <c r="I4383" s="15"/>
    </row>
    <row r="4384" ht="24" customHeight="1" spans="1:9">
      <c r="A4384" s="8" t="s">
        <v>32809</v>
      </c>
      <c r="B4384" s="22" t="s">
        <v>9929</v>
      </c>
      <c r="C4384" s="12" t="s">
        <v>448</v>
      </c>
      <c r="D4384" s="8" t="s">
        <v>22836</v>
      </c>
      <c r="E4384" s="10" t="s">
        <v>22732</v>
      </c>
      <c r="F4384" s="25"/>
      <c r="G4384" s="25"/>
      <c r="H4384" s="15"/>
      <c r="I4384" s="15"/>
    </row>
    <row r="4385" ht="24" customHeight="1" spans="1:9">
      <c r="A4385" s="8" t="s">
        <v>32810</v>
      </c>
      <c r="B4385" s="22" t="s">
        <v>9930</v>
      </c>
      <c r="C4385" s="12" t="s">
        <v>448</v>
      </c>
      <c r="D4385" s="8" t="s">
        <v>32811</v>
      </c>
      <c r="E4385" s="10" t="s">
        <v>22732</v>
      </c>
      <c r="F4385" s="25"/>
      <c r="G4385" s="25"/>
      <c r="H4385" s="15"/>
      <c r="I4385" s="15"/>
    </row>
    <row r="4386" ht="24" customHeight="1" spans="1:9">
      <c r="A4386" s="8" t="s">
        <v>32812</v>
      </c>
      <c r="B4386" s="22" t="s">
        <v>9931</v>
      </c>
      <c r="C4386" s="12" t="s">
        <v>448</v>
      </c>
      <c r="D4386" s="8" t="s">
        <v>32813</v>
      </c>
      <c r="E4386" s="10" t="s">
        <v>22732</v>
      </c>
      <c r="F4386" s="25"/>
      <c r="G4386" s="25"/>
      <c r="H4386" s="15"/>
      <c r="I4386" s="15"/>
    </row>
    <row r="4387" ht="24" customHeight="1" spans="1:9">
      <c r="A4387" s="8" t="s">
        <v>32814</v>
      </c>
      <c r="B4387" s="22" t="s">
        <v>9932</v>
      </c>
      <c r="C4387" s="12" t="s">
        <v>448</v>
      </c>
      <c r="D4387" s="8" t="s">
        <v>24008</v>
      </c>
      <c r="E4387" s="10" t="s">
        <v>22732</v>
      </c>
      <c r="F4387" s="25"/>
      <c r="G4387" s="25"/>
      <c r="H4387" s="15"/>
      <c r="I4387" s="15"/>
    </row>
    <row r="4388" ht="24" customHeight="1" spans="1:9">
      <c r="A4388" s="8" t="s">
        <v>32815</v>
      </c>
      <c r="B4388" s="22" t="s">
        <v>9933</v>
      </c>
      <c r="C4388" s="12" t="s">
        <v>448</v>
      </c>
      <c r="D4388" s="8" t="s">
        <v>32816</v>
      </c>
      <c r="E4388" s="10" t="s">
        <v>22732</v>
      </c>
      <c r="F4388" s="25"/>
      <c r="G4388" s="25"/>
      <c r="H4388" s="15"/>
      <c r="I4388" s="15"/>
    </row>
    <row r="4389" ht="24" customHeight="1" spans="1:9">
      <c r="A4389" s="8" t="s">
        <v>32817</v>
      </c>
      <c r="B4389" s="22" t="s">
        <v>32818</v>
      </c>
      <c r="C4389" s="12" t="s">
        <v>448</v>
      </c>
      <c r="D4389" s="8" t="s">
        <v>32819</v>
      </c>
      <c r="E4389" s="10" t="s">
        <v>22732</v>
      </c>
      <c r="F4389" s="25"/>
      <c r="G4389" s="25"/>
      <c r="H4389" s="15"/>
      <c r="I4389" s="15"/>
    </row>
    <row r="4390" ht="24" customHeight="1" spans="1:9">
      <c r="A4390" s="8" t="s">
        <v>32820</v>
      </c>
      <c r="B4390" s="22" t="s">
        <v>9935</v>
      </c>
      <c r="C4390" s="12" t="s">
        <v>448</v>
      </c>
      <c r="D4390" s="8" t="s">
        <v>32821</v>
      </c>
      <c r="E4390" s="10" t="s">
        <v>22732</v>
      </c>
      <c r="F4390" s="25"/>
      <c r="G4390" s="25"/>
      <c r="H4390" s="15"/>
      <c r="I4390" s="15"/>
    </row>
    <row r="4391" ht="24" customHeight="1" spans="1:9">
      <c r="A4391" s="8" t="s">
        <v>32822</v>
      </c>
      <c r="B4391" s="22" t="s">
        <v>9936</v>
      </c>
      <c r="C4391" s="12" t="s">
        <v>448</v>
      </c>
      <c r="D4391" s="8" t="s">
        <v>32823</v>
      </c>
      <c r="E4391" s="10" t="s">
        <v>22732</v>
      </c>
      <c r="F4391" s="25"/>
      <c r="G4391" s="25"/>
      <c r="H4391" s="15"/>
      <c r="I4391" s="15"/>
    </row>
    <row r="4392" ht="24" customHeight="1" spans="1:9">
      <c r="A4392" s="8" t="s">
        <v>32824</v>
      </c>
      <c r="B4392" s="22" t="s">
        <v>9937</v>
      </c>
      <c r="C4392" s="12" t="s">
        <v>448</v>
      </c>
      <c r="D4392" s="8" t="s">
        <v>28138</v>
      </c>
      <c r="E4392" s="10" t="s">
        <v>22732</v>
      </c>
      <c r="F4392" s="25"/>
      <c r="G4392" s="25"/>
      <c r="H4392" s="15"/>
      <c r="I4392" s="15"/>
    </row>
    <row r="4393" ht="24" customHeight="1" spans="1:9">
      <c r="A4393" s="8" t="s">
        <v>32825</v>
      </c>
      <c r="B4393" s="22" t="s">
        <v>9938</v>
      </c>
      <c r="C4393" s="12" t="s">
        <v>448</v>
      </c>
      <c r="D4393" s="8" t="s">
        <v>32826</v>
      </c>
      <c r="E4393" s="10" t="s">
        <v>22732</v>
      </c>
      <c r="F4393" s="25"/>
      <c r="G4393" s="25"/>
      <c r="H4393" s="15"/>
      <c r="I4393" s="15"/>
    </row>
    <row r="4394" ht="24" customHeight="1" spans="1:9">
      <c r="A4394" s="8" t="s">
        <v>32827</v>
      </c>
      <c r="B4394" s="22" t="s">
        <v>9939</v>
      </c>
      <c r="C4394" s="12" t="s">
        <v>448</v>
      </c>
      <c r="D4394" s="8" t="s">
        <v>32828</v>
      </c>
      <c r="E4394" s="10" t="s">
        <v>22732</v>
      </c>
      <c r="F4394" s="25"/>
      <c r="G4394" s="25"/>
      <c r="H4394" s="15"/>
      <c r="I4394" s="15"/>
    </row>
    <row r="4395" ht="24" customHeight="1" spans="1:9">
      <c r="A4395" s="8" t="s">
        <v>32829</v>
      </c>
      <c r="B4395" s="22" t="s">
        <v>9940</v>
      </c>
      <c r="C4395" s="12" t="s">
        <v>448</v>
      </c>
      <c r="D4395" s="8" t="s">
        <v>28111</v>
      </c>
      <c r="E4395" s="10" t="s">
        <v>22732</v>
      </c>
      <c r="F4395" s="25"/>
      <c r="G4395" s="25"/>
      <c r="H4395" s="15"/>
      <c r="I4395" s="15"/>
    </row>
    <row r="4396" ht="24" customHeight="1" spans="1:9">
      <c r="A4396" s="8" t="s">
        <v>32830</v>
      </c>
      <c r="B4396" s="22" t="s">
        <v>9941</v>
      </c>
      <c r="C4396" s="12" t="s">
        <v>448</v>
      </c>
      <c r="D4396" s="8" t="s">
        <v>32831</v>
      </c>
      <c r="E4396" s="10" t="s">
        <v>22732</v>
      </c>
      <c r="F4396" s="25"/>
      <c r="G4396" s="25"/>
      <c r="H4396" s="15"/>
      <c r="I4396" s="15"/>
    </row>
    <row r="4397" ht="24" customHeight="1" spans="1:9">
      <c r="A4397" s="8" t="s">
        <v>32832</v>
      </c>
      <c r="B4397" s="22" t="s">
        <v>9942</v>
      </c>
      <c r="C4397" s="12" t="s">
        <v>448</v>
      </c>
      <c r="D4397" s="8" t="s">
        <v>32833</v>
      </c>
      <c r="E4397" s="10" t="s">
        <v>22732</v>
      </c>
      <c r="F4397" s="25"/>
      <c r="G4397" s="25"/>
      <c r="H4397" s="15"/>
      <c r="I4397" s="15"/>
    </row>
    <row r="4398" ht="24" customHeight="1" spans="1:9">
      <c r="A4398" s="8" t="s">
        <v>32834</v>
      </c>
      <c r="B4398" s="22" t="s">
        <v>9943</v>
      </c>
      <c r="C4398" s="12" t="s">
        <v>448</v>
      </c>
      <c r="D4398" s="8" t="s">
        <v>32835</v>
      </c>
      <c r="E4398" s="10" t="s">
        <v>22732</v>
      </c>
      <c r="F4398" s="25"/>
      <c r="G4398" s="25"/>
      <c r="H4398" s="15"/>
      <c r="I4398" s="15"/>
    </row>
    <row r="4399" ht="24" customHeight="1" spans="1:9">
      <c r="A4399" s="8" t="s">
        <v>32836</v>
      </c>
      <c r="B4399" s="22" t="s">
        <v>9944</v>
      </c>
      <c r="C4399" s="12" t="s">
        <v>448</v>
      </c>
      <c r="D4399" s="8" t="s">
        <v>32837</v>
      </c>
      <c r="E4399" s="10" t="s">
        <v>22732</v>
      </c>
      <c r="F4399" s="25"/>
      <c r="G4399" s="25"/>
      <c r="H4399" s="15"/>
      <c r="I4399" s="15"/>
    </row>
    <row r="4400" ht="24" customHeight="1" spans="1:9">
      <c r="A4400" s="8" t="s">
        <v>32838</v>
      </c>
      <c r="B4400" s="22" t="s">
        <v>9945</v>
      </c>
      <c r="C4400" s="12" t="s">
        <v>448</v>
      </c>
      <c r="D4400" s="8" t="s">
        <v>32839</v>
      </c>
      <c r="E4400" s="10" t="s">
        <v>22732</v>
      </c>
      <c r="F4400" s="25"/>
      <c r="G4400" s="25"/>
      <c r="H4400" s="15"/>
      <c r="I4400" s="15"/>
    </row>
    <row r="4401" ht="24" customHeight="1" spans="1:9">
      <c r="A4401" s="8" t="s">
        <v>32840</v>
      </c>
      <c r="B4401" s="22" t="s">
        <v>9946</v>
      </c>
      <c r="C4401" s="12" t="s">
        <v>448</v>
      </c>
      <c r="D4401" s="8" t="s">
        <v>32841</v>
      </c>
      <c r="E4401" s="10" t="s">
        <v>22732</v>
      </c>
      <c r="F4401" s="25"/>
      <c r="G4401" s="25"/>
      <c r="H4401" s="15"/>
      <c r="I4401" s="15"/>
    </row>
    <row r="4402" ht="24" customHeight="1" spans="1:9">
      <c r="A4402" s="8" t="s">
        <v>32842</v>
      </c>
      <c r="B4402" s="22" t="s">
        <v>9947</v>
      </c>
      <c r="C4402" s="12" t="s">
        <v>448</v>
      </c>
      <c r="D4402" s="8" t="s">
        <v>32843</v>
      </c>
      <c r="E4402" s="10" t="s">
        <v>22732</v>
      </c>
      <c r="F4402" s="25"/>
      <c r="G4402" s="25"/>
      <c r="H4402" s="15"/>
      <c r="I4402" s="15"/>
    </row>
    <row r="4403" ht="24" customHeight="1" spans="1:9">
      <c r="A4403" s="8" t="s">
        <v>32844</v>
      </c>
      <c r="B4403" s="22" t="s">
        <v>9948</v>
      </c>
      <c r="C4403" s="12" t="s">
        <v>448</v>
      </c>
      <c r="D4403" s="8" t="s">
        <v>32845</v>
      </c>
      <c r="E4403" s="10" t="s">
        <v>22732</v>
      </c>
      <c r="F4403" s="25"/>
      <c r="G4403" s="25"/>
      <c r="H4403" s="15"/>
      <c r="I4403" s="15"/>
    </row>
    <row r="4404" ht="24" customHeight="1" spans="1:9">
      <c r="A4404" s="8" t="s">
        <v>32846</v>
      </c>
      <c r="B4404" s="22" t="s">
        <v>9949</v>
      </c>
      <c r="C4404" s="12" t="s">
        <v>448</v>
      </c>
      <c r="D4404" s="8" t="s">
        <v>32847</v>
      </c>
      <c r="E4404" s="10" t="s">
        <v>22732</v>
      </c>
      <c r="F4404" s="25"/>
      <c r="G4404" s="25"/>
      <c r="H4404" s="15"/>
      <c r="I4404" s="15"/>
    </row>
    <row r="4405" ht="24" customHeight="1" spans="1:9">
      <c r="A4405" s="8" t="s">
        <v>32848</v>
      </c>
      <c r="B4405" s="22" t="s">
        <v>9950</v>
      </c>
      <c r="C4405" s="12" t="s">
        <v>448</v>
      </c>
      <c r="D4405" s="8" t="s">
        <v>32849</v>
      </c>
      <c r="E4405" s="10" t="s">
        <v>22732</v>
      </c>
      <c r="F4405" s="25"/>
      <c r="G4405" s="25"/>
      <c r="H4405" s="15"/>
      <c r="I4405" s="15"/>
    </row>
    <row r="4406" ht="24" customHeight="1" spans="1:9">
      <c r="A4406" s="12" t="s">
        <v>32850</v>
      </c>
      <c r="B4406" s="22" t="s">
        <v>9951</v>
      </c>
      <c r="C4406" s="12" t="s">
        <v>448</v>
      </c>
      <c r="D4406" s="8" t="s">
        <v>32851</v>
      </c>
      <c r="E4406" s="10" t="s">
        <v>22732</v>
      </c>
      <c r="F4406" s="25"/>
      <c r="G4406" s="25"/>
      <c r="H4406" s="15"/>
      <c r="I4406" s="15"/>
    </row>
    <row r="4407" ht="24" customHeight="1" spans="1:9">
      <c r="A4407" s="12" t="s">
        <v>32852</v>
      </c>
      <c r="B4407" s="22" t="s">
        <v>9952</v>
      </c>
      <c r="C4407" s="12" t="s">
        <v>448</v>
      </c>
      <c r="D4407" s="8" t="s">
        <v>32853</v>
      </c>
      <c r="E4407" s="10" t="s">
        <v>22732</v>
      </c>
      <c r="F4407" s="25"/>
      <c r="G4407" s="25"/>
      <c r="H4407" s="15"/>
      <c r="I4407" s="15"/>
    </row>
    <row r="4408" ht="24" customHeight="1" spans="1:9">
      <c r="A4408" s="8" t="s">
        <v>32854</v>
      </c>
      <c r="B4408" s="22" t="s">
        <v>9953</v>
      </c>
      <c r="C4408" s="12" t="s">
        <v>448</v>
      </c>
      <c r="D4408" s="8" t="s">
        <v>32855</v>
      </c>
      <c r="E4408" s="10" t="s">
        <v>22732</v>
      </c>
      <c r="F4408" s="25"/>
      <c r="G4408" s="25"/>
      <c r="H4408" s="15"/>
      <c r="I4408" s="15"/>
    </row>
    <row r="4409" ht="24" customHeight="1" spans="1:9">
      <c r="A4409" s="8" t="s">
        <v>32856</v>
      </c>
      <c r="B4409" s="22" t="s">
        <v>9954</v>
      </c>
      <c r="C4409" s="12" t="s">
        <v>448</v>
      </c>
      <c r="D4409" s="8" t="s">
        <v>32857</v>
      </c>
      <c r="E4409" s="10" t="s">
        <v>22732</v>
      </c>
      <c r="F4409" s="25"/>
      <c r="G4409" s="25"/>
      <c r="H4409" s="15"/>
      <c r="I4409" s="15"/>
    </row>
    <row r="4410" ht="24" customHeight="1" spans="1:9">
      <c r="A4410" s="8" t="s">
        <v>32858</v>
      </c>
      <c r="B4410" s="22" t="s">
        <v>9955</v>
      </c>
      <c r="C4410" s="12" t="s">
        <v>448</v>
      </c>
      <c r="D4410" s="8" t="s">
        <v>23079</v>
      </c>
      <c r="E4410" s="10" t="s">
        <v>22732</v>
      </c>
      <c r="F4410" s="25"/>
      <c r="G4410" s="25"/>
      <c r="H4410" s="15"/>
      <c r="I4410" s="15"/>
    </row>
    <row r="4411" ht="24" customHeight="1" spans="1:9">
      <c r="A4411" s="8" t="s">
        <v>32859</v>
      </c>
      <c r="B4411" s="22" t="s">
        <v>9956</v>
      </c>
      <c r="C4411" s="12" t="s">
        <v>448</v>
      </c>
      <c r="D4411" s="8" t="s">
        <v>32860</v>
      </c>
      <c r="E4411" s="10" t="s">
        <v>22732</v>
      </c>
      <c r="F4411" s="25"/>
      <c r="G4411" s="25"/>
      <c r="H4411" s="15"/>
      <c r="I4411" s="15"/>
    </row>
    <row r="4412" ht="24" customHeight="1" spans="1:9">
      <c r="A4412" s="8" t="s">
        <v>32861</v>
      </c>
      <c r="B4412" s="22" t="s">
        <v>9957</v>
      </c>
      <c r="C4412" s="12" t="s">
        <v>448</v>
      </c>
      <c r="D4412" s="8" t="s">
        <v>29550</v>
      </c>
      <c r="E4412" s="10" t="s">
        <v>22732</v>
      </c>
      <c r="F4412" s="25"/>
      <c r="G4412" s="25"/>
      <c r="H4412" s="15"/>
      <c r="I4412" s="15"/>
    </row>
    <row r="4413" ht="24" customHeight="1" spans="1:9">
      <c r="A4413" s="8" t="s">
        <v>32862</v>
      </c>
      <c r="B4413" s="22" t="s">
        <v>9958</v>
      </c>
      <c r="C4413" s="12" t="s">
        <v>448</v>
      </c>
      <c r="D4413" s="8" t="s">
        <v>32863</v>
      </c>
      <c r="E4413" s="10" t="s">
        <v>22732</v>
      </c>
      <c r="F4413" s="25"/>
      <c r="G4413" s="25"/>
      <c r="H4413" s="15"/>
      <c r="I4413" s="15"/>
    </row>
    <row r="4414" ht="24" customHeight="1" spans="1:9">
      <c r="A4414" s="8" t="s">
        <v>32864</v>
      </c>
      <c r="B4414" s="22" t="s">
        <v>9959</v>
      </c>
      <c r="C4414" s="12" t="s">
        <v>448</v>
      </c>
      <c r="D4414" s="8" t="s">
        <v>32865</v>
      </c>
      <c r="E4414" s="10" t="s">
        <v>22732</v>
      </c>
      <c r="F4414" s="25"/>
      <c r="G4414" s="25"/>
      <c r="H4414" s="15"/>
      <c r="I4414" s="15"/>
    </row>
    <row r="4415" ht="24" customHeight="1" spans="1:9">
      <c r="A4415" s="8" t="s">
        <v>32866</v>
      </c>
      <c r="B4415" s="22" t="s">
        <v>9960</v>
      </c>
      <c r="C4415" s="12" t="s">
        <v>448</v>
      </c>
      <c r="D4415" s="8" t="s">
        <v>32867</v>
      </c>
      <c r="E4415" s="10" t="s">
        <v>22732</v>
      </c>
      <c r="F4415" s="25"/>
      <c r="G4415" s="25"/>
      <c r="H4415" s="15"/>
      <c r="I4415" s="15"/>
    </row>
    <row r="4416" ht="24" customHeight="1" spans="1:9">
      <c r="A4416" s="8" t="s">
        <v>32868</v>
      </c>
      <c r="B4416" s="22" t="s">
        <v>9961</v>
      </c>
      <c r="C4416" s="12" t="s">
        <v>448</v>
      </c>
      <c r="D4416" s="8" t="s">
        <v>32869</v>
      </c>
      <c r="E4416" s="10" t="s">
        <v>22732</v>
      </c>
      <c r="F4416" s="25"/>
      <c r="G4416" s="25"/>
      <c r="H4416" s="15"/>
      <c r="I4416" s="15"/>
    </row>
    <row r="4417" ht="24" customHeight="1" spans="1:9">
      <c r="A4417" s="8" t="s">
        <v>32870</v>
      </c>
      <c r="B4417" s="22" t="s">
        <v>9962</v>
      </c>
      <c r="C4417" s="12" t="s">
        <v>448</v>
      </c>
      <c r="D4417" s="8" t="s">
        <v>32871</v>
      </c>
      <c r="E4417" s="10" t="s">
        <v>22732</v>
      </c>
      <c r="F4417" s="25"/>
      <c r="G4417" s="25"/>
      <c r="H4417" s="15"/>
      <c r="I4417" s="15"/>
    </row>
    <row r="4418" ht="24" customHeight="1" spans="1:9">
      <c r="A4418" s="8" t="s">
        <v>32872</v>
      </c>
      <c r="B4418" s="22" t="s">
        <v>9963</v>
      </c>
      <c r="C4418" s="12" t="s">
        <v>448</v>
      </c>
      <c r="D4418" s="8" t="s">
        <v>32873</v>
      </c>
      <c r="E4418" s="10" t="s">
        <v>22732</v>
      </c>
      <c r="F4418" s="25"/>
      <c r="G4418" s="25"/>
      <c r="H4418" s="15"/>
      <c r="I4418" s="15"/>
    </row>
    <row r="4419" ht="24" customHeight="1" spans="1:9">
      <c r="A4419" s="8" t="s">
        <v>32874</v>
      </c>
      <c r="B4419" s="22" t="s">
        <v>9964</v>
      </c>
      <c r="C4419" s="12" t="s">
        <v>448</v>
      </c>
      <c r="D4419" s="8" t="s">
        <v>32875</v>
      </c>
      <c r="E4419" s="10" t="s">
        <v>22732</v>
      </c>
      <c r="F4419" s="25"/>
      <c r="G4419" s="25"/>
      <c r="H4419" s="15"/>
      <c r="I4419" s="15"/>
    </row>
    <row r="4420" ht="24" customHeight="1" spans="1:9">
      <c r="A4420" s="8" t="s">
        <v>32876</v>
      </c>
      <c r="B4420" s="22" t="s">
        <v>9965</v>
      </c>
      <c r="C4420" s="12" t="s">
        <v>448</v>
      </c>
      <c r="D4420" s="8" t="s">
        <v>32877</v>
      </c>
      <c r="E4420" s="10" t="s">
        <v>22732</v>
      </c>
      <c r="F4420" s="25"/>
      <c r="G4420" s="25"/>
      <c r="H4420" s="15"/>
      <c r="I4420" s="15"/>
    </row>
    <row r="4421" ht="24" customHeight="1" spans="1:9">
      <c r="A4421" s="8" t="s">
        <v>32878</v>
      </c>
      <c r="B4421" s="22" t="s">
        <v>9966</v>
      </c>
      <c r="C4421" s="12" t="s">
        <v>448</v>
      </c>
      <c r="D4421" s="8" t="s">
        <v>32879</v>
      </c>
      <c r="E4421" s="10" t="s">
        <v>22732</v>
      </c>
      <c r="F4421" s="25"/>
      <c r="G4421" s="25"/>
      <c r="H4421" s="15"/>
      <c r="I4421" s="15"/>
    </row>
    <row r="4422" ht="24" customHeight="1" spans="1:9">
      <c r="A4422" s="8" t="s">
        <v>32880</v>
      </c>
      <c r="B4422" s="22" t="s">
        <v>9967</v>
      </c>
      <c r="C4422" s="12" t="s">
        <v>448</v>
      </c>
      <c r="D4422" s="8" t="s">
        <v>31504</v>
      </c>
      <c r="E4422" s="10" t="s">
        <v>22732</v>
      </c>
      <c r="F4422" s="25"/>
      <c r="G4422" s="25"/>
      <c r="H4422" s="15"/>
      <c r="I4422" s="15"/>
    </row>
    <row r="4423" ht="24" customHeight="1" spans="1:9">
      <c r="A4423" s="8" t="s">
        <v>32881</v>
      </c>
      <c r="B4423" s="22" t="s">
        <v>9968</v>
      </c>
      <c r="C4423" s="12" t="s">
        <v>448</v>
      </c>
      <c r="D4423" s="8" t="s">
        <v>27554</v>
      </c>
      <c r="E4423" s="10" t="s">
        <v>22732</v>
      </c>
      <c r="F4423" s="25"/>
      <c r="G4423" s="25"/>
      <c r="H4423" s="15"/>
      <c r="I4423" s="15"/>
    </row>
    <row r="4424" ht="24" customHeight="1" spans="1:9">
      <c r="A4424" s="8" t="s">
        <v>32882</v>
      </c>
      <c r="B4424" s="22" t="s">
        <v>9969</v>
      </c>
      <c r="C4424" s="12" t="s">
        <v>448</v>
      </c>
      <c r="D4424" s="8" t="s">
        <v>32883</v>
      </c>
      <c r="E4424" s="10" t="s">
        <v>22732</v>
      </c>
      <c r="F4424" s="25"/>
      <c r="G4424" s="25"/>
      <c r="H4424" s="15"/>
      <c r="I4424" s="15"/>
    </row>
    <row r="4425" ht="24" customHeight="1" spans="1:9">
      <c r="A4425" s="8" t="s">
        <v>32884</v>
      </c>
      <c r="B4425" s="22" t="s">
        <v>32885</v>
      </c>
      <c r="C4425" s="12" t="s">
        <v>448</v>
      </c>
      <c r="D4425" s="8" t="s">
        <v>32886</v>
      </c>
      <c r="E4425" s="10" t="s">
        <v>22732</v>
      </c>
      <c r="F4425" s="25"/>
      <c r="G4425" s="25"/>
      <c r="H4425" s="15"/>
      <c r="I4425" s="15"/>
    </row>
    <row r="4426" ht="24" customHeight="1" spans="1:9">
      <c r="A4426" s="8" t="s">
        <v>32887</v>
      </c>
      <c r="B4426" s="22" t="s">
        <v>32888</v>
      </c>
      <c r="C4426" s="12" t="s">
        <v>448</v>
      </c>
      <c r="D4426" s="8" t="s">
        <v>32889</v>
      </c>
      <c r="E4426" s="10" t="s">
        <v>22732</v>
      </c>
      <c r="F4426" s="25"/>
      <c r="G4426" s="25"/>
      <c r="H4426" s="15"/>
      <c r="I4426" s="15"/>
    </row>
    <row r="4427" ht="24" customHeight="1" spans="1:9">
      <c r="A4427" s="8" t="s">
        <v>32890</v>
      </c>
      <c r="B4427" s="22" t="s">
        <v>32891</v>
      </c>
      <c r="C4427" s="12" t="s">
        <v>448</v>
      </c>
      <c r="D4427" s="8" t="s">
        <v>32892</v>
      </c>
      <c r="E4427" s="10" t="s">
        <v>22732</v>
      </c>
      <c r="F4427" s="25"/>
      <c r="G4427" s="25"/>
      <c r="H4427" s="15"/>
      <c r="I4427" s="15"/>
    </row>
    <row r="4428" ht="24" customHeight="1" spans="1:9">
      <c r="A4428" s="8" t="s">
        <v>32893</v>
      </c>
      <c r="B4428" s="22" t="s">
        <v>32894</v>
      </c>
      <c r="C4428" s="12" t="s">
        <v>448</v>
      </c>
      <c r="D4428" s="8" t="s">
        <v>32895</v>
      </c>
      <c r="E4428" s="10" t="s">
        <v>22732</v>
      </c>
      <c r="F4428" s="25"/>
      <c r="G4428" s="25"/>
      <c r="H4428" s="15"/>
      <c r="I4428" s="15"/>
    </row>
    <row r="4429" ht="24" customHeight="1" spans="1:9">
      <c r="A4429" s="8" t="s">
        <v>32896</v>
      </c>
      <c r="B4429" s="22" t="s">
        <v>32897</v>
      </c>
      <c r="C4429" s="12" t="s">
        <v>448</v>
      </c>
      <c r="D4429" s="8" t="s">
        <v>32898</v>
      </c>
      <c r="E4429" s="10" t="s">
        <v>22732</v>
      </c>
      <c r="F4429" s="25"/>
      <c r="G4429" s="25"/>
      <c r="H4429" s="15"/>
      <c r="I4429" s="15"/>
    </row>
    <row r="4430" ht="24" customHeight="1" spans="1:9">
      <c r="A4430" s="8" t="s">
        <v>32899</v>
      </c>
      <c r="B4430" s="22" t="s">
        <v>9970</v>
      </c>
      <c r="C4430" s="12" t="s">
        <v>448</v>
      </c>
      <c r="D4430" s="8" t="s">
        <v>32900</v>
      </c>
      <c r="E4430" s="10" t="s">
        <v>22732</v>
      </c>
      <c r="F4430" s="25"/>
      <c r="G4430" s="25"/>
      <c r="H4430" s="15"/>
      <c r="I4430" s="15"/>
    </row>
    <row r="4431" ht="24" customHeight="1" spans="1:9">
      <c r="A4431" s="8" t="s">
        <v>32901</v>
      </c>
      <c r="B4431" s="22" t="s">
        <v>9971</v>
      </c>
      <c r="C4431" s="12" t="s">
        <v>448</v>
      </c>
      <c r="D4431" s="8" t="s">
        <v>32902</v>
      </c>
      <c r="E4431" s="10" t="s">
        <v>22732</v>
      </c>
      <c r="F4431" s="25"/>
      <c r="G4431" s="25"/>
      <c r="H4431" s="15"/>
      <c r="I4431" s="15"/>
    </row>
    <row r="4432" ht="24" customHeight="1" spans="1:9">
      <c r="A4432" s="8" t="s">
        <v>32903</v>
      </c>
      <c r="B4432" s="22" t="s">
        <v>9972</v>
      </c>
      <c r="C4432" s="12" t="s">
        <v>448</v>
      </c>
      <c r="D4432" s="8" t="s">
        <v>32904</v>
      </c>
      <c r="E4432" s="10" t="s">
        <v>22732</v>
      </c>
      <c r="F4432" s="25"/>
      <c r="G4432" s="25"/>
      <c r="H4432" s="15"/>
      <c r="I4432" s="15"/>
    </row>
    <row r="4433" ht="24" customHeight="1" spans="1:9">
      <c r="A4433" s="8" t="s">
        <v>32905</v>
      </c>
      <c r="B4433" s="22" t="s">
        <v>32906</v>
      </c>
      <c r="C4433" s="12" t="s">
        <v>448</v>
      </c>
      <c r="D4433" s="8" t="s">
        <v>29077</v>
      </c>
      <c r="E4433" s="10" t="s">
        <v>22732</v>
      </c>
      <c r="F4433" s="25"/>
      <c r="G4433" s="25"/>
      <c r="H4433" s="15"/>
      <c r="I4433" s="15"/>
    </row>
    <row r="4434" ht="24" customHeight="1" spans="1:9">
      <c r="A4434" s="8" t="s">
        <v>32907</v>
      </c>
      <c r="B4434" s="22" t="s">
        <v>32908</v>
      </c>
      <c r="C4434" s="12" t="s">
        <v>448</v>
      </c>
      <c r="D4434" s="8" t="s">
        <v>24416</v>
      </c>
      <c r="E4434" s="10" t="s">
        <v>22732</v>
      </c>
      <c r="F4434" s="25"/>
      <c r="G4434" s="25"/>
      <c r="H4434" s="15"/>
      <c r="I4434" s="15"/>
    </row>
    <row r="4435" ht="24" customHeight="1" spans="1:9">
      <c r="A4435" s="8" t="s">
        <v>32909</v>
      </c>
      <c r="B4435" s="22" t="s">
        <v>32910</v>
      </c>
      <c r="C4435" s="12" t="s">
        <v>448</v>
      </c>
      <c r="D4435" s="8" t="s">
        <v>32911</v>
      </c>
      <c r="E4435" s="10" t="s">
        <v>22732</v>
      </c>
      <c r="F4435" s="25"/>
      <c r="G4435" s="25"/>
      <c r="H4435" s="15"/>
      <c r="I4435" s="15"/>
    </row>
    <row r="4436" ht="24" customHeight="1" spans="1:9">
      <c r="A4436" s="8" t="s">
        <v>32912</v>
      </c>
      <c r="B4436" s="22" t="s">
        <v>32913</v>
      </c>
      <c r="C4436" s="12" t="s">
        <v>448</v>
      </c>
      <c r="D4436" s="8" t="s">
        <v>24556</v>
      </c>
      <c r="E4436" s="10" t="s">
        <v>22732</v>
      </c>
      <c r="F4436" s="25"/>
      <c r="G4436" s="25"/>
      <c r="H4436" s="15"/>
      <c r="I4436" s="15"/>
    </row>
    <row r="4437" ht="24" customHeight="1" spans="1:9">
      <c r="A4437" s="8" t="s">
        <v>32914</v>
      </c>
      <c r="B4437" s="22" t="s">
        <v>32915</v>
      </c>
      <c r="C4437" s="12" t="s">
        <v>448</v>
      </c>
      <c r="D4437" s="8" t="s">
        <v>32916</v>
      </c>
      <c r="E4437" s="10" t="s">
        <v>22732</v>
      </c>
      <c r="F4437" s="25"/>
      <c r="G4437" s="25"/>
      <c r="H4437" s="15"/>
      <c r="I4437" s="15"/>
    </row>
    <row r="4438" ht="24" customHeight="1" spans="1:9">
      <c r="A4438" s="8" t="s">
        <v>32917</v>
      </c>
      <c r="B4438" s="22" t="s">
        <v>32918</v>
      </c>
      <c r="C4438" s="12" t="s">
        <v>448</v>
      </c>
      <c r="D4438" s="8" t="s">
        <v>28016</v>
      </c>
      <c r="E4438" s="10" t="s">
        <v>22732</v>
      </c>
      <c r="F4438" s="25"/>
      <c r="G4438" s="25"/>
      <c r="H4438" s="15"/>
      <c r="I4438" s="15"/>
    </row>
    <row r="4439" ht="24" customHeight="1" spans="1:9">
      <c r="A4439" s="8" t="s">
        <v>32919</v>
      </c>
      <c r="B4439" s="22" t="s">
        <v>32920</v>
      </c>
      <c r="C4439" s="12" t="s">
        <v>448</v>
      </c>
      <c r="D4439" s="8" t="s">
        <v>32921</v>
      </c>
      <c r="E4439" s="10" t="s">
        <v>22732</v>
      </c>
      <c r="F4439" s="25"/>
      <c r="G4439" s="25"/>
      <c r="H4439" s="15"/>
      <c r="I4439" s="15"/>
    </row>
    <row r="4440" ht="24" customHeight="1" spans="1:9">
      <c r="A4440" s="8" t="s">
        <v>32922</v>
      </c>
      <c r="B4440" s="22" t="s">
        <v>32923</v>
      </c>
      <c r="C4440" s="12" t="s">
        <v>448</v>
      </c>
      <c r="D4440" s="8" t="s">
        <v>32924</v>
      </c>
      <c r="E4440" s="10" t="s">
        <v>22732</v>
      </c>
      <c r="F4440" s="25"/>
      <c r="G4440" s="25"/>
      <c r="H4440" s="15"/>
      <c r="I4440" s="15"/>
    </row>
    <row r="4441" ht="24" customHeight="1" spans="1:9">
      <c r="A4441" s="8" t="s">
        <v>32925</v>
      </c>
      <c r="B4441" s="22" t="s">
        <v>32926</v>
      </c>
      <c r="C4441" s="12" t="s">
        <v>448</v>
      </c>
      <c r="D4441" s="8" t="s">
        <v>25545</v>
      </c>
      <c r="E4441" s="10" t="s">
        <v>22732</v>
      </c>
      <c r="F4441" s="25"/>
      <c r="G4441" s="25"/>
      <c r="H4441" s="15"/>
      <c r="I4441" s="15"/>
    </row>
    <row r="4442" ht="24" customHeight="1" spans="1:9">
      <c r="A4442" s="8" t="s">
        <v>32927</v>
      </c>
      <c r="B4442" s="22" t="s">
        <v>32928</v>
      </c>
      <c r="C4442" s="12" t="s">
        <v>448</v>
      </c>
      <c r="D4442" s="8" t="s">
        <v>32929</v>
      </c>
      <c r="E4442" s="10" t="s">
        <v>22732</v>
      </c>
      <c r="F4442" s="25"/>
      <c r="G4442" s="25"/>
      <c r="H4442" s="15"/>
      <c r="I4442" s="15"/>
    </row>
    <row r="4443" ht="24" customHeight="1" spans="1:9">
      <c r="A4443" s="12" t="s">
        <v>32930</v>
      </c>
      <c r="B4443" s="22" t="s">
        <v>32931</v>
      </c>
      <c r="C4443" s="12" t="s">
        <v>448</v>
      </c>
      <c r="D4443" s="8" t="s">
        <v>31661</v>
      </c>
      <c r="E4443" s="10" t="s">
        <v>22732</v>
      </c>
      <c r="F4443" s="25"/>
      <c r="G4443" s="25"/>
      <c r="H4443" s="15"/>
      <c r="I4443" s="15"/>
    </row>
    <row r="4444" ht="24" customHeight="1" spans="1:9">
      <c r="A4444" s="8" t="s">
        <v>32932</v>
      </c>
      <c r="B4444" s="22" t="s">
        <v>32933</v>
      </c>
      <c r="C4444" s="12" t="s">
        <v>448</v>
      </c>
      <c r="D4444" s="8" t="s">
        <v>28144</v>
      </c>
      <c r="E4444" s="10" t="s">
        <v>22732</v>
      </c>
      <c r="F4444" s="25"/>
      <c r="G4444" s="25"/>
      <c r="H4444" s="15"/>
      <c r="I4444" s="15"/>
    </row>
    <row r="4445" ht="24" customHeight="1" spans="1:9">
      <c r="A4445" s="8" t="s">
        <v>32934</v>
      </c>
      <c r="B4445" s="22" t="s">
        <v>32935</v>
      </c>
      <c r="C4445" s="12" t="s">
        <v>448</v>
      </c>
      <c r="D4445" s="8" t="s">
        <v>28058</v>
      </c>
      <c r="E4445" s="10" t="s">
        <v>22732</v>
      </c>
      <c r="F4445" s="25"/>
      <c r="G4445" s="25"/>
      <c r="H4445" s="15"/>
      <c r="I4445" s="15"/>
    </row>
    <row r="4446" ht="24" customHeight="1" spans="1:9">
      <c r="A4446" s="8" t="s">
        <v>32936</v>
      </c>
      <c r="B4446" s="22" t="s">
        <v>32937</v>
      </c>
      <c r="C4446" s="12" t="s">
        <v>448</v>
      </c>
      <c r="D4446" s="8" t="s">
        <v>32938</v>
      </c>
      <c r="E4446" s="10" t="s">
        <v>22732</v>
      </c>
      <c r="F4446" s="25"/>
      <c r="G4446" s="25"/>
      <c r="H4446" s="15"/>
      <c r="I4446" s="15"/>
    </row>
    <row r="4447" ht="24" customHeight="1" spans="1:9">
      <c r="A4447" s="8" t="s">
        <v>32939</v>
      </c>
      <c r="B4447" s="22" t="s">
        <v>32940</v>
      </c>
      <c r="C4447" s="12" t="s">
        <v>448</v>
      </c>
      <c r="D4447" s="8" t="s">
        <v>32941</v>
      </c>
      <c r="E4447" s="10" t="s">
        <v>22732</v>
      </c>
      <c r="F4447" s="25"/>
      <c r="G4447" s="25"/>
      <c r="H4447" s="15"/>
      <c r="I4447" s="15"/>
    </row>
    <row r="4448" ht="24" customHeight="1" spans="1:9">
      <c r="A4448" s="8" t="s">
        <v>32942</v>
      </c>
      <c r="B4448" s="22" t="s">
        <v>32943</v>
      </c>
      <c r="C4448" s="12" t="s">
        <v>448</v>
      </c>
      <c r="D4448" s="8" t="s">
        <v>32944</v>
      </c>
      <c r="E4448" s="10" t="s">
        <v>22732</v>
      </c>
      <c r="F4448" s="25"/>
      <c r="G4448" s="25"/>
      <c r="H4448" s="15"/>
      <c r="I4448" s="15"/>
    </row>
    <row r="4449" ht="24" customHeight="1" spans="1:9">
      <c r="A4449" s="8" t="s">
        <v>32945</v>
      </c>
      <c r="B4449" s="22" t="s">
        <v>32946</v>
      </c>
      <c r="C4449" s="12" t="s">
        <v>448</v>
      </c>
      <c r="D4449" s="8" t="s">
        <v>32947</v>
      </c>
      <c r="E4449" s="10" t="s">
        <v>22732</v>
      </c>
      <c r="F4449" s="25"/>
      <c r="G4449" s="25"/>
      <c r="H4449" s="15"/>
      <c r="I4449" s="15"/>
    </row>
    <row r="4450" ht="24" customHeight="1" spans="1:9">
      <c r="A4450" s="8" t="s">
        <v>32948</v>
      </c>
      <c r="B4450" s="22" t="s">
        <v>32949</v>
      </c>
      <c r="C4450" s="12" t="s">
        <v>448</v>
      </c>
      <c r="D4450" s="8" t="s">
        <v>32950</v>
      </c>
      <c r="E4450" s="10" t="s">
        <v>22732</v>
      </c>
      <c r="F4450" s="25"/>
      <c r="G4450" s="25"/>
      <c r="H4450" s="15"/>
      <c r="I4450" s="15"/>
    </row>
    <row r="4451" ht="24" customHeight="1" spans="1:9">
      <c r="A4451" s="8" t="s">
        <v>32951</v>
      </c>
      <c r="B4451" s="22" t="s">
        <v>32952</v>
      </c>
      <c r="C4451" s="12" t="s">
        <v>448</v>
      </c>
      <c r="D4451" s="8" t="s">
        <v>32953</v>
      </c>
      <c r="E4451" s="10" t="s">
        <v>22732</v>
      </c>
      <c r="F4451" s="25"/>
      <c r="G4451" s="25"/>
      <c r="H4451" s="15"/>
      <c r="I4451" s="15"/>
    </row>
    <row r="4452" ht="24" customHeight="1" spans="1:9">
      <c r="A4452" s="8" t="s">
        <v>32954</v>
      </c>
      <c r="B4452" s="22" t="s">
        <v>32955</v>
      </c>
      <c r="C4452" s="12" t="s">
        <v>448</v>
      </c>
      <c r="D4452" s="8" t="s">
        <v>32956</v>
      </c>
      <c r="E4452" s="10" t="s">
        <v>22732</v>
      </c>
      <c r="F4452" s="25"/>
      <c r="G4452" s="25"/>
      <c r="H4452" s="15"/>
      <c r="I4452" s="15"/>
    </row>
    <row r="4453" ht="24" customHeight="1" spans="1:9">
      <c r="A4453" s="8" t="s">
        <v>32957</v>
      </c>
      <c r="B4453" s="22" t="s">
        <v>32958</v>
      </c>
      <c r="C4453" s="12" t="s">
        <v>448</v>
      </c>
      <c r="D4453" s="8" t="s">
        <v>32959</v>
      </c>
      <c r="E4453" s="10" t="s">
        <v>22732</v>
      </c>
      <c r="F4453" s="25"/>
      <c r="G4453" s="25"/>
      <c r="H4453" s="15"/>
      <c r="I4453" s="15"/>
    </row>
    <row r="4454" ht="24" customHeight="1" spans="1:9">
      <c r="A4454" s="8" t="s">
        <v>32960</v>
      </c>
      <c r="B4454" s="22" t="s">
        <v>32961</v>
      </c>
      <c r="C4454" s="12" t="s">
        <v>448</v>
      </c>
      <c r="D4454" s="8" t="s">
        <v>32962</v>
      </c>
      <c r="E4454" s="10" t="s">
        <v>22732</v>
      </c>
      <c r="F4454" s="25"/>
      <c r="G4454" s="25"/>
      <c r="H4454" s="15"/>
      <c r="I4454" s="15"/>
    </row>
    <row r="4455" ht="24" customHeight="1" spans="1:9">
      <c r="A4455" s="8" t="s">
        <v>32963</v>
      </c>
      <c r="B4455" s="22" t="s">
        <v>32964</v>
      </c>
      <c r="C4455" s="12" t="s">
        <v>448</v>
      </c>
      <c r="D4455" s="8" t="s">
        <v>32965</v>
      </c>
      <c r="E4455" s="10" t="s">
        <v>22732</v>
      </c>
      <c r="F4455" s="25"/>
      <c r="G4455" s="25"/>
      <c r="H4455" s="15"/>
      <c r="I4455" s="15"/>
    </row>
    <row r="4456" ht="24" customHeight="1" spans="1:9">
      <c r="A4456" s="8" t="s">
        <v>32966</v>
      </c>
      <c r="B4456" s="22" t="s">
        <v>32967</v>
      </c>
      <c r="C4456" s="12" t="s">
        <v>448</v>
      </c>
      <c r="D4456" s="8" t="s">
        <v>32968</v>
      </c>
      <c r="E4456" s="10" t="s">
        <v>22732</v>
      </c>
      <c r="F4456" s="25"/>
      <c r="G4456" s="25"/>
      <c r="H4456" s="15"/>
      <c r="I4456" s="15"/>
    </row>
    <row r="4457" ht="24" customHeight="1" spans="1:9">
      <c r="A4457" s="8" t="s">
        <v>32969</v>
      </c>
      <c r="B4457" s="22" t="s">
        <v>32970</v>
      </c>
      <c r="C4457" s="12" t="s">
        <v>448</v>
      </c>
      <c r="D4457" s="8" t="s">
        <v>32971</v>
      </c>
      <c r="E4457" s="10" t="s">
        <v>22732</v>
      </c>
      <c r="F4457" s="25"/>
      <c r="G4457" s="25"/>
      <c r="H4457" s="15"/>
      <c r="I4457" s="15"/>
    </row>
    <row r="4458" ht="24" customHeight="1" spans="1:9">
      <c r="A4458" s="8" t="s">
        <v>32972</v>
      </c>
      <c r="B4458" s="22" t="s">
        <v>32973</v>
      </c>
      <c r="C4458" s="12" t="s">
        <v>448</v>
      </c>
      <c r="D4458" s="8" t="s">
        <v>32974</v>
      </c>
      <c r="E4458" s="10" t="s">
        <v>22732</v>
      </c>
      <c r="F4458" s="25"/>
      <c r="G4458" s="25"/>
      <c r="H4458" s="15"/>
      <c r="I4458" s="15"/>
    </row>
    <row r="4459" ht="24" customHeight="1" spans="1:9">
      <c r="A4459" s="8" t="s">
        <v>32975</v>
      </c>
      <c r="B4459" s="22" t="s">
        <v>10018</v>
      </c>
      <c r="C4459" s="12" t="s">
        <v>448</v>
      </c>
      <c r="D4459" s="8" t="s">
        <v>23259</v>
      </c>
      <c r="E4459" s="10" t="s">
        <v>22732</v>
      </c>
      <c r="F4459" s="25"/>
      <c r="G4459" s="25"/>
      <c r="H4459" s="15"/>
      <c r="I4459" s="15"/>
    </row>
    <row r="4460" ht="24" customHeight="1" spans="1:9">
      <c r="A4460" s="8" t="s">
        <v>32976</v>
      </c>
      <c r="B4460" s="22" t="s">
        <v>10019</v>
      </c>
      <c r="C4460" s="12" t="s">
        <v>448</v>
      </c>
      <c r="D4460" s="8" t="s">
        <v>32977</v>
      </c>
      <c r="E4460" s="10" t="s">
        <v>22732</v>
      </c>
      <c r="F4460" s="25"/>
      <c r="G4460" s="25"/>
      <c r="H4460" s="15"/>
      <c r="I4460" s="15"/>
    </row>
    <row r="4461" ht="24" customHeight="1" spans="1:9">
      <c r="A4461" s="8" t="s">
        <v>32978</v>
      </c>
      <c r="B4461" s="22" t="s">
        <v>32979</v>
      </c>
      <c r="C4461" s="12" t="s">
        <v>448</v>
      </c>
      <c r="D4461" s="8" t="s">
        <v>22929</v>
      </c>
      <c r="E4461" s="10" t="s">
        <v>22732</v>
      </c>
      <c r="F4461" s="25"/>
      <c r="G4461" s="25"/>
      <c r="H4461" s="15"/>
      <c r="I4461" s="15"/>
    </row>
    <row r="4462" ht="24" customHeight="1" spans="1:9">
      <c r="A4462" s="8" t="s">
        <v>32980</v>
      </c>
      <c r="B4462" s="22" t="s">
        <v>32981</v>
      </c>
      <c r="C4462" s="12" t="s">
        <v>448</v>
      </c>
      <c r="D4462" s="8" t="s">
        <v>32982</v>
      </c>
      <c r="E4462" s="10" t="s">
        <v>22732</v>
      </c>
      <c r="F4462" s="25"/>
      <c r="G4462" s="25"/>
      <c r="H4462" s="15"/>
      <c r="I4462" s="15"/>
    </row>
    <row r="4463" ht="24" customHeight="1" spans="1:9">
      <c r="A4463" s="8" t="s">
        <v>32983</v>
      </c>
      <c r="B4463" s="22" t="s">
        <v>32984</v>
      </c>
      <c r="C4463" s="12" t="s">
        <v>448</v>
      </c>
      <c r="D4463" s="8" t="s">
        <v>32985</v>
      </c>
      <c r="E4463" s="10" t="s">
        <v>22732</v>
      </c>
      <c r="F4463" s="25"/>
      <c r="G4463" s="25"/>
      <c r="H4463" s="15"/>
      <c r="I4463" s="15"/>
    </row>
    <row r="4464" ht="24" customHeight="1" spans="1:9">
      <c r="A4464" s="8" t="s">
        <v>32986</v>
      </c>
      <c r="B4464" s="22" t="s">
        <v>10020</v>
      </c>
      <c r="C4464" s="12" t="s">
        <v>448</v>
      </c>
      <c r="D4464" s="8" t="s">
        <v>32987</v>
      </c>
      <c r="E4464" s="10" t="s">
        <v>22732</v>
      </c>
      <c r="F4464" s="25"/>
      <c r="G4464" s="25"/>
      <c r="H4464" s="15"/>
      <c r="I4464" s="15"/>
    </row>
    <row r="4465" ht="24" customHeight="1" spans="1:9">
      <c r="A4465" s="8" t="s">
        <v>32988</v>
      </c>
      <c r="B4465" s="22" t="s">
        <v>10021</v>
      </c>
      <c r="C4465" s="12" t="s">
        <v>448</v>
      </c>
      <c r="D4465" s="8" t="s">
        <v>32989</v>
      </c>
      <c r="E4465" s="10" t="s">
        <v>22732</v>
      </c>
      <c r="F4465" s="25"/>
      <c r="G4465" s="25"/>
      <c r="H4465" s="15"/>
      <c r="I4465" s="15"/>
    </row>
    <row r="4466" ht="24" customHeight="1" spans="1:9">
      <c r="A4466" s="8" t="s">
        <v>32990</v>
      </c>
      <c r="B4466" s="22" t="s">
        <v>10022</v>
      </c>
      <c r="C4466" s="12" t="s">
        <v>448</v>
      </c>
      <c r="D4466" s="8" t="s">
        <v>32991</v>
      </c>
      <c r="E4466" s="10" t="s">
        <v>22732</v>
      </c>
      <c r="F4466" s="25"/>
      <c r="G4466" s="25"/>
      <c r="H4466" s="15"/>
      <c r="I4466" s="15"/>
    </row>
    <row r="4467" ht="24" customHeight="1" spans="1:9">
      <c r="A4467" s="8" t="s">
        <v>32992</v>
      </c>
      <c r="B4467" s="22" t="s">
        <v>32993</v>
      </c>
      <c r="C4467" s="12" t="s">
        <v>448</v>
      </c>
      <c r="D4467" s="8" t="s">
        <v>32994</v>
      </c>
      <c r="E4467" s="10" t="s">
        <v>22732</v>
      </c>
      <c r="F4467" s="25"/>
      <c r="G4467" s="25"/>
      <c r="H4467" s="15"/>
      <c r="I4467" s="15"/>
    </row>
    <row r="4468" ht="24" customHeight="1" spans="1:9">
      <c r="A4468" s="8" t="s">
        <v>32995</v>
      </c>
      <c r="B4468" s="22" t="s">
        <v>32996</v>
      </c>
      <c r="C4468" s="12" t="s">
        <v>448</v>
      </c>
      <c r="D4468" s="8" t="s">
        <v>32997</v>
      </c>
      <c r="E4468" s="10" t="s">
        <v>22732</v>
      </c>
      <c r="F4468" s="25"/>
      <c r="G4468" s="25"/>
      <c r="H4468" s="15"/>
      <c r="I4468" s="15"/>
    </row>
    <row r="4469" ht="24" customHeight="1" spans="1:9">
      <c r="A4469" s="8" t="s">
        <v>32998</v>
      </c>
      <c r="B4469" s="22" t="s">
        <v>32999</v>
      </c>
      <c r="C4469" s="12" t="s">
        <v>448</v>
      </c>
      <c r="D4469" s="8" t="s">
        <v>33000</v>
      </c>
      <c r="E4469" s="10" t="s">
        <v>22732</v>
      </c>
      <c r="F4469" s="25"/>
      <c r="G4469" s="25"/>
      <c r="H4469" s="15"/>
      <c r="I4469" s="15"/>
    </row>
    <row r="4470" ht="24" customHeight="1" spans="1:9">
      <c r="A4470" s="8" t="s">
        <v>33001</v>
      </c>
      <c r="B4470" s="22" t="s">
        <v>33002</v>
      </c>
      <c r="C4470" s="12" t="s">
        <v>448</v>
      </c>
      <c r="D4470" s="8" t="s">
        <v>33003</v>
      </c>
      <c r="E4470" s="10" t="s">
        <v>22732</v>
      </c>
      <c r="F4470" s="25"/>
      <c r="G4470" s="25"/>
      <c r="H4470" s="15"/>
      <c r="I4470" s="15"/>
    </row>
    <row r="4471" ht="24" customHeight="1" spans="1:9">
      <c r="A4471" s="8" t="s">
        <v>33004</v>
      </c>
      <c r="B4471" s="22" t="s">
        <v>33005</v>
      </c>
      <c r="C4471" s="12" t="s">
        <v>448</v>
      </c>
      <c r="D4471" s="8" t="s">
        <v>33006</v>
      </c>
      <c r="E4471" s="10" t="s">
        <v>22732</v>
      </c>
      <c r="F4471" s="25"/>
      <c r="G4471" s="25"/>
      <c r="H4471" s="15"/>
      <c r="I4471" s="15"/>
    </row>
    <row r="4472" ht="24" customHeight="1" spans="1:9">
      <c r="A4472" s="8" t="s">
        <v>33007</v>
      </c>
      <c r="B4472" s="22" t="s">
        <v>33008</v>
      </c>
      <c r="C4472" s="12" t="s">
        <v>448</v>
      </c>
      <c r="D4472" s="8" t="s">
        <v>33009</v>
      </c>
      <c r="E4472" s="10" t="s">
        <v>22732</v>
      </c>
      <c r="F4472" s="25"/>
      <c r="G4472" s="25"/>
      <c r="H4472" s="15"/>
      <c r="I4472" s="15"/>
    </row>
    <row r="4473" ht="24" customHeight="1" spans="1:9">
      <c r="A4473" s="8" t="s">
        <v>33010</v>
      </c>
      <c r="B4473" s="22" t="s">
        <v>10028</v>
      </c>
      <c r="C4473" s="12" t="s">
        <v>448</v>
      </c>
      <c r="D4473" s="8" t="s">
        <v>33011</v>
      </c>
      <c r="E4473" s="10" t="s">
        <v>22732</v>
      </c>
      <c r="F4473" s="25"/>
      <c r="G4473" s="25"/>
      <c r="H4473" s="15"/>
      <c r="I4473" s="15"/>
    </row>
    <row r="4474" ht="24" customHeight="1" spans="1:9">
      <c r="A4474" s="8" t="s">
        <v>33012</v>
      </c>
      <c r="B4474" s="22" t="s">
        <v>33013</v>
      </c>
      <c r="C4474" s="12" t="s">
        <v>448</v>
      </c>
      <c r="D4474" s="8" t="s">
        <v>33014</v>
      </c>
      <c r="E4474" s="10" t="s">
        <v>22732</v>
      </c>
      <c r="F4474" s="25"/>
      <c r="G4474" s="25"/>
      <c r="H4474" s="15"/>
      <c r="I4474" s="15"/>
    </row>
    <row r="4475" ht="24" customHeight="1" spans="1:9">
      <c r="A4475" s="8" t="s">
        <v>33015</v>
      </c>
      <c r="B4475" s="22" t="s">
        <v>33016</v>
      </c>
      <c r="C4475" s="12" t="s">
        <v>448</v>
      </c>
      <c r="D4475" s="8" t="s">
        <v>31436</v>
      </c>
      <c r="E4475" s="10" t="s">
        <v>22732</v>
      </c>
      <c r="F4475" s="25"/>
      <c r="G4475" s="25"/>
      <c r="H4475" s="15"/>
      <c r="I4475" s="15"/>
    </row>
    <row r="4476" ht="24" customHeight="1" spans="1:9">
      <c r="A4476" s="8" t="s">
        <v>33017</v>
      </c>
      <c r="B4476" s="22" t="s">
        <v>33018</v>
      </c>
      <c r="C4476" s="12" t="s">
        <v>448</v>
      </c>
      <c r="D4476" s="8" t="s">
        <v>33019</v>
      </c>
      <c r="E4476" s="10" t="s">
        <v>22732</v>
      </c>
      <c r="F4476" s="25"/>
      <c r="G4476" s="25"/>
      <c r="H4476" s="15"/>
      <c r="I4476" s="15"/>
    </row>
    <row r="4477" ht="24" customHeight="1" spans="1:9">
      <c r="A4477" s="8" t="s">
        <v>33020</v>
      </c>
      <c r="B4477" s="22" t="s">
        <v>33021</v>
      </c>
      <c r="C4477" s="12" t="s">
        <v>448</v>
      </c>
      <c r="D4477" s="8" t="s">
        <v>27585</v>
      </c>
      <c r="E4477" s="10" t="s">
        <v>22732</v>
      </c>
      <c r="F4477" s="25"/>
      <c r="G4477" s="25"/>
      <c r="H4477" s="15"/>
      <c r="I4477" s="15"/>
    </row>
    <row r="4478" ht="24" customHeight="1" spans="1:9">
      <c r="A4478" s="8" t="s">
        <v>33022</v>
      </c>
      <c r="B4478" s="22" t="s">
        <v>33023</v>
      </c>
      <c r="C4478" s="12" t="s">
        <v>448</v>
      </c>
      <c r="D4478" s="8" t="s">
        <v>33024</v>
      </c>
      <c r="E4478" s="10" t="s">
        <v>22732</v>
      </c>
      <c r="F4478" s="25"/>
      <c r="G4478" s="25"/>
      <c r="H4478" s="15"/>
      <c r="I4478" s="15"/>
    </row>
    <row r="4479" ht="24" customHeight="1" spans="1:9">
      <c r="A4479" s="8" t="s">
        <v>33025</v>
      </c>
      <c r="B4479" s="22" t="s">
        <v>33026</v>
      </c>
      <c r="C4479" s="12" t="s">
        <v>448</v>
      </c>
      <c r="D4479" s="8" t="s">
        <v>33027</v>
      </c>
      <c r="E4479" s="10" t="s">
        <v>22732</v>
      </c>
      <c r="F4479" s="25"/>
      <c r="G4479" s="25"/>
      <c r="H4479" s="15"/>
      <c r="I4479" s="15"/>
    </row>
    <row r="4480" ht="24" customHeight="1" spans="1:9">
      <c r="A4480" s="8" t="s">
        <v>33028</v>
      </c>
      <c r="B4480" s="22" t="s">
        <v>33029</v>
      </c>
      <c r="C4480" s="12" t="s">
        <v>448</v>
      </c>
      <c r="D4480" s="8" t="s">
        <v>26579</v>
      </c>
      <c r="E4480" s="10" t="s">
        <v>22732</v>
      </c>
      <c r="F4480" s="25"/>
      <c r="G4480" s="25"/>
      <c r="H4480" s="15"/>
      <c r="I4480" s="15"/>
    </row>
    <row r="4481" ht="24" customHeight="1" spans="1:9">
      <c r="A4481" s="8" t="s">
        <v>33030</v>
      </c>
      <c r="B4481" s="22" t="s">
        <v>33031</v>
      </c>
      <c r="C4481" s="12" t="s">
        <v>448</v>
      </c>
      <c r="D4481" s="8" t="s">
        <v>33032</v>
      </c>
      <c r="E4481" s="10" t="s">
        <v>22732</v>
      </c>
      <c r="F4481" s="25"/>
      <c r="G4481" s="25"/>
      <c r="H4481" s="15"/>
      <c r="I4481" s="15"/>
    </row>
    <row r="4482" ht="24" customHeight="1" spans="1:9">
      <c r="A4482" s="8" t="s">
        <v>33033</v>
      </c>
      <c r="B4482" s="22" t="s">
        <v>33034</v>
      </c>
      <c r="C4482" s="12" t="s">
        <v>448</v>
      </c>
      <c r="D4482" s="8" t="s">
        <v>33035</v>
      </c>
      <c r="E4482" s="10" t="s">
        <v>22732</v>
      </c>
      <c r="F4482" s="25"/>
      <c r="G4482" s="25"/>
      <c r="H4482" s="15"/>
      <c r="I4482" s="15"/>
    </row>
    <row r="4483" ht="24" customHeight="1" spans="1:9">
      <c r="A4483" s="8" t="s">
        <v>33036</v>
      </c>
      <c r="B4483" s="22" t="s">
        <v>33037</v>
      </c>
      <c r="C4483" s="12" t="s">
        <v>448</v>
      </c>
      <c r="D4483" s="8" t="s">
        <v>27949</v>
      </c>
      <c r="E4483" s="10" t="s">
        <v>22732</v>
      </c>
      <c r="F4483" s="25"/>
      <c r="G4483" s="25"/>
      <c r="H4483" s="15"/>
      <c r="I4483" s="15"/>
    </row>
    <row r="4484" ht="24" customHeight="1" spans="1:9">
      <c r="A4484" s="8" t="s">
        <v>33038</v>
      </c>
      <c r="B4484" s="22" t="s">
        <v>33039</v>
      </c>
      <c r="C4484" s="12" t="s">
        <v>448</v>
      </c>
      <c r="D4484" s="8" t="s">
        <v>33040</v>
      </c>
      <c r="E4484" s="10" t="s">
        <v>22732</v>
      </c>
      <c r="F4484" s="25"/>
      <c r="G4484" s="25"/>
      <c r="H4484" s="15"/>
      <c r="I4484" s="15"/>
    </row>
    <row r="4485" ht="24" customHeight="1" spans="1:9">
      <c r="A4485" s="8" t="s">
        <v>33041</v>
      </c>
      <c r="B4485" s="22" t="s">
        <v>33042</v>
      </c>
      <c r="C4485" s="12" t="s">
        <v>448</v>
      </c>
      <c r="D4485" s="8" t="s">
        <v>33043</v>
      </c>
      <c r="E4485" s="10" t="s">
        <v>22732</v>
      </c>
      <c r="F4485" s="25"/>
      <c r="G4485" s="25"/>
      <c r="H4485" s="15"/>
      <c r="I4485" s="15"/>
    </row>
    <row r="4486" ht="24" customHeight="1" spans="1:9">
      <c r="A4486" s="8" t="s">
        <v>33044</v>
      </c>
      <c r="B4486" s="22" t="s">
        <v>33045</v>
      </c>
      <c r="C4486" s="12" t="s">
        <v>448</v>
      </c>
      <c r="D4486" s="8" t="s">
        <v>33046</v>
      </c>
      <c r="E4486" s="10" t="s">
        <v>22732</v>
      </c>
      <c r="F4486" s="25"/>
      <c r="G4486" s="25"/>
      <c r="H4486" s="15"/>
      <c r="I4486" s="15"/>
    </row>
    <row r="4487" ht="24" customHeight="1" spans="1:9">
      <c r="A4487" s="8" t="s">
        <v>33047</v>
      </c>
      <c r="B4487" s="22" t="s">
        <v>33048</v>
      </c>
      <c r="C4487" s="12" t="s">
        <v>448</v>
      </c>
      <c r="D4487" s="8" t="s">
        <v>33049</v>
      </c>
      <c r="E4487" s="10" t="s">
        <v>22732</v>
      </c>
      <c r="F4487" s="25"/>
      <c r="G4487" s="25"/>
      <c r="H4487" s="15"/>
      <c r="I4487" s="15"/>
    </row>
    <row r="4488" ht="24" customHeight="1" spans="1:9">
      <c r="A4488" s="8" t="s">
        <v>33050</v>
      </c>
      <c r="B4488" s="22" t="s">
        <v>33051</v>
      </c>
      <c r="C4488" s="12" t="s">
        <v>448</v>
      </c>
      <c r="D4488" s="8" t="s">
        <v>33052</v>
      </c>
      <c r="E4488" s="10" t="s">
        <v>22732</v>
      </c>
      <c r="F4488" s="25"/>
      <c r="G4488" s="25"/>
      <c r="H4488" s="15"/>
      <c r="I4488" s="15"/>
    </row>
    <row r="4489" ht="24" customHeight="1" spans="1:9">
      <c r="A4489" s="8" t="s">
        <v>33053</v>
      </c>
      <c r="B4489" s="22" t="s">
        <v>33054</v>
      </c>
      <c r="C4489" s="12" t="s">
        <v>448</v>
      </c>
      <c r="D4489" s="8" t="s">
        <v>33055</v>
      </c>
      <c r="E4489" s="10" t="s">
        <v>22732</v>
      </c>
      <c r="F4489" s="25"/>
      <c r="G4489" s="25"/>
      <c r="H4489" s="15"/>
      <c r="I4489" s="15"/>
    </row>
    <row r="4490" ht="24" customHeight="1" spans="1:9">
      <c r="A4490" s="8" t="s">
        <v>33056</v>
      </c>
      <c r="B4490" s="22" t="s">
        <v>33057</v>
      </c>
      <c r="C4490" s="12" t="s">
        <v>448</v>
      </c>
      <c r="D4490" s="8" t="s">
        <v>33058</v>
      </c>
      <c r="E4490" s="10" t="s">
        <v>22732</v>
      </c>
      <c r="F4490" s="25"/>
      <c r="G4490" s="25"/>
      <c r="H4490" s="15"/>
      <c r="I4490" s="15"/>
    </row>
    <row r="4491" ht="24" customHeight="1" spans="1:9">
      <c r="A4491" s="8" t="s">
        <v>33059</v>
      </c>
      <c r="B4491" s="22" t="s">
        <v>33060</v>
      </c>
      <c r="C4491" s="12" t="s">
        <v>448</v>
      </c>
      <c r="D4491" s="8" t="s">
        <v>33061</v>
      </c>
      <c r="E4491" s="10" t="s">
        <v>22732</v>
      </c>
      <c r="F4491" s="25"/>
      <c r="G4491" s="25"/>
      <c r="H4491" s="15"/>
      <c r="I4491" s="15"/>
    </row>
    <row r="4492" ht="24" customHeight="1" spans="1:9">
      <c r="A4492" s="8" t="s">
        <v>33062</v>
      </c>
      <c r="B4492" s="22" t="s">
        <v>33063</v>
      </c>
      <c r="C4492" s="12" t="s">
        <v>448</v>
      </c>
      <c r="D4492" s="8" t="s">
        <v>33064</v>
      </c>
      <c r="E4492" s="10" t="s">
        <v>22732</v>
      </c>
      <c r="F4492" s="25"/>
      <c r="G4492" s="25"/>
      <c r="H4492" s="15"/>
      <c r="I4492" s="15"/>
    </row>
    <row r="4493" ht="24" customHeight="1" spans="1:9">
      <c r="A4493" s="8" t="s">
        <v>33065</v>
      </c>
      <c r="B4493" s="22" t="s">
        <v>33066</v>
      </c>
      <c r="C4493" s="12" t="s">
        <v>448</v>
      </c>
      <c r="D4493" s="8" t="s">
        <v>27916</v>
      </c>
      <c r="E4493" s="10" t="s">
        <v>22732</v>
      </c>
      <c r="F4493" s="25"/>
      <c r="G4493" s="25"/>
      <c r="H4493" s="15"/>
      <c r="I4493" s="15"/>
    </row>
    <row r="4494" ht="24" customHeight="1" spans="1:9">
      <c r="A4494" s="8" t="s">
        <v>33067</v>
      </c>
      <c r="B4494" s="22" t="s">
        <v>33068</v>
      </c>
      <c r="C4494" s="12" t="s">
        <v>448</v>
      </c>
      <c r="D4494" s="8" t="s">
        <v>33069</v>
      </c>
      <c r="E4494" s="10" t="s">
        <v>22732</v>
      </c>
      <c r="F4494" s="25"/>
      <c r="G4494" s="25"/>
      <c r="H4494" s="15"/>
      <c r="I4494" s="15"/>
    </row>
    <row r="4495" ht="24" customHeight="1" spans="1:9">
      <c r="A4495" s="8" t="s">
        <v>33070</v>
      </c>
      <c r="B4495" s="22" t="s">
        <v>33071</v>
      </c>
      <c r="C4495" s="12" t="s">
        <v>448</v>
      </c>
      <c r="D4495" s="8" t="s">
        <v>23061</v>
      </c>
      <c r="E4495" s="10" t="s">
        <v>22732</v>
      </c>
      <c r="F4495" s="25"/>
      <c r="G4495" s="25"/>
      <c r="H4495" s="15"/>
      <c r="I4495" s="15"/>
    </row>
    <row r="4496" ht="24" customHeight="1" spans="1:9">
      <c r="A4496" s="8" t="s">
        <v>33072</v>
      </c>
      <c r="B4496" s="22" t="s">
        <v>33073</v>
      </c>
      <c r="C4496" s="12" t="s">
        <v>448</v>
      </c>
      <c r="D4496" s="8" t="s">
        <v>33074</v>
      </c>
      <c r="E4496" s="10" t="s">
        <v>22732</v>
      </c>
      <c r="F4496" s="25"/>
      <c r="G4496" s="25"/>
      <c r="H4496" s="15"/>
      <c r="I4496" s="15"/>
    </row>
    <row r="4497" ht="24" customHeight="1" spans="1:9">
      <c r="A4497" s="8" t="s">
        <v>33075</v>
      </c>
      <c r="B4497" s="22" t="s">
        <v>33076</v>
      </c>
      <c r="C4497" s="12" t="s">
        <v>448</v>
      </c>
      <c r="D4497" s="8" t="s">
        <v>33077</v>
      </c>
      <c r="E4497" s="10" t="s">
        <v>22732</v>
      </c>
      <c r="F4497" s="25"/>
      <c r="G4497" s="25"/>
      <c r="H4497" s="15"/>
      <c r="I4497" s="15"/>
    </row>
    <row r="4498" ht="24" customHeight="1" spans="1:9">
      <c r="A4498" s="8" t="s">
        <v>33078</v>
      </c>
      <c r="B4498" s="22" t="s">
        <v>33079</v>
      </c>
      <c r="C4498" s="12" t="s">
        <v>448</v>
      </c>
      <c r="D4498" s="8" t="s">
        <v>31318</v>
      </c>
      <c r="E4498" s="10" t="s">
        <v>22732</v>
      </c>
      <c r="F4498" s="25"/>
      <c r="G4498" s="25"/>
      <c r="H4498" s="15"/>
      <c r="I4498" s="15"/>
    </row>
    <row r="4499" ht="24" customHeight="1" spans="1:9">
      <c r="A4499" s="8" t="s">
        <v>33080</v>
      </c>
      <c r="B4499" s="22" t="s">
        <v>33081</v>
      </c>
      <c r="C4499" s="12" t="s">
        <v>448</v>
      </c>
      <c r="D4499" s="8" t="s">
        <v>24416</v>
      </c>
      <c r="E4499" s="10" t="s">
        <v>22732</v>
      </c>
      <c r="F4499" s="25"/>
      <c r="G4499" s="25"/>
      <c r="H4499" s="15"/>
      <c r="I4499" s="15"/>
    </row>
    <row r="4500" ht="24" customHeight="1" spans="1:9">
      <c r="A4500" s="8" t="s">
        <v>33082</v>
      </c>
      <c r="B4500" s="22" t="s">
        <v>33083</v>
      </c>
      <c r="C4500" s="12" t="s">
        <v>448</v>
      </c>
      <c r="D4500" s="8" t="s">
        <v>33084</v>
      </c>
      <c r="E4500" s="10" t="s">
        <v>22732</v>
      </c>
      <c r="F4500" s="25"/>
      <c r="G4500" s="25"/>
      <c r="H4500" s="15"/>
      <c r="I4500" s="15"/>
    </row>
    <row r="4501" ht="24" customHeight="1" spans="1:9">
      <c r="A4501" s="8" t="s">
        <v>33085</v>
      </c>
      <c r="B4501" s="22" t="s">
        <v>33086</v>
      </c>
      <c r="C4501" s="12" t="s">
        <v>448</v>
      </c>
      <c r="D4501" s="8" t="s">
        <v>33087</v>
      </c>
      <c r="E4501" s="10" t="s">
        <v>22732</v>
      </c>
      <c r="F4501" s="25"/>
      <c r="G4501" s="25"/>
      <c r="H4501" s="15"/>
      <c r="I4501" s="15"/>
    </row>
    <row r="4502" ht="24" customHeight="1" spans="1:9">
      <c r="A4502" s="8" t="s">
        <v>33088</v>
      </c>
      <c r="B4502" s="22" t="s">
        <v>33089</v>
      </c>
      <c r="C4502" s="12" t="s">
        <v>448</v>
      </c>
      <c r="D4502" s="8" t="s">
        <v>28795</v>
      </c>
      <c r="E4502" s="10" t="s">
        <v>22732</v>
      </c>
      <c r="F4502" s="25"/>
      <c r="G4502" s="25"/>
      <c r="H4502" s="15"/>
      <c r="I4502" s="15"/>
    </row>
    <row r="4503" ht="24" customHeight="1" spans="1:9">
      <c r="A4503" s="8" t="s">
        <v>33090</v>
      </c>
      <c r="B4503" s="22" t="s">
        <v>33091</v>
      </c>
      <c r="C4503" s="12" t="s">
        <v>448</v>
      </c>
      <c r="D4503" s="8" t="s">
        <v>28076</v>
      </c>
      <c r="E4503" s="10" t="s">
        <v>22732</v>
      </c>
      <c r="F4503" s="25"/>
      <c r="G4503" s="25"/>
      <c r="H4503" s="15"/>
      <c r="I4503" s="15"/>
    </row>
    <row r="4504" ht="24" customHeight="1" spans="1:9">
      <c r="A4504" s="8" t="s">
        <v>33092</v>
      </c>
      <c r="B4504" s="22" t="s">
        <v>33093</v>
      </c>
      <c r="C4504" s="12" t="s">
        <v>448</v>
      </c>
      <c r="D4504" s="8" t="s">
        <v>28537</v>
      </c>
      <c r="E4504" s="10" t="s">
        <v>22732</v>
      </c>
      <c r="F4504" s="25"/>
      <c r="G4504" s="25"/>
      <c r="H4504" s="15"/>
      <c r="I4504" s="15"/>
    </row>
    <row r="4505" ht="24" customHeight="1" spans="1:9">
      <c r="A4505" s="8" t="s">
        <v>33094</v>
      </c>
      <c r="B4505" s="22" t="s">
        <v>33095</v>
      </c>
      <c r="C4505" s="12" t="s">
        <v>448</v>
      </c>
      <c r="D4505" s="8" t="s">
        <v>33096</v>
      </c>
      <c r="E4505" s="10" t="s">
        <v>22732</v>
      </c>
      <c r="F4505" s="25"/>
      <c r="G4505" s="25"/>
      <c r="H4505" s="15"/>
      <c r="I4505" s="15"/>
    </row>
    <row r="4506" ht="24" customHeight="1" spans="1:9">
      <c r="A4506" s="8" t="s">
        <v>33097</v>
      </c>
      <c r="B4506" s="22" t="s">
        <v>33098</v>
      </c>
      <c r="C4506" s="12" t="s">
        <v>448</v>
      </c>
      <c r="D4506" s="8" t="s">
        <v>33099</v>
      </c>
      <c r="E4506" s="10" t="s">
        <v>22732</v>
      </c>
      <c r="F4506" s="25"/>
      <c r="G4506" s="25"/>
      <c r="H4506" s="15"/>
      <c r="I4506" s="15"/>
    </row>
    <row r="4507" ht="24" customHeight="1" spans="1:9">
      <c r="A4507" s="8" t="s">
        <v>33100</v>
      </c>
      <c r="B4507" s="22" t="s">
        <v>33101</v>
      </c>
      <c r="C4507" s="12" t="s">
        <v>448</v>
      </c>
      <c r="D4507" s="8" t="s">
        <v>33102</v>
      </c>
      <c r="E4507" s="10" t="s">
        <v>22732</v>
      </c>
      <c r="F4507" s="25"/>
      <c r="G4507" s="25"/>
      <c r="H4507" s="15"/>
      <c r="I4507" s="15"/>
    </row>
    <row r="4508" ht="24" customHeight="1" spans="1:9">
      <c r="A4508" s="8" t="s">
        <v>33103</v>
      </c>
      <c r="B4508" s="22" t="s">
        <v>33104</v>
      </c>
      <c r="C4508" s="12" t="s">
        <v>448</v>
      </c>
      <c r="D4508" s="8" t="s">
        <v>33105</v>
      </c>
      <c r="E4508" s="10" t="s">
        <v>22732</v>
      </c>
      <c r="F4508" s="25"/>
      <c r="G4508" s="25"/>
      <c r="H4508" s="15"/>
      <c r="I4508" s="15"/>
    </row>
    <row r="4509" ht="24" customHeight="1" spans="1:9">
      <c r="A4509" s="8" t="s">
        <v>33106</v>
      </c>
      <c r="B4509" s="22" t="s">
        <v>33107</v>
      </c>
      <c r="C4509" s="12" t="s">
        <v>448</v>
      </c>
      <c r="D4509" s="8" t="s">
        <v>33108</v>
      </c>
      <c r="E4509" s="10" t="s">
        <v>22732</v>
      </c>
      <c r="F4509" s="25"/>
      <c r="G4509" s="25"/>
      <c r="H4509" s="15"/>
      <c r="I4509" s="15"/>
    </row>
    <row r="4510" ht="24" customHeight="1" spans="1:9">
      <c r="A4510" s="8" t="s">
        <v>33109</v>
      </c>
      <c r="B4510" s="22" t="s">
        <v>33110</v>
      </c>
      <c r="C4510" s="12" t="s">
        <v>448</v>
      </c>
      <c r="D4510" s="8" t="s">
        <v>33111</v>
      </c>
      <c r="E4510" s="10" t="s">
        <v>22732</v>
      </c>
      <c r="F4510" s="25"/>
      <c r="G4510" s="25"/>
      <c r="H4510" s="15"/>
      <c r="I4510" s="15"/>
    </row>
    <row r="4511" ht="24" customHeight="1" spans="1:9">
      <c r="A4511" s="8" t="s">
        <v>33112</v>
      </c>
      <c r="B4511" s="22" t="s">
        <v>33113</v>
      </c>
      <c r="C4511" s="12" t="s">
        <v>448</v>
      </c>
      <c r="D4511" s="8" t="s">
        <v>33114</v>
      </c>
      <c r="E4511" s="10" t="s">
        <v>22732</v>
      </c>
      <c r="F4511" s="25"/>
      <c r="G4511" s="25"/>
      <c r="H4511" s="15"/>
      <c r="I4511" s="15"/>
    </row>
    <row r="4512" ht="24" customHeight="1" spans="1:9">
      <c r="A4512" s="8" t="s">
        <v>33115</v>
      </c>
      <c r="B4512" s="22" t="s">
        <v>33116</v>
      </c>
      <c r="C4512" s="12" t="s">
        <v>448</v>
      </c>
      <c r="D4512" s="8" t="s">
        <v>33117</v>
      </c>
      <c r="E4512" s="10" t="s">
        <v>22732</v>
      </c>
      <c r="F4512" s="25"/>
      <c r="G4512" s="25"/>
      <c r="H4512" s="15"/>
      <c r="I4512" s="15"/>
    </row>
    <row r="4513" ht="24" customHeight="1" spans="1:9">
      <c r="A4513" s="8" t="s">
        <v>33118</v>
      </c>
      <c r="B4513" s="22" t="s">
        <v>33119</v>
      </c>
      <c r="C4513" s="12" t="s">
        <v>448</v>
      </c>
      <c r="D4513" s="8" t="s">
        <v>33120</v>
      </c>
      <c r="E4513" s="10" t="s">
        <v>22732</v>
      </c>
      <c r="F4513" s="25"/>
      <c r="G4513" s="25"/>
      <c r="H4513" s="15"/>
      <c r="I4513" s="15"/>
    </row>
    <row r="4514" ht="24" customHeight="1" spans="1:9">
      <c r="A4514" s="8" t="s">
        <v>33121</v>
      </c>
      <c r="B4514" s="22" t="s">
        <v>33122</v>
      </c>
      <c r="C4514" s="12" t="s">
        <v>448</v>
      </c>
      <c r="D4514" s="8" t="s">
        <v>29109</v>
      </c>
      <c r="E4514" s="10" t="s">
        <v>22732</v>
      </c>
      <c r="F4514" s="25"/>
      <c r="G4514" s="25"/>
      <c r="H4514" s="15"/>
      <c r="I4514" s="15"/>
    </row>
    <row r="4515" ht="24" customHeight="1" spans="1:9">
      <c r="A4515" s="8" t="s">
        <v>33123</v>
      </c>
      <c r="B4515" s="22" t="s">
        <v>33124</v>
      </c>
      <c r="C4515" s="12" t="s">
        <v>448</v>
      </c>
      <c r="D4515" s="8" t="s">
        <v>27380</v>
      </c>
      <c r="E4515" s="10" t="s">
        <v>22732</v>
      </c>
      <c r="F4515" s="25"/>
      <c r="G4515" s="25"/>
      <c r="H4515" s="15"/>
      <c r="I4515" s="15"/>
    </row>
    <row r="4516" ht="24" customHeight="1" spans="1:9">
      <c r="A4516" s="8" t="s">
        <v>33125</v>
      </c>
      <c r="B4516" s="22" t="s">
        <v>33126</v>
      </c>
      <c r="C4516" s="12" t="s">
        <v>448</v>
      </c>
      <c r="D4516" s="8" t="s">
        <v>33127</v>
      </c>
      <c r="E4516" s="10" t="s">
        <v>22732</v>
      </c>
      <c r="F4516" s="25"/>
      <c r="G4516" s="25"/>
      <c r="H4516" s="15"/>
      <c r="I4516" s="15"/>
    </row>
    <row r="4517" ht="24" customHeight="1" spans="1:9">
      <c r="A4517" s="8" t="s">
        <v>33128</v>
      </c>
      <c r="B4517" s="22" t="s">
        <v>33129</v>
      </c>
      <c r="C4517" s="12" t="s">
        <v>448</v>
      </c>
      <c r="D4517" s="8" t="s">
        <v>24715</v>
      </c>
      <c r="E4517" s="10" t="s">
        <v>22732</v>
      </c>
      <c r="F4517" s="25"/>
      <c r="G4517" s="25"/>
      <c r="H4517" s="15"/>
      <c r="I4517" s="15"/>
    </row>
    <row r="4518" ht="24" customHeight="1" spans="1:9">
      <c r="A4518" s="8" t="s">
        <v>33130</v>
      </c>
      <c r="B4518" s="22" t="s">
        <v>33131</v>
      </c>
      <c r="C4518" s="12" t="s">
        <v>448</v>
      </c>
      <c r="D4518" s="8" t="s">
        <v>28061</v>
      </c>
      <c r="E4518" s="10" t="s">
        <v>22732</v>
      </c>
      <c r="F4518" s="25"/>
      <c r="G4518" s="25"/>
      <c r="H4518" s="15"/>
      <c r="I4518" s="15"/>
    </row>
    <row r="4519" ht="24" customHeight="1" spans="1:9">
      <c r="A4519" s="8" t="s">
        <v>33132</v>
      </c>
      <c r="B4519" s="22" t="s">
        <v>33133</v>
      </c>
      <c r="C4519" s="12" t="s">
        <v>448</v>
      </c>
      <c r="D4519" s="8" t="s">
        <v>33134</v>
      </c>
      <c r="E4519" s="10" t="s">
        <v>22732</v>
      </c>
      <c r="F4519" s="25"/>
      <c r="G4519" s="25"/>
      <c r="H4519" s="15"/>
      <c r="I4519" s="15"/>
    </row>
    <row r="4520" ht="24" customHeight="1" spans="1:9">
      <c r="A4520" s="8" t="s">
        <v>33135</v>
      </c>
      <c r="B4520" s="22" t="s">
        <v>33136</v>
      </c>
      <c r="C4520" s="12" t="s">
        <v>448</v>
      </c>
      <c r="D4520" s="8" t="s">
        <v>33137</v>
      </c>
      <c r="E4520" s="10" t="s">
        <v>22732</v>
      </c>
      <c r="F4520" s="25"/>
      <c r="G4520" s="25"/>
      <c r="H4520" s="15"/>
      <c r="I4520" s="15"/>
    </row>
    <row r="4521" ht="24" customHeight="1" spans="1:9">
      <c r="A4521" s="8" t="s">
        <v>33138</v>
      </c>
      <c r="B4521" s="22" t="s">
        <v>33139</v>
      </c>
      <c r="C4521" s="12" t="s">
        <v>448</v>
      </c>
      <c r="D4521" s="8" t="s">
        <v>33140</v>
      </c>
      <c r="E4521" s="10" t="s">
        <v>22732</v>
      </c>
      <c r="F4521" s="25"/>
      <c r="G4521" s="25"/>
      <c r="H4521" s="15"/>
      <c r="I4521" s="15"/>
    </row>
    <row r="4522" ht="24" customHeight="1" spans="1:9">
      <c r="A4522" s="8" t="s">
        <v>33141</v>
      </c>
      <c r="B4522" s="22" t="s">
        <v>33142</v>
      </c>
      <c r="C4522" s="12" t="s">
        <v>448</v>
      </c>
      <c r="D4522" s="8" t="s">
        <v>33143</v>
      </c>
      <c r="E4522" s="10" t="s">
        <v>22732</v>
      </c>
      <c r="F4522" s="25"/>
      <c r="G4522" s="25"/>
      <c r="H4522" s="15"/>
      <c r="I4522" s="15"/>
    </row>
    <row r="4523" ht="24" customHeight="1" spans="1:9">
      <c r="A4523" s="8" t="s">
        <v>33144</v>
      </c>
      <c r="B4523" s="22" t="s">
        <v>33145</v>
      </c>
      <c r="C4523" s="12" t="s">
        <v>448</v>
      </c>
      <c r="D4523" s="8" t="s">
        <v>33146</v>
      </c>
      <c r="E4523" s="10" t="s">
        <v>22732</v>
      </c>
      <c r="F4523" s="25"/>
      <c r="G4523" s="25"/>
      <c r="H4523" s="15"/>
      <c r="I4523" s="15"/>
    </row>
    <row r="4524" ht="24" customHeight="1" spans="1:9">
      <c r="A4524" s="8" t="s">
        <v>33147</v>
      </c>
      <c r="B4524" s="22" t="s">
        <v>33148</v>
      </c>
      <c r="C4524" s="12" t="s">
        <v>448</v>
      </c>
      <c r="D4524" s="8" t="s">
        <v>33149</v>
      </c>
      <c r="E4524" s="10" t="s">
        <v>22732</v>
      </c>
      <c r="F4524" s="25"/>
      <c r="G4524" s="25"/>
      <c r="H4524" s="15"/>
      <c r="I4524" s="15"/>
    </row>
    <row r="4525" ht="24" customHeight="1" spans="1:9">
      <c r="A4525" s="8" t="s">
        <v>33150</v>
      </c>
      <c r="B4525" s="22" t="s">
        <v>33151</v>
      </c>
      <c r="C4525" s="12" t="s">
        <v>448</v>
      </c>
      <c r="D4525" s="8" t="s">
        <v>33152</v>
      </c>
      <c r="E4525" s="10" t="s">
        <v>22732</v>
      </c>
      <c r="F4525" s="25"/>
      <c r="G4525" s="25"/>
      <c r="H4525" s="15"/>
      <c r="I4525" s="15"/>
    </row>
    <row r="4526" ht="24" customHeight="1" spans="1:9">
      <c r="A4526" s="8" t="s">
        <v>33153</v>
      </c>
      <c r="B4526" s="22" t="s">
        <v>33154</v>
      </c>
      <c r="C4526" s="12" t="s">
        <v>448</v>
      </c>
      <c r="D4526" s="8" t="s">
        <v>33155</v>
      </c>
      <c r="E4526" s="10" t="s">
        <v>22732</v>
      </c>
      <c r="F4526" s="25"/>
      <c r="G4526" s="25"/>
      <c r="H4526" s="15"/>
      <c r="I4526" s="15"/>
    </row>
    <row r="4527" ht="24" customHeight="1" spans="1:9">
      <c r="A4527" s="8" t="s">
        <v>33156</v>
      </c>
      <c r="B4527" s="22" t="s">
        <v>33157</v>
      </c>
      <c r="C4527" s="12" t="s">
        <v>448</v>
      </c>
      <c r="D4527" s="8" t="s">
        <v>33158</v>
      </c>
      <c r="E4527" s="10" t="s">
        <v>22732</v>
      </c>
      <c r="F4527" s="25"/>
      <c r="G4527" s="25"/>
      <c r="H4527" s="15"/>
      <c r="I4527" s="15"/>
    </row>
    <row r="4528" ht="24" customHeight="1" spans="1:9">
      <c r="A4528" s="8" t="s">
        <v>33159</v>
      </c>
      <c r="B4528" s="22" t="s">
        <v>33160</v>
      </c>
      <c r="C4528" s="12" t="s">
        <v>448</v>
      </c>
      <c r="D4528" s="8" t="s">
        <v>33161</v>
      </c>
      <c r="E4528" s="10" t="s">
        <v>22732</v>
      </c>
      <c r="F4528" s="25"/>
      <c r="G4528" s="25"/>
      <c r="H4528" s="15"/>
      <c r="I4528" s="15"/>
    </row>
    <row r="4529" ht="24" customHeight="1" spans="1:9">
      <c r="A4529" s="8" t="s">
        <v>33162</v>
      </c>
      <c r="B4529" s="22" t="s">
        <v>33163</v>
      </c>
      <c r="C4529" s="12" t="s">
        <v>448</v>
      </c>
      <c r="D4529" s="8" t="s">
        <v>33164</v>
      </c>
      <c r="E4529" s="10" t="s">
        <v>22732</v>
      </c>
      <c r="F4529" s="25"/>
      <c r="G4529" s="25"/>
      <c r="H4529" s="15"/>
      <c r="I4529" s="15"/>
    </row>
    <row r="4530" ht="24" customHeight="1" spans="1:9">
      <c r="A4530" s="8" t="s">
        <v>33165</v>
      </c>
      <c r="B4530" s="22" t="s">
        <v>33166</v>
      </c>
      <c r="C4530" s="12" t="s">
        <v>448</v>
      </c>
      <c r="D4530" s="8" t="s">
        <v>33167</v>
      </c>
      <c r="E4530" s="10" t="s">
        <v>22732</v>
      </c>
      <c r="F4530" s="25"/>
      <c r="G4530" s="25"/>
      <c r="H4530" s="15"/>
      <c r="I4530" s="15"/>
    </row>
    <row r="4531" ht="24" customHeight="1" spans="1:9">
      <c r="A4531" s="8" t="s">
        <v>33168</v>
      </c>
      <c r="B4531" s="22" t="s">
        <v>33169</v>
      </c>
      <c r="C4531" s="12" t="s">
        <v>448</v>
      </c>
      <c r="D4531" s="8" t="s">
        <v>33170</v>
      </c>
      <c r="E4531" s="10" t="s">
        <v>22732</v>
      </c>
      <c r="F4531" s="25"/>
      <c r="G4531" s="25"/>
      <c r="H4531" s="15"/>
      <c r="I4531" s="15"/>
    </row>
    <row r="4532" ht="24" customHeight="1" spans="1:9">
      <c r="A4532" s="8" t="s">
        <v>33171</v>
      </c>
      <c r="B4532" s="22" t="s">
        <v>33172</v>
      </c>
      <c r="C4532" s="12" t="s">
        <v>448</v>
      </c>
      <c r="D4532" s="8" t="s">
        <v>33173</v>
      </c>
      <c r="E4532" s="10" t="s">
        <v>22732</v>
      </c>
      <c r="F4532" s="25"/>
      <c r="G4532" s="25"/>
      <c r="H4532" s="15"/>
      <c r="I4532" s="15"/>
    </row>
    <row r="4533" ht="24" customHeight="1" spans="1:9">
      <c r="A4533" s="8" t="s">
        <v>33174</v>
      </c>
      <c r="B4533" s="22" t="s">
        <v>33175</v>
      </c>
      <c r="C4533" s="12" t="s">
        <v>448</v>
      </c>
      <c r="D4533" s="8" t="s">
        <v>33176</v>
      </c>
      <c r="E4533" s="10" t="s">
        <v>22732</v>
      </c>
      <c r="F4533" s="25"/>
      <c r="G4533" s="25"/>
      <c r="H4533" s="15"/>
      <c r="I4533" s="15"/>
    </row>
    <row r="4534" ht="24" customHeight="1" spans="1:9">
      <c r="A4534" s="8" t="s">
        <v>33177</v>
      </c>
      <c r="B4534" s="22" t="s">
        <v>33178</v>
      </c>
      <c r="C4534" s="12" t="s">
        <v>448</v>
      </c>
      <c r="D4534" s="8" t="s">
        <v>24242</v>
      </c>
      <c r="E4534" s="10" t="s">
        <v>22732</v>
      </c>
      <c r="F4534" s="25"/>
      <c r="G4534" s="25"/>
      <c r="H4534" s="15"/>
      <c r="I4534" s="15"/>
    </row>
    <row r="4535" ht="24" customHeight="1" spans="1:9">
      <c r="A4535" s="8" t="s">
        <v>33179</v>
      </c>
      <c r="B4535" s="22" t="s">
        <v>10090</v>
      </c>
      <c r="C4535" s="12" t="s">
        <v>448</v>
      </c>
      <c r="D4535" s="8" t="s">
        <v>24563</v>
      </c>
      <c r="E4535" s="10" t="s">
        <v>22732</v>
      </c>
      <c r="F4535" s="25"/>
      <c r="G4535" s="25"/>
      <c r="H4535" s="15"/>
      <c r="I4535" s="15"/>
    </row>
    <row r="4536" ht="24" customHeight="1" spans="1:9">
      <c r="A4536" s="8" t="s">
        <v>33180</v>
      </c>
      <c r="B4536" s="22" t="s">
        <v>33181</v>
      </c>
      <c r="C4536" s="12" t="s">
        <v>448</v>
      </c>
      <c r="D4536" s="8" t="s">
        <v>33182</v>
      </c>
      <c r="E4536" s="10" t="s">
        <v>22732</v>
      </c>
      <c r="F4536" s="25"/>
      <c r="G4536" s="25"/>
      <c r="H4536" s="15"/>
      <c r="I4536" s="15"/>
    </row>
    <row r="4537" ht="24" customHeight="1" spans="1:9">
      <c r="A4537" s="8" t="s">
        <v>33183</v>
      </c>
      <c r="B4537" s="22" t="s">
        <v>10092</v>
      </c>
      <c r="C4537" s="12" t="s">
        <v>448</v>
      </c>
      <c r="D4537" s="8" t="s">
        <v>33184</v>
      </c>
      <c r="E4537" s="10" t="s">
        <v>22732</v>
      </c>
      <c r="F4537" s="25"/>
      <c r="G4537" s="25"/>
      <c r="H4537" s="15"/>
      <c r="I4537" s="15"/>
    </row>
    <row r="4538" ht="24" customHeight="1" spans="1:9">
      <c r="A4538" s="8" t="s">
        <v>33185</v>
      </c>
      <c r="B4538" s="22" t="s">
        <v>33186</v>
      </c>
      <c r="C4538" s="12" t="s">
        <v>448</v>
      </c>
      <c r="D4538" s="8" t="s">
        <v>33187</v>
      </c>
      <c r="E4538" s="10" t="s">
        <v>22732</v>
      </c>
      <c r="F4538" s="25"/>
      <c r="G4538" s="25"/>
      <c r="H4538" s="15"/>
      <c r="I4538" s="15"/>
    </row>
    <row r="4539" ht="24" customHeight="1" spans="1:9">
      <c r="A4539" s="8" t="s">
        <v>33188</v>
      </c>
      <c r="B4539" s="22" t="s">
        <v>33189</v>
      </c>
      <c r="C4539" s="12" t="s">
        <v>448</v>
      </c>
      <c r="D4539" s="8" t="s">
        <v>33190</v>
      </c>
      <c r="E4539" s="10" t="s">
        <v>22732</v>
      </c>
      <c r="F4539" s="25"/>
      <c r="G4539" s="25"/>
      <c r="H4539" s="15"/>
      <c r="I4539" s="15"/>
    </row>
    <row r="4540" ht="24" customHeight="1" spans="1:9">
      <c r="A4540" s="8" t="s">
        <v>33191</v>
      </c>
      <c r="B4540" s="22" t="s">
        <v>33192</v>
      </c>
      <c r="C4540" s="12" t="s">
        <v>448</v>
      </c>
      <c r="D4540" s="8" t="s">
        <v>33193</v>
      </c>
      <c r="E4540" s="10" t="s">
        <v>22732</v>
      </c>
      <c r="F4540" s="25"/>
      <c r="G4540" s="25"/>
      <c r="H4540" s="15"/>
      <c r="I4540" s="15"/>
    </row>
    <row r="4541" ht="24" customHeight="1" spans="1:9">
      <c r="A4541" s="8" t="s">
        <v>33194</v>
      </c>
      <c r="B4541" s="22" t="s">
        <v>33195</v>
      </c>
      <c r="C4541" s="12" t="s">
        <v>448</v>
      </c>
      <c r="D4541" s="8" t="s">
        <v>33196</v>
      </c>
      <c r="E4541" s="10" t="s">
        <v>22732</v>
      </c>
      <c r="F4541" s="25"/>
      <c r="G4541" s="25"/>
      <c r="H4541" s="15"/>
      <c r="I4541" s="15"/>
    </row>
    <row r="4542" ht="24" customHeight="1" spans="1:9">
      <c r="A4542" s="8" t="s">
        <v>33197</v>
      </c>
      <c r="B4542" s="22" t="s">
        <v>33198</v>
      </c>
      <c r="C4542" s="12" t="s">
        <v>448</v>
      </c>
      <c r="D4542" s="8" t="s">
        <v>33199</v>
      </c>
      <c r="E4542" s="10" t="s">
        <v>22732</v>
      </c>
      <c r="F4542" s="25"/>
      <c r="G4542" s="25"/>
      <c r="H4542" s="15"/>
      <c r="I4542" s="15"/>
    </row>
    <row r="4543" ht="24" customHeight="1" spans="1:9">
      <c r="A4543" s="8" t="s">
        <v>33200</v>
      </c>
      <c r="B4543" s="22" t="s">
        <v>33201</v>
      </c>
      <c r="C4543" s="12" t="s">
        <v>448</v>
      </c>
      <c r="D4543" s="8" t="s">
        <v>33202</v>
      </c>
      <c r="E4543" s="10" t="s">
        <v>22732</v>
      </c>
      <c r="F4543" s="25"/>
      <c r="G4543" s="25"/>
      <c r="H4543" s="15"/>
      <c r="I4543" s="15"/>
    </row>
    <row r="4544" ht="24" customHeight="1" spans="1:9">
      <c r="A4544" s="8" t="s">
        <v>33203</v>
      </c>
      <c r="B4544" s="22" t="s">
        <v>33204</v>
      </c>
      <c r="C4544" s="12" t="s">
        <v>448</v>
      </c>
      <c r="D4544" s="8" t="s">
        <v>33205</v>
      </c>
      <c r="E4544" s="10" t="s">
        <v>22732</v>
      </c>
      <c r="F4544" s="25"/>
      <c r="G4544" s="25"/>
      <c r="H4544" s="15"/>
      <c r="I4544" s="15"/>
    </row>
    <row r="4545" ht="24" customHeight="1" spans="1:9">
      <c r="A4545" s="8" t="s">
        <v>33206</v>
      </c>
      <c r="B4545" s="22" t="s">
        <v>33207</v>
      </c>
      <c r="C4545" s="12" t="s">
        <v>448</v>
      </c>
      <c r="D4545" s="8" t="s">
        <v>33208</v>
      </c>
      <c r="E4545" s="10" t="s">
        <v>22732</v>
      </c>
      <c r="F4545" s="25"/>
      <c r="G4545" s="25"/>
      <c r="H4545" s="15"/>
      <c r="I4545" s="15"/>
    </row>
    <row r="4546" ht="24" customHeight="1" spans="1:9">
      <c r="A4546" s="8" t="s">
        <v>33209</v>
      </c>
      <c r="B4546" s="22" t="s">
        <v>33210</v>
      </c>
      <c r="C4546" s="12" t="s">
        <v>448</v>
      </c>
      <c r="D4546" s="8" t="s">
        <v>24852</v>
      </c>
      <c r="E4546" s="10" t="s">
        <v>22732</v>
      </c>
      <c r="F4546" s="25"/>
      <c r="G4546" s="25"/>
      <c r="H4546" s="15"/>
      <c r="I4546" s="15"/>
    </row>
    <row r="4547" ht="24" customHeight="1" spans="1:9">
      <c r="A4547" s="8" t="s">
        <v>33211</v>
      </c>
      <c r="B4547" s="22" t="s">
        <v>33212</v>
      </c>
      <c r="C4547" s="12" t="s">
        <v>448</v>
      </c>
      <c r="D4547" s="8" t="s">
        <v>33213</v>
      </c>
      <c r="E4547" s="10" t="s">
        <v>22732</v>
      </c>
      <c r="F4547" s="25"/>
      <c r="G4547" s="25"/>
      <c r="H4547" s="15"/>
      <c r="I4547" s="15"/>
    </row>
    <row r="4548" ht="24" customHeight="1" spans="1:9">
      <c r="A4548" s="8" t="s">
        <v>33214</v>
      </c>
      <c r="B4548" s="22" t="s">
        <v>33215</v>
      </c>
      <c r="C4548" s="12" t="s">
        <v>448</v>
      </c>
      <c r="D4548" s="8" t="s">
        <v>22866</v>
      </c>
      <c r="E4548" s="10" t="s">
        <v>22732</v>
      </c>
      <c r="F4548" s="25"/>
      <c r="G4548" s="25"/>
      <c r="H4548" s="15"/>
      <c r="I4548" s="15"/>
    </row>
    <row r="4549" ht="24" customHeight="1" spans="1:9">
      <c r="A4549" s="8" t="s">
        <v>33216</v>
      </c>
      <c r="B4549" s="22" t="s">
        <v>33217</v>
      </c>
      <c r="C4549" s="12" t="s">
        <v>448</v>
      </c>
      <c r="D4549" s="8" t="s">
        <v>32450</v>
      </c>
      <c r="E4549" s="10" t="s">
        <v>22732</v>
      </c>
      <c r="F4549" s="25"/>
      <c r="G4549" s="25"/>
      <c r="H4549" s="15"/>
      <c r="I4549" s="15"/>
    </row>
    <row r="4550" ht="24" customHeight="1" spans="1:9">
      <c r="A4550" s="8" t="s">
        <v>33218</v>
      </c>
      <c r="B4550" s="22" t="s">
        <v>33219</v>
      </c>
      <c r="C4550" s="12" t="s">
        <v>448</v>
      </c>
      <c r="D4550" s="8" t="s">
        <v>33220</v>
      </c>
      <c r="E4550" s="10" t="s">
        <v>22732</v>
      </c>
      <c r="F4550" s="25"/>
      <c r="G4550" s="25"/>
      <c r="H4550" s="15"/>
      <c r="I4550" s="15"/>
    </row>
    <row r="4551" ht="24" customHeight="1" spans="1:9">
      <c r="A4551" s="8" t="s">
        <v>33221</v>
      </c>
      <c r="B4551" s="22" t="s">
        <v>33222</v>
      </c>
      <c r="C4551" s="12" t="s">
        <v>448</v>
      </c>
      <c r="D4551" s="8" t="s">
        <v>33223</v>
      </c>
      <c r="E4551" s="10" t="s">
        <v>22732</v>
      </c>
      <c r="F4551" s="25"/>
      <c r="G4551" s="25"/>
      <c r="H4551" s="15"/>
      <c r="I4551" s="15"/>
    </row>
    <row r="4552" ht="24" customHeight="1" spans="1:9">
      <c r="A4552" s="8" t="s">
        <v>33224</v>
      </c>
      <c r="B4552" s="22" t="s">
        <v>33225</v>
      </c>
      <c r="C4552" s="12" t="s">
        <v>448</v>
      </c>
      <c r="D4552" s="8" t="s">
        <v>33226</v>
      </c>
      <c r="E4552" s="10" t="s">
        <v>22732</v>
      </c>
      <c r="F4552" s="25"/>
      <c r="G4552" s="25"/>
      <c r="H4552" s="15"/>
      <c r="I4552" s="15"/>
    </row>
    <row r="4553" ht="24" customHeight="1" spans="1:9">
      <c r="A4553" s="8" t="s">
        <v>33227</v>
      </c>
      <c r="B4553" s="22" t="s">
        <v>33228</v>
      </c>
      <c r="C4553" s="12" t="s">
        <v>448</v>
      </c>
      <c r="D4553" s="8" t="s">
        <v>26625</v>
      </c>
      <c r="E4553" s="10" t="s">
        <v>22732</v>
      </c>
      <c r="F4553" s="25"/>
      <c r="G4553" s="25"/>
      <c r="H4553" s="15"/>
      <c r="I4553" s="15"/>
    </row>
    <row r="4554" ht="24" customHeight="1" spans="1:9">
      <c r="A4554" s="8" t="s">
        <v>33229</v>
      </c>
      <c r="B4554" s="22" t="s">
        <v>33230</v>
      </c>
      <c r="C4554" s="12" t="s">
        <v>448</v>
      </c>
      <c r="D4554" s="8" t="s">
        <v>33231</v>
      </c>
      <c r="E4554" s="10" t="s">
        <v>22732</v>
      </c>
      <c r="F4554" s="25"/>
      <c r="G4554" s="25"/>
      <c r="H4554" s="15"/>
      <c r="I4554" s="15"/>
    </row>
    <row r="4555" ht="24" customHeight="1" spans="1:9">
      <c r="A4555" s="8" t="s">
        <v>33232</v>
      </c>
      <c r="B4555" s="22" t="s">
        <v>33233</v>
      </c>
      <c r="C4555" s="12" t="s">
        <v>448</v>
      </c>
      <c r="D4555" s="8" t="s">
        <v>33234</v>
      </c>
      <c r="E4555" s="10" t="s">
        <v>22732</v>
      </c>
      <c r="F4555" s="25"/>
      <c r="G4555" s="25"/>
      <c r="H4555" s="15"/>
      <c r="I4555" s="15"/>
    </row>
    <row r="4556" ht="24" customHeight="1" spans="1:9">
      <c r="A4556" s="8" t="s">
        <v>33235</v>
      </c>
      <c r="B4556" s="22" t="s">
        <v>33236</v>
      </c>
      <c r="C4556" s="12" t="s">
        <v>448</v>
      </c>
      <c r="D4556" s="8" t="s">
        <v>24609</v>
      </c>
      <c r="E4556" s="10" t="s">
        <v>22732</v>
      </c>
      <c r="F4556" s="25"/>
      <c r="G4556" s="25"/>
      <c r="H4556" s="15"/>
      <c r="I4556" s="15"/>
    </row>
    <row r="4557" ht="24" customHeight="1" spans="1:9">
      <c r="A4557" s="8" t="s">
        <v>33237</v>
      </c>
      <c r="B4557" s="22" t="s">
        <v>33238</v>
      </c>
      <c r="C4557" s="12" t="s">
        <v>448</v>
      </c>
      <c r="D4557" s="8" t="s">
        <v>28413</v>
      </c>
      <c r="E4557" s="10" t="s">
        <v>22732</v>
      </c>
      <c r="F4557" s="25"/>
      <c r="G4557" s="25"/>
      <c r="H4557" s="15"/>
      <c r="I4557" s="15"/>
    </row>
    <row r="4558" ht="24" customHeight="1" spans="1:9">
      <c r="A4558" s="8" t="s">
        <v>33239</v>
      </c>
      <c r="B4558" s="22" t="s">
        <v>33240</v>
      </c>
      <c r="C4558" s="12" t="s">
        <v>448</v>
      </c>
      <c r="D4558" s="8" t="s">
        <v>32140</v>
      </c>
      <c r="E4558" s="10" t="s">
        <v>22732</v>
      </c>
      <c r="F4558" s="25"/>
      <c r="G4558" s="25"/>
      <c r="H4558" s="15"/>
      <c r="I4558" s="15"/>
    </row>
    <row r="4559" ht="24" customHeight="1" spans="1:9">
      <c r="A4559" s="8" t="s">
        <v>33241</v>
      </c>
      <c r="B4559" s="22" t="s">
        <v>33242</v>
      </c>
      <c r="C4559" s="12" t="s">
        <v>448</v>
      </c>
      <c r="D4559" s="11" t="s">
        <v>33243</v>
      </c>
      <c r="E4559" s="10" t="s">
        <v>22732</v>
      </c>
      <c r="F4559" s="25"/>
      <c r="G4559" s="25"/>
      <c r="H4559" s="15"/>
      <c r="I4559" s="15"/>
    </row>
    <row r="4560" ht="24" customHeight="1" spans="1:9">
      <c r="A4560" s="8" t="s">
        <v>33244</v>
      </c>
      <c r="B4560" s="22" t="s">
        <v>33245</v>
      </c>
      <c r="C4560" s="12" t="s">
        <v>448</v>
      </c>
      <c r="D4560" s="11" t="s">
        <v>33246</v>
      </c>
      <c r="E4560" s="10" t="s">
        <v>22732</v>
      </c>
      <c r="F4560" s="25"/>
      <c r="G4560" s="25"/>
      <c r="H4560" s="15"/>
      <c r="I4560" s="15"/>
    </row>
    <row r="4561" ht="24" customHeight="1" spans="1:9">
      <c r="A4561" s="8" t="s">
        <v>33247</v>
      </c>
      <c r="B4561" s="22" t="s">
        <v>33248</v>
      </c>
      <c r="C4561" s="12" t="s">
        <v>448</v>
      </c>
      <c r="D4561" s="11" t="s">
        <v>33249</v>
      </c>
      <c r="E4561" s="10" t="s">
        <v>22732</v>
      </c>
      <c r="F4561" s="25"/>
      <c r="G4561" s="25"/>
      <c r="H4561" s="15"/>
      <c r="I4561" s="15"/>
    </row>
    <row r="4562" ht="24" customHeight="1" spans="1:9">
      <c r="A4562" s="8" t="s">
        <v>33250</v>
      </c>
      <c r="B4562" s="22" t="s">
        <v>33251</v>
      </c>
      <c r="C4562" s="12" t="s">
        <v>448</v>
      </c>
      <c r="D4562" s="11" t="s">
        <v>33252</v>
      </c>
      <c r="E4562" s="10" t="s">
        <v>22732</v>
      </c>
      <c r="F4562" s="25"/>
      <c r="G4562" s="25"/>
      <c r="H4562" s="15"/>
      <c r="I4562" s="15"/>
    </row>
    <row r="4563" ht="24" customHeight="1" spans="1:9">
      <c r="A4563" s="8" t="s">
        <v>33253</v>
      </c>
      <c r="B4563" s="22" t="s">
        <v>33254</v>
      </c>
      <c r="C4563" s="12" t="s">
        <v>448</v>
      </c>
      <c r="D4563" s="11" t="s">
        <v>33255</v>
      </c>
      <c r="E4563" s="10" t="s">
        <v>22732</v>
      </c>
      <c r="F4563" s="25"/>
      <c r="G4563" s="25"/>
      <c r="H4563" s="15"/>
      <c r="I4563" s="15"/>
    </row>
    <row r="4564" ht="24" customHeight="1" spans="1:9">
      <c r="A4564" s="8" t="s">
        <v>33256</v>
      </c>
      <c r="B4564" s="22" t="s">
        <v>33257</v>
      </c>
      <c r="C4564" s="12" t="s">
        <v>448</v>
      </c>
      <c r="D4564" s="11" t="s">
        <v>33258</v>
      </c>
      <c r="E4564" s="10" t="s">
        <v>22732</v>
      </c>
      <c r="F4564" s="25"/>
      <c r="G4564" s="25"/>
      <c r="H4564" s="15"/>
      <c r="I4564" s="15"/>
    </row>
    <row r="4565" ht="24" customHeight="1" spans="1:9">
      <c r="A4565" s="8" t="s">
        <v>33259</v>
      </c>
      <c r="B4565" s="22" t="s">
        <v>33260</v>
      </c>
      <c r="C4565" s="12" t="s">
        <v>448</v>
      </c>
      <c r="D4565" s="11" t="s">
        <v>33261</v>
      </c>
      <c r="E4565" s="10" t="s">
        <v>22732</v>
      </c>
      <c r="F4565" s="25"/>
      <c r="G4565" s="25"/>
      <c r="H4565" s="15"/>
      <c r="I4565" s="15"/>
    </row>
    <row r="4566" ht="24" customHeight="1" spans="1:9">
      <c r="A4566" s="8" t="s">
        <v>33262</v>
      </c>
      <c r="B4566" s="22" t="s">
        <v>33263</v>
      </c>
      <c r="C4566" s="12" t="s">
        <v>448</v>
      </c>
      <c r="D4566" s="11" t="s">
        <v>33264</v>
      </c>
      <c r="E4566" s="10" t="s">
        <v>22732</v>
      </c>
      <c r="F4566" s="25"/>
      <c r="G4566" s="25"/>
      <c r="H4566" s="15"/>
      <c r="I4566" s="15"/>
    </row>
    <row r="4567" ht="24" customHeight="1" spans="1:9">
      <c r="A4567" s="8" t="s">
        <v>33265</v>
      </c>
      <c r="B4567" s="22" t="s">
        <v>33266</v>
      </c>
      <c r="C4567" s="12" t="s">
        <v>448</v>
      </c>
      <c r="D4567" s="11" t="s">
        <v>33267</v>
      </c>
      <c r="E4567" s="10" t="s">
        <v>22732</v>
      </c>
      <c r="F4567" s="25"/>
      <c r="G4567" s="25"/>
      <c r="H4567" s="15"/>
      <c r="I4567" s="15"/>
    </row>
    <row r="4568" ht="24" customHeight="1" spans="1:9">
      <c r="A4568" s="12" t="s">
        <v>33268</v>
      </c>
      <c r="B4568" s="22" t="s">
        <v>33269</v>
      </c>
      <c r="C4568" s="12" t="s">
        <v>448</v>
      </c>
      <c r="D4568" s="11" t="s">
        <v>27888</v>
      </c>
      <c r="E4568" s="10" t="s">
        <v>22732</v>
      </c>
      <c r="F4568" s="25"/>
      <c r="G4568" s="25"/>
      <c r="H4568" s="15"/>
      <c r="I4568" s="15"/>
    </row>
    <row r="4569" ht="24" customHeight="1" spans="1:9">
      <c r="A4569" s="12" t="s">
        <v>33270</v>
      </c>
      <c r="B4569" s="22" t="s">
        <v>33271</v>
      </c>
      <c r="C4569" s="12" t="s">
        <v>448</v>
      </c>
      <c r="D4569" s="11" t="s">
        <v>33134</v>
      </c>
      <c r="E4569" s="10" t="s">
        <v>22732</v>
      </c>
      <c r="F4569" s="25"/>
      <c r="G4569" s="25"/>
      <c r="H4569" s="15"/>
      <c r="I4569" s="15"/>
    </row>
    <row r="4570" ht="24" customHeight="1" spans="1:9">
      <c r="A4570" s="12" t="s">
        <v>33272</v>
      </c>
      <c r="B4570" s="22" t="s">
        <v>33273</v>
      </c>
      <c r="C4570" s="12" t="s">
        <v>448</v>
      </c>
      <c r="D4570" s="11" t="s">
        <v>24662</v>
      </c>
      <c r="E4570" s="10" t="s">
        <v>22732</v>
      </c>
      <c r="F4570" s="25"/>
      <c r="G4570" s="25"/>
      <c r="H4570" s="15"/>
      <c r="I4570" s="15"/>
    </row>
    <row r="4571" ht="24" customHeight="1" spans="1:9">
      <c r="A4571" s="12" t="s">
        <v>33274</v>
      </c>
      <c r="B4571" s="22" t="s">
        <v>33275</v>
      </c>
      <c r="C4571" s="12" t="s">
        <v>448</v>
      </c>
      <c r="D4571" s="11" t="s">
        <v>29007</v>
      </c>
      <c r="E4571" s="10" t="s">
        <v>22732</v>
      </c>
      <c r="F4571" s="25"/>
      <c r="G4571" s="25"/>
      <c r="H4571" s="15"/>
      <c r="I4571" s="15"/>
    </row>
    <row r="4572" ht="24" customHeight="1" spans="1:9">
      <c r="A4572" s="12" t="s">
        <v>33276</v>
      </c>
      <c r="B4572" s="22" t="s">
        <v>33277</v>
      </c>
      <c r="C4572" s="12" t="s">
        <v>448</v>
      </c>
      <c r="D4572" s="11" t="s">
        <v>33278</v>
      </c>
      <c r="E4572" s="10" t="s">
        <v>22732</v>
      </c>
      <c r="F4572" s="25"/>
      <c r="G4572" s="25"/>
      <c r="H4572" s="15"/>
      <c r="I4572" s="15"/>
    </row>
    <row r="4573" ht="24" customHeight="1" spans="1:9">
      <c r="A4573" s="12" t="s">
        <v>33279</v>
      </c>
      <c r="B4573" s="22" t="s">
        <v>33280</v>
      </c>
      <c r="C4573" s="12" t="s">
        <v>448</v>
      </c>
      <c r="D4573" s="11" t="s">
        <v>33281</v>
      </c>
      <c r="E4573" s="10" t="s">
        <v>22732</v>
      </c>
      <c r="F4573" s="25"/>
      <c r="G4573" s="25"/>
      <c r="H4573" s="15"/>
      <c r="I4573" s="15"/>
    </row>
    <row r="4574" ht="24" customHeight="1" spans="1:9">
      <c r="A4574" s="12" t="s">
        <v>33282</v>
      </c>
      <c r="B4574" s="22" t="s">
        <v>33283</v>
      </c>
      <c r="C4574" s="12" t="s">
        <v>448</v>
      </c>
      <c r="D4574" s="11" t="s">
        <v>33284</v>
      </c>
      <c r="E4574" s="10" t="s">
        <v>22732</v>
      </c>
      <c r="F4574" s="25"/>
      <c r="G4574" s="25"/>
      <c r="H4574" s="15"/>
      <c r="I4574" s="15"/>
    </row>
    <row r="4575" ht="24" customHeight="1" spans="1:9">
      <c r="A4575" s="12" t="s">
        <v>33285</v>
      </c>
      <c r="B4575" s="22" t="s">
        <v>33286</v>
      </c>
      <c r="C4575" s="12" t="s">
        <v>448</v>
      </c>
      <c r="D4575" s="11" t="s">
        <v>24944</v>
      </c>
      <c r="E4575" s="10" t="s">
        <v>22732</v>
      </c>
      <c r="F4575" s="25"/>
      <c r="G4575" s="25"/>
      <c r="H4575" s="15"/>
      <c r="I4575" s="15"/>
    </row>
    <row r="4576" ht="24" customHeight="1" spans="1:9">
      <c r="A4576" s="12" t="s">
        <v>33287</v>
      </c>
      <c r="B4576" s="22" t="s">
        <v>33288</v>
      </c>
      <c r="C4576" s="12" t="s">
        <v>448</v>
      </c>
      <c r="D4576" s="11" t="s">
        <v>32625</v>
      </c>
      <c r="E4576" s="10" t="s">
        <v>22732</v>
      </c>
      <c r="F4576" s="25"/>
      <c r="G4576" s="25"/>
      <c r="H4576" s="15"/>
      <c r="I4576" s="15"/>
    </row>
    <row r="4577" ht="24" customHeight="1" spans="1:9">
      <c r="A4577" s="12" t="s">
        <v>33289</v>
      </c>
      <c r="B4577" s="22" t="s">
        <v>33290</v>
      </c>
      <c r="C4577" s="12" t="s">
        <v>448</v>
      </c>
      <c r="D4577" s="11" t="s">
        <v>33291</v>
      </c>
      <c r="E4577" s="10" t="s">
        <v>22732</v>
      </c>
      <c r="F4577" s="25"/>
      <c r="G4577" s="25"/>
      <c r="H4577" s="15"/>
      <c r="I4577" s="15"/>
    </row>
    <row r="4578" ht="24" customHeight="1" spans="1:9">
      <c r="A4578" s="12" t="s">
        <v>33292</v>
      </c>
      <c r="B4578" s="22" t="s">
        <v>33293</v>
      </c>
      <c r="C4578" s="12" t="s">
        <v>448</v>
      </c>
      <c r="D4578" s="11" t="s">
        <v>33294</v>
      </c>
      <c r="E4578" s="10" t="s">
        <v>22732</v>
      </c>
      <c r="F4578" s="25"/>
      <c r="G4578" s="25"/>
      <c r="H4578" s="15"/>
      <c r="I4578" s="15"/>
    </row>
    <row r="4579" ht="24" customHeight="1" spans="1:9">
      <c r="A4579" s="12" t="s">
        <v>33295</v>
      </c>
      <c r="B4579" s="22" t="s">
        <v>33296</v>
      </c>
      <c r="C4579" s="12" t="s">
        <v>448</v>
      </c>
      <c r="D4579" s="11" t="s">
        <v>33294</v>
      </c>
      <c r="E4579" s="10" t="s">
        <v>22732</v>
      </c>
      <c r="F4579" s="25"/>
      <c r="G4579" s="25"/>
      <c r="H4579" s="15"/>
      <c r="I4579" s="15"/>
    </row>
    <row r="4580" ht="24" customHeight="1" spans="1:9">
      <c r="A4580" s="12" t="s">
        <v>33297</v>
      </c>
      <c r="B4580" s="22" t="s">
        <v>33298</v>
      </c>
      <c r="C4580" s="12" t="s">
        <v>448</v>
      </c>
      <c r="D4580" s="11" t="s">
        <v>33299</v>
      </c>
      <c r="E4580" s="10" t="s">
        <v>22732</v>
      </c>
      <c r="F4580" s="25"/>
      <c r="G4580" s="25"/>
      <c r="H4580" s="15"/>
      <c r="I4580" s="15"/>
    </row>
    <row r="4581" ht="24" customHeight="1" spans="1:9">
      <c r="A4581" s="12" t="s">
        <v>33300</v>
      </c>
      <c r="B4581" s="22" t="s">
        <v>33301</v>
      </c>
      <c r="C4581" s="12" t="s">
        <v>448</v>
      </c>
      <c r="D4581" s="11" t="s">
        <v>33302</v>
      </c>
      <c r="E4581" s="10" t="s">
        <v>22732</v>
      </c>
      <c r="F4581" s="25"/>
      <c r="G4581" s="25"/>
      <c r="H4581" s="15"/>
      <c r="I4581" s="15"/>
    </row>
    <row r="4582" ht="24" customHeight="1" spans="1:9">
      <c r="A4582" s="12" t="s">
        <v>33303</v>
      </c>
      <c r="B4582" s="22" t="s">
        <v>33304</v>
      </c>
      <c r="C4582" s="12" t="s">
        <v>448</v>
      </c>
      <c r="D4582" s="11" t="s">
        <v>23308</v>
      </c>
      <c r="E4582" s="10" t="s">
        <v>22732</v>
      </c>
      <c r="F4582" s="25"/>
      <c r="G4582" s="25"/>
      <c r="H4582" s="15"/>
      <c r="I4582" s="15"/>
    </row>
    <row r="4583" ht="24" customHeight="1" spans="1:9">
      <c r="A4583" s="12" t="s">
        <v>33305</v>
      </c>
      <c r="B4583" s="22" t="s">
        <v>33306</v>
      </c>
      <c r="C4583" s="12" t="s">
        <v>448</v>
      </c>
      <c r="D4583" s="11" t="s">
        <v>33307</v>
      </c>
      <c r="E4583" s="10" t="s">
        <v>22732</v>
      </c>
      <c r="F4583" s="25"/>
      <c r="G4583" s="25"/>
      <c r="H4583" s="15"/>
      <c r="I4583" s="15"/>
    </row>
    <row r="4584" ht="24" customHeight="1" spans="1:9">
      <c r="A4584" s="12" t="s">
        <v>33308</v>
      </c>
      <c r="B4584" s="22" t="s">
        <v>33309</v>
      </c>
      <c r="C4584" s="12" t="s">
        <v>448</v>
      </c>
      <c r="D4584" s="11" t="s">
        <v>33310</v>
      </c>
      <c r="E4584" s="10" t="s">
        <v>22732</v>
      </c>
      <c r="F4584" s="25"/>
      <c r="G4584" s="25"/>
      <c r="H4584" s="15"/>
      <c r="I4584" s="15"/>
    </row>
    <row r="4585" ht="24" customHeight="1" spans="1:9">
      <c r="A4585" s="12" t="s">
        <v>33311</v>
      </c>
      <c r="B4585" s="22" t="s">
        <v>33312</v>
      </c>
      <c r="C4585" s="12" t="s">
        <v>448</v>
      </c>
      <c r="D4585" s="11" t="s">
        <v>33313</v>
      </c>
      <c r="E4585" s="10" t="s">
        <v>22732</v>
      </c>
      <c r="F4585" s="25"/>
      <c r="G4585" s="25"/>
      <c r="H4585" s="15"/>
      <c r="I4585" s="15"/>
    </row>
    <row r="4586" ht="24" customHeight="1" spans="1:9">
      <c r="A4586" s="12" t="s">
        <v>33314</v>
      </c>
      <c r="B4586" s="22" t="s">
        <v>33315</v>
      </c>
      <c r="C4586" s="12" t="s">
        <v>448</v>
      </c>
      <c r="D4586" s="11" t="s">
        <v>24910</v>
      </c>
      <c r="E4586" s="10" t="s">
        <v>22732</v>
      </c>
      <c r="F4586" s="25"/>
      <c r="G4586" s="25"/>
      <c r="H4586" s="15"/>
      <c r="I4586" s="15"/>
    </row>
    <row r="4587" ht="24" customHeight="1" spans="1:9">
      <c r="A4587" s="12" t="s">
        <v>33316</v>
      </c>
      <c r="B4587" s="22" t="s">
        <v>33317</v>
      </c>
      <c r="C4587" s="12" t="s">
        <v>448</v>
      </c>
      <c r="D4587" s="11" t="s">
        <v>33318</v>
      </c>
      <c r="E4587" s="10" t="s">
        <v>22732</v>
      </c>
      <c r="F4587" s="25"/>
      <c r="G4587" s="25"/>
      <c r="H4587" s="15"/>
      <c r="I4587" s="15"/>
    </row>
    <row r="4588" ht="24" customHeight="1" spans="1:9">
      <c r="A4588" s="12" t="s">
        <v>33319</v>
      </c>
      <c r="B4588" s="22" t="s">
        <v>33320</v>
      </c>
      <c r="C4588" s="12" t="s">
        <v>448</v>
      </c>
      <c r="D4588" s="11" t="s">
        <v>33321</v>
      </c>
      <c r="E4588" s="10" t="s">
        <v>22732</v>
      </c>
      <c r="F4588" s="25"/>
      <c r="G4588" s="25"/>
      <c r="H4588" s="15"/>
      <c r="I4588" s="15"/>
    </row>
    <row r="4589" ht="24" customHeight="1" spans="1:9">
      <c r="A4589" s="12" t="s">
        <v>33322</v>
      </c>
      <c r="B4589" s="22" t="s">
        <v>33323</v>
      </c>
      <c r="C4589" s="12" t="s">
        <v>448</v>
      </c>
      <c r="D4589" s="11" t="s">
        <v>33324</v>
      </c>
      <c r="E4589" s="10" t="s">
        <v>22732</v>
      </c>
      <c r="F4589" s="25"/>
      <c r="G4589" s="25"/>
      <c r="H4589" s="15"/>
      <c r="I4589" s="15"/>
    </row>
    <row r="4590" ht="24" customHeight="1" spans="1:9">
      <c r="A4590" s="12" t="s">
        <v>33325</v>
      </c>
      <c r="B4590" s="22" t="s">
        <v>33326</v>
      </c>
      <c r="C4590" s="12" t="s">
        <v>448</v>
      </c>
      <c r="D4590" s="11" t="s">
        <v>24358</v>
      </c>
      <c r="E4590" s="10" t="s">
        <v>22732</v>
      </c>
      <c r="F4590" s="25"/>
      <c r="G4590" s="25"/>
      <c r="H4590" s="15"/>
      <c r="I4590" s="15"/>
    </row>
    <row r="4591" ht="24" customHeight="1" spans="1:9">
      <c r="A4591" s="12" t="s">
        <v>33327</v>
      </c>
      <c r="B4591" s="22" t="s">
        <v>33328</v>
      </c>
      <c r="C4591" s="12" t="s">
        <v>448</v>
      </c>
      <c r="D4591" s="11" t="s">
        <v>25321</v>
      </c>
      <c r="E4591" s="10" t="s">
        <v>22732</v>
      </c>
      <c r="F4591" s="25"/>
      <c r="G4591" s="25"/>
      <c r="H4591" s="15"/>
      <c r="I4591" s="15"/>
    </row>
    <row r="4592" ht="24" customHeight="1" spans="1:9">
      <c r="A4592" s="12" t="s">
        <v>33329</v>
      </c>
      <c r="B4592" s="22" t="s">
        <v>33330</v>
      </c>
      <c r="C4592" s="12" t="s">
        <v>448</v>
      </c>
      <c r="D4592" s="11" t="s">
        <v>33331</v>
      </c>
      <c r="E4592" s="10" t="s">
        <v>22732</v>
      </c>
      <c r="F4592" s="25"/>
      <c r="G4592" s="25"/>
      <c r="H4592" s="15"/>
      <c r="I4592" s="15"/>
    </row>
    <row r="4593" ht="24" customHeight="1" spans="1:9">
      <c r="A4593" s="12" t="s">
        <v>33332</v>
      </c>
      <c r="B4593" s="22" t="s">
        <v>33333</v>
      </c>
      <c r="C4593" s="12" t="s">
        <v>448</v>
      </c>
      <c r="D4593" s="11" t="s">
        <v>33334</v>
      </c>
      <c r="E4593" s="10" t="s">
        <v>22732</v>
      </c>
      <c r="F4593" s="25"/>
      <c r="G4593" s="25"/>
      <c r="H4593" s="15"/>
      <c r="I4593" s="15"/>
    </row>
    <row r="4594" ht="24" customHeight="1" spans="1:9">
      <c r="A4594" s="8" t="s">
        <v>33335</v>
      </c>
      <c r="B4594" s="22" t="s">
        <v>33336</v>
      </c>
      <c r="C4594" s="12" t="s">
        <v>448</v>
      </c>
      <c r="D4594" s="11" t="s">
        <v>33337</v>
      </c>
      <c r="E4594" s="10" t="s">
        <v>22732</v>
      </c>
      <c r="F4594" s="25"/>
      <c r="G4594" s="25"/>
      <c r="H4594" s="15"/>
      <c r="I4594" s="15"/>
    </row>
    <row r="4595" ht="24" customHeight="1" spans="1:9">
      <c r="A4595" s="8" t="s">
        <v>33338</v>
      </c>
      <c r="B4595" s="22" t="s">
        <v>33339</v>
      </c>
      <c r="C4595" s="12" t="s">
        <v>448</v>
      </c>
      <c r="D4595" s="11" t="s">
        <v>33340</v>
      </c>
      <c r="E4595" s="10" t="s">
        <v>22732</v>
      </c>
      <c r="F4595" s="25"/>
      <c r="G4595" s="25"/>
      <c r="H4595" s="15"/>
      <c r="I4595" s="15"/>
    </row>
    <row r="4596" ht="24" customHeight="1" spans="1:9">
      <c r="A4596" s="8" t="s">
        <v>33341</v>
      </c>
      <c r="B4596" s="22" t="s">
        <v>33342</v>
      </c>
      <c r="C4596" s="12" t="s">
        <v>448</v>
      </c>
      <c r="D4596" s="11" t="s">
        <v>33343</v>
      </c>
      <c r="E4596" s="10" t="s">
        <v>22732</v>
      </c>
      <c r="F4596" s="25"/>
      <c r="G4596" s="25"/>
      <c r="H4596" s="15"/>
      <c r="I4596" s="15"/>
    </row>
    <row r="4597" ht="24" customHeight="1" spans="1:9">
      <c r="A4597" s="8" t="s">
        <v>33344</v>
      </c>
      <c r="B4597" s="22" t="s">
        <v>33345</v>
      </c>
      <c r="C4597" s="12" t="s">
        <v>448</v>
      </c>
      <c r="D4597" s="8" t="s">
        <v>32625</v>
      </c>
      <c r="E4597" s="10" t="s">
        <v>22732</v>
      </c>
      <c r="F4597" s="25"/>
      <c r="G4597" s="25"/>
      <c r="H4597" s="15"/>
      <c r="I4597" s="15"/>
    </row>
    <row r="4598" ht="24" customHeight="1" spans="1:9">
      <c r="A4598" s="8" t="s">
        <v>33346</v>
      </c>
      <c r="B4598" s="22" t="s">
        <v>33347</v>
      </c>
      <c r="C4598" s="12" t="s">
        <v>448</v>
      </c>
      <c r="D4598" s="8" t="s">
        <v>32560</v>
      </c>
      <c r="E4598" s="10" t="s">
        <v>22732</v>
      </c>
      <c r="F4598" s="25"/>
      <c r="G4598" s="25"/>
      <c r="H4598" s="15"/>
      <c r="I4598" s="15"/>
    </row>
    <row r="4599" ht="24" customHeight="1" spans="1:9">
      <c r="A4599" s="8" t="s">
        <v>33348</v>
      </c>
      <c r="B4599" s="22" t="s">
        <v>33349</v>
      </c>
      <c r="C4599" s="12" t="s">
        <v>448</v>
      </c>
      <c r="D4599" s="8" t="s">
        <v>33350</v>
      </c>
      <c r="E4599" s="10" t="s">
        <v>22732</v>
      </c>
      <c r="F4599" s="25"/>
      <c r="G4599" s="25"/>
      <c r="H4599" s="15"/>
      <c r="I4599" s="15"/>
    </row>
    <row r="4600" ht="24" customHeight="1" spans="1:9">
      <c r="A4600" s="8" t="s">
        <v>33351</v>
      </c>
      <c r="B4600" s="22" t="s">
        <v>33352</v>
      </c>
      <c r="C4600" s="12" t="s">
        <v>448</v>
      </c>
      <c r="D4600" s="8" t="s">
        <v>29400</v>
      </c>
      <c r="E4600" s="10" t="s">
        <v>22732</v>
      </c>
      <c r="F4600" s="25"/>
      <c r="G4600" s="25"/>
      <c r="H4600" s="15"/>
      <c r="I4600" s="15"/>
    </row>
    <row r="4601" ht="24" customHeight="1" spans="1:9">
      <c r="A4601" s="8" t="s">
        <v>33353</v>
      </c>
      <c r="B4601" s="22" t="s">
        <v>33354</v>
      </c>
      <c r="C4601" s="12" t="s">
        <v>448</v>
      </c>
      <c r="D4601" s="8" t="s">
        <v>33355</v>
      </c>
      <c r="E4601" s="10" t="s">
        <v>22732</v>
      </c>
      <c r="F4601" s="25"/>
      <c r="G4601" s="25"/>
      <c r="H4601" s="15"/>
      <c r="I4601" s="15"/>
    </row>
    <row r="4602" ht="36" customHeight="1" spans="1:9">
      <c r="A4602" s="8" t="s">
        <v>33356</v>
      </c>
      <c r="B4602" s="22" t="s">
        <v>33357</v>
      </c>
      <c r="C4602" s="12" t="s">
        <v>448</v>
      </c>
      <c r="D4602" s="8" t="s">
        <v>33358</v>
      </c>
      <c r="E4602" s="10" t="s">
        <v>22732</v>
      </c>
      <c r="F4602" s="25"/>
      <c r="G4602" s="25"/>
      <c r="H4602" s="15"/>
      <c r="I4602" s="15"/>
    </row>
    <row r="4603" ht="36" customHeight="1" spans="1:9">
      <c r="A4603" s="8" t="s">
        <v>33359</v>
      </c>
      <c r="B4603" s="22" t="s">
        <v>33360</v>
      </c>
      <c r="C4603" s="12" t="s">
        <v>448</v>
      </c>
      <c r="D4603" s="8" t="s">
        <v>24427</v>
      </c>
      <c r="E4603" s="10" t="s">
        <v>22732</v>
      </c>
      <c r="F4603" s="25"/>
      <c r="G4603" s="25"/>
      <c r="H4603" s="15"/>
      <c r="I4603" s="15"/>
    </row>
    <row r="4604" ht="24" customHeight="1" spans="1:9">
      <c r="A4604" s="8" t="s">
        <v>33361</v>
      </c>
      <c r="B4604" s="22" t="s">
        <v>33362</v>
      </c>
      <c r="C4604" s="12" t="s">
        <v>448</v>
      </c>
      <c r="D4604" s="8" t="s">
        <v>32055</v>
      </c>
      <c r="E4604" s="10" t="s">
        <v>22732</v>
      </c>
      <c r="F4604" s="25"/>
      <c r="G4604" s="25"/>
      <c r="H4604" s="15"/>
      <c r="I4604" s="15"/>
    </row>
    <row r="4605" ht="24" customHeight="1" spans="1:9">
      <c r="A4605" s="8" t="s">
        <v>33363</v>
      </c>
      <c r="B4605" s="22" t="s">
        <v>33364</v>
      </c>
      <c r="C4605" s="12" t="s">
        <v>448</v>
      </c>
      <c r="D4605" s="8" t="s">
        <v>33365</v>
      </c>
      <c r="E4605" s="10" t="s">
        <v>22732</v>
      </c>
      <c r="F4605" s="25"/>
      <c r="G4605" s="25"/>
      <c r="H4605" s="15"/>
      <c r="I4605" s="15"/>
    </row>
    <row r="4606" ht="24" customHeight="1" spans="1:9">
      <c r="A4606" s="8" t="s">
        <v>33366</v>
      </c>
      <c r="B4606" s="22" t="s">
        <v>33367</v>
      </c>
      <c r="C4606" s="12" t="s">
        <v>448</v>
      </c>
      <c r="D4606" s="8" t="s">
        <v>33368</v>
      </c>
      <c r="E4606" s="10" t="s">
        <v>22732</v>
      </c>
      <c r="F4606" s="25"/>
      <c r="G4606" s="25"/>
      <c r="H4606" s="15"/>
      <c r="I4606" s="15"/>
    </row>
    <row r="4607" ht="24" customHeight="1" spans="1:9">
      <c r="A4607" s="8" t="s">
        <v>33369</v>
      </c>
      <c r="B4607" s="22" t="s">
        <v>33370</v>
      </c>
      <c r="C4607" s="12" t="s">
        <v>448</v>
      </c>
      <c r="D4607" s="8" t="s">
        <v>33371</v>
      </c>
      <c r="E4607" s="10" t="s">
        <v>22732</v>
      </c>
      <c r="F4607" s="25"/>
      <c r="G4607" s="25"/>
      <c r="H4607" s="15"/>
      <c r="I4607" s="15"/>
    </row>
    <row r="4608" ht="24" customHeight="1" spans="1:9">
      <c r="A4608" s="8" t="s">
        <v>33372</v>
      </c>
      <c r="B4608" s="22" t="s">
        <v>33373</v>
      </c>
      <c r="C4608" s="12" t="s">
        <v>448</v>
      </c>
      <c r="D4608" s="8" t="s">
        <v>33374</v>
      </c>
      <c r="E4608" s="10" t="s">
        <v>22732</v>
      </c>
      <c r="F4608" s="25"/>
      <c r="G4608" s="25"/>
      <c r="H4608" s="15"/>
      <c r="I4608" s="15"/>
    </row>
    <row r="4609" ht="24" customHeight="1" spans="1:9">
      <c r="A4609" s="8" t="s">
        <v>33375</v>
      </c>
      <c r="B4609" s="22" t="s">
        <v>33376</v>
      </c>
      <c r="C4609" s="12" t="s">
        <v>448</v>
      </c>
      <c r="D4609" s="8" t="s">
        <v>32088</v>
      </c>
      <c r="E4609" s="10" t="s">
        <v>22732</v>
      </c>
      <c r="F4609" s="25"/>
      <c r="G4609" s="25"/>
      <c r="H4609" s="15"/>
      <c r="I4609" s="15"/>
    </row>
    <row r="4610" ht="24" customHeight="1" spans="1:9">
      <c r="A4610" s="8" t="s">
        <v>33377</v>
      </c>
      <c r="B4610" s="22" t="s">
        <v>33378</v>
      </c>
      <c r="C4610" s="12" t="s">
        <v>448</v>
      </c>
      <c r="D4610" s="8" t="s">
        <v>33379</v>
      </c>
      <c r="E4610" s="10" t="s">
        <v>22732</v>
      </c>
      <c r="F4610" s="25"/>
      <c r="G4610" s="25"/>
      <c r="H4610" s="15"/>
      <c r="I4610" s="15"/>
    </row>
    <row r="4611" ht="24" customHeight="1" spans="1:9">
      <c r="A4611" s="8" t="s">
        <v>33380</v>
      </c>
      <c r="B4611" s="22" t="s">
        <v>33381</v>
      </c>
      <c r="C4611" s="12" t="s">
        <v>448</v>
      </c>
      <c r="D4611" s="8" t="s">
        <v>33382</v>
      </c>
      <c r="E4611" s="10" t="s">
        <v>22732</v>
      </c>
      <c r="F4611" s="25"/>
      <c r="G4611" s="25"/>
      <c r="H4611" s="15"/>
      <c r="I4611" s="15"/>
    </row>
    <row r="4612" ht="24" customHeight="1" spans="1:9">
      <c r="A4612" s="8" t="s">
        <v>33383</v>
      </c>
      <c r="B4612" s="22" t="s">
        <v>33384</v>
      </c>
      <c r="C4612" s="12" t="s">
        <v>448</v>
      </c>
      <c r="D4612" s="8" t="s">
        <v>24589</v>
      </c>
      <c r="E4612" s="10" t="s">
        <v>22732</v>
      </c>
      <c r="F4612" s="25"/>
      <c r="G4612" s="25"/>
      <c r="H4612" s="15"/>
      <c r="I4612" s="15"/>
    </row>
    <row r="4613" ht="24" customHeight="1" spans="1:9">
      <c r="A4613" s="8" t="s">
        <v>33385</v>
      </c>
      <c r="B4613" s="22" t="s">
        <v>33386</v>
      </c>
      <c r="C4613" s="12" t="s">
        <v>448</v>
      </c>
      <c r="D4613" s="8" t="s">
        <v>33387</v>
      </c>
      <c r="E4613" s="10" t="s">
        <v>22732</v>
      </c>
      <c r="F4613" s="25"/>
      <c r="G4613" s="25"/>
      <c r="H4613" s="15"/>
      <c r="I4613" s="15"/>
    </row>
    <row r="4614" ht="24" customHeight="1" spans="1:9">
      <c r="A4614" s="8" t="s">
        <v>33388</v>
      </c>
      <c r="B4614" s="22" t="s">
        <v>33389</v>
      </c>
      <c r="C4614" s="12" t="s">
        <v>448</v>
      </c>
      <c r="D4614" s="8" t="s">
        <v>33390</v>
      </c>
      <c r="E4614" s="10" t="s">
        <v>22732</v>
      </c>
      <c r="F4614" s="25"/>
      <c r="G4614" s="25"/>
      <c r="H4614" s="15"/>
      <c r="I4614" s="15"/>
    </row>
    <row r="4615" ht="24" customHeight="1" spans="1:9">
      <c r="A4615" s="8" t="s">
        <v>33391</v>
      </c>
      <c r="B4615" s="22" t="s">
        <v>33392</v>
      </c>
      <c r="C4615" s="12" t="s">
        <v>448</v>
      </c>
      <c r="D4615" s="8" t="s">
        <v>33393</v>
      </c>
      <c r="E4615" s="10" t="s">
        <v>22732</v>
      </c>
      <c r="F4615" s="25"/>
      <c r="G4615" s="25"/>
      <c r="H4615" s="15"/>
      <c r="I4615" s="15"/>
    </row>
    <row r="4616" ht="24" customHeight="1" spans="1:9">
      <c r="A4616" s="8" t="s">
        <v>33394</v>
      </c>
      <c r="B4616" s="22" t="s">
        <v>33395</v>
      </c>
      <c r="C4616" s="12" t="s">
        <v>448</v>
      </c>
      <c r="D4616" s="8" t="s">
        <v>33396</v>
      </c>
      <c r="E4616" s="10" t="s">
        <v>22732</v>
      </c>
      <c r="F4616" s="25"/>
      <c r="G4616" s="25"/>
      <c r="H4616" s="15"/>
      <c r="I4616" s="15"/>
    </row>
    <row r="4617" ht="24" customHeight="1" spans="1:9">
      <c r="A4617" s="8" t="s">
        <v>33397</v>
      </c>
      <c r="B4617" s="22" t="s">
        <v>33398</v>
      </c>
      <c r="C4617" s="12" t="s">
        <v>448</v>
      </c>
      <c r="D4617" s="8" t="s">
        <v>33399</v>
      </c>
      <c r="E4617" s="10" t="s">
        <v>22732</v>
      </c>
      <c r="F4617" s="25"/>
      <c r="G4617" s="25"/>
      <c r="H4617" s="15"/>
      <c r="I4617" s="15"/>
    </row>
    <row r="4618" ht="24" customHeight="1" spans="1:9">
      <c r="A4618" s="8" t="s">
        <v>33400</v>
      </c>
      <c r="B4618" s="22" t="s">
        <v>33401</v>
      </c>
      <c r="C4618" s="12" t="s">
        <v>448</v>
      </c>
      <c r="D4618" s="8" t="s">
        <v>33402</v>
      </c>
      <c r="E4618" s="10" t="s">
        <v>22732</v>
      </c>
      <c r="F4618" s="25"/>
      <c r="G4618" s="25"/>
      <c r="H4618" s="15"/>
      <c r="I4618" s="15"/>
    </row>
    <row r="4619" ht="24" customHeight="1" spans="1:9">
      <c r="A4619" s="8" t="s">
        <v>33403</v>
      </c>
      <c r="B4619" s="22" t="s">
        <v>33404</v>
      </c>
      <c r="C4619" s="12" t="s">
        <v>448</v>
      </c>
      <c r="D4619" s="8" t="s">
        <v>33405</v>
      </c>
      <c r="E4619" s="10" t="s">
        <v>22732</v>
      </c>
      <c r="F4619" s="25"/>
      <c r="G4619" s="25"/>
      <c r="H4619" s="15"/>
      <c r="I4619" s="15"/>
    </row>
    <row r="4620" ht="24" customHeight="1" spans="1:9">
      <c r="A4620" s="8" t="s">
        <v>33406</v>
      </c>
      <c r="B4620" s="22" t="s">
        <v>33407</v>
      </c>
      <c r="C4620" s="12" t="s">
        <v>448</v>
      </c>
      <c r="D4620" s="8" t="s">
        <v>33408</v>
      </c>
      <c r="E4620" s="10" t="s">
        <v>22732</v>
      </c>
      <c r="F4620" s="25"/>
      <c r="G4620" s="25"/>
      <c r="H4620" s="15"/>
      <c r="I4620" s="15"/>
    </row>
    <row r="4621" ht="24" customHeight="1" spans="1:9">
      <c r="A4621" s="8" t="s">
        <v>33409</v>
      </c>
      <c r="B4621" s="22" t="s">
        <v>33410</v>
      </c>
      <c r="C4621" s="12" t="s">
        <v>448</v>
      </c>
      <c r="D4621" s="8" t="s">
        <v>23636</v>
      </c>
      <c r="E4621" s="10" t="s">
        <v>22732</v>
      </c>
      <c r="F4621" s="25"/>
      <c r="G4621" s="25"/>
      <c r="H4621" s="15"/>
      <c r="I4621" s="15"/>
    </row>
    <row r="4622" ht="24" customHeight="1" spans="1:9">
      <c r="A4622" s="8" t="s">
        <v>33411</v>
      </c>
      <c r="B4622" s="22" t="s">
        <v>33412</v>
      </c>
      <c r="C4622" s="12" t="s">
        <v>448</v>
      </c>
      <c r="D4622" s="8" t="s">
        <v>33413</v>
      </c>
      <c r="E4622" s="10" t="s">
        <v>22732</v>
      </c>
      <c r="F4622" s="25"/>
      <c r="G4622" s="25"/>
      <c r="H4622" s="15"/>
      <c r="I4622" s="15"/>
    </row>
    <row r="4623" ht="24" customHeight="1" spans="1:9">
      <c r="A4623" s="8" t="s">
        <v>33414</v>
      </c>
      <c r="B4623" s="22" t="s">
        <v>33415</v>
      </c>
      <c r="C4623" s="12" t="s">
        <v>448</v>
      </c>
      <c r="D4623" s="8" t="s">
        <v>24819</v>
      </c>
      <c r="E4623" s="10" t="s">
        <v>22732</v>
      </c>
      <c r="F4623" s="25"/>
      <c r="G4623" s="25"/>
      <c r="H4623" s="15"/>
      <c r="I4623" s="15"/>
    </row>
    <row r="4624" ht="24" customHeight="1" spans="1:9">
      <c r="A4624" s="8" t="s">
        <v>33416</v>
      </c>
      <c r="B4624" s="22" t="s">
        <v>33417</v>
      </c>
      <c r="C4624" s="12" t="s">
        <v>448</v>
      </c>
      <c r="D4624" s="8" t="s">
        <v>33418</v>
      </c>
      <c r="E4624" s="10" t="s">
        <v>22732</v>
      </c>
      <c r="F4624" s="25"/>
      <c r="G4624" s="25"/>
      <c r="H4624" s="15"/>
      <c r="I4624" s="15"/>
    </row>
    <row r="4625" ht="24" customHeight="1" spans="1:9">
      <c r="A4625" s="8" t="s">
        <v>33419</v>
      </c>
      <c r="B4625" s="22" t="s">
        <v>33420</v>
      </c>
      <c r="C4625" s="12" t="s">
        <v>448</v>
      </c>
      <c r="D4625" s="8" t="s">
        <v>33421</v>
      </c>
      <c r="E4625" s="10" t="s">
        <v>22732</v>
      </c>
      <c r="F4625" s="25"/>
      <c r="G4625" s="25"/>
      <c r="H4625" s="15"/>
      <c r="I4625" s="15"/>
    </row>
    <row r="4626" ht="24" customHeight="1" spans="1:9">
      <c r="A4626" s="8" t="s">
        <v>33422</v>
      </c>
      <c r="B4626" s="22" t="s">
        <v>33423</v>
      </c>
      <c r="C4626" s="12" t="s">
        <v>448</v>
      </c>
      <c r="D4626" s="8" t="s">
        <v>33424</v>
      </c>
      <c r="E4626" s="10" t="s">
        <v>22732</v>
      </c>
      <c r="F4626" s="25"/>
      <c r="G4626" s="25"/>
      <c r="H4626" s="15"/>
      <c r="I4626" s="15"/>
    </row>
    <row r="4627" ht="24" customHeight="1" spans="1:9">
      <c r="A4627" s="8" t="s">
        <v>33425</v>
      </c>
      <c r="B4627" s="22" t="s">
        <v>33426</v>
      </c>
      <c r="C4627" s="12" t="s">
        <v>448</v>
      </c>
      <c r="D4627" s="8" t="s">
        <v>33427</v>
      </c>
      <c r="E4627" s="10" t="s">
        <v>22732</v>
      </c>
      <c r="F4627" s="25"/>
      <c r="G4627" s="25"/>
      <c r="H4627" s="15"/>
      <c r="I4627" s="15"/>
    </row>
    <row r="4628" ht="24" customHeight="1" spans="1:9">
      <c r="A4628" s="8" t="s">
        <v>33428</v>
      </c>
      <c r="B4628" s="22" t="s">
        <v>33429</v>
      </c>
      <c r="C4628" s="12" t="s">
        <v>448</v>
      </c>
      <c r="D4628" s="8" t="s">
        <v>24819</v>
      </c>
      <c r="E4628" s="10" t="s">
        <v>22732</v>
      </c>
      <c r="F4628" s="25"/>
      <c r="G4628" s="25"/>
      <c r="H4628" s="15"/>
      <c r="I4628" s="15"/>
    </row>
    <row r="4629" ht="24" customHeight="1" spans="1:9">
      <c r="A4629" s="8" t="s">
        <v>33430</v>
      </c>
      <c r="B4629" s="22" t="s">
        <v>33431</v>
      </c>
      <c r="C4629" s="12" t="s">
        <v>448</v>
      </c>
      <c r="D4629" s="8" t="s">
        <v>23811</v>
      </c>
      <c r="E4629" s="10" t="s">
        <v>22732</v>
      </c>
      <c r="F4629" s="25"/>
      <c r="G4629" s="25"/>
      <c r="H4629" s="15"/>
      <c r="I4629" s="15"/>
    </row>
    <row r="4630" ht="24" customHeight="1" spans="1:9">
      <c r="A4630" s="8" t="s">
        <v>33432</v>
      </c>
      <c r="B4630" s="22" t="s">
        <v>33433</v>
      </c>
      <c r="C4630" s="12" t="s">
        <v>448</v>
      </c>
      <c r="D4630" s="8" t="s">
        <v>33434</v>
      </c>
      <c r="E4630" s="10" t="s">
        <v>22732</v>
      </c>
      <c r="F4630" s="25"/>
      <c r="G4630" s="25"/>
      <c r="H4630" s="15"/>
      <c r="I4630" s="15"/>
    </row>
    <row r="4631" ht="24" customHeight="1" spans="1:9">
      <c r="A4631" s="8" t="s">
        <v>33435</v>
      </c>
      <c r="B4631" s="22" t="s">
        <v>33436</v>
      </c>
      <c r="C4631" s="12" t="s">
        <v>448</v>
      </c>
      <c r="D4631" s="8" t="s">
        <v>33437</v>
      </c>
      <c r="E4631" s="10" t="s">
        <v>22732</v>
      </c>
      <c r="F4631" s="25"/>
      <c r="G4631" s="25"/>
      <c r="H4631" s="15"/>
      <c r="I4631" s="15"/>
    </row>
    <row r="4632" ht="24" customHeight="1" spans="1:9">
      <c r="A4632" s="8" t="s">
        <v>33438</v>
      </c>
      <c r="B4632" s="22" t="s">
        <v>33439</v>
      </c>
      <c r="C4632" s="12" t="s">
        <v>448</v>
      </c>
      <c r="D4632" s="8" t="s">
        <v>33440</v>
      </c>
      <c r="E4632" s="10" t="s">
        <v>22732</v>
      </c>
      <c r="F4632" s="25"/>
      <c r="G4632" s="25"/>
      <c r="H4632" s="15"/>
      <c r="I4632" s="15"/>
    </row>
    <row r="4633" ht="24" customHeight="1" spans="1:9">
      <c r="A4633" s="8" t="s">
        <v>33441</v>
      </c>
      <c r="B4633" s="22" t="s">
        <v>33442</v>
      </c>
      <c r="C4633" s="12" t="s">
        <v>448</v>
      </c>
      <c r="D4633" s="8" t="s">
        <v>31698</v>
      </c>
      <c r="E4633" s="10" t="s">
        <v>22732</v>
      </c>
      <c r="F4633" s="25"/>
      <c r="G4633" s="25"/>
      <c r="H4633" s="15"/>
      <c r="I4633" s="15"/>
    </row>
    <row r="4634" ht="24" customHeight="1" spans="1:9">
      <c r="A4634" s="8" t="s">
        <v>33443</v>
      </c>
      <c r="B4634" s="22" t="s">
        <v>33444</v>
      </c>
      <c r="C4634" s="12" t="s">
        <v>448</v>
      </c>
      <c r="D4634" s="8" t="s">
        <v>33445</v>
      </c>
      <c r="E4634" s="10" t="s">
        <v>22732</v>
      </c>
      <c r="F4634" s="25"/>
      <c r="G4634" s="25"/>
      <c r="H4634" s="15"/>
      <c r="I4634" s="15"/>
    </row>
    <row r="4635" ht="24" customHeight="1" spans="1:9">
      <c r="A4635" s="8" t="s">
        <v>33446</v>
      </c>
      <c r="B4635" s="22" t="s">
        <v>33447</v>
      </c>
      <c r="C4635" s="12" t="s">
        <v>448</v>
      </c>
      <c r="D4635" s="8" t="s">
        <v>33448</v>
      </c>
      <c r="E4635" s="10" t="s">
        <v>22732</v>
      </c>
      <c r="F4635" s="25"/>
      <c r="G4635" s="25"/>
      <c r="H4635" s="15"/>
      <c r="I4635" s="15"/>
    </row>
    <row r="4636" ht="24" customHeight="1" spans="1:9">
      <c r="A4636" s="8" t="s">
        <v>33449</v>
      </c>
      <c r="B4636" s="22" t="s">
        <v>33450</v>
      </c>
      <c r="C4636" s="12" t="s">
        <v>448</v>
      </c>
      <c r="D4636" s="8" t="s">
        <v>33451</v>
      </c>
      <c r="E4636" s="10" t="s">
        <v>22732</v>
      </c>
      <c r="F4636" s="25"/>
      <c r="G4636" s="25"/>
      <c r="H4636" s="15"/>
      <c r="I4636" s="15"/>
    </row>
    <row r="4637" ht="24" customHeight="1" spans="1:9">
      <c r="A4637" s="8" t="s">
        <v>33452</v>
      </c>
      <c r="B4637" s="22" t="s">
        <v>33453</v>
      </c>
      <c r="C4637" s="12" t="s">
        <v>448</v>
      </c>
      <c r="D4637" s="8" t="s">
        <v>33454</v>
      </c>
      <c r="E4637" s="10" t="s">
        <v>22732</v>
      </c>
      <c r="F4637" s="25"/>
      <c r="G4637" s="25"/>
      <c r="H4637" s="15"/>
      <c r="I4637" s="15"/>
    </row>
    <row r="4638" ht="24" customHeight="1" spans="1:9">
      <c r="A4638" s="8" t="s">
        <v>33455</v>
      </c>
      <c r="B4638" s="22" t="s">
        <v>33456</v>
      </c>
      <c r="C4638" s="12" t="s">
        <v>448</v>
      </c>
      <c r="D4638" s="8" t="s">
        <v>33457</v>
      </c>
      <c r="E4638" s="10" t="s">
        <v>22732</v>
      </c>
      <c r="F4638" s="25"/>
      <c r="G4638" s="25"/>
      <c r="H4638" s="15"/>
      <c r="I4638" s="15"/>
    </row>
    <row r="4639" ht="24" customHeight="1" spans="1:9">
      <c r="A4639" s="8" t="s">
        <v>33458</v>
      </c>
      <c r="B4639" s="22" t="s">
        <v>33459</v>
      </c>
      <c r="C4639" s="12" t="s">
        <v>448</v>
      </c>
      <c r="D4639" s="8" t="s">
        <v>33460</v>
      </c>
      <c r="E4639" s="10" t="s">
        <v>22732</v>
      </c>
      <c r="F4639" s="25"/>
      <c r="G4639" s="25"/>
      <c r="H4639" s="15"/>
      <c r="I4639" s="15"/>
    </row>
    <row r="4640" ht="24" customHeight="1" spans="1:9">
      <c r="A4640" s="8" t="s">
        <v>33461</v>
      </c>
      <c r="B4640" s="22" t="s">
        <v>33462</v>
      </c>
      <c r="C4640" s="12" t="s">
        <v>448</v>
      </c>
      <c r="D4640" s="8" t="s">
        <v>33463</v>
      </c>
      <c r="E4640" s="10" t="s">
        <v>22732</v>
      </c>
      <c r="F4640" s="25"/>
      <c r="G4640" s="25"/>
      <c r="H4640" s="15"/>
      <c r="I4640" s="15"/>
    </row>
    <row r="4641" ht="24" customHeight="1" spans="1:9">
      <c r="A4641" s="8" t="s">
        <v>33464</v>
      </c>
      <c r="B4641" s="22" t="s">
        <v>33465</v>
      </c>
      <c r="C4641" s="12" t="s">
        <v>448</v>
      </c>
      <c r="D4641" s="8" t="s">
        <v>33466</v>
      </c>
      <c r="E4641" s="10" t="s">
        <v>22732</v>
      </c>
      <c r="F4641" s="25"/>
      <c r="G4641" s="25"/>
      <c r="H4641" s="15"/>
      <c r="I4641" s="15"/>
    </row>
    <row r="4642" ht="24" customHeight="1" spans="1:9">
      <c r="A4642" s="8" t="s">
        <v>33467</v>
      </c>
      <c r="B4642" s="22" t="s">
        <v>10187</v>
      </c>
      <c r="C4642" s="12" t="s">
        <v>448</v>
      </c>
      <c r="D4642" s="8" t="s">
        <v>33468</v>
      </c>
      <c r="E4642" s="10" t="s">
        <v>22732</v>
      </c>
      <c r="F4642" s="25"/>
      <c r="G4642" s="25"/>
      <c r="H4642" s="15"/>
      <c r="I4642" s="15"/>
    </row>
    <row r="4643" ht="24" customHeight="1" spans="1:9">
      <c r="A4643" s="8" t="s">
        <v>33469</v>
      </c>
      <c r="B4643" s="22" t="s">
        <v>10188</v>
      </c>
      <c r="C4643" s="12" t="s">
        <v>448</v>
      </c>
      <c r="D4643" s="8" t="s">
        <v>33470</v>
      </c>
      <c r="E4643" s="10" t="s">
        <v>22732</v>
      </c>
      <c r="F4643" s="25"/>
      <c r="G4643" s="25"/>
      <c r="H4643" s="15"/>
      <c r="I4643" s="15"/>
    </row>
    <row r="4644" ht="24" customHeight="1" spans="1:9">
      <c r="A4644" s="8" t="s">
        <v>33471</v>
      </c>
      <c r="B4644" s="22" t="s">
        <v>10189</v>
      </c>
      <c r="C4644" s="12" t="s">
        <v>448</v>
      </c>
      <c r="D4644" s="8" t="s">
        <v>30460</v>
      </c>
      <c r="E4644" s="10" t="s">
        <v>22732</v>
      </c>
      <c r="F4644" s="25"/>
      <c r="G4644" s="25"/>
      <c r="H4644" s="15"/>
      <c r="I4644" s="15"/>
    </row>
    <row r="4645" ht="24" customHeight="1" spans="1:9">
      <c r="A4645" s="8" t="s">
        <v>33472</v>
      </c>
      <c r="B4645" s="22" t="s">
        <v>10190</v>
      </c>
      <c r="C4645" s="12" t="s">
        <v>448</v>
      </c>
      <c r="D4645" s="8" t="s">
        <v>30406</v>
      </c>
      <c r="E4645" s="10" t="s">
        <v>22732</v>
      </c>
      <c r="F4645" s="25"/>
      <c r="G4645" s="25"/>
      <c r="H4645" s="15"/>
      <c r="I4645" s="15"/>
    </row>
    <row r="4646" ht="24" customHeight="1" spans="1:9">
      <c r="A4646" s="8" t="s">
        <v>33473</v>
      </c>
      <c r="B4646" s="22" t="s">
        <v>10191</v>
      </c>
      <c r="C4646" s="12" t="s">
        <v>448</v>
      </c>
      <c r="D4646" s="8" t="s">
        <v>33474</v>
      </c>
      <c r="E4646" s="10" t="s">
        <v>22732</v>
      </c>
      <c r="F4646" s="25"/>
      <c r="G4646" s="25"/>
      <c r="H4646" s="15"/>
      <c r="I4646" s="15"/>
    </row>
    <row r="4647" ht="24" customHeight="1" spans="1:9">
      <c r="A4647" s="8" t="s">
        <v>33475</v>
      </c>
      <c r="B4647" s="22" t="s">
        <v>10192</v>
      </c>
      <c r="C4647" s="12" t="s">
        <v>448</v>
      </c>
      <c r="D4647" s="8" t="s">
        <v>33476</v>
      </c>
      <c r="E4647" s="10" t="s">
        <v>22732</v>
      </c>
      <c r="F4647" s="25"/>
      <c r="G4647" s="25"/>
      <c r="H4647" s="15"/>
      <c r="I4647" s="15"/>
    </row>
    <row r="4648" ht="24" customHeight="1" spans="1:9">
      <c r="A4648" s="8" t="s">
        <v>33477</v>
      </c>
      <c r="B4648" s="22" t="s">
        <v>10193</v>
      </c>
      <c r="C4648" s="12" t="s">
        <v>448</v>
      </c>
      <c r="D4648" s="8" t="s">
        <v>33478</v>
      </c>
      <c r="E4648" s="10" t="s">
        <v>22732</v>
      </c>
      <c r="F4648" s="25"/>
      <c r="G4648" s="25"/>
      <c r="H4648" s="15"/>
      <c r="I4648" s="15"/>
    </row>
    <row r="4649" ht="24" customHeight="1" spans="1:9">
      <c r="A4649" s="8" t="s">
        <v>33479</v>
      </c>
      <c r="B4649" s="22" t="s">
        <v>10194</v>
      </c>
      <c r="C4649" s="12" t="s">
        <v>448</v>
      </c>
      <c r="D4649" s="8" t="s">
        <v>33480</v>
      </c>
      <c r="E4649" s="10" t="s">
        <v>22732</v>
      </c>
      <c r="F4649" s="25"/>
      <c r="G4649" s="25"/>
      <c r="H4649" s="15"/>
      <c r="I4649" s="15"/>
    </row>
    <row r="4650" ht="24" customHeight="1" spans="1:9">
      <c r="A4650" s="8" t="s">
        <v>33481</v>
      </c>
      <c r="B4650" s="22" t="s">
        <v>10195</v>
      </c>
      <c r="C4650" s="12" t="s">
        <v>448</v>
      </c>
      <c r="D4650" s="8" t="s">
        <v>33482</v>
      </c>
      <c r="E4650" s="10" t="s">
        <v>22732</v>
      </c>
      <c r="F4650" s="25"/>
      <c r="G4650" s="25"/>
      <c r="H4650" s="15"/>
      <c r="I4650" s="15"/>
    </row>
    <row r="4651" ht="24" customHeight="1" spans="1:9">
      <c r="A4651" s="8" t="s">
        <v>33483</v>
      </c>
      <c r="B4651" s="22" t="s">
        <v>10196</v>
      </c>
      <c r="C4651" s="12" t="s">
        <v>448</v>
      </c>
      <c r="D4651" s="8" t="s">
        <v>33484</v>
      </c>
      <c r="E4651" s="10" t="s">
        <v>22732</v>
      </c>
      <c r="F4651" s="25"/>
      <c r="G4651" s="25"/>
      <c r="H4651" s="15"/>
      <c r="I4651" s="15"/>
    </row>
    <row r="4652" ht="24" customHeight="1" spans="1:9">
      <c r="A4652" s="8" t="s">
        <v>33485</v>
      </c>
      <c r="B4652" s="22" t="s">
        <v>10197</v>
      </c>
      <c r="C4652" s="12" t="s">
        <v>448</v>
      </c>
      <c r="D4652" s="8" t="s">
        <v>33486</v>
      </c>
      <c r="E4652" s="10" t="s">
        <v>22732</v>
      </c>
      <c r="F4652" s="25"/>
      <c r="G4652" s="25"/>
      <c r="H4652" s="15"/>
      <c r="I4652" s="15"/>
    </row>
    <row r="4653" ht="24" customHeight="1" spans="1:9">
      <c r="A4653" s="8" t="s">
        <v>33487</v>
      </c>
      <c r="B4653" s="22" t="s">
        <v>10198</v>
      </c>
      <c r="C4653" s="12" t="s">
        <v>448</v>
      </c>
      <c r="D4653" s="8" t="s">
        <v>33488</v>
      </c>
      <c r="E4653" s="10" t="s">
        <v>22732</v>
      </c>
      <c r="F4653" s="25"/>
      <c r="G4653" s="25"/>
      <c r="H4653" s="15"/>
      <c r="I4653" s="15"/>
    </row>
    <row r="4654" ht="24" customHeight="1" spans="1:9">
      <c r="A4654" s="8" t="s">
        <v>33489</v>
      </c>
      <c r="B4654" s="22" t="s">
        <v>33490</v>
      </c>
      <c r="C4654" s="12" t="s">
        <v>448</v>
      </c>
      <c r="D4654" s="8" t="s">
        <v>33491</v>
      </c>
      <c r="E4654" s="10" t="s">
        <v>22732</v>
      </c>
      <c r="F4654" s="25"/>
      <c r="G4654" s="25"/>
      <c r="H4654" s="15"/>
      <c r="I4654" s="15"/>
    </row>
    <row r="4655" ht="24" customHeight="1" spans="1:9">
      <c r="A4655" s="8" t="s">
        <v>33492</v>
      </c>
      <c r="B4655" s="22" t="s">
        <v>10200</v>
      </c>
      <c r="C4655" s="12" t="s">
        <v>448</v>
      </c>
      <c r="D4655" s="8" t="s">
        <v>33493</v>
      </c>
      <c r="E4655" s="10" t="s">
        <v>22732</v>
      </c>
      <c r="F4655" s="25"/>
      <c r="G4655" s="25"/>
      <c r="H4655" s="15"/>
      <c r="I4655" s="15"/>
    </row>
    <row r="4656" ht="24" customHeight="1" spans="1:9">
      <c r="A4656" s="8" t="s">
        <v>33494</v>
      </c>
      <c r="B4656" s="22" t="s">
        <v>10201</v>
      </c>
      <c r="C4656" s="12" t="s">
        <v>448</v>
      </c>
      <c r="D4656" s="8" t="s">
        <v>33495</v>
      </c>
      <c r="E4656" s="10" t="s">
        <v>22732</v>
      </c>
      <c r="F4656" s="25"/>
      <c r="G4656" s="25"/>
      <c r="H4656" s="15"/>
      <c r="I4656" s="15"/>
    </row>
    <row r="4657" ht="24" customHeight="1" spans="1:9">
      <c r="A4657" s="8" t="s">
        <v>33496</v>
      </c>
      <c r="B4657" s="22" t="s">
        <v>10202</v>
      </c>
      <c r="C4657" s="12" t="s">
        <v>448</v>
      </c>
      <c r="D4657" s="8" t="s">
        <v>33497</v>
      </c>
      <c r="E4657" s="10" t="s">
        <v>22732</v>
      </c>
      <c r="F4657" s="25"/>
      <c r="G4657" s="25"/>
      <c r="H4657" s="15"/>
      <c r="I4657" s="15"/>
    </row>
    <row r="4658" ht="24" customHeight="1" spans="1:9">
      <c r="A4658" s="8" t="s">
        <v>33498</v>
      </c>
      <c r="B4658" s="22" t="s">
        <v>10203</v>
      </c>
      <c r="C4658" s="12" t="s">
        <v>448</v>
      </c>
      <c r="D4658" s="8" t="s">
        <v>33499</v>
      </c>
      <c r="E4658" s="10" t="s">
        <v>22732</v>
      </c>
      <c r="F4658" s="25"/>
      <c r="G4658" s="25"/>
      <c r="H4658" s="15"/>
      <c r="I4658" s="15"/>
    </row>
    <row r="4659" ht="24" customHeight="1" spans="1:9">
      <c r="A4659" s="8" t="s">
        <v>33500</v>
      </c>
      <c r="B4659" s="22" t="s">
        <v>10204</v>
      </c>
      <c r="C4659" s="12" t="s">
        <v>448</v>
      </c>
      <c r="D4659" s="8" t="s">
        <v>33501</v>
      </c>
      <c r="E4659" s="10" t="s">
        <v>22732</v>
      </c>
      <c r="F4659" s="25"/>
      <c r="G4659" s="25"/>
      <c r="H4659" s="15"/>
      <c r="I4659" s="15"/>
    </row>
    <row r="4660" ht="24" customHeight="1" spans="1:9">
      <c r="A4660" s="8" t="s">
        <v>33502</v>
      </c>
      <c r="B4660" s="22" t="s">
        <v>10205</v>
      </c>
      <c r="C4660" s="12" t="s">
        <v>448</v>
      </c>
      <c r="D4660" s="8" t="s">
        <v>33503</v>
      </c>
      <c r="E4660" s="10" t="s">
        <v>22732</v>
      </c>
      <c r="F4660" s="25"/>
      <c r="G4660" s="25"/>
      <c r="H4660" s="15"/>
      <c r="I4660" s="15"/>
    </row>
    <row r="4661" ht="24" customHeight="1" spans="1:9">
      <c r="A4661" s="8" t="s">
        <v>33504</v>
      </c>
      <c r="B4661" s="22" t="s">
        <v>10206</v>
      </c>
      <c r="C4661" s="12" t="s">
        <v>448</v>
      </c>
      <c r="D4661" s="8" t="s">
        <v>33505</v>
      </c>
      <c r="E4661" s="10" t="s">
        <v>22732</v>
      </c>
      <c r="F4661" s="25"/>
      <c r="G4661" s="25"/>
      <c r="H4661" s="15"/>
      <c r="I4661" s="15"/>
    </row>
    <row r="4662" ht="24" customHeight="1" spans="1:9">
      <c r="A4662" s="8" t="s">
        <v>33506</v>
      </c>
      <c r="B4662" s="22" t="s">
        <v>10207</v>
      </c>
      <c r="C4662" s="12" t="s">
        <v>448</v>
      </c>
      <c r="D4662" s="8" t="s">
        <v>33505</v>
      </c>
      <c r="E4662" s="10" t="s">
        <v>22732</v>
      </c>
      <c r="F4662" s="25"/>
      <c r="G4662" s="25"/>
      <c r="H4662" s="15"/>
      <c r="I4662" s="15"/>
    </row>
    <row r="4663" ht="24" customHeight="1" spans="1:9">
      <c r="A4663" s="8" t="s">
        <v>33507</v>
      </c>
      <c r="B4663" s="22" t="s">
        <v>10208</v>
      </c>
      <c r="C4663" s="12" t="s">
        <v>448</v>
      </c>
      <c r="D4663" s="8" t="s">
        <v>33508</v>
      </c>
      <c r="E4663" s="10" t="s">
        <v>22732</v>
      </c>
      <c r="F4663" s="25"/>
      <c r="G4663" s="25"/>
      <c r="H4663" s="15"/>
      <c r="I4663" s="15"/>
    </row>
    <row r="4664" ht="24" customHeight="1" spans="1:9">
      <c r="A4664" s="8" t="s">
        <v>33509</v>
      </c>
      <c r="B4664" s="22" t="s">
        <v>10209</v>
      </c>
      <c r="C4664" s="12" t="s">
        <v>448</v>
      </c>
      <c r="D4664" s="8" t="s">
        <v>33510</v>
      </c>
      <c r="E4664" s="10" t="s">
        <v>22732</v>
      </c>
      <c r="F4664" s="25"/>
      <c r="G4664" s="25"/>
      <c r="H4664" s="15"/>
      <c r="I4664" s="15"/>
    </row>
    <row r="4665" ht="24" customHeight="1" spans="1:9">
      <c r="A4665" s="8" t="s">
        <v>33511</v>
      </c>
      <c r="B4665" s="22" t="s">
        <v>10210</v>
      </c>
      <c r="C4665" s="12" t="s">
        <v>448</v>
      </c>
      <c r="D4665" s="8" t="s">
        <v>33512</v>
      </c>
      <c r="E4665" s="10" t="s">
        <v>22732</v>
      </c>
      <c r="F4665" s="25"/>
      <c r="G4665" s="25"/>
      <c r="H4665" s="15"/>
      <c r="I4665" s="15"/>
    </row>
    <row r="4666" ht="24" customHeight="1" spans="1:9">
      <c r="A4666" s="8" t="s">
        <v>33513</v>
      </c>
      <c r="B4666" s="22" t="s">
        <v>10211</v>
      </c>
      <c r="C4666" s="12" t="s">
        <v>448</v>
      </c>
      <c r="D4666" s="8" t="s">
        <v>27606</v>
      </c>
      <c r="E4666" s="10" t="s">
        <v>22732</v>
      </c>
      <c r="F4666" s="25"/>
      <c r="G4666" s="25"/>
      <c r="H4666" s="15"/>
      <c r="I4666" s="15"/>
    </row>
    <row r="4667" ht="24" customHeight="1" spans="1:9">
      <c r="A4667" s="8" t="s">
        <v>33514</v>
      </c>
      <c r="B4667" s="22" t="s">
        <v>10212</v>
      </c>
      <c r="C4667" s="12" t="s">
        <v>448</v>
      </c>
      <c r="D4667" s="8" t="s">
        <v>33515</v>
      </c>
      <c r="E4667" s="10" t="s">
        <v>22732</v>
      </c>
      <c r="F4667" s="25"/>
      <c r="G4667" s="25"/>
      <c r="H4667" s="15"/>
      <c r="I4667" s="15"/>
    </row>
    <row r="4668" ht="24" customHeight="1" spans="1:9">
      <c r="A4668" s="8" t="s">
        <v>33516</v>
      </c>
      <c r="B4668" s="22" t="s">
        <v>10213</v>
      </c>
      <c r="C4668" s="12" t="s">
        <v>448</v>
      </c>
      <c r="D4668" s="8" t="s">
        <v>33517</v>
      </c>
      <c r="E4668" s="10" t="s">
        <v>22732</v>
      </c>
      <c r="F4668" s="25"/>
      <c r="G4668" s="25"/>
      <c r="H4668" s="15"/>
      <c r="I4668" s="15"/>
    </row>
    <row r="4669" ht="24" customHeight="1" spans="1:9">
      <c r="A4669" s="8" t="s">
        <v>33518</v>
      </c>
      <c r="B4669" s="22" t="s">
        <v>10214</v>
      </c>
      <c r="C4669" s="12" t="s">
        <v>448</v>
      </c>
      <c r="D4669" s="8" t="s">
        <v>33519</v>
      </c>
      <c r="E4669" s="10" t="s">
        <v>22732</v>
      </c>
      <c r="F4669" s="25"/>
      <c r="G4669" s="25"/>
      <c r="H4669" s="15"/>
      <c r="I4669" s="15"/>
    </row>
    <row r="4670" ht="24" customHeight="1" spans="1:9">
      <c r="A4670" s="8" t="s">
        <v>33520</v>
      </c>
      <c r="B4670" s="22" t="s">
        <v>10215</v>
      </c>
      <c r="C4670" s="12" t="s">
        <v>448</v>
      </c>
      <c r="D4670" s="8" t="s">
        <v>33521</v>
      </c>
      <c r="E4670" s="10" t="s">
        <v>22732</v>
      </c>
      <c r="F4670" s="25"/>
      <c r="G4670" s="25"/>
      <c r="H4670" s="15"/>
      <c r="I4670" s="15"/>
    </row>
    <row r="4671" ht="24" customHeight="1" spans="1:9">
      <c r="A4671" s="8" t="s">
        <v>33522</v>
      </c>
      <c r="B4671" s="22" t="s">
        <v>10216</v>
      </c>
      <c r="C4671" s="12" t="s">
        <v>448</v>
      </c>
      <c r="D4671" s="8" t="s">
        <v>33523</v>
      </c>
      <c r="E4671" s="10" t="s">
        <v>22732</v>
      </c>
      <c r="F4671" s="25"/>
      <c r="G4671" s="25"/>
      <c r="H4671" s="15"/>
      <c r="I4671" s="15"/>
    </row>
    <row r="4672" ht="24" customHeight="1" spans="1:9">
      <c r="A4672" s="8" t="s">
        <v>33524</v>
      </c>
      <c r="B4672" s="22" t="s">
        <v>10217</v>
      </c>
      <c r="C4672" s="12" t="s">
        <v>448</v>
      </c>
      <c r="D4672" s="8" t="s">
        <v>33525</v>
      </c>
      <c r="E4672" s="10" t="s">
        <v>22732</v>
      </c>
      <c r="F4672" s="25"/>
      <c r="G4672" s="25"/>
      <c r="H4672" s="15"/>
      <c r="I4672" s="15"/>
    </row>
    <row r="4673" ht="24" customHeight="1" spans="1:9">
      <c r="A4673" s="8" t="s">
        <v>33526</v>
      </c>
      <c r="B4673" s="22" t="s">
        <v>10218</v>
      </c>
      <c r="C4673" s="12" t="s">
        <v>448</v>
      </c>
      <c r="D4673" s="8" t="s">
        <v>33527</v>
      </c>
      <c r="E4673" s="10" t="s">
        <v>22732</v>
      </c>
      <c r="F4673" s="25"/>
      <c r="G4673" s="25"/>
      <c r="H4673" s="15"/>
      <c r="I4673" s="15"/>
    </row>
    <row r="4674" ht="24" customHeight="1" spans="1:9">
      <c r="A4674" s="8" t="s">
        <v>33528</v>
      </c>
      <c r="B4674" s="22" t="s">
        <v>10219</v>
      </c>
      <c r="C4674" s="12" t="s">
        <v>448</v>
      </c>
      <c r="D4674" s="8" t="s">
        <v>31538</v>
      </c>
      <c r="E4674" s="10" t="s">
        <v>22732</v>
      </c>
      <c r="F4674" s="25"/>
      <c r="G4674" s="25"/>
      <c r="H4674" s="15"/>
      <c r="I4674" s="15"/>
    </row>
    <row r="4675" ht="24" customHeight="1" spans="1:9">
      <c r="A4675" s="8" t="s">
        <v>33529</v>
      </c>
      <c r="B4675" s="22" t="s">
        <v>10220</v>
      </c>
      <c r="C4675" s="12" t="s">
        <v>448</v>
      </c>
      <c r="D4675" s="8" t="s">
        <v>33530</v>
      </c>
      <c r="E4675" s="10" t="s">
        <v>22732</v>
      </c>
      <c r="F4675" s="25"/>
      <c r="G4675" s="25"/>
      <c r="H4675" s="15"/>
      <c r="I4675" s="15"/>
    </row>
    <row r="4676" ht="24" customHeight="1" spans="1:9">
      <c r="A4676" s="8" t="s">
        <v>33531</v>
      </c>
      <c r="B4676" s="22" t="s">
        <v>10221</v>
      </c>
      <c r="C4676" s="12" t="s">
        <v>448</v>
      </c>
      <c r="D4676" s="8" t="s">
        <v>22792</v>
      </c>
      <c r="E4676" s="10" t="s">
        <v>22732</v>
      </c>
      <c r="F4676" s="25"/>
      <c r="G4676" s="25"/>
      <c r="H4676" s="15"/>
      <c r="I4676" s="15"/>
    </row>
    <row r="4677" ht="24" customHeight="1" spans="1:9">
      <c r="A4677" s="8" t="s">
        <v>33532</v>
      </c>
      <c r="B4677" s="22" t="s">
        <v>10222</v>
      </c>
      <c r="C4677" s="12" t="s">
        <v>448</v>
      </c>
      <c r="D4677" s="8" t="s">
        <v>33533</v>
      </c>
      <c r="E4677" s="10" t="s">
        <v>22732</v>
      </c>
      <c r="F4677" s="25"/>
      <c r="G4677" s="25"/>
      <c r="H4677" s="15"/>
      <c r="I4677" s="15"/>
    </row>
    <row r="4678" ht="24" customHeight="1" spans="1:9">
      <c r="A4678" s="8" t="s">
        <v>33534</v>
      </c>
      <c r="B4678" s="22" t="s">
        <v>10223</v>
      </c>
      <c r="C4678" s="12" t="s">
        <v>448</v>
      </c>
      <c r="D4678" s="8" t="s">
        <v>30608</v>
      </c>
      <c r="E4678" s="10" t="s">
        <v>22732</v>
      </c>
      <c r="F4678" s="25"/>
      <c r="G4678" s="25"/>
      <c r="H4678" s="15"/>
      <c r="I4678" s="15"/>
    </row>
    <row r="4679" ht="24" customHeight="1" spans="1:9">
      <c r="A4679" s="8" t="s">
        <v>33535</v>
      </c>
      <c r="B4679" s="22" t="s">
        <v>10224</v>
      </c>
      <c r="C4679" s="12" t="s">
        <v>448</v>
      </c>
      <c r="D4679" s="8" t="s">
        <v>33536</v>
      </c>
      <c r="E4679" s="10" t="s">
        <v>22732</v>
      </c>
      <c r="F4679" s="25"/>
      <c r="G4679" s="25"/>
      <c r="H4679" s="15"/>
      <c r="I4679" s="15"/>
    </row>
    <row r="4680" ht="24" customHeight="1" spans="1:9">
      <c r="A4680" s="8" t="s">
        <v>33537</v>
      </c>
      <c r="B4680" s="22" t="s">
        <v>10225</v>
      </c>
      <c r="C4680" s="12" t="s">
        <v>448</v>
      </c>
      <c r="D4680" s="8" t="s">
        <v>33538</v>
      </c>
      <c r="E4680" s="10" t="s">
        <v>22732</v>
      </c>
      <c r="F4680" s="25"/>
      <c r="G4680" s="25"/>
      <c r="H4680" s="15"/>
      <c r="I4680" s="15"/>
    </row>
    <row r="4681" ht="24" customHeight="1" spans="1:9">
      <c r="A4681" s="8" t="s">
        <v>33539</v>
      </c>
      <c r="B4681" s="22" t="s">
        <v>10226</v>
      </c>
      <c r="C4681" s="12" t="s">
        <v>448</v>
      </c>
      <c r="D4681" s="8" t="s">
        <v>33540</v>
      </c>
      <c r="E4681" s="10" t="s">
        <v>22732</v>
      </c>
      <c r="F4681" s="25"/>
      <c r="G4681" s="25"/>
      <c r="H4681" s="15"/>
      <c r="I4681" s="15"/>
    </row>
    <row r="4682" ht="24" customHeight="1" spans="1:9">
      <c r="A4682" s="8" t="s">
        <v>33541</v>
      </c>
      <c r="B4682" s="22" t="s">
        <v>10227</v>
      </c>
      <c r="C4682" s="12" t="s">
        <v>448</v>
      </c>
      <c r="D4682" s="8" t="s">
        <v>33542</v>
      </c>
      <c r="E4682" s="10" t="s">
        <v>22732</v>
      </c>
      <c r="F4682" s="25"/>
      <c r="G4682" s="25"/>
      <c r="H4682" s="15"/>
      <c r="I4682" s="15"/>
    </row>
    <row r="4683" ht="24" customHeight="1" spans="1:9">
      <c r="A4683" s="8" t="s">
        <v>33543</v>
      </c>
      <c r="B4683" s="22" t="s">
        <v>10228</v>
      </c>
      <c r="C4683" s="12" t="s">
        <v>448</v>
      </c>
      <c r="D4683" s="8" t="s">
        <v>33544</v>
      </c>
      <c r="E4683" s="10" t="s">
        <v>22732</v>
      </c>
      <c r="F4683" s="25"/>
      <c r="G4683" s="25"/>
      <c r="H4683" s="15"/>
      <c r="I4683" s="15"/>
    </row>
    <row r="4684" ht="24" customHeight="1" spans="1:9">
      <c r="A4684" s="8" t="s">
        <v>33545</v>
      </c>
      <c r="B4684" s="22" t="s">
        <v>10229</v>
      </c>
      <c r="C4684" s="12" t="s">
        <v>448</v>
      </c>
      <c r="D4684" s="8" t="s">
        <v>33546</v>
      </c>
      <c r="E4684" s="10" t="s">
        <v>22732</v>
      </c>
      <c r="F4684" s="25"/>
      <c r="G4684" s="25"/>
      <c r="H4684" s="15"/>
      <c r="I4684" s="15"/>
    </row>
    <row r="4685" ht="24" customHeight="1" spans="1:9">
      <c r="A4685" s="8" t="s">
        <v>33547</v>
      </c>
      <c r="B4685" s="22" t="s">
        <v>10230</v>
      </c>
      <c r="C4685" s="12" t="s">
        <v>448</v>
      </c>
      <c r="D4685" s="8" t="s">
        <v>33548</v>
      </c>
      <c r="E4685" s="10" t="s">
        <v>22732</v>
      </c>
      <c r="F4685" s="25"/>
      <c r="G4685" s="25"/>
      <c r="H4685" s="15"/>
      <c r="I4685" s="15"/>
    </row>
    <row r="4686" ht="24" customHeight="1" spans="1:9">
      <c r="A4686" s="8" t="s">
        <v>33549</v>
      </c>
      <c r="B4686" s="22" t="s">
        <v>10231</v>
      </c>
      <c r="C4686" s="12" t="s">
        <v>448</v>
      </c>
      <c r="D4686" s="8" t="s">
        <v>33550</v>
      </c>
      <c r="E4686" s="10" t="s">
        <v>22732</v>
      </c>
      <c r="F4686" s="25"/>
      <c r="G4686" s="25"/>
      <c r="H4686" s="15"/>
      <c r="I4686" s="15"/>
    </row>
    <row r="4687" ht="24" customHeight="1" spans="1:9">
      <c r="A4687" s="8" t="s">
        <v>33551</v>
      </c>
      <c r="B4687" s="22" t="s">
        <v>10232</v>
      </c>
      <c r="C4687" s="12" t="s">
        <v>448</v>
      </c>
      <c r="D4687" s="8" t="s">
        <v>33550</v>
      </c>
      <c r="E4687" s="10" t="s">
        <v>22732</v>
      </c>
      <c r="F4687" s="25"/>
      <c r="G4687" s="25"/>
      <c r="H4687" s="15"/>
      <c r="I4687" s="15"/>
    </row>
    <row r="4688" ht="24" customHeight="1" spans="1:9">
      <c r="A4688" s="8" t="s">
        <v>33552</v>
      </c>
      <c r="B4688" s="22" t="s">
        <v>10233</v>
      </c>
      <c r="C4688" s="12" t="s">
        <v>448</v>
      </c>
      <c r="D4688" s="8" t="s">
        <v>33553</v>
      </c>
      <c r="E4688" s="10" t="s">
        <v>22732</v>
      </c>
      <c r="F4688" s="25"/>
      <c r="G4688" s="25"/>
      <c r="H4688" s="15"/>
      <c r="I4688" s="15"/>
    </row>
    <row r="4689" ht="24" customHeight="1" spans="1:9">
      <c r="A4689" s="8" t="s">
        <v>33554</v>
      </c>
      <c r="B4689" s="22" t="s">
        <v>10234</v>
      </c>
      <c r="C4689" s="12" t="s">
        <v>448</v>
      </c>
      <c r="D4689" s="8" t="s">
        <v>33553</v>
      </c>
      <c r="E4689" s="10" t="s">
        <v>22732</v>
      </c>
      <c r="F4689" s="25"/>
      <c r="G4689" s="25"/>
      <c r="H4689" s="15"/>
      <c r="I4689" s="15"/>
    </row>
    <row r="4690" ht="24" customHeight="1" spans="1:9">
      <c r="A4690" s="8" t="s">
        <v>33555</v>
      </c>
      <c r="B4690" s="22" t="s">
        <v>10235</v>
      </c>
      <c r="C4690" s="12" t="s">
        <v>448</v>
      </c>
      <c r="D4690" s="8" t="s">
        <v>33556</v>
      </c>
      <c r="E4690" s="10" t="s">
        <v>22732</v>
      </c>
      <c r="F4690" s="25"/>
      <c r="G4690" s="25"/>
      <c r="H4690" s="15"/>
      <c r="I4690" s="15"/>
    </row>
    <row r="4691" ht="24" customHeight="1" spans="1:9">
      <c r="A4691" s="8" t="s">
        <v>33557</v>
      </c>
      <c r="B4691" s="22" t="s">
        <v>10236</v>
      </c>
      <c r="C4691" s="12" t="s">
        <v>448</v>
      </c>
      <c r="D4691" s="8" t="s">
        <v>33556</v>
      </c>
      <c r="E4691" s="10" t="s">
        <v>22732</v>
      </c>
      <c r="F4691" s="25"/>
      <c r="G4691" s="25"/>
      <c r="H4691" s="15"/>
      <c r="I4691" s="15"/>
    </row>
    <row r="4692" ht="24" customHeight="1" spans="1:9">
      <c r="A4692" s="8" t="s">
        <v>33558</v>
      </c>
      <c r="B4692" s="22" t="s">
        <v>10237</v>
      </c>
      <c r="C4692" s="12" t="s">
        <v>448</v>
      </c>
      <c r="D4692" s="8" t="s">
        <v>33559</v>
      </c>
      <c r="E4692" s="10" t="s">
        <v>22732</v>
      </c>
      <c r="F4692" s="25"/>
      <c r="G4692" s="25"/>
      <c r="H4692" s="15"/>
      <c r="I4692" s="15"/>
    </row>
    <row r="4693" ht="24" customHeight="1" spans="1:9">
      <c r="A4693" s="8" t="s">
        <v>33560</v>
      </c>
      <c r="B4693" s="22" t="s">
        <v>10238</v>
      </c>
      <c r="C4693" s="12" t="s">
        <v>448</v>
      </c>
      <c r="D4693" s="8" t="s">
        <v>33561</v>
      </c>
      <c r="E4693" s="10" t="s">
        <v>22732</v>
      </c>
      <c r="F4693" s="25"/>
      <c r="G4693" s="25"/>
      <c r="H4693" s="15"/>
      <c r="I4693" s="15"/>
    </row>
    <row r="4694" ht="24" customHeight="1" spans="1:9">
      <c r="A4694" s="8" t="s">
        <v>33562</v>
      </c>
      <c r="B4694" s="22" t="s">
        <v>10239</v>
      </c>
      <c r="C4694" s="12" t="s">
        <v>448</v>
      </c>
      <c r="D4694" s="8" t="s">
        <v>33563</v>
      </c>
      <c r="E4694" s="10" t="s">
        <v>22732</v>
      </c>
      <c r="F4694" s="25"/>
      <c r="G4694" s="25"/>
      <c r="H4694" s="15"/>
      <c r="I4694" s="15"/>
    </row>
    <row r="4695" ht="24" customHeight="1" spans="1:9">
      <c r="A4695" s="8" t="s">
        <v>33564</v>
      </c>
      <c r="B4695" s="22" t="s">
        <v>10240</v>
      </c>
      <c r="C4695" s="12" t="s">
        <v>448</v>
      </c>
      <c r="D4695" s="8" t="s">
        <v>33565</v>
      </c>
      <c r="E4695" s="10" t="s">
        <v>22732</v>
      </c>
      <c r="F4695" s="25"/>
      <c r="G4695" s="25"/>
      <c r="H4695" s="15"/>
      <c r="I4695" s="15"/>
    </row>
    <row r="4696" ht="24" customHeight="1" spans="1:9">
      <c r="A4696" s="8" t="s">
        <v>33566</v>
      </c>
      <c r="B4696" s="22" t="s">
        <v>10241</v>
      </c>
      <c r="C4696" s="12" t="s">
        <v>448</v>
      </c>
      <c r="D4696" s="8" t="s">
        <v>33567</v>
      </c>
      <c r="E4696" s="10" t="s">
        <v>22732</v>
      </c>
      <c r="F4696" s="25"/>
      <c r="G4696" s="25"/>
      <c r="H4696" s="15"/>
      <c r="I4696" s="15"/>
    </row>
    <row r="4697" ht="24" customHeight="1" spans="1:9">
      <c r="A4697" s="8" t="s">
        <v>33568</v>
      </c>
      <c r="B4697" s="22" t="s">
        <v>10242</v>
      </c>
      <c r="C4697" s="12" t="s">
        <v>448</v>
      </c>
      <c r="D4697" s="8" t="s">
        <v>33569</v>
      </c>
      <c r="E4697" s="10" t="s">
        <v>22732</v>
      </c>
      <c r="F4697" s="25"/>
      <c r="G4697" s="25"/>
      <c r="H4697" s="15"/>
      <c r="I4697" s="15"/>
    </row>
    <row r="4698" ht="24" customHeight="1" spans="1:9">
      <c r="A4698" s="8" t="s">
        <v>33570</v>
      </c>
      <c r="B4698" s="22" t="s">
        <v>10243</v>
      </c>
      <c r="C4698" s="12" t="s">
        <v>448</v>
      </c>
      <c r="D4698" s="8" t="s">
        <v>24666</v>
      </c>
      <c r="E4698" s="10" t="s">
        <v>22732</v>
      </c>
      <c r="F4698" s="25"/>
      <c r="G4698" s="25"/>
      <c r="H4698" s="15"/>
      <c r="I4698" s="15"/>
    </row>
    <row r="4699" ht="24" customHeight="1" spans="1:9">
      <c r="A4699" s="8" t="s">
        <v>33571</v>
      </c>
      <c r="B4699" s="22" t="s">
        <v>10244</v>
      </c>
      <c r="C4699" s="12" t="s">
        <v>448</v>
      </c>
      <c r="D4699" s="8" t="s">
        <v>33572</v>
      </c>
      <c r="E4699" s="10" t="s">
        <v>22732</v>
      </c>
      <c r="F4699" s="25"/>
      <c r="G4699" s="25"/>
      <c r="H4699" s="15"/>
      <c r="I4699" s="15"/>
    </row>
    <row r="4700" ht="24" customHeight="1" spans="1:9">
      <c r="A4700" s="8" t="s">
        <v>33573</v>
      </c>
      <c r="B4700" s="22" t="s">
        <v>10245</v>
      </c>
      <c r="C4700" s="12" t="s">
        <v>448</v>
      </c>
      <c r="D4700" s="8" t="s">
        <v>33574</v>
      </c>
      <c r="E4700" s="10" t="s">
        <v>22732</v>
      </c>
      <c r="F4700" s="25"/>
      <c r="G4700" s="25"/>
      <c r="H4700" s="15"/>
      <c r="I4700" s="15"/>
    </row>
    <row r="4701" ht="24" customHeight="1" spans="1:9">
      <c r="A4701" s="8" t="s">
        <v>33575</v>
      </c>
      <c r="B4701" s="22" t="s">
        <v>10246</v>
      </c>
      <c r="C4701" s="12" t="s">
        <v>448</v>
      </c>
      <c r="D4701" s="8" t="s">
        <v>33576</v>
      </c>
      <c r="E4701" s="10" t="s">
        <v>22732</v>
      </c>
      <c r="F4701" s="25"/>
      <c r="G4701" s="25"/>
      <c r="H4701" s="15"/>
      <c r="I4701" s="15"/>
    </row>
    <row r="4702" ht="24" customHeight="1" spans="1:9">
      <c r="A4702" s="8" t="s">
        <v>33577</v>
      </c>
      <c r="B4702" s="22" t="s">
        <v>10247</v>
      </c>
      <c r="C4702" s="12" t="s">
        <v>448</v>
      </c>
      <c r="D4702" s="8" t="s">
        <v>33578</v>
      </c>
      <c r="E4702" s="10" t="s">
        <v>22732</v>
      </c>
      <c r="F4702" s="25"/>
      <c r="G4702" s="25"/>
      <c r="H4702" s="15"/>
      <c r="I4702" s="15"/>
    </row>
    <row r="4703" ht="24" customHeight="1" spans="1:9">
      <c r="A4703" s="8" t="s">
        <v>33579</v>
      </c>
      <c r="B4703" s="22" t="s">
        <v>10248</v>
      </c>
      <c r="C4703" s="12" t="s">
        <v>448</v>
      </c>
      <c r="D4703" s="8" t="s">
        <v>33580</v>
      </c>
      <c r="E4703" s="10" t="s">
        <v>22732</v>
      </c>
      <c r="F4703" s="25"/>
      <c r="G4703" s="25"/>
      <c r="H4703" s="15"/>
      <c r="I4703" s="15"/>
    </row>
    <row r="4704" ht="24" customHeight="1" spans="1:9">
      <c r="A4704" s="8" t="s">
        <v>33581</v>
      </c>
      <c r="B4704" s="22" t="s">
        <v>10249</v>
      </c>
      <c r="C4704" s="12" t="s">
        <v>448</v>
      </c>
      <c r="D4704" s="8" t="s">
        <v>33582</v>
      </c>
      <c r="E4704" s="10" t="s">
        <v>22732</v>
      </c>
      <c r="F4704" s="25"/>
      <c r="G4704" s="25"/>
      <c r="H4704" s="15"/>
      <c r="I4704" s="15"/>
    </row>
    <row r="4705" ht="24" customHeight="1" spans="1:9">
      <c r="A4705" s="8" t="s">
        <v>33583</v>
      </c>
      <c r="B4705" s="22" t="s">
        <v>10250</v>
      </c>
      <c r="C4705" s="12" t="s">
        <v>448</v>
      </c>
      <c r="D4705" s="8" t="s">
        <v>33584</v>
      </c>
      <c r="E4705" s="10" t="s">
        <v>22732</v>
      </c>
      <c r="F4705" s="25"/>
      <c r="G4705" s="25"/>
      <c r="H4705" s="15"/>
      <c r="I4705" s="15"/>
    </row>
    <row r="4706" ht="24" customHeight="1" spans="1:9">
      <c r="A4706" s="8" t="s">
        <v>33585</v>
      </c>
      <c r="B4706" s="22" t="s">
        <v>10251</v>
      </c>
      <c r="C4706" s="12" t="s">
        <v>448</v>
      </c>
      <c r="D4706" s="8" t="s">
        <v>33586</v>
      </c>
      <c r="E4706" s="10" t="s">
        <v>22732</v>
      </c>
      <c r="F4706" s="25"/>
      <c r="G4706" s="25"/>
      <c r="H4706" s="15"/>
      <c r="I4706" s="15"/>
    </row>
    <row r="4707" ht="24" customHeight="1" spans="1:9">
      <c r="A4707" s="8" t="s">
        <v>33587</v>
      </c>
      <c r="B4707" s="22" t="s">
        <v>10252</v>
      </c>
      <c r="C4707" s="12" t="s">
        <v>448</v>
      </c>
      <c r="D4707" s="8" t="s">
        <v>33588</v>
      </c>
      <c r="E4707" s="10" t="s">
        <v>22732</v>
      </c>
      <c r="F4707" s="25"/>
      <c r="G4707" s="25"/>
      <c r="H4707" s="15"/>
      <c r="I4707" s="15"/>
    </row>
    <row r="4708" ht="24" customHeight="1" spans="1:9">
      <c r="A4708" s="8" t="s">
        <v>33589</v>
      </c>
      <c r="B4708" s="22" t="s">
        <v>10253</v>
      </c>
      <c r="C4708" s="12" t="s">
        <v>448</v>
      </c>
      <c r="D4708" s="8" t="s">
        <v>33590</v>
      </c>
      <c r="E4708" s="10" t="s">
        <v>22732</v>
      </c>
      <c r="F4708" s="25"/>
      <c r="G4708" s="25"/>
      <c r="H4708" s="15"/>
      <c r="I4708" s="15"/>
    </row>
    <row r="4709" ht="24" customHeight="1" spans="1:9">
      <c r="A4709" s="8" t="s">
        <v>33591</v>
      </c>
      <c r="B4709" s="22" t="s">
        <v>10254</v>
      </c>
      <c r="C4709" s="12" t="s">
        <v>448</v>
      </c>
      <c r="D4709" s="8" t="s">
        <v>33592</v>
      </c>
      <c r="E4709" s="10" t="s">
        <v>22732</v>
      </c>
      <c r="F4709" s="25"/>
      <c r="G4709" s="25"/>
      <c r="H4709" s="15"/>
      <c r="I4709" s="15"/>
    </row>
    <row r="4710" ht="24" customHeight="1" spans="1:9">
      <c r="A4710" s="8" t="s">
        <v>33593</v>
      </c>
      <c r="B4710" s="22" t="s">
        <v>10255</v>
      </c>
      <c r="C4710" s="12" t="s">
        <v>448</v>
      </c>
      <c r="D4710" s="8" t="s">
        <v>33594</v>
      </c>
      <c r="E4710" s="10" t="s">
        <v>22732</v>
      </c>
      <c r="F4710" s="25"/>
      <c r="G4710" s="25"/>
      <c r="H4710" s="15"/>
      <c r="I4710" s="15"/>
    </row>
    <row r="4711" ht="24" customHeight="1" spans="1:9">
      <c r="A4711" s="8" t="s">
        <v>33595</v>
      </c>
      <c r="B4711" s="22" t="s">
        <v>10256</v>
      </c>
      <c r="C4711" s="12" t="s">
        <v>448</v>
      </c>
      <c r="D4711" s="8" t="s">
        <v>33596</v>
      </c>
      <c r="E4711" s="10" t="s">
        <v>22732</v>
      </c>
      <c r="F4711" s="25"/>
      <c r="G4711" s="25"/>
      <c r="H4711" s="15"/>
      <c r="I4711" s="15"/>
    </row>
    <row r="4712" ht="24" customHeight="1" spans="1:9">
      <c r="A4712" s="8" t="s">
        <v>33597</v>
      </c>
      <c r="B4712" s="22" t="s">
        <v>10257</v>
      </c>
      <c r="C4712" s="12" t="s">
        <v>448</v>
      </c>
      <c r="D4712" s="8" t="s">
        <v>33598</v>
      </c>
      <c r="E4712" s="10" t="s">
        <v>22732</v>
      </c>
      <c r="F4712" s="25"/>
      <c r="G4712" s="25"/>
      <c r="H4712" s="15"/>
      <c r="I4712" s="15"/>
    </row>
    <row r="4713" ht="24" customHeight="1" spans="1:9">
      <c r="A4713" s="8" t="s">
        <v>33599</v>
      </c>
      <c r="B4713" s="22" t="s">
        <v>10258</v>
      </c>
      <c r="C4713" s="12" t="s">
        <v>448</v>
      </c>
      <c r="D4713" s="8" t="s">
        <v>33600</v>
      </c>
      <c r="E4713" s="10" t="s">
        <v>22732</v>
      </c>
      <c r="F4713" s="25"/>
      <c r="G4713" s="25"/>
      <c r="H4713" s="15"/>
      <c r="I4713" s="15"/>
    </row>
    <row r="4714" ht="24" customHeight="1" spans="1:9">
      <c r="A4714" s="8" t="s">
        <v>33601</v>
      </c>
      <c r="B4714" s="22" t="s">
        <v>10259</v>
      </c>
      <c r="C4714" s="12" t="s">
        <v>448</v>
      </c>
      <c r="D4714" s="8" t="s">
        <v>33602</v>
      </c>
      <c r="E4714" s="10" t="s">
        <v>22732</v>
      </c>
      <c r="F4714" s="25"/>
      <c r="G4714" s="25"/>
      <c r="H4714" s="15"/>
      <c r="I4714" s="15"/>
    </row>
    <row r="4715" ht="24" customHeight="1" spans="1:9">
      <c r="A4715" s="8" t="s">
        <v>33603</v>
      </c>
      <c r="B4715" s="22" t="s">
        <v>10260</v>
      </c>
      <c r="C4715" s="12" t="s">
        <v>448</v>
      </c>
      <c r="D4715" s="8" t="s">
        <v>33604</v>
      </c>
      <c r="E4715" s="10" t="s">
        <v>22732</v>
      </c>
      <c r="F4715" s="25"/>
      <c r="G4715" s="25"/>
      <c r="H4715" s="15"/>
      <c r="I4715" s="15"/>
    </row>
    <row r="4716" ht="24" customHeight="1" spans="1:9">
      <c r="A4716" s="8" t="s">
        <v>33605</v>
      </c>
      <c r="B4716" s="22" t="s">
        <v>10261</v>
      </c>
      <c r="C4716" s="12" t="s">
        <v>448</v>
      </c>
      <c r="D4716" s="8" t="s">
        <v>33606</v>
      </c>
      <c r="E4716" s="10" t="s">
        <v>22732</v>
      </c>
      <c r="F4716" s="25"/>
      <c r="G4716" s="25"/>
      <c r="H4716" s="15"/>
      <c r="I4716" s="15"/>
    </row>
    <row r="4717" ht="24" customHeight="1" spans="1:9">
      <c r="A4717" s="8" t="s">
        <v>33607</v>
      </c>
      <c r="B4717" s="22" t="s">
        <v>10262</v>
      </c>
      <c r="C4717" s="12" t="s">
        <v>448</v>
      </c>
      <c r="D4717" s="8" t="s">
        <v>33606</v>
      </c>
      <c r="E4717" s="10" t="s">
        <v>22732</v>
      </c>
      <c r="F4717" s="25"/>
      <c r="G4717" s="25"/>
      <c r="H4717" s="15"/>
      <c r="I4717" s="15"/>
    </row>
    <row r="4718" ht="24" customHeight="1" spans="1:9">
      <c r="A4718" s="8" t="s">
        <v>33608</v>
      </c>
      <c r="B4718" s="22" t="s">
        <v>10263</v>
      </c>
      <c r="C4718" s="12" t="s">
        <v>448</v>
      </c>
      <c r="D4718" s="8" t="s">
        <v>33609</v>
      </c>
      <c r="E4718" s="10" t="s">
        <v>22732</v>
      </c>
      <c r="F4718" s="25"/>
      <c r="G4718" s="25"/>
      <c r="H4718" s="15"/>
      <c r="I4718" s="15"/>
    </row>
    <row r="4719" ht="24" customHeight="1" spans="1:9">
      <c r="A4719" s="8" t="s">
        <v>33610</v>
      </c>
      <c r="B4719" s="22" t="s">
        <v>10264</v>
      </c>
      <c r="C4719" s="12" t="s">
        <v>448</v>
      </c>
      <c r="D4719" s="8" t="s">
        <v>33609</v>
      </c>
      <c r="E4719" s="10" t="s">
        <v>22732</v>
      </c>
      <c r="F4719" s="25"/>
      <c r="G4719" s="25"/>
      <c r="H4719" s="15"/>
      <c r="I4719" s="15"/>
    </row>
    <row r="4720" ht="24" customHeight="1" spans="1:9">
      <c r="A4720" s="8" t="s">
        <v>33611</v>
      </c>
      <c r="B4720" s="22" t="s">
        <v>10265</v>
      </c>
      <c r="C4720" s="12" t="s">
        <v>448</v>
      </c>
      <c r="D4720" s="8" t="s">
        <v>33612</v>
      </c>
      <c r="E4720" s="10" t="s">
        <v>22732</v>
      </c>
      <c r="F4720" s="25"/>
      <c r="G4720" s="25"/>
      <c r="H4720" s="15"/>
      <c r="I4720" s="15"/>
    </row>
    <row r="4721" ht="24" customHeight="1" spans="1:9">
      <c r="A4721" s="8" t="s">
        <v>33613</v>
      </c>
      <c r="B4721" s="22" t="s">
        <v>10266</v>
      </c>
      <c r="C4721" s="12" t="s">
        <v>448</v>
      </c>
      <c r="D4721" s="8" t="s">
        <v>33612</v>
      </c>
      <c r="E4721" s="10" t="s">
        <v>22732</v>
      </c>
      <c r="F4721" s="25"/>
      <c r="G4721" s="25"/>
      <c r="H4721" s="15"/>
      <c r="I4721" s="15"/>
    </row>
    <row r="4722" ht="24" customHeight="1" spans="1:9">
      <c r="A4722" s="8" t="s">
        <v>33614</v>
      </c>
      <c r="B4722" s="22" t="s">
        <v>10267</v>
      </c>
      <c r="C4722" s="12" t="s">
        <v>448</v>
      </c>
      <c r="D4722" s="8" t="s">
        <v>33615</v>
      </c>
      <c r="E4722" s="10" t="s">
        <v>22732</v>
      </c>
      <c r="F4722" s="25"/>
      <c r="G4722" s="25"/>
      <c r="H4722" s="15"/>
      <c r="I4722" s="15"/>
    </row>
    <row r="4723" ht="24" customHeight="1" spans="1:9">
      <c r="A4723" s="8" t="s">
        <v>33616</v>
      </c>
      <c r="B4723" s="22" t="s">
        <v>10268</v>
      </c>
      <c r="C4723" s="12" t="s">
        <v>448</v>
      </c>
      <c r="D4723" s="8" t="s">
        <v>33617</v>
      </c>
      <c r="E4723" s="10" t="s">
        <v>22732</v>
      </c>
      <c r="F4723" s="25"/>
      <c r="G4723" s="25"/>
      <c r="H4723" s="15"/>
      <c r="I4723" s="15"/>
    </row>
    <row r="4724" ht="24" customHeight="1" spans="1:9">
      <c r="A4724" s="8" t="s">
        <v>33618</v>
      </c>
      <c r="B4724" s="22" t="s">
        <v>10269</v>
      </c>
      <c r="C4724" s="12" t="s">
        <v>448</v>
      </c>
      <c r="D4724" s="8" t="s">
        <v>33619</v>
      </c>
      <c r="E4724" s="10" t="s">
        <v>22732</v>
      </c>
      <c r="F4724" s="25"/>
      <c r="G4724" s="25"/>
      <c r="H4724" s="15"/>
      <c r="I4724" s="15"/>
    </row>
    <row r="4725" ht="24" customHeight="1" spans="1:9">
      <c r="A4725" s="8" t="s">
        <v>33620</v>
      </c>
      <c r="B4725" s="22" t="s">
        <v>10270</v>
      </c>
      <c r="C4725" s="12" t="s">
        <v>448</v>
      </c>
      <c r="D4725" s="8" t="s">
        <v>33621</v>
      </c>
      <c r="E4725" s="10" t="s">
        <v>22732</v>
      </c>
      <c r="F4725" s="25"/>
      <c r="G4725" s="25"/>
      <c r="H4725" s="15"/>
      <c r="I4725" s="15"/>
    </row>
    <row r="4726" ht="24" customHeight="1" spans="1:9">
      <c r="A4726" s="8" t="s">
        <v>33622</v>
      </c>
      <c r="B4726" s="22" t="s">
        <v>10271</v>
      </c>
      <c r="C4726" s="12" t="s">
        <v>448</v>
      </c>
      <c r="D4726" s="8" t="s">
        <v>33623</v>
      </c>
      <c r="E4726" s="10" t="s">
        <v>22732</v>
      </c>
      <c r="F4726" s="25"/>
      <c r="G4726" s="25"/>
      <c r="H4726" s="15"/>
      <c r="I4726" s="15"/>
    </row>
    <row r="4727" ht="24" customHeight="1" spans="1:9">
      <c r="A4727" s="12" t="s">
        <v>33624</v>
      </c>
      <c r="B4727" s="22" t="s">
        <v>10272</v>
      </c>
      <c r="C4727" s="12" t="s">
        <v>448</v>
      </c>
      <c r="D4727" s="8" t="s">
        <v>33625</v>
      </c>
      <c r="E4727" s="10" t="s">
        <v>22732</v>
      </c>
      <c r="F4727" s="25"/>
      <c r="G4727" s="25"/>
      <c r="H4727" s="15"/>
      <c r="I4727" s="15"/>
    </row>
    <row r="4728" ht="24" customHeight="1" spans="1:9">
      <c r="A4728" s="12" t="s">
        <v>33626</v>
      </c>
      <c r="B4728" s="22" t="s">
        <v>10273</v>
      </c>
      <c r="C4728" s="12" t="s">
        <v>448</v>
      </c>
      <c r="D4728" s="8" t="s">
        <v>33627</v>
      </c>
      <c r="E4728" s="10" t="s">
        <v>22732</v>
      </c>
      <c r="F4728" s="25"/>
      <c r="G4728" s="25"/>
      <c r="H4728" s="15"/>
      <c r="I4728" s="15"/>
    </row>
    <row r="4729" ht="24" customHeight="1" spans="1:9">
      <c r="A4729" s="12" t="s">
        <v>33628</v>
      </c>
      <c r="B4729" s="22" t="s">
        <v>10274</v>
      </c>
      <c r="C4729" s="12" t="s">
        <v>448</v>
      </c>
      <c r="D4729" s="8" t="s">
        <v>33629</v>
      </c>
      <c r="E4729" s="10" t="s">
        <v>22732</v>
      </c>
      <c r="F4729" s="25"/>
      <c r="G4729" s="25"/>
      <c r="H4729" s="15"/>
      <c r="I4729" s="15"/>
    </row>
    <row r="4730" ht="24" customHeight="1" spans="1:9">
      <c r="A4730" s="12" t="s">
        <v>33630</v>
      </c>
      <c r="B4730" s="22" t="s">
        <v>10275</v>
      </c>
      <c r="C4730" s="12" t="s">
        <v>448</v>
      </c>
      <c r="D4730" s="8" t="s">
        <v>33631</v>
      </c>
      <c r="E4730" s="10" t="s">
        <v>22732</v>
      </c>
      <c r="F4730" s="25"/>
      <c r="G4730" s="25"/>
      <c r="H4730" s="15"/>
      <c r="I4730" s="15"/>
    </row>
    <row r="4731" ht="24" customHeight="1" spans="1:9">
      <c r="A4731" s="12" t="s">
        <v>33632</v>
      </c>
      <c r="B4731" s="22" t="s">
        <v>10276</v>
      </c>
      <c r="C4731" s="12" t="s">
        <v>448</v>
      </c>
      <c r="D4731" s="8" t="s">
        <v>33633</v>
      </c>
      <c r="E4731" s="10" t="s">
        <v>22732</v>
      </c>
      <c r="F4731" s="25"/>
      <c r="G4731" s="25"/>
      <c r="H4731" s="15"/>
      <c r="I4731" s="15"/>
    </row>
    <row r="4732" ht="24" customHeight="1" spans="1:9">
      <c r="A4732" s="12" t="s">
        <v>33634</v>
      </c>
      <c r="B4732" s="22" t="s">
        <v>10277</v>
      </c>
      <c r="C4732" s="12" t="s">
        <v>448</v>
      </c>
      <c r="D4732" s="8" t="s">
        <v>33635</v>
      </c>
      <c r="E4732" s="10" t="s">
        <v>22732</v>
      </c>
      <c r="F4732" s="25"/>
      <c r="G4732" s="25"/>
      <c r="H4732" s="15"/>
      <c r="I4732" s="15"/>
    </row>
    <row r="4733" ht="24" customHeight="1" spans="1:9">
      <c r="A4733" s="12" t="s">
        <v>33636</v>
      </c>
      <c r="B4733" s="22" t="s">
        <v>10278</v>
      </c>
      <c r="C4733" s="12" t="s">
        <v>448</v>
      </c>
      <c r="D4733" s="8" t="s">
        <v>33637</v>
      </c>
      <c r="E4733" s="10" t="s">
        <v>22732</v>
      </c>
      <c r="F4733" s="25"/>
      <c r="G4733" s="25"/>
      <c r="H4733" s="15"/>
      <c r="I4733" s="15"/>
    </row>
    <row r="4734" ht="24" customHeight="1" spans="1:9">
      <c r="A4734" s="12" t="s">
        <v>33638</v>
      </c>
      <c r="B4734" s="22" t="s">
        <v>10279</v>
      </c>
      <c r="C4734" s="12" t="s">
        <v>448</v>
      </c>
      <c r="D4734" s="8" t="s">
        <v>28106</v>
      </c>
      <c r="E4734" s="10" t="s">
        <v>22732</v>
      </c>
      <c r="F4734" s="25"/>
      <c r="G4734" s="25"/>
      <c r="H4734" s="15"/>
      <c r="I4734" s="15"/>
    </row>
    <row r="4735" ht="24" customHeight="1" spans="1:9">
      <c r="A4735" s="12" t="s">
        <v>33639</v>
      </c>
      <c r="B4735" s="22" t="s">
        <v>10280</v>
      </c>
      <c r="C4735" s="12" t="s">
        <v>448</v>
      </c>
      <c r="D4735" s="8" t="s">
        <v>33640</v>
      </c>
      <c r="E4735" s="10" t="s">
        <v>22732</v>
      </c>
      <c r="F4735" s="25"/>
      <c r="G4735" s="25"/>
      <c r="H4735" s="15"/>
      <c r="I4735" s="15"/>
    </row>
    <row r="4736" ht="24" customHeight="1" spans="1:9">
      <c r="A4736" s="12" t="s">
        <v>33641</v>
      </c>
      <c r="B4736" s="22" t="s">
        <v>10281</v>
      </c>
      <c r="C4736" s="12" t="s">
        <v>448</v>
      </c>
      <c r="D4736" s="8" t="s">
        <v>33642</v>
      </c>
      <c r="E4736" s="10" t="s">
        <v>22732</v>
      </c>
      <c r="F4736" s="25"/>
      <c r="G4736" s="25"/>
      <c r="H4736" s="15"/>
      <c r="I4736" s="15"/>
    </row>
    <row r="4737" ht="24" customHeight="1" spans="1:9">
      <c r="A4737" s="12" t="s">
        <v>33643</v>
      </c>
      <c r="B4737" s="22" t="s">
        <v>10282</v>
      </c>
      <c r="C4737" s="12" t="s">
        <v>448</v>
      </c>
      <c r="D4737" s="8" t="s">
        <v>33644</v>
      </c>
      <c r="E4737" s="10" t="s">
        <v>22732</v>
      </c>
      <c r="F4737" s="25"/>
      <c r="G4737" s="25"/>
      <c r="H4737" s="15"/>
      <c r="I4737" s="15"/>
    </row>
    <row r="4738" ht="24" customHeight="1" spans="1:9">
      <c r="A4738" s="12" t="s">
        <v>33645</v>
      </c>
      <c r="B4738" s="22" t="s">
        <v>10283</v>
      </c>
      <c r="C4738" s="12" t="s">
        <v>448</v>
      </c>
      <c r="D4738" s="8" t="s">
        <v>33646</v>
      </c>
      <c r="E4738" s="10" t="s">
        <v>22732</v>
      </c>
      <c r="F4738" s="25"/>
      <c r="G4738" s="25"/>
      <c r="H4738" s="15"/>
      <c r="I4738" s="15"/>
    </row>
    <row r="4739" ht="24" customHeight="1" spans="1:9">
      <c r="A4739" s="12" t="s">
        <v>33647</v>
      </c>
      <c r="B4739" s="22" t="s">
        <v>10284</v>
      </c>
      <c r="C4739" s="12" t="s">
        <v>448</v>
      </c>
      <c r="D4739" s="8" t="s">
        <v>33648</v>
      </c>
      <c r="E4739" s="10" t="s">
        <v>22732</v>
      </c>
      <c r="F4739" s="25"/>
      <c r="G4739" s="25"/>
      <c r="H4739" s="15"/>
      <c r="I4739" s="15"/>
    </row>
    <row r="4740" ht="24" customHeight="1" spans="1:9">
      <c r="A4740" s="12" t="s">
        <v>33649</v>
      </c>
      <c r="B4740" s="22" t="s">
        <v>10285</v>
      </c>
      <c r="C4740" s="12" t="s">
        <v>448</v>
      </c>
      <c r="D4740" s="8" t="s">
        <v>33648</v>
      </c>
      <c r="E4740" s="10" t="s">
        <v>22732</v>
      </c>
      <c r="F4740" s="25"/>
      <c r="G4740" s="25"/>
      <c r="H4740" s="15"/>
      <c r="I4740" s="15"/>
    </row>
    <row r="4741" ht="24" customHeight="1" spans="1:9">
      <c r="A4741" s="12" t="s">
        <v>33650</v>
      </c>
      <c r="B4741" s="22" t="s">
        <v>10286</v>
      </c>
      <c r="C4741" s="12" t="s">
        <v>448</v>
      </c>
      <c r="D4741" s="8" t="s">
        <v>31934</v>
      </c>
      <c r="E4741" s="10" t="s">
        <v>22732</v>
      </c>
      <c r="F4741" s="25"/>
      <c r="G4741" s="25"/>
      <c r="H4741" s="15"/>
      <c r="I4741" s="15"/>
    </row>
    <row r="4742" ht="24" customHeight="1" spans="1:9">
      <c r="A4742" s="12" t="s">
        <v>33651</v>
      </c>
      <c r="B4742" s="22" t="s">
        <v>10287</v>
      </c>
      <c r="C4742" s="12" t="s">
        <v>448</v>
      </c>
      <c r="D4742" s="11" t="s">
        <v>31934</v>
      </c>
      <c r="E4742" s="10" t="s">
        <v>22732</v>
      </c>
      <c r="F4742" s="25"/>
      <c r="G4742" s="25"/>
      <c r="H4742" s="15"/>
      <c r="I4742" s="15"/>
    </row>
    <row r="4743" ht="24" customHeight="1" spans="1:9">
      <c r="A4743" s="8" t="s">
        <v>33652</v>
      </c>
      <c r="B4743" s="22" t="s">
        <v>10288</v>
      </c>
      <c r="C4743" s="12" t="s">
        <v>448</v>
      </c>
      <c r="D4743" s="11" t="s">
        <v>33653</v>
      </c>
      <c r="E4743" s="10" t="s">
        <v>22732</v>
      </c>
      <c r="F4743" s="25"/>
      <c r="G4743" s="25"/>
      <c r="H4743" s="15"/>
      <c r="I4743" s="15"/>
    </row>
    <row r="4744" ht="24" customHeight="1" spans="1:9">
      <c r="A4744" s="8" t="s">
        <v>33654</v>
      </c>
      <c r="B4744" s="22" t="s">
        <v>10289</v>
      </c>
      <c r="C4744" s="12" t="s">
        <v>448</v>
      </c>
      <c r="D4744" s="8" t="s">
        <v>33653</v>
      </c>
      <c r="E4744" s="10" t="s">
        <v>22732</v>
      </c>
      <c r="F4744" s="25"/>
      <c r="G4744" s="25"/>
      <c r="H4744" s="15"/>
      <c r="I4744" s="15"/>
    </row>
    <row r="4745" ht="24" customHeight="1" spans="1:9">
      <c r="A4745" s="8" t="s">
        <v>33655</v>
      </c>
      <c r="B4745" s="22" t="s">
        <v>10290</v>
      </c>
      <c r="C4745" s="12" t="s">
        <v>448</v>
      </c>
      <c r="D4745" s="8" t="s">
        <v>33656</v>
      </c>
      <c r="E4745" s="10" t="s">
        <v>22732</v>
      </c>
      <c r="F4745" s="25"/>
      <c r="G4745" s="25"/>
      <c r="H4745" s="15"/>
      <c r="I4745" s="15"/>
    </row>
    <row r="4746" ht="24" customHeight="1" spans="1:9">
      <c r="A4746" s="8" t="s">
        <v>33657</v>
      </c>
      <c r="B4746" s="22" t="s">
        <v>10291</v>
      </c>
      <c r="C4746" s="12" t="s">
        <v>448</v>
      </c>
      <c r="D4746" s="8" t="s">
        <v>33658</v>
      </c>
      <c r="E4746" s="10" t="s">
        <v>22732</v>
      </c>
      <c r="F4746" s="25"/>
      <c r="G4746" s="25"/>
      <c r="H4746" s="15"/>
      <c r="I4746" s="15"/>
    </row>
    <row r="4747" ht="24" customHeight="1" spans="1:9">
      <c r="A4747" s="8" t="s">
        <v>33659</v>
      </c>
      <c r="B4747" s="22" t="s">
        <v>10292</v>
      </c>
      <c r="C4747" s="12" t="s">
        <v>448</v>
      </c>
      <c r="D4747" s="8" t="s">
        <v>33660</v>
      </c>
      <c r="E4747" s="10" t="s">
        <v>22732</v>
      </c>
      <c r="F4747" s="25"/>
      <c r="G4747" s="25"/>
      <c r="H4747" s="15"/>
      <c r="I4747" s="15"/>
    </row>
    <row r="4748" ht="24" customHeight="1" spans="1:9">
      <c r="A4748" s="8" t="s">
        <v>33661</v>
      </c>
      <c r="B4748" s="22" t="s">
        <v>33662</v>
      </c>
      <c r="C4748" s="12" t="s">
        <v>448</v>
      </c>
      <c r="D4748" s="8" t="s">
        <v>33663</v>
      </c>
      <c r="E4748" s="10" t="s">
        <v>22732</v>
      </c>
      <c r="F4748" s="25"/>
      <c r="G4748" s="25"/>
      <c r="H4748" s="15"/>
      <c r="I4748" s="15"/>
    </row>
    <row r="4749" ht="24" customHeight="1" spans="1:9">
      <c r="A4749" s="12" t="s">
        <v>33664</v>
      </c>
      <c r="B4749" s="22" t="s">
        <v>10511</v>
      </c>
      <c r="C4749" s="12" t="s">
        <v>448</v>
      </c>
      <c r="D4749" s="8" t="s">
        <v>33665</v>
      </c>
      <c r="E4749" s="10" t="s">
        <v>22732</v>
      </c>
      <c r="F4749" s="25"/>
      <c r="G4749" s="25"/>
      <c r="H4749" s="15"/>
      <c r="I4749" s="15"/>
    </row>
    <row r="4750" ht="24" customHeight="1" spans="1:9">
      <c r="A4750" s="12" t="s">
        <v>33666</v>
      </c>
      <c r="B4750" s="22" t="s">
        <v>10512</v>
      </c>
      <c r="C4750" s="12" t="s">
        <v>448</v>
      </c>
      <c r="D4750" s="8" t="s">
        <v>33667</v>
      </c>
      <c r="E4750" s="10" t="s">
        <v>22732</v>
      </c>
      <c r="F4750" s="25"/>
      <c r="G4750" s="25"/>
      <c r="H4750" s="15"/>
      <c r="I4750" s="15"/>
    </row>
    <row r="4751" ht="24" customHeight="1" spans="1:9">
      <c r="A4751" s="12" t="s">
        <v>33668</v>
      </c>
      <c r="B4751" s="22" t="s">
        <v>10513</v>
      </c>
      <c r="C4751" s="12" t="s">
        <v>448</v>
      </c>
      <c r="D4751" s="8" t="s">
        <v>33669</v>
      </c>
      <c r="E4751" s="10" t="s">
        <v>22732</v>
      </c>
      <c r="F4751" s="25"/>
      <c r="G4751" s="25"/>
      <c r="H4751" s="15"/>
      <c r="I4751" s="15"/>
    </row>
    <row r="4752" ht="24" customHeight="1" spans="1:9">
      <c r="A4752" s="12" t="s">
        <v>33670</v>
      </c>
      <c r="B4752" s="22" t="s">
        <v>10514</v>
      </c>
      <c r="C4752" s="12" t="s">
        <v>448</v>
      </c>
      <c r="D4752" s="8" t="s">
        <v>33671</v>
      </c>
      <c r="E4752" s="10" t="s">
        <v>22732</v>
      </c>
      <c r="F4752" s="25"/>
      <c r="G4752" s="25"/>
      <c r="H4752" s="15"/>
      <c r="I4752" s="15"/>
    </row>
    <row r="4753" ht="24" customHeight="1" spans="1:9">
      <c r="A4753" s="12" t="s">
        <v>33672</v>
      </c>
      <c r="B4753" s="22" t="s">
        <v>10515</v>
      </c>
      <c r="C4753" s="12" t="s">
        <v>448</v>
      </c>
      <c r="D4753" s="8" t="s">
        <v>33673</v>
      </c>
      <c r="E4753" s="10" t="s">
        <v>22732</v>
      </c>
      <c r="F4753" s="25"/>
      <c r="G4753" s="25"/>
      <c r="H4753" s="15"/>
      <c r="I4753" s="15"/>
    </row>
    <row r="4754" ht="24" customHeight="1" spans="1:9">
      <c r="A4754" s="12" t="s">
        <v>33674</v>
      </c>
      <c r="B4754" s="22" t="s">
        <v>10516</v>
      </c>
      <c r="C4754" s="12" t="s">
        <v>448</v>
      </c>
      <c r="D4754" s="8" t="s">
        <v>33675</v>
      </c>
      <c r="E4754" s="10" t="s">
        <v>22732</v>
      </c>
      <c r="F4754" s="25"/>
      <c r="G4754" s="25"/>
      <c r="H4754" s="15"/>
      <c r="I4754" s="15"/>
    </row>
    <row r="4755" ht="24" customHeight="1" spans="1:9">
      <c r="A4755" s="12" t="s">
        <v>33676</v>
      </c>
      <c r="B4755" s="22" t="s">
        <v>10517</v>
      </c>
      <c r="C4755" s="12" t="s">
        <v>448</v>
      </c>
      <c r="D4755" s="8" t="s">
        <v>33677</v>
      </c>
      <c r="E4755" s="10" t="s">
        <v>22732</v>
      </c>
      <c r="F4755" s="25"/>
      <c r="G4755" s="25"/>
      <c r="H4755" s="15"/>
      <c r="I4755" s="15"/>
    </row>
    <row r="4756" ht="24" customHeight="1" spans="1:9">
      <c r="A4756" s="12" t="s">
        <v>33678</v>
      </c>
      <c r="B4756" s="22" t="s">
        <v>10518</v>
      </c>
      <c r="C4756" s="12" t="s">
        <v>448</v>
      </c>
      <c r="D4756" s="8" t="s">
        <v>33679</v>
      </c>
      <c r="E4756" s="10" t="s">
        <v>22732</v>
      </c>
      <c r="F4756" s="25"/>
      <c r="G4756" s="25"/>
      <c r="H4756" s="15"/>
      <c r="I4756" s="15"/>
    </row>
    <row r="4757" ht="24" customHeight="1" spans="1:9">
      <c r="A4757" s="12" t="s">
        <v>33680</v>
      </c>
      <c r="B4757" s="22" t="s">
        <v>10519</v>
      </c>
      <c r="C4757" s="12" t="s">
        <v>448</v>
      </c>
      <c r="D4757" s="8" t="s">
        <v>33681</v>
      </c>
      <c r="E4757" s="10" t="s">
        <v>22732</v>
      </c>
      <c r="F4757" s="25"/>
      <c r="G4757" s="25"/>
      <c r="H4757" s="15"/>
      <c r="I4757" s="15"/>
    </row>
    <row r="4758" ht="24" customHeight="1" spans="1:9">
      <c r="A4758" s="12" t="s">
        <v>33682</v>
      </c>
      <c r="B4758" s="22" t="s">
        <v>10520</v>
      </c>
      <c r="C4758" s="12" t="s">
        <v>448</v>
      </c>
      <c r="D4758" s="8" t="s">
        <v>33683</v>
      </c>
      <c r="E4758" s="10" t="s">
        <v>22732</v>
      </c>
      <c r="F4758" s="25"/>
      <c r="G4758" s="25"/>
      <c r="H4758" s="15"/>
      <c r="I4758" s="15"/>
    </row>
    <row r="4759" ht="24" customHeight="1" spans="1:9">
      <c r="A4759" s="8" t="s">
        <v>33684</v>
      </c>
      <c r="B4759" s="22" t="s">
        <v>10521</v>
      </c>
      <c r="C4759" s="12" t="s">
        <v>448</v>
      </c>
      <c r="D4759" s="11" t="s">
        <v>33685</v>
      </c>
      <c r="E4759" s="10" t="s">
        <v>22732</v>
      </c>
      <c r="F4759" s="25"/>
      <c r="G4759" s="25"/>
      <c r="H4759" s="15"/>
      <c r="I4759" s="15"/>
    </row>
    <row r="4760" ht="24" customHeight="1" spans="1:9">
      <c r="A4760" s="8" t="s">
        <v>33686</v>
      </c>
      <c r="B4760" s="22" t="s">
        <v>10522</v>
      </c>
      <c r="C4760" s="12" t="s">
        <v>448</v>
      </c>
      <c r="D4760" s="11" t="s">
        <v>33687</v>
      </c>
      <c r="E4760" s="10" t="s">
        <v>22732</v>
      </c>
      <c r="F4760" s="25"/>
      <c r="G4760" s="25"/>
      <c r="H4760" s="15"/>
      <c r="I4760" s="15"/>
    </row>
    <row r="4761" ht="24" customHeight="1" spans="1:9">
      <c r="A4761" s="8" t="s">
        <v>33688</v>
      </c>
      <c r="B4761" s="22" t="s">
        <v>10523</v>
      </c>
      <c r="C4761" s="12" t="s">
        <v>448</v>
      </c>
      <c r="D4761" s="11" t="s">
        <v>33689</v>
      </c>
      <c r="E4761" s="10" t="s">
        <v>22732</v>
      </c>
      <c r="F4761" s="25"/>
      <c r="G4761" s="25"/>
      <c r="H4761" s="15"/>
      <c r="I4761" s="15"/>
    </row>
    <row r="4762" ht="24" customHeight="1" spans="1:9">
      <c r="A4762" s="8" t="s">
        <v>33690</v>
      </c>
      <c r="B4762" s="22" t="s">
        <v>10524</v>
      </c>
      <c r="C4762" s="12" t="s">
        <v>448</v>
      </c>
      <c r="D4762" s="11" t="s">
        <v>33691</v>
      </c>
      <c r="E4762" s="10" t="s">
        <v>22732</v>
      </c>
      <c r="F4762" s="25"/>
      <c r="G4762" s="25"/>
      <c r="H4762" s="15"/>
      <c r="I4762" s="15"/>
    </row>
    <row r="4763" ht="24" customHeight="1" spans="1:9">
      <c r="A4763" s="8" t="s">
        <v>33692</v>
      </c>
      <c r="B4763" s="22" t="s">
        <v>10525</v>
      </c>
      <c r="C4763" s="12" t="s">
        <v>448</v>
      </c>
      <c r="D4763" s="8" t="s">
        <v>33693</v>
      </c>
      <c r="E4763" s="10" t="s">
        <v>22732</v>
      </c>
      <c r="F4763" s="25"/>
      <c r="G4763" s="25"/>
      <c r="H4763" s="15"/>
      <c r="I4763" s="15"/>
    </row>
    <row r="4764" ht="24" customHeight="1" spans="1:9">
      <c r="A4764" s="8" t="s">
        <v>33694</v>
      </c>
      <c r="B4764" s="22" t="s">
        <v>10526</v>
      </c>
      <c r="C4764" s="12" t="s">
        <v>448</v>
      </c>
      <c r="D4764" s="8" t="s">
        <v>33695</v>
      </c>
      <c r="E4764" s="10" t="s">
        <v>22732</v>
      </c>
      <c r="F4764" s="25"/>
      <c r="G4764" s="25"/>
      <c r="H4764" s="15"/>
      <c r="I4764" s="15"/>
    </row>
    <row r="4765" ht="24" customHeight="1" spans="1:9">
      <c r="A4765" s="8" t="s">
        <v>33696</v>
      </c>
      <c r="B4765" s="22" t="s">
        <v>10527</v>
      </c>
      <c r="C4765" s="12" t="s">
        <v>448</v>
      </c>
      <c r="D4765" s="11" t="s">
        <v>33697</v>
      </c>
      <c r="E4765" s="10" t="s">
        <v>22732</v>
      </c>
      <c r="F4765" s="25"/>
      <c r="G4765" s="25"/>
      <c r="H4765" s="15"/>
      <c r="I4765" s="15"/>
    </row>
    <row r="4766" ht="24" customHeight="1" spans="1:9">
      <c r="A4766" s="8" t="s">
        <v>33698</v>
      </c>
      <c r="B4766" s="22" t="s">
        <v>10528</v>
      </c>
      <c r="C4766" s="12" t="s">
        <v>448</v>
      </c>
      <c r="D4766" s="11" t="s">
        <v>33699</v>
      </c>
      <c r="E4766" s="10" t="s">
        <v>22732</v>
      </c>
      <c r="F4766" s="25"/>
      <c r="G4766" s="25"/>
      <c r="H4766" s="15"/>
      <c r="I4766" s="15"/>
    </row>
    <row r="4767" ht="24" customHeight="1" spans="1:9">
      <c r="A4767" s="8" t="s">
        <v>33700</v>
      </c>
      <c r="B4767" s="22" t="s">
        <v>10529</v>
      </c>
      <c r="C4767" s="12" t="s">
        <v>448</v>
      </c>
      <c r="D4767" s="8" t="s">
        <v>33701</v>
      </c>
      <c r="E4767" s="10" t="s">
        <v>22732</v>
      </c>
      <c r="F4767" s="25"/>
      <c r="G4767" s="25"/>
      <c r="H4767" s="15"/>
      <c r="I4767" s="15"/>
    </row>
    <row r="4768" ht="24" customHeight="1" spans="1:9">
      <c r="A4768" s="8" t="s">
        <v>33702</v>
      </c>
      <c r="B4768" s="22" t="s">
        <v>10530</v>
      </c>
      <c r="C4768" s="12" t="s">
        <v>448</v>
      </c>
      <c r="D4768" s="8" t="s">
        <v>33691</v>
      </c>
      <c r="E4768" s="10" t="s">
        <v>22732</v>
      </c>
      <c r="F4768" s="25"/>
      <c r="G4768" s="25"/>
      <c r="H4768" s="15"/>
      <c r="I4768" s="15"/>
    </row>
    <row r="4769" ht="24" customHeight="1" spans="1:9">
      <c r="A4769" s="8" t="s">
        <v>33703</v>
      </c>
      <c r="B4769" s="22" t="s">
        <v>10531</v>
      </c>
      <c r="C4769" s="12" t="s">
        <v>448</v>
      </c>
      <c r="D4769" s="8" t="s">
        <v>33704</v>
      </c>
      <c r="E4769" s="10" t="s">
        <v>22732</v>
      </c>
      <c r="F4769" s="25"/>
      <c r="G4769" s="25"/>
      <c r="H4769" s="15"/>
      <c r="I4769" s="15"/>
    </row>
    <row r="4770" ht="24" customHeight="1" spans="1:9">
      <c r="A4770" s="8" t="s">
        <v>33705</v>
      </c>
      <c r="B4770" s="22" t="s">
        <v>10532</v>
      </c>
      <c r="C4770" s="12" t="s">
        <v>448</v>
      </c>
      <c r="D4770" s="8" t="s">
        <v>33706</v>
      </c>
      <c r="E4770" s="10" t="s">
        <v>22732</v>
      </c>
      <c r="F4770" s="25"/>
      <c r="G4770" s="25"/>
      <c r="H4770" s="15"/>
      <c r="I4770" s="15"/>
    </row>
    <row r="4771" ht="24" customHeight="1" spans="1:9">
      <c r="A4771" s="8" t="s">
        <v>33707</v>
      </c>
      <c r="B4771" s="22" t="s">
        <v>10533</v>
      </c>
      <c r="C4771" s="12" t="s">
        <v>448</v>
      </c>
      <c r="D4771" s="8" t="s">
        <v>33708</v>
      </c>
      <c r="E4771" s="10" t="s">
        <v>22732</v>
      </c>
      <c r="F4771" s="25"/>
      <c r="G4771" s="25"/>
      <c r="H4771" s="15"/>
      <c r="I4771" s="15"/>
    </row>
    <row r="4772" ht="24" customHeight="1" spans="1:9">
      <c r="A4772" s="12" t="s">
        <v>33709</v>
      </c>
      <c r="B4772" s="22" t="s">
        <v>10534</v>
      </c>
      <c r="C4772" s="12" t="s">
        <v>448</v>
      </c>
      <c r="D4772" s="8" t="s">
        <v>33710</v>
      </c>
      <c r="E4772" s="10" t="s">
        <v>22732</v>
      </c>
      <c r="F4772" s="25"/>
      <c r="G4772" s="25"/>
      <c r="H4772" s="15"/>
      <c r="I4772" s="15"/>
    </row>
    <row r="4773" ht="24" customHeight="1" spans="1:9">
      <c r="A4773" s="12" t="s">
        <v>33711</v>
      </c>
      <c r="B4773" s="22" t="s">
        <v>10535</v>
      </c>
      <c r="C4773" s="12" t="s">
        <v>448</v>
      </c>
      <c r="D4773" s="8" t="s">
        <v>33712</v>
      </c>
      <c r="E4773" s="10" t="s">
        <v>22732</v>
      </c>
      <c r="F4773" s="25"/>
      <c r="G4773" s="25"/>
      <c r="H4773" s="15"/>
      <c r="I4773" s="15"/>
    </row>
    <row r="4774" ht="24" customHeight="1" spans="1:9">
      <c r="A4774" s="12" t="s">
        <v>33713</v>
      </c>
      <c r="B4774" s="22" t="s">
        <v>10536</v>
      </c>
      <c r="C4774" s="12" t="s">
        <v>448</v>
      </c>
      <c r="D4774" s="8" t="s">
        <v>33714</v>
      </c>
      <c r="E4774" s="10" t="s">
        <v>22732</v>
      </c>
      <c r="F4774" s="25"/>
      <c r="G4774" s="25"/>
      <c r="H4774" s="15"/>
      <c r="I4774" s="15"/>
    </row>
    <row r="4775" ht="24" customHeight="1" spans="1:9">
      <c r="A4775" s="12" t="s">
        <v>33715</v>
      </c>
      <c r="B4775" s="22" t="s">
        <v>10537</v>
      </c>
      <c r="C4775" s="12" t="s">
        <v>448</v>
      </c>
      <c r="D4775" s="8" t="s">
        <v>33716</v>
      </c>
      <c r="E4775" s="10" t="s">
        <v>22732</v>
      </c>
      <c r="F4775" s="25"/>
      <c r="G4775" s="25"/>
      <c r="H4775" s="15"/>
      <c r="I4775" s="15"/>
    </row>
    <row r="4776" ht="24" customHeight="1" spans="1:9">
      <c r="A4776" s="12" t="s">
        <v>33717</v>
      </c>
      <c r="B4776" s="22" t="s">
        <v>10538</v>
      </c>
      <c r="C4776" s="12" t="s">
        <v>448</v>
      </c>
      <c r="D4776" s="8" t="s">
        <v>33718</v>
      </c>
      <c r="E4776" s="10" t="s">
        <v>22732</v>
      </c>
      <c r="F4776" s="25"/>
      <c r="G4776" s="25"/>
      <c r="H4776" s="15"/>
      <c r="I4776" s="15"/>
    </row>
    <row r="4777" ht="24" customHeight="1" spans="1:9">
      <c r="A4777" s="12" t="s">
        <v>33719</v>
      </c>
      <c r="B4777" s="22" t="s">
        <v>10539</v>
      </c>
      <c r="C4777" s="12" t="s">
        <v>448</v>
      </c>
      <c r="D4777" s="8" t="s">
        <v>33720</v>
      </c>
      <c r="E4777" s="10" t="s">
        <v>22732</v>
      </c>
      <c r="F4777" s="25"/>
      <c r="G4777" s="25"/>
      <c r="H4777" s="15"/>
      <c r="I4777" s="15"/>
    </row>
    <row r="4778" ht="24" customHeight="1" spans="1:9">
      <c r="A4778" s="12" t="s">
        <v>33721</v>
      </c>
      <c r="B4778" s="22" t="s">
        <v>10540</v>
      </c>
      <c r="C4778" s="12" t="s">
        <v>448</v>
      </c>
      <c r="D4778" s="8" t="s">
        <v>33722</v>
      </c>
      <c r="E4778" s="10" t="s">
        <v>22732</v>
      </c>
      <c r="F4778" s="25"/>
      <c r="G4778" s="25"/>
      <c r="H4778" s="15"/>
      <c r="I4778" s="15"/>
    </row>
    <row r="4779" ht="24" customHeight="1" spans="1:9">
      <c r="A4779" s="12" t="s">
        <v>33723</v>
      </c>
      <c r="B4779" s="22" t="s">
        <v>10541</v>
      </c>
      <c r="C4779" s="12" t="s">
        <v>448</v>
      </c>
      <c r="D4779" s="8" t="s">
        <v>33724</v>
      </c>
      <c r="E4779" s="10" t="s">
        <v>22732</v>
      </c>
      <c r="F4779" s="25"/>
      <c r="G4779" s="25"/>
      <c r="H4779" s="15"/>
      <c r="I4779" s="15"/>
    </row>
    <row r="4780" ht="24" customHeight="1" spans="1:9">
      <c r="A4780" s="8" t="s">
        <v>33725</v>
      </c>
      <c r="B4780" s="22" t="s">
        <v>10542</v>
      </c>
      <c r="C4780" s="12" t="s">
        <v>448</v>
      </c>
      <c r="D4780" s="8" t="s">
        <v>24768</v>
      </c>
      <c r="E4780" s="10" t="s">
        <v>22732</v>
      </c>
      <c r="F4780" s="25"/>
      <c r="G4780" s="25"/>
      <c r="H4780" s="15"/>
      <c r="I4780" s="15"/>
    </row>
    <row r="4781" ht="24" customHeight="1" spans="1:9">
      <c r="A4781" s="8" t="s">
        <v>33726</v>
      </c>
      <c r="B4781" s="22" t="s">
        <v>10543</v>
      </c>
      <c r="C4781" s="12" t="s">
        <v>448</v>
      </c>
      <c r="D4781" s="8" t="s">
        <v>24858</v>
      </c>
      <c r="E4781" s="10" t="s">
        <v>22732</v>
      </c>
      <c r="F4781" s="25"/>
      <c r="G4781" s="25"/>
      <c r="H4781" s="15"/>
      <c r="I4781" s="15"/>
    </row>
    <row r="4782" ht="24" customHeight="1" spans="1:9">
      <c r="A4782" s="8" t="s">
        <v>33727</v>
      </c>
      <c r="B4782" s="22" t="s">
        <v>10544</v>
      </c>
      <c r="C4782" s="12" t="s">
        <v>448</v>
      </c>
      <c r="D4782" s="8" t="s">
        <v>24076</v>
      </c>
      <c r="E4782" s="10" t="s">
        <v>22732</v>
      </c>
      <c r="F4782" s="25"/>
      <c r="G4782" s="25"/>
      <c r="H4782" s="15"/>
      <c r="I4782" s="15"/>
    </row>
    <row r="4783" ht="24" customHeight="1" spans="1:9">
      <c r="A4783" s="8" t="s">
        <v>33728</v>
      </c>
      <c r="B4783" s="22" t="s">
        <v>10545</v>
      </c>
      <c r="C4783" s="12" t="s">
        <v>448</v>
      </c>
      <c r="D4783" s="8" t="s">
        <v>23437</v>
      </c>
      <c r="E4783" s="10" t="s">
        <v>22732</v>
      </c>
      <c r="F4783" s="25"/>
      <c r="G4783" s="25"/>
      <c r="H4783" s="15"/>
      <c r="I4783" s="15"/>
    </row>
    <row r="4784" ht="24" customHeight="1" spans="1:9">
      <c r="A4784" s="8" t="s">
        <v>33729</v>
      </c>
      <c r="B4784" s="22" t="s">
        <v>10546</v>
      </c>
      <c r="C4784" s="12" t="s">
        <v>448</v>
      </c>
      <c r="D4784" s="8" t="s">
        <v>33730</v>
      </c>
      <c r="E4784" s="10" t="s">
        <v>22732</v>
      </c>
      <c r="F4784" s="25"/>
      <c r="G4784" s="25"/>
      <c r="H4784" s="15"/>
      <c r="I4784" s="15"/>
    </row>
    <row r="4785" ht="24" customHeight="1" spans="1:9">
      <c r="A4785" s="8" t="s">
        <v>33731</v>
      </c>
      <c r="B4785" s="22" t="s">
        <v>10547</v>
      </c>
      <c r="C4785" s="12" t="s">
        <v>448</v>
      </c>
      <c r="D4785" s="8" t="s">
        <v>33732</v>
      </c>
      <c r="E4785" s="10" t="s">
        <v>22732</v>
      </c>
      <c r="F4785" s="25"/>
      <c r="G4785" s="25"/>
      <c r="H4785" s="15"/>
      <c r="I4785" s="15"/>
    </row>
    <row r="4786" ht="24" customHeight="1" spans="1:9">
      <c r="A4786" s="8" t="s">
        <v>33733</v>
      </c>
      <c r="B4786" s="22" t="s">
        <v>10548</v>
      </c>
      <c r="C4786" s="12" t="s">
        <v>448</v>
      </c>
      <c r="D4786" s="8" t="s">
        <v>33734</v>
      </c>
      <c r="E4786" s="10" t="s">
        <v>22732</v>
      </c>
      <c r="F4786" s="25"/>
      <c r="G4786" s="25"/>
      <c r="H4786" s="15"/>
      <c r="I4786" s="15"/>
    </row>
    <row r="4787" ht="24" customHeight="1" spans="1:9">
      <c r="A4787" s="8" t="s">
        <v>33735</v>
      </c>
      <c r="B4787" s="22" t="s">
        <v>10549</v>
      </c>
      <c r="C4787" s="12" t="s">
        <v>448</v>
      </c>
      <c r="D4787" s="8" t="s">
        <v>33736</v>
      </c>
      <c r="E4787" s="10" t="s">
        <v>22732</v>
      </c>
      <c r="F4787" s="25"/>
      <c r="G4787" s="25"/>
      <c r="H4787" s="15"/>
      <c r="I4787" s="15"/>
    </row>
    <row r="4788" ht="24" customHeight="1" spans="1:9">
      <c r="A4788" s="8" t="s">
        <v>33737</v>
      </c>
      <c r="B4788" s="22" t="s">
        <v>10550</v>
      </c>
      <c r="C4788" s="12" t="s">
        <v>448</v>
      </c>
      <c r="D4788" s="8" t="s">
        <v>24747</v>
      </c>
      <c r="E4788" s="10" t="s">
        <v>22732</v>
      </c>
      <c r="F4788" s="25"/>
      <c r="G4788" s="25"/>
      <c r="H4788" s="15"/>
      <c r="I4788" s="15"/>
    </row>
    <row r="4789" ht="24" customHeight="1" spans="1:9">
      <c r="A4789" s="8" t="s">
        <v>33738</v>
      </c>
      <c r="B4789" s="22" t="s">
        <v>10551</v>
      </c>
      <c r="C4789" s="12" t="s">
        <v>448</v>
      </c>
      <c r="D4789" s="8" t="s">
        <v>33739</v>
      </c>
      <c r="E4789" s="10" t="s">
        <v>22732</v>
      </c>
      <c r="F4789" s="25"/>
      <c r="G4789" s="25"/>
      <c r="H4789" s="15"/>
      <c r="I4789" s="15"/>
    </row>
    <row r="4790" ht="24" customHeight="1" spans="1:9">
      <c r="A4790" s="8" t="s">
        <v>33740</v>
      </c>
      <c r="B4790" s="22" t="s">
        <v>10552</v>
      </c>
      <c r="C4790" s="12" t="s">
        <v>448</v>
      </c>
      <c r="D4790" s="8" t="s">
        <v>33741</v>
      </c>
      <c r="E4790" s="10" t="s">
        <v>22732</v>
      </c>
      <c r="F4790" s="25"/>
      <c r="G4790" s="25"/>
      <c r="H4790" s="15"/>
      <c r="I4790" s="15"/>
    </row>
    <row r="4791" ht="24" customHeight="1" spans="1:9">
      <c r="A4791" s="8" t="s">
        <v>33742</v>
      </c>
      <c r="B4791" s="22" t="s">
        <v>10553</v>
      </c>
      <c r="C4791" s="12" t="s">
        <v>448</v>
      </c>
      <c r="D4791" s="8" t="s">
        <v>33743</v>
      </c>
      <c r="E4791" s="10" t="s">
        <v>22732</v>
      </c>
      <c r="F4791" s="25"/>
      <c r="G4791" s="25"/>
      <c r="H4791" s="15"/>
      <c r="I4791" s="15"/>
    </row>
    <row r="4792" ht="24" customHeight="1" spans="1:9">
      <c r="A4792" s="8" t="s">
        <v>33744</v>
      </c>
      <c r="B4792" s="22" t="s">
        <v>10554</v>
      </c>
      <c r="C4792" s="12" t="s">
        <v>448</v>
      </c>
      <c r="D4792" s="8" t="s">
        <v>24745</v>
      </c>
      <c r="E4792" s="10" t="s">
        <v>22732</v>
      </c>
      <c r="F4792" s="25"/>
      <c r="G4792" s="25"/>
      <c r="H4792" s="15"/>
      <c r="I4792" s="15"/>
    </row>
    <row r="4793" ht="24" customHeight="1" spans="1:9">
      <c r="A4793" s="8" t="s">
        <v>33745</v>
      </c>
      <c r="B4793" s="22" t="s">
        <v>10555</v>
      </c>
      <c r="C4793" s="12" t="s">
        <v>448</v>
      </c>
      <c r="D4793" s="8" t="s">
        <v>33746</v>
      </c>
      <c r="E4793" s="10" t="s">
        <v>22732</v>
      </c>
      <c r="F4793" s="25"/>
      <c r="G4793" s="25"/>
      <c r="H4793" s="15"/>
      <c r="I4793" s="15"/>
    </row>
    <row r="4794" ht="24" customHeight="1" spans="1:9">
      <c r="A4794" s="8" t="s">
        <v>33747</v>
      </c>
      <c r="B4794" s="22" t="s">
        <v>10556</v>
      </c>
      <c r="C4794" s="12" t="s">
        <v>448</v>
      </c>
      <c r="D4794" s="8" t="s">
        <v>33748</v>
      </c>
      <c r="E4794" s="10" t="s">
        <v>22732</v>
      </c>
      <c r="F4794" s="25"/>
      <c r="G4794" s="25"/>
      <c r="H4794" s="15"/>
      <c r="I4794" s="15"/>
    </row>
    <row r="4795" ht="24" customHeight="1" spans="1:9">
      <c r="A4795" s="8" t="s">
        <v>33749</v>
      </c>
      <c r="B4795" s="22" t="s">
        <v>10557</v>
      </c>
      <c r="C4795" s="12" t="s">
        <v>448</v>
      </c>
      <c r="D4795" s="8" t="s">
        <v>33750</v>
      </c>
      <c r="E4795" s="10" t="s">
        <v>22732</v>
      </c>
      <c r="F4795" s="25"/>
      <c r="G4795" s="25"/>
      <c r="H4795" s="15"/>
      <c r="I4795" s="15"/>
    </row>
    <row r="4796" ht="24" customHeight="1" spans="1:9">
      <c r="A4796" s="8" t="s">
        <v>33751</v>
      </c>
      <c r="B4796" s="22" t="s">
        <v>10558</v>
      </c>
      <c r="C4796" s="12" t="s">
        <v>448</v>
      </c>
      <c r="D4796" s="8" t="s">
        <v>33752</v>
      </c>
      <c r="E4796" s="10" t="s">
        <v>22732</v>
      </c>
      <c r="F4796" s="25"/>
      <c r="G4796" s="25"/>
      <c r="H4796" s="15"/>
      <c r="I4796" s="15"/>
    </row>
    <row r="4797" ht="24" customHeight="1" spans="1:9">
      <c r="A4797" s="8" t="s">
        <v>33753</v>
      </c>
      <c r="B4797" s="22" t="s">
        <v>10559</v>
      </c>
      <c r="C4797" s="12" t="s">
        <v>448</v>
      </c>
      <c r="D4797" s="8" t="s">
        <v>33754</v>
      </c>
      <c r="E4797" s="10" t="s">
        <v>22732</v>
      </c>
      <c r="F4797" s="25"/>
      <c r="G4797" s="25"/>
      <c r="H4797" s="15"/>
      <c r="I4797" s="15"/>
    </row>
    <row r="4798" ht="24" customHeight="1" spans="1:9">
      <c r="A4798" s="8" t="s">
        <v>33755</v>
      </c>
      <c r="B4798" s="22" t="s">
        <v>10560</v>
      </c>
      <c r="C4798" s="12" t="s">
        <v>448</v>
      </c>
      <c r="D4798" s="8" t="s">
        <v>33756</v>
      </c>
      <c r="E4798" s="10" t="s">
        <v>22732</v>
      </c>
      <c r="F4798" s="25"/>
      <c r="G4798" s="25"/>
      <c r="H4798" s="15"/>
      <c r="I4798" s="15"/>
    </row>
    <row r="4799" ht="24" customHeight="1" spans="1:9">
      <c r="A4799" s="8" t="s">
        <v>33757</v>
      </c>
      <c r="B4799" s="22" t="s">
        <v>10561</v>
      </c>
      <c r="C4799" s="12" t="s">
        <v>448</v>
      </c>
      <c r="D4799" s="8" t="s">
        <v>33758</v>
      </c>
      <c r="E4799" s="10" t="s">
        <v>22732</v>
      </c>
      <c r="F4799" s="25"/>
      <c r="G4799" s="25"/>
      <c r="H4799" s="15"/>
      <c r="I4799" s="15"/>
    </row>
    <row r="4800" ht="24" customHeight="1" spans="1:9">
      <c r="A4800" s="8" t="s">
        <v>33759</v>
      </c>
      <c r="B4800" s="22" t="s">
        <v>10563</v>
      </c>
      <c r="C4800" s="12" t="s">
        <v>448</v>
      </c>
      <c r="D4800" s="8" t="s">
        <v>33760</v>
      </c>
      <c r="E4800" s="10" t="s">
        <v>22732</v>
      </c>
      <c r="F4800" s="25"/>
      <c r="G4800" s="25"/>
      <c r="H4800" s="15"/>
      <c r="I4800" s="15"/>
    </row>
    <row r="4801" ht="24" customHeight="1" spans="1:9">
      <c r="A4801" s="8" t="s">
        <v>33761</v>
      </c>
      <c r="B4801" s="22" t="s">
        <v>10565</v>
      </c>
      <c r="C4801" s="12" t="s">
        <v>448</v>
      </c>
      <c r="D4801" s="8" t="s">
        <v>33762</v>
      </c>
      <c r="E4801" s="10" t="s">
        <v>22732</v>
      </c>
      <c r="F4801" s="25"/>
      <c r="G4801" s="25"/>
      <c r="H4801" s="15"/>
      <c r="I4801" s="15"/>
    </row>
    <row r="4802" ht="24" customHeight="1" spans="1:9">
      <c r="A4802" s="8" t="s">
        <v>33763</v>
      </c>
      <c r="B4802" s="22" t="s">
        <v>10566</v>
      </c>
      <c r="C4802" s="12" t="s">
        <v>448</v>
      </c>
      <c r="D4802" s="8" t="s">
        <v>33764</v>
      </c>
      <c r="E4802" s="10" t="s">
        <v>22732</v>
      </c>
      <c r="F4802" s="25"/>
      <c r="G4802" s="25"/>
      <c r="H4802" s="15"/>
      <c r="I4802" s="15"/>
    </row>
    <row r="4803" ht="24" customHeight="1" spans="1:9">
      <c r="A4803" s="8" t="s">
        <v>33765</v>
      </c>
      <c r="B4803" s="22" t="s">
        <v>10567</v>
      </c>
      <c r="C4803" s="12" t="s">
        <v>448</v>
      </c>
      <c r="D4803" s="8" t="s">
        <v>33766</v>
      </c>
      <c r="E4803" s="10" t="s">
        <v>22732</v>
      </c>
      <c r="F4803" s="25"/>
      <c r="G4803" s="25"/>
      <c r="H4803" s="15"/>
      <c r="I4803" s="15"/>
    </row>
    <row r="4804" ht="24" customHeight="1" spans="1:9">
      <c r="A4804" s="8" t="s">
        <v>33767</v>
      </c>
      <c r="B4804" s="22" t="s">
        <v>10569</v>
      </c>
      <c r="C4804" s="12" t="s">
        <v>448</v>
      </c>
      <c r="D4804" s="8" t="s">
        <v>33768</v>
      </c>
      <c r="E4804" s="10" t="s">
        <v>22732</v>
      </c>
      <c r="F4804" s="25"/>
      <c r="G4804" s="25"/>
      <c r="H4804" s="15"/>
      <c r="I4804" s="15"/>
    </row>
    <row r="4805" ht="24" customHeight="1" spans="1:9">
      <c r="A4805" s="8" t="s">
        <v>33769</v>
      </c>
      <c r="B4805" s="22" t="s">
        <v>10571</v>
      </c>
      <c r="C4805" s="12" t="s">
        <v>448</v>
      </c>
      <c r="D4805" s="8" t="s">
        <v>33770</v>
      </c>
      <c r="E4805" s="10" t="s">
        <v>22732</v>
      </c>
      <c r="F4805" s="25"/>
      <c r="G4805" s="25"/>
      <c r="H4805" s="15"/>
      <c r="I4805" s="15"/>
    </row>
    <row r="4806" ht="24" customHeight="1" spans="1:9">
      <c r="A4806" s="8" t="s">
        <v>33771</v>
      </c>
      <c r="B4806" s="22" t="s">
        <v>10574</v>
      </c>
      <c r="C4806" s="12" t="s">
        <v>448</v>
      </c>
      <c r="D4806" s="8" t="s">
        <v>33772</v>
      </c>
      <c r="E4806" s="10" t="s">
        <v>22732</v>
      </c>
      <c r="F4806" s="25"/>
      <c r="G4806" s="25"/>
      <c r="H4806" s="15"/>
      <c r="I4806" s="15"/>
    </row>
    <row r="4807" ht="24" customHeight="1" spans="1:9">
      <c r="A4807" s="8" t="s">
        <v>33773</v>
      </c>
      <c r="B4807" s="22" t="s">
        <v>10575</v>
      </c>
      <c r="C4807" s="12" t="s">
        <v>448</v>
      </c>
      <c r="D4807" s="8" t="s">
        <v>33774</v>
      </c>
      <c r="E4807" s="10" t="s">
        <v>22732</v>
      </c>
      <c r="F4807" s="25"/>
      <c r="G4807" s="25"/>
      <c r="H4807" s="15"/>
      <c r="I4807" s="15"/>
    </row>
    <row r="4808" ht="24" customHeight="1" spans="1:9">
      <c r="A4808" s="8" t="s">
        <v>33775</v>
      </c>
      <c r="B4808" s="22" t="s">
        <v>33776</v>
      </c>
      <c r="C4808" s="12" t="s">
        <v>448</v>
      </c>
      <c r="D4808" s="8" t="s">
        <v>33648</v>
      </c>
      <c r="E4808" s="10" t="s">
        <v>22732</v>
      </c>
      <c r="F4808" s="25"/>
      <c r="G4808" s="25"/>
      <c r="H4808" s="15"/>
      <c r="I4808" s="15"/>
    </row>
    <row r="4809" ht="24" customHeight="1" spans="1:9">
      <c r="A4809" s="8" t="s">
        <v>33777</v>
      </c>
      <c r="B4809" s="22" t="s">
        <v>33778</v>
      </c>
      <c r="C4809" s="12" t="s">
        <v>448</v>
      </c>
      <c r="D4809" s="8" t="s">
        <v>33779</v>
      </c>
      <c r="E4809" s="10" t="s">
        <v>22732</v>
      </c>
      <c r="F4809" s="25"/>
      <c r="G4809" s="25"/>
      <c r="H4809" s="15"/>
      <c r="I4809" s="15"/>
    </row>
    <row r="4810" ht="24" customHeight="1" spans="1:9">
      <c r="A4810" s="8" t="s">
        <v>33780</v>
      </c>
      <c r="B4810" s="22" t="s">
        <v>33781</v>
      </c>
      <c r="C4810" s="12" t="s">
        <v>448</v>
      </c>
      <c r="D4810" s="8" t="s">
        <v>28115</v>
      </c>
      <c r="E4810" s="10" t="s">
        <v>22732</v>
      </c>
      <c r="F4810" s="25"/>
      <c r="G4810" s="25"/>
      <c r="H4810" s="15"/>
      <c r="I4810" s="15"/>
    </row>
    <row r="4811" ht="24" customHeight="1" spans="1:9">
      <c r="A4811" s="8" t="s">
        <v>33782</v>
      </c>
      <c r="B4811" s="22" t="s">
        <v>33783</v>
      </c>
      <c r="C4811" s="12" t="s">
        <v>448</v>
      </c>
      <c r="D4811" s="8" t="s">
        <v>33784</v>
      </c>
      <c r="E4811" s="10" t="s">
        <v>22732</v>
      </c>
      <c r="F4811" s="25"/>
      <c r="G4811" s="25"/>
      <c r="H4811" s="15"/>
      <c r="I4811" s="15"/>
    </row>
    <row r="4812" ht="24" customHeight="1" spans="1:9">
      <c r="A4812" s="8" t="s">
        <v>33785</v>
      </c>
      <c r="B4812" s="22" t="s">
        <v>33786</v>
      </c>
      <c r="C4812" s="12" t="s">
        <v>448</v>
      </c>
      <c r="D4812" s="8" t="s">
        <v>33787</v>
      </c>
      <c r="E4812" s="10" t="s">
        <v>22732</v>
      </c>
      <c r="F4812" s="25"/>
      <c r="G4812" s="25"/>
      <c r="H4812" s="15"/>
      <c r="I4812" s="15"/>
    </row>
    <row r="4813" ht="24" customHeight="1" spans="1:9">
      <c r="A4813" s="8" t="s">
        <v>33788</v>
      </c>
      <c r="B4813" s="22" t="s">
        <v>33789</v>
      </c>
      <c r="C4813" s="12" t="s">
        <v>448</v>
      </c>
      <c r="D4813" s="8" t="s">
        <v>33790</v>
      </c>
      <c r="E4813" s="10" t="s">
        <v>22732</v>
      </c>
      <c r="F4813" s="25"/>
      <c r="G4813" s="25"/>
      <c r="H4813" s="15"/>
      <c r="I4813" s="15"/>
    </row>
    <row r="4814" ht="24" customHeight="1" spans="1:9">
      <c r="A4814" s="8" t="s">
        <v>33791</v>
      </c>
      <c r="B4814" s="22" t="s">
        <v>33792</v>
      </c>
      <c r="C4814" s="12" t="s">
        <v>448</v>
      </c>
      <c r="D4814" s="8" t="s">
        <v>33793</v>
      </c>
      <c r="E4814" s="10" t="s">
        <v>22732</v>
      </c>
      <c r="F4814" s="25"/>
      <c r="G4814" s="25"/>
      <c r="H4814" s="15"/>
      <c r="I4814" s="15"/>
    </row>
    <row r="4815" ht="24" customHeight="1" spans="1:9">
      <c r="A4815" s="8" t="s">
        <v>33794</v>
      </c>
      <c r="B4815" s="22" t="s">
        <v>10587</v>
      </c>
      <c r="C4815" s="12" t="s">
        <v>448</v>
      </c>
      <c r="D4815" s="8" t="s">
        <v>33795</v>
      </c>
      <c r="E4815" s="10" t="s">
        <v>22732</v>
      </c>
      <c r="F4815" s="25"/>
      <c r="G4815" s="25"/>
      <c r="H4815" s="15"/>
      <c r="I4815" s="15"/>
    </row>
    <row r="4816" ht="24" customHeight="1" spans="1:9">
      <c r="A4816" s="8" t="s">
        <v>33796</v>
      </c>
      <c r="B4816" s="22" t="s">
        <v>10588</v>
      </c>
      <c r="C4816" s="12" t="s">
        <v>448</v>
      </c>
      <c r="D4816" s="8" t="s">
        <v>33797</v>
      </c>
      <c r="E4816" s="10" t="s">
        <v>22732</v>
      </c>
      <c r="F4816" s="25"/>
      <c r="G4816" s="25"/>
      <c r="H4816" s="15"/>
      <c r="I4816" s="15"/>
    </row>
    <row r="4817" ht="24" customHeight="1" spans="1:9">
      <c r="A4817" s="8" t="s">
        <v>33798</v>
      </c>
      <c r="B4817" s="22" t="s">
        <v>10589</v>
      </c>
      <c r="C4817" s="12" t="s">
        <v>448</v>
      </c>
      <c r="D4817" s="8" t="s">
        <v>33799</v>
      </c>
      <c r="E4817" s="10" t="s">
        <v>22732</v>
      </c>
      <c r="F4817" s="25"/>
      <c r="G4817" s="25"/>
      <c r="H4817" s="15"/>
      <c r="I4817" s="15"/>
    </row>
    <row r="4818" ht="24" customHeight="1" spans="1:9">
      <c r="A4818" s="8" t="s">
        <v>33800</v>
      </c>
      <c r="B4818" s="22" t="s">
        <v>10590</v>
      </c>
      <c r="C4818" s="12" t="s">
        <v>448</v>
      </c>
      <c r="D4818" s="8" t="s">
        <v>33801</v>
      </c>
      <c r="E4818" s="10" t="s">
        <v>22732</v>
      </c>
      <c r="F4818" s="25"/>
      <c r="G4818" s="25"/>
      <c r="H4818" s="15"/>
      <c r="I4818" s="15"/>
    </row>
    <row r="4819" ht="24" customHeight="1" spans="1:9">
      <c r="A4819" s="8" t="s">
        <v>33802</v>
      </c>
      <c r="B4819" s="22" t="s">
        <v>33803</v>
      </c>
      <c r="C4819" s="12" t="s">
        <v>448</v>
      </c>
      <c r="D4819" s="8" t="s">
        <v>33804</v>
      </c>
      <c r="E4819" s="10" t="s">
        <v>22732</v>
      </c>
      <c r="F4819" s="25"/>
      <c r="G4819" s="25"/>
      <c r="H4819" s="15"/>
      <c r="I4819" s="15"/>
    </row>
    <row r="4820" ht="24" customHeight="1" spans="1:9">
      <c r="A4820" s="8" t="s">
        <v>33805</v>
      </c>
      <c r="B4820" s="22" t="s">
        <v>33806</v>
      </c>
      <c r="C4820" s="12" t="s">
        <v>448</v>
      </c>
      <c r="D4820" s="8" t="s">
        <v>30374</v>
      </c>
      <c r="E4820" s="10" t="s">
        <v>22732</v>
      </c>
      <c r="F4820" s="25"/>
      <c r="G4820" s="25"/>
      <c r="H4820" s="15"/>
      <c r="I4820" s="15"/>
    </row>
    <row r="4821" ht="24" customHeight="1" spans="1:9">
      <c r="A4821" s="8" t="s">
        <v>33807</v>
      </c>
      <c r="B4821" s="22" t="s">
        <v>33808</v>
      </c>
      <c r="C4821" s="12" t="s">
        <v>448</v>
      </c>
      <c r="D4821" s="8" t="s">
        <v>24950</v>
      </c>
      <c r="E4821" s="10" t="s">
        <v>22732</v>
      </c>
      <c r="F4821" s="25"/>
      <c r="G4821" s="25"/>
      <c r="H4821" s="15"/>
      <c r="I4821" s="15"/>
    </row>
    <row r="4822" ht="24" customHeight="1" spans="1:9">
      <c r="A4822" s="8" t="s">
        <v>33809</v>
      </c>
      <c r="B4822" s="22" t="s">
        <v>33810</v>
      </c>
      <c r="C4822" s="12" t="s">
        <v>448</v>
      </c>
      <c r="D4822" s="8" t="s">
        <v>33811</v>
      </c>
      <c r="E4822" s="10" t="s">
        <v>22732</v>
      </c>
      <c r="F4822" s="25"/>
      <c r="G4822" s="25"/>
      <c r="H4822" s="15"/>
      <c r="I4822" s="15"/>
    </row>
    <row r="4823" ht="24" customHeight="1" spans="1:9">
      <c r="A4823" s="8" t="s">
        <v>33812</v>
      </c>
      <c r="B4823" s="22" t="s">
        <v>33813</v>
      </c>
      <c r="C4823" s="12" t="s">
        <v>448</v>
      </c>
      <c r="D4823" s="8" t="s">
        <v>33814</v>
      </c>
      <c r="E4823" s="10" t="s">
        <v>22732</v>
      </c>
      <c r="F4823" s="25"/>
      <c r="G4823" s="25"/>
      <c r="H4823" s="15"/>
      <c r="I4823" s="15"/>
    </row>
    <row r="4824" ht="24" customHeight="1" spans="1:9">
      <c r="A4824" s="8" t="s">
        <v>33815</v>
      </c>
      <c r="B4824" s="22" t="s">
        <v>33816</v>
      </c>
      <c r="C4824" s="12" t="s">
        <v>448</v>
      </c>
      <c r="D4824" s="8" t="s">
        <v>33817</v>
      </c>
      <c r="E4824" s="10" t="s">
        <v>22732</v>
      </c>
      <c r="F4824" s="25"/>
      <c r="G4824" s="25"/>
      <c r="H4824" s="15"/>
      <c r="I4824" s="15"/>
    </row>
    <row r="4825" ht="24" customHeight="1" spans="1:9">
      <c r="A4825" s="8" t="s">
        <v>33818</v>
      </c>
      <c r="B4825" s="22" t="s">
        <v>10597</v>
      </c>
      <c r="C4825" s="12" t="s">
        <v>448</v>
      </c>
      <c r="D4825" s="8" t="s">
        <v>33819</v>
      </c>
      <c r="E4825" s="10" t="s">
        <v>22732</v>
      </c>
      <c r="F4825" s="25"/>
      <c r="G4825" s="25"/>
      <c r="H4825" s="15"/>
      <c r="I4825" s="15"/>
    </row>
    <row r="4826" ht="24" customHeight="1" spans="1:9">
      <c r="A4826" s="8" t="s">
        <v>33820</v>
      </c>
      <c r="B4826" s="22" t="s">
        <v>33821</v>
      </c>
      <c r="C4826" s="12" t="s">
        <v>448</v>
      </c>
      <c r="D4826" s="8" t="s">
        <v>24699</v>
      </c>
      <c r="E4826" s="10" t="s">
        <v>22732</v>
      </c>
      <c r="F4826" s="25"/>
      <c r="G4826" s="25"/>
      <c r="H4826" s="15"/>
      <c r="I4826" s="15"/>
    </row>
    <row r="4827" ht="24" customHeight="1" spans="1:9">
      <c r="A4827" s="8" t="s">
        <v>33822</v>
      </c>
      <c r="B4827" s="22" t="s">
        <v>33823</v>
      </c>
      <c r="C4827" s="12" t="s">
        <v>448</v>
      </c>
      <c r="D4827" s="8" t="s">
        <v>31436</v>
      </c>
      <c r="E4827" s="10" t="s">
        <v>22732</v>
      </c>
      <c r="F4827" s="25"/>
      <c r="G4827" s="25"/>
      <c r="H4827" s="15"/>
      <c r="I4827" s="15"/>
    </row>
    <row r="4828" ht="24" customHeight="1" spans="1:9">
      <c r="A4828" s="8" t="s">
        <v>33824</v>
      </c>
      <c r="B4828" s="22" t="s">
        <v>10600</v>
      </c>
      <c r="C4828" s="12" t="s">
        <v>448</v>
      </c>
      <c r="D4828" s="8" t="s">
        <v>33825</v>
      </c>
      <c r="E4828" s="10" t="s">
        <v>22732</v>
      </c>
      <c r="F4828" s="25"/>
      <c r="G4828" s="25"/>
      <c r="H4828" s="15"/>
      <c r="I4828" s="15"/>
    </row>
    <row r="4829" ht="24" customHeight="1" spans="1:9">
      <c r="A4829" s="8" t="s">
        <v>33826</v>
      </c>
      <c r="B4829" s="22" t="s">
        <v>10601</v>
      </c>
      <c r="C4829" s="12" t="s">
        <v>448</v>
      </c>
      <c r="D4829" s="8" t="s">
        <v>33827</v>
      </c>
      <c r="E4829" s="10" t="s">
        <v>22732</v>
      </c>
      <c r="F4829" s="25"/>
      <c r="G4829" s="25"/>
      <c r="H4829" s="15"/>
      <c r="I4829" s="15"/>
    </row>
    <row r="4830" ht="24" customHeight="1" spans="1:9">
      <c r="A4830" s="8" t="s">
        <v>33828</v>
      </c>
      <c r="B4830" s="22" t="s">
        <v>10602</v>
      </c>
      <c r="C4830" s="12" t="s">
        <v>448</v>
      </c>
      <c r="D4830" s="8" t="s">
        <v>33829</v>
      </c>
      <c r="E4830" s="10" t="s">
        <v>22732</v>
      </c>
      <c r="F4830" s="25"/>
      <c r="G4830" s="25"/>
      <c r="H4830" s="15"/>
      <c r="I4830" s="15"/>
    </row>
    <row r="4831" ht="24" customHeight="1" spans="1:9">
      <c r="A4831" s="8" t="s">
        <v>33830</v>
      </c>
      <c r="B4831" s="22" t="s">
        <v>10603</v>
      </c>
      <c r="C4831" s="12" t="s">
        <v>448</v>
      </c>
      <c r="D4831" s="8" t="s">
        <v>33831</v>
      </c>
      <c r="E4831" s="10" t="s">
        <v>22732</v>
      </c>
      <c r="F4831" s="25"/>
      <c r="G4831" s="25"/>
      <c r="H4831" s="15"/>
      <c r="I4831" s="15"/>
    </row>
    <row r="4832" ht="24" customHeight="1" spans="1:9">
      <c r="A4832" s="8" t="s">
        <v>33832</v>
      </c>
      <c r="B4832" s="22" t="s">
        <v>10604</v>
      </c>
      <c r="C4832" s="12" t="s">
        <v>448</v>
      </c>
      <c r="D4832" s="8" t="s">
        <v>33833</v>
      </c>
      <c r="E4832" s="10" t="s">
        <v>22732</v>
      </c>
      <c r="F4832" s="25"/>
      <c r="G4832" s="25"/>
      <c r="H4832" s="15"/>
      <c r="I4832" s="15"/>
    </row>
    <row r="4833" ht="24" customHeight="1" spans="1:9">
      <c r="A4833" s="8" t="s">
        <v>33834</v>
      </c>
      <c r="B4833" s="22" t="s">
        <v>10605</v>
      </c>
      <c r="C4833" s="12" t="s">
        <v>448</v>
      </c>
      <c r="D4833" s="8" t="s">
        <v>33835</v>
      </c>
      <c r="E4833" s="10" t="s">
        <v>22732</v>
      </c>
      <c r="F4833" s="25"/>
      <c r="G4833" s="25"/>
      <c r="H4833" s="15"/>
      <c r="I4833" s="15"/>
    </row>
    <row r="4834" ht="24" customHeight="1" spans="1:9">
      <c r="A4834" s="8" t="s">
        <v>33836</v>
      </c>
      <c r="B4834" s="22" t="s">
        <v>10606</v>
      </c>
      <c r="C4834" s="12" t="s">
        <v>448</v>
      </c>
      <c r="D4834" s="8" t="s">
        <v>33837</v>
      </c>
      <c r="E4834" s="10" t="s">
        <v>22732</v>
      </c>
      <c r="F4834" s="25"/>
      <c r="G4834" s="25"/>
      <c r="H4834" s="15"/>
      <c r="I4834" s="15"/>
    </row>
    <row r="4835" ht="24" customHeight="1" spans="1:9">
      <c r="A4835" s="8" t="s">
        <v>33838</v>
      </c>
      <c r="B4835" s="22" t="s">
        <v>10607</v>
      </c>
      <c r="C4835" s="12" t="s">
        <v>448</v>
      </c>
      <c r="D4835" s="8" t="s">
        <v>33839</v>
      </c>
      <c r="E4835" s="10" t="s">
        <v>22732</v>
      </c>
      <c r="F4835" s="25"/>
      <c r="G4835" s="25"/>
      <c r="H4835" s="15"/>
      <c r="I4835" s="15"/>
    </row>
    <row r="4836" ht="24" customHeight="1" spans="1:9">
      <c r="A4836" s="8" t="s">
        <v>33840</v>
      </c>
      <c r="B4836" s="22" t="s">
        <v>10608</v>
      </c>
      <c r="C4836" s="12" t="s">
        <v>448</v>
      </c>
      <c r="D4836" s="8" t="s">
        <v>27508</v>
      </c>
      <c r="E4836" s="10" t="s">
        <v>22732</v>
      </c>
      <c r="F4836" s="25"/>
      <c r="G4836" s="25"/>
      <c r="H4836" s="15"/>
      <c r="I4836" s="15"/>
    </row>
    <row r="4837" ht="24" customHeight="1" spans="1:9">
      <c r="A4837" s="12" t="s">
        <v>33841</v>
      </c>
      <c r="B4837" s="22" t="s">
        <v>10609</v>
      </c>
      <c r="C4837" s="12" t="s">
        <v>448</v>
      </c>
      <c r="D4837" s="8" t="s">
        <v>33842</v>
      </c>
      <c r="E4837" s="10" t="s">
        <v>22732</v>
      </c>
      <c r="F4837" s="25"/>
      <c r="G4837" s="25"/>
      <c r="H4837" s="15"/>
      <c r="I4837" s="15"/>
    </row>
    <row r="4838" ht="24" customHeight="1" spans="1:9">
      <c r="A4838" s="12" t="s">
        <v>33843</v>
      </c>
      <c r="B4838" s="22" t="s">
        <v>10610</v>
      </c>
      <c r="C4838" s="12" t="s">
        <v>448</v>
      </c>
      <c r="D4838" s="8" t="s">
        <v>33844</v>
      </c>
      <c r="E4838" s="10" t="s">
        <v>22732</v>
      </c>
      <c r="F4838" s="25"/>
      <c r="G4838" s="25"/>
      <c r="H4838" s="15"/>
      <c r="I4838" s="15"/>
    </row>
    <row r="4839" ht="24" customHeight="1" spans="1:9">
      <c r="A4839" s="12" t="s">
        <v>33845</v>
      </c>
      <c r="B4839" s="22" t="s">
        <v>10611</v>
      </c>
      <c r="C4839" s="12" t="s">
        <v>448</v>
      </c>
      <c r="D4839" s="8" t="s">
        <v>33846</v>
      </c>
      <c r="E4839" s="10" t="s">
        <v>22732</v>
      </c>
      <c r="F4839" s="25"/>
      <c r="G4839" s="25"/>
      <c r="H4839" s="15"/>
      <c r="I4839" s="15"/>
    </row>
    <row r="4840" ht="24" customHeight="1" spans="1:9">
      <c r="A4840" s="12" t="s">
        <v>33847</v>
      </c>
      <c r="B4840" s="22" t="s">
        <v>10612</v>
      </c>
      <c r="C4840" s="12" t="s">
        <v>448</v>
      </c>
      <c r="D4840" s="8" t="s">
        <v>33848</v>
      </c>
      <c r="E4840" s="10" t="s">
        <v>22732</v>
      </c>
      <c r="F4840" s="25"/>
      <c r="G4840" s="25"/>
      <c r="H4840" s="15"/>
      <c r="I4840" s="15"/>
    </row>
    <row r="4841" ht="24" customHeight="1" spans="1:9">
      <c r="A4841" s="8" t="s">
        <v>33849</v>
      </c>
      <c r="B4841" s="22" t="s">
        <v>10613</v>
      </c>
      <c r="C4841" s="12" t="s">
        <v>448</v>
      </c>
      <c r="D4841" s="8" t="s">
        <v>33850</v>
      </c>
      <c r="E4841" s="10" t="s">
        <v>22732</v>
      </c>
      <c r="F4841" s="25"/>
      <c r="G4841" s="25"/>
      <c r="H4841" s="15"/>
      <c r="I4841" s="15"/>
    </row>
    <row r="4842" ht="24" customHeight="1" spans="1:9">
      <c r="A4842" s="8" t="s">
        <v>33851</v>
      </c>
      <c r="B4842" s="22" t="s">
        <v>33852</v>
      </c>
      <c r="C4842" s="12" t="s">
        <v>448</v>
      </c>
      <c r="D4842" s="8" t="s">
        <v>33853</v>
      </c>
      <c r="E4842" s="10" t="s">
        <v>22732</v>
      </c>
      <c r="F4842" s="25"/>
      <c r="G4842" s="25"/>
      <c r="H4842" s="15"/>
      <c r="I4842" s="15"/>
    </row>
    <row r="4843" ht="24" customHeight="1" spans="1:9">
      <c r="A4843" s="8" t="s">
        <v>33854</v>
      </c>
      <c r="B4843" s="22" t="s">
        <v>10615</v>
      </c>
      <c r="C4843" s="12" t="s">
        <v>448</v>
      </c>
      <c r="D4843" s="8" t="s">
        <v>33855</v>
      </c>
      <c r="E4843" s="10" t="s">
        <v>22732</v>
      </c>
      <c r="F4843" s="25"/>
      <c r="G4843" s="25"/>
      <c r="H4843" s="15"/>
      <c r="I4843" s="15"/>
    </row>
    <row r="4844" ht="24" customHeight="1" spans="1:9">
      <c r="A4844" s="8" t="s">
        <v>33856</v>
      </c>
      <c r="B4844" s="22" t="s">
        <v>33857</v>
      </c>
      <c r="C4844" s="12" t="s">
        <v>448</v>
      </c>
      <c r="D4844" s="8" t="s">
        <v>33858</v>
      </c>
      <c r="E4844" s="10" t="s">
        <v>22732</v>
      </c>
      <c r="F4844" s="25"/>
      <c r="G4844" s="25"/>
      <c r="H4844" s="15"/>
      <c r="I4844" s="15"/>
    </row>
    <row r="4845" ht="24" customHeight="1" spans="1:9">
      <c r="A4845" s="8" t="s">
        <v>33859</v>
      </c>
      <c r="B4845" s="22" t="s">
        <v>33860</v>
      </c>
      <c r="C4845" s="12" t="s">
        <v>448</v>
      </c>
      <c r="D4845" s="8" t="s">
        <v>33861</v>
      </c>
      <c r="E4845" s="10" t="s">
        <v>22732</v>
      </c>
      <c r="F4845" s="25"/>
      <c r="G4845" s="25"/>
      <c r="H4845" s="15"/>
      <c r="I4845" s="15"/>
    </row>
    <row r="4846" ht="24" customHeight="1" spans="1:9">
      <c r="A4846" s="8" t="s">
        <v>33862</v>
      </c>
      <c r="B4846" s="22" t="s">
        <v>33863</v>
      </c>
      <c r="C4846" s="12" t="s">
        <v>448</v>
      </c>
      <c r="D4846" s="8" t="s">
        <v>27292</v>
      </c>
      <c r="E4846" s="10" t="s">
        <v>22732</v>
      </c>
      <c r="F4846" s="25"/>
      <c r="G4846" s="25"/>
      <c r="H4846" s="15"/>
      <c r="I4846" s="15"/>
    </row>
    <row r="4847" ht="24" customHeight="1" spans="1:9">
      <c r="A4847" s="8" t="s">
        <v>33864</v>
      </c>
      <c r="B4847" s="22" t="s">
        <v>33865</v>
      </c>
      <c r="C4847" s="12" t="s">
        <v>448</v>
      </c>
      <c r="D4847" s="8" t="s">
        <v>33866</v>
      </c>
      <c r="E4847" s="10" t="s">
        <v>22732</v>
      </c>
      <c r="F4847" s="25"/>
      <c r="G4847" s="25"/>
      <c r="H4847" s="15"/>
      <c r="I4847" s="15"/>
    </row>
    <row r="4848" ht="24" customHeight="1" spans="1:9">
      <c r="A4848" s="8" t="s">
        <v>33867</v>
      </c>
      <c r="B4848" s="22" t="s">
        <v>33868</v>
      </c>
      <c r="C4848" s="12" t="s">
        <v>448</v>
      </c>
      <c r="D4848" s="8" t="s">
        <v>33869</v>
      </c>
      <c r="E4848" s="10" t="s">
        <v>22732</v>
      </c>
      <c r="F4848" s="25"/>
      <c r="G4848" s="25"/>
      <c r="H4848" s="15"/>
      <c r="I4848" s="15"/>
    </row>
    <row r="4849" ht="24" customHeight="1" spans="1:9">
      <c r="A4849" s="8" t="s">
        <v>33870</v>
      </c>
      <c r="B4849" s="22" t="s">
        <v>33871</v>
      </c>
      <c r="C4849" s="12" t="s">
        <v>448</v>
      </c>
      <c r="D4849" s="8" t="s">
        <v>33872</v>
      </c>
      <c r="E4849" s="10" t="s">
        <v>22732</v>
      </c>
      <c r="F4849" s="25"/>
      <c r="G4849" s="25"/>
      <c r="H4849" s="15"/>
      <c r="I4849" s="15"/>
    </row>
    <row r="4850" ht="24" customHeight="1" spans="1:9">
      <c r="A4850" s="8" t="s">
        <v>33873</v>
      </c>
      <c r="B4850" s="22" t="s">
        <v>33874</v>
      </c>
      <c r="C4850" s="12" t="s">
        <v>448</v>
      </c>
      <c r="D4850" s="8" t="s">
        <v>33875</v>
      </c>
      <c r="E4850" s="10" t="s">
        <v>22732</v>
      </c>
      <c r="F4850" s="25"/>
      <c r="G4850" s="25"/>
      <c r="H4850" s="15"/>
      <c r="I4850" s="15"/>
    </row>
    <row r="4851" ht="24" customHeight="1" spans="1:9">
      <c r="A4851" s="8" t="s">
        <v>33876</v>
      </c>
      <c r="B4851" s="22" t="s">
        <v>10623</v>
      </c>
      <c r="C4851" s="12" t="s">
        <v>448</v>
      </c>
      <c r="D4851" s="8" t="s">
        <v>33877</v>
      </c>
      <c r="E4851" s="10" t="s">
        <v>22732</v>
      </c>
      <c r="F4851" s="25"/>
      <c r="G4851" s="25"/>
      <c r="H4851" s="15"/>
      <c r="I4851" s="15"/>
    </row>
    <row r="4852" ht="24" customHeight="1" spans="1:9">
      <c r="A4852" s="8" t="s">
        <v>33878</v>
      </c>
      <c r="B4852" s="22" t="s">
        <v>10624</v>
      </c>
      <c r="C4852" s="12" t="s">
        <v>448</v>
      </c>
      <c r="D4852" s="8" t="s">
        <v>33879</v>
      </c>
      <c r="E4852" s="10" t="s">
        <v>22732</v>
      </c>
      <c r="F4852" s="25"/>
      <c r="G4852" s="25"/>
      <c r="H4852" s="15"/>
      <c r="I4852" s="15"/>
    </row>
    <row r="4853" ht="24" customHeight="1" spans="1:9">
      <c r="A4853" s="8" t="s">
        <v>33880</v>
      </c>
      <c r="B4853" s="22" t="s">
        <v>10625</v>
      </c>
      <c r="C4853" s="12" t="s">
        <v>448</v>
      </c>
      <c r="D4853" s="8" t="s">
        <v>33881</v>
      </c>
      <c r="E4853" s="10" t="s">
        <v>22732</v>
      </c>
      <c r="F4853" s="25"/>
      <c r="G4853" s="25"/>
      <c r="H4853" s="15"/>
      <c r="I4853" s="15"/>
    </row>
    <row r="4854" ht="24" customHeight="1" spans="1:9">
      <c r="A4854" s="8" t="s">
        <v>33882</v>
      </c>
      <c r="B4854" s="22" t="s">
        <v>10626</v>
      </c>
      <c r="C4854" s="12" t="s">
        <v>448</v>
      </c>
      <c r="D4854" s="8" t="s">
        <v>33883</v>
      </c>
      <c r="E4854" s="10" t="s">
        <v>22732</v>
      </c>
      <c r="F4854" s="25"/>
      <c r="G4854" s="25"/>
      <c r="H4854" s="15"/>
      <c r="I4854" s="15"/>
    </row>
    <row r="4855" ht="24" customHeight="1" spans="1:9">
      <c r="A4855" s="8" t="s">
        <v>33884</v>
      </c>
      <c r="B4855" s="22" t="s">
        <v>10627</v>
      </c>
      <c r="C4855" s="12" t="s">
        <v>448</v>
      </c>
      <c r="D4855" s="8" t="s">
        <v>33885</v>
      </c>
      <c r="E4855" s="10" t="s">
        <v>22732</v>
      </c>
      <c r="F4855" s="25"/>
      <c r="G4855" s="25"/>
      <c r="H4855" s="15"/>
      <c r="I4855" s="15"/>
    </row>
    <row r="4856" ht="24" customHeight="1" spans="1:9">
      <c r="A4856" s="8" t="s">
        <v>33886</v>
      </c>
      <c r="B4856" s="22" t="s">
        <v>10628</v>
      </c>
      <c r="C4856" s="12" t="s">
        <v>448</v>
      </c>
      <c r="D4856" s="8" t="s">
        <v>33887</v>
      </c>
      <c r="E4856" s="10" t="s">
        <v>22732</v>
      </c>
      <c r="F4856" s="25"/>
      <c r="G4856" s="25"/>
      <c r="H4856" s="15"/>
      <c r="I4856" s="15"/>
    </row>
    <row r="4857" ht="24" customHeight="1" spans="1:9">
      <c r="A4857" s="8" t="s">
        <v>33888</v>
      </c>
      <c r="B4857" s="22" t="s">
        <v>10629</v>
      </c>
      <c r="C4857" s="12" t="s">
        <v>448</v>
      </c>
      <c r="D4857" s="8" t="s">
        <v>33889</v>
      </c>
      <c r="E4857" s="10" t="s">
        <v>22732</v>
      </c>
      <c r="F4857" s="25"/>
      <c r="G4857" s="25"/>
      <c r="H4857" s="15"/>
      <c r="I4857" s="15"/>
    </row>
    <row r="4858" ht="24" customHeight="1" spans="1:9">
      <c r="A4858" s="8" t="s">
        <v>33890</v>
      </c>
      <c r="B4858" s="22" t="s">
        <v>10630</v>
      </c>
      <c r="C4858" s="12" t="s">
        <v>448</v>
      </c>
      <c r="D4858" s="8" t="s">
        <v>33891</v>
      </c>
      <c r="E4858" s="10" t="s">
        <v>22732</v>
      </c>
      <c r="F4858" s="25"/>
      <c r="G4858" s="25"/>
      <c r="H4858" s="15"/>
      <c r="I4858" s="15"/>
    </row>
    <row r="4859" ht="24" customHeight="1" spans="1:9">
      <c r="A4859" s="8" t="s">
        <v>33892</v>
      </c>
      <c r="B4859" s="22" t="s">
        <v>10631</v>
      </c>
      <c r="C4859" s="12" t="s">
        <v>448</v>
      </c>
      <c r="D4859" s="8" t="s">
        <v>33893</v>
      </c>
      <c r="E4859" s="10" t="s">
        <v>22732</v>
      </c>
      <c r="F4859" s="25"/>
      <c r="G4859" s="25"/>
      <c r="H4859" s="15"/>
      <c r="I4859" s="15"/>
    </row>
    <row r="4860" ht="24" customHeight="1" spans="1:9">
      <c r="A4860" s="8" t="s">
        <v>33894</v>
      </c>
      <c r="B4860" s="22" t="s">
        <v>10632</v>
      </c>
      <c r="C4860" s="12" t="s">
        <v>448</v>
      </c>
      <c r="D4860" s="8" t="s">
        <v>33895</v>
      </c>
      <c r="E4860" s="10" t="s">
        <v>22732</v>
      </c>
      <c r="F4860" s="25"/>
      <c r="G4860" s="25"/>
      <c r="H4860" s="15"/>
      <c r="I4860" s="15"/>
    </row>
    <row r="4861" ht="24" customHeight="1" spans="1:9">
      <c r="A4861" s="8" t="s">
        <v>33896</v>
      </c>
      <c r="B4861" s="22" t="s">
        <v>10633</v>
      </c>
      <c r="C4861" s="12" t="s">
        <v>448</v>
      </c>
      <c r="D4861" s="8" t="s">
        <v>33897</v>
      </c>
      <c r="E4861" s="10" t="s">
        <v>22732</v>
      </c>
      <c r="F4861" s="25"/>
      <c r="G4861" s="25"/>
      <c r="H4861" s="15"/>
      <c r="I4861" s="15"/>
    </row>
    <row r="4862" ht="24" customHeight="1" spans="1:9">
      <c r="A4862" s="8" t="s">
        <v>33898</v>
      </c>
      <c r="B4862" s="22" t="s">
        <v>10634</v>
      </c>
      <c r="C4862" s="12" t="s">
        <v>448</v>
      </c>
      <c r="D4862" s="8" t="s">
        <v>33899</v>
      </c>
      <c r="E4862" s="10" t="s">
        <v>22732</v>
      </c>
      <c r="F4862" s="25"/>
      <c r="G4862" s="25"/>
      <c r="H4862" s="15"/>
      <c r="I4862" s="15"/>
    </row>
    <row r="4863" ht="24" customHeight="1" spans="1:9">
      <c r="A4863" s="8" t="s">
        <v>33900</v>
      </c>
      <c r="B4863" s="22" t="s">
        <v>10635</v>
      </c>
      <c r="C4863" s="12" t="s">
        <v>448</v>
      </c>
      <c r="D4863" s="8" t="s">
        <v>33901</v>
      </c>
      <c r="E4863" s="10" t="s">
        <v>22732</v>
      </c>
      <c r="F4863" s="25"/>
      <c r="G4863" s="25"/>
      <c r="H4863" s="15"/>
      <c r="I4863" s="15"/>
    </row>
    <row r="4864" ht="24" customHeight="1" spans="1:9">
      <c r="A4864" s="8" t="s">
        <v>33902</v>
      </c>
      <c r="B4864" s="22" t="s">
        <v>10636</v>
      </c>
      <c r="C4864" s="12" t="s">
        <v>448</v>
      </c>
      <c r="D4864" s="8" t="s">
        <v>33903</v>
      </c>
      <c r="E4864" s="10" t="s">
        <v>22732</v>
      </c>
      <c r="F4864" s="25"/>
      <c r="G4864" s="25"/>
      <c r="H4864" s="15"/>
      <c r="I4864" s="15"/>
    </row>
    <row r="4865" ht="36" customHeight="1" spans="1:9">
      <c r="A4865" s="8" t="s">
        <v>33904</v>
      </c>
      <c r="B4865" s="22" t="s">
        <v>10637</v>
      </c>
      <c r="C4865" s="12" t="s">
        <v>448</v>
      </c>
      <c r="D4865" s="8" t="s">
        <v>33905</v>
      </c>
      <c r="E4865" s="10" t="s">
        <v>22732</v>
      </c>
      <c r="F4865" s="25"/>
      <c r="G4865" s="25"/>
      <c r="H4865" s="15"/>
      <c r="I4865" s="15"/>
    </row>
    <row r="4866" ht="36" customHeight="1" spans="1:9">
      <c r="A4866" s="8" t="s">
        <v>33906</v>
      </c>
      <c r="B4866" s="22" t="s">
        <v>10638</v>
      </c>
      <c r="C4866" s="12" t="s">
        <v>448</v>
      </c>
      <c r="D4866" s="8" t="s">
        <v>33907</v>
      </c>
      <c r="E4866" s="10" t="s">
        <v>22732</v>
      </c>
      <c r="F4866" s="25"/>
      <c r="G4866" s="25"/>
      <c r="H4866" s="15"/>
      <c r="I4866" s="15"/>
    </row>
    <row r="4867" ht="24" customHeight="1" spans="1:9">
      <c r="A4867" s="8" t="s">
        <v>33908</v>
      </c>
      <c r="B4867" s="22" t="s">
        <v>10639</v>
      </c>
      <c r="C4867" s="12" t="s">
        <v>448</v>
      </c>
      <c r="D4867" s="8" t="s">
        <v>33909</v>
      </c>
      <c r="E4867" s="10" t="s">
        <v>22732</v>
      </c>
      <c r="F4867" s="25"/>
      <c r="G4867" s="25"/>
      <c r="H4867" s="15"/>
      <c r="I4867" s="15"/>
    </row>
    <row r="4868" ht="24" customHeight="1" spans="1:9">
      <c r="A4868" s="8" t="s">
        <v>33910</v>
      </c>
      <c r="B4868" s="22" t="s">
        <v>10640</v>
      </c>
      <c r="C4868" s="12" t="s">
        <v>448</v>
      </c>
      <c r="D4868" s="8" t="s">
        <v>33911</v>
      </c>
      <c r="E4868" s="10" t="s">
        <v>22732</v>
      </c>
      <c r="F4868" s="25"/>
      <c r="G4868" s="25"/>
      <c r="H4868" s="15"/>
      <c r="I4868" s="15"/>
    </row>
    <row r="4869" ht="24" customHeight="1" spans="1:9">
      <c r="A4869" s="8" t="s">
        <v>33912</v>
      </c>
      <c r="B4869" s="22" t="s">
        <v>10641</v>
      </c>
      <c r="C4869" s="12" t="s">
        <v>448</v>
      </c>
      <c r="D4869" s="8" t="s">
        <v>33913</v>
      </c>
      <c r="E4869" s="10" t="s">
        <v>22732</v>
      </c>
      <c r="F4869" s="25"/>
      <c r="G4869" s="25"/>
      <c r="H4869" s="15"/>
      <c r="I4869" s="15"/>
    </row>
    <row r="4870" ht="24" customHeight="1" spans="1:9">
      <c r="A4870" s="8" t="s">
        <v>33914</v>
      </c>
      <c r="B4870" s="22" t="s">
        <v>10642</v>
      </c>
      <c r="C4870" s="12" t="s">
        <v>448</v>
      </c>
      <c r="D4870" s="8" t="s">
        <v>33915</v>
      </c>
      <c r="E4870" s="10" t="s">
        <v>22732</v>
      </c>
      <c r="F4870" s="25"/>
      <c r="G4870" s="25"/>
      <c r="H4870" s="15"/>
      <c r="I4870" s="15"/>
    </row>
    <row r="4871" ht="24" customHeight="1" spans="1:9">
      <c r="A4871" s="8" t="s">
        <v>33916</v>
      </c>
      <c r="B4871" s="22" t="s">
        <v>10643</v>
      </c>
      <c r="C4871" s="12" t="s">
        <v>448</v>
      </c>
      <c r="D4871" s="8" t="s">
        <v>33917</v>
      </c>
      <c r="E4871" s="10" t="s">
        <v>22732</v>
      </c>
      <c r="F4871" s="25"/>
      <c r="G4871" s="25"/>
      <c r="H4871" s="15"/>
      <c r="I4871" s="15"/>
    </row>
    <row r="4872" ht="36" customHeight="1" spans="1:9">
      <c r="A4872" s="8" t="s">
        <v>33918</v>
      </c>
      <c r="B4872" s="22" t="s">
        <v>10644</v>
      </c>
      <c r="C4872" s="12" t="s">
        <v>448</v>
      </c>
      <c r="D4872" s="8" t="s">
        <v>33919</v>
      </c>
      <c r="E4872" s="10" t="s">
        <v>22732</v>
      </c>
      <c r="F4872" s="25"/>
      <c r="G4872" s="25"/>
      <c r="H4872" s="15"/>
      <c r="I4872" s="15"/>
    </row>
    <row r="4873" ht="36" customHeight="1" spans="1:9">
      <c r="A4873" s="8" t="s">
        <v>33920</v>
      </c>
      <c r="B4873" s="22" t="s">
        <v>10645</v>
      </c>
      <c r="C4873" s="12" t="s">
        <v>448</v>
      </c>
      <c r="D4873" s="8" t="s">
        <v>33921</v>
      </c>
      <c r="E4873" s="10" t="s">
        <v>22732</v>
      </c>
      <c r="F4873" s="25"/>
      <c r="G4873" s="25"/>
      <c r="H4873" s="15"/>
      <c r="I4873" s="15"/>
    </row>
    <row r="4874" ht="36" customHeight="1" spans="1:9">
      <c r="A4874" s="8" t="s">
        <v>33922</v>
      </c>
      <c r="B4874" s="22" t="s">
        <v>10646</v>
      </c>
      <c r="C4874" s="12" t="s">
        <v>448</v>
      </c>
      <c r="D4874" s="8" t="s">
        <v>33923</v>
      </c>
      <c r="E4874" s="10" t="s">
        <v>22732</v>
      </c>
      <c r="F4874" s="25"/>
      <c r="G4874" s="25"/>
      <c r="H4874" s="15"/>
      <c r="I4874" s="15"/>
    </row>
    <row r="4875" ht="36" customHeight="1" spans="1:9">
      <c r="A4875" s="8" t="s">
        <v>33924</v>
      </c>
      <c r="B4875" s="22" t="s">
        <v>10647</v>
      </c>
      <c r="C4875" s="12" t="s">
        <v>448</v>
      </c>
      <c r="D4875" s="8" t="s">
        <v>33925</v>
      </c>
      <c r="E4875" s="10" t="s">
        <v>22732</v>
      </c>
      <c r="F4875" s="25"/>
      <c r="G4875" s="25"/>
      <c r="H4875" s="15"/>
      <c r="I4875" s="15"/>
    </row>
    <row r="4876" ht="36" customHeight="1" spans="1:9">
      <c r="A4876" s="8" t="s">
        <v>33926</v>
      </c>
      <c r="B4876" s="22" t="s">
        <v>10648</v>
      </c>
      <c r="C4876" s="12" t="s">
        <v>448</v>
      </c>
      <c r="D4876" s="8" t="s">
        <v>33927</v>
      </c>
      <c r="E4876" s="10" t="s">
        <v>22732</v>
      </c>
      <c r="F4876" s="25"/>
      <c r="G4876" s="25"/>
      <c r="H4876" s="15"/>
      <c r="I4876" s="15"/>
    </row>
    <row r="4877" ht="36" customHeight="1" spans="1:9">
      <c r="A4877" s="8" t="s">
        <v>33928</v>
      </c>
      <c r="B4877" s="22" t="s">
        <v>10649</v>
      </c>
      <c r="C4877" s="12" t="s">
        <v>448</v>
      </c>
      <c r="D4877" s="8" t="s">
        <v>33929</v>
      </c>
      <c r="E4877" s="10" t="s">
        <v>22732</v>
      </c>
      <c r="F4877" s="25"/>
      <c r="G4877" s="25"/>
      <c r="H4877" s="15"/>
      <c r="I4877" s="15"/>
    </row>
    <row r="4878" ht="36" customHeight="1" spans="1:9">
      <c r="A4878" s="8" t="s">
        <v>33930</v>
      </c>
      <c r="B4878" s="22" t="s">
        <v>33931</v>
      </c>
      <c r="C4878" s="12" t="s">
        <v>448</v>
      </c>
      <c r="D4878" s="8" t="s">
        <v>33932</v>
      </c>
      <c r="E4878" s="10" t="s">
        <v>22732</v>
      </c>
      <c r="F4878" s="25"/>
      <c r="G4878" s="25"/>
      <c r="H4878" s="15"/>
      <c r="I4878" s="15"/>
    </row>
    <row r="4879" ht="36" customHeight="1" spans="1:9">
      <c r="A4879" s="8" t="s">
        <v>33933</v>
      </c>
      <c r="B4879" s="22" t="s">
        <v>33934</v>
      </c>
      <c r="C4879" s="12" t="s">
        <v>448</v>
      </c>
      <c r="D4879" s="8" t="s">
        <v>33935</v>
      </c>
      <c r="E4879" s="10" t="s">
        <v>22732</v>
      </c>
      <c r="F4879" s="25"/>
      <c r="G4879" s="25"/>
      <c r="H4879" s="15"/>
      <c r="I4879" s="15"/>
    </row>
    <row r="4880" ht="24" customHeight="1" spans="1:9">
      <c r="A4880" s="8" t="s">
        <v>33936</v>
      </c>
      <c r="B4880" s="22" t="s">
        <v>10652</v>
      </c>
      <c r="C4880" s="12" t="s">
        <v>448</v>
      </c>
      <c r="D4880" s="8" t="s">
        <v>33937</v>
      </c>
      <c r="E4880" s="10" t="s">
        <v>22732</v>
      </c>
      <c r="F4880" s="25"/>
      <c r="G4880" s="25"/>
      <c r="H4880" s="15"/>
      <c r="I4880" s="15"/>
    </row>
    <row r="4881" ht="24" customHeight="1" spans="1:9">
      <c r="A4881" s="8" t="s">
        <v>33938</v>
      </c>
      <c r="B4881" s="22" t="s">
        <v>10653</v>
      </c>
      <c r="C4881" s="12" t="s">
        <v>448</v>
      </c>
      <c r="D4881" s="8" t="s">
        <v>33939</v>
      </c>
      <c r="E4881" s="10" t="s">
        <v>22732</v>
      </c>
      <c r="F4881" s="25"/>
      <c r="G4881" s="25"/>
      <c r="H4881" s="15"/>
      <c r="I4881" s="15"/>
    </row>
    <row r="4882" ht="24" customHeight="1" spans="1:9">
      <c r="A4882" s="8" t="s">
        <v>33940</v>
      </c>
      <c r="B4882" s="22" t="s">
        <v>10654</v>
      </c>
      <c r="C4882" s="12" t="s">
        <v>448</v>
      </c>
      <c r="D4882" s="8" t="s">
        <v>33941</v>
      </c>
      <c r="E4882" s="10" t="s">
        <v>22732</v>
      </c>
      <c r="F4882" s="25"/>
      <c r="G4882" s="25"/>
      <c r="H4882" s="15"/>
      <c r="I4882" s="15"/>
    </row>
    <row r="4883" ht="24" customHeight="1" spans="1:9">
      <c r="A4883" s="8" t="s">
        <v>33942</v>
      </c>
      <c r="B4883" s="22" t="s">
        <v>10655</v>
      </c>
      <c r="C4883" s="12" t="s">
        <v>448</v>
      </c>
      <c r="D4883" s="8" t="s">
        <v>33943</v>
      </c>
      <c r="E4883" s="10" t="s">
        <v>22732</v>
      </c>
      <c r="F4883" s="25"/>
      <c r="G4883" s="25"/>
      <c r="H4883" s="15"/>
      <c r="I4883" s="15"/>
    </row>
    <row r="4884" ht="24" customHeight="1" spans="1:9">
      <c r="A4884" s="8" t="s">
        <v>33944</v>
      </c>
      <c r="B4884" s="22" t="s">
        <v>10656</v>
      </c>
      <c r="C4884" s="12" t="s">
        <v>448</v>
      </c>
      <c r="D4884" s="8" t="s">
        <v>33945</v>
      </c>
      <c r="E4884" s="10" t="s">
        <v>22732</v>
      </c>
      <c r="F4884" s="25"/>
      <c r="G4884" s="25"/>
      <c r="H4884" s="15"/>
      <c r="I4884" s="15"/>
    </row>
    <row r="4885" ht="24" customHeight="1" spans="1:9">
      <c r="A4885" s="8" t="s">
        <v>33946</v>
      </c>
      <c r="B4885" s="22" t="s">
        <v>10657</v>
      </c>
      <c r="C4885" s="12" t="s">
        <v>448</v>
      </c>
      <c r="D4885" s="8" t="s">
        <v>33947</v>
      </c>
      <c r="E4885" s="10" t="s">
        <v>22732</v>
      </c>
      <c r="F4885" s="25"/>
      <c r="G4885" s="25"/>
      <c r="H4885" s="15"/>
      <c r="I4885" s="15"/>
    </row>
    <row r="4886" ht="24" customHeight="1" spans="1:9">
      <c r="A4886" s="8" t="s">
        <v>33948</v>
      </c>
      <c r="B4886" s="22" t="s">
        <v>10658</v>
      </c>
      <c r="C4886" s="12" t="s">
        <v>448</v>
      </c>
      <c r="D4886" s="8" t="s">
        <v>33949</v>
      </c>
      <c r="E4886" s="10" t="s">
        <v>22732</v>
      </c>
      <c r="F4886" s="25"/>
      <c r="G4886" s="25"/>
      <c r="H4886" s="15"/>
      <c r="I4886" s="15"/>
    </row>
    <row r="4887" ht="24" customHeight="1" spans="1:9">
      <c r="A4887" s="8" t="s">
        <v>33950</v>
      </c>
      <c r="B4887" s="22" t="s">
        <v>10659</v>
      </c>
      <c r="C4887" s="12" t="s">
        <v>448</v>
      </c>
      <c r="D4887" s="8" t="s">
        <v>29341</v>
      </c>
      <c r="E4887" s="10" t="s">
        <v>22732</v>
      </c>
      <c r="F4887" s="25"/>
      <c r="G4887" s="25"/>
      <c r="H4887" s="15"/>
      <c r="I4887" s="15"/>
    </row>
    <row r="4888" ht="24" customHeight="1" spans="1:9">
      <c r="A4888" s="8" t="s">
        <v>33951</v>
      </c>
      <c r="B4888" s="22" t="s">
        <v>10660</v>
      </c>
      <c r="C4888" s="12" t="s">
        <v>448</v>
      </c>
      <c r="D4888" s="8" t="s">
        <v>33952</v>
      </c>
      <c r="E4888" s="10" t="s">
        <v>22732</v>
      </c>
      <c r="F4888" s="25"/>
      <c r="G4888" s="25"/>
      <c r="H4888" s="15"/>
      <c r="I4888" s="15"/>
    </row>
    <row r="4889" ht="24" customHeight="1" spans="1:9">
      <c r="A4889" s="8" t="s">
        <v>33953</v>
      </c>
      <c r="B4889" s="22" t="s">
        <v>10661</v>
      </c>
      <c r="C4889" s="12" t="s">
        <v>448</v>
      </c>
      <c r="D4889" s="8" t="s">
        <v>33954</v>
      </c>
      <c r="E4889" s="10" t="s">
        <v>22732</v>
      </c>
      <c r="F4889" s="25"/>
      <c r="G4889" s="25"/>
      <c r="H4889" s="15"/>
      <c r="I4889" s="15"/>
    </row>
    <row r="4890" ht="24" customHeight="1" spans="1:9">
      <c r="A4890" s="8" t="s">
        <v>33955</v>
      </c>
      <c r="B4890" s="22" t="s">
        <v>10662</v>
      </c>
      <c r="C4890" s="12" t="s">
        <v>448</v>
      </c>
      <c r="D4890" s="8" t="s">
        <v>33956</v>
      </c>
      <c r="E4890" s="10" t="s">
        <v>22732</v>
      </c>
      <c r="F4890" s="25"/>
      <c r="G4890" s="25"/>
      <c r="H4890" s="15"/>
      <c r="I4890" s="15"/>
    </row>
    <row r="4891" ht="24" customHeight="1" spans="1:9">
      <c r="A4891" s="8" t="s">
        <v>33957</v>
      </c>
      <c r="B4891" s="22" t="s">
        <v>10663</v>
      </c>
      <c r="C4891" s="12" t="s">
        <v>448</v>
      </c>
      <c r="D4891" s="8" t="s">
        <v>33958</v>
      </c>
      <c r="E4891" s="10" t="s">
        <v>22732</v>
      </c>
      <c r="F4891" s="25"/>
      <c r="G4891" s="25"/>
      <c r="H4891" s="15"/>
      <c r="I4891" s="15"/>
    </row>
    <row r="4892" ht="24" customHeight="1" spans="1:9">
      <c r="A4892" s="8" t="s">
        <v>33959</v>
      </c>
      <c r="B4892" s="22" t="s">
        <v>10664</v>
      </c>
      <c r="C4892" s="12" t="s">
        <v>448</v>
      </c>
      <c r="D4892" s="8" t="s">
        <v>33960</v>
      </c>
      <c r="E4892" s="10" t="s">
        <v>22732</v>
      </c>
      <c r="F4892" s="25"/>
      <c r="G4892" s="25"/>
      <c r="H4892" s="15"/>
      <c r="I4892" s="15"/>
    </row>
    <row r="4893" ht="24" customHeight="1" spans="1:9">
      <c r="A4893" s="8" t="s">
        <v>33961</v>
      </c>
      <c r="B4893" s="22" t="s">
        <v>10665</v>
      </c>
      <c r="C4893" s="12" t="s">
        <v>448</v>
      </c>
      <c r="D4893" s="8" t="s">
        <v>33962</v>
      </c>
      <c r="E4893" s="10" t="s">
        <v>22732</v>
      </c>
      <c r="F4893" s="25"/>
      <c r="G4893" s="25"/>
      <c r="H4893" s="15"/>
      <c r="I4893" s="15"/>
    </row>
    <row r="4894" ht="24" customHeight="1" spans="1:9">
      <c r="A4894" s="8" t="s">
        <v>33963</v>
      </c>
      <c r="B4894" s="22" t="s">
        <v>10666</v>
      </c>
      <c r="C4894" s="12" t="s">
        <v>448</v>
      </c>
      <c r="D4894" s="8" t="s">
        <v>33964</v>
      </c>
      <c r="E4894" s="10" t="s">
        <v>22732</v>
      </c>
      <c r="F4894" s="25"/>
      <c r="G4894" s="25"/>
      <c r="H4894" s="15"/>
      <c r="I4894" s="15"/>
    </row>
    <row r="4895" ht="24" customHeight="1" spans="1:9">
      <c r="A4895" s="8" t="s">
        <v>33965</v>
      </c>
      <c r="B4895" s="22" t="s">
        <v>10667</v>
      </c>
      <c r="C4895" s="12" t="s">
        <v>448</v>
      </c>
      <c r="D4895" s="8" t="s">
        <v>33966</v>
      </c>
      <c r="E4895" s="10" t="s">
        <v>22732</v>
      </c>
      <c r="F4895" s="25"/>
      <c r="G4895" s="25"/>
      <c r="H4895" s="15"/>
      <c r="I4895" s="15"/>
    </row>
    <row r="4896" ht="24" customHeight="1" spans="1:9">
      <c r="A4896" s="8" t="s">
        <v>33967</v>
      </c>
      <c r="B4896" s="22" t="s">
        <v>33968</v>
      </c>
      <c r="C4896" s="12" t="s">
        <v>448</v>
      </c>
      <c r="D4896" s="8" t="s">
        <v>29341</v>
      </c>
      <c r="E4896" s="10" t="s">
        <v>22732</v>
      </c>
      <c r="F4896" s="25"/>
      <c r="G4896" s="25"/>
      <c r="H4896" s="15"/>
      <c r="I4896" s="15"/>
    </row>
    <row r="4897" ht="24" customHeight="1" spans="1:9">
      <c r="A4897" s="8" t="s">
        <v>33969</v>
      </c>
      <c r="B4897" s="22" t="s">
        <v>33970</v>
      </c>
      <c r="C4897" s="12" t="s">
        <v>448</v>
      </c>
      <c r="D4897" s="8" t="s">
        <v>27581</v>
      </c>
      <c r="E4897" s="10" t="s">
        <v>22732</v>
      </c>
      <c r="F4897" s="25"/>
      <c r="G4897" s="25"/>
      <c r="H4897" s="15"/>
      <c r="I4897" s="15"/>
    </row>
    <row r="4898" ht="24" customHeight="1" spans="1:9">
      <c r="A4898" s="8" t="s">
        <v>33971</v>
      </c>
      <c r="B4898" s="22" t="s">
        <v>33972</v>
      </c>
      <c r="C4898" s="12" t="s">
        <v>448</v>
      </c>
      <c r="D4898" s="8" t="s">
        <v>33973</v>
      </c>
      <c r="E4898" s="10" t="s">
        <v>22732</v>
      </c>
      <c r="F4898" s="25"/>
      <c r="G4898" s="25"/>
      <c r="H4898" s="15"/>
      <c r="I4898" s="15"/>
    </row>
    <row r="4899" ht="24" customHeight="1" spans="1:9">
      <c r="A4899" s="8" t="s">
        <v>33974</v>
      </c>
      <c r="B4899" s="22" t="s">
        <v>33975</v>
      </c>
      <c r="C4899" s="12" t="s">
        <v>448</v>
      </c>
      <c r="D4899" s="8" t="s">
        <v>33976</v>
      </c>
      <c r="E4899" s="10" t="s">
        <v>22732</v>
      </c>
      <c r="F4899" s="25"/>
      <c r="G4899" s="25"/>
      <c r="H4899" s="15"/>
      <c r="I4899" s="15"/>
    </row>
    <row r="4900" ht="24" customHeight="1" spans="1:9">
      <c r="A4900" s="8" t="s">
        <v>33977</v>
      </c>
      <c r="B4900" s="22" t="s">
        <v>33978</v>
      </c>
      <c r="C4900" s="12" t="s">
        <v>448</v>
      </c>
      <c r="D4900" s="8" t="s">
        <v>33979</v>
      </c>
      <c r="E4900" s="10" t="s">
        <v>22732</v>
      </c>
      <c r="F4900" s="25"/>
      <c r="G4900" s="25"/>
      <c r="H4900" s="15"/>
      <c r="I4900" s="15"/>
    </row>
    <row r="4901" ht="24" customHeight="1" spans="1:9">
      <c r="A4901" s="8" t="s">
        <v>33980</v>
      </c>
      <c r="B4901" s="22" t="s">
        <v>33981</v>
      </c>
      <c r="C4901" s="12" t="s">
        <v>448</v>
      </c>
      <c r="D4901" s="8" t="s">
        <v>33982</v>
      </c>
      <c r="E4901" s="10" t="s">
        <v>22732</v>
      </c>
      <c r="F4901" s="25"/>
      <c r="G4901" s="25"/>
      <c r="H4901" s="15"/>
      <c r="I4901" s="15"/>
    </row>
    <row r="4902" ht="24" customHeight="1" spans="1:9">
      <c r="A4902" s="8" t="s">
        <v>33983</v>
      </c>
      <c r="B4902" s="22" t="s">
        <v>10673</v>
      </c>
      <c r="C4902" s="12" t="s">
        <v>448</v>
      </c>
      <c r="D4902" s="8" t="s">
        <v>33984</v>
      </c>
      <c r="E4902" s="10" t="s">
        <v>22732</v>
      </c>
      <c r="F4902" s="25"/>
      <c r="G4902" s="25"/>
      <c r="H4902" s="15"/>
      <c r="I4902" s="15"/>
    </row>
    <row r="4903" ht="24" customHeight="1" spans="1:9">
      <c r="A4903" s="8" t="s">
        <v>33985</v>
      </c>
      <c r="B4903" s="22" t="s">
        <v>10674</v>
      </c>
      <c r="C4903" s="12" t="s">
        <v>448</v>
      </c>
      <c r="D4903" s="8" t="s">
        <v>25303</v>
      </c>
      <c r="E4903" s="10" t="s">
        <v>22732</v>
      </c>
      <c r="F4903" s="25"/>
      <c r="G4903" s="25"/>
      <c r="H4903" s="15"/>
      <c r="I4903" s="15"/>
    </row>
    <row r="4904" ht="24" customHeight="1" spans="1:9">
      <c r="A4904" s="8" t="s">
        <v>33986</v>
      </c>
      <c r="B4904" s="22" t="s">
        <v>10675</v>
      </c>
      <c r="C4904" s="12" t="s">
        <v>448</v>
      </c>
      <c r="D4904" s="8" t="s">
        <v>33987</v>
      </c>
      <c r="E4904" s="10" t="s">
        <v>22732</v>
      </c>
      <c r="F4904" s="25"/>
      <c r="G4904" s="25"/>
      <c r="H4904" s="15"/>
      <c r="I4904" s="15"/>
    </row>
    <row r="4905" ht="24" customHeight="1" spans="1:9">
      <c r="A4905" s="8" t="s">
        <v>33988</v>
      </c>
      <c r="B4905" s="22" t="s">
        <v>10676</v>
      </c>
      <c r="C4905" s="12" t="s">
        <v>448</v>
      </c>
      <c r="D4905" s="8" t="s">
        <v>33989</v>
      </c>
      <c r="E4905" s="10" t="s">
        <v>22732</v>
      </c>
      <c r="F4905" s="25"/>
      <c r="G4905" s="25"/>
      <c r="H4905" s="15"/>
      <c r="I4905" s="15"/>
    </row>
    <row r="4906" ht="24" customHeight="1" spans="1:9">
      <c r="A4906" s="8" t="s">
        <v>33990</v>
      </c>
      <c r="B4906" s="22" t="s">
        <v>10677</v>
      </c>
      <c r="C4906" s="12" t="s">
        <v>448</v>
      </c>
      <c r="D4906" s="8" t="s">
        <v>33991</v>
      </c>
      <c r="E4906" s="10" t="s">
        <v>22732</v>
      </c>
      <c r="F4906" s="25"/>
      <c r="G4906" s="25"/>
      <c r="H4906" s="15"/>
      <c r="I4906" s="15"/>
    </row>
    <row r="4907" ht="24" customHeight="1" spans="1:9">
      <c r="A4907" s="8" t="s">
        <v>33992</v>
      </c>
      <c r="B4907" s="22" t="s">
        <v>10678</v>
      </c>
      <c r="C4907" s="12" t="s">
        <v>448</v>
      </c>
      <c r="D4907" s="8" t="s">
        <v>33993</v>
      </c>
      <c r="E4907" s="10" t="s">
        <v>22732</v>
      </c>
      <c r="F4907" s="25"/>
      <c r="G4907" s="25"/>
      <c r="H4907" s="15"/>
      <c r="I4907" s="15"/>
    </row>
    <row r="4908" ht="24" customHeight="1" spans="1:9">
      <c r="A4908" s="8" t="s">
        <v>33994</v>
      </c>
      <c r="B4908" s="22" t="s">
        <v>10679</v>
      </c>
      <c r="C4908" s="12" t="s">
        <v>448</v>
      </c>
      <c r="D4908" s="8" t="s">
        <v>33995</v>
      </c>
      <c r="E4908" s="10" t="s">
        <v>22732</v>
      </c>
      <c r="F4908" s="25"/>
      <c r="G4908" s="25"/>
      <c r="H4908" s="15"/>
      <c r="I4908" s="15"/>
    </row>
    <row r="4909" ht="24" customHeight="1" spans="1:9">
      <c r="A4909" s="8" t="s">
        <v>33996</v>
      </c>
      <c r="B4909" s="22" t="s">
        <v>10680</v>
      </c>
      <c r="C4909" s="12" t="s">
        <v>448</v>
      </c>
      <c r="D4909" s="8" t="s">
        <v>33997</v>
      </c>
      <c r="E4909" s="10" t="s">
        <v>22732</v>
      </c>
      <c r="F4909" s="25"/>
      <c r="G4909" s="25"/>
      <c r="H4909" s="15"/>
      <c r="I4909" s="15"/>
    </row>
    <row r="4910" ht="24" customHeight="1" spans="1:9">
      <c r="A4910" s="8" t="s">
        <v>33998</v>
      </c>
      <c r="B4910" s="22" t="s">
        <v>10681</v>
      </c>
      <c r="C4910" s="12" t="s">
        <v>448</v>
      </c>
      <c r="D4910" s="8" t="s">
        <v>33999</v>
      </c>
      <c r="E4910" s="10" t="s">
        <v>22732</v>
      </c>
      <c r="F4910" s="25"/>
      <c r="G4910" s="25"/>
      <c r="H4910" s="15"/>
      <c r="I4910" s="15"/>
    </row>
    <row r="4911" ht="24" customHeight="1" spans="1:9">
      <c r="A4911" s="8" t="s">
        <v>34000</v>
      </c>
      <c r="B4911" s="22" t="s">
        <v>10682</v>
      </c>
      <c r="C4911" s="12" t="s">
        <v>448</v>
      </c>
      <c r="D4911" s="8" t="s">
        <v>34001</v>
      </c>
      <c r="E4911" s="10" t="s">
        <v>22732</v>
      </c>
      <c r="F4911" s="25"/>
      <c r="G4911" s="25"/>
      <c r="H4911" s="15"/>
      <c r="I4911" s="15"/>
    </row>
    <row r="4912" ht="24" customHeight="1" spans="1:9">
      <c r="A4912" s="8" t="s">
        <v>34002</v>
      </c>
      <c r="B4912" s="22" t="s">
        <v>10683</v>
      </c>
      <c r="C4912" s="12" t="s">
        <v>448</v>
      </c>
      <c r="D4912" s="8" t="s">
        <v>34003</v>
      </c>
      <c r="E4912" s="10" t="s">
        <v>22732</v>
      </c>
      <c r="F4912" s="25"/>
      <c r="G4912" s="25"/>
      <c r="H4912" s="15"/>
      <c r="I4912" s="15"/>
    </row>
    <row r="4913" ht="24" customHeight="1" spans="1:9">
      <c r="A4913" s="8" t="s">
        <v>34004</v>
      </c>
      <c r="B4913" s="22" t="s">
        <v>10684</v>
      </c>
      <c r="C4913" s="12" t="s">
        <v>448</v>
      </c>
      <c r="D4913" s="8" t="s">
        <v>34005</v>
      </c>
      <c r="E4913" s="10" t="s">
        <v>22732</v>
      </c>
      <c r="F4913" s="25"/>
      <c r="G4913" s="25"/>
      <c r="H4913" s="15"/>
      <c r="I4913" s="15"/>
    </row>
    <row r="4914" ht="24" customHeight="1" spans="1:9">
      <c r="A4914" s="8" t="s">
        <v>34006</v>
      </c>
      <c r="B4914" s="22" t="s">
        <v>10685</v>
      </c>
      <c r="C4914" s="12" t="s">
        <v>448</v>
      </c>
      <c r="D4914" s="8" t="s">
        <v>34007</v>
      </c>
      <c r="E4914" s="10" t="s">
        <v>22732</v>
      </c>
      <c r="F4914" s="25"/>
      <c r="G4914" s="25"/>
      <c r="H4914" s="15"/>
      <c r="I4914" s="15"/>
    </row>
    <row r="4915" ht="24" customHeight="1" spans="1:9">
      <c r="A4915" s="8" t="s">
        <v>34008</v>
      </c>
      <c r="B4915" s="22" t="s">
        <v>10686</v>
      </c>
      <c r="C4915" s="12" t="s">
        <v>448</v>
      </c>
      <c r="D4915" s="8" t="s">
        <v>33993</v>
      </c>
      <c r="E4915" s="10" t="s">
        <v>22732</v>
      </c>
      <c r="F4915" s="25"/>
      <c r="G4915" s="25"/>
      <c r="H4915" s="15"/>
      <c r="I4915" s="15"/>
    </row>
    <row r="4916" ht="24" customHeight="1" spans="1:9">
      <c r="A4916" s="8" t="s">
        <v>34009</v>
      </c>
      <c r="B4916" s="22" t="s">
        <v>10687</v>
      </c>
      <c r="C4916" s="12" t="s">
        <v>448</v>
      </c>
      <c r="D4916" s="8" t="s">
        <v>34010</v>
      </c>
      <c r="E4916" s="10" t="s">
        <v>22732</v>
      </c>
      <c r="F4916" s="25"/>
      <c r="G4916" s="25"/>
      <c r="H4916" s="15"/>
      <c r="I4916" s="15"/>
    </row>
    <row r="4917" ht="24" customHeight="1" spans="1:9">
      <c r="A4917" s="8" t="s">
        <v>34011</v>
      </c>
      <c r="B4917" s="22" t="s">
        <v>10688</v>
      </c>
      <c r="C4917" s="12" t="s">
        <v>448</v>
      </c>
      <c r="D4917" s="8" t="s">
        <v>34012</v>
      </c>
      <c r="E4917" s="10" t="s">
        <v>22732</v>
      </c>
      <c r="F4917" s="25"/>
      <c r="G4917" s="25"/>
      <c r="H4917" s="15"/>
      <c r="I4917" s="15"/>
    </row>
    <row r="4918" ht="24" customHeight="1" spans="1:9">
      <c r="A4918" s="8" t="s">
        <v>34013</v>
      </c>
      <c r="B4918" s="22" t="s">
        <v>34014</v>
      </c>
      <c r="C4918" s="12" t="s">
        <v>448</v>
      </c>
      <c r="D4918" s="8" t="s">
        <v>34015</v>
      </c>
      <c r="E4918" s="10" t="s">
        <v>22732</v>
      </c>
      <c r="F4918" s="25"/>
      <c r="G4918" s="25"/>
      <c r="H4918" s="15"/>
      <c r="I4918" s="15"/>
    </row>
    <row r="4919" ht="24" customHeight="1" spans="1:9">
      <c r="A4919" s="8" t="s">
        <v>34016</v>
      </c>
      <c r="B4919" s="22" t="s">
        <v>34017</v>
      </c>
      <c r="C4919" s="12" t="s">
        <v>448</v>
      </c>
      <c r="D4919" s="8" t="s">
        <v>34018</v>
      </c>
      <c r="E4919" s="10" t="s">
        <v>22732</v>
      </c>
      <c r="F4919" s="25"/>
      <c r="G4919" s="25"/>
      <c r="H4919" s="15"/>
      <c r="I4919" s="15"/>
    </row>
    <row r="4920" ht="24" customHeight="1" spans="1:9">
      <c r="A4920" s="8" t="s">
        <v>34019</v>
      </c>
      <c r="B4920" s="22" t="s">
        <v>34020</v>
      </c>
      <c r="C4920" s="12" t="s">
        <v>448</v>
      </c>
      <c r="D4920" s="8" t="s">
        <v>34021</v>
      </c>
      <c r="E4920" s="10" t="s">
        <v>22732</v>
      </c>
      <c r="F4920" s="25"/>
      <c r="G4920" s="25"/>
      <c r="H4920" s="15"/>
      <c r="I4920" s="15"/>
    </row>
    <row r="4921" ht="24" customHeight="1" spans="1:9">
      <c r="A4921" s="8" t="s">
        <v>34022</v>
      </c>
      <c r="B4921" s="22" t="s">
        <v>34023</v>
      </c>
      <c r="C4921" s="12" t="s">
        <v>448</v>
      </c>
      <c r="D4921" s="8" t="s">
        <v>34024</v>
      </c>
      <c r="E4921" s="10" t="s">
        <v>22732</v>
      </c>
      <c r="F4921" s="25"/>
      <c r="G4921" s="25"/>
      <c r="H4921" s="15"/>
      <c r="I4921" s="15"/>
    </row>
    <row r="4922" ht="24" customHeight="1" spans="1:9">
      <c r="A4922" s="8" t="s">
        <v>34025</v>
      </c>
      <c r="B4922" s="22" t="s">
        <v>34026</v>
      </c>
      <c r="C4922" s="12" t="s">
        <v>448</v>
      </c>
      <c r="D4922" s="8" t="s">
        <v>34027</v>
      </c>
      <c r="E4922" s="10" t="s">
        <v>22732</v>
      </c>
      <c r="F4922" s="25"/>
      <c r="G4922" s="25"/>
      <c r="H4922" s="15"/>
      <c r="I4922" s="15"/>
    </row>
    <row r="4923" ht="24" customHeight="1" spans="1:9">
      <c r="A4923" s="8" t="s">
        <v>34028</v>
      </c>
      <c r="B4923" s="22" t="s">
        <v>34029</v>
      </c>
      <c r="C4923" s="12" t="s">
        <v>448</v>
      </c>
      <c r="D4923" s="8" t="s">
        <v>34030</v>
      </c>
      <c r="E4923" s="10" t="s">
        <v>22732</v>
      </c>
      <c r="F4923" s="25"/>
      <c r="G4923" s="25"/>
      <c r="H4923" s="15"/>
      <c r="I4923" s="15"/>
    </row>
    <row r="4924" ht="24" customHeight="1" spans="1:9">
      <c r="A4924" s="8" t="s">
        <v>34031</v>
      </c>
      <c r="B4924" s="22" t="s">
        <v>34032</v>
      </c>
      <c r="C4924" s="12" t="s">
        <v>448</v>
      </c>
      <c r="D4924" s="8" t="s">
        <v>34033</v>
      </c>
      <c r="E4924" s="10" t="s">
        <v>22732</v>
      </c>
      <c r="F4924" s="25"/>
      <c r="G4924" s="25"/>
      <c r="H4924" s="15"/>
      <c r="I4924" s="15"/>
    </row>
    <row r="4925" ht="24" customHeight="1" spans="1:9">
      <c r="A4925" s="8" t="s">
        <v>34034</v>
      </c>
      <c r="B4925" s="22" t="s">
        <v>34035</v>
      </c>
      <c r="C4925" s="12" t="s">
        <v>448</v>
      </c>
      <c r="D4925" s="8" t="s">
        <v>34036</v>
      </c>
      <c r="E4925" s="10" t="s">
        <v>22732</v>
      </c>
      <c r="F4925" s="25"/>
      <c r="G4925" s="25"/>
      <c r="H4925" s="15"/>
      <c r="I4925" s="15"/>
    </row>
    <row r="4926" ht="24" customHeight="1" spans="1:9">
      <c r="A4926" s="8" t="s">
        <v>34037</v>
      </c>
      <c r="B4926" s="22" t="s">
        <v>34038</v>
      </c>
      <c r="C4926" s="12" t="s">
        <v>448</v>
      </c>
      <c r="D4926" s="8" t="s">
        <v>34039</v>
      </c>
      <c r="E4926" s="10" t="s">
        <v>22732</v>
      </c>
      <c r="F4926" s="25"/>
      <c r="G4926" s="25"/>
      <c r="H4926" s="15"/>
      <c r="I4926" s="15"/>
    </row>
    <row r="4927" ht="24" customHeight="1" spans="1:9">
      <c r="A4927" s="8" t="s">
        <v>34040</v>
      </c>
      <c r="B4927" s="22" t="s">
        <v>34041</v>
      </c>
      <c r="C4927" s="12" t="s">
        <v>448</v>
      </c>
      <c r="D4927" s="8" t="s">
        <v>34042</v>
      </c>
      <c r="E4927" s="10" t="s">
        <v>22732</v>
      </c>
      <c r="F4927" s="25"/>
      <c r="G4927" s="25"/>
      <c r="H4927" s="15"/>
      <c r="I4927" s="15"/>
    </row>
    <row r="4928" ht="24" customHeight="1" spans="1:9">
      <c r="A4928" s="8" t="s">
        <v>34043</v>
      </c>
      <c r="B4928" s="22" t="s">
        <v>34044</v>
      </c>
      <c r="C4928" s="12" t="s">
        <v>448</v>
      </c>
      <c r="D4928" s="8" t="s">
        <v>34045</v>
      </c>
      <c r="E4928" s="10" t="s">
        <v>22732</v>
      </c>
      <c r="F4928" s="25"/>
      <c r="G4928" s="25"/>
      <c r="H4928" s="15"/>
      <c r="I4928" s="15"/>
    </row>
    <row r="4929" ht="24" customHeight="1" spans="1:9">
      <c r="A4929" s="8" t="s">
        <v>34046</v>
      </c>
      <c r="B4929" s="22" t="s">
        <v>34047</v>
      </c>
      <c r="C4929" s="12" t="s">
        <v>448</v>
      </c>
      <c r="D4929" s="8" t="s">
        <v>34048</v>
      </c>
      <c r="E4929" s="10" t="s">
        <v>22732</v>
      </c>
      <c r="F4929" s="25"/>
      <c r="G4929" s="25"/>
      <c r="H4929" s="15"/>
      <c r="I4929" s="15"/>
    </row>
    <row r="4930" ht="24" customHeight="1" spans="1:9">
      <c r="A4930" s="8" t="s">
        <v>34049</v>
      </c>
      <c r="B4930" s="22" t="s">
        <v>34050</v>
      </c>
      <c r="C4930" s="12" t="s">
        <v>448</v>
      </c>
      <c r="D4930" s="8" t="s">
        <v>34051</v>
      </c>
      <c r="E4930" s="10" t="s">
        <v>22732</v>
      </c>
      <c r="F4930" s="25"/>
      <c r="G4930" s="25"/>
      <c r="H4930" s="15"/>
      <c r="I4930" s="15"/>
    </row>
    <row r="4931" ht="24" customHeight="1" spans="1:9">
      <c r="A4931" s="8" t="s">
        <v>34052</v>
      </c>
      <c r="B4931" s="22" t="s">
        <v>34053</v>
      </c>
      <c r="C4931" s="12" t="s">
        <v>448</v>
      </c>
      <c r="D4931" s="8" t="s">
        <v>34054</v>
      </c>
      <c r="E4931" s="10" t="s">
        <v>22732</v>
      </c>
      <c r="F4931" s="25"/>
      <c r="G4931" s="25"/>
      <c r="H4931" s="15"/>
      <c r="I4931" s="15"/>
    </row>
    <row r="4932" ht="24" customHeight="1" spans="1:9">
      <c r="A4932" s="8" t="s">
        <v>34055</v>
      </c>
      <c r="B4932" s="22" t="s">
        <v>34056</v>
      </c>
      <c r="C4932" s="12" t="s">
        <v>448</v>
      </c>
      <c r="D4932" s="8" t="s">
        <v>34057</v>
      </c>
      <c r="E4932" s="10" t="s">
        <v>22732</v>
      </c>
      <c r="F4932" s="25"/>
      <c r="G4932" s="25"/>
      <c r="H4932" s="15"/>
      <c r="I4932" s="15"/>
    </row>
    <row r="4933" ht="24" customHeight="1" spans="1:9">
      <c r="A4933" s="8" t="s">
        <v>34058</v>
      </c>
      <c r="B4933" s="22" t="s">
        <v>34059</v>
      </c>
      <c r="C4933" s="12" t="s">
        <v>448</v>
      </c>
      <c r="D4933" s="8" t="s">
        <v>34060</v>
      </c>
      <c r="E4933" s="10" t="s">
        <v>22732</v>
      </c>
      <c r="F4933" s="25"/>
      <c r="G4933" s="25"/>
      <c r="H4933" s="15"/>
      <c r="I4933" s="15"/>
    </row>
    <row r="4934" ht="24" customHeight="1" spans="1:9">
      <c r="A4934" s="8" t="s">
        <v>34061</v>
      </c>
      <c r="B4934" s="22" t="s">
        <v>34062</v>
      </c>
      <c r="C4934" s="12" t="s">
        <v>448</v>
      </c>
      <c r="D4934" s="8" t="s">
        <v>34063</v>
      </c>
      <c r="E4934" s="10" t="s">
        <v>22732</v>
      </c>
      <c r="F4934" s="25"/>
      <c r="G4934" s="25"/>
      <c r="H4934" s="15"/>
      <c r="I4934" s="15"/>
    </row>
    <row r="4935" ht="24" customHeight="1" spans="1:9">
      <c r="A4935" s="8" t="s">
        <v>34064</v>
      </c>
      <c r="B4935" s="22" t="s">
        <v>34065</v>
      </c>
      <c r="C4935" s="12" t="s">
        <v>448</v>
      </c>
      <c r="D4935" s="8" t="s">
        <v>34066</v>
      </c>
      <c r="E4935" s="10" t="s">
        <v>22732</v>
      </c>
      <c r="F4935" s="25"/>
      <c r="G4935" s="25"/>
      <c r="H4935" s="15"/>
      <c r="I4935" s="15"/>
    </row>
    <row r="4936" ht="24" customHeight="1" spans="1:9">
      <c r="A4936" s="8" t="s">
        <v>34067</v>
      </c>
      <c r="B4936" s="22" t="s">
        <v>34068</v>
      </c>
      <c r="C4936" s="12" t="s">
        <v>448</v>
      </c>
      <c r="D4936" s="8" t="s">
        <v>34069</v>
      </c>
      <c r="E4936" s="10" t="s">
        <v>22732</v>
      </c>
      <c r="F4936" s="25"/>
      <c r="G4936" s="25"/>
      <c r="H4936" s="15"/>
      <c r="I4936" s="15"/>
    </row>
    <row r="4937" ht="24" customHeight="1" spans="1:9">
      <c r="A4937" s="8" t="s">
        <v>34070</v>
      </c>
      <c r="B4937" s="22" t="s">
        <v>34071</v>
      </c>
      <c r="C4937" s="12" t="s">
        <v>448</v>
      </c>
      <c r="D4937" s="8" t="s">
        <v>34072</v>
      </c>
      <c r="E4937" s="10" t="s">
        <v>22732</v>
      </c>
      <c r="F4937" s="25"/>
      <c r="G4937" s="25"/>
      <c r="H4937" s="15"/>
      <c r="I4937" s="15"/>
    </row>
    <row r="4938" ht="24" customHeight="1" spans="1:9">
      <c r="A4938" s="8" t="s">
        <v>34073</v>
      </c>
      <c r="B4938" s="22" t="s">
        <v>34074</v>
      </c>
      <c r="C4938" s="12" t="s">
        <v>448</v>
      </c>
      <c r="D4938" s="8" t="s">
        <v>34075</v>
      </c>
      <c r="E4938" s="10" t="s">
        <v>22732</v>
      </c>
      <c r="F4938" s="25"/>
      <c r="G4938" s="25"/>
      <c r="H4938" s="15"/>
      <c r="I4938" s="15"/>
    </row>
    <row r="4939" ht="24" customHeight="1" spans="1:9">
      <c r="A4939" s="8" t="s">
        <v>34076</v>
      </c>
      <c r="B4939" s="22" t="s">
        <v>34077</v>
      </c>
      <c r="C4939" s="12" t="s">
        <v>448</v>
      </c>
      <c r="D4939" s="8" t="s">
        <v>34078</v>
      </c>
      <c r="E4939" s="10" t="s">
        <v>22732</v>
      </c>
      <c r="F4939" s="25"/>
      <c r="G4939" s="25"/>
      <c r="H4939" s="15"/>
      <c r="I4939" s="15"/>
    </row>
    <row r="4940" ht="24" customHeight="1" spans="1:9">
      <c r="A4940" s="8" t="s">
        <v>34079</v>
      </c>
      <c r="B4940" s="22" t="s">
        <v>34080</v>
      </c>
      <c r="C4940" s="12" t="s">
        <v>448</v>
      </c>
      <c r="D4940" s="8" t="s">
        <v>34081</v>
      </c>
      <c r="E4940" s="10" t="s">
        <v>22732</v>
      </c>
      <c r="F4940" s="25"/>
      <c r="G4940" s="25"/>
      <c r="H4940" s="15"/>
      <c r="I4940" s="15"/>
    </row>
    <row r="4941" ht="24" customHeight="1" spans="1:9">
      <c r="A4941" s="12" t="s">
        <v>34082</v>
      </c>
      <c r="B4941" s="22" t="s">
        <v>34083</v>
      </c>
      <c r="C4941" s="12" t="s">
        <v>448</v>
      </c>
      <c r="D4941" s="8" t="s">
        <v>34084</v>
      </c>
      <c r="E4941" s="10" t="s">
        <v>22732</v>
      </c>
      <c r="F4941" s="25"/>
      <c r="G4941" s="25"/>
      <c r="H4941" s="15"/>
      <c r="I4941" s="15"/>
    </row>
    <row r="4942" ht="24" customHeight="1" spans="1:9">
      <c r="A4942" s="12" t="s">
        <v>34085</v>
      </c>
      <c r="B4942" s="22" t="s">
        <v>34086</v>
      </c>
      <c r="C4942" s="12" t="s">
        <v>448</v>
      </c>
      <c r="D4942" s="8" t="s">
        <v>34087</v>
      </c>
      <c r="E4942" s="10" t="s">
        <v>22732</v>
      </c>
      <c r="F4942" s="25"/>
      <c r="G4942" s="25"/>
      <c r="H4942" s="15"/>
      <c r="I4942" s="15"/>
    </row>
    <row r="4943" ht="24" customHeight="1" spans="1:9">
      <c r="A4943" s="8" t="s">
        <v>34088</v>
      </c>
      <c r="B4943" s="22" t="s">
        <v>34089</v>
      </c>
      <c r="C4943" s="12" t="s">
        <v>448</v>
      </c>
      <c r="D4943" s="8" t="s">
        <v>34090</v>
      </c>
      <c r="E4943" s="10" t="s">
        <v>22732</v>
      </c>
      <c r="F4943" s="25"/>
      <c r="G4943" s="25"/>
      <c r="H4943" s="15"/>
      <c r="I4943" s="15"/>
    </row>
    <row r="4944" ht="24" customHeight="1" spans="1:9">
      <c r="A4944" s="8" t="s">
        <v>34091</v>
      </c>
      <c r="B4944" s="22" t="s">
        <v>34092</v>
      </c>
      <c r="C4944" s="12" t="s">
        <v>448</v>
      </c>
      <c r="D4944" s="8" t="s">
        <v>34093</v>
      </c>
      <c r="E4944" s="10" t="s">
        <v>22732</v>
      </c>
      <c r="F4944" s="25"/>
      <c r="G4944" s="25"/>
      <c r="H4944" s="15"/>
      <c r="I4944" s="15"/>
    </row>
    <row r="4945" ht="24" customHeight="1" spans="1:9">
      <c r="A4945" s="8" t="s">
        <v>34094</v>
      </c>
      <c r="B4945" s="22" t="s">
        <v>34095</v>
      </c>
      <c r="C4945" s="12" t="s">
        <v>448</v>
      </c>
      <c r="D4945" s="8" t="s">
        <v>34096</v>
      </c>
      <c r="E4945" s="10" t="s">
        <v>22732</v>
      </c>
      <c r="F4945" s="25"/>
      <c r="G4945" s="25"/>
      <c r="H4945" s="15"/>
      <c r="I4945" s="15"/>
    </row>
    <row r="4946" ht="24" customHeight="1" spans="1:9">
      <c r="A4946" s="8" t="s">
        <v>34097</v>
      </c>
      <c r="B4946" s="22" t="s">
        <v>34098</v>
      </c>
      <c r="C4946" s="12" t="s">
        <v>448</v>
      </c>
      <c r="D4946" s="8" t="s">
        <v>34099</v>
      </c>
      <c r="E4946" s="10" t="s">
        <v>22732</v>
      </c>
      <c r="F4946" s="25"/>
      <c r="G4946" s="25"/>
      <c r="H4946" s="15"/>
      <c r="I4946" s="15"/>
    </row>
    <row r="4947" ht="24" customHeight="1" spans="1:9">
      <c r="A4947" s="8" t="s">
        <v>34100</v>
      </c>
      <c r="B4947" s="22" t="s">
        <v>34101</v>
      </c>
      <c r="C4947" s="12" t="s">
        <v>448</v>
      </c>
      <c r="D4947" s="8" t="s">
        <v>34102</v>
      </c>
      <c r="E4947" s="10" t="s">
        <v>22732</v>
      </c>
      <c r="F4947" s="25"/>
      <c r="G4947" s="25"/>
      <c r="H4947" s="15"/>
      <c r="I4947" s="15"/>
    </row>
    <row r="4948" ht="24" customHeight="1" spans="1:9">
      <c r="A4948" s="8" t="s">
        <v>34103</v>
      </c>
      <c r="B4948" s="22" t="s">
        <v>34104</v>
      </c>
      <c r="C4948" s="12" t="s">
        <v>448</v>
      </c>
      <c r="D4948" s="8" t="s">
        <v>34105</v>
      </c>
      <c r="E4948" s="10" t="s">
        <v>22732</v>
      </c>
      <c r="F4948" s="25"/>
      <c r="G4948" s="25"/>
      <c r="H4948" s="15"/>
      <c r="I4948" s="15"/>
    </row>
    <row r="4949" ht="24" customHeight="1" spans="1:9">
      <c r="A4949" s="8" t="s">
        <v>34106</v>
      </c>
      <c r="B4949" s="22" t="s">
        <v>34107</v>
      </c>
      <c r="C4949" s="12" t="s">
        <v>448</v>
      </c>
      <c r="D4949" s="8" t="s">
        <v>34108</v>
      </c>
      <c r="E4949" s="10" t="s">
        <v>22732</v>
      </c>
      <c r="F4949" s="25"/>
      <c r="G4949" s="25"/>
      <c r="H4949" s="15"/>
      <c r="I4949" s="15"/>
    </row>
    <row r="4950" ht="24" customHeight="1" spans="1:9">
      <c r="A4950" s="8" t="s">
        <v>34109</v>
      </c>
      <c r="B4950" s="22" t="s">
        <v>34110</v>
      </c>
      <c r="C4950" s="12" t="s">
        <v>448</v>
      </c>
      <c r="D4950" s="8" t="s">
        <v>34111</v>
      </c>
      <c r="E4950" s="10" t="s">
        <v>22732</v>
      </c>
      <c r="F4950" s="25"/>
      <c r="G4950" s="25"/>
      <c r="H4950" s="15"/>
      <c r="I4950" s="15"/>
    </row>
    <row r="4951" ht="24" customHeight="1" spans="1:9">
      <c r="A4951" s="8" t="s">
        <v>34112</v>
      </c>
      <c r="B4951" s="22" t="s">
        <v>34113</v>
      </c>
      <c r="C4951" s="12" t="s">
        <v>448</v>
      </c>
      <c r="D4951" s="8" t="s">
        <v>34114</v>
      </c>
      <c r="E4951" s="10" t="s">
        <v>22732</v>
      </c>
      <c r="F4951" s="25"/>
      <c r="G4951" s="25"/>
      <c r="H4951" s="15"/>
      <c r="I4951" s="15"/>
    </row>
    <row r="4952" ht="24" customHeight="1" spans="1:9">
      <c r="A4952" s="8" t="s">
        <v>34115</v>
      </c>
      <c r="B4952" s="22" t="s">
        <v>34116</v>
      </c>
      <c r="C4952" s="12" t="s">
        <v>448</v>
      </c>
      <c r="D4952" s="8" t="s">
        <v>34117</v>
      </c>
      <c r="E4952" s="10" t="s">
        <v>22732</v>
      </c>
      <c r="F4952" s="25"/>
      <c r="G4952" s="25"/>
      <c r="H4952" s="15"/>
      <c r="I4952" s="15"/>
    </row>
    <row r="4953" ht="24" customHeight="1" spans="1:9">
      <c r="A4953" s="8" t="s">
        <v>34118</v>
      </c>
      <c r="B4953" s="22" t="s">
        <v>34119</v>
      </c>
      <c r="C4953" s="12" t="s">
        <v>448</v>
      </c>
      <c r="D4953" s="8" t="s">
        <v>34120</v>
      </c>
      <c r="E4953" s="10" t="s">
        <v>22732</v>
      </c>
      <c r="F4953" s="25"/>
      <c r="G4953" s="25"/>
      <c r="H4953" s="15"/>
      <c r="I4953" s="15"/>
    </row>
    <row r="4954" ht="24" customHeight="1" spans="1:9">
      <c r="A4954" s="8" t="s">
        <v>34121</v>
      </c>
      <c r="B4954" s="22" t="s">
        <v>34122</v>
      </c>
      <c r="C4954" s="12" t="s">
        <v>448</v>
      </c>
      <c r="D4954" s="8" t="s">
        <v>34123</v>
      </c>
      <c r="E4954" s="10" t="s">
        <v>22732</v>
      </c>
      <c r="F4954" s="25"/>
      <c r="G4954" s="25"/>
      <c r="H4954" s="15"/>
      <c r="I4954" s="15"/>
    </row>
    <row r="4955" ht="24" customHeight="1" spans="1:9">
      <c r="A4955" s="8" t="s">
        <v>34124</v>
      </c>
      <c r="B4955" s="22" t="s">
        <v>34125</v>
      </c>
      <c r="C4955" s="12" t="s">
        <v>448</v>
      </c>
      <c r="D4955" s="8" t="s">
        <v>34126</v>
      </c>
      <c r="E4955" s="10" t="s">
        <v>22732</v>
      </c>
      <c r="F4955" s="25"/>
      <c r="G4955" s="25"/>
      <c r="H4955" s="15"/>
      <c r="I4955" s="15"/>
    </row>
    <row r="4956" ht="24" customHeight="1" spans="1:9">
      <c r="A4956" s="8" t="s">
        <v>34127</v>
      </c>
      <c r="B4956" s="22" t="s">
        <v>34128</v>
      </c>
      <c r="C4956" s="12" t="s">
        <v>448</v>
      </c>
      <c r="D4956" s="8" t="s">
        <v>34129</v>
      </c>
      <c r="E4956" s="10" t="s">
        <v>22732</v>
      </c>
      <c r="F4956" s="25"/>
      <c r="G4956" s="25"/>
      <c r="H4956" s="15"/>
      <c r="I4956" s="15"/>
    </row>
    <row r="4957" ht="24" customHeight="1" spans="1:9">
      <c r="A4957" s="8" t="s">
        <v>34130</v>
      </c>
      <c r="B4957" s="22" t="s">
        <v>34131</v>
      </c>
      <c r="C4957" s="12" t="s">
        <v>448</v>
      </c>
      <c r="D4957" s="8" t="s">
        <v>34132</v>
      </c>
      <c r="E4957" s="10" t="s">
        <v>22732</v>
      </c>
      <c r="F4957" s="25"/>
      <c r="G4957" s="25"/>
      <c r="H4957" s="15"/>
      <c r="I4957" s="15"/>
    </row>
    <row r="4958" ht="24" customHeight="1" spans="1:9">
      <c r="A4958" s="8" t="s">
        <v>34133</v>
      </c>
      <c r="B4958" s="22" t="s">
        <v>34134</v>
      </c>
      <c r="C4958" s="12" t="s">
        <v>448</v>
      </c>
      <c r="D4958" s="8" t="s">
        <v>34135</v>
      </c>
      <c r="E4958" s="10" t="s">
        <v>22732</v>
      </c>
      <c r="F4958" s="25"/>
      <c r="G4958" s="25"/>
      <c r="H4958" s="15"/>
      <c r="I4958" s="15"/>
    </row>
    <row r="4959" ht="24" customHeight="1" spans="1:9">
      <c r="A4959" s="8" t="s">
        <v>34136</v>
      </c>
      <c r="B4959" s="22" t="s">
        <v>34137</v>
      </c>
      <c r="C4959" s="12" t="s">
        <v>448</v>
      </c>
      <c r="D4959" s="8" t="s">
        <v>34138</v>
      </c>
      <c r="E4959" s="10" t="s">
        <v>22732</v>
      </c>
      <c r="F4959" s="25"/>
      <c r="G4959" s="25"/>
      <c r="H4959" s="15"/>
      <c r="I4959" s="15"/>
    </row>
    <row r="4960" ht="24" customHeight="1" spans="1:9">
      <c r="A4960" s="8" t="s">
        <v>34139</v>
      </c>
      <c r="B4960" s="22" t="s">
        <v>34140</v>
      </c>
      <c r="C4960" s="12" t="s">
        <v>448</v>
      </c>
      <c r="D4960" s="8" t="s">
        <v>34141</v>
      </c>
      <c r="E4960" s="10" t="s">
        <v>22732</v>
      </c>
      <c r="F4960" s="25"/>
      <c r="G4960" s="25"/>
      <c r="H4960" s="15"/>
      <c r="I4960" s="15"/>
    </row>
    <row r="4961" ht="24" customHeight="1" spans="1:9">
      <c r="A4961" s="8" t="s">
        <v>34142</v>
      </c>
      <c r="B4961" s="22" t="s">
        <v>34143</v>
      </c>
      <c r="C4961" s="12" t="s">
        <v>448</v>
      </c>
      <c r="D4961" s="8" t="s">
        <v>34144</v>
      </c>
      <c r="E4961" s="10" t="s">
        <v>22732</v>
      </c>
      <c r="F4961" s="25"/>
      <c r="G4961" s="25"/>
      <c r="H4961" s="15"/>
      <c r="I4961" s="15"/>
    </row>
    <row r="4962" ht="24" customHeight="1" spans="1:9">
      <c r="A4962" s="8" t="s">
        <v>34145</v>
      </c>
      <c r="B4962" s="22" t="s">
        <v>34146</v>
      </c>
      <c r="C4962" s="12" t="s">
        <v>448</v>
      </c>
      <c r="D4962" s="8" t="s">
        <v>34147</v>
      </c>
      <c r="E4962" s="10" t="s">
        <v>22732</v>
      </c>
      <c r="F4962" s="25"/>
      <c r="G4962" s="25"/>
      <c r="H4962" s="15"/>
      <c r="I4962" s="15"/>
    </row>
    <row r="4963" ht="24" customHeight="1" spans="1:9">
      <c r="A4963" s="8" t="s">
        <v>34148</v>
      </c>
      <c r="B4963" s="22" t="s">
        <v>34149</v>
      </c>
      <c r="C4963" s="12" t="s">
        <v>448</v>
      </c>
      <c r="D4963" s="8" t="s">
        <v>34150</v>
      </c>
      <c r="E4963" s="10" t="s">
        <v>22732</v>
      </c>
      <c r="F4963" s="25"/>
      <c r="G4963" s="25"/>
      <c r="H4963" s="15"/>
      <c r="I4963" s="15"/>
    </row>
    <row r="4964" ht="24" customHeight="1" spans="1:9">
      <c r="A4964" s="8" t="s">
        <v>34151</v>
      </c>
      <c r="B4964" s="22" t="s">
        <v>10735</v>
      </c>
      <c r="C4964" s="12" t="s">
        <v>448</v>
      </c>
      <c r="D4964" s="8" t="s">
        <v>34152</v>
      </c>
      <c r="E4964" s="10" t="s">
        <v>22732</v>
      </c>
      <c r="F4964" s="25"/>
      <c r="G4964" s="25"/>
      <c r="H4964" s="15"/>
      <c r="I4964" s="15"/>
    </row>
    <row r="4965" ht="24" customHeight="1" spans="1:9">
      <c r="A4965" s="8" t="s">
        <v>34153</v>
      </c>
      <c r="B4965" s="22" t="s">
        <v>10736</v>
      </c>
      <c r="C4965" s="12" t="s">
        <v>448</v>
      </c>
      <c r="D4965" s="8" t="s">
        <v>34154</v>
      </c>
      <c r="E4965" s="10" t="s">
        <v>22732</v>
      </c>
      <c r="F4965" s="25"/>
      <c r="G4965" s="25"/>
      <c r="H4965" s="15"/>
      <c r="I4965" s="15"/>
    </row>
    <row r="4966" ht="24" customHeight="1" spans="1:9">
      <c r="A4966" s="8" t="s">
        <v>34155</v>
      </c>
      <c r="B4966" s="22" t="s">
        <v>10737</v>
      </c>
      <c r="C4966" s="12" t="s">
        <v>448</v>
      </c>
      <c r="D4966" s="8" t="s">
        <v>34156</v>
      </c>
      <c r="E4966" s="10" t="s">
        <v>22732</v>
      </c>
      <c r="F4966" s="25"/>
      <c r="G4966" s="25"/>
      <c r="H4966" s="15"/>
      <c r="I4966" s="15"/>
    </row>
    <row r="4967" ht="24" customHeight="1" spans="1:9">
      <c r="A4967" s="8" t="s">
        <v>34157</v>
      </c>
      <c r="B4967" s="22" t="s">
        <v>10738</v>
      </c>
      <c r="C4967" s="12" t="s">
        <v>448</v>
      </c>
      <c r="D4967" s="8" t="s">
        <v>34158</v>
      </c>
      <c r="E4967" s="10" t="s">
        <v>22732</v>
      </c>
      <c r="F4967" s="25"/>
      <c r="G4967" s="25"/>
      <c r="H4967" s="15"/>
      <c r="I4967" s="15"/>
    </row>
    <row r="4968" ht="24" customHeight="1" spans="1:9">
      <c r="A4968" s="8" t="s">
        <v>34159</v>
      </c>
      <c r="B4968" s="22" t="s">
        <v>10739</v>
      </c>
      <c r="C4968" s="12" t="s">
        <v>448</v>
      </c>
      <c r="D4968" s="8" t="s">
        <v>34160</v>
      </c>
      <c r="E4968" s="10" t="s">
        <v>22732</v>
      </c>
      <c r="F4968" s="25"/>
      <c r="G4968" s="25"/>
      <c r="H4968" s="15"/>
      <c r="I4968" s="15"/>
    </row>
    <row r="4969" ht="24" customHeight="1" spans="1:9">
      <c r="A4969" s="8" t="s">
        <v>34161</v>
      </c>
      <c r="B4969" s="22" t="s">
        <v>34162</v>
      </c>
      <c r="C4969" s="12" t="s">
        <v>448</v>
      </c>
      <c r="D4969" s="8" t="s">
        <v>34163</v>
      </c>
      <c r="E4969" s="10" t="s">
        <v>22732</v>
      </c>
      <c r="F4969" s="25"/>
      <c r="G4969" s="25"/>
      <c r="H4969" s="15"/>
      <c r="I4969" s="15"/>
    </row>
    <row r="4970" ht="24" customHeight="1" spans="1:9">
      <c r="A4970" s="8" t="s">
        <v>34164</v>
      </c>
      <c r="B4970" s="22" t="s">
        <v>34165</v>
      </c>
      <c r="C4970" s="12" t="s">
        <v>448</v>
      </c>
      <c r="D4970" s="8" t="s">
        <v>34166</v>
      </c>
      <c r="E4970" s="10" t="s">
        <v>22732</v>
      </c>
      <c r="F4970" s="25"/>
      <c r="G4970" s="25"/>
      <c r="H4970" s="15"/>
      <c r="I4970" s="15"/>
    </row>
    <row r="4971" ht="24" customHeight="1" spans="1:9">
      <c r="A4971" s="8" t="s">
        <v>34167</v>
      </c>
      <c r="B4971" s="22" t="s">
        <v>34168</v>
      </c>
      <c r="C4971" s="12" t="s">
        <v>448</v>
      </c>
      <c r="D4971" s="8" t="s">
        <v>34169</v>
      </c>
      <c r="E4971" s="10" t="s">
        <v>22732</v>
      </c>
      <c r="F4971" s="25"/>
      <c r="G4971" s="25"/>
      <c r="H4971" s="15"/>
      <c r="I4971" s="15"/>
    </row>
    <row r="4972" ht="24" customHeight="1" spans="1:9">
      <c r="A4972" s="8" t="s">
        <v>34170</v>
      </c>
      <c r="B4972" s="22" t="s">
        <v>10740</v>
      </c>
      <c r="C4972" s="12" t="s">
        <v>448</v>
      </c>
      <c r="D4972" s="8" t="s">
        <v>34171</v>
      </c>
      <c r="E4972" s="10" t="s">
        <v>22732</v>
      </c>
      <c r="F4972" s="25"/>
      <c r="G4972" s="25"/>
      <c r="H4972" s="15"/>
      <c r="I4972" s="15"/>
    </row>
    <row r="4973" ht="24" customHeight="1" spans="1:9">
      <c r="A4973" s="8" t="s">
        <v>34172</v>
      </c>
      <c r="B4973" s="22" t="s">
        <v>10741</v>
      </c>
      <c r="C4973" s="12" t="s">
        <v>448</v>
      </c>
      <c r="D4973" s="8" t="s">
        <v>34173</v>
      </c>
      <c r="E4973" s="10" t="s">
        <v>22732</v>
      </c>
      <c r="F4973" s="25"/>
      <c r="G4973" s="25"/>
      <c r="H4973" s="15"/>
      <c r="I4973" s="15"/>
    </row>
    <row r="4974" ht="24" customHeight="1" spans="1:9">
      <c r="A4974" s="8" t="s">
        <v>34174</v>
      </c>
      <c r="B4974" s="22" t="s">
        <v>10742</v>
      </c>
      <c r="C4974" s="12" t="s">
        <v>448</v>
      </c>
      <c r="D4974" s="8" t="s">
        <v>29374</v>
      </c>
      <c r="E4974" s="10" t="s">
        <v>22732</v>
      </c>
      <c r="F4974" s="25"/>
      <c r="G4974" s="25"/>
      <c r="H4974" s="15"/>
      <c r="I4974" s="15"/>
    </row>
    <row r="4975" ht="24" customHeight="1" spans="1:9">
      <c r="A4975" s="8" t="s">
        <v>34175</v>
      </c>
      <c r="B4975" s="22" t="s">
        <v>10743</v>
      </c>
      <c r="C4975" s="12" t="s">
        <v>448</v>
      </c>
      <c r="D4975" s="8" t="s">
        <v>34176</v>
      </c>
      <c r="E4975" s="10" t="s">
        <v>22732</v>
      </c>
      <c r="F4975" s="25"/>
      <c r="G4975" s="25"/>
      <c r="H4975" s="15"/>
      <c r="I4975" s="15"/>
    </row>
    <row r="4976" ht="24" customHeight="1" spans="1:9">
      <c r="A4976" s="8" t="s">
        <v>34177</v>
      </c>
      <c r="B4976" s="22" t="s">
        <v>10744</v>
      </c>
      <c r="C4976" s="12" t="s">
        <v>448</v>
      </c>
      <c r="D4976" s="8" t="s">
        <v>34178</v>
      </c>
      <c r="E4976" s="10" t="s">
        <v>22732</v>
      </c>
      <c r="F4976" s="25"/>
      <c r="G4976" s="25"/>
      <c r="H4976" s="15"/>
      <c r="I4976" s="15"/>
    </row>
    <row r="4977" ht="24" customHeight="1" spans="1:9">
      <c r="A4977" s="8" t="s">
        <v>34179</v>
      </c>
      <c r="B4977" s="22" t="s">
        <v>34180</v>
      </c>
      <c r="C4977" s="12" t="s">
        <v>448</v>
      </c>
      <c r="D4977" s="8" t="s">
        <v>34181</v>
      </c>
      <c r="E4977" s="10" t="s">
        <v>22732</v>
      </c>
      <c r="F4977" s="25"/>
      <c r="G4977" s="25"/>
      <c r="H4977" s="15"/>
      <c r="I4977" s="15"/>
    </row>
    <row r="4978" ht="24" customHeight="1" spans="1:9">
      <c r="A4978" s="12" t="s">
        <v>34182</v>
      </c>
      <c r="B4978" s="22" t="s">
        <v>34183</v>
      </c>
      <c r="C4978" s="12" t="s">
        <v>448</v>
      </c>
      <c r="D4978" s="8" t="s">
        <v>34184</v>
      </c>
      <c r="E4978" s="10" t="s">
        <v>22732</v>
      </c>
      <c r="F4978" s="25"/>
      <c r="G4978" s="25"/>
      <c r="H4978" s="15"/>
      <c r="I4978" s="15"/>
    </row>
    <row r="4979" ht="24" customHeight="1" spans="1:9">
      <c r="A4979" s="12" t="s">
        <v>34185</v>
      </c>
      <c r="B4979" s="22" t="s">
        <v>34186</v>
      </c>
      <c r="C4979" s="12" t="s">
        <v>448</v>
      </c>
      <c r="D4979" s="8" t="s">
        <v>34187</v>
      </c>
      <c r="E4979" s="10" t="s">
        <v>22732</v>
      </c>
      <c r="F4979" s="25"/>
      <c r="G4979" s="25"/>
      <c r="H4979" s="15"/>
      <c r="I4979" s="15"/>
    </row>
    <row r="4980" ht="24" customHeight="1" spans="1:9">
      <c r="A4980" s="12" t="s">
        <v>34188</v>
      </c>
      <c r="B4980" s="22" t="s">
        <v>34189</v>
      </c>
      <c r="C4980" s="12" t="s">
        <v>448</v>
      </c>
      <c r="D4980" s="8" t="s">
        <v>34190</v>
      </c>
      <c r="E4980" s="10" t="s">
        <v>22732</v>
      </c>
      <c r="F4980" s="25"/>
      <c r="G4980" s="25"/>
      <c r="H4980" s="15"/>
      <c r="I4980" s="15"/>
    </row>
    <row r="4981" ht="24" customHeight="1" spans="1:9">
      <c r="A4981" s="8" t="s">
        <v>34191</v>
      </c>
      <c r="B4981" s="22" t="s">
        <v>34192</v>
      </c>
      <c r="C4981" s="12" t="s">
        <v>448</v>
      </c>
      <c r="D4981" s="8" t="s">
        <v>34193</v>
      </c>
      <c r="E4981" s="10" t="s">
        <v>22732</v>
      </c>
      <c r="F4981" s="25"/>
      <c r="G4981" s="25"/>
      <c r="H4981" s="15"/>
      <c r="I4981" s="15"/>
    </row>
    <row r="4982" ht="24" customHeight="1" spans="1:9">
      <c r="A4982" s="8" t="s">
        <v>34194</v>
      </c>
      <c r="B4982" s="22" t="s">
        <v>34195</v>
      </c>
      <c r="C4982" s="12" t="s">
        <v>448</v>
      </c>
      <c r="D4982" s="8" t="s">
        <v>34196</v>
      </c>
      <c r="E4982" s="10" t="s">
        <v>22732</v>
      </c>
      <c r="F4982" s="25"/>
      <c r="G4982" s="25"/>
      <c r="H4982" s="15"/>
      <c r="I4982" s="15"/>
    </row>
    <row r="4983" ht="24" customHeight="1" spans="1:9">
      <c r="A4983" s="8" t="s">
        <v>34197</v>
      </c>
      <c r="B4983" s="22" t="s">
        <v>10745</v>
      </c>
      <c r="C4983" s="12" t="s">
        <v>448</v>
      </c>
      <c r="D4983" s="8" t="s">
        <v>34198</v>
      </c>
      <c r="E4983" s="10" t="s">
        <v>22732</v>
      </c>
      <c r="F4983" s="25"/>
      <c r="G4983" s="25"/>
      <c r="H4983" s="15"/>
      <c r="I4983" s="15"/>
    </row>
    <row r="4984" ht="24" customHeight="1" spans="1:9">
      <c r="A4984" s="8" t="s">
        <v>34199</v>
      </c>
      <c r="B4984" s="22" t="s">
        <v>10746</v>
      </c>
      <c r="C4984" s="12" t="s">
        <v>448</v>
      </c>
      <c r="D4984" s="8" t="s">
        <v>34200</v>
      </c>
      <c r="E4984" s="10" t="s">
        <v>22732</v>
      </c>
      <c r="F4984" s="25"/>
      <c r="G4984" s="25"/>
      <c r="H4984" s="15"/>
      <c r="I4984" s="15"/>
    </row>
    <row r="4985" ht="24" customHeight="1" spans="1:9">
      <c r="A4985" s="8" t="s">
        <v>34201</v>
      </c>
      <c r="B4985" s="22" t="s">
        <v>10747</v>
      </c>
      <c r="C4985" s="12" t="s">
        <v>448</v>
      </c>
      <c r="D4985" s="8" t="s">
        <v>32669</v>
      </c>
      <c r="E4985" s="10" t="s">
        <v>22732</v>
      </c>
      <c r="F4985" s="25"/>
      <c r="G4985" s="25"/>
      <c r="H4985" s="15"/>
      <c r="I4985" s="15"/>
    </row>
    <row r="4986" ht="24" customHeight="1" spans="1:9">
      <c r="A4986" s="8" t="s">
        <v>34202</v>
      </c>
      <c r="B4986" s="22" t="s">
        <v>10748</v>
      </c>
      <c r="C4986" s="12" t="s">
        <v>448</v>
      </c>
      <c r="D4986" s="8" t="s">
        <v>34203</v>
      </c>
      <c r="E4986" s="10" t="s">
        <v>22732</v>
      </c>
      <c r="F4986" s="25"/>
      <c r="G4986" s="25"/>
      <c r="H4986" s="15"/>
      <c r="I4986" s="15"/>
    </row>
    <row r="4987" ht="24" customHeight="1" spans="1:9">
      <c r="A4987" s="8" t="s">
        <v>34204</v>
      </c>
      <c r="B4987" s="22" t="s">
        <v>10749</v>
      </c>
      <c r="C4987" s="12" t="s">
        <v>448</v>
      </c>
      <c r="D4987" s="8" t="s">
        <v>34205</v>
      </c>
      <c r="E4987" s="10" t="s">
        <v>22732</v>
      </c>
      <c r="F4987" s="25"/>
      <c r="G4987" s="25"/>
      <c r="H4987" s="15"/>
      <c r="I4987" s="15"/>
    </row>
    <row r="4988" ht="24" customHeight="1" spans="1:9">
      <c r="A4988" s="8" t="s">
        <v>34206</v>
      </c>
      <c r="B4988" s="22" t="s">
        <v>10750</v>
      </c>
      <c r="C4988" s="12" t="s">
        <v>448</v>
      </c>
      <c r="D4988" s="8" t="s">
        <v>31096</v>
      </c>
      <c r="E4988" s="10" t="s">
        <v>22732</v>
      </c>
      <c r="F4988" s="25"/>
      <c r="G4988" s="25"/>
      <c r="H4988" s="15"/>
      <c r="I4988" s="15"/>
    </row>
    <row r="4989" ht="24" customHeight="1" spans="1:9">
      <c r="A4989" s="8" t="s">
        <v>34207</v>
      </c>
      <c r="B4989" s="22" t="s">
        <v>10751</v>
      </c>
      <c r="C4989" s="12" t="s">
        <v>448</v>
      </c>
      <c r="D4989" s="8" t="s">
        <v>34208</v>
      </c>
      <c r="E4989" s="10" t="s">
        <v>22732</v>
      </c>
      <c r="F4989" s="25"/>
      <c r="G4989" s="25"/>
      <c r="H4989" s="15"/>
      <c r="I4989" s="15"/>
    </row>
    <row r="4990" ht="24" customHeight="1" spans="1:9">
      <c r="A4990" s="8" t="s">
        <v>34209</v>
      </c>
      <c r="B4990" s="22" t="s">
        <v>10752</v>
      </c>
      <c r="C4990" s="12" t="s">
        <v>448</v>
      </c>
      <c r="D4990" s="8" t="s">
        <v>34210</v>
      </c>
      <c r="E4990" s="10" t="s">
        <v>22732</v>
      </c>
      <c r="F4990" s="25"/>
      <c r="G4990" s="25"/>
      <c r="H4990" s="15"/>
      <c r="I4990" s="15"/>
    </row>
    <row r="4991" ht="24" customHeight="1" spans="1:9">
      <c r="A4991" s="8" t="s">
        <v>34211</v>
      </c>
      <c r="B4991" s="22" t="s">
        <v>10753</v>
      </c>
      <c r="C4991" s="12" t="s">
        <v>448</v>
      </c>
      <c r="D4991" s="8" t="s">
        <v>34212</v>
      </c>
      <c r="E4991" s="10" t="s">
        <v>22732</v>
      </c>
      <c r="F4991" s="25"/>
      <c r="G4991" s="25"/>
      <c r="H4991" s="15"/>
      <c r="I4991" s="15"/>
    </row>
    <row r="4992" ht="24" customHeight="1" spans="1:9">
      <c r="A4992" s="8" t="s">
        <v>34213</v>
      </c>
      <c r="B4992" s="22" t="s">
        <v>10754</v>
      </c>
      <c r="C4992" s="12" t="s">
        <v>448</v>
      </c>
      <c r="D4992" s="8" t="s">
        <v>34214</v>
      </c>
      <c r="E4992" s="10" t="s">
        <v>22732</v>
      </c>
      <c r="F4992" s="25"/>
      <c r="G4992" s="25"/>
      <c r="H4992" s="15"/>
      <c r="I4992" s="15"/>
    </row>
    <row r="4993" ht="24" customHeight="1" spans="1:9">
      <c r="A4993" s="8" t="s">
        <v>34215</v>
      </c>
      <c r="B4993" s="22" t="s">
        <v>10755</v>
      </c>
      <c r="C4993" s="12" t="s">
        <v>448</v>
      </c>
      <c r="D4993" s="8" t="s">
        <v>33405</v>
      </c>
      <c r="E4993" s="10" t="s">
        <v>22732</v>
      </c>
      <c r="F4993" s="25"/>
      <c r="G4993" s="25"/>
      <c r="H4993" s="15"/>
      <c r="I4993" s="15"/>
    </row>
    <row r="4994" ht="24" customHeight="1" spans="1:9">
      <c r="A4994" s="8" t="s">
        <v>34216</v>
      </c>
      <c r="B4994" s="22" t="s">
        <v>10756</v>
      </c>
      <c r="C4994" s="12" t="s">
        <v>448</v>
      </c>
      <c r="D4994" s="8" t="s">
        <v>34217</v>
      </c>
      <c r="E4994" s="10" t="s">
        <v>22732</v>
      </c>
      <c r="F4994" s="25"/>
      <c r="G4994" s="25"/>
      <c r="H4994" s="15"/>
      <c r="I4994" s="15"/>
    </row>
    <row r="4995" ht="24" customHeight="1" spans="1:9">
      <c r="A4995" s="8" t="s">
        <v>34218</v>
      </c>
      <c r="B4995" s="22" t="s">
        <v>10757</v>
      </c>
      <c r="C4995" s="12" t="s">
        <v>448</v>
      </c>
      <c r="D4995" s="8" t="s">
        <v>34219</v>
      </c>
      <c r="E4995" s="10" t="s">
        <v>22732</v>
      </c>
      <c r="F4995" s="25"/>
      <c r="G4995" s="25"/>
      <c r="H4995" s="15"/>
      <c r="I4995" s="15"/>
    </row>
    <row r="4996" ht="24" customHeight="1" spans="1:9">
      <c r="A4996" s="8" t="s">
        <v>34220</v>
      </c>
      <c r="B4996" s="22" t="s">
        <v>10758</v>
      </c>
      <c r="C4996" s="12" t="s">
        <v>448</v>
      </c>
      <c r="D4996" s="8" t="s">
        <v>34221</v>
      </c>
      <c r="E4996" s="10" t="s">
        <v>22732</v>
      </c>
      <c r="F4996" s="25"/>
      <c r="G4996" s="25"/>
      <c r="H4996" s="15"/>
      <c r="I4996" s="15"/>
    </row>
    <row r="4997" ht="24" customHeight="1" spans="1:9">
      <c r="A4997" s="8" t="s">
        <v>34222</v>
      </c>
      <c r="B4997" s="22" t="s">
        <v>10759</v>
      </c>
      <c r="C4997" s="12" t="s">
        <v>448</v>
      </c>
      <c r="D4997" s="8" t="s">
        <v>34223</v>
      </c>
      <c r="E4997" s="10" t="s">
        <v>22732</v>
      </c>
      <c r="F4997" s="25"/>
      <c r="G4997" s="25"/>
      <c r="H4997" s="15"/>
      <c r="I4997" s="15"/>
    </row>
    <row r="4998" ht="24" customHeight="1" spans="1:9">
      <c r="A4998" s="8" t="s">
        <v>34224</v>
      </c>
      <c r="B4998" s="22" t="s">
        <v>10760</v>
      </c>
      <c r="C4998" s="12" t="s">
        <v>448</v>
      </c>
      <c r="D4998" s="8" t="s">
        <v>34225</v>
      </c>
      <c r="E4998" s="10" t="s">
        <v>22732</v>
      </c>
      <c r="F4998" s="25"/>
      <c r="G4998" s="25"/>
      <c r="H4998" s="15"/>
      <c r="I4998" s="15"/>
    </row>
    <row r="4999" ht="24" customHeight="1" spans="1:9">
      <c r="A4999" s="8" t="s">
        <v>34226</v>
      </c>
      <c r="B4999" s="22" t="s">
        <v>10761</v>
      </c>
      <c r="C4999" s="12" t="s">
        <v>448</v>
      </c>
      <c r="D4999" s="8" t="s">
        <v>34227</v>
      </c>
      <c r="E4999" s="10" t="s">
        <v>22732</v>
      </c>
      <c r="F4999" s="25"/>
      <c r="G4999" s="25"/>
      <c r="H4999" s="15"/>
      <c r="I4999" s="15"/>
    </row>
    <row r="5000" ht="36" customHeight="1" spans="1:9">
      <c r="A5000" s="8" t="s">
        <v>34228</v>
      </c>
      <c r="B5000" s="22" t="s">
        <v>10762</v>
      </c>
      <c r="C5000" s="12" t="s">
        <v>448</v>
      </c>
      <c r="D5000" s="8" t="s">
        <v>34229</v>
      </c>
      <c r="E5000" s="10" t="s">
        <v>22732</v>
      </c>
      <c r="F5000" s="25"/>
      <c r="G5000" s="25"/>
      <c r="H5000" s="15"/>
      <c r="I5000" s="15"/>
    </row>
    <row r="5001" ht="24" customHeight="1" spans="1:9">
      <c r="A5001" s="8" t="s">
        <v>34230</v>
      </c>
      <c r="B5001" s="22" t="s">
        <v>10763</v>
      </c>
      <c r="C5001" s="12" t="s">
        <v>448</v>
      </c>
      <c r="D5001" s="8" t="s">
        <v>34231</v>
      </c>
      <c r="E5001" s="10" t="s">
        <v>22732</v>
      </c>
      <c r="F5001" s="25"/>
      <c r="G5001" s="25"/>
      <c r="H5001" s="15"/>
      <c r="I5001" s="15"/>
    </row>
    <row r="5002" ht="24" customHeight="1" spans="1:9">
      <c r="A5002" s="8" t="s">
        <v>34232</v>
      </c>
      <c r="B5002" s="22" t="s">
        <v>10764</v>
      </c>
      <c r="C5002" s="12" t="s">
        <v>448</v>
      </c>
      <c r="D5002" s="8" t="s">
        <v>34233</v>
      </c>
      <c r="E5002" s="10" t="s">
        <v>22732</v>
      </c>
      <c r="F5002" s="25"/>
      <c r="G5002" s="25"/>
      <c r="H5002" s="15"/>
      <c r="I5002" s="15"/>
    </row>
    <row r="5003" ht="24" customHeight="1" spans="1:9">
      <c r="A5003" s="8" t="s">
        <v>34234</v>
      </c>
      <c r="B5003" s="22" t="s">
        <v>10765</v>
      </c>
      <c r="C5003" s="12" t="s">
        <v>448</v>
      </c>
      <c r="D5003" s="8" t="s">
        <v>34235</v>
      </c>
      <c r="E5003" s="10" t="s">
        <v>22732</v>
      </c>
      <c r="F5003" s="25"/>
      <c r="G5003" s="25"/>
      <c r="H5003" s="15"/>
      <c r="I5003" s="15"/>
    </row>
    <row r="5004" ht="24" customHeight="1" spans="1:9">
      <c r="A5004" s="8" t="s">
        <v>34236</v>
      </c>
      <c r="B5004" s="22" t="s">
        <v>10766</v>
      </c>
      <c r="C5004" s="12" t="s">
        <v>448</v>
      </c>
      <c r="D5004" s="8" t="s">
        <v>30403</v>
      </c>
      <c r="E5004" s="10" t="s">
        <v>22732</v>
      </c>
      <c r="F5004" s="25"/>
      <c r="G5004" s="25"/>
      <c r="H5004" s="15"/>
      <c r="I5004" s="15"/>
    </row>
    <row r="5005" ht="24" customHeight="1" spans="1:9">
      <c r="A5005" s="8" t="s">
        <v>34237</v>
      </c>
      <c r="B5005" s="22" t="s">
        <v>10767</v>
      </c>
      <c r="C5005" s="12" t="s">
        <v>448</v>
      </c>
      <c r="D5005" s="8" t="s">
        <v>34238</v>
      </c>
      <c r="E5005" s="10" t="s">
        <v>22732</v>
      </c>
      <c r="F5005" s="25"/>
      <c r="G5005" s="25"/>
      <c r="H5005" s="15"/>
      <c r="I5005" s="15"/>
    </row>
    <row r="5006" ht="24" customHeight="1" spans="1:9">
      <c r="A5006" s="8" t="s">
        <v>34239</v>
      </c>
      <c r="B5006" s="22" t="s">
        <v>10768</v>
      </c>
      <c r="C5006" s="12" t="s">
        <v>448</v>
      </c>
      <c r="D5006" s="8" t="s">
        <v>34240</v>
      </c>
      <c r="E5006" s="10" t="s">
        <v>22732</v>
      </c>
      <c r="F5006" s="25"/>
      <c r="G5006" s="25"/>
      <c r="H5006" s="15"/>
      <c r="I5006" s="15"/>
    </row>
    <row r="5007" ht="24" customHeight="1" spans="1:9">
      <c r="A5007" s="8" t="s">
        <v>34241</v>
      </c>
      <c r="B5007" s="22" t="s">
        <v>10769</v>
      </c>
      <c r="C5007" s="12" t="s">
        <v>448</v>
      </c>
      <c r="D5007" s="8" t="s">
        <v>34242</v>
      </c>
      <c r="E5007" s="10" t="s">
        <v>22732</v>
      </c>
      <c r="F5007" s="25"/>
      <c r="G5007" s="25"/>
      <c r="H5007" s="15"/>
      <c r="I5007" s="15"/>
    </row>
    <row r="5008" ht="24" customHeight="1" spans="1:9">
      <c r="A5008" s="8" t="s">
        <v>34243</v>
      </c>
      <c r="B5008" s="22" t="s">
        <v>10770</v>
      </c>
      <c r="C5008" s="12" t="s">
        <v>448</v>
      </c>
      <c r="D5008" s="8" t="s">
        <v>34244</v>
      </c>
      <c r="E5008" s="10" t="s">
        <v>22732</v>
      </c>
      <c r="F5008" s="25"/>
      <c r="G5008" s="25"/>
      <c r="H5008" s="15"/>
      <c r="I5008" s="15"/>
    </row>
    <row r="5009" ht="24" customHeight="1" spans="1:9">
      <c r="A5009" s="8" t="s">
        <v>34245</v>
      </c>
      <c r="B5009" s="22" t="s">
        <v>10771</v>
      </c>
      <c r="C5009" s="12" t="s">
        <v>448</v>
      </c>
      <c r="D5009" s="8" t="s">
        <v>34246</v>
      </c>
      <c r="E5009" s="10" t="s">
        <v>22732</v>
      </c>
      <c r="F5009" s="25"/>
      <c r="G5009" s="25"/>
      <c r="H5009" s="15"/>
      <c r="I5009" s="15"/>
    </row>
    <row r="5010" ht="24" customHeight="1" spans="1:9">
      <c r="A5010" s="8" t="s">
        <v>34247</v>
      </c>
      <c r="B5010" s="22" t="s">
        <v>10772</v>
      </c>
      <c r="C5010" s="12" t="s">
        <v>448</v>
      </c>
      <c r="D5010" s="8" t="s">
        <v>29838</v>
      </c>
      <c r="E5010" s="10" t="s">
        <v>22732</v>
      </c>
      <c r="F5010" s="25"/>
      <c r="G5010" s="25"/>
      <c r="H5010" s="15"/>
      <c r="I5010" s="15"/>
    </row>
    <row r="5011" ht="24" customHeight="1" spans="1:9">
      <c r="A5011" s="8" t="s">
        <v>34248</v>
      </c>
      <c r="B5011" s="22" t="s">
        <v>10773</v>
      </c>
      <c r="C5011" s="12" t="s">
        <v>448</v>
      </c>
      <c r="D5011" s="8" t="s">
        <v>34249</v>
      </c>
      <c r="E5011" s="10" t="s">
        <v>22732</v>
      </c>
      <c r="F5011" s="25"/>
      <c r="G5011" s="25"/>
      <c r="H5011" s="15"/>
      <c r="I5011" s="15"/>
    </row>
    <row r="5012" ht="24" customHeight="1" spans="1:9">
      <c r="A5012" s="8" t="s">
        <v>34250</v>
      </c>
      <c r="B5012" s="22" t="s">
        <v>10774</v>
      </c>
      <c r="C5012" s="12" t="s">
        <v>448</v>
      </c>
      <c r="D5012" s="8" t="s">
        <v>34251</v>
      </c>
      <c r="E5012" s="10" t="s">
        <v>22732</v>
      </c>
      <c r="F5012" s="25"/>
      <c r="G5012" s="25"/>
      <c r="H5012" s="15"/>
      <c r="I5012" s="15"/>
    </row>
    <row r="5013" ht="24" customHeight="1" spans="1:9">
      <c r="A5013" s="8" t="s">
        <v>34252</v>
      </c>
      <c r="B5013" s="22" t="s">
        <v>10775</v>
      </c>
      <c r="C5013" s="12" t="s">
        <v>448</v>
      </c>
      <c r="D5013" s="8" t="s">
        <v>34253</v>
      </c>
      <c r="E5013" s="10" t="s">
        <v>22732</v>
      </c>
      <c r="F5013" s="25"/>
      <c r="G5013" s="25"/>
      <c r="H5013" s="15"/>
      <c r="I5013" s="15"/>
    </row>
    <row r="5014" ht="24" customHeight="1" spans="1:9">
      <c r="A5014" s="8" t="s">
        <v>34254</v>
      </c>
      <c r="B5014" s="22" t="s">
        <v>10776</v>
      </c>
      <c r="C5014" s="12" t="s">
        <v>448</v>
      </c>
      <c r="D5014" s="8" t="s">
        <v>34255</v>
      </c>
      <c r="E5014" s="10" t="s">
        <v>22732</v>
      </c>
      <c r="F5014" s="25"/>
      <c r="G5014" s="25"/>
      <c r="H5014" s="15"/>
      <c r="I5014" s="15"/>
    </row>
    <row r="5015" ht="24" customHeight="1" spans="1:9">
      <c r="A5015" s="8" t="s">
        <v>34256</v>
      </c>
      <c r="B5015" s="22" t="s">
        <v>10777</v>
      </c>
      <c r="C5015" s="12" t="s">
        <v>448</v>
      </c>
      <c r="D5015" s="8" t="s">
        <v>34257</v>
      </c>
      <c r="E5015" s="10" t="s">
        <v>22732</v>
      </c>
      <c r="F5015" s="25"/>
      <c r="G5015" s="25"/>
      <c r="H5015" s="15"/>
      <c r="I5015" s="15"/>
    </row>
    <row r="5016" ht="24" customHeight="1" spans="1:9">
      <c r="A5016" s="8" t="s">
        <v>34258</v>
      </c>
      <c r="B5016" s="22" t="s">
        <v>10778</v>
      </c>
      <c r="C5016" s="12" t="s">
        <v>448</v>
      </c>
      <c r="D5016" s="8" t="s">
        <v>34259</v>
      </c>
      <c r="E5016" s="10" t="s">
        <v>22732</v>
      </c>
      <c r="F5016" s="25"/>
      <c r="G5016" s="25"/>
      <c r="H5016" s="15"/>
      <c r="I5016" s="15"/>
    </row>
    <row r="5017" ht="24" customHeight="1" spans="1:9">
      <c r="A5017" s="8" t="s">
        <v>34260</v>
      </c>
      <c r="B5017" s="22" t="s">
        <v>10779</v>
      </c>
      <c r="C5017" s="12" t="s">
        <v>448</v>
      </c>
      <c r="D5017" s="8" t="s">
        <v>34261</v>
      </c>
      <c r="E5017" s="10" t="s">
        <v>22732</v>
      </c>
      <c r="F5017" s="25"/>
      <c r="G5017" s="25"/>
      <c r="H5017" s="15"/>
      <c r="I5017" s="15"/>
    </row>
    <row r="5018" ht="24" customHeight="1" spans="1:9">
      <c r="A5018" s="8" t="s">
        <v>34262</v>
      </c>
      <c r="B5018" s="22" t="s">
        <v>10780</v>
      </c>
      <c r="C5018" s="12" t="s">
        <v>448</v>
      </c>
      <c r="D5018" s="8" t="s">
        <v>34263</v>
      </c>
      <c r="E5018" s="10" t="s">
        <v>22732</v>
      </c>
      <c r="F5018" s="25"/>
      <c r="G5018" s="25"/>
      <c r="H5018" s="15"/>
      <c r="I5018" s="15"/>
    </row>
    <row r="5019" ht="24" customHeight="1" spans="1:9">
      <c r="A5019" s="8" t="s">
        <v>34264</v>
      </c>
      <c r="B5019" s="22" t="s">
        <v>10781</v>
      </c>
      <c r="C5019" s="12" t="s">
        <v>448</v>
      </c>
      <c r="D5019" s="8" t="s">
        <v>34265</v>
      </c>
      <c r="E5019" s="10" t="s">
        <v>22732</v>
      </c>
      <c r="F5019" s="25"/>
      <c r="G5019" s="25"/>
      <c r="H5019" s="15"/>
      <c r="I5019" s="15"/>
    </row>
    <row r="5020" ht="24" customHeight="1" spans="1:9">
      <c r="A5020" s="8" t="s">
        <v>34266</v>
      </c>
      <c r="B5020" s="22" t="s">
        <v>10782</v>
      </c>
      <c r="C5020" s="12" t="s">
        <v>448</v>
      </c>
      <c r="D5020" s="8" t="s">
        <v>34267</v>
      </c>
      <c r="E5020" s="10" t="s">
        <v>22732</v>
      </c>
      <c r="F5020" s="25"/>
      <c r="G5020" s="25"/>
      <c r="H5020" s="15"/>
      <c r="I5020" s="15"/>
    </row>
    <row r="5021" ht="24" customHeight="1" spans="1:9">
      <c r="A5021" s="8" t="s">
        <v>34268</v>
      </c>
      <c r="B5021" s="22" t="s">
        <v>10783</v>
      </c>
      <c r="C5021" s="12" t="s">
        <v>448</v>
      </c>
      <c r="D5021" s="8" t="s">
        <v>34269</v>
      </c>
      <c r="E5021" s="10" t="s">
        <v>22732</v>
      </c>
      <c r="F5021" s="25"/>
      <c r="G5021" s="25"/>
      <c r="H5021" s="15"/>
      <c r="I5021" s="15"/>
    </row>
    <row r="5022" ht="24" customHeight="1" spans="1:9">
      <c r="A5022" s="8" t="s">
        <v>34270</v>
      </c>
      <c r="B5022" s="22" t="s">
        <v>10784</v>
      </c>
      <c r="C5022" s="12" t="s">
        <v>448</v>
      </c>
      <c r="D5022" s="8" t="s">
        <v>34271</v>
      </c>
      <c r="E5022" s="10" t="s">
        <v>22732</v>
      </c>
      <c r="F5022" s="25"/>
      <c r="G5022" s="25"/>
      <c r="H5022" s="15"/>
      <c r="I5022" s="15"/>
    </row>
    <row r="5023" ht="24" customHeight="1" spans="1:9">
      <c r="A5023" s="8" t="s">
        <v>34272</v>
      </c>
      <c r="B5023" s="22" t="s">
        <v>10785</v>
      </c>
      <c r="C5023" s="12" t="s">
        <v>448</v>
      </c>
      <c r="D5023" s="8" t="s">
        <v>34273</v>
      </c>
      <c r="E5023" s="10" t="s">
        <v>22732</v>
      </c>
      <c r="F5023" s="25"/>
      <c r="G5023" s="25"/>
      <c r="H5023" s="15"/>
      <c r="I5023" s="15"/>
    </row>
    <row r="5024" ht="24" customHeight="1" spans="1:9">
      <c r="A5024" s="8" t="s">
        <v>34274</v>
      </c>
      <c r="B5024" s="22" t="s">
        <v>10786</v>
      </c>
      <c r="C5024" s="12" t="s">
        <v>448</v>
      </c>
      <c r="D5024" s="8" t="s">
        <v>34275</v>
      </c>
      <c r="E5024" s="10" t="s">
        <v>22732</v>
      </c>
      <c r="F5024" s="25"/>
      <c r="G5024" s="25"/>
      <c r="H5024" s="15"/>
      <c r="I5024" s="15"/>
    </row>
    <row r="5025" ht="24" customHeight="1" spans="1:9">
      <c r="A5025" s="8" t="s">
        <v>34276</v>
      </c>
      <c r="B5025" s="22" t="s">
        <v>10787</v>
      </c>
      <c r="C5025" s="12" t="s">
        <v>448</v>
      </c>
      <c r="D5025" s="8" t="s">
        <v>34277</v>
      </c>
      <c r="E5025" s="10" t="s">
        <v>22732</v>
      </c>
      <c r="F5025" s="25"/>
      <c r="G5025" s="25"/>
      <c r="H5025" s="15"/>
      <c r="I5025" s="15"/>
    </row>
    <row r="5026" ht="24" customHeight="1" spans="1:9">
      <c r="A5026" s="8" t="s">
        <v>34278</v>
      </c>
      <c r="B5026" s="22" t="s">
        <v>10788</v>
      </c>
      <c r="C5026" s="12" t="s">
        <v>448</v>
      </c>
      <c r="D5026" s="8" t="s">
        <v>34279</v>
      </c>
      <c r="E5026" s="10" t="s">
        <v>22732</v>
      </c>
      <c r="F5026" s="25"/>
      <c r="G5026" s="25"/>
      <c r="H5026" s="15"/>
      <c r="I5026" s="15"/>
    </row>
    <row r="5027" ht="24" customHeight="1" spans="1:9">
      <c r="A5027" s="8" t="s">
        <v>34280</v>
      </c>
      <c r="B5027" s="22" t="s">
        <v>10789</v>
      </c>
      <c r="C5027" s="12" t="s">
        <v>448</v>
      </c>
      <c r="D5027" s="8" t="s">
        <v>34281</v>
      </c>
      <c r="E5027" s="10" t="s">
        <v>22732</v>
      </c>
      <c r="F5027" s="25"/>
      <c r="G5027" s="25"/>
      <c r="H5027" s="15"/>
      <c r="I5027" s="15"/>
    </row>
    <row r="5028" ht="24" customHeight="1" spans="1:9">
      <c r="A5028" s="8" t="s">
        <v>34282</v>
      </c>
      <c r="B5028" s="22" t="s">
        <v>10790</v>
      </c>
      <c r="C5028" s="12" t="s">
        <v>448</v>
      </c>
      <c r="D5028" s="8" t="s">
        <v>34283</v>
      </c>
      <c r="E5028" s="10" t="s">
        <v>22732</v>
      </c>
      <c r="F5028" s="25"/>
      <c r="G5028" s="25"/>
      <c r="H5028" s="15"/>
      <c r="I5028" s="15"/>
    </row>
    <row r="5029" ht="24" customHeight="1" spans="1:9">
      <c r="A5029" s="8" t="s">
        <v>34284</v>
      </c>
      <c r="B5029" s="22" t="s">
        <v>10791</v>
      </c>
      <c r="C5029" s="12" t="s">
        <v>448</v>
      </c>
      <c r="D5029" s="8" t="s">
        <v>34285</v>
      </c>
      <c r="E5029" s="10" t="s">
        <v>22732</v>
      </c>
      <c r="F5029" s="25"/>
      <c r="G5029" s="25"/>
      <c r="H5029" s="15"/>
      <c r="I5029" s="15"/>
    </row>
    <row r="5030" ht="24" customHeight="1" spans="1:9">
      <c r="A5030" s="8" t="s">
        <v>34286</v>
      </c>
      <c r="B5030" s="22" t="s">
        <v>10792</v>
      </c>
      <c r="C5030" s="12" t="s">
        <v>448</v>
      </c>
      <c r="D5030" s="8" t="s">
        <v>34287</v>
      </c>
      <c r="E5030" s="10" t="s">
        <v>22732</v>
      </c>
      <c r="F5030" s="25"/>
      <c r="G5030" s="25"/>
      <c r="H5030" s="15"/>
      <c r="I5030" s="15"/>
    </row>
    <row r="5031" ht="24" customHeight="1" spans="1:9">
      <c r="A5031" s="8" t="s">
        <v>34288</v>
      </c>
      <c r="B5031" s="22" t="s">
        <v>10793</v>
      </c>
      <c r="C5031" s="12" t="s">
        <v>448</v>
      </c>
      <c r="D5031" s="8" t="s">
        <v>34289</v>
      </c>
      <c r="E5031" s="10" t="s">
        <v>22732</v>
      </c>
      <c r="F5031" s="25"/>
      <c r="G5031" s="25"/>
      <c r="H5031" s="15"/>
      <c r="I5031" s="15"/>
    </row>
    <row r="5032" ht="24" customHeight="1" spans="1:9">
      <c r="A5032" s="8" t="s">
        <v>34290</v>
      </c>
      <c r="B5032" s="22" t="s">
        <v>10794</v>
      </c>
      <c r="C5032" s="12" t="s">
        <v>448</v>
      </c>
      <c r="D5032" s="8" t="s">
        <v>34291</v>
      </c>
      <c r="E5032" s="10" t="s">
        <v>22732</v>
      </c>
      <c r="F5032" s="25"/>
      <c r="G5032" s="25"/>
      <c r="H5032" s="15"/>
      <c r="I5032" s="15"/>
    </row>
    <row r="5033" ht="24" customHeight="1" spans="1:9">
      <c r="A5033" s="8" t="s">
        <v>34292</v>
      </c>
      <c r="B5033" s="22" t="s">
        <v>10795</v>
      </c>
      <c r="C5033" s="12" t="s">
        <v>448</v>
      </c>
      <c r="D5033" s="8" t="s">
        <v>34293</v>
      </c>
      <c r="E5033" s="10" t="s">
        <v>22732</v>
      </c>
      <c r="F5033" s="25"/>
      <c r="G5033" s="25"/>
      <c r="H5033" s="15"/>
      <c r="I5033" s="15"/>
    </row>
    <row r="5034" ht="36" customHeight="1" spans="1:9">
      <c r="A5034" s="8" t="s">
        <v>34294</v>
      </c>
      <c r="B5034" s="22" t="s">
        <v>10796</v>
      </c>
      <c r="C5034" s="12" t="s">
        <v>448</v>
      </c>
      <c r="D5034" s="8" t="s">
        <v>34295</v>
      </c>
      <c r="E5034" s="10" t="s">
        <v>22732</v>
      </c>
      <c r="F5034" s="25"/>
      <c r="G5034" s="25"/>
      <c r="H5034" s="15"/>
      <c r="I5034" s="15"/>
    </row>
    <row r="5035" ht="24" customHeight="1" spans="1:9">
      <c r="A5035" s="8" t="s">
        <v>34296</v>
      </c>
      <c r="B5035" s="22" t="s">
        <v>10797</v>
      </c>
      <c r="C5035" s="12" t="s">
        <v>448</v>
      </c>
      <c r="D5035" s="8" t="s">
        <v>34297</v>
      </c>
      <c r="E5035" s="10" t="s">
        <v>22732</v>
      </c>
      <c r="F5035" s="25"/>
      <c r="G5035" s="25"/>
      <c r="H5035" s="15"/>
      <c r="I5035" s="15"/>
    </row>
    <row r="5036" ht="24" customHeight="1" spans="1:9">
      <c r="A5036" s="8" t="s">
        <v>34298</v>
      </c>
      <c r="B5036" s="22" t="s">
        <v>10798</v>
      </c>
      <c r="C5036" s="12" t="s">
        <v>448</v>
      </c>
      <c r="D5036" s="8" t="s">
        <v>29758</v>
      </c>
      <c r="E5036" s="10" t="s">
        <v>22732</v>
      </c>
      <c r="F5036" s="25"/>
      <c r="G5036" s="25"/>
      <c r="H5036" s="15"/>
      <c r="I5036" s="15"/>
    </row>
    <row r="5037" ht="36" customHeight="1" spans="1:9">
      <c r="A5037" s="8" t="s">
        <v>34299</v>
      </c>
      <c r="B5037" s="22" t="s">
        <v>10799</v>
      </c>
      <c r="C5037" s="12" t="s">
        <v>448</v>
      </c>
      <c r="D5037" s="8" t="s">
        <v>34300</v>
      </c>
      <c r="E5037" s="10" t="s">
        <v>22732</v>
      </c>
      <c r="F5037" s="25"/>
      <c r="G5037" s="25"/>
      <c r="H5037" s="15"/>
      <c r="I5037" s="15"/>
    </row>
    <row r="5038" ht="24" customHeight="1" spans="1:9">
      <c r="A5038" s="8" t="s">
        <v>34301</v>
      </c>
      <c r="B5038" s="22" t="s">
        <v>10800</v>
      </c>
      <c r="C5038" s="12" t="s">
        <v>448</v>
      </c>
      <c r="D5038" s="8" t="s">
        <v>34302</v>
      </c>
      <c r="E5038" s="10" t="s">
        <v>22732</v>
      </c>
      <c r="F5038" s="25"/>
      <c r="G5038" s="25"/>
      <c r="H5038" s="15"/>
      <c r="I5038" s="15"/>
    </row>
    <row r="5039" ht="24" customHeight="1" spans="1:9">
      <c r="A5039" s="8" t="s">
        <v>34303</v>
      </c>
      <c r="B5039" s="22" t="s">
        <v>10801</v>
      </c>
      <c r="C5039" s="12" t="s">
        <v>448</v>
      </c>
      <c r="D5039" s="8" t="s">
        <v>34304</v>
      </c>
      <c r="E5039" s="10" t="s">
        <v>22732</v>
      </c>
      <c r="F5039" s="25"/>
      <c r="G5039" s="25"/>
      <c r="H5039" s="15"/>
      <c r="I5039" s="15"/>
    </row>
    <row r="5040" ht="36" customHeight="1" spans="1:9">
      <c r="A5040" s="8" t="s">
        <v>34305</v>
      </c>
      <c r="B5040" s="22" t="s">
        <v>10802</v>
      </c>
      <c r="C5040" s="12" t="s">
        <v>448</v>
      </c>
      <c r="D5040" s="8" t="s">
        <v>34306</v>
      </c>
      <c r="E5040" s="10" t="s">
        <v>22732</v>
      </c>
      <c r="F5040" s="25"/>
      <c r="G5040" s="25"/>
      <c r="H5040" s="15"/>
      <c r="I5040" s="15"/>
    </row>
    <row r="5041" ht="24" customHeight="1" spans="1:9">
      <c r="A5041" s="8" t="s">
        <v>34307</v>
      </c>
      <c r="B5041" s="22" t="s">
        <v>10803</v>
      </c>
      <c r="C5041" s="12" t="s">
        <v>448</v>
      </c>
      <c r="D5041" s="8" t="s">
        <v>34308</v>
      </c>
      <c r="E5041" s="10" t="s">
        <v>22732</v>
      </c>
      <c r="F5041" s="25"/>
      <c r="G5041" s="25"/>
      <c r="H5041" s="15"/>
      <c r="I5041" s="15"/>
    </row>
    <row r="5042" ht="36" customHeight="1" spans="1:9">
      <c r="A5042" s="8" t="s">
        <v>34309</v>
      </c>
      <c r="B5042" s="22" t="s">
        <v>10804</v>
      </c>
      <c r="C5042" s="12" t="s">
        <v>448</v>
      </c>
      <c r="D5042" s="8" t="s">
        <v>33801</v>
      </c>
      <c r="E5042" s="10" t="s">
        <v>22732</v>
      </c>
      <c r="F5042" s="25"/>
      <c r="G5042" s="25"/>
      <c r="H5042" s="15"/>
      <c r="I5042" s="15"/>
    </row>
    <row r="5043" ht="24" customHeight="1" spans="1:9">
      <c r="A5043" s="8" t="s">
        <v>34310</v>
      </c>
      <c r="B5043" s="22" t="s">
        <v>10805</v>
      </c>
      <c r="C5043" s="12" t="s">
        <v>448</v>
      </c>
      <c r="D5043" s="8" t="s">
        <v>34311</v>
      </c>
      <c r="E5043" s="10" t="s">
        <v>22732</v>
      </c>
      <c r="F5043" s="25"/>
      <c r="G5043" s="25"/>
      <c r="H5043" s="15"/>
      <c r="I5043" s="15"/>
    </row>
    <row r="5044" ht="36" customHeight="1" spans="1:9">
      <c r="A5044" s="8" t="s">
        <v>34312</v>
      </c>
      <c r="B5044" s="22" t="s">
        <v>10806</v>
      </c>
      <c r="C5044" s="12" t="s">
        <v>448</v>
      </c>
      <c r="D5044" s="8" t="s">
        <v>34313</v>
      </c>
      <c r="E5044" s="10" t="s">
        <v>22732</v>
      </c>
      <c r="F5044" s="25"/>
      <c r="G5044" s="25"/>
      <c r="H5044" s="15"/>
      <c r="I5044" s="15"/>
    </row>
    <row r="5045" ht="36" customHeight="1" spans="1:9">
      <c r="A5045" s="8" t="s">
        <v>34314</v>
      </c>
      <c r="B5045" s="22" t="s">
        <v>10807</v>
      </c>
      <c r="C5045" s="12" t="s">
        <v>448</v>
      </c>
      <c r="D5045" s="8" t="s">
        <v>34315</v>
      </c>
      <c r="E5045" s="10" t="s">
        <v>22732</v>
      </c>
      <c r="F5045" s="25"/>
      <c r="G5045" s="25"/>
      <c r="H5045" s="15"/>
      <c r="I5045" s="15"/>
    </row>
    <row r="5046" ht="24" customHeight="1" spans="1:9">
      <c r="A5046" s="8" t="s">
        <v>34316</v>
      </c>
      <c r="B5046" s="22" t="s">
        <v>10808</v>
      </c>
      <c r="C5046" s="12" t="s">
        <v>448</v>
      </c>
      <c r="D5046" s="8" t="s">
        <v>34317</v>
      </c>
      <c r="E5046" s="10" t="s">
        <v>22732</v>
      </c>
      <c r="F5046" s="25"/>
      <c r="G5046" s="25"/>
      <c r="H5046" s="15"/>
      <c r="I5046" s="15"/>
    </row>
    <row r="5047" ht="24" customHeight="1" spans="1:9">
      <c r="A5047" s="8" t="s">
        <v>34318</v>
      </c>
      <c r="B5047" s="22" t="s">
        <v>10809</v>
      </c>
      <c r="C5047" s="12" t="s">
        <v>448</v>
      </c>
      <c r="D5047" s="8" t="s">
        <v>34319</v>
      </c>
      <c r="E5047" s="10" t="s">
        <v>22732</v>
      </c>
      <c r="F5047" s="25"/>
      <c r="G5047" s="25"/>
      <c r="H5047" s="15"/>
      <c r="I5047" s="15"/>
    </row>
    <row r="5048" ht="36" customHeight="1" spans="1:9">
      <c r="A5048" s="8" t="s">
        <v>34320</v>
      </c>
      <c r="B5048" s="22" t="s">
        <v>10810</v>
      </c>
      <c r="C5048" s="12" t="s">
        <v>448</v>
      </c>
      <c r="D5048" s="8" t="s">
        <v>34321</v>
      </c>
      <c r="E5048" s="10" t="s">
        <v>22732</v>
      </c>
      <c r="F5048" s="25"/>
      <c r="G5048" s="25"/>
      <c r="H5048" s="15"/>
      <c r="I5048" s="15"/>
    </row>
    <row r="5049" ht="24" customHeight="1" spans="1:9">
      <c r="A5049" s="8" t="s">
        <v>34322</v>
      </c>
      <c r="B5049" s="22" t="s">
        <v>10811</v>
      </c>
      <c r="C5049" s="12" t="s">
        <v>448</v>
      </c>
      <c r="D5049" s="8" t="s">
        <v>34323</v>
      </c>
      <c r="E5049" s="10" t="s">
        <v>22732</v>
      </c>
      <c r="F5049" s="25"/>
      <c r="G5049" s="25"/>
      <c r="H5049" s="15"/>
      <c r="I5049" s="15"/>
    </row>
    <row r="5050" ht="24" customHeight="1" spans="1:9">
      <c r="A5050" s="8" t="s">
        <v>34324</v>
      </c>
      <c r="B5050" s="22" t="s">
        <v>10812</v>
      </c>
      <c r="C5050" s="12" t="s">
        <v>448</v>
      </c>
      <c r="D5050" s="8" t="s">
        <v>34325</v>
      </c>
      <c r="E5050" s="10" t="s">
        <v>22732</v>
      </c>
      <c r="F5050" s="25"/>
      <c r="G5050" s="25"/>
      <c r="H5050" s="15"/>
      <c r="I5050" s="15"/>
    </row>
    <row r="5051" ht="24" customHeight="1" spans="1:9">
      <c r="A5051" s="8" t="s">
        <v>34326</v>
      </c>
      <c r="B5051" s="22" t="s">
        <v>10813</v>
      </c>
      <c r="C5051" s="12" t="s">
        <v>448</v>
      </c>
      <c r="D5051" s="8" t="s">
        <v>34327</v>
      </c>
      <c r="E5051" s="10" t="s">
        <v>22732</v>
      </c>
      <c r="F5051" s="25"/>
      <c r="G5051" s="25"/>
      <c r="H5051" s="15"/>
      <c r="I5051" s="15"/>
    </row>
    <row r="5052" ht="24" customHeight="1" spans="1:9">
      <c r="A5052" s="8" t="s">
        <v>34328</v>
      </c>
      <c r="B5052" s="22" t="s">
        <v>10814</v>
      </c>
      <c r="C5052" s="12" t="s">
        <v>448</v>
      </c>
      <c r="D5052" s="8" t="s">
        <v>34329</v>
      </c>
      <c r="E5052" s="10" t="s">
        <v>22732</v>
      </c>
      <c r="F5052" s="25"/>
      <c r="G5052" s="25"/>
      <c r="H5052" s="15"/>
      <c r="I5052" s="15"/>
    </row>
    <row r="5053" ht="24" customHeight="1" spans="1:9">
      <c r="A5053" s="8" t="s">
        <v>34330</v>
      </c>
      <c r="B5053" s="22" t="s">
        <v>10815</v>
      </c>
      <c r="C5053" s="12" t="s">
        <v>448</v>
      </c>
      <c r="D5053" s="8" t="s">
        <v>34331</v>
      </c>
      <c r="E5053" s="10" t="s">
        <v>22732</v>
      </c>
      <c r="F5053" s="25"/>
      <c r="G5053" s="25"/>
      <c r="H5053" s="15"/>
      <c r="I5053" s="15"/>
    </row>
    <row r="5054" ht="24" customHeight="1" spans="1:9">
      <c r="A5054" s="8" t="s">
        <v>34332</v>
      </c>
      <c r="B5054" s="22" t="s">
        <v>10816</v>
      </c>
      <c r="C5054" s="12" t="s">
        <v>448</v>
      </c>
      <c r="D5054" s="8" t="s">
        <v>31755</v>
      </c>
      <c r="E5054" s="10" t="s">
        <v>22732</v>
      </c>
      <c r="F5054" s="25"/>
      <c r="G5054" s="25"/>
      <c r="H5054" s="15"/>
      <c r="I5054" s="15"/>
    </row>
    <row r="5055" ht="24" customHeight="1" spans="1:9">
      <c r="A5055" s="8" t="s">
        <v>34333</v>
      </c>
      <c r="B5055" s="22" t="s">
        <v>10817</v>
      </c>
      <c r="C5055" s="12" t="s">
        <v>448</v>
      </c>
      <c r="D5055" s="8" t="s">
        <v>34334</v>
      </c>
      <c r="E5055" s="10" t="s">
        <v>22732</v>
      </c>
      <c r="F5055" s="25"/>
      <c r="G5055" s="25"/>
      <c r="H5055" s="15"/>
      <c r="I5055" s="15"/>
    </row>
    <row r="5056" ht="24" customHeight="1" spans="1:9">
      <c r="A5056" s="8" t="s">
        <v>34335</v>
      </c>
      <c r="B5056" s="22" t="s">
        <v>10818</v>
      </c>
      <c r="C5056" s="12" t="s">
        <v>448</v>
      </c>
      <c r="D5056" s="8" t="s">
        <v>34336</v>
      </c>
      <c r="E5056" s="10" t="s">
        <v>22732</v>
      </c>
      <c r="F5056" s="25"/>
      <c r="G5056" s="25"/>
      <c r="H5056" s="15"/>
      <c r="I5056" s="15"/>
    </row>
    <row r="5057" ht="24" customHeight="1" spans="1:9">
      <c r="A5057" s="8" t="s">
        <v>34337</v>
      </c>
      <c r="B5057" s="22" t="s">
        <v>10819</v>
      </c>
      <c r="C5057" s="12" t="s">
        <v>448</v>
      </c>
      <c r="D5057" s="8" t="s">
        <v>34338</v>
      </c>
      <c r="E5057" s="10" t="s">
        <v>22732</v>
      </c>
      <c r="F5057" s="25"/>
      <c r="G5057" s="25"/>
      <c r="H5057" s="15"/>
      <c r="I5057" s="15"/>
    </row>
    <row r="5058" ht="24" customHeight="1" spans="1:9">
      <c r="A5058" s="8" t="s">
        <v>34339</v>
      </c>
      <c r="B5058" s="22" t="s">
        <v>10820</v>
      </c>
      <c r="C5058" s="12" t="s">
        <v>448</v>
      </c>
      <c r="D5058" s="8" t="s">
        <v>23981</v>
      </c>
      <c r="E5058" s="10" t="s">
        <v>22732</v>
      </c>
      <c r="F5058" s="25"/>
      <c r="G5058" s="25"/>
      <c r="H5058" s="15"/>
      <c r="I5058" s="15"/>
    </row>
    <row r="5059" ht="24" customHeight="1" spans="1:9">
      <c r="A5059" s="8" t="s">
        <v>34340</v>
      </c>
      <c r="B5059" s="22" t="s">
        <v>10821</v>
      </c>
      <c r="C5059" s="12" t="s">
        <v>448</v>
      </c>
      <c r="D5059" s="8" t="s">
        <v>34341</v>
      </c>
      <c r="E5059" s="10" t="s">
        <v>22732</v>
      </c>
      <c r="F5059" s="25"/>
      <c r="G5059" s="25"/>
      <c r="H5059" s="15"/>
      <c r="I5059" s="15"/>
    </row>
    <row r="5060" ht="24" customHeight="1" spans="1:9">
      <c r="A5060" s="8" t="s">
        <v>34342</v>
      </c>
      <c r="B5060" s="22" t="s">
        <v>10822</v>
      </c>
      <c r="C5060" s="12" t="s">
        <v>448</v>
      </c>
      <c r="D5060" s="8" t="s">
        <v>34343</v>
      </c>
      <c r="E5060" s="10" t="s">
        <v>22732</v>
      </c>
      <c r="F5060" s="25"/>
      <c r="G5060" s="25"/>
      <c r="H5060" s="15"/>
      <c r="I5060" s="15"/>
    </row>
    <row r="5061" ht="24" customHeight="1" spans="1:9">
      <c r="A5061" s="8" t="s">
        <v>34344</v>
      </c>
      <c r="B5061" s="22" t="s">
        <v>10823</v>
      </c>
      <c r="C5061" s="12" t="s">
        <v>448</v>
      </c>
      <c r="D5061" s="8" t="s">
        <v>34345</v>
      </c>
      <c r="E5061" s="10" t="s">
        <v>22732</v>
      </c>
      <c r="F5061" s="25"/>
      <c r="G5061" s="25"/>
      <c r="H5061" s="15"/>
      <c r="I5061" s="15"/>
    </row>
    <row r="5062" ht="24" customHeight="1" spans="1:9">
      <c r="A5062" s="8" t="s">
        <v>34346</v>
      </c>
      <c r="B5062" s="22" t="s">
        <v>34347</v>
      </c>
      <c r="C5062" s="12" t="s">
        <v>448</v>
      </c>
      <c r="D5062" s="8" t="s">
        <v>34348</v>
      </c>
      <c r="E5062" s="10" t="s">
        <v>22732</v>
      </c>
      <c r="F5062" s="25"/>
      <c r="G5062" s="25"/>
      <c r="H5062" s="15"/>
      <c r="I5062" s="15"/>
    </row>
    <row r="5063" ht="24" customHeight="1" spans="1:9">
      <c r="A5063" s="8" t="s">
        <v>34349</v>
      </c>
      <c r="B5063" s="22" t="s">
        <v>34350</v>
      </c>
      <c r="C5063" s="12" t="s">
        <v>448</v>
      </c>
      <c r="D5063" s="8" t="s">
        <v>34351</v>
      </c>
      <c r="E5063" s="10" t="s">
        <v>22732</v>
      </c>
      <c r="F5063" s="25"/>
      <c r="G5063" s="25"/>
      <c r="H5063" s="15"/>
      <c r="I5063" s="15"/>
    </row>
    <row r="5064" ht="24" customHeight="1" spans="1:9">
      <c r="A5064" s="8" t="s">
        <v>34352</v>
      </c>
      <c r="B5064" s="22" t="s">
        <v>34353</v>
      </c>
      <c r="C5064" s="12" t="s">
        <v>448</v>
      </c>
      <c r="D5064" s="8" t="s">
        <v>34354</v>
      </c>
      <c r="E5064" s="10" t="s">
        <v>22732</v>
      </c>
      <c r="F5064" s="25"/>
      <c r="G5064" s="25"/>
      <c r="H5064" s="15"/>
      <c r="I5064" s="15"/>
    </row>
    <row r="5065" ht="24" customHeight="1" spans="1:9">
      <c r="A5065" s="8" t="s">
        <v>34355</v>
      </c>
      <c r="B5065" s="22" t="s">
        <v>34356</v>
      </c>
      <c r="C5065" s="12" t="s">
        <v>448</v>
      </c>
      <c r="D5065" s="8" t="s">
        <v>33677</v>
      </c>
      <c r="E5065" s="10" t="s">
        <v>22732</v>
      </c>
      <c r="F5065" s="25"/>
      <c r="G5065" s="25"/>
      <c r="H5065" s="15"/>
      <c r="I5065" s="15"/>
    </row>
    <row r="5066" ht="24" customHeight="1" spans="1:9">
      <c r="A5066" s="8" t="s">
        <v>34357</v>
      </c>
      <c r="B5066" s="22" t="s">
        <v>34358</v>
      </c>
      <c r="C5066" s="12" t="s">
        <v>448</v>
      </c>
      <c r="D5066" s="8" t="s">
        <v>34359</v>
      </c>
      <c r="E5066" s="10" t="s">
        <v>22732</v>
      </c>
      <c r="F5066" s="25"/>
      <c r="G5066" s="25"/>
      <c r="H5066" s="15"/>
      <c r="I5066" s="15"/>
    </row>
    <row r="5067" ht="24" customHeight="1" spans="1:9">
      <c r="A5067" s="8" t="s">
        <v>34360</v>
      </c>
      <c r="B5067" s="22" t="s">
        <v>34361</v>
      </c>
      <c r="C5067" s="12" t="s">
        <v>448</v>
      </c>
      <c r="D5067" s="8" t="s">
        <v>34362</v>
      </c>
      <c r="E5067" s="10" t="s">
        <v>22732</v>
      </c>
      <c r="F5067" s="25"/>
      <c r="G5067" s="25"/>
      <c r="H5067" s="15"/>
      <c r="I5067" s="15"/>
    </row>
    <row r="5068" ht="24" customHeight="1" spans="1:9">
      <c r="A5068" s="8" t="s">
        <v>34363</v>
      </c>
      <c r="B5068" s="22" t="s">
        <v>34364</v>
      </c>
      <c r="C5068" s="12" t="s">
        <v>448</v>
      </c>
      <c r="D5068" s="8" t="s">
        <v>34365</v>
      </c>
      <c r="E5068" s="10" t="s">
        <v>22732</v>
      </c>
      <c r="F5068" s="25"/>
      <c r="G5068" s="25"/>
      <c r="H5068" s="15"/>
      <c r="I5068" s="15"/>
    </row>
    <row r="5069" ht="24" customHeight="1" spans="1:9">
      <c r="A5069" s="8" t="s">
        <v>34366</v>
      </c>
      <c r="B5069" s="22" t="s">
        <v>34367</v>
      </c>
      <c r="C5069" s="12" t="s">
        <v>448</v>
      </c>
      <c r="D5069" s="8" t="s">
        <v>34368</v>
      </c>
      <c r="E5069" s="10" t="s">
        <v>22732</v>
      </c>
      <c r="F5069" s="25"/>
      <c r="G5069" s="25"/>
      <c r="H5069" s="15"/>
      <c r="I5069" s="15"/>
    </row>
    <row r="5070" ht="24" customHeight="1" spans="1:9">
      <c r="A5070" s="8" t="s">
        <v>34369</v>
      </c>
      <c r="B5070" s="22" t="s">
        <v>34370</v>
      </c>
      <c r="C5070" s="12" t="s">
        <v>448</v>
      </c>
      <c r="D5070" s="8" t="s">
        <v>34371</v>
      </c>
      <c r="E5070" s="10" t="s">
        <v>22732</v>
      </c>
      <c r="F5070" s="25"/>
      <c r="G5070" s="25"/>
      <c r="H5070" s="15"/>
      <c r="I5070" s="15"/>
    </row>
    <row r="5071" ht="24" customHeight="1" spans="1:9">
      <c r="A5071" s="8" t="s">
        <v>34372</v>
      </c>
      <c r="B5071" s="22" t="s">
        <v>34373</v>
      </c>
      <c r="C5071" s="12" t="s">
        <v>448</v>
      </c>
      <c r="D5071" s="8" t="s">
        <v>34374</v>
      </c>
      <c r="E5071" s="10" t="s">
        <v>22732</v>
      </c>
      <c r="F5071" s="25"/>
      <c r="G5071" s="25"/>
      <c r="H5071" s="15"/>
      <c r="I5071" s="15"/>
    </row>
    <row r="5072" ht="24" customHeight="1" spans="1:9">
      <c r="A5072" s="8" t="s">
        <v>34375</v>
      </c>
      <c r="B5072" s="22" t="s">
        <v>34376</v>
      </c>
      <c r="C5072" s="12" t="s">
        <v>448</v>
      </c>
      <c r="D5072" s="8" t="s">
        <v>34377</v>
      </c>
      <c r="E5072" s="10" t="s">
        <v>22732</v>
      </c>
      <c r="F5072" s="25"/>
      <c r="G5072" s="25"/>
      <c r="H5072" s="15"/>
      <c r="I5072" s="15"/>
    </row>
    <row r="5073" ht="24" customHeight="1" spans="1:9">
      <c r="A5073" s="8" t="s">
        <v>34378</v>
      </c>
      <c r="B5073" s="22" t="s">
        <v>34379</v>
      </c>
      <c r="C5073" s="12" t="s">
        <v>448</v>
      </c>
      <c r="D5073" s="8" t="s">
        <v>34380</v>
      </c>
      <c r="E5073" s="10" t="s">
        <v>22732</v>
      </c>
      <c r="F5073" s="25"/>
      <c r="G5073" s="25"/>
      <c r="H5073" s="15"/>
      <c r="I5073" s="15"/>
    </row>
    <row r="5074" ht="24" customHeight="1" spans="1:9">
      <c r="A5074" s="8" t="s">
        <v>34381</v>
      </c>
      <c r="B5074" s="22" t="s">
        <v>34382</v>
      </c>
      <c r="C5074" s="12" t="s">
        <v>448</v>
      </c>
      <c r="D5074" s="8" t="s">
        <v>34383</v>
      </c>
      <c r="E5074" s="10" t="s">
        <v>22732</v>
      </c>
      <c r="F5074" s="25"/>
      <c r="G5074" s="25"/>
      <c r="H5074" s="15"/>
      <c r="I5074" s="15"/>
    </row>
    <row r="5075" ht="24" customHeight="1" spans="1:9">
      <c r="A5075" s="8" t="s">
        <v>34384</v>
      </c>
      <c r="B5075" s="22" t="s">
        <v>34385</v>
      </c>
      <c r="C5075" s="12" t="s">
        <v>448</v>
      </c>
      <c r="D5075" s="8" t="s">
        <v>34386</v>
      </c>
      <c r="E5075" s="10" t="s">
        <v>22732</v>
      </c>
      <c r="F5075" s="25"/>
      <c r="G5075" s="25"/>
      <c r="H5075" s="15"/>
      <c r="I5075" s="15"/>
    </row>
    <row r="5076" ht="24" customHeight="1" spans="1:9">
      <c r="A5076" s="8" t="s">
        <v>34387</v>
      </c>
      <c r="B5076" s="22" t="s">
        <v>34388</v>
      </c>
      <c r="C5076" s="12" t="s">
        <v>448</v>
      </c>
      <c r="D5076" s="8" t="s">
        <v>30435</v>
      </c>
      <c r="E5076" s="10" t="s">
        <v>22732</v>
      </c>
      <c r="F5076" s="25"/>
      <c r="G5076" s="25"/>
      <c r="H5076" s="15"/>
      <c r="I5076" s="15"/>
    </row>
    <row r="5077" ht="24" customHeight="1" spans="1:9">
      <c r="A5077" s="8" t="s">
        <v>34389</v>
      </c>
      <c r="B5077" s="22" t="s">
        <v>34390</v>
      </c>
      <c r="C5077" s="12" t="s">
        <v>448</v>
      </c>
      <c r="D5077" s="8" t="s">
        <v>34391</v>
      </c>
      <c r="E5077" s="10" t="s">
        <v>22732</v>
      </c>
      <c r="F5077" s="25"/>
      <c r="G5077" s="25"/>
      <c r="H5077" s="15"/>
      <c r="I5077" s="15"/>
    </row>
    <row r="5078" ht="24" customHeight="1" spans="1:9">
      <c r="A5078" s="8" t="s">
        <v>34392</v>
      </c>
      <c r="B5078" s="22" t="s">
        <v>34393</v>
      </c>
      <c r="C5078" s="12" t="s">
        <v>448</v>
      </c>
      <c r="D5078" s="8" t="s">
        <v>34394</v>
      </c>
      <c r="E5078" s="10" t="s">
        <v>22732</v>
      </c>
      <c r="F5078" s="25"/>
      <c r="G5078" s="25"/>
      <c r="H5078" s="15"/>
      <c r="I5078" s="15"/>
    </row>
    <row r="5079" ht="24" customHeight="1" spans="1:9">
      <c r="A5079" s="8" t="s">
        <v>34395</v>
      </c>
      <c r="B5079" s="22" t="s">
        <v>34396</v>
      </c>
      <c r="C5079" s="12" t="s">
        <v>448</v>
      </c>
      <c r="D5079" s="8" t="s">
        <v>34397</v>
      </c>
      <c r="E5079" s="10" t="s">
        <v>22732</v>
      </c>
      <c r="F5079" s="25"/>
      <c r="G5079" s="25"/>
      <c r="H5079" s="15"/>
      <c r="I5079" s="15"/>
    </row>
    <row r="5080" ht="24" customHeight="1" spans="1:9">
      <c r="A5080" s="8" t="s">
        <v>34398</v>
      </c>
      <c r="B5080" s="22" t="s">
        <v>34399</v>
      </c>
      <c r="C5080" s="12" t="s">
        <v>448</v>
      </c>
      <c r="D5080" s="8" t="s">
        <v>34400</v>
      </c>
      <c r="E5080" s="10" t="s">
        <v>22732</v>
      </c>
      <c r="F5080" s="25"/>
      <c r="G5080" s="25"/>
      <c r="H5080" s="15"/>
      <c r="I5080" s="15"/>
    </row>
    <row r="5081" ht="24" customHeight="1" spans="1:9">
      <c r="A5081" s="8" t="s">
        <v>34401</v>
      </c>
      <c r="B5081" s="22" t="s">
        <v>34402</v>
      </c>
      <c r="C5081" s="12" t="s">
        <v>448</v>
      </c>
      <c r="D5081" s="8" t="s">
        <v>26774</v>
      </c>
      <c r="E5081" s="10" t="s">
        <v>22732</v>
      </c>
      <c r="F5081" s="25"/>
      <c r="G5081" s="25"/>
      <c r="H5081" s="15"/>
      <c r="I5081" s="15"/>
    </row>
    <row r="5082" ht="24" customHeight="1" spans="1:9">
      <c r="A5082" s="8" t="s">
        <v>34403</v>
      </c>
      <c r="B5082" s="22" t="s">
        <v>34404</v>
      </c>
      <c r="C5082" s="12" t="s">
        <v>448</v>
      </c>
      <c r="D5082" s="8" t="s">
        <v>34405</v>
      </c>
      <c r="E5082" s="10" t="s">
        <v>22732</v>
      </c>
      <c r="F5082" s="25"/>
      <c r="G5082" s="25"/>
      <c r="H5082" s="15"/>
      <c r="I5082" s="15"/>
    </row>
    <row r="5083" ht="24" customHeight="1" spans="1:9">
      <c r="A5083" s="8" t="s">
        <v>34406</v>
      </c>
      <c r="B5083" s="22" t="s">
        <v>34407</v>
      </c>
      <c r="C5083" s="12" t="s">
        <v>448</v>
      </c>
      <c r="D5083" s="8" t="s">
        <v>34408</v>
      </c>
      <c r="E5083" s="10" t="s">
        <v>22732</v>
      </c>
      <c r="F5083" s="25"/>
      <c r="G5083" s="25"/>
      <c r="H5083" s="15"/>
      <c r="I5083" s="15"/>
    </row>
    <row r="5084" ht="24" customHeight="1" spans="1:9">
      <c r="A5084" s="8" t="s">
        <v>34409</v>
      </c>
      <c r="B5084" s="22" t="s">
        <v>34410</v>
      </c>
      <c r="C5084" s="12" t="s">
        <v>448</v>
      </c>
      <c r="D5084" s="8" t="s">
        <v>34411</v>
      </c>
      <c r="E5084" s="10" t="s">
        <v>22732</v>
      </c>
      <c r="F5084" s="25"/>
      <c r="G5084" s="25"/>
      <c r="H5084" s="15"/>
      <c r="I5084" s="15"/>
    </row>
    <row r="5085" ht="24" customHeight="1" spans="1:9">
      <c r="A5085" s="8" t="s">
        <v>34412</v>
      </c>
      <c r="B5085" s="22" t="s">
        <v>34413</v>
      </c>
      <c r="C5085" s="12" t="s">
        <v>448</v>
      </c>
      <c r="D5085" s="8" t="s">
        <v>34414</v>
      </c>
      <c r="E5085" s="10" t="s">
        <v>22732</v>
      </c>
      <c r="F5085" s="25"/>
      <c r="G5085" s="25"/>
      <c r="H5085" s="15"/>
      <c r="I5085" s="15"/>
    </row>
    <row r="5086" ht="24" customHeight="1" spans="1:9">
      <c r="A5086" s="8" t="s">
        <v>34415</v>
      </c>
      <c r="B5086" s="22" t="s">
        <v>34416</v>
      </c>
      <c r="C5086" s="12" t="s">
        <v>178</v>
      </c>
      <c r="D5086" s="8" t="s">
        <v>25443</v>
      </c>
      <c r="E5086" s="10" t="s">
        <v>22732</v>
      </c>
      <c r="F5086" s="25"/>
      <c r="G5086" s="25"/>
      <c r="H5086" s="15"/>
      <c r="I5086" s="15"/>
    </row>
    <row r="5087" ht="24" customHeight="1" spans="1:9">
      <c r="A5087" s="8" t="s">
        <v>34417</v>
      </c>
      <c r="B5087" s="22" t="s">
        <v>34418</v>
      </c>
      <c r="C5087" s="12" t="s">
        <v>178</v>
      </c>
      <c r="D5087" s="8" t="s">
        <v>23079</v>
      </c>
      <c r="E5087" s="10" t="s">
        <v>22732</v>
      </c>
      <c r="F5087" s="25"/>
      <c r="G5087" s="25"/>
      <c r="H5087" s="15"/>
      <c r="I5087" s="15"/>
    </row>
    <row r="5088" ht="24" customHeight="1" spans="1:9">
      <c r="A5088" s="8" t="s">
        <v>34419</v>
      </c>
      <c r="B5088" s="22" t="s">
        <v>34420</v>
      </c>
      <c r="C5088" s="12" t="s">
        <v>178</v>
      </c>
      <c r="D5088" s="8" t="s">
        <v>34421</v>
      </c>
      <c r="E5088" s="10" t="s">
        <v>22732</v>
      </c>
      <c r="F5088" s="25"/>
      <c r="G5088" s="25"/>
      <c r="H5088" s="15"/>
      <c r="I5088" s="15"/>
    </row>
    <row r="5089" ht="24" customHeight="1" spans="1:9">
      <c r="A5089" s="8" t="s">
        <v>34422</v>
      </c>
      <c r="B5089" s="22" t="s">
        <v>34423</v>
      </c>
      <c r="C5089" s="12" t="s">
        <v>178</v>
      </c>
      <c r="D5089" s="8" t="s">
        <v>34424</v>
      </c>
      <c r="E5089" s="10" t="s">
        <v>22732</v>
      </c>
      <c r="F5089" s="25"/>
      <c r="G5089" s="25"/>
      <c r="H5089" s="15"/>
      <c r="I5089" s="15"/>
    </row>
    <row r="5090" ht="24" customHeight="1" spans="1:9">
      <c r="A5090" s="8" t="s">
        <v>34425</v>
      </c>
      <c r="B5090" s="22" t="s">
        <v>34426</v>
      </c>
      <c r="C5090" s="12" t="s">
        <v>178</v>
      </c>
      <c r="D5090" s="8" t="s">
        <v>34427</v>
      </c>
      <c r="E5090" s="10" t="s">
        <v>22732</v>
      </c>
      <c r="F5090" s="25"/>
      <c r="G5090" s="25"/>
      <c r="H5090" s="15"/>
      <c r="I5090" s="15"/>
    </row>
    <row r="5091" ht="24" customHeight="1" spans="1:9">
      <c r="A5091" s="8" t="s">
        <v>34428</v>
      </c>
      <c r="B5091" s="22" t="s">
        <v>34429</v>
      </c>
      <c r="C5091" s="12" t="s">
        <v>448</v>
      </c>
      <c r="D5091" s="8" t="s">
        <v>23722</v>
      </c>
      <c r="E5091" s="10" t="s">
        <v>22732</v>
      </c>
      <c r="F5091" s="25"/>
      <c r="G5091" s="25"/>
      <c r="H5091" s="15"/>
      <c r="I5091" s="15"/>
    </row>
    <row r="5092" ht="36" customHeight="1" spans="1:9">
      <c r="A5092" s="8" t="s">
        <v>34430</v>
      </c>
      <c r="B5092" s="22" t="s">
        <v>34431</v>
      </c>
      <c r="C5092" s="12" t="s">
        <v>448</v>
      </c>
      <c r="D5092" s="8" t="s">
        <v>34432</v>
      </c>
      <c r="E5092" s="10" t="s">
        <v>22732</v>
      </c>
      <c r="F5092" s="25"/>
      <c r="G5092" s="25"/>
      <c r="H5092" s="15"/>
      <c r="I5092" s="15"/>
    </row>
    <row r="5093" ht="24" customHeight="1" spans="1:9">
      <c r="A5093" s="8" t="s">
        <v>34433</v>
      </c>
      <c r="B5093" s="22" t="s">
        <v>34434</v>
      </c>
      <c r="C5093" s="12" t="s">
        <v>448</v>
      </c>
      <c r="D5093" s="8" t="s">
        <v>24918</v>
      </c>
      <c r="E5093" s="10" t="s">
        <v>22732</v>
      </c>
      <c r="F5093" s="25"/>
      <c r="G5093" s="25"/>
      <c r="H5093" s="15"/>
      <c r="I5093" s="15"/>
    </row>
    <row r="5094" ht="24" customHeight="1" spans="1:9">
      <c r="A5094" s="8" t="s">
        <v>34435</v>
      </c>
      <c r="B5094" s="22" t="s">
        <v>34436</v>
      </c>
      <c r="C5094" s="12" t="s">
        <v>448</v>
      </c>
      <c r="D5094" s="8" t="s">
        <v>25340</v>
      </c>
      <c r="E5094" s="10" t="s">
        <v>22732</v>
      </c>
      <c r="F5094" s="25"/>
      <c r="G5094" s="25"/>
      <c r="H5094" s="15"/>
      <c r="I5094" s="15"/>
    </row>
    <row r="5095" ht="24" customHeight="1" spans="1:9">
      <c r="A5095" s="8" t="s">
        <v>34437</v>
      </c>
      <c r="B5095" s="22" t="s">
        <v>34438</v>
      </c>
      <c r="C5095" s="12" t="s">
        <v>448</v>
      </c>
      <c r="D5095" s="8" t="s">
        <v>34439</v>
      </c>
      <c r="E5095" s="10" t="s">
        <v>22732</v>
      </c>
      <c r="F5095" s="25"/>
      <c r="G5095" s="25"/>
      <c r="H5095" s="15"/>
      <c r="I5095" s="15"/>
    </row>
    <row r="5096" ht="24" customHeight="1" spans="1:9">
      <c r="A5096" s="8" t="s">
        <v>34440</v>
      </c>
      <c r="B5096" s="22" t="s">
        <v>34441</v>
      </c>
      <c r="C5096" s="12" t="s">
        <v>448</v>
      </c>
      <c r="D5096" s="8" t="s">
        <v>25316</v>
      </c>
      <c r="E5096" s="10" t="s">
        <v>22732</v>
      </c>
      <c r="F5096" s="25"/>
      <c r="G5096" s="25"/>
      <c r="H5096" s="15"/>
      <c r="I5096" s="15"/>
    </row>
    <row r="5097" ht="24" customHeight="1" spans="1:9">
      <c r="A5097" s="8" t="s">
        <v>34442</v>
      </c>
      <c r="B5097" s="22" t="s">
        <v>34443</v>
      </c>
      <c r="C5097" s="12" t="s">
        <v>448</v>
      </c>
      <c r="D5097" s="8" t="s">
        <v>34444</v>
      </c>
      <c r="E5097" s="10" t="s">
        <v>22732</v>
      </c>
      <c r="F5097" s="25"/>
      <c r="G5097" s="25"/>
      <c r="H5097" s="15"/>
      <c r="I5097" s="15"/>
    </row>
    <row r="5098" ht="24" customHeight="1" spans="1:9">
      <c r="A5098" s="8" t="s">
        <v>34445</v>
      </c>
      <c r="B5098" s="22" t="s">
        <v>34446</v>
      </c>
      <c r="C5098" s="12" t="s">
        <v>448</v>
      </c>
      <c r="D5098" s="8" t="s">
        <v>34447</v>
      </c>
      <c r="E5098" s="10" t="s">
        <v>22732</v>
      </c>
      <c r="F5098" s="25"/>
      <c r="G5098" s="25"/>
      <c r="H5098" s="15"/>
      <c r="I5098" s="15"/>
    </row>
    <row r="5099" ht="24" customHeight="1" spans="1:9">
      <c r="A5099" s="8" t="s">
        <v>34448</v>
      </c>
      <c r="B5099" s="22" t="s">
        <v>34449</v>
      </c>
      <c r="C5099" s="12" t="s">
        <v>448</v>
      </c>
      <c r="D5099" s="8" t="s">
        <v>34450</v>
      </c>
      <c r="E5099" s="10" t="s">
        <v>22732</v>
      </c>
      <c r="F5099" s="25"/>
      <c r="G5099" s="25"/>
      <c r="H5099" s="15"/>
      <c r="I5099" s="15"/>
    </row>
    <row r="5100" ht="24" customHeight="1" spans="1:9">
      <c r="A5100" s="8" t="s">
        <v>34451</v>
      </c>
      <c r="B5100" s="22" t="s">
        <v>34452</v>
      </c>
      <c r="C5100" s="12" t="s">
        <v>178</v>
      </c>
      <c r="D5100" s="8" t="s">
        <v>34453</v>
      </c>
      <c r="E5100" s="10" t="s">
        <v>22732</v>
      </c>
      <c r="F5100" s="25"/>
      <c r="G5100" s="25"/>
      <c r="H5100" s="15"/>
      <c r="I5100" s="15"/>
    </row>
    <row r="5101" ht="24" customHeight="1" spans="1:9">
      <c r="A5101" s="8" t="s">
        <v>34454</v>
      </c>
      <c r="B5101" s="22" t="s">
        <v>34455</v>
      </c>
      <c r="C5101" s="12" t="s">
        <v>178</v>
      </c>
      <c r="D5101" s="8" t="s">
        <v>34456</v>
      </c>
      <c r="E5101" s="10" t="s">
        <v>22732</v>
      </c>
      <c r="F5101" s="25"/>
      <c r="G5101" s="25"/>
      <c r="H5101" s="15"/>
      <c r="I5101" s="15"/>
    </row>
    <row r="5102" ht="24" customHeight="1" spans="1:9">
      <c r="A5102" s="8" t="s">
        <v>34457</v>
      </c>
      <c r="B5102" s="22" t="s">
        <v>34458</v>
      </c>
      <c r="C5102" s="12" t="s">
        <v>178</v>
      </c>
      <c r="D5102" s="8" t="s">
        <v>25004</v>
      </c>
      <c r="E5102" s="10" t="s">
        <v>22732</v>
      </c>
      <c r="F5102" s="25"/>
      <c r="G5102" s="25"/>
      <c r="H5102" s="15"/>
      <c r="I5102" s="15"/>
    </row>
    <row r="5103" ht="24" customHeight="1" spans="1:9">
      <c r="A5103" s="8" t="s">
        <v>34459</v>
      </c>
      <c r="B5103" s="22" t="s">
        <v>34460</v>
      </c>
      <c r="C5103" s="12" t="s">
        <v>178</v>
      </c>
      <c r="D5103" s="8" t="s">
        <v>34461</v>
      </c>
      <c r="E5103" s="10" t="s">
        <v>22732</v>
      </c>
      <c r="F5103" s="25"/>
      <c r="G5103" s="25"/>
      <c r="H5103" s="15"/>
      <c r="I5103" s="15"/>
    </row>
    <row r="5104" ht="24" customHeight="1" spans="1:9">
      <c r="A5104" s="8" t="s">
        <v>34462</v>
      </c>
      <c r="B5104" s="22" t="s">
        <v>34463</v>
      </c>
      <c r="C5104" s="12" t="s">
        <v>178</v>
      </c>
      <c r="D5104" s="8" t="s">
        <v>31346</v>
      </c>
      <c r="E5104" s="10" t="s">
        <v>22732</v>
      </c>
      <c r="F5104" s="25"/>
      <c r="G5104" s="25"/>
      <c r="H5104" s="15"/>
      <c r="I5104" s="15"/>
    </row>
    <row r="5105" ht="24" customHeight="1" spans="1:9">
      <c r="A5105" s="8" t="s">
        <v>34464</v>
      </c>
      <c r="B5105" s="22" t="s">
        <v>34465</v>
      </c>
      <c r="C5105" s="12" t="s">
        <v>178</v>
      </c>
      <c r="D5105" s="8" t="s">
        <v>33307</v>
      </c>
      <c r="E5105" s="10" t="s">
        <v>22732</v>
      </c>
      <c r="F5105" s="25"/>
      <c r="G5105" s="25"/>
      <c r="H5105" s="15"/>
      <c r="I5105" s="15"/>
    </row>
    <row r="5106" ht="24" customHeight="1" spans="1:9">
      <c r="A5106" s="12" t="s">
        <v>34466</v>
      </c>
      <c r="B5106" s="22" t="s">
        <v>34467</v>
      </c>
      <c r="C5106" s="12" t="s">
        <v>178</v>
      </c>
      <c r="D5106" s="8" t="s">
        <v>34468</v>
      </c>
      <c r="E5106" s="10" t="s">
        <v>22732</v>
      </c>
      <c r="F5106" s="25"/>
      <c r="G5106" s="25"/>
      <c r="H5106" s="15"/>
      <c r="I5106" s="15"/>
    </row>
    <row r="5107" ht="24" customHeight="1" spans="1:9">
      <c r="A5107" s="12" t="s">
        <v>34469</v>
      </c>
      <c r="B5107" s="22" t="s">
        <v>34470</v>
      </c>
      <c r="C5107" s="12" t="s">
        <v>178</v>
      </c>
      <c r="D5107" s="8" t="s">
        <v>34471</v>
      </c>
      <c r="E5107" s="10" t="s">
        <v>22732</v>
      </c>
      <c r="F5107" s="25"/>
      <c r="G5107" s="25"/>
      <c r="H5107" s="15"/>
      <c r="I5107" s="15"/>
    </row>
    <row r="5108" ht="24" customHeight="1" spans="1:9">
      <c r="A5108" s="12" t="s">
        <v>34472</v>
      </c>
      <c r="B5108" s="22" t="s">
        <v>34473</v>
      </c>
      <c r="C5108" s="12" t="s">
        <v>178</v>
      </c>
      <c r="D5108" s="8" t="s">
        <v>34474</v>
      </c>
      <c r="E5108" s="10" t="s">
        <v>22732</v>
      </c>
      <c r="F5108" s="25"/>
      <c r="G5108" s="25"/>
      <c r="H5108" s="15"/>
      <c r="I5108" s="15"/>
    </row>
    <row r="5109" ht="24" customHeight="1" spans="1:9">
      <c r="A5109" s="8" t="s">
        <v>34475</v>
      </c>
      <c r="B5109" s="22" t="s">
        <v>34476</v>
      </c>
      <c r="C5109" s="12" t="s">
        <v>178</v>
      </c>
      <c r="D5109" s="8" t="s">
        <v>25419</v>
      </c>
      <c r="E5109" s="10" t="s">
        <v>22732</v>
      </c>
      <c r="F5109" s="25"/>
      <c r="G5109" s="25"/>
      <c r="H5109" s="15"/>
      <c r="I5109" s="15"/>
    </row>
    <row r="5110" ht="24" customHeight="1" spans="1:9">
      <c r="A5110" s="8" t="s">
        <v>34477</v>
      </c>
      <c r="B5110" s="22" t="s">
        <v>34478</v>
      </c>
      <c r="C5110" s="12" t="s">
        <v>178</v>
      </c>
      <c r="D5110" s="8" t="s">
        <v>28858</v>
      </c>
      <c r="E5110" s="10" t="s">
        <v>22732</v>
      </c>
      <c r="F5110" s="25"/>
      <c r="G5110" s="25"/>
      <c r="H5110" s="15"/>
      <c r="I5110" s="15"/>
    </row>
    <row r="5111" ht="24" customHeight="1" spans="1:9">
      <c r="A5111" s="8" t="s">
        <v>34479</v>
      </c>
      <c r="B5111" s="22" t="s">
        <v>34480</v>
      </c>
      <c r="C5111" s="12" t="s">
        <v>178</v>
      </c>
      <c r="D5111" s="8" t="s">
        <v>34481</v>
      </c>
      <c r="E5111" s="10" t="s">
        <v>22732</v>
      </c>
      <c r="F5111" s="25"/>
      <c r="G5111" s="25"/>
      <c r="H5111" s="15"/>
      <c r="I5111" s="15"/>
    </row>
    <row r="5112" ht="24" customHeight="1" spans="1:9">
      <c r="A5112" s="8" t="s">
        <v>34482</v>
      </c>
      <c r="B5112" s="22" t="s">
        <v>34483</v>
      </c>
      <c r="C5112" s="12" t="s">
        <v>178</v>
      </c>
      <c r="D5112" s="8" t="s">
        <v>34484</v>
      </c>
      <c r="E5112" s="10" t="s">
        <v>22732</v>
      </c>
      <c r="F5112" s="25"/>
      <c r="G5112" s="25"/>
      <c r="H5112" s="15"/>
      <c r="I5112" s="15"/>
    </row>
    <row r="5113" ht="24" customHeight="1" spans="1:9">
      <c r="A5113" s="8" t="s">
        <v>34485</v>
      </c>
      <c r="B5113" s="22" t="s">
        <v>34486</v>
      </c>
      <c r="C5113" s="12" t="s">
        <v>178</v>
      </c>
      <c r="D5113" s="8" t="s">
        <v>23736</v>
      </c>
      <c r="E5113" s="10" t="s">
        <v>22732</v>
      </c>
      <c r="F5113" s="25"/>
      <c r="G5113" s="25"/>
      <c r="H5113" s="15"/>
      <c r="I5113" s="15"/>
    </row>
    <row r="5114" ht="24" customHeight="1" spans="1:9">
      <c r="A5114" s="8" t="s">
        <v>34487</v>
      </c>
      <c r="B5114" s="22" t="s">
        <v>34488</v>
      </c>
      <c r="C5114" s="12" t="s">
        <v>178</v>
      </c>
      <c r="D5114" s="8" t="s">
        <v>34489</v>
      </c>
      <c r="E5114" s="10" t="s">
        <v>22732</v>
      </c>
      <c r="F5114" s="25"/>
      <c r="G5114" s="25"/>
      <c r="H5114" s="15"/>
      <c r="I5114" s="15"/>
    </row>
    <row r="5115" ht="24" customHeight="1" spans="1:9">
      <c r="A5115" s="8" t="s">
        <v>34490</v>
      </c>
      <c r="B5115" s="22" t="s">
        <v>34491</v>
      </c>
      <c r="C5115" s="12" t="s">
        <v>178</v>
      </c>
      <c r="D5115" s="8" t="s">
        <v>23265</v>
      </c>
      <c r="E5115" s="10" t="s">
        <v>22732</v>
      </c>
      <c r="F5115" s="25"/>
      <c r="G5115" s="25"/>
      <c r="H5115" s="15"/>
      <c r="I5115" s="15"/>
    </row>
    <row r="5116" ht="24" customHeight="1" spans="1:9">
      <c r="A5116" s="8" t="s">
        <v>34492</v>
      </c>
      <c r="B5116" s="22" t="s">
        <v>34493</v>
      </c>
      <c r="C5116" s="12" t="s">
        <v>178</v>
      </c>
      <c r="D5116" s="8" t="s">
        <v>25270</v>
      </c>
      <c r="E5116" s="10" t="s">
        <v>22732</v>
      </c>
      <c r="F5116" s="25"/>
      <c r="G5116" s="25"/>
      <c r="H5116" s="15"/>
      <c r="I5116" s="15"/>
    </row>
    <row r="5117" ht="24" customHeight="1" spans="1:9">
      <c r="A5117" s="8" t="s">
        <v>34494</v>
      </c>
      <c r="B5117" s="22" t="s">
        <v>34495</v>
      </c>
      <c r="C5117" s="12" t="s">
        <v>178</v>
      </c>
      <c r="D5117" s="8" t="s">
        <v>23736</v>
      </c>
      <c r="E5117" s="10" t="s">
        <v>22732</v>
      </c>
      <c r="F5117" s="25"/>
      <c r="G5117" s="25"/>
      <c r="H5117" s="15"/>
      <c r="I5117" s="15"/>
    </row>
    <row r="5118" ht="24" customHeight="1" spans="1:9">
      <c r="A5118" s="8" t="s">
        <v>34496</v>
      </c>
      <c r="B5118" s="22" t="s">
        <v>34497</v>
      </c>
      <c r="C5118" s="12" t="s">
        <v>178</v>
      </c>
      <c r="D5118" s="8" t="s">
        <v>31325</v>
      </c>
      <c r="E5118" s="10" t="s">
        <v>22732</v>
      </c>
      <c r="F5118" s="25"/>
      <c r="G5118" s="25"/>
      <c r="H5118" s="15"/>
      <c r="I5118" s="15"/>
    </row>
    <row r="5119" ht="24" customHeight="1" spans="1:9">
      <c r="A5119" s="8" t="s">
        <v>34498</v>
      </c>
      <c r="B5119" s="22" t="s">
        <v>34499</v>
      </c>
      <c r="C5119" s="12" t="s">
        <v>178</v>
      </c>
      <c r="D5119" s="8" t="s">
        <v>34500</v>
      </c>
      <c r="E5119" s="10" t="s">
        <v>22732</v>
      </c>
      <c r="F5119" s="25"/>
      <c r="G5119" s="25"/>
      <c r="H5119" s="15"/>
      <c r="I5119" s="15"/>
    </row>
    <row r="5120" ht="24" customHeight="1" spans="1:9">
      <c r="A5120" s="8" t="s">
        <v>34501</v>
      </c>
      <c r="B5120" s="22" t="s">
        <v>34502</v>
      </c>
      <c r="C5120" s="12" t="s">
        <v>178</v>
      </c>
      <c r="D5120" s="8" t="s">
        <v>34503</v>
      </c>
      <c r="E5120" s="10" t="s">
        <v>22732</v>
      </c>
      <c r="F5120" s="25"/>
      <c r="G5120" s="25"/>
      <c r="H5120" s="15"/>
      <c r="I5120" s="15"/>
    </row>
    <row r="5121" ht="24" customHeight="1" spans="1:9">
      <c r="A5121" s="8" t="s">
        <v>34504</v>
      </c>
      <c r="B5121" s="22" t="s">
        <v>34505</v>
      </c>
      <c r="C5121" s="12" t="s">
        <v>178</v>
      </c>
      <c r="D5121" s="8" t="s">
        <v>34506</v>
      </c>
      <c r="E5121" s="10" t="s">
        <v>22732</v>
      </c>
      <c r="F5121" s="25"/>
      <c r="G5121" s="25"/>
      <c r="H5121" s="15"/>
      <c r="I5121" s="15"/>
    </row>
    <row r="5122" ht="24" customHeight="1" spans="1:9">
      <c r="A5122" s="8" t="s">
        <v>34507</v>
      </c>
      <c r="B5122" s="22" t="s">
        <v>34508</v>
      </c>
      <c r="C5122" s="12" t="s">
        <v>178</v>
      </c>
      <c r="D5122" s="8" t="s">
        <v>24004</v>
      </c>
      <c r="E5122" s="10" t="s">
        <v>22732</v>
      </c>
      <c r="F5122" s="25"/>
      <c r="G5122" s="25"/>
      <c r="H5122" s="15"/>
      <c r="I5122" s="15"/>
    </row>
    <row r="5123" ht="24" customHeight="1" spans="1:9">
      <c r="A5123" s="8" t="s">
        <v>34509</v>
      </c>
      <c r="B5123" s="22" t="s">
        <v>34510</v>
      </c>
      <c r="C5123" s="12" t="s">
        <v>178</v>
      </c>
      <c r="D5123" s="8" t="s">
        <v>34511</v>
      </c>
      <c r="E5123" s="10" t="s">
        <v>22732</v>
      </c>
      <c r="F5123" s="25"/>
      <c r="G5123" s="25"/>
      <c r="H5123" s="15"/>
      <c r="I5123" s="15"/>
    </row>
    <row r="5124" ht="24" customHeight="1" spans="1:9">
      <c r="A5124" s="8" t="s">
        <v>34512</v>
      </c>
      <c r="B5124" s="22" t="s">
        <v>34513</v>
      </c>
      <c r="C5124" s="12" t="s">
        <v>178</v>
      </c>
      <c r="D5124" s="8" t="s">
        <v>28792</v>
      </c>
      <c r="E5124" s="10" t="s">
        <v>22732</v>
      </c>
      <c r="F5124" s="25"/>
      <c r="G5124" s="25"/>
      <c r="H5124" s="15"/>
      <c r="I5124" s="15"/>
    </row>
    <row r="5125" ht="24" customHeight="1" spans="1:9">
      <c r="A5125" s="8" t="s">
        <v>34514</v>
      </c>
      <c r="B5125" s="22" t="s">
        <v>34515</v>
      </c>
      <c r="C5125" s="12" t="s">
        <v>178</v>
      </c>
      <c r="D5125" s="8" t="s">
        <v>34516</v>
      </c>
      <c r="E5125" s="10" t="s">
        <v>22732</v>
      </c>
      <c r="F5125" s="25"/>
      <c r="G5125" s="25"/>
      <c r="H5125" s="15"/>
      <c r="I5125" s="15"/>
    </row>
    <row r="5126" ht="24" customHeight="1" spans="1:9">
      <c r="A5126" s="8" t="s">
        <v>34517</v>
      </c>
      <c r="B5126" s="22" t="s">
        <v>34518</v>
      </c>
      <c r="C5126" s="12" t="s">
        <v>178</v>
      </c>
      <c r="D5126" s="8" t="s">
        <v>34519</v>
      </c>
      <c r="E5126" s="10" t="s">
        <v>22732</v>
      </c>
      <c r="F5126" s="25"/>
      <c r="G5126" s="25"/>
      <c r="H5126" s="15"/>
      <c r="I5126" s="15"/>
    </row>
    <row r="5127" ht="24" customHeight="1" spans="1:9">
      <c r="A5127" s="8" t="s">
        <v>34520</v>
      </c>
      <c r="B5127" s="22" t="s">
        <v>34521</v>
      </c>
      <c r="C5127" s="12" t="s">
        <v>178</v>
      </c>
      <c r="D5127" s="8" t="s">
        <v>23845</v>
      </c>
      <c r="E5127" s="10" t="s">
        <v>22732</v>
      </c>
      <c r="F5127" s="25"/>
      <c r="G5127" s="25"/>
      <c r="H5127" s="15"/>
      <c r="I5127" s="15"/>
    </row>
    <row r="5128" ht="24" customHeight="1" spans="1:9">
      <c r="A5128" s="8" t="s">
        <v>34522</v>
      </c>
      <c r="B5128" s="22" t="s">
        <v>34523</v>
      </c>
      <c r="C5128" s="12" t="s">
        <v>178</v>
      </c>
      <c r="D5128" s="8" t="s">
        <v>34524</v>
      </c>
      <c r="E5128" s="10" t="s">
        <v>22732</v>
      </c>
      <c r="F5128" s="25"/>
      <c r="G5128" s="25"/>
      <c r="H5128" s="15"/>
      <c r="I5128" s="15"/>
    </row>
    <row r="5129" ht="24" customHeight="1" spans="1:9">
      <c r="A5129" s="8" t="s">
        <v>34525</v>
      </c>
      <c r="B5129" s="22" t="s">
        <v>34526</v>
      </c>
      <c r="C5129" s="12" t="s">
        <v>178</v>
      </c>
      <c r="D5129" s="8" t="s">
        <v>34527</v>
      </c>
      <c r="E5129" s="10" t="s">
        <v>22732</v>
      </c>
      <c r="F5129" s="25"/>
      <c r="G5129" s="25"/>
      <c r="H5129" s="15"/>
      <c r="I5129" s="15"/>
    </row>
    <row r="5130" ht="24" customHeight="1" spans="1:9">
      <c r="A5130" s="8" t="s">
        <v>34528</v>
      </c>
      <c r="B5130" s="22" t="s">
        <v>34529</v>
      </c>
      <c r="C5130" s="12" t="s">
        <v>178</v>
      </c>
      <c r="D5130" s="8" t="s">
        <v>34530</v>
      </c>
      <c r="E5130" s="10" t="s">
        <v>22732</v>
      </c>
      <c r="F5130" s="25"/>
      <c r="G5130" s="25"/>
      <c r="H5130" s="15"/>
      <c r="I5130" s="15"/>
    </row>
    <row r="5131" ht="24" customHeight="1" spans="1:9">
      <c r="A5131" s="8" t="s">
        <v>34531</v>
      </c>
      <c r="B5131" s="22" t="s">
        <v>34532</v>
      </c>
      <c r="C5131" s="12" t="s">
        <v>448</v>
      </c>
      <c r="D5131" s="8" t="s">
        <v>34533</v>
      </c>
      <c r="E5131" s="10" t="s">
        <v>22732</v>
      </c>
      <c r="F5131" s="25"/>
      <c r="G5131" s="25"/>
      <c r="H5131" s="15"/>
      <c r="I5131" s="15"/>
    </row>
    <row r="5132" ht="24" customHeight="1" spans="1:9">
      <c r="A5132" s="8" t="s">
        <v>34534</v>
      </c>
      <c r="B5132" s="22" t="s">
        <v>34535</v>
      </c>
      <c r="C5132" s="12" t="s">
        <v>448</v>
      </c>
      <c r="D5132" s="8" t="s">
        <v>34536</v>
      </c>
      <c r="E5132" s="10" t="s">
        <v>22732</v>
      </c>
      <c r="F5132" s="25"/>
      <c r="G5132" s="25"/>
      <c r="H5132" s="15"/>
      <c r="I5132" s="15"/>
    </row>
    <row r="5133" ht="24" customHeight="1" spans="1:9">
      <c r="A5133" s="8" t="s">
        <v>34537</v>
      </c>
      <c r="B5133" s="22" t="s">
        <v>34538</v>
      </c>
      <c r="C5133" s="12" t="s">
        <v>448</v>
      </c>
      <c r="D5133" s="8" t="s">
        <v>34539</v>
      </c>
      <c r="E5133" s="10" t="s">
        <v>22732</v>
      </c>
      <c r="F5133" s="25"/>
      <c r="G5133" s="25"/>
      <c r="H5133" s="15"/>
      <c r="I5133" s="15"/>
    </row>
    <row r="5134" ht="24" customHeight="1" spans="1:9">
      <c r="A5134" s="8" t="s">
        <v>34540</v>
      </c>
      <c r="B5134" s="22" t="s">
        <v>34541</v>
      </c>
      <c r="C5134" s="12" t="s">
        <v>448</v>
      </c>
      <c r="D5134" s="8" t="s">
        <v>34542</v>
      </c>
      <c r="E5134" s="10" t="s">
        <v>22732</v>
      </c>
      <c r="F5134" s="25"/>
      <c r="G5134" s="25"/>
      <c r="H5134" s="15"/>
      <c r="I5134" s="15"/>
    </row>
    <row r="5135" ht="24" customHeight="1" spans="1:9">
      <c r="A5135" s="8" t="s">
        <v>34543</v>
      </c>
      <c r="B5135" s="22" t="s">
        <v>34544</v>
      </c>
      <c r="C5135" s="12" t="s">
        <v>448</v>
      </c>
      <c r="D5135" s="8" t="s">
        <v>34545</v>
      </c>
      <c r="E5135" s="10" t="s">
        <v>22732</v>
      </c>
      <c r="F5135" s="25"/>
      <c r="G5135" s="25"/>
      <c r="H5135" s="15"/>
      <c r="I5135" s="15"/>
    </row>
    <row r="5136" ht="24" customHeight="1" spans="1:9">
      <c r="A5136" s="8" t="s">
        <v>34546</v>
      </c>
      <c r="B5136" s="22" t="s">
        <v>34547</v>
      </c>
      <c r="C5136" s="12" t="s">
        <v>178</v>
      </c>
      <c r="D5136" s="8" t="s">
        <v>34548</v>
      </c>
      <c r="E5136" s="10" t="s">
        <v>22732</v>
      </c>
      <c r="F5136" s="25"/>
      <c r="G5136" s="25"/>
      <c r="H5136" s="15"/>
      <c r="I5136" s="15"/>
    </row>
    <row r="5137" ht="24" customHeight="1" spans="1:9">
      <c r="A5137" s="8" t="s">
        <v>34549</v>
      </c>
      <c r="B5137" s="22" t="s">
        <v>34550</v>
      </c>
      <c r="C5137" s="12" t="s">
        <v>448</v>
      </c>
      <c r="D5137" s="8" t="s">
        <v>34551</v>
      </c>
      <c r="E5137" s="10" t="s">
        <v>22732</v>
      </c>
      <c r="F5137" s="25"/>
      <c r="G5137" s="25"/>
      <c r="H5137" s="15"/>
      <c r="I5137" s="15"/>
    </row>
    <row r="5138" ht="24" customHeight="1" spans="1:9">
      <c r="A5138" s="8" t="s">
        <v>34552</v>
      </c>
      <c r="B5138" s="22" t="s">
        <v>34553</v>
      </c>
      <c r="C5138" s="12" t="s">
        <v>448</v>
      </c>
      <c r="D5138" s="8" t="s">
        <v>34554</v>
      </c>
      <c r="E5138" s="10" t="s">
        <v>22732</v>
      </c>
      <c r="F5138" s="25"/>
      <c r="G5138" s="25"/>
      <c r="H5138" s="15"/>
      <c r="I5138" s="15"/>
    </row>
    <row r="5139" ht="24" customHeight="1" spans="1:9">
      <c r="A5139" s="8" t="s">
        <v>34555</v>
      </c>
      <c r="B5139" s="22" t="s">
        <v>34556</v>
      </c>
      <c r="C5139" s="12" t="s">
        <v>448</v>
      </c>
      <c r="D5139" s="8" t="s">
        <v>34557</v>
      </c>
      <c r="E5139" s="10" t="s">
        <v>22732</v>
      </c>
      <c r="F5139" s="25"/>
      <c r="G5139" s="25"/>
      <c r="H5139" s="15"/>
      <c r="I5139" s="15"/>
    </row>
    <row r="5140" ht="24" customHeight="1" spans="1:9">
      <c r="A5140" s="8" t="s">
        <v>34558</v>
      </c>
      <c r="B5140" s="22" t="s">
        <v>34559</v>
      </c>
      <c r="C5140" s="12" t="s">
        <v>448</v>
      </c>
      <c r="D5140" s="8" t="s">
        <v>34560</v>
      </c>
      <c r="E5140" s="10" t="s">
        <v>22732</v>
      </c>
      <c r="F5140" s="25"/>
      <c r="G5140" s="25"/>
      <c r="H5140" s="15"/>
      <c r="I5140" s="15"/>
    </row>
    <row r="5141" ht="24" customHeight="1" spans="1:9">
      <c r="A5141" s="8" t="s">
        <v>34561</v>
      </c>
      <c r="B5141" s="22" t="s">
        <v>34562</v>
      </c>
      <c r="C5141" s="12" t="s">
        <v>448</v>
      </c>
      <c r="D5141" s="8" t="s">
        <v>34563</v>
      </c>
      <c r="E5141" s="10" t="s">
        <v>22732</v>
      </c>
      <c r="F5141" s="25"/>
      <c r="G5141" s="25"/>
      <c r="H5141" s="15"/>
      <c r="I5141" s="15"/>
    </row>
    <row r="5142" ht="24" customHeight="1" spans="1:9">
      <c r="A5142" s="8" t="s">
        <v>34564</v>
      </c>
      <c r="B5142" s="22" t="s">
        <v>34565</v>
      </c>
      <c r="C5142" s="12" t="s">
        <v>175</v>
      </c>
      <c r="D5142" s="8" t="s">
        <v>34566</v>
      </c>
      <c r="E5142" s="10" t="s">
        <v>22732</v>
      </c>
      <c r="F5142" s="25"/>
      <c r="G5142" s="25"/>
      <c r="H5142" s="15"/>
      <c r="I5142" s="15"/>
    </row>
    <row r="5143" ht="24" customHeight="1" spans="1:9">
      <c r="A5143" s="8" t="s">
        <v>34567</v>
      </c>
      <c r="B5143" s="22" t="s">
        <v>34568</v>
      </c>
      <c r="C5143" s="12" t="s">
        <v>175</v>
      </c>
      <c r="D5143" s="8" t="s">
        <v>34569</v>
      </c>
      <c r="E5143" s="10" t="s">
        <v>22732</v>
      </c>
      <c r="F5143" s="25"/>
      <c r="G5143" s="25"/>
      <c r="H5143" s="15"/>
      <c r="I5143" s="15"/>
    </row>
    <row r="5144" ht="24" customHeight="1" spans="1:9">
      <c r="A5144" s="8" t="s">
        <v>34570</v>
      </c>
      <c r="B5144" s="22" t="s">
        <v>34571</v>
      </c>
      <c r="C5144" s="12" t="s">
        <v>175</v>
      </c>
      <c r="D5144" s="8" t="s">
        <v>34572</v>
      </c>
      <c r="E5144" s="10" t="s">
        <v>22732</v>
      </c>
      <c r="F5144" s="25"/>
      <c r="G5144" s="25"/>
      <c r="H5144" s="15"/>
      <c r="I5144" s="15"/>
    </row>
    <row r="5145" ht="24" customHeight="1" spans="1:9">
      <c r="A5145" s="8" t="s">
        <v>34573</v>
      </c>
      <c r="B5145" s="22" t="s">
        <v>34574</v>
      </c>
      <c r="C5145" s="12" t="s">
        <v>178</v>
      </c>
      <c r="D5145" s="8" t="s">
        <v>34575</v>
      </c>
      <c r="E5145" s="10" t="s">
        <v>22732</v>
      </c>
      <c r="F5145" s="25"/>
      <c r="G5145" s="25"/>
      <c r="H5145" s="15"/>
      <c r="I5145" s="15"/>
    </row>
    <row r="5146" ht="24" customHeight="1" spans="1:9">
      <c r="A5146" s="8" t="s">
        <v>34576</v>
      </c>
      <c r="B5146" s="22" t="s">
        <v>34577</v>
      </c>
      <c r="C5146" s="12" t="s">
        <v>178</v>
      </c>
      <c r="D5146" s="8" t="s">
        <v>34578</v>
      </c>
      <c r="E5146" s="10" t="s">
        <v>22732</v>
      </c>
      <c r="F5146" s="25"/>
      <c r="G5146" s="25"/>
      <c r="H5146" s="15"/>
      <c r="I5146" s="15"/>
    </row>
    <row r="5147" ht="24" customHeight="1" spans="1:9">
      <c r="A5147" s="8" t="s">
        <v>34579</v>
      </c>
      <c r="B5147" s="22" t="s">
        <v>10931</v>
      </c>
      <c r="C5147" s="12" t="s">
        <v>448</v>
      </c>
      <c r="D5147" s="8" t="s">
        <v>34580</v>
      </c>
      <c r="E5147" s="10" t="s">
        <v>22732</v>
      </c>
      <c r="F5147" s="25"/>
      <c r="G5147" s="25"/>
      <c r="H5147" s="15"/>
      <c r="I5147" s="15"/>
    </row>
    <row r="5148" ht="24" customHeight="1" spans="1:9">
      <c r="A5148" s="8" t="s">
        <v>34581</v>
      </c>
      <c r="B5148" s="22" t="s">
        <v>10932</v>
      </c>
      <c r="C5148" s="12" t="s">
        <v>448</v>
      </c>
      <c r="D5148" s="8" t="s">
        <v>34582</v>
      </c>
      <c r="E5148" s="10" t="s">
        <v>22732</v>
      </c>
      <c r="F5148" s="25"/>
      <c r="G5148" s="25"/>
      <c r="H5148" s="15"/>
      <c r="I5148" s="15"/>
    </row>
    <row r="5149" ht="24" customHeight="1" spans="1:9">
      <c r="A5149" s="8" t="s">
        <v>34583</v>
      </c>
      <c r="B5149" s="22" t="s">
        <v>10933</v>
      </c>
      <c r="C5149" s="12" t="s">
        <v>448</v>
      </c>
      <c r="D5149" s="8" t="s">
        <v>34584</v>
      </c>
      <c r="E5149" s="10" t="s">
        <v>22732</v>
      </c>
      <c r="F5149" s="25"/>
      <c r="G5149" s="25"/>
      <c r="H5149" s="15"/>
      <c r="I5149" s="15"/>
    </row>
    <row r="5150" ht="24" customHeight="1" spans="1:9">
      <c r="A5150" s="12" t="s">
        <v>34585</v>
      </c>
      <c r="B5150" s="22" t="s">
        <v>10934</v>
      </c>
      <c r="C5150" s="12" t="s">
        <v>448</v>
      </c>
      <c r="D5150" s="8" t="s">
        <v>34586</v>
      </c>
      <c r="E5150" s="10" t="s">
        <v>22732</v>
      </c>
      <c r="F5150" s="25"/>
      <c r="G5150" s="25"/>
      <c r="H5150" s="15"/>
      <c r="I5150" s="15"/>
    </row>
    <row r="5151" ht="24" customHeight="1" spans="1:9">
      <c r="A5151" s="12" t="s">
        <v>34587</v>
      </c>
      <c r="B5151" s="22" t="s">
        <v>10935</v>
      </c>
      <c r="C5151" s="12" t="s">
        <v>448</v>
      </c>
      <c r="D5151" s="8" t="s">
        <v>34588</v>
      </c>
      <c r="E5151" s="10" t="s">
        <v>22732</v>
      </c>
      <c r="F5151" s="25"/>
      <c r="G5151" s="25"/>
      <c r="H5151" s="15"/>
      <c r="I5151" s="15"/>
    </row>
    <row r="5152" ht="24" customHeight="1" spans="1:9">
      <c r="A5152" s="12" t="s">
        <v>34589</v>
      </c>
      <c r="B5152" s="22" t="s">
        <v>10936</v>
      </c>
      <c r="C5152" s="12" t="s">
        <v>448</v>
      </c>
      <c r="D5152" s="8" t="s">
        <v>34590</v>
      </c>
      <c r="E5152" s="10" t="s">
        <v>22732</v>
      </c>
      <c r="F5152" s="25"/>
      <c r="G5152" s="25"/>
      <c r="H5152" s="15"/>
      <c r="I5152" s="15"/>
    </row>
    <row r="5153" ht="24" customHeight="1" spans="1:9">
      <c r="A5153" s="8" t="s">
        <v>34591</v>
      </c>
      <c r="B5153" s="22" t="s">
        <v>10937</v>
      </c>
      <c r="C5153" s="12" t="s">
        <v>448</v>
      </c>
      <c r="D5153" s="8" t="s">
        <v>34592</v>
      </c>
      <c r="E5153" s="10" t="s">
        <v>22732</v>
      </c>
      <c r="F5153" s="25"/>
      <c r="G5153" s="25"/>
      <c r="H5153" s="15"/>
      <c r="I5153" s="15"/>
    </row>
    <row r="5154" ht="24" customHeight="1" spans="1:9">
      <c r="A5154" s="8" t="s">
        <v>34593</v>
      </c>
      <c r="B5154" s="22" t="s">
        <v>10938</v>
      </c>
      <c r="C5154" s="12" t="s">
        <v>448</v>
      </c>
      <c r="D5154" s="8" t="s">
        <v>34594</v>
      </c>
      <c r="E5154" s="10" t="s">
        <v>22732</v>
      </c>
      <c r="F5154" s="25"/>
      <c r="G5154" s="25"/>
      <c r="H5154" s="15"/>
      <c r="I5154" s="15"/>
    </row>
    <row r="5155" ht="24" customHeight="1" spans="1:9">
      <c r="A5155" s="8" t="s">
        <v>34595</v>
      </c>
      <c r="B5155" s="22" t="s">
        <v>10939</v>
      </c>
      <c r="C5155" s="12" t="s">
        <v>448</v>
      </c>
      <c r="D5155" s="8" t="s">
        <v>34596</v>
      </c>
      <c r="E5155" s="10" t="s">
        <v>22732</v>
      </c>
      <c r="F5155" s="25"/>
      <c r="G5155" s="25"/>
      <c r="H5155" s="15"/>
      <c r="I5155" s="15"/>
    </row>
    <row r="5156" ht="24" customHeight="1" spans="1:9">
      <c r="A5156" s="8" t="s">
        <v>34597</v>
      </c>
      <c r="B5156" s="22" t="s">
        <v>10940</v>
      </c>
      <c r="C5156" s="12" t="s">
        <v>448</v>
      </c>
      <c r="D5156" s="8" t="s">
        <v>34598</v>
      </c>
      <c r="E5156" s="10" t="s">
        <v>22732</v>
      </c>
      <c r="F5156" s="25"/>
      <c r="G5156" s="25"/>
      <c r="H5156" s="15"/>
      <c r="I5156" s="15"/>
    </row>
    <row r="5157" ht="24" customHeight="1" spans="1:9">
      <c r="A5157" s="8" t="s">
        <v>34599</v>
      </c>
      <c r="B5157" s="22" t="s">
        <v>10941</v>
      </c>
      <c r="C5157" s="12" t="s">
        <v>448</v>
      </c>
      <c r="D5157" s="8" t="s">
        <v>34600</v>
      </c>
      <c r="E5157" s="10" t="s">
        <v>22732</v>
      </c>
      <c r="F5157" s="25"/>
      <c r="G5157" s="25"/>
      <c r="H5157" s="15"/>
      <c r="I5157" s="15"/>
    </row>
    <row r="5158" ht="24" customHeight="1" spans="1:9">
      <c r="A5158" s="8" t="s">
        <v>34601</v>
      </c>
      <c r="B5158" s="22" t="s">
        <v>10942</v>
      </c>
      <c r="C5158" s="12" t="s">
        <v>448</v>
      </c>
      <c r="D5158" s="8" t="s">
        <v>34602</v>
      </c>
      <c r="E5158" s="10" t="s">
        <v>22732</v>
      </c>
      <c r="F5158" s="25"/>
      <c r="G5158" s="25"/>
      <c r="H5158" s="15"/>
      <c r="I5158" s="15"/>
    </row>
    <row r="5159" ht="24" customHeight="1" spans="1:9">
      <c r="A5159" s="8" t="s">
        <v>34603</v>
      </c>
      <c r="B5159" s="22" t="s">
        <v>10943</v>
      </c>
      <c r="C5159" s="12" t="s">
        <v>448</v>
      </c>
      <c r="D5159" s="8" t="s">
        <v>34604</v>
      </c>
      <c r="E5159" s="10" t="s">
        <v>22732</v>
      </c>
      <c r="F5159" s="25"/>
      <c r="G5159" s="25"/>
      <c r="H5159" s="15"/>
      <c r="I5159" s="15"/>
    </row>
    <row r="5160" ht="24" customHeight="1" spans="1:9">
      <c r="A5160" s="8" t="s">
        <v>34605</v>
      </c>
      <c r="B5160" s="22" t="s">
        <v>10944</v>
      </c>
      <c r="C5160" s="12" t="s">
        <v>448</v>
      </c>
      <c r="D5160" s="8" t="s">
        <v>34606</v>
      </c>
      <c r="E5160" s="10" t="s">
        <v>22732</v>
      </c>
      <c r="F5160" s="25"/>
      <c r="G5160" s="25"/>
      <c r="H5160" s="15"/>
      <c r="I5160" s="15"/>
    </row>
    <row r="5161" ht="24" customHeight="1" spans="1:9">
      <c r="A5161" s="8" t="s">
        <v>34607</v>
      </c>
      <c r="B5161" s="22" t="s">
        <v>10945</v>
      </c>
      <c r="C5161" s="12" t="s">
        <v>448</v>
      </c>
      <c r="D5161" s="8" t="s">
        <v>34608</v>
      </c>
      <c r="E5161" s="10" t="s">
        <v>22732</v>
      </c>
      <c r="F5161" s="25"/>
      <c r="G5161" s="25"/>
      <c r="H5161" s="15"/>
      <c r="I5161" s="15"/>
    </row>
    <row r="5162" ht="24" customHeight="1" spans="1:9">
      <c r="A5162" s="8" t="s">
        <v>34609</v>
      </c>
      <c r="B5162" s="22" t="s">
        <v>10946</v>
      </c>
      <c r="C5162" s="12" t="s">
        <v>448</v>
      </c>
      <c r="D5162" s="8" t="s">
        <v>34610</v>
      </c>
      <c r="E5162" s="10" t="s">
        <v>22732</v>
      </c>
      <c r="F5162" s="25"/>
      <c r="G5162" s="25"/>
      <c r="H5162" s="15"/>
      <c r="I5162" s="15"/>
    </row>
    <row r="5163" ht="24" customHeight="1" spans="1:9">
      <c r="A5163" s="8" t="s">
        <v>34611</v>
      </c>
      <c r="B5163" s="22" t="s">
        <v>10947</v>
      </c>
      <c r="C5163" s="12" t="s">
        <v>448</v>
      </c>
      <c r="D5163" s="8" t="s">
        <v>34612</v>
      </c>
      <c r="E5163" s="10" t="s">
        <v>22732</v>
      </c>
      <c r="F5163" s="25"/>
      <c r="G5163" s="25"/>
      <c r="H5163" s="15"/>
      <c r="I5163" s="15"/>
    </row>
    <row r="5164" ht="24" customHeight="1" spans="1:9">
      <c r="A5164" s="8" t="s">
        <v>34613</v>
      </c>
      <c r="B5164" s="22" t="s">
        <v>10948</v>
      </c>
      <c r="C5164" s="12" t="s">
        <v>448</v>
      </c>
      <c r="D5164" s="8" t="s">
        <v>25363</v>
      </c>
      <c r="E5164" s="10" t="s">
        <v>22732</v>
      </c>
      <c r="F5164" s="25"/>
      <c r="G5164" s="25"/>
      <c r="H5164" s="15"/>
      <c r="I5164" s="15"/>
    </row>
    <row r="5165" ht="24" customHeight="1" spans="1:9">
      <c r="A5165" s="8" t="s">
        <v>34614</v>
      </c>
      <c r="B5165" s="22" t="s">
        <v>10949</v>
      </c>
      <c r="C5165" s="12" t="s">
        <v>448</v>
      </c>
      <c r="D5165" s="8" t="s">
        <v>34615</v>
      </c>
      <c r="E5165" s="10" t="s">
        <v>22732</v>
      </c>
      <c r="F5165" s="25"/>
      <c r="G5165" s="25"/>
      <c r="H5165" s="15"/>
      <c r="I5165" s="15"/>
    </row>
    <row r="5166" ht="24" customHeight="1" spans="1:9">
      <c r="A5166" s="8" t="s">
        <v>34616</v>
      </c>
      <c r="B5166" s="22" t="s">
        <v>10950</v>
      </c>
      <c r="C5166" s="12" t="s">
        <v>448</v>
      </c>
      <c r="D5166" s="8" t="s">
        <v>34617</v>
      </c>
      <c r="E5166" s="10" t="s">
        <v>22732</v>
      </c>
      <c r="F5166" s="25"/>
      <c r="G5166" s="25"/>
      <c r="H5166" s="15"/>
      <c r="I5166" s="15"/>
    </row>
    <row r="5167" ht="24" customHeight="1" spans="1:9">
      <c r="A5167" s="8" t="s">
        <v>34618</v>
      </c>
      <c r="B5167" s="22" t="s">
        <v>10951</v>
      </c>
      <c r="C5167" s="12" t="s">
        <v>448</v>
      </c>
      <c r="D5167" s="8" t="s">
        <v>34619</v>
      </c>
      <c r="E5167" s="10" t="s">
        <v>22732</v>
      </c>
      <c r="F5167" s="25"/>
      <c r="G5167" s="25"/>
      <c r="H5167" s="15"/>
      <c r="I5167" s="15"/>
    </row>
    <row r="5168" ht="24" customHeight="1" spans="1:9">
      <c r="A5168" s="8" t="s">
        <v>34620</v>
      </c>
      <c r="B5168" s="22" t="s">
        <v>10952</v>
      </c>
      <c r="C5168" s="12" t="s">
        <v>448</v>
      </c>
      <c r="D5168" s="8" t="s">
        <v>34621</v>
      </c>
      <c r="E5168" s="10" t="s">
        <v>22732</v>
      </c>
      <c r="F5168" s="25"/>
      <c r="G5168" s="25"/>
      <c r="H5168" s="15"/>
      <c r="I5168" s="15"/>
    </row>
    <row r="5169" ht="24" customHeight="1" spans="1:9">
      <c r="A5169" s="8" t="s">
        <v>34622</v>
      </c>
      <c r="B5169" s="22" t="s">
        <v>10953</v>
      </c>
      <c r="C5169" s="12" t="s">
        <v>448</v>
      </c>
      <c r="D5169" s="8" t="s">
        <v>34623</v>
      </c>
      <c r="E5169" s="10" t="s">
        <v>22732</v>
      </c>
      <c r="F5169" s="25"/>
      <c r="G5169" s="25"/>
      <c r="H5169" s="15"/>
      <c r="I5169" s="15"/>
    </row>
    <row r="5170" ht="24" customHeight="1" spans="1:9">
      <c r="A5170" s="8" t="s">
        <v>34624</v>
      </c>
      <c r="B5170" s="22" t="s">
        <v>10954</v>
      </c>
      <c r="C5170" s="12" t="s">
        <v>448</v>
      </c>
      <c r="D5170" s="8" t="s">
        <v>34625</v>
      </c>
      <c r="E5170" s="10" t="s">
        <v>22732</v>
      </c>
      <c r="F5170" s="25"/>
      <c r="G5170" s="25"/>
      <c r="H5170" s="15"/>
      <c r="I5170" s="15"/>
    </row>
    <row r="5171" ht="24" customHeight="1" spans="1:9">
      <c r="A5171" s="12" t="s">
        <v>34626</v>
      </c>
      <c r="B5171" s="22" t="s">
        <v>10955</v>
      </c>
      <c r="C5171" s="12" t="s">
        <v>448</v>
      </c>
      <c r="D5171" s="8" t="s">
        <v>34627</v>
      </c>
      <c r="E5171" s="10" t="s">
        <v>22732</v>
      </c>
      <c r="F5171" s="25"/>
      <c r="G5171" s="25"/>
      <c r="H5171" s="15"/>
      <c r="I5171" s="15"/>
    </row>
    <row r="5172" ht="36" customHeight="1" spans="1:9">
      <c r="A5172" s="12" t="s">
        <v>34628</v>
      </c>
      <c r="B5172" s="22" t="s">
        <v>34629</v>
      </c>
      <c r="C5172" s="12" t="s">
        <v>448</v>
      </c>
      <c r="D5172" s="8" t="s">
        <v>34630</v>
      </c>
      <c r="E5172" s="10" t="s">
        <v>22732</v>
      </c>
      <c r="F5172" s="25"/>
      <c r="G5172" s="25"/>
      <c r="H5172" s="15"/>
      <c r="I5172" s="15"/>
    </row>
    <row r="5173" ht="36" customHeight="1" spans="1:9">
      <c r="A5173" s="12" t="s">
        <v>34631</v>
      </c>
      <c r="B5173" s="22" t="s">
        <v>34632</v>
      </c>
      <c r="C5173" s="12" t="s">
        <v>448</v>
      </c>
      <c r="D5173" s="8" t="s">
        <v>34633</v>
      </c>
      <c r="E5173" s="10" t="s">
        <v>22732</v>
      </c>
      <c r="F5173" s="25"/>
      <c r="G5173" s="25"/>
      <c r="H5173" s="15"/>
      <c r="I5173" s="15"/>
    </row>
    <row r="5174" ht="36" customHeight="1" spans="1:9">
      <c r="A5174" s="12" t="s">
        <v>34634</v>
      </c>
      <c r="B5174" s="22" t="s">
        <v>34635</v>
      </c>
      <c r="C5174" s="12" t="s">
        <v>448</v>
      </c>
      <c r="D5174" s="8" t="s">
        <v>34636</v>
      </c>
      <c r="E5174" s="10" t="s">
        <v>22732</v>
      </c>
      <c r="F5174" s="25"/>
      <c r="G5174" s="25"/>
      <c r="H5174" s="15"/>
      <c r="I5174" s="15"/>
    </row>
    <row r="5175" ht="36" customHeight="1" spans="1:9">
      <c r="A5175" s="8" t="s">
        <v>34637</v>
      </c>
      <c r="B5175" s="22" t="s">
        <v>34638</v>
      </c>
      <c r="C5175" s="12" t="s">
        <v>448</v>
      </c>
      <c r="D5175" s="8" t="s">
        <v>34639</v>
      </c>
      <c r="E5175" s="10" t="s">
        <v>22732</v>
      </c>
      <c r="F5175" s="25"/>
      <c r="G5175" s="25"/>
      <c r="H5175" s="15"/>
      <c r="I5175" s="15"/>
    </row>
    <row r="5176" ht="36" customHeight="1" spans="1:9">
      <c r="A5176" s="12" t="s">
        <v>34640</v>
      </c>
      <c r="B5176" s="22" t="s">
        <v>34641</v>
      </c>
      <c r="C5176" s="12" t="s">
        <v>448</v>
      </c>
      <c r="D5176" s="8" t="s">
        <v>34642</v>
      </c>
      <c r="E5176" s="10" t="s">
        <v>22732</v>
      </c>
      <c r="F5176" s="25"/>
      <c r="G5176" s="25"/>
      <c r="H5176" s="15"/>
      <c r="I5176" s="15"/>
    </row>
    <row r="5177" ht="36" customHeight="1" spans="1:9">
      <c r="A5177" s="8" t="s">
        <v>34643</v>
      </c>
      <c r="B5177" s="22" t="s">
        <v>34644</v>
      </c>
      <c r="C5177" s="12" t="s">
        <v>448</v>
      </c>
      <c r="D5177" s="8" t="s">
        <v>34645</v>
      </c>
      <c r="E5177" s="10" t="s">
        <v>22732</v>
      </c>
      <c r="F5177" s="25"/>
      <c r="G5177" s="25"/>
      <c r="H5177" s="15"/>
      <c r="I5177" s="15"/>
    </row>
    <row r="5178" ht="36" customHeight="1" spans="1:9">
      <c r="A5178" s="8" t="s">
        <v>34646</v>
      </c>
      <c r="B5178" s="22" t="s">
        <v>34647</v>
      </c>
      <c r="C5178" s="12" t="s">
        <v>448</v>
      </c>
      <c r="D5178" s="8" t="s">
        <v>34648</v>
      </c>
      <c r="E5178" s="10" t="s">
        <v>22732</v>
      </c>
      <c r="F5178" s="25"/>
      <c r="G5178" s="25"/>
      <c r="H5178" s="15"/>
      <c r="I5178" s="15"/>
    </row>
    <row r="5179" ht="36" customHeight="1" spans="1:9">
      <c r="A5179" s="8" t="s">
        <v>34649</v>
      </c>
      <c r="B5179" s="22" t="s">
        <v>34650</v>
      </c>
      <c r="C5179" s="12" t="s">
        <v>448</v>
      </c>
      <c r="D5179" s="8" t="s">
        <v>34651</v>
      </c>
      <c r="E5179" s="10" t="s">
        <v>22732</v>
      </c>
      <c r="F5179" s="25"/>
      <c r="G5179" s="25"/>
      <c r="H5179" s="15"/>
      <c r="I5179" s="15"/>
    </row>
    <row r="5180" ht="24" customHeight="1" spans="1:9">
      <c r="A5180" s="8" t="s">
        <v>34652</v>
      </c>
      <c r="B5180" s="22" t="s">
        <v>34653</v>
      </c>
      <c r="C5180" s="12" t="s">
        <v>171</v>
      </c>
      <c r="D5180" s="8" t="s">
        <v>34654</v>
      </c>
      <c r="E5180" s="10" t="s">
        <v>22732</v>
      </c>
      <c r="F5180" s="25"/>
      <c r="G5180" s="25"/>
      <c r="H5180" s="15"/>
      <c r="I5180" s="15"/>
    </row>
    <row r="5181" ht="24" customHeight="1" spans="1:9">
      <c r="A5181" s="8" t="s">
        <v>34655</v>
      </c>
      <c r="B5181" s="22" t="s">
        <v>34656</v>
      </c>
      <c r="C5181" s="12" t="s">
        <v>171</v>
      </c>
      <c r="D5181" s="8" t="s">
        <v>33365</v>
      </c>
      <c r="E5181" s="10" t="s">
        <v>22732</v>
      </c>
      <c r="F5181" s="25"/>
      <c r="G5181" s="25"/>
      <c r="H5181" s="15"/>
      <c r="I5181" s="15"/>
    </row>
    <row r="5182" ht="24" customHeight="1" spans="1:9">
      <c r="A5182" s="8" t="s">
        <v>34657</v>
      </c>
      <c r="B5182" s="22" t="s">
        <v>34658</v>
      </c>
      <c r="C5182" s="12" t="s">
        <v>171</v>
      </c>
      <c r="D5182" s="8" t="s">
        <v>34659</v>
      </c>
      <c r="E5182" s="10" t="s">
        <v>22732</v>
      </c>
      <c r="F5182" s="25"/>
      <c r="G5182" s="25"/>
      <c r="H5182" s="15"/>
      <c r="I5182" s="15"/>
    </row>
    <row r="5183" ht="24" customHeight="1" spans="1:9">
      <c r="A5183" s="8" t="s">
        <v>34660</v>
      </c>
      <c r="B5183" s="22" t="s">
        <v>34661</v>
      </c>
      <c r="C5183" s="12" t="s">
        <v>171</v>
      </c>
      <c r="D5183" s="8" t="s">
        <v>34662</v>
      </c>
      <c r="E5183" s="10" t="s">
        <v>22732</v>
      </c>
      <c r="F5183" s="25"/>
      <c r="G5183" s="25"/>
      <c r="H5183" s="15"/>
      <c r="I5183" s="15"/>
    </row>
    <row r="5184" ht="24" customHeight="1" spans="1:9">
      <c r="A5184" s="8" t="s">
        <v>34663</v>
      </c>
      <c r="B5184" s="22" t="s">
        <v>34664</v>
      </c>
      <c r="C5184" s="12" t="s">
        <v>171</v>
      </c>
      <c r="D5184" s="8" t="s">
        <v>34259</v>
      </c>
      <c r="E5184" s="10" t="s">
        <v>22732</v>
      </c>
      <c r="F5184" s="25"/>
      <c r="G5184" s="25"/>
      <c r="H5184" s="15"/>
      <c r="I5184" s="15"/>
    </row>
    <row r="5185" ht="24" customHeight="1" spans="1:9">
      <c r="A5185" s="8" t="s">
        <v>34665</v>
      </c>
      <c r="B5185" s="22" t="s">
        <v>34666</v>
      </c>
      <c r="C5185" s="12" t="s">
        <v>171</v>
      </c>
      <c r="D5185" s="8" t="s">
        <v>34667</v>
      </c>
      <c r="E5185" s="10" t="s">
        <v>22732</v>
      </c>
      <c r="F5185" s="25"/>
      <c r="G5185" s="25"/>
      <c r="H5185" s="15"/>
      <c r="I5185" s="15"/>
    </row>
    <row r="5186" ht="24" customHeight="1" spans="1:9">
      <c r="A5186" s="8" t="s">
        <v>34668</v>
      </c>
      <c r="B5186" s="22" t="s">
        <v>34669</v>
      </c>
      <c r="C5186" s="12" t="s">
        <v>171</v>
      </c>
      <c r="D5186" s="8" t="s">
        <v>34670</v>
      </c>
      <c r="E5186" s="10" t="s">
        <v>22732</v>
      </c>
      <c r="F5186" s="25"/>
      <c r="G5186" s="25"/>
      <c r="H5186" s="15"/>
      <c r="I5186" s="15"/>
    </row>
    <row r="5187" ht="24" customHeight="1" spans="1:9">
      <c r="A5187" s="8" t="s">
        <v>34671</v>
      </c>
      <c r="B5187" s="22" t="s">
        <v>34672</v>
      </c>
      <c r="C5187" s="12" t="s">
        <v>171</v>
      </c>
      <c r="D5187" s="8" t="s">
        <v>34673</v>
      </c>
      <c r="E5187" s="10" t="s">
        <v>22732</v>
      </c>
      <c r="F5187" s="25"/>
      <c r="G5187" s="25"/>
      <c r="H5187" s="15"/>
      <c r="I5187" s="15"/>
    </row>
    <row r="5188" ht="24" customHeight="1" spans="1:9">
      <c r="A5188" s="8" t="s">
        <v>34674</v>
      </c>
      <c r="B5188" s="22" t="s">
        <v>34675</v>
      </c>
      <c r="C5188" s="12" t="s">
        <v>175</v>
      </c>
      <c r="D5188" s="8" t="s">
        <v>34676</v>
      </c>
      <c r="E5188" s="10" t="s">
        <v>22732</v>
      </c>
      <c r="F5188" s="25"/>
      <c r="G5188" s="25"/>
      <c r="H5188" s="15"/>
      <c r="I5188" s="15"/>
    </row>
    <row r="5189" ht="24" customHeight="1" spans="1:9">
      <c r="A5189" s="8" t="s">
        <v>34677</v>
      </c>
      <c r="B5189" s="22" t="s">
        <v>11031</v>
      </c>
      <c r="C5189" s="12" t="s">
        <v>171</v>
      </c>
      <c r="D5189" s="8" t="s">
        <v>34678</v>
      </c>
      <c r="E5189" s="10" t="s">
        <v>22732</v>
      </c>
      <c r="F5189" s="25"/>
      <c r="G5189" s="25"/>
      <c r="H5189" s="15"/>
      <c r="I5189" s="15"/>
    </row>
    <row r="5190" ht="24" customHeight="1" spans="1:9">
      <c r="A5190" s="8" t="s">
        <v>34679</v>
      </c>
      <c r="B5190" s="22" t="s">
        <v>11032</v>
      </c>
      <c r="C5190" s="12" t="s">
        <v>171</v>
      </c>
      <c r="D5190" s="8" t="s">
        <v>34680</v>
      </c>
      <c r="E5190" s="10" t="s">
        <v>22732</v>
      </c>
      <c r="F5190" s="25"/>
      <c r="G5190" s="25"/>
      <c r="H5190" s="15"/>
      <c r="I5190" s="15"/>
    </row>
    <row r="5191" ht="24" customHeight="1" spans="1:9">
      <c r="A5191" s="8" t="s">
        <v>22680</v>
      </c>
      <c r="B5191" s="22" t="s">
        <v>457</v>
      </c>
      <c r="C5191" s="12" t="s">
        <v>171</v>
      </c>
      <c r="D5191" s="8" t="s">
        <v>34681</v>
      </c>
      <c r="E5191" s="10" t="s">
        <v>22732</v>
      </c>
      <c r="F5191" s="25"/>
      <c r="G5191" s="25"/>
      <c r="H5191" s="15"/>
      <c r="I5191" s="15"/>
    </row>
    <row r="5192" ht="24" customHeight="1" spans="1:9">
      <c r="A5192" s="8" t="s">
        <v>34682</v>
      </c>
      <c r="B5192" s="22" t="s">
        <v>11033</v>
      </c>
      <c r="C5192" s="12" t="s">
        <v>171</v>
      </c>
      <c r="D5192" s="8" t="s">
        <v>34683</v>
      </c>
      <c r="E5192" s="10" t="s">
        <v>22732</v>
      </c>
      <c r="F5192" s="25"/>
      <c r="G5192" s="25"/>
      <c r="H5192" s="15"/>
      <c r="I5192" s="15"/>
    </row>
    <row r="5193" ht="24" customHeight="1" spans="1:9">
      <c r="A5193" s="8" t="s">
        <v>34684</v>
      </c>
      <c r="B5193" s="22" t="s">
        <v>11034</v>
      </c>
      <c r="C5193" s="12" t="s">
        <v>171</v>
      </c>
      <c r="D5193" s="8" t="s">
        <v>22937</v>
      </c>
      <c r="E5193" s="10" t="s">
        <v>22732</v>
      </c>
      <c r="F5193" s="25"/>
      <c r="G5193" s="25"/>
      <c r="H5193" s="15"/>
      <c r="I5193" s="15"/>
    </row>
    <row r="5194" ht="24" customHeight="1" spans="1:9">
      <c r="A5194" s="8" t="s">
        <v>34685</v>
      </c>
      <c r="B5194" s="22" t="s">
        <v>11035</v>
      </c>
      <c r="C5194" s="12" t="s">
        <v>171</v>
      </c>
      <c r="D5194" s="8" t="s">
        <v>24311</v>
      </c>
      <c r="E5194" s="10" t="s">
        <v>22732</v>
      </c>
      <c r="F5194" s="25"/>
      <c r="G5194" s="25"/>
      <c r="H5194" s="15"/>
      <c r="I5194" s="15"/>
    </row>
    <row r="5195" ht="36" customHeight="1" spans="1:9">
      <c r="A5195" s="8" t="s">
        <v>34686</v>
      </c>
      <c r="B5195" s="22" t="s">
        <v>11036</v>
      </c>
      <c r="C5195" s="12" t="s">
        <v>171</v>
      </c>
      <c r="D5195" s="8" t="s">
        <v>25141</v>
      </c>
      <c r="E5195" s="10" t="s">
        <v>22732</v>
      </c>
      <c r="F5195" s="25"/>
      <c r="G5195" s="25"/>
      <c r="H5195" s="15"/>
      <c r="I5195" s="15"/>
    </row>
    <row r="5196" ht="24" customHeight="1" spans="1:9">
      <c r="A5196" s="8" t="s">
        <v>34687</v>
      </c>
      <c r="B5196" s="22" t="s">
        <v>11037</v>
      </c>
      <c r="C5196" s="12" t="s">
        <v>171</v>
      </c>
      <c r="D5196" s="8" t="s">
        <v>34688</v>
      </c>
      <c r="E5196" s="10" t="s">
        <v>22732</v>
      </c>
      <c r="F5196" s="25"/>
      <c r="G5196" s="25"/>
      <c r="H5196" s="15"/>
      <c r="I5196" s="15"/>
    </row>
    <row r="5197" ht="24" customHeight="1" spans="1:9">
      <c r="A5197" s="8" t="s">
        <v>34689</v>
      </c>
      <c r="B5197" s="22" t="s">
        <v>11038</v>
      </c>
      <c r="C5197" s="12" t="s">
        <v>171</v>
      </c>
      <c r="D5197" s="8" t="s">
        <v>22800</v>
      </c>
      <c r="E5197" s="10" t="s">
        <v>22732</v>
      </c>
      <c r="F5197" s="25"/>
      <c r="G5197" s="25"/>
      <c r="H5197" s="15"/>
      <c r="I5197" s="15"/>
    </row>
    <row r="5198" ht="24" customHeight="1" spans="1:9">
      <c r="A5198" s="8" t="s">
        <v>34690</v>
      </c>
      <c r="B5198" s="22" t="s">
        <v>11039</v>
      </c>
      <c r="C5198" s="12" t="s">
        <v>171</v>
      </c>
      <c r="D5198" s="8" t="s">
        <v>34691</v>
      </c>
      <c r="E5198" s="10" t="s">
        <v>22732</v>
      </c>
      <c r="F5198" s="25"/>
      <c r="G5198" s="25"/>
      <c r="H5198" s="15"/>
      <c r="I5198" s="15"/>
    </row>
    <row r="5199" ht="24" customHeight="1" spans="1:9">
      <c r="A5199" s="8" t="s">
        <v>34692</v>
      </c>
      <c r="B5199" s="22" t="s">
        <v>11040</v>
      </c>
      <c r="C5199" s="12" t="s">
        <v>171</v>
      </c>
      <c r="D5199" s="8" t="s">
        <v>28140</v>
      </c>
      <c r="E5199" s="10" t="s">
        <v>22732</v>
      </c>
      <c r="F5199" s="25"/>
      <c r="G5199" s="25"/>
      <c r="H5199" s="15"/>
      <c r="I5199" s="15"/>
    </row>
    <row r="5200" ht="24" customHeight="1" spans="1:9">
      <c r="A5200" s="8" t="s">
        <v>34693</v>
      </c>
      <c r="B5200" s="22" t="s">
        <v>11041</v>
      </c>
      <c r="C5200" s="12" t="s">
        <v>171</v>
      </c>
      <c r="D5200" s="8" t="s">
        <v>34694</v>
      </c>
      <c r="E5200" s="10" t="s">
        <v>22732</v>
      </c>
      <c r="F5200" s="25"/>
      <c r="G5200" s="25"/>
      <c r="H5200" s="15"/>
      <c r="I5200" s="15"/>
    </row>
    <row r="5201" ht="24" customHeight="1" spans="1:9">
      <c r="A5201" s="8" t="s">
        <v>34695</v>
      </c>
      <c r="B5201" s="22" t="s">
        <v>11042</v>
      </c>
      <c r="C5201" s="12" t="s">
        <v>171</v>
      </c>
      <c r="D5201" s="8" t="s">
        <v>34696</v>
      </c>
      <c r="E5201" s="10" t="s">
        <v>22732</v>
      </c>
      <c r="F5201" s="25"/>
      <c r="G5201" s="25"/>
      <c r="H5201" s="15"/>
      <c r="I5201" s="15"/>
    </row>
    <row r="5202" ht="24" customHeight="1" spans="1:9">
      <c r="A5202" s="8" t="s">
        <v>34697</v>
      </c>
      <c r="B5202" s="22" t="s">
        <v>11043</v>
      </c>
      <c r="C5202" s="12" t="s">
        <v>171</v>
      </c>
      <c r="D5202" s="8" t="s">
        <v>34698</v>
      </c>
      <c r="E5202" s="10" t="s">
        <v>22732</v>
      </c>
      <c r="F5202" s="25"/>
      <c r="G5202" s="25"/>
      <c r="H5202" s="15"/>
      <c r="I5202" s="15"/>
    </row>
    <row r="5203" ht="24" customHeight="1" spans="1:9">
      <c r="A5203" s="8" t="s">
        <v>34699</v>
      </c>
      <c r="B5203" s="22" t="s">
        <v>11044</v>
      </c>
      <c r="C5203" s="12" t="s">
        <v>171</v>
      </c>
      <c r="D5203" s="8" t="s">
        <v>34700</v>
      </c>
      <c r="E5203" s="10" t="s">
        <v>22732</v>
      </c>
      <c r="F5203" s="25"/>
      <c r="G5203" s="25"/>
      <c r="H5203" s="15"/>
      <c r="I5203" s="15"/>
    </row>
    <row r="5204" ht="24" customHeight="1" spans="1:9">
      <c r="A5204" s="8" t="s">
        <v>34701</v>
      </c>
      <c r="B5204" s="22" t="s">
        <v>11045</v>
      </c>
      <c r="C5204" s="12" t="s">
        <v>171</v>
      </c>
      <c r="D5204" s="8" t="s">
        <v>33027</v>
      </c>
      <c r="E5204" s="10" t="s">
        <v>22732</v>
      </c>
      <c r="F5204" s="25"/>
      <c r="G5204" s="25"/>
      <c r="H5204" s="15"/>
      <c r="I5204" s="15"/>
    </row>
    <row r="5205" ht="24" customHeight="1" spans="1:9">
      <c r="A5205" s="8" t="s">
        <v>34702</v>
      </c>
      <c r="B5205" s="22" t="s">
        <v>11046</v>
      </c>
      <c r="C5205" s="12" t="s">
        <v>171</v>
      </c>
      <c r="D5205" s="8" t="s">
        <v>28692</v>
      </c>
      <c r="E5205" s="10" t="s">
        <v>22732</v>
      </c>
      <c r="F5205" s="25"/>
      <c r="G5205" s="25"/>
      <c r="H5205" s="15"/>
      <c r="I5205" s="15"/>
    </row>
    <row r="5206" ht="24" customHeight="1" spans="1:9">
      <c r="A5206" s="8" t="s">
        <v>34703</v>
      </c>
      <c r="B5206" s="22" t="s">
        <v>11047</v>
      </c>
      <c r="C5206" s="12" t="s">
        <v>171</v>
      </c>
      <c r="D5206" s="8" t="s">
        <v>34704</v>
      </c>
      <c r="E5206" s="10" t="s">
        <v>22732</v>
      </c>
      <c r="F5206" s="25"/>
      <c r="G5206" s="25"/>
      <c r="H5206" s="15"/>
      <c r="I5206" s="15"/>
    </row>
    <row r="5207" ht="24" customHeight="1" spans="1:9">
      <c r="A5207" s="8" t="s">
        <v>34705</v>
      </c>
      <c r="B5207" s="22" t="s">
        <v>11048</v>
      </c>
      <c r="C5207" s="12" t="s">
        <v>171</v>
      </c>
      <c r="D5207" s="8" t="s">
        <v>34706</v>
      </c>
      <c r="E5207" s="10" t="s">
        <v>22732</v>
      </c>
      <c r="F5207" s="25"/>
      <c r="G5207" s="25"/>
      <c r="H5207" s="15"/>
      <c r="I5207" s="15"/>
    </row>
    <row r="5208" ht="24" customHeight="1" spans="1:9">
      <c r="A5208" s="12" t="s">
        <v>34707</v>
      </c>
      <c r="B5208" s="22" t="s">
        <v>11049</v>
      </c>
      <c r="C5208" s="12" t="s">
        <v>171</v>
      </c>
      <c r="D5208" s="8" t="s">
        <v>33134</v>
      </c>
      <c r="E5208" s="10" t="s">
        <v>22732</v>
      </c>
      <c r="F5208" s="25"/>
      <c r="G5208" s="25"/>
      <c r="H5208" s="15"/>
      <c r="I5208" s="15"/>
    </row>
    <row r="5209" ht="24" customHeight="1" spans="1:9">
      <c r="A5209" s="12" t="s">
        <v>34708</v>
      </c>
      <c r="B5209" s="22" t="s">
        <v>11050</v>
      </c>
      <c r="C5209" s="12" t="s">
        <v>171</v>
      </c>
      <c r="D5209" s="8" t="s">
        <v>34709</v>
      </c>
      <c r="E5209" s="10" t="s">
        <v>22732</v>
      </c>
      <c r="F5209" s="25"/>
      <c r="G5209" s="25"/>
      <c r="H5209" s="15"/>
      <c r="I5209" s="15"/>
    </row>
    <row r="5210" ht="24" customHeight="1" spans="1:9">
      <c r="A5210" s="12" t="s">
        <v>34710</v>
      </c>
      <c r="B5210" s="22" t="s">
        <v>11051</v>
      </c>
      <c r="C5210" s="12" t="s">
        <v>171</v>
      </c>
      <c r="D5210" s="8" t="s">
        <v>34711</v>
      </c>
      <c r="E5210" s="10" t="s">
        <v>22732</v>
      </c>
      <c r="F5210" s="25"/>
      <c r="G5210" s="25"/>
      <c r="H5210" s="15"/>
      <c r="I5210" s="15"/>
    </row>
    <row r="5211" ht="24" customHeight="1" spans="1:9">
      <c r="A5211" s="8" t="s">
        <v>34712</v>
      </c>
      <c r="B5211" s="22" t="s">
        <v>11052</v>
      </c>
      <c r="C5211" s="12" t="s">
        <v>171</v>
      </c>
      <c r="D5211" s="8" t="s">
        <v>34713</v>
      </c>
      <c r="E5211" s="10" t="s">
        <v>22732</v>
      </c>
      <c r="F5211" s="25"/>
      <c r="G5211" s="25"/>
      <c r="H5211" s="15"/>
      <c r="I5211" s="15"/>
    </row>
    <row r="5212" ht="24" customHeight="1" spans="1:9">
      <c r="A5212" s="8" t="s">
        <v>34714</v>
      </c>
      <c r="B5212" s="22" t="s">
        <v>11053</v>
      </c>
      <c r="C5212" s="12" t="s">
        <v>171</v>
      </c>
      <c r="D5212" s="8" t="s">
        <v>23406</v>
      </c>
      <c r="E5212" s="10" t="s">
        <v>22732</v>
      </c>
      <c r="F5212" s="25"/>
      <c r="G5212" s="25"/>
      <c r="H5212" s="15"/>
      <c r="I5212" s="15"/>
    </row>
    <row r="5213" ht="24" customHeight="1" spans="1:9">
      <c r="A5213" s="8" t="s">
        <v>34715</v>
      </c>
      <c r="B5213" s="22" t="s">
        <v>11054</v>
      </c>
      <c r="C5213" s="12" t="s">
        <v>171</v>
      </c>
      <c r="D5213" s="8" t="s">
        <v>32197</v>
      </c>
      <c r="E5213" s="10" t="s">
        <v>22732</v>
      </c>
      <c r="F5213" s="25"/>
      <c r="G5213" s="25"/>
      <c r="H5213" s="15"/>
      <c r="I5213" s="15"/>
    </row>
    <row r="5214" ht="24" customHeight="1" spans="1:9">
      <c r="A5214" s="8" t="s">
        <v>34716</v>
      </c>
      <c r="B5214" s="22" t="s">
        <v>11055</v>
      </c>
      <c r="C5214" s="12" t="s">
        <v>171</v>
      </c>
      <c r="D5214" s="8" t="s">
        <v>34717</v>
      </c>
      <c r="E5214" s="10" t="s">
        <v>22732</v>
      </c>
      <c r="F5214" s="25"/>
      <c r="G5214" s="25"/>
      <c r="H5214" s="15"/>
      <c r="I5214" s="15"/>
    </row>
    <row r="5215" ht="24" customHeight="1" spans="1:9">
      <c r="A5215" s="8" t="s">
        <v>34718</v>
      </c>
      <c r="B5215" s="22" t="s">
        <v>11056</v>
      </c>
      <c r="C5215" s="12" t="s">
        <v>171</v>
      </c>
      <c r="D5215" s="8" t="s">
        <v>32826</v>
      </c>
      <c r="E5215" s="10" t="s">
        <v>22732</v>
      </c>
      <c r="F5215" s="25"/>
      <c r="G5215" s="25"/>
      <c r="H5215" s="15"/>
      <c r="I5215" s="15"/>
    </row>
    <row r="5216" ht="24" customHeight="1" spans="1:9">
      <c r="A5216" s="8" t="s">
        <v>34719</v>
      </c>
      <c r="B5216" s="22" t="s">
        <v>11057</v>
      </c>
      <c r="C5216" s="12" t="s">
        <v>171</v>
      </c>
      <c r="D5216" s="8" t="s">
        <v>26621</v>
      </c>
      <c r="E5216" s="10" t="s">
        <v>22732</v>
      </c>
      <c r="F5216" s="25"/>
      <c r="G5216" s="25"/>
      <c r="H5216" s="15"/>
      <c r="I5216" s="15"/>
    </row>
    <row r="5217" ht="24" customHeight="1" spans="1:9">
      <c r="A5217" s="8" t="s">
        <v>34720</v>
      </c>
      <c r="B5217" s="22" t="s">
        <v>11058</v>
      </c>
      <c r="C5217" s="12" t="s">
        <v>171</v>
      </c>
      <c r="D5217" s="8" t="s">
        <v>34721</v>
      </c>
      <c r="E5217" s="10" t="s">
        <v>22732</v>
      </c>
      <c r="F5217" s="25"/>
      <c r="G5217" s="25"/>
      <c r="H5217" s="15"/>
      <c r="I5217" s="15"/>
    </row>
    <row r="5218" ht="24" customHeight="1" spans="1:9">
      <c r="A5218" s="8" t="s">
        <v>34722</v>
      </c>
      <c r="B5218" s="22" t="s">
        <v>11059</v>
      </c>
      <c r="C5218" s="12" t="s">
        <v>171</v>
      </c>
      <c r="D5218" s="8" t="s">
        <v>29566</v>
      </c>
      <c r="E5218" s="10" t="s">
        <v>22732</v>
      </c>
      <c r="F5218" s="25"/>
      <c r="G5218" s="25"/>
      <c r="H5218" s="15"/>
      <c r="I5218" s="15"/>
    </row>
    <row r="5219" ht="24" customHeight="1" spans="1:9">
      <c r="A5219" s="8" t="s">
        <v>34723</v>
      </c>
      <c r="B5219" s="22" t="s">
        <v>11060</v>
      </c>
      <c r="C5219" s="12" t="s">
        <v>171</v>
      </c>
      <c r="D5219" s="8" t="s">
        <v>27919</v>
      </c>
      <c r="E5219" s="10" t="s">
        <v>22732</v>
      </c>
      <c r="F5219" s="25"/>
      <c r="G5219" s="25"/>
      <c r="H5219" s="15"/>
      <c r="I5219" s="15"/>
    </row>
    <row r="5220" ht="24" customHeight="1" spans="1:9">
      <c r="A5220" s="8" t="s">
        <v>34724</v>
      </c>
      <c r="B5220" s="22" t="s">
        <v>11061</v>
      </c>
      <c r="C5220" s="12" t="s">
        <v>171</v>
      </c>
      <c r="D5220" s="8" t="s">
        <v>34725</v>
      </c>
      <c r="E5220" s="10" t="s">
        <v>22732</v>
      </c>
      <c r="F5220" s="25"/>
      <c r="G5220" s="25"/>
      <c r="H5220" s="15"/>
      <c r="I5220" s="15"/>
    </row>
    <row r="5221" ht="24" customHeight="1" spans="1:9">
      <c r="A5221" s="8" t="s">
        <v>34726</v>
      </c>
      <c r="B5221" s="22" t="s">
        <v>11062</v>
      </c>
      <c r="C5221" s="12" t="s">
        <v>171</v>
      </c>
      <c r="D5221" s="8" t="s">
        <v>32488</v>
      </c>
      <c r="E5221" s="10" t="s">
        <v>22732</v>
      </c>
      <c r="F5221" s="25"/>
      <c r="G5221" s="25"/>
      <c r="H5221" s="15"/>
      <c r="I5221" s="15"/>
    </row>
    <row r="5222" ht="24" customHeight="1" spans="1:9">
      <c r="A5222" s="8" t="s">
        <v>34727</v>
      </c>
      <c r="B5222" s="22" t="s">
        <v>11063</v>
      </c>
      <c r="C5222" s="12" t="s">
        <v>171</v>
      </c>
      <c r="D5222" s="8" t="s">
        <v>34728</v>
      </c>
      <c r="E5222" s="10" t="s">
        <v>22732</v>
      </c>
      <c r="F5222" s="25"/>
      <c r="G5222" s="25"/>
      <c r="H5222" s="15"/>
      <c r="I5222" s="15"/>
    </row>
    <row r="5223" ht="24" customHeight="1" spans="1:9">
      <c r="A5223" s="8" t="s">
        <v>34729</v>
      </c>
      <c r="B5223" s="22" t="s">
        <v>11064</v>
      </c>
      <c r="C5223" s="12" t="s">
        <v>171</v>
      </c>
      <c r="D5223" s="8" t="s">
        <v>34730</v>
      </c>
      <c r="E5223" s="10" t="s">
        <v>22732</v>
      </c>
      <c r="F5223" s="25"/>
      <c r="G5223" s="25"/>
      <c r="H5223" s="15"/>
      <c r="I5223" s="15"/>
    </row>
    <row r="5224" ht="24" customHeight="1" spans="1:9">
      <c r="A5224" s="8" t="s">
        <v>34731</v>
      </c>
      <c r="B5224" s="22" t="s">
        <v>11065</v>
      </c>
      <c r="C5224" s="12" t="s">
        <v>171</v>
      </c>
      <c r="D5224" s="8" t="s">
        <v>29236</v>
      </c>
      <c r="E5224" s="10" t="s">
        <v>22732</v>
      </c>
      <c r="F5224" s="25"/>
      <c r="G5224" s="25"/>
      <c r="H5224" s="15"/>
      <c r="I5224" s="15"/>
    </row>
    <row r="5225" ht="24" customHeight="1" spans="1:9">
      <c r="A5225" s="8" t="s">
        <v>34732</v>
      </c>
      <c r="B5225" s="22" t="s">
        <v>11066</v>
      </c>
      <c r="C5225" s="12" t="s">
        <v>171</v>
      </c>
      <c r="D5225" s="8" t="s">
        <v>31160</v>
      </c>
      <c r="E5225" s="10" t="s">
        <v>22732</v>
      </c>
      <c r="F5225" s="25"/>
      <c r="G5225" s="25"/>
      <c r="H5225" s="15"/>
      <c r="I5225" s="15"/>
    </row>
    <row r="5226" ht="24" customHeight="1" spans="1:9">
      <c r="A5226" s="8" t="s">
        <v>34733</v>
      </c>
      <c r="B5226" s="22" t="s">
        <v>11067</v>
      </c>
      <c r="C5226" s="12" t="s">
        <v>171</v>
      </c>
      <c r="D5226" s="8" t="s">
        <v>28076</v>
      </c>
      <c r="E5226" s="10" t="s">
        <v>22732</v>
      </c>
      <c r="F5226" s="25"/>
      <c r="G5226" s="25"/>
      <c r="H5226" s="15"/>
      <c r="I5226" s="15"/>
    </row>
    <row r="5227" ht="24" customHeight="1" spans="1:9">
      <c r="A5227" s="8" t="s">
        <v>34734</v>
      </c>
      <c r="B5227" s="22" t="s">
        <v>11068</v>
      </c>
      <c r="C5227" s="12" t="s">
        <v>171</v>
      </c>
      <c r="D5227" s="8" t="s">
        <v>28962</v>
      </c>
      <c r="E5227" s="10" t="s">
        <v>22732</v>
      </c>
      <c r="F5227" s="25"/>
      <c r="G5227" s="25"/>
      <c r="H5227" s="15"/>
      <c r="I5227" s="15"/>
    </row>
    <row r="5228" ht="24" customHeight="1" spans="1:9">
      <c r="A5228" s="8" t="s">
        <v>34735</v>
      </c>
      <c r="B5228" s="22" t="s">
        <v>11069</v>
      </c>
      <c r="C5228" s="12" t="s">
        <v>171</v>
      </c>
      <c r="D5228" s="8" t="s">
        <v>34736</v>
      </c>
      <c r="E5228" s="10" t="s">
        <v>22732</v>
      </c>
      <c r="F5228" s="25"/>
      <c r="G5228" s="25"/>
      <c r="H5228" s="15"/>
      <c r="I5228" s="15"/>
    </row>
    <row r="5229" ht="36" customHeight="1" spans="1:9">
      <c r="A5229" s="8" t="s">
        <v>34737</v>
      </c>
      <c r="B5229" s="22" t="s">
        <v>34738</v>
      </c>
      <c r="C5229" s="12" t="s">
        <v>171</v>
      </c>
      <c r="D5229" s="8" t="s">
        <v>34739</v>
      </c>
      <c r="E5229" s="10" t="s">
        <v>22732</v>
      </c>
      <c r="F5229" s="25"/>
      <c r="G5229" s="25"/>
      <c r="H5229" s="15"/>
      <c r="I5229" s="15"/>
    </row>
    <row r="5230" ht="36" customHeight="1" spans="1:9">
      <c r="A5230" s="8" t="s">
        <v>34740</v>
      </c>
      <c r="B5230" s="22" t="s">
        <v>34741</v>
      </c>
      <c r="C5230" s="12" t="s">
        <v>171</v>
      </c>
      <c r="D5230" s="8" t="s">
        <v>34742</v>
      </c>
      <c r="E5230" s="10" t="s">
        <v>22732</v>
      </c>
      <c r="F5230" s="25"/>
      <c r="G5230" s="25"/>
      <c r="H5230" s="15"/>
      <c r="I5230" s="15"/>
    </row>
    <row r="5231" ht="36" customHeight="1" spans="1:9">
      <c r="A5231" s="8" t="s">
        <v>34743</v>
      </c>
      <c r="B5231" s="22" t="s">
        <v>34744</v>
      </c>
      <c r="C5231" s="12" t="s">
        <v>171</v>
      </c>
      <c r="D5231" s="8" t="s">
        <v>34745</v>
      </c>
      <c r="E5231" s="10" t="s">
        <v>22732</v>
      </c>
      <c r="F5231" s="25"/>
      <c r="G5231" s="25"/>
      <c r="H5231" s="15"/>
      <c r="I5231" s="15"/>
    </row>
    <row r="5232" ht="36" customHeight="1" spans="1:9">
      <c r="A5232" s="8" t="s">
        <v>34746</v>
      </c>
      <c r="B5232" s="22" t="s">
        <v>34747</v>
      </c>
      <c r="C5232" s="12" t="s">
        <v>171</v>
      </c>
      <c r="D5232" s="8" t="s">
        <v>28835</v>
      </c>
      <c r="E5232" s="10" t="s">
        <v>22732</v>
      </c>
      <c r="F5232" s="25"/>
      <c r="G5232" s="25"/>
      <c r="H5232" s="15"/>
      <c r="I5232" s="15"/>
    </row>
    <row r="5233" ht="36" customHeight="1" spans="1:9">
      <c r="A5233" s="8" t="s">
        <v>34748</v>
      </c>
      <c r="B5233" s="22" t="s">
        <v>34749</v>
      </c>
      <c r="C5233" s="12" t="s">
        <v>171</v>
      </c>
      <c r="D5233" s="8" t="s">
        <v>28111</v>
      </c>
      <c r="E5233" s="10" t="s">
        <v>22732</v>
      </c>
      <c r="F5233" s="25"/>
      <c r="G5233" s="25"/>
      <c r="H5233" s="15"/>
      <c r="I5233" s="15"/>
    </row>
    <row r="5234" ht="36" customHeight="1" spans="1:9">
      <c r="A5234" s="8" t="s">
        <v>34750</v>
      </c>
      <c r="B5234" s="22" t="s">
        <v>34751</v>
      </c>
      <c r="C5234" s="12" t="s">
        <v>171</v>
      </c>
      <c r="D5234" s="8" t="s">
        <v>34752</v>
      </c>
      <c r="E5234" s="10" t="s">
        <v>22732</v>
      </c>
      <c r="F5234" s="25"/>
      <c r="G5234" s="25"/>
      <c r="H5234" s="15"/>
      <c r="I5234" s="15"/>
    </row>
    <row r="5235" ht="36" customHeight="1" spans="1:9">
      <c r="A5235" s="8" t="s">
        <v>34753</v>
      </c>
      <c r="B5235" s="22" t="s">
        <v>34754</v>
      </c>
      <c r="C5235" s="12" t="s">
        <v>171</v>
      </c>
      <c r="D5235" s="8" t="s">
        <v>34755</v>
      </c>
      <c r="E5235" s="10" t="s">
        <v>22732</v>
      </c>
      <c r="F5235" s="25"/>
      <c r="G5235" s="25"/>
      <c r="H5235" s="15"/>
      <c r="I5235" s="15"/>
    </row>
    <row r="5236" ht="36" customHeight="1" spans="1:9">
      <c r="A5236" s="8" t="s">
        <v>34756</v>
      </c>
      <c r="B5236" s="22" t="s">
        <v>34757</v>
      </c>
      <c r="C5236" s="12" t="s">
        <v>171</v>
      </c>
      <c r="D5236" s="8" t="s">
        <v>34758</v>
      </c>
      <c r="E5236" s="10" t="s">
        <v>22732</v>
      </c>
      <c r="F5236" s="25"/>
      <c r="G5236" s="25"/>
      <c r="H5236" s="15"/>
      <c r="I5236" s="15"/>
    </row>
    <row r="5237" ht="36" customHeight="1" spans="1:9">
      <c r="A5237" s="8" t="s">
        <v>34759</v>
      </c>
      <c r="B5237" s="22" t="s">
        <v>34760</v>
      </c>
      <c r="C5237" s="12" t="s">
        <v>171</v>
      </c>
      <c r="D5237" s="8" t="s">
        <v>34761</v>
      </c>
      <c r="E5237" s="10" t="s">
        <v>22732</v>
      </c>
      <c r="F5237" s="25"/>
      <c r="G5237" s="25"/>
      <c r="H5237" s="15"/>
      <c r="I5237" s="15"/>
    </row>
    <row r="5238" ht="36" customHeight="1" spans="1:9">
      <c r="A5238" s="8" t="s">
        <v>34762</v>
      </c>
      <c r="B5238" s="22" t="s">
        <v>34763</v>
      </c>
      <c r="C5238" s="12" t="s">
        <v>171</v>
      </c>
      <c r="D5238" s="8" t="s">
        <v>34764</v>
      </c>
      <c r="E5238" s="10" t="s">
        <v>22732</v>
      </c>
      <c r="F5238" s="25"/>
      <c r="G5238" s="25"/>
      <c r="H5238" s="15"/>
      <c r="I5238" s="15"/>
    </row>
    <row r="5239" ht="36" customHeight="1" spans="1:9">
      <c r="A5239" s="8" t="s">
        <v>34765</v>
      </c>
      <c r="B5239" s="22" t="s">
        <v>34766</v>
      </c>
      <c r="C5239" s="12" t="s">
        <v>171</v>
      </c>
      <c r="D5239" s="8" t="s">
        <v>33307</v>
      </c>
      <c r="E5239" s="10" t="s">
        <v>22732</v>
      </c>
      <c r="F5239" s="25"/>
      <c r="G5239" s="25"/>
      <c r="H5239" s="15"/>
      <c r="I5239" s="15"/>
    </row>
    <row r="5240" ht="36" customHeight="1" spans="1:9">
      <c r="A5240" s="8" t="s">
        <v>34767</v>
      </c>
      <c r="B5240" s="22" t="s">
        <v>34768</v>
      </c>
      <c r="C5240" s="12" t="s">
        <v>171</v>
      </c>
      <c r="D5240" s="8" t="s">
        <v>34769</v>
      </c>
      <c r="E5240" s="10" t="s">
        <v>22732</v>
      </c>
      <c r="F5240" s="25"/>
      <c r="G5240" s="25"/>
      <c r="H5240" s="15"/>
      <c r="I5240" s="15"/>
    </row>
    <row r="5241" ht="36" customHeight="1" spans="1:9">
      <c r="A5241" s="8" t="s">
        <v>34770</v>
      </c>
      <c r="B5241" s="22" t="s">
        <v>34771</v>
      </c>
      <c r="C5241" s="12" t="s">
        <v>171</v>
      </c>
      <c r="D5241" s="8" t="s">
        <v>32200</v>
      </c>
      <c r="E5241" s="10" t="s">
        <v>22732</v>
      </c>
      <c r="F5241" s="25"/>
      <c r="G5241" s="25"/>
      <c r="H5241" s="15"/>
      <c r="I5241" s="15"/>
    </row>
    <row r="5242" ht="36" customHeight="1" spans="1:9">
      <c r="A5242" s="8" t="s">
        <v>34772</v>
      </c>
      <c r="B5242" s="22" t="s">
        <v>34773</v>
      </c>
      <c r="C5242" s="12" t="s">
        <v>171</v>
      </c>
      <c r="D5242" s="8" t="s">
        <v>34774</v>
      </c>
      <c r="E5242" s="10" t="s">
        <v>22732</v>
      </c>
      <c r="F5242" s="25"/>
      <c r="G5242" s="25"/>
      <c r="H5242" s="15"/>
      <c r="I5242" s="15"/>
    </row>
    <row r="5243" ht="36" customHeight="1" spans="1:9">
      <c r="A5243" s="8" t="s">
        <v>34775</v>
      </c>
      <c r="B5243" s="22" t="s">
        <v>34776</v>
      </c>
      <c r="C5243" s="12" t="s">
        <v>171</v>
      </c>
      <c r="D5243" s="8" t="s">
        <v>34777</v>
      </c>
      <c r="E5243" s="10" t="s">
        <v>22732</v>
      </c>
      <c r="F5243" s="25"/>
      <c r="G5243" s="25"/>
      <c r="H5243" s="15"/>
      <c r="I5243" s="15"/>
    </row>
    <row r="5244" ht="36" customHeight="1" spans="1:9">
      <c r="A5244" s="8" t="s">
        <v>34778</v>
      </c>
      <c r="B5244" s="22" t="s">
        <v>34779</v>
      </c>
      <c r="C5244" s="12" t="s">
        <v>171</v>
      </c>
      <c r="D5244" s="8" t="s">
        <v>28027</v>
      </c>
      <c r="E5244" s="10" t="s">
        <v>22732</v>
      </c>
      <c r="F5244" s="25"/>
      <c r="G5244" s="25"/>
      <c r="H5244" s="15"/>
      <c r="I5244" s="15"/>
    </row>
    <row r="5245" ht="36" customHeight="1" spans="1:9">
      <c r="A5245" s="8" t="s">
        <v>34780</v>
      </c>
      <c r="B5245" s="22" t="s">
        <v>34781</v>
      </c>
      <c r="C5245" s="12" t="s">
        <v>171</v>
      </c>
      <c r="D5245" s="8" t="s">
        <v>34782</v>
      </c>
      <c r="E5245" s="10" t="s">
        <v>22732</v>
      </c>
      <c r="F5245" s="25"/>
      <c r="G5245" s="25"/>
      <c r="H5245" s="15"/>
      <c r="I5245" s="15"/>
    </row>
    <row r="5246" ht="36" customHeight="1" spans="1:9">
      <c r="A5246" s="8" t="s">
        <v>34783</v>
      </c>
      <c r="B5246" s="22" t="s">
        <v>34784</v>
      </c>
      <c r="C5246" s="12" t="s">
        <v>171</v>
      </c>
      <c r="D5246" s="8" t="s">
        <v>34785</v>
      </c>
      <c r="E5246" s="10" t="s">
        <v>22732</v>
      </c>
      <c r="F5246" s="25"/>
      <c r="G5246" s="25"/>
      <c r="H5246" s="15"/>
      <c r="I5246" s="15"/>
    </row>
    <row r="5247" ht="36" customHeight="1" spans="1:9">
      <c r="A5247" s="8" t="s">
        <v>34786</v>
      </c>
      <c r="B5247" s="22" t="s">
        <v>34787</v>
      </c>
      <c r="C5247" s="12" t="s">
        <v>171</v>
      </c>
      <c r="D5247" s="8" t="s">
        <v>34788</v>
      </c>
      <c r="E5247" s="10" t="s">
        <v>22732</v>
      </c>
      <c r="F5247" s="25"/>
      <c r="G5247" s="25"/>
      <c r="H5247" s="15"/>
      <c r="I5247" s="15"/>
    </row>
    <row r="5248" ht="36" customHeight="1" spans="1:9">
      <c r="A5248" s="8" t="s">
        <v>34789</v>
      </c>
      <c r="B5248" s="22" t="s">
        <v>34790</v>
      </c>
      <c r="C5248" s="12" t="s">
        <v>171</v>
      </c>
      <c r="D5248" s="8" t="s">
        <v>25737</v>
      </c>
      <c r="E5248" s="10" t="s">
        <v>22732</v>
      </c>
      <c r="F5248" s="25"/>
      <c r="G5248" s="25"/>
      <c r="H5248" s="15"/>
      <c r="I5248" s="15"/>
    </row>
    <row r="5249" ht="36" customHeight="1" spans="1:9">
      <c r="A5249" s="8" t="s">
        <v>34791</v>
      </c>
      <c r="B5249" s="22" t="s">
        <v>34792</v>
      </c>
      <c r="C5249" s="12" t="s">
        <v>171</v>
      </c>
      <c r="D5249" s="8" t="s">
        <v>27910</v>
      </c>
      <c r="E5249" s="10" t="s">
        <v>22732</v>
      </c>
      <c r="F5249" s="25"/>
      <c r="G5249" s="25"/>
      <c r="H5249" s="15"/>
      <c r="I5249" s="15"/>
    </row>
    <row r="5250" ht="36" customHeight="1" spans="1:9">
      <c r="A5250" s="8" t="s">
        <v>34793</v>
      </c>
      <c r="B5250" s="22" t="s">
        <v>34794</v>
      </c>
      <c r="C5250" s="12" t="s">
        <v>171</v>
      </c>
      <c r="D5250" s="8" t="s">
        <v>34795</v>
      </c>
      <c r="E5250" s="10" t="s">
        <v>22732</v>
      </c>
      <c r="F5250" s="25"/>
      <c r="G5250" s="25"/>
      <c r="H5250" s="15"/>
      <c r="I5250" s="15"/>
    </row>
    <row r="5251" ht="36" customHeight="1" spans="1:9">
      <c r="A5251" s="8" t="s">
        <v>34796</v>
      </c>
      <c r="B5251" s="22" t="s">
        <v>34797</v>
      </c>
      <c r="C5251" s="12" t="s">
        <v>171</v>
      </c>
      <c r="D5251" s="8" t="s">
        <v>34798</v>
      </c>
      <c r="E5251" s="10" t="s">
        <v>22732</v>
      </c>
      <c r="F5251" s="25"/>
      <c r="G5251" s="25"/>
      <c r="H5251" s="15"/>
      <c r="I5251" s="15"/>
    </row>
    <row r="5252" ht="36" customHeight="1" spans="1:9">
      <c r="A5252" s="8" t="s">
        <v>34799</v>
      </c>
      <c r="B5252" s="22" t="s">
        <v>34800</v>
      </c>
      <c r="C5252" s="12" t="s">
        <v>171</v>
      </c>
      <c r="D5252" s="8" t="s">
        <v>31255</v>
      </c>
      <c r="E5252" s="10" t="s">
        <v>22732</v>
      </c>
      <c r="F5252" s="25"/>
      <c r="G5252" s="25"/>
      <c r="H5252" s="15"/>
      <c r="I5252" s="15"/>
    </row>
    <row r="5253" ht="36" customHeight="1" spans="1:9">
      <c r="A5253" s="12" t="s">
        <v>34801</v>
      </c>
      <c r="B5253" s="22" t="s">
        <v>34802</v>
      </c>
      <c r="C5253" s="12" t="s">
        <v>171</v>
      </c>
      <c r="D5253" s="8" t="s">
        <v>31839</v>
      </c>
      <c r="E5253" s="10" t="s">
        <v>22732</v>
      </c>
      <c r="F5253" s="25"/>
      <c r="G5253" s="25"/>
      <c r="H5253" s="15"/>
      <c r="I5253" s="15"/>
    </row>
    <row r="5254" ht="36" customHeight="1" spans="1:9">
      <c r="A5254" s="12" t="s">
        <v>34803</v>
      </c>
      <c r="B5254" s="22" t="s">
        <v>34804</v>
      </c>
      <c r="C5254" s="12" t="s">
        <v>171</v>
      </c>
      <c r="D5254" s="8" t="s">
        <v>24867</v>
      </c>
      <c r="E5254" s="10" t="s">
        <v>22732</v>
      </c>
      <c r="F5254" s="25"/>
      <c r="G5254" s="25"/>
      <c r="H5254" s="15"/>
      <c r="I5254" s="15"/>
    </row>
    <row r="5255" ht="36" customHeight="1" spans="1:9">
      <c r="A5255" s="12" t="s">
        <v>34805</v>
      </c>
      <c r="B5255" s="22" t="s">
        <v>34806</v>
      </c>
      <c r="C5255" s="12" t="s">
        <v>171</v>
      </c>
      <c r="D5255" s="8" t="s">
        <v>31155</v>
      </c>
      <c r="E5255" s="10" t="s">
        <v>22732</v>
      </c>
      <c r="F5255" s="25"/>
      <c r="G5255" s="25"/>
      <c r="H5255" s="15"/>
      <c r="I5255" s="15"/>
    </row>
    <row r="5256" ht="36" customHeight="1" spans="1:9">
      <c r="A5256" s="8" t="s">
        <v>34807</v>
      </c>
      <c r="B5256" s="22" t="s">
        <v>34808</v>
      </c>
      <c r="C5256" s="12" t="s">
        <v>171</v>
      </c>
      <c r="D5256" s="8" t="s">
        <v>28737</v>
      </c>
      <c r="E5256" s="10" t="s">
        <v>22732</v>
      </c>
      <c r="F5256" s="25"/>
      <c r="G5256" s="25"/>
      <c r="H5256" s="15"/>
      <c r="I5256" s="15"/>
    </row>
    <row r="5257" ht="36" customHeight="1" spans="1:9">
      <c r="A5257" s="8" t="s">
        <v>34809</v>
      </c>
      <c r="B5257" s="22" t="s">
        <v>34810</v>
      </c>
      <c r="C5257" s="12" t="s">
        <v>171</v>
      </c>
      <c r="D5257" s="8" t="s">
        <v>26806</v>
      </c>
      <c r="E5257" s="10" t="s">
        <v>22732</v>
      </c>
      <c r="F5257" s="25"/>
      <c r="G5257" s="25"/>
      <c r="H5257" s="15"/>
      <c r="I5257" s="15"/>
    </row>
    <row r="5258" ht="36" customHeight="1" spans="1:9">
      <c r="A5258" s="8" t="s">
        <v>34811</v>
      </c>
      <c r="B5258" s="22" t="s">
        <v>34812</v>
      </c>
      <c r="C5258" s="12" t="s">
        <v>171</v>
      </c>
      <c r="D5258" s="8" t="s">
        <v>34813</v>
      </c>
      <c r="E5258" s="10" t="s">
        <v>22732</v>
      </c>
      <c r="F5258" s="25"/>
      <c r="G5258" s="25"/>
      <c r="H5258" s="15"/>
      <c r="I5258" s="15"/>
    </row>
    <row r="5259" ht="36" customHeight="1" spans="1:9">
      <c r="A5259" s="8" t="s">
        <v>34814</v>
      </c>
      <c r="B5259" s="22" t="s">
        <v>34815</v>
      </c>
      <c r="C5259" s="12" t="s">
        <v>171</v>
      </c>
      <c r="D5259" s="8" t="s">
        <v>34816</v>
      </c>
      <c r="E5259" s="10" t="s">
        <v>22732</v>
      </c>
      <c r="F5259" s="25"/>
      <c r="G5259" s="25"/>
      <c r="H5259" s="15"/>
      <c r="I5259" s="15"/>
    </row>
    <row r="5260" ht="36" customHeight="1" spans="1:9">
      <c r="A5260" s="8" t="s">
        <v>34817</v>
      </c>
      <c r="B5260" s="22" t="s">
        <v>34818</v>
      </c>
      <c r="C5260" s="12" t="s">
        <v>171</v>
      </c>
      <c r="D5260" s="8" t="s">
        <v>34819</v>
      </c>
      <c r="E5260" s="10" t="s">
        <v>22732</v>
      </c>
      <c r="F5260" s="25"/>
      <c r="G5260" s="25"/>
      <c r="H5260" s="15"/>
      <c r="I5260" s="15"/>
    </row>
    <row r="5261" ht="36" customHeight="1" spans="1:9">
      <c r="A5261" s="8" t="s">
        <v>34820</v>
      </c>
      <c r="B5261" s="22" t="s">
        <v>34821</v>
      </c>
      <c r="C5261" s="12" t="s">
        <v>171</v>
      </c>
      <c r="D5261" s="8" t="s">
        <v>22822</v>
      </c>
      <c r="E5261" s="10" t="s">
        <v>22732</v>
      </c>
      <c r="F5261" s="25"/>
      <c r="G5261" s="25"/>
      <c r="H5261" s="15"/>
      <c r="I5261" s="15"/>
    </row>
    <row r="5262" ht="36" customHeight="1" spans="1:9">
      <c r="A5262" s="8" t="s">
        <v>34822</v>
      </c>
      <c r="B5262" s="22" t="s">
        <v>34823</v>
      </c>
      <c r="C5262" s="12" t="s">
        <v>171</v>
      </c>
      <c r="D5262" s="8" t="s">
        <v>34824</v>
      </c>
      <c r="E5262" s="10" t="s">
        <v>22732</v>
      </c>
      <c r="F5262" s="25"/>
      <c r="G5262" s="25"/>
      <c r="H5262" s="15"/>
      <c r="I5262" s="15"/>
    </row>
    <row r="5263" ht="36" customHeight="1" spans="1:9">
      <c r="A5263" s="8" t="s">
        <v>34825</v>
      </c>
      <c r="B5263" s="22" t="s">
        <v>34826</v>
      </c>
      <c r="C5263" s="12" t="s">
        <v>171</v>
      </c>
      <c r="D5263" s="8" t="s">
        <v>27910</v>
      </c>
      <c r="E5263" s="10" t="s">
        <v>22732</v>
      </c>
      <c r="F5263" s="25"/>
      <c r="G5263" s="25"/>
      <c r="H5263" s="15"/>
      <c r="I5263" s="15"/>
    </row>
    <row r="5264" ht="36" customHeight="1" spans="1:9">
      <c r="A5264" s="8" t="s">
        <v>34827</v>
      </c>
      <c r="B5264" s="22" t="s">
        <v>34828</v>
      </c>
      <c r="C5264" s="12" t="s">
        <v>171</v>
      </c>
      <c r="D5264" s="8" t="s">
        <v>25164</v>
      </c>
      <c r="E5264" s="10" t="s">
        <v>22732</v>
      </c>
      <c r="F5264" s="25"/>
      <c r="G5264" s="25"/>
      <c r="H5264" s="15"/>
      <c r="I5264" s="15"/>
    </row>
    <row r="5265" ht="36" customHeight="1" spans="1:9">
      <c r="A5265" s="8" t="s">
        <v>34829</v>
      </c>
      <c r="B5265" s="22" t="s">
        <v>34830</v>
      </c>
      <c r="C5265" s="12" t="s">
        <v>171</v>
      </c>
      <c r="D5265" s="8" t="s">
        <v>34831</v>
      </c>
      <c r="E5265" s="10" t="s">
        <v>22732</v>
      </c>
      <c r="F5265" s="25"/>
      <c r="G5265" s="25"/>
      <c r="H5265" s="15"/>
      <c r="I5265" s="15"/>
    </row>
    <row r="5266" ht="36" customHeight="1" spans="1:9">
      <c r="A5266" s="8" t="s">
        <v>34832</v>
      </c>
      <c r="B5266" s="22" t="s">
        <v>34833</v>
      </c>
      <c r="C5266" s="12" t="s">
        <v>171</v>
      </c>
      <c r="D5266" s="8" t="s">
        <v>32463</v>
      </c>
      <c r="E5266" s="10" t="s">
        <v>22732</v>
      </c>
      <c r="F5266" s="25"/>
      <c r="G5266" s="25"/>
      <c r="H5266" s="15"/>
      <c r="I5266" s="15"/>
    </row>
    <row r="5267" ht="36" customHeight="1" spans="1:9">
      <c r="A5267" s="8" t="s">
        <v>34834</v>
      </c>
      <c r="B5267" s="22" t="s">
        <v>34835</v>
      </c>
      <c r="C5267" s="12" t="s">
        <v>171</v>
      </c>
      <c r="D5267" s="8" t="s">
        <v>28082</v>
      </c>
      <c r="E5267" s="10" t="s">
        <v>22732</v>
      </c>
      <c r="F5267" s="25"/>
      <c r="G5267" s="25"/>
      <c r="H5267" s="15"/>
      <c r="I5267" s="15"/>
    </row>
    <row r="5268" ht="36" customHeight="1" spans="1:9">
      <c r="A5268" s="8" t="s">
        <v>34836</v>
      </c>
      <c r="B5268" s="22" t="s">
        <v>34837</v>
      </c>
      <c r="C5268" s="12" t="s">
        <v>171</v>
      </c>
      <c r="D5268" s="8" t="s">
        <v>34838</v>
      </c>
      <c r="E5268" s="10" t="s">
        <v>22732</v>
      </c>
      <c r="F5268" s="25"/>
      <c r="G5268" s="25"/>
      <c r="H5268" s="15"/>
      <c r="I5268" s="15"/>
    </row>
    <row r="5269" ht="36" customHeight="1" spans="1:9">
      <c r="A5269" s="8" t="s">
        <v>34839</v>
      </c>
      <c r="B5269" s="22" t="s">
        <v>34840</v>
      </c>
      <c r="C5269" s="12" t="s">
        <v>171</v>
      </c>
      <c r="D5269" s="8" t="s">
        <v>27946</v>
      </c>
      <c r="E5269" s="10" t="s">
        <v>22732</v>
      </c>
      <c r="F5269" s="25"/>
      <c r="G5269" s="25"/>
      <c r="H5269" s="15"/>
      <c r="I5269" s="15"/>
    </row>
    <row r="5270" ht="36" customHeight="1" spans="1:9">
      <c r="A5270" s="8" t="s">
        <v>34841</v>
      </c>
      <c r="B5270" s="22" t="s">
        <v>34842</v>
      </c>
      <c r="C5270" s="12" t="s">
        <v>171</v>
      </c>
      <c r="D5270" s="8" t="s">
        <v>34843</v>
      </c>
      <c r="E5270" s="10" t="s">
        <v>22732</v>
      </c>
      <c r="F5270" s="25"/>
      <c r="G5270" s="25"/>
      <c r="H5270" s="15"/>
      <c r="I5270" s="15"/>
    </row>
    <row r="5271" ht="36" customHeight="1" spans="1:9">
      <c r="A5271" s="8" t="s">
        <v>34844</v>
      </c>
      <c r="B5271" s="22" t="s">
        <v>34845</v>
      </c>
      <c r="C5271" s="12" t="s">
        <v>171</v>
      </c>
      <c r="D5271" s="8" t="s">
        <v>34846</v>
      </c>
      <c r="E5271" s="10" t="s">
        <v>22732</v>
      </c>
      <c r="F5271" s="25"/>
      <c r="G5271" s="25"/>
      <c r="H5271" s="15"/>
      <c r="I5271" s="15"/>
    </row>
    <row r="5272" ht="36" customHeight="1" spans="1:9">
      <c r="A5272" s="8" t="s">
        <v>34847</v>
      </c>
      <c r="B5272" s="22" t="s">
        <v>34848</v>
      </c>
      <c r="C5272" s="12" t="s">
        <v>171</v>
      </c>
      <c r="D5272" s="8" t="s">
        <v>25997</v>
      </c>
      <c r="E5272" s="10" t="s">
        <v>22732</v>
      </c>
      <c r="F5272" s="25"/>
      <c r="G5272" s="25"/>
      <c r="H5272" s="15"/>
      <c r="I5272" s="15"/>
    </row>
    <row r="5273" ht="36" customHeight="1" spans="1:9">
      <c r="A5273" s="8" t="s">
        <v>34849</v>
      </c>
      <c r="B5273" s="22" t="s">
        <v>34850</v>
      </c>
      <c r="C5273" s="12" t="s">
        <v>171</v>
      </c>
      <c r="D5273" s="8" t="s">
        <v>34851</v>
      </c>
      <c r="E5273" s="10" t="s">
        <v>22732</v>
      </c>
      <c r="F5273" s="25"/>
      <c r="G5273" s="25"/>
      <c r="H5273" s="15"/>
      <c r="I5273" s="15"/>
    </row>
    <row r="5274" ht="36" customHeight="1" spans="1:9">
      <c r="A5274" s="8" t="s">
        <v>34852</v>
      </c>
      <c r="B5274" s="22" t="s">
        <v>34853</v>
      </c>
      <c r="C5274" s="12" t="s">
        <v>171</v>
      </c>
      <c r="D5274" s="8" t="s">
        <v>25527</v>
      </c>
      <c r="E5274" s="10" t="s">
        <v>22732</v>
      </c>
      <c r="F5274" s="25"/>
      <c r="G5274" s="25"/>
      <c r="H5274" s="15"/>
      <c r="I5274" s="15"/>
    </row>
    <row r="5275" ht="36" customHeight="1" spans="1:9">
      <c r="A5275" s="12" t="s">
        <v>34854</v>
      </c>
      <c r="B5275" s="22" t="s">
        <v>34855</v>
      </c>
      <c r="C5275" s="12" t="s">
        <v>171</v>
      </c>
      <c r="D5275" s="8" t="s">
        <v>30819</v>
      </c>
      <c r="E5275" s="10" t="s">
        <v>22732</v>
      </c>
      <c r="F5275" s="25"/>
      <c r="G5275" s="25"/>
      <c r="H5275" s="15"/>
      <c r="I5275" s="15"/>
    </row>
    <row r="5276" ht="36" customHeight="1" spans="1:9">
      <c r="A5276" s="12" t="s">
        <v>34856</v>
      </c>
      <c r="B5276" s="22" t="s">
        <v>34857</v>
      </c>
      <c r="C5276" s="12" t="s">
        <v>171</v>
      </c>
      <c r="D5276" s="8" t="s">
        <v>34858</v>
      </c>
      <c r="E5276" s="10" t="s">
        <v>22732</v>
      </c>
      <c r="F5276" s="25"/>
      <c r="G5276" s="25"/>
      <c r="H5276" s="15"/>
      <c r="I5276" s="15"/>
    </row>
    <row r="5277" ht="36" customHeight="1" spans="1:9">
      <c r="A5277" s="8" t="s">
        <v>34859</v>
      </c>
      <c r="B5277" s="22" t="s">
        <v>34860</v>
      </c>
      <c r="C5277" s="12" t="s">
        <v>171</v>
      </c>
      <c r="D5277" s="8" t="s">
        <v>23251</v>
      </c>
      <c r="E5277" s="10" t="s">
        <v>22732</v>
      </c>
      <c r="F5277" s="25"/>
      <c r="G5277" s="25"/>
      <c r="H5277" s="15"/>
      <c r="I5277" s="15"/>
    </row>
    <row r="5278" ht="36" customHeight="1" spans="1:9">
      <c r="A5278" s="12" t="s">
        <v>34861</v>
      </c>
      <c r="B5278" s="22" t="s">
        <v>34862</v>
      </c>
      <c r="C5278" s="12" t="s">
        <v>171</v>
      </c>
      <c r="D5278" s="8" t="s">
        <v>28740</v>
      </c>
      <c r="E5278" s="10" t="s">
        <v>22732</v>
      </c>
      <c r="F5278" s="25"/>
      <c r="G5278" s="25"/>
      <c r="H5278" s="15"/>
      <c r="I5278" s="15"/>
    </row>
    <row r="5279" ht="36" customHeight="1" spans="1:9">
      <c r="A5279" s="8" t="s">
        <v>34863</v>
      </c>
      <c r="B5279" s="22" t="s">
        <v>34864</v>
      </c>
      <c r="C5279" s="12" t="s">
        <v>171</v>
      </c>
      <c r="D5279" s="8" t="s">
        <v>28828</v>
      </c>
      <c r="E5279" s="10" t="s">
        <v>22732</v>
      </c>
      <c r="F5279" s="25"/>
      <c r="G5279" s="25"/>
      <c r="H5279" s="15"/>
      <c r="I5279" s="15"/>
    </row>
    <row r="5280" ht="36" customHeight="1" spans="1:9">
      <c r="A5280" s="8" t="s">
        <v>34865</v>
      </c>
      <c r="B5280" s="22" t="s">
        <v>34866</v>
      </c>
      <c r="C5280" s="12" t="s">
        <v>171</v>
      </c>
      <c r="D5280" s="8" t="s">
        <v>31093</v>
      </c>
      <c r="E5280" s="10" t="s">
        <v>22732</v>
      </c>
      <c r="F5280" s="25"/>
      <c r="G5280" s="25"/>
      <c r="H5280" s="15"/>
      <c r="I5280" s="15"/>
    </row>
    <row r="5281" ht="36" customHeight="1" spans="1:9">
      <c r="A5281" s="8" t="s">
        <v>34867</v>
      </c>
      <c r="B5281" s="22" t="s">
        <v>34868</v>
      </c>
      <c r="C5281" s="12" t="s">
        <v>171</v>
      </c>
      <c r="D5281" s="8" t="s">
        <v>34869</v>
      </c>
      <c r="E5281" s="10" t="s">
        <v>22732</v>
      </c>
      <c r="F5281" s="25"/>
      <c r="G5281" s="25"/>
      <c r="H5281" s="15"/>
      <c r="I5281" s="15"/>
    </row>
    <row r="5282" ht="36" customHeight="1" spans="1:9">
      <c r="A5282" s="8" t="s">
        <v>34870</v>
      </c>
      <c r="B5282" s="22" t="s">
        <v>34871</v>
      </c>
      <c r="C5282" s="12" t="s">
        <v>171</v>
      </c>
      <c r="D5282" s="8" t="s">
        <v>23049</v>
      </c>
      <c r="E5282" s="10" t="s">
        <v>22732</v>
      </c>
      <c r="F5282" s="25"/>
      <c r="G5282" s="25"/>
      <c r="H5282" s="15"/>
      <c r="I5282" s="15"/>
    </row>
    <row r="5283" ht="36" customHeight="1" spans="1:9">
      <c r="A5283" s="8" t="s">
        <v>34872</v>
      </c>
      <c r="B5283" s="22" t="s">
        <v>34873</v>
      </c>
      <c r="C5283" s="12" t="s">
        <v>171</v>
      </c>
      <c r="D5283" s="8" t="s">
        <v>31976</v>
      </c>
      <c r="E5283" s="10" t="s">
        <v>22732</v>
      </c>
      <c r="F5283" s="25"/>
      <c r="G5283" s="25"/>
      <c r="H5283" s="15"/>
      <c r="I5283" s="15"/>
    </row>
    <row r="5284" ht="36" customHeight="1" spans="1:9">
      <c r="A5284" s="8" t="s">
        <v>34874</v>
      </c>
      <c r="B5284" s="22" t="s">
        <v>34875</v>
      </c>
      <c r="C5284" s="12" t="s">
        <v>171</v>
      </c>
      <c r="D5284" s="8" t="s">
        <v>33187</v>
      </c>
      <c r="E5284" s="10" t="s">
        <v>22732</v>
      </c>
      <c r="F5284" s="25"/>
      <c r="G5284" s="25"/>
      <c r="H5284" s="15"/>
      <c r="I5284" s="15"/>
    </row>
    <row r="5285" ht="36" customHeight="1" spans="1:9">
      <c r="A5285" s="8" t="s">
        <v>34876</v>
      </c>
      <c r="B5285" s="22" t="s">
        <v>34877</v>
      </c>
      <c r="C5285" s="12" t="s">
        <v>171</v>
      </c>
      <c r="D5285" s="8" t="s">
        <v>23773</v>
      </c>
      <c r="E5285" s="10" t="s">
        <v>22732</v>
      </c>
      <c r="F5285" s="25"/>
      <c r="G5285" s="25"/>
      <c r="H5285" s="15"/>
      <c r="I5285" s="15"/>
    </row>
    <row r="5286" ht="36" customHeight="1" spans="1:9">
      <c r="A5286" s="8" t="s">
        <v>34878</v>
      </c>
      <c r="B5286" s="22" t="s">
        <v>34879</v>
      </c>
      <c r="C5286" s="12" t="s">
        <v>171</v>
      </c>
      <c r="D5286" s="8" t="s">
        <v>34880</v>
      </c>
      <c r="E5286" s="10" t="s">
        <v>22732</v>
      </c>
      <c r="F5286" s="25"/>
      <c r="G5286" s="25"/>
      <c r="H5286" s="15"/>
      <c r="I5286" s="15"/>
    </row>
    <row r="5287" ht="36" customHeight="1" spans="1:9">
      <c r="A5287" s="8" t="s">
        <v>34881</v>
      </c>
      <c r="B5287" s="22" t="s">
        <v>34882</v>
      </c>
      <c r="C5287" s="12" t="s">
        <v>171</v>
      </c>
      <c r="D5287" s="8" t="s">
        <v>34883</v>
      </c>
      <c r="E5287" s="10" t="s">
        <v>22732</v>
      </c>
      <c r="F5287" s="25"/>
      <c r="G5287" s="25"/>
      <c r="H5287" s="15"/>
      <c r="I5287" s="15"/>
    </row>
    <row r="5288" ht="36" customHeight="1" spans="1:9">
      <c r="A5288" s="8" t="s">
        <v>34884</v>
      </c>
      <c r="B5288" s="22" t="s">
        <v>34885</v>
      </c>
      <c r="C5288" s="12" t="s">
        <v>171</v>
      </c>
      <c r="D5288" s="8" t="s">
        <v>34886</v>
      </c>
      <c r="E5288" s="10" t="s">
        <v>22732</v>
      </c>
      <c r="F5288" s="25"/>
      <c r="G5288" s="25"/>
      <c r="H5288" s="15"/>
      <c r="I5288" s="15"/>
    </row>
    <row r="5289" ht="36" customHeight="1" spans="1:9">
      <c r="A5289" s="8" t="s">
        <v>34887</v>
      </c>
      <c r="B5289" s="22" t="s">
        <v>34888</v>
      </c>
      <c r="C5289" s="12" t="s">
        <v>171</v>
      </c>
      <c r="D5289" s="8" t="s">
        <v>28740</v>
      </c>
      <c r="E5289" s="10" t="s">
        <v>22732</v>
      </c>
      <c r="F5289" s="25"/>
      <c r="G5289" s="25"/>
      <c r="H5289" s="15"/>
      <c r="I5289" s="15"/>
    </row>
    <row r="5290" ht="36" customHeight="1" spans="1:9">
      <c r="A5290" s="8" t="s">
        <v>34889</v>
      </c>
      <c r="B5290" s="22" t="s">
        <v>34890</v>
      </c>
      <c r="C5290" s="12" t="s">
        <v>171</v>
      </c>
      <c r="D5290" s="8" t="s">
        <v>31124</v>
      </c>
      <c r="E5290" s="10" t="s">
        <v>22732</v>
      </c>
      <c r="F5290" s="25"/>
      <c r="G5290" s="25"/>
      <c r="H5290" s="15"/>
      <c r="I5290" s="15"/>
    </row>
    <row r="5291" ht="36" customHeight="1" spans="1:9">
      <c r="A5291" s="8" t="s">
        <v>34891</v>
      </c>
      <c r="B5291" s="22" t="s">
        <v>34892</v>
      </c>
      <c r="C5291" s="12" t="s">
        <v>171</v>
      </c>
      <c r="D5291" s="8" t="s">
        <v>33231</v>
      </c>
      <c r="E5291" s="10" t="s">
        <v>22732</v>
      </c>
      <c r="F5291" s="25"/>
      <c r="G5291" s="25"/>
      <c r="H5291" s="15"/>
      <c r="I5291" s="15"/>
    </row>
    <row r="5292" ht="36" customHeight="1" spans="1:9">
      <c r="A5292" s="8" t="s">
        <v>34893</v>
      </c>
      <c r="B5292" s="22" t="s">
        <v>34894</v>
      </c>
      <c r="C5292" s="12" t="s">
        <v>171</v>
      </c>
      <c r="D5292" s="8" t="s">
        <v>34895</v>
      </c>
      <c r="E5292" s="10" t="s">
        <v>22732</v>
      </c>
      <c r="F5292" s="25"/>
      <c r="G5292" s="25"/>
      <c r="H5292" s="15"/>
      <c r="I5292" s="15"/>
    </row>
    <row r="5293" ht="36" customHeight="1" spans="1:9">
      <c r="A5293" s="8" t="s">
        <v>34896</v>
      </c>
      <c r="B5293" s="22" t="s">
        <v>34897</v>
      </c>
      <c r="C5293" s="12" t="s">
        <v>171</v>
      </c>
      <c r="D5293" s="8" t="s">
        <v>27899</v>
      </c>
      <c r="E5293" s="10" t="s">
        <v>22732</v>
      </c>
      <c r="F5293" s="25"/>
      <c r="G5293" s="25"/>
      <c r="H5293" s="15"/>
      <c r="I5293" s="15"/>
    </row>
    <row r="5294" ht="36" customHeight="1" spans="1:9">
      <c r="A5294" s="8" t="s">
        <v>34898</v>
      </c>
      <c r="B5294" s="22" t="s">
        <v>34899</v>
      </c>
      <c r="C5294" s="12" t="s">
        <v>171</v>
      </c>
      <c r="D5294" s="8" t="s">
        <v>34900</v>
      </c>
      <c r="E5294" s="10" t="s">
        <v>22732</v>
      </c>
      <c r="F5294" s="25"/>
      <c r="G5294" s="25"/>
      <c r="H5294" s="15"/>
      <c r="I5294" s="15"/>
    </row>
    <row r="5295" ht="36" customHeight="1" spans="1:9">
      <c r="A5295" s="8" t="s">
        <v>34901</v>
      </c>
      <c r="B5295" s="22" t="s">
        <v>34902</v>
      </c>
      <c r="C5295" s="12" t="s">
        <v>171</v>
      </c>
      <c r="D5295" s="8" t="s">
        <v>34903</v>
      </c>
      <c r="E5295" s="10" t="s">
        <v>22732</v>
      </c>
      <c r="F5295" s="25"/>
      <c r="G5295" s="25"/>
      <c r="H5295" s="15"/>
      <c r="I5295" s="15"/>
    </row>
    <row r="5296" ht="36" customHeight="1" spans="1:9">
      <c r="A5296" s="8" t="s">
        <v>34904</v>
      </c>
      <c r="B5296" s="22" t="s">
        <v>34905</v>
      </c>
      <c r="C5296" s="12" t="s">
        <v>171</v>
      </c>
      <c r="D5296" s="8" t="s">
        <v>34906</v>
      </c>
      <c r="E5296" s="10" t="s">
        <v>22732</v>
      </c>
      <c r="F5296" s="25"/>
      <c r="G5296" s="25"/>
      <c r="H5296" s="15"/>
      <c r="I5296" s="15"/>
    </row>
    <row r="5297" ht="36" customHeight="1" spans="1:9">
      <c r="A5297" s="8" t="s">
        <v>34907</v>
      </c>
      <c r="B5297" s="22" t="s">
        <v>34908</v>
      </c>
      <c r="C5297" s="12" t="s">
        <v>171</v>
      </c>
      <c r="D5297" s="8" t="s">
        <v>26625</v>
      </c>
      <c r="E5297" s="10" t="s">
        <v>22732</v>
      </c>
      <c r="F5297" s="25"/>
      <c r="G5297" s="25"/>
      <c r="H5297" s="15"/>
      <c r="I5297" s="15"/>
    </row>
    <row r="5298" ht="36" customHeight="1" spans="1:9">
      <c r="A5298" s="8" t="s">
        <v>34909</v>
      </c>
      <c r="B5298" s="22" t="s">
        <v>34910</v>
      </c>
      <c r="C5298" s="12" t="s">
        <v>171</v>
      </c>
      <c r="D5298" s="8" t="s">
        <v>27883</v>
      </c>
      <c r="E5298" s="10" t="s">
        <v>22732</v>
      </c>
      <c r="F5298" s="25"/>
      <c r="G5298" s="25"/>
      <c r="H5298" s="15"/>
      <c r="I5298" s="15"/>
    </row>
    <row r="5299" ht="36" customHeight="1" spans="1:9">
      <c r="A5299" s="8" t="s">
        <v>34911</v>
      </c>
      <c r="B5299" s="22" t="s">
        <v>34912</v>
      </c>
      <c r="C5299" s="12" t="s">
        <v>171</v>
      </c>
      <c r="D5299" s="8" t="s">
        <v>34913</v>
      </c>
      <c r="E5299" s="10" t="s">
        <v>22732</v>
      </c>
      <c r="F5299" s="25"/>
      <c r="G5299" s="25"/>
      <c r="H5299" s="15"/>
      <c r="I5299" s="15"/>
    </row>
    <row r="5300" ht="36" customHeight="1" spans="1:9">
      <c r="A5300" s="8" t="s">
        <v>34914</v>
      </c>
      <c r="B5300" s="22" t="s">
        <v>34915</v>
      </c>
      <c r="C5300" s="12" t="s">
        <v>171</v>
      </c>
      <c r="D5300" s="8" t="s">
        <v>34916</v>
      </c>
      <c r="E5300" s="10" t="s">
        <v>22732</v>
      </c>
      <c r="F5300" s="25"/>
      <c r="G5300" s="25"/>
      <c r="H5300" s="15"/>
      <c r="I5300" s="15"/>
    </row>
    <row r="5301" ht="24" customHeight="1" spans="1:9">
      <c r="A5301" s="8" t="s">
        <v>34917</v>
      </c>
      <c r="B5301" s="22" t="s">
        <v>34918</v>
      </c>
      <c r="C5301" s="12" t="s">
        <v>171</v>
      </c>
      <c r="D5301" s="8" t="s">
        <v>34919</v>
      </c>
      <c r="E5301" s="10" t="s">
        <v>22732</v>
      </c>
      <c r="F5301" s="25"/>
      <c r="G5301" s="25"/>
      <c r="H5301" s="15"/>
      <c r="I5301" s="15"/>
    </row>
    <row r="5302" ht="24" customHeight="1" spans="1:9">
      <c r="A5302" s="8" t="s">
        <v>34920</v>
      </c>
      <c r="B5302" s="22" t="s">
        <v>34921</v>
      </c>
      <c r="C5302" s="12" t="s">
        <v>171</v>
      </c>
      <c r="D5302" s="8" t="s">
        <v>34922</v>
      </c>
      <c r="E5302" s="10" t="s">
        <v>22732</v>
      </c>
      <c r="F5302" s="25"/>
      <c r="G5302" s="25"/>
      <c r="H5302" s="15"/>
      <c r="I5302" s="15"/>
    </row>
    <row r="5303" ht="24" customHeight="1" spans="1:9">
      <c r="A5303" s="8" t="s">
        <v>34923</v>
      </c>
      <c r="B5303" s="22" t="s">
        <v>11144</v>
      </c>
      <c r="C5303" s="12" t="s">
        <v>171</v>
      </c>
      <c r="D5303" s="8" t="s">
        <v>34924</v>
      </c>
      <c r="E5303" s="10" t="s">
        <v>22732</v>
      </c>
      <c r="F5303" s="25"/>
      <c r="G5303" s="25"/>
      <c r="H5303" s="15"/>
      <c r="I5303" s="15"/>
    </row>
    <row r="5304" ht="24" customHeight="1" spans="1:9">
      <c r="A5304" s="8" t="s">
        <v>34925</v>
      </c>
      <c r="B5304" s="22" t="s">
        <v>11145</v>
      </c>
      <c r="C5304" s="12" t="s">
        <v>171</v>
      </c>
      <c r="D5304" s="8" t="s">
        <v>34926</v>
      </c>
      <c r="E5304" s="10" t="s">
        <v>22732</v>
      </c>
      <c r="F5304" s="25"/>
      <c r="G5304" s="25"/>
      <c r="H5304" s="15"/>
      <c r="I5304" s="15"/>
    </row>
    <row r="5305" ht="36" customHeight="1" spans="1:9">
      <c r="A5305" s="8" t="s">
        <v>34927</v>
      </c>
      <c r="B5305" s="22" t="s">
        <v>11146</v>
      </c>
      <c r="C5305" s="12" t="s">
        <v>171</v>
      </c>
      <c r="D5305" s="8" t="s">
        <v>28148</v>
      </c>
      <c r="E5305" s="10" t="s">
        <v>22732</v>
      </c>
      <c r="F5305" s="25"/>
      <c r="G5305" s="25"/>
      <c r="H5305" s="15"/>
      <c r="I5305" s="15"/>
    </row>
    <row r="5306" ht="36" customHeight="1" spans="1:9">
      <c r="A5306" s="8" t="s">
        <v>34928</v>
      </c>
      <c r="B5306" s="22" t="s">
        <v>465</v>
      </c>
      <c r="C5306" s="12" t="s">
        <v>171</v>
      </c>
      <c r="D5306" s="8" t="s">
        <v>34929</v>
      </c>
      <c r="E5306" s="10" t="s">
        <v>22732</v>
      </c>
      <c r="F5306" s="25"/>
      <c r="G5306" s="25"/>
      <c r="H5306" s="15"/>
      <c r="I5306" s="15"/>
    </row>
    <row r="5307" ht="36" customHeight="1" spans="1:9">
      <c r="A5307" s="8" t="s">
        <v>34930</v>
      </c>
      <c r="B5307" s="22" t="s">
        <v>11147</v>
      </c>
      <c r="C5307" s="12" t="s">
        <v>171</v>
      </c>
      <c r="D5307" s="8" t="s">
        <v>34931</v>
      </c>
      <c r="E5307" s="10" t="s">
        <v>22732</v>
      </c>
      <c r="F5307" s="25"/>
      <c r="G5307" s="25"/>
      <c r="H5307" s="15"/>
      <c r="I5307" s="15"/>
    </row>
    <row r="5308" ht="36" customHeight="1" spans="1:9">
      <c r="A5308" s="8" t="s">
        <v>34932</v>
      </c>
      <c r="B5308" s="22" t="s">
        <v>11148</v>
      </c>
      <c r="C5308" s="12" t="s">
        <v>171</v>
      </c>
      <c r="D5308" s="8" t="s">
        <v>34933</v>
      </c>
      <c r="E5308" s="10" t="s">
        <v>22732</v>
      </c>
      <c r="F5308" s="25"/>
      <c r="G5308" s="25"/>
      <c r="H5308" s="15"/>
      <c r="I5308" s="15"/>
    </row>
    <row r="5309" ht="36" customHeight="1" spans="1:9">
      <c r="A5309" s="8" t="s">
        <v>34934</v>
      </c>
      <c r="B5309" s="22" t="s">
        <v>11149</v>
      </c>
      <c r="C5309" s="12" t="s">
        <v>171</v>
      </c>
      <c r="D5309" s="8" t="s">
        <v>34935</v>
      </c>
      <c r="E5309" s="10" t="s">
        <v>22732</v>
      </c>
      <c r="F5309" s="25"/>
      <c r="G5309" s="25"/>
      <c r="H5309" s="15"/>
      <c r="I5309" s="15"/>
    </row>
    <row r="5310" ht="24" customHeight="1" spans="1:9">
      <c r="A5310" s="8" t="s">
        <v>34936</v>
      </c>
      <c r="B5310" s="22" t="s">
        <v>11150</v>
      </c>
      <c r="C5310" s="12" t="s">
        <v>171</v>
      </c>
      <c r="D5310" s="8" t="s">
        <v>34937</v>
      </c>
      <c r="E5310" s="10" t="s">
        <v>22732</v>
      </c>
      <c r="F5310" s="25"/>
      <c r="G5310" s="25"/>
      <c r="H5310" s="15"/>
      <c r="I5310" s="15"/>
    </row>
    <row r="5311" ht="36" customHeight="1" spans="1:9">
      <c r="A5311" s="8" t="s">
        <v>34938</v>
      </c>
      <c r="B5311" s="22" t="s">
        <v>11151</v>
      </c>
      <c r="C5311" s="12" t="s">
        <v>171</v>
      </c>
      <c r="D5311" s="8" t="s">
        <v>34939</v>
      </c>
      <c r="E5311" s="10" t="s">
        <v>22732</v>
      </c>
      <c r="F5311" s="25"/>
      <c r="G5311" s="25"/>
      <c r="H5311" s="15"/>
      <c r="I5311" s="15"/>
    </row>
    <row r="5312" ht="36" customHeight="1" spans="1:9">
      <c r="A5312" s="8" t="s">
        <v>34940</v>
      </c>
      <c r="B5312" s="22" t="s">
        <v>11152</v>
      </c>
      <c r="C5312" s="12" t="s">
        <v>171</v>
      </c>
      <c r="D5312" s="8" t="s">
        <v>24029</v>
      </c>
      <c r="E5312" s="10" t="s">
        <v>22732</v>
      </c>
      <c r="F5312" s="25"/>
      <c r="G5312" s="25"/>
      <c r="H5312" s="15"/>
      <c r="I5312" s="15"/>
    </row>
    <row r="5313" ht="36" customHeight="1" spans="1:9">
      <c r="A5313" s="8" t="s">
        <v>34941</v>
      </c>
      <c r="B5313" s="22" t="s">
        <v>11153</v>
      </c>
      <c r="C5313" s="12" t="s">
        <v>171</v>
      </c>
      <c r="D5313" s="8" t="s">
        <v>24319</v>
      </c>
      <c r="E5313" s="10" t="s">
        <v>22732</v>
      </c>
      <c r="F5313" s="25"/>
      <c r="G5313" s="25"/>
      <c r="H5313" s="15"/>
      <c r="I5313" s="15"/>
    </row>
    <row r="5314" ht="36" customHeight="1" spans="1:9">
      <c r="A5314" s="8" t="s">
        <v>34942</v>
      </c>
      <c r="B5314" s="22" t="s">
        <v>11154</v>
      </c>
      <c r="C5314" s="12" t="s">
        <v>171</v>
      </c>
      <c r="D5314" s="8" t="s">
        <v>24717</v>
      </c>
      <c r="E5314" s="10" t="s">
        <v>22732</v>
      </c>
      <c r="F5314" s="25"/>
      <c r="G5314" s="25"/>
      <c r="H5314" s="15"/>
      <c r="I5314" s="15"/>
    </row>
    <row r="5315" ht="36" customHeight="1" spans="1:9">
      <c r="A5315" s="8" t="s">
        <v>34943</v>
      </c>
      <c r="B5315" s="22" t="s">
        <v>11155</v>
      </c>
      <c r="C5315" s="12" t="s">
        <v>171</v>
      </c>
      <c r="D5315" s="8" t="s">
        <v>27853</v>
      </c>
      <c r="E5315" s="10" t="s">
        <v>22732</v>
      </c>
      <c r="F5315" s="25"/>
      <c r="G5315" s="25"/>
      <c r="H5315" s="15"/>
      <c r="I5315" s="15"/>
    </row>
    <row r="5316" ht="36" customHeight="1" spans="1:9">
      <c r="A5316" s="8" t="s">
        <v>34944</v>
      </c>
      <c r="B5316" s="22" t="s">
        <v>11156</v>
      </c>
      <c r="C5316" s="12" t="s">
        <v>171</v>
      </c>
      <c r="D5316" s="8" t="s">
        <v>24593</v>
      </c>
      <c r="E5316" s="10" t="s">
        <v>22732</v>
      </c>
      <c r="F5316" s="25"/>
      <c r="G5316" s="25"/>
      <c r="H5316" s="15"/>
      <c r="I5316" s="15"/>
    </row>
    <row r="5317" ht="36" customHeight="1" spans="1:9">
      <c r="A5317" s="8" t="s">
        <v>34945</v>
      </c>
      <c r="B5317" s="22" t="s">
        <v>11157</v>
      </c>
      <c r="C5317" s="12" t="s">
        <v>171</v>
      </c>
      <c r="D5317" s="8" t="s">
        <v>34946</v>
      </c>
      <c r="E5317" s="10" t="s">
        <v>22732</v>
      </c>
      <c r="F5317" s="25"/>
      <c r="G5317" s="25"/>
      <c r="H5317" s="15"/>
      <c r="I5317" s="15"/>
    </row>
    <row r="5318" ht="36" customHeight="1" spans="1:9">
      <c r="A5318" s="8" t="s">
        <v>34947</v>
      </c>
      <c r="B5318" s="22" t="s">
        <v>11158</v>
      </c>
      <c r="C5318" s="12" t="s">
        <v>171</v>
      </c>
      <c r="D5318" s="8" t="s">
        <v>28770</v>
      </c>
      <c r="E5318" s="10" t="s">
        <v>22732</v>
      </c>
      <c r="F5318" s="25"/>
      <c r="G5318" s="25"/>
      <c r="H5318" s="15"/>
      <c r="I5318" s="15"/>
    </row>
    <row r="5319" ht="36" customHeight="1" spans="1:9">
      <c r="A5319" s="8" t="s">
        <v>34948</v>
      </c>
      <c r="B5319" s="22" t="s">
        <v>11159</v>
      </c>
      <c r="C5319" s="12" t="s">
        <v>171</v>
      </c>
      <c r="D5319" s="8" t="s">
        <v>34949</v>
      </c>
      <c r="E5319" s="10" t="s">
        <v>22732</v>
      </c>
      <c r="F5319" s="25"/>
      <c r="G5319" s="25"/>
      <c r="H5319" s="15"/>
      <c r="I5319" s="15"/>
    </row>
    <row r="5320" ht="36" customHeight="1" spans="1:9">
      <c r="A5320" s="8" t="s">
        <v>22719</v>
      </c>
      <c r="B5320" s="22" t="s">
        <v>11160</v>
      </c>
      <c r="C5320" s="12" t="s">
        <v>171</v>
      </c>
      <c r="D5320" s="8" t="s">
        <v>24031</v>
      </c>
      <c r="E5320" s="10" t="s">
        <v>22732</v>
      </c>
      <c r="F5320" s="25"/>
      <c r="G5320" s="25"/>
      <c r="H5320" s="15"/>
      <c r="I5320" s="15"/>
    </row>
    <row r="5321" ht="36" customHeight="1" spans="1:9">
      <c r="A5321" s="8" t="s">
        <v>22688</v>
      </c>
      <c r="B5321" s="22" t="s">
        <v>11161</v>
      </c>
      <c r="C5321" s="12" t="s">
        <v>171</v>
      </c>
      <c r="D5321" s="8" t="s">
        <v>23769</v>
      </c>
      <c r="E5321" s="10" t="s">
        <v>22732</v>
      </c>
      <c r="F5321" s="25"/>
      <c r="G5321" s="25"/>
      <c r="H5321" s="15"/>
      <c r="I5321" s="15"/>
    </row>
    <row r="5322" ht="36" customHeight="1" spans="1:9">
      <c r="A5322" s="8" t="s">
        <v>34950</v>
      </c>
      <c r="B5322" s="22" t="s">
        <v>11162</v>
      </c>
      <c r="C5322" s="12" t="s">
        <v>171</v>
      </c>
      <c r="D5322" s="8" t="s">
        <v>24011</v>
      </c>
      <c r="E5322" s="10" t="s">
        <v>22732</v>
      </c>
      <c r="F5322" s="25"/>
      <c r="G5322" s="25"/>
      <c r="H5322" s="15"/>
      <c r="I5322" s="15"/>
    </row>
    <row r="5323" ht="24" customHeight="1" spans="1:9">
      <c r="A5323" s="8" t="s">
        <v>34951</v>
      </c>
      <c r="B5323" s="22" t="s">
        <v>464</v>
      </c>
      <c r="C5323" s="12" t="s">
        <v>171</v>
      </c>
      <c r="D5323" s="8" t="s">
        <v>34952</v>
      </c>
      <c r="E5323" s="10" t="s">
        <v>22732</v>
      </c>
      <c r="F5323" s="25"/>
      <c r="G5323" s="25"/>
      <c r="H5323" s="15"/>
      <c r="I5323" s="15"/>
    </row>
    <row r="5324" ht="36" customHeight="1" spans="1:9">
      <c r="A5324" s="8" t="s">
        <v>34953</v>
      </c>
      <c r="B5324" s="22" t="s">
        <v>11163</v>
      </c>
      <c r="C5324" s="12" t="s">
        <v>171</v>
      </c>
      <c r="D5324" s="8" t="s">
        <v>34954</v>
      </c>
      <c r="E5324" s="10" t="s">
        <v>22732</v>
      </c>
      <c r="F5324" s="25"/>
      <c r="G5324" s="25"/>
      <c r="H5324" s="15"/>
      <c r="I5324" s="15"/>
    </row>
    <row r="5325" ht="36" customHeight="1" spans="1:9">
      <c r="A5325" s="8" t="s">
        <v>34955</v>
      </c>
      <c r="B5325" s="22" t="s">
        <v>11164</v>
      </c>
      <c r="C5325" s="12" t="s">
        <v>171</v>
      </c>
      <c r="D5325" s="8" t="s">
        <v>33032</v>
      </c>
      <c r="E5325" s="10" t="s">
        <v>22732</v>
      </c>
      <c r="F5325" s="25"/>
      <c r="G5325" s="25"/>
      <c r="H5325" s="15"/>
      <c r="I5325" s="15"/>
    </row>
    <row r="5326" ht="36" customHeight="1" spans="1:9">
      <c r="A5326" s="8" t="s">
        <v>34956</v>
      </c>
      <c r="B5326" s="22" t="s">
        <v>11165</v>
      </c>
      <c r="C5326" s="12" t="s">
        <v>171</v>
      </c>
      <c r="D5326" s="8" t="s">
        <v>34957</v>
      </c>
      <c r="E5326" s="10" t="s">
        <v>22732</v>
      </c>
      <c r="F5326" s="25"/>
      <c r="G5326" s="25"/>
      <c r="H5326" s="15"/>
      <c r="I5326" s="15"/>
    </row>
    <row r="5327" ht="36" customHeight="1" spans="1:9">
      <c r="A5327" s="8" t="s">
        <v>34958</v>
      </c>
      <c r="B5327" s="22" t="s">
        <v>11166</v>
      </c>
      <c r="C5327" s="12" t="s">
        <v>171</v>
      </c>
      <c r="D5327" s="8" t="s">
        <v>29779</v>
      </c>
      <c r="E5327" s="10" t="s">
        <v>22732</v>
      </c>
      <c r="F5327" s="25"/>
      <c r="G5327" s="25"/>
      <c r="H5327" s="15"/>
      <c r="I5327" s="15"/>
    </row>
    <row r="5328" ht="36" customHeight="1" spans="1:9">
      <c r="A5328" s="8" t="s">
        <v>34959</v>
      </c>
      <c r="B5328" s="22" t="s">
        <v>11167</v>
      </c>
      <c r="C5328" s="12" t="s">
        <v>171</v>
      </c>
      <c r="D5328" s="8" t="s">
        <v>34960</v>
      </c>
      <c r="E5328" s="10" t="s">
        <v>22732</v>
      </c>
      <c r="F5328" s="25"/>
      <c r="G5328" s="25"/>
      <c r="H5328" s="15"/>
      <c r="I5328" s="15"/>
    </row>
    <row r="5329" ht="36" customHeight="1" spans="1:9">
      <c r="A5329" s="8" t="s">
        <v>34961</v>
      </c>
      <c r="B5329" s="22" t="s">
        <v>11168</v>
      </c>
      <c r="C5329" s="12" t="s">
        <v>171</v>
      </c>
      <c r="D5329" s="8" t="s">
        <v>23265</v>
      </c>
      <c r="E5329" s="10" t="s">
        <v>22732</v>
      </c>
      <c r="F5329" s="25"/>
      <c r="G5329" s="25"/>
      <c r="H5329" s="15"/>
      <c r="I5329" s="15"/>
    </row>
    <row r="5330" ht="24" customHeight="1" spans="1:9">
      <c r="A5330" s="8" t="s">
        <v>34962</v>
      </c>
      <c r="B5330" s="22" t="s">
        <v>11169</v>
      </c>
      <c r="C5330" s="12" t="s">
        <v>171</v>
      </c>
      <c r="D5330" s="8" t="s">
        <v>34963</v>
      </c>
      <c r="E5330" s="10" t="s">
        <v>22732</v>
      </c>
      <c r="F5330" s="25"/>
      <c r="G5330" s="25"/>
      <c r="H5330" s="15"/>
      <c r="I5330" s="15"/>
    </row>
    <row r="5331" ht="24" customHeight="1" spans="1:9">
      <c r="A5331" s="12" t="s">
        <v>34964</v>
      </c>
      <c r="B5331" s="22" t="s">
        <v>11170</v>
      </c>
      <c r="C5331" s="12" t="s">
        <v>171</v>
      </c>
      <c r="D5331" s="8" t="s">
        <v>34965</v>
      </c>
      <c r="E5331" s="10" t="s">
        <v>22732</v>
      </c>
      <c r="F5331" s="25"/>
      <c r="G5331" s="25"/>
      <c r="H5331" s="15"/>
      <c r="I5331" s="15"/>
    </row>
    <row r="5332" ht="24" customHeight="1" spans="1:9">
      <c r="A5332" s="8" t="s">
        <v>34966</v>
      </c>
      <c r="B5332" s="22" t="s">
        <v>11171</v>
      </c>
      <c r="C5332" s="12" t="s">
        <v>171</v>
      </c>
      <c r="D5332" s="8" t="s">
        <v>34967</v>
      </c>
      <c r="E5332" s="10" t="s">
        <v>22732</v>
      </c>
      <c r="F5332" s="25"/>
      <c r="G5332" s="25"/>
      <c r="H5332" s="15"/>
      <c r="I5332" s="15"/>
    </row>
    <row r="5333" ht="36" customHeight="1" spans="1:9">
      <c r="A5333" s="8" t="s">
        <v>34968</v>
      </c>
      <c r="B5333" s="22" t="s">
        <v>11172</v>
      </c>
      <c r="C5333" s="12" t="s">
        <v>171</v>
      </c>
      <c r="D5333" s="8" t="s">
        <v>31130</v>
      </c>
      <c r="E5333" s="10" t="s">
        <v>22732</v>
      </c>
      <c r="F5333" s="25"/>
      <c r="G5333" s="25"/>
      <c r="H5333" s="15"/>
      <c r="I5333" s="15"/>
    </row>
    <row r="5334" ht="36" customHeight="1" spans="1:9">
      <c r="A5334" s="8" t="s">
        <v>34969</v>
      </c>
      <c r="B5334" s="22" t="s">
        <v>11173</v>
      </c>
      <c r="C5334" s="12" t="s">
        <v>171</v>
      </c>
      <c r="D5334" s="8" t="s">
        <v>34970</v>
      </c>
      <c r="E5334" s="10" t="s">
        <v>22732</v>
      </c>
      <c r="F5334" s="25"/>
      <c r="G5334" s="25"/>
      <c r="H5334" s="15"/>
      <c r="I5334" s="15"/>
    </row>
    <row r="5335" ht="36" customHeight="1" spans="1:9">
      <c r="A5335" s="8" t="s">
        <v>34971</v>
      </c>
      <c r="B5335" s="22" t="s">
        <v>11174</v>
      </c>
      <c r="C5335" s="12" t="s">
        <v>171</v>
      </c>
      <c r="D5335" s="8" t="s">
        <v>23845</v>
      </c>
      <c r="E5335" s="10" t="s">
        <v>22732</v>
      </c>
      <c r="F5335" s="25"/>
      <c r="G5335" s="25"/>
      <c r="H5335" s="15"/>
      <c r="I5335" s="15"/>
    </row>
    <row r="5336" ht="24" customHeight="1" spans="1:9">
      <c r="A5336" s="12" t="s">
        <v>34972</v>
      </c>
      <c r="B5336" s="22" t="s">
        <v>11175</v>
      </c>
      <c r="C5336" s="12" t="s">
        <v>171</v>
      </c>
      <c r="D5336" s="8" t="s">
        <v>34973</v>
      </c>
      <c r="E5336" s="10" t="s">
        <v>22732</v>
      </c>
      <c r="F5336" s="25"/>
      <c r="G5336" s="25"/>
      <c r="H5336" s="15"/>
      <c r="I5336" s="15"/>
    </row>
    <row r="5337" ht="36" customHeight="1" spans="1:9">
      <c r="A5337" s="12" t="s">
        <v>34974</v>
      </c>
      <c r="B5337" s="22" t="s">
        <v>11176</v>
      </c>
      <c r="C5337" s="12" t="s">
        <v>171</v>
      </c>
      <c r="D5337" s="8" t="s">
        <v>34975</v>
      </c>
      <c r="E5337" s="10" t="s">
        <v>22732</v>
      </c>
      <c r="F5337" s="25"/>
      <c r="G5337" s="25"/>
      <c r="H5337" s="15"/>
      <c r="I5337" s="15"/>
    </row>
    <row r="5338" ht="24" customHeight="1" spans="1:9">
      <c r="A5338" s="12" t="s">
        <v>34976</v>
      </c>
      <c r="B5338" s="22" t="s">
        <v>11177</v>
      </c>
      <c r="C5338" s="12" t="s">
        <v>171</v>
      </c>
      <c r="D5338" s="8" t="s">
        <v>34444</v>
      </c>
      <c r="E5338" s="10" t="s">
        <v>22732</v>
      </c>
      <c r="F5338" s="25"/>
      <c r="G5338" s="25"/>
      <c r="H5338" s="15"/>
      <c r="I5338" s="15"/>
    </row>
    <row r="5339" ht="24" customHeight="1" spans="1:9">
      <c r="A5339" s="12" t="s">
        <v>34977</v>
      </c>
      <c r="B5339" s="22" t="s">
        <v>11178</v>
      </c>
      <c r="C5339" s="12" t="s">
        <v>171</v>
      </c>
      <c r="D5339" s="8" t="s">
        <v>30990</v>
      </c>
      <c r="E5339" s="10" t="s">
        <v>22732</v>
      </c>
      <c r="F5339" s="25"/>
      <c r="G5339" s="25"/>
      <c r="H5339" s="15"/>
      <c r="I5339" s="15"/>
    </row>
    <row r="5340" ht="36" customHeight="1" spans="1:9">
      <c r="A5340" s="8" t="s">
        <v>34978</v>
      </c>
      <c r="B5340" s="22" t="s">
        <v>11179</v>
      </c>
      <c r="C5340" s="12" t="s">
        <v>171</v>
      </c>
      <c r="D5340" s="8" t="s">
        <v>34979</v>
      </c>
      <c r="E5340" s="10" t="s">
        <v>22732</v>
      </c>
      <c r="F5340" s="25"/>
      <c r="G5340" s="25"/>
      <c r="H5340" s="15"/>
      <c r="I5340" s="15"/>
    </row>
    <row r="5341" ht="36" customHeight="1" spans="1:9">
      <c r="A5341" s="8" t="s">
        <v>34980</v>
      </c>
      <c r="B5341" s="22" t="s">
        <v>11180</v>
      </c>
      <c r="C5341" s="12" t="s">
        <v>171</v>
      </c>
      <c r="D5341" s="8" t="s">
        <v>24098</v>
      </c>
      <c r="E5341" s="10" t="s">
        <v>22732</v>
      </c>
      <c r="F5341" s="25"/>
      <c r="G5341" s="25"/>
      <c r="H5341" s="15"/>
      <c r="I5341" s="15"/>
    </row>
    <row r="5342" ht="36" customHeight="1" spans="1:9">
      <c r="A5342" s="8" t="s">
        <v>34981</v>
      </c>
      <c r="B5342" s="22" t="s">
        <v>11181</v>
      </c>
      <c r="C5342" s="12" t="s">
        <v>171</v>
      </c>
      <c r="D5342" s="8" t="s">
        <v>34982</v>
      </c>
      <c r="E5342" s="10" t="s">
        <v>22732</v>
      </c>
      <c r="F5342" s="25"/>
      <c r="G5342" s="25"/>
      <c r="H5342" s="15"/>
      <c r="I5342" s="15"/>
    </row>
    <row r="5343" ht="36" customHeight="1" spans="1:9">
      <c r="A5343" s="12" t="s">
        <v>34983</v>
      </c>
      <c r="B5343" s="22" t="s">
        <v>11182</v>
      </c>
      <c r="C5343" s="12" t="s">
        <v>171</v>
      </c>
      <c r="D5343" s="8" t="s">
        <v>24166</v>
      </c>
      <c r="E5343" s="10" t="s">
        <v>22732</v>
      </c>
      <c r="F5343" s="25"/>
      <c r="G5343" s="25"/>
      <c r="H5343" s="15"/>
      <c r="I5343" s="15"/>
    </row>
    <row r="5344" ht="24" customHeight="1" spans="1:9">
      <c r="A5344" s="8" t="s">
        <v>34984</v>
      </c>
      <c r="B5344" s="22" t="s">
        <v>11183</v>
      </c>
      <c r="C5344" s="12" t="s">
        <v>171</v>
      </c>
      <c r="D5344" s="8" t="s">
        <v>25101</v>
      </c>
      <c r="E5344" s="10" t="s">
        <v>22732</v>
      </c>
      <c r="F5344" s="25"/>
      <c r="G5344" s="25"/>
      <c r="H5344" s="15"/>
      <c r="I5344" s="15"/>
    </row>
    <row r="5345" ht="24" customHeight="1" spans="1:9">
      <c r="A5345" s="8" t="s">
        <v>34985</v>
      </c>
      <c r="B5345" s="22" t="s">
        <v>11184</v>
      </c>
      <c r="C5345" s="12" t="s">
        <v>171</v>
      </c>
      <c r="D5345" s="8" t="s">
        <v>34986</v>
      </c>
      <c r="E5345" s="10" t="s">
        <v>22732</v>
      </c>
      <c r="F5345" s="25"/>
      <c r="G5345" s="25"/>
      <c r="H5345" s="15"/>
      <c r="I5345" s="15"/>
    </row>
    <row r="5346" ht="24" customHeight="1" spans="1:9">
      <c r="A5346" s="8" t="s">
        <v>34987</v>
      </c>
      <c r="B5346" s="22" t="s">
        <v>11185</v>
      </c>
      <c r="C5346" s="12" t="s">
        <v>171</v>
      </c>
      <c r="D5346" s="8" t="s">
        <v>31704</v>
      </c>
      <c r="E5346" s="10" t="s">
        <v>22732</v>
      </c>
      <c r="F5346" s="25"/>
      <c r="G5346" s="25"/>
      <c r="H5346" s="15"/>
      <c r="I5346" s="15"/>
    </row>
    <row r="5347" ht="24" customHeight="1" spans="1:9">
      <c r="A5347" s="8" t="s">
        <v>34988</v>
      </c>
      <c r="B5347" s="22" t="s">
        <v>11186</v>
      </c>
      <c r="C5347" s="12" t="s">
        <v>171</v>
      </c>
      <c r="D5347" s="8" t="s">
        <v>33187</v>
      </c>
      <c r="E5347" s="10" t="s">
        <v>22732</v>
      </c>
      <c r="F5347" s="25"/>
      <c r="G5347" s="25"/>
      <c r="H5347" s="15"/>
      <c r="I5347" s="15"/>
    </row>
    <row r="5348" ht="36" customHeight="1" spans="1:9">
      <c r="A5348" s="8" t="s">
        <v>34989</v>
      </c>
      <c r="B5348" s="22" t="s">
        <v>11187</v>
      </c>
      <c r="C5348" s="12" t="s">
        <v>171</v>
      </c>
      <c r="D5348" s="8" t="s">
        <v>25665</v>
      </c>
      <c r="E5348" s="10" t="s">
        <v>22732</v>
      </c>
      <c r="F5348" s="25"/>
      <c r="G5348" s="25"/>
      <c r="H5348" s="15"/>
      <c r="I5348" s="15"/>
    </row>
    <row r="5349" ht="36" customHeight="1" spans="1:9">
      <c r="A5349" s="8" t="s">
        <v>34990</v>
      </c>
      <c r="B5349" s="22" t="s">
        <v>11188</v>
      </c>
      <c r="C5349" s="12" t="s">
        <v>171</v>
      </c>
      <c r="D5349" s="8" t="s">
        <v>34991</v>
      </c>
      <c r="E5349" s="10" t="s">
        <v>22732</v>
      </c>
      <c r="F5349" s="25"/>
      <c r="G5349" s="25"/>
      <c r="H5349" s="15"/>
      <c r="I5349" s="15"/>
    </row>
    <row r="5350" ht="24" customHeight="1" spans="1:9">
      <c r="A5350" s="12" t="s">
        <v>34992</v>
      </c>
      <c r="B5350" s="22" t="s">
        <v>11189</v>
      </c>
      <c r="C5350" s="12" t="s">
        <v>171</v>
      </c>
      <c r="D5350" s="8" t="s">
        <v>22770</v>
      </c>
      <c r="E5350" s="10" t="s">
        <v>22732</v>
      </c>
      <c r="F5350" s="25"/>
      <c r="G5350" s="25"/>
      <c r="H5350" s="15"/>
      <c r="I5350" s="15"/>
    </row>
    <row r="5351" ht="24" customHeight="1" spans="1:9">
      <c r="A5351" s="12" t="s">
        <v>34993</v>
      </c>
      <c r="B5351" s="22" t="s">
        <v>11190</v>
      </c>
      <c r="C5351" s="12" t="s">
        <v>171</v>
      </c>
      <c r="D5351" s="8" t="s">
        <v>31940</v>
      </c>
      <c r="E5351" s="10" t="s">
        <v>22732</v>
      </c>
      <c r="F5351" s="25"/>
      <c r="G5351" s="25"/>
      <c r="H5351" s="15"/>
      <c r="I5351" s="15"/>
    </row>
    <row r="5352" ht="36" customHeight="1" spans="1:9">
      <c r="A5352" s="12" t="s">
        <v>34994</v>
      </c>
      <c r="B5352" s="22" t="s">
        <v>11191</v>
      </c>
      <c r="C5352" s="12" t="s">
        <v>171</v>
      </c>
      <c r="D5352" s="8" t="s">
        <v>30147</v>
      </c>
      <c r="E5352" s="10" t="s">
        <v>22732</v>
      </c>
      <c r="F5352" s="25"/>
      <c r="G5352" s="25"/>
      <c r="H5352" s="15"/>
      <c r="I5352" s="15"/>
    </row>
    <row r="5353" ht="24" customHeight="1" spans="1:9">
      <c r="A5353" s="12" t="s">
        <v>34995</v>
      </c>
      <c r="B5353" s="22" t="s">
        <v>11192</v>
      </c>
      <c r="C5353" s="12" t="s">
        <v>171</v>
      </c>
      <c r="D5353" s="8" t="s">
        <v>34456</v>
      </c>
      <c r="E5353" s="10" t="s">
        <v>22732</v>
      </c>
      <c r="F5353" s="25"/>
      <c r="G5353" s="25"/>
      <c r="H5353" s="15"/>
      <c r="I5353" s="15"/>
    </row>
    <row r="5354" ht="24" customHeight="1" spans="1:9">
      <c r="A5354" s="12" t="s">
        <v>34996</v>
      </c>
      <c r="B5354" s="22" t="s">
        <v>11193</v>
      </c>
      <c r="C5354" s="12" t="s">
        <v>171</v>
      </c>
      <c r="D5354" s="8" t="s">
        <v>34997</v>
      </c>
      <c r="E5354" s="10" t="s">
        <v>22732</v>
      </c>
      <c r="F5354" s="25"/>
      <c r="G5354" s="25"/>
      <c r="H5354" s="15"/>
      <c r="I5354" s="15"/>
    </row>
    <row r="5355" ht="36" customHeight="1" spans="1:9">
      <c r="A5355" s="12" t="s">
        <v>34998</v>
      </c>
      <c r="B5355" s="22" t="s">
        <v>11194</v>
      </c>
      <c r="C5355" s="12" t="s">
        <v>171</v>
      </c>
      <c r="D5355" s="8" t="s">
        <v>28058</v>
      </c>
      <c r="E5355" s="10" t="s">
        <v>22732</v>
      </c>
      <c r="F5355" s="25"/>
      <c r="G5355" s="25"/>
      <c r="H5355" s="15"/>
      <c r="I5355" s="15"/>
    </row>
    <row r="5356" ht="36" customHeight="1" spans="1:9">
      <c r="A5356" s="12" t="s">
        <v>34999</v>
      </c>
      <c r="B5356" s="22" t="s">
        <v>11195</v>
      </c>
      <c r="C5356" s="12" t="s">
        <v>171</v>
      </c>
      <c r="D5356" s="8" t="s">
        <v>30165</v>
      </c>
      <c r="E5356" s="10" t="s">
        <v>22732</v>
      </c>
      <c r="F5356" s="25"/>
      <c r="G5356" s="25"/>
      <c r="H5356" s="15"/>
      <c r="I5356" s="15"/>
    </row>
    <row r="5357" ht="36" customHeight="1" spans="1:9">
      <c r="A5357" s="12" t="s">
        <v>35000</v>
      </c>
      <c r="B5357" s="22" t="s">
        <v>11196</v>
      </c>
      <c r="C5357" s="12" t="s">
        <v>171</v>
      </c>
      <c r="D5357" s="8" t="s">
        <v>29034</v>
      </c>
      <c r="E5357" s="10" t="s">
        <v>22732</v>
      </c>
      <c r="F5357" s="25"/>
      <c r="G5357" s="25"/>
      <c r="H5357" s="15"/>
      <c r="I5357" s="15"/>
    </row>
    <row r="5358" ht="36" customHeight="1" spans="1:9">
      <c r="A5358" s="12" t="s">
        <v>35001</v>
      </c>
      <c r="B5358" s="22" t="s">
        <v>11197</v>
      </c>
      <c r="C5358" s="12" t="s">
        <v>171</v>
      </c>
      <c r="D5358" s="8" t="s">
        <v>32372</v>
      </c>
      <c r="E5358" s="10" t="s">
        <v>22732</v>
      </c>
      <c r="F5358" s="25"/>
      <c r="G5358" s="25"/>
      <c r="H5358" s="15"/>
      <c r="I5358" s="15"/>
    </row>
    <row r="5359" ht="36" customHeight="1" spans="1:9">
      <c r="A5359" s="12" t="s">
        <v>35002</v>
      </c>
      <c r="B5359" s="22" t="s">
        <v>11198</v>
      </c>
      <c r="C5359" s="12" t="s">
        <v>171</v>
      </c>
      <c r="D5359" s="8" t="s">
        <v>28770</v>
      </c>
      <c r="E5359" s="10" t="s">
        <v>22732</v>
      </c>
      <c r="F5359" s="25"/>
      <c r="G5359" s="25"/>
      <c r="H5359" s="15"/>
      <c r="I5359" s="15"/>
    </row>
    <row r="5360" ht="36" customHeight="1" spans="1:9">
      <c r="A5360" s="12" t="s">
        <v>35003</v>
      </c>
      <c r="B5360" s="22" t="s">
        <v>11199</v>
      </c>
      <c r="C5360" s="12" t="s">
        <v>171</v>
      </c>
      <c r="D5360" s="8" t="s">
        <v>25147</v>
      </c>
      <c r="E5360" s="10" t="s">
        <v>22732</v>
      </c>
      <c r="F5360" s="25"/>
      <c r="G5360" s="25"/>
      <c r="H5360" s="15"/>
      <c r="I5360" s="15"/>
    </row>
    <row r="5361" ht="36" customHeight="1" spans="1:9">
      <c r="A5361" s="8" t="s">
        <v>35004</v>
      </c>
      <c r="B5361" s="22" t="s">
        <v>11200</v>
      </c>
      <c r="C5361" s="12" t="s">
        <v>171</v>
      </c>
      <c r="D5361" s="8" t="s">
        <v>35005</v>
      </c>
      <c r="E5361" s="10" t="s">
        <v>22732</v>
      </c>
      <c r="F5361" s="25"/>
      <c r="G5361" s="25"/>
      <c r="H5361" s="15"/>
      <c r="I5361" s="15"/>
    </row>
    <row r="5362" ht="36" customHeight="1" spans="1:9">
      <c r="A5362" s="8" t="s">
        <v>35006</v>
      </c>
      <c r="B5362" s="22" t="s">
        <v>11201</v>
      </c>
      <c r="C5362" s="12" t="s">
        <v>171</v>
      </c>
      <c r="D5362" s="8" t="s">
        <v>35007</v>
      </c>
      <c r="E5362" s="10" t="s">
        <v>22732</v>
      </c>
      <c r="F5362" s="25"/>
      <c r="G5362" s="25"/>
      <c r="H5362" s="15"/>
      <c r="I5362" s="15"/>
    </row>
    <row r="5363" ht="24" customHeight="1" spans="1:9">
      <c r="A5363" s="8" t="s">
        <v>35008</v>
      </c>
      <c r="B5363" s="22" t="s">
        <v>11202</v>
      </c>
      <c r="C5363" s="12" t="s">
        <v>171</v>
      </c>
      <c r="D5363" s="8" t="s">
        <v>34444</v>
      </c>
      <c r="E5363" s="10" t="s">
        <v>22732</v>
      </c>
      <c r="F5363" s="25"/>
      <c r="G5363" s="25"/>
      <c r="H5363" s="15"/>
      <c r="I5363" s="15"/>
    </row>
    <row r="5364" ht="36" customHeight="1" spans="1:9">
      <c r="A5364" s="8" t="s">
        <v>35009</v>
      </c>
      <c r="B5364" s="22" t="s">
        <v>11203</v>
      </c>
      <c r="C5364" s="12" t="s">
        <v>171</v>
      </c>
      <c r="D5364" s="8" t="s">
        <v>35010</v>
      </c>
      <c r="E5364" s="10" t="s">
        <v>22732</v>
      </c>
      <c r="F5364" s="25"/>
      <c r="G5364" s="25"/>
      <c r="H5364" s="15"/>
      <c r="I5364" s="15"/>
    </row>
    <row r="5365" ht="36" customHeight="1" spans="1:9">
      <c r="A5365" s="8" t="s">
        <v>35011</v>
      </c>
      <c r="B5365" s="22" t="s">
        <v>11204</v>
      </c>
      <c r="C5365" s="12" t="s">
        <v>171</v>
      </c>
      <c r="D5365" s="8" t="s">
        <v>35012</v>
      </c>
      <c r="E5365" s="10" t="s">
        <v>22732</v>
      </c>
      <c r="F5365" s="25"/>
      <c r="G5365" s="25"/>
      <c r="H5365" s="15"/>
      <c r="I5365" s="15"/>
    </row>
    <row r="5366" ht="36" customHeight="1" spans="1:9">
      <c r="A5366" s="12" t="s">
        <v>35013</v>
      </c>
      <c r="B5366" s="22" t="s">
        <v>11205</v>
      </c>
      <c r="C5366" s="12" t="s">
        <v>171</v>
      </c>
      <c r="D5366" s="8" t="s">
        <v>35014</v>
      </c>
      <c r="E5366" s="10" t="s">
        <v>22732</v>
      </c>
      <c r="F5366" s="25"/>
      <c r="G5366" s="25"/>
      <c r="H5366" s="15"/>
      <c r="I5366" s="15"/>
    </row>
    <row r="5367" ht="36" customHeight="1" spans="1:9">
      <c r="A5367" s="12" t="s">
        <v>35015</v>
      </c>
      <c r="B5367" s="22" t="s">
        <v>11206</v>
      </c>
      <c r="C5367" s="12" t="s">
        <v>171</v>
      </c>
      <c r="D5367" s="8" t="s">
        <v>35016</v>
      </c>
      <c r="E5367" s="10" t="s">
        <v>22732</v>
      </c>
      <c r="F5367" s="25"/>
      <c r="G5367" s="25"/>
      <c r="H5367" s="15"/>
      <c r="I5367" s="15"/>
    </row>
    <row r="5368" ht="36" customHeight="1" spans="1:9">
      <c r="A5368" s="8" t="s">
        <v>35017</v>
      </c>
      <c r="B5368" s="22" t="s">
        <v>11207</v>
      </c>
      <c r="C5368" s="12" t="s">
        <v>171</v>
      </c>
      <c r="D5368" s="8" t="s">
        <v>35018</v>
      </c>
      <c r="E5368" s="10" t="s">
        <v>22732</v>
      </c>
      <c r="F5368" s="25"/>
      <c r="G5368" s="25"/>
      <c r="H5368" s="15"/>
      <c r="I5368" s="15"/>
    </row>
    <row r="5369" ht="36" customHeight="1" spans="1:9">
      <c r="A5369" s="12" t="s">
        <v>35019</v>
      </c>
      <c r="B5369" s="22" t="s">
        <v>11208</v>
      </c>
      <c r="C5369" s="12" t="s">
        <v>171</v>
      </c>
      <c r="D5369" s="8" t="s">
        <v>22957</v>
      </c>
      <c r="E5369" s="10" t="s">
        <v>22732</v>
      </c>
      <c r="F5369" s="25"/>
      <c r="G5369" s="25"/>
      <c r="H5369" s="15"/>
      <c r="I5369" s="15"/>
    </row>
    <row r="5370" ht="36" customHeight="1" spans="1:9">
      <c r="A5370" s="8" t="s">
        <v>35020</v>
      </c>
      <c r="B5370" s="22" t="s">
        <v>11209</v>
      </c>
      <c r="C5370" s="12" t="s">
        <v>171</v>
      </c>
      <c r="D5370" s="8" t="s">
        <v>28886</v>
      </c>
      <c r="E5370" s="10" t="s">
        <v>22732</v>
      </c>
      <c r="F5370" s="25"/>
      <c r="G5370" s="25"/>
      <c r="H5370" s="15"/>
      <c r="I5370" s="15"/>
    </row>
    <row r="5371" ht="36" customHeight="1" spans="1:9">
      <c r="A5371" s="8" t="s">
        <v>35021</v>
      </c>
      <c r="B5371" s="22" t="s">
        <v>11210</v>
      </c>
      <c r="C5371" s="12" t="s">
        <v>171</v>
      </c>
      <c r="D5371" s="8" t="s">
        <v>34572</v>
      </c>
      <c r="E5371" s="10" t="s">
        <v>22732</v>
      </c>
      <c r="F5371" s="25"/>
      <c r="G5371" s="25"/>
      <c r="H5371" s="15"/>
      <c r="I5371" s="15"/>
    </row>
    <row r="5372" ht="36" customHeight="1" spans="1:9">
      <c r="A5372" s="8" t="s">
        <v>35022</v>
      </c>
      <c r="B5372" s="22" t="s">
        <v>11211</v>
      </c>
      <c r="C5372" s="12" t="s">
        <v>171</v>
      </c>
      <c r="D5372" s="8" t="s">
        <v>31093</v>
      </c>
      <c r="E5372" s="10" t="s">
        <v>22732</v>
      </c>
      <c r="F5372" s="25"/>
      <c r="G5372" s="25"/>
      <c r="H5372" s="15"/>
      <c r="I5372" s="15"/>
    </row>
    <row r="5373" ht="36" customHeight="1" spans="1:9">
      <c r="A5373" s="8" t="s">
        <v>35023</v>
      </c>
      <c r="B5373" s="22" t="s">
        <v>11212</v>
      </c>
      <c r="C5373" s="12" t="s">
        <v>171</v>
      </c>
      <c r="D5373" s="8" t="s">
        <v>35024</v>
      </c>
      <c r="E5373" s="10" t="s">
        <v>22732</v>
      </c>
      <c r="F5373" s="25"/>
      <c r="G5373" s="25"/>
      <c r="H5373" s="15"/>
      <c r="I5373" s="15"/>
    </row>
    <row r="5374" ht="36" customHeight="1" spans="1:9">
      <c r="A5374" s="8" t="s">
        <v>35025</v>
      </c>
      <c r="B5374" s="22" t="s">
        <v>11213</v>
      </c>
      <c r="C5374" s="12" t="s">
        <v>171</v>
      </c>
      <c r="D5374" s="8" t="s">
        <v>35026</v>
      </c>
      <c r="E5374" s="10" t="s">
        <v>22732</v>
      </c>
      <c r="F5374" s="25"/>
      <c r="G5374" s="25"/>
      <c r="H5374" s="15"/>
      <c r="I5374" s="15"/>
    </row>
    <row r="5375" ht="36" customHeight="1" spans="1:9">
      <c r="A5375" s="8" t="s">
        <v>35027</v>
      </c>
      <c r="B5375" s="22" t="s">
        <v>11214</v>
      </c>
      <c r="C5375" s="12" t="s">
        <v>171</v>
      </c>
      <c r="D5375" s="8" t="s">
        <v>27863</v>
      </c>
      <c r="E5375" s="10" t="s">
        <v>22732</v>
      </c>
      <c r="F5375" s="25"/>
      <c r="G5375" s="25"/>
      <c r="H5375" s="15"/>
      <c r="I5375" s="15"/>
    </row>
    <row r="5376" ht="36" customHeight="1" spans="1:9">
      <c r="A5376" s="8" t="s">
        <v>35028</v>
      </c>
      <c r="B5376" s="22" t="s">
        <v>11215</v>
      </c>
      <c r="C5376" s="12" t="s">
        <v>171</v>
      </c>
      <c r="D5376" s="8" t="s">
        <v>35029</v>
      </c>
      <c r="E5376" s="10" t="s">
        <v>22732</v>
      </c>
      <c r="F5376" s="25"/>
      <c r="G5376" s="25"/>
      <c r="H5376" s="15"/>
      <c r="I5376" s="15"/>
    </row>
    <row r="5377" ht="36" customHeight="1" spans="1:9">
      <c r="A5377" s="8" t="s">
        <v>35030</v>
      </c>
      <c r="B5377" s="22" t="s">
        <v>11216</v>
      </c>
      <c r="C5377" s="12" t="s">
        <v>171</v>
      </c>
      <c r="D5377" s="8" t="s">
        <v>32637</v>
      </c>
      <c r="E5377" s="10" t="s">
        <v>22732</v>
      </c>
      <c r="F5377" s="25"/>
      <c r="G5377" s="25"/>
      <c r="H5377" s="15"/>
      <c r="I5377" s="15"/>
    </row>
    <row r="5378" ht="36" customHeight="1" spans="1:9">
      <c r="A5378" s="12" t="s">
        <v>35031</v>
      </c>
      <c r="B5378" s="22" t="s">
        <v>35032</v>
      </c>
      <c r="C5378" s="12" t="s">
        <v>171</v>
      </c>
      <c r="D5378" s="8" t="s">
        <v>35033</v>
      </c>
      <c r="E5378" s="10" t="s">
        <v>22732</v>
      </c>
      <c r="F5378" s="25"/>
      <c r="G5378" s="25"/>
      <c r="H5378" s="15"/>
      <c r="I5378" s="15"/>
    </row>
    <row r="5379" ht="36" customHeight="1" spans="1:9">
      <c r="A5379" s="8" t="s">
        <v>35034</v>
      </c>
      <c r="B5379" s="22" t="s">
        <v>35035</v>
      </c>
      <c r="C5379" s="12" t="s">
        <v>171</v>
      </c>
      <c r="D5379" s="8" t="s">
        <v>35036</v>
      </c>
      <c r="E5379" s="10" t="s">
        <v>22732</v>
      </c>
      <c r="F5379" s="25"/>
      <c r="G5379" s="25"/>
      <c r="H5379" s="15"/>
      <c r="I5379" s="15"/>
    </row>
    <row r="5380" ht="24" customHeight="1" spans="1:9">
      <c r="A5380" s="8" t="s">
        <v>35037</v>
      </c>
      <c r="B5380" s="22" t="s">
        <v>35038</v>
      </c>
      <c r="C5380" s="12" t="s">
        <v>171</v>
      </c>
      <c r="D5380" s="8" t="s">
        <v>35039</v>
      </c>
      <c r="E5380" s="10" t="s">
        <v>22732</v>
      </c>
      <c r="F5380" s="25"/>
      <c r="G5380" s="25"/>
      <c r="H5380" s="15"/>
      <c r="I5380" s="15"/>
    </row>
    <row r="5381" ht="24" customHeight="1" spans="1:9">
      <c r="A5381" s="8" t="s">
        <v>35040</v>
      </c>
      <c r="B5381" s="22" t="s">
        <v>35041</v>
      </c>
      <c r="C5381" s="12" t="s">
        <v>171</v>
      </c>
      <c r="D5381" s="8" t="s">
        <v>35042</v>
      </c>
      <c r="E5381" s="10" t="s">
        <v>22732</v>
      </c>
      <c r="F5381" s="25"/>
      <c r="G5381" s="25"/>
      <c r="H5381" s="15"/>
      <c r="I5381" s="15"/>
    </row>
    <row r="5382" ht="36" customHeight="1" spans="1:9">
      <c r="A5382" s="8" t="s">
        <v>35043</v>
      </c>
      <c r="B5382" s="22" t="s">
        <v>35044</v>
      </c>
      <c r="C5382" s="12" t="s">
        <v>171</v>
      </c>
      <c r="D5382" s="8" t="s">
        <v>35045</v>
      </c>
      <c r="E5382" s="10" t="s">
        <v>22732</v>
      </c>
      <c r="F5382" s="25"/>
      <c r="G5382" s="25"/>
      <c r="H5382" s="15"/>
      <c r="I5382" s="15"/>
    </row>
    <row r="5383" ht="24" customHeight="1" spans="1:9">
      <c r="A5383" s="8" t="s">
        <v>35046</v>
      </c>
      <c r="B5383" s="22" t="s">
        <v>35047</v>
      </c>
      <c r="C5383" s="12" t="s">
        <v>171</v>
      </c>
      <c r="D5383" s="8" t="s">
        <v>35048</v>
      </c>
      <c r="E5383" s="10" t="s">
        <v>22732</v>
      </c>
      <c r="F5383" s="25"/>
      <c r="G5383" s="25"/>
      <c r="H5383" s="15"/>
      <c r="I5383" s="15"/>
    </row>
    <row r="5384" ht="24" customHeight="1" spans="1:9">
      <c r="A5384" s="8" t="s">
        <v>35049</v>
      </c>
      <c r="B5384" s="22" t="s">
        <v>35050</v>
      </c>
      <c r="C5384" s="12" t="s">
        <v>171</v>
      </c>
      <c r="D5384" s="8" t="s">
        <v>35051</v>
      </c>
      <c r="E5384" s="10" t="s">
        <v>22732</v>
      </c>
      <c r="F5384" s="25"/>
      <c r="G5384" s="25"/>
      <c r="H5384" s="15"/>
      <c r="I5384" s="15"/>
    </row>
    <row r="5385" ht="24" customHeight="1" spans="1:9">
      <c r="A5385" s="8" t="s">
        <v>35052</v>
      </c>
      <c r="B5385" s="22" t="s">
        <v>35053</v>
      </c>
      <c r="C5385" s="12" t="s">
        <v>171</v>
      </c>
      <c r="D5385" s="8" t="s">
        <v>35054</v>
      </c>
      <c r="E5385" s="10" t="s">
        <v>22732</v>
      </c>
      <c r="F5385" s="25"/>
      <c r="G5385" s="25"/>
      <c r="H5385" s="15"/>
      <c r="I5385" s="15"/>
    </row>
    <row r="5386" ht="24" customHeight="1" spans="1:9">
      <c r="A5386" s="8" t="s">
        <v>35055</v>
      </c>
      <c r="B5386" s="22" t="s">
        <v>35056</v>
      </c>
      <c r="C5386" s="12" t="s">
        <v>171</v>
      </c>
      <c r="D5386" s="8" t="s">
        <v>35057</v>
      </c>
      <c r="E5386" s="10" t="s">
        <v>22732</v>
      </c>
      <c r="F5386" s="25"/>
      <c r="G5386" s="25"/>
      <c r="H5386" s="15"/>
      <c r="I5386" s="15"/>
    </row>
    <row r="5387" ht="24" customHeight="1" spans="1:9">
      <c r="A5387" s="8" t="s">
        <v>35058</v>
      </c>
      <c r="B5387" s="22" t="s">
        <v>35059</v>
      </c>
      <c r="C5387" s="12" t="s">
        <v>171</v>
      </c>
      <c r="D5387" s="8" t="s">
        <v>35060</v>
      </c>
      <c r="E5387" s="10" t="s">
        <v>22732</v>
      </c>
      <c r="F5387" s="25"/>
      <c r="G5387" s="25"/>
      <c r="H5387" s="15"/>
      <c r="I5387" s="15"/>
    </row>
    <row r="5388" ht="24" customHeight="1" spans="1:9">
      <c r="A5388" s="8" t="s">
        <v>35061</v>
      </c>
      <c r="B5388" s="22" t="s">
        <v>35062</v>
      </c>
      <c r="C5388" s="12" t="s">
        <v>171</v>
      </c>
      <c r="D5388" s="8" t="s">
        <v>35063</v>
      </c>
      <c r="E5388" s="10" t="s">
        <v>22732</v>
      </c>
      <c r="F5388" s="25"/>
      <c r="G5388" s="25"/>
      <c r="H5388" s="15"/>
      <c r="I5388" s="15"/>
    </row>
    <row r="5389" ht="24" customHeight="1" spans="1:9">
      <c r="A5389" s="8" t="s">
        <v>35064</v>
      </c>
      <c r="B5389" s="22" t="s">
        <v>35065</v>
      </c>
      <c r="C5389" s="12" t="s">
        <v>171</v>
      </c>
      <c r="D5389" s="8" t="s">
        <v>35066</v>
      </c>
      <c r="E5389" s="10" t="s">
        <v>22732</v>
      </c>
      <c r="F5389" s="25"/>
      <c r="G5389" s="25"/>
      <c r="H5389" s="15"/>
      <c r="I5389" s="15"/>
    </row>
    <row r="5390" ht="24" customHeight="1" spans="1:9">
      <c r="A5390" s="8" t="s">
        <v>35067</v>
      </c>
      <c r="B5390" s="22" t="s">
        <v>35068</v>
      </c>
      <c r="C5390" s="12" t="s">
        <v>171</v>
      </c>
      <c r="D5390" s="8" t="s">
        <v>35069</v>
      </c>
      <c r="E5390" s="10" t="s">
        <v>22732</v>
      </c>
      <c r="F5390" s="25"/>
      <c r="G5390" s="25"/>
      <c r="H5390" s="15"/>
      <c r="I5390" s="15"/>
    </row>
    <row r="5391" ht="24" customHeight="1" spans="1:9">
      <c r="A5391" s="8" t="s">
        <v>35070</v>
      </c>
      <c r="B5391" s="22" t="s">
        <v>35071</v>
      </c>
      <c r="C5391" s="12" t="s">
        <v>171</v>
      </c>
      <c r="D5391" s="8" t="s">
        <v>35072</v>
      </c>
      <c r="E5391" s="10" t="s">
        <v>22732</v>
      </c>
      <c r="F5391" s="25"/>
      <c r="G5391" s="25"/>
      <c r="H5391" s="15"/>
      <c r="I5391" s="15"/>
    </row>
    <row r="5392" ht="24" customHeight="1" spans="1:9">
      <c r="A5392" s="8" t="s">
        <v>35073</v>
      </c>
      <c r="B5392" s="22" t="s">
        <v>35074</v>
      </c>
      <c r="C5392" s="12" t="s">
        <v>171</v>
      </c>
      <c r="D5392" s="8" t="s">
        <v>35075</v>
      </c>
      <c r="E5392" s="10" t="s">
        <v>22732</v>
      </c>
      <c r="F5392" s="25"/>
      <c r="G5392" s="25"/>
      <c r="H5392" s="15"/>
      <c r="I5392" s="15"/>
    </row>
    <row r="5393" ht="24" customHeight="1" spans="1:9">
      <c r="A5393" s="8" t="s">
        <v>35076</v>
      </c>
      <c r="B5393" s="22" t="s">
        <v>35077</v>
      </c>
      <c r="C5393" s="12" t="s">
        <v>171</v>
      </c>
      <c r="D5393" s="8" t="s">
        <v>35078</v>
      </c>
      <c r="E5393" s="10" t="s">
        <v>22732</v>
      </c>
      <c r="F5393" s="25"/>
      <c r="G5393" s="25"/>
      <c r="H5393" s="15"/>
      <c r="I5393" s="15"/>
    </row>
    <row r="5394" ht="24" customHeight="1" spans="1:9">
      <c r="A5394" s="8" t="s">
        <v>35079</v>
      </c>
      <c r="B5394" s="22" t="s">
        <v>35080</v>
      </c>
      <c r="C5394" s="12" t="s">
        <v>171</v>
      </c>
      <c r="D5394" s="8" t="s">
        <v>35081</v>
      </c>
      <c r="E5394" s="10" t="s">
        <v>22732</v>
      </c>
      <c r="F5394" s="25"/>
      <c r="G5394" s="25"/>
      <c r="H5394" s="15"/>
      <c r="I5394" s="15"/>
    </row>
    <row r="5395" ht="24" customHeight="1" spans="1:9">
      <c r="A5395" s="8" t="s">
        <v>35082</v>
      </c>
      <c r="B5395" s="22" t="s">
        <v>35083</v>
      </c>
      <c r="C5395" s="12" t="s">
        <v>171</v>
      </c>
      <c r="D5395" s="8" t="s">
        <v>35084</v>
      </c>
      <c r="E5395" s="10" t="s">
        <v>22732</v>
      </c>
      <c r="F5395" s="25"/>
      <c r="G5395" s="25"/>
      <c r="H5395" s="15"/>
      <c r="I5395" s="15"/>
    </row>
    <row r="5396" ht="24" customHeight="1" spans="1:9">
      <c r="A5396" s="8" t="s">
        <v>35085</v>
      </c>
      <c r="B5396" s="22" t="s">
        <v>35086</v>
      </c>
      <c r="C5396" s="12" t="s">
        <v>171</v>
      </c>
      <c r="D5396" s="8" t="s">
        <v>22883</v>
      </c>
      <c r="E5396" s="10" t="s">
        <v>22732</v>
      </c>
      <c r="F5396" s="25"/>
      <c r="G5396" s="25"/>
      <c r="H5396" s="15"/>
      <c r="I5396" s="15"/>
    </row>
    <row r="5397" ht="24" customHeight="1" spans="1:9">
      <c r="A5397" s="8" t="s">
        <v>35087</v>
      </c>
      <c r="B5397" s="22" t="s">
        <v>35088</v>
      </c>
      <c r="C5397" s="12" t="s">
        <v>171</v>
      </c>
      <c r="D5397" s="8" t="s">
        <v>35089</v>
      </c>
      <c r="E5397" s="10" t="s">
        <v>22732</v>
      </c>
      <c r="F5397" s="25"/>
      <c r="G5397" s="25"/>
      <c r="H5397" s="15"/>
      <c r="I5397" s="15"/>
    </row>
    <row r="5398" ht="24" customHeight="1" spans="1:9">
      <c r="A5398" s="8" t="s">
        <v>35090</v>
      </c>
      <c r="B5398" s="22" t="s">
        <v>35091</v>
      </c>
      <c r="C5398" s="12" t="s">
        <v>171</v>
      </c>
      <c r="D5398" s="8" t="s">
        <v>35092</v>
      </c>
      <c r="E5398" s="10" t="s">
        <v>22732</v>
      </c>
      <c r="F5398" s="25"/>
      <c r="G5398" s="25"/>
      <c r="H5398" s="15"/>
      <c r="I5398" s="15"/>
    </row>
    <row r="5399" ht="24" customHeight="1" spans="1:9">
      <c r="A5399" s="8" t="s">
        <v>35093</v>
      </c>
      <c r="B5399" s="22" t="s">
        <v>35094</v>
      </c>
      <c r="C5399" s="12" t="s">
        <v>171</v>
      </c>
      <c r="D5399" s="8" t="s">
        <v>35095</v>
      </c>
      <c r="E5399" s="10" t="s">
        <v>22732</v>
      </c>
      <c r="F5399" s="25"/>
      <c r="G5399" s="25"/>
      <c r="H5399" s="15"/>
      <c r="I5399" s="15"/>
    </row>
    <row r="5400" ht="24" customHeight="1" spans="1:9">
      <c r="A5400" s="12" t="s">
        <v>35096</v>
      </c>
      <c r="B5400" s="22" t="s">
        <v>35097</v>
      </c>
      <c r="C5400" s="12" t="s">
        <v>171</v>
      </c>
      <c r="D5400" s="8" t="s">
        <v>35098</v>
      </c>
      <c r="E5400" s="10" t="s">
        <v>22732</v>
      </c>
      <c r="F5400" s="25"/>
      <c r="G5400" s="25"/>
      <c r="H5400" s="15"/>
      <c r="I5400" s="15"/>
    </row>
    <row r="5401" ht="24" customHeight="1" spans="1:9">
      <c r="A5401" s="12" t="s">
        <v>35099</v>
      </c>
      <c r="B5401" s="22" t="s">
        <v>35100</v>
      </c>
      <c r="C5401" s="12" t="s">
        <v>171</v>
      </c>
      <c r="D5401" s="8" t="s">
        <v>35101</v>
      </c>
      <c r="E5401" s="10" t="s">
        <v>22732</v>
      </c>
      <c r="F5401" s="25"/>
      <c r="G5401" s="25"/>
      <c r="H5401" s="15"/>
      <c r="I5401" s="15"/>
    </row>
    <row r="5402" ht="24" customHeight="1" spans="1:9">
      <c r="A5402" s="8" t="s">
        <v>35102</v>
      </c>
      <c r="B5402" s="22" t="s">
        <v>11228</v>
      </c>
      <c r="C5402" s="12" t="s">
        <v>171</v>
      </c>
      <c r="D5402" s="8" t="s">
        <v>32956</v>
      </c>
      <c r="E5402" s="10" t="s">
        <v>22732</v>
      </c>
      <c r="F5402" s="25"/>
      <c r="G5402" s="25"/>
      <c r="H5402" s="15"/>
      <c r="I5402" s="15"/>
    </row>
    <row r="5403" ht="24" customHeight="1" spans="1:9">
      <c r="A5403" s="8" t="s">
        <v>35103</v>
      </c>
      <c r="B5403" s="22" t="s">
        <v>11229</v>
      </c>
      <c r="C5403" s="12" t="s">
        <v>171</v>
      </c>
      <c r="D5403" s="8" t="s">
        <v>35104</v>
      </c>
      <c r="E5403" s="10" t="s">
        <v>22732</v>
      </c>
      <c r="F5403" s="25"/>
      <c r="G5403" s="25"/>
      <c r="H5403" s="15"/>
      <c r="I5403" s="15"/>
    </row>
    <row r="5404" ht="24" customHeight="1" spans="1:9">
      <c r="A5404" s="8" t="s">
        <v>35105</v>
      </c>
      <c r="B5404" s="22" t="s">
        <v>35106</v>
      </c>
      <c r="C5404" s="12" t="s">
        <v>171</v>
      </c>
      <c r="D5404" s="8" t="s">
        <v>35107</v>
      </c>
      <c r="E5404" s="10" t="s">
        <v>22732</v>
      </c>
      <c r="F5404" s="25"/>
      <c r="G5404" s="25"/>
      <c r="H5404" s="15"/>
      <c r="I5404" s="15"/>
    </row>
    <row r="5405" ht="24" customHeight="1" spans="1:9">
      <c r="A5405" s="8" t="s">
        <v>35108</v>
      </c>
      <c r="B5405" s="22" t="s">
        <v>35109</v>
      </c>
      <c r="C5405" s="12" t="s">
        <v>171</v>
      </c>
      <c r="D5405" s="8" t="s">
        <v>35110</v>
      </c>
      <c r="E5405" s="10" t="s">
        <v>22732</v>
      </c>
      <c r="F5405" s="25"/>
      <c r="G5405" s="25"/>
      <c r="H5405" s="15"/>
      <c r="I5405" s="15"/>
    </row>
    <row r="5406" ht="36" customHeight="1" spans="1:9">
      <c r="A5406" s="8" t="s">
        <v>35111</v>
      </c>
      <c r="B5406" s="22" t="s">
        <v>35112</v>
      </c>
      <c r="C5406" s="12" t="s">
        <v>171</v>
      </c>
      <c r="D5406" s="8" t="s">
        <v>35113</v>
      </c>
      <c r="E5406" s="10" t="s">
        <v>22732</v>
      </c>
      <c r="F5406" s="25"/>
      <c r="G5406" s="25"/>
      <c r="H5406" s="15"/>
      <c r="I5406" s="15"/>
    </row>
    <row r="5407" ht="24" customHeight="1" spans="1:9">
      <c r="A5407" s="8" t="s">
        <v>35114</v>
      </c>
      <c r="B5407" s="22" t="s">
        <v>35115</v>
      </c>
      <c r="C5407" s="12" t="s">
        <v>171</v>
      </c>
      <c r="D5407" s="8" t="s">
        <v>35116</v>
      </c>
      <c r="E5407" s="10" t="s">
        <v>22732</v>
      </c>
      <c r="F5407" s="25"/>
      <c r="G5407" s="25"/>
      <c r="H5407" s="15"/>
      <c r="I5407" s="15"/>
    </row>
    <row r="5408" ht="36" customHeight="1" spans="1:9">
      <c r="A5408" s="8" t="s">
        <v>35117</v>
      </c>
      <c r="B5408" s="22" t="s">
        <v>35118</v>
      </c>
      <c r="C5408" s="12" t="s">
        <v>171</v>
      </c>
      <c r="D5408" s="8" t="s">
        <v>28635</v>
      </c>
      <c r="E5408" s="10" t="s">
        <v>22732</v>
      </c>
      <c r="F5408" s="25"/>
      <c r="G5408" s="25"/>
      <c r="H5408" s="15"/>
      <c r="I5408" s="15"/>
    </row>
    <row r="5409" ht="24" customHeight="1" spans="1:9">
      <c r="A5409" s="8" t="s">
        <v>35119</v>
      </c>
      <c r="B5409" s="22" t="s">
        <v>35120</v>
      </c>
      <c r="C5409" s="12" t="s">
        <v>171</v>
      </c>
      <c r="D5409" s="8" t="s">
        <v>35121</v>
      </c>
      <c r="E5409" s="10" t="s">
        <v>22732</v>
      </c>
      <c r="F5409" s="25"/>
      <c r="G5409" s="25"/>
      <c r="H5409" s="15"/>
      <c r="I5409" s="15"/>
    </row>
    <row r="5410" ht="36" customHeight="1" spans="1:9">
      <c r="A5410" s="8" t="s">
        <v>35122</v>
      </c>
      <c r="B5410" s="22" t="s">
        <v>35123</v>
      </c>
      <c r="C5410" s="12" t="s">
        <v>171</v>
      </c>
      <c r="D5410" s="8" t="s">
        <v>35124</v>
      </c>
      <c r="E5410" s="10" t="s">
        <v>22732</v>
      </c>
      <c r="F5410" s="25"/>
      <c r="G5410" s="25"/>
      <c r="H5410" s="15"/>
      <c r="I5410" s="15"/>
    </row>
    <row r="5411" ht="24" customHeight="1" spans="1:9">
      <c r="A5411" s="8" t="s">
        <v>35125</v>
      </c>
      <c r="B5411" s="22" t="s">
        <v>35126</v>
      </c>
      <c r="C5411" s="12" t="s">
        <v>171</v>
      </c>
      <c r="D5411" s="8" t="s">
        <v>35127</v>
      </c>
      <c r="E5411" s="10" t="s">
        <v>22732</v>
      </c>
      <c r="F5411" s="25"/>
      <c r="G5411" s="25"/>
      <c r="H5411" s="15"/>
      <c r="I5411" s="15"/>
    </row>
    <row r="5412" ht="24" customHeight="1" spans="1:9">
      <c r="A5412" s="8" t="s">
        <v>35128</v>
      </c>
      <c r="B5412" s="22" t="s">
        <v>35129</v>
      </c>
      <c r="C5412" s="12" t="s">
        <v>171</v>
      </c>
      <c r="D5412" s="8" t="s">
        <v>25164</v>
      </c>
      <c r="E5412" s="10" t="s">
        <v>22732</v>
      </c>
      <c r="F5412" s="25"/>
      <c r="G5412" s="25"/>
      <c r="H5412" s="15"/>
      <c r="I5412" s="15"/>
    </row>
    <row r="5413" ht="36" customHeight="1" spans="1:9">
      <c r="A5413" s="8" t="s">
        <v>35130</v>
      </c>
      <c r="B5413" s="22" t="s">
        <v>35131</v>
      </c>
      <c r="C5413" s="12" t="s">
        <v>171</v>
      </c>
      <c r="D5413" s="8" t="s">
        <v>33058</v>
      </c>
      <c r="E5413" s="10" t="s">
        <v>22732</v>
      </c>
      <c r="F5413" s="25"/>
      <c r="G5413" s="25"/>
      <c r="H5413" s="15"/>
      <c r="I5413" s="15"/>
    </row>
    <row r="5414" ht="24" customHeight="1" spans="1:9">
      <c r="A5414" s="8" t="s">
        <v>35132</v>
      </c>
      <c r="B5414" s="22" t="s">
        <v>35133</v>
      </c>
      <c r="C5414" s="12" t="s">
        <v>171</v>
      </c>
      <c r="D5414" s="8" t="s">
        <v>27935</v>
      </c>
      <c r="E5414" s="10" t="s">
        <v>22732</v>
      </c>
      <c r="F5414" s="25"/>
      <c r="G5414" s="25"/>
      <c r="H5414" s="15"/>
      <c r="I5414" s="15"/>
    </row>
    <row r="5415" ht="36" customHeight="1" spans="1:9">
      <c r="A5415" s="8" t="s">
        <v>35134</v>
      </c>
      <c r="B5415" s="22" t="s">
        <v>35135</v>
      </c>
      <c r="C5415" s="12" t="s">
        <v>171</v>
      </c>
      <c r="D5415" s="8" t="s">
        <v>35136</v>
      </c>
      <c r="E5415" s="10" t="s">
        <v>22732</v>
      </c>
      <c r="F5415" s="25"/>
      <c r="G5415" s="25"/>
      <c r="H5415" s="15"/>
      <c r="I5415" s="15"/>
    </row>
    <row r="5416" ht="24" customHeight="1" spans="1:9">
      <c r="A5416" s="8" t="s">
        <v>35137</v>
      </c>
      <c r="B5416" s="22" t="s">
        <v>35138</v>
      </c>
      <c r="C5416" s="12" t="s">
        <v>171</v>
      </c>
      <c r="D5416" s="8" t="s">
        <v>22810</v>
      </c>
      <c r="E5416" s="10" t="s">
        <v>22732</v>
      </c>
      <c r="F5416" s="25"/>
      <c r="G5416" s="25"/>
      <c r="H5416" s="15"/>
      <c r="I5416" s="15"/>
    </row>
    <row r="5417" ht="36" customHeight="1" spans="1:9">
      <c r="A5417" s="12" t="s">
        <v>35139</v>
      </c>
      <c r="B5417" s="22" t="s">
        <v>35140</v>
      </c>
      <c r="C5417" s="12" t="s">
        <v>171</v>
      </c>
      <c r="D5417" s="8" t="s">
        <v>28835</v>
      </c>
      <c r="E5417" s="10" t="s">
        <v>22732</v>
      </c>
      <c r="F5417" s="25"/>
      <c r="G5417" s="25"/>
      <c r="H5417" s="15"/>
      <c r="I5417" s="15"/>
    </row>
    <row r="5418" ht="36" customHeight="1" spans="1:9">
      <c r="A5418" s="8" t="s">
        <v>35141</v>
      </c>
      <c r="B5418" s="22" t="s">
        <v>35142</v>
      </c>
      <c r="C5418" s="12" t="s">
        <v>171</v>
      </c>
      <c r="D5418" s="8" t="s">
        <v>35143</v>
      </c>
      <c r="E5418" s="10" t="s">
        <v>22732</v>
      </c>
      <c r="F5418" s="25"/>
      <c r="G5418" s="25"/>
      <c r="H5418" s="15"/>
      <c r="I5418" s="15"/>
    </row>
    <row r="5419" ht="36" customHeight="1" spans="1:9">
      <c r="A5419" s="8" t="s">
        <v>35144</v>
      </c>
      <c r="B5419" s="22" t="s">
        <v>35145</v>
      </c>
      <c r="C5419" s="12" t="s">
        <v>171</v>
      </c>
      <c r="D5419" s="8" t="s">
        <v>35146</v>
      </c>
      <c r="E5419" s="10" t="s">
        <v>22732</v>
      </c>
      <c r="F5419" s="25"/>
      <c r="G5419" s="25"/>
      <c r="H5419" s="15"/>
      <c r="I5419" s="15"/>
    </row>
    <row r="5420" ht="36" customHeight="1" spans="1:9">
      <c r="A5420" s="8" t="s">
        <v>35147</v>
      </c>
      <c r="B5420" s="22" t="s">
        <v>35148</v>
      </c>
      <c r="C5420" s="12" t="s">
        <v>171</v>
      </c>
      <c r="D5420" s="8" t="s">
        <v>35149</v>
      </c>
      <c r="E5420" s="10" t="s">
        <v>22732</v>
      </c>
      <c r="F5420" s="25"/>
      <c r="G5420" s="25"/>
      <c r="H5420" s="15"/>
      <c r="I5420" s="15"/>
    </row>
    <row r="5421" ht="36" customHeight="1" spans="1:9">
      <c r="A5421" s="8" t="s">
        <v>35150</v>
      </c>
      <c r="B5421" s="22" t="s">
        <v>35151</v>
      </c>
      <c r="C5421" s="12" t="s">
        <v>171</v>
      </c>
      <c r="D5421" s="8" t="s">
        <v>23646</v>
      </c>
      <c r="E5421" s="10" t="s">
        <v>22732</v>
      </c>
      <c r="F5421" s="25"/>
      <c r="G5421" s="25"/>
      <c r="H5421" s="15"/>
      <c r="I5421" s="15"/>
    </row>
    <row r="5422" ht="36" customHeight="1" spans="1:9">
      <c r="A5422" s="8" t="s">
        <v>35152</v>
      </c>
      <c r="B5422" s="22" t="s">
        <v>35153</v>
      </c>
      <c r="C5422" s="12" t="s">
        <v>171</v>
      </c>
      <c r="D5422" s="8" t="s">
        <v>35154</v>
      </c>
      <c r="E5422" s="10" t="s">
        <v>22732</v>
      </c>
      <c r="F5422" s="25"/>
      <c r="G5422" s="25"/>
      <c r="H5422" s="15"/>
      <c r="I5422" s="15"/>
    </row>
    <row r="5423" ht="36" customHeight="1" spans="1:9">
      <c r="A5423" s="8" t="s">
        <v>22726</v>
      </c>
      <c r="B5423" s="22" t="s">
        <v>22733</v>
      </c>
      <c r="C5423" s="12" t="s">
        <v>171</v>
      </c>
      <c r="D5423" s="8" t="s">
        <v>23493</v>
      </c>
      <c r="E5423" s="10" t="s">
        <v>22732</v>
      </c>
      <c r="F5423" s="25"/>
      <c r="G5423" s="25"/>
      <c r="H5423" s="15"/>
      <c r="I5423" s="15"/>
    </row>
    <row r="5424" ht="36" customHeight="1" spans="1:9">
      <c r="A5424" s="12" t="s">
        <v>22689</v>
      </c>
      <c r="B5424" s="22" t="s">
        <v>22753</v>
      </c>
      <c r="C5424" s="12" t="s">
        <v>171</v>
      </c>
      <c r="D5424" s="8" t="s">
        <v>30809</v>
      </c>
      <c r="E5424" s="10" t="s">
        <v>22732</v>
      </c>
      <c r="F5424" s="25"/>
      <c r="G5424" s="25"/>
      <c r="H5424" s="15"/>
      <c r="I5424" s="15"/>
    </row>
    <row r="5425" ht="36" customHeight="1" spans="1:9">
      <c r="A5425" s="8" t="s">
        <v>35155</v>
      </c>
      <c r="B5425" s="22" t="s">
        <v>35156</v>
      </c>
      <c r="C5425" s="12" t="s">
        <v>171</v>
      </c>
      <c r="D5425" s="8" t="s">
        <v>35157</v>
      </c>
      <c r="E5425" s="10" t="s">
        <v>22732</v>
      </c>
      <c r="F5425" s="25"/>
      <c r="G5425" s="25"/>
      <c r="H5425" s="15"/>
      <c r="I5425" s="15"/>
    </row>
    <row r="5426" ht="24" customHeight="1" spans="1:9">
      <c r="A5426" s="8" t="s">
        <v>35158</v>
      </c>
      <c r="B5426" s="22" t="s">
        <v>35159</v>
      </c>
      <c r="C5426" s="12" t="s">
        <v>171</v>
      </c>
      <c r="D5426" s="8" t="s">
        <v>35160</v>
      </c>
      <c r="E5426" s="10" t="s">
        <v>22732</v>
      </c>
      <c r="F5426" s="25"/>
      <c r="G5426" s="25"/>
      <c r="H5426" s="15"/>
      <c r="I5426" s="15"/>
    </row>
    <row r="5427" ht="24" customHeight="1" spans="1:9">
      <c r="A5427" s="12" t="s">
        <v>35161</v>
      </c>
      <c r="B5427" s="22" t="s">
        <v>35162</v>
      </c>
      <c r="C5427" s="12" t="s">
        <v>171</v>
      </c>
      <c r="D5427" s="8" t="s">
        <v>28590</v>
      </c>
      <c r="E5427" s="10" t="s">
        <v>22732</v>
      </c>
      <c r="F5427" s="25"/>
      <c r="G5427" s="25"/>
      <c r="H5427" s="15"/>
      <c r="I5427" s="15"/>
    </row>
    <row r="5428" ht="36" customHeight="1" spans="1:9">
      <c r="A5428" s="8" t="s">
        <v>35163</v>
      </c>
      <c r="B5428" s="22" t="s">
        <v>11253</v>
      </c>
      <c r="C5428" s="12" t="s">
        <v>11254</v>
      </c>
      <c r="D5428" s="8" t="s">
        <v>35164</v>
      </c>
      <c r="E5428" s="10" t="s">
        <v>22732</v>
      </c>
      <c r="F5428" s="25"/>
      <c r="G5428" s="25"/>
      <c r="H5428" s="15"/>
      <c r="I5428" s="15"/>
    </row>
    <row r="5429" ht="24" customHeight="1" spans="1:9">
      <c r="A5429" s="8" t="s">
        <v>35165</v>
      </c>
      <c r="B5429" s="22" t="s">
        <v>11255</v>
      </c>
      <c r="C5429" s="12" t="s">
        <v>11254</v>
      </c>
      <c r="D5429" s="8" t="s">
        <v>35166</v>
      </c>
      <c r="E5429" s="10" t="s">
        <v>22732</v>
      </c>
      <c r="F5429" s="25"/>
      <c r="G5429" s="25"/>
      <c r="H5429" s="15"/>
      <c r="I5429" s="15"/>
    </row>
    <row r="5430" ht="24" customHeight="1" spans="1:9">
      <c r="A5430" s="8" t="s">
        <v>35167</v>
      </c>
      <c r="B5430" s="22" t="s">
        <v>11256</v>
      </c>
      <c r="C5430" s="12" t="s">
        <v>11254</v>
      </c>
      <c r="D5430" s="8" t="s">
        <v>35168</v>
      </c>
      <c r="E5430" s="10" t="s">
        <v>22732</v>
      </c>
      <c r="F5430" s="25"/>
      <c r="G5430" s="25"/>
      <c r="H5430" s="15"/>
      <c r="I5430" s="15"/>
    </row>
    <row r="5431" ht="24" customHeight="1" spans="1:9">
      <c r="A5431" s="8" t="s">
        <v>35169</v>
      </c>
      <c r="B5431" s="22" t="s">
        <v>11257</v>
      </c>
      <c r="C5431" s="12" t="s">
        <v>11254</v>
      </c>
      <c r="D5431" s="8" t="s">
        <v>35170</v>
      </c>
      <c r="E5431" s="10" t="s">
        <v>22732</v>
      </c>
      <c r="F5431" s="25"/>
      <c r="G5431" s="25"/>
      <c r="H5431" s="15"/>
      <c r="I5431" s="15"/>
    </row>
    <row r="5432" ht="24" customHeight="1" spans="1:9">
      <c r="A5432" s="8" t="s">
        <v>35171</v>
      </c>
      <c r="B5432" s="22" t="s">
        <v>11258</v>
      </c>
      <c r="C5432" s="12" t="s">
        <v>175</v>
      </c>
      <c r="D5432" s="8" t="s">
        <v>35172</v>
      </c>
      <c r="E5432" s="10" t="s">
        <v>22732</v>
      </c>
      <c r="F5432" s="25"/>
      <c r="G5432" s="25"/>
      <c r="H5432" s="15"/>
      <c r="I5432" s="15"/>
    </row>
    <row r="5433" ht="24" customHeight="1" spans="1:9">
      <c r="A5433" s="12" t="s">
        <v>35173</v>
      </c>
      <c r="B5433" s="22" t="s">
        <v>11259</v>
      </c>
      <c r="C5433" s="12" t="s">
        <v>175</v>
      </c>
      <c r="D5433" s="8" t="s">
        <v>30324</v>
      </c>
      <c r="E5433" s="10" t="s">
        <v>22732</v>
      </c>
      <c r="F5433" s="25"/>
      <c r="G5433" s="25"/>
      <c r="H5433" s="15"/>
      <c r="I5433" s="15"/>
    </row>
    <row r="5434" ht="24" customHeight="1" spans="1:9">
      <c r="A5434" s="8" t="s">
        <v>35174</v>
      </c>
      <c r="B5434" s="22" t="s">
        <v>468</v>
      </c>
      <c r="C5434" s="12" t="s">
        <v>171</v>
      </c>
      <c r="D5434" s="8" t="s">
        <v>35175</v>
      </c>
      <c r="E5434" s="10" t="s">
        <v>22732</v>
      </c>
      <c r="F5434" s="25"/>
      <c r="G5434" s="25"/>
      <c r="H5434" s="15"/>
      <c r="I5434" s="15"/>
    </row>
    <row r="5435" ht="24" customHeight="1" spans="1:9">
      <c r="A5435" s="8" t="s">
        <v>35176</v>
      </c>
      <c r="B5435" s="22" t="s">
        <v>11260</v>
      </c>
      <c r="C5435" s="12" t="s">
        <v>171</v>
      </c>
      <c r="D5435" s="8" t="s">
        <v>35177</v>
      </c>
      <c r="E5435" s="10" t="s">
        <v>22732</v>
      </c>
      <c r="F5435" s="25"/>
      <c r="G5435" s="25"/>
      <c r="H5435" s="15"/>
      <c r="I5435" s="15"/>
    </row>
    <row r="5436" ht="24" customHeight="1" spans="1:9">
      <c r="A5436" s="8" t="s">
        <v>35178</v>
      </c>
      <c r="B5436" s="22" t="s">
        <v>11261</v>
      </c>
      <c r="C5436" s="12" t="s">
        <v>171</v>
      </c>
      <c r="D5436" s="8" t="s">
        <v>35179</v>
      </c>
      <c r="E5436" s="10" t="s">
        <v>22732</v>
      </c>
      <c r="F5436" s="25"/>
      <c r="G5436" s="25"/>
      <c r="H5436" s="15"/>
      <c r="I5436" s="15"/>
    </row>
    <row r="5437" ht="24" customHeight="1" spans="1:9">
      <c r="A5437" s="8" t="s">
        <v>35180</v>
      </c>
      <c r="B5437" s="22" t="s">
        <v>11262</v>
      </c>
      <c r="C5437" s="12" t="s">
        <v>171</v>
      </c>
      <c r="D5437" s="8" t="s">
        <v>35181</v>
      </c>
      <c r="E5437" s="10" t="s">
        <v>22732</v>
      </c>
      <c r="F5437" s="25"/>
      <c r="G5437" s="25"/>
      <c r="H5437" s="15"/>
      <c r="I5437" s="15"/>
    </row>
    <row r="5438" ht="24" customHeight="1" spans="1:9">
      <c r="A5438" s="8" t="s">
        <v>35182</v>
      </c>
      <c r="B5438" s="22" t="s">
        <v>11263</v>
      </c>
      <c r="C5438" s="12" t="s">
        <v>171</v>
      </c>
      <c r="D5438" s="8" t="s">
        <v>35183</v>
      </c>
      <c r="E5438" s="10" t="s">
        <v>22732</v>
      </c>
      <c r="F5438" s="25"/>
      <c r="G5438" s="25"/>
      <c r="H5438" s="15"/>
      <c r="I5438" s="15"/>
    </row>
    <row r="5439" ht="24" customHeight="1" spans="1:9">
      <c r="A5439" s="8" t="s">
        <v>35184</v>
      </c>
      <c r="B5439" s="22" t="s">
        <v>11264</v>
      </c>
      <c r="C5439" s="12" t="s">
        <v>171</v>
      </c>
      <c r="D5439" s="8" t="s">
        <v>35185</v>
      </c>
      <c r="E5439" s="10" t="s">
        <v>22732</v>
      </c>
      <c r="F5439" s="25"/>
      <c r="G5439" s="25"/>
      <c r="H5439" s="15"/>
      <c r="I5439" s="15"/>
    </row>
    <row r="5440" ht="24" customHeight="1" spans="1:9">
      <c r="A5440" s="8" t="s">
        <v>35186</v>
      </c>
      <c r="B5440" s="22" t="s">
        <v>11265</v>
      </c>
      <c r="C5440" s="12" t="s">
        <v>171</v>
      </c>
      <c r="D5440" s="8" t="s">
        <v>35187</v>
      </c>
      <c r="E5440" s="10" t="s">
        <v>22732</v>
      </c>
      <c r="F5440" s="25"/>
      <c r="G5440" s="25"/>
      <c r="H5440" s="15"/>
      <c r="I5440" s="15"/>
    </row>
    <row r="5441" ht="24" customHeight="1" spans="1:9">
      <c r="A5441" s="8" t="s">
        <v>35188</v>
      </c>
      <c r="B5441" s="22" t="s">
        <v>11266</v>
      </c>
      <c r="C5441" s="12" t="s">
        <v>171</v>
      </c>
      <c r="D5441" s="8" t="s">
        <v>35189</v>
      </c>
      <c r="E5441" s="10" t="s">
        <v>22732</v>
      </c>
      <c r="F5441" s="25"/>
      <c r="G5441" s="25"/>
      <c r="H5441" s="15"/>
      <c r="I5441" s="15"/>
    </row>
    <row r="5442" ht="24" customHeight="1" spans="1:9">
      <c r="A5442" s="8" t="s">
        <v>35190</v>
      </c>
      <c r="B5442" s="22" t="s">
        <v>35191</v>
      </c>
      <c r="C5442" s="12" t="s">
        <v>171</v>
      </c>
      <c r="D5442" s="8" t="s">
        <v>35192</v>
      </c>
      <c r="E5442" s="10" t="s">
        <v>22732</v>
      </c>
      <c r="F5442" s="25"/>
      <c r="G5442" s="25"/>
      <c r="H5442" s="15"/>
      <c r="I5442" s="15"/>
    </row>
    <row r="5443" ht="24" customHeight="1" spans="1:9">
      <c r="A5443" s="8" t="s">
        <v>35193</v>
      </c>
      <c r="B5443" s="22" t="s">
        <v>11267</v>
      </c>
      <c r="C5443" s="12" t="s">
        <v>175</v>
      </c>
      <c r="D5443" s="8" t="s">
        <v>35194</v>
      </c>
      <c r="E5443" s="10" t="s">
        <v>22732</v>
      </c>
      <c r="F5443" s="25"/>
      <c r="G5443" s="25"/>
      <c r="H5443" s="15"/>
      <c r="I5443" s="15"/>
    </row>
    <row r="5444" ht="24" customHeight="1" spans="1:9">
      <c r="A5444" s="8" t="s">
        <v>35195</v>
      </c>
      <c r="B5444" s="22" t="s">
        <v>11268</v>
      </c>
      <c r="C5444" s="12" t="s">
        <v>175</v>
      </c>
      <c r="D5444" s="8" t="s">
        <v>23376</v>
      </c>
      <c r="E5444" s="10" t="s">
        <v>22732</v>
      </c>
      <c r="F5444" s="25"/>
      <c r="G5444" s="25"/>
      <c r="H5444" s="15"/>
      <c r="I5444" s="15"/>
    </row>
    <row r="5445" ht="24" customHeight="1" spans="1:9">
      <c r="A5445" s="8" t="s">
        <v>35196</v>
      </c>
      <c r="B5445" s="22" t="s">
        <v>11269</v>
      </c>
      <c r="C5445" s="12" t="s">
        <v>175</v>
      </c>
      <c r="D5445" s="8" t="s">
        <v>35197</v>
      </c>
      <c r="E5445" s="10" t="s">
        <v>22732</v>
      </c>
      <c r="F5445" s="25"/>
      <c r="G5445" s="25"/>
      <c r="H5445" s="15"/>
      <c r="I5445" s="15"/>
    </row>
    <row r="5446" ht="24" customHeight="1" spans="1:9">
      <c r="A5446" s="8" t="s">
        <v>35198</v>
      </c>
      <c r="B5446" s="22" t="s">
        <v>11270</v>
      </c>
      <c r="C5446" s="12" t="s">
        <v>175</v>
      </c>
      <c r="D5446" s="8" t="s">
        <v>35199</v>
      </c>
      <c r="E5446" s="10" t="s">
        <v>22732</v>
      </c>
      <c r="F5446" s="25"/>
      <c r="G5446" s="25"/>
      <c r="H5446" s="15"/>
      <c r="I5446" s="15"/>
    </row>
    <row r="5447" ht="24" customHeight="1" spans="1:9">
      <c r="A5447" s="8" t="s">
        <v>35200</v>
      </c>
      <c r="B5447" s="22" t="s">
        <v>11271</v>
      </c>
      <c r="C5447" s="12" t="s">
        <v>175</v>
      </c>
      <c r="D5447" s="8" t="s">
        <v>35201</v>
      </c>
      <c r="E5447" s="10" t="s">
        <v>22732</v>
      </c>
      <c r="F5447" s="25"/>
      <c r="G5447" s="25"/>
      <c r="H5447" s="15"/>
      <c r="I5447" s="15"/>
    </row>
    <row r="5448" ht="24" customHeight="1" spans="1:9">
      <c r="A5448" s="8" t="s">
        <v>35202</v>
      </c>
      <c r="B5448" s="22" t="s">
        <v>11272</v>
      </c>
      <c r="C5448" s="12" t="s">
        <v>175</v>
      </c>
      <c r="D5448" s="8" t="s">
        <v>35203</v>
      </c>
      <c r="E5448" s="10" t="s">
        <v>22732</v>
      </c>
      <c r="F5448" s="25"/>
      <c r="G5448" s="25"/>
      <c r="H5448" s="15"/>
      <c r="I5448" s="15"/>
    </row>
    <row r="5449" ht="24" customHeight="1" spans="1:9">
      <c r="A5449" s="8" t="s">
        <v>35204</v>
      </c>
      <c r="B5449" s="22" t="s">
        <v>11273</v>
      </c>
      <c r="C5449" s="12" t="s">
        <v>175</v>
      </c>
      <c r="D5449" s="8" t="s">
        <v>35205</v>
      </c>
      <c r="E5449" s="10" t="s">
        <v>22732</v>
      </c>
      <c r="F5449" s="25"/>
      <c r="G5449" s="25"/>
      <c r="H5449" s="15"/>
      <c r="I5449" s="15"/>
    </row>
    <row r="5450" ht="24" customHeight="1" spans="1:9">
      <c r="A5450" s="8" t="s">
        <v>35206</v>
      </c>
      <c r="B5450" s="22" t="s">
        <v>11274</v>
      </c>
      <c r="C5450" s="12" t="s">
        <v>175</v>
      </c>
      <c r="D5450" s="8" t="s">
        <v>35207</v>
      </c>
      <c r="E5450" s="10" t="s">
        <v>22732</v>
      </c>
      <c r="F5450" s="25"/>
      <c r="G5450" s="25"/>
      <c r="H5450" s="15"/>
      <c r="I5450" s="15"/>
    </row>
    <row r="5451" ht="24" customHeight="1" spans="1:9">
      <c r="A5451" s="8" t="s">
        <v>35208</v>
      </c>
      <c r="B5451" s="22" t="s">
        <v>11275</v>
      </c>
      <c r="C5451" s="12" t="s">
        <v>175</v>
      </c>
      <c r="D5451" s="8" t="s">
        <v>35209</v>
      </c>
      <c r="E5451" s="10" t="s">
        <v>22732</v>
      </c>
      <c r="F5451" s="25"/>
      <c r="G5451" s="25"/>
      <c r="H5451" s="15"/>
      <c r="I5451" s="15"/>
    </row>
    <row r="5452" ht="24" customHeight="1" spans="1:9">
      <c r="A5452" s="8" t="s">
        <v>35210</v>
      </c>
      <c r="B5452" s="22" t="s">
        <v>11276</v>
      </c>
      <c r="C5452" s="12" t="s">
        <v>175</v>
      </c>
      <c r="D5452" s="8" t="s">
        <v>35211</v>
      </c>
      <c r="E5452" s="10" t="s">
        <v>22732</v>
      </c>
      <c r="F5452" s="25"/>
      <c r="G5452" s="25"/>
      <c r="H5452" s="15"/>
      <c r="I5452" s="15"/>
    </row>
    <row r="5453" ht="24" customHeight="1" spans="1:9">
      <c r="A5453" s="8" t="s">
        <v>35212</v>
      </c>
      <c r="B5453" s="22" t="s">
        <v>11277</v>
      </c>
      <c r="C5453" s="12" t="s">
        <v>175</v>
      </c>
      <c r="D5453" s="8" t="s">
        <v>35213</v>
      </c>
      <c r="E5453" s="10" t="s">
        <v>22732</v>
      </c>
      <c r="F5453" s="25"/>
      <c r="G5453" s="25"/>
      <c r="H5453" s="15"/>
      <c r="I5453" s="15"/>
    </row>
    <row r="5454" ht="24" customHeight="1" spans="1:9">
      <c r="A5454" s="8" t="s">
        <v>35214</v>
      </c>
      <c r="B5454" s="22" t="s">
        <v>11278</v>
      </c>
      <c r="C5454" s="12" t="s">
        <v>175</v>
      </c>
      <c r="D5454" s="8" t="s">
        <v>35215</v>
      </c>
      <c r="E5454" s="10" t="s">
        <v>22732</v>
      </c>
      <c r="F5454" s="25"/>
      <c r="G5454" s="25"/>
      <c r="H5454" s="15"/>
      <c r="I5454" s="15"/>
    </row>
    <row r="5455" ht="24" customHeight="1" spans="1:9">
      <c r="A5455" s="8" t="s">
        <v>35216</v>
      </c>
      <c r="B5455" s="22" t="s">
        <v>11279</v>
      </c>
      <c r="C5455" s="12" t="s">
        <v>175</v>
      </c>
      <c r="D5455" s="8" t="s">
        <v>35217</v>
      </c>
      <c r="E5455" s="10" t="s">
        <v>22732</v>
      </c>
      <c r="F5455" s="25"/>
      <c r="G5455" s="25"/>
      <c r="H5455" s="15"/>
      <c r="I5455" s="15"/>
    </row>
    <row r="5456" ht="24" customHeight="1" spans="1:9">
      <c r="A5456" s="8" t="s">
        <v>35218</v>
      </c>
      <c r="B5456" s="22" t="s">
        <v>11280</v>
      </c>
      <c r="C5456" s="12" t="s">
        <v>175</v>
      </c>
      <c r="D5456" s="8" t="s">
        <v>35219</v>
      </c>
      <c r="E5456" s="10" t="s">
        <v>22732</v>
      </c>
      <c r="F5456" s="25"/>
      <c r="G5456" s="25"/>
      <c r="H5456" s="15"/>
      <c r="I5456" s="15"/>
    </row>
    <row r="5457" ht="24" customHeight="1" spans="1:9">
      <c r="A5457" s="8" t="s">
        <v>35220</v>
      </c>
      <c r="B5457" s="22" t="s">
        <v>11281</v>
      </c>
      <c r="C5457" s="12" t="s">
        <v>175</v>
      </c>
      <c r="D5457" s="8" t="s">
        <v>35221</v>
      </c>
      <c r="E5457" s="10" t="s">
        <v>22732</v>
      </c>
      <c r="F5457" s="25"/>
      <c r="G5457" s="25"/>
      <c r="H5457" s="15"/>
      <c r="I5457" s="15"/>
    </row>
    <row r="5458" ht="24" customHeight="1" spans="1:9">
      <c r="A5458" s="8" t="s">
        <v>35222</v>
      </c>
      <c r="B5458" s="22" t="s">
        <v>11282</v>
      </c>
      <c r="C5458" s="12" t="s">
        <v>175</v>
      </c>
      <c r="D5458" s="8" t="s">
        <v>35223</v>
      </c>
      <c r="E5458" s="10" t="s">
        <v>22732</v>
      </c>
      <c r="F5458" s="25"/>
      <c r="G5458" s="25"/>
      <c r="H5458" s="15"/>
      <c r="I5458" s="15"/>
    </row>
    <row r="5459" ht="24" customHeight="1" spans="1:9">
      <c r="A5459" s="8" t="s">
        <v>35224</v>
      </c>
      <c r="B5459" s="22" t="s">
        <v>11283</v>
      </c>
      <c r="C5459" s="12" t="s">
        <v>175</v>
      </c>
      <c r="D5459" s="8" t="s">
        <v>35225</v>
      </c>
      <c r="E5459" s="10" t="s">
        <v>22732</v>
      </c>
      <c r="F5459" s="25"/>
      <c r="G5459" s="25"/>
      <c r="H5459" s="15"/>
      <c r="I5459" s="15"/>
    </row>
    <row r="5460" ht="24" customHeight="1" spans="1:9">
      <c r="A5460" s="8" t="s">
        <v>35226</v>
      </c>
      <c r="B5460" s="22" t="s">
        <v>11284</v>
      </c>
      <c r="C5460" s="12" t="s">
        <v>175</v>
      </c>
      <c r="D5460" s="8" t="s">
        <v>35227</v>
      </c>
      <c r="E5460" s="10" t="s">
        <v>22732</v>
      </c>
      <c r="F5460" s="25"/>
      <c r="G5460" s="25"/>
      <c r="H5460" s="15"/>
      <c r="I5460" s="15"/>
    </row>
    <row r="5461" ht="24" customHeight="1" spans="1:9">
      <c r="A5461" s="8" t="s">
        <v>35228</v>
      </c>
      <c r="B5461" s="22" t="s">
        <v>11285</v>
      </c>
      <c r="C5461" s="12" t="s">
        <v>175</v>
      </c>
      <c r="D5461" s="8" t="s">
        <v>22983</v>
      </c>
      <c r="E5461" s="10" t="s">
        <v>22732</v>
      </c>
      <c r="F5461" s="25"/>
      <c r="G5461" s="25"/>
      <c r="H5461" s="15"/>
      <c r="I5461" s="15"/>
    </row>
    <row r="5462" ht="24" customHeight="1" spans="1:9">
      <c r="A5462" s="8" t="s">
        <v>35229</v>
      </c>
      <c r="B5462" s="22" t="s">
        <v>35230</v>
      </c>
      <c r="C5462" s="12" t="s">
        <v>175</v>
      </c>
      <c r="D5462" s="8" t="s">
        <v>25335</v>
      </c>
      <c r="E5462" s="10" t="s">
        <v>22732</v>
      </c>
      <c r="F5462" s="25"/>
      <c r="G5462" s="25"/>
      <c r="H5462" s="15"/>
      <c r="I5462" s="15"/>
    </row>
    <row r="5463" ht="24" customHeight="1" spans="1:9">
      <c r="A5463" s="8" t="s">
        <v>35231</v>
      </c>
      <c r="B5463" s="22" t="s">
        <v>35232</v>
      </c>
      <c r="C5463" s="12" t="s">
        <v>175</v>
      </c>
      <c r="D5463" s="8" t="s">
        <v>35233</v>
      </c>
      <c r="E5463" s="10" t="s">
        <v>22732</v>
      </c>
      <c r="F5463" s="25"/>
      <c r="G5463" s="25"/>
      <c r="H5463" s="15"/>
      <c r="I5463" s="15"/>
    </row>
    <row r="5464" ht="24" customHeight="1" spans="1:9">
      <c r="A5464" s="8" t="s">
        <v>35234</v>
      </c>
      <c r="B5464" s="22" t="s">
        <v>35235</v>
      </c>
      <c r="C5464" s="12" t="s">
        <v>175</v>
      </c>
      <c r="D5464" s="8" t="s">
        <v>32031</v>
      </c>
      <c r="E5464" s="10" t="s">
        <v>22732</v>
      </c>
      <c r="F5464" s="25"/>
      <c r="G5464" s="25"/>
      <c r="H5464" s="15"/>
      <c r="I5464" s="15"/>
    </row>
    <row r="5465" ht="24" customHeight="1" spans="1:9">
      <c r="A5465" s="8" t="s">
        <v>35236</v>
      </c>
      <c r="B5465" s="22" t="s">
        <v>35237</v>
      </c>
      <c r="C5465" s="12" t="s">
        <v>175</v>
      </c>
      <c r="D5465" s="8" t="s">
        <v>35238</v>
      </c>
      <c r="E5465" s="10" t="s">
        <v>22732</v>
      </c>
      <c r="F5465" s="25"/>
      <c r="G5465" s="25"/>
      <c r="H5465" s="15"/>
      <c r="I5465" s="15"/>
    </row>
    <row r="5466" ht="24" customHeight="1" spans="1:9">
      <c r="A5466" s="8" t="s">
        <v>35239</v>
      </c>
      <c r="B5466" s="22" t="s">
        <v>35240</v>
      </c>
      <c r="C5466" s="12" t="s">
        <v>175</v>
      </c>
      <c r="D5466" s="8" t="s">
        <v>35241</v>
      </c>
      <c r="E5466" s="10" t="s">
        <v>22732</v>
      </c>
      <c r="F5466" s="25"/>
      <c r="G5466" s="25"/>
      <c r="H5466" s="15"/>
      <c r="I5466" s="15"/>
    </row>
    <row r="5467" ht="24" customHeight="1" spans="1:9">
      <c r="A5467" s="8" t="s">
        <v>35242</v>
      </c>
      <c r="B5467" s="22" t="s">
        <v>35243</v>
      </c>
      <c r="C5467" s="12" t="s">
        <v>175</v>
      </c>
      <c r="D5467" s="8" t="s">
        <v>35244</v>
      </c>
      <c r="E5467" s="10" t="s">
        <v>22732</v>
      </c>
      <c r="F5467" s="25"/>
      <c r="G5467" s="25"/>
      <c r="H5467" s="15"/>
      <c r="I5467" s="15"/>
    </row>
    <row r="5468" ht="24" customHeight="1" spans="1:9">
      <c r="A5468" s="8" t="s">
        <v>35245</v>
      </c>
      <c r="B5468" s="22" t="s">
        <v>35246</v>
      </c>
      <c r="C5468" s="12" t="s">
        <v>175</v>
      </c>
      <c r="D5468" s="8" t="s">
        <v>35247</v>
      </c>
      <c r="E5468" s="10" t="s">
        <v>22732</v>
      </c>
      <c r="F5468" s="25"/>
      <c r="G5468" s="25"/>
      <c r="H5468" s="15"/>
      <c r="I5468" s="15"/>
    </row>
    <row r="5469" ht="24" customHeight="1" spans="1:9">
      <c r="A5469" s="8" t="s">
        <v>35248</v>
      </c>
      <c r="B5469" s="22" t="s">
        <v>35249</v>
      </c>
      <c r="C5469" s="12" t="s">
        <v>175</v>
      </c>
      <c r="D5469" s="8" t="s">
        <v>24213</v>
      </c>
      <c r="E5469" s="10" t="s">
        <v>22732</v>
      </c>
      <c r="F5469" s="25"/>
      <c r="G5469" s="25"/>
      <c r="H5469" s="15"/>
      <c r="I5469" s="15"/>
    </row>
    <row r="5470" ht="24" customHeight="1" spans="1:9">
      <c r="A5470" s="8" t="s">
        <v>35250</v>
      </c>
      <c r="B5470" s="22" t="s">
        <v>35251</v>
      </c>
      <c r="C5470" s="12" t="s">
        <v>175</v>
      </c>
      <c r="D5470" s="8" t="s">
        <v>35252</v>
      </c>
      <c r="E5470" s="10" t="s">
        <v>22732</v>
      </c>
      <c r="F5470" s="25"/>
      <c r="G5470" s="25"/>
      <c r="H5470" s="15"/>
      <c r="I5470" s="15"/>
    </row>
    <row r="5471" ht="24" customHeight="1" spans="1:9">
      <c r="A5471" s="8" t="s">
        <v>35253</v>
      </c>
      <c r="B5471" s="22" t="s">
        <v>35254</v>
      </c>
      <c r="C5471" s="12" t="s">
        <v>175</v>
      </c>
      <c r="D5471" s="8" t="s">
        <v>24338</v>
      </c>
      <c r="E5471" s="10" t="s">
        <v>22732</v>
      </c>
      <c r="F5471" s="25"/>
      <c r="G5471" s="25"/>
      <c r="H5471" s="15"/>
      <c r="I5471" s="15"/>
    </row>
    <row r="5472" ht="24" customHeight="1" spans="1:9">
      <c r="A5472" s="8" t="s">
        <v>35255</v>
      </c>
      <c r="B5472" s="22" t="s">
        <v>35256</v>
      </c>
      <c r="C5472" s="12" t="s">
        <v>175</v>
      </c>
      <c r="D5472" s="8" t="s">
        <v>35257</v>
      </c>
      <c r="E5472" s="10" t="s">
        <v>22732</v>
      </c>
      <c r="F5472" s="25"/>
      <c r="G5472" s="25"/>
      <c r="H5472" s="15"/>
      <c r="I5472" s="15"/>
    </row>
    <row r="5473" ht="24" customHeight="1" spans="1:9">
      <c r="A5473" s="8" t="s">
        <v>35258</v>
      </c>
      <c r="B5473" s="22" t="s">
        <v>35259</v>
      </c>
      <c r="C5473" s="12" t="s">
        <v>175</v>
      </c>
      <c r="D5473" s="8" t="s">
        <v>35260</v>
      </c>
      <c r="E5473" s="10" t="s">
        <v>22732</v>
      </c>
      <c r="F5473" s="25"/>
      <c r="G5473" s="25"/>
      <c r="H5473" s="15"/>
      <c r="I5473" s="15"/>
    </row>
    <row r="5474" ht="24" customHeight="1" spans="1:9">
      <c r="A5474" s="8" t="s">
        <v>35261</v>
      </c>
      <c r="B5474" s="22" t="s">
        <v>35262</v>
      </c>
      <c r="C5474" s="12" t="s">
        <v>175</v>
      </c>
      <c r="D5474" s="8" t="s">
        <v>35263</v>
      </c>
      <c r="E5474" s="10" t="s">
        <v>22732</v>
      </c>
      <c r="F5474" s="25"/>
      <c r="G5474" s="25"/>
      <c r="H5474" s="15"/>
      <c r="I5474" s="15"/>
    </row>
    <row r="5475" ht="24" customHeight="1" spans="1:9">
      <c r="A5475" s="8" t="s">
        <v>35264</v>
      </c>
      <c r="B5475" s="22" t="s">
        <v>35265</v>
      </c>
      <c r="C5475" s="12" t="s">
        <v>175</v>
      </c>
      <c r="D5475" s="8" t="s">
        <v>35266</v>
      </c>
      <c r="E5475" s="10" t="s">
        <v>22732</v>
      </c>
      <c r="F5475" s="25"/>
      <c r="G5475" s="25"/>
      <c r="H5475" s="15"/>
      <c r="I5475" s="15"/>
    </row>
    <row r="5476" ht="24" customHeight="1" spans="1:9">
      <c r="A5476" s="8" t="s">
        <v>35267</v>
      </c>
      <c r="B5476" s="22" t="s">
        <v>35268</v>
      </c>
      <c r="C5476" s="12" t="s">
        <v>175</v>
      </c>
      <c r="D5476" s="8" t="s">
        <v>35269</v>
      </c>
      <c r="E5476" s="10" t="s">
        <v>22732</v>
      </c>
      <c r="F5476" s="25"/>
      <c r="G5476" s="25"/>
      <c r="H5476" s="15"/>
      <c r="I5476" s="15"/>
    </row>
    <row r="5477" ht="24" customHeight="1" spans="1:9">
      <c r="A5477" s="8" t="s">
        <v>35270</v>
      </c>
      <c r="B5477" s="22" t="s">
        <v>35271</v>
      </c>
      <c r="C5477" s="12" t="s">
        <v>175</v>
      </c>
      <c r="D5477" s="8" t="s">
        <v>35272</v>
      </c>
      <c r="E5477" s="10" t="s">
        <v>22732</v>
      </c>
      <c r="F5477" s="25"/>
      <c r="G5477" s="25"/>
      <c r="H5477" s="15"/>
      <c r="I5477" s="15"/>
    </row>
    <row r="5478" ht="36" customHeight="1" spans="1:9">
      <c r="A5478" s="8" t="s">
        <v>35273</v>
      </c>
      <c r="B5478" s="22" t="s">
        <v>35274</v>
      </c>
      <c r="C5478" s="12" t="s">
        <v>175</v>
      </c>
      <c r="D5478" s="8" t="s">
        <v>25453</v>
      </c>
      <c r="E5478" s="10" t="s">
        <v>22732</v>
      </c>
      <c r="F5478" s="25"/>
      <c r="G5478" s="25"/>
      <c r="H5478" s="15"/>
      <c r="I5478" s="15"/>
    </row>
    <row r="5479" ht="24" customHeight="1" spans="1:9">
      <c r="A5479" s="8" t="s">
        <v>35275</v>
      </c>
      <c r="B5479" s="22" t="s">
        <v>35276</v>
      </c>
      <c r="C5479" s="12" t="s">
        <v>175</v>
      </c>
      <c r="D5479" s="8" t="s">
        <v>25384</v>
      </c>
      <c r="E5479" s="10" t="s">
        <v>22732</v>
      </c>
      <c r="F5479" s="25"/>
      <c r="G5479" s="25"/>
      <c r="H5479" s="15"/>
      <c r="I5479" s="15"/>
    </row>
    <row r="5480" ht="36" customHeight="1" spans="1:9">
      <c r="A5480" s="8" t="s">
        <v>35277</v>
      </c>
      <c r="B5480" s="22" t="s">
        <v>35278</v>
      </c>
      <c r="C5480" s="12" t="s">
        <v>175</v>
      </c>
      <c r="D5480" s="8" t="s">
        <v>35279</v>
      </c>
      <c r="E5480" s="10" t="s">
        <v>22732</v>
      </c>
      <c r="F5480" s="25"/>
      <c r="G5480" s="25"/>
      <c r="H5480" s="15"/>
      <c r="I5480" s="15"/>
    </row>
    <row r="5481" ht="24" customHeight="1" spans="1:9">
      <c r="A5481" s="8" t="s">
        <v>35280</v>
      </c>
      <c r="B5481" s="22" t="s">
        <v>35281</v>
      </c>
      <c r="C5481" s="12" t="s">
        <v>175</v>
      </c>
      <c r="D5481" s="8" t="s">
        <v>35282</v>
      </c>
      <c r="E5481" s="10" t="s">
        <v>22732</v>
      </c>
      <c r="F5481" s="25"/>
      <c r="G5481" s="25"/>
      <c r="H5481" s="15"/>
      <c r="I5481" s="15"/>
    </row>
    <row r="5482" ht="36" customHeight="1" spans="1:9">
      <c r="A5482" s="8" t="s">
        <v>35283</v>
      </c>
      <c r="B5482" s="22" t="s">
        <v>35284</v>
      </c>
      <c r="C5482" s="12" t="s">
        <v>175</v>
      </c>
      <c r="D5482" s="8" t="s">
        <v>35285</v>
      </c>
      <c r="E5482" s="10" t="s">
        <v>22732</v>
      </c>
      <c r="F5482" s="25"/>
      <c r="G5482" s="25"/>
      <c r="H5482" s="15"/>
      <c r="I5482" s="15"/>
    </row>
    <row r="5483" ht="24" customHeight="1" spans="1:9">
      <c r="A5483" s="8" t="s">
        <v>35286</v>
      </c>
      <c r="B5483" s="22" t="s">
        <v>35287</v>
      </c>
      <c r="C5483" s="12" t="s">
        <v>175</v>
      </c>
      <c r="D5483" s="8" t="s">
        <v>35288</v>
      </c>
      <c r="E5483" s="10" t="s">
        <v>22732</v>
      </c>
      <c r="F5483" s="25"/>
      <c r="G5483" s="25"/>
      <c r="H5483" s="15"/>
      <c r="I5483" s="15"/>
    </row>
    <row r="5484" ht="36" customHeight="1" spans="1:9">
      <c r="A5484" s="8" t="s">
        <v>35289</v>
      </c>
      <c r="B5484" s="22" t="s">
        <v>35290</v>
      </c>
      <c r="C5484" s="12" t="s">
        <v>175</v>
      </c>
      <c r="D5484" s="8" t="s">
        <v>35291</v>
      </c>
      <c r="E5484" s="10" t="s">
        <v>22732</v>
      </c>
      <c r="F5484" s="25"/>
      <c r="G5484" s="25"/>
      <c r="H5484" s="15"/>
      <c r="I5484" s="15"/>
    </row>
    <row r="5485" ht="24" customHeight="1" spans="1:9">
      <c r="A5485" s="8" t="s">
        <v>35292</v>
      </c>
      <c r="B5485" s="22" t="s">
        <v>35293</v>
      </c>
      <c r="C5485" s="12" t="s">
        <v>175</v>
      </c>
      <c r="D5485" s="8" t="s">
        <v>35294</v>
      </c>
      <c r="E5485" s="10" t="s">
        <v>22732</v>
      </c>
      <c r="F5485" s="25"/>
      <c r="G5485" s="25"/>
      <c r="H5485" s="15"/>
      <c r="I5485" s="15"/>
    </row>
    <row r="5486" ht="36" customHeight="1" spans="1:9">
      <c r="A5486" s="8" t="s">
        <v>35295</v>
      </c>
      <c r="B5486" s="22" t="s">
        <v>35296</v>
      </c>
      <c r="C5486" s="12" t="s">
        <v>175</v>
      </c>
      <c r="D5486" s="8" t="s">
        <v>35297</v>
      </c>
      <c r="E5486" s="10" t="s">
        <v>22732</v>
      </c>
      <c r="F5486" s="25"/>
      <c r="G5486" s="25"/>
      <c r="H5486" s="15"/>
      <c r="I5486" s="15"/>
    </row>
    <row r="5487" ht="24" customHeight="1" spans="1:9">
      <c r="A5487" s="8" t="s">
        <v>35298</v>
      </c>
      <c r="B5487" s="22" t="s">
        <v>35299</v>
      </c>
      <c r="C5487" s="12" t="s">
        <v>175</v>
      </c>
      <c r="D5487" s="8" t="s">
        <v>35300</v>
      </c>
      <c r="E5487" s="10" t="s">
        <v>22732</v>
      </c>
      <c r="F5487" s="25"/>
      <c r="G5487" s="25"/>
      <c r="H5487" s="15"/>
      <c r="I5487" s="15"/>
    </row>
    <row r="5488" ht="36" customHeight="1" spans="1:9">
      <c r="A5488" s="8" t="s">
        <v>35301</v>
      </c>
      <c r="B5488" s="22" t="s">
        <v>35302</v>
      </c>
      <c r="C5488" s="12" t="s">
        <v>175</v>
      </c>
      <c r="D5488" s="8" t="s">
        <v>35303</v>
      </c>
      <c r="E5488" s="10" t="s">
        <v>22732</v>
      </c>
      <c r="F5488" s="25"/>
      <c r="G5488" s="25"/>
      <c r="H5488" s="15"/>
      <c r="I5488" s="15"/>
    </row>
    <row r="5489" ht="24" customHeight="1" spans="1:9">
      <c r="A5489" s="8" t="s">
        <v>35304</v>
      </c>
      <c r="B5489" s="22" t="s">
        <v>35305</v>
      </c>
      <c r="C5489" s="12" t="s">
        <v>175</v>
      </c>
      <c r="D5489" s="8" t="s">
        <v>35306</v>
      </c>
      <c r="E5489" s="10" t="s">
        <v>22732</v>
      </c>
      <c r="F5489" s="25"/>
      <c r="G5489" s="25"/>
      <c r="H5489" s="15"/>
      <c r="I5489" s="15"/>
    </row>
    <row r="5490" ht="36" customHeight="1" spans="1:9">
      <c r="A5490" s="8" t="s">
        <v>35307</v>
      </c>
      <c r="B5490" s="22" t="s">
        <v>35308</v>
      </c>
      <c r="C5490" s="12" t="s">
        <v>175</v>
      </c>
      <c r="D5490" s="8" t="s">
        <v>35309</v>
      </c>
      <c r="E5490" s="10" t="s">
        <v>22732</v>
      </c>
      <c r="F5490" s="25"/>
      <c r="G5490" s="25"/>
      <c r="H5490" s="15"/>
      <c r="I5490" s="15"/>
    </row>
    <row r="5491" ht="24" customHeight="1" spans="1:9">
      <c r="A5491" s="8" t="s">
        <v>35310</v>
      </c>
      <c r="B5491" s="22" t="s">
        <v>35311</v>
      </c>
      <c r="C5491" s="12" t="s">
        <v>175</v>
      </c>
      <c r="D5491" s="8" t="s">
        <v>35312</v>
      </c>
      <c r="E5491" s="10" t="s">
        <v>22732</v>
      </c>
      <c r="F5491" s="25"/>
      <c r="G5491" s="25"/>
      <c r="H5491" s="15"/>
      <c r="I5491" s="15"/>
    </row>
    <row r="5492" ht="36" customHeight="1" spans="1:9">
      <c r="A5492" s="8" t="s">
        <v>35313</v>
      </c>
      <c r="B5492" s="22" t="s">
        <v>35314</v>
      </c>
      <c r="C5492" s="12" t="s">
        <v>175</v>
      </c>
      <c r="D5492" s="8" t="s">
        <v>35315</v>
      </c>
      <c r="E5492" s="10" t="s">
        <v>22732</v>
      </c>
      <c r="F5492" s="25"/>
      <c r="G5492" s="25"/>
      <c r="H5492" s="15"/>
      <c r="I5492" s="15"/>
    </row>
    <row r="5493" ht="24" customHeight="1" spans="1:9">
      <c r="A5493" s="8" t="s">
        <v>35316</v>
      </c>
      <c r="B5493" s="22" t="s">
        <v>35317</v>
      </c>
      <c r="C5493" s="12" t="s">
        <v>175</v>
      </c>
      <c r="D5493" s="8" t="s">
        <v>35318</v>
      </c>
      <c r="E5493" s="10" t="s">
        <v>22732</v>
      </c>
      <c r="F5493" s="25"/>
      <c r="G5493" s="25"/>
      <c r="H5493" s="15"/>
      <c r="I5493" s="15"/>
    </row>
    <row r="5494" ht="24" customHeight="1" spans="1:9">
      <c r="A5494" s="8" t="s">
        <v>35319</v>
      </c>
      <c r="B5494" s="22" t="s">
        <v>11294</v>
      </c>
      <c r="C5494" s="12" t="s">
        <v>175</v>
      </c>
      <c r="D5494" s="8" t="s">
        <v>35320</v>
      </c>
      <c r="E5494" s="10" t="s">
        <v>22732</v>
      </c>
      <c r="F5494" s="25"/>
      <c r="G5494" s="25"/>
      <c r="H5494" s="15"/>
      <c r="I5494" s="15"/>
    </row>
    <row r="5495" ht="24" customHeight="1" spans="1:9">
      <c r="A5495" s="8" t="s">
        <v>35321</v>
      </c>
      <c r="B5495" s="22" t="s">
        <v>11295</v>
      </c>
      <c r="C5495" s="12" t="s">
        <v>175</v>
      </c>
      <c r="D5495" s="8" t="s">
        <v>35322</v>
      </c>
      <c r="E5495" s="10" t="s">
        <v>22732</v>
      </c>
      <c r="F5495" s="25"/>
      <c r="G5495" s="25"/>
      <c r="H5495" s="15"/>
      <c r="I5495" s="15"/>
    </row>
    <row r="5496" ht="24" customHeight="1" spans="1:9">
      <c r="A5496" s="8" t="s">
        <v>35323</v>
      </c>
      <c r="B5496" s="22" t="s">
        <v>11296</v>
      </c>
      <c r="C5496" s="12" t="s">
        <v>175</v>
      </c>
      <c r="D5496" s="8" t="s">
        <v>35324</v>
      </c>
      <c r="E5496" s="10" t="s">
        <v>22732</v>
      </c>
      <c r="F5496" s="25"/>
      <c r="G5496" s="25"/>
      <c r="H5496" s="15"/>
      <c r="I5496" s="15"/>
    </row>
    <row r="5497" ht="24" customHeight="1" spans="1:9">
      <c r="A5497" s="8" t="s">
        <v>35325</v>
      </c>
      <c r="B5497" s="22" t="s">
        <v>11297</v>
      </c>
      <c r="C5497" s="12" t="s">
        <v>175</v>
      </c>
      <c r="D5497" s="8" t="s">
        <v>35326</v>
      </c>
      <c r="E5497" s="10" t="s">
        <v>22732</v>
      </c>
      <c r="F5497" s="25"/>
      <c r="G5497" s="25"/>
      <c r="H5497" s="15"/>
      <c r="I5497" s="15"/>
    </row>
    <row r="5498" ht="24" customHeight="1" spans="1:9">
      <c r="A5498" s="8" t="s">
        <v>35327</v>
      </c>
      <c r="B5498" s="22" t="s">
        <v>11298</v>
      </c>
      <c r="C5498" s="12" t="s">
        <v>175</v>
      </c>
      <c r="D5498" s="8" t="s">
        <v>35328</v>
      </c>
      <c r="E5498" s="10" t="s">
        <v>22732</v>
      </c>
      <c r="F5498" s="25"/>
      <c r="G5498" s="25"/>
      <c r="H5498" s="15"/>
      <c r="I5498" s="15"/>
    </row>
    <row r="5499" ht="24" customHeight="1" spans="1:9">
      <c r="A5499" s="8" t="s">
        <v>35329</v>
      </c>
      <c r="B5499" s="22" t="s">
        <v>11299</v>
      </c>
      <c r="C5499" s="12" t="s">
        <v>175</v>
      </c>
      <c r="D5499" s="8" t="s">
        <v>35330</v>
      </c>
      <c r="E5499" s="10" t="s">
        <v>22732</v>
      </c>
      <c r="F5499" s="25"/>
      <c r="G5499" s="25"/>
      <c r="H5499" s="15"/>
      <c r="I5499" s="15"/>
    </row>
    <row r="5500" ht="24" customHeight="1" spans="1:9">
      <c r="A5500" s="8" t="s">
        <v>35331</v>
      </c>
      <c r="B5500" s="22" t="s">
        <v>11300</v>
      </c>
      <c r="C5500" s="12" t="s">
        <v>175</v>
      </c>
      <c r="D5500" s="8" t="s">
        <v>35098</v>
      </c>
      <c r="E5500" s="10" t="s">
        <v>22732</v>
      </c>
      <c r="F5500" s="25"/>
      <c r="G5500" s="25"/>
      <c r="H5500" s="15"/>
      <c r="I5500" s="15"/>
    </row>
    <row r="5501" ht="24" customHeight="1" spans="1:9">
      <c r="A5501" s="8" t="s">
        <v>35332</v>
      </c>
      <c r="B5501" s="22" t="s">
        <v>11301</v>
      </c>
      <c r="C5501" s="12" t="s">
        <v>175</v>
      </c>
      <c r="D5501" s="8" t="s">
        <v>35333</v>
      </c>
      <c r="E5501" s="10" t="s">
        <v>22732</v>
      </c>
      <c r="F5501" s="25"/>
      <c r="G5501" s="25"/>
      <c r="H5501" s="15"/>
      <c r="I5501" s="15"/>
    </row>
    <row r="5502" ht="24" customHeight="1" spans="1:9">
      <c r="A5502" s="8" t="s">
        <v>35334</v>
      </c>
      <c r="B5502" s="22" t="s">
        <v>11302</v>
      </c>
      <c r="C5502" s="12" t="s">
        <v>175</v>
      </c>
      <c r="D5502" s="8" t="s">
        <v>30849</v>
      </c>
      <c r="E5502" s="10" t="s">
        <v>22732</v>
      </c>
      <c r="F5502" s="25"/>
      <c r="G5502" s="25"/>
      <c r="H5502" s="15"/>
      <c r="I5502" s="15"/>
    </row>
    <row r="5503" ht="24" customHeight="1" spans="1:9">
      <c r="A5503" s="8" t="s">
        <v>35335</v>
      </c>
      <c r="B5503" s="22" t="s">
        <v>11303</v>
      </c>
      <c r="C5503" s="12" t="s">
        <v>175</v>
      </c>
      <c r="D5503" s="8" t="s">
        <v>35336</v>
      </c>
      <c r="E5503" s="10" t="s">
        <v>22732</v>
      </c>
      <c r="F5503" s="25"/>
      <c r="G5503" s="25"/>
      <c r="H5503" s="15"/>
      <c r="I5503" s="15"/>
    </row>
    <row r="5504" ht="24" customHeight="1" spans="1:9">
      <c r="A5504" s="8" t="s">
        <v>35337</v>
      </c>
      <c r="B5504" s="22" t="s">
        <v>11304</v>
      </c>
      <c r="C5504" s="12" t="s">
        <v>175</v>
      </c>
      <c r="D5504" s="8" t="s">
        <v>35338</v>
      </c>
      <c r="E5504" s="10" t="s">
        <v>22732</v>
      </c>
      <c r="F5504" s="25"/>
      <c r="G5504" s="25"/>
      <c r="H5504" s="15"/>
      <c r="I5504" s="15"/>
    </row>
    <row r="5505" ht="24" customHeight="1" spans="1:9">
      <c r="A5505" s="8" t="s">
        <v>35339</v>
      </c>
      <c r="B5505" s="22" t="s">
        <v>11305</v>
      </c>
      <c r="C5505" s="12" t="s">
        <v>175</v>
      </c>
      <c r="D5505" s="8" t="s">
        <v>35340</v>
      </c>
      <c r="E5505" s="10" t="s">
        <v>22732</v>
      </c>
      <c r="F5505" s="25"/>
      <c r="G5505" s="25"/>
      <c r="H5505" s="15"/>
      <c r="I5505" s="15"/>
    </row>
    <row r="5506" ht="24" customHeight="1" spans="1:9">
      <c r="A5506" s="8" t="s">
        <v>35341</v>
      </c>
      <c r="B5506" s="22" t="s">
        <v>11306</v>
      </c>
      <c r="C5506" s="12" t="s">
        <v>175</v>
      </c>
      <c r="D5506" s="8" t="s">
        <v>35342</v>
      </c>
      <c r="E5506" s="10" t="s">
        <v>22732</v>
      </c>
      <c r="F5506" s="25"/>
      <c r="G5506" s="25"/>
      <c r="H5506" s="15"/>
      <c r="I5506" s="15"/>
    </row>
    <row r="5507" ht="24" customHeight="1" spans="1:9">
      <c r="A5507" s="8" t="s">
        <v>35343</v>
      </c>
      <c r="B5507" s="22" t="s">
        <v>11307</v>
      </c>
      <c r="C5507" s="12" t="s">
        <v>175</v>
      </c>
      <c r="D5507" s="8" t="s">
        <v>35344</v>
      </c>
      <c r="E5507" s="10" t="s">
        <v>22732</v>
      </c>
      <c r="F5507" s="25"/>
      <c r="G5507" s="25"/>
      <c r="H5507" s="15"/>
      <c r="I5507" s="15"/>
    </row>
    <row r="5508" ht="24" customHeight="1" spans="1:9">
      <c r="A5508" s="8" t="s">
        <v>35345</v>
      </c>
      <c r="B5508" s="22" t="s">
        <v>11308</v>
      </c>
      <c r="C5508" s="12" t="s">
        <v>175</v>
      </c>
      <c r="D5508" s="8" t="s">
        <v>35346</v>
      </c>
      <c r="E5508" s="10" t="s">
        <v>22732</v>
      </c>
      <c r="F5508" s="25"/>
      <c r="G5508" s="25"/>
      <c r="H5508" s="15"/>
      <c r="I5508" s="15"/>
    </row>
    <row r="5509" ht="24" customHeight="1" spans="1:9">
      <c r="A5509" s="8" t="s">
        <v>35347</v>
      </c>
      <c r="B5509" s="22" t="s">
        <v>11309</v>
      </c>
      <c r="C5509" s="12" t="s">
        <v>175</v>
      </c>
      <c r="D5509" s="8" t="s">
        <v>35348</v>
      </c>
      <c r="E5509" s="10" t="s">
        <v>22732</v>
      </c>
      <c r="F5509" s="25"/>
      <c r="G5509" s="25"/>
      <c r="H5509" s="15"/>
      <c r="I5509" s="15"/>
    </row>
    <row r="5510" ht="24" customHeight="1" spans="1:9">
      <c r="A5510" s="8" t="s">
        <v>35349</v>
      </c>
      <c r="B5510" s="22" t="s">
        <v>11310</v>
      </c>
      <c r="C5510" s="12" t="s">
        <v>175</v>
      </c>
      <c r="D5510" s="8" t="s">
        <v>35350</v>
      </c>
      <c r="E5510" s="10" t="s">
        <v>22732</v>
      </c>
      <c r="F5510" s="25"/>
      <c r="G5510" s="25"/>
      <c r="H5510" s="15"/>
      <c r="I5510" s="15"/>
    </row>
    <row r="5511" ht="24" customHeight="1" spans="1:9">
      <c r="A5511" s="8" t="s">
        <v>35351</v>
      </c>
      <c r="B5511" s="22" t="s">
        <v>35352</v>
      </c>
      <c r="C5511" s="12" t="s">
        <v>175</v>
      </c>
      <c r="D5511" s="8" t="s">
        <v>35353</v>
      </c>
      <c r="E5511" s="10" t="s">
        <v>22732</v>
      </c>
      <c r="F5511" s="25"/>
      <c r="G5511" s="25"/>
      <c r="H5511" s="15"/>
      <c r="I5511" s="15"/>
    </row>
    <row r="5512" ht="24" customHeight="1" spans="1:9">
      <c r="A5512" s="8" t="s">
        <v>35354</v>
      </c>
      <c r="B5512" s="22" t="s">
        <v>35355</v>
      </c>
      <c r="C5512" s="12" t="s">
        <v>175</v>
      </c>
      <c r="D5512" s="8" t="s">
        <v>35356</v>
      </c>
      <c r="E5512" s="10" t="s">
        <v>22732</v>
      </c>
      <c r="F5512" s="25"/>
      <c r="G5512" s="25"/>
      <c r="H5512" s="15"/>
      <c r="I5512" s="15"/>
    </row>
    <row r="5513" ht="24" customHeight="1" spans="1:9">
      <c r="A5513" s="8" t="s">
        <v>35357</v>
      </c>
      <c r="B5513" s="22" t="s">
        <v>35358</v>
      </c>
      <c r="C5513" s="12" t="s">
        <v>175</v>
      </c>
      <c r="D5513" s="8" t="s">
        <v>35359</v>
      </c>
      <c r="E5513" s="10" t="s">
        <v>22732</v>
      </c>
      <c r="F5513" s="25"/>
      <c r="G5513" s="25"/>
      <c r="H5513" s="15"/>
      <c r="I5513" s="15"/>
    </row>
    <row r="5514" ht="24" customHeight="1" spans="1:9">
      <c r="A5514" s="8" t="s">
        <v>35360</v>
      </c>
      <c r="B5514" s="22" t="s">
        <v>35361</v>
      </c>
      <c r="C5514" s="12" t="s">
        <v>175</v>
      </c>
      <c r="D5514" s="8" t="s">
        <v>35362</v>
      </c>
      <c r="E5514" s="10" t="s">
        <v>22732</v>
      </c>
      <c r="F5514" s="25"/>
      <c r="G5514" s="25"/>
      <c r="H5514" s="15"/>
      <c r="I5514" s="15"/>
    </row>
    <row r="5515" ht="24" customHeight="1" spans="1:9">
      <c r="A5515" s="8" t="s">
        <v>35363</v>
      </c>
      <c r="B5515" s="22" t="s">
        <v>35364</v>
      </c>
      <c r="C5515" s="12" t="s">
        <v>175</v>
      </c>
      <c r="D5515" s="8" t="s">
        <v>32238</v>
      </c>
      <c r="E5515" s="10" t="s">
        <v>22732</v>
      </c>
      <c r="F5515" s="25"/>
      <c r="G5515" s="25"/>
      <c r="H5515" s="15"/>
      <c r="I5515" s="15"/>
    </row>
    <row r="5516" ht="24" customHeight="1" spans="1:9">
      <c r="A5516" s="8" t="s">
        <v>35365</v>
      </c>
      <c r="B5516" s="22" t="s">
        <v>35366</v>
      </c>
      <c r="C5516" s="12" t="s">
        <v>175</v>
      </c>
      <c r="D5516" s="8" t="s">
        <v>35367</v>
      </c>
      <c r="E5516" s="10" t="s">
        <v>22732</v>
      </c>
      <c r="F5516" s="25"/>
      <c r="G5516" s="25"/>
      <c r="H5516" s="15"/>
      <c r="I5516" s="15"/>
    </row>
    <row r="5517" ht="24" customHeight="1" spans="1:9">
      <c r="A5517" s="8" t="s">
        <v>35368</v>
      </c>
      <c r="B5517" s="22" t="s">
        <v>35369</v>
      </c>
      <c r="C5517" s="12" t="s">
        <v>175</v>
      </c>
      <c r="D5517" s="8" t="s">
        <v>35370</v>
      </c>
      <c r="E5517" s="10" t="s">
        <v>22732</v>
      </c>
      <c r="F5517" s="25"/>
      <c r="G5517" s="25"/>
      <c r="H5517" s="15"/>
      <c r="I5517" s="15"/>
    </row>
    <row r="5518" ht="24" customHeight="1" spans="1:9">
      <c r="A5518" s="8" t="s">
        <v>35371</v>
      </c>
      <c r="B5518" s="22" t="s">
        <v>35372</v>
      </c>
      <c r="C5518" s="12" t="s">
        <v>175</v>
      </c>
      <c r="D5518" s="8" t="s">
        <v>24062</v>
      </c>
      <c r="E5518" s="10" t="s">
        <v>22732</v>
      </c>
      <c r="F5518" s="25"/>
      <c r="G5518" s="25"/>
      <c r="H5518" s="15"/>
      <c r="I5518" s="15"/>
    </row>
    <row r="5519" ht="24" customHeight="1" spans="1:9">
      <c r="A5519" s="8" t="s">
        <v>35373</v>
      </c>
      <c r="B5519" s="22" t="s">
        <v>35374</v>
      </c>
      <c r="C5519" s="12" t="s">
        <v>175</v>
      </c>
      <c r="D5519" s="8" t="s">
        <v>35375</v>
      </c>
      <c r="E5519" s="10" t="s">
        <v>22732</v>
      </c>
      <c r="F5519" s="25"/>
      <c r="G5519" s="25"/>
      <c r="H5519" s="15"/>
      <c r="I5519" s="15"/>
    </row>
    <row r="5520" ht="24" customHeight="1" spans="1:9">
      <c r="A5520" s="8" t="s">
        <v>35376</v>
      </c>
      <c r="B5520" s="22" t="s">
        <v>35377</v>
      </c>
      <c r="C5520" s="12" t="s">
        <v>175</v>
      </c>
      <c r="D5520" s="8" t="s">
        <v>35378</v>
      </c>
      <c r="E5520" s="10" t="s">
        <v>22732</v>
      </c>
      <c r="F5520" s="25"/>
      <c r="G5520" s="25"/>
      <c r="H5520" s="15"/>
      <c r="I5520" s="15"/>
    </row>
    <row r="5521" ht="24" customHeight="1" spans="1:9">
      <c r="A5521" s="8" t="s">
        <v>35379</v>
      </c>
      <c r="B5521" s="22" t="s">
        <v>35380</v>
      </c>
      <c r="C5521" s="12" t="s">
        <v>175</v>
      </c>
      <c r="D5521" s="8" t="s">
        <v>35381</v>
      </c>
      <c r="E5521" s="10" t="s">
        <v>22732</v>
      </c>
      <c r="F5521" s="25"/>
      <c r="G5521" s="25"/>
      <c r="H5521" s="15"/>
      <c r="I5521" s="15"/>
    </row>
    <row r="5522" ht="24" customHeight="1" spans="1:9">
      <c r="A5522" s="8" t="s">
        <v>35382</v>
      </c>
      <c r="B5522" s="22" t="s">
        <v>35383</v>
      </c>
      <c r="C5522" s="12" t="s">
        <v>175</v>
      </c>
      <c r="D5522" s="8" t="s">
        <v>35384</v>
      </c>
      <c r="E5522" s="10" t="s">
        <v>22732</v>
      </c>
      <c r="F5522" s="25"/>
      <c r="G5522" s="25"/>
      <c r="H5522" s="15"/>
      <c r="I5522" s="15"/>
    </row>
    <row r="5523" ht="24" customHeight="1" spans="1:9">
      <c r="A5523" s="8" t="s">
        <v>35385</v>
      </c>
      <c r="B5523" s="22" t="s">
        <v>35386</v>
      </c>
      <c r="C5523" s="12" t="s">
        <v>175</v>
      </c>
      <c r="D5523" s="8" t="s">
        <v>25645</v>
      </c>
      <c r="E5523" s="10" t="s">
        <v>22732</v>
      </c>
      <c r="F5523" s="25"/>
      <c r="G5523" s="25"/>
      <c r="H5523" s="15"/>
      <c r="I5523" s="15"/>
    </row>
    <row r="5524" ht="24" customHeight="1" spans="1:9">
      <c r="A5524" s="8" t="s">
        <v>35387</v>
      </c>
      <c r="B5524" s="22" t="s">
        <v>35388</v>
      </c>
      <c r="C5524" s="12" t="s">
        <v>175</v>
      </c>
      <c r="D5524" s="8" t="s">
        <v>35389</v>
      </c>
      <c r="E5524" s="10" t="s">
        <v>22732</v>
      </c>
      <c r="F5524" s="25"/>
      <c r="G5524" s="25"/>
      <c r="H5524" s="15"/>
      <c r="I5524" s="15"/>
    </row>
    <row r="5525" ht="24" customHeight="1" spans="1:9">
      <c r="A5525" s="8" t="s">
        <v>35390</v>
      </c>
      <c r="B5525" s="22" t="s">
        <v>35391</v>
      </c>
      <c r="C5525" s="12" t="s">
        <v>175</v>
      </c>
      <c r="D5525" s="8" t="s">
        <v>35392</v>
      </c>
      <c r="E5525" s="10" t="s">
        <v>22732</v>
      </c>
      <c r="F5525" s="25"/>
      <c r="G5525" s="25"/>
      <c r="H5525" s="15"/>
      <c r="I5525" s="15"/>
    </row>
    <row r="5526" ht="36" customHeight="1" spans="1:9">
      <c r="A5526" s="8" t="s">
        <v>35393</v>
      </c>
      <c r="B5526" s="22" t="s">
        <v>35394</v>
      </c>
      <c r="C5526" s="12" t="s">
        <v>175</v>
      </c>
      <c r="D5526" s="8" t="s">
        <v>35395</v>
      </c>
      <c r="E5526" s="10" t="s">
        <v>22732</v>
      </c>
      <c r="F5526" s="25"/>
      <c r="G5526" s="25"/>
      <c r="H5526" s="15"/>
      <c r="I5526" s="15"/>
    </row>
    <row r="5527" ht="24" customHeight="1" spans="1:9">
      <c r="A5527" s="8" t="s">
        <v>35396</v>
      </c>
      <c r="B5527" s="22" t="s">
        <v>35397</v>
      </c>
      <c r="C5527" s="12" t="s">
        <v>175</v>
      </c>
      <c r="D5527" s="8" t="s">
        <v>35398</v>
      </c>
      <c r="E5527" s="10" t="s">
        <v>22732</v>
      </c>
      <c r="F5527" s="25"/>
      <c r="G5527" s="25"/>
      <c r="H5527" s="15"/>
      <c r="I5527" s="15"/>
    </row>
    <row r="5528" ht="24" customHeight="1" spans="1:9">
      <c r="A5528" s="8" t="s">
        <v>35399</v>
      </c>
      <c r="B5528" s="22" t="s">
        <v>35400</v>
      </c>
      <c r="C5528" s="12" t="s">
        <v>175</v>
      </c>
      <c r="D5528" s="8" t="s">
        <v>24121</v>
      </c>
      <c r="E5528" s="10" t="s">
        <v>22732</v>
      </c>
      <c r="F5528" s="25"/>
      <c r="G5528" s="25"/>
      <c r="H5528" s="15"/>
      <c r="I5528" s="15"/>
    </row>
    <row r="5529" ht="24" customHeight="1" spans="1:9">
      <c r="A5529" s="8" t="s">
        <v>35401</v>
      </c>
      <c r="B5529" s="22" t="s">
        <v>35402</v>
      </c>
      <c r="C5529" s="12" t="s">
        <v>175</v>
      </c>
      <c r="D5529" s="8" t="s">
        <v>35403</v>
      </c>
      <c r="E5529" s="10" t="s">
        <v>22732</v>
      </c>
      <c r="F5529" s="25"/>
      <c r="G5529" s="25"/>
      <c r="H5529" s="15"/>
      <c r="I5529" s="15"/>
    </row>
    <row r="5530" ht="24" customHeight="1" spans="1:9">
      <c r="A5530" s="8" t="s">
        <v>35404</v>
      </c>
      <c r="B5530" s="22" t="s">
        <v>35405</v>
      </c>
      <c r="C5530" s="12" t="s">
        <v>175</v>
      </c>
      <c r="D5530" s="8" t="s">
        <v>35406</v>
      </c>
      <c r="E5530" s="10" t="s">
        <v>22732</v>
      </c>
      <c r="F5530" s="25"/>
      <c r="G5530" s="25"/>
      <c r="H5530" s="15"/>
      <c r="I5530" s="15"/>
    </row>
    <row r="5531" ht="24" customHeight="1" spans="1:9">
      <c r="A5531" s="8" t="s">
        <v>35407</v>
      </c>
      <c r="B5531" s="22" t="s">
        <v>35408</v>
      </c>
      <c r="C5531" s="12" t="s">
        <v>175</v>
      </c>
      <c r="D5531" s="8" t="s">
        <v>35409</v>
      </c>
      <c r="E5531" s="10" t="s">
        <v>22732</v>
      </c>
      <c r="F5531" s="25"/>
      <c r="G5531" s="25"/>
      <c r="H5531" s="15"/>
      <c r="I5531" s="15"/>
    </row>
    <row r="5532" ht="24" customHeight="1" spans="1:9">
      <c r="A5532" s="8" t="s">
        <v>35410</v>
      </c>
      <c r="B5532" s="22" t="s">
        <v>35411</v>
      </c>
      <c r="C5532" s="12" t="s">
        <v>175</v>
      </c>
      <c r="D5532" s="8" t="s">
        <v>35412</v>
      </c>
      <c r="E5532" s="10" t="s">
        <v>22732</v>
      </c>
      <c r="F5532" s="25"/>
      <c r="G5532" s="25"/>
      <c r="H5532" s="15"/>
      <c r="I5532" s="15"/>
    </row>
    <row r="5533" ht="24" customHeight="1" spans="1:9">
      <c r="A5533" s="8" t="s">
        <v>35413</v>
      </c>
      <c r="B5533" s="22" t="s">
        <v>35414</v>
      </c>
      <c r="C5533" s="12" t="s">
        <v>175</v>
      </c>
      <c r="D5533" s="8" t="s">
        <v>23304</v>
      </c>
      <c r="E5533" s="10" t="s">
        <v>22732</v>
      </c>
      <c r="F5533" s="25"/>
      <c r="G5533" s="25"/>
      <c r="H5533" s="15"/>
      <c r="I5533" s="15"/>
    </row>
    <row r="5534" ht="36" customHeight="1" spans="1:9">
      <c r="A5534" s="8" t="s">
        <v>35415</v>
      </c>
      <c r="B5534" s="22" t="s">
        <v>35416</v>
      </c>
      <c r="C5534" s="12" t="s">
        <v>175</v>
      </c>
      <c r="D5534" s="8" t="s">
        <v>35417</v>
      </c>
      <c r="E5534" s="10" t="s">
        <v>22732</v>
      </c>
      <c r="F5534" s="25"/>
      <c r="G5534" s="25"/>
      <c r="H5534" s="15"/>
      <c r="I5534" s="15"/>
    </row>
    <row r="5535" ht="24" customHeight="1" spans="1:9">
      <c r="A5535" s="8" t="s">
        <v>35418</v>
      </c>
      <c r="B5535" s="22" t="s">
        <v>35419</v>
      </c>
      <c r="C5535" s="12" t="s">
        <v>175</v>
      </c>
      <c r="D5535" s="8" t="s">
        <v>35420</v>
      </c>
      <c r="E5535" s="10" t="s">
        <v>22732</v>
      </c>
      <c r="F5535" s="25"/>
      <c r="G5535" s="25"/>
      <c r="H5535" s="15"/>
      <c r="I5535" s="15"/>
    </row>
    <row r="5536" ht="24" customHeight="1" spans="1:9">
      <c r="A5536" s="8" t="s">
        <v>35421</v>
      </c>
      <c r="B5536" s="22" t="s">
        <v>35422</v>
      </c>
      <c r="C5536" s="12" t="s">
        <v>175</v>
      </c>
      <c r="D5536" s="8" t="s">
        <v>35423</v>
      </c>
      <c r="E5536" s="10" t="s">
        <v>22732</v>
      </c>
      <c r="F5536" s="25"/>
      <c r="G5536" s="25"/>
      <c r="H5536" s="15"/>
      <c r="I5536" s="15"/>
    </row>
    <row r="5537" ht="24" customHeight="1" spans="1:9">
      <c r="A5537" s="8" t="s">
        <v>35424</v>
      </c>
      <c r="B5537" s="22" t="s">
        <v>35425</v>
      </c>
      <c r="C5537" s="12" t="s">
        <v>175</v>
      </c>
      <c r="D5537" s="8" t="s">
        <v>35426</v>
      </c>
      <c r="E5537" s="10" t="s">
        <v>22732</v>
      </c>
      <c r="F5537" s="25"/>
      <c r="G5537" s="25"/>
      <c r="H5537" s="15"/>
      <c r="I5537" s="15"/>
    </row>
    <row r="5538" ht="24" customHeight="1" spans="1:9">
      <c r="A5538" s="8" t="s">
        <v>35427</v>
      </c>
      <c r="B5538" s="22" t="s">
        <v>35428</v>
      </c>
      <c r="C5538" s="12" t="s">
        <v>175</v>
      </c>
      <c r="D5538" s="8" t="s">
        <v>35429</v>
      </c>
      <c r="E5538" s="10" t="s">
        <v>22732</v>
      </c>
      <c r="F5538" s="25"/>
      <c r="G5538" s="25"/>
      <c r="H5538" s="15"/>
      <c r="I5538" s="15"/>
    </row>
    <row r="5539" ht="24" customHeight="1" spans="1:9">
      <c r="A5539" s="8" t="s">
        <v>35430</v>
      </c>
      <c r="B5539" s="22" t="s">
        <v>35431</v>
      </c>
      <c r="C5539" s="12" t="s">
        <v>175</v>
      </c>
      <c r="D5539" s="8" t="s">
        <v>35432</v>
      </c>
      <c r="E5539" s="10" t="s">
        <v>22732</v>
      </c>
      <c r="F5539" s="25"/>
      <c r="G5539" s="25"/>
      <c r="H5539" s="15"/>
      <c r="I5539" s="15"/>
    </row>
    <row r="5540" ht="24" customHeight="1" spans="1:9">
      <c r="A5540" s="8" t="s">
        <v>35433</v>
      </c>
      <c r="B5540" s="22" t="s">
        <v>35434</v>
      </c>
      <c r="C5540" s="12" t="s">
        <v>175</v>
      </c>
      <c r="D5540" s="8" t="s">
        <v>35435</v>
      </c>
      <c r="E5540" s="10" t="s">
        <v>22732</v>
      </c>
      <c r="F5540" s="25"/>
      <c r="G5540" s="25"/>
      <c r="H5540" s="15"/>
      <c r="I5540" s="15"/>
    </row>
    <row r="5541" ht="24" customHeight="1" spans="1:9">
      <c r="A5541" s="8" t="s">
        <v>35436</v>
      </c>
      <c r="B5541" s="22" t="s">
        <v>35437</v>
      </c>
      <c r="C5541" s="12" t="s">
        <v>175</v>
      </c>
      <c r="D5541" s="8" t="s">
        <v>35438</v>
      </c>
      <c r="E5541" s="10" t="s">
        <v>22732</v>
      </c>
      <c r="F5541" s="25"/>
      <c r="G5541" s="25"/>
      <c r="H5541" s="15"/>
      <c r="I5541" s="15"/>
    </row>
    <row r="5542" ht="24" customHeight="1" spans="1:9">
      <c r="A5542" s="8" t="s">
        <v>35439</v>
      </c>
      <c r="B5542" s="22" t="s">
        <v>35440</v>
      </c>
      <c r="C5542" s="12" t="s">
        <v>175</v>
      </c>
      <c r="D5542" s="8" t="s">
        <v>35441</v>
      </c>
      <c r="E5542" s="10" t="s">
        <v>22732</v>
      </c>
      <c r="F5542" s="25"/>
      <c r="G5542" s="25"/>
      <c r="H5542" s="15"/>
      <c r="I5542" s="15"/>
    </row>
    <row r="5543" ht="24" customHeight="1" spans="1:9">
      <c r="A5543" s="8" t="s">
        <v>35442</v>
      </c>
      <c r="B5543" s="22" t="s">
        <v>35443</v>
      </c>
      <c r="C5543" s="12" t="s">
        <v>175</v>
      </c>
      <c r="D5543" s="8" t="s">
        <v>35444</v>
      </c>
      <c r="E5543" s="10" t="s">
        <v>22732</v>
      </c>
      <c r="F5543" s="25"/>
      <c r="G5543" s="25"/>
      <c r="H5543" s="15"/>
      <c r="I5543" s="15"/>
    </row>
    <row r="5544" ht="24" customHeight="1" spans="1:9">
      <c r="A5544" s="8" t="s">
        <v>35445</v>
      </c>
      <c r="B5544" s="22" t="s">
        <v>35446</v>
      </c>
      <c r="C5544" s="12" t="s">
        <v>175</v>
      </c>
      <c r="D5544" s="8" t="s">
        <v>35447</v>
      </c>
      <c r="E5544" s="10" t="s">
        <v>22732</v>
      </c>
      <c r="F5544" s="25"/>
      <c r="G5544" s="25"/>
      <c r="H5544" s="15"/>
      <c r="I5544" s="15"/>
    </row>
    <row r="5545" ht="24" customHeight="1" spans="1:9">
      <c r="A5545" s="8" t="s">
        <v>35448</v>
      </c>
      <c r="B5545" s="22" t="s">
        <v>11319</v>
      </c>
      <c r="C5545" s="12" t="s">
        <v>175</v>
      </c>
      <c r="D5545" s="8" t="s">
        <v>35449</v>
      </c>
      <c r="E5545" s="10" t="s">
        <v>22732</v>
      </c>
      <c r="F5545" s="25"/>
      <c r="G5545" s="25"/>
      <c r="H5545" s="15"/>
      <c r="I5545" s="15"/>
    </row>
    <row r="5546" ht="24" customHeight="1" spans="1:9">
      <c r="A5546" s="8" t="s">
        <v>35450</v>
      </c>
      <c r="B5546" s="22" t="s">
        <v>11320</v>
      </c>
      <c r="C5546" s="12" t="s">
        <v>175</v>
      </c>
      <c r="D5546" s="8" t="s">
        <v>35451</v>
      </c>
      <c r="E5546" s="10" t="s">
        <v>22732</v>
      </c>
      <c r="F5546" s="25"/>
      <c r="G5546" s="25"/>
      <c r="H5546" s="15"/>
      <c r="I5546" s="15"/>
    </row>
    <row r="5547" ht="24" customHeight="1" spans="1:9">
      <c r="A5547" s="8" t="s">
        <v>35452</v>
      </c>
      <c r="B5547" s="22" t="s">
        <v>11321</v>
      </c>
      <c r="C5547" s="12" t="s">
        <v>175</v>
      </c>
      <c r="D5547" s="8" t="s">
        <v>35453</v>
      </c>
      <c r="E5547" s="10" t="s">
        <v>22732</v>
      </c>
      <c r="F5547" s="25"/>
      <c r="G5547" s="25"/>
      <c r="H5547" s="15"/>
      <c r="I5547" s="15"/>
    </row>
    <row r="5548" ht="24" customHeight="1" spans="1:9">
      <c r="A5548" s="8" t="s">
        <v>35454</v>
      </c>
      <c r="B5548" s="22" t="s">
        <v>35455</v>
      </c>
      <c r="C5548" s="12" t="s">
        <v>175</v>
      </c>
      <c r="D5548" s="8" t="s">
        <v>35456</v>
      </c>
      <c r="E5548" s="10" t="s">
        <v>22732</v>
      </c>
      <c r="F5548" s="25"/>
      <c r="G5548" s="25"/>
      <c r="H5548" s="15"/>
      <c r="I5548" s="15"/>
    </row>
    <row r="5549" ht="24" customHeight="1" spans="1:9">
      <c r="A5549" s="8" t="s">
        <v>35457</v>
      </c>
      <c r="B5549" s="22" t="s">
        <v>35458</v>
      </c>
      <c r="C5549" s="12" t="s">
        <v>175</v>
      </c>
      <c r="D5549" s="8" t="s">
        <v>35459</v>
      </c>
      <c r="E5549" s="10" t="s">
        <v>22732</v>
      </c>
      <c r="F5549" s="25"/>
      <c r="G5549" s="25"/>
      <c r="H5549" s="15"/>
      <c r="I5549" s="15"/>
    </row>
    <row r="5550" ht="24" customHeight="1" spans="1:9">
      <c r="A5550" s="8" t="s">
        <v>35460</v>
      </c>
      <c r="B5550" s="22" t="s">
        <v>35461</v>
      </c>
      <c r="C5550" s="12" t="s">
        <v>175</v>
      </c>
      <c r="D5550" s="8" t="s">
        <v>35462</v>
      </c>
      <c r="E5550" s="10" t="s">
        <v>22732</v>
      </c>
      <c r="F5550" s="25"/>
      <c r="G5550" s="25"/>
      <c r="H5550" s="15"/>
      <c r="I5550" s="15"/>
    </row>
    <row r="5551" ht="24" customHeight="1" spans="1:9">
      <c r="A5551" s="8" t="s">
        <v>35463</v>
      </c>
      <c r="B5551" s="22" t="s">
        <v>35464</v>
      </c>
      <c r="C5551" s="12" t="s">
        <v>175</v>
      </c>
      <c r="D5551" s="8" t="s">
        <v>35465</v>
      </c>
      <c r="E5551" s="10" t="s">
        <v>22732</v>
      </c>
      <c r="F5551" s="25"/>
      <c r="G5551" s="25"/>
      <c r="H5551" s="15"/>
      <c r="I5551" s="15"/>
    </row>
    <row r="5552" ht="24" customHeight="1" spans="1:9">
      <c r="A5552" s="8" t="s">
        <v>35466</v>
      </c>
      <c r="B5552" s="22" t="s">
        <v>35467</v>
      </c>
      <c r="C5552" s="12" t="s">
        <v>175</v>
      </c>
      <c r="D5552" s="8" t="s">
        <v>35468</v>
      </c>
      <c r="E5552" s="10" t="s">
        <v>22732</v>
      </c>
      <c r="F5552" s="25"/>
      <c r="G5552" s="25"/>
      <c r="H5552" s="15"/>
      <c r="I5552" s="15"/>
    </row>
    <row r="5553" ht="24" customHeight="1" spans="1:9">
      <c r="A5553" s="8" t="s">
        <v>35469</v>
      </c>
      <c r="B5553" s="22" t="s">
        <v>35470</v>
      </c>
      <c r="C5553" s="12" t="s">
        <v>175</v>
      </c>
      <c r="D5553" s="8" t="s">
        <v>35471</v>
      </c>
      <c r="E5553" s="10" t="s">
        <v>22732</v>
      </c>
      <c r="F5553" s="25"/>
      <c r="G5553" s="25"/>
      <c r="H5553" s="15"/>
      <c r="I5553" s="15"/>
    </row>
    <row r="5554" ht="24" customHeight="1" spans="1:9">
      <c r="A5554" s="8" t="s">
        <v>35472</v>
      </c>
      <c r="B5554" s="22" t="s">
        <v>35473</v>
      </c>
      <c r="C5554" s="12" t="s">
        <v>175</v>
      </c>
      <c r="D5554" s="8" t="s">
        <v>35474</v>
      </c>
      <c r="E5554" s="10" t="s">
        <v>22732</v>
      </c>
      <c r="F5554" s="25"/>
      <c r="G5554" s="25"/>
      <c r="H5554" s="15"/>
      <c r="I5554" s="15"/>
    </row>
    <row r="5555" ht="24" customHeight="1" spans="1:9">
      <c r="A5555" s="8" t="s">
        <v>35475</v>
      </c>
      <c r="B5555" s="22" t="s">
        <v>35476</v>
      </c>
      <c r="C5555" s="12" t="s">
        <v>175</v>
      </c>
      <c r="D5555" s="8" t="s">
        <v>35477</v>
      </c>
      <c r="E5555" s="10" t="s">
        <v>22732</v>
      </c>
      <c r="F5555" s="25"/>
      <c r="G5555" s="25"/>
      <c r="H5555" s="15"/>
      <c r="I5555" s="15"/>
    </row>
    <row r="5556" ht="24" customHeight="1" spans="1:9">
      <c r="A5556" s="8" t="s">
        <v>35478</v>
      </c>
      <c r="B5556" s="22" t="s">
        <v>35479</v>
      </c>
      <c r="C5556" s="12" t="s">
        <v>175</v>
      </c>
      <c r="D5556" s="8" t="s">
        <v>35480</v>
      </c>
      <c r="E5556" s="10" t="s">
        <v>22732</v>
      </c>
      <c r="F5556" s="25"/>
      <c r="G5556" s="25"/>
      <c r="H5556" s="15"/>
      <c r="I5556" s="15"/>
    </row>
    <row r="5557" ht="24" customHeight="1" spans="1:9">
      <c r="A5557" s="8" t="s">
        <v>35481</v>
      </c>
      <c r="B5557" s="22" t="s">
        <v>35482</v>
      </c>
      <c r="C5557" s="12" t="s">
        <v>175</v>
      </c>
      <c r="D5557" s="8" t="s">
        <v>35483</v>
      </c>
      <c r="E5557" s="10" t="s">
        <v>22732</v>
      </c>
      <c r="F5557" s="25"/>
      <c r="G5557" s="25"/>
      <c r="H5557" s="15"/>
      <c r="I5557" s="15"/>
    </row>
    <row r="5558" ht="24" customHeight="1" spans="1:9">
      <c r="A5558" s="8" t="s">
        <v>35484</v>
      </c>
      <c r="B5558" s="22" t="s">
        <v>35485</v>
      </c>
      <c r="C5558" s="12" t="s">
        <v>175</v>
      </c>
      <c r="D5558" s="8" t="s">
        <v>35486</v>
      </c>
      <c r="E5558" s="10" t="s">
        <v>22732</v>
      </c>
      <c r="F5558" s="25"/>
      <c r="G5558" s="25"/>
      <c r="H5558" s="15"/>
      <c r="I5558" s="15"/>
    </row>
    <row r="5559" ht="24" customHeight="1" spans="1:9">
      <c r="A5559" s="8" t="s">
        <v>35487</v>
      </c>
      <c r="B5559" s="22" t="s">
        <v>35488</v>
      </c>
      <c r="C5559" s="12" t="s">
        <v>175</v>
      </c>
      <c r="D5559" s="8" t="s">
        <v>35489</v>
      </c>
      <c r="E5559" s="10" t="s">
        <v>22732</v>
      </c>
      <c r="F5559" s="25"/>
      <c r="G5559" s="25"/>
      <c r="H5559" s="15"/>
      <c r="I5559" s="15"/>
    </row>
    <row r="5560" ht="24" customHeight="1" spans="1:9">
      <c r="A5560" s="8" t="s">
        <v>35490</v>
      </c>
      <c r="B5560" s="22" t="s">
        <v>35491</v>
      </c>
      <c r="C5560" s="12" t="s">
        <v>175</v>
      </c>
      <c r="D5560" s="8" t="s">
        <v>35303</v>
      </c>
      <c r="E5560" s="10" t="s">
        <v>22732</v>
      </c>
      <c r="F5560" s="25"/>
      <c r="G5560" s="25"/>
      <c r="H5560" s="15"/>
      <c r="I5560" s="15"/>
    </row>
    <row r="5561" ht="24" customHeight="1" spans="1:9">
      <c r="A5561" s="8" t="s">
        <v>35492</v>
      </c>
      <c r="B5561" s="22" t="s">
        <v>35493</v>
      </c>
      <c r="C5561" s="12" t="s">
        <v>175</v>
      </c>
      <c r="D5561" s="8" t="s">
        <v>35494</v>
      </c>
      <c r="E5561" s="10" t="s">
        <v>22732</v>
      </c>
      <c r="F5561" s="25"/>
      <c r="G5561" s="25"/>
      <c r="H5561" s="15"/>
      <c r="I5561" s="15"/>
    </row>
    <row r="5562" ht="24" customHeight="1" spans="1:9">
      <c r="A5562" s="8" t="s">
        <v>35495</v>
      </c>
      <c r="B5562" s="22" t="s">
        <v>35496</v>
      </c>
      <c r="C5562" s="12" t="s">
        <v>178</v>
      </c>
      <c r="D5562" s="8" t="s">
        <v>27853</v>
      </c>
      <c r="E5562" s="10" t="s">
        <v>22732</v>
      </c>
      <c r="F5562" s="25"/>
      <c r="G5562" s="25"/>
      <c r="H5562" s="15"/>
      <c r="I5562" s="15"/>
    </row>
    <row r="5563" ht="24" customHeight="1" spans="1:9">
      <c r="A5563" s="8" t="s">
        <v>35497</v>
      </c>
      <c r="B5563" s="22" t="s">
        <v>35498</v>
      </c>
      <c r="C5563" s="12" t="s">
        <v>178</v>
      </c>
      <c r="D5563" s="8" t="s">
        <v>28888</v>
      </c>
      <c r="E5563" s="10" t="s">
        <v>22732</v>
      </c>
      <c r="F5563" s="25"/>
      <c r="G5563" s="25"/>
      <c r="H5563" s="15"/>
      <c r="I5563" s="15"/>
    </row>
    <row r="5564" ht="24" customHeight="1" spans="1:9">
      <c r="A5564" s="8" t="s">
        <v>35499</v>
      </c>
      <c r="B5564" s="22" t="s">
        <v>35500</v>
      </c>
      <c r="C5564" s="12" t="s">
        <v>175</v>
      </c>
      <c r="D5564" s="8" t="s">
        <v>35501</v>
      </c>
      <c r="E5564" s="10" t="s">
        <v>22732</v>
      </c>
      <c r="F5564" s="25"/>
      <c r="G5564" s="25"/>
      <c r="H5564" s="15"/>
      <c r="I5564" s="15"/>
    </row>
    <row r="5565" ht="24" customHeight="1" spans="1:9">
      <c r="A5565" s="8" t="s">
        <v>35502</v>
      </c>
      <c r="B5565" s="22" t="s">
        <v>11339</v>
      </c>
      <c r="C5565" s="12" t="s">
        <v>175</v>
      </c>
      <c r="D5565" s="8" t="s">
        <v>35503</v>
      </c>
      <c r="E5565" s="10" t="s">
        <v>22732</v>
      </c>
      <c r="F5565" s="25"/>
      <c r="G5565" s="25"/>
      <c r="H5565" s="15"/>
      <c r="I5565" s="15"/>
    </row>
    <row r="5566" ht="24" customHeight="1" spans="1:9">
      <c r="A5566" s="8" t="s">
        <v>35504</v>
      </c>
      <c r="B5566" s="22" t="s">
        <v>11340</v>
      </c>
      <c r="C5566" s="12" t="s">
        <v>175</v>
      </c>
      <c r="D5566" s="8" t="s">
        <v>35505</v>
      </c>
      <c r="E5566" s="10" t="s">
        <v>22732</v>
      </c>
      <c r="F5566" s="25"/>
      <c r="G5566" s="25"/>
      <c r="H5566" s="15"/>
      <c r="I5566" s="15"/>
    </row>
    <row r="5567" ht="24" customHeight="1" spans="1:9">
      <c r="A5567" s="8" t="s">
        <v>35506</v>
      </c>
      <c r="B5567" s="22" t="s">
        <v>11341</v>
      </c>
      <c r="C5567" s="12" t="s">
        <v>175</v>
      </c>
      <c r="D5567" s="8" t="s">
        <v>35507</v>
      </c>
      <c r="E5567" s="10" t="s">
        <v>22732</v>
      </c>
      <c r="F5567" s="25"/>
      <c r="G5567" s="25"/>
      <c r="H5567" s="15"/>
      <c r="I5567" s="15"/>
    </row>
    <row r="5568" ht="24" customHeight="1" spans="1:9">
      <c r="A5568" s="8" t="s">
        <v>35508</v>
      </c>
      <c r="B5568" s="22" t="s">
        <v>11342</v>
      </c>
      <c r="C5568" s="12" t="s">
        <v>175</v>
      </c>
      <c r="D5568" s="8" t="s">
        <v>35509</v>
      </c>
      <c r="E5568" s="10" t="s">
        <v>22732</v>
      </c>
      <c r="F5568" s="25"/>
      <c r="G5568" s="25"/>
      <c r="H5568" s="15"/>
      <c r="I5568" s="15"/>
    </row>
    <row r="5569" ht="24" customHeight="1" spans="1:9">
      <c r="A5569" s="8" t="s">
        <v>35510</v>
      </c>
      <c r="B5569" s="22" t="s">
        <v>11343</v>
      </c>
      <c r="C5569" s="12" t="s">
        <v>175</v>
      </c>
      <c r="D5569" s="8" t="s">
        <v>35511</v>
      </c>
      <c r="E5569" s="10" t="s">
        <v>22732</v>
      </c>
      <c r="F5569" s="25"/>
      <c r="G5569" s="25"/>
      <c r="H5569" s="15"/>
      <c r="I5569" s="15"/>
    </row>
    <row r="5570" ht="24" customHeight="1" spans="1:9">
      <c r="A5570" s="8" t="s">
        <v>35512</v>
      </c>
      <c r="B5570" s="22" t="s">
        <v>11344</v>
      </c>
      <c r="C5570" s="12" t="s">
        <v>175</v>
      </c>
      <c r="D5570" s="8" t="s">
        <v>35513</v>
      </c>
      <c r="E5570" s="10" t="s">
        <v>22732</v>
      </c>
      <c r="F5570" s="25"/>
      <c r="G5570" s="25"/>
      <c r="H5570" s="15"/>
      <c r="I5570" s="15"/>
    </row>
    <row r="5571" ht="24" customHeight="1" spans="1:9">
      <c r="A5571" s="8" t="s">
        <v>35514</v>
      </c>
      <c r="B5571" s="22" t="s">
        <v>11352</v>
      </c>
      <c r="C5571" s="12" t="s">
        <v>175</v>
      </c>
      <c r="D5571" s="8" t="s">
        <v>35515</v>
      </c>
      <c r="E5571" s="10" t="s">
        <v>22732</v>
      </c>
      <c r="F5571" s="25"/>
      <c r="G5571" s="25"/>
      <c r="H5571" s="15"/>
      <c r="I5571" s="15"/>
    </row>
    <row r="5572" ht="24" customHeight="1" spans="1:9">
      <c r="A5572" s="8" t="s">
        <v>35516</v>
      </c>
      <c r="B5572" s="22" t="s">
        <v>11353</v>
      </c>
      <c r="C5572" s="12" t="s">
        <v>175</v>
      </c>
      <c r="D5572" s="8" t="s">
        <v>35517</v>
      </c>
      <c r="E5572" s="10" t="s">
        <v>22732</v>
      </c>
      <c r="F5572" s="25"/>
      <c r="G5572" s="25"/>
      <c r="H5572" s="15"/>
      <c r="I5572" s="15"/>
    </row>
    <row r="5573" ht="24" customHeight="1" spans="1:9">
      <c r="A5573" s="8" t="s">
        <v>35518</v>
      </c>
      <c r="B5573" s="22" t="s">
        <v>11354</v>
      </c>
      <c r="C5573" s="12" t="s">
        <v>175</v>
      </c>
      <c r="D5573" s="8" t="s">
        <v>35519</v>
      </c>
      <c r="E5573" s="10" t="s">
        <v>22732</v>
      </c>
      <c r="F5573" s="25"/>
      <c r="G5573" s="25"/>
      <c r="H5573" s="15"/>
      <c r="I5573" s="15"/>
    </row>
    <row r="5574" ht="24" customHeight="1" spans="1:9">
      <c r="A5574" s="8" t="s">
        <v>35520</v>
      </c>
      <c r="B5574" s="22" t="s">
        <v>35521</v>
      </c>
      <c r="C5574" s="12" t="s">
        <v>171</v>
      </c>
      <c r="D5574" s="8" t="s">
        <v>35522</v>
      </c>
      <c r="E5574" s="10" t="s">
        <v>22732</v>
      </c>
      <c r="F5574" s="25"/>
      <c r="G5574" s="25"/>
      <c r="H5574" s="15"/>
      <c r="I5574" s="15"/>
    </row>
    <row r="5575" ht="24" customHeight="1" spans="1:9">
      <c r="A5575" s="8" t="s">
        <v>35523</v>
      </c>
      <c r="B5575" s="22" t="s">
        <v>35524</v>
      </c>
      <c r="C5575" s="12" t="s">
        <v>171</v>
      </c>
      <c r="D5575" s="8" t="s">
        <v>35525</v>
      </c>
      <c r="E5575" s="10" t="s">
        <v>22732</v>
      </c>
      <c r="F5575" s="25"/>
      <c r="G5575" s="25"/>
      <c r="H5575" s="15"/>
      <c r="I5575" s="15"/>
    </row>
    <row r="5576" ht="24" customHeight="1" spans="1:9">
      <c r="A5576" s="8" t="s">
        <v>35526</v>
      </c>
      <c r="B5576" s="22" t="s">
        <v>35527</v>
      </c>
      <c r="C5576" s="12" t="s">
        <v>171</v>
      </c>
      <c r="D5576" s="8" t="s">
        <v>35528</v>
      </c>
      <c r="E5576" s="10" t="s">
        <v>22732</v>
      </c>
      <c r="F5576" s="25"/>
      <c r="G5576" s="25"/>
      <c r="H5576" s="15"/>
      <c r="I5576" s="15"/>
    </row>
    <row r="5577" ht="24" customHeight="1" spans="1:9">
      <c r="A5577" s="8" t="s">
        <v>35529</v>
      </c>
      <c r="B5577" s="22" t="s">
        <v>35530</v>
      </c>
      <c r="C5577" s="12" t="s">
        <v>171</v>
      </c>
      <c r="D5577" s="8" t="s">
        <v>35531</v>
      </c>
      <c r="E5577" s="10" t="s">
        <v>22732</v>
      </c>
      <c r="F5577" s="25"/>
      <c r="G5577" s="25"/>
      <c r="H5577" s="15"/>
      <c r="I5577" s="15"/>
    </row>
    <row r="5578" ht="24" customHeight="1" spans="1:9">
      <c r="A5578" s="8" t="s">
        <v>35532</v>
      </c>
      <c r="B5578" s="22" t="s">
        <v>11355</v>
      </c>
      <c r="C5578" s="12" t="s">
        <v>175</v>
      </c>
      <c r="D5578" s="8" t="s">
        <v>35533</v>
      </c>
      <c r="E5578" s="10" t="s">
        <v>22732</v>
      </c>
      <c r="F5578" s="25"/>
      <c r="G5578" s="25"/>
      <c r="H5578" s="15"/>
      <c r="I5578" s="15"/>
    </row>
    <row r="5579" ht="36" customHeight="1" spans="1:9">
      <c r="A5579" s="8" t="s">
        <v>35534</v>
      </c>
      <c r="B5579" s="22" t="s">
        <v>35535</v>
      </c>
      <c r="C5579" s="12" t="s">
        <v>175</v>
      </c>
      <c r="D5579" s="8" t="s">
        <v>35536</v>
      </c>
      <c r="E5579" s="10" t="s">
        <v>22732</v>
      </c>
      <c r="F5579" s="25"/>
      <c r="G5579" s="25"/>
      <c r="H5579" s="15"/>
      <c r="I5579" s="15"/>
    </row>
    <row r="5580" ht="24" customHeight="1" spans="1:9">
      <c r="A5580" s="8" t="s">
        <v>35537</v>
      </c>
      <c r="B5580" s="22" t="s">
        <v>11356</v>
      </c>
      <c r="C5580" s="12" t="s">
        <v>175</v>
      </c>
      <c r="D5580" s="8" t="s">
        <v>35538</v>
      </c>
      <c r="E5580" s="10" t="s">
        <v>22732</v>
      </c>
      <c r="F5580" s="25"/>
      <c r="G5580" s="25"/>
      <c r="H5580" s="15"/>
      <c r="I5580" s="15"/>
    </row>
    <row r="5581" ht="24" customHeight="1" spans="1:9">
      <c r="A5581" s="8" t="s">
        <v>35539</v>
      </c>
      <c r="B5581" s="22" t="s">
        <v>11357</v>
      </c>
      <c r="C5581" s="12" t="s">
        <v>175</v>
      </c>
      <c r="D5581" s="8" t="s">
        <v>35540</v>
      </c>
      <c r="E5581" s="10" t="s">
        <v>22732</v>
      </c>
      <c r="F5581" s="25"/>
      <c r="G5581" s="25"/>
      <c r="H5581" s="15"/>
      <c r="I5581" s="15"/>
    </row>
    <row r="5582" ht="36" customHeight="1" spans="1:9">
      <c r="A5582" s="8" t="s">
        <v>35541</v>
      </c>
      <c r="B5582" s="22" t="s">
        <v>35542</v>
      </c>
      <c r="C5582" s="12" t="s">
        <v>175</v>
      </c>
      <c r="D5582" s="8" t="s">
        <v>24381</v>
      </c>
      <c r="E5582" s="10" t="s">
        <v>22732</v>
      </c>
      <c r="F5582" s="25"/>
      <c r="G5582" s="25"/>
      <c r="H5582" s="15"/>
      <c r="I5582" s="15"/>
    </row>
    <row r="5583" ht="24" customHeight="1" spans="1:9">
      <c r="A5583" s="8" t="s">
        <v>35543</v>
      </c>
      <c r="B5583" s="22" t="s">
        <v>11358</v>
      </c>
      <c r="C5583" s="12" t="s">
        <v>175</v>
      </c>
      <c r="D5583" s="8" t="s">
        <v>35544</v>
      </c>
      <c r="E5583" s="10" t="s">
        <v>22732</v>
      </c>
      <c r="F5583" s="25"/>
      <c r="G5583" s="25"/>
      <c r="H5583" s="15"/>
      <c r="I5583" s="15"/>
    </row>
    <row r="5584" ht="24" customHeight="1" spans="1:9">
      <c r="A5584" s="8" t="s">
        <v>35545</v>
      </c>
      <c r="B5584" s="22" t="s">
        <v>11359</v>
      </c>
      <c r="C5584" s="12" t="s">
        <v>175</v>
      </c>
      <c r="D5584" s="8" t="s">
        <v>31954</v>
      </c>
      <c r="E5584" s="10" t="s">
        <v>22732</v>
      </c>
      <c r="F5584" s="25"/>
      <c r="G5584" s="25"/>
      <c r="H5584" s="15"/>
      <c r="I5584" s="15"/>
    </row>
    <row r="5585" ht="24" customHeight="1" spans="1:9">
      <c r="A5585" s="8" t="s">
        <v>35546</v>
      </c>
      <c r="B5585" s="22" t="s">
        <v>11360</v>
      </c>
      <c r="C5585" s="12" t="s">
        <v>171</v>
      </c>
      <c r="D5585" s="8" t="s">
        <v>35547</v>
      </c>
      <c r="E5585" s="10" t="s">
        <v>22732</v>
      </c>
      <c r="F5585" s="25"/>
      <c r="G5585" s="25"/>
      <c r="H5585" s="15"/>
      <c r="I5585" s="15"/>
    </row>
    <row r="5586" ht="24" customHeight="1" spans="1:9">
      <c r="A5586" s="8" t="s">
        <v>35548</v>
      </c>
      <c r="B5586" s="22" t="s">
        <v>11361</v>
      </c>
      <c r="C5586" s="12" t="s">
        <v>171</v>
      </c>
      <c r="D5586" s="8" t="s">
        <v>35549</v>
      </c>
      <c r="E5586" s="10" t="s">
        <v>22732</v>
      </c>
      <c r="F5586" s="25"/>
      <c r="G5586" s="25"/>
      <c r="H5586" s="15"/>
      <c r="I5586" s="15"/>
    </row>
    <row r="5587" ht="24" customHeight="1" spans="1:9">
      <c r="A5587" s="8" t="s">
        <v>35550</v>
      </c>
      <c r="B5587" s="22" t="s">
        <v>11362</v>
      </c>
      <c r="C5587" s="12" t="s">
        <v>171</v>
      </c>
      <c r="D5587" s="8" t="s">
        <v>35551</v>
      </c>
      <c r="E5587" s="10" t="s">
        <v>22732</v>
      </c>
      <c r="F5587" s="25"/>
      <c r="G5587" s="25"/>
      <c r="H5587" s="15"/>
      <c r="I5587" s="15"/>
    </row>
    <row r="5588" ht="24" customHeight="1" spans="1:9">
      <c r="A5588" s="8" t="s">
        <v>35552</v>
      </c>
      <c r="B5588" s="22" t="s">
        <v>11363</v>
      </c>
      <c r="C5588" s="12" t="s">
        <v>171</v>
      </c>
      <c r="D5588" s="8" t="s">
        <v>35553</v>
      </c>
      <c r="E5588" s="10" t="s">
        <v>22732</v>
      </c>
      <c r="F5588" s="25"/>
      <c r="G5588" s="25"/>
      <c r="H5588" s="15"/>
      <c r="I5588" s="15"/>
    </row>
    <row r="5589" ht="24" customHeight="1" spans="1:9">
      <c r="A5589" s="8" t="s">
        <v>35554</v>
      </c>
      <c r="B5589" s="22" t="s">
        <v>11364</v>
      </c>
      <c r="C5589" s="12" t="s">
        <v>171</v>
      </c>
      <c r="D5589" s="8" t="s">
        <v>35555</v>
      </c>
      <c r="E5589" s="10" t="s">
        <v>22732</v>
      </c>
      <c r="F5589" s="25"/>
      <c r="G5589" s="25"/>
      <c r="H5589" s="15"/>
      <c r="I5589" s="15"/>
    </row>
    <row r="5590" ht="24" customHeight="1" spans="1:9">
      <c r="A5590" s="8" t="s">
        <v>35556</v>
      </c>
      <c r="B5590" s="22" t="s">
        <v>11365</v>
      </c>
      <c r="C5590" s="12" t="s">
        <v>171</v>
      </c>
      <c r="D5590" s="8" t="s">
        <v>35557</v>
      </c>
      <c r="E5590" s="10" t="s">
        <v>22732</v>
      </c>
      <c r="F5590" s="25"/>
      <c r="G5590" s="25"/>
      <c r="H5590" s="15"/>
      <c r="I5590" s="15"/>
    </row>
    <row r="5591" ht="24" customHeight="1" spans="1:9">
      <c r="A5591" s="8" t="s">
        <v>35558</v>
      </c>
      <c r="B5591" s="22" t="s">
        <v>11366</v>
      </c>
      <c r="C5591" s="12" t="s">
        <v>171</v>
      </c>
      <c r="D5591" s="8" t="s">
        <v>35559</v>
      </c>
      <c r="E5591" s="10" t="s">
        <v>22732</v>
      </c>
      <c r="F5591" s="25"/>
      <c r="G5591" s="25"/>
      <c r="H5591" s="15"/>
      <c r="I5591" s="15"/>
    </row>
    <row r="5592" ht="24" customHeight="1" spans="1:9">
      <c r="A5592" s="8" t="s">
        <v>35560</v>
      </c>
      <c r="B5592" s="22" t="s">
        <v>11367</v>
      </c>
      <c r="C5592" s="12" t="s">
        <v>171</v>
      </c>
      <c r="D5592" s="8" t="s">
        <v>35561</v>
      </c>
      <c r="E5592" s="10" t="s">
        <v>22732</v>
      </c>
      <c r="F5592" s="25"/>
      <c r="G5592" s="25"/>
      <c r="H5592" s="15"/>
      <c r="I5592" s="15"/>
    </row>
    <row r="5593" ht="24" customHeight="1" spans="1:9">
      <c r="A5593" s="8" t="s">
        <v>35562</v>
      </c>
      <c r="B5593" s="22" t="s">
        <v>11368</v>
      </c>
      <c r="C5593" s="12" t="s">
        <v>171</v>
      </c>
      <c r="D5593" s="8" t="s">
        <v>35563</v>
      </c>
      <c r="E5593" s="10" t="s">
        <v>22732</v>
      </c>
      <c r="F5593" s="25"/>
      <c r="G5593" s="25"/>
      <c r="H5593" s="15"/>
      <c r="I5593" s="15"/>
    </row>
    <row r="5594" ht="24" customHeight="1" spans="1:9">
      <c r="A5594" s="8" t="s">
        <v>35564</v>
      </c>
      <c r="B5594" s="22" t="s">
        <v>11369</v>
      </c>
      <c r="C5594" s="12" t="s">
        <v>171</v>
      </c>
      <c r="D5594" s="8" t="s">
        <v>35565</v>
      </c>
      <c r="E5594" s="10" t="s">
        <v>22732</v>
      </c>
      <c r="F5594" s="25"/>
      <c r="G5594" s="25"/>
      <c r="H5594" s="15"/>
      <c r="I5594" s="15"/>
    </row>
    <row r="5595" ht="24" customHeight="1" spans="1:9">
      <c r="A5595" s="8" t="s">
        <v>35566</v>
      </c>
      <c r="B5595" s="22" t="s">
        <v>11370</v>
      </c>
      <c r="C5595" s="12" t="s">
        <v>171</v>
      </c>
      <c r="D5595" s="8" t="s">
        <v>35567</v>
      </c>
      <c r="E5595" s="10" t="s">
        <v>22732</v>
      </c>
      <c r="F5595" s="25"/>
      <c r="G5595" s="25"/>
      <c r="H5595" s="15"/>
      <c r="I5595" s="15"/>
    </row>
    <row r="5596" ht="24" customHeight="1" spans="1:9">
      <c r="A5596" s="8" t="s">
        <v>35568</v>
      </c>
      <c r="B5596" s="22" t="s">
        <v>11371</v>
      </c>
      <c r="C5596" s="12" t="s">
        <v>171</v>
      </c>
      <c r="D5596" s="8" t="s">
        <v>35569</v>
      </c>
      <c r="E5596" s="10" t="s">
        <v>22732</v>
      </c>
      <c r="F5596" s="25"/>
      <c r="G5596" s="25"/>
      <c r="H5596" s="15"/>
      <c r="I5596" s="15"/>
    </row>
    <row r="5597" ht="24" customHeight="1" spans="1:9">
      <c r="A5597" s="8" t="s">
        <v>35570</v>
      </c>
      <c r="B5597" s="22" t="s">
        <v>11372</v>
      </c>
      <c r="C5597" s="12" t="s">
        <v>171</v>
      </c>
      <c r="D5597" s="8" t="s">
        <v>35571</v>
      </c>
      <c r="E5597" s="10" t="s">
        <v>22732</v>
      </c>
      <c r="F5597" s="25"/>
      <c r="G5597" s="25"/>
      <c r="H5597" s="15"/>
      <c r="I5597" s="15"/>
    </row>
    <row r="5598" ht="24" customHeight="1" spans="1:9">
      <c r="A5598" s="8" t="s">
        <v>35572</v>
      </c>
      <c r="B5598" s="22" t="s">
        <v>11373</v>
      </c>
      <c r="C5598" s="12" t="s">
        <v>171</v>
      </c>
      <c r="D5598" s="8" t="s">
        <v>35573</v>
      </c>
      <c r="E5598" s="10" t="s">
        <v>22732</v>
      </c>
      <c r="F5598" s="25"/>
      <c r="G5598" s="25"/>
      <c r="H5598" s="15"/>
      <c r="I5598" s="15"/>
    </row>
    <row r="5599" ht="24" customHeight="1" spans="1:9">
      <c r="A5599" s="8" t="s">
        <v>35574</v>
      </c>
      <c r="B5599" s="22" t="s">
        <v>11374</v>
      </c>
      <c r="C5599" s="12" t="s">
        <v>171</v>
      </c>
      <c r="D5599" s="8" t="s">
        <v>30942</v>
      </c>
      <c r="E5599" s="10" t="s">
        <v>22732</v>
      </c>
      <c r="F5599" s="25"/>
      <c r="G5599" s="25"/>
      <c r="H5599" s="15"/>
      <c r="I5599" s="15"/>
    </row>
    <row r="5600" ht="24" customHeight="1" spans="1:9">
      <c r="A5600" s="8" t="s">
        <v>35575</v>
      </c>
      <c r="B5600" s="22" t="s">
        <v>11375</v>
      </c>
      <c r="C5600" s="12" t="s">
        <v>171</v>
      </c>
      <c r="D5600" s="8" t="s">
        <v>35576</v>
      </c>
      <c r="E5600" s="10" t="s">
        <v>22732</v>
      </c>
      <c r="F5600" s="25"/>
      <c r="G5600" s="25"/>
      <c r="H5600" s="15"/>
      <c r="I5600" s="15"/>
    </row>
    <row r="5601" ht="24" customHeight="1" spans="1:9">
      <c r="A5601" s="8" t="s">
        <v>35577</v>
      </c>
      <c r="B5601" s="22" t="s">
        <v>11376</v>
      </c>
      <c r="C5601" s="12" t="s">
        <v>171</v>
      </c>
      <c r="D5601" s="8" t="s">
        <v>35578</v>
      </c>
      <c r="E5601" s="10" t="s">
        <v>22732</v>
      </c>
      <c r="F5601" s="25"/>
      <c r="G5601" s="25"/>
      <c r="H5601" s="15"/>
      <c r="I5601" s="15"/>
    </row>
    <row r="5602" ht="24" customHeight="1" spans="1:9">
      <c r="A5602" s="8" t="s">
        <v>35579</v>
      </c>
      <c r="B5602" s="22" t="s">
        <v>11377</v>
      </c>
      <c r="C5602" s="12" t="s">
        <v>171</v>
      </c>
      <c r="D5602" s="8" t="s">
        <v>35580</v>
      </c>
      <c r="E5602" s="10" t="s">
        <v>22732</v>
      </c>
      <c r="F5602" s="25"/>
      <c r="G5602" s="25"/>
      <c r="H5602" s="15"/>
      <c r="I5602" s="15"/>
    </row>
    <row r="5603" ht="24" customHeight="1" spans="1:9">
      <c r="A5603" s="8" t="s">
        <v>35581</v>
      </c>
      <c r="B5603" s="22" t="s">
        <v>11378</v>
      </c>
      <c r="C5603" s="12" t="s">
        <v>171</v>
      </c>
      <c r="D5603" s="8" t="s">
        <v>35582</v>
      </c>
      <c r="E5603" s="10" t="s">
        <v>22732</v>
      </c>
      <c r="F5603" s="25"/>
      <c r="G5603" s="25"/>
      <c r="H5603" s="15"/>
      <c r="I5603" s="15"/>
    </row>
    <row r="5604" ht="24" customHeight="1" spans="1:9">
      <c r="A5604" s="8" t="s">
        <v>35583</v>
      </c>
      <c r="B5604" s="22" t="s">
        <v>11379</v>
      </c>
      <c r="C5604" s="12" t="s">
        <v>171</v>
      </c>
      <c r="D5604" s="8" t="s">
        <v>24038</v>
      </c>
      <c r="E5604" s="10" t="s">
        <v>22732</v>
      </c>
      <c r="F5604" s="25"/>
      <c r="G5604" s="25"/>
      <c r="H5604" s="15"/>
      <c r="I5604" s="15"/>
    </row>
    <row r="5605" ht="24" customHeight="1" spans="1:9">
      <c r="A5605" s="8" t="s">
        <v>35584</v>
      </c>
      <c r="B5605" s="22" t="s">
        <v>11380</v>
      </c>
      <c r="C5605" s="12" t="s">
        <v>171</v>
      </c>
      <c r="D5605" s="8" t="s">
        <v>35585</v>
      </c>
      <c r="E5605" s="10" t="s">
        <v>22732</v>
      </c>
      <c r="F5605" s="25"/>
      <c r="G5605" s="25"/>
      <c r="H5605" s="15"/>
      <c r="I5605" s="15"/>
    </row>
    <row r="5606" ht="24" customHeight="1" spans="1:9">
      <c r="A5606" s="8" t="s">
        <v>35586</v>
      </c>
      <c r="B5606" s="22" t="s">
        <v>11381</v>
      </c>
      <c r="C5606" s="12" t="s">
        <v>171</v>
      </c>
      <c r="D5606" s="8" t="s">
        <v>35587</v>
      </c>
      <c r="E5606" s="10" t="s">
        <v>22732</v>
      </c>
      <c r="F5606" s="25"/>
      <c r="G5606" s="25"/>
      <c r="H5606" s="15"/>
      <c r="I5606" s="15"/>
    </row>
    <row r="5607" ht="24" customHeight="1" spans="1:9">
      <c r="A5607" s="8" t="s">
        <v>35588</v>
      </c>
      <c r="B5607" s="22" t="s">
        <v>11382</v>
      </c>
      <c r="C5607" s="12" t="s">
        <v>171</v>
      </c>
      <c r="D5607" s="8" t="s">
        <v>35589</v>
      </c>
      <c r="E5607" s="10" t="s">
        <v>22732</v>
      </c>
      <c r="F5607" s="25"/>
      <c r="G5607" s="25"/>
      <c r="H5607" s="15"/>
      <c r="I5607" s="15"/>
    </row>
    <row r="5608" ht="24" customHeight="1" spans="1:9">
      <c r="A5608" s="8" t="s">
        <v>35590</v>
      </c>
      <c r="B5608" s="22" t="s">
        <v>11383</v>
      </c>
      <c r="C5608" s="12" t="s">
        <v>171</v>
      </c>
      <c r="D5608" s="8" t="s">
        <v>35591</v>
      </c>
      <c r="E5608" s="10" t="s">
        <v>22732</v>
      </c>
      <c r="F5608" s="25"/>
      <c r="G5608" s="25"/>
      <c r="H5608" s="15"/>
      <c r="I5608" s="15"/>
    </row>
    <row r="5609" ht="24" customHeight="1" spans="1:9">
      <c r="A5609" s="8" t="s">
        <v>35592</v>
      </c>
      <c r="B5609" s="22" t="s">
        <v>11384</v>
      </c>
      <c r="C5609" s="12" t="s">
        <v>171</v>
      </c>
      <c r="D5609" s="8" t="s">
        <v>35593</v>
      </c>
      <c r="E5609" s="10" t="s">
        <v>22732</v>
      </c>
      <c r="F5609" s="25"/>
      <c r="G5609" s="25"/>
      <c r="H5609" s="15"/>
      <c r="I5609" s="15"/>
    </row>
    <row r="5610" ht="24" customHeight="1" spans="1:9">
      <c r="A5610" s="8" t="s">
        <v>35594</v>
      </c>
      <c r="B5610" s="22" t="s">
        <v>11385</v>
      </c>
      <c r="C5610" s="12" t="s">
        <v>171</v>
      </c>
      <c r="D5610" s="8" t="s">
        <v>35595</v>
      </c>
      <c r="E5610" s="10" t="s">
        <v>22732</v>
      </c>
      <c r="F5610" s="25"/>
      <c r="G5610" s="25"/>
      <c r="H5610" s="15"/>
      <c r="I5610" s="15"/>
    </row>
    <row r="5611" ht="24" customHeight="1" spans="1:9">
      <c r="A5611" s="8" t="s">
        <v>35596</v>
      </c>
      <c r="B5611" s="22" t="s">
        <v>11386</v>
      </c>
      <c r="C5611" s="12" t="s">
        <v>171</v>
      </c>
      <c r="D5611" s="8" t="s">
        <v>35597</v>
      </c>
      <c r="E5611" s="10" t="s">
        <v>22732</v>
      </c>
      <c r="F5611" s="25"/>
      <c r="G5611" s="25"/>
      <c r="H5611" s="15"/>
      <c r="I5611" s="15"/>
    </row>
    <row r="5612" ht="24" customHeight="1" spans="1:9">
      <c r="A5612" s="8" t="s">
        <v>35598</v>
      </c>
      <c r="B5612" s="22" t="s">
        <v>11387</v>
      </c>
      <c r="C5612" s="12" t="s">
        <v>171</v>
      </c>
      <c r="D5612" s="8" t="s">
        <v>35599</v>
      </c>
      <c r="E5612" s="10" t="s">
        <v>22732</v>
      </c>
      <c r="F5612" s="25"/>
      <c r="G5612" s="25"/>
      <c r="H5612" s="15"/>
      <c r="I5612" s="15"/>
    </row>
    <row r="5613" ht="24" customHeight="1" spans="1:9">
      <c r="A5613" s="8" t="s">
        <v>35600</v>
      </c>
      <c r="B5613" s="22" t="s">
        <v>11388</v>
      </c>
      <c r="C5613" s="12" t="s">
        <v>175</v>
      </c>
      <c r="D5613" s="8" t="s">
        <v>29508</v>
      </c>
      <c r="E5613" s="10" t="s">
        <v>22732</v>
      </c>
      <c r="F5613" s="25"/>
      <c r="G5613" s="25"/>
      <c r="H5613" s="15"/>
      <c r="I5613" s="15"/>
    </row>
    <row r="5614" ht="24" customHeight="1" spans="1:9">
      <c r="A5614" s="8" t="s">
        <v>35601</v>
      </c>
      <c r="B5614" s="22" t="s">
        <v>35602</v>
      </c>
      <c r="C5614" s="12" t="s">
        <v>175</v>
      </c>
      <c r="D5614" s="8" t="s">
        <v>35603</v>
      </c>
      <c r="E5614" s="10" t="s">
        <v>22732</v>
      </c>
      <c r="F5614" s="25"/>
      <c r="G5614" s="25"/>
      <c r="H5614" s="15"/>
      <c r="I5614" s="15"/>
    </row>
    <row r="5615" ht="24" customHeight="1" spans="1:9">
      <c r="A5615" s="8" t="s">
        <v>35604</v>
      </c>
      <c r="B5615" s="22" t="s">
        <v>11389</v>
      </c>
      <c r="C5615" s="12" t="s">
        <v>175</v>
      </c>
      <c r="D5615" s="8" t="s">
        <v>35605</v>
      </c>
      <c r="E5615" s="10" t="s">
        <v>22732</v>
      </c>
      <c r="F5615" s="25"/>
      <c r="G5615" s="25"/>
      <c r="H5615" s="15"/>
      <c r="I5615" s="15"/>
    </row>
    <row r="5616" ht="24" customHeight="1" spans="1:9">
      <c r="A5616" s="8" t="s">
        <v>35606</v>
      </c>
      <c r="B5616" s="22" t="s">
        <v>11390</v>
      </c>
      <c r="C5616" s="12" t="s">
        <v>175</v>
      </c>
      <c r="D5616" s="8" t="s">
        <v>35607</v>
      </c>
      <c r="E5616" s="10" t="s">
        <v>22732</v>
      </c>
      <c r="F5616" s="25"/>
      <c r="G5616" s="25"/>
      <c r="H5616" s="15"/>
      <c r="I5616" s="15"/>
    </row>
    <row r="5617" ht="24" customHeight="1" spans="1:9">
      <c r="A5617" s="8" t="s">
        <v>35608</v>
      </c>
      <c r="B5617" s="22" t="s">
        <v>35609</v>
      </c>
      <c r="C5617" s="12" t="s">
        <v>175</v>
      </c>
      <c r="D5617" s="8" t="s">
        <v>35610</v>
      </c>
      <c r="E5617" s="10" t="s">
        <v>22732</v>
      </c>
      <c r="F5617" s="25"/>
      <c r="G5617" s="25"/>
      <c r="H5617" s="15"/>
      <c r="I5617" s="15"/>
    </row>
    <row r="5618" ht="24" customHeight="1" spans="1:9">
      <c r="A5618" s="8" t="s">
        <v>35611</v>
      </c>
      <c r="B5618" s="22" t="s">
        <v>11391</v>
      </c>
      <c r="C5618" s="12" t="s">
        <v>175</v>
      </c>
      <c r="D5618" s="8" t="s">
        <v>35612</v>
      </c>
      <c r="E5618" s="10" t="s">
        <v>22732</v>
      </c>
      <c r="F5618" s="25"/>
      <c r="G5618" s="25"/>
      <c r="H5618" s="15"/>
      <c r="I5618" s="15"/>
    </row>
    <row r="5619" ht="24" customHeight="1" spans="1:9">
      <c r="A5619" s="8" t="s">
        <v>35613</v>
      </c>
      <c r="B5619" s="22" t="s">
        <v>11392</v>
      </c>
      <c r="C5619" s="12" t="s">
        <v>175</v>
      </c>
      <c r="D5619" s="8" t="s">
        <v>31902</v>
      </c>
      <c r="E5619" s="10" t="s">
        <v>22732</v>
      </c>
      <c r="F5619" s="25"/>
      <c r="G5619" s="25"/>
      <c r="H5619" s="15"/>
      <c r="I5619" s="15"/>
    </row>
    <row r="5620" ht="24" customHeight="1" spans="1:9">
      <c r="A5620" s="8" t="s">
        <v>35614</v>
      </c>
      <c r="B5620" s="22" t="s">
        <v>11393</v>
      </c>
      <c r="C5620" s="12" t="s">
        <v>175</v>
      </c>
      <c r="D5620" s="8" t="s">
        <v>35615</v>
      </c>
      <c r="E5620" s="10" t="s">
        <v>22732</v>
      </c>
      <c r="F5620" s="25"/>
      <c r="G5620" s="25"/>
      <c r="H5620" s="15"/>
      <c r="I5620" s="15"/>
    </row>
    <row r="5621" ht="24" customHeight="1" spans="1:9">
      <c r="A5621" s="8" t="s">
        <v>35616</v>
      </c>
      <c r="B5621" s="22" t="s">
        <v>11394</v>
      </c>
      <c r="C5621" s="12" t="s">
        <v>175</v>
      </c>
      <c r="D5621" s="8" t="s">
        <v>25555</v>
      </c>
      <c r="E5621" s="10" t="s">
        <v>22732</v>
      </c>
      <c r="F5621" s="25"/>
      <c r="G5621" s="25"/>
      <c r="H5621" s="15"/>
      <c r="I5621" s="15"/>
    </row>
    <row r="5622" ht="24" customHeight="1" spans="1:9">
      <c r="A5622" s="8" t="s">
        <v>35617</v>
      </c>
      <c r="B5622" s="22" t="s">
        <v>11395</v>
      </c>
      <c r="C5622" s="12" t="s">
        <v>175</v>
      </c>
      <c r="D5622" s="8" t="s">
        <v>35618</v>
      </c>
      <c r="E5622" s="10" t="s">
        <v>22732</v>
      </c>
      <c r="F5622" s="25"/>
      <c r="G5622" s="25"/>
      <c r="H5622" s="15"/>
      <c r="I5622" s="15"/>
    </row>
    <row r="5623" ht="24" customHeight="1" spans="1:9">
      <c r="A5623" s="8" t="s">
        <v>35619</v>
      </c>
      <c r="B5623" s="22" t="s">
        <v>11396</v>
      </c>
      <c r="C5623" s="12" t="s">
        <v>175</v>
      </c>
      <c r="D5623" s="8" t="s">
        <v>35620</v>
      </c>
      <c r="E5623" s="10" t="s">
        <v>22732</v>
      </c>
      <c r="F5623" s="25"/>
      <c r="G5623" s="25"/>
      <c r="H5623" s="15"/>
      <c r="I5623" s="15"/>
    </row>
    <row r="5624" ht="24" customHeight="1" spans="1:9">
      <c r="A5624" s="8" t="s">
        <v>35621</v>
      </c>
      <c r="B5624" s="22" t="s">
        <v>11397</v>
      </c>
      <c r="C5624" s="12" t="s">
        <v>175</v>
      </c>
      <c r="D5624" s="8" t="s">
        <v>24263</v>
      </c>
      <c r="E5624" s="10" t="s">
        <v>22732</v>
      </c>
      <c r="F5624" s="25"/>
      <c r="G5624" s="25"/>
      <c r="H5624" s="15"/>
      <c r="I5624" s="15"/>
    </row>
    <row r="5625" ht="24" customHeight="1" spans="1:9">
      <c r="A5625" s="8" t="s">
        <v>35622</v>
      </c>
      <c r="B5625" s="22" t="s">
        <v>11398</v>
      </c>
      <c r="C5625" s="12" t="s">
        <v>175</v>
      </c>
      <c r="D5625" s="8" t="s">
        <v>35623</v>
      </c>
      <c r="E5625" s="10" t="s">
        <v>22732</v>
      </c>
      <c r="F5625" s="25"/>
      <c r="G5625" s="25"/>
      <c r="H5625" s="15"/>
      <c r="I5625" s="15"/>
    </row>
    <row r="5626" ht="24" customHeight="1" spans="1:9">
      <c r="A5626" s="8" t="s">
        <v>35624</v>
      </c>
      <c r="B5626" s="22" t="s">
        <v>11399</v>
      </c>
      <c r="C5626" s="12" t="s">
        <v>175</v>
      </c>
      <c r="D5626" s="8" t="s">
        <v>35625</v>
      </c>
      <c r="E5626" s="10" t="s">
        <v>22732</v>
      </c>
      <c r="F5626" s="25"/>
      <c r="G5626" s="25"/>
      <c r="H5626" s="15"/>
      <c r="I5626" s="15"/>
    </row>
    <row r="5627" ht="24" customHeight="1" spans="1:9">
      <c r="A5627" s="8" t="s">
        <v>35626</v>
      </c>
      <c r="B5627" s="22" t="s">
        <v>11400</v>
      </c>
      <c r="C5627" s="12" t="s">
        <v>175</v>
      </c>
      <c r="D5627" s="8" t="s">
        <v>35627</v>
      </c>
      <c r="E5627" s="10" t="s">
        <v>22732</v>
      </c>
      <c r="F5627" s="25"/>
      <c r="G5627" s="25"/>
      <c r="H5627" s="15"/>
      <c r="I5627" s="15"/>
    </row>
    <row r="5628" ht="24" customHeight="1" spans="1:9">
      <c r="A5628" s="8" t="s">
        <v>35628</v>
      </c>
      <c r="B5628" s="22" t="s">
        <v>11401</v>
      </c>
      <c r="C5628" s="12" t="s">
        <v>175</v>
      </c>
      <c r="D5628" s="8" t="s">
        <v>23085</v>
      </c>
      <c r="E5628" s="10" t="s">
        <v>22732</v>
      </c>
      <c r="F5628" s="25"/>
      <c r="G5628" s="25"/>
      <c r="H5628" s="15"/>
      <c r="I5628" s="15"/>
    </row>
    <row r="5629" ht="24" customHeight="1" spans="1:9">
      <c r="A5629" s="8" t="s">
        <v>35629</v>
      </c>
      <c r="B5629" s="22" t="s">
        <v>11402</v>
      </c>
      <c r="C5629" s="12" t="s">
        <v>175</v>
      </c>
      <c r="D5629" s="8" t="s">
        <v>35630</v>
      </c>
      <c r="E5629" s="10" t="s">
        <v>22732</v>
      </c>
      <c r="F5629" s="25"/>
      <c r="G5629" s="25"/>
      <c r="H5629" s="15"/>
      <c r="I5629" s="15"/>
    </row>
    <row r="5630" ht="24" customHeight="1" spans="1:9">
      <c r="A5630" s="8" t="s">
        <v>35631</v>
      </c>
      <c r="B5630" s="22" t="s">
        <v>11403</v>
      </c>
      <c r="C5630" s="12" t="s">
        <v>175</v>
      </c>
      <c r="D5630" s="8" t="s">
        <v>30713</v>
      </c>
      <c r="E5630" s="10" t="s">
        <v>22732</v>
      </c>
      <c r="F5630" s="25"/>
      <c r="G5630" s="25"/>
      <c r="H5630" s="15"/>
      <c r="I5630" s="15"/>
    </row>
    <row r="5631" ht="24" customHeight="1" spans="1:9">
      <c r="A5631" s="8" t="s">
        <v>35632</v>
      </c>
      <c r="B5631" s="22" t="s">
        <v>11404</v>
      </c>
      <c r="C5631" s="12" t="s">
        <v>175</v>
      </c>
      <c r="D5631" s="8" t="s">
        <v>35633</v>
      </c>
      <c r="E5631" s="10" t="s">
        <v>22732</v>
      </c>
      <c r="F5631" s="25"/>
      <c r="G5631" s="25"/>
      <c r="H5631" s="15"/>
      <c r="I5631" s="15"/>
    </row>
    <row r="5632" ht="24" customHeight="1" spans="1:9">
      <c r="A5632" s="8" t="s">
        <v>35634</v>
      </c>
      <c r="B5632" s="22" t="s">
        <v>11405</v>
      </c>
      <c r="C5632" s="12" t="s">
        <v>175</v>
      </c>
      <c r="D5632" s="8" t="s">
        <v>35635</v>
      </c>
      <c r="E5632" s="10" t="s">
        <v>22732</v>
      </c>
      <c r="F5632" s="25"/>
      <c r="G5632" s="25"/>
      <c r="H5632" s="15"/>
      <c r="I5632" s="15"/>
    </row>
    <row r="5633" ht="24" customHeight="1" spans="1:9">
      <c r="A5633" s="8" t="s">
        <v>35636</v>
      </c>
      <c r="B5633" s="22" t="s">
        <v>11406</v>
      </c>
      <c r="C5633" s="12" t="s">
        <v>175</v>
      </c>
      <c r="D5633" s="8" t="s">
        <v>35637</v>
      </c>
      <c r="E5633" s="10" t="s">
        <v>22732</v>
      </c>
      <c r="F5633" s="25"/>
      <c r="G5633" s="25"/>
      <c r="H5633" s="15"/>
      <c r="I5633" s="15"/>
    </row>
    <row r="5634" ht="24" customHeight="1" spans="1:9">
      <c r="A5634" s="8" t="s">
        <v>35638</v>
      </c>
      <c r="B5634" s="22" t="s">
        <v>35639</v>
      </c>
      <c r="C5634" s="12" t="s">
        <v>171</v>
      </c>
      <c r="D5634" s="8" t="s">
        <v>35640</v>
      </c>
      <c r="E5634" s="10" t="s">
        <v>22732</v>
      </c>
      <c r="F5634" s="25"/>
      <c r="G5634" s="25"/>
      <c r="H5634" s="15"/>
      <c r="I5634" s="15"/>
    </row>
    <row r="5635" ht="24" customHeight="1" spans="1:9">
      <c r="A5635" s="8" t="s">
        <v>35641</v>
      </c>
      <c r="B5635" s="22" t="s">
        <v>11407</v>
      </c>
      <c r="C5635" s="12" t="s">
        <v>171</v>
      </c>
      <c r="D5635" s="8" t="s">
        <v>35642</v>
      </c>
      <c r="E5635" s="10" t="s">
        <v>22732</v>
      </c>
      <c r="F5635" s="25"/>
      <c r="G5635" s="25"/>
      <c r="H5635" s="15"/>
      <c r="I5635" s="15"/>
    </row>
    <row r="5636" ht="24" customHeight="1" spans="1:9">
      <c r="A5636" s="8" t="s">
        <v>35643</v>
      </c>
      <c r="B5636" s="22" t="s">
        <v>35644</v>
      </c>
      <c r="C5636" s="12" t="s">
        <v>175</v>
      </c>
      <c r="D5636" s="8" t="s">
        <v>34563</v>
      </c>
      <c r="E5636" s="10" t="s">
        <v>22732</v>
      </c>
      <c r="F5636" s="25"/>
      <c r="G5636" s="25"/>
      <c r="H5636" s="15"/>
      <c r="I5636" s="15"/>
    </row>
    <row r="5637" ht="24" customHeight="1" spans="1:9">
      <c r="A5637" s="8" t="s">
        <v>35645</v>
      </c>
      <c r="B5637" s="22" t="s">
        <v>11408</v>
      </c>
      <c r="C5637" s="12" t="s">
        <v>175</v>
      </c>
      <c r="D5637" s="8" t="s">
        <v>35646</v>
      </c>
      <c r="E5637" s="10" t="s">
        <v>22732</v>
      </c>
      <c r="F5637" s="25"/>
      <c r="G5637" s="25"/>
      <c r="H5637" s="15"/>
      <c r="I5637" s="15"/>
    </row>
    <row r="5638" ht="24" customHeight="1" spans="1:9">
      <c r="A5638" s="8" t="s">
        <v>22692</v>
      </c>
      <c r="B5638" s="22" t="s">
        <v>446</v>
      </c>
      <c r="C5638" s="12" t="s">
        <v>175</v>
      </c>
      <c r="D5638" s="8" t="s">
        <v>35647</v>
      </c>
      <c r="E5638" s="10" t="s">
        <v>22732</v>
      </c>
      <c r="F5638" s="25"/>
      <c r="G5638" s="25"/>
      <c r="H5638" s="15"/>
      <c r="I5638" s="15"/>
    </row>
    <row r="5639" ht="24" customHeight="1" spans="1:9">
      <c r="A5639" s="8" t="s">
        <v>35648</v>
      </c>
      <c r="B5639" s="22" t="s">
        <v>11409</v>
      </c>
      <c r="C5639" s="12" t="s">
        <v>175</v>
      </c>
      <c r="D5639" s="8" t="s">
        <v>35649</v>
      </c>
      <c r="E5639" s="10" t="s">
        <v>22732</v>
      </c>
      <c r="F5639" s="25"/>
      <c r="G5639" s="25"/>
      <c r="H5639" s="15"/>
      <c r="I5639" s="15"/>
    </row>
    <row r="5640" ht="24" customHeight="1" spans="1:9">
      <c r="A5640" s="8" t="s">
        <v>35650</v>
      </c>
      <c r="B5640" s="22" t="s">
        <v>11410</v>
      </c>
      <c r="C5640" s="12" t="s">
        <v>171</v>
      </c>
      <c r="D5640" s="8" t="s">
        <v>33155</v>
      </c>
      <c r="E5640" s="10" t="s">
        <v>22732</v>
      </c>
      <c r="F5640" s="25"/>
      <c r="G5640" s="25"/>
      <c r="H5640" s="15"/>
      <c r="I5640" s="15"/>
    </row>
    <row r="5641" ht="24" customHeight="1" spans="1:9">
      <c r="A5641" s="8" t="s">
        <v>35651</v>
      </c>
      <c r="B5641" s="22" t="s">
        <v>11411</v>
      </c>
      <c r="C5641" s="12" t="s">
        <v>171</v>
      </c>
      <c r="D5641" s="8" t="s">
        <v>35652</v>
      </c>
      <c r="E5641" s="10" t="s">
        <v>22732</v>
      </c>
      <c r="F5641" s="25"/>
      <c r="G5641" s="25"/>
      <c r="H5641" s="15"/>
      <c r="I5641" s="15"/>
    </row>
    <row r="5642" ht="24" customHeight="1" spans="1:9">
      <c r="A5642" s="8" t="s">
        <v>35653</v>
      </c>
      <c r="B5642" s="22" t="s">
        <v>11412</v>
      </c>
      <c r="C5642" s="12" t="s">
        <v>171</v>
      </c>
      <c r="D5642" s="8" t="s">
        <v>35654</v>
      </c>
      <c r="E5642" s="10" t="s">
        <v>22732</v>
      </c>
      <c r="F5642" s="25"/>
      <c r="G5642" s="25"/>
      <c r="H5642" s="15"/>
      <c r="I5642" s="15"/>
    </row>
    <row r="5643" ht="24" customHeight="1" spans="1:9">
      <c r="A5643" s="8" t="s">
        <v>35655</v>
      </c>
      <c r="B5643" s="22" t="s">
        <v>11413</v>
      </c>
      <c r="C5643" s="12" t="s">
        <v>171</v>
      </c>
      <c r="D5643" s="8" t="s">
        <v>35656</v>
      </c>
      <c r="E5643" s="10" t="s">
        <v>22732</v>
      </c>
      <c r="F5643" s="25"/>
      <c r="G5643" s="25"/>
      <c r="H5643" s="15"/>
      <c r="I5643" s="15"/>
    </row>
    <row r="5644" ht="24" customHeight="1" spans="1:9">
      <c r="A5644" s="8" t="s">
        <v>35657</v>
      </c>
      <c r="B5644" s="22" t="s">
        <v>11414</v>
      </c>
      <c r="C5644" s="12" t="s">
        <v>171</v>
      </c>
      <c r="D5644" s="8" t="s">
        <v>30397</v>
      </c>
      <c r="E5644" s="10" t="s">
        <v>22732</v>
      </c>
      <c r="F5644" s="25"/>
      <c r="G5644" s="25"/>
      <c r="H5644" s="15"/>
      <c r="I5644" s="15"/>
    </row>
    <row r="5645" ht="24" customHeight="1" spans="1:9">
      <c r="A5645" s="8" t="s">
        <v>35658</v>
      </c>
      <c r="B5645" s="22" t="s">
        <v>11415</v>
      </c>
      <c r="C5645" s="12" t="s">
        <v>171</v>
      </c>
      <c r="D5645" s="8" t="s">
        <v>35659</v>
      </c>
      <c r="E5645" s="10" t="s">
        <v>22732</v>
      </c>
      <c r="F5645" s="25"/>
      <c r="G5645" s="25"/>
      <c r="H5645" s="15"/>
      <c r="I5645" s="15"/>
    </row>
    <row r="5646" ht="24" customHeight="1" spans="1:9">
      <c r="A5646" s="8" t="s">
        <v>35660</v>
      </c>
      <c r="B5646" s="22" t="s">
        <v>11416</v>
      </c>
      <c r="C5646" s="12" t="s">
        <v>171</v>
      </c>
      <c r="D5646" s="8" t="s">
        <v>35661</v>
      </c>
      <c r="E5646" s="10" t="s">
        <v>22732</v>
      </c>
      <c r="F5646" s="25"/>
      <c r="G5646" s="25"/>
      <c r="H5646" s="15"/>
      <c r="I5646" s="15"/>
    </row>
    <row r="5647" ht="24" customHeight="1" spans="1:9">
      <c r="A5647" s="8" t="s">
        <v>35662</v>
      </c>
      <c r="B5647" s="22" t="s">
        <v>11417</v>
      </c>
      <c r="C5647" s="12" t="s">
        <v>171</v>
      </c>
      <c r="D5647" s="8" t="s">
        <v>35663</v>
      </c>
      <c r="E5647" s="10" t="s">
        <v>22732</v>
      </c>
      <c r="F5647" s="25"/>
      <c r="G5647" s="25"/>
      <c r="H5647" s="15"/>
      <c r="I5647" s="15"/>
    </row>
    <row r="5648" ht="24" customHeight="1" spans="1:9">
      <c r="A5648" s="8" t="s">
        <v>35664</v>
      </c>
      <c r="B5648" s="22" t="s">
        <v>11418</v>
      </c>
      <c r="C5648" s="12" t="s">
        <v>171</v>
      </c>
      <c r="D5648" s="8" t="s">
        <v>35665</v>
      </c>
      <c r="E5648" s="10" t="s">
        <v>22732</v>
      </c>
      <c r="F5648" s="25"/>
      <c r="G5648" s="25"/>
      <c r="H5648" s="15"/>
      <c r="I5648" s="15"/>
    </row>
    <row r="5649" ht="24" customHeight="1" spans="1:9">
      <c r="A5649" s="8" t="s">
        <v>35666</v>
      </c>
      <c r="B5649" s="22" t="s">
        <v>11419</v>
      </c>
      <c r="C5649" s="12" t="s">
        <v>171</v>
      </c>
      <c r="D5649" s="8" t="s">
        <v>35667</v>
      </c>
      <c r="E5649" s="10" t="s">
        <v>22732</v>
      </c>
      <c r="F5649" s="25"/>
      <c r="G5649" s="25"/>
      <c r="H5649" s="15"/>
      <c r="I5649" s="15"/>
    </row>
    <row r="5650" ht="24" customHeight="1" spans="1:9">
      <c r="A5650" s="8" t="s">
        <v>35668</v>
      </c>
      <c r="B5650" s="22" t="s">
        <v>35669</v>
      </c>
      <c r="C5650" s="12" t="s">
        <v>175</v>
      </c>
      <c r="D5650" s="8" t="s">
        <v>25221</v>
      </c>
      <c r="E5650" s="10" t="s">
        <v>22732</v>
      </c>
      <c r="F5650" s="25"/>
      <c r="G5650" s="25"/>
      <c r="H5650" s="15"/>
      <c r="I5650" s="15"/>
    </row>
    <row r="5651" ht="24" customHeight="1" spans="1:9">
      <c r="A5651" s="8" t="s">
        <v>35670</v>
      </c>
      <c r="B5651" s="22" t="s">
        <v>11420</v>
      </c>
      <c r="C5651" s="12" t="s">
        <v>171</v>
      </c>
      <c r="D5651" s="8" t="s">
        <v>35671</v>
      </c>
      <c r="E5651" s="10" t="s">
        <v>22732</v>
      </c>
      <c r="F5651" s="25"/>
      <c r="G5651" s="25"/>
      <c r="H5651" s="15"/>
      <c r="I5651" s="15"/>
    </row>
    <row r="5652" ht="24" customHeight="1" spans="1:9">
      <c r="A5652" s="8" t="s">
        <v>35672</v>
      </c>
      <c r="B5652" s="22" t="s">
        <v>11421</v>
      </c>
      <c r="C5652" s="12" t="s">
        <v>171</v>
      </c>
      <c r="D5652" s="8" t="s">
        <v>35673</v>
      </c>
      <c r="E5652" s="10" t="s">
        <v>22732</v>
      </c>
      <c r="F5652" s="25"/>
      <c r="G5652" s="25"/>
      <c r="H5652" s="15"/>
      <c r="I5652" s="15"/>
    </row>
    <row r="5653" ht="24" customHeight="1" spans="1:9">
      <c r="A5653" s="8" t="s">
        <v>35674</v>
      </c>
      <c r="B5653" s="22" t="s">
        <v>11422</v>
      </c>
      <c r="C5653" s="12" t="s">
        <v>171</v>
      </c>
      <c r="D5653" s="8" t="s">
        <v>35675</v>
      </c>
      <c r="E5653" s="10" t="s">
        <v>22732</v>
      </c>
      <c r="F5653" s="25"/>
      <c r="G5653" s="25"/>
      <c r="H5653" s="15"/>
      <c r="I5653" s="15"/>
    </row>
    <row r="5654" ht="24" customHeight="1" spans="1:9">
      <c r="A5654" s="8" t="s">
        <v>35676</v>
      </c>
      <c r="B5654" s="22" t="s">
        <v>11423</v>
      </c>
      <c r="C5654" s="12" t="s">
        <v>171</v>
      </c>
      <c r="D5654" s="8" t="s">
        <v>35677</v>
      </c>
      <c r="E5654" s="10" t="s">
        <v>22732</v>
      </c>
      <c r="F5654" s="25"/>
      <c r="G5654" s="25"/>
      <c r="H5654" s="15"/>
      <c r="I5654" s="15"/>
    </row>
    <row r="5655" ht="24" customHeight="1" spans="1:9">
      <c r="A5655" s="8" t="s">
        <v>35678</v>
      </c>
      <c r="B5655" s="22" t="s">
        <v>11424</v>
      </c>
      <c r="C5655" s="12" t="s">
        <v>171</v>
      </c>
      <c r="D5655" s="8" t="s">
        <v>35679</v>
      </c>
      <c r="E5655" s="10" t="s">
        <v>22732</v>
      </c>
      <c r="F5655" s="25"/>
      <c r="G5655" s="25"/>
      <c r="H5655" s="15"/>
      <c r="I5655" s="15"/>
    </row>
    <row r="5656" ht="24" customHeight="1" spans="1:9">
      <c r="A5656" s="8" t="s">
        <v>35680</v>
      </c>
      <c r="B5656" s="22" t="s">
        <v>11425</v>
      </c>
      <c r="C5656" s="12" t="s">
        <v>171</v>
      </c>
      <c r="D5656" s="8" t="s">
        <v>35681</v>
      </c>
      <c r="E5656" s="10" t="s">
        <v>22732</v>
      </c>
      <c r="F5656" s="25"/>
      <c r="G5656" s="25"/>
      <c r="H5656" s="15"/>
      <c r="I5656" s="15"/>
    </row>
    <row r="5657" ht="24" customHeight="1" spans="1:9">
      <c r="A5657" s="8" t="s">
        <v>35682</v>
      </c>
      <c r="B5657" s="22" t="s">
        <v>11426</v>
      </c>
      <c r="C5657" s="12" t="s">
        <v>171</v>
      </c>
      <c r="D5657" s="8" t="s">
        <v>35683</v>
      </c>
      <c r="E5657" s="10" t="s">
        <v>22732</v>
      </c>
      <c r="F5657" s="25"/>
      <c r="G5657" s="25"/>
      <c r="H5657" s="15"/>
      <c r="I5657" s="15"/>
    </row>
    <row r="5658" ht="24" customHeight="1" spans="1:9">
      <c r="A5658" s="8" t="s">
        <v>35684</v>
      </c>
      <c r="B5658" s="22" t="s">
        <v>11427</v>
      </c>
      <c r="C5658" s="12" t="s">
        <v>171</v>
      </c>
      <c r="D5658" s="8" t="s">
        <v>35685</v>
      </c>
      <c r="E5658" s="10" t="s">
        <v>22732</v>
      </c>
      <c r="F5658" s="25"/>
      <c r="G5658" s="25"/>
      <c r="H5658" s="15"/>
      <c r="I5658" s="15"/>
    </row>
    <row r="5659" ht="24" customHeight="1" spans="1:9">
      <c r="A5659" s="8" t="s">
        <v>35686</v>
      </c>
      <c r="B5659" s="22" t="s">
        <v>11428</v>
      </c>
      <c r="C5659" s="12" t="s">
        <v>171</v>
      </c>
      <c r="D5659" s="8" t="s">
        <v>35687</v>
      </c>
      <c r="E5659" s="10" t="s">
        <v>22732</v>
      </c>
      <c r="F5659" s="25"/>
      <c r="G5659" s="25"/>
      <c r="H5659" s="15"/>
      <c r="I5659" s="15"/>
    </row>
    <row r="5660" ht="24" customHeight="1" spans="1:9">
      <c r="A5660" s="8" t="s">
        <v>35688</v>
      </c>
      <c r="B5660" s="22" t="s">
        <v>11429</v>
      </c>
      <c r="C5660" s="12" t="s">
        <v>171</v>
      </c>
      <c r="D5660" s="8" t="s">
        <v>35689</v>
      </c>
      <c r="E5660" s="10" t="s">
        <v>22732</v>
      </c>
      <c r="F5660" s="25"/>
      <c r="G5660" s="25"/>
      <c r="H5660" s="15"/>
      <c r="I5660" s="15"/>
    </row>
    <row r="5661" ht="24" customHeight="1" spans="1:9">
      <c r="A5661" s="8" t="s">
        <v>22681</v>
      </c>
      <c r="B5661" s="22" t="s">
        <v>476</v>
      </c>
      <c r="C5661" s="12" t="s">
        <v>171</v>
      </c>
      <c r="D5661" s="8" t="s">
        <v>25200</v>
      </c>
      <c r="E5661" s="10" t="s">
        <v>22732</v>
      </c>
      <c r="F5661" s="25"/>
      <c r="G5661" s="25"/>
      <c r="H5661" s="15"/>
      <c r="I5661" s="15"/>
    </row>
    <row r="5662" ht="24" customHeight="1" spans="1:9">
      <c r="A5662" s="8" t="s">
        <v>35690</v>
      </c>
      <c r="B5662" s="22" t="s">
        <v>11430</v>
      </c>
      <c r="C5662" s="12" t="s">
        <v>175</v>
      </c>
      <c r="D5662" s="8" t="s">
        <v>25198</v>
      </c>
      <c r="E5662" s="10" t="s">
        <v>22732</v>
      </c>
      <c r="F5662" s="25"/>
      <c r="G5662" s="25"/>
      <c r="H5662" s="15"/>
      <c r="I5662" s="15"/>
    </row>
    <row r="5663" ht="24" customHeight="1" spans="1:9">
      <c r="A5663" s="8" t="s">
        <v>35691</v>
      </c>
      <c r="B5663" s="22" t="s">
        <v>11431</v>
      </c>
      <c r="C5663" s="12" t="s">
        <v>171</v>
      </c>
      <c r="D5663" s="8" t="s">
        <v>35692</v>
      </c>
      <c r="E5663" s="10" t="s">
        <v>22732</v>
      </c>
      <c r="F5663" s="25"/>
      <c r="G5663" s="25"/>
      <c r="H5663" s="15"/>
      <c r="I5663" s="15"/>
    </row>
    <row r="5664" ht="24" customHeight="1" spans="1:9">
      <c r="A5664" s="8" t="s">
        <v>35693</v>
      </c>
      <c r="B5664" s="22" t="s">
        <v>35694</v>
      </c>
      <c r="C5664" s="12" t="s">
        <v>171</v>
      </c>
      <c r="D5664" s="8" t="s">
        <v>35695</v>
      </c>
      <c r="E5664" s="10" t="s">
        <v>22732</v>
      </c>
      <c r="F5664" s="25"/>
      <c r="G5664" s="25"/>
      <c r="H5664" s="15"/>
      <c r="I5664" s="15"/>
    </row>
    <row r="5665" ht="24" customHeight="1" spans="1:9">
      <c r="A5665" s="8" t="s">
        <v>35696</v>
      </c>
      <c r="B5665" s="22" t="s">
        <v>35697</v>
      </c>
      <c r="C5665" s="12" t="s">
        <v>175</v>
      </c>
      <c r="D5665" s="8" t="s">
        <v>35698</v>
      </c>
      <c r="E5665" s="10" t="s">
        <v>22732</v>
      </c>
      <c r="F5665" s="25"/>
      <c r="G5665" s="25"/>
      <c r="H5665" s="15"/>
      <c r="I5665" s="15"/>
    </row>
    <row r="5666" ht="24" customHeight="1" spans="1:9">
      <c r="A5666" s="8" t="s">
        <v>35699</v>
      </c>
      <c r="B5666" s="22" t="s">
        <v>35700</v>
      </c>
      <c r="C5666" s="12" t="s">
        <v>175</v>
      </c>
      <c r="D5666" s="8" t="s">
        <v>35701</v>
      </c>
      <c r="E5666" s="10" t="s">
        <v>22732</v>
      </c>
      <c r="F5666" s="25"/>
      <c r="G5666" s="25"/>
      <c r="H5666" s="15"/>
      <c r="I5666" s="15"/>
    </row>
    <row r="5667" ht="24" customHeight="1" spans="1:9">
      <c r="A5667" s="8" t="s">
        <v>35702</v>
      </c>
      <c r="B5667" s="22" t="s">
        <v>35703</v>
      </c>
      <c r="C5667" s="12" t="s">
        <v>175</v>
      </c>
      <c r="D5667" s="8" t="s">
        <v>35704</v>
      </c>
      <c r="E5667" s="10" t="s">
        <v>22732</v>
      </c>
      <c r="F5667" s="25"/>
      <c r="G5667" s="25"/>
      <c r="H5667" s="15"/>
      <c r="I5667" s="15"/>
    </row>
    <row r="5668" ht="24" customHeight="1" spans="1:9">
      <c r="A5668" s="8" t="s">
        <v>35705</v>
      </c>
      <c r="B5668" s="22" t="s">
        <v>35706</v>
      </c>
      <c r="C5668" s="12" t="s">
        <v>175</v>
      </c>
      <c r="D5668" s="8" t="s">
        <v>35707</v>
      </c>
      <c r="E5668" s="10" t="s">
        <v>22732</v>
      </c>
      <c r="F5668" s="25"/>
      <c r="G5668" s="25"/>
      <c r="H5668" s="15"/>
      <c r="I5668" s="15"/>
    </row>
    <row r="5669" ht="24" customHeight="1" spans="1:9">
      <c r="A5669" s="8" t="s">
        <v>35708</v>
      </c>
      <c r="B5669" s="22" t="s">
        <v>35709</v>
      </c>
      <c r="C5669" s="12" t="s">
        <v>175</v>
      </c>
      <c r="D5669" s="8" t="s">
        <v>35710</v>
      </c>
      <c r="E5669" s="10" t="s">
        <v>22732</v>
      </c>
      <c r="F5669" s="25"/>
      <c r="G5669" s="25"/>
      <c r="H5669" s="15"/>
      <c r="I5669" s="15"/>
    </row>
    <row r="5670" ht="24" customHeight="1" spans="1:9">
      <c r="A5670" s="8" t="s">
        <v>35711</v>
      </c>
      <c r="B5670" s="22" t="s">
        <v>35712</v>
      </c>
      <c r="C5670" s="12" t="s">
        <v>175</v>
      </c>
      <c r="D5670" s="8" t="s">
        <v>35713</v>
      </c>
      <c r="E5670" s="10" t="s">
        <v>22732</v>
      </c>
      <c r="F5670" s="25"/>
      <c r="G5670" s="25"/>
      <c r="H5670" s="15"/>
      <c r="I5670" s="15"/>
    </row>
    <row r="5671" ht="24" customHeight="1" spans="1:9">
      <c r="A5671" s="8" t="s">
        <v>35714</v>
      </c>
      <c r="B5671" s="22" t="s">
        <v>35715</v>
      </c>
      <c r="C5671" s="12" t="s">
        <v>175</v>
      </c>
      <c r="D5671" s="8" t="s">
        <v>35716</v>
      </c>
      <c r="E5671" s="10" t="s">
        <v>22732</v>
      </c>
      <c r="F5671" s="25"/>
      <c r="G5671" s="25"/>
      <c r="H5671" s="15"/>
      <c r="I5671" s="15"/>
    </row>
    <row r="5672" ht="24" customHeight="1" spans="1:9">
      <c r="A5672" s="8" t="s">
        <v>35717</v>
      </c>
      <c r="B5672" s="22" t="s">
        <v>35718</v>
      </c>
      <c r="C5672" s="12" t="s">
        <v>175</v>
      </c>
      <c r="D5672" s="8" t="s">
        <v>24519</v>
      </c>
      <c r="E5672" s="10" t="s">
        <v>22732</v>
      </c>
      <c r="F5672" s="25"/>
      <c r="G5672" s="25"/>
      <c r="H5672" s="15"/>
      <c r="I5672" s="15"/>
    </row>
    <row r="5673" ht="24" customHeight="1" spans="1:9">
      <c r="A5673" s="8" t="s">
        <v>35719</v>
      </c>
      <c r="B5673" s="22" t="s">
        <v>35720</v>
      </c>
      <c r="C5673" s="12" t="s">
        <v>175</v>
      </c>
      <c r="D5673" s="8" t="s">
        <v>35721</v>
      </c>
      <c r="E5673" s="10" t="s">
        <v>22732</v>
      </c>
      <c r="F5673" s="25"/>
      <c r="G5673" s="25"/>
      <c r="H5673" s="15"/>
      <c r="I5673" s="15"/>
    </row>
    <row r="5674" ht="24" customHeight="1" spans="1:9">
      <c r="A5674" s="8" t="s">
        <v>35722</v>
      </c>
      <c r="B5674" s="22" t="s">
        <v>35723</v>
      </c>
      <c r="C5674" s="12" t="s">
        <v>175</v>
      </c>
      <c r="D5674" s="8" t="s">
        <v>31507</v>
      </c>
      <c r="E5674" s="10" t="s">
        <v>22732</v>
      </c>
      <c r="F5674" s="25"/>
      <c r="G5674" s="25"/>
      <c r="H5674" s="15"/>
      <c r="I5674" s="15"/>
    </row>
    <row r="5675" ht="24" customHeight="1" spans="1:9">
      <c r="A5675" s="8" t="s">
        <v>35724</v>
      </c>
      <c r="B5675" s="22" t="s">
        <v>35725</v>
      </c>
      <c r="C5675" s="12" t="s">
        <v>175</v>
      </c>
      <c r="D5675" s="8" t="s">
        <v>35726</v>
      </c>
      <c r="E5675" s="10" t="s">
        <v>22732</v>
      </c>
      <c r="F5675" s="25"/>
      <c r="G5675" s="25"/>
      <c r="H5675" s="15"/>
      <c r="I5675" s="15"/>
    </row>
    <row r="5676" ht="24" customHeight="1" spans="1:9">
      <c r="A5676" s="8" t="s">
        <v>35727</v>
      </c>
      <c r="B5676" s="22" t="s">
        <v>35728</v>
      </c>
      <c r="C5676" s="12" t="s">
        <v>175</v>
      </c>
      <c r="D5676" s="8" t="s">
        <v>35729</v>
      </c>
      <c r="E5676" s="10" t="s">
        <v>22732</v>
      </c>
      <c r="F5676" s="25"/>
      <c r="G5676" s="25"/>
      <c r="H5676" s="15"/>
      <c r="I5676" s="15"/>
    </row>
    <row r="5677" ht="24" customHeight="1" spans="1:9">
      <c r="A5677" s="8" t="s">
        <v>35730</v>
      </c>
      <c r="B5677" s="22" t="s">
        <v>35731</v>
      </c>
      <c r="C5677" s="12" t="s">
        <v>175</v>
      </c>
      <c r="D5677" s="8" t="s">
        <v>29824</v>
      </c>
      <c r="E5677" s="10" t="s">
        <v>22732</v>
      </c>
      <c r="F5677" s="25"/>
      <c r="G5677" s="25"/>
      <c r="H5677" s="15"/>
      <c r="I5677" s="15"/>
    </row>
    <row r="5678" ht="24" customHeight="1" spans="1:9">
      <c r="A5678" s="8" t="s">
        <v>35732</v>
      </c>
      <c r="B5678" s="22" t="s">
        <v>35733</v>
      </c>
      <c r="C5678" s="12" t="s">
        <v>175</v>
      </c>
      <c r="D5678" s="8" t="s">
        <v>35734</v>
      </c>
      <c r="E5678" s="10" t="s">
        <v>22732</v>
      </c>
      <c r="F5678" s="25"/>
      <c r="G5678" s="25"/>
      <c r="H5678" s="15"/>
      <c r="I5678" s="15"/>
    </row>
    <row r="5679" ht="24" customHeight="1" spans="1:9">
      <c r="A5679" s="8" t="s">
        <v>35735</v>
      </c>
      <c r="B5679" s="22" t="s">
        <v>35736</v>
      </c>
      <c r="C5679" s="12" t="s">
        <v>175</v>
      </c>
      <c r="D5679" s="8" t="s">
        <v>35737</v>
      </c>
      <c r="E5679" s="10" t="s">
        <v>22732</v>
      </c>
      <c r="F5679" s="25"/>
      <c r="G5679" s="25"/>
      <c r="H5679" s="15"/>
      <c r="I5679" s="15"/>
    </row>
    <row r="5680" ht="24" customHeight="1" spans="1:9">
      <c r="A5680" s="8" t="s">
        <v>35738</v>
      </c>
      <c r="B5680" s="22" t="s">
        <v>35739</v>
      </c>
      <c r="C5680" s="12" t="s">
        <v>175</v>
      </c>
      <c r="D5680" s="8" t="s">
        <v>35740</v>
      </c>
      <c r="E5680" s="10" t="s">
        <v>22732</v>
      </c>
      <c r="F5680" s="25"/>
      <c r="G5680" s="25"/>
      <c r="H5680" s="15"/>
      <c r="I5680" s="15"/>
    </row>
    <row r="5681" ht="24" customHeight="1" spans="1:9">
      <c r="A5681" s="8" t="s">
        <v>35741</v>
      </c>
      <c r="B5681" s="22" t="s">
        <v>35742</v>
      </c>
      <c r="C5681" s="12" t="s">
        <v>175</v>
      </c>
      <c r="D5681" s="8" t="s">
        <v>35743</v>
      </c>
      <c r="E5681" s="10" t="s">
        <v>22732</v>
      </c>
      <c r="F5681" s="25"/>
      <c r="G5681" s="25"/>
      <c r="H5681" s="15"/>
      <c r="I5681" s="15"/>
    </row>
    <row r="5682" ht="24" customHeight="1" spans="1:9">
      <c r="A5682" s="8" t="s">
        <v>35744</v>
      </c>
      <c r="B5682" s="22" t="s">
        <v>35745</v>
      </c>
      <c r="C5682" s="12" t="s">
        <v>175</v>
      </c>
      <c r="D5682" s="8" t="s">
        <v>27575</v>
      </c>
      <c r="E5682" s="10" t="s">
        <v>22732</v>
      </c>
      <c r="F5682" s="25"/>
      <c r="G5682" s="25"/>
      <c r="H5682" s="15"/>
      <c r="I5682" s="15"/>
    </row>
    <row r="5683" ht="24" customHeight="1" spans="1:9">
      <c r="A5683" s="8" t="s">
        <v>35746</v>
      </c>
      <c r="B5683" s="22" t="s">
        <v>35747</v>
      </c>
      <c r="C5683" s="12" t="s">
        <v>175</v>
      </c>
      <c r="D5683" s="8" t="s">
        <v>27323</v>
      </c>
      <c r="E5683" s="10" t="s">
        <v>22732</v>
      </c>
      <c r="F5683" s="25"/>
      <c r="G5683" s="25"/>
      <c r="H5683" s="15"/>
      <c r="I5683" s="15"/>
    </row>
    <row r="5684" ht="24" customHeight="1" spans="1:9">
      <c r="A5684" s="8" t="s">
        <v>35748</v>
      </c>
      <c r="B5684" s="22" t="s">
        <v>35749</v>
      </c>
      <c r="C5684" s="12" t="s">
        <v>175</v>
      </c>
      <c r="D5684" s="8" t="s">
        <v>35750</v>
      </c>
      <c r="E5684" s="10" t="s">
        <v>22732</v>
      </c>
      <c r="F5684" s="25"/>
      <c r="G5684" s="25"/>
      <c r="H5684" s="15"/>
      <c r="I5684" s="15"/>
    </row>
    <row r="5685" ht="24" customHeight="1" spans="1:9">
      <c r="A5685" s="8" t="s">
        <v>35751</v>
      </c>
      <c r="B5685" s="22" t="s">
        <v>35752</v>
      </c>
      <c r="C5685" s="12" t="s">
        <v>175</v>
      </c>
      <c r="D5685" s="8" t="s">
        <v>32308</v>
      </c>
      <c r="E5685" s="10" t="s">
        <v>22732</v>
      </c>
      <c r="F5685" s="25"/>
      <c r="G5685" s="25"/>
      <c r="H5685" s="15"/>
      <c r="I5685" s="15"/>
    </row>
    <row r="5686" ht="24" customHeight="1" spans="1:9">
      <c r="A5686" s="8" t="s">
        <v>35753</v>
      </c>
      <c r="B5686" s="22" t="s">
        <v>35754</v>
      </c>
      <c r="C5686" s="12" t="s">
        <v>175</v>
      </c>
      <c r="D5686" s="8" t="s">
        <v>35755</v>
      </c>
      <c r="E5686" s="10" t="s">
        <v>22732</v>
      </c>
      <c r="F5686" s="25"/>
      <c r="G5686" s="25"/>
      <c r="H5686" s="15"/>
      <c r="I5686" s="15"/>
    </row>
    <row r="5687" ht="24" customHeight="1" spans="1:9">
      <c r="A5687" s="8" t="s">
        <v>35756</v>
      </c>
      <c r="B5687" s="22" t="s">
        <v>35757</v>
      </c>
      <c r="C5687" s="12" t="s">
        <v>175</v>
      </c>
      <c r="D5687" s="8" t="s">
        <v>35758</v>
      </c>
      <c r="E5687" s="10" t="s">
        <v>22732</v>
      </c>
      <c r="F5687" s="25"/>
      <c r="G5687" s="25"/>
      <c r="H5687" s="15"/>
      <c r="I5687" s="15"/>
    </row>
    <row r="5688" ht="24" customHeight="1" spans="1:9">
      <c r="A5688" s="8" t="s">
        <v>35759</v>
      </c>
      <c r="B5688" s="22" t="s">
        <v>35760</v>
      </c>
      <c r="C5688" s="12" t="s">
        <v>175</v>
      </c>
      <c r="D5688" s="8" t="s">
        <v>35761</v>
      </c>
      <c r="E5688" s="10" t="s">
        <v>22732</v>
      </c>
      <c r="F5688" s="25"/>
      <c r="G5688" s="25"/>
      <c r="H5688" s="15"/>
      <c r="I5688" s="15"/>
    </row>
    <row r="5689" ht="24" customHeight="1" spans="1:9">
      <c r="A5689" s="8" t="s">
        <v>35762</v>
      </c>
      <c r="B5689" s="22" t="s">
        <v>35763</v>
      </c>
      <c r="C5689" s="12" t="s">
        <v>175</v>
      </c>
      <c r="D5689" s="8" t="s">
        <v>35764</v>
      </c>
      <c r="E5689" s="10" t="s">
        <v>22732</v>
      </c>
      <c r="F5689" s="25"/>
      <c r="G5689" s="25"/>
      <c r="H5689" s="15"/>
      <c r="I5689" s="15"/>
    </row>
    <row r="5690" ht="24" customHeight="1" spans="1:9">
      <c r="A5690" s="8" t="s">
        <v>35765</v>
      </c>
      <c r="B5690" s="22" t="s">
        <v>35766</v>
      </c>
      <c r="C5690" s="12" t="s">
        <v>175</v>
      </c>
      <c r="D5690" s="8" t="s">
        <v>35767</v>
      </c>
      <c r="E5690" s="10" t="s">
        <v>22732</v>
      </c>
      <c r="F5690" s="25"/>
      <c r="G5690" s="25"/>
      <c r="H5690" s="15"/>
      <c r="I5690" s="15"/>
    </row>
    <row r="5691" ht="24" customHeight="1" spans="1:9">
      <c r="A5691" s="8" t="s">
        <v>35768</v>
      </c>
      <c r="B5691" s="22" t="s">
        <v>35769</v>
      </c>
      <c r="C5691" s="12" t="s">
        <v>175</v>
      </c>
      <c r="D5691" s="8" t="s">
        <v>35770</v>
      </c>
      <c r="E5691" s="10" t="s">
        <v>22732</v>
      </c>
      <c r="F5691" s="25"/>
      <c r="G5691" s="25"/>
      <c r="H5691" s="15"/>
      <c r="I5691" s="15"/>
    </row>
    <row r="5692" ht="24" customHeight="1" spans="1:9">
      <c r="A5692" s="8" t="s">
        <v>35771</v>
      </c>
      <c r="B5692" s="22" t="s">
        <v>35772</v>
      </c>
      <c r="C5692" s="12" t="s">
        <v>175</v>
      </c>
      <c r="D5692" s="8" t="s">
        <v>35773</v>
      </c>
      <c r="E5692" s="10" t="s">
        <v>22732</v>
      </c>
      <c r="F5692" s="25"/>
      <c r="G5692" s="25"/>
      <c r="H5692" s="15"/>
      <c r="I5692" s="15"/>
    </row>
    <row r="5693" ht="24" customHeight="1" spans="1:9">
      <c r="A5693" s="8" t="s">
        <v>35774</v>
      </c>
      <c r="B5693" s="22" t="s">
        <v>35775</v>
      </c>
      <c r="C5693" s="12" t="s">
        <v>175</v>
      </c>
      <c r="D5693" s="8" t="s">
        <v>35776</v>
      </c>
      <c r="E5693" s="10" t="s">
        <v>22732</v>
      </c>
      <c r="F5693" s="25"/>
      <c r="G5693" s="25"/>
      <c r="H5693" s="15"/>
      <c r="I5693" s="15"/>
    </row>
    <row r="5694" ht="24" customHeight="1" spans="1:9">
      <c r="A5694" s="8" t="s">
        <v>35777</v>
      </c>
      <c r="B5694" s="22" t="s">
        <v>35778</v>
      </c>
      <c r="C5694" s="12" t="s">
        <v>175</v>
      </c>
      <c r="D5694" s="8" t="s">
        <v>35779</v>
      </c>
      <c r="E5694" s="10" t="s">
        <v>22732</v>
      </c>
      <c r="F5694" s="25"/>
      <c r="G5694" s="25"/>
      <c r="H5694" s="15"/>
      <c r="I5694" s="15"/>
    </row>
    <row r="5695" ht="24" customHeight="1" spans="1:9">
      <c r="A5695" s="8" t="s">
        <v>35780</v>
      </c>
      <c r="B5695" s="22" t="s">
        <v>35781</v>
      </c>
      <c r="C5695" s="12" t="s">
        <v>175</v>
      </c>
      <c r="D5695" s="8" t="s">
        <v>35782</v>
      </c>
      <c r="E5695" s="10" t="s">
        <v>22732</v>
      </c>
      <c r="F5695" s="25"/>
      <c r="G5695" s="25"/>
      <c r="H5695" s="15"/>
      <c r="I5695" s="15"/>
    </row>
    <row r="5696" ht="24" customHeight="1" spans="1:9">
      <c r="A5696" s="8" t="s">
        <v>35783</v>
      </c>
      <c r="B5696" s="22" t="s">
        <v>35784</v>
      </c>
      <c r="C5696" s="12" t="s">
        <v>178</v>
      </c>
      <c r="D5696" s="8" t="s">
        <v>25218</v>
      </c>
      <c r="E5696" s="10" t="s">
        <v>22732</v>
      </c>
      <c r="F5696" s="25"/>
      <c r="G5696" s="25"/>
      <c r="H5696" s="15"/>
      <c r="I5696" s="15"/>
    </row>
    <row r="5697" ht="24" customHeight="1" spans="1:9">
      <c r="A5697" s="8" t="s">
        <v>35785</v>
      </c>
      <c r="B5697" s="22" t="s">
        <v>35786</v>
      </c>
      <c r="C5697" s="12" t="s">
        <v>6935</v>
      </c>
      <c r="D5697" s="8" t="s">
        <v>35244</v>
      </c>
      <c r="E5697" s="10" t="s">
        <v>22732</v>
      </c>
      <c r="F5697" s="25"/>
      <c r="G5697" s="25"/>
      <c r="H5697" s="15"/>
      <c r="I5697" s="15"/>
    </row>
    <row r="5698" ht="24" customHeight="1" spans="1:9">
      <c r="A5698" s="8" t="s">
        <v>35787</v>
      </c>
      <c r="B5698" s="22" t="s">
        <v>35788</v>
      </c>
      <c r="C5698" s="12" t="s">
        <v>6935</v>
      </c>
      <c r="D5698" s="8" t="s">
        <v>35789</v>
      </c>
      <c r="E5698" s="10" t="s">
        <v>22732</v>
      </c>
      <c r="F5698" s="25"/>
      <c r="G5698" s="25"/>
      <c r="H5698" s="15"/>
      <c r="I5698" s="15"/>
    </row>
    <row r="5699" ht="24" customHeight="1" spans="1:9">
      <c r="A5699" s="8" t="s">
        <v>35790</v>
      </c>
      <c r="B5699" s="22" t="s">
        <v>35791</v>
      </c>
      <c r="C5699" s="12" t="s">
        <v>6935</v>
      </c>
      <c r="D5699" s="8" t="s">
        <v>35792</v>
      </c>
      <c r="E5699" s="10" t="s">
        <v>22732</v>
      </c>
      <c r="F5699" s="25"/>
      <c r="G5699" s="25"/>
      <c r="H5699" s="15"/>
      <c r="I5699" s="15"/>
    </row>
    <row r="5700" ht="24" customHeight="1" spans="1:9">
      <c r="A5700" s="8" t="s">
        <v>35793</v>
      </c>
      <c r="B5700" s="22" t="s">
        <v>35794</v>
      </c>
      <c r="C5700" s="12" t="s">
        <v>6935</v>
      </c>
      <c r="D5700" s="8" t="s">
        <v>35795</v>
      </c>
      <c r="E5700" s="10" t="s">
        <v>22732</v>
      </c>
      <c r="F5700" s="25"/>
      <c r="G5700" s="25"/>
      <c r="H5700" s="15"/>
      <c r="I5700" s="15"/>
    </row>
    <row r="5701" ht="24" customHeight="1" spans="1:9">
      <c r="A5701" s="8" t="s">
        <v>35796</v>
      </c>
      <c r="B5701" s="22" t="s">
        <v>35797</v>
      </c>
      <c r="C5701" s="12" t="s">
        <v>6935</v>
      </c>
      <c r="D5701" s="8" t="s">
        <v>35798</v>
      </c>
      <c r="E5701" s="10" t="s">
        <v>22732</v>
      </c>
      <c r="F5701" s="25"/>
      <c r="G5701" s="25"/>
      <c r="H5701" s="15"/>
      <c r="I5701" s="15"/>
    </row>
    <row r="5702" ht="24" customHeight="1" spans="1:9">
      <c r="A5702" s="8" t="s">
        <v>35799</v>
      </c>
      <c r="B5702" s="22" t="s">
        <v>35800</v>
      </c>
      <c r="C5702" s="12" t="s">
        <v>6935</v>
      </c>
      <c r="D5702" s="8" t="s">
        <v>35801</v>
      </c>
      <c r="E5702" s="10" t="s">
        <v>22732</v>
      </c>
      <c r="F5702" s="25"/>
      <c r="G5702" s="25"/>
      <c r="H5702" s="15"/>
      <c r="I5702" s="15"/>
    </row>
    <row r="5703" ht="24" customHeight="1" spans="1:9">
      <c r="A5703" s="8" t="s">
        <v>35802</v>
      </c>
      <c r="B5703" s="22" t="s">
        <v>35803</v>
      </c>
      <c r="C5703" s="12" t="s">
        <v>175</v>
      </c>
      <c r="D5703" s="8" t="s">
        <v>23634</v>
      </c>
      <c r="E5703" s="10" t="s">
        <v>22732</v>
      </c>
      <c r="F5703" s="25"/>
      <c r="G5703" s="25"/>
      <c r="H5703" s="15"/>
      <c r="I5703" s="15"/>
    </row>
    <row r="5704" ht="24" customHeight="1" spans="1:9">
      <c r="A5704" s="8" t="s">
        <v>35804</v>
      </c>
      <c r="B5704" s="22" t="s">
        <v>35805</v>
      </c>
      <c r="C5704" s="12" t="s">
        <v>175</v>
      </c>
      <c r="D5704" s="8" t="s">
        <v>35806</v>
      </c>
      <c r="E5704" s="10" t="s">
        <v>22732</v>
      </c>
      <c r="F5704" s="25"/>
      <c r="G5704" s="25"/>
      <c r="H5704" s="15"/>
      <c r="I5704" s="15"/>
    </row>
    <row r="5705" ht="24" customHeight="1" spans="1:9">
      <c r="A5705" s="8" t="s">
        <v>35807</v>
      </c>
      <c r="B5705" s="22" t="s">
        <v>35808</v>
      </c>
      <c r="C5705" s="12" t="s">
        <v>175</v>
      </c>
      <c r="D5705" s="8" t="s">
        <v>35795</v>
      </c>
      <c r="E5705" s="10" t="s">
        <v>22732</v>
      </c>
      <c r="F5705" s="25"/>
      <c r="G5705" s="25"/>
      <c r="H5705" s="15"/>
      <c r="I5705" s="15"/>
    </row>
    <row r="5706" ht="24" customHeight="1" spans="1:9">
      <c r="A5706" s="8" t="s">
        <v>35809</v>
      </c>
      <c r="B5706" s="22" t="s">
        <v>35810</v>
      </c>
      <c r="C5706" s="12" t="s">
        <v>175</v>
      </c>
      <c r="D5706" s="8" t="s">
        <v>35811</v>
      </c>
      <c r="E5706" s="10" t="s">
        <v>22732</v>
      </c>
      <c r="F5706" s="25"/>
      <c r="G5706" s="25"/>
      <c r="H5706" s="15"/>
      <c r="I5706" s="15"/>
    </row>
    <row r="5707" ht="24" customHeight="1" spans="1:9">
      <c r="A5707" s="8" t="s">
        <v>35812</v>
      </c>
      <c r="B5707" s="22" t="s">
        <v>35813</v>
      </c>
      <c r="C5707" s="12" t="s">
        <v>175</v>
      </c>
      <c r="D5707" s="8" t="s">
        <v>35814</v>
      </c>
      <c r="E5707" s="10" t="s">
        <v>22732</v>
      </c>
      <c r="F5707" s="25"/>
      <c r="G5707" s="25"/>
      <c r="H5707" s="15"/>
      <c r="I5707" s="15"/>
    </row>
    <row r="5708" ht="24" customHeight="1" spans="1:9">
      <c r="A5708" s="8" t="s">
        <v>35815</v>
      </c>
      <c r="B5708" s="22" t="s">
        <v>35816</v>
      </c>
      <c r="C5708" s="12" t="s">
        <v>175</v>
      </c>
      <c r="D5708" s="8" t="s">
        <v>35817</v>
      </c>
      <c r="E5708" s="10" t="s">
        <v>22732</v>
      </c>
      <c r="F5708" s="25"/>
      <c r="G5708" s="25"/>
      <c r="H5708" s="15"/>
      <c r="I5708" s="15"/>
    </row>
    <row r="5709" ht="24" customHeight="1" spans="1:9">
      <c r="A5709" s="8" t="s">
        <v>35818</v>
      </c>
      <c r="B5709" s="22" t="s">
        <v>35819</v>
      </c>
      <c r="C5709" s="12" t="s">
        <v>175</v>
      </c>
      <c r="D5709" s="8" t="s">
        <v>22919</v>
      </c>
      <c r="E5709" s="10" t="s">
        <v>22732</v>
      </c>
      <c r="F5709" s="25"/>
      <c r="G5709" s="25"/>
      <c r="H5709" s="15"/>
      <c r="I5709" s="15"/>
    </row>
    <row r="5710" ht="24" customHeight="1" spans="1:9">
      <c r="A5710" s="8" t="s">
        <v>35820</v>
      </c>
      <c r="B5710" s="22" t="s">
        <v>35821</v>
      </c>
      <c r="C5710" s="12" t="s">
        <v>175</v>
      </c>
      <c r="D5710" s="8" t="s">
        <v>27348</v>
      </c>
      <c r="E5710" s="10" t="s">
        <v>22732</v>
      </c>
      <c r="F5710" s="25"/>
      <c r="G5710" s="25"/>
      <c r="H5710" s="15"/>
      <c r="I5710" s="15"/>
    </row>
    <row r="5711" ht="24" customHeight="1" spans="1:9">
      <c r="A5711" s="8" t="s">
        <v>35822</v>
      </c>
      <c r="B5711" s="22" t="s">
        <v>11463</v>
      </c>
      <c r="C5711" s="12" t="s">
        <v>175</v>
      </c>
      <c r="D5711" s="8" t="s">
        <v>35823</v>
      </c>
      <c r="E5711" s="10" t="s">
        <v>22732</v>
      </c>
      <c r="F5711" s="25"/>
      <c r="G5711" s="25"/>
      <c r="H5711" s="15"/>
      <c r="I5711" s="15"/>
    </row>
    <row r="5712" ht="24" customHeight="1" spans="1:9">
      <c r="A5712" s="8" t="s">
        <v>35824</v>
      </c>
      <c r="B5712" s="22" t="s">
        <v>35825</v>
      </c>
      <c r="C5712" s="12" t="s">
        <v>175</v>
      </c>
      <c r="D5712" s="8" t="s">
        <v>35826</v>
      </c>
      <c r="E5712" s="10" t="s">
        <v>22732</v>
      </c>
      <c r="F5712" s="25"/>
      <c r="G5712" s="25"/>
      <c r="H5712" s="15"/>
      <c r="I5712" s="15"/>
    </row>
    <row r="5713" ht="24" customHeight="1" spans="1:9">
      <c r="A5713" s="8" t="s">
        <v>35827</v>
      </c>
      <c r="B5713" s="22" t="s">
        <v>11464</v>
      </c>
      <c r="C5713" s="12" t="s">
        <v>175</v>
      </c>
      <c r="D5713" s="8" t="s">
        <v>35828</v>
      </c>
      <c r="E5713" s="10" t="s">
        <v>22732</v>
      </c>
      <c r="F5713" s="25"/>
      <c r="G5713" s="25"/>
      <c r="H5713" s="15"/>
      <c r="I5713" s="15"/>
    </row>
    <row r="5714" ht="24" customHeight="1" spans="1:9">
      <c r="A5714" s="8" t="s">
        <v>35829</v>
      </c>
      <c r="B5714" s="22" t="s">
        <v>11465</v>
      </c>
      <c r="C5714" s="12" t="s">
        <v>175</v>
      </c>
      <c r="D5714" s="8" t="s">
        <v>35830</v>
      </c>
      <c r="E5714" s="10" t="s">
        <v>22732</v>
      </c>
      <c r="F5714" s="25"/>
      <c r="G5714" s="25"/>
      <c r="H5714" s="15"/>
      <c r="I5714" s="15"/>
    </row>
    <row r="5715" ht="24" customHeight="1" spans="1:9">
      <c r="A5715" s="8" t="s">
        <v>35831</v>
      </c>
      <c r="B5715" s="22" t="s">
        <v>35832</v>
      </c>
      <c r="C5715" s="12" t="s">
        <v>175</v>
      </c>
      <c r="D5715" s="8" t="s">
        <v>35833</v>
      </c>
      <c r="E5715" s="10" t="s">
        <v>22732</v>
      </c>
      <c r="F5715" s="25"/>
      <c r="G5715" s="25"/>
      <c r="H5715" s="15"/>
      <c r="I5715" s="15"/>
    </row>
    <row r="5716" ht="24" customHeight="1" spans="1:9">
      <c r="A5716" s="8" t="s">
        <v>35834</v>
      </c>
      <c r="B5716" s="22" t="s">
        <v>11466</v>
      </c>
      <c r="C5716" s="12" t="s">
        <v>175</v>
      </c>
      <c r="D5716" s="8" t="s">
        <v>35835</v>
      </c>
      <c r="E5716" s="10" t="s">
        <v>22732</v>
      </c>
      <c r="F5716" s="25"/>
      <c r="G5716" s="25"/>
      <c r="H5716" s="15"/>
      <c r="I5716" s="15"/>
    </row>
    <row r="5717" ht="24" customHeight="1" spans="1:9">
      <c r="A5717" s="8" t="s">
        <v>35836</v>
      </c>
      <c r="B5717" s="22" t="s">
        <v>11487</v>
      </c>
      <c r="C5717" s="12" t="s">
        <v>171</v>
      </c>
      <c r="D5717" s="8" t="s">
        <v>35837</v>
      </c>
      <c r="E5717" s="10" t="s">
        <v>22732</v>
      </c>
      <c r="F5717" s="25"/>
      <c r="G5717" s="25"/>
      <c r="H5717" s="15"/>
      <c r="I5717" s="15"/>
    </row>
    <row r="5718" ht="24" customHeight="1" spans="1:9">
      <c r="A5718" s="8" t="s">
        <v>35838</v>
      </c>
      <c r="B5718" s="22" t="s">
        <v>11488</v>
      </c>
      <c r="C5718" s="12" t="s">
        <v>171</v>
      </c>
      <c r="D5718" s="8" t="s">
        <v>35839</v>
      </c>
      <c r="E5718" s="10" t="s">
        <v>22732</v>
      </c>
      <c r="F5718" s="25"/>
      <c r="G5718" s="25"/>
      <c r="H5718" s="15"/>
      <c r="I5718" s="15"/>
    </row>
    <row r="5719" ht="24" customHeight="1" spans="1:9">
      <c r="A5719" s="8" t="s">
        <v>35840</v>
      </c>
      <c r="B5719" s="22" t="s">
        <v>11489</v>
      </c>
      <c r="C5719" s="12" t="s">
        <v>175</v>
      </c>
      <c r="D5719" s="8" t="s">
        <v>35841</v>
      </c>
      <c r="E5719" s="10" t="s">
        <v>22732</v>
      </c>
      <c r="F5719" s="25"/>
      <c r="G5719" s="25"/>
      <c r="H5719" s="15"/>
      <c r="I5719" s="15"/>
    </row>
    <row r="5720" ht="24" customHeight="1" spans="1:9">
      <c r="A5720" s="8" t="s">
        <v>35842</v>
      </c>
      <c r="B5720" s="22" t="s">
        <v>11490</v>
      </c>
      <c r="C5720" s="12" t="s">
        <v>171</v>
      </c>
      <c r="D5720" s="8" t="s">
        <v>35843</v>
      </c>
      <c r="E5720" s="10" t="s">
        <v>22732</v>
      </c>
      <c r="F5720" s="25"/>
      <c r="G5720" s="25"/>
      <c r="H5720" s="15"/>
      <c r="I5720" s="15"/>
    </row>
    <row r="5721" ht="24" customHeight="1" spans="1:9">
      <c r="A5721" s="8" t="s">
        <v>35844</v>
      </c>
      <c r="B5721" s="22" t="s">
        <v>11491</v>
      </c>
      <c r="C5721" s="12" t="s">
        <v>171</v>
      </c>
      <c r="D5721" s="8" t="s">
        <v>35845</v>
      </c>
      <c r="E5721" s="10" t="s">
        <v>22732</v>
      </c>
      <c r="F5721" s="25"/>
      <c r="G5721" s="25"/>
      <c r="H5721" s="15"/>
      <c r="I5721" s="15"/>
    </row>
    <row r="5722" ht="24" customHeight="1" spans="1:9">
      <c r="A5722" s="8" t="s">
        <v>35846</v>
      </c>
      <c r="B5722" s="22" t="s">
        <v>11492</v>
      </c>
      <c r="C5722" s="12" t="s">
        <v>171</v>
      </c>
      <c r="D5722" s="8" t="s">
        <v>35847</v>
      </c>
      <c r="E5722" s="10" t="s">
        <v>22732</v>
      </c>
      <c r="F5722" s="25"/>
      <c r="G5722" s="25"/>
      <c r="H5722" s="15"/>
      <c r="I5722" s="15"/>
    </row>
    <row r="5723" ht="24" customHeight="1" spans="1:9">
      <c r="A5723" s="8" t="s">
        <v>35848</v>
      </c>
      <c r="B5723" s="22" t="s">
        <v>35849</v>
      </c>
      <c r="C5723" s="12" t="s">
        <v>171</v>
      </c>
      <c r="D5723" s="8" t="s">
        <v>35850</v>
      </c>
      <c r="E5723" s="10" t="s">
        <v>22732</v>
      </c>
      <c r="F5723" s="25"/>
      <c r="G5723" s="25"/>
      <c r="H5723" s="15"/>
      <c r="I5723" s="15"/>
    </row>
    <row r="5724" ht="24" customHeight="1" spans="1:9">
      <c r="A5724" s="8" t="s">
        <v>35851</v>
      </c>
      <c r="B5724" s="22" t="s">
        <v>35852</v>
      </c>
      <c r="C5724" s="12" t="s">
        <v>171</v>
      </c>
      <c r="D5724" s="8" t="s">
        <v>35853</v>
      </c>
      <c r="E5724" s="10" t="s">
        <v>22732</v>
      </c>
      <c r="F5724" s="25"/>
      <c r="G5724" s="25"/>
      <c r="H5724" s="15"/>
      <c r="I5724" s="15"/>
    </row>
    <row r="5725" ht="24" customHeight="1" spans="1:9">
      <c r="A5725" s="8" t="s">
        <v>35854</v>
      </c>
      <c r="B5725" s="22" t="s">
        <v>35855</v>
      </c>
      <c r="C5725" s="12" t="s">
        <v>12511</v>
      </c>
      <c r="D5725" s="8" t="s">
        <v>35856</v>
      </c>
      <c r="E5725" s="10" t="s">
        <v>22732</v>
      </c>
      <c r="F5725" s="25"/>
      <c r="G5725" s="25"/>
      <c r="H5725" s="15"/>
      <c r="I5725" s="15"/>
    </row>
    <row r="5726" ht="24" customHeight="1" spans="1:9">
      <c r="A5726" s="8" t="s">
        <v>35857</v>
      </c>
      <c r="B5726" s="22" t="s">
        <v>35858</v>
      </c>
      <c r="C5726" s="12" t="s">
        <v>12511</v>
      </c>
      <c r="D5726" s="8" t="s">
        <v>35859</v>
      </c>
      <c r="E5726" s="10" t="s">
        <v>22732</v>
      </c>
      <c r="F5726" s="25"/>
      <c r="G5726" s="25"/>
      <c r="H5726" s="15"/>
      <c r="I5726" s="15"/>
    </row>
    <row r="5727" ht="24" customHeight="1" spans="1:9">
      <c r="A5727" s="8" t="s">
        <v>35860</v>
      </c>
      <c r="B5727" s="22" t="s">
        <v>35861</v>
      </c>
      <c r="C5727" s="12" t="s">
        <v>12511</v>
      </c>
      <c r="D5727" s="8" t="s">
        <v>35862</v>
      </c>
      <c r="E5727" s="10" t="s">
        <v>22732</v>
      </c>
      <c r="F5727" s="25"/>
      <c r="G5727" s="25"/>
      <c r="H5727" s="15"/>
      <c r="I5727" s="15"/>
    </row>
    <row r="5728" ht="24" customHeight="1" spans="1:9">
      <c r="A5728" s="8" t="s">
        <v>35863</v>
      </c>
      <c r="B5728" s="22" t="s">
        <v>35864</v>
      </c>
      <c r="C5728" s="12" t="s">
        <v>12511</v>
      </c>
      <c r="D5728" s="8" t="s">
        <v>35865</v>
      </c>
      <c r="E5728" s="10" t="s">
        <v>22732</v>
      </c>
      <c r="F5728" s="25"/>
      <c r="G5728" s="25"/>
      <c r="H5728" s="15"/>
      <c r="I5728" s="15"/>
    </row>
    <row r="5729" ht="24" customHeight="1" spans="1:9">
      <c r="A5729" s="8" t="s">
        <v>35866</v>
      </c>
      <c r="B5729" s="22" t="s">
        <v>35867</v>
      </c>
      <c r="C5729" s="12" t="s">
        <v>12511</v>
      </c>
      <c r="D5729" s="8" t="s">
        <v>35868</v>
      </c>
      <c r="E5729" s="10" t="s">
        <v>22732</v>
      </c>
      <c r="F5729" s="25"/>
      <c r="G5729" s="25"/>
      <c r="H5729" s="15"/>
      <c r="I5729" s="15"/>
    </row>
    <row r="5730" ht="24" customHeight="1" spans="1:9">
      <c r="A5730" s="8" t="s">
        <v>35869</v>
      </c>
      <c r="B5730" s="22" t="s">
        <v>35870</v>
      </c>
      <c r="C5730" s="12" t="s">
        <v>12511</v>
      </c>
      <c r="D5730" s="8" t="s">
        <v>35871</v>
      </c>
      <c r="E5730" s="10" t="s">
        <v>22732</v>
      </c>
      <c r="F5730" s="25"/>
      <c r="G5730" s="25"/>
      <c r="H5730" s="15"/>
      <c r="I5730" s="15"/>
    </row>
    <row r="5731" ht="24" customHeight="1" spans="1:9">
      <c r="A5731" s="8" t="s">
        <v>35872</v>
      </c>
      <c r="B5731" s="22" t="s">
        <v>35873</v>
      </c>
      <c r="C5731" s="12" t="s">
        <v>12511</v>
      </c>
      <c r="D5731" s="8" t="s">
        <v>35874</v>
      </c>
      <c r="E5731" s="10" t="s">
        <v>22732</v>
      </c>
      <c r="F5731" s="25"/>
      <c r="G5731" s="25"/>
      <c r="H5731" s="15"/>
      <c r="I5731" s="15"/>
    </row>
    <row r="5732" ht="24" customHeight="1" spans="1:9">
      <c r="A5732" s="8" t="s">
        <v>35875</v>
      </c>
      <c r="B5732" s="22" t="s">
        <v>35876</v>
      </c>
      <c r="C5732" s="12" t="s">
        <v>12511</v>
      </c>
      <c r="D5732" s="8" t="s">
        <v>35877</v>
      </c>
      <c r="E5732" s="10" t="s">
        <v>22732</v>
      </c>
      <c r="F5732" s="25"/>
      <c r="G5732" s="25"/>
      <c r="H5732" s="15"/>
      <c r="I5732" s="15"/>
    </row>
    <row r="5733" ht="24" customHeight="1" spans="1:9">
      <c r="A5733" s="8" t="s">
        <v>35878</v>
      </c>
      <c r="B5733" s="22" t="s">
        <v>35879</v>
      </c>
      <c r="C5733" s="12" t="s">
        <v>175</v>
      </c>
      <c r="D5733" s="8" t="s">
        <v>35880</v>
      </c>
      <c r="E5733" s="10" t="s">
        <v>22732</v>
      </c>
      <c r="F5733" s="25"/>
      <c r="G5733" s="25"/>
      <c r="H5733" s="15"/>
      <c r="I5733" s="15"/>
    </row>
    <row r="5734" ht="24" customHeight="1" spans="1:9">
      <c r="A5734" s="8" t="s">
        <v>35881</v>
      </c>
      <c r="B5734" s="22" t="s">
        <v>35882</v>
      </c>
      <c r="C5734" s="12" t="s">
        <v>175</v>
      </c>
      <c r="D5734" s="8" t="s">
        <v>24678</v>
      </c>
      <c r="E5734" s="10" t="s">
        <v>22732</v>
      </c>
      <c r="F5734" s="25"/>
      <c r="G5734" s="25"/>
      <c r="H5734" s="15"/>
      <c r="I5734" s="15"/>
    </row>
    <row r="5735" ht="24" customHeight="1" spans="1:9">
      <c r="A5735" s="8" t="s">
        <v>35883</v>
      </c>
      <c r="B5735" s="22" t="s">
        <v>35884</v>
      </c>
      <c r="C5735" s="12" t="s">
        <v>175</v>
      </c>
      <c r="D5735" s="8" t="s">
        <v>35885</v>
      </c>
      <c r="E5735" s="10" t="s">
        <v>22732</v>
      </c>
      <c r="F5735" s="25"/>
      <c r="G5735" s="25"/>
      <c r="H5735" s="15"/>
      <c r="I5735" s="15"/>
    </row>
    <row r="5736" ht="24" customHeight="1" spans="1:9">
      <c r="A5736" s="8" t="s">
        <v>35886</v>
      </c>
      <c r="B5736" s="22" t="s">
        <v>35887</v>
      </c>
      <c r="C5736" s="12" t="s">
        <v>175</v>
      </c>
      <c r="D5736" s="8" t="s">
        <v>24897</v>
      </c>
      <c r="E5736" s="10" t="s">
        <v>22732</v>
      </c>
      <c r="F5736" s="25"/>
      <c r="G5736" s="25"/>
      <c r="H5736" s="15"/>
      <c r="I5736" s="15"/>
    </row>
    <row r="5737" ht="24" customHeight="1" spans="1:9">
      <c r="A5737" s="8" t="s">
        <v>35888</v>
      </c>
      <c r="B5737" s="22" t="s">
        <v>35889</v>
      </c>
      <c r="C5737" s="12" t="s">
        <v>175</v>
      </c>
      <c r="D5737" s="8" t="s">
        <v>35890</v>
      </c>
      <c r="E5737" s="10" t="s">
        <v>22732</v>
      </c>
      <c r="F5737" s="25"/>
      <c r="G5737" s="25"/>
      <c r="H5737" s="15"/>
      <c r="I5737" s="15"/>
    </row>
    <row r="5738" ht="24" customHeight="1" spans="1:9">
      <c r="A5738" s="8" t="s">
        <v>35891</v>
      </c>
      <c r="B5738" s="22" t="s">
        <v>35892</v>
      </c>
      <c r="C5738" s="12" t="s">
        <v>175</v>
      </c>
      <c r="D5738" s="8" t="s">
        <v>35893</v>
      </c>
      <c r="E5738" s="10" t="s">
        <v>22732</v>
      </c>
      <c r="F5738" s="25"/>
      <c r="G5738" s="25"/>
      <c r="H5738" s="15"/>
      <c r="I5738" s="15"/>
    </row>
    <row r="5739" ht="24" customHeight="1" spans="1:9">
      <c r="A5739" s="8" t="s">
        <v>35894</v>
      </c>
      <c r="B5739" s="22" t="s">
        <v>35895</v>
      </c>
      <c r="C5739" s="12" t="s">
        <v>175</v>
      </c>
      <c r="D5739" s="8" t="s">
        <v>35896</v>
      </c>
      <c r="E5739" s="10" t="s">
        <v>22732</v>
      </c>
      <c r="F5739" s="25"/>
      <c r="G5739" s="25"/>
      <c r="H5739" s="15"/>
      <c r="I5739" s="15"/>
    </row>
    <row r="5740" ht="24" customHeight="1" spans="1:9">
      <c r="A5740" s="8" t="s">
        <v>35897</v>
      </c>
      <c r="B5740" s="22" t="s">
        <v>35898</v>
      </c>
      <c r="C5740" s="12" t="s">
        <v>175</v>
      </c>
      <c r="D5740" s="8" t="s">
        <v>35899</v>
      </c>
      <c r="E5740" s="10" t="s">
        <v>22732</v>
      </c>
      <c r="F5740" s="25"/>
      <c r="G5740" s="25"/>
      <c r="H5740" s="15"/>
      <c r="I5740" s="15"/>
    </row>
    <row r="5741" ht="24" customHeight="1" spans="1:9">
      <c r="A5741" s="8" t="s">
        <v>35900</v>
      </c>
      <c r="B5741" s="22" t="s">
        <v>35901</v>
      </c>
      <c r="C5741" s="12" t="s">
        <v>175</v>
      </c>
      <c r="D5741" s="8" t="s">
        <v>35902</v>
      </c>
      <c r="E5741" s="10" t="s">
        <v>22732</v>
      </c>
      <c r="F5741" s="25"/>
      <c r="G5741" s="25"/>
      <c r="H5741" s="15"/>
      <c r="I5741" s="15"/>
    </row>
    <row r="5742" ht="24" customHeight="1" spans="1:9">
      <c r="A5742" s="12" t="s">
        <v>35903</v>
      </c>
      <c r="B5742" s="22" t="s">
        <v>35904</v>
      </c>
      <c r="C5742" s="12" t="s">
        <v>175</v>
      </c>
      <c r="D5742" s="8" t="s">
        <v>35905</v>
      </c>
      <c r="E5742" s="10" t="s">
        <v>22732</v>
      </c>
      <c r="F5742" s="25"/>
      <c r="G5742" s="25"/>
      <c r="H5742" s="15"/>
      <c r="I5742" s="15"/>
    </row>
    <row r="5743" ht="24" customHeight="1" spans="1:9">
      <c r="A5743" s="8" t="s">
        <v>35906</v>
      </c>
      <c r="B5743" s="22" t="s">
        <v>35907</v>
      </c>
      <c r="C5743" s="12" t="s">
        <v>175</v>
      </c>
      <c r="D5743" s="8" t="s">
        <v>35908</v>
      </c>
      <c r="E5743" s="10" t="s">
        <v>22732</v>
      </c>
      <c r="F5743" s="25"/>
      <c r="G5743" s="25"/>
      <c r="H5743" s="15"/>
      <c r="I5743" s="15"/>
    </row>
    <row r="5744" ht="24" customHeight="1" spans="1:9">
      <c r="A5744" s="8" t="s">
        <v>35909</v>
      </c>
      <c r="B5744" s="22" t="s">
        <v>35910</v>
      </c>
      <c r="C5744" s="12" t="s">
        <v>175</v>
      </c>
      <c r="D5744" s="8" t="s">
        <v>35911</v>
      </c>
      <c r="E5744" s="10" t="s">
        <v>22732</v>
      </c>
      <c r="F5744" s="25"/>
      <c r="G5744" s="25"/>
      <c r="H5744" s="15"/>
      <c r="I5744" s="15"/>
    </row>
    <row r="5745" ht="24" customHeight="1" spans="1:9">
      <c r="A5745" s="8" t="s">
        <v>35912</v>
      </c>
      <c r="B5745" s="22" t="s">
        <v>35913</v>
      </c>
      <c r="C5745" s="12" t="s">
        <v>175</v>
      </c>
      <c r="D5745" s="8" t="s">
        <v>31252</v>
      </c>
      <c r="E5745" s="10" t="s">
        <v>22732</v>
      </c>
      <c r="F5745" s="25"/>
      <c r="G5745" s="25"/>
      <c r="H5745" s="15"/>
      <c r="I5745" s="15"/>
    </row>
    <row r="5746" ht="24" customHeight="1" spans="1:9">
      <c r="A5746" s="8" t="s">
        <v>35914</v>
      </c>
      <c r="B5746" s="22" t="s">
        <v>35915</v>
      </c>
      <c r="C5746" s="12" t="s">
        <v>175</v>
      </c>
      <c r="D5746" s="8" t="s">
        <v>35916</v>
      </c>
      <c r="E5746" s="10" t="s">
        <v>22732</v>
      </c>
      <c r="F5746" s="25"/>
      <c r="G5746" s="25"/>
      <c r="H5746" s="15"/>
      <c r="I5746" s="15"/>
    </row>
    <row r="5747" ht="24" customHeight="1" spans="1:9">
      <c r="A5747" s="8" t="s">
        <v>35917</v>
      </c>
      <c r="B5747" s="22" t="s">
        <v>35918</v>
      </c>
      <c r="C5747" s="12" t="s">
        <v>175</v>
      </c>
      <c r="D5747" s="8" t="s">
        <v>34785</v>
      </c>
      <c r="E5747" s="10" t="s">
        <v>22732</v>
      </c>
      <c r="F5747" s="25"/>
      <c r="G5747" s="25"/>
      <c r="H5747" s="15"/>
      <c r="I5747" s="15"/>
    </row>
    <row r="5748" ht="24" customHeight="1" spans="1:9">
      <c r="A5748" s="8" t="s">
        <v>35919</v>
      </c>
      <c r="B5748" s="22" t="s">
        <v>35920</v>
      </c>
      <c r="C5748" s="12" t="s">
        <v>175</v>
      </c>
      <c r="D5748" s="8" t="s">
        <v>27868</v>
      </c>
      <c r="E5748" s="10" t="s">
        <v>22732</v>
      </c>
      <c r="F5748" s="25"/>
      <c r="G5748" s="25"/>
      <c r="H5748" s="15"/>
      <c r="I5748" s="15"/>
    </row>
    <row r="5749" ht="24" customHeight="1" spans="1:9">
      <c r="A5749" s="8" t="s">
        <v>35921</v>
      </c>
      <c r="B5749" s="22" t="s">
        <v>35922</v>
      </c>
      <c r="C5749" s="12" t="s">
        <v>175</v>
      </c>
      <c r="D5749" s="8" t="s">
        <v>35923</v>
      </c>
      <c r="E5749" s="10" t="s">
        <v>22732</v>
      </c>
      <c r="F5749" s="25"/>
      <c r="G5749" s="25"/>
      <c r="H5749" s="15"/>
      <c r="I5749" s="15"/>
    </row>
    <row r="5750" ht="24" customHeight="1" spans="1:9">
      <c r="A5750" s="12" t="s">
        <v>35924</v>
      </c>
      <c r="B5750" s="22" t="s">
        <v>35925</v>
      </c>
      <c r="C5750" s="12" t="s">
        <v>175</v>
      </c>
      <c r="D5750" s="8" t="s">
        <v>35926</v>
      </c>
      <c r="E5750" s="10" t="s">
        <v>22732</v>
      </c>
      <c r="F5750" s="25"/>
      <c r="G5750" s="25"/>
      <c r="H5750" s="15"/>
      <c r="I5750" s="15"/>
    </row>
    <row r="5751" ht="24" customHeight="1" spans="1:9">
      <c r="A5751" s="8" t="s">
        <v>35927</v>
      </c>
      <c r="B5751" s="22" t="s">
        <v>35928</v>
      </c>
      <c r="C5751" s="12" t="s">
        <v>175</v>
      </c>
      <c r="D5751" s="8" t="s">
        <v>31473</v>
      </c>
      <c r="E5751" s="10" t="s">
        <v>22732</v>
      </c>
      <c r="F5751" s="25"/>
      <c r="G5751" s="25"/>
      <c r="H5751" s="15"/>
      <c r="I5751" s="15"/>
    </row>
    <row r="5752" ht="24" customHeight="1" spans="1:9">
      <c r="A5752" s="8" t="s">
        <v>35929</v>
      </c>
      <c r="B5752" s="22" t="s">
        <v>35930</v>
      </c>
      <c r="C5752" s="12" t="s">
        <v>175</v>
      </c>
      <c r="D5752" s="8" t="s">
        <v>35931</v>
      </c>
      <c r="E5752" s="10" t="s">
        <v>22732</v>
      </c>
      <c r="F5752" s="25"/>
      <c r="G5752" s="25"/>
      <c r="H5752" s="15"/>
      <c r="I5752" s="15"/>
    </row>
    <row r="5753" ht="24" customHeight="1" spans="1:9">
      <c r="A5753" s="8" t="s">
        <v>35932</v>
      </c>
      <c r="B5753" s="22" t="s">
        <v>35933</v>
      </c>
      <c r="C5753" s="12" t="s">
        <v>175</v>
      </c>
      <c r="D5753" s="8" t="s">
        <v>35934</v>
      </c>
      <c r="E5753" s="10" t="s">
        <v>22732</v>
      </c>
      <c r="F5753" s="25"/>
      <c r="G5753" s="25"/>
      <c r="H5753" s="15"/>
      <c r="I5753" s="15"/>
    </row>
    <row r="5754" ht="24" customHeight="1" spans="1:9">
      <c r="A5754" s="8" t="s">
        <v>35935</v>
      </c>
      <c r="B5754" s="22" t="s">
        <v>35936</v>
      </c>
      <c r="C5754" s="12" t="s">
        <v>175</v>
      </c>
      <c r="D5754" s="8" t="s">
        <v>24207</v>
      </c>
      <c r="E5754" s="10" t="s">
        <v>22732</v>
      </c>
      <c r="F5754" s="25"/>
      <c r="G5754" s="25"/>
      <c r="H5754" s="15"/>
      <c r="I5754" s="15"/>
    </row>
    <row r="5755" ht="24" customHeight="1" spans="1:9">
      <c r="A5755" s="8" t="s">
        <v>35937</v>
      </c>
      <c r="B5755" s="22" t="s">
        <v>35938</v>
      </c>
      <c r="C5755" s="12" t="s">
        <v>175</v>
      </c>
      <c r="D5755" s="8" t="s">
        <v>35939</v>
      </c>
      <c r="E5755" s="10" t="s">
        <v>22732</v>
      </c>
      <c r="F5755" s="25"/>
      <c r="G5755" s="25"/>
      <c r="H5755" s="15"/>
      <c r="I5755" s="15"/>
    </row>
    <row r="5756" ht="24" customHeight="1" spans="1:9">
      <c r="A5756" s="8" t="s">
        <v>35940</v>
      </c>
      <c r="B5756" s="22" t="s">
        <v>35941</v>
      </c>
      <c r="C5756" s="12" t="s">
        <v>175</v>
      </c>
      <c r="D5756" s="8" t="s">
        <v>35942</v>
      </c>
      <c r="E5756" s="10" t="s">
        <v>22732</v>
      </c>
      <c r="F5756" s="25"/>
      <c r="G5756" s="25"/>
      <c r="H5756" s="15"/>
      <c r="I5756" s="15"/>
    </row>
    <row r="5757" ht="24" customHeight="1" spans="1:9">
      <c r="A5757" s="8" t="s">
        <v>35943</v>
      </c>
      <c r="B5757" s="22" t="s">
        <v>35944</v>
      </c>
      <c r="C5757" s="12" t="s">
        <v>175</v>
      </c>
      <c r="D5757" s="8" t="s">
        <v>26623</v>
      </c>
      <c r="E5757" s="10" t="s">
        <v>22732</v>
      </c>
      <c r="F5757" s="25"/>
      <c r="G5757" s="25"/>
      <c r="H5757" s="15"/>
      <c r="I5757" s="15"/>
    </row>
    <row r="5758" ht="24" customHeight="1" spans="1:9">
      <c r="A5758" s="8" t="s">
        <v>35945</v>
      </c>
      <c r="B5758" s="22" t="s">
        <v>35946</v>
      </c>
      <c r="C5758" s="12" t="s">
        <v>175</v>
      </c>
      <c r="D5758" s="8" t="s">
        <v>35947</v>
      </c>
      <c r="E5758" s="10" t="s">
        <v>22732</v>
      </c>
      <c r="F5758" s="25"/>
      <c r="G5758" s="25"/>
      <c r="H5758" s="15"/>
      <c r="I5758" s="15"/>
    </row>
    <row r="5759" ht="24" customHeight="1" spans="1:9">
      <c r="A5759" s="8" t="s">
        <v>35948</v>
      </c>
      <c r="B5759" s="22" t="s">
        <v>35949</v>
      </c>
      <c r="C5759" s="12" t="s">
        <v>175</v>
      </c>
      <c r="D5759" s="8" t="s">
        <v>35950</v>
      </c>
      <c r="E5759" s="10" t="s">
        <v>22732</v>
      </c>
      <c r="F5759" s="25"/>
      <c r="G5759" s="25"/>
      <c r="H5759" s="15"/>
      <c r="I5759" s="15"/>
    </row>
    <row r="5760" ht="24" customHeight="1" spans="1:9">
      <c r="A5760" s="8" t="s">
        <v>35951</v>
      </c>
      <c r="B5760" s="22" t="s">
        <v>35952</v>
      </c>
      <c r="C5760" s="12" t="s">
        <v>175</v>
      </c>
      <c r="D5760" s="8" t="s">
        <v>23892</v>
      </c>
      <c r="E5760" s="10" t="s">
        <v>22732</v>
      </c>
      <c r="F5760" s="25"/>
      <c r="G5760" s="25"/>
      <c r="H5760" s="15"/>
      <c r="I5760" s="15"/>
    </row>
    <row r="5761" ht="24" customHeight="1" spans="1:9">
      <c r="A5761" s="8" t="s">
        <v>35953</v>
      </c>
      <c r="B5761" s="22" t="s">
        <v>35954</v>
      </c>
      <c r="C5761" s="12" t="s">
        <v>175</v>
      </c>
      <c r="D5761" s="8" t="s">
        <v>35955</v>
      </c>
      <c r="E5761" s="10" t="s">
        <v>22732</v>
      </c>
      <c r="F5761" s="25"/>
      <c r="G5761" s="25"/>
      <c r="H5761" s="15"/>
      <c r="I5761" s="15"/>
    </row>
    <row r="5762" ht="24" customHeight="1" spans="1:9">
      <c r="A5762" s="8" t="s">
        <v>35956</v>
      </c>
      <c r="B5762" s="22" t="s">
        <v>35957</v>
      </c>
      <c r="C5762" s="12" t="s">
        <v>175</v>
      </c>
      <c r="D5762" s="8" t="s">
        <v>35958</v>
      </c>
      <c r="E5762" s="10" t="s">
        <v>22732</v>
      </c>
      <c r="F5762" s="25"/>
      <c r="G5762" s="25"/>
      <c r="H5762" s="15"/>
      <c r="I5762" s="15"/>
    </row>
    <row r="5763" ht="24" customHeight="1" spans="1:9">
      <c r="A5763" s="8" t="s">
        <v>35959</v>
      </c>
      <c r="B5763" s="22" t="s">
        <v>35960</v>
      </c>
      <c r="C5763" s="12" t="s">
        <v>175</v>
      </c>
      <c r="D5763" s="8" t="s">
        <v>33187</v>
      </c>
      <c r="E5763" s="10" t="s">
        <v>22732</v>
      </c>
      <c r="F5763" s="25"/>
      <c r="G5763" s="25"/>
      <c r="H5763" s="15"/>
      <c r="I5763" s="15"/>
    </row>
    <row r="5764" ht="24" customHeight="1" spans="1:9">
      <c r="A5764" s="8" t="s">
        <v>35961</v>
      </c>
      <c r="B5764" s="22" t="s">
        <v>35962</v>
      </c>
      <c r="C5764" s="12" t="s">
        <v>175</v>
      </c>
      <c r="D5764" s="8" t="s">
        <v>35963</v>
      </c>
      <c r="E5764" s="10" t="s">
        <v>22732</v>
      </c>
      <c r="F5764" s="25"/>
      <c r="G5764" s="25"/>
      <c r="H5764" s="15"/>
      <c r="I5764" s="15"/>
    </row>
    <row r="5765" ht="24" customHeight="1" spans="1:9">
      <c r="A5765" s="8" t="s">
        <v>35964</v>
      </c>
      <c r="B5765" s="22" t="s">
        <v>35965</v>
      </c>
      <c r="C5765" s="12" t="s">
        <v>175</v>
      </c>
      <c r="D5765" s="8" t="s">
        <v>25147</v>
      </c>
      <c r="E5765" s="10" t="s">
        <v>22732</v>
      </c>
      <c r="F5765" s="25"/>
      <c r="G5765" s="25"/>
      <c r="H5765" s="15"/>
      <c r="I5765" s="15"/>
    </row>
    <row r="5766" ht="24" customHeight="1" spans="1:9">
      <c r="A5766" s="8" t="s">
        <v>35966</v>
      </c>
      <c r="B5766" s="22" t="s">
        <v>35967</v>
      </c>
      <c r="C5766" s="12" t="s">
        <v>175</v>
      </c>
      <c r="D5766" s="8" t="s">
        <v>35968</v>
      </c>
      <c r="E5766" s="10" t="s">
        <v>22732</v>
      </c>
      <c r="F5766" s="25"/>
      <c r="G5766" s="25"/>
      <c r="H5766" s="15"/>
      <c r="I5766" s="15"/>
    </row>
    <row r="5767" ht="24" customHeight="1" spans="1:9">
      <c r="A5767" s="8" t="s">
        <v>35969</v>
      </c>
      <c r="B5767" s="22" t="s">
        <v>35970</v>
      </c>
      <c r="C5767" s="12" t="s">
        <v>175</v>
      </c>
      <c r="D5767" s="8" t="s">
        <v>35971</v>
      </c>
      <c r="E5767" s="10" t="s">
        <v>22732</v>
      </c>
      <c r="F5767" s="25"/>
      <c r="G5767" s="25"/>
      <c r="H5767" s="15"/>
      <c r="I5767" s="15"/>
    </row>
    <row r="5768" ht="24" customHeight="1" spans="1:9">
      <c r="A5768" s="8" t="s">
        <v>35972</v>
      </c>
      <c r="B5768" s="22" t="s">
        <v>35973</v>
      </c>
      <c r="C5768" s="12" t="s">
        <v>175</v>
      </c>
      <c r="D5768" s="8" t="s">
        <v>35974</v>
      </c>
      <c r="E5768" s="10" t="s">
        <v>22732</v>
      </c>
      <c r="F5768" s="25"/>
      <c r="G5768" s="25"/>
      <c r="H5768" s="15"/>
      <c r="I5768" s="15"/>
    </row>
    <row r="5769" ht="24" customHeight="1" spans="1:9">
      <c r="A5769" s="8" t="s">
        <v>35975</v>
      </c>
      <c r="B5769" s="22" t="s">
        <v>35976</v>
      </c>
      <c r="C5769" s="12" t="s">
        <v>175</v>
      </c>
      <c r="D5769" s="8" t="s">
        <v>35977</v>
      </c>
      <c r="E5769" s="10" t="s">
        <v>22732</v>
      </c>
      <c r="F5769" s="25"/>
      <c r="G5769" s="25"/>
      <c r="H5769" s="15"/>
      <c r="I5769" s="15"/>
    </row>
    <row r="5770" ht="24" customHeight="1" spans="1:9">
      <c r="A5770" s="8" t="s">
        <v>35978</v>
      </c>
      <c r="B5770" s="22" t="s">
        <v>35979</v>
      </c>
      <c r="C5770" s="12" t="s">
        <v>175</v>
      </c>
      <c r="D5770" s="8" t="s">
        <v>35980</v>
      </c>
      <c r="E5770" s="10" t="s">
        <v>22732</v>
      </c>
      <c r="F5770" s="25"/>
      <c r="G5770" s="25"/>
      <c r="H5770" s="15"/>
      <c r="I5770" s="15"/>
    </row>
    <row r="5771" ht="24" customHeight="1" spans="1:9">
      <c r="A5771" s="8" t="s">
        <v>35981</v>
      </c>
      <c r="B5771" s="22" t="s">
        <v>35982</v>
      </c>
      <c r="C5771" s="12" t="s">
        <v>175</v>
      </c>
      <c r="D5771" s="8" t="s">
        <v>35983</v>
      </c>
      <c r="E5771" s="10" t="s">
        <v>22732</v>
      </c>
      <c r="F5771" s="25"/>
      <c r="G5771" s="25"/>
      <c r="H5771" s="15"/>
      <c r="I5771" s="15"/>
    </row>
    <row r="5772" ht="24" customHeight="1" spans="1:9">
      <c r="A5772" s="8" t="s">
        <v>35984</v>
      </c>
      <c r="B5772" s="22" t="s">
        <v>35985</v>
      </c>
      <c r="C5772" s="12" t="s">
        <v>175</v>
      </c>
      <c r="D5772" s="8" t="s">
        <v>35986</v>
      </c>
      <c r="E5772" s="10" t="s">
        <v>22732</v>
      </c>
      <c r="F5772" s="25"/>
      <c r="G5772" s="25"/>
      <c r="H5772" s="15"/>
      <c r="I5772" s="15"/>
    </row>
    <row r="5773" ht="24" customHeight="1" spans="1:9">
      <c r="A5773" s="8" t="s">
        <v>35987</v>
      </c>
      <c r="B5773" s="22" t="s">
        <v>35988</v>
      </c>
      <c r="C5773" s="12" t="s">
        <v>175</v>
      </c>
      <c r="D5773" s="8" t="s">
        <v>35989</v>
      </c>
      <c r="E5773" s="10" t="s">
        <v>22732</v>
      </c>
      <c r="F5773" s="25"/>
      <c r="G5773" s="25"/>
      <c r="H5773" s="15"/>
      <c r="I5773" s="15"/>
    </row>
    <row r="5774" ht="24" customHeight="1" spans="1:9">
      <c r="A5774" s="8" t="s">
        <v>35990</v>
      </c>
      <c r="B5774" s="22" t="s">
        <v>11538</v>
      </c>
      <c r="C5774" s="12" t="s">
        <v>175</v>
      </c>
      <c r="D5774" s="8" t="s">
        <v>35991</v>
      </c>
      <c r="E5774" s="10" t="s">
        <v>22732</v>
      </c>
      <c r="F5774" s="25"/>
      <c r="G5774" s="25"/>
      <c r="H5774" s="15"/>
      <c r="I5774" s="15"/>
    </row>
    <row r="5775" ht="24" customHeight="1" spans="1:9">
      <c r="A5775" s="8" t="s">
        <v>35992</v>
      </c>
      <c r="B5775" s="22" t="s">
        <v>11539</v>
      </c>
      <c r="C5775" s="12" t="s">
        <v>175</v>
      </c>
      <c r="D5775" s="8" t="s">
        <v>35993</v>
      </c>
      <c r="E5775" s="10" t="s">
        <v>22732</v>
      </c>
      <c r="F5775" s="25"/>
      <c r="G5775" s="25"/>
      <c r="H5775" s="15"/>
      <c r="I5775" s="15"/>
    </row>
    <row r="5776" ht="24" customHeight="1" spans="1:9">
      <c r="A5776" s="8" t="s">
        <v>35994</v>
      </c>
      <c r="B5776" s="22" t="s">
        <v>11540</v>
      </c>
      <c r="C5776" s="12" t="s">
        <v>175</v>
      </c>
      <c r="D5776" s="8" t="s">
        <v>32134</v>
      </c>
      <c r="E5776" s="10" t="s">
        <v>22732</v>
      </c>
      <c r="F5776" s="25"/>
      <c r="G5776" s="25"/>
      <c r="H5776" s="15"/>
      <c r="I5776" s="15"/>
    </row>
    <row r="5777" ht="24" customHeight="1" spans="1:9">
      <c r="A5777" s="8" t="s">
        <v>35995</v>
      </c>
      <c r="B5777" s="22" t="s">
        <v>11541</v>
      </c>
      <c r="C5777" s="12" t="s">
        <v>175</v>
      </c>
      <c r="D5777" s="8" t="s">
        <v>23779</v>
      </c>
      <c r="E5777" s="10" t="s">
        <v>22732</v>
      </c>
      <c r="F5777" s="25"/>
      <c r="G5777" s="25"/>
      <c r="H5777" s="15"/>
      <c r="I5777" s="15"/>
    </row>
    <row r="5778" ht="24" customHeight="1" spans="1:9">
      <c r="A5778" s="8" t="s">
        <v>35996</v>
      </c>
      <c r="B5778" s="22" t="s">
        <v>11542</v>
      </c>
      <c r="C5778" s="12" t="s">
        <v>175</v>
      </c>
      <c r="D5778" s="8" t="s">
        <v>35997</v>
      </c>
      <c r="E5778" s="10" t="s">
        <v>22732</v>
      </c>
      <c r="F5778" s="25"/>
      <c r="G5778" s="25"/>
      <c r="H5778" s="15"/>
      <c r="I5778" s="15"/>
    </row>
    <row r="5779" ht="24" customHeight="1" spans="1:9">
      <c r="A5779" s="8" t="s">
        <v>35998</v>
      </c>
      <c r="B5779" s="22" t="s">
        <v>11543</v>
      </c>
      <c r="C5779" s="12" t="s">
        <v>175</v>
      </c>
      <c r="D5779" s="8" t="s">
        <v>23507</v>
      </c>
      <c r="E5779" s="10" t="s">
        <v>22732</v>
      </c>
      <c r="F5779" s="25"/>
      <c r="G5779" s="25"/>
      <c r="H5779" s="15"/>
      <c r="I5779" s="15"/>
    </row>
    <row r="5780" ht="24" customHeight="1" spans="1:9">
      <c r="A5780" s="8" t="s">
        <v>35999</v>
      </c>
      <c r="B5780" s="22" t="s">
        <v>11544</v>
      </c>
      <c r="C5780" s="12" t="s">
        <v>175</v>
      </c>
      <c r="D5780" s="8" t="s">
        <v>36000</v>
      </c>
      <c r="E5780" s="10" t="s">
        <v>22732</v>
      </c>
      <c r="F5780" s="25"/>
      <c r="G5780" s="25"/>
      <c r="H5780" s="15"/>
      <c r="I5780" s="15"/>
    </row>
    <row r="5781" ht="24" customHeight="1" spans="1:9">
      <c r="A5781" s="8" t="s">
        <v>36001</v>
      </c>
      <c r="B5781" s="22" t="s">
        <v>11545</v>
      </c>
      <c r="C5781" s="12" t="s">
        <v>175</v>
      </c>
      <c r="D5781" s="8" t="s">
        <v>36002</v>
      </c>
      <c r="E5781" s="10" t="s">
        <v>22732</v>
      </c>
      <c r="F5781" s="25"/>
      <c r="G5781" s="25"/>
      <c r="H5781" s="15"/>
      <c r="I5781" s="15"/>
    </row>
    <row r="5782" ht="24" customHeight="1" spans="1:9">
      <c r="A5782" s="8" t="s">
        <v>36003</v>
      </c>
      <c r="B5782" s="22" t="s">
        <v>11546</v>
      </c>
      <c r="C5782" s="12" t="s">
        <v>175</v>
      </c>
      <c r="D5782" s="8" t="s">
        <v>36004</v>
      </c>
      <c r="E5782" s="10" t="s">
        <v>22732</v>
      </c>
      <c r="F5782" s="25"/>
      <c r="G5782" s="25"/>
      <c r="H5782" s="15"/>
      <c r="I5782" s="15"/>
    </row>
    <row r="5783" ht="24" customHeight="1" spans="1:9">
      <c r="A5783" s="8" t="s">
        <v>36005</v>
      </c>
      <c r="B5783" s="22" t="s">
        <v>11547</v>
      </c>
      <c r="C5783" s="12" t="s">
        <v>175</v>
      </c>
      <c r="D5783" s="8" t="s">
        <v>22959</v>
      </c>
      <c r="E5783" s="10" t="s">
        <v>22732</v>
      </c>
      <c r="F5783" s="25"/>
      <c r="G5783" s="25"/>
      <c r="H5783" s="15"/>
      <c r="I5783" s="15"/>
    </row>
    <row r="5784" ht="36" customHeight="1" spans="1:9">
      <c r="A5784" s="8" t="s">
        <v>36006</v>
      </c>
      <c r="B5784" s="22" t="s">
        <v>11548</v>
      </c>
      <c r="C5784" s="12" t="s">
        <v>175</v>
      </c>
      <c r="D5784" s="8" t="s">
        <v>36007</v>
      </c>
      <c r="E5784" s="10" t="s">
        <v>22732</v>
      </c>
      <c r="F5784" s="25"/>
      <c r="G5784" s="25"/>
      <c r="H5784" s="15"/>
      <c r="I5784" s="15"/>
    </row>
    <row r="5785" ht="36" customHeight="1" spans="1:9">
      <c r="A5785" s="8" t="s">
        <v>36008</v>
      </c>
      <c r="B5785" s="22" t="s">
        <v>11549</v>
      </c>
      <c r="C5785" s="12" t="s">
        <v>175</v>
      </c>
      <c r="D5785" s="8" t="s">
        <v>36009</v>
      </c>
      <c r="E5785" s="10" t="s">
        <v>22732</v>
      </c>
      <c r="F5785" s="25"/>
      <c r="G5785" s="25"/>
      <c r="H5785" s="15"/>
      <c r="I5785" s="15"/>
    </row>
    <row r="5786" ht="24" customHeight="1" spans="1:9">
      <c r="A5786" s="8" t="s">
        <v>36010</v>
      </c>
      <c r="B5786" s="22" t="s">
        <v>11550</v>
      </c>
      <c r="C5786" s="12" t="s">
        <v>175</v>
      </c>
      <c r="D5786" s="8" t="s">
        <v>24242</v>
      </c>
      <c r="E5786" s="10" t="s">
        <v>22732</v>
      </c>
      <c r="F5786" s="25"/>
      <c r="G5786" s="25"/>
      <c r="H5786" s="15"/>
      <c r="I5786" s="15"/>
    </row>
    <row r="5787" ht="24" customHeight="1" spans="1:9">
      <c r="A5787" s="8" t="s">
        <v>36011</v>
      </c>
      <c r="B5787" s="22" t="s">
        <v>11551</v>
      </c>
      <c r="C5787" s="12" t="s">
        <v>175</v>
      </c>
      <c r="D5787" s="8" t="s">
        <v>34813</v>
      </c>
      <c r="E5787" s="10" t="s">
        <v>22732</v>
      </c>
      <c r="F5787" s="25"/>
      <c r="G5787" s="25"/>
      <c r="H5787" s="15"/>
      <c r="I5787" s="15"/>
    </row>
    <row r="5788" ht="24" customHeight="1" spans="1:9">
      <c r="A5788" s="8" t="s">
        <v>36012</v>
      </c>
      <c r="B5788" s="22" t="s">
        <v>11552</v>
      </c>
      <c r="C5788" s="12" t="s">
        <v>175</v>
      </c>
      <c r="D5788" s="8" t="s">
        <v>35149</v>
      </c>
      <c r="E5788" s="10" t="s">
        <v>22732</v>
      </c>
      <c r="F5788" s="25"/>
      <c r="G5788" s="25"/>
      <c r="H5788" s="15"/>
      <c r="I5788" s="15"/>
    </row>
    <row r="5789" ht="24" customHeight="1" spans="1:9">
      <c r="A5789" s="8" t="s">
        <v>36013</v>
      </c>
      <c r="B5789" s="22" t="s">
        <v>11553</v>
      </c>
      <c r="C5789" s="12" t="s">
        <v>175</v>
      </c>
      <c r="D5789" s="8" t="s">
        <v>36014</v>
      </c>
      <c r="E5789" s="10" t="s">
        <v>22732</v>
      </c>
      <c r="F5789" s="25"/>
      <c r="G5789" s="25"/>
      <c r="H5789" s="15"/>
      <c r="I5789" s="15"/>
    </row>
    <row r="5790" ht="24" customHeight="1" spans="1:9">
      <c r="A5790" s="8" t="s">
        <v>36015</v>
      </c>
      <c r="B5790" s="22" t="s">
        <v>11554</v>
      </c>
      <c r="C5790" s="12" t="s">
        <v>175</v>
      </c>
      <c r="D5790" s="8" t="s">
        <v>36016</v>
      </c>
      <c r="E5790" s="10" t="s">
        <v>22732</v>
      </c>
      <c r="F5790" s="25"/>
      <c r="G5790" s="25"/>
      <c r="H5790" s="15"/>
      <c r="I5790" s="15"/>
    </row>
    <row r="5791" ht="24" customHeight="1" spans="1:9">
      <c r="A5791" s="8" t="s">
        <v>36017</v>
      </c>
      <c r="B5791" s="22" t="s">
        <v>11555</v>
      </c>
      <c r="C5791" s="12" t="s">
        <v>175</v>
      </c>
      <c r="D5791" s="8" t="s">
        <v>36018</v>
      </c>
      <c r="E5791" s="10" t="s">
        <v>22732</v>
      </c>
      <c r="F5791" s="25"/>
      <c r="G5791" s="25"/>
      <c r="H5791" s="15"/>
      <c r="I5791" s="15"/>
    </row>
    <row r="5792" ht="24" customHeight="1" spans="1:9">
      <c r="A5792" s="8" t="s">
        <v>36019</v>
      </c>
      <c r="B5792" s="22" t="s">
        <v>11556</v>
      </c>
      <c r="C5792" s="12" t="s">
        <v>175</v>
      </c>
      <c r="D5792" s="8" t="s">
        <v>31238</v>
      </c>
      <c r="E5792" s="10" t="s">
        <v>22732</v>
      </c>
      <c r="F5792" s="25"/>
      <c r="G5792" s="25"/>
      <c r="H5792" s="15"/>
      <c r="I5792" s="15"/>
    </row>
    <row r="5793" ht="24" customHeight="1" spans="1:9">
      <c r="A5793" s="8" t="s">
        <v>36020</v>
      </c>
      <c r="B5793" s="22" t="s">
        <v>11557</v>
      </c>
      <c r="C5793" s="12" t="s">
        <v>175</v>
      </c>
      <c r="D5793" s="8" t="s">
        <v>36021</v>
      </c>
      <c r="E5793" s="10" t="s">
        <v>22732</v>
      </c>
      <c r="F5793" s="25"/>
      <c r="G5793" s="25"/>
      <c r="H5793" s="15"/>
      <c r="I5793" s="15"/>
    </row>
    <row r="5794" ht="24" customHeight="1" spans="1:9">
      <c r="A5794" s="8" t="s">
        <v>36022</v>
      </c>
      <c r="B5794" s="22" t="s">
        <v>11558</v>
      </c>
      <c r="C5794" s="12" t="s">
        <v>175</v>
      </c>
      <c r="D5794" s="8" t="s">
        <v>29869</v>
      </c>
      <c r="E5794" s="10" t="s">
        <v>22732</v>
      </c>
      <c r="F5794" s="25"/>
      <c r="G5794" s="25"/>
      <c r="H5794" s="15"/>
      <c r="I5794" s="15"/>
    </row>
    <row r="5795" ht="24" customHeight="1" spans="1:9">
      <c r="A5795" s="8" t="s">
        <v>36023</v>
      </c>
      <c r="B5795" s="22" t="s">
        <v>11559</v>
      </c>
      <c r="C5795" s="12" t="s">
        <v>175</v>
      </c>
      <c r="D5795" s="8" t="s">
        <v>23003</v>
      </c>
      <c r="E5795" s="10" t="s">
        <v>22732</v>
      </c>
      <c r="F5795" s="25"/>
      <c r="G5795" s="25"/>
      <c r="H5795" s="15"/>
      <c r="I5795" s="15"/>
    </row>
    <row r="5796" ht="24" customHeight="1" spans="1:9">
      <c r="A5796" s="8" t="s">
        <v>36024</v>
      </c>
      <c r="B5796" s="22" t="s">
        <v>11560</v>
      </c>
      <c r="C5796" s="12" t="s">
        <v>175</v>
      </c>
      <c r="D5796" s="8" t="s">
        <v>33069</v>
      </c>
      <c r="E5796" s="10" t="s">
        <v>22732</v>
      </c>
      <c r="F5796" s="25"/>
      <c r="G5796" s="25"/>
      <c r="H5796" s="15"/>
      <c r="I5796" s="15"/>
    </row>
    <row r="5797" ht="24" customHeight="1" spans="1:9">
      <c r="A5797" s="8" t="s">
        <v>36025</v>
      </c>
      <c r="B5797" s="22" t="s">
        <v>11561</v>
      </c>
      <c r="C5797" s="12" t="s">
        <v>175</v>
      </c>
      <c r="D5797" s="8" t="s">
        <v>36026</v>
      </c>
      <c r="E5797" s="10" t="s">
        <v>22732</v>
      </c>
      <c r="F5797" s="25"/>
      <c r="G5797" s="25"/>
      <c r="H5797" s="15"/>
      <c r="I5797" s="15"/>
    </row>
    <row r="5798" ht="24" customHeight="1" spans="1:9">
      <c r="A5798" s="8" t="s">
        <v>36027</v>
      </c>
      <c r="B5798" s="22" t="s">
        <v>11562</v>
      </c>
      <c r="C5798" s="12" t="s">
        <v>175</v>
      </c>
      <c r="D5798" s="8" t="s">
        <v>36028</v>
      </c>
      <c r="E5798" s="10" t="s">
        <v>22732</v>
      </c>
      <c r="F5798" s="25"/>
      <c r="G5798" s="25"/>
      <c r="H5798" s="15"/>
      <c r="I5798" s="15"/>
    </row>
    <row r="5799" ht="24" customHeight="1" spans="1:9">
      <c r="A5799" s="8" t="s">
        <v>36029</v>
      </c>
      <c r="B5799" s="22" t="s">
        <v>11563</v>
      </c>
      <c r="C5799" s="12" t="s">
        <v>175</v>
      </c>
      <c r="D5799" s="8" t="s">
        <v>36030</v>
      </c>
      <c r="E5799" s="10" t="s">
        <v>22732</v>
      </c>
      <c r="F5799" s="25"/>
      <c r="G5799" s="25"/>
      <c r="H5799" s="15"/>
      <c r="I5799" s="15"/>
    </row>
    <row r="5800" ht="24" customHeight="1" spans="1:9">
      <c r="A5800" s="8" t="s">
        <v>36031</v>
      </c>
      <c r="B5800" s="22" t="s">
        <v>11564</v>
      </c>
      <c r="C5800" s="12" t="s">
        <v>175</v>
      </c>
      <c r="D5800" s="8" t="s">
        <v>36032</v>
      </c>
      <c r="E5800" s="10" t="s">
        <v>22732</v>
      </c>
      <c r="F5800" s="26"/>
      <c r="G5800" s="27"/>
      <c r="H5800" s="15"/>
      <c r="I5800" s="15"/>
    </row>
    <row r="5801" ht="24" customHeight="1" spans="1:9">
      <c r="A5801" s="8" t="s">
        <v>36033</v>
      </c>
      <c r="B5801" s="22" t="s">
        <v>11565</v>
      </c>
      <c r="C5801" s="12" t="s">
        <v>175</v>
      </c>
      <c r="D5801" s="8" t="s">
        <v>34931</v>
      </c>
      <c r="E5801" s="10" t="s">
        <v>22732</v>
      </c>
      <c r="F5801" s="26"/>
      <c r="G5801" s="27"/>
      <c r="H5801" s="15"/>
      <c r="I5801" s="15"/>
    </row>
    <row r="5802" ht="24" customHeight="1" spans="1:9">
      <c r="A5802" s="8" t="s">
        <v>36034</v>
      </c>
      <c r="B5802" s="22" t="s">
        <v>11566</v>
      </c>
      <c r="C5802" s="12" t="s">
        <v>175</v>
      </c>
      <c r="D5802" s="8" t="s">
        <v>32485</v>
      </c>
      <c r="E5802" s="10" t="s">
        <v>22732</v>
      </c>
      <c r="F5802" s="26"/>
      <c r="G5802" s="27"/>
      <c r="H5802" s="15"/>
      <c r="I5802" s="15"/>
    </row>
    <row r="5803" ht="24" customHeight="1" spans="1:9">
      <c r="A5803" s="8" t="s">
        <v>36035</v>
      </c>
      <c r="B5803" s="22" t="s">
        <v>11567</v>
      </c>
      <c r="C5803" s="12" t="s">
        <v>175</v>
      </c>
      <c r="D5803" s="8" t="s">
        <v>36036</v>
      </c>
      <c r="E5803" s="10" t="s">
        <v>22732</v>
      </c>
      <c r="F5803" s="26"/>
      <c r="G5803" s="27"/>
      <c r="H5803" s="15"/>
      <c r="I5803" s="15"/>
    </row>
    <row r="5804" ht="24" customHeight="1" spans="1:9">
      <c r="A5804" s="8" t="s">
        <v>36037</v>
      </c>
      <c r="B5804" s="22" t="s">
        <v>11568</v>
      </c>
      <c r="C5804" s="12" t="s">
        <v>175</v>
      </c>
      <c r="D5804" s="8" t="s">
        <v>36038</v>
      </c>
      <c r="E5804" s="10" t="s">
        <v>22732</v>
      </c>
      <c r="F5804" s="26"/>
      <c r="G5804" s="27"/>
      <c r="H5804" s="15"/>
      <c r="I5804" s="15"/>
    </row>
    <row r="5805" ht="24" customHeight="1" spans="1:9">
      <c r="A5805" s="8" t="s">
        <v>36039</v>
      </c>
      <c r="B5805" s="22" t="s">
        <v>11569</v>
      </c>
      <c r="C5805" s="12" t="s">
        <v>178</v>
      </c>
      <c r="D5805" s="8" t="s">
        <v>36040</v>
      </c>
      <c r="E5805" s="10" t="s">
        <v>22732</v>
      </c>
      <c r="F5805" s="26"/>
      <c r="G5805" s="27"/>
      <c r="H5805" s="15"/>
      <c r="I5805" s="15"/>
    </row>
    <row r="5806" ht="24" customHeight="1" spans="1:9">
      <c r="A5806" s="8" t="s">
        <v>36041</v>
      </c>
      <c r="B5806" s="22" t="s">
        <v>36042</v>
      </c>
      <c r="C5806" s="12" t="s">
        <v>175</v>
      </c>
      <c r="D5806" s="8" t="s">
        <v>28740</v>
      </c>
      <c r="E5806" s="10" t="s">
        <v>22732</v>
      </c>
      <c r="F5806" s="26"/>
      <c r="G5806" s="27"/>
      <c r="H5806" s="15"/>
      <c r="I5806" s="15"/>
    </row>
    <row r="5807" ht="24" customHeight="1" spans="1:9">
      <c r="A5807" s="8" t="s">
        <v>36043</v>
      </c>
      <c r="B5807" s="22" t="s">
        <v>11571</v>
      </c>
      <c r="C5807" s="12" t="s">
        <v>175</v>
      </c>
      <c r="D5807" s="11" t="s">
        <v>30161</v>
      </c>
      <c r="E5807" s="10" t="s">
        <v>22732</v>
      </c>
      <c r="F5807" s="26"/>
      <c r="G5807" s="27"/>
      <c r="H5807" s="15"/>
      <c r="I5807" s="15"/>
    </row>
    <row r="5808" ht="24" customHeight="1" spans="1:9">
      <c r="A5808" s="8" t="s">
        <v>36044</v>
      </c>
      <c r="B5808" s="22" t="s">
        <v>36045</v>
      </c>
      <c r="C5808" s="12" t="s">
        <v>175</v>
      </c>
      <c r="D5808" s="11" t="s">
        <v>36046</v>
      </c>
      <c r="E5808" s="10" t="s">
        <v>22732</v>
      </c>
      <c r="F5808" s="26"/>
      <c r="G5808" s="27"/>
      <c r="H5808" s="15"/>
      <c r="I5808" s="15"/>
    </row>
    <row r="5809" ht="24" customHeight="1" spans="1:9">
      <c r="A5809" s="8" t="s">
        <v>36047</v>
      </c>
      <c r="B5809" s="22" t="s">
        <v>11573</v>
      </c>
      <c r="C5809" s="12" t="s">
        <v>175</v>
      </c>
      <c r="D5809" s="11" t="s">
        <v>36032</v>
      </c>
      <c r="E5809" s="10" t="s">
        <v>22732</v>
      </c>
      <c r="F5809" s="26"/>
      <c r="G5809" s="27"/>
      <c r="H5809" s="15"/>
      <c r="I5809" s="15"/>
    </row>
    <row r="5810" ht="24" customHeight="1" spans="1:9">
      <c r="A5810" s="8" t="s">
        <v>36048</v>
      </c>
      <c r="B5810" s="22" t="s">
        <v>36049</v>
      </c>
      <c r="C5810" s="12" t="s">
        <v>175</v>
      </c>
      <c r="D5810" s="11" t="s">
        <v>24867</v>
      </c>
      <c r="E5810" s="10" t="s">
        <v>22732</v>
      </c>
      <c r="F5810" s="26"/>
      <c r="G5810" s="27"/>
      <c r="H5810" s="15"/>
      <c r="I5810" s="15"/>
    </row>
    <row r="5811" ht="24" customHeight="1" spans="1:9">
      <c r="A5811" s="8" t="s">
        <v>36050</v>
      </c>
      <c r="B5811" s="22" t="s">
        <v>11575</v>
      </c>
      <c r="C5811" s="12" t="s">
        <v>175</v>
      </c>
      <c r="D5811" s="11" t="s">
        <v>36051</v>
      </c>
      <c r="E5811" s="10" t="s">
        <v>22732</v>
      </c>
      <c r="F5811" s="26"/>
      <c r="G5811" s="27"/>
      <c r="H5811" s="15"/>
      <c r="I5811" s="15"/>
    </row>
    <row r="5812" ht="24" customHeight="1" spans="1:9">
      <c r="A5812" s="8" t="s">
        <v>36052</v>
      </c>
      <c r="B5812" s="22" t="s">
        <v>36053</v>
      </c>
      <c r="C5812" s="12" t="s">
        <v>175</v>
      </c>
      <c r="D5812" s="11" t="s">
        <v>25132</v>
      </c>
      <c r="E5812" s="10" t="s">
        <v>22732</v>
      </c>
      <c r="F5812" s="26"/>
      <c r="G5812" s="27"/>
      <c r="H5812" s="15"/>
      <c r="I5812" s="15"/>
    </row>
    <row r="5813" ht="24" customHeight="1" spans="1:9">
      <c r="A5813" s="8" t="s">
        <v>36054</v>
      </c>
      <c r="B5813" s="22" t="s">
        <v>11577</v>
      </c>
      <c r="C5813" s="12" t="s">
        <v>175</v>
      </c>
      <c r="D5813" s="8" t="s">
        <v>36055</v>
      </c>
      <c r="E5813" s="10" t="s">
        <v>22732</v>
      </c>
      <c r="F5813" s="26"/>
      <c r="G5813" s="27"/>
      <c r="H5813" s="15"/>
      <c r="I5813" s="15"/>
    </row>
    <row r="5814" ht="24" customHeight="1" spans="1:9">
      <c r="A5814" s="8" t="s">
        <v>36056</v>
      </c>
      <c r="B5814" s="22" t="s">
        <v>36057</v>
      </c>
      <c r="C5814" s="12" t="s">
        <v>175</v>
      </c>
      <c r="D5814" s="8" t="s">
        <v>36058</v>
      </c>
      <c r="E5814" s="10" t="s">
        <v>22732</v>
      </c>
      <c r="F5814" s="26"/>
      <c r="G5814" s="27"/>
      <c r="H5814" s="15"/>
      <c r="I5814" s="15"/>
    </row>
    <row r="5815" ht="24" customHeight="1" spans="1:9">
      <c r="A5815" s="8" t="s">
        <v>36059</v>
      </c>
      <c r="B5815" s="22" t="s">
        <v>11579</v>
      </c>
      <c r="C5815" s="12" t="s">
        <v>175</v>
      </c>
      <c r="D5815" s="8" t="s">
        <v>35908</v>
      </c>
      <c r="E5815" s="10" t="s">
        <v>22732</v>
      </c>
      <c r="F5815" s="26"/>
      <c r="G5815" s="27"/>
      <c r="H5815" s="15"/>
      <c r="I5815" s="15"/>
    </row>
    <row r="5816" ht="24" customHeight="1" spans="1:9">
      <c r="A5816" s="8" t="s">
        <v>36060</v>
      </c>
      <c r="B5816" s="22" t="s">
        <v>36061</v>
      </c>
      <c r="C5816" s="12" t="s">
        <v>175</v>
      </c>
      <c r="D5816" s="8" t="s">
        <v>36062</v>
      </c>
      <c r="E5816" s="10" t="s">
        <v>22732</v>
      </c>
      <c r="F5816" s="26"/>
      <c r="G5816" s="27"/>
      <c r="H5816" s="15"/>
      <c r="I5816" s="15"/>
    </row>
    <row r="5817" ht="24" customHeight="1" spans="1:9">
      <c r="A5817" s="8" t="s">
        <v>36063</v>
      </c>
      <c r="B5817" s="22" t="s">
        <v>11581</v>
      </c>
      <c r="C5817" s="12" t="s">
        <v>175</v>
      </c>
      <c r="D5817" s="8" t="s">
        <v>34883</v>
      </c>
      <c r="E5817" s="10" t="s">
        <v>22732</v>
      </c>
      <c r="F5817" s="26"/>
      <c r="G5817" s="27"/>
      <c r="H5817" s="15"/>
      <c r="I5817" s="15"/>
    </row>
    <row r="5818" ht="24" customHeight="1" spans="1:9">
      <c r="A5818" s="8" t="s">
        <v>36064</v>
      </c>
      <c r="B5818" s="22" t="s">
        <v>36065</v>
      </c>
      <c r="C5818" s="12" t="s">
        <v>175</v>
      </c>
      <c r="D5818" s="8" t="s">
        <v>36066</v>
      </c>
      <c r="E5818" s="10" t="s">
        <v>22732</v>
      </c>
      <c r="F5818" s="26"/>
      <c r="G5818" s="27"/>
      <c r="H5818" s="15"/>
      <c r="I5818" s="15"/>
    </row>
    <row r="5819" ht="24" customHeight="1" spans="1:9">
      <c r="A5819" s="8" t="s">
        <v>36067</v>
      </c>
      <c r="B5819" s="22" t="s">
        <v>11583</v>
      </c>
      <c r="C5819" s="12" t="s">
        <v>175</v>
      </c>
      <c r="D5819" s="8" t="s">
        <v>36068</v>
      </c>
      <c r="E5819" s="10" t="s">
        <v>22732</v>
      </c>
      <c r="F5819" s="26"/>
      <c r="G5819" s="27"/>
      <c r="H5819" s="15"/>
      <c r="I5819" s="15"/>
    </row>
    <row r="5820" ht="24" customHeight="1" spans="1:9">
      <c r="A5820" s="8" t="s">
        <v>36069</v>
      </c>
      <c r="B5820" s="22" t="s">
        <v>36070</v>
      </c>
      <c r="C5820" s="12" t="s">
        <v>175</v>
      </c>
      <c r="D5820" s="8" t="s">
        <v>36071</v>
      </c>
      <c r="E5820" s="10" t="s">
        <v>22732</v>
      </c>
      <c r="F5820" s="26"/>
      <c r="G5820" s="27"/>
      <c r="H5820" s="15"/>
      <c r="I5820" s="15"/>
    </row>
    <row r="5821" ht="24" customHeight="1" spans="1:9">
      <c r="A5821" s="8" t="s">
        <v>36072</v>
      </c>
      <c r="B5821" s="22" t="s">
        <v>11585</v>
      </c>
      <c r="C5821" s="12" t="s">
        <v>175</v>
      </c>
      <c r="D5821" s="8" t="s">
        <v>36073</v>
      </c>
      <c r="E5821" s="10" t="s">
        <v>22732</v>
      </c>
      <c r="F5821" s="26"/>
      <c r="G5821" s="27"/>
      <c r="H5821" s="15"/>
      <c r="I5821" s="15"/>
    </row>
    <row r="5822" ht="24" customHeight="1" spans="1:9">
      <c r="A5822" s="8" t="s">
        <v>36074</v>
      </c>
      <c r="B5822" s="22" t="s">
        <v>36075</v>
      </c>
      <c r="C5822" s="12" t="s">
        <v>175</v>
      </c>
      <c r="D5822" s="8" t="s">
        <v>35029</v>
      </c>
      <c r="E5822" s="10" t="s">
        <v>22732</v>
      </c>
      <c r="F5822" s="26"/>
      <c r="G5822" s="27"/>
      <c r="H5822" s="15"/>
      <c r="I5822" s="15"/>
    </row>
    <row r="5823" ht="24" customHeight="1" spans="1:9">
      <c r="A5823" s="8" t="s">
        <v>36076</v>
      </c>
      <c r="B5823" s="22" t="s">
        <v>11587</v>
      </c>
      <c r="C5823" s="12" t="s">
        <v>175</v>
      </c>
      <c r="D5823" s="8" t="s">
        <v>30804</v>
      </c>
      <c r="E5823" s="10" t="s">
        <v>22732</v>
      </c>
      <c r="F5823" s="26"/>
      <c r="G5823" s="27"/>
      <c r="H5823" s="15"/>
      <c r="I5823" s="15"/>
    </row>
    <row r="5824" ht="24" customHeight="1" spans="1:9">
      <c r="A5824" s="8" t="s">
        <v>36077</v>
      </c>
      <c r="B5824" s="22" t="s">
        <v>36078</v>
      </c>
      <c r="C5824" s="12" t="s">
        <v>175</v>
      </c>
      <c r="D5824" s="8" t="s">
        <v>28982</v>
      </c>
      <c r="E5824" s="10" t="s">
        <v>22732</v>
      </c>
      <c r="F5824" s="26"/>
      <c r="G5824" s="27"/>
      <c r="H5824" s="15"/>
      <c r="I5824" s="15"/>
    </row>
    <row r="5825" ht="24" customHeight="1" spans="1:9">
      <c r="A5825" s="8" t="s">
        <v>36079</v>
      </c>
      <c r="B5825" s="22" t="s">
        <v>11589</v>
      </c>
      <c r="C5825" s="12" t="s">
        <v>175</v>
      </c>
      <c r="D5825" s="8" t="s">
        <v>34831</v>
      </c>
      <c r="E5825" s="10" t="s">
        <v>22732</v>
      </c>
      <c r="F5825" s="26"/>
      <c r="G5825" s="27"/>
      <c r="H5825" s="15"/>
      <c r="I5825" s="15"/>
    </row>
    <row r="5826" ht="24" customHeight="1" spans="1:9">
      <c r="A5826" s="8" t="s">
        <v>36080</v>
      </c>
      <c r="B5826" s="22" t="s">
        <v>36081</v>
      </c>
      <c r="C5826" s="12" t="s">
        <v>175</v>
      </c>
      <c r="D5826" s="8" t="s">
        <v>36082</v>
      </c>
      <c r="E5826" s="10" t="s">
        <v>22732</v>
      </c>
      <c r="F5826" s="26"/>
      <c r="G5826" s="27"/>
      <c r="H5826" s="15"/>
      <c r="I5826" s="15"/>
    </row>
    <row r="5827" ht="24" customHeight="1" spans="1:9">
      <c r="A5827" s="8" t="s">
        <v>36083</v>
      </c>
      <c r="B5827" s="22" t="s">
        <v>11591</v>
      </c>
      <c r="C5827" s="12" t="s">
        <v>175</v>
      </c>
      <c r="D5827" s="8" t="s">
        <v>34935</v>
      </c>
      <c r="E5827" s="10" t="s">
        <v>22732</v>
      </c>
      <c r="F5827" s="26"/>
      <c r="G5827" s="27"/>
      <c r="H5827" s="15"/>
      <c r="I5827" s="15"/>
    </row>
    <row r="5828" ht="24" customHeight="1" spans="1:9">
      <c r="A5828" s="8" t="s">
        <v>36084</v>
      </c>
      <c r="B5828" s="22" t="s">
        <v>36085</v>
      </c>
      <c r="C5828" s="12" t="s">
        <v>175</v>
      </c>
      <c r="D5828" s="8" t="s">
        <v>25313</v>
      </c>
      <c r="E5828" s="10" t="s">
        <v>22732</v>
      </c>
      <c r="F5828" s="26"/>
      <c r="G5828" s="27"/>
      <c r="H5828" s="15"/>
      <c r="I5828" s="15"/>
    </row>
    <row r="5829" ht="24" customHeight="1" spans="1:9">
      <c r="A5829" s="8" t="s">
        <v>36086</v>
      </c>
      <c r="B5829" s="22" t="s">
        <v>11593</v>
      </c>
      <c r="C5829" s="12" t="s">
        <v>175</v>
      </c>
      <c r="D5829" s="8" t="s">
        <v>25461</v>
      </c>
      <c r="E5829" s="10" t="s">
        <v>22732</v>
      </c>
      <c r="F5829" s="26"/>
      <c r="G5829" s="27"/>
      <c r="H5829" s="15"/>
      <c r="I5829" s="15"/>
    </row>
    <row r="5830" ht="24" customHeight="1" spans="1:9">
      <c r="A5830" s="8" t="s">
        <v>36087</v>
      </c>
      <c r="B5830" s="22" t="s">
        <v>36088</v>
      </c>
      <c r="C5830" s="12" t="s">
        <v>175</v>
      </c>
      <c r="D5830" s="8" t="s">
        <v>36089</v>
      </c>
      <c r="E5830" s="10" t="s">
        <v>22732</v>
      </c>
      <c r="F5830" s="26"/>
      <c r="G5830" s="27"/>
      <c r="H5830" s="15"/>
      <c r="I5830" s="15"/>
    </row>
    <row r="5831" ht="24" customHeight="1" spans="1:9">
      <c r="A5831" s="8" t="s">
        <v>36090</v>
      </c>
      <c r="B5831" s="22" t="s">
        <v>11595</v>
      </c>
      <c r="C5831" s="12" t="s">
        <v>175</v>
      </c>
      <c r="D5831" s="8" t="s">
        <v>31943</v>
      </c>
      <c r="E5831" s="10" t="s">
        <v>22732</v>
      </c>
      <c r="F5831" s="26"/>
      <c r="G5831" s="27"/>
      <c r="H5831" s="15"/>
      <c r="I5831" s="15"/>
    </row>
    <row r="5832" ht="24" customHeight="1" spans="1:9">
      <c r="A5832" s="8" t="s">
        <v>36091</v>
      </c>
      <c r="B5832" s="22" t="s">
        <v>36092</v>
      </c>
      <c r="C5832" s="12" t="s">
        <v>175</v>
      </c>
      <c r="D5832" s="8" t="s">
        <v>34816</v>
      </c>
      <c r="E5832" s="10" t="s">
        <v>22732</v>
      </c>
      <c r="F5832" s="26"/>
      <c r="G5832" s="27"/>
      <c r="H5832" s="15"/>
      <c r="I5832" s="15"/>
    </row>
    <row r="5833" ht="24" customHeight="1" spans="1:9">
      <c r="A5833" s="8" t="s">
        <v>36093</v>
      </c>
      <c r="B5833" s="22" t="s">
        <v>11597</v>
      </c>
      <c r="C5833" s="12" t="s">
        <v>175</v>
      </c>
      <c r="D5833" s="8" t="s">
        <v>24854</v>
      </c>
      <c r="E5833" s="10" t="s">
        <v>22732</v>
      </c>
      <c r="F5833" s="26"/>
      <c r="G5833" s="27"/>
      <c r="H5833" s="15"/>
      <c r="I5833" s="15"/>
    </row>
    <row r="5834" ht="24" customHeight="1" spans="1:9">
      <c r="A5834" s="8" t="s">
        <v>36094</v>
      </c>
      <c r="B5834" s="22" t="s">
        <v>36095</v>
      </c>
      <c r="C5834" s="12" t="s">
        <v>175</v>
      </c>
      <c r="D5834" s="8" t="s">
        <v>36096</v>
      </c>
      <c r="E5834" s="10" t="s">
        <v>22732</v>
      </c>
      <c r="F5834" s="26"/>
      <c r="G5834" s="27"/>
      <c r="H5834" s="15"/>
      <c r="I5834" s="15"/>
    </row>
    <row r="5835" ht="24" customHeight="1" spans="1:9">
      <c r="A5835" s="8" t="s">
        <v>36097</v>
      </c>
      <c r="B5835" s="22" t="s">
        <v>11599</v>
      </c>
      <c r="C5835" s="12" t="s">
        <v>175</v>
      </c>
      <c r="D5835" s="8" t="s">
        <v>36098</v>
      </c>
      <c r="E5835" s="10" t="s">
        <v>22732</v>
      </c>
      <c r="F5835" s="26"/>
      <c r="G5835" s="27"/>
      <c r="H5835" s="15"/>
      <c r="I5835" s="15"/>
    </row>
    <row r="5836" ht="24" customHeight="1" spans="1:9">
      <c r="A5836" s="8" t="s">
        <v>36099</v>
      </c>
      <c r="B5836" s="22" t="s">
        <v>36100</v>
      </c>
      <c r="C5836" s="12" t="s">
        <v>175</v>
      </c>
      <c r="D5836" s="8" t="s">
        <v>31704</v>
      </c>
      <c r="E5836" s="10" t="s">
        <v>22732</v>
      </c>
      <c r="F5836" s="26"/>
      <c r="G5836" s="27"/>
      <c r="H5836" s="15"/>
      <c r="I5836" s="15"/>
    </row>
    <row r="5837" ht="24" customHeight="1" spans="1:9">
      <c r="A5837" s="8" t="s">
        <v>36101</v>
      </c>
      <c r="B5837" s="22" t="s">
        <v>11601</v>
      </c>
      <c r="C5837" s="12" t="s">
        <v>175</v>
      </c>
      <c r="D5837" s="8" t="s">
        <v>34758</v>
      </c>
      <c r="E5837" s="10" t="s">
        <v>22732</v>
      </c>
      <c r="F5837" s="26"/>
      <c r="G5837" s="27"/>
      <c r="H5837" s="15"/>
      <c r="I5837" s="15"/>
    </row>
    <row r="5838" ht="24" customHeight="1" spans="1:9">
      <c r="A5838" s="8" t="s">
        <v>36102</v>
      </c>
      <c r="B5838" s="22" t="s">
        <v>36103</v>
      </c>
      <c r="C5838" s="12" t="s">
        <v>175</v>
      </c>
      <c r="D5838" s="8" t="s">
        <v>23097</v>
      </c>
      <c r="E5838" s="10" t="s">
        <v>22732</v>
      </c>
      <c r="F5838" s="26"/>
      <c r="G5838" s="27"/>
      <c r="H5838" s="15"/>
      <c r="I5838" s="15"/>
    </row>
    <row r="5839" ht="24" customHeight="1" spans="1:9">
      <c r="A5839" s="8" t="s">
        <v>36104</v>
      </c>
      <c r="B5839" s="22" t="s">
        <v>11603</v>
      </c>
      <c r="C5839" s="12" t="s">
        <v>175</v>
      </c>
      <c r="D5839" s="8" t="s">
        <v>36105</v>
      </c>
      <c r="E5839" s="10" t="s">
        <v>22732</v>
      </c>
      <c r="F5839" s="26"/>
      <c r="G5839" s="27"/>
      <c r="H5839" s="15"/>
      <c r="I5839" s="15"/>
    </row>
    <row r="5840" ht="24" customHeight="1" spans="1:9">
      <c r="A5840" s="8" t="s">
        <v>36106</v>
      </c>
      <c r="B5840" s="22" t="s">
        <v>36107</v>
      </c>
      <c r="C5840" s="12" t="s">
        <v>175</v>
      </c>
      <c r="D5840" s="8" t="s">
        <v>32666</v>
      </c>
      <c r="E5840" s="10" t="s">
        <v>22732</v>
      </c>
      <c r="F5840" s="26"/>
      <c r="G5840" s="27"/>
      <c r="H5840" s="15"/>
      <c r="I5840" s="15"/>
    </row>
    <row r="5841" ht="24" customHeight="1" spans="1:9">
      <c r="A5841" s="8" t="s">
        <v>36108</v>
      </c>
      <c r="B5841" s="22" t="s">
        <v>11605</v>
      </c>
      <c r="C5841" s="12" t="s">
        <v>175</v>
      </c>
      <c r="D5841" s="8" t="s">
        <v>28553</v>
      </c>
      <c r="E5841" s="10" t="s">
        <v>22732</v>
      </c>
      <c r="F5841" s="26"/>
      <c r="G5841" s="27"/>
      <c r="H5841" s="15"/>
      <c r="I5841" s="15"/>
    </row>
    <row r="5842" ht="24" customHeight="1" spans="1:9">
      <c r="A5842" s="8" t="s">
        <v>36109</v>
      </c>
      <c r="B5842" s="22" t="s">
        <v>36110</v>
      </c>
      <c r="C5842" s="12" t="s">
        <v>175</v>
      </c>
      <c r="D5842" s="8" t="s">
        <v>36111</v>
      </c>
      <c r="E5842" s="10" t="s">
        <v>22732</v>
      </c>
      <c r="F5842" s="26"/>
      <c r="G5842" s="27"/>
      <c r="H5842" s="15"/>
      <c r="I5842" s="15"/>
    </row>
    <row r="5843" ht="24" customHeight="1" spans="1:9">
      <c r="A5843" s="8" t="s">
        <v>36112</v>
      </c>
      <c r="B5843" s="22" t="s">
        <v>11607</v>
      </c>
      <c r="C5843" s="12" t="s">
        <v>175</v>
      </c>
      <c r="D5843" s="8" t="s">
        <v>36113</v>
      </c>
      <c r="E5843" s="10" t="s">
        <v>22732</v>
      </c>
      <c r="F5843" s="26"/>
      <c r="G5843" s="27"/>
      <c r="H5843" s="15"/>
      <c r="I5843" s="15"/>
    </row>
    <row r="5844" ht="24" customHeight="1" spans="1:9">
      <c r="A5844" s="8" t="s">
        <v>36114</v>
      </c>
      <c r="B5844" s="22" t="s">
        <v>11608</v>
      </c>
      <c r="C5844" s="12" t="s">
        <v>175</v>
      </c>
      <c r="D5844" s="11" t="s">
        <v>36115</v>
      </c>
      <c r="E5844" s="10" t="s">
        <v>22732</v>
      </c>
      <c r="F5844" s="26"/>
      <c r="G5844" s="27"/>
      <c r="H5844" s="15"/>
      <c r="I5844" s="15"/>
    </row>
    <row r="5845" ht="24" customHeight="1" spans="1:9">
      <c r="A5845" s="8" t="s">
        <v>36116</v>
      </c>
      <c r="B5845" s="22" t="s">
        <v>11609</v>
      </c>
      <c r="C5845" s="12" t="s">
        <v>175</v>
      </c>
      <c r="D5845" s="11" t="s">
        <v>36117</v>
      </c>
      <c r="E5845" s="10" t="s">
        <v>22732</v>
      </c>
      <c r="F5845" s="26"/>
      <c r="G5845" s="27"/>
      <c r="H5845" s="15"/>
      <c r="I5845" s="15"/>
    </row>
    <row r="5846" ht="24" customHeight="1" spans="1:9">
      <c r="A5846" s="8" t="s">
        <v>36118</v>
      </c>
      <c r="B5846" s="22" t="s">
        <v>11610</v>
      </c>
      <c r="C5846" s="12" t="s">
        <v>175</v>
      </c>
      <c r="D5846" s="11" t="s">
        <v>30819</v>
      </c>
      <c r="E5846" s="10" t="s">
        <v>22732</v>
      </c>
      <c r="F5846" s="26"/>
      <c r="G5846" s="27"/>
      <c r="H5846" s="15"/>
      <c r="I5846" s="15"/>
    </row>
    <row r="5847" ht="24" customHeight="1" spans="1:9">
      <c r="A5847" s="8" t="s">
        <v>36119</v>
      </c>
      <c r="B5847" s="22" t="s">
        <v>11611</v>
      </c>
      <c r="C5847" s="12" t="s">
        <v>175</v>
      </c>
      <c r="D5847" s="11" t="s">
        <v>36120</v>
      </c>
      <c r="E5847" s="10" t="s">
        <v>22732</v>
      </c>
      <c r="F5847" s="26"/>
      <c r="G5847" s="27"/>
      <c r="H5847" s="15"/>
      <c r="I5847" s="15"/>
    </row>
    <row r="5848" ht="24" customHeight="1" spans="1:9">
      <c r="A5848" s="8" t="s">
        <v>36121</v>
      </c>
      <c r="B5848" s="22" t="s">
        <v>11612</v>
      </c>
      <c r="C5848" s="12" t="s">
        <v>175</v>
      </c>
      <c r="D5848" s="11" t="s">
        <v>29582</v>
      </c>
      <c r="E5848" s="10" t="s">
        <v>22732</v>
      </c>
      <c r="F5848" s="26"/>
      <c r="G5848" s="27"/>
      <c r="H5848" s="15"/>
      <c r="I5848" s="15"/>
    </row>
    <row r="5849" ht="24" customHeight="1" spans="1:9">
      <c r="A5849" s="8" t="s">
        <v>36122</v>
      </c>
      <c r="B5849" s="22" t="s">
        <v>11613</v>
      </c>
      <c r="C5849" s="12" t="s">
        <v>178</v>
      </c>
      <c r="D5849" s="11" t="s">
        <v>34970</v>
      </c>
      <c r="E5849" s="10" t="s">
        <v>22732</v>
      </c>
      <c r="F5849" s="26"/>
      <c r="G5849" s="27"/>
      <c r="H5849" s="15"/>
      <c r="I5849" s="15"/>
    </row>
    <row r="5850" ht="24" customHeight="1" spans="1:9">
      <c r="A5850" s="8" t="s">
        <v>36123</v>
      </c>
      <c r="B5850" s="22" t="s">
        <v>11614</v>
      </c>
      <c r="C5850" s="12" t="s">
        <v>178</v>
      </c>
      <c r="D5850" s="11" t="s">
        <v>31214</v>
      </c>
      <c r="E5850" s="10" t="s">
        <v>22732</v>
      </c>
      <c r="F5850" s="26"/>
      <c r="G5850" s="27"/>
      <c r="H5850" s="15"/>
      <c r="I5850" s="15"/>
    </row>
    <row r="5851" ht="24" customHeight="1" spans="1:9">
      <c r="A5851" s="8" t="s">
        <v>36124</v>
      </c>
      <c r="B5851" s="22" t="s">
        <v>475</v>
      </c>
      <c r="C5851" s="12" t="s">
        <v>178</v>
      </c>
      <c r="D5851" s="8" t="s">
        <v>34461</v>
      </c>
      <c r="E5851" s="10" t="s">
        <v>22732</v>
      </c>
      <c r="F5851" s="26"/>
      <c r="G5851" s="27"/>
      <c r="H5851" s="15"/>
      <c r="I5851" s="15"/>
    </row>
    <row r="5852" ht="24" customHeight="1" spans="1:9">
      <c r="A5852" s="8" t="s">
        <v>36125</v>
      </c>
      <c r="B5852" s="22" t="s">
        <v>11615</v>
      </c>
      <c r="C5852" s="12" t="s">
        <v>175</v>
      </c>
      <c r="D5852" s="8" t="s">
        <v>36126</v>
      </c>
      <c r="E5852" s="10" t="s">
        <v>22732</v>
      </c>
      <c r="F5852" s="26"/>
      <c r="G5852" s="27"/>
      <c r="H5852" s="15"/>
      <c r="I5852" s="15"/>
    </row>
    <row r="5853" ht="24" customHeight="1" spans="1:9">
      <c r="A5853" s="8" t="s">
        <v>36127</v>
      </c>
      <c r="B5853" s="22" t="s">
        <v>11616</v>
      </c>
      <c r="C5853" s="12" t="s">
        <v>178</v>
      </c>
      <c r="D5853" s="8" t="s">
        <v>36128</v>
      </c>
      <c r="E5853" s="10" t="s">
        <v>22732</v>
      </c>
      <c r="F5853" s="26"/>
      <c r="G5853" s="27"/>
      <c r="H5853" s="15"/>
      <c r="I5853" s="15"/>
    </row>
    <row r="5854" ht="24" customHeight="1" spans="1:9">
      <c r="A5854" s="8" t="s">
        <v>36129</v>
      </c>
      <c r="B5854" s="22" t="s">
        <v>11617</v>
      </c>
      <c r="C5854" s="12" t="s">
        <v>175</v>
      </c>
      <c r="D5854" s="8" t="s">
        <v>36130</v>
      </c>
      <c r="E5854" s="10" t="s">
        <v>22732</v>
      </c>
      <c r="F5854" s="26"/>
      <c r="G5854" s="27"/>
      <c r="H5854" s="15"/>
      <c r="I5854" s="15"/>
    </row>
    <row r="5855" ht="24" customHeight="1" spans="1:9">
      <c r="A5855" s="8" t="s">
        <v>36131</v>
      </c>
      <c r="B5855" s="22" t="s">
        <v>11618</v>
      </c>
      <c r="C5855" s="12" t="s">
        <v>178</v>
      </c>
      <c r="D5855" s="8" t="s">
        <v>36132</v>
      </c>
      <c r="E5855" s="10" t="s">
        <v>22732</v>
      </c>
      <c r="F5855" s="26"/>
      <c r="G5855" s="27"/>
      <c r="H5855" s="15"/>
      <c r="I5855" s="15"/>
    </row>
    <row r="5856" ht="24" customHeight="1" spans="1:9">
      <c r="A5856" s="8" t="s">
        <v>36133</v>
      </c>
      <c r="B5856" s="22" t="s">
        <v>11619</v>
      </c>
      <c r="C5856" s="12" t="s">
        <v>178</v>
      </c>
      <c r="D5856" s="8" t="s">
        <v>33182</v>
      </c>
      <c r="E5856" s="10" t="s">
        <v>22732</v>
      </c>
      <c r="F5856" s="26"/>
      <c r="G5856" s="27"/>
      <c r="H5856" s="15"/>
      <c r="I5856" s="15"/>
    </row>
    <row r="5857" ht="24" customHeight="1" spans="1:9">
      <c r="A5857" s="8" t="s">
        <v>36134</v>
      </c>
      <c r="B5857" s="22" t="s">
        <v>11620</v>
      </c>
      <c r="C5857" s="12" t="s">
        <v>178</v>
      </c>
      <c r="D5857" s="8" t="s">
        <v>33748</v>
      </c>
      <c r="E5857" s="10" t="s">
        <v>22732</v>
      </c>
      <c r="F5857" s="26"/>
      <c r="G5857" s="27"/>
      <c r="H5857" s="15"/>
      <c r="I5857" s="15"/>
    </row>
    <row r="5858" ht="24" customHeight="1" spans="1:9">
      <c r="A5858" s="8" t="s">
        <v>36135</v>
      </c>
      <c r="B5858" s="22" t="s">
        <v>11621</v>
      </c>
      <c r="C5858" s="12" t="s">
        <v>178</v>
      </c>
      <c r="D5858" s="8" t="s">
        <v>23713</v>
      </c>
      <c r="E5858" s="10" t="s">
        <v>22732</v>
      </c>
      <c r="F5858" s="26"/>
      <c r="G5858" s="27"/>
      <c r="H5858" s="15"/>
      <c r="I5858" s="15"/>
    </row>
    <row r="5859" ht="24" customHeight="1" spans="1:9">
      <c r="A5859" s="8" t="s">
        <v>36136</v>
      </c>
      <c r="B5859" s="22" t="s">
        <v>11622</v>
      </c>
      <c r="C5859" s="12" t="s">
        <v>175</v>
      </c>
      <c r="D5859" s="8" t="s">
        <v>31979</v>
      </c>
      <c r="E5859" s="10" t="s">
        <v>22732</v>
      </c>
      <c r="F5859" s="26"/>
      <c r="G5859" s="27"/>
      <c r="H5859" s="15"/>
      <c r="I5859" s="15"/>
    </row>
    <row r="5860" ht="24" customHeight="1" spans="1:9">
      <c r="A5860" s="8" t="s">
        <v>36137</v>
      </c>
      <c r="B5860" s="22" t="s">
        <v>11623</v>
      </c>
      <c r="C5860" s="12" t="s">
        <v>175</v>
      </c>
      <c r="D5860" s="8" t="s">
        <v>36138</v>
      </c>
      <c r="E5860" s="10" t="s">
        <v>22732</v>
      </c>
      <c r="F5860" s="26"/>
      <c r="G5860" s="27"/>
      <c r="H5860" s="15"/>
      <c r="I5860" s="15"/>
    </row>
    <row r="5861" ht="24" customHeight="1" spans="1:9">
      <c r="A5861" s="8" t="s">
        <v>36139</v>
      </c>
      <c r="B5861" s="22" t="s">
        <v>11624</v>
      </c>
      <c r="C5861" s="12" t="s">
        <v>178</v>
      </c>
      <c r="D5861" s="8" t="s">
        <v>24976</v>
      </c>
      <c r="E5861" s="10" t="s">
        <v>22732</v>
      </c>
      <c r="F5861" s="26"/>
      <c r="G5861" s="27"/>
      <c r="H5861" s="15"/>
      <c r="I5861" s="15"/>
    </row>
    <row r="5862" ht="24" customHeight="1" spans="1:9">
      <c r="A5862" s="8" t="s">
        <v>36140</v>
      </c>
      <c r="B5862" s="22" t="s">
        <v>11625</v>
      </c>
      <c r="C5862" s="12" t="s">
        <v>175</v>
      </c>
      <c r="D5862" s="8" t="s">
        <v>33875</v>
      </c>
      <c r="E5862" s="10" t="s">
        <v>22732</v>
      </c>
      <c r="F5862" s="26"/>
      <c r="G5862" s="27"/>
      <c r="H5862" s="15"/>
      <c r="I5862" s="15"/>
    </row>
    <row r="5863" ht="24" customHeight="1" spans="1:9">
      <c r="A5863" s="8" t="s">
        <v>36141</v>
      </c>
      <c r="B5863" s="22" t="s">
        <v>11626</v>
      </c>
      <c r="C5863" s="12" t="s">
        <v>175</v>
      </c>
      <c r="D5863" s="8" t="s">
        <v>36142</v>
      </c>
      <c r="E5863" s="10" t="s">
        <v>22732</v>
      </c>
      <c r="F5863" s="26"/>
      <c r="G5863" s="27"/>
      <c r="H5863" s="15"/>
      <c r="I5863" s="15"/>
    </row>
    <row r="5864" ht="24" customHeight="1" spans="1:9">
      <c r="A5864" s="8" t="s">
        <v>36143</v>
      </c>
      <c r="B5864" s="22" t="s">
        <v>11627</v>
      </c>
      <c r="C5864" s="12" t="s">
        <v>175</v>
      </c>
      <c r="D5864" s="8" t="s">
        <v>36144</v>
      </c>
      <c r="E5864" s="10" t="s">
        <v>22732</v>
      </c>
      <c r="F5864" s="26"/>
      <c r="G5864" s="27"/>
      <c r="H5864" s="15"/>
      <c r="I5864" s="15"/>
    </row>
    <row r="5865" ht="24" customHeight="1" spans="1:9">
      <c r="A5865" s="8" t="s">
        <v>36145</v>
      </c>
      <c r="B5865" s="22" t="s">
        <v>11628</v>
      </c>
      <c r="C5865" s="12" t="s">
        <v>175</v>
      </c>
      <c r="D5865" s="11" t="s">
        <v>28376</v>
      </c>
      <c r="E5865" s="10" t="s">
        <v>22732</v>
      </c>
      <c r="F5865" s="26"/>
      <c r="G5865" s="27"/>
      <c r="H5865" s="15"/>
      <c r="I5865" s="15"/>
    </row>
    <row r="5866" ht="24" customHeight="1" spans="1:9">
      <c r="A5866" s="8" t="s">
        <v>36146</v>
      </c>
      <c r="B5866" s="22" t="s">
        <v>11629</v>
      </c>
      <c r="C5866" s="12" t="s">
        <v>175</v>
      </c>
      <c r="D5866" s="11" t="s">
        <v>36147</v>
      </c>
      <c r="E5866" s="10" t="s">
        <v>22732</v>
      </c>
      <c r="F5866" s="26"/>
      <c r="G5866" s="27"/>
      <c r="H5866" s="15"/>
      <c r="I5866" s="15"/>
    </row>
    <row r="5867" ht="24" customHeight="1" spans="1:9">
      <c r="A5867" s="8" t="s">
        <v>36148</v>
      </c>
      <c r="B5867" s="22" t="s">
        <v>11630</v>
      </c>
      <c r="C5867" s="12" t="s">
        <v>175</v>
      </c>
      <c r="D5867" s="11" t="s">
        <v>36149</v>
      </c>
      <c r="E5867" s="10" t="s">
        <v>22732</v>
      </c>
      <c r="F5867" s="26"/>
      <c r="G5867" s="27"/>
      <c r="H5867" s="15"/>
      <c r="I5867" s="15"/>
    </row>
    <row r="5868" ht="24" customHeight="1" spans="1:9">
      <c r="A5868" s="8" t="s">
        <v>36150</v>
      </c>
      <c r="B5868" s="22" t="s">
        <v>11631</v>
      </c>
      <c r="C5868" s="12" t="s">
        <v>175</v>
      </c>
      <c r="D5868" s="11" t="s">
        <v>36151</v>
      </c>
      <c r="E5868" s="10" t="s">
        <v>22732</v>
      </c>
      <c r="F5868" s="26"/>
      <c r="G5868" s="27"/>
      <c r="H5868" s="15"/>
      <c r="I5868" s="15"/>
    </row>
    <row r="5869" ht="24" customHeight="1" spans="1:9">
      <c r="A5869" s="8" t="s">
        <v>36152</v>
      </c>
      <c r="B5869" s="22" t="s">
        <v>36153</v>
      </c>
      <c r="C5869" s="12" t="s">
        <v>175</v>
      </c>
      <c r="D5869" s="11" t="s">
        <v>23193</v>
      </c>
      <c r="E5869" s="10" t="s">
        <v>22732</v>
      </c>
      <c r="F5869" s="26"/>
      <c r="G5869" s="27"/>
      <c r="H5869" s="15"/>
      <c r="I5869" s="15"/>
    </row>
    <row r="5870" ht="24" customHeight="1" spans="1:9">
      <c r="A5870" s="8" t="s">
        <v>36154</v>
      </c>
      <c r="B5870" s="22" t="s">
        <v>36155</v>
      </c>
      <c r="C5870" s="12" t="s">
        <v>175</v>
      </c>
      <c r="D5870" s="11" t="s">
        <v>36156</v>
      </c>
      <c r="E5870" s="10" t="s">
        <v>22732</v>
      </c>
      <c r="F5870" s="26"/>
      <c r="G5870" s="27"/>
      <c r="H5870" s="15"/>
      <c r="I5870" s="15"/>
    </row>
    <row r="5871" ht="24" customHeight="1" spans="1:9">
      <c r="A5871" s="8" t="s">
        <v>36157</v>
      </c>
      <c r="B5871" s="22" t="s">
        <v>36158</v>
      </c>
      <c r="C5871" s="12" t="s">
        <v>175</v>
      </c>
      <c r="D5871" s="11" t="s">
        <v>36159</v>
      </c>
      <c r="E5871" s="10" t="s">
        <v>22732</v>
      </c>
      <c r="F5871" s="26"/>
      <c r="G5871" s="27"/>
      <c r="H5871" s="15"/>
      <c r="I5871" s="15"/>
    </row>
    <row r="5872" ht="24" customHeight="1" spans="1:9">
      <c r="A5872" s="8" t="s">
        <v>36160</v>
      </c>
      <c r="B5872" s="22" t="s">
        <v>36161</v>
      </c>
      <c r="C5872" s="12" t="s">
        <v>175</v>
      </c>
      <c r="D5872" s="11" t="s">
        <v>36162</v>
      </c>
      <c r="E5872" s="10" t="s">
        <v>22732</v>
      </c>
      <c r="F5872" s="26"/>
      <c r="G5872" s="27"/>
      <c r="H5872" s="15"/>
      <c r="I5872" s="15"/>
    </row>
    <row r="5873" ht="24" customHeight="1" spans="1:9">
      <c r="A5873" s="8" t="s">
        <v>36163</v>
      </c>
      <c r="B5873" s="22" t="s">
        <v>36164</v>
      </c>
      <c r="C5873" s="12" t="s">
        <v>175</v>
      </c>
      <c r="D5873" s="11" t="s">
        <v>36165</v>
      </c>
      <c r="E5873" s="10" t="s">
        <v>22732</v>
      </c>
      <c r="F5873" s="26"/>
      <c r="G5873" s="27"/>
      <c r="H5873" s="15"/>
      <c r="I5873" s="15"/>
    </row>
    <row r="5874" ht="24" customHeight="1" spans="1:9">
      <c r="A5874" s="8" t="s">
        <v>36166</v>
      </c>
      <c r="B5874" s="22" t="s">
        <v>36167</v>
      </c>
      <c r="C5874" s="12" t="s">
        <v>175</v>
      </c>
      <c r="D5874" s="11" t="s">
        <v>36168</v>
      </c>
      <c r="E5874" s="10" t="s">
        <v>22732</v>
      </c>
      <c r="F5874" s="26"/>
      <c r="G5874" s="27"/>
      <c r="H5874" s="15"/>
      <c r="I5874" s="15"/>
    </row>
    <row r="5875" ht="24" customHeight="1" spans="1:9">
      <c r="A5875" s="8" t="s">
        <v>36169</v>
      </c>
      <c r="B5875" s="22" t="s">
        <v>36170</v>
      </c>
      <c r="C5875" s="12" t="s">
        <v>175</v>
      </c>
      <c r="D5875" s="11" t="s">
        <v>36171</v>
      </c>
      <c r="E5875" s="10" t="s">
        <v>22732</v>
      </c>
      <c r="F5875" s="26"/>
      <c r="G5875" s="27"/>
      <c r="H5875" s="15"/>
      <c r="I5875" s="15"/>
    </row>
    <row r="5876" ht="24" customHeight="1" spans="1:9">
      <c r="A5876" s="8" t="s">
        <v>36172</v>
      </c>
      <c r="B5876" s="22" t="s">
        <v>36173</v>
      </c>
      <c r="C5876" s="12" t="s">
        <v>175</v>
      </c>
      <c r="D5876" s="11" t="s">
        <v>36174</v>
      </c>
      <c r="E5876" s="10" t="s">
        <v>22732</v>
      </c>
      <c r="F5876" s="26"/>
      <c r="G5876" s="27"/>
      <c r="H5876" s="15"/>
      <c r="I5876" s="15"/>
    </row>
    <row r="5877" ht="24" customHeight="1" spans="1:9">
      <c r="A5877" s="8" t="s">
        <v>36175</v>
      </c>
      <c r="B5877" s="22" t="s">
        <v>36176</v>
      </c>
      <c r="C5877" s="12" t="s">
        <v>175</v>
      </c>
      <c r="D5877" s="11" t="s">
        <v>36177</v>
      </c>
      <c r="E5877" s="10" t="s">
        <v>22732</v>
      </c>
      <c r="F5877" s="26"/>
      <c r="G5877" s="27"/>
      <c r="H5877" s="15"/>
      <c r="I5877" s="15"/>
    </row>
    <row r="5878" ht="24" customHeight="1" spans="1:9">
      <c r="A5878" s="8" t="s">
        <v>36178</v>
      </c>
      <c r="B5878" s="22" t="s">
        <v>36179</v>
      </c>
      <c r="C5878" s="12" t="s">
        <v>175</v>
      </c>
      <c r="D5878" s="11" t="s">
        <v>36180</v>
      </c>
      <c r="E5878" s="10" t="s">
        <v>22732</v>
      </c>
      <c r="F5878" s="26"/>
      <c r="G5878" s="27"/>
      <c r="H5878" s="15"/>
      <c r="I5878" s="15"/>
    </row>
    <row r="5879" ht="24" customHeight="1" spans="1:9">
      <c r="A5879" s="8" t="s">
        <v>36181</v>
      </c>
      <c r="B5879" s="22" t="s">
        <v>36182</v>
      </c>
      <c r="C5879" s="12" t="s">
        <v>175</v>
      </c>
      <c r="D5879" s="11" t="s">
        <v>36183</v>
      </c>
      <c r="E5879" s="10" t="s">
        <v>22732</v>
      </c>
      <c r="F5879" s="15"/>
      <c r="G5879" s="15"/>
      <c r="H5879" s="15"/>
      <c r="I5879" s="15"/>
    </row>
    <row r="5880" ht="24" customHeight="1" spans="1:9">
      <c r="A5880" s="8" t="s">
        <v>36184</v>
      </c>
      <c r="B5880" s="22" t="s">
        <v>36185</v>
      </c>
      <c r="C5880" s="12" t="s">
        <v>175</v>
      </c>
      <c r="D5880" s="11" t="s">
        <v>31270</v>
      </c>
      <c r="E5880" s="10" t="s">
        <v>22732</v>
      </c>
      <c r="F5880" s="15"/>
      <c r="G5880" s="15"/>
      <c r="H5880" s="15"/>
      <c r="I5880" s="15"/>
    </row>
    <row r="5881" ht="24" customHeight="1" spans="1:9">
      <c r="A5881" s="8" t="s">
        <v>36186</v>
      </c>
      <c r="B5881" s="22" t="s">
        <v>36187</v>
      </c>
      <c r="C5881" s="12" t="s">
        <v>175</v>
      </c>
      <c r="D5881" s="11" t="s">
        <v>36188</v>
      </c>
      <c r="E5881" s="10" t="s">
        <v>22732</v>
      </c>
      <c r="F5881" s="15"/>
      <c r="G5881" s="15"/>
      <c r="H5881" s="15"/>
      <c r="I5881" s="15"/>
    </row>
    <row r="5882" ht="24" customHeight="1" spans="1:9">
      <c r="A5882" s="8" t="s">
        <v>36189</v>
      </c>
      <c r="B5882" s="22" t="s">
        <v>36190</v>
      </c>
      <c r="C5882" s="12" t="s">
        <v>175</v>
      </c>
      <c r="D5882" s="11" t="s">
        <v>36191</v>
      </c>
      <c r="E5882" s="10" t="s">
        <v>22732</v>
      </c>
      <c r="F5882" s="15"/>
      <c r="G5882" s="15"/>
      <c r="H5882" s="15"/>
      <c r="I5882" s="15"/>
    </row>
    <row r="5883" ht="24" customHeight="1" spans="1:9">
      <c r="A5883" s="8" t="s">
        <v>36192</v>
      </c>
      <c r="B5883" s="22" t="s">
        <v>36193</v>
      </c>
      <c r="C5883" s="12" t="s">
        <v>175</v>
      </c>
      <c r="D5883" s="11" t="s">
        <v>36194</v>
      </c>
      <c r="E5883" s="10" t="s">
        <v>22732</v>
      </c>
      <c r="F5883" s="15"/>
      <c r="G5883" s="15"/>
      <c r="H5883" s="15"/>
      <c r="I5883" s="15"/>
    </row>
    <row r="5884" ht="24" customHeight="1" spans="1:9">
      <c r="A5884" s="8" t="s">
        <v>36195</v>
      </c>
      <c r="B5884" s="22" t="s">
        <v>36196</v>
      </c>
      <c r="C5884" s="12" t="s">
        <v>175</v>
      </c>
      <c r="D5884" s="11" t="s">
        <v>36197</v>
      </c>
      <c r="E5884" s="10" t="s">
        <v>22732</v>
      </c>
      <c r="F5884" s="15"/>
      <c r="G5884" s="15"/>
      <c r="H5884" s="15"/>
      <c r="I5884" s="15"/>
    </row>
    <row r="5885" ht="24" customHeight="1" spans="1:9">
      <c r="A5885" s="8" t="s">
        <v>36198</v>
      </c>
      <c r="B5885" s="22" t="s">
        <v>36199</v>
      </c>
      <c r="C5885" s="12" t="s">
        <v>175</v>
      </c>
      <c r="D5885" s="11" t="s">
        <v>36200</v>
      </c>
      <c r="E5885" s="10" t="s">
        <v>22732</v>
      </c>
      <c r="F5885" s="15"/>
      <c r="G5885" s="15"/>
      <c r="H5885" s="15"/>
      <c r="I5885" s="15"/>
    </row>
    <row r="5886" ht="24" customHeight="1" spans="1:9">
      <c r="A5886" s="8" t="s">
        <v>36201</v>
      </c>
      <c r="B5886" s="22" t="s">
        <v>36202</v>
      </c>
      <c r="C5886" s="12" t="s">
        <v>175</v>
      </c>
      <c r="D5886" s="11" t="s">
        <v>36203</v>
      </c>
      <c r="E5886" s="10" t="s">
        <v>22732</v>
      </c>
      <c r="F5886" s="15"/>
      <c r="G5886" s="15"/>
      <c r="H5886" s="15"/>
      <c r="I5886" s="15"/>
    </row>
    <row r="5887" ht="24" customHeight="1" spans="1:9">
      <c r="A5887" s="8" t="s">
        <v>36204</v>
      </c>
      <c r="B5887" s="22" t="s">
        <v>36205</v>
      </c>
      <c r="C5887" s="12" t="s">
        <v>175</v>
      </c>
      <c r="D5887" s="11" t="s">
        <v>36206</v>
      </c>
      <c r="E5887" s="10" t="s">
        <v>22732</v>
      </c>
      <c r="F5887" s="15"/>
      <c r="G5887" s="15"/>
      <c r="H5887" s="15"/>
      <c r="I5887" s="15"/>
    </row>
    <row r="5888" ht="24" customHeight="1" spans="1:9">
      <c r="A5888" s="8" t="s">
        <v>36207</v>
      </c>
      <c r="B5888" s="22" t="s">
        <v>36208</v>
      </c>
      <c r="C5888" s="12" t="s">
        <v>175</v>
      </c>
      <c r="D5888" s="11" t="s">
        <v>36209</v>
      </c>
      <c r="E5888" s="10" t="s">
        <v>22732</v>
      </c>
      <c r="F5888" s="15"/>
      <c r="G5888" s="15"/>
      <c r="H5888" s="15"/>
      <c r="I5888" s="15"/>
    </row>
    <row r="5889" ht="24" customHeight="1" spans="1:9">
      <c r="A5889" s="8" t="s">
        <v>36210</v>
      </c>
      <c r="B5889" s="22" t="s">
        <v>11668</v>
      </c>
      <c r="C5889" s="12" t="s">
        <v>175</v>
      </c>
      <c r="D5889" s="11" t="s">
        <v>36211</v>
      </c>
      <c r="E5889" s="10" t="s">
        <v>22732</v>
      </c>
      <c r="F5889" s="15"/>
      <c r="G5889" s="15"/>
      <c r="H5889" s="15"/>
      <c r="I5889" s="15"/>
    </row>
    <row r="5890" ht="24" customHeight="1" spans="1:9">
      <c r="A5890" s="8" t="s">
        <v>36212</v>
      </c>
      <c r="B5890" s="22" t="s">
        <v>11669</v>
      </c>
      <c r="C5890" s="12" t="s">
        <v>175</v>
      </c>
      <c r="D5890" s="11" t="s">
        <v>36213</v>
      </c>
      <c r="E5890" s="10" t="s">
        <v>22732</v>
      </c>
      <c r="F5890" s="15"/>
      <c r="G5890" s="15"/>
      <c r="H5890" s="15"/>
      <c r="I5890" s="15"/>
    </row>
    <row r="5891" ht="24" customHeight="1" spans="1:9">
      <c r="A5891" s="8" t="s">
        <v>36214</v>
      </c>
      <c r="B5891" s="22" t="s">
        <v>11670</v>
      </c>
      <c r="C5891" s="12" t="s">
        <v>175</v>
      </c>
      <c r="D5891" s="8" t="s">
        <v>36215</v>
      </c>
      <c r="E5891" s="10" t="s">
        <v>22732</v>
      </c>
      <c r="F5891" s="15"/>
      <c r="G5891" s="15"/>
      <c r="H5891" s="15"/>
      <c r="I5891" s="15"/>
    </row>
    <row r="5892" ht="24" customHeight="1" spans="1:9">
      <c r="A5892" s="8" t="s">
        <v>36216</v>
      </c>
      <c r="B5892" s="22" t="s">
        <v>11671</v>
      </c>
      <c r="C5892" s="12" t="s">
        <v>175</v>
      </c>
      <c r="D5892" s="8" t="s">
        <v>30338</v>
      </c>
      <c r="E5892" s="10" t="s">
        <v>22732</v>
      </c>
      <c r="F5892" s="15"/>
      <c r="G5892" s="15"/>
      <c r="H5892" s="15"/>
      <c r="I5892" s="15"/>
    </row>
    <row r="5893" ht="24" customHeight="1" spans="1:9">
      <c r="A5893" s="8" t="s">
        <v>36217</v>
      </c>
      <c r="B5893" s="22" t="s">
        <v>11672</v>
      </c>
      <c r="C5893" s="12" t="s">
        <v>175</v>
      </c>
      <c r="D5893" s="8" t="s">
        <v>29435</v>
      </c>
      <c r="E5893" s="10" t="s">
        <v>22732</v>
      </c>
      <c r="F5893" s="15"/>
      <c r="G5893" s="15"/>
      <c r="H5893" s="15"/>
      <c r="I5893" s="15"/>
    </row>
    <row r="5894" ht="24" customHeight="1" spans="1:9">
      <c r="A5894" s="8" t="s">
        <v>36218</v>
      </c>
      <c r="B5894" s="22" t="s">
        <v>11673</v>
      </c>
      <c r="C5894" s="12" t="s">
        <v>175</v>
      </c>
      <c r="D5894" s="8" t="s">
        <v>29564</v>
      </c>
      <c r="E5894" s="10" t="s">
        <v>22732</v>
      </c>
      <c r="F5894" s="15"/>
      <c r="G5894" s="15"/>
      <c r="H5894" s="15"/>
      <c r="I5894" s="15"/>
    </row>
    <row r="5895" ht="24" customHeight="1" spans="1:9">
      <c r="A5895" s="8" t="s">
        <v>36219</v>
      </c>
      <c r="B5895" s="22" t="s">
        <v>11674</v>
      </c>
      <c r="C5895" s="12" t="s">
        <v>175</v>
      </c>
      <c r="D5895" s="8" t="s">
        <v>29550</v>
      </c>
      <c r="E5895" s="10" t="s">
        <v>22732</v>
      </c>
      <c r="F5895" s="15"/>
      <c r="G5895" s="15"/>
      <c r="H5895" s="15"/>
      <c r="I5895" s="15"/>
    </row>
    <row r="5896" ht="24" customHeight="1" spans="1:9">
      <c r="A5896" s="8" t="s">
        <v>36220</v>
      </c>
      <c r="B5896" s="22" t="s">
        <v>11675</v>
      </c>
      <c r="C5896" s="12" t="s">
        <v>178</v>
      </c>
      <c r="D5896" s="8" t="s">
        <v>35605</v>
      </c>
      <c r="E5896" s="10" t="s">
        <v>22732</v>
      </c>
      <c r="F5896" s="15"/>
      <c r="G5896" s="15"/>
      <c r="H5896" s="15"/>
      <c r="I5896" s="15"/>
    </row>
    <row r="5897" ht="24" customHeight="1" spans="1:9">
      <c r="A5897" s="8" t="s">
        <v>36221</v>
      </c>
      <c r="B5897" s="22" t="s">
        <v>11676</v>
      </c>
      <c r="C5897" s="12" t="s">
        <v>178</v>
      </c>
      <c r="D5897" s="8" t="s">
        <v>36222</v>
      </c>
      <c r="E5897" s="10" t="s">
        <v>22732</v>
      </c>
      <c r="F5897" s="15"/>
      <c r="G5897" s="15"/>
      <c r="H5897" s="15"/>
      <c r="I5897" s="15"/>
    </row>
    <row r="5898" ht="24" customHeight="1" spans="1:9">
      <c r="A5898" s="8" t="s">
        <v>36223</v>
      </c>
      <c r="B5898" s="22" t="s">
        <v>11677</v>
      </c>
      <c r="C5898" s="12" t="s">
        <v>178</v>
      </c>
      <c r="D5898" s="8" t="s">
        <v>36224</v>
      </c>
      <c r="E5898" s="10" t="s">
        <v>22732</v>
      </c>
      <c r="F5898" s="15"/>
      <c r="G5898" s="15"/>
      <c r="H5898" s="15"/>
      <c r="I5898" s="15"/>
    </row>
    <row r="5899" ht="24" customHeight="1" spans="1:9">
      <c r="A5899" s="8" t="s">
        <v>36225</v>
      </c>
      <c r="B5899" s="22" t="s">
        <v>11678</v>
      </c>
      <c r="C5899" s="12" t="s">
        <v>178</v>
      </c>
      <c r="D5899" s="8" t="s">
        <v>36226</v>
      </c>
      <c r="E5899" s="10" t="s">
        <v>22732</v>
      </c>
      <c r="F5899" s="15"/>
      <c r="G5899" s="15"/>
      <c r="H5899" s="15"/>
      <c r="I5899" s="15"/>
    </row>
    <row r="5900" ht="24" customHeight="1" spans="1:9">
      <c r="A5900" s="8" t="s">
        <v>36227</v>
      </c>
      <c r="B5900" s="22" t="s">
        <v>11679</v>
      </c>
      <c r="C5900" s="12" t="s">
        <v>175</v>
      </c>
      <c r="D5900" s="8" t="s">
        <v>36228</v>
      </c>
      <c r="E5900" s="10" t="s">
        <v>22732</v>
      </c>
      <c r="F5900" s="15"/>
      <c r="G5900" s="15"/>
      <c r="H5900" s="15"/>
      <c r="I5900" s="15"/>
    </row>
    <row r="5901" ht="24" customHeight="1" spans="1:9">
      <c r="A5901" s="8" t="s">
        <v>36229</v>
      </c>
      <c r="B5901" s="22" t="s">
        <v>11680</v>
      </c>
      <c r="C5901" s="12" t="s">
        <v>175</v>
      </c>
      <c r="D5901" s="8" t="s">
        <v>36230</v>
      </c>
      <c r="E5901" s="10" t="s">
        <v>22732</v>
      </c>
      <c r="F5901" s="15"/>
      <c r="G5901" s="15"/>
      <c r="H5901" s="15"/>
      <c r="I5901" s="15"/>
    </row>
    <row r="5902" ht="24" customHeight="1" spans="1:9">
      <c r="A5902" s="8" t="s">
        <v>36231</v>
      </c>
      <c r="B5902" s="22" t="s">
        <v>11681</v>
      </c>
      <c r="C5902" s="12" t="s">
        <v>175</v>
      </c>
      <c r="D5902" s="8" t="s">
        <v>36232</v>
      </c>
      <c r="E5902" s="10" t="s">
        <v>22732</v>
      </c>
      <c r="F5902" s="15"/>
      <c r="G5902" s="15"/>
      <c r="H5902" s="15"/>
      <c r="I5902" s="15"/>
    </row>
    <row r="5903" ht="24" customHeight="1" spans="1:9">
      <c r="A5903" s="8" t="s">
        <v>36233</v>
      </c>
      <c r="B5903" s="22" t="s">
        <v>11682</v>
      </c>
      <c r="C5903" s="12" t="s">
        <v>175</v>
      </c>
      <c r="D5903" s="8" t="s">
        <v>36234</v>
      </c>
      <c r="E5903" s="10" t="s">
        <v>22732</v>
      </c>
      <c r="F5903" s="15"/>
      <c r="G5903" s="15"/>
      <c r="H5903" s="15"/>
      <c r="I5903" s="15"/>
    </row>
    <row r="5904" ht="24" customHeight="1" spans="1:9">
      <c r="A5904" s="8" t="s">
        <v>36235</v>
      </c>
      <c r="B5904" s="22" t="s">
        <v>11683</v>
      </c>
      <c r="C5904" s="12" t="s">
        <v>175</v>
      </c>
      <c r="D5904" s="8" t="s">
        <v>36236</v>
      </c>
      <c r="E5904" s="10" t="s">
        <v>22732</v>
      </c>
      <c r="F5904" s="15"/>
      <c r="G5904" s="15"/>
      <c r="H5904" s="15"/>
      <c r="I5904" s="15"/>
    </row>
    <row r="5905" ht="24" customHeight="1" spans="1:9">
      <c r="A5905" s="8" t="s">
        <v>36237</v>
      </c>
      <c r="B5905" s="22" t="s">
        <v>11684</v>
      </c>
      <c r="C5905" s="12" t="s">
        <v>175</v>
      </c>
      <c r="D5905" s="8" t="s">
        <v>36238</v>
      </c>
      <c r="E5905" s="10" t="s">
        <v>22732</v>
      </c>
      <c r="F5905" s="15"/>
      <c r="G5905" s="15"/>
      <c r="H5905" s="15"/>
      <c r="I5905" s="15"/>
    </row>
    <row r="5906" ht="24" customHeight="1" spans="1:9">
      <c r="A5906" s="8" t="s">
        <v>36239</v>
      </c>
      <c r="B5906" s="22" t="s">
        <v>36240</v>
      </c>
      <c r="C5906" s="12" t="s">
        <v>178</v>
      </c>
      <c r="D5906" s="8" t="s">
        <v>36241</v>
      </c>
      <c r="E5906" s="10" t="s">
        <v>22732</v>
      </c>
      <c r="F5906" s="15"/>
      <c r="G5906" s="15"/>
      <c r="H5906" s="15"/>
      <c r="I5906" s="15"/>
    </row>
    <row r="5907" ht="24" customHeight="1" spans="1:9">
      <c r="A5907" s="8" t="s">
        <v>36242</v>
      </c>
      <c r="B5907" s="22" t="s">
        <v>11685</v>
      </c>
      <c r="C5907" s="12" t="s">
        <v>175</v>
      </c>
      <c r="D5907" s="8" t="s">
        <v>36243</v>
      </c>
      <c r="E5907" s="10" t="s">
        <v>22732</v>
      </c>
      <c r="F5907" s="15"/>
      <c r="G5907" s="15"/>
      <c r="H5907" s="15"/>
      <c r="I5907" s="15"/>
    </row>
    <row r="5908" ht="24" customHeight="1" spans="1:9">
      <c r="A5908" s="8" t="s">
        <v>36244</v>
      </c>
      <c r="B5908" s="22" t="s">
        <v>11686</v>
      </c>
      <c r="C5908" s="12" t="s">
        <v>175</v>
      </c>
      <c r="D5908" s="8" t="s">
        <v>36245</v>
      </c>
      <c r="E5908" s="10" t="s">
        <v>22732</v>
      </c>
      <c r="F5908" s="15"/>
      <c r="G5908" s="15"/>
      <c r="H5908" s="15"/>
      <c r="I5908" s="15"/>
    </row>
    <row r="5909" ht="24" customHeight="1" spans="1:9">
      <c r="A5909" s="8" t="s">
        <v>36246</v>
      </c>
      <c r="B5909" s="22" t="s">
        <v>11687</v>
      </c>
      <c r="C5909" s="12" t="s">
        <v>175</v>
      </c>
      <c r="D5909" s="8" t="s">
        <v>36247</v>
      </c>
      <c r="E5909" s="10" t="s">
        <v>22732</v>
      </c>
      <c r="F5909" s="15"/>
      <c r="G5909" s="15"/>
      <c r="H5909" s="15"/>
      <c r="I5909" s="15"/>
    </row>
    <row r="5910" ht="24" customHeight="1" spans="1:9">
      <c r="A5910" s="8" t="s">
        <v>36248</v>
      </c>
      <c r="B5910" s="22" t="s">
        <v>11688</v>
      </c>
      <c r="C5910" s="12" t="s">
        <v>175</v>
      </c>
      <c r="D5910" s="8" t="s">
        <v>36249</v>
      </c>
      <c r="E5910" s="10" t="s">
        <v>22732</v>
      </c>
      <c r="F5910" s="15"/>
      <c r="G5910" s="15"/>
      <c r="H5910" s="15"/>
      <c r="I5910" s="15"/>
    </row>
    <row r="5911" ht="24" customHeight="1" spans="1:9">
      <c r="A5911" s="8" t="s">
        <v>36250</v>
      </c>
      <c r="B5911" s="22" t="s">
        <v>11689</v>
      </c>
      <c r="C5911" s="12" t="s">
        <v>175</v>
      </c>
      <c r="D5911" s="8" t="s">
        <v>36251</v>
      </c>
      <c r="E5911" s="10" t="s">
        <v>22732</v>
      </c>
      <c r="F5911" s="15"/>
      <c r="G5911" s="15"/>
      <c r="H5911" s="15"/>
      <c r="I5911" s="15"/>
    </row>
    <row r="5912" ht="24" customHeight="1" spans="1:9">
      <c r="A5912" s="8" t="s">
        <v>36252</v>
      </c>
      <c r="B5912" s="22" t="s">
        <v>11690</v>
      </c>
      <c r="C5912" s="12" t="s">
        <v>175</v>
      </c>
      <c r="D5912" s="8" t="s">
        <v>36253</v>
      </c>
      <c r="E5912" s="10" t="s">
        <v>22732</v>
      </c>
      <c r="F5912" s="15"/>
      <c r="G5912" s="15"/>
      <c r="H5912" s="15"/>
      <c r="I5912" s="15"/>
    </row>
    <row r="5913" ht="24" customHeight="1" spans="1:9">
      <c r="A5913" s="8" t="s">
        <v>36254</v>
      </c>
      <c r="B5913" s="22" t="s">
        <v>11691</v>
      </c>
      <c r="C5913" s="12" t="s">
        <v>175</v>
      </c>
      <c r="D5913" s="8" t="s">
        <v>36255</v>
      </c>
      <c r="E5913" s="10" t="s">
        <v>22732</v>
      </c>
      <c r="F5913" s="15"/>
      <c r="G5913" s="15"/>
      <c r="H5913" s="15"/>
      <c r="I5913" s="15"/>
    </row>
    <row r="5914" ht="24" customHeight="1" spans="1:9">
      <c r="A5914" s="8" t="s">
        <v>36256</v>
      </c>
      <c r="B5914" s="22" t="s">
        <v>11693</v>
      </c>
      <c r="C5914" s="12" t="s">
        <v>175</v>
      </c>
      <c r="D5914" s="8" t="s">
        <v>36257</v>
      </c>
      <c r="E5914" s="10" t="s">
        <v>22732</v>
      </c>
      <c r="F5914" s="15"/>
      <c r="G5914" s="15"/>
      <c r="H5914" s="15"/>
      <c r="I5914" s="15"/>
    </row>
    <row r="5915" ht="24" customHeight="1" spans="1:9">
      <c r="A5915" s="8" t="s">
        <v>36258</v>
      </c>
      <c r="B5915" s="22" t="s">
        <v>11694</v>
      </c>
      <c r="C5915" s="12" t="s">
        <v>175</v>
      </c>
      <c r="D5915" s="8" t="s">
        <v>36259</v>
      </c>
      <c r="E5915" s="10" t="s">
        <v>22732</v>
      </c>
      <c r="F5915" s="15"/>
      <c r="G5915" s="15"/>
      <c r="H5915" s="15"/>
      <c r="I5915" s="15"/>
    </row>
    <row r="5916" ht="24" customHeight="1" spans="1:9">
      <c r="A5916" s="8" t="s">
        <v>36260</v>
      </c>
      <c r="B5916" s="22" t="s">
        <v>11695</v>
      </c>
      <c r="C5916" s="12" t="s">
        <v>178</v>
      </c>
      <c r="D5916" s="8" t="s">
        <v>36261</v>
      </c>
      <c r="E5916" s="10" t="s">
        <v>22732</v>
      </c>
      <c r="F5916" s="15"/>
      <c r="G5916" s="15"/>
      <c r="H5916" s="15"/>
      <c r="I5916" s="15"/>
    </row>
    <row r="5917" ht="24" customHeight="1" spans="1:9">
      <c r="A5917" s="8" t="s">
        <v>36262</v>
      </c>
      <c r="B5917" s="22" t="s">
        <v>11696</v>
      </c>
      <c r="C5917" s="12" t="s">
        <v>178</v>
      </c>
      <c r="D5917" s="8" t="s">
        <v>36263</v>
      </c>
      <c r="E5917" s="10" t="s">
        <v>22732</v>
      </c>
      <c r="F5917" s="15"/>
      <c r="G5917" s="15"/>
      <c r="H5917" s="15"/>
      <c r="I5917" s="15"/>
    </row>
    <row r="5918" ht="24" customHeight="1" spans="1:9">
      <c r="A5918" s="8" t="s">
        <v>36264</v>
      </c>
      <c r="B5918" s="22" t="s">
        <v>11697</v>
      </c>
      <c r="C5918" s="12" t="s">
        <v>178</v>
      </c>
      <c r="D5918" s="8" t="s">
        <v>36265</v>
      </c>
      <c r="E5918" s="10" t="s">
        <v>22732</v>
      </c>
      <c r="F5918" s="15"/>
      <c r="G5918" s="15"/>
      <c r="H5918" s="15"/>
      <c r="I5918" s="15"/>
    </row>
    <row r="5919" ht="24" customHeight="1" spans="1:9">
      <c r="A5919" s="8" t="s">
        <v>36266</v>
      </c>
      <c r="B5919" s="22" t="s">
        <v>11698</v>
      </c>
      <c r="C5919" s="12" t="s">
        <v>178</v>
      </c>
      <c r="D5919" s="8" t="s">
        <v>29074</v>
      </c>
      <c r="E5919" s="10" t="s">
        <v>22732</v>
      </c>
      <c r="F5919" s="15"/>
      <c r="G5919" s="15"/>
      <c r="H5919" s="15"/>
      <c r="I5919" s="15"/>
    </row>
    <row r="5920" ht="24" customHeight="1" spans="1:9">
      <c r="A5920" s="8" t="s">
        <v>36267</v>
      </c>
      <c r="B5920" s="22" t="s">
        <v>36268</v>
      </c>
      <c r="C5920" s="12" t="s">
        <v>178</v>
      </c>
      <c r="D5920" s="8" t="s">
        <v>33152</v>
      </c>
      <c r="E5920" s="10" t="s">
        <v>22732</v>
      </c>
      <c r="F5920" s="15"/>
      <c r="G5920" s="15"/>
      <c r="H5920" s="15"/>
      <c r="I5920" s="15"/>
    </row>
    <row r="5921" ht="24" customHeight="1" spans="1:9">
      <c r="A5921" s="8" t="s">
        <v>36269</v>
      </c>
      <c r="B5921" s="22" t="s">
        <v>36270</v>
      </c>
      <c r="C5921" s="12" t="s">
        <v>178</v>
      </c>
      <c r="D5921" s="8" t="s">
        <v>24682</v>
      </c>
      <c r="E5921" s="10" t="s">
        <v>22732</v>
      </c>
      <c r="F5921" s="15"/>
      <c r="G5921" s="15"/>
      <c r="H5921" s="15"/>
      <c r="I5921" s="15"/>
    </row>
    <row r="5922" ht="24" customHeight="1" spans="1:9">
      <c r="A5922" s="8" t="s">
        <v>36271</v>
      </c>
      <c r="B5922" s="22" t="s">
        <v>36272</v>
      </c>
      <c r="C5922" s="12" t="s">
        <v>178</v>
      </c>
      <c r="D5922" s="8" t="s">
        <v>36273</v>
      </c>
      <c r="E5922" s="10" t="s">
        <v>22732</v>
      </c>
      <c r="F5922" s="15"/>
      <c r="G5922" s="15"/>
      <c r="H5922" s="15"/>
      <c r="I5922" s="15"/>
    </row>
    <row r="5923" ht="24" customHeight="1" spans="1:9">
      <c r="A5923" s="8" t="s">
        <v>36274</v>
      </c>
      <c r="B5923" s="22" t="s">
        <v>36275</v>
      </c>
      <c r="C5923" s="12" t="s">
        <v>178</v>
      </c>
      <c r="D5923" s="8" t="s">
        <v>36276</v>
      </c>
      <c r="E5923" s="10" t="s">
        <v>22732</v>
      </c>
      <c r="F5923" s="15"/>
      <c r="G5923" s="15"/>
      <c r="H5923" s="15"/>
      <c r="I5923" s="15"/>
    </row>
    <row r="5924" ht="24" customHeight="1" spans="1:9">
      <c r="A5924" s="8" t="s">
        <v>36277</v>
      </c>
      <c r="B5924" s="22" t="s">
        <v>11703</v>
      </c>
      <c r="C5924" s="12" t="s">
        <v>178</v>
      </c>
      <c r="D5924" s="8" t="s">
        <v>25318</v>
      </c>
      <c r="E5924" s="10" t="s">
        <v>22732</v>
      </c>
      <c r="F5924" s="15"/>
      <c r="G5924" s="15"/>
      <c r="H5924" s="15"/>
      <c r="I5924" s="15"/>
    </row>
    <row r="5925" ht="24" customHeight="1" spans="1:9">
      <c r="A5925" s="8" t="s">
        <v>36278</v>
      </c>
      <c r="B5925" s="22" t="s">
        <v>11704</v>
      </c>
      <c r="C5925" s="12" t="s">
        <v>178</v>
      </c>
      <c r="D5925" s="8" t="s">
        <v>28050</v>
      </c>
      <c r="E5925" s="10" t="s">
        <v>22732</v>
      </c>
      <c r="F5925" s="15"/>
      <c r="G5925" s="15"/>
      <c r="H5925" s="15"/>
      <c r="I5925" s="15"/>
    </row>
    <row r="5926" ht="24" customHeight="1" spans="1:9">
      <c r="A5926" s="8" t="s">
        <v>36279</v>
      </c>
      <c r="B5926" s="22" t="s">
        <v>36280</v>
      </c>
      <c r="C5926" s="12" t="s">
        <v>171</v>
      </c>
      <c r="D5926" s="8" t="s">
        <v>36281</v>
      </c>
      <c r="E5926" s="10" t="s">
        <v>22732</v>
      </c>
      <c r="F5926" s="15"/>
      <c r="G5926" s="15"/>
      <c r="H5926" s="15"/>
      <c r="I5926" s="15"/>
    </row>
    <row r="5927" ht="24" customHeight="1" spans="1:9">
      <c r="A5927" s="8" t="s">
        <v>22700</v>
      </c>
      <c r="B5927" s="22" t="s">
        <v>22739</v>
      </c>
      <c r="C5927" s="12" t="s">
        <v>171</v>
      </c>
      <c r="D5927" s="8" t="s">
        <v>36282</v>
      </c>
      <c r="E5927" s="10" t="s">
        <v>22732</v>
      </c>
      <c r="F5927" s="15"/>
      <c r="G5927" s="15"/>
      <c r="H5927" s="15"/>
      <c r="I5927" s="15"/>
    </row>
    <row r="5928" ht="24" customHeight="1" spans="1:9">
      <c r="A5928" s="8" t="s">
        <v>36283</v>
      </c>
      <c r="B5928" s="22" t="s">
        <v>36284</v>
      </c>
      <c r="C5928" s="12" t="s">
        <v>175</v>
      </c>
      <c r="D5928" s="8" t="s">
        <v>36285</v>
      </c>
      <c r="E5928" s="10" t="s">
        <v>22732</v>
      </c>
      <c r="F5928" s="15"/>
      <c r="G5928" s="15"/>
      <c r="H5928" s="15"/>
      <c r="I5928" s="15"/>
    </row>
    <row r="5929" ht="24" customHeight="1" spans="1:9">
      <c r="A5929" s="8" t="s">
        <v>36286</v>
      </c>
      <c r="B5929" s="22" t="s">
        <v>36287</v>
      </c>
      <c r="C5929" s="12" t="s">
        <v>175</v>
      </c>
      <c r="D5929" s="8" t="s">
        <v>36288</v>
      </c>
      <c r="E5929" s="10" t="s">
        <v>22732</v>
      </c>
      <c r="F5929" s="15"/>
      <c r="G5929" s="15"/>
      <c r="H5929" s="15"/>
      <c r="I5929" s="15"/>
    </row>
    <row r="5930" ht="24" customHeight="1" spans="1:9">
      <c r="A5930" s="8" t="s">
        <v>36289</v>
      </c>
      <c r="B5930" s="22" t="s">
        <v>36290</v>
      </c>
      <c r="C5930" s="12" t="s">
        <v>175</v>
      </c>
      <c r="D5930" s="8" t="s">
        <v>36291</v>
      </c>
      <c r="E5930" s="10" t="s">
        <v>22732</v>
      </c>
      <c r="F5930" s="15"/>
      <c r="G5930" s="15"/>
      <c r="H5930" s="15"/>
      <c r="I5930" s="15"/>
    </row>
    <row r="5931" ht="24" customHeight="1" spans="1:9">
      <c r="A5931" s="8" t="s">
        <v>36292</v>
      </c>
      <c r="B5931" s="22" t="s">
        <v>36293</v>
      </c>
      <c r="C5931" s="12" t="s">
        <v>175</v>
      </c>
      <c r="D5931" s="8" t="s">
        <v>36294</v>
      </c>
      <c r="E5931" s="10" t="s">
        <v>22732</v>
      </c>
      <c r="F5931" s="15"/>
      <c r="G5931" s="15"/>
      <c r="H5931" s="15"/>
      <c r="I5931" s="15"/>
    </row>
    <row r="5932" ht="24" customHeight="1" spans="1:9">
      <c r="A5932" s="8" t="s">
        <v>36295</v>
      </c>
      <c r="B5932" s="22" t="s">
        <v>36296</v>
      </c>
      <c r="C5932" s="12" t="s">
        <v>175</v>
      </c>
      <c r="D5932" s="8" t="s">
        <v>36297</v>
      </c>
      <c r="E5932" s="10" t="s">
        <v>22732</v>
      </c>
      <c r="F5932" s="15"/>
      <c r="G5932" s="15"/>
      <c r="H5932" s="15"/>
      <c r="I5932" s="15"/>
    </row>
    <row r="5933" ht="24" customHeight="1" spans="1:9">
      <c r="A5933" s="8" t="s">
        <v>36298</v>
      </c>
      <c r="B5933" s="22" t="s">
        <v>36299</v>
      </c>
      <c r="C5933" s="12" t="s">
        <v>175</v>
      </c>
      <c r="D5933" s="8" t="s">
        <v>36300</v>
      </c>
      <c r="E5933" s="10" t="s">
        <v>22732</v>
      </c>
      <c r="F5933" s="15"/>
      <c r="G5933" s="15"/>
      <c r="H5933" s="15"/>
      <c r="I5933" s="15"/>
    </row>
    <row r="5934" ht="24" customHeight="1" spans="1:9">
      <c r="A5934" s="8" t="s">
        <v>36301</v>
      </c>
      <c r="B5934" s="22" t="s">
        <v>36302</v>
      </c>
      <c r="C5934" s="12" t="s">
        <v>175</v>
      </c>
      <c r="D5934" s="8" t="s">
        <v>36303</v>
      </c>
      <c r="E5934" s="10" t="s">
        <v>22732</v>
      </c>
      <c r="F5934" s="15"/>
      <c r="G5934" s="15"/>
      <c r="H5934" s="15"/>
      <c r="I5934" s="15"/>
    </row>
    <row r="5935" ht="24" customHeight="1" spans="1:9">
      <c r="A5935" s="8" t="s">
        <v>36304</v>
      </c>
      <c r="B5935" s="22" t="s">
        <v>36305</v>
      </c>
      <c r="C5935" s="12" t="s">
        <v>175</v>
      </c>
      <c r="D5935" s="8" t="s">
        <v>36306</v>
      </c>
      <c r="E5935" s="10" t="s">
        <v>22732</v>
      </c>
      <c r="F5935" s="15"/>
      <c r="G5935" s="15"/>
      <c r="H5935" s="15"/>
      <c r="I5935" s="15"/>
    </row>
    <row r="5936" ht="24" customHeight="1" spans="1:9">
      <c r="A5936" s="8" t="s">
        <v>36307</v>
      </c>
      <c r="B5936" s="22" t="s">
        <v>11711</v>
      </c>
      <c r="C5936" s="12" t="s">
        <v>175</v>
      </c>
      <c r="D5936" s="8" t="s">
        <v>36308</v>
      </c>
      <c r="E5936" s="10" t="s">
        <v>22732</v>
      </c>
      <c r="F5936" s="15"/>
      <c r="G5936" s="15"/>
      <c r="H5936" s="15"/>
      <c r="I5936" s="15"/>
    </row>
    <row r="5937" ht="36" customHeight="1" spans="1:9">
      <c r="A5937" s="8" t="s">
        <v>36309</v>
      </c>
      <c r="B5937" s="22" t="s">
        <v>36310</v>
      </c>
      <c r="C5937" s="12" t="s">
        <v>175</v>
      </c>
      <c r="D5937" s="8" t="s">
        <v>34676</v>
      </c>
      <c r="E5937" s="10" t="s">
        <v>22732</v>
      </c>
      <c r="F5937" s="15"/>
      <c r="G5937" s="15"/>
      <c r="H5937" s="15"/>
      <c r="I5937" s="15"/>
    </row>
    <row r="5938" ht="24" customHeight="1" spans="1:9">
      <c r="A5938" s="8" t="s">
        <v>36311</v>
      </c>
      <c r="B5938" s="22" t="s">
        <v>36312</v>
      </c>
      <c r="C5938" s="12" t="s">
        <v>175</v>
      </c>
      <c r="D5938" s="11" t="s">
        <v>36313</v>
      </c>
      <c r="E5938" s="10" t="s">
        <v>22732</v>
      </c>
      <c r="F5938" s="15"/>
      <c r="G5938" s="15"/>
      <c r="H5938" s="15"/>
      <c r="I5938" s="15"/>
    </row>
    <row r="5939" ht="24" customHeight="1" spans="1:9">
      <c r="A5939" s="8" t="s">
        <v>36314</v>
      </c>
      <c r="B5939" s="22" t="s">
        <v>36315</v>
      </c>
      <c r="C5939" s="12" t="s">
        <v>175</v>
      </c>
      <c r="D5939" s="8" t="s">
        <v>36316</v>
      </c>
      <c r="E5939" s="10" t="s">
        <v>22732</v>
      </c>
      <c r="F5939" s="15"/>
      <c r="G5939" s="15"/>
      <c r="H5939" s="15"/>
      <c r="I5939" s="15"/>
    </row>
    <row r="5940" ht="24" customHeight="1" spans="1:9">
      <c r="A5940" s="8" t="s">
        <v>36317</v>
      </c>
      <c r="B5940" s="22" t="s">
        <v>11714</v>
      </c>
      <c r="C5940" s="12" t="s">
        <v>175</v>
      </c>
      <c r="D5940" s="8" t="s">
        <v>32643</v>
      </c>
      <c r="E5940" s="10" t="s">
        <v>22732</v>
      </c>
      <c r="F5940" s="15"/>
      <c r="G5940" s="15"/>
      <c r="H5940" s="15"/>
      <c r="I5940" s="15"/>
    </row>
    <row r="5941" ht="24" customHeight="1" spans="1:9">
      <c r="A5941" s="8" t="s">
        <v>36318</v>
      </c>
      <c r="B5941" s="22" t="s">
        <v>11715</v>
      </c>
      <c r="C5941" s="12" t="s">
        <v>175</v>
      </c>
      <c r="D5941" s="8" t="s">
        <v>36319</v>
      </c>
      <c r="E5941" s="10" t="s">
        <v>22732</v>
      </c>
      <c r="F5941" s="15"/>
      <c r="G5941" s="15"/>
      <c r="H5941" s="15"/>
      <c r="I5941" s="15"/>
    </row>
    <row r="5942" ht="24" customHeight="1" spans="1:9">
      <c r="A5942" s="8" t="s">
        <v>36320</v>
      </c>
      <c r="B5942" s="22" t="s">
        <v>11716</v>
      </c>
      <c r="C5942" s="12" t="s">
        <v>175</v>
      </c>
      <c r="D5942" s="8" t="s">
        <v>36321</v>
      </c>
      <c r="E5942" s="10" t="s">
        <v>22732</v>
      </c>
      <c r="F5942" s="15"/>
      <c r="G5942" s="15"/>
      <c r="H5942" s="15"/>
      <c r="I5942" s="15"/>
    </row>
    <row r="5943" ht="24" customHeight="1" spans="1:9">
      <c r="A5943" s="8" t="s">
        <v>36322</v>
      </c>
      <c r="B5943" s="22" t="s">
        <v>11716</v>
      </c>
      <c r="C5943" s="12" t="s">
        <v>175</v>
      </c>
      <c r="D5943" s="8" t="s">
        <v>24271</v>
      </c>
      <c r="E5943" s="10" t="s">
        <v>22732</v>
      </c>
      <c r="F5943" s="15"/>
      <c r="G5943" s="15"/>
      <c r="H5943" s="15"/>
      <c r="I5943" s="15"/>
    </row>
    <row r="5944" ht="24" customHeight="1" spans="1:9">
      <c r="A5944" s="8" t="s">
        <v>36323</v>
      </c>
      <c r="B5944" s="22" t="s">
        <v>11718</v>
      </c>
      <c r="C5944" s="12" t="s">
        <v>175</v>
      </c>
      <c r="D5944" s="8" t="s">
        <v>22923</v>
      </c>
      <c r="E5944" s="10" t="s">
        <v>22732</v>
      </c>
      <c r="F5944" s="15"/>
      <c r="G5944" s="15"/>
      <c r="H5944" s="15"/>
      <c r="I5944" s="15"/>
    </row>
    <row r="5945" ht="36" customHeight="1" spans="1:9">
      <c r="A5945" s="8" t="s">
        <v>36324</v>
      </c>
      <c r="B5945" s="22" t="s">
        <v>11719</v>
      </c>
      <c r="C5945" s="12" t="s">
        <v>175</v>
      </c>
      <c r="D5945" s="8" t="s">
        <v>36325</v>
      </c>
      <c r="E5945" s="10" t="s">
        <v>22732</v>
      </c>
      <c r="F5945" s="15"/>
      <c r="G5945" s="15"/>
      <c r="H5945" s="15"/>
      <c r="I5945" s="15"/>
    </row>
    <row r="5946" ht="24" customHeight="1" spans="1:9">
      <c r="A5946" s="8" t="s">
        <v>36326</v>
      </c>
      <c r="B5946" s="22" t="s">
        <v>11720</v>
      </c>
      <c r="C5946" s="12" t="s">
        <v>175</v>
      </c>
      <c r="D5946" s="8" t="s">
        <v>36327</v>
      </c>
      <c r="E5946" s="10" t="s">
        <v>22732</v>
      </c>
      <c r="F5946" s="15"/>
      <c r="G5946" s="15"/>
      <c r="H5946" s="15"/>
      <c r="I5946" s="15"/>
    </row>
    <row r="5947" ht="24" customHeight="1" spans="1:9">
      <c r="A5947" s="8" t="s">
        <v>36328</v>
      </c>
      <c r="B5947" s="22" t="s">
        <v>11721</v>
      </c>
      <c r="C5947" s="12" t="s">
        <v>175</v>
      </c>
      <c r="D5947" s="8" t="s">
        <v>36329</v>
      </c>
      <c r="E5947" s="10" t="s">
        <v>22732</v>
      </c>
      <c r="F5947" s="15"/>
      <c r="G5947" s="15"/>
      <c r="H5947" s="15"/>
      <c r="I5947" s="15"/>
    </row>
    <row r="5948" ht="24" customHeight="1" spans="1:9">
      <c r="A5948" s="8" t="s">
        <v>36330</v>
      </c>
      <c r="B5948" s="22" t="s">
        <v>11722</v>
      </c>
      <c r="C5948" s="12" t="s">
        <v>175</v>
      </c>
      <c r="D5948" s="8" t="s">
        <v>36331</v>
      </c>
      <c r="E5948" s="10" t="s">
        <v>22732</v>
      </c>
      <c r="F5948" s="15"/>
      <c r="G5948" s="15"/>
      <c r="H5948" s="15"/>
      <c r="I5948" s="15"/>
    </row>
    <row r="5949" ht="24" customHeight="1" spans="1:9">
      <c r="A5949" s="8" t="s">
        <v>36332</v>
      </c>
      <c r="B5949" s="22" t="s">
        <v>11723</v>
      </c>
      <c r="C5949" s="12" t="s">
        <v>175</v>
      </c>
      <c r="D5949" s="8" t="s">
        <v>36333</v>
      </c>
      <c r="E5949" s="10" t="s">
        <v>22732</v>
      </c>
      <c r="F5949" s="15"/>
      <c r="G5949" s="15"/>
      <c r="H5949" s="15"/>
      <c r="I5949" s="15"/>
    </row>
    <row r="5950" ht="24" customHeight="1" spans="1:9">
      <c r="A5950" s="8" t="s">
        <v>36334</v>
      </c>
      <c r="B5950" s="22" t="s">
        <v>11724</v>
      </c>
      <c r="C5950" s="12" t="s">
        <v>175</v>
      </c>
      <c r="D5950" s="8" t="s">
        <v>36335</v>
      </c>
      <c r="E5950" s="10" t="s">
        <v>22732</v>
      </c>
      <c r="F5950" s="15"/>
      <c r="G5950" s="15"/>
      <c r="H5950" s="15"/>
      <c r="I5950" s="15"/>
    </row>
    <row r="5951" ht="24" customHeight="1" spans="1:9">
      <c r="A5951" s="8" t="s">
        <v>36336</v>
      </c>
      <c r="B5951" s="22" t="s">
        <v>11725</v>
      </c>
      <c r="C5951" s="12" t="s">
        <v>175</v>
      </c>
      <c r="D5951" s="8" t="s">
        <v>36337</v>
      </c>
      <c r="E5951" s="10" t="s">
        <v>22732</v>
      </c>
      <c r="F5951" s="15"/>
      <c r="G5951" s="15"/>
      <c r="H5951" s="15"/>
      <c r="I5951" s="15"/>
    </row>
    <row r="5952" ht="24" customHeight="1" spans="1:9">
      <c r="A5952" s="8" t="s">
        <v>36338</v>
      </c>
      <c r="B5952" s="22" t="s">
        <v>11726</v>
      </c>
      <c r="C5952" s="12" t="s">
        <v>175</v>
      </c>
      <c r="D5952" s="8" t="s">
        <v>36339</v>
      </c>
      <c r="E5952" s="10" t="s">
        <v>22732</v>
      </c>
      <c r="F5952" s="15"/>
      <c r="G5952" s="15"/>
      <c r="H5952" s="15"/>
      <c r="I5952" s="15"/>
    </row>
    <row r="5953" ht="24" customHeight="1" spans="1:9">
      <c r="A5953" s="8" t="s">
        <v>36340</v>
      </c>
      <c r="B5953" s="22" t="s">
        <v>11727</v>
      </c>
      <c r="C5953" s="12" t="s">
        <v>175</v>
      </c>
      <c r="D5953" s="8" t="s">
        <v>36341</v>
      </c>
      <c r="E5953" s="10" t="s">
        <v>22732</v>
      </c>
      <c r="F5953" s="15"/>
      <c r="G5953" s="15"/>
      <c r="H5953" s="15"/>
      <c r="I5953" s="15"/>
    </row>
    <row r="5954" ht="24" customHeight="1" spans="1:9">
      <c r="A5954" s="8" t="s">
        <v>36342</v>
      </c>
      <c r="B5954" s="22" t="s">
        <v>11728</v>
      </c>
      <c r="C5954" s="12" t="s">
        <v>175</v>
      </c>
      <c r="D5954" s="8" t="s">
        <v>36343</v>
      </c>
      <c r="E5954" s="10" t="s">
        <v>22732</v>
      </c>
      <c r="F5954" s="15"/>
      <c r="G5954" s="15"/>
      <c r="H5954" s="15"/>
      <c r="I5954" s="15"/>
    </row>
    <row r="5955" ht="24" customHeight="1" spans="1:9">
      <c r="A5955" s="8" t="s">
        <v>36344</v>
      </c>
      <c r="B5955" s="22" t="s">
        <v>11729</v>
      </c>
      <c r="C5955" s="12" t="s">
        <v>175</v>
      </c>
      <c r="D5955" s="8" t="s">
        <v>36345</v>
      </c>
      <c r="E5955" s="10" t="s">
        <v>22732</v>
      </c>
      <c r="F5955" s="15"/>
      <c r="G5955" s="15"/>
      <c r="H5955" s="15"/>
      <c r="I5955" s="15"/>
    </row>
    <row r="5956" ht="24" customHeight="1" spans="1:9">
      <c r="A5956" s="8" t="s">
        <v>36346</v>
      </c>
      <c r="B5956" s="22" t="s">
        <v>11730</v>
      </c>
      <c r="C5956" s="12" t="s">
        <v>175</v>
      </c>
      <c r="D5956" s="8" t="s">
        <v>22836</v>
      </c>
      <c r="E5956" s="10" t="s">
        <v>22732</v>
      </c>
      <c r="F5956" s="15"/>
      <c r="G5956" s="15"/>
      <c r="H5956" s="15"/>
      <c r="I5956" s="15"/>
    </row>
    <row r="5957" ht="24" customHeight="1" spans="1:9">
      <c r="A5957" s="8" t="s">
        <v>36347</v>
      </c>
      <c r="B5957" s="22" t="s">
        <v>11731</v>
      </c>
      <c r="C5957" s="12" t="s">
        <v>175</v>
      </c>
      <c r="D5957" s="8" t="s">
        <v>36348</v>
      </c>
      <c r="E5957" s="10" t="s">
        <v>22732</v>
      </c>
      <c r="F5957" s="15"/>
      <c r="G5957" s="15"/>
      <c r="H5957" s="15"/>
      <c r="I5957" s="15"/>
    </row>
    <row r="5958" ht="24" customHeight="1" spans="1:9">
      <c r="A5958" s="8" t="s">
        <v>36349</v>
      </c>
      <c r="B5958" s="22" t="s">
        <v>11732</v>
      </c>
      <c r="C5958" s="12" t="s">
        <v>175</v>
      </c>
      <c r="D5958" s="8" t="s">
        <v>36350</v>
      </c>
      <c r="E5958" s="10" t="s">
        <v>22732</v>
      </c>
      <c r="F5958" s="15"/>
      <c r="G5958" s="15"/>
      <c r="H5958" s="15"/>
      <c r="I5958" s="15"/>
    </row>
    <row r="5959" ht="24" customHeight="1" spans="1:9">
      <c r="A5959" s="8" t="s">
        <v>36351</v>
      </c>
      <c r="B5959" s="22" t="s">
        <v>11733</v>
      </c>
      <c r="C5959" s="12" t="s">
        <v>175</v>
      </c>
      <c r="D5959" s="8" t="s">
        <v>27514</v>
      </c>
      <c r="E5959" s="10" t="s">
        <v>22732</v>
      </c>
      <c r="F5959" s="15"/>
      <c r="G5959" s="15"/>
      <c r="H5959" s="15"/>
      <c r="I5959" s="15"/>
    </row>
    <row r="5960" ht="24" customHeight="1" spans="1:9">
      <c r="A5960" s="8" t="s">
        <v>36352</v>
      </c>
      <c r="B5960" s="22" t="s">
        <v>11734</v>
      </c>
      <c r="C5960" s="12" t="s">
        <v>175</v>
      </c>
      <c r="D5960" s="8" t="s">
        <v>23103</v>
      </c>
      <c r="E5960" s="10" t="s">
        <v>22732</v>
      </c>
      <c r="F5960" s="15"/>
      <c r="G5960" s="15"/>
      <c r="H5960" s="15"/>
      <c r="I5960" s="15"/>
    </row>
    <row r="5961" ht="24" customHeight="1" spans="1:9">
      <c r="A5961" s="8" t="s">
        <v>36353</v>
      </c>
      <c r="B5961" s="22" t="s">
        <v>11735</v>
      </c>
      <c r="C5961" s="12" t="s">
        <v>175</v>
      </c>
      <c r="D5961" s="8" t="s">
        <v>36354</v>
      </c>
      <c r="E5961" s="10" t="s">
        <v>22732</v>
      </c>
      <c r="F5961" s="15"/>
      <c r="G5961" s="15"/>
      <c r="H5961" s="15"/>
      <c r="I5961" s="15"/>
    </row>
    <row r="5962" ht="24" customHeight="1" spans="1:9">
      <c r="A5962" s="8" t="s">
        <v>36355</v>
      </c>
      <c r="B5962" s="22" t="s">
        <v>11736</v>
      </c>
      <c r="C5962" s="12" t="s">
        <v>175</v>
      </c>
      <c r="D5962" s="8" t="s">
        <v>36356</v>
      </c>
      <c r="E5962" s="10" t="s">
        <v>22732</v>
      </c>
      <c r="F5962" s="15"/>
      <c r="G5962" s="15"/>
      <c r="H5962" s="15"/>
      <c r="I5962" s="15"/>
    </row>
    <row r="5963" ht="24" customHeight="1" spans="1:9">
      <c r="A5963" s="8" t="s">
        <v>36357</v>
      </c>
      <c r="B5963" s="22" t="s">
        <v>11737</v>
      </c>
      <c r="C5963" s="12" t="s">
        <v>175</v>
      </c>
      <c r="D5963" s="8" t="s">
        <v>36358</v>
      </c>
      <c r="E5963" s="10" t="s">
        <v>22732</v>
      </c>
      <c r="F5963" s="15"/>
      <c r="G5963" s="15"/>
      <c r="H5963" s="15"/>
      <c r="I5963" s="15"/>
    </row>
    <row r="5964" ht="24" customHeight="1" spans="1:9">
      <c r="A5964" s="8" t="s">
        <v>36359</v>
      </c>
      <c r="B5964" s="22" t="s">
        <v>11738</v>
      </c>
      <c r="C5964" s="12" t="s">
        <v>175</v>
      </c>
      <c r="D5964" s="8" t="s">
        <v>31889</v>
      </c>
      <c r="E5964" s="10" t="s">
        <v>22732</v>
      </c>
      <c r="F5964" s="15"/>
      <c r="G5964" s="15"/>
      <c r="H5964" s="15"/>
      <c r="I5964" s="15"/>
    </row>
    <row r="5965" ht="24" customHeight="1" spans="1:9">
      <c r="A5965" s="8" t="s">
        <v>36360</v>
      </c>
      <c r="B5965" s="22" t="s">
        <v>11739</v>
      </c>
      <c r="C5965" s="12" t="s">
        <v>175</v>
      </c>
      <c r="D5965" s="8" t="s">
        <v>36361</v>
      </c>
      <c r="E5965" s="10" t="s">
        <v>22732</v>
      </c>
      <c r="F5965" s="15"/>
      <c r="G5965" s="15"/>
      <c r="H5965" s="15"/>
      <c r="I5965" s="15"/>
    </row>
    <row r="5966" ht="24" customHeight="1" spans="1:9">
      <c r="A5966" s="8" t="s">
        <v>36362</v>
      </c>
      <c r="B5966" s="22" t="s">
        <v>11740</v>
      </c>
      <c r="C5966" s="12" t="s">
        <v>175</v>
      </c>
      <c r="D5966" s="8" t="s">
        <v>36363</v>
      </c>
      <c r="E5966" s="10" t="s">
        <v>22732</v>
      </c>
      <c r="F5966" s="15"/>
      <c r="G5966" s="15"/>
      <c r="H5966" s="15"/>
      <c r="I5966" s="15"/>
    </row>
    <row r="5967" ht="24" customHeight="1" spans="1:9">
      <c r="A5967" s="8" t="s">
        <v>36364</v>
      </c>
      <c r="B5967" s="22" t="s">
        <v>11741</v>
      </c>
      <c r="C5967" s="12" t="s">
        <v>175</v>
      </c>
      <c r="D5967" s="8" t="s">
        <v>23169</v>
      </c>
      <c r="E5967" s="10" t="s">
        <v>22732</v>
      </c>
      <c r="F5967" s="15"/>
      <c r="G5967" s="15"/>
      <c r="H5967" s="15"/>
      <c r="I5967" s="15"/>
    </row>
    <row r="5968" ht="24" customHeight="1" spans="1:9">
      <c r="A5968" s="8" t="s">
        <v>36365</v>
      </c>
      <c r="B5968" s="22" t="s">
        <v>11742</v>
      </c>
      <c r="C5968" s="12" t="s">
        <v>175</v>
      </c>
      <c r="D5968" s="8" t="s">
        <v>36366</v>
      </c>
      <c r="E5968" s="10" t="s">
        <v>22732</v>
      </c>
      <c r="F5968" s="15"/>
      <c r="G5968" s="15"/>
      <c r="H5968" s="15"/>
      <c r="I5968" s="15"/>
    </row>
    <row r="5969" ht="24" customHeight="1" spans="1:9">
      <c r="A5969" s="8" t="s">
        <v>36367</v>
      </c>
      <c r="B5969" s="22" t="s">
        <v>11743</v>
      </c>
      <c r="C5969" s="12" t="s">
        <v>175</v>
      </c>
      <c r="D5969" s="8" t="s">
        <v>29091</v>
      </c>
      <c r="E5969" s="10" t="s">
        <v>22732</v>
      </c>
      <c r="F5969" s="15"/>
      <c r="G5969" s="15"/>
      <c r="H5969" s="15"/>
      <c r="I5969" s="15"/>
    </row>
    <row r="5970" ht="24" customHeight="1" spans="1:9">
      <c r="A5970" s="8" t="s">
        <v>36368</v>
      </c>
      <c r="B5970" s="22" t="s">
        <v>11744</v>
      </c>
      <c r="C5970" s="12" t="s">
        <v>175</v>
      </c>
      <c r="D5970" s="8" t="s">
        <v>36369</v>
      </c>
      <c r="E5970" s="10" t="s">
        <v>22732</v>
      </c>
      <c r="F5970" s="15"/>
      <c r="G5970" s="15"/>
      <c r="H5970" s="15"/>
      <c r="I5970" s="15"/>
    </row>
    <row r="5971" ht="24" customHeight="1" spans="1:9">
      <c r="A5971" s="8" t="s">
        <v>36370</v>
      </c>
      <c r="B5971" s="22" t="s">
        <v>11745</v>
      </c>
      <c r="C5971" s="12" t="s">
        <v>175</v>
      </c>
      <c r="D5971" s="8" t="s">
        <v>36371</v>
      </c>
      <c r="E5971" s="10" t="s">
        <v>22732</v>
      </c>
      <c r="F5971" s="15"/>
      <c r="G5971" s="15"/>
      <c r="H5971" s="15"/>
      <c r="I5971" s="15"/>
    </row>
    <row r="5972" ht="24" customHeight="1" spans="1:9">
      <c r="A5972" s="8" t="s">
        <v>36372</v>
      </c>
      <c r="B5972" s="22" t="s">
        <v>11746</v>
      </c>
      <c r="C5972" s="12" t="s">
        <v>175</v>
      </c>
      <c r="D5972" s="8" t="s">
        <v>36373</v>
      </c>
      <c r="E5972" s="10" t="s">
        <v>22732</v>
      </c>
      <c r="F5972" s="15"/>
      <c r="G5972" s="15"/>
      <c r="H5972" s="15"/>
      <c r="I5972" s="15"/>
    </row>
    <row r="5973" ht="24" customHeight="1" spans="1:9">
      <c r="A5973" s="8" t="s">
        <v>36374</v>
      </c>
      <c r="B5973" s="22" t="s">
        <v>11747</v>
      </c>
      <c r="C5973" s="12" t="s">
        <v>175</v>
      </c>
      <c r="D5973" s="8" t="s">
        <v>22830</v>
      </c>
      <c r="E5973" s="10" t="s">
        <v>22732</v>
      </c>
      <c r="F5973" s="15"/>
      <c r="G5973" s="15"/>
      <c r="H5973" s="15"/>
      <c r="I5973" s="15"/>
    </row>
    <row r="5974" ht="24" customHeight="1" spans="1:9">
      <c r="A5974" s="8" t="s">
        <v>36375</v>
      </c>
      <c r="B5974" s="22" t="s">
        <v>11748</v>
      </c>
      <c r="C5974" s="12" t="s">
        <v>175</v>
      </c>
      <c r="D5974" s="8" t="s">
        <v>36329</v>
      </c>
      <c r="E5974" s="10" t="s">
        <v>22732</v>
      </c>
      <c r="F5974" s="15"/>
      <c r="G5974" s="15"/>
      <c r="H5974" s="15"/>
      <c r="I5974" s="15"/>
    </row>
    <row r="5975" ht="24" customHeight="1" spans="1:9">
      <c r="A5975" s="8" t="s">
        <v>36376</v>
      </c>
      <c r="B5975" s="22" t="s">
        <v>11749</v>
      </c>
      <c r="C5975" s="12" t="s">
        <v>175</v>
      </c>
      <c r="D5975" s="8" t="s">
        <v>36377</v>
      </c>
      <c r="E5975" s="10" t="s">
        <v>22732</v>
      </c>
      <c r="F5975" s="15"/>
      <c r="G5975" s="15"/>
      <c r="H5975" s="15"/>
      <c r="I5975" s="15"/>
    </row>
    <row r="5976" ht="24" customHeight="1" spans="1:9">
      <c r="A5976" s="8" t="s">
        <v>36378</v>
      </c>
      <c r="B5976" s="22" t="s">
        <v>11750</v>
      </c>
      <c r="C5976" s="12" t="s">
        <v>175</v>
      </c>
      <c r="D5976" s="8" t="s">
        <v>31335</v>
      </c>
      <c r="E5976" s="10" t="s">
        <v>22732</v>
      </c>
      <c r="F5976" s="15"/>
      <c r="G5976" s="15"/>
      <c r="H5976" s="15"/>
      <c r="I5976" s="15"/>
    </row>
    <row r="5977" ht="24" customHeight="1" spans="1:9">
      <c r="A5977" s="8" t="s">
        <v>36379</v>
      </c>
      <c r="B5977" s="22" t="s">
        <v>11751</v>
      </c>
      <c r="C5977" s="12" t="s">
        <v>175</v>
      </c>
      <c r="D5977" s="8" t="s">
        <v>36380</v>
      </c>
      <c r="E5977" s="10" t="s">
        <v>22732</v>
      </c>
      <c r="F5977" s="15"/>
      <c r="G5977" s="15"/>
      <c r="H5977" s="15"/>
      <c r="I5977" s="15"/>
    </row>
    <row r="5978" ht="24" customHeight="1" spans="1:9">
      <c r="A5978" s="8" t="s">
        <v>36381</v>
      </c>
      <c r="B5978" s="22" t="s">
        <v>11752</v>
      </c>
      <c r="C5978" s="12" t="s">
        <v>175</v>
      </c>
      <c r="D5978" s="8" t="s">
        <v>30068</v>
      </c>
      <c r="E5978" s="10" t="s">
        <v>22732</v>
      </c>
      <c r="F5978" s="15"/>
      <c r="G5978" s="15"/>
      <c r="H5978" s="15"/>
      <c r="I5978" s="15"/>
    </row>
    <row r="5979" ht="24" customHeight="1" spans="1:9">
      <c r="A5979" s="8" t="s">
        <v>36382</v>
      </c>
      <c r="B5979" s="22" t="s">
        <v>11753</v>
      </c>
      <c r="C5979" s="12" t="s">
        <v>175</v>
      </c>
      <c r="D5979" s="8" t="s">
        <v>36383</v>
      </c>
      <c r="E5979" s="10" t="s">
        <v>22732</v>
      </c>
      <c r="F5979" s="15"/>
      <c r="G5979" s="15"/>
      <c r="H5979" s="15"/>
      <c r="I5979" s="15"/>
    </row>
    <row r="5980" ht="24" customHeight="1" spans="1:9">
      <c r="A5980" s="8" t="s">
        <v>36384</v>
      </c>
      <c r="B5980" s="22" t="s">
        <v>11754</v>
      </c>
      <c r="C5980" s="12" t="s">
        <v>175</v>
      </c>
      <c r="D5980" s="8" t="s">
        <v>36385</v>
      </c>
      <c r="E5980" s="10" t="s">
        <v>22732</v>
      </c>
      <c r="F5980" s="15"/>
      <c r="G5980" s="15"/>
      <c r="H5980" s="15"/>
      <c r="I5980" s="15"/>
    </row>
    <row r="5981" ht="24" customHeight="1" spans="1:9">
      <c r="A5981" s="8" t="s">
        <v>36386</v>
      </c>
      <c r="B5981" s="22" t="s">
        <v>11755</v>
      </c>
      <c r="C5981" s="12" t="s">
        <v>175</v>
      </c>
      <c r="D5981" s="8" t="s">
        <v>36387</v>
      </c>
      <c r="E5981" s="10" t="s">
        <v>22732</v>
      </c>
      <c r="F5981" s="15"/>
      <c r="G5981" s="15"/>
      <c r="H5981" s="15"/>
      <c r="I5981" s="15"/>
    </row>
    <row r="5982" ht="24" customHeight="1" spans="1:9">
      <c r="A5982" s="8" t="s">
        <v>36388</v>
      </c>
      <c r="B5982" s="22" t="s">
        <v>11756</v>
      </c>
      <c r="C5982" s="12" t="s">
        <v>175</v>
      </c>
      <c r="D5982" s="8" t="s">
        <v>34424</v>
      </c>
      <c r="E5982" s="10" t="s">
        <v>22732</v>
      </c>
      <c r="F5982" s="15"/>
      <c r="G5982" s="15"/>
      <c r="H5982" s="15"/>
      <c r="I5982" s="15"/>
    </row>
    <row r="5983" ht="24" customHeight="1" spans="1:9">
      <c r="A5983" s="8" t="s">
        <v>36389</v>
      </c>
      <c r="B5983" s="22" t="s">
        <v>11757</v>
      </c>
      <c r="C5983" s="12" t="s">
        <v>175</v>
      </c>
      <c r="D5983" s="8" t="s">
        <v>27298</v>
      </c>
      <c r="E5983" s="10" t="s">
        <v>22732</v>
      </c>
      <c r="F5983" s="15"/>
      <c r="G5983" s="15"/>
      <c r="H5983" s="15"/>
      <c r="I5983" s="15"/>
    </row>
    <row r="5984" ht="24" customHeight="1" spans="1:9">
      <c r="A5984" s="8" t="s">
        <v>36390</v>
      </c>
      <c r="B5984" s="22" t="s">
        <v>11758</v>
      </c>
      <c r="C5984" s="12" t="s">
        <v>175</v>
      </c>
      <c r="D5984" s="8" t="s">
        <v>36391</v>
      </c>
      <c r="E5984" s="10" t="s">
        <v>22732</v>
      </c>
      <c r="F5984" s="15"/>
      <c r="G5984" s="15"/>
      <c r="H5984" s="15"/>
      <c r="I5984" s="15"/>
    </row>
    <row r="5985" ht="24" customHeight="1" spans="1:9">
      <c r="A5985" s="8" t="s">
        <v>36392</v>
      </c>
      <c r="B5985" s="22" t="s">
        <v>11759</v>
      </c>
      <c r="C5985" s="12" t="s">
        <v>175</v>
      </c>
      <c r="D5985" s="8" t="s">
        <v>34424</v>
      </c>
      <c r="E5985" s="10" t="s">
        <v>22732</v>
      </c>
      <c r="F5985" s="15"/>
      <c r="G5985" s="15"/>
      <c r="H5985" s="15"/>
      <c r="I5985" s="15"/>
    </row>
    <row r="5986" ht="24" customHeight="1" spans="1:9">
      <c r="A5986" s="8" t="s">
        <v>36393</v>
      </c>
      <c r="B5986" s="22" t="s">
        <v>11760</v>
      </c>
      <c r="C5986" s="12" t="s">
        <v>175</v>
      </c>
      <c r="D5986" s="8" t="s">
        <v>36394</v>
      </c>
      <c r="E5986" s="10" t="s">
        <v>22732</v>
      </c>
      <c r="F5986" s="15"/>
      <c r="G5986" s="15"/>
      <c r="H5986" s="15"/>
      <c r="I5986" s="15"/>
    </row>
    <row r="5987" ht="24" customHeight="1" spans="1:9">
      <c r="A5987" s="8" t="s">
        <v>36395</v>
      </c>
      <c r="B5987" s="22" t="s">
        <v>11761</v>
      </c>
      <c r="C5987" s="12" t="s">
        <v>175</v>
      </c>
      <c r="D5987" s="8" t="s">
        <v>36396</v>
      </c>
      <c r="E5987" s="10" t="s">
        <v>22732</v>
      </c>
      <c r="F5987" s="15"/>
      <c r="G5987" s="15"/>
      <c r="H5987" s="15"/>
      <c r="I5987" s="15"/>
    </row>
    <row r="5988" ht="24" customHeight="1" spans="1:9">
      <c r="A5988" s="8" t="s">
        <v>36397</v>
      </c>
      <c r="B5988" s="22" t="s">
        <v>11762</v>
      </c>
      <c r="C5988" s="12" t="s">
        <v>175</v>
      </c>
      <c r="D5988" s="8" t="s">
        <v>36398</v>
      </c>
      <c r="E5988" s="10" t="s">
        <v>22732</v>
      </c>
      <c r="F5988" s="15"/>
      <c r="G5988" s="15"/>
      <c r="H5988" s="15"/>
      <c r="I5988" s="15"/>
    </row>
    <row r="5989" ht="24" customHeight="1" spans="1:9">
      <c r="A5989" s="8" t="s">
        <v>36399</v>
      </c>
      <c r="B5989" s="22" t="s">
        <v>11763</v>
      </c>
      <c r="C5989" s="12" t="s">
        <v>175</v>
      </c>
      <c r="D5989" s="8" t="s">
        <v>36400</v>
      </c>
      <c r="E5989" s="10" t="s">
        <v>22732</v>
      </c>
      <c r="F5989" s="15"/>
      <c r="G5989" s="15"/>
      <c r="H5989" s="15"/>
      <c r="I5989" s="15"/>
    </row>
    <row r="5990" ht="24" customHeight="1" spans="1:9">
      <c r="A5990" s="8" t="s">
        <v>36401</v>
      </c>
      <c r="B5990" s="22" t="s">
        <v>11764</v>
      </c>
      <c r="C5990" s="12" t="s">
        <v>175</v>
      </c>
      <c r="D5990" s="8" t="s">
        <v>36402</v>
      </c>
      <c r="E5990" s="10" t="s">
        <v>22732</v>
      </c>
      <c r="F5990" s="15"/>
      <c r="G5990" s="15"/>
      <c r="H5990" s="15"/>
      <c r="I5990" s="15"/>
    </row>
    <row r="5991" ht="24" customHeight="1" spans="1:9">
      <c r="A5991" s="8" t="s">
        <v>36403</v>
      </c>
      <c r="B5991" s="22" t="s">
        <v>11765</v>
      </c>
      <c r="C5991" s="12" t="s">
        <v>175</v>
      </c>
      <c r="D5991" s="8" t="s">
        <v>36404</v>
      </c>
      <c r="E5991" s="10" t="s">
        <v>22732</v>
      </c>
      <c r="F5991" s="15"/>
      <c r="G5991" s="15"/>
      <c r="H5991" s="15"/>
      <c r="I5991" s="15"/>
    </row>
    <row r="5992" ht="24" customHeight="1" spans="1:9">
      <c r="A5992" s="8" t="s">
        <v>36405</v>
      </c>
      <c r="B5992" s="22" t="s">
        <v>11766</v>
      </c>
      <c r="C5992" s="12" t="s">
        <v>175</v>
      </c>
      <c r="D5992" s="8" t="s">
        <v>36406</v>
      </c>
      <c r="E5992" s="10" t="s">
        <v>22732</v>
      </c>
      <c r="F5992" s="15"/>
      <c r="G5992" s="15"/>
      <c r="H5992" s="15"/>
      <c r="I5992" s="15"/>
    </row>
    <row r="5993" ht="24" customHeight="1" spans="1:9">
      <c r="A5993" s="8" t="s">
        <v>36407</v>
      </c>
      <c r="B5993" s="22" t="s">
        <v>11767</v>
      </c>
      <c r="C5993" s="12" t="s">
        <v>175</v>
      </c>
      <c r="D5993" s="8" t="s">
        <v>36408</v>
      </c>
      <c r="E5993" s="10" t="s">
        <v>22732</v>
      </c>
      <c r="F5993" s="15"/>
      <c r="G5993" s="15"/>
      <c r="H5993" s="15"/>
      <c r="I5993" s="15"/>
    </row>
    <row r="5994" ht="24" customHeight="1" spans="1:9">
      <c r="A5994" s="8" t="s">
        <v>36409</v>
      </c>
      <c r="B5994" s="22" t="s">
        <v>11768</v>
      </c>
      <c r="C5994" s="12" t="s">
        <v>175</v>
      </c>
      <c r="D5994" s="8" t="s">
        <v>36410</v>
      </c>
      <c r="E5994" s="10" t="s">
        <v>22732</v>
      </c>
      <c r="F5994" s="15"/>
      <c r="G5994" s="15"/>
      <c r="H5994" s="15"/>
      <c r="I5994" s="15"/>
    </row>
    <row r="5995" ht="24" customHeight="1" spans="1:9">
      <c r="A5995" s="8" t="s">
        <v>36411</v>
      </c>
      <c r="B5995" s="22" t="s">
        <v>11769</v>
      </c>
      <c r="C5995" s="12" t="s">
        <v>175</v>
      </c>
      <c r="D5995" s="8" t="s">
        <v>36412</v>
      </c>
      <c r="E5995" s="10" t="s">
        <v>22732</v>
      </c>
      <c r="F5995" s="15"/>
      <c r="G5995" s="15"/>
      <c r="H5995" s="15"/>
      <c r="I5995" s="15"/>
    </row>
    <row r="5996" ht="24" customHeight="1" spans="1:9">
      <c r="A5996" s="8" t="s">
        <v>36413</v>
      </c>
      <c r="B5996" s="22" t="s">
        <v>11770</v>
      </c>
      <c r="C5996" s="12" t="s">
        <v>175</v>
      </c>
      <c r="D5996" s="8" t="s">
        <v>36414</v>
      </c>
      <c r="E5996" s="10" t="s">
        <v>22732</v>
      </c>
      <c r="F5996" s="15"/>
      <c r="G5996" s="15"/>
      <c r="H5996" s="15"/>
      <c r="I5996" s="15"/>
    </row>
    <row r="5997" ht="24" customHeight="1" spans="1:9">
      <c r="A5997" s="8" t="s">
        <v>36415</v>
      </c>
      <c r="B5997" s="22" t="s">
        <v>11771</v>
      </c>
      <c r="C5997" s="12" t="s">
        <v>175</v>
      </c>
      <c r="D5997" s="8" t="s">
        <v>36416</v>
      </c>
      <c r="E5997" s="10" t="s">
        <v>22732</v>
      </c>
      <c r="F5997" s="15"/>
      <c r="G5997" s="15"/>
      <c r="H5997" s="15"/>
      <c r="I5997" s="15"/>
    </row>
    <row r="5998" ht="36" customHeight="1" spans="1:9">
      <c r="A5998" s="8" t="s">
        <v>36417</v>
      </c>
      <c r="B5998" s="22" t="s">
        <v>36418</v>
      </c>
      <c r="C5998" s="12" t="s">
        <v>175</v>
      </c>
      <c r="D5998" s="8" t="s">
        <v>31979</v>
      </c>
      <c r="E5998" s="10" t="s">
        <v>22732</v>
      </c>
      <c r="F5998" s="15"/>
      <c r="G5998" s="15"/>
      <c r="H5998" s="15"/>
      <c r="I5998" s="15"/>
    </row>
    <row r="5999" ht="36" customHeight="1" spans="1:9">
      <c r="A5999" s="8" t="s">
        <v>36419</v>
      </c>
      <c r="B5999" s="22" t="s">
        <v>36420</v>
      </c>
      <c r="C5999" s="12" t="s">
        <v>175</v>
      </c>
      <c r="D5999" s="8" t="s">
        <v>36421</v>
      </c>
      <c r="E5999" s="10" t="s">
        <v>22732</v>
      </c>
      <c r="F5999" s="15"/>
      <c r="G5999" s="15"/>
      <c r="H5999" s="15"/>
      <c r="I5999" s="15"/>
    </row>
    <row r="6000" ht="24" customHeight="1" spans="1:9">
      <c r="A6000" s="8" t="s">
        <v>36422</v>
      </c>
      <c r="B6000" s="22" t="s">
        <v>36423</v>
      </c>
      <c r="C6000" s="12" t="s">
        <v>175</v>
      </c>
      <c r="D6000" s="8" t="s">
        <v>29088</v>
      </c>
      <c r="E6000" s="10" t="s">
        <v>22732</v>
      </c>
      <c r="F6000" s="15"/>
      <c r="G6000" s="15"/>
      <c r="H6000" s="15"/>
      <c r="I6000" s="15"/>
    </row>
    <row r="6001" ht="36" customHeight="1" spans="1:9">
      <c r="A6001" s="8" t="s">
        <v>36424</v>
      </c>
      <c r="B6001" s="22" t="s">
        <v>36425</v>
      </c>
      <c r="C6001" s="12" t="s">
        <v>175</v>
      </c>
      <c r="D6001" s="8" t="s">
        <v>36426</v>
      </c>
      <c r="E6001" s="10" t="s">
        <v>22732</v>
      </c>
      <c r="F6001" s="15"/>
      <c r="G6001" s="15"/>
      <c r="H6001" s="15"/>
      <c r="I6001" s="15"/>
    </row>
    <row r="6002" ht="24" customHeight="1" spans="1:9">
      <c r="A6002" s="8" t="s">
        <v>36427</v>
      </c>
      <c r="B6002" s="22" t="s">
        <v>11772</v>
      </c>
      <c r="C6002" s="12" t="s">
        <v>175</v>
      </c>
      <c r="D6002" s="8" t="s">
        <v>36428</v>
      </c>
      <c r="E6002" s="10" t="s">
        <v>22732</v>
      </c>
      <c r="F6002" s="15"/>
      <c r="G6002" s="15"/>
      <c r="H6002" s="15"/>
      <c r="I6002" s="15"/>
    </row>
    <row r="6003" ht="24" customHeight="1" spans="1:9">
      <c r="A6003" s="8" t="s">
        <v>36429</v>
      </c>
      <c r="B6003" s="22" t="s">
        <v>11773</v>
      </c>
      <c r="C6003" s="12" t="s">
        <v>178</v>
      </c>
      <c r="D6003" s="8" t="s">
        <v>36430</v>
      </c>
      <c r="E6003" s="10" t="s">
        <v>22732</v>
      </c>
      <c r="F6003" s="15"/>
      <c r="G6003" s="15"/>
      <c r="H6003" s="15"/>
      <c r="I6003" s="15"/>
    </row>
    <row r="6004" ht="24" customHeight="1" spans="1:9">
      <c r="A6004" s="8" t="s">
        <v>36431</v>
      </c>
      <c r="B6004" s="22" t="s">
        <v>36432</v>
      </c>
      <c r="C6004" s="12" t="s">
        <v>175</v>
      </c>
      <c r="D6004" s="8" t="s">
        <v>22965</v>
      </c>
      <c r="E6004" s="10" t="s">
        <v>22732</v>
      </c>
      <c r="F6004" s="15"/>
      <c r="G6004" s="15"/>
      <c r="H6004" s="15"/>
      <c r="I6004" s="15"/>
    </row>
    <row r="6005" ht="24" customHeight="1" spans="1:9">
      <c r="A6005" s="8" t="s">
        <v>36433</v>
      </c>
      <c r="B6005" s="22" t="s">
        <v>36434</v>
      </c>
      <c r="C6005" s="12" t="s">
        <v>175</v>
      </c>
      <c r="D6005" s="8" t="s">
        <v>27870</v>
      </c>
      <c r="E6005" s="10" t="s">
        <v>22732</v>
      </c>
      <c r="F6005" s="15"/>
      <c r="G6005" s="15"/>
      <c r="H6005" s="15"/>
      <c r="I6005" s="15"/>
    </row>
    <row r="6006" ht="24" customHeight="1" spans="1:9">
      <c r="A6006" s="8" t="s">
        <v>36435</v>
      </c>
      <c r="B6006" s="22" t="s">
        <v>36436</v>
      </c>
      <c r="C6006" s="12" t="s">
        <v>175</v>
      </c>
      <c r="D6006" s="8" t="s">
        <v>24591</v>
      </c>
      <c r="E6006" s="10" t="s">
        <v>22732</v>
      </c>
      <c r="F6006" s="15"/>
      <c r="G6006" s="15"/>
      <c r="H6006" s="15"/>
      <c r="I6006" s="15"/>
    </row>
    <row r="6007" ht="24" customHeight="1" spans="1:9">
      <c r="A6007" s="8" t="s">
        <v>36437</v>
      </c>
      <c r="B6007" s="22" t="s">
        <v>36438</v>
      </c>
      <c r="C6007" s="12" t="s">
        <v>175</v>
      </c>
      <c r="D6007" s="8" t="s">
        <v>24098</v>
      </c>
      <c r="E6007" s="10" t="s">
        <v>22732</v>
      </c>
      <c r="F6007" s="15"/>
      <c r="G6007" s="15"/>
      <c r="H6007" s="15"/>
      <c r="I6007" s="15"/>
    </row>
    <row r="6008" ht="24" customHeight="1" spans="1:9">
      <c r="A6008" s="8" t="s">
        <v>36439</v>
      </c>
      <c r="B6008" s="22" t="s">
        <v>36440</v>
      </c>
      <c r="C6008" s="12" t="s">
        <v>175</v>
      </c>
      <c r="D6008" s="8" t="s">
        <v>36441</v>
      </c>
      <c r="E6008" s="10" t="s">
        <v>22732</v>
      </c>
      <c r="F6008" s="15"/>
      <c r="G6008" s="15"/>
      <c r="H6008" s="15"/>
      <c r="I6008" s="15"/>
    </row>
    <row r="6009" ht="24" customHeight="1" spans="1:9">
      <c r="A6009" s="8" t="s">
        <v>36442</v>
      </c>
      <c r="B6009" s="22" t="s">
        <v>36443</v>
      </c>
      <c r="C6009" s="12" t="s">
        <v>175</v>
      </c>
      <c r="D6009" s="8" t="s">
        <v>36444</v>
      </c>
      <c r="E6009" s="10" t="s">
        <v>22732</v>
      </c>
      <c r="F6009" s="15"/>
      <c r="G6009" s="15"/>
      <c r="H6009" s="15"/>
      <c r="I6009" s="15"/>
    </row>
    <row r="6010" ht="24" customHeight="1" spans="1:9">
      <c r="A6010" s="8" t="s">
        <v>36445</v>
      </c>
      <c r="B6010" s="22" t="s">
        <v>36446</v>
      </c>
      <c r="C6010" s="12" t="s">
        <v>175</v>
      </c>
      <c r="D6010" s="8" t="s">
        <v>24741</v>
      </c>
      <c r="E6010" s="10" t="s">
        <v>22732</v>
      </c>
      <c r="F6010" s="15"/>
      <c r="G6010" s="15"/>
      <c r="H6010" s="15"/>
      <c r="I6010" s="15"/>
    </row>
    <row r="6011" ht="24" customHeight="1" spans="1:9">
      <c r="A6011" s="8" t="s">
        <v>36447</v>
      </c>
      <c r="B6011" s="22" t="s">
        <v>36448</v>
      </c>
      <c r="C6011" s="12" t="s">
        <v>175</v>
      </c>
      <c r="D6011" s="8" t="s">
        <v>24670</v>
      </c>
      <c r="E6011" s="10" t="s">
        <v>22732</v>
      </c>
      <c r="F6011" s="15"/>
      <c r="G6011" s="15"/>
      <c r="H6011" s="15"/>
      <c r="I6011" s="15"/>
    </row>
    <row r="6012" ht="24" customHeight="1" spans="1:9">
      <c r="A6012" s="8" t="s">
        <v>36449</v>
      </c>
      <c r="B6012" s="22" t="s">
        <v>36450</v>
      </c>
      <c r="C6012" s="12" t="s">
        <v>175</v>
      </c>
      <c r="D6012" s="8" t="s">
        <v>24098</v>
      </c>
      <c r="E6012" s="10" t="s">
        <v>22732</v>
      </c>
      <c r="F6012" s="15"/>
      <c r="G6012" s="15"/>
      <c r="H6012" s="15"/>
      <c r="I6012" s="15"/>
    </row>
    <row r="6013" ht="24" customHeight="1" spans="1:9">
      <c r="A6013" s="8" t="s">
        <v>36451</v>
      </c>
      <c r="B6013" s="22" t="s">
        <v>36452</v>
      </c>
      <c r="C6013" s="12" t="s">
        <v>175</v>
      </c>
      <c r="D6013" s="8" t="s">
        <v>36453</v>
      </c>
      <c r="E6013" s="10" t="s">
        <v>22732</v>
      </c>
      <c r="F6013" s="15"/>
      <c r="G6013" s="15"/>
      <c r="H6013" s="15"/>
      <c r="I6013" s="15"/>
    </row>
    <row r="6014" ht="24" customHeight="1" spans="1:9">
      <c r="A6014" s="8" t="s">
        <v>36454</v>
      </c>
      <c r="B6014" s="22" t="s">
        <v>36455</v>
      </c>
      <c r="C6014" s="12" t="s">
        <v>175</v>
      </c>
      <c r="D6014" s="8" t="s">
        <v>36456</v>
      </c>
      <c r="E6014" s="10" t="s">
        <v>22732</v>
      </c>
      <c r="F6014" s="15"/>
      <c r="G6014" s="15"/>
      <c r="H6014" s="15"/>
      <c r="I6014" s="15"/>
    </row>
    <row r="6015" ht="24" customHeight="1" spans="1:9">
      <c r="A6015" s="8" t="s">
        <v>36457</v>
      </c>
      <c r="B6015" s="22" t="s">
        <v>36458</v>
      </c>
      <c r="C6015" s="12" t="s">
        <v>175</v>
      </c>
      <c r="D6015" s="8" t="s">
        <v>23845</v>
      </c>
      <c r="E6015" s="10" t="s">
        <v>22732</v>
      </c>
      <c r="F6015" s="15"/>
      <c r="G6015" s="15"/>
      <c r="H6015" s="15"/>
      <c r="I6015" s="15"/>
    </row>
    <row r="6016" ht="24" customHeight="1" spans="1:9">
      <c r="A6016" s="8" t="s">
        <v>36459</v>
      </c>
      <c r="B6016" s="22" t="s">
        <v>36460</v>
      </c>
      <c r="C6016" s="12" t="s">
        <v>175</v>
      </c>
      <c r="D6016" s="8" t="s">
        <v>33190</v>
      </c>
      <c r="E6016" s="10" t="s">
        <v>22732</v>
      </c>
      <c r="F6016" s="15"/>
      <c r="G6016" s="15"/>
      <c r="H6016" s="15"/>
      <c r="I6016" s="15"/>
    </row>
    <row r="6017" ht="24" customHeight="1" spans="1:9">
      <c r="A6017" s="8" t="s">
        <v>36461</v>
      </c>
      <c r="B6017" s="22" t="s">
        <v>36462</v>
      </c>
      <c r="C6017" s="12" t="s">
        <v>175</v>
      </c>
      <c r="D6017" s="8" t="s">
        <v>33024</v>
      </c>
      <c r="E6017" s="10" t="s">
        <v>22732</v>
      </c>
      <c r="F6017" s="15"/>
      <c r="G6017" s="15"/>
      <c r="H6017" s="15"/>
      <c r="I6017" s="15"/>
    </row>
    <row r="6018" ht="24" customHeight="1" spans="1:9">
      <c r="A6018" s="8" t="s">
        <v>36463</v>
      </c>
      <c r="B6018" s="22" t="s">
        <v>36464</v>
      </c>
      <c r="C6018" s="12" t="s">
        <v>175</v>
      </c>
      <c r="D6018" s="8" t="s">
        <v>24432</v>
      </c>
      <c r="E6018" s="10" t="s">
        <v>22732</v>
      </c>
      <c r="F6018" s="15"/>
      <c r="G6018" s="15"/>
      <c r="H6018" s="15"/>
      <c r="I6018" s="15"/>
    </row>
    <row r="6019" ht="24" customHeight="1" spans="1:9">
      <c r="A6019" s="8" t="s">
        <v>36465</v>
      </c>
      <c r="B6019" s="22" t="s">
        <v>36466</v>
      </c>
      <c r="C6019" s="12" t="s">
        <v>175</v>
      </c>
      <c r="D6019" s="8" t="s">
        <v>36467</v>
      </c>
      <c r="E6019" s="10" t="s">
        <v>22732</v>
      </c>
      <c r="F6019" s="15"/>
      <c r="G6019" s="15"/>
      <c r="H6019" s="15"/>
      <c r="I6019" s="15"/>
    </row>
    <row r="6020" ht="24" customHeight="1" spans="1:9">
      <c r="A6020" s="8" t="s">
        <v>36468</v>
      </c>
      <c r="B6020" s="22" t="s">
        <v>36469</v>
      </c>
      <c r="C6020" s="12" t="s">
        <v>175</v>
      </c>
      <c r="D6020" s="8" t="s">
        <v>25000</v>
      </c>
      <c r="E6020" s="10" t="s">
        <v>22732</v>
      </c>
      <c r="F6020" s="15"/>
      <c r="G6020" s="15"/>
      <c r="H6020" s="15"/>
      <c r="I6020" s="15"/>
    </row>
    <row r="6021" ht="24" customHeight="1" spans="1:9">
      <c r="A6021" s="8" t="s">
        <v>36470</v>
      </c>
      <c r="B6021" s="22" t="s">
        <v>36471</v>
      </c>
      <c r="C6021" s="12" t="s">
        <v>175</v>
      </c>
      <c r="D6021" s="8" t="s">
        <v>28973</v>
      </c>
      <c r="E6021" s="10" t="s">
        <v>22732</v>
      </c>
      <c r="F6021" s="15"/>
      <c r="G6021" s="15"/>
      <c r="H6021" s="15"/>
      <c r="I6021" s="15"/>
    </row>
    <row r="6022" ht="24" customHeight="1" spans="1:9">
      <c r="A6022" s="8" t="s">
        <v>36472</v>
      </c>
      <c r="B6022" s="22" t="s">
        <v>36473</v>
      </c>
      <c r="C6022" s="12" t="s">
        <v>175</v>
      </c>
      <c r="D6022" s="8" t="s">
        <v>36474</v>
      </c>
      <c r="E6022" s="10" t="s">
        <v>22732</v>
      </c>
      <c r="F6022" s="15"/>
      <c r="G6022" s="15"/>
      <c r="H6022" s="15"/>
      <c r="I6022" s="15"/>
    </row>
    <row r="6023" ht="24" customHeight="1" spans="1:9">
      <c r="A6023" s="8" t="s">
        <v>36475</v>
      </c>
      <c r="B6023" s="22" t="s">
        <v>36476</v>
      </c>
      <c r="C6023" s="12" t="s">
        <v>175</v>
      </c>
      <c r="D6023" s="8" t="s">
        <v>24416</v>
      </c>
      <c r="E6023" s="10" t="s">
        <v>22732</v>
      </c>
      <c r="F6023" s="15"/>
      <c r="G6023" s="15"/>
      <c r="H6023" s="15"/>
      <c r="I6023" s="15"/>
    </row>
    <row r="6024" ht="24" customHeight="1" spans="1:9">
      <c r="A6024" s="8" t="s">
        <v>36477</v>
      </c>
      <c r="B6024" s="22" t="s">
        <v>36478</v>
      </c>
      <c r="C6024" s="12" t="s">
        <v>175</v>
      </c>
      <c r="D6024" s="8" t="s">
        <v>28903</v>
      </c>
      <c r="E6024" s="10" t="s">
        <v>22732</v>
      </c>
      <c r="F6024" s="15"/>
      <c r="G6024" s="15"/>
      <c r="H6024" s="15"/>
      <c r="I6024" s="15"/>
    </row>
    <row r="6025" ht="24" customHeight="1" spans="1:9">
      <c r="A6025" s="8" t="s">
        <v>36479</v>
      </c>
      <c r="B6025" s="22" t="s">
        <v>36480</v>
      </c>
      <c r="C6025" s="12" t="s">
        <v>175</v>
      </c>
      <c r="D6025" s="8" t="s">
        <v>24599</v>
      </c>
      <c r="E6025" s="10" t="s">
        <v>22732</v>
      </c>
      <c r="F6025" s="15"/>
      <c r="G6025" s="15"/>
      <c r="H6025" s="15"/>
      <c r="I6025" s="15"/>
    </row>
    <row r="6026" ht="24" customHeight="1" spans="1:9">
      <c r="A6026" s="8" t="s">
        <v>36481</v>
      </c>
      <c r="B6026" s="22" t="s">
        <v>36482</v>
      </c>
      <c r="C6026" s="12" t="s">
        <v>175</v>
      </c>
      <c r="D6026" s="8" t="s">
        <v>36483</v>
      </c>
      <c r="E6026" s="10" t="s">
        <v>22732</v>
      </c>
      <c r="F6026" s="15"/>
      <c r="G6026" s="15"/>
      <c r="H6026" s="15"/>
      <c r="I6026" s="15"/>
    </row>
    <row r="6027" ht="24" customHeight="1" spans="1:9">
      <c r="A6027" s="8" t="s">
        <v>36484</v>
      </c>
      <c r="B6027" s="22" t="s">
        <v>36485</v>
      </c>
      <c r="C6027" s="12" t="s">
        <v>175</v>
      </c>
      <c r="D6027" s="8" t="s">
        <v>36486</v>
      </c>
      <c r="E6027" s="10" t="s">
        <v>22732</v>
      </c>
      <c r="F6027" s="15"/>
      <c r="G6027" s="15"/>
      <c r="H6027" s="15"/>
      <c r="I6027" s="15"/>
    </row>
    <row r="6028" ht="24" customHeight="1" spans="1:9">
      <c r="A6028" s="8" t="s">
        <v>36487</v>
      </c>
      <c r="B6028" s="22" t="s">
        <v>36488</v>
      </c>
      <c r="C6028" s="12" t="s">
        <v>175</v>
      </c>
      <c r="D6028" s="8" t="s">
        <v>28010</v>
      </c>
      <c r="E6028" s="10" t="s">
        <v>22732</v>
      </c>
      <c r="F6028" s="15"/>
      <c r="G6028" s="15"/>
      <c r="H6028" s="15"/>
      <c r="I6028" s="15"/>
    </row>
    <row r="6029" ht="24" customHeight="1" spans="1:9">
      <c r="A6029" s="8" t="s">
        <v>36489</v>
      </c>
      <c r="B6029" s="22" t="s">
        <v>36490</v>
      </c>
      <c r="C6029" s="12" t="s">
        <v>175</v>
      </c>
      <c r="D6029" s="8" t="s">
        <v>36491</v>
      </c>
      <c r="E6029" s="10" t="s">
        <v>22732</v>
      </c>
      <c r="F6029" s="15"/>
      <c r="G6029" s="15"/>
      <c r="H6029" s="15"/>
      <c r="I6029" s="15"/>
    </row>
    <row r="6030" ht="24" customHeight="1" spans="1:9">
      <c r="A6030" s="8" t="s">
        <v>36492</v>
      </c>
      <c r="B6030" s="22" t="s">
        <v>36493</v>
      </c>
      <c r="C6030" s="12" t="s">
        <v>175</v>
      </c>
      <c r="D6030" s="8" t="s">
        <v>36494</v>
      </c>
      <c r="E6030" s="10" t="s">
        <v>22732</v>
      </c>
      <c r="F6030" s="15"/>
      <c r="G6030" s="15"/>
      <c r="H6030" s="15"/>
      <c r="I6030" s="15"/>
    </row>
    <row r="6031" ht="24" customHeight="1" spans="1:9">
      <c r="A6031" s="12" t="s">
        <v>36495</v>
      </c>
      <c r="B6031" s="22" t="s">
        <v>36496</v>
      </c>
      <c r="C6031" s="12" t="s">
        <v>175</v>
      </c>
      <c r="D6031" s="8" t="s">
        <v>31220</v>
      </c>
      <c r="E6031" s="10" t="s">
        <v>22732</v>
      </c>
      <c r="F6031" s="15"/>
      <c r="G6031" s="15"/>
      <c r="H6031" s="15"/>
      <c r="I6031" s="15"/>
    </row>
    <row r="6032" ht="24" customHeight="1" spans="1:9">
      <c r="A6032" s="12" t="s">
        <v>36497</v>
      </c>
      <c r="B6032" s="22" t="s">
        <v>36498</v>
      </c>
      <c r="C6032" s="12" t="s">
        <v>175</v>
      </c>
      <c r="D6032" s="8" t="s">
        <v>36499</v>
      </c>
      <c r="E6032" s="10" t="s">
        <v>22732</v>
      </c>
      <c r="F6032" s="15"/>
      <c r="G6032" s="15"/>
      <c r="H6032" s="15"/>
      <c r="I6032" s="15"/>
    </row>
    <row r="6033" ht="24" customHeight="1" spans="1:9">
      <c r="A6033" s="12" t="s">
        <v>36500</v>
      </c>
      <c r="B6033" s="22" t="s">
        <v>36501</v>
      </c>
      <c r="C6033" s="12" t="s">
        <v>175</v>
      </c>
      <c r="D6033" s="8" t="s">
        <v>35014</v>
      </c>
      <c r="E6033" s="10" t="s">
        <v>22732</v>
      </c>
      <c r="F6033" s="15"/>
      <c r="G6033" s="15"/>
      <c r="H6033" s="15"/>
      <c r="I6033" s="15"/>
    </row>
    <row r="6034" ht="24" customHeight="1" spans="1:9">
      <c r="A6034" s="12" t="s">
        <v>36502</v>
      </c>
      <c r="B6034" s="22" t="s">
        <v>36503</v>
      </c>
      <c r="C6034" s="12" t="s">
        <v>175</v>
      </c>
      <c r="D6034" s="8" t="s">
        <v>31489</v>
      </c>
      <c r="E6034" s="10" t="s">
        <v>22732</v>
      </c>
      <c r="F6034" s="15"/>
      <c r="G6034" s="15"/>
      <c r="H6034" s="15"/>
      <c r="I6034" s="15"/>
    </row>
    <row r="6035" ht="24" customHeight="1" spans="1:9">
      <c r="A6035" s="12" t="s">
        <v>36504</v>
      </c>
      <c r="B6035" s="22" t="s">
        <v>36505</v>
      </c>
      <c r="C6035" s="12" t="s">
        <v>175</v>
      </c>
      <c r="D6035" s="8" t="s">
        <v>36506</v>
      </c>
      <c r="E6035" s="10" t="s">
        <v>22732</v>
      </c>
      <c r="F6035" s="15"/>
      <c r="G6035" s="15"/>
      <c r="H6035" s="15"/>
      <c r="I6035" s="15"/>
    </row>
    <row r="6036" ht="24" customHeight="1" spans="1:9">
      <c r="A6036" s="12" t="s">
        <v>36507</v>
      </c>
      <c r="B6036" s="22" t="s">
        <v>36508</v>
      </c>
      <c r="C6036" s="12" t="s">
        <v>175</v>
      </c>
      <c r="D6036" s="8" t="s">
        <v>36509</v>
      </c>
      <c r="E6036" s="10" t="s">
        <v>22732</v>
      </c>
      <c r="F6036" s="15"/>
      <c r="G6036" s="15"/>
      <c r="H6036" s="15"/>
      <c r="I6036" s="15"/>
    </row>
    <row r="6037" ht="24" customHeight="1" spans="1:9">
      <c r="A6037" s="12" t="s">
        <v>36510</v>
      </c>
      <c r="B6037" s="22" t="s">
        <v>36511</v>
      </c>
      <c r="C6037" s="12" t="s">
        <v>175</v>
      </c>
      <c r="D6037" s="8" t="s">
        <v>36512</v>
      </c>
      <c r="E6037" s="10" t="s">
        <v>22732</v>
      </c>
      <c r="F6037" s="15"/>
      <c r="G6037" s="15"/>
      <c r="H6037" s="15"/>
      <c r="I6037" s="15"/>
    </row>
    <row r="6038" ht="24" customHeight="1" spans="1:9">
      <c r="A6038" s="12" t="s">
        <v>36513</v>
      </c>
      <c r="B6038" s="22" t="s">
        <v>36514</v>
      </c>
      <c r="C6038" s="12" t="s">
        <v>175</v>
      </c>
      <c r="D6038" s="8" t="s">
        <v>36515</v>
      </c>
      <c r="E6038" s="10" t="s">
        <v>22732</v>
      </c>
      <c r="F6038" s="15"/>
      <c r="G6038" s="15"/>
      <c r="H6038" s="15"/>
      <c r="I6038" s="15"/>
    </row>
    <row r="6039" ht="24" customHeight="1" spans="1:9">
      <c r="A6039" s="12" t="s">
        <v>36516</v>
      </c>
      <c r="B6039" s="22" t="s">
        <v>36517</v>
      </c>
      <c r="C6039" s="12" t="s">
        <v>175</v>
      </c>
      <c r="D6039" s="8" t="s">
        <v>24650</v>
      </c>
      <c r="E6039" s="10" t="s">
        <v>22732</v>
      </c>
      <c r="F6039" s="15"/>
      <c r="G6039" s="15"/>
      <c r="H6039" s="15"/>
      <c r="I6039" s="15"/>
    </row>
    <row r="6040" ht="24" customHeight="1" spans="1:9">
      <c r="A6040" s="8" t="s">
        <v>36518</v>
      </c>
      <c r="B6040" s="22" t="s">
        <v>36519</v>
      </c>
      <c r="C6040" s="12" t="s">
        <v>175</v>
      </c>
      <c r="D6040" s="11" t="s">
        <v>32073</v>
      </c>
      <c r="E6040" s="10" t="s">
        <v>22732</v>
      </c>
      <c r="F6040" s="15"/>
      <c r="G6040" s="15"/>
      <c r="H6040" s="15"/>
      <c r="I6040" s="15"/>
    </row>
    <row r="6041" ht="24" customHeight="1" spans="1:9">
      <c r="A6041" s="8" t="s">
        <v>36520</v>
      </c>
      <c r="B6041" s="22" t="s">
        <v>36521</v>
      </c>
      <c r="C6041" s="12" t="s">
        <v>175</v>
      </c>
      <c r="D6041" s="8" t="s">
        <v>36522</v>
      </c>
      <c r="E6041" s="10" t="s">
        <v>22732</v>
      </c>
      <c r="F6041" s="15"/>
      <c r="G6041" s="15"/>
      <c r="H6041" s="15"/>
      <c r="I6041" s="15"/>
    </row>
    <row r="6042" ht="24" customHeight="1" spans="1:9">
      <c r="A6042" s="8" t="s">
        <v>36523</v>
      </c>
      <c r="B6042" s="22" t="s">
        <v>36524</v>
      </c>
      <c r="C6042" s="12" t="s">
        <v>175</v>
      </c>
      <c r="D6042" s="8" t="s">
        <v>26762</v>
      </c>
      <c r="E6042" s="10" t="s">
        <v>22732</v>
      </c>
      <c r="F6042" s="15"/>
      <c r="G6042" s="15"/>
      <c r="H6042" s="15"/>
      <c r="I6042" s="15"/>
    </row>
    <row r="6043" ht="24" customHeight="1" spans="1:9">
      <c r="A6043" s="8" t="s">
        <v>36525</v>
      </c>
      <c r="B6043" s="22" t="s">
        <v>36526</v>
      </c>
      <c r="C6043" s="12" t="s">
        <v>175</v>
      </c>
      <c r="D6043" s="8" t="s">
        <v>24785</v>
      </c>
      <c r="E6043" s="10" t="s">
        <v>22732</v>
      </c>
      <c r="F6043" s="15"/>
      <c r="G6043" s="15"/>
      <c r="H6043" s="15"/>
      <c r="I6043" s="15"/>
    </row>
    <row r="6044" ht="24" customHeight="1" spans="1:9">
      <c r="A6044" s="12" t="s">
        <v>36527</v>
      </c>
      <c r="B6044" s="22" t="s">
        <v>36528</v>
      </c>
      <c r="C6044" s="12" t="s">
        <v>175</v>
      </c>
      <c r="D6044" s="8" t="s">
        <v>32505</v>
      </c>
      <c r="E6044" s="10" t="s">
        <v>22732</v>
      </c>
      <c r="F6044" s="15"/>
      <c r="G6044" s="15"/>
      <c r="H6044" s="15"/>
      <c r="I6044" s="15"/>
    </row>
    <row r="6045" ht="24" customHeight="1" spans="1:9">
      <c r="A6045" s="12" t="s">
        <v>36529</v>
      </c>
      <c r="B6045" s="22" t="s">
        <v>36530</v>
      </c>
      <c r="C6045" s="12" t="s">
        <v>175</v>
      </c>
      <c r="D6045" s="8" t="s">
        <v>36531</v>
      </c>
      <c r="E6045" s="10" t="s">
        <v>22732</v>
      </c>
      <c r="F6045" s="15"/>
      <c r="G6045" s="15"/>
      <c r="H6045" s="15"/>
      <c r="I6045" s="15"/>
    </row>
    <row r="6046" ht="24" customHeight="1" spans="1:9">
      <c r="A6046" s="8" t="s">
        <v>36532</v>
      </c>
      <c r="B6046" s="22" t="s">
        <v>36533</v>
      </c>
      <c r="C6046" s="12" t="s">
        <v>175</v>
      </c>
      <c r="D6046" s="8" t="s">
        <v>36534</v>
      </c>
      <c r="E6046" s="10" t="s">
        <v>22732</v>
      </c>
      <c r="F6046" s="15"/>
      <c r="G6046" s="15"/>
      <c r="H6046" s="15"/>
      <c r="I6046" s="15"/>
    </row>
    <row r="6047" ht="24" customHeight="1" spans="1:9">
      <c r="A6047" s="8" t="s">
        <v>36535</v>
      </c>
      <c r="B6047" s="22" t="s">
        <v>36536</v>
      </c>
      <c r="C6047" s="12" t="s">
        <v>175</v>
      </c>
      <c r="D6047" s="8" t="s">
        <v>34516</v>
      </c>
      <c r="E6047" s="10" t="s">
        <v>22732</v>
      </c>
      <c r="F6047" s="15"/>
      <c r="G6047" s="15"/>
      <c r="H6047" s="15"/>
      <c r="I6047" s="15"/>
    </row>
    <row r="6048" ht="24" customHeight="1" spans="1:9">
      <c r="A6048" s="8" t="s">
        <v>36537</v>
      </c>
      <c r="B6048" s="22" t="s">
        <v>36538</v>
      </c>
      <c r="C6048" s="12" t="s">
        <v>175</v>
      </c>
      <c r="D6048" s="8" t="s">
        <v>36539</v>
      </c>
      <c r="E6048" s="10" t="s">
        <v>22732</v>
      </c>
      <c r="F6048" s="15"/>
      <c r="G6048" s="15"/>
      <c r="H6048" s="15"/>
      <c r="I6048" s="15"/>
    </row>
    <row r="6049" ht="24" customHeight="1" spans="1:9">
      <c r="A6049" s="8" t="s">
        <v>36540</v>
      </c>
      <c r="B6049" s="22" t="s">
        <v>36541</v>
      </c>
      <c r="C6049" s="12" t="s">
        <v>175</v>
      </c>
      <c r="D6049" s="8" t="s">
        <v>36522</v>
      </c>
      <c r="E6049" s="10" t="s">
        <v>22732</v>
      </c>
      <c r="F6049" s="15"/>
      <c r="G6049" s="15"/>
      <c r="H6049" s="15"/>
      <c r="I6049" s="15"/>
    </row>
    <row r="6050" ht="24" customHeight="1" spans="1:9">
      <c r="A6050" s="8" t="s">
        <v>36542</v>
      </c>
      <c r="B6050" s="22" t="s">
        <v>36543</v>
      </c>
      <c r="C6050" s="12" t="s">
        <v>175</v>
      </c>
      <c r="D6050" s="8" t="s">
        <v>31442</v>
      </c>
      <c r="E6050" s="10" t="s">
        <v>22732</v>
      </c>
      <c r="F6050" s="15"/>
      <c r="G6050" s="15"/>
      <c r="H6050" s="15"/>
      <c r="I6050" s="15"/>
    </row>
    <row r="6051" ht="24" customHeight="1" spans="1:9">
      <c r="A6051" s="8" t="s">
        <v>36544</v>
      </c>
      <c r="B6051" s="22" t="s">
        <v>36545</v>
      </c>
      <c r="C6051" s="12" t="s">
        <v>175</v>
      </c>
      <c r="D6051" s="8" t="s">
        <v>36546</v>
      </c>
      <c r="E6051" s="10" t="s">
        <v>22732</v>
      </c>
      <c r="F6051" s="15"/>
      <c r="G6051" s="15"/>
      <c r="H6051" s="15"/>
      <c r="I6051" s="15"/>
    </row>
    <row r="6052" ht="24" customHeight="1" spans="1:9">
      <c r="A6052" s="8" t="s">
        <v>36547</v>
      </c>
      <c r="B6052" s="22" t="s">
        <v>36548</v>
      </c>
      <c r="C6052" s="12" t="s">
        <v>175</v>
      </c>
      <c r="D6052" s="8" t="s">
        <v>36549</v>
      </c>
      <c r="E6052" s="10" t="s">
        <v>22732</v>
      </c>
      <c r="F6052" s="15"/>
      <c r="G6052" s="15"/>
      <c r="H6052" s="15"/>
      <c r="I6052" s="15"/>
    </row>
    <row r="6053" ht="24" customHeight="1" spans="1:9">
      <c r="A6053" s="8" t="s">
        <v>36550</v>
      </c>
      <c r="B6053" s="22" t="s">
        <v>36551</v>
      </c>
      <c r="C6053" s="12" t="s">
        <v>175</v>
      </c>
      <c r="D6053" s="8" t="s">
        <v>36552</v>
      </c>
      <c r="E6053" s="10" t="s">
        <v>22732</v>
      </c>
      <c r="F6053" s="15"/>
      <c r="G6053" s="15"/>
      <c r="H6053" s="15"/>
      <c r="I6053" s="15"/>
    </row>
    <row r="6054" ht="24" customHeight="1" spans="1:9">
      <c r="A6054" s="8" t="s">
        <v>36553</v>
      </c>
      <c r="B6054" s="22" t="s">
        <v>36554</v>
      </c>
      <c r="C6054" s="12" t="s">
        <v>175</v>
      </c>
      <c r="D6054" s="8" t="s">
        <v>36555</v>
      </c>
      <c r="E6054" s="10" t="s">
        <v>22732</v>
      </c>
      <c r="F6054" s="15"/>
      <c r="G6054" s="15"/>
      <c r="H6054" s="15"/>
      <c r="I6054" s="15"/>
    </row>
    <row r="6055" ht="24" customHeight="1" spans="1:9">
      <c r="A6055" s="8" t="s">
        <v>36556</v>
      </c>
      <c r="B6055" s="22" t="s">
        <v>36557</v>
      </c>
      <c r="C6055" s="12" t="s">
        <v>175</v>
      </c>
      <c r="D6055" s="8" t="s">
        <v>36558</v>
      </c>
      <c r="E6055" s="10" t="s">
        <v>22732</v>
      </c>
      <c r="F6055" s="15"/>
      <c r="G6055" s="15"/>
      <c r="H6055" s="15"/>
      <c r="I6055" s="15"/>
    </row>
    <row r="6056" ht="24" customHeight="1" spans="1:9">
      <c r="A6056" s="8" t="s">
        <v>36559</v>
      </c>
      <c r="B6056" s="22" t="s">
        <v>36560</v>
      </c>
      <c r="C6056" s="12" t="s">
        <v>175</v>
      </c>
      <c r="D6056" s="8" t="s">
        <v>36561</v>
      </c>
      <c r="E6056" s="10" t="s">
        <v>22732</v>
      </c>
      <c r="F6056" s="15"/>
      <c r="G6056" s="15"/>
      <c r="H6056" s="15"/>
      <c r="I6056" s="15"/>
    </row>
    <row r="6057" ht="24" customHeight="1" spans="1:9">
      <c r="A6057" s="8" t="s">
        <v>36562</v>
      </c>
      <c r="B6057" s="22" t="s">
        <v>36563</v>
      </c>
      <c r="C6057" s="12" t="s">
        <v>175</v>
      </c>
      <c r="D6057" s="8" t="s">
        <v>36564</v>
      </c>
      <c r="E6057" s="10" t="s">
        <v>22732</v>
      </c>
      <c r="F6057" s="15"/>
      <c r="G6057" s="15"/>
      <c r="H6057" s="15"/>
      <c r="I6057" s="15"/>
    </row>
    <row r="6058" ht="24" customHeight="1" spans="1:9">
      <c r="A6058" s="8" t="s">
        <v>36565</v>
      </c>
      <c r="B6058" s="22" t="s">
        <v>36566</v>
      </c>
      <c r="C6058" s="12" t="s">
        <v>175</v>
      </c>
      <c r="D6058" s="8" t="s">
        <v>24307</v>
      </c>
      <c r="E6058" s="10" t="s">
        <v>22732</v>
      </c>
      <c r="F6058" s="15"/>
      <c r="G6058" s="15"/>
      <c r="H6058" s="15"/>
      <c r="I6058" s="15"/>
    </row>
    <row r="6059" ht="24" customHeight="1" spans="1:9">
      <c r="A6059" s="8" t="s">
        <v>36567</v>
      </c>
      <c r="B6059" s="22" t="s">
        <v>36568</v>
      </c>
      <c r="C6059" s="12" t="s">
        <v>175</v>
      </c>
      <c r="D6059" s="8" t="s">
        <v>36569</v>
      </c>
      <c r="E6059" s="10" t="s">
        <v>22732</v>
      </c>
      <c r="F6059" s="15"/>
      <c r="G6059" s="15"/>
      <c r="H6059" s="15"/>
      <c r="I6059" s="15"/>
    </row>
    <row r="6060" ht="24" customHeight="1" spans="1:9">
      <c r="A6060" s="8" t="s">
        <v>36570</v>
      </c>
      <c r="B6060" s="22" t="s">
        <v>36571</v>
      </c>
      <c r="C6060" s="12" t="s">
        <v>175</v>
      </c>
      <c r="D6060" s="8" t="s">
        <v>24613</v>
      </c>
      <c r="E6060" s="10" t="s">
        <v>22732</v>
      </c>
      <c r="F6060" s="15"/>
      <c r="G6060" s="15"/>
      <c r="H6060" s="15"/>
      <c r="I6060" s="15"/>
    </row>
    <row r="6061" ht="24" customHeight="1" spans="1:9">
      <c r="A6061" s="8" t="s">
        <v>36572</v>
      </c>
      <c r="B6061" s="22" t="s">
        <v>36573</v>
      </c>
      <c r="C6061" s="12" t="s">
        <v>175</v>
      </c>
      <c r="D6061" s="8" t="s">
        <v>32073</v>
      </c>
      <c r="E6061" s="10" t="s">
        <v>22732</v>
      </c>
      <c r="F6061" s="15"/>
      <c r="G6061" s="15"/>
      <c r="H6061" s="15"/>
      <c r="I6061" s="15"/>
    </row>
    <row r="6062" ht="24" customHeight="1" spans="1:9">
      <c r="A6062" s="8" t="s">
        <v>36574</v>
      </c>
      <c r="B6062" s="22" t="s">
        <v>36575</v>
      </c>
      <c r="C6062" s="12" t="s">
        <v>175</v>
      </c>
      <c r="D6062" s="8" t="s">
        <v>36576</v>
      </c>
      <c r="E6062" s="10" t="s">
        <v>22732</v>
      </c>
      <c r="F6062" s="15"/>
      <c r="G6062" s="15"/>
      <c r="H6062" s="15"/>
      <c r="I6062" s="15"/>
    </row>
    <row r="6063" ht="24" customHeight="1" spans="1:9">
      <c r="A6063" s="8" t="s">
        <v>36577</v>
      </c>
      <c r="B6063" s="22" t="s">
        <v>36578</v>
      </c>
      <c r="C6063" s="12" t="s">
        <v>175</v>
      </c>
      <c r="D6063" s="8" t="s">
        <v>24970</v>
      </c>
      <c r="E6063" s="10" t="s">
        <v>22732</v>
      </c>
      <c r="F6063" s="15"/>
      <c r="G6063" s="15"/>
      <c r="H6063" s="15"/>
      <c r="I6063" s="15"/>
    </row>
    <row r="6064" ht="24" customHeight="1" spans="1:9">
      <c r="A6064" s="8" t="s">
        <v>36579</v>
      </c>
      <c r="B6064" s="22" t="s">
        <v>36580</v>
      </c>
      <c r="C6064" s="12" t="s">
        <v>175</v>
      </c>
      <c r="D6064" s="8" t="s">
        <v>36581</v>
      </c>
      <c r="E6064" s="10" t="s">
        <v>22732</v>
      </c>
      <c r="F6064" s="15"/>
      <c r="G6064" s="15"/>
      <c r="H6064" s="15"/>
      <c r="I6064" s="15"/>
    </row>
    <row r="6065" ht="24" customHeight="1" spans="1:9">
      <c r="A6065" s="8" t="s">
        <v>36582</v>
      </c>
      <c r="B6065" s="22" t="s">
        <v>36583</v>
      </c>
      <c r="C6065" s="12" t="s">
        <v>175</v>
      </c>
      <c r="D6065" s="8" t="s">
        <v>36584</v>
      </c>
      <c r="E6065" s="10" t="s">
        <v>22732</v>
      </c>
      <c r="F6065" s="15"/>
      <c r="G6065" s="15"/>
      <c r="H6065" s="15"/>
      <c r="I6065" s="15"/>
    </row>
    <row r="6066" ht="36" customHeight="1" spans="1:9">
      <c r="A6066" s="8" t="s">
        <v>36585</v>
      </c>
      <c r="B6066" s="22" t="s">
        <v>36586</v>
      </c>
      <c r="C6066" s="12" t="s">
        <v>175</v>
      </c>
      <c r="D6066" s="8" t="s">
        <v>36587</v>
      </c>
      <c r="E6066" s="10" t="s">
        <v>22732</v>
      </c>
      <c r="F6066" s="15"/>
      <c r="G6066" s="15"/>
      <c r="H6066" s="15"/>
      <c r="I6066" s="15"/>
    </row>
    <row r="6067" ht="36" customHeight="1" spans="1:9">
      <c r="A6067" s="8" t="s">
        <v>36588</v>
      </c>
      <c r="B6067" s="22" t="s">
        <v>36589</v>
      </c>
      <c r="C6067" s="12" t="s">
        <v>175</v>
      </c>
      <c r="D6067" s="8" t="s">
        <v>36590</v>
      </c>
      <c r="E6067" s="10" t="s">
        <v>22732</v>
      </c>
      <c r="F6067" s="15"/>
      <c r="G6067" s="15"/>
      <c r="H6067" s="15"/>
      <c r="I6067" s="15"/>
    </row>
    <row r="6068" ht="24" customHeight="1" spans="1:9">
      <c r="A6068" s="8" t="s">
        <v>36591</v>
      </c>
      <c r="B6068" s="22" t="s">
        <v>36592</v>
      </c>
      <c r="C6068" s="12" t="s">
        <v>175</v>
      </c>
      <c r="D6068" s="8" t="s">
        <v>36593</v>
      </c>
      <c r="E6068" s="10" t="s">
        <v>22732</v>
      </c>
      <c r="F6068" s="15"/>
      <c r="G6068" s="15"/>
      <c r="H6068" s="15"/>
      <c r="I6068" s="15"/>
    </row>
    <row r="6069" ht="24" customHeight="1" spans="1:9">
      <c r="A6069" s="8" t="s">
        <v>36594</v>
      </c>
      <c r="B6069" s="22" t="s">
        <v>36595</v>
      </c>
      <c r="C6069" s="12" t="s">
        <v>175</v>
      </c>
      <c r="D6069" s="8" t="s">
        <v>32020</v>
      </c>
      <c r="E6069" s="10" t="s">
        <v>22732</v>
      </c>
      <c r="F6069" s="15"/>
      <c r="G6069" s="15"/>
      <c r="H6069" s="15"/>
      <c r="I6069" s="15"/>
    </row>
    <row r="6070" ht="36" customHeight="1" spans="1:9">
      <c r="A6070" s="8" t="s">
        <v>36596</v>
      </c>
      <c r="B6070" s="22" t="s">
        <v>36597</v>
      </c>
      <c r="C6070" s="12" t="s">
        <v>175</v>
      </c>
      <c r="D6070" s="8" t="s">
        <v>36598</v>
      </c>
      <c r="E6070" s="10" t="s">
        <v>22732</v>
      </c>
      <c r="F6070" s="15"/>
      <c r="G6070" s="15"/>
      <c r="H6070" s="15"/>
      <c r="I6070" s="15"/>
    </row>
    <row r="6071" ht="36" customHeight="1" spans="1:9">
      <c r="A6071" s="8" t="s">
        <v>36599</v>
      </c>
      <c r="B6071" s="22" t="s">
        <v>36600</v>
      </c>
      <c r="C6071" s="12" t="s">
        <v>175</v>
      </c>
      <c r="D6071" s="8" t="s">
        <v>36601</v>
      </c>
      <c r="E6071" s="10" t="s">
        <v>22732</v>
      </c>
      <c r="F6071" s="15"/>
      <c r="G6071" s="15"/>
      <c r="H6071" s="15"/>
      <c r="I6071" s="15"/>
    </row>
    <row r="6072" ht="36" customHeight="1" spans="1:9">
      <c r="A6072" s="8" t="s">
        <v>36602</v>
      </c>
      <c r="B6072" s="22" t="s">
        <v>36603</v>
      </c>
      <c r="C6072" s="12" t="s">
        <v>175</v>
      </c>
      <c r="D6072" s="8" t="s">
        <v>24789</v>
      </c>
      <c r="E6072" s="10" t="s">
        <v>22732</v>
      </c>
      <c r="F6072" s="15"/>
      <c r="G6072" s="15"/>
      <c r="H6072" s="15"/>
      <c r="I6072" s="15"/>
    </row>
    <row r="6073" ht="36" customHeight="1" spans="1:9">
      <c r="A6073" s="8" t="s">
        <v>36604</v>
      </c>
      <c r="B6073" s="22" t="s">
        <v>36605</v>
      </c>
      <c r="C6073" s="12" t="s">
        <v>175</v>
      </c>
      <c r="D6073" s="8" t="s">
        <v>32000</v>
      </c>
      <c r="E6073" s="10" t="s">
        <v>22732</v>
      </c>
      <c r="F6073" s="15"/>
      <c r="G6073" s="15"/>
      <c r="H6073" s="15"/>
      <c r="I6073" s="15"/>
    </row>
    <row r="6074" ht="36" customHeight="1" spans="1:9">
      <c r="A6074" s="8" t="s">
        <v>36606</v>
      </c>
      <c r="B6074" s="22" t="s">
        <v>11824</v>
      </c>
      <c r="C6074" s="12" t="s">
        <v>175</v>
      </c>
      <c r="D6074" s="8" t="s">
        <v>36607</v>
      </c>
      <c r="E6074" s="10" t="s">
        <v>22732</v>
      </c>
      <c r="F6074" s="15"/>
      <c r="G6074" s="15"/>
      <c r="H6074" s="15"/>
      <c r="I6074" s="15"/>
    </row>
    <row r="6075" ht="36" customHeight="1" spans="1:9">
      <c r="A6075" s="8" t="s">
        <v>36608</v>
      </c>
      <c r="B6075" s="22" t="s">
        <v>11825</v>
      </c>
      <c r="C6075" s="12" t="s">
        <v>175</v>
      </c>
      <c r="D6075" s="8" t="s">
        <v>36609</v>
      </c>
      <c r="E6075" s="10" t="s">
        <v>22732</v>
      </c>
      <c r="F6075" s="15"/>
      <c r="G6075" s="15"/>
      <c r="H6075" s="15"/>
      <c r="I6075" s="15"/>
    </row>
    <row r="6076" ht="36" customHeight="1" spans="1:9">
      <c r="A6076" s="8" t="s">
        <v>36610</v>
      </c>
      <c r="B6076" s="22" t="s">
        <v>36611</v>
      </c>
      <c r="C6076" s="12" t="s">
        <v>175</v>
      </c>
      <c r="D6076" s="8" t="s">
        <v>36612</v>
      </c>
      <c r="E6076" s="10" t="s">
        <v>22732</v>
      </c>
      <c r="F6076" s="15"/>
      <c r="G6076" s="15"/>
      <c r="H6076" s="15"/>
      <c r="I6076" s="15"/>
    </row>
    <row r="6077" ht="36" customHeight="1" spans="1:9">
      <c r="A6077" s="8" t="s">
        <v>36613</v>
      </c>
      <c r="B6077" s="22" t="s">
        <v>11827</v>
      </c>
      <c r="C6077" s="12" t="s">
        <v>175</v>
      </c>
      <c r="D6077" s="8" t="s">
        <v>36614</v>
      </c>
      <c r="E6077" s="10" t="s">
        <v>22732</v>
      </c>
      <c r="F6077" s="15"/>
      <c r="G6077" s="15"/>
      <c r="H6077" s="15"/>
      <c r="I6077" s="15"/>
    </row>
    <row r="6078" ht="36" customHeight="1" spans="1:9">
      <c r="A6078" s="8" t="s">
        <v>36615</v>
      </c>
      <c r="B6078" s="22" t="s">
        <v>36616</v>
      </c>
      <c r="C6078" s="12" t="s">
        <v>175</v>
      </c>
      <c r="D6078" s="8" t="s">
        <v>36617</v>
      </c>
      <c r="E6078" s="10" t="s">
        <v>22732</v>
      </c>
      <c r="F6078" s="15"/>
      <c r="G6078" s="15"/>
      <c r="H6078" s="15"/>
      <c r="I6078" s="15"/>
    </row>
    <row r="6079" ht="36" customHeight="1" spans="1:9">
      <c r="A6079" s="8" t="s">
        <v>36618</v>
      </c>
      <c r="B6079" s="22" t="s">
        <v>36619</v>
      </c>
      <c r="C6079" s="12" t="s">
        <v>175</v>
      </c>
      <c r="D6079" s="8" t="s">
        <v>36620</v>
      </c>
      <c r="E6079" s="10" t="s">
        <v>22732</v>
      </c>
      <c r="F6079" s="15"/>
      <c r="G6079" s="15"/>
      <c r="H6079" s="15"/>
      <c r="I6079" s="15"/>
    </row>
    <row r="6080" ht="36" customHeight="1" spans="1:9">
      <c r="A6080" s="8" t="s">
        <v>36621</v>
      </c>
      <c r="B6080" s="22" t="s">
        <v>36622</v>
      </c>
      <c r="C6080" s="12" t="s">
        <v>175</v>
      </c>
      <c r="D6080" s="8" t="s">
        <v>36623</v>
      </c>
      <c r="E6080" s="10" t="s">
        <v>22732</v>
      </c>
      <c r="F6080" s="15"/>
      <c r="G6080" s="15"/>
      <c r="H6080" s="15"/>
      <c r="I6080" s="15"/>
    </row>
    <row r="6081" ht="24" customHeight="1" spans="1:9">
      <c r="A6081" s="8" t="s">
        <v>36624</v>
      </c>
      <c r="B6081" s="22" t="s">
        <v>36625</v>
      </c>
      <c r="C6081" s="12" t="s">
        <v>175</v>
      </c>
      <c r="D6081" s="8" t="s">
        <v>31780</v>
      </c>
      <c r="E6081" s="10" t="s">
        <v>22732</v>
      </c>
      <c r="F6081" s="15"/>
      <c r="G6081" s="15"/>
      <c r="H6081" s="15"/>
      <c r="I6081" s="15"/>
    </row>
    <row r="6082" ht="24" customHeight="1" spans="1:9">
      <c r="A6082" s="8" t="s">
        <v>36626</v>
      </c>
      <c r="B6082" s="22" t="s">
        <v>36627</v>
      </c>
      <c r="C6082" s="12" t="s">
        <v>175</v>
      </c>
      <c r="D6082" s="8" t="s">
        <v>33158</v>
      </c>
      <c r="E6082" s="10" t="s">
        <v>22732</v>
      </c>
      <c r="F6082" s="15"/>
      <c r="G6082" s="15"/>
      <c r="H6082" s="15"/>
      <c r="I6082" s="15"/>
    </row>
    <row r="6083" ht="36" customHeight="1" spans="1:9">
      <c r="A6083" s="12" t="s">
        <v>36628</v>
      </c>
      <c r="B6083" s="22" t="s">
        <v>36629</v>
      </c>
      <c r="C6083" s="12" t="s">
        <v>175</v>
      </c>
      <c r="D6083" s="8" t="s">
        <v>36385</v>
      </c>
      <c r="E6083" s="10" t="s">
        <v>22732</v>
      </c>
      <c r="F6083" s="15"/>
      <c r="G6083" s="15"/>
      <c r="H6083" s="15"/>
      <c r="I6083" s="15"/>
    </row>
    <row r="6084" ht="36" customHeight="1" spans="1:9">
      <c r="A6084" s="8" t="s">
        <v>36630</v>
      </c>
      <c r="B6084" s="22" t="s">
        <v>36631</v>
      </c>
      <c r="C6084" s="12" t="s">
        <v>175</v>
      </c>
      <c r="D6084" s="8" t="s">
        <v>36632</v>
      </c>
      <c r="E6084" s="10" t="s">
        <v>22732</v>
      </c>
      <c r="F6084" s="15"/>
      <c r="G6084" s="15"/>
      <c r="H6084" s="15"/>
      <c r="I6084" s="15"/>
    </row>
    <row r="6085" ht="36" customHeight="1" spans="1:9">
      <c r="A6085" s="12" t="s">
        <v>36633</v>
      </c>
      <c r="B6085" s="22" t="s">
        <v>36634</v>
      </c>
      <c r="C6085" s="12" t="s">
        <v>175</v>
      </c>
      <c r="D6085" s="8" t="s">
        <v>36635</v>
      </c>
      <c r="E6085" s="10" t="s">
        <v>22732</v>
      </c>
      <c r="F6085" s="15"/>
      <c r="G6085" s="15"/>
      <c r="H6085" s="15"/>
      <c r="I6085" s="15"/>
    </row>
    <row r="6086" ht="36" customHeight="1" spans="1:9">
      <c r="A6086" s="12" t="s">
        <v>36636</v>
      </c>
      <c r="B6086" s="22" t="s">
        <v>36637</v>
      </c>
      <c r="C6086" s="12" t="s">
        <v>175</v>
      </c>
      <c r="D6086" s="8" t="s">
        <v>35110</v>
      </c>
      <c r="E6086" s="10" t="s">
        <v>22732</v>
      </c>
      <c r="F6086" s="15"/>
      <c r="G6086" s="15"/>
      <c r="H6086" s="15"/>
      <c r="I6086" s="15"/>
    </row>
    <row r="6087" ht="36" customHeight="1" spans="1:9">
      <c r="A6087" s="12" t="s">
        <v>36638</v>
      </c>
      <c r="B6087" s="22" t="s">
        <v>11837</v>
      </c>
      <c r="C6087" s="12" t="s">
        <v>175</v>
      </c>
      <c r="D6087" s="8" t="s">
        <v>36197</v>
      </c>
      <c r="E6087" s="10" t="s">
        <v>22732</v>
      </c>
      <c r="F6087" s="15"/>
      <c r="G6087" s="15"/>
      <c r="H6087" s="15"/>
      <c r="I6087" s="15"/>
    </row>
    <row r="6088" ht="36" customHeight="1" spans="1:9">
      <c r="A6088" s="8" t="s">
        <v>36639</v>
      </c>
      <c r="B6088" s="22" t="s">
        <v>11838</v>
      </c>
      <c r="C6088" s="12" t="s">
        <v>175</v>
      </c>
      <c r="D6088" s="8" t="s">
        <v>36640</v>
      </c>
      <c r="E6088" s="10" t="s">
        <v>22732</v>
      </c>
      <c r="F6088" s="15"/>
      <c r="G6088" s="15"/>
      <c r="H6088" s="15"/>
      <c r="I6088" s="15"/>
    </row>
    <row r="6089" ht="36" customHeight="1" spans="1:9">
      <c r="A6089" s="8" t="s">
        <v>36641</v>
      </c>
      <c r="B6089" s="22" t="s">
        <v>36642</v>
      </c>
      <c r="C6089" s="12" t="s">
        <v>175</v>
      </c>
      <c r="D6089" s="8" t="s">
        <v>36643</v>
      </c>
      <c r="E6089" s="10" t="s">
        <v>22732</v>
      </c>
      <c r="F6089" s="15"/>
      <c r="G6089" s="15"/>
      <c r="H6089" s="15"/>
      <c r="I6089" s="15"/>
    </row>
    <row r="6090" ht="36" customHeight="1" spans="1:9">
      <c r="A6090" s="12" t="s">
        <v>36644</v>
      </c>
      <c r="B6090" s="22" t="s">
        <v>11840</v>
      </c>
      <c r="C6090" s="12" t="s">
        <v>175</v>
      </c>
      <c r="D6090" s="8" t="s">
        <v>36645</v>
      </c>
      <c r="E6090" s="10" t="s">
        <v>22732</v>
      </c>
      <c r="F6090" s="15"/>
      <c r="G6090" s="15"/>
      <c r="H6090" s="15"/>
      <c r="I6090" s="15"/>
    </row>
    <row r="6091" ht="36" customHeight="1" spans="1:9">
      <c r="A6091" s="12" t="s">
        <v>36646</v>
      </c>
      <c r="B6091" s="22" t="s">
        <v>36647</v>
      </c>
      <c r="C6091" s="12" t="s">
        <v>175</v>
      </c>
      <c r="D6091" s="8" t="s">
        <v>36648</v>
      </c>
      <c r="E6091" s="10" t="s">
        <v>22732</v>
      </c>
      <c r="F6091" s="15"/>
      <c r="G6091" s="15"/>
      <c r="H6091" s="15"/>
      <c r="I6091" s="15"/>
    </row>
    <row r="6092" ht="24" customHeight="1" spans="1:9">
      <c r="A6092" s="12" t="s">
        <v>36649</v>
      </c>
      <c r="B6092" s="22" t="s">
        <v>36650</v>
      </c>
      <c r="C6092" s="12" t="s">
        <v>175</v>
      </c>
      <c r="D6092" s="8" t="s">
        <v>36651</v>
      </c>
      <c r="E6092" s="10" t="s">
        <v>22732</v>
      </c>
      <c r="F6092" s="15"/>
      <c r="G6092" s="15"/>
      <c r="H6092" s="15"/>
      <c r="I6092" s="15"/>
    </row>
    <row r="6093" ht="24" customHeight="1" spans="1:9">
      <c r="A6093" s="12" t="s">
        <v>36652</v>
      </c>
      <c r="B6093" s="22" t="s">
        <v>36653</v>
      </c>
      <c r="C6093" s="12" t="s">
        <v>175</v>
      </c>
      <c r="D6093" s="8" t="s">
        <v>36654</v>
      </c>
      <c r="E6093" s="10" t="s">
        <v>22732</v>
      </c>
      <c r="F6093" s="15"/>
      <c r="G6093" s="15"/>
      <c r="H6093" s="15"/>
      <c r="I6093" s="15"/>
    </row>
    <row r="6094" ht="24" customHeight="1" spans="1:9">
      <c r="A6094" s="8" t="s">
        <v>36655</v>
      </c>
      <c r="B6094" s="22" t="s">
        <v>36656</v>
      </c>
      <c r="C6094" s="12" t="s">
        <v>175</v>
      </c>
      <c r="D6094" s="8" t="s">
        <v>36657</v>
      </c>
      <c r="E6094" s="10" t="s">
        <v>22732</v>
      </c>
      <c r="F6094" s="15"/>
      <c r="G6094" s="15"/>
      <c r="H6094" s="15"/>
      <c r="I6094" s="15"/>
    </row>
    <row r="6095" ht="24" customHeight="1" spans="1:9">
      <c r="A6095" s="8" t="s">
        <v>36658</v>
      </c>
      <c r="B6095" s="22" t="s">
        <v>36659</v>
      </c>
      <c r="C6095" s="12" t="s">
        <v>175</v>
      </c>
      <c r="D6095" s="8" t="s">
        <v>36660</v>
      </c>
      <c r="E6095" s="10" t="s">
        <v>22732</v>
      </c>
      <c r="F6095" s="15"/>
      <c r="G6095" s="15"/>
      <c r="H6095" s="15"/>
      <c r="I6095" s="15"/>
    </row>
    <row r="6096" ht="24" customHeight="1" spans="1:9">
      <c r="A6096" s="8" t="s">
        <v>36661</v>
      </c>
      <c r="B6096" s="22" t="s">
        <v>36662</v>
      </c>
      <c r="C6096" s="12" t="s">
        <v>175</v>
      </c>
      <c r="D6096" s="8" t="s">
        <v>36663</v>
      </c>
      <c r="E6096" s="10" t="s">
        <v>22732</v>
      </c>
      <c r="F6096" s="15"/>
      <c r="G6096" s="15"/>
      <c r="H6096" s="15"/>
      <c r="I6096" s="15"/>
    </row>
    <row r="6097" ht="24" customHeight="1" spans="1:9">
      <c r="A6097" s="8" t="s">
        <v>36664</v>
      </c>
      <c r="B6097" s="22" t="s">
        <v>36665</v>
      </c>
      <c r="C6097" s="12" t="s">
        <v>175</v>
      </c>
      <c r="D6097" s="8" t="s">
        <v>36666</v>
      </c>
      <c r="E6097" s="10" t="s">
        <v>22732</v>
      </c>
      <c r="F6097" s="15"/>
      <c r="G6097" s="15"/>
      <c r="H6097" s="15"/>
      <c r="I6097" s="15"/>
    </row>
    <row r="6098" ht="24" customHeight="1" spans="1:9">
      <c r="A6098" s="8" t="s">
        <v>36667</v>
      </c>
      <c r="B6098" s="22" t="s">
        <v>36668</v>
      </c>
      <c r="C6098" s="12" t="s">
        <v>175</v>
      </c>
      <c r="D6098" s="8" t="s">
        <v>36669</v>
      </c>
      <c r="E6098" s="10" t="s">
        <v>22732</v>
      </c>
      <c r="F6098" s="15"/>
      <c r="G6098" s="15"/>
      <c r="H6098" s="15"/>
      <c r="I6098" s="15"/>
    </row>
    <row r="6099" ht="24" customHeight="1" spans="1:9">
      <c r="A6099" s="8" t="s">
        <v>36670</v>
      </c>
      <c r="B6099" s="22" t="s">
        <v>36671</v>
      </c>
      <c r="C6099" s="12" t="s">
        <v>175</v>
      </c>
      <c r="D6099" s="8" t="s">
        <v>36672</v>
      </c>
      <c r="E6099" s="10" t="s">
        <v>22732</v>
      </c>
      <c r="F6099" s="15"/>
      <c r="G6099" s="15"/>
      <c r="H6099" s="15"/>
      <c r="I6099" s="15"/>
    </row>
    <row r="6100" ht="24" customHeight="1" spans="1:9">
      <c r="A6100" s="8" t="s">
        <v>36673</v>
      </c>
      <c r="B6100" s="22" t="s">
        <v>36674</v>
      </c>
      <c r="C6100" s="12" t="s">
        <v>175</v>
      </c>
      <c r="D6100" s="8" t="s">
        <v>36675</v>
      </c>
      <c r="E6100" s="10" t="s">
        <v>22732</v>
      </c>
      <c r="F6100" s="15"/>
      <c r="G6100" s="15"/>
      <c r="H6100" s="15"/>
      <c r="I6100" s="15"/>
    </row>
    <row r="6101" ht="24" customHeight="1" spans="1:9">
      <c r="A6101" s="8" t="s">
        <v>36676</v>
      </c>
      <c r="B6101" s="22" t="s">
        <v>36677</v>
      </c>
      <c r="C6101" s="12" t="s">
        <v>175</v>
      </c>
      <c r="D6101" s="8" t="s">
        <v>36678</v>
      </c>
      <c r="E6101" s="10" t="s">
        <v>22732</v>
      </c>
      <c r="F6101" s="15"/>
      <c r="G6101" s="15"/>
      <c r="H6101" s="15"/>
      <c r="I6101" s="15"/>
    </row>
    <row r="6102" ht="24" customHeight="1" spans="1:9">
      <c r="A6102" s="8" t="s">
        <v>36679</v>
      </c>
      <c r="B6102" s="22" t="s">
        <v>11852</v>
      </c>
      <c r="C6102" s="12" t="s">
        <v>175</v>
      </c>
      <c r="D6102" s="8" t="s">
        <v>36680</v>
      </c>
      <c r="E6102" s="10" t="s">
        <v>22732</v>
      </c>
      <c r="F6102" s="15"/>
      <c r="G6102" s="15"/>
      <c r="H6102" s="15"/>
      <c r="I6102" s="15"/>
    </row>
    <row r="6103" ht="36" customHeight="1" spans="1:9">
      <c r="A6103" s="8" t="s">
        <v>36681</v>
      </c>
      <c r="B6103" s="22" t="s">
        <v>36682</v>
      </c>
      <c r="C6103" s="12" t="s">
        <v>175</v>
      </c>
      <c r="D6103" s="8" t="s">
        <v>36683</v>
      </c>
      <c r="E6103" s="10" t="s">
        <v>22732</v>
      </c>
      <c r="F6103" s="15"/>
      <c r="G6103" s="15"/>
      <c r="H6103" s="15"/>
      <c r="I6103" s="15"/>
    </row>
    <row r="6104" ht="24" customHeight="1" spans="1:9">
      <c r="A6104" s="8" t="s">
        <v>36684</v>
      </c>
      <c r="B6104" s="22" t="s">
        <v>36685</v>
      </c>
      <c r="C6104" s="12" t="s">
        <v>175</v>
      </c>
      <c r="D6104" s="8" t="s">
        <v>36686</v>
      </c>
      <c r="E6104" s="10" t="s">
        <v>22732</v>
      </c>
      <c r="F6104" s="15"/>
      <c r="G6104" s="15"/>
      <c r="H6104" s="15"/>
      <c r="I6104" s="15"/>
    </row>
    <row r="6105" ht="24" customHeight="1" spans="1:9">
      <c r="A6105" s="8" t="s">
        <v>36687</v>
      </c>
      <c r="B6105" s="22" t="s">
        <v>36688</v>
      </c>
      <c r="C6105" s="12" t="s">
        <v>175</v>
      </c>
      <c r="D6105" s="8" t="s">
        <v>30465</v>
      </c>
      <c r="E6105" s="10" t="s">
        <v>22732</v>
      </c>
      <c r="F6105" s="15"/>
      <c r="G6105" s="15"/>
      <c r="H6105" s="15"/>
      <c r="I6105" s="15"/>
    </row>
    <row r="6106" ht="36" customHeight="1" spans="1:9">
      <c r="A6106" s="8" t="s">
        <v>36689</v>
      </c>
      <c r="B6106" s="22" t="s">
        <v>36690</v>
      </c>
      <c r="C6106" s="12" t="s">
        <v>175</v>
      </c>
      <c r="D6106" s="8" t="s">
        <v>36691</v>
      </c>
      <c r="E6106" s="10" t="s">
        <v>22732</v>
      </c>
      <c r="F6106" s="15"/>
      <c r="G6106" s="15"/>
      <c r="H6106" s="15"/>
      <c r="I6106" s="15"/>
    </row>
    <row r="6107" ht="24" customHeight="1" spans="1:9">
      <c r="A6107" s="8" t="s">
        <v>36692</v>
      </c>
      <c r="B6107" s="22" t="s">
        <v>36693</v>
      </c>
      <c r="C6107" s="12" t="s">
        <v>175</v>
      </c>
      <c r="D6107" s="8" t="s">
        <v>36694</v>
      </c>
      <c r="E6107" s="10" t="s">
        <v>22732</v>
      </c>
      <c r="F6107" s="15"/>
      <c r="G6107" s="15"/>
      <c r="H6107" s="15"/>
      <c r="I6107" s="15"/>
    </row>
    <row r="6108" ht="24" customHeight="1" spans="1:9">
      <c r="A6108" s="8" t="s">
        <v>36695</v>
      </c>
      <c r="B6108" s="22" t="s">
        <v>36696</v>
      </c>
      <c r="C6108" s="12" t="s">
        <v>175</v>
      </c>
      <c r="D6108" s="8" t="s">
        <v>36697</v>
      </c>
      <c r="E6108" s="10" t="s">
        <v>22732</v>
      </c>
      <c r="F6108" s="15"/>
      <c r="G6108" s="15"/>
      <c r="H6108" s="15"/>
      <c r="I6108" s="15"/>
    </row>
    <row r="6109" ht="36" customHeight="1" spans="1:9">
      <c r="A6109" s="8" t="s">
        <v>36698</v>
      </c>
      <c r="B6109" s="22" t="s">
        <v>36699</v>
      </c>
      <c r="C6109" s="12" t="s">
        <v>175</v>
      </c>
      <c r="D6109" s="8" t="s">
        <v>36700</v>
      </c>
      <c r="E6109" s="10" t="s">
        <v>22732</v>
      </c>
      <c r="F6109" s="15"/>
      <c r="G6109" s="15"/>
      <c r="H6109" s="15"/>
      <c r="I6109" s="15"/>
    </row>
    <row r="6110" ht="24" customHeight="1" spans="1:9">
      <c r="A6110" s="8" t="s">
        <v>36701</v>
      </c>
      <c r="B6110" s="22" t="s">
        <v>36702</v>
      </c>
      <c r="C6110" s="12" t="s">
        <v>175</v>
      </c>
      <c r="D6110" s="8" t="s">
        <v>36703</v>
      </c>
      <c r="E6110" s="10" t="s">
        <v>22732</v>
      </c>
      <c r="F6110" s="15"/>
      <c r="G6110" s="15"/>
      <c r="H6110" s="15"/>
      <c r="I6110" s="15"/>
    </row>
    <row r="6111" ht="24" customHeight="1" spans="1:9">
      <c r="A6111" s="8" t="s">
        <v>36704</v>
      </c>
      <c r="B6111" s="22" t="s">
        <v>36705</v>
      </c>
      <c r="C6111" s="12" t="s">
        <v>175</v>
      </c>
      <c r="D6111" s="8" t="s">
        <v>32306</v>
      </c>
      <c r="E6111" s="10" t="s">
        <v>22732</v>
      </c>
      <c r="F6111" s="15"/>
      <c r="G6111" s="15"/>
      <c r="H6111" s="15"/>
      <c r="I6111" s="15"/>
    </row>
    <row r="6112" ht="36" customHeight="1" spans="1:9">
      <c r="A6112" s="8" t="s">
        <v>36706</v>
      </c>
      <c r="B6112" s="22" t="s">
        <v>36707</v>
      </c>
      <c r="C6112" s="12" t="s">
        <v>175</v>
      </c>
      <c r="D6112" s="8" t="s">
        <v>36708</v>
      </c>
      <c r="E6112" s="10" t="s">
        <v>22732</v>
      </c>
      <c r="F6112" s="15"/>
      <c r="G6112" s="15"/>
      <c r="H6112" s="15"/>
      <c r="I6112" s="15"/>
    </row>
    <row r="6113" ht="24" customHeight="1" spans="1:9">
      <c r="A6113" s="8" t="s">
        <v>36709</v>
      </c>
      <c r="B6113" s="22" t="s">
        <v>36710</v>
      </c>
      <c r="C6113" s="12" t="s">
        <v>175</v>
      </c>
      <c r="D6113" s="8" t="s">
        <v>36711</v>
      </c>
      <c r="E6113" s="10" t="s">
        <v>22732</v>
      </c>
      <c r="F6113" s="15"/>
      <c r="G6113" s="15"/>
      <c r="H6113" s="15"/>
      <c r="I6113" s="15"/>
    </row>
    <row r="6114" ht="24" customHeight="1" spans="1:9">
      <c r="A6114" s="8" t="s">
        <v>36712</v>
      </c>
      <c r="B6114" s="22" t="s">
        <v>36713</v>
      </c>
      <c r="C6114" s="12" t="s">
        <v>175</v>
      </c>
      <c r="D6114" s="8" t="s">
        <v>36714</v>
      </c>
      <c r="E6114" s="10" t="s">
        <v>22732</v>
      </c>
      <c r="F6114" s="15"/>
      <c r="G6114" s="15"/>
      <c r="H6114" s="15"/>
      <c r="I6114" s="15"/>
    </row>
    <row r="6115" ht="36" customHeight="1" spans="1:9">
      <c r="A6115" s="8" t="s">
        <v>36715</v>
      </c>
      <c r="B6115" s="22" t="s">
        <v>36716</v>
      </c>
      <c r="C6115" s="12" t="s">
        <v>175</v>
      </c>
      <c r="D6115" s="8" t="s">
        <v>36717</v>
      </c>
      <c r="E6115" s="10" t="s">
        <v>22732</v>
      </c>
      <c r="F6115" s="15"/>
      <c r="G6115" s="15"/>
      <c r="H6115" s="15"/>
      <c r="I6115" s="15"/>
    </row>
    <row r="6116" ht="36" customHeight="1" spans="1:9">
      <c r="A6116" s="8" t="s">
        <v>36718</v>
      </c>
      <c r="B6116" s="22" t="s">
        <v>36719</v>
      </c>
      <c r="C6116" s="12" t="s">
        <v>175</v>
      </c>
      <c r="D6116" s="8" t="s">
        <v>36720</v>
      </c>
      <c r="E6116" s="10" t="s">
        <v>22732</v>
      </c>
      <c r="F6116" s="15"/>
      <c r="G6116" s="15"/>
      <c r="H6116" s="15"/>
      <c r="I6116" s="15"/>
    </row>
    <row r="6117" ht="24" customHeight="1" spans="1:9">
      <c r="A6117" s="8" t="s">
        <v>36721</v>
      </c>
      <c r="B6117" s="22" t="s">
        <v>36722</v>
      </c>
      <c r="C6117" s="12" t="s">
        <v>175</v>
      </c>
      <c r="D6117" s="8" t="s">
        <v>32278</v>
      </c>
      <c r="E6117" s="10" t="s">
        <v>22732</v>
      </c>
      <c r="F6117" s="15"/>
      <c r="G6117" s="15"/>
      <c r="H6117" s="15"/>
      <c r="I6117" s="15"/>
    </row>
    <row r="6118" ht="24" customHeight="1" spans="1:9">
      <c r="A6118" s="8" t="s">
        <v>36723</v>
      </c>
      <c r="B6118" s="22" t="s">
        <v>36724</v>
      </c>
      <c r="C6118" s="12" t="s">
        <v>175</v>
      </c>
      <c r="D6118" s="8" t="s">
        <v>36725</v>
      </c>
      <c r="E6118" s="10" t="s">
        <v>22732</v>
      </c>
      <c r="F6118" s="15"/>
      <c r="G6118" s="15"/>
      <c r="H6118" s="15"/>
      <c r="I6118" s="15"/>
    </row>
    <row r="6119" ht="36" customHeight="1" spans="1:9">
      <c r="A6119" s="8" t="s">
        <v>36726</v>
      </c>
      <c r="B6119" s="22" t="s">
        <v>36727</v>
      </c>
      <c r="C6119" s="12" t="s">
        <v>175</v>
      </c>
      <c r="D6119" s="8" t="s">
        <v>32535</v>
      </c>
      <c r="E6119" s="10" t="s">
        <v>22732</v>
      </c>
      <c r="F6119" s="15"/>
      <c r="G6119" s="15"/>
      <c r="H6119" s="15"/>
      <c r="I6119" s="15"/>
    </row>
    <row r="6120" ht="24" customHeight="1" spans="1:9">
      <c r="A6120" s="8" t="s">
        <v>36728</v>
      </c>
      <c r="B6120" s="22" t="s">
        <v>36729</v>
      </c>
      <c r="C6120" s="12" t="s">
        <v>175</v>
      </c>
      <c r="D6120" s="8" t="s">
        <v>36730</v>
      </c>
      <c r="E6120" s="10" t="s">
        <v>22732</v>
      </c>
      <c r="F6120" s="15"/>
      <c r="G6120" s="15"/>
      <c r="H6120" s="15"/>
      <c r="I6120" s="15"/>
    </row>
    <row r="6121" ht="24" customHeight="1" spans="1:9">
      <c r="A6121" s="8" t="s">
        <v>36731</v>
      </c>
      <c r="B6121" s="22" t="s">
        <v>36732</v>
      </c>
      <c r="C6121" s="12" t="s">
        <v>175</v>
      </c>
      <c r="D6121" s="8" t="s">
        <v>36733</v>
      </c>
      <c r="E6121" s="10" t="s">
        <v>22732</v>
      </c>
      <c r="F6121" s="15"/>
      <c r="G6121" s="15"/>
      <c r="H6121" s="15"/>
      <c r="I6121" s="15"/>
    </row>
    <row r="6122" ht="36" customHeight="1" spans="1:9">
      <c r="A6122" s="8" t="s">
        <v>36734</v>
      </c>
      <c r="B6122" s="22" t="s">
        <v>36735</v>
      </c>
      <c r="C6122" s="12" t="s">
        <v>175</v>
      </c>
      <c r="D6122" s="8" t="s">
        <v>36736</v>
      </c>
      <c r="E6122" s="10" t="s">
        <v>22732</v>
      </c>
      <c r="F6122" s="15"/>
      <c r="G6122" s="15"/>
      <c r="H6122" s="15"/>
      <c r="I6122" s="15"/>
    </row>
    <row r="6123" ht="24" customHeight="1" spans="1:9">
      <c r="A6123" s="8" t="s">
        <v>36737</v>
      </c>
      <c r="B6123" s="22" t="s">
        <v>36738</v>
      </c>
      <c r="C6123" s="12" t="s">
        <v>175</v>
      </c>
      <c r="D6123" s="8" t="s">
        <v>36739</v>
      </c>
      <c r="E6123" s="10" t="s">
        <v>22732</v>
      </c>
      <c r="F6123" s="15"/>
      <c r="G6123" s="15"/>
      <c r="H6123" s="15"/>
      <c r="I6123" s="15"/>
    </row>
    <row r="6124" ht="24" customHeight="1" spans="1:9">
      <c r="A6124" s="8" t="s">
        <v>36740</v>
      </c>
      <c r="B6124" s="22" t="s">
        <v>36741</v>
      </c>
      <c r="C6124" s="12" t="s">
        <v>175</v>
      </c>
      <c r="D6124" s="8" t="s">
        <v>36742</v>
      </c>
      <c r="E6124" s="10" t="s">
        <v>22732</v>
      </c>
      <c r="F6124" s="15"/>
      <c r="G6124" s="15"/>
      <c r="H6124" s="15"/>
      <c r="I6124" s="15"/>
    </row>
    <row r="6125" ht="36" customHeight="1" spans="1:9">
      <c r="A6125" s="8" t="s">
        <v>36743</v>
      </c>
      <c r="B6125" s="22" t="s">
        <v>36744</v>
      </c>
      <c r="C6125" s="12" t="s">
        <v>175</v>
      </c>
      <c r="D6125" s="8" t="s">
        <v>36745</v>
      </c>
      <c r="E6125" s="10" t="s">
        <v>22732</v>
      </c>
      <c r="F6125" s="15"/>
      <c r="G6125" s="15"/>
      <c r="H6125" s="15"/>
      <c r="I6125" s="15"/>
    </row>
    <row r="6126" ht="24" customHeight="1" spans="1:9">
      <c r="A6126" s="8" t="s">
        <v>36746</v>
      </c>
      <c r="B6126" s="22" t="s">
        <v>36747</v>
      </c>
      <c r="C6126" s="12" t="s">
        <v>175</v>
      </c>
      <c r="D6126" s="8" t="s">
        <v>36748</v>
      </c>
      <c r="E6126" s="10" t="s">
        <v>22732</v>
      </c>
      <c r="F6126" s="15"/>
      <c r="G6126" s="15"/>
      <c r="H6126" s="15"/>
      <c r="I6126" s="15"/>
    </row>
    <row r="6127" ht="36" customHeight="1" spans="1:9">
      <c r="A6127" s="8" t="s">
        <v>36749</v>
      </c>
      <c r="B6127" s="22" t="s">
        <v>36750</v>
      </c>
      <c r="C6127" s="12" t="s">
        <v>175</v>
      </c>
      <c r="D6127" s="8" t="s">
        <v>36751</v>
      </c>
      <c r="E6127" s="10" t="s">
        <v>22732</v>
      </c>
      <c r="F6127" s="15"/>
      <c r="G6127" s="15"/>
      <c r="H6127" s="15"/>
      <c r="I6127" s="15"/>
    </row>
    <row r="6128" ht="36" customHeight="1" spans="1:9">
      <c r="A6128" s="8" t="s">
        <v>36752</v>
      </c>
      <c r="B6128" s="22" t="s">
        <v>36753</v>
      </c>
      <c r="C6128" s="12" t="s">
        <v>175</v>
      </c>
      <c r="D6128" s="8" t="s">
        <v>36754</v>
      </c>
      <c r="E6128" s="10" t="s">
        <v>22732</v>
      </c>
      <c r="F6128" s="15"/>
      <c r="G6128" s="15"/>
      <c r="H6128" s="15"/>
      <c r="I6128" s="15"/>
    </row>
    <row r="6129" ht="24" customHeight="1" spans="1:9">
      <c r="A6129" s="8" t="s">
        <v>36755</v>
      </c>
      <c r="B6129" s="22" t="s">
        <v>36756</v>
      </c>
      <c r="C6129" s="12" t="s">
        <v>175</v>
      </c>
      <c r="D6129" s="8" t="s">
        <v>32362</v>
      </c>
      <c r="E6129" s="10" t="s">
        <v>22732</v>
      </c>
      <c r="F6129" s="15"/>
      <c r="G6129" s="15"/>
      <c r="H6129" s="15"/>
      <c r="I6129" s="15"/>
    </row>
    <row r="6130" ht="24" customHeight="1" spans="1:9">
      <c r="A6130" s="8" t="s">
        <v>36757</v>
      </c>
      <c r="B6130" s="22" t="s">
        <v>36758</v>
      </c>
      <c r="C6130" s="12" t="s">
        <v>175</v>
      </c>
      <c r="D6130" s="8" t="s">
        <v>36759</v>
      </c>
      <c r="E6130" s="10" t="s">
        <v>22732</v>
      </c>
      <c r="F6130" s="15"/>
      <c r="G6130" s="15"/>
      <c r="H6130" s="15"/>
      <c r="I6130" s="15"/>
    </row>
    <row r="6131" ht="36" customHeight="1" spans="1:9">
      <c r="A6131" s="8" t="s">
        <v>36760</v>
      </c>
      <c r="B6131" s="22" t="s">
        <v>36761</v>
      </c>
      <c r="C6131" s="12" t="s">
        <v>175</v>
      </c>
      <c r="D6131" s="8" t="s">
        <v>36762</v>
      </c>
      <c r="E6131" s="10" t="s">
        <v>22732</v>
      </c>
      <c r="F6131" s="15"/>
      <c r="G6131" s="15"/>
      <c r="H6131" s="15"/>
      <c r="I6131" s="15"/>
    </row>
    <row r="6132" ht="24" customHeight="1" spans="1:9">
      <c r="A6132" s="8" t="s">
        <v>36763</v>
      </c>
      <c r="B6132" s="22" t="s">
        <v>36764</v>
      </c>
      <c r="C6132" s="12" t="s">
        <v>175</v>
      </c>
      <c r="D6132" s="8" t="s">
        <v>36765</v>
      </c>
      <c r="E6132" s="10" t="s">
        <v>22732</v>
      </c>
      <c r="F6132" s="15"/>
      <c r="G6132" s="15"/>
      <c r="H6132" s="15"/>
      <c r="I6132" s="15"/>
    </row>
    <row r="6133" ht="36" customHeight="1" spans="1:9">
      <c r="A6133" s="8" t="s">
        <v>36766</v>
      </c>
      <c r="B6133" s="22" t="s">
        <v>36767</v>
      </c>
      <c r="C6133" s="12" t="s">
        <v>175</v>
      </c>
      <c r="D6133" s="8" t="s">
        <v>23869</v>
      </c>
      <c r="E6133" s="10" t="s">
        <v>22732</v>
      </c>
      <c r="F6133" s="15"/>
      <c r="G6133" s="15"/>
      <c r="H6133" s="15"/>
      <c r="I6133" s="15"/>
    </row>
    <row r="6134" ht="24" customHeight="1" spans="1:9">
      <c r="A6134" s="8" t="s">
        <v>36768</v>
      </c>
      <c r="B6134" s="22" t="s">
        <v>11884</v>
      </c>
      <c r="C6134" s="12" t="s">
        <v>175</v>
      </c>
      <c r="D6134" s="8" t="s">
        <v>36769</v>
      </c>
      <c r="E6134" s="10" t="s">
        <v>22732</v>
      </c>
      <c r="F6134" s="15"/>
      <c r="G6134" s="15"/>
      <c r="H6134" s="15"/>
      <c r="I6134" s="15"/>
    </row>
    <row r="6135" ht="24" customHeight="1" spans="1:9">
      <c r="A6135" s="8" t="s">
        <v>36770</v>
      </c>
      <c r="B6135" s="22" t="s">
        <v>11885</v>
      </c>
      <c r="C6135" s="12" t="s">
        <v>175</v>
      </c>
      <c r="D6135" s="8" t="s">
        <v>36771</v>
      </c>
      <c r="E6135" s="10" t="s">
        <v>22732</v>
      </c>
      <c r="F6135" s="15"/>
      <c r="G6135" s="15"/>
      <c r="H6135" s="15"/>
      <c r="I6135" s="15"/>
    </row>
    <row r="6136" ht="24" customHeight="1" spans="1:9">
      <c r="A6136" s="8" t="s">
        <v>36772</v>
      </c>
      <c r="B6136" s="22" t="s">
        <v>11886</v>
      </c>
      <c r="C6136" s="12" t="s">
        <v>175</v>
      </c>
      <c r="D6136" s="8" t="s">
        <v>36773</v>
      </c>
      <c r="E6136" s="10" t="s">
        <v>22732</v>
      </c>
      <c r="F6136" s="15"/>
      <c r="G6136" s="15"/>
      <c r="H6136" s="15"/>
      <c r="I6136" s="15"/>
    </row>
    <row r="6137" ht="24" customHeight="1" spans="1:9">
      <c r="A6137" s="8" t="s">
        <v>36774</v>
      </c>
      <c r="B6137" s="22" t="s">
        <v>11887</v>
      </c>
      <c r="C6137" s="12" t="s">
        <v>175</v>
      </c>
      <c r="D6137" s="8" t="s">
        <v>36775</v>
      </c>
      <c r="E6137" s="10" t="s">
        <v>22732</v>
      </c>
      <c r="F6137" s="15"/>
      <c r="G6137" s="15"/>
      <c r="H6137" s="15"/>
      <c r="I6137" s="15"/>
    </row>
    <row r="6138" ht="24" customHeight="1" spans="1:9">
      <c r="A6138" s="8" t="s">
        <v>36776</v>
      </c>
      <c r="B6138" s="22" t="s">
        <v>36777</v>
      </c>
      <c r="C6138" s="12" t="s">
        <v>175</v>
      </c>
      <c r="D6138" s="8" t="s">
        <v>36778</v>
      </c>
      <c r="E6138" s="10" t="s">
        <v>22732</v>
      </c>
      <c r="F6138" s="15"/>
      <c r="G6138" s="15"/>
      <c r="H6138" s="15"/>
      <c r="I6138" s="15"/>
    </row>
    <row r="6139" ht="24" customHeight="1" spans="1:9">
      <c r="A6139" s="8" t="s">
        <v>36779</v>
      </c>
      <c r="B6139" s="22" t="s">
        <v>36780</v>
      </c>
      <c r="C6139" s="12" t="s">
        <v>175</v>
      </c>
      <c r="D6139" s="8" t="s">
        <v>36781</v>
      </c>
      <c r="E6139" s="10" t="s">
        <v>22732</v>
      </c>
      <c r="F6139" s="15"/>
      <c r="G6139" s="15"/>
      <c r="H6139" s="15"/>
      <c r="I6139" s="15"/>
    </row>
    <row r="6140" ht="24" customHeight="1" spans="1:9">
      <c r="A6140" s="8" t="s">
        <v>36782</v>
      </c>
      <c r="B6140" s="22" t="s">
        <v>36783</v>
      </c>
      <c r="C6140" s="12" t="s">
        <v>175</v>
      </c>
      <c r="D6140" s="8" t="s">
        <v>36784</v>
      </c>
      <c r="E6140" s="10" t="s">
        <v>22732</v>
      </c>
      <c r="F6140" s="15"/>
      <c r="G6140" s="15"/>
      <c r="H6140" s="15"/>
      <c r="I6140" s="15"/>
    </row>
    <row r="6141" ht="24" customHeight="1" spans="1:9">
      <c r="A6141" s="8" t="s">
        <v>36785</v>
      </c>
      <c r="B6141" s="22" t="s">
        <v>36786</v>
      </c>
      <c r="C6141" s="12" t="s">
        <v>175</v>
      </c>
      <c r="D6141" s="8" t="s">
        <v>36787</v>
      </c>
      <c r="E6141" s="10" t="s">
        <v>22732</v>
      </c>
      <c r="F6141" s="15"/>
      <c r="G6141" s="15"/>
      <c r="H6141" s="15"/>
      <c r="I6141" s="15"/>
    </row>
    <row r="6142" ht="24" customHeight="1" spans="1:9">
      <c r="A6142" s="8" t="s">
        <v>36788</v>
      </c>
      <c r="B6142" s="22" t="s">
        <v>11892</v>
      </c>
      <c r="C6142" s="12" t="s">
        <v>175</v>
      </c>
      <c r="D6142" s="8" t="s">
        <v>36789</v>
      </c>
      <c r="E6142" s="10" t="s">
        <v>22732</v>
      </c>
      <c r="F6142" s="15"/>
      <c r="G6142" s="15"/>
      <c r="H6142" s="15"/>
      <c r="I6142" s="15"/>
    </row>
    <row r="6143" ht="24" customHeight="1" spans="1:9">
      <c r="A6143" s="8" t="s">
        <v>36790</v>
      </c>
      <c r="B6143" s="22" t="s">
        <v>11893</v>
      </c>
      <c r="C6143" s="12" t="s">
        <v>175</v>
      </c>
      <c r="D6143" s="8" t="s">
        <v>36791</v>
      </c>
      <c r="E6143" s="10" t="s">
        <v>22732</v>
      </c>
      <c r="F6143" s="15"/>
      <c r="G6143" s="15"/>
      <c r="H6143" s="15"/>
      <c r="I6143" s="15"/>
    </row>
    <row r="6144" ht="24" customHeight="1" spans="1:9">
      <c r="A6144" s="12" t="s">
        <v>36792</v>
      </c>
      <c r="B6144" s="22" t="s">
        <v>11894</v>
      </c>
      <c r="C6144" s="12" t="s">
        <v>175</v>
      </c>
      <c r="D6144" s="8" t="s">
        <v>36793</v>
      </c>
      <c r="E6144" s="10" t="s">
        <v>22732</v>
      </c>
      <c r="F6144" s="15"/>
      <c r="G6144" s="15"/>
      <c r="H6144" s="15"/>
      <c r="I6144" s="15"/>
    </row>
    <row r="6145" ht="24" customHeight="1" spans="1:9">
      <c r="A6145" s="12" t="s">
        <v>36794</v>
      </c>
      <c r="B6145" s="22" t="s">
        <v>11895</v>
      </c>
      <c r="C6145" s="12" t="s">
        <v>175</v>
      </c>
      <c r="D6145" s="8" t="s">
        <v>36795</v>
      </c>
      <c r="E6145" s="10" t="s">
        <v>22732</v>
      </c>
      <c r="F6145" s="15"/>
      <c r="G6145" s="15"/>
      <c r="H6145" s="15"/>
      <c r="I6145" s="15"/>
    </row>
    <row r="6146" ht="24" customHeight="1" spans="1:9">
      <c r="A6146" s="12" t="s">
        <v>36796</v>
      </c>
      <c r="B6146" s="22" t="s">
        <v>11896</v>
      </c>
      <c r="C6146" s="12" t="s">
        <v>175</v>
      </c>
      <c r="D6146" s="8" t="s">
        <v>36797</v>
      </c>
      <c r="E6146" s="10" t="s">
        <v>22732</v>
      </c>
      <c r="F6146" s="15"/>
      <c r="G6146" s="15"/>
      <c r="H6146" s="15"/>
      <c r="I6146" s="15"/>
    </row>
    <row r="6147" ht="24" customHeight="1" spans="1:9">
      <c r="A6147" s="12" t="s">
        <v>36798</v>
      </c>
      <c r="B6147" s="22" t="s">
        <v>11897</v>
      </c>
      <c r="C6147" s="12" t="s">
        <v>175</v>
      </c>
      <c r="D6147" s="8" t="s">
        <v>36799</v>
      </c>
      <c r="E6147" s="10" t="s">
        <v>22732</v>
      </c>
      <c r="F6147" s="15"/>
      <c r="G6147" s="15"/>
      <c r="H6147" s="15"/>
      <c r="I6147" s="15"/>
    </row>
    <row r="6148" ht="24" customHeight="1" spans="1:9">
      <c r="A6148" s="12" t="s">
        <v>36800</v>
      </c>
      <c r="B6148" s="22" t="s">
        <v>11898</v>
      </c>
      <c r="C6148" s="12" t="s">
        <v>175</v>
      </c>
      <c r="D6148" s="8" t="s">
        <v>36801</v>
      </c>
      <c r="E6148" s="10" t="s">
        <v>22732</v>
      </c>
      <c r="F6148" s="15"/>
      <c r="G6148" s="15"/>
      <c r="H6148" s="15"/>
      <c r="I6148" s="15"/>
    </row>
    <row r="6149" ht="24" customHeight="1" spans="1:9">
      <c r="A6149" s="12" t="s">
        <v>36802</v>
      </c>
      <c r="B6149" s="22" t="s">
        <v>11899</v>
      </c>
      <c r="C6149" s="12" t="s">
        <v>175</v>
      </c>
      <c r="D6149" s="8" t="s">
        <v>36803</v>
      </c>
      <c r="E6149" s="10" t="s">
        <v>22732</v>
      </c>
      <c r="F6149" s="15"/>
      <c r="G6149" s="15"/>
      <c r="H6149" s="15"/>
      <c r="I6149" s="15"/>
    </row>
    <row r="6150" ht="24" customHeight="1" spans="1:9">
      <c r="A6150" s="12" t="s">
        <v>36804</v>
      </c>
      <c r="B6150" s="22" t="s">
        <v>36805</v>
      </c>
      <c r="C6150" s="12" t="s">
        <v>175</v>
      </c>
      <c r="D6150" s="8" t="s">
        <v>36806</v>
      </c>
      <c r="E6150" s="10" t="s">
        <v>22732</v>
      </c>
      <c r="F6150" s="15"/>
      <c r="G6150" s="15"/>
      <c r="H6150" s="15"/>
      <c r="I6150" s="15"/>
    </row>
    <row r="6151" ht="24" customHeight="1" spans="1:9">
      <c r="A6151" s="12" t="s">
        <v>36807</v>
      </c>
      <c r="B6151" s="22" t="s">
        <v>36808</v>
      </c>
      <c r="C6151" s="12" t="s">
        <v>175</v>
      </c>
      <c r="D6151" s="8" t="s">
        <v>36809</v>
      </c>
      <c r="E6151" s="10" t="s">
        <v>22732</v>
      </c>
      <c r="F6151" s="15"/>
      <c r="G6151" s="15"/>
      <c r="H6151" s="15"/>
      <c r="I6151" s="15"/>
    </row>
    <row r="6152" ht="24" customHeight="1" spans="1:9">
      <c r="A6152" s="12" t="s">
        <v>36810</v>
      </c>
      <c r="B6152" s="22" t="s">
        <v>36811</v>
      </c>
      <c r="C6152" s="12" t="s">
        <v>175</v>
      </c>
      <c r="D6152" s="8" t="s">
        <v>36812</v>
      </c>
      <c r="E6152" s="10" t="s">
        <v>22732</v>
      </c>
      <c r="F6152" s="15"/>
      <c r="G6152" s="15"/>
      <c r="H6152" s="15"/>
      <c r="I6152" s="15"/>
    </row>
    <row r="6153" ht="24" customHeight="1" spans="1:9">
      <c r="A6153" s="12" t="s">
        <v>36813</v>
      </c>
      <c r="B6153" s="22" t="s">
        <v>36814</v>
      </c>
      <c r="C6153" s="12" t="s">
        <v>175</v>
      </c>
      <c r="D6153" s="8" t="s">
        <v>36815</v>
      </c>
      <c r="E6153" s="10" t="s">
        <v>22732</v>
      </c>
      <c r="F6153" s="15"/>
      <c r="G6153" s="15"/>
      <c r="H6153" s="15"/>
      <c r="I6153" s="15"/>
    </row>
    <row r="6154" ht="24" customHeight="1" spans="1:9">
      <c r="A6154" s="12" t="s">
        <v>36816</v>
      </c>
      <c r="B6154" s="22" t="s">
        <v>11904</v>
      </c>
      <c r="C6154" s="12" t="s">
        <v>175</v>
      </c>
      <c r="D6154" s="8" t="s">
        <v>36817</v>
      </c>
      <c r="E6154" s="10" t="s">
        <v>22732</v>
      </c>
      <c r="F6154" s="15"/>
      <c r="G6154" s="15"/>
      <c r="H6154" s="15"/>
      <c r="I6154" s="15"/>
    </row>
    <row r="6155" ht="24" customHeight="1" spans="1:9">
      <c r="A6155" s="12" t="s">
        <v>36818</v>
      </c>
      <c r="B6155" s="22" t="s">
        <v>11905</v>
      </c>
      <c r="C6155" s="12" t="s">
        <v>175</v>
      </c>
      <c r="D6155" s="8" t="s">
        <v>36819</v>
      </c>
      <c r="E6155" s="10" t="s">
        <v>22732</v>
      </c>
      <c r="F6155" s="15"/>
      <c r="G6155" s="15"/>
      <c r="H6155" s="15"/>
      <c r="I6155" s="15"/>
    </row>
    <row r="6156" ht="24" customHeight="1" spans="1:9">
      <c r="A6156" s="12" t="s">
        <v>36820</v>
      </c>
      <c r="B6156" s="22" t="s">
        <v>11906</v>
      </c>
      <c r="C6156" s="12" t="s">
        <v>175</v>
      </c>
      <c r="D6156" s="8" t="s">
        <v>36821</v>
      </c>
      <c r="E6156" s="10" t="s">
        <v>22732</v>
      </c>
      <c r="F6156" s="15"/>
      <c r="G6156" s="15"/>
      <c r="H6156" s="15"/>
      <c r="I6156" s="15"/>
    </row>
    <row r="6157" ht="24" customHeight="1" spans="1:9">
      <c r="A6157" s="12" t="s">
        <v>36822</v>
      </c>
      <c r="B6157" s="22" t="s">
        <v>11907</v>
      </c>
      <c r="C6157" s="12" t="s">
        <v>175</v>
      </c>
      <c r="D6157" s="8" t="s">
        <v>36823</v>
      </c>
      <c r="E6157" s="10" t="s">
        <v>22732</v>
      </c>
      <c r="F6157" s="15"/>
      <c r="G6157" s="15"/>
      <c r="H6157" s="15"/>
      <c r="I6157" s="15"/>
    </row>
    <row r="6158" ht="24" customHeight="1" spans="1:9">
      <c r="A6158" s="12" t="s">
        <v>36824</v>
      </c>
      <c r="B6158" s="22" t="s">
        <v>11908</v>
      </c>
      <c r="C6158" s="12" t="s">
        <v>175</v>
      </c>
      <c r="D6158" s="8" t="s">
        <v>36825</v>
      </c>
      <c r="E6158" s="10" t="s">
        <v>22732</v>
      </c>
      <c r="F6158" s="15"/>
      <c r="G6158" s="15"/>
      <c r="H6158" s="15"/>
      <c r="I6158" s="15"/>
    </row>
    <row r="6159" ht="24" customHeight="1" spans="1:9">
      <c r="A6159" s="12" t="s">
        <v>36826</v>
      </c>
      <c r="B6159" s="22" t="s">
        <v>11909</v>
      </c>
      <c r="C6159" s="12" t="s">
        <v>175</v>
      </c>
      <c r="D6159" s="8" t="s">
        <v>36827</v>
      </c>
      <c r="E6159" s="10" t="s">
        <v>22732</v>
      </c>
      <c r="F6159" s="15"/>
      <c r="G6159" s="15"/>
      <c r="H6159" s="15"/>
      <c r="I6159" s="15"/>
    </row>
    <row r="6160" ht="36" customHeight="1" spans="1:9">
      <c r="A6160" s="12" t="s">
        <v>36828</v>
      </c>
      <c r="B6160" s="22" t="s">
        <v>36829</v>
      </c>
      <c r="C6160" s="12" t="s">
        <v>175</v>
      </c>
      <c r="D6160" s="8" t="s">
        <v>36830</v>
      </c>
      <c r="E6160" s="10" t="s">
        <v>22732</v>
      </c>
      <c r="F6160" s="15"/>
      <c r="G6160" s="15"/>
      <c r="H6160" s="15"/>
      <c r="I6160" s="15"/>
    </row>
    <row r="6161" ht="24" customHeight="1" spans="1:9">
      <c r="A6161" s="12" t="s">
        <v>36831</v>
      </c>
      <c r="B6161" s="22" t="s">
        <v>36832</v>
      </c>
      <c r="C6161" s="12" t="s">
        <v>175</v>
      </c>
      <c r="D6161" s="8" t="s">
        <v>36032</v>
      </c>
      <c r="E6161" s="10" t="s">
        <v>22732</v>
      </c>
      <c r="F6161" s="15"/>
      <c r="G6161" s="15"/>
      <c r="H6161" s="15"/>
      <c r="I6161" s="15"/>
    </row>
    <row r="6162" ht="36" customHeight="1" spans="1:9">
      <c r="A6162" s="12" t="s">
        <v>36833</v>
      </c>
      <c r="B6162" s="22" t="s">
        <v>36834</v>
      </c>
      <c r="C6162" s="12" t="s">
        <v>175</v>
      </c>
      <c r="D6162" s="8" t="s">
        <v>36835</v>
      </c>
      <c r="E6162" s="10" t="s">
        <v>22732</v>
      </c>
      <c r="F6162" s="15"/>
      <c r="G6162" s="15"/>
      <c r="H6162" s="15"/>
      <c r="I6162" s="15"/>
    </row>
    <row r="6163" ht="24" customHeight="1" spans="1:9">
      <c r="A6163" s="12" t="s">
        <v>36836</v>
      </c>
      <c r="B6163" s="22" t="s">
        <v>36837</v>
      </c>
      <c r="C6163" s="12" t="s">
        <v>175</v>
      </c>
      <c r="D6163" s="8" t="s">
        <v>36838</v>
      </c>
      <c r="E6163" s="10" t="s">
        <v>22732</v>
      </c>
      <c r="F6163" s="15"/>
      <c r="G6163" s="15"/>
      <c r="H6163" s="15"/>
      <c r="I6163" s="15"/>
    </row>
    <row r="6164" ht="24" customHeight="1" spans="1:9">
      <c r="A6164" s="12" t="s">
        <v>36839</v>
      </c>
      <c r="B6164" s="22" t="s">
        <v>11911</v>
      </c>
      <c r="C6164" s="12" t="s">
        <v>175</v>
      </c>
      <c r="D6164" s="8" t="s">
        <v>36840</v>
      </c>
      <c r="E6164" s="10" t="s">
        <v>22732</v>
      </c>
      <c r="F6164" s="15"/>
      <c r="G6164" s="15"/>
      <c r="H6164" s="15"/>
      <c r="I6164" s="15"/>
    </row>
    <row r="6165" ht="24" customHeight="1" spans="1:9">
      <c r="A6165" s="12" t="s">
        <v>36841</v>
      </c>
      <c r="B6165" s="22" t="s">
        <v>36842</v>
      </c>
      <c r="C6165" s="12" t="s">
        <v>175</v>
      </c>
      <c r="D6165" s="8" t="s">
        <v>36843</v>
      </c>
      <c r="E6165" s="10" t="s">
        <v>22732</v>
      </c>
      <c r="F6165" s="15"/>
      <c r="G6165" s="15"/>
      <c r="H6165" s="15"/>
      <c r="I6165" s="15"/>
    </row>
    <row r="6166" ht="24" customHeight="1" spans="1:9">
      <c r="A6166" s="12" t="s">
        <v>36844</v>
      </c>
      <c r="B6166" s="22" t="s">
        <v>11913</v>
      </c>
      <c r="C6166" s="12" t="s">
        <v>175</v>
      </c>
      <c r="D6166" s="8" t="s">
        <v>36845</v>
      </c>
      <c r="E6166" s="10" t="s">
        <v>22732</v>
      </c>
      <c r="F6166" s="15"/>
      <c r="G6166" s="15"/>
      <c r="H6166" s="15"/>
      <c r="I6166" s="15"/>
    </row>
    <row r="6167" ht="24" customHeight="1" spans="1:9">
      <c r="A6167" s="12" t="s">
        <v>36846</v>
      </c>
      <c r="B6167" s="22" t="s">
        <v>36847</v>
      </c>
      <c r="C6167" s="12" t="s">
        <v>175</v>
      </c>
      <c r="D6167" s="8" t="s">
        <v>36848</v>
      </c>
      <c r="E6167" s="10" t="s">
        <v>22732</v>
      </c>
      <c r="F6167" s="15"/>
      <c r="G6167" s="15"/>
      <c r="H6167" s="15"/>
      <c r="I6167" s="15"/>
    </row>
    <row r="6168" ht="24" customHeight="1" spans="1:9">
      <c r="A6168" s="12" t="s">
        <v>36849</v>
      </c>
      <c r="B6168" s="22" t="s">
        <v>36850</v>
      </c>
      <c r="C6168" s="12" t="s">
        <v>175</v>
      </c>
      <c r="D6168" s="8" t="s">
        <v>36851</v>
      </c>
      <c r="E6168" s="10" t="s">
        <v>22732</v>
      </c>
      <c r="F6168" s="15"/>
      <c r="G6168" s="15"/>
      <c r="H6168" s="15"/>
      <c r="I6168" s="15"/>
    </row>
    <row r="6169" ht="24" customHeight="1" spans="1:9">
      <c r="A6169" s="12" t="s">
        <v>36852</v>
      </c>
      <c r="B6169" s="22" t="s">
        <v>36853</v>
      </c>
      <c r="C6169" s="12" t="s">
        <v>175</v>
      </c>
      <c r="D6169" s="8" t="s">
        <v>36854</v>
      </c>
      <c r="E6169" s="10" t="s">
        <v>22732</v>
      </c>
      <c r="F6169" s="15"/>
      <c r="G6169" s="15"/>
      <c r="H6169" s="15"/>
      <c r="I6169" s="15"/>
    </row>
    <row r="6170" ht="24" customHeight="1" spans="1:9">
      <c r="A6170" s="12" t="s">
        <v>36855</v>
      </c>
      <c r="B6170" s="22" t="s">
        <v>36856</v>
      </c>
      <c r="C6170" s="12" t="s">
        <v>175</v>
      </c>
      <c r="D6170" s="8" t="s">
        <v>36857</v>
      </c>
      <c r="E6170" s="10" t="s">
        <v>22732</v>
      </c>
      <c r="F6170" s="15"/>
      <c r="G6170" s="15"/>
      <c r="H6170" s="15"/>
      <c r="I6170" s="15"/>
    </row>
    <row r="6171" ht="24" customHeight="1" spans="1:9">
      <c r="A6171" s="12" t="s">
        <v>36858</v>
      </c>
      <c r="B6171" s="22" t="s">
        <v>36859</v>
      </c>
      <c r="C6171" s="12" t="s">
        <v>175</v>
      </c>
      <c r="D6171" s="8" t="s">
        <v>25260</v>
      </c>
      <c r="E6171" s="10" t="s">
        <v>22732</v>
      </c>
      <c r="F6171" s="15"/>
      <c r="G6171" s="15"/>
      <c r="H6171" s="15"/>
      <c r="I6171" s="15"/>
    </row>
    <row r="6172" ht="24" customHeight="1" spans="1:9">
      <c r="A6172" s="12" t="s">
        <v>36860</v>
      </c>
      <c r="B6172" s="22" t="s">
        <v>36861</v>
      </c>
      <c r="C6172" s="12" t="s">
        <v>175</v>
      </c>
      <c r="D6172" s="8" t="s">
        <v>36862</v>
      </c>
      <c r="E6172" s="10" t="s">
        <v>22732</v>
      </c>
      <c r="F6172" s="15"/>
      <c r="G6172" s="15"/>
      <c r="H6172" s="15"/>
      <c r="I6172" s="15"/>
    </row>
    <row r="6173" ht="24" customHeight="1" spans="1:9">
      <c r="A6173" s="12" t="s">
        <v>36863</v>
      </c>
      <c r="B6173" s="22" t="s">
        <v>36864</v>
      </c>
      <c r="C6173" s="12" t="s">
        <v>175</v>
      </c>
      <c r="D6173" s="8" t="s">
        <v>36865</v>
      </c>
      <c r="E6173" s="10" t="s">
        <v>22732</v>
      </c>
      <c r="F6173" s="15"/>
      <c r="G6173" s="15"/>
      <c r="H6173" s="15"/>
      <c r="I6173" s="15"/>
    </row>
    <row r="6174" ht="24" customHeight="1" spans="1:9">
      <c r="A6174" s="12" t="s">
        <v>36866</v>
      </c>
      <c r="B6174" s="22" t="s">
        <v>36867</v>
      </c>
      <c r="C6174" s="12" t="s">
        <v>175</v>
      </c>
      <c r="D6174" s="8" t="s">
        <v>24275</v>
      </c>
      <c r="E6174" s="10" t="s">
        <v>22732</v>
      </c>
      <c r="F6174" s="15"/>
      <c r="G6174" s="15"/>
      <c r="H6174" s="15"/>
      <c r="I6174" s="15"/>
    </row>
    <row r="6175" ht="24" customHeight="1" spans="1:9">
      <c r="A6175" s="12" t="s">
        <v>36868</v>
      </c>
      <c r="B6175" s="22" t="s">
        <v>36869</v>
      </c>
      <c r="C6175" s="12" t="s">
        <v>175</v>
      </c>
      <c r="D6175" s="8" t="s">
        <v>36870</v>
      </c>
      <c r="E6175" s="10" t="s">
        <v>22732</v>
      </c>
      <c r="F6175" s="15"/>
      <c r="G6175" s="15"/>
      <c r="H6175" s="15"/>
      <c r="I6175" s="15"/>
    </row>
    <row r="6176" ht="24" customHeight="1" spans="1:9">
      <c r="A6176" s="12" t="s">
        <v>36871</v>
      </c>
      <c r="B6176" s="22" t="s">
        <v>36872</v>
      </c>
      <c r="C6176" s="12" t="s">
        <v>175</v>
      </c>
      <c r="D6176" s="8" t="s">
        <v>36873</v>
      </c>
      <c r="E6176" s="10" t="s">
        <v>22732</v>
      </c>
      <c r="F6176" s="15"/>
      <c r="G6176" s="15"/>
      <c r="H6176" s="15"/>
      <c r="I6176" s="15"/>
    </row>
    <row r="6177" ht="24" customHeight="1" spans="1:9">
      <c r="A6177" s="12" t="s">
        <v>36874</v>
      </c>
      <c r="B6177" s="22" t="s">
        <v>36875</v>
      </c>
      <c r="C6177" s="12" t="s">
        <v>175</v>
      </c>
      <c r="D6177" s="8" t="s">
        <v>36876</v>
      </c>
      <c r="E6177" s="10" t="s">
        <v>22732</v>
      </c>
      <c r="F6177" s="15"/>
      <c r="G6177" s="15"/>
      <c r="H6177" s="15"/>
      <c r="I6177" s="15"/>
    </row>
    <row r="6178" ht="24" customHeight="1" spans="1:9">
      <c r="A6178" s="12" t="s">
        <v>36877</v>
      </c>
      <c r="B6178" s="22" t="s">
        <v>36878</v>
      </c>
      <c r="C6178" s="12" t="s">
        <v>175</v>
      </c>
      <c r="D6178" s="8" t="s">
        <v>24317</v>
      </c>
      <c r="E6178" s="10" t="s">
        <v>22732</v>
      </c>
      <c r="F6178" s="15"/>
      <c r="G6178" s="15"/>
      <c r="H6178" s="15"/>
      <c r="I6178" s="15"/>
    </row>
    <row r="6179" ht="36" customHeight="1" spans="1:9">
      <c r="A6179" s="12" t="s">
        <v>36879</v>
      </c>
      <c r="B6179" s="22" t="s">
        <v>36880</v>
      </c>
      <c r="C6179" s="12" t="s">
        <v>175</v>
      </c>
      <c r="D6179" s="8" t="s">
        <v>36881</v>
      </c>
      <c r="E6179" s="10" t="s">
        <v>22732</v>
      </c>
      <c r="F6179" s="15"/>
      <c r="G6179" s="15"/>
      <c r="H6179" s="15"/>
      <c r="I6179" s="15"/>
    </row>
    <row r="6180" ht="36" customHeight="1" spans="1:9">
      <c r="A6180" s="12" t="s">
        <v>36882</v>
      </c>
      <c r="B6180" s="22" t="s">
        <v>36883</v>
      </c>
      <c r="C6180" s="12" t="s">
        <v>175</v>
      </c>
      <c r="D6180" s="8" t="s">
        <v>36884</v>
      </c>
      <c r="E6180" s="10" t="s">
        <v>22732</v>
      </c>
      <c r="F6180" s="15"/>
      <c r="G6180" s="15"/>
      <c r="H6180" s="15"/>
      <c r="I6180" s="15"/>
    </row>
    <row r="6181" ht="24" customHeight="1" spans="1:9">
      <c r="A6181" s="12" t="s">
        <v>36885</v>
      </c>
      <c r="B6181" s="22" t="s">
        <v>36886</v>
      </c>
      <c r="C6181" s="12" t="s">
        <v>175</v>
      </c>
      <c r="D6181" s="8" t="s">
        <v>36887</v>
      </c>
      <c r="E6181" s="10" t="s">
        <v>22732</v>
      </c>
      <c r="F6181" s="15"/>
      <c r="G6181" s="15"/>
      <c r="H6181" s="15"/>
      <c r="I6181" s="15"/>
    </row>
    <row r="6182" ht="24" customHeight="1" spans="1:9">
      <c r="A6182" s="12" t="s">
        <v>36888</v>
      </c>
      <c r="B6182" s="22" t="s">
        <v>36889</v>
      </c>
      <c r="C6182" s="12" t="s">
        <v>175</v>
      </c>
      <c r="D6182" s="8" t="s">
        <v>36890</v>
      </c>
      <c r="E6182" s="10" t="s">
        <v>22732</v>
      </c>
      <c r="F6182" s="15"/>
      <c r="G6182" s="15"/>
      <c r="H6182" s="15"/>
      <c r="I6182" s="15"/>
    </row>
    <row r="6183" ht="24" customHeight="1" spans="1:9">
      <c r="A6183" s="12" t="s">
        <v>36891</v>
      </c>
      <c r="B6183" s="22" t="s">
        <v>36892</v>
      </c>
      <c r="C6183" s="12" t="s">
        <v>175</v>
      </c>
      <c r="D6183" s="8" t="s">
        <v>36893</v>
      </c>
      <c r="E6183" s="10" t="s">
        <v>22732</v>
      </c>
      <c r="F6183" s="15"/>
      <c r="G6183" s="15"/>
      <c r="H6183" s="15"/>
      <c r="I6183" s="15"/>
    </row>
    <row r="6184" ht="24" customHeight="1" spans="1:9">
      <c r="A6184" s="12" t="s">
        <v>36894</v>
      </c>
      <c r="B6184" s="22" t="s">
        <v>36895</v>
      </c>
      <c r="C6184" s="12" t="s">
        <v>175</v>
      </c>
      <c r="D6184" s="8" t="s">
        <v>36896</v>
      </c>
      <c r="E6184" s="10" t="s">
        <v>22732</v>
      </c>
      <c r="F6184" s="15"/>
      <c r="G6184" s="15"/>
      <c r="H6184" s="15"/>
      <c r="I6184" s="15"/>
    </row>
    <row r="6185" ht="24" customHeight="1" spans="1:9">
      <c r="A6185" s="12" t="s">
        <v>36897</v>
      </c>
      <c r="B6185" s="22" t="s">
        <v>36898</v>
      </c>
      <c r="C6185" s="12" t="s">
        <v>175</v>
      </c>
      <c r="D6185" s="8" t="s">
        <v>36899</v>
      </c>
      <c r="E6185" s="10" t="s">
        <v>22732</v>
      </c>
      <c r="F6185" s="15"/>
      <c r="G6185" s="15"/>
      <c r="H6185" s="15"/>
      <c r="I6185" s="15"/>
    </row>
    <row r="6186" ht="24" customHeight="1" spans="1:9">
      <c r="A6186" s="12" t="s">
        <v>36900</v>
      </c>
      <c r="B6186" s="22" t="s">
        <v>36901</v>
      </c>
      <c r="C6186" s="12" t="s">
        <v>175</v>
      </c>
      <c r="D6186" s="8" t="s">
        <v>36902</v>
      </c>
      <c r="E6186" s="10" t="s">
        <v>22732</v>
      </c>
      <c r="F6186" s="15"/>
      <c r="G6186" s="15"/>
      <c r="H6186" s="15"/>
      <c r="I6186" s="15"/>
    </row>
    <row r="6187" ht="36" customHeight="1" spans="1:9">
      <c r="A6187" s="12" t="s">
        <v>36903</v>
      </c>
      <c r="B6187" s="22" t="s">
        <v>36904</v>
      </c>
      <c r="C6187" s="12" t="s">
        <v>175</v>
      </c>
      <c r="D6187" s="8" t="s">
        <v>35209</v>
      </c>
      <c r="E6187" s="10" t="s">
        <v>22732</v>
      </c>
      <c r="F6187" s="15"/>
      <c r="G6187" s="15"/>
      <c r="H6187" s="15"/>
      <c r="I6187" s="15"/>
    </row>
    <row r="6188" ht="36" customHeight="1" spans="1:9">
      <c r="A6188" s="12" t="s">
        <v>36905</v>
      </c>
      <c r="B6188" s="22" t="s">
        <v>36906</v>
      </c>
      <c r="C6188" s="12" t="s">
        <v>175</v>
      </c>
      <c r="D6188" s="8" t="s">
        <v>35654</v>
      </c>
      <c r="E6188" s="10" t="s">
        <v>22732</v>
      </c>
      <c r="F6188" s="15"/>
      <c r="G6188" s="15"/>
      <c r="H6188" s="15"/>
      <c r="I6188" s="15"/>
    </row>
    <row r="6189" ht="24" customHeight="1" spans="1:9">
      <c r="A6189" s="12" t="s">
        <v>36907</v>
      </c>
      <c r="B6189" s="22" t="s">
        <v>36908</v>
      </c>
      <c r="C6189" s="12" t="s">
        <v>175</v>
      </c>
      <c r="D6189" s="8" t="s">
        <v>36909</v>
      </c>
      <c r="E6189" s="10" t="s">
        <v>22732</v>
      </c>
      <c r="F6189" s="15"/>
      <c r="G6189" s="15"/>
      <c r="H6189" s="15"/>
      <c r="I6189" s="15"/>
    </row>
    <row r="6190" ht="24" customHeight="1" spans="1:9">
      <c r="A6190" s="12" t="s">
        <v>36910</v>
      </c>
      <c r="B6190" s="22" t="s">
        <v>36911</v>
      </c>
      <c r="C6190" s="12" t="s">
        <v>175</v>
      </c>
      <c r="D6190" s="8" t="s">
        <v>24217</v>
      </c>
      <c r="E6190" s="10" t="s">
        <v>22732</v>
      </c>
      <c r="F6190" s="15"/>
      <c r="G6190" s="15"/>
      <c r="H6190" s="15"/>
      <c r="I6190" s="15"/>
    </row>
    <row r="6191" ht="24" customHeight="1" spans="1:9">
      <c r="A6191" s="12" t="s">
        <v>36912</v>
      </c>
      <c r="B6191" s="22" t="s">
        <v>36913</v>
      </c>
      <c r="C6191" s="12" t="s">
        <v>175</v>
      </c>
      <c r="D6191" s="8" t="s">
        <v>29502</v>
      </c>
      <c r="E6191" s="10" t="s">
        <v>22732</v>
      </c>
      <c r="F6191" s="15"/>
      <c r="G6191" s="15"/>
      <c r="H6191" s="15"/>
      <c r="I6191" s="15"/>
    </row>
    <row r="6192" ht="24" customHeight="1" spans="1:9">
      <c r="A6192" s="12" t="s">
        <v>36914</v>
      </c>
      <c r="B6192" s="22" t="s">
        <v>36915</v>
      </c>
      <c r="C6192" s="12" t="s">
        <v>175</v>
      </c>
      <c r="D6192" s="8" t="s">
        <v>33402</v>
      </c>
      <c r="E6192" s="10" t="s">
        <v>22732</v>
      </c>
      <c r="F6192" s="15"/>
      <c r="G6192" s="15"/>
      <c r="H6192" s="15"/>
      <c r="I6192" s="15"/>
    </row>
    <row r="6193" ht="24" customHeight="1" spans="1:9">
      <c r="A6193" s="12" t="s">
        <v>36916</v>
      </c>
      <c r="B6193" s="22" t="s">
        <v>36917</v>
      </c>
      <c r="C6193" s="12" t="s">
        <v>175</v>
      </c>
      <c r="D6193" s="8" t="s">
        <v>36918</v>
      </c>
      <c r="E6193" s="10" t="s">
        <v>22732</v>
      </c>
      <c r="F6193" s="15"/>
      <c r="G6193" s="15"/>
      <c r="H6193" s="15"/>
      <c r="I6193" s="15"/>
    </row>
    <row r="6194" ht="24" customHeight="1" spans="1:9">
      <c r="A6194" s="12" t="s">
        <v>36919</v>
      </c>
      <c r="B6194" s="22" t="s">
        <v>36920</v>
      </c>
      <c r="C6194" s="12" t="s">
        <v>175</v>
      </c>
      <c r="D6194" s="8" t="s">
        <v>36921</v>
      </c>
      <c r="E6194" s="10" t="s">
        <v>22732</v>
      </c>
      <c r="F6194" s="15"/>
      <c r="G6194" s="15"/>
      <c r="H6194" s="15"/>
      <c r="I6194" s="15"/>
    </row>
    <row r="6195" ht="24" customHeight="1" spans="1:9">
      <c r="A6195" s="12" t="s">
        <v>36922</v>
      </c>
      <c r="B6195" s="22" t="s">
        <v>36923</v>
      </c>
      <c r="C6195" s="12" t="s">
        <v>175</v>
      </c>
      <c r="D6195" s="8" t="s">
        <v>36924</v>
      </c>
      <c r="E6195" s="10" t="s">
        <v>22732</v>
      </c>
      <c r="F6195" s="15"/>
      <c r="G6195" s="15"/>
      <c r="H6195" s="15"/>
      <c r="I6195" s="15"/>
    </row>
    <row r="6196" ht="24" customHeight="1" spans="1:9">
      <c r="A6196" s="12" t="s">
        <v>36925</v>
      </c>
      <c r="B6196" s="22" t="s">
        <v>36926</v>
      </c>
      <c r="C6196" s="12" t="s">
        <v>175</v>
      </c>
      <c r="D6196" s="8" t="s">
        <v>36927</v>
      </c>
      <c r="E6196" s="10" t="s">
        <v>22732</v>
      </c>
      <c r="F6196" s="15"/>
      <c r="G6196" s="15"/>
      <c r="H6196" s="15"/>
      <c r="I6196" s="15"/>
    </row>
    <row r="6197" ht="24" customHeight="1" spans="1:9">
      <c r="A6197" s="12" t="s">
        <v>36928</v>
      </c>
      <c r="B6197" s="22" t="s">
        <v>12037</v>
      </c>
      <c r="C6197" s="12" t="s">
        <v>178</v>
      </c>
      <c r="D6197" s="8" t="s">
        <v>36929</v>
      </c>
      <c r="E6197" s="10" t="s">
        <v>22732</v>
      </c>
      <c r="F6197" s="15"/>
      <c r="G6197" s="15"/>
      <c r="H6197" s="15"/>
      <c r="I6197" s="15"/>
    </row>
    <row r="6198" ht="24" customHeight="1" spans="1:9">
      <c r="A6198" s="12" t="s">
        <v>36930</v>
      </c>
      <c r="B6198" s="22" t="s">
        <v>12038</v>
      </c>
      <c r="C6198" s="12" t="s">
        <v>178</v>
      </c>
      <c r="D6198" s="8" t="s">
        <v>36931</v>
      </c>
      <c r="E6198" s="10" t="s">
        <v>22732</v>
      </c>
      <c r="F6198" s="15"/>
      <c r="G6198" s="15"/>
      <c r="H6198" s="15"/>
      <c r="I6198" s="15"/>
    </row>
    <row r="6199" ht="24" customHeight="1" spans="1:9">
      <c r="A6199" s="12" t="s">
        <v>36932</v>
      </c>
      <c r="B6199" s="22" t="s">
        <v>12039</v>
      </c>
      <c r="C6199" s="12" t="s">
        <v>178</v>
      </c>
      <c r="D6199" s="8" t="s">
        <v>36643</v>
      </c>
      <c r="E6199" s="10" t="s">
        <v>22732</v>
      </c>
      <c r="F6199" s="15"/>
      <c r="G6199" s="15"/>
      <c r="H6199" s="15"/>
      <c r="I6199" s="15"/>
    </row>
    <row r="6200" ht="24" customHeight="1" spans="1:9">
      <c r="A6200" s="12" t="s">
        <v>36933</v>
      </c>
      <c r="B6200" s="22" t="s">
        <v>36934</v>
      </c>
      <c r="C6200" s="12" t="s">
        <v>175</v>
      </c>
      <c r="D6200" s="8" t="s">
        <v>36935</v>
      </c>
      <c r="E6200" s="10" t="s">
        <v>22732</v>
      </c>
      <c r="F6200" s="15"/>
      <c r="G6200" s="15"/>
      <c r="H6200" s="15"/>
      <c r="I6200" s="15"/>
    </row>
    <row r="6201" ht="24" customHeight="1" spans="1:9">
      <c r="A6201" s="12" t="s">
        <v>36936</v>
      </c>
      <c r="B6201" s="22" t="s">
        <v>36937</v>
      </c>
      <c r="C6201" s="12" t="s">
        <v>175</v>
      </c>
      <c r="D6201" s="8" t="s">
        <v>36938</v>
      </c>
      <c r="E6201" s="10" t="s">
        <v>22732</v>
      </c>
      <c r="F6201" s="15"/>
      <c r="G6201" s="15"/>
      <c r="H6201" s="15"/>
      <c r="I6201" s="15"/>
    </row>
    <row r="6202" ht="24" customHeight="1" spans="1:9">
      <c r="A6202" s="12" t="s">
        <v>36939</v>
      </c>
      <c r="B6202" s="22" t="s">
        <v>36940</v>
      </c>
      <c r="C6202" s="12" t="s">
        <v>178</v>
      </c>
      <c r="D6202" s="8" t="s">
        <v>36941</v>
      </c>
      <c r="E6202" s="10" t="s">
        <v>22732</v>
      </c>
      <c r="F6202" s="15"/>
      <c r="G6202" s="15"/>
      <c r="H6202" s="15"/>
      <c r="I6202" s="15"/>
    </row>
    <row r="6203" ht="24" customHeight="1" spans="1:9">
      <c r="A6203" s="12" t="s">
        <v>36942</v>
      </c>
      <c r="B6203" s="22" t="s">
        <v>36943</v>
      </c>
      <c r="C6203" s="12" t="s">
        <v>175</v>
      </c>
      <c r="D6203" s="8" t="s">
        <v>36944</v>
      </c>
      <c r="E6203" s="10" t="s">
        <v>22732</v>
      </c>
      <c r="F6203" s="15"/>
      <c r="G6203" s="15"/>
      <c r="H6203" s="15"/>
      <c r="I6203" s="15"/>
    </row>
    <row r="6204" ht="24" customHeight="1" spans="1:9">
      <c r="A6204" s="12" t="s">
        <v>36945</v>
      </c>
      <c r="B6204" s="22" t="s">
        <v>36946</v>
      </c>
      <c r="C6204" s="12" t="s">
        <v>175</v>
      </c>
      <c r="D6204" s="8" t="s">
        <v>36947</v>
      </c>
      <c r="E6204" s="10" t="s">
        <v>22732</v>
      </c>
      <c r="F6204" s="15"/>
      <c r="G6204" s="15"/>
      <c r="H6204" s="15"/>
      <c r="I6204" s="15"/>
    </row>
    <row r="6205" ht="24" customHeight="1" spans="1:9">
      <c r="A6205" s="12" t="s">
        <v>36948</v>
      </c>
      <c r="B6205" s="22" t="s">
        <v>36949</v>
      </c>
      <c r="C6205" s="12" t="s">
        <v>175</v>
      </c>
      <c r="D6205" s="8" t="s">
        <v>36950</v>
      </c>
      <c r="E6205" s="10" t="s">
        <v>22732</v>
      </c>
      <c r="F6205" s="15"/>
      <c r="G6205" s="15"/>
      <c r="H6205" s="15"/>
      <c r="I6205" s="15"/>
    </row>
    <row r="6206" ht="24" customHeight="1" spans="1:9">
      <c r="A6206" s="12" t="s">
        <v>36951</v>
      </c>
      <c r="B6206" s="22" t="s">
        <v>36952</v>
      </c>
      <c r="C6206" s="12" t="s">
        <v>175</v>
      </c>
      <c r="D6206" s="8" t="s">
        <v>36953</v>
      </c>
      <c r="E6206" s="10" t="s">
        <v>22732</v>
      </c>
      <c r="F6206" s="15"/>
      <c r="G6206" s="15"/>
      <c r="H6206" s="15"/>
      <c r="I6206" s="15"/>
    </row>
    <row r="6207" ht="24" customHeight="1" spans="1:9">
      <c r="A6207" s="12" t="s">
        <v>36954</v>
      </c>
      <c r="B6207" s="22" t="s">
        <v>36955</v>
      </c>
      <c r="C6207" s="12" t="s">
        <v>178</v>
      </c>
      <c r="D6207" s="8" t="s">
        <v>36956</v>
      </c>
      <c r="E6207" s="10" t="s">
        <v>22732</v>
      </c>
      <c r="F6207" s="15"/>
      <c r="G6207" s="15"/>
      <c r="H6207" s="15"/>
      <c r="I6207" s="15"/>
    </row>
    <row r="6208" ht="24" customHeight="1" spans="1:9">
      <c r="A6208" s="12" t="s">
        <v>36957</v>
      </c>
      <c r="B6208" s="22" t="s">
        <v>36958</v>
      </c>
      <c r="C6208" s="12" t="s">
        <v>178</v>
      </c>
      <c r="D6208" s="8" t="s">
        <v>36959</v>
      </c>
      <c r="E6208" s="10" t="s">
        <v>22732</v>
      </c>
      <c r="F6208" s="15"/>
      <c r="G6208" s="15"/>
      <c r="H6208" s="15"/>
      <c r="I6208" s="15"/>
    </row>
    <row r="6209" ht="24" customHeight="1" spans="1:9">
      <c r="A6209" s="12" t="s">
        <v>36960</v>
      </c>
      <c r="B6209" s="22" t="s">
        <v>36961</v>
      </c>
      <c r="C6209" s="12" t="s">
        <v>175</v>
      </c>
      <c r="D6209" s="8" t="s">
        <v>36962</v>
      </c>
      <c r="E6209" s="10" t="s">
        <v>22732</v>
      </c>
      <c r="F6209" s="15"/>
      <c r="G6209" s="15"/>
      <c r="H6209" s="15"/>
      <c r="I6209" s="15"/>
    </row>
    <row r="6210" ht="24" customHeight="1" spans="1:9">
      <c r="A6210" s="12" t="s">
        <v>36963</v>
      </c>
      <c r="B6210" s="22" t="s">
        <v>36964</v>
      </c>
      <c r="C6210" s="12" t="s">
        <v>175</v>
      </c>
      <c r="D6210" s="8" t="s">
        <v>36965</v>
      </c>
      <c r="E6210" s="10" t="s">
        <v>22732</v>
      </c>
      <c r="F6210" s="15"/>
      <c r="G6210" s="15"/>
      <c r="H6210" s="15"/>
      <c r="I6210" s="15"/>
    </row>
    <row r="6211" ht="24" customHeight="1" spans="1:9">
      <c r="A6211" s="12" t="s">
        <v>36966</v>
      </c>
      <c r="B6211" s="22" t="s">
        <v>36967</v>
      </c>
      <c r="C6211" s="12" t="s">
        <v>175</v>
      </c>
      <c r="D6211" s="8" t="s">
        <v>36968</v>
      </c>
      <c r="E6211" s="10" t="s">
        <v>22732</v>
      </c>
      <c r="F6211" s="15"/>
      <c r="G6211" s="15"/>
      <c r="H6211" s="15"/>
      <c r="I6211" s="15"/>
    </row>
    <row r="6212" ht="24" customHeight="1" spans="1:9">
      <c r="A6212" s="8" t="s">
        <v>36969</v>
      </c>
      <c r="B6212" s="22" t="s">
        <v>36970</v>
      </c>
      <c r="C6212" s="12" t="s">
        <v>178</v>
      </c>
      <c r="D6212" s="8" t="s">
        <v>34851</v>
      </c>
      <c r="E6212" s="10" t="s">
        <v>22732</v>
      </c>
      <c r="F6212" s="15"/>
      <c r="G6212" s="15"/>
      <c r="H6212" s="15"/>
      <c r="I6212" s="15"/>
    </row>
    <row r="6213" ht="24" customHeight="1" spans="1:9">
      <c r="A6213" s="8" t="s">
        <v>36971</v>
      </c>
      <c r="B6213" s="22" t="s">
        <v>36972</v>
      </c>
      <c r="C6213" s="12" t="s">
        <v>175</v>
      </c>
      <c r="D6213" s="8" t="s">
        <v>36973</v>
      </c>
      <c r="E6213" s="10" t="s">
        <v>22732</v>
      </c>
      <c r="F6213" s="15"/>
      <c r="G6213" s="15"/>
      <c r="H6213" s="15"/>
      <c r="I6213" s="15"/>
    </row>
    <row r="6214" ht="24" customHeight="1" spans="1:9">
      <c r="A6214" s="8" t="s">
        <v>36974</v>
      </c>
      <c r="B6214" s="22" t="s">
        <v>36975</v>
      </c>
      <c r="C6214" s="12" t="s">
        <v>175</v>
      </c>
      <c r="D6214" s="8" t="s">
        <v>36976</v>
      </c>
      <c r="E6214" s="10" t="s">
        <v>22732</v>
      </c>
      <c r="F6214" s="15"/>
      <c r="G6214" s="15"/>
      <c r="H6214" s="15"/>
      <c r="I6214" s="15"/>
    </row>
    <row r="6215" ht="24" customHeight="1" spans="1:9">
      <c r="A6215" s="8" t="s">
        <v>36977</v>
      </c>
      <c r="B6215" s="22" t="s">
        <v>36978</v>
      </c>
      <c r="C6215" s="12" t="s">
        <v>175</v>
      </c>
      <c r="D6215" s="8" t="s">
        <v>34530</v>
      </c>
      <c r="E6215" s="10" t="s">
        <v>22732</v>
      </c>
      <c r="F6215" s="15"/>
      <c r="G6215" s="15"/>
      <c r="H6215" s="15"/>
      <c r="I6215" s="15"/>
    </row>
    <row r="6216" ht="24" customHeight="1" spans="1:9">
      <c r="A6216" s="8" t="s">
        <v>36979</v>
      </c>
      <c r="B6216" s="22" t="s">
        <v>36980</v>
      </c>
      <c r="C6216" s="12" t="s">
        <v>175</v>
      </c>
      <c r="D6216" s="8" t="s">
        <v>36038</v>
      </c>
      <c r="E6216" s="10" t="s">
        <v>22732</v>
      </c>
      <c r="F6216" s="15"/>
      <c r="G6216" s="15"/>
      <c r="H6216" s="15"/>
      <c r="I6216" s="15"/>
    </row>
    <row r="6217" ht="24" customHeight="1" spans="1:9">
      <c r="A6217" s="8" t="s">
        <v>36981</v>
      </c>
      <c r="B6217" s="22" t="s">
        <v>36982</v>
      </c>
      <c r="C6217" s="12" t="s">
        <v>175</v>
      </c>
      <c r="D6217" s="8" t="s">
        <v>36983</v>
      </c>
      <c r="E6217" s="10" t="s">
        <v>22732</v>
      </c>
      <c r="F6217" s="15"/>
      <c r="G6217" s="15"/>
      <c r="H6217" s="15"/>
      <c r="I6217" s="15"/>
    </row>
    <row r="6218" ht="24" customHeight="1" spans="1:9">
      <c r="A6218" s="8" t="s">
        <v>36984</v>
      </c>
      <c r="B6218" s="22" t="s">
        <v>36985</v>
      </c>
      <c r="C6218" s="12" t="s">
        <v>175</v>
      </c>
      <c r="D6218" s="8" t="s">
        <v>24852</v>
      </c>
      <c r="E6218" s="10" t="s">
        <v>22732</v>
      </c>
      <c r="F6218" s="15"/>
      <c r="G6218" s="15"/>
      <c r="H6218" s="15"/>
      <c r="I6218" s="15"/>
    </row>
    <row r="6219" ht="24" customHeight="1" spans="1:9">
      <c r="A6219" s="12" t="s">
        <v>36986</v>
      </c>
      <c r="B6219" s="22" t="s">
        <v>36987</v>
      </c>
      <c r="C6219" s="12" t="s">
        <v>175</v>
      </c>
      <c r="D6219" s="8" t="s">
        <v>36988</v>
      </c>
      <c r="E6219" s="10" t="s">
        <v>22732</v>
      </c>
      <c r="F6219" s="15"/>
      <c r="G6219" s="15"/>
      <c r="H6219" s="15"/>
      <c r="I6219" s="15"/>
    </row>
    <row r="6220" ht="24" customHeight="1" spans="1:9">
      <c r="A6220" s="12" t="s">
        <v>36989</v>
      </c>
      <c r="B6220" s="22" t="s">
        <v>36990</v>
      </c>
      <c r="C6220" s="12" t="s">
        <v>175</v>
      </c>
      <c r="D6220" s="8" t="s">
        <v>36991</v>
      </c>
      <c r="E6220" s="10" t="s">
        <v>22732</v>
      </c>
      <c r="F6220" s="15"/>
      <c r="G6220" s="15"/>
      <c r="H6220" s="15"/>
      <c r="I6220" s="15"/>
    </row>
    <row r="6221" ht="24" customHeight="1" spans="1:9">
      <c r="A6221" s="12" t="s">
        <v>36992</v>
      </c>
      <c r="B6221" s="22" t="s">
        <v>36993</v>
      </c>
      <c r="C6221" s="12" t="s">
        <v>175</v>
      </c>
      <c r="D6221" s="8" t="s">
        <v>36956</v>
      </c>
      <c r="E6221" s="10" t="s">
        <v>22732</v>
      </c>
      <c r="F6221" s="15"/>
      <c r="G6221" s="15"/>
      <c r="H6221" s="15"/>
      <c r="I6221" s="15"/>
    </row>
    <row r="6222" ht="24" customHeight="1" spans="1:9">
      <c r="A6222" s="8" t="s">
        <v>36994</v>
      </c>
      <c r="B6222" s="22" t="s">
        <v>36995</v>
      </c>
      <c r="C6222" s="12" t="s">
        <v>175</v>
      </c>
      <c r="D6222" s="8" t="s">
        <v>36996</v>
      </c>
      <c r="E6222" s="10" t="s">
        <v>22732</v>
      </c>
      <c r="F6222" s="15"/>
      <c r="G6222" s="15"/>
      <c r="H6222" s="15"/>
      <c r="I6222" s="15"/>
    </row>
    <row r="6223" ht="24" customHeight="1" spans="1:9">
      <c r="A6223" s="8" t="s">
        <v>36997</v>
      </c>
      <c r="B6223" s="22" t="s">
        <v>12074</v>
      </c>
      <c r="C6223" s="12" t="s">
        <v>171</v>
      </c>
      <c r="D6223" s="8" t="s">
        <v>36998</v>
      </c>
      <c r="E6223" s="10" t="s">
        <v>22732</v>
      </c>
      <c r="F6223" s="15"/>
      <c r="G6223" s="15"/>
      <c r="H6223" s="15"/>
      <c r="I6223" s="15"/>
    </row>
    <row r="6224" ht="24" customHeight="1" spans="1:9">
      <c r="A6224" s="8" t="s">
        <v>36999</v>
      </c>
      <c r="B6224" s="22" t="s">
        <v>12075</v>
      </c>
      <c r="C6224" s="12" t="s">
        <v>171</v>
      </c>
      <c r="D6224" s="8" t="s">
        <v>37000</v>
      </c>
      <c r="E6224" s="10" t="s">
        <v>22732</v>
      </c>
      <c r="F6224" s="15"/>
      <c r="G6224" s="15"/>
      <c r="H6224" s="15"/>
      <c r="I6224" s="15"/>
    </row>
    <row r="6225" ht="24" customHeight="1" spans="1:9">
      <c r="A6225" s="8" t="s">
        <v>37001</v>
      </c>
      <c r="B6225" s="22" t="s">
        <v>12076</v>
      </c>
      <c r="C6225" s="12" t="s">
        <v>171</v>
      </c>
      <c r="D6225" s="8" t="s">
        <v>37002</v>
      </c>
      <c r="E6225" s="10" t="s">
        <v>22732</v>
      </c>
      <c r="F6225" s="15"/>
      <c r="G6225" s="15"/>
      <c r="H6225" s="15"/>
      <c r="I6225" s="15"/>
    </row>
    <row r="6226" ht="24" customHeight="1" spans="1:9">
      <c r="A6226" s="8" t="s">
        <v>37003</v>
      </c>
      <c r="B6226" s="22" t="s">
        <v>12077</v>
      </c>
      <c r="C6226" s="12" t="s">
        <v>171</v>
      </c>
      <c r="D6226" s="8" t="s">
        <v>37004</v>
      </c>
      <c r="E6226" s="10" t="s">
        <v>22732</v>
      </c>
      <c r="F6226" s="15"/>
      <c r="G6226" s="15"/>
      <c r="H6226" s="15"/>
      <c r="I6226" s="15"/>
    </row>
    <row r="6227" ht="24" customHeight="1" spans="1:9">
      <c r="A6227" s="8" t="s">
        <v>37005</v>
      </c>
      <c r="B6227" s="22" t="s">
        <v>12078</v>
      </c>
      <c r="C6227" s="12" t="s">
        <v>171</v>
      </c>
      <c r="D6227" s="8" t="s">
        <v>37006</v>
      </c>
      <c r="E6227" s="10" t="s">
        <v>22732</v>
      </c>
      <c r="F6227" s="15"/>
      <c r="G6227" s="15"/>
      <c r="H6227" s="15"/>
      <c r="I6227" s="15"/>
    </row>
    <row r="6228" ht="24" customHeight="1" spans="1:9">
      <c r="A6228" s="8" t="s">
        <v>37007</v>
      </c>
      <c r="B6228" s="22" t="s">
        <v>12079</v>
      </c>
      <c r="C6228" s="12" t="s">
        <v>171</v>
      </c>
      <c r="D6228" s="8" t="s">
        <v>37008</v>
      </c>
      <c r="E6228" s="10" t="s">
        <v>22732</v>
      </c>
      <c r="F6228" s="15"/>
      <c r="G6228" s="15"/>
      <c r="H6228" s="15"/>
      <c r="I6228" s="15"/>
    </row>
    <row r="6229" ht="24" customHeight="1" spans="1:9">
      <c r="A6229" s="8" t="s">
        <v>37009</v>
      </c>
      <c r="B6229" s="22" t="s">
        <v>12080</v>
      </c>
      <c r="C6229" s="12" t="s">
        <v>171</v>
      </c>
      <c r="D6229" s="8" t="s">
        <v>37010</v>
      </c>
      <c r="E6229" s="10" t="s">
        <v>22732</v>
      </c>
      <c r="F6229" s="15"/>
      <c r="G6229" s="15"/>
      <c r="H6229" s="15"/>
      <c r="I6229" s="15"/>
    </row>
    <row r="6230" ht="24" customHeight="1" spans="1:9">
      <c r="A6230" s="12" t="s">
        <v>37011</v>
      </c>
      <c r="B6230" s="22" t="s">
        <v>12081</v>
      </c>
      <c r="C6230" s="12" t="s">
        <v>171</v>
      </c>
      <c r="D6230" s="8" t="s">
        <v>37012</v>
      </c>
      <c r="E6230" s="10" t="s">
        <v>22732</v>
      </c>
      <c r="F6230" s="15"/>
      <c r="G6230" s="15"/>
      <c r="H6230" s="15"/>
      <c r="I6230" s="15"/>
    </row>
    <row r="6231" ht="24" customHeight="1" spans="1:9">
      <c r="A6231" s="8" t="s">
        <v>37013</v>
      </c>
      <c r="B6231" s="22" t="s">
        <v>12082</v>
      </c>
      <c r="C6231" s="12" t="s">
        <v>171</v>
      </c>
      <c r="D6231" s="8" t="s">
        <v>37014</v>
      </c>
      <c r="E6231" s="10" t="s">
        <v>22732</v>
      </c>
      <c r="F6231" s="15"/>
      <c r="G6231" s="15"/>
      <c r="H6231" s="15"/>
      <c r="I6231" s="15"/>
    </row>
    <row r="6232" ht="24" customHeight="1" spans="1:9">
      <c r="A6232" s="8" t="s">
        <v>37015</v>
      </c>
      <c r="B6232" s="22" t="s">
        <v>12083</v>
      </c>
      <c r="C6232" s="12" t="s">
        <v>171</v>
      </c>
      <c r="D6232" s="8" t="s">
        <v>37016</v>
      </c>
      <c r="E6232" s="10" t="s">
        <v>22732</v>
      </c>
      <c r="F6232" s="15"/>
      <c r="G6232" s="15"/>
      <c r="H6232" s="15"/>
      <c r="I6232" s="15"/>
    </row>
    <row r="6233" ht="24" customHeight="1" spans="1:9">
      <c r="A6233" s="8" t="s">
        <v>37017</v>
      </c>
      <c r="B6233" s="22" t="s">
        <v>12084</v>
      </c>
      <c r="C6233" s="12" t="s">
        <v>171</v>
      </c>
      <c r="D6233" s="8" t="s">
        <v>37018</v>
      </c>
      <c r="E6233" s="10" t="s">
        <v>22732</v>
      </c>
      <c r="F6233" s="15"/>
      <c r="G6233" s="15"/>
      <c r="H6233" s="15"/>
      <c r="I6233" s="15"/>
    </row>
    <row r="6234" ht="24" customHeight="1" spans="1:9">
      <c r="A6234" s="8" t="s">
        <v>37019</v>
      </c>
      <c r="B6234" s="22" t="s">
        <v>12085</v>
      </c>
      <c r="C6234" s="12" t="s">
        <v>171</v>
      </c>
      <c r="D6234" s="8" t="s">
        <v>37020</v>
      </c>
      <c r="E6234" s="10" t="s">
        <v>22732</v>
      </c>
      <c r="F6234" s="15"/>
      <c r="G6234" s="15"/>
      <c r="H6234" s="15"/>
      <c r="I6234" s="15"/>
    </row>
    <row r="6235" ht="24" customHeight="1" spans="1:9">
      <c r="A6235" s="8" t="s">
        <v>37021</v>
      </c>
      <c r="B6235" s="22" t="s">
        <v>12086</v>
      </c>
      <c r="C6235" s="12" t="s">
        <v>171</v>
      </c>
      <c r="D6235" s="8" t="s">
        <v>37022</v>
      </c>
      <c r="E6235" s="10" t="s">
        <v>22732</v>
      </c>
      <c r="F6235" s="15"/>
      <c r="G6235" s="15"/>
      <c r="H6235" s="15"/>
      <c r="I6235" s="15"/>
    </row>
    <row r="6236" ht="24" customHeight="1" spans="1:9">
      <c r="A6236" s="8" t="s">
        <v>37023</v>
      </c>
      <c r="B6236" s="22" t="s">
        <v>12087</v>
      </c>
      <c r="C6236" s="12" t="s">
        <v>171</v>
      </c>
      <c r="D6236" s="8" t="s">
        <v>37024</v>
      </c>
      <c r="E6236" s="10" t="s">
        <v>22732</v>
      </c>
      <c r="F6236" s="15"/>
      <c r="G6236" s="15"/>
      <c r="H6236" s="15"/>
      <c r="I6236" s="15"/>
    </row>
    <row r="6237" ht="24" customHeight="1" spans="1:9">
      <c r="A6237" s="8" t="s">
        <v>37025</v>
      </c>
      <c r="B6237" s="22" t="s">
        <v>12088</v>
      </c>
      <c r="C6237" s="12" t="s">
        <v>171</v>
      </c>
      <c r="D6237" s="8" t="s">
        <v>37026</v>
      </c>
      <c r="E6237" s="10" t="s">
        <v>22732</v>
      </c>
      <c r="F6237" s="15"/>
      <c r="G6237" s="15"/>
      <c r="H6237" s="15"/>
      <c r="I6237" s="15"/>
    </row>
    <row r="6238" ht="24" customHeight="1" spans="1:9">
      <c r="A6238" s="8" t="s">
        <v>37027</v>
      </c>
      <c r="B6238" s="22" t="s">
        <v>12089</v>
      </c>
      <c r="C6238" s="12" t="s">
        <v>171</v>
      </c>
      <c r="D6238" s="8" t="s">
        <v>37028</v>
      </c>
      <c r="E6238" s="10" t="s">
        <v>22732</v>
      </c>
      <c r="F6238" s="15"/>
      <c r="G6238" s="15"/>
      <c r="H6238" s="15"/>
      <c r="I6238" s="15"/>
    </row>
    <row r="6239" ht="24" customHeight="1" spans="1:9">
      <c r="A6239" s="8" t="s">
        <v>37029</v>
      </c>
      <c r="B6239" s="22" t="s">
        <v>12090</v>
      </c>
      <c r="C6239" s="12" t="s">
        <v>171</v>
      </c>
      <c r="D6239" s="8" t="s">
        <v>37030</v>
      </c>
      <c r="E6239" s="10" t="s">
        <v>22732</v>
      </c>
      <c r="F6239" s="15"/>
      <c r="G6239" s="15"/>
      <c r="H6239" s="15"/>
      <c r="I6239" s="15"/>
    </row>
    <row r="6240" ht="24" customHeight="1" spans="1:9">
      <c r="A6240" s="8" t="s">
        <v>37031</v>
      </c>
      <c r="B6240" s="22" t="s">
        <v>12091</v>
      </c>
      <c r="C6240" s="12" t="s">
        <v>171</v>
      </c>
      <c r="D6240" s="8" t="s">
        <v>37032</v>
      </c>
      <c r="E6240" s="10" t="s">
        <v>22732</v>
      </c>
      <c r="F6240" s="15"/>
      <c r="G6240" s="15"/>
      <c r="H6240" s="15"/>
      <c r="I6240" s="15"/>
    </row>
    <row r="6241" ht="24" customHeight="1" spans="1:9">
      <c r="A6241" s="8" t="s">
        <v>37033</v>
      </c>
      <c r="B6241" s="22" t="s">
        <v>12092</v>
      </c>
      <c r="C6241" s="12" t="s">
        <v>171</v>
      </c>
      <c r="D6241" s="8" t="s">
        <v>37034</v>
      </c>
      <c r="E6241" s="10" t="s">
        <v>22732</v>
      </c>
      <c r="F6241" s="15"/>
      <c r="G6241" s="15"/>
      <c r="H6241" s="15"/>
      <c r="I6241" s="15"/>
    </row>
    <row r="6242" ht="24" customHeight="1" spans="1:9">
      <c r="A6242" s="8" t="s">
        <v>37035</v>
      </c>
      <c r="B6242" s="22" t="s">
        <v>12093</v>
      </c>
      <c r="C6242" s="12" t="s">
        <v>171</v>
      </c>
      <c r="D6242" s="8" t="s">
        <v>37036</v>
      </c>
      <c r="E6242" s="10" t="s">
        <v>22732</v>
      </c>
      <c r="F6242" s="15"/>
      <c r="G6242" s="15"/>
      <c r="H6242" s="15"/>
      <c r="I6242" s="15"/>
    </row>
    <row r="6243" ht="24" customHeight="1" spans="1:9">
      <c r="A6243" s="8" t="s">
        <v>37037</v>
      </c>
      <c r="B6243" s="22" t="s">
        <v>12094</v>
      </c>
      <c r="C6243" s="12" t="s">
        <v>171</v>
      </c>
      <c r="D6243" s="8" t="s">
        <v>37038</v>
      </c>
      <c r="E6243" s="10" t="s">
        <v>22732</v>
      </c>
      <c r="F6243" s="15"/>
      <c r="G6243" s="15"/>
      <c r="H6243" s="15"/>
      <c r="I6243" s="15"/>
    </row>
    <row r="6244" ht="24" customHeight="1" spans="1:9">
      <c r="A6244" s="8" t="s">
        <v>37039</v>
      </c>
      <c r="B6244" s="22" t="s">
        <v>12095</v>
      </c>
      <c r="C6244" s="12" t="s">
        <v>171</v>
      </c>
      <c r="D6244" s="8" t="s">
        <v>37040</v>
      </c>
      <c r="E6244" s="10" t="s">
        <v>22732</v>
      </c>
      <c r="F6244" s="15"/>
      <c r="G6244" s="15"/>
      <c r="H6244" s="15"/>
      <c r="I6244" s="15"/>
    </row>
    <row r="6245" ht="24" customHeight="1" spans="1:9">
      <c r="A6245" s="8" t="s">
        <v>37041</v>
      </c>
      <c r="B6245" s="22" t="s">
        <v>12096</v>
      </c>
      <c r="C6245" s="12" t="s">
        <v>171</v>
      </c>
      <c r="D6245" s="8" t="s">
        <v>37042</v>
      </c>
      <c r="E6245" s="10" t="s">
        <v>22732</v>
      </c>
      <c r="F6245" s="15"/>
      <c r="G6245" s="15"/>
      <c r="H6245" s="15"/>
      <c r="I6245" s="15"/>
    </row>
    <row r="6246" ht="24" customHeight="1" spans="1:9">
      <c r="A6246" s="8" t="s">
        <v>37043</v>
      </c>
      <c r="B6246" s="22" t="s">
        <v>12097</v>
      </c>
      <c r="C6246" s="12" t="s">
        <v>171</v>
      </c>
      <c r="D6246" s="8" t="s">
        <v>37044</v>
      </c>
      <c r="E6246" s="10" t="s">
        <v>22732</v>
      </c>
      <c r="F6246" s="15"/>
      <c r="G6246" s="15"/>
      <c r="H6246" s="15"/>
      <c r="I6246" s="15"/>
    </row>
    <row r="6247" ht="24" customHeight="1" spans="1:9">
      <c r="A6247" s="8" t="s">
        <v>37045</v>
      </c>
      <c r="B6247" s="22" t="s">
        <v>12098</v>
      </c>
      <c r="C6247" s="12" t="s">
        <v>171</v>
      </c>
      <c r="D6247" s="8" t="s">
        <v>37046</v>
      </c>
      <c r="E6247" s="10" t="s">
        <v>22732</v>
      </c>
      <c r="F6247" s="15"/>
      <c r="G6247" s="15"/>
      <c r="H6247" s="15"/>
      <c r="I6247" s="15"/>
    </row>
    <row r="6248" ht="24" customHeight="1" spans="1:9">
      <c r="A6248" s="8" t="s">
        <v>37047</v>
      </c>
      <c r="B6248" s="22" t="s">
        <v>12099</v>
      </c>
      <c r="C6248" s="12" t="s">
        <v>171</v>
      </c>
      <c r="D6248" s="8" t="s">
        <v>37048</v>
      </c>
      <c r="E6248" s="10" t="s">
        <v>22732</v>
      </c>
      <c r="F6248" s="15"/>
      <c r="G6248" s="15"/>
      <c r="H6248" s="15"/>
      <c r="I6248" s="15"/>
    </row>
    <row r="6249" ht="24" customHeight="1" spans="1:9">
      <c r="A6249" s="8" t="s">
        <v>37049</v>
      </c>
      <c r="B6249" s="22" t="s">
        <v>12100</v>
      </c>
      <c r="C6249" s="12" t="s">
        <v>171</v>
      </c>
      <c r="D6249" s="8" t="s">
        <v>37050</v>
      </c>
      <c r="E6249" s="10" t="s">
        <v>22732</v>
      </c>
      <c r="F6249" s="15"/>
      <c r="G6249" s="15"/>
      <c r="H6249" s="15"/>
      <c r="I6249" s="15"/>
    </row>
    <row r="6250" ht="24" customHeight="1" spans="1:9">
      <c r="A6250" s="8" t="s">
        <v>37051</v>
      </c>
      <c r="B6250" s="22" t="s">
        <v>12101</v>
      </c>
      <c r="C6250" s="12" t="s">
        <v>171</v>
      </c>
      <c r="D6250" s="8" t="s">
        <v>37052</v>
      </c>
      <c r="E6250" s="10" t="s">
        <v>22732</v>
      </c>
      <c r="F6250" s="15"/>
      <c r="G6250" s="15"/>
      <c r="H6250" s="15"/>
      <c r="I6250" s="15"/>
    </row>
    <row r="6251" ht="24" customHeight="1" spans="1:9">
      <c r="A6251" s="8" t="s">
        <v>37053</v>
      </c>
      <c r="B6251" s="22" t="s">
        <v>12102</v>
      </c>
      <c r="C6251" s="12" t="s">
        <v>171</v>
      </c>
      <c r="D6251" s="8" t="s">
        <v>37054</v>
      </c>
      <c r="E6251" s="10" t="s">
        <v>22732</v>
      </c>
      <c r="F6251" s="15"/>
      <c r="G6251" s="15"/>
      <c r="H6251" s="15"/>
      <c r="I6251" s="15"/>
    </row>
    <row r="6252" ht="24" customHeight="1" spans="1:9">
      <c r="A6252" s="8" t="s">
        <v>37055</v>
      </c>
      <c r="B6252" s="22" t="s">
        <v>12103</v>
      </c>
      <c r="C6252" s="12" t="s">
        <v>171</v>
      </c>
      <c r="D6252" s="8" t="s">
        <v>37056</v>
      </c>
      <c r="E6252" s="10" t="s">
        <v>22732</v>
      </c>
      <c r="F6252" s="15"/>
      <c r="G6252" s="15"/>
      <c r="H6252" s="15"/>
      <c r="I6252" s="15"/>
    </row>
    <row r="6253" ht="24" customHeight="1" spans="1:9">
      <c r="A6253" s="8" t="s">
        <v>37057</v>
      </c>
      <c r="B6253" s="22" t="s">
        <v>12104</v>
      </c>
      <c r="C6253" s="12" t="s">
        <v>171</v>
      </c>
      <c r="D6253" s="8" t="s">
        <v>37058</v>
      </c>
      <c r="E6253" s="10" t="s">
        <v>22732</v>
      </c>
      <c r="F6253" s="15"/>
      <c r="G6253" s="15"/>
      <c r="H6253" s="15"/>
      <c r="I6253" s="15"/>
    </row>
    <row r="6254" ht="24" customHeight="1" spans="1:9">
      <c r="A6254" s="8" t="s">
        <v>37059</v>
      </c>
      <c r="B6254" s="22" t="s">
        <v>12105</v>
      </c>
      <c r="C6254" s="12" t="s">
        <v>171</v>
      </c>
      <c r="D6254" s="8" t="s">
        <v>37060</v>
      </c>
      <c r="E6254" s="10" t="s">
        <v>22732</v>
      </c>
      <c r="F6254" s="15"/>
      <c r="G6254" s="15"/>
      <c r="H6254" s="15"/>
      <c r="I6254" s="15"/>
    </row>
    <row r="6255" ht="36" customHeight="1" spans="1:9">
      <c r="A6255" s="8" t="s">
        <v>37061</v>
      </c>
      <c r="B6255" s="22" t="s">
        <v>12106</v>
      </c>
      <c r="C6255" s="12" t="s">
        <v>171</v>
      </c>
      <c r="D6255" s="8" t="s">
        <v>37062</v>
      </c>
      <c r="E6255" s="10" t="s">
        <v>22732</v>
      </c>
      <c r="F6255" s="15"/>
      <c r="G6255" s="15"/>
      <c r="H6255" s="15"/>
      <c r="I6255" s="15"/>
    </row>
    <row r="6256" ht="36" customHeight="1" spans="1:9">
      <c r="A6256" s="8" t="s">
        <v>37063</v>
      </c>
      <c r="B6256" s="22" t="s">
        <v>12107</v>
      </c>
      <c r="C6256" s="12" t="s">
        <v>171</v>
      </c>
      <c r="D6256" s="8" t="s">
        <v>37064</v>
      </c>
      <c r="E6256" s="10" t="s">
        <v>22732</v>
      </c>
      <c r="F6256" s="15"/>
      <c r="G6256" s="15"/>
      <c r="H6256" s="15"/>
      <c r="I6256" s="15"/>
    </row>
    <row r="6257" ht="36" customHeight="1" spans="1:9">
      <c r="A6257" s="8" t="s">
        <v>37065</v>
      </c>
      <c r="B6257" s="22" t="s">
        <v>12108</v>
      </c>
      <c r="C6257" s="12" t="s">
        <v>171</v>
      </c>
      <c r="D6257" s="8" t="s">
        <v>37066</v>
      </c>
      <c r="E6257" s="10" t="s">
        <v>22732</v>
      </c>
      <c r="F6257" s="15"/>
      <c r="G6257" s="15"/>
      <c r="H6257" s="15"/>
      <c r="I6257" s="15"/>
    </row>
    <row r="6258" ht="36" customHeight="1" spans="1:9">
      <c r="A6258" s="8" t="s">
        <v>37067</v>
      </c>
      <c r="B6258" s="22" t="s">
        <v>12109</v>
      </c>
      <c r="C6258" s="12" t="s">
        <v>171</v>
      </c>
      <c r="D6258" s="8" t="s">
        <v>37068</v>
      </c>
      <c r="E6258" s="10" t="s">
        <v>22732</v>
      </c>
      <c r="F6258" s="15"/>
      <c r="G6258" s="15"/>
      <c r="H6258" s="15"/>
      <c r="I6258" s="15"/>
    </row>
    <row r="6259" ht="24" customHeight="1" spans="1:9">
      <c r="A6259" s="8" t="s">
        <v>37069</v>
      </c>
      <c r="B6259" s="22" t="s">
        <v>12110</v>
      </c>
      <c r="C6259" s="12" t="s">
        <v>171</v>
      </c>
      <c r="D6259" s="8" t="s">
        <v>37070</v>
      </c>
      <c r="E6259" s="10" t="s">
        <v>22732</v>
      </c>
      <c r="F6259" s="15"/>
      <c r="G6259" s="15"/>
      <c r="H6259" s="15"/>
      <c r="I6259" s="15"/>
    </row>
    <row r="6260" ht="24" customHeight="1" spans="1:9">
      <c r="A6260" s="12" t="s">
        <v>37071</v>
      </c>
      <c r="B6260" s="22" t="s">
        <v>12111</v>
      </c>
      <c r="C6260" s="12" t="s">
        <v>171</v>
      </c>
      <c r="D6260" s="8" t="s">
        <v>37072</v>
      </c>
      <c r="E6260" s="10" t="s">
        <v>22732</v>
      </c>
      <c r="F6260" s="15"/>
      <c r="G6260" s="15"/>
      <c r="H6260" s="15"/>
      <c r="I6260" s="15"/>
    </row>
    <row r="6261" ht="24" customHeight="1" spans="1:9">
      <c r="A6261" s="12" t="s">
        <v>37073</v>
      </c>
      <c r="B6261" s="22" t="s">
        <v>12112</v>
      </c>
      <c r="C6261" s="12" t="s">
        <v>171</v>
      </c>
      <c r="D6261" s="8" t="s">
        <v>37074</v>
      </c>
      <c r="E6261" s="10" t="s">
        <v>22732</v>
      </c>
      <c r="F6261" s="15"/>
      <c r="G6261" s="15"/>
      <c r="H6261" s="15"/>
      <c r="I6261" s="15"/>
    </row>
    <row r="6262" ht="24" customHeight="1" spans="1:9">
      <c r="A6262" s="12" t="s">
        <v>37075</v>
      </c>
      <c r="B6262" s="22" t="s">
        <v>12113</v>
      </c>
      <c r="C6262" s="12" t="s">
        <v>171</v>
      </c>
      <c r="D6262" s="8" t="s">
        <v>37076</v>
      </c>
      <c r="E6262" s="10" t="s">
        <v>22732</v>
      </c>
      <c r="F6262" s="15"/>
      <c r="G6262" s="15"/>
      <c r="H6262" s="15"/>
      <c r="I6262" s="15"/>
    </row>
    <row r="6263" ht="24" customHeight="1" spans="1:9">
      <c r="A6263" s="12" t="s">
        <v>37077</v>
      </c>
      <c r="B6263" s="22" t="s">
        <v>12114</v>
      </c>
      <c r="C6263" s="12" t="s">
        <v>171</v>
      </c>
      <c r="D6263" s="8" t="s">
        <v>37078</v>
      </c>
      <c r="E6263" s="10" t="s">
        <v>22732</v>
      </c>
      <c r="F6263" s="15"/>
      <c r="G6263" s="15"/>
      <c r="H6263" s="15"/>
      <c r="I6263" s="15"/>
    </row>
    <row r="6264" ht="24" customHeight="1" spans="1:9">
      <c r="A6264" s="12" t="s">
        <v>37079</v>
      </c>
      <c r="B6264" s="22" t="s">
        <v>12115</v>
      </c>
      <c r="C6264" s="12" t="s">
        <v>171</v>
      </c>
      <c r="D6264" s="8" t="s">
        <v>37080</v>
      </c>
      <c r="E6264" s="10" t="s">
        <v>22732</v>
      </c>
      <c r="F6264" s="15"/>
      <c r="G6264" s="15"/>
      <c r="H6264" s="15"/>
      <c r="I6264" s="15"/>
    </row>
    <row r="6265" ht="24" customHeight="1" spans="1:9">
      <c r="A6265" s="12" t="s">
        <v>37081</v>
      </c>
      <c r="B6265" s="22" t="s">
        <v>12116</v>
      </c>
      <c r="C6265" s="12" t="s">
        <v>171</v>
      </c>
      <c r="D6265" s="8" t="s">
        <v>37082</v>
      </c>
      <c r="E6265" s="10" t="s">
        <v>22732</v>
      </c>
      <c r="F6265" s="15"/>
      <c r="G6265" s="15"/>
      <c r="H6265" s="15"/>
      <c r="I6265" s="15"/>
    </row>
    <row r="6266" ht="24" customHeight="1" spans="1:9">
      <c r="A6266" s="12" t="s">
        <v>37083</v>
      </c>
      <c r="B6266" s="22" t="s">
        <v>12117</v>
      </c>
      <c r="C6266" s="12" t="s">
        <v>171</v>
      </c>
      <c r="D6266" s="8" t="s">
        <v>37084</v>
      </c>
      <c r="E6266" s="10" t="s">
        <v>22732</v>
      </c>
      <c r="F6266" s="15"/>
      <c r="G6266" s="15"/>
      <c r="H6266" s="15"/>
      <c r="I6266" s="15"/>
    </row>
    <row r="6267" ht="24" customHeight="1" spans="1:9">
      <c r="A6267" s="12" t="s">
        <v>37085</v>
      </c>
      <c r="B6267" s="22" t="s">
        <v>12118</v>
      </c>
      <c r="C6267" s="12" t="s">
        <v>171</v>
      </c>
      <c r="D6267" s="8" t="s">
        <v>37086</v>
      </c>
      <c r="E6267" s="10" t="s">
        <v>22732</v>
      </c>
      <c r="F6267" s="15"/>
      <c r="G6267" s="15"/>
      <c r="H6267" s="15"/>
      <c r="I6267" s="15"/>
    </row>
    <row r="6268" ht="24" customHeight="1" spans="1:9">
      <c r="A6268" s="8" t="s">
        <v>37087</v>
      </c>
      <c r="B6268" s="22" t="s">
        <v>12119</v>
      </c>
      <c r="C6268" s="12" t="s">
        <v>171</v>
      </c>
      <c r="D6268" s="8" t="s">
        <v>37088</v>
      </c>
      <c r="E6268" s="10" t="s">
        <v>22732</v>
      </c>
      <c r="F6268" s="15"/>
      <c r="G6268" s="15"/>
      <c r="H6268" s="15"/>
      <c r="I6268" s="15"/>
    </row>
    <row r="6269" ht="24" customHeight="1" spans="1:9">
      <c r="A6269" s="12" t="s">
        <v>37089</v>
      </c>
      <c r="B6269" s="22" t="s">
        <v>12120</v>
      </c>
      <c r="C6269" s="12" t="s">
        <v>171</v>
      </c>
      <c r="D6269" s="8" t="s">
        <v>37090</v>
      </c>
      <c r="E6269" s="10" t="s">
        <v>22732</v>
      </c>
      <c r="F6269" s="15"/>
      <c r="G6269" s="15"/>
      <c r="H6269" s="15"/>
      <c r="I6269" s="15"/>
    </row>
    <row r="6270" ht="24" customHeight="1" spans="1:9">
      <c r="A6270" s="12" t="s">
        <v>37091</v>
      </c>
      <c r="B6270" s="22" t="s">
        <v>12121</v>
      </c>
      <c r="C6270" s="12" t="s">
        <v>171</v>
      </c>
      <c r="D6270" s="8" t="s">
        <v>37092</v>
      </c>
      <c r="E6270" s="10" t="s">
        <v>22732</v>
      </c>
      <c r="F6270" s="15"/>
      <c r="G6270" s="15"/>
      <c r="H6270" s="15"/>
      <c r="I6270" s="15"/>
    </row>
    <row r="6271" ht="24" customHeight="1" spans="1:9">
      <c r="A6271" s="12" t="s">
        <v>37093</v>
      </c>
      <c r="B6271" s="22" t="s">
        <v>12122</v>
      </c>
      <c r="C6271" s="12" t="s">
        <v>171</v>
      </c>
      <c r="D6271" s="8" t="s">
        <v>37094</v>
      </c>
      <c r="E6271" s="10" t="s">
        <v>22732</v>
      </c>
      <c r="F6271" s="15"/>
      <c r="G6271" s="15"/>
      <c r="H6271" s="15"/>
      <c r="I6271" s="15"/>
    </row>
    <row r="6272" ht="24" customHeight="1" spans="1:9">
      <c r="A6272" s="8" t="s">
        <v>37095</v>
      </c>
      <c r="B6272" s="22" t="s">
        <v>12123</v>
      </c>
      <c r="C6272" s="12" t="s">
        <v>171</v>
      </c>
      <c r="D6272" s="8" t="s">
        <v>37096</v>
      </c>
      <c r="E6272" s="10" t="s">
        <v>22732</v>
      </c>
      <c r="F6272" s="15"/>
      <c r="G6272" s="15"/>
      <c r="H6272" s="15"/>
      <c r="I6272" s="15"/>
    </row>
    <row r="6273" ht="24" customHeight="1" spans="1:9">
      <c r="A6273" s="8" t="s">
        <v>37097</v>
      </c>
      <c r="B6273" s="22" t="s">
        <v>12124</v>
      </c>
      <c r="C6273" s="12" t="s">
        <v>171</v>
      </c>
      <c r="D6273" s="8" t="s">
        <v>37098</v>
      </c>
      <c r="E6273" s="10" t="s">
        <v>22732</v>
      </c>
      <c r="F6273" s="15"/>
      <c r="G6273" s="15"/>
      <c r="H6273" s="15"/>
      <c r="I6273" s="15"/>
    </row>
    <row r="6274" ht="24" customHeight="1" spans="1:9">
      <c r="A6274" s="8" t="s">
        <v>37099</v>
      </c>
      <c r="B6274" s="22" t="s">
        <v>12125</v>
      </c>
      <c r="C6274" s="12" t="s">
        <v>171</v>
      </c>
      <c r="D6274" s="8" t="s">
        <v>37100</v>
      </c>
      <c r="E6274" s="10" t="s">
        <v>22732</v>
      </c>
      <c r="F6274" s="15"/>
      <c r="G6274" s="15"/>
      <c r="H6274" s="15"/>
      <c r="I6274" s="15"/>
    </row>
    <row r="6275" ht="24" customHeight="1" spans="1:9">
      <c r="A6275" s="8" t="s">
        <v>37101</v>
      </c>
      <c r="B6275" s="22" t="s">
        <v>12126</v>
      </c>
      <c r="C6275" s="12" t="s">
        <v>171</v>
      </c>
      <c r="D6275" s="8" t="s">
        <v>37102</v>
      </c>
      <c r="E6275" s="10" t="s">
        <v>22732</v>
      </c>
      <c r="F6275" s="15"/>
      <c r="G6275" s="15"/>
      <c r="H6275" s="15"/>
      <c r="I6275" s="15"/>
    </row>
    <row r="6276" ht="24" customHeight="1" spans="1:9">
      <c r="A6276" s="8" t="s">
        <v>37103</v>
      </c>
      <c r="B6276" s="22" t="s">
        <v>12127</v>
      </c>
      <c r="C6276" s="12" t="s">
        <v>171</v>
      </c>
      <c r="D6276" s="8" t="s">
        <v>37104</v>
      </c>
      <c r="E6276" s="10" t="s">
        <v>22732</v>
      </c>
      <c r="F6276" s="15"/>
      <c r="G6276" s="15"/>
      <c r="H6276" s="15"/>
      <c r="I6276" s="15"/>
    </row>
    <row r="6277" ht="24" customHeight="1" spans="1:9">
      <c r="A6277" s="8" t="s">
        <v>37105</v>
      </c>
      <c r="B6277" s="22" t="s">
        <v>12128</v>
      </c>
      <c r="C6277" s="12" t="s">
        <v>171</v>
      </c>
      <c r="D6277" s="8" t="s">
        <v>37106</v>
      </c>
      <c r="E6277" s="10" t="s">
        <v>22732</v>
      </c>
      <c r="F6277" s="15"/>
      <c r="G6277" s="15"/>
      <c r="H6277" s="15"/>
      <c r="I6277" s="15"/>
    </row>
    <row r="6278" ht="24" customHeight="1" spans="1:9">
      <c r="A6278" s="8" t="s">
        <v>37107</v>
      </c>
      <c r="B6278" s="22" t="s">
        <v>12129</v>
      </c>
      <c r="C6278" s="12" t="s">
        <v>171</v>
      </c>
      <c r="D6278" s="8" t="s">
        <v>37108</v>
      </c>
      <c r="E6278" s="10" t="s">
        <v>22732</v>
      </c>
      <c r="F6278" s="15"/>
      <c r="G6278" s="15"/>
      <c r="H6278" s="15"/>
      <c r="I6278" s="15"/>
    </row>
    <row r="6279" ht="24" customHeight="1" spans="1:9">
      <c r="A6279" s="8" t="s">
        <v>37109</v>
      </c>
      <c r="B6279" s="22" t="s">
        <v>12130</v>
      </c>
      <c r="C6279" s="12" t="s">
        <v>171</v>
      </c>
      <c r="D6279" s="8" t="s">
        <v>37110</v>
      </c>
      <c r="E6279" s="10" t="s">
        <v>22732</v>
      </c>
      <c r="F6279" s="15"/>
      <c r="G6279" s="15"/>
      <c r="H6279" s="15"/>
      <c r="I6279" s="15"/>
    </row>
    <row r="6280" ht="24" customHeight="1" spans="1:9">
      <c r="A6280" s="8" t="s">
        <v>37111</v>
      </c>
      <c r="B6280" s="22" t="s">
        <v>12131</v>
      </c>
      <c r="C6280" s="12" t="s">
        <v>171</v>
      </c>
      <c r="D6280" s="8" t="s">
        <v>37112</v>
      </c>
      <c r="E6280" s="10" t="s">
        <v>22732</v>
      </c>
      <c r="F6280" s="15"/>
      <c r="G6280" s="15"/>
      <c r="H6280" s="15"/>
      <c r="I6280" s="15"/>
    </row>
    <row r="6281" ht="24" customHeight="1" spans="1:9">
      <c r="A6281" s="8" t="s">
        <v>37113</v>
      </c>
      <c r="B6281" s="22" t="s">
        <v>12132</v>
      </c>
      <c r="C6281" s="12" t="s">
        <v>171</v>
      </c>
      <c r="D6281" s="8" t="s">
        <v>37114</v>
      </c>
      <c r="E6281" s="10" t="s">
        <v>22732</v>
      </c>
      <c r="F6281" s="15"/>
      <c r="G6281" s="15"/>
      <c r="H6281" s="15"/>
      <c r="I6281" s="15"/>
    </row>
    <row r="6282" ht="24" customHeight="1" spans="1:9">
      <c r="A6282" s="8" t="s">
        <v>37115</v>
      </c>
      <c r="B6282" s="22" t="s">
        <v>12133</v>
      </c>
      <c r="C6282" s="12" t="s">
        <v>171</v>
      </c>
      <c r="D6282" s="8" t="s">
        <v>37116</v>
      </c>
      <c r="E6282" s="10" t="s">
        <v>22732</v>
      </c>
      <c r="F6282" s="15"/>
      <c r="G6282" s="15"/>
      <c r="H6282" s="15"/>
      <c r="I6282" s="15"/>
    </row>
    <row r="6283" ht="24" customHeight="1" spans="1:9">
      <c r="A6283" s="8" t="s">
        <v>37117</v>
      </c>
      <c r="B6283" s="22" t="s">
        <v>12134</v>
      </c>
      <c r="C6283" s="12" t="s">
        <v>171</v>
      </c>
      <c r="D6283" s="8" t="s">
        <v>37118</v>
      </c>
      <c r="E6283" s="10" t="s">
        <v>22732</v>
      </c>
      <c r="F6283" s="15"/>
      <c r="G6283" s="15"/>
      <c r="H6283" s="15"/>
      <c r="I6283" s="15"/>
    </row>
    <row r="6284" ht="24" customHeight="1" spans="1:9">
      <c r="A6284" s="8" t="s">
        <v>37119</v>
      </c>
      <c r="B6284" s="22" t="s">
        <v>12135</v>
      </c>
      <c r="C6284" s="12" t="s">
        <v>171</v>
      </c>
      <c r="D6284" s="8" t="s">
        <v>37120</v>
      </c>
      <c r="E6284" s="10" t="s">
        <v>22732</v>
      </c>
      <c r="F6284" s="15"/>
      <c r="G6284" s="15"/>
      <c r="H6284" s="15"/>
      <c r="I6284" s="15"/>
    </row>
    <row r="6285" ht="24" customHeight="1" spans="1:9">
      <c r="A6285" s="8" t="s">
        <v>37121</v>
      </c>
      <c r="B6285" s="22" t="s">
        <v>12136</v>
      </c>
      <c r="C6285" s="12" t="s">
        <v>171</v>
      </c>
      <c r="D6285" s="8" t="s">
        <v>37122</v>
      </c>
      <c r="E6285" s="10" t="s">
        <v>22732</v>
      </c>
      <c r="F6285" s="15"/>
      <c r="G6285" s="15"/>
      <c r="H6285" s="15"/>
      <c r="I6285" s="15"/>
    </row>
    <row r="6286" ht="24" customHeight="1" spans="1:9">
      <c r="A6286" s="8" t="s">
        <v>37123</v>
      </c>
      <c r="B6286" s="22" t="s">
        <v>12137</v>
      </c>
      <c r="C6286" s="12" t="s">
        <v>171</v>
      </c>
      <c r="D6286" s="8" t="s">
        <v>37124</v>
      </c>
      <c r="E6286" s="10" t="s">
        <v>22732</v>
      </c>
      <c r="F6286" s="15"/>
      <c r="G6286" s="15"/>
      <c r="H6286" s="15"/>
      <c r="I6286" s="15"/>
    </row>
    <row r="6287" ht="24" customHeight="1" spans="1:9">
      <c r="A6287" s="8" t="s">
        <v>37125</v>
      </c>
      <c r="B6287" s="22" t="s">
        <v>12138</v>
      </c>
      <c r="C6287" s="12" t="s">
        <v>171</v>
      </c>
      <c r="D6287" s="8" t="s">
        <v>37126</v>
      </c>
      <c r="E6287" s="10" t="s">
        <v>22732</v>
      </c>
      <c r="F6287" s="15"/>
      <c r="G6287" s="15"/>
      <c r="H6287" s="15"/>
      <c r="I6287" s="15"/>
    </row>
    <row r="6288" ht="24" customHeight="1" spans="1:9">
      <c r="A6288" s="8" t="s">
        <v>37127</v>
      </c>
      <c r="B6288" s="22" t="s">
        <v>12139</v>
      </c>
      <c r="C6288" s="12" t="s">
        <v>171</v>
      </c>
      <c r="D6288" s="8" t="s">
        <v>37128</v>
      </c>
      <c r="E6288" s="10" t="s">
        <v>22732</v>
      </c>
      <c r="F6288" s="15"/>
      <c r="G6288" s="15"/>
      <c r="H6288" s="15"/>
      <c r="I6288" s="15"/>
    </row>
    <row r="6289" ht="24" customHeight="1" spans="1:9">
      <c r="A6289" s="8" t="s">
        <v>37129</v>
      </c>
      <c r="B6289" s="22" t="s">
        <v>12140</v>
      </c>
      <c r="C6289" s="12" t="s">
        <v>171</v>
      </c>
      <c r="D6289" s="8" t="s">
        <v>37130</v>
      </c>
      <c r="E6289" s="10" t="s">
        <v>22732</v>
      </c>
      <c r="F6289" s="15"/>
      <c r="G6289" s="15"/>
      <c r="H6289" s="15"/>
      <c r="I6289" s="15"/>
    </row>
    <row r="6290" ht="24" customHeight="1" spans="1:9">
      <c r="A6290" s="8" t="s">
        <v>37131</v>
      </c>
      <c r="B6290" s="22" t="s">
        <v>12141</v>
      </c>
      <c r="C6290" s="12" t="s">
        <v>171</v>
      </c>
      <c r="D6290" s="8" t="s">
        <v>37132</v>
      </c>
      <c r="E6290" s="10" t="s">
        <v>22732</v>
      </c>
      <c r="F6290" s="15"/>
      <c r="G6290" s="15"/>
      <c r="H6290" s="15"/>
      <c r="I6290" s="15"/>
    </row>
    <row r="6291" ht="24" customHeight="1" spans="1:9">
      <c r="A6291" s="8" t="s">
        <v>37133</v>
      </c>
      <c r="B6291" s="22" t="s">
        <v>12142</v>
      </c>
      <c r="C6291" s="12" t="s">
        <v>171</v>
      </c>
      <c r="D6291" s="8" t="s">
        <v>37134</v>
      </c>
      <c r="E6291" s="10" t="s">
        <v>22732</v>
      </c>
      <c r="F6291" s="15"/>
      <c r="G6291" s="15"/>
      <c r="H6291" s="15"/>
      <c r="I6291" s="15"/>
    </row>
    <row r="6292" ht="24" customHeight="1" spans="1:9">
      <c r="A6292" s="8" t="s">
        <v>37135</v>
      </c>
      <c r="B6292" s="22" t="s">
        <v>12143</v>
      </c>
      <c r="C6292" s="12" t="s">
        <v>171</v>
      </c>
      <c r="D6292" s="8" t="s">
        <v>37136</v>
      </c>
      <c r="E6292" s="10" t="s">
        <v>22732</v>
      </c>
      <c r="F6292" s="15"/>
      <c r="G6292" s="15"/>
      <c r="H6292" s="15"/>
      <c r="I6292" s="15"/>
    </row>
    <row r="6293" ht="24" customHeight="1" spans="1:9">
      <c r="A6293" s="8" t="s">
        <v>37137</v>
      </c>
      <c r="B6293" s="22" t="s">
        <v>12144</v>
      </c>
      <c r="C6293" s="12" t="s">
        <v>171</v>
      </c>
      <c r="D6293" s="8" t="s">
        <v>37138</v>
      </c>
      <c r="E6293" s="10" t="s">
        <v>22732</v>
      </c>
      <c r="F6293" s="15"/>
      <c r="G6293" s="15"/>
      <c r="H6293" s="15"/>
      <c r="I6293" s="15"/>
    </row>
    <row r="6294" ht="24" customHeight="1" spans="1:9">
      <c r="A6294" s="8" t="s">
        <v>37139</v>
      </c>
      <c r="B6294" s="22" t="s">
        <v>12145</v>
      </c>
      <c r="C6294" s="12" t="s">
        <v>171</v>
      </c>
      <c r="D6294" s="8" t="s">
        <v>37140</v>
      </c>
      <c r="E6294" s="10" t="s">
        <v>22732</v>
      </c>
      <c r="F6294" s="15"/>
      <c r="G6294" s="15"/>
      <c r="H6294" s="15"/>
      <c r="I6294" s="15"/>
    </row>
    <row r="6295" ht="24" customHeight="1" spans="1:9">
      <c r="A6295" s="8" t="s">
        <v>37141</v>
      </c>
      <c r="B6295" s="22" t="s">
        <v>12146</v>
      </c>
      <c r="C6295" s="12" t="s">
        <v>171</v>
      </c>
      <c r="D6295" s="8" t="s">
        <v>37142</v>
      </c>
      <c r="E6295" s="10" t="s">
        <v>22732</v>
      </c>
      <c r="F6295" s="15"/>
      <c r="G6295" s="15"/>
      <c r="H6295" s="15"/>
      <c r="I6295" s="15"/>
    </row>
    <row r="6296" ht="24" customHeight="1" spans="1:9">
      <c r="A6296" s="8" t="s">
        <v>37143</v>
      </c>
      <c r="B6296" s="22" t="s">
        <v>12147</v>
      </c>
      <c r="C6296" s="12" t="s">
        <v>171</v>
      </c>
      <c r="D6296" s="8" t="s">
        <v>37144</v>
      </c>
      <c r="E6296" s="10" t="s">
        <v>22732</v>
      </c>
      <c r="F6296" s="15"/>
      <c r="G6296" s="15"/>
      <c r="H6296" s="15"/>
      <c r="I6296" s="15"/>
    </row>
    <row r="6297" ht="24" customHeight="1" spans="1:9">
      <c r="A6297" s="8" t="s">
        <v>37145</v>
      </c>
      <c r="B6297" s="22" t="s">
        <v>12148</v>
      </c>
      <c r="C6297" s="12" t="s">
        <v>171</v>
      </c>
      <c r="D6297" s="8" t="s">
        <v>37146</v>
      </c>
      <c r="E6297" s="10" t="s">
        <v>22732</v>
      </c>
      <c r="F6297" s="15"/>
      <c r="G6297" s="15"/>
      <c r="H6297" s="15"/>
      <c r="I6297" s="15"/>
    </row>
    <row r="6298" ht="24" customHeight="1" spans="1:9">
      <c r="A6298" s="8" t="s">
        <v>37147</v>
      </c>
      <c r="B6298" s="22" t="s">
        <v>12149</v>
      </c>
      <c r="C6298" s="12" t="s">
        <v>171</v>
      </c>
      <c r="D6298" s="8" t="s">
        <v>37148</v>
      </c>
      <c r="E6298" s="10" t="s">
        <v>22732</v>
      </c>
      <c r="F6298" s="15"/>
      <c r="G6298" s="15"/>
      <c r="H6298" s="15"/>
      <c r="I6298" s="15"/>
    </row>
    <row r="6299" ht="24" customHeight="1" spans="1:9">
      <c r="A6299" s="8" t="s">
        <v>37149</v>
      </c>
      <c r="B6299" s="22" t="s">
        <v>12150</v>
      </c>
      <c r="C6299" s="12" t="s">
        <v>171</v>
      </c>
      <c r="D6299" s="8" t="s">
        <v>37150</v>
      </c>
      <c r="E6299" s="10" t="s">
        <v>22732</v>
      </c>
      <c r="F6299" s="15"/>
      <c r="G6299" s="15"/>
      <c r="H6299" s="15"/>
      <c r="I6299" s="15"/>
    </row>
    <row r="6300" ht="24" customHeight="1" spans="1:9">
      <c r="A6300" s="8" t="s">
        <v>37151</v>
      </c>
      <c r="B6300" s="22" t="s">
        <v>12151</v>
      </c>
      <c r="C6300" s="12" t="s">
        <v>171</v>
      </c>
      <c r="D6300" s="8" t="s">
        <v>37152</v>
      </c>
      <c r="E6300" s="10" t="s">
        <v>22732</v>
      </c>
      <c r="F6300" s="15"/>
      <c r="G6300" s="15"/>
      <c r="H6300" s="15"/>
      <c r="I6300" s="15"/>
    </row>
    <row r="6301" ht="24" customHeight="1" spans="1:9">
      <c r="A6301" s="8" t="s">
        <v>37153</v>
      </c>
      <c r="B6301" s="22" t="s">
        <v>12152</v>
      </c>
      <c r="C6301" s="12" t="s">
        <v>171</v>
      </c>
      <c r="D6301" s="8" t="s">
        <v>37154</v>
      </c>
      <c r="E6301" s="10" t="s">
        <v>22732</v>
      </c>
      <c r="F6301" s="15"/>
      <c r="G6301" s="15"/>
      <c r="H6301" s="15"/>
      <c r="I6301" s="15"/>
    </row>
    <row r="6302" ht="24" customHeight="1" spans="1:9">
      <c r="A6302" s="8" t="s">
        <v>37155</v>
      </c>
      <c r="B6302" s="22" t="s">
        <v>12153</v>
      </c>
      <c r="C6302" s="12" t="s">
        <v>171</v>
      </c>
      <c r="D6302" s="8" t="s">
        <v>37156</v>
      </c>
      <c r="E6302" s="10" t="s">
        <v>22732</v>
      </c>
      <c r="F6302" s="15"/>
      <c r="G6302" s="15"/>
      <c r="H6302" s="15"/>
      <c r="I6302" s="15"/>
    </row>
    <row r="6303" ht="24" customHeight="1" spans="1:9">
      <c r="A6303" s="8" t="s">
        <v>37157</v>
      </c>
      <c r="B6303" s="22" t="s">
        <v>12154</v>
      </c>
      <c r="C6303" s="12" t="s">
        <v>171</v>
      </c>
      <c r="D6303" s="8" t="s">
        <v>37158</v>
      </c>
      <c r="E6303" s="10" t="s">
        <v>22732</v>
      </c>
      <c r="F6303" s="15"/>
      <c r="G6303" s="15"/>
      <c r="H6303" s="15"/>
      <c r="I6303" s="15"/>
    </row>
    <row r="6304" ht="24" customHeight="1" spans="1:9">
      <c r="A6304" s="8" t="s">
        <v>37159</v>
      </c>
      <c r="B6304" s="22" t="s">
        <v>12155</v>
      </c>
      <c r="C6304" s="12" t="s">
        <v>171</v>
      </c>
      <c r="D6304" s="8" t="s">
        <v>37160</v>
      </c>
      <c r="E6304" s="10" t="s">
        <v>22732</v>
      </c>
      <c r="F6304" s="15"/>
      <c r="G6304" s="15"/>
      <c r="H6304" s="15"/>
      <c r="I6304" s="15"/>
    </row>
    <row r="6305" ht="24" customHeight="1" spans="1:9">
      <c r="A6305" s="8" t="s">
        <v>37161</v>
      </c>
      <c r="B6305" s="22" t="s">
        <v>12156</v>
      </c>
      <c r="C6305" s="12" t="s">
        <v>171</v>
      </c>
      <c r="D6305" s="8" t="s">
        <v>37162</v>
      </c>
      <c r="E6305" s="10" t="s">
        <v>22732</v>
      </c>
      <c r="F6305" s="15"/>
      <c r="G6305" s="15"/>
      <c r="H6305" s="15"/>
      <c r="I6305" s="15"/>
    </row>
    <row r="6306" ht="24" customHeight="1" spans="1:9">
      <c r="A6306" s="8" t="s">
        <v>37163</v>
      </c>
      <c r="B6306" s="22" t="s">
        <v>12157</v>
      </c>
      <c r="C6306" s="12" t="s">
        <v>171</v>
      </c>
      <c r="D6306" s="8" t="s">
        <v>37164</v>
      </c>
      <c r="E6306" s="10" t="s">
        <v>22732</v>
      </c>
      <c r="F6306" s="15"/>
      <c r="G6306" s="15"/>
      <c r="H6306" s="15"/>
      <c r="I6306" s="15"/>
    </row>
    <row r="6307" ht="24" customHeight="1" spans="1:9">
      <c r="A6307" s="8" t="s">
        <v>37165</v>
      </c>
      <c r="B6307" s="22" t="s">
        <v>12158</v>
      </c>
      <c r="C6307" s="12" t="s">
        <v>171</v>
      </c>
      <c r="D6307" s="8" t="s">
        <v>37166</v>
      </c>
      <c r="E6307" s="10" t="s">
        <v>22732</v>
      </c>
      <c r="F6307" s="15"/>
      <c r="G6307" s="15"/>
      <c r="H6307" s="15"/>
      <c r="I6307" s="15"/>
    </row>
    <row r="6308" ht="24" customHeight="1" spans="1:9">
      <c r="A6308" s="8" t="s">
        <v>37167</v>
      </c>
      <c r="B6308" s="22" t="s">
        <v>12159</v>
      </c>
      <c r="C6308" s="12" t="s">
        <v>171</v>
      </c>
      <c r="D6308" s="8" t="s">
        <v>37168</v>
      </c>
      <c r="E6308" s="10" t="s">
        <v>22732</v>
      </c>
      <c r="F6308" s="15"/>
      <c r="G6308" s="15"/>
      <c r="H6308" s="15"/>
      <c r="I6308" s="15"/>
    </row>
    <row r="6309" ht="24" customHeight="1" spans="1:9">
      <c r="A6309" s="8" t="s">
        <v>37169</v>
      </c>
      <c r="B6309" s="22" t="s">
        <v>12160</v>
      </c>
      <c r="C6309" s="12" t="s">
        <v>171</v>
      </c>
      <c r="D6309" s="8" t="s">
        <v>37170</v>
      </c>
      <c r="E6309" s="10" t="s">
        <v>22732</v>
      </c>
      <c r="F6309" s="15"/>
      <c r="G6309" s="15"/>
      <c r="H6309" s="15"/>
      <c r="I6309" s="15"/>
    </row>
    <row r="6310" ht="24" customHeight="1" spans="1:9">
      <c r="A6310" s="8" t="s">
        <v>37171</v>
      </c>
      <c r="B6310" s="22" t="s">
        <v>12161</v>
      </c>
      <c r="C6310" s="12" t="s">
        <v>171</v>
      </c>
      <c r="D6310" s="8" t="s">
        <v>37172</v>
      </c>
      <c r="E6310" s="10" t="s">
        <v>22732</v>
      </c>
      <c r="F6310" s="15"/>
      <c r="G6310" s="15"/>
      <c r="H6310" s="15"/>
      <c r="I6310" s="15"/>
    </row>
    <row r="6311" ht="24" customHeight="1" spans="1:9">
      <c r="A6311" s="8" t="s">
        <v>37173</v>
      </c>
      <c r="B6311" s="22" t="s">
        <v>12162</v>
      </c>
      <c r="C6311" s="12" t="s">
        <v>171</v>
      </c>
      <c r="D6311" s="8" t="s">
        <v>37174</v>
      </c>
      <c r="E6311" s="10" t="s">
        <v>22732</v>
      </c>
      <c r="F6311" s="15"/>
      <c r="G6311" s="15"/>
      <c r="H6311" s="15"/>
      <c r="I6311" s="15"/>
    </row>
    <row r="6312" ht="24" customHeight="1" spans="1:9">
      <c r="A6312" s="8" t="s">
        <v>37175</v>
      </c>
      <c r="B6312" s="22" t="s">
        <v>12163</v>
      </c>
      <c r="C6312" s="12" t="s">
        <v>171</v>
      </c>
      <c r="D6312" s="8" t="s">
        <v>37176</v>
      </c>
      <c r="E6312" s="10" t="s">
        <v>22732</v>
      </c>
      <c r="F6312" s="15"/>
      <c r="G6312" s="15"/>
      <c r="H6312" s="15"/>
      <c r="I6312" s="15"/>
    </row>
    <row r="6313" ht="24" customHeight="1" spans="1:9">
      <c r="A6313" s="8" t="s">
        <v>37177</v>
      </c>
      <c r="B6313" s="22" t="s">
        <v>12164</v>
      </c>
      <c r="C6313" s="12" t="s">
        <v>171</v>
      </c>
      <c r="D6313" s="8" t="s">
        <v>37178</v>
      </c>
      <c r="E6313" s="10" t="s">
        <v>22732</v>
      </c>
      <c r="F6313" s="15"/>
      <c r="G6313" s="15"/>
      <c r="H6313" s="15"/>
      <c r="I6313" s="15"/>
    </row>
    <row r="6314" ht="24" customHeight="1" spans="1:9">
      <c r="A6314" s="8" t="s">
        <v>37179</v>
      </c>
      <c r="B6314" s="22" t="s">
        <v>12165</v>
      </c>
      <c r="C6314" s="12" t="s">
        <v>171</v>
      </c>
      <c r="D6314" s="8" t="s">
        <v>37180</v>
      </c>
      <c r="E6314" s="10" t="s">
        <v>22732</v>
      </c>
      <c r="F6314" s="15"/>
      <c r="G6314" s="15"/>
      <c r="H6314" s="15"/>
      <c r="I6314" s="15"/>
    </row>
    <row r="6315" ht="24" customHeight="1" spans="1:9">
      <c r="A6315" s="8" t="s">
        <v>37181</v>
      </c>
      <c r="B6315" s="22" t="s">
        <v>12166</v>
      </c>
      <c r="C6315" s="12" t="s">
        <v>171</v>
      </c>
      <c r="D6315" s="8" t="s">
        <v>37182</v>
      </c>
      <c r="E6315" s="10" t="s">
        <v>22732</v>
      </c>
      <c r="F6315" s="15"/>
      <c r="G6315" s="15"/>
      <c r="H6315" s="15"/>
      <c r="I6315" s="15"/>
    </row>
    <row r="6316" ht="24" customHeight="1" spans="1:9">
      <c r="A6316" s="8" t="s">
        <v>37183</v>
      </c>
      <c r="B6316" s="22" t="s">
        <v>12167</v>
      </c>
      <c r="C6316" s="12" t="s">
        <v>171</v>
      </c>
      <c r="D6316" s="8" t="s">
        <v>37184</v>
      </c>
      <c r="E6316" s="10" t="s">
        <v>22732</v>
      </c>
      <c r="F6316" s="15"/>
      <c r="G6316" s="15"/>
      <c r="H6316" s="15"/>
      <c r="I6316" s="15"/>
    </row>
    <row r="6317" ht="24" customHeight="1" spans="1:9">
      <c r="A6317" s="8" t="s">
        <v>37185</v>
      </c>
      <c r="B6317" s="22" t="s">
        <v>12168</v>
      </c>
      <c r="C6317" s="12" t="s">
        <v>171</v>
      </c>
      <c r="D6317" s="8" t="s">
        <v>37186</v>
      </c>
      <c r="E6317" s="10" t="s">
        <v>22732</v>
      </c>
      <c r="F6317" s="15"/>
      <c r="G6317" s="15"/>
      <c r="H6317" s="15"/>
      <c r="I6317" s="15"/>
    </row>
    <row r="6318" ht="24" customHeight="1" spans="1:9">
      <c r="A6318" s="8" t="s">
        <v>37187</v>
      </c>
      <c r="B6318" s="22" t="s">
        <v>12169</v>
      </c>
      <c r="C6318" s="12" t="s">
        <v>171</v>
      </c>
      <c r="D6318" s="8" t="s">
        <v>37188</v>
      </c>
      <c r="E6318" s="10" t="s">
        <v>22732</v>
      </c>
      <c r="F6318" s="15"/>
      <c r="G6318" s="15"/>
      <c r="H6318" s="15"/>
      <c r="I6318" s="15"/>
    </row>
    <row r="6319" ht="24" customHeight="1" spans="1:9">
      <c r="A6319" s="8" t="s">
        <v>37189</v>
      </c>
      <c r="B6319" s="22" t="s">
        <v>12170</v>
      </c>
      <c r="C6319" s="12" t="s">
        <v>171</v>
      </c>
      <c r="D6319" s="8" t="s">
        <v>37190</v>
      </c>
      <c r="E6319" s="10" t="s">
        <v>22732</v>
      </c>
      <c r="F6319" s="15"/>
      <c r="G6319" s="15"/>
      <c r="H6319" s="15"/>
      <c r="I6319" s="15"/>
    </row>
    <row r="6320" ht="24" customHeight="1" spans="1:9">
      <c r="A6320" s="8" t="s">
        <v>37191</v>
      </c>
      <c r="B6320" s="22" t="s">
        <v>12171</v>
      </c>
      <c r="C6320" s="12" t="s">
        <v>171</v>
      </c>
      <c r="D6320" s="8" t="s">
        <v>37192</v>
      </c>
      <c r="E6320" s="10" t="s">
        <v>22732</v>
      </c>
      <c r="F6320" s="15"/>
      <c r="G6320" s="15"/>
      <c r="H6320" s="15"/>
      <c r="I6320" s="15"/>
    </row>
    <row r="6321" ht="24" customHeight="1" spans="1:9">
      <c r="A6321" s="8" t="s">
        <v>37193</v>
      </c>
      <c r="B6321" s="22" t="s">
        <v>12172</v>
      </c>
      <c r="C6321" s="12" t="s">
        <v>171</v>
      </c>
      <c r="D6321" s="8" t="s">
        <v>37194</v>
      </c>
      <c r="E6321" s="10" t="s">
        <v>22732</v>
      </c>
      <c r="F6321" s="15"/>
      <c r="G6321" s="15"/>
      <c r="H6321" s="15"/>
      <c r="I6321" s="15"/>
    </row>
    <row r="6322" ht="24" customHeight="1" spans="1:9">
      <c r="A6322" s="8" t="s">
        <v>37195</v>
      </c>
      <c r="B6322" s="22" t="s">
        <v>12173</v>
      </c>
      <c r="C6322" s="12" t="s">
        <v>171</v>
      </c>
      <c r="D6322" s="8" t="s">
        <v>37196</v>
      </c>
      <c r="E6322" s="10" t="s">
        <v>22732</v>
      </c>
      <c r="F6322" s="15"/>
      <c r="G6322" s="15"/>
      <c r="H6322" s="15"/>
      <c r="I6322" s="15"/>
    </row>
    <row r="6323" ht="24" customHeight="1" spans="1:9">
      <c r="A6323" s="8" t="s">
        <v>37197</v>
      </c>
      <c r="B6323" s="22" t="s">
        <v>12174</v>
      </c>
      <c r="C6323" s="12" t="s">
        <v>171</v>
      </c>
      <c r="D6323" s="8" t="s">
        <v>37198</v>
      </c>
      <c r="E6323" s="10" t="s">
        <v>22732</v>
      </c>
      <c r="F6323" s="15"/>
      <c r="G6323" s="15"/>
      <c r="H6323" s="15"/>
      <c r="I6323" s="15"/>
    </row>
    <row r="6324" ht="24" customHeight="1" spans="1:9">
      <c r="A6324" s="8" t="s">
        <v>37199</v>
      </c>
      <c r="B6324" s="22" t="s">
        <v>12175</v>
      </c>
      <c r="C6324" s="12" t="s">
        <v>171</v>
      </c>
      <c r="D6324" s="8" t="s">
        <v>37200</v>
      </c>
      <c r="E6324" s="10" t="s">
        <v>22732</v>
      </c>
      <c r="F6324" s="15"/>
      <c r="G6324" s="15"/>
      <c r="H6324" s="15"/>
      <c r="I6324" s="15"/>
    </row>
    <row r="6325" ht="24" customHeight="1" spans="1:9">
      <c r="A6325" s="8" t="s">
        <v>37201</v>
      </c>
      <c r="B6325" s="22" t="s">
        <v>12176</v>
      </c>
      <c r="C6325" s="12" t="s">
        <v>171</v>
      </c>
      <c r="D6325" s="8" t="s">
        <v>37202</v>
      </c>
      <c r="E6325" s="10" t="s">
        <v>22732</v>
      </c>
      <c r="F6325" s="15"/>
      <c r="G6325" s="15"/>
      <c r="H6325" s="15"/>
      <c r="I6325" s="15"/>
    </row>
    <row r="6326" ht="24" customHeight="1" spans="1:9">
      <c r="A6326" s="8" t="s">
        <v>37203</v>
      </c>
      <c r="B6326" s="22" t="s">
        <v>12177</v>
      </c>
      <c r="C6326" s="12" t="s">
        <v>171</v>
      </c>
      <c r="D6326" s="8" t="s">
        <v>37204</v>
      </c>
      <c r="E6326" s="10" t="s">
        <v>22732</v>
      </c>
      <c r="F6326" s="15"/>
      <c r="G6326" s="15"/>
      <c r="H6326" s="15"/>
      <c r="I6326" s="15"/>
    </row>
    <row r="6327" ht="24" customHeight="1" spans="1:9">
      <c r="A6327" s="8" t="s">
        <v>37205</v>
      </c>
      <c r="B6327" s="22" t="s">
        <v>12178</v>
      </c>
      <c r="C6327" s="12" t="s">
        <v>171</v>
      </c>
      <c r="D6327" s="8" t="s">
        <v>37206</v>
      </c>
      <c r="E6327" s="10" t="s">
        <v>22732</v>
      </c>
      <c r="F6327" s="15"/>
      <c r="G6327" s="15"/>
      <c r="H6327" s="15"/>
      <c r="I6327" s="15"/>
    </row>
    <row r="6328" ht="24" customHeight="1" spans="1:9">
      <c r="A6328" s="8" t="s">
        <v>37207</v>
      </c>
      <c r="B6328" s="22" t="s">
        <v>12179</v>
      </c>
      <c r="C6328" s="12" t="s">
        <v>171</v>
      </c>
      <c r="D6328" s="8" t="s">
        <v>37208</v>
      </c>
      <c r="E6328" s="10" t="s">
        <v>22732</v>
      </c>
      <c r="F6328" s="15"/>
      <c r="G6328" s="15"/>
      <c r="H6328" s="15"/>
      <c r="I6328" s="15"/>
    </row>
    <row r="6329" ht="24" customHeight="1" spans="1:9">
      <c r="A6329" s="8" t="s">
        <v>37209</v>
      </c>
      <c r="B6329" s="22" t="s">
        <v>12180</v>
      </c>
      <c r="C6329" s="12" t="s">
        <v>171</v>
      </c>
      <c r="D6329" s="8" t="s">
        <v>37210</v>
      </c>
      <c r="E6329" s="10" t="s">
        <v>22732</v>
      </c>
      <c r="F6329" s="15"/>
      <c r="G6329" s="15"/>
      <c r="H6329" s="15"/>
      <c r="I6329" s="15"/>
    </row>
    <row r="6330" ht="24" customHeight="1" spans="1:9">
      <c r="A6330" s="8" t="s">
        <v>37211</v>
      </c>
      <c r="B6330" s="22" t="s">
        <v>12181</v>
      </c>
      <c r="C6330" s="12" t="s">
        <v>171</v>
      </c>
      <c r="D6330" s="8" t="s">
        <v>37212</v>
      </c>
      <c r="E6330" s="10" t="s">
        <v>22732</v>
      </c>
      <c r="F6330" s="15"/>
      <c r="G6330" s="15"/>
      <c r="H6330" s="15"/>
      <c r="I6330" s="15"/>
    </row>
    <row r="6331" ht="24" customHeight="1" spans="1:9">
      <c r="A6331" s="8" t="s">
        <v>37213</v>
      </c>
      <c r="B6331" s="22" t="s">
        <v>12182</v>
      </c>
      <c r="C6331" s="12" t="s">
        <v>171</v>
      </c>
      <c r="D6331" s="8" t="s">
        <v>37214</v>
      </c>
      <c r="E6331" s="10" t="s">
        <v>22732</v>
      </c>
      <c r="F6331" s="15"/>
      <c r="G6331" s="15"/>
      <c r="H6331" s="15"/>
      <c r="I6331" s="15"/>
    </row>
    <row r="6332" ht="24" customHeight="1" spans="1:9">
      <c r="A6332" s="8" t="s">
        <v>37215</v>
      </c>
      <c r="B6332" s="22" t="s">
        <v>12183</v>
      </c>
      <c r="C6332" s="12" t="s">
        <v>171</v>
      </c>
      <c r="D6332" s="8" t="s">
        <v>37216</v>
      </c>
      <c r="E6332" s="10" t="s">
        <v>22732</v>
      </c>
      <c r="F6332" s="15"/>
      <c r="G6332" s="15"/>
      <c r="H6332" s="15"/>
      <c r="I6332" s="15"/>
    </row>
    <row r="6333" ht="24" customHeight="1" spans="1:9">
      <c r="A6333" s="8" t="s">
        <v>37217</v>
      </c>
      <c r="B6333" s="22" t="s">
        <v>12184</v>
      </c>
      <c r="C6333" s="12" t="s">
        <v>171</v>
      </c>
      <c r="D6333" s="8" t="s">
        <v>37218</v>
      </c>
      <c r="E6333" s="10" t="s">
        <v>22732</v>
      </c>
      <c r="F6333" s="15"/>
      <c r="G6333" s="15"/>
      <c r="H6333" s="15"/>
      <c r="I6333" s="15"/>
    </row>
    <row r="6334" ht="24" customHeight="1" spans="1:9">
      <c r="A6334" s="8" t="s">
        <v>37219</v>
      </c>
      <c r="B6334" s="22" t="s">
        <v>12185</v>
      </c>
      <c r="C6334" s="12" t="s">
        <v>171</v>
      </c>
      <c r="D6334" s="8" t="s">
        <v>37076</v>
      </c>
      <c r="E6334" s="10" t="s">
        <v>22732</v>
      </c>
      <c r="F6334" s="15"/>
      <c r="G6334" s="15"/>
      <c r="H6334" s="15"/>
      <c r="I6334" s="15"/>
    </row>
    <row r="6335" ht="24" customHeight="1" spans="1:9">
      <c r="A6335" s="8" t="s">
        <v>37220</v>
      </c>
      <c r="B6335" s="22" t="s">
        <v>12186</v>
      </c>
      <c r="C6335" s="12" t="s">
        <v>171</v>
      </c>
      <c r="D6335" s="8" t="s">
        <v>37221</v>
      </c>
      <c r="E6335" s="10" t="s">
        <v>22732</v>
      </c>
      <c r="F6335" s="15"/>
      <c r="G6335" s="15"/>
      <c r="H6335" s="15"/>
      <c r="I6335" s="15"/>
    </row>
    <row r="6336" ht="24" customHeight="1" spans="1:9">
      <c r="A6336" s="8" t="s">
        <v>37222</v>
      </c>
      <c r="B6336" s="22" t="s">
        <v>12187</v>
      </c>
      <c r="C6336" s="12" t="s">
        <v>171</v>
      </c>
      <c r="D6336" s="8" t="s">
        <v>37223</v>
      </c>
      <c r="E6336" s="10" t="s">
        <v>22732</v>
      </c>
      <c r="F6336" s="15"/>
      <c r="G6336" s="15"/>
      <c r="H6336" s="15"/>
      <c r="I6336" s="15"/>
    </row>
    <row r="6337" ht="24" customHeight="1" spans="1:9">
      <c r="A6337" s="8" t="s">
        <v>37224</v>
      </c>
      <c r="B6337" s="22" t="s">
        <v>12188</v>
      </c>
      <c r="C6337" s="12" t="s">
        <v>171</v>
      </c>
      <c r="D6337" s="8" t="s">
        <v>37225</v>
      </c>
      <c r="E6337" s="10" t="s">
        <v>22732</v>
      </c>
      <c r="F6337" s="15"/>
      <c r="G6337" s="15"/>
      <c r="H6337" s="15"/>
      <c r="I6337" s="15"/>
    </row>
    <row r="6338" ht="24" customHeight="1" spans="1:9">
      <c r="A6338" s="8" t="s">
        <v>37226</v>
      </c>
      <c r="B6338" s="22" t="s">
        <v>12189</v>
      </c>
      <c r="C6338" s="12" t="s">
        <v>171</v>
      </c>
      <c r="D6338" s="8" t="s">
        <v>37227</v>
      </c>
      <c r="E6338" s="10" t="s">
        <v>22732</v>
      </c>
      <c r="F6338" s="15"/>
      <c r="G6338" s="15"/>
      <c r="H6338" s="15"/>
      <c r="I6338" s="15"/>
    </row>
    <row r="6339" ht="24" customHeight="1" spans="1:9">
      <c r="A6339" s="8" t="s">
        <v>37228</v>
      </c>
      <c r="B6339" s="22" t="s">
        <v>12190</v>
      </c>
      <c r="C6339" s="12" t="s">
        <v>171</v>
      </c>
      <c r="D6339" s="8" t="s">
        <v>37229</v>
      </c>
      <c r="E6339" s="10" t="s">
        <v>22732</v>
      </c>
      <c r="F6339" s="15"/>
      <c r="G6339" s="15"/>
      <c r="H6339" s="15"/>
      <c r="I6339" s="15"/>
    </row>
    <row r="6340" ht="24" customHeight="1" spans="1:9">
      <c r="A6340" s="8" t="s">
        <v>37230</v>
      </c>
      <c r="B6340" s="22" t="s">
        <v>12191</v>
      </c>
      <c r="C6340" s="12" t="s">
        <v>171</v>
      </c>
      <c r="D6340" s="8" t="s">
        <v>37231</v>
      </c>
      <c r="E6340" s="10" t="s">
        <v>22732</v>
      </c>
      <c r="F6340" s="15"/>
      <c r="G6340" s="15"/>
      <c r="H6340" s="15"/>
      <c r="I6340" s="15"/>
    </row>
    <row r="6341" ht="24" customHeight="1" spans="1:9">
      <c r="A6341" s="8" t="s">
        <v>37232</v>
      </c>
      <c r="B6341" s="22" t="s">
        <v>12192</v>
      </c>
      <c r="C6341" s="12" t="s">
        <v>171</v>
      </c>
      <c r="D6341" s="8" t="s">
        <v>37233</v>
      </c>
      <c r="E6341" s="10" t="s">
        <v>22732</v>
      </c>
      <c r="F6341" s="15"/>
      <c r="G6341" s="15"/>
      <c r="H6341" s="15"/>
      <c r="I6341" s="15"/>
    </row>
    <row r="6342" ht="24" customHeight="1" spans="1:9">
      <c r="A6342" s="8" t="s">
        <v>37234</v>
      </c>
      <c r="B6342" s="22" t="s">
        <v>12193</v>
      </c>
      <c r="C6342" s="12" t="s">
        <v>171</v>
      </c>
      <c r="D6342" s="8" t="s">
        <v>37235</v>
      </c>
      <c r="E6342" s="10" t="s">
        <v>22732</v>
      </c>
      <c r="F6342" s="15"/>
      <c r="G6342" s="15"/>
      <c r="H6342" s="15"/>
      <c r="I6342" s="15"/>
    </row>
    <row r="6343" ht="24" customHeight="1" spans="1:9">
      <c r="A6343" s="8" t="s">
        <v>37236</v>
      </c>
      <c r="B6343" s="22" t="s">
        <v>12194</v>
      </c>
      <c r="C6343" s="12" t="s">
        <v>171</v>
      </c>
      <c r="D6343" s="8" t="s">
        <v>37237</v>
      </c>
      <c r="E6343" s="10" t="s">
        <v>22732</v>
      </c>
      <c r="F6343" s="15"/>
      <c r="G6343" s="15"/>
      <c r="H6343" s="15"/>
      <c r="I6343" s="15"/>
    </row>
    <row r="6344" ht="24" customHeight="1" spans="1:9">
      <c r="A6344" s="8" t="s">
        <v>37238</v>
      </c>
      <c r="B6344" s="22" t="s">
        <v>12195</v>
      </c>
      <c r="C6344" s="12" t="s">
        <v>171</v>
      </c>
      <c r="D6344" s="8" t="s">
        <v>37239</v>
      </c>
      <c r="E6344" s="10" t="s">
        <v>22732</v>
      </c>
      <c r="F6344" s="15"/>
      <c r="G6344" s="15"/>
      <c r="H6344" s="15"/>
      <c r="I6344" s="15"/>
    </row>
    <row r="6345" ht="24" customHeight="1" spans="1:9">
      <c r="A6345" s="8" t="s">
        <v>37240</v>
      </c>
      <c r="B6345" s="22" t="s">
        <v>12196</v>
      </c>
      <c r="C6345" s="12" t="s">
        <v>171</v>
      </c>
      <c r="D6345" s="8" t="s">
        <v>37241</v>
      </c>
      <c r="E6345" s="10" t="s">
        <v>22732</v>
      </c>
      <c r="F6345" s="15"/>
      <c r="G6345" s="15"/>
      <c r="H6345" s="15"/>
      <c r="I6345" s="15"/>
    </row>
    <row r="6346" ht="24" customHeight="1" spans="1:9">
      <c r="A6346" s="8" t="s">
        <v>37242</v>
      </c>
      <c r="B6346" s="22" t="s">
        <v>12197</v>
      </c>
      <c r="C6346" s="12" t="s">
        <v>171</v>
      </c>
      <c r="D6346" s="8" t="s">
        <v>37243</v>
      </c>
      <c r="E6346" s="10" t="s">
        <v>22732</v>
      </c>
      <c r="F6346" s="15"/>
      <c r="G6346" s="15"/>
      <c r="H6346" s="15"/>
      <c r="I6346" s="15"/>
    </row>
    <row r="6347" ht="24" customHeight="1" spans="1:9">
      <c r="A6347" s="8" t="s">
        <v>37244</v>
      </c>
      <c r="B6347" s="22" t="s">
        <v>12198</v>
      </c>
      <c r="C6347" s="12" t="s">
        <v>171</v>
      </c>
      <c r="D6347" s="8" t="s">
        <v>37245</v>
      </c>
      <c r="E6347" s="10" t="s">
        <v>22732</v>
      </c>
      <c r="F6347" s="15"/>
      <c r="G6347" s="15"/>
      <c r="H6347" s="15"/>
      <c r="I6347" s="15"/>
    </row>
    <row r="6348" ht="24" customHeight="1" spans="1:9">
      <c r="A6348" s="8" t="s">
        <v>37246</v>
      </c>
      <c r="B6348" s="22" t="s">
        <v>12199</v>
      </c>
      <c r="C6348" s="12" t="s">
        <v>171</v>
      </c>
      <c r="D6348" s="8" t="s">
        <v>37247</v>
      </c>
      <c r="E6348" s="10" t="s">
        <v>22732</v>
      </c>
      <c r="F6348" s="15"/>
      <c r="G6348" s="15"/>
      <c r="H6348" s="15"/>
      <c r="I6348" s="15"/>
    </row>
    <row r="6349" ht="24" customHeight="1" spans="1:9">
      <c r="A6349" s="8" t="s">
        <v>37248</v>
      </c>
      <c r="B6349" s="22" t="s">
        <v>12200</v>
      </c>
      <c r="C6349" s="12" t="s">
        <v>171</v>
      </c>
      <c r="D6349" s="8" t="s">
        <v>37249</v>
      </c>
      <c r="E6349" s="10" t="s">
        <v>22732</v>
      </c>
      <c r="F6349" s="15"/>
      <c r="G6349" s="15"/>
      <c r="H6349" s="15"/>
      <c r="I6349" s="15"/>
    </row>
    <row r="6350" ht="24" customHeight="1" spans="1:9">
      <c r="A6350" s="8" t="s">
        <v>37250</v>
      </c>
      <c r="B6350" s="22" t="s">
        <v>12201</v>
      </c>
      <c r="C6350" s="12" t="s">
        <v>171</v>
      </c>
      <c r="D6350" s="8" t="s">
        <v>37251</v>
      </c>
      <c r="E6350" s="10" t="s">
        <v>22732</v>
      </c>
      <c r="F6350" s="15"/>
      <c r="G6350" s="15"/>
      <c r="H6350" s="15"/>
      <c r="I6350" s="15"/>
    </row>
    <row r="6351" ht="24" customHeight="1" spans="1:9">
      <c r="A6351" s="8" t="s">
        <v>37252</v>
      </c>
      <c r="B6351" s="22" t="s">
        <v>12202</v>
      </c>
      <c r="C6351" s="12" t="s">
        <v>171</v>
      </c>
      <c r="D6351" s="8" t="s">
        <v>37253</v>
      </c>
      <c r="E6351" s="10" t="s">
        <v>22732</v>
      </c>
      <c r="F6351" s="15"/>
      <c r="G6351" s="15"/>
      <c r="H6351" s="15"/>
      <c r="I6351" s="15"/>
    </row>
    <row r="6352" ht="24" customHeight="1" spans="1:9">
      <c r="A6352" s="8" t="s">
        <v>37254</v>
      </c>
      <c r="B6352" s="22" t="s">
        <v>12203</v>
      </c>
      <c r="C6352" s="12" t="s">
        <v>171</v>
      </c>
      <c r="D6352" s="8" t="s">
        <v>37255</v>
      </c>
      <c r="E6352" s="10" t="s">
        <v>22732</v>
      </c>
      <c r="F6352" s="15"/>
      <c r="G6352" s="15"/>
      <c r="H6352" s="15"/>
      <c r="I6352" s="15"/>
    </row>
    <row r="6353" ht="24" customHeight="1" spans="1:9">
      <c r="A6353" s="8" t="s">
        <v>37256</v>
      </c>
      <c r="B6353" s="22" t="s">
        <v>12204</v>
      </c>
      <c r="C6353" s="12" t="s">
        <v>171</v>
      </c>
      <c r="D6353" s="8" t="s">
        <v>37257</v>
      </c>
      <c r="E6353" s="10" t="s">
        <v>22732</v>
      </c>
      <c r="F6353" s="15"/>
      <c r="G6353" s="15"/>
      <c r="H6353" s="15"/>
      <c r="I6353" s="15"/>
    </row>
    <row r="6354" ht="24" customHeight="1" spans="1:9">
      <c r="A6354" s="8" t="s">
        <v>37258</v>
      </c>
      <c r="B6354" s="22" t="s">
        <v>12205</v>
      </c>
      <c r="C6354" s="12" t="s">
        <v>171</v>
      </c>
      <c r="D6354" s="8" t="s">
        <v>37259</v>
      </c>
      <c r="E6354" s="10" t="s">
        <v>22732</v>
      </c>
      <c r="F6354" s="15"/>
      <c r="G6354" s="15"/>
      <c r="H6354" s="15"/>
      <c r="I6354" s="15"/>
    </row>
    <row r="6355" ht="24" customHeight="1" spans="1:9">
      <c r="A6355" s="8" t="s">
        <v>37260</v>
      </c>
      <c r="B6355" s="22" t="s">
        <v>12206</v>
      </c>
      <c r="C6355" s="12" t="s">
        <v>171</v>
      </c>
      <c r="D6355" s="8" t="s">
        <v>37261</v>
      </c>
      <c r="E6355" s="10" t="s">
        <v>22732</v>
      </c>
      <c r="F6355" s="15"/>
      <c r="G6355" s="15"/>
      <c r="H6355" s="15"/>
      <c r="I6355" s="15"/>
    </row>
    <row r="6356" ht="24" customHeight="1" spans="1:9">
      <c r="A6356" s="8" t="s">
        <v>37262</v>
      </c>
      <c r="B6356" s="22" t="s">
        <v>12207</v>
      </c>
      <c r="C6356" s="12" t="s">
        <v>171</v>
      </c>
      <c r="D6356" s="8" t="s">
        <v>37263</v>
      </c>
      <c r="E6356" s="10" t="s">
        <v>22732</v>
      </c>
      <c r="F6356" s="15"/>
      <c r="G6356" s="15"/>
      <c r="H6356" s="15"/>
      <c r="I6356" s="15"/>
    </row>
    <row r="6357" ht="24" customHeight="1" spans="1:9">
      <c r="A6357" s="8" t="s">
        <v>37264</v>
      </c>
      <c r="B6357" s="22" t="s">
        <v>12208</v>
      </c>
      <c r="C6357" s="12" t="s">
        <v>171</v>
      </c>
      <c r="D6357" s="8" t="s">
        <v>37265</v>
      </c>
      <c r="E6357" s="10" t="s">
        <v>22732</v>
      </c>
      <c r="F6357" s="15"/>
      <c r="G6357" s="15"/>
      <c r="H6357" s="15"/>
      <c r="I6357" s="15"/>
    </row>
    <row r="6358" ht="24" customHeight="1" spans="1:9">
      <c r="A6358" s="8" t="s">
        <v>37266</v>
      </c>
      <c r="B6358" s="22" t="s">
        <v>12209</v>
      </c>
      <c r="C6358" s="12" t="s">
        <v>171</v>
      </c>
      <c r="D6358" s="8" t="s">
        <v>37267</v>
      </c>
      <c r="E6358" s="10" t="s">
        <v>22732</v>
      </c>
      <c r="F6358" s="15"/>
      <c r="G6358" s="15"/>
      <c r="H6358" s="15"/>
      <c r="I6358" s="15"/>
    </row>
    <row r="6359" ht="24" customHeight="1" spans="1:9">
      <c r="A6359" s="8" t="s">
        <v>37268</v>
      </c>
      <c r="B6359" s="22" t="s">
        <v>12210</v>
      </c>
      <c r="C6359" s="12" t="s">
        <v>171</v>
      </c>
      <c r="D6359" s="8" t="s">
        <v>37269</v>
      </c>
      <c r="E6359" s="10" t="s">
        <v>22732</v>
      </c>
      <c r="F6359" s="15"/>
      <c r="G6359" s="15"/>
      <c r="H6359" s="15"/>
      <c r="I6359" s="15"/>
    </row>
    <row r="6360" ht="24" customHeight="1" spans="1:9">
      <c r="A6360" s="8" t="s">
        <v>37270</v>
      </c>
      <c r="B6360" s="22" t="s">
        <v>12211</v>
      </c>
      <c r="C6360" s="12" t="s">
        <v>171</v>
      </c>
      <c r="D6360" s="8" t="s">
        <v>37271</v>
      </c>
      <c r="E6360" s="10" t="s">
        <v>22732</v>
      </c>
      <c r="F6360" s="15"/>
      <c r="G6360" s="15"/>
      <c r="H6360" s="15"/>
      <c r="I6360" s="15"/>
    </row>
    <row r="6361" ht="24" customHeight="1" spans="1:9">
      <c r="A6361" s="8" t="s">
        <v>37272</v>
      </c>
      <c r="B6361" s="22" t="s">
        <v>12212</v>
      </c>
      <c r="C6361" s="12" t="s">
        <v>171</v>
      </c>
      <c r="D6361" s="8" t="s">
        <v>37273</v>
      </c>
      <c r="E6361" s="10" t="s">
        <v>22732</v>
      </c>
      <c r="F6361" s="15"/>
      <c r="G6361" s="15"/>
      <c r="H6361" s="15"/>
      <c r="I6361" s="15"/>
    </row>
    <row r="6362" ht="24" customHeight="1" spans="1:9">
      <c r="A6362" s="8" t="s">
        <v>37274</v>
      </c>
      <c r="B6362" s="22" t="s">
        <v>12213</v>
      </c>
      <c r="C6362" s="12" t="s">
        <v>171</v>
      </c>
      <c r="D6362" s="8" t="s">
        <v>37275</v>
      </c>
      <c r="E6362" s="10" t="s">
        <v>22732</v>
      </c>
      <c r="F6362" s="15"/>
      <c r="G6362" s="15"/>
      <c r="H6362" s="15"/>
      <c r="I6362" s="15"/>
    </row>
    <row r="6363" ht="24" customHeight="1" spans="1:9">
      <c r="A6363" s="8" t="s">
        <v>37276</v>
      </c>
      <c r="B6363" s="22" t="s">
        <v>12214</v>
      </c>
      <c r="C6363" s="12" t="s">
        <v>171</v>
      </c>
      <c r="D6363" s="8" t="s">
        <v>37277</v>
      </c>
      <c r="E6363" s="10" t="s">
        <v>22732</v>
      </c>
      <c r="F6363" s="15"/>
      <c r="G6363" s="15"/>
      <c r="H6363" s="15"/>
      <c r="I6363" s="15"/>
    </row>
    <row r="6364" ht="24" customHeight="1" spans="1:9">
      <c r="A6364" s="8" t="s">
        <v>37278</v>
      </c>
      <c r="B6364" s="22" t="s">
        <v>12215</v>
      </c>
      <c r="C6364" s="12" t="s">
        <v>171</v>
      </c>
      <c r="D6364" s="8" t="s">
        <v>37279</v>
      </c>
      <c r="E6364" s="10" t="s">
        <v>22732</v>
      </c>
      <c r="F6364" s="15"/>
      <c r="G6364" s="15"/>
      <c r="H6364" s="15"/>
      <c r="I6364" s="15"/>
    </row>
    <row r="6365" ht="24" customHeight="1" spans="1:9">
      <c r="A6365" s="8" t="s">
        <v>37280</v>
      </c>
      <c r="B6365" s="22" t="s">
        <v>12216</v>
      </c>
      <c r="C6365" s="12" t="s">
        <v>171</v>
      </c>
      <c r="D6365" s="8" t="s">
        <v>37281</v>
      </c>
      <c r="E6365" s="10" t="s">
        <v>22732</v>
      </c>
      <c r="F6365" s="15"/>
      <c r="G6365" s="15"/>
      <c r="H6365" s="15"/>
      <c r="I6365" s="15"/>
    </row>
    <row r="6366" ht="24" customHeight="1" spans="1:9">
      <c r="A6366" s="8" t="s">
        <v>37282</v>
      </c>
      <c r="B6366" s="22" t="s">
        <v>12217</v>
      </c>
      <c r="C6366" s="12" t="s">
        <v>171</v>
      </c>
      <c r="D6366" s="8" t="s">
        <v>37283</v>
      </c>
      <c r="E6366" s="10" t="s">
        <v>22732</v>
      </c>
      <c r="F6366" s="15"/>
      <c r="G6366" s="15"/>
      <c r="H6366" s="15"/>
      <c r="I6366" s="15"/>
    </row>
    <row r="6367" ht="24" customHeight="1" spans="1:9">
      <c r="A6367" s="8" t="s">
        <v>37284</v>
      </c>
      <c r="B6367" s="22" t="s">
        <v>12218</v>
      </c>
      <c r="C6367" s="12" t="s">
        <v>171</v>
      </c>
      <c r="D6367" s="8" t="s">
        <v>24613</v>
      </c>
      <c r="E6367" s="10" t="s">
        <v>22732</v>
      </c>
      <c r="F6367" s="15"/>
      <c r="G6367" s="15"/>
      <c r="H6367" s="15"/>
      <c r="I6367" s="15"/>
    </row>
    <row r="6368" ht="24" customHeight="1" spans="1:9">
      <c r="A6368" s="8" t="s">
        <v>37285</v>
      </c>
      <c r="B6368" s="22" t="s">
        <v>12219</v>
      </c>
      <c r="C6368" s="12" t="s">
        <v>171</v>
      </c>
      <c r="D6368" s="8" t="s">
        <v>31729</v>
      </c>
      <c r="E6368" s="10" t="s">
        <v>22732</v>
      </c>
      <c r="F6368" s="15"/>
      <c r="G6368" s="15"/>
      <c r="H6368" s="15"/>
      <c r="I6368" s="15"/>
    </row>
    <row r="6369" ht="24" customHeight="1" spans="1:9">
      <c r="A6369" s="8" t="s">
        <v>37286</v>
      </c>
      <c r="B6369" s="22" t="s">
        <v>12220</v>
      </c>
      <c r="C6369" s="12" t="s">
        <v>171</v>
      </c>
      <c r="D6369" s="8" t="s">
        <v>37287</v>
      </c>
      <c r="E6369" s="10" t="s">
        <v>22732</v>
      </c>
      <c r="F6369" s="15"/>
      <c r="G6369" s="15"/>
      <c r="H6369" s="15"/>
      <c r="I6369" s="15"/>
    </row>
    <row r="6370" ht="24" customHeight="1" spans="1:9">
      <c r="A6370" s="8" t="s">
        <v>37288</v>
      </c>
      <c r="B6370" s="22" t="s">
        <v>12221</v>
      </c>
      <c r="C6370" s="12" t="s">
        <v>12222</v>
      </c>
      <c r="D6370" s="8" t="s">
        <v>25117</v>
      </c>
      <c r="E6370" s="10" t="s">
        <v>22732</v>
      </c>
      <c r="F6370" s="15"/>
      <c r="G6370" s="15"/>
      <c r="H6370" s="15"/>
      <c r="I6370" s="15"/>
    </row>
    <row r="6371" ht="24" customHeight="1" spans="1:9">
      <c r="A6371" s="8" t="s">
        <v>37289</v>
      </c>
      <c r="B6371" s="22" t="s">
        <v>12223</v>
      </c>
      <c r="C6371" s="12" t="s">
        <v>12222</v>
      </c>
      <c r="D6371" s="8" t="s">
        <v>24470</v>
      </c>
      <c r="E6371" s="10" t="s">
        <v>22732</v>
      </c>
      <c r="F6371" s="15"/>
      <c r="G6371" s="15"/>
      <c r="H6371" s="15"/>
      <c r="I6371" s="15"/>
    </row>
    <row r="6372" ht="24" customHeight="1" spans="1:9">
      <c r="A6372" s="8" t="s">
        <v>37290</v>
      </c>
      <c r="B6372" s="22" t="s">
        <v>12224</v>
      </c>
      <c r="C6372" s="12" t="s">
        <v>12222</v>
      </c>
      <c r="D6372" s="8" t="s">
        <v>37291</v>
      </c>
      <c r="E6372" s="10" t="s">
        <v>22732</v>
      </c>
      <c r="F6372" s="15"/>
      <c r="G6372" s="15"/>
      <c r="H6372" s="15"/>
      <c r="I6372" s="15"/>
    </row>
    <row r="6373" ht="24" customHeight="1" spans="1:9">
      <c r="A6373" s="8" t="s">
        <v>37292</v>
      </c>
      <c r="B6373" s="22" t="s">
        <v>12225</v>
      </c>
      <c r="C6373" s="12" t="s">
        <v>12222</v>
      </c>
      <c r="D6373" s="8" t="s">
        <v>23947</v>
      </c>
      <c r="E6373" s="10" t="s">
        <v>22732</v>
      </c>
      <c r="F6373" s="15"/>
      <c r="G6373" s="15"/>
      <c r="H6373" s="15"/>
      <c r="I6373" s="15"/>
    </row>
    <row r="6374" ht="24" customHeight="1" spans="1:9">
      <c r="A6374" s="8" t="s">
        <v>37293</v>
      </c>
      <c r="B6374" s="22" t="s">
        <v>12226</v>
      </c>
      <c r="C6374" s="12" t="s">
        <v>12222</v>
      </c>
      <c r="D6374" s="8" t="s">
        <v>25110</v>
      </c>
      <c r="E6374" s="10" t="s">
        <v>22732</v>
      </c>
      <c r="F6374" s="15"/>
      <c r="G6374" s="15"/>
      <c r="H6374" s="15"/>
      <c r="I6374" s="15"/>
    </row>
    <row r="6375" ht="24" customHeight="1" spans="1:9">
      <c r="A6375" s="8" t="s">
        <v>37294</v>
      </c>
      <c r="B6375" s="22" t="s">
        <v>12227</v>
      </c>
      <c r="C6375" s="12" t="s">
        <v>12222</v>
      </c>
      <c r="D6375" s="8" t="s">
        <v>25078</v>
      </c>
      <c r="E6375" s="10" t="s">
        <v>22732</v>
      </c>
      <c r="F6375" s="15"/>
      <c r="G6375" s="15"/>
      <c r="H6375" s="15"/>
      <c r="I6375" s="15"/>
    </row>
    <row r="6376" ht="24" customHeight="1" spans="1:9">
      <c r="A6376" s="8" t="s">
        <v>37295</v>
      </c>
      <c r="B6376" s="22" t="s">
        <v>12228</v>
      </c>
      <c r="C6376" s="12" t="s">
        <v>12222</v>
      </c>
      <c r="D6376" s="8" t="s">
        <v>24108</v>
      </c>
      <c r="E6376" s="10" t="s">
        <v>22732</v>
      </c>
      <c r="F6376" s="15"/>
      <c r="G6376" s="15"/>
      <c r="H6376" s="15"/>
      <c r="I6376" s="15"/>
    </row>
    <row r="6377" ht="24" customHeight="1" spans="1:9">
      <c r="A6377" s="8" t="s">
        <v>37296</v>
      </c>
      <c r="B6377" s="22" t="s">
        <v>12229</v>
      </c>
      <c r="C6377" s="12" t="s">
        <v>12222</v>
      </c>
      <c r="D6377" s="8" t="s">
        <v>24779</v>
      </c>
      <c r="E6377" s="10" t="s">
        <v>22732</v>
      </c>
      <c r="F6377" s="15"/>
      <c r="G6377" s="15"/>
      <c r="H6377" s="15"/>
      <c r="I6377" s="15"/>
    </row>
    <row r="6378" ht="24" customHeight="1" spans="1:9">
      <c r="A6378" s="8" t="s">
        <v>37297</v>
      </c>
      <c r="B6378" s="22" t="s">
        <v>12230</v>
      </c>
      <c r="C6378" s="12" t="s">
        <v>12222</v>
      </c>
      <c r="D6378" s="8" t="s">
        <v>24459</v>
      </c>
      <c r="E6378" s="10" t="s">
        <v>22732</v>
      </c>
      <c r="F6378" s="15"/>
      <c r="G6378" s="15"/>
      <c r="H6378" s="15"/>
      <c r="I6378" s="15"/>
    </row>
    <row r="6379" ht="24" customHeight="1" spans="1:9">
      <c r="A6379" s="8" t="s">
        <v>37298</v>
      </c>
      <c r="B6379" s="22" t="s">
        <v>12231</v>
      </c>
      <c r="C6379" s="12" t="s">
        <v>12222</v>
      </c>
      <c r="D6379" s="8" t="s">
        <v>24133</v>
      </c>
      <c r="E6379" s="10" t="s">
        <v>22732</v>
      </c>
      <c r="F6379" s="15"/>
      <c r="G6379" s="15"/>
      <c r="H6379" s="15"/>
      <c r="I6379" s="15"/>
    </row>
    <row r="6380" ht="24" customHeight="1" spans="1:9">
      <c r="A6380" s="8" t="s">
        <v>37299</v>
      </c>
      <c r="B6380" s="22" t="s">
        <v>12232</v>
      </c>
      <c r="C6380" s="12" t="s">
        <v>439</v>
      </c>
      <c r="D6380" s="8" t="s">
        <v>37300</v>
      </c>
      <c r="E6380" s="10" t="s">
        <v>22732</v>
      </c>
      <c r="F6380" s="15"/>
      <c r="G6380" s="15"/>
      <c r="H6380" s="15"/>
      <c r="I6380" s="15"/>
    </row>
    <row r="6381" ht="24" customHeight="1" spans="1:9">
      <c r="A6381" s="8" t="s">
        <v>37301</v>
      </c>
      <c r="B6381" s="22" t="s">
        <v>12233</v>
      </c>
      <c r="C6381" s="12" t="s">
        <v>439</v>
      </c>
      <c r="D6381" s="8" t="s">
        <v>37302</v>
      </c>
      <c r="E6381" s="10" t="s">
        <v>22732</v>
      </c>
      <c r="F6381" s="15"/>
      <c r="G6381" s="15"/>
      <c r="H6381" s="15"/>
      <c r="I6381" s="15"/>
    </row>
    <row r="6382" ht="24" customHeight="1" spans="1:9">
      <c r="A6382" s="8" t="s">
        <v>37303</v>
      </c>
      <c r="B6382" s="22" t="s">
        <v>12234</v>
      </c>
      <c r="C6382" s="12" t="s">
        <v>439</v>
      </c>
      <c r="D6382" s="8" t="s">
        <v>37304</v>
      </c>
      <c r="E6382" s="10" t="s">
        <v>22732</v>
      </c>
      <c r="F6382" s="15"/>
      <c r="G6382" s="15"/>
      <c r="H6382" s="15"/>
      <c r="I6382" s="15"/>
    </row>
    <row r="6383" ht="24" customHeight="1" spans="1:9">
      <c r="A6383" s="8" t="s">
        <v>37305</v>
      </c>
      <c r="B6383" s="22" t="s">
        <v>12235</v>
      </c>
      <c r="C6383" s="12" t="s">
        <v>12236</v>
      </c>
      <c r="D6383" s="8" t="s">
        <v>32959</v>
      </c>
      <c r="E6383" s="10" t="s">
        <v>22732</v>
      </c>
      <c r="F6383" s="15"/>
      <c r="G6383" s="15"/>
      <c r="H6383" s="15"/>
      <c r="I6383" s="15"/>
    </row>
    <row r="6384" ht="24" customHeight="1" spans="1:9">
      <c r="A6384" s="8" t="s">
        <v>37306</v>
      </c>
      <c r="B6384" s="22" t="s">
        <v>12237</v>
      </c>
      <c r="C6384" s="12" t="s">
        <v>12236</v>
      </c>
      <c r="D6384" s="8" t="s">
        <v>37307</v>
      </c>
      <c r="E6384" s="10" t="s">
        <v>22732</v>
      </c>
      <c r="F6384" s="15"/>
      <c r="G6384" s="15"/>
      <c r="H6384" s="15"/>
      <c r="I6384" s="15"/>
    </row>
    <row r="6385" ht="24" customHeight="1" spans="1:9">
      <c r="A6385" s="8" t="s">
        <v>37308</v>
      </c>
      <c r="B6385" s="22" t="s">
        <v>12238</v>
      </c>
      <c r="C6385" s="12" t="s">
        <v>12236</v>
      </c>
      <c r="D6385" s="8" t="s">
        <v>27986</v>
      </c>
      <c r="E6385" s="10" t="s">
        <v>22732</v>
      </c>
      <c r="F6385" s="15"/>
      <c r="G6385" s="15"/>
      <c r="H6385" s="15"/>
      <c r="I6385" s="15"/>
    </row>
    <row r="6386" ht="24" customHeight="1" spans="1:9">
      <c r="A6386" s="8" t="s">
        <v>37309</v>
      </c>
      <c r="B6386" s="22" t="s">
        <v>12239</v>
      </c>
      <c r="C6386" s="12" t="s">
        <v>12236</v>
      </c>
      <c r="D6386" s="8" t="s">
        <v>37310</v>
      </c>
      <c r="E6386" s="10" t="s">
        <v>22732</v>
      </c>
      <c r="F6386" s="15"/>
      <c r="G6386" s="15"/>
      <c r="H6386" s="15"/>
      <c r="I6386" s="15"/>
    </row>
    <row r="6387" ht="24" customHeight="1" spans="1:9">
      <c r="A6387" s="8" t="s">
        <v>37311</v>
      </c>
      <c r="B6387" s="22" t="s">
        <v>12240</v>
      </c>
      <c r="C6387" s="12" t="s">
        <v>12236</v>
      </c>
      <c r="D6387" s="8" t="s">
        <v>24379</v>
      </c>
      <c r="E6387" s="10" t="s">
        <v>22732</v>
      </c>
      <c r="F6387" s="15"/>
      <c r="G6387" s="15"/>
      <c r="H6387" s="15"/>
      <c r="I6387" s="15"/>
    </row>
    <row r="6388" ht="24" customHeight="1" spans="1:9">
      <c r="A6388" s="8" t="s">
        <v>37312</v>
      </c>
      <c r="B6388" s="22" t="s">
        <v>12241</v>
      </c>
      <c r="C6388" s="12" t="s">
        <v>12236</v>
      </c>
      <c r="D6388" s="8" t="s">
        <v>37313</v>
      </c>
      <c r="E6388" s="10" t="s">
        <v>22732</v>
      </c>
      <c r="F6388" s="15"/>
      <c r="G6388" s="15"/>
      <c r="H6388" s="15"/>
      <c r="I6388" s="15"/>
    </row>
    <row r="6389" ht="24" customHeight="1" spans="1:9">
      <c r="A6389" s="8" t="s">
        <v>37314</v>
      </c>
      <c r="B6389" s="22" t="s">
        <v>12242</v>
      </c>
      <c r="C6389" s="12" t="s">
        <v>12236</v>
      </c>
      <c r="D6389" s="8" t="s">
        <v>37315</v>
      </c>
      <c r="E6389" s="10" t="s">
        <v>22732</v>
      </c>
      <c r="F6389" s="15"/>
      <c r="G6389" s="15"/>
      <c r="H6389" s="15"/>
      <c r="I6389" s="15"/>
    </row>
    <row r="6390" ht="24" customHeight="1" spans="1:9">
      <c r="A6390" s="8" t="s">
        <v>37316</v>
      </c>
      <c r="B6390" s="22" t="s">
        <v>12243</v>
      </c>
      <c r="C6390" s="12" t="s">
        <v>12236</v>
      </c>
      <c r="D6390" s="8" t="s">
        <v>37317</v>
      </c>
      <c r="E6390" s="10" t="s">
        <v>22732</v>
      </c>
      <c r="F6390" s="15"/>
      <c r="G6390" s="15"/>
      <c r="H6390" s="15"/>
      <c r="I6390" s="15"/>
    </row>
    <row r="6391" ht="24" customHeight="1" spans="1:9">
      <c r="A6391" s="8" t="s">
        <v>37318</v>
      </c>
      <c r="B6391" s="22" t="s">
        <v>12244</v>
      </c>
      <c r="C6391" s="12" t="s">
        <v>12236</v>
      </c>
      <c r="D6391" s="8" t="s">
        <v>24494</v>
      </c>
      <c r="E6391" s="10" t="s">
        <v>22732</v>
      </c>
      <c r="F6391" s="15"/>
      <c r="G6391" s="15"/>
      <c r="H6391" s="15"/>
      <c r="I6391" s="15"/>
    </row>
    <row r="6392" ht="24" customHeight="1" spans="1:9">
      <c r="A6392" s="8" t="s">
        <v>37319</v>
      </c>
      <c r="B6392" s="22" t="s">
        <v>12245</v>
      </c>
      <c r="C6392" s="12" t="s">
        <v>12236</v>
      </c>
      <c r="D6392" s="8" t="s">
        <v>37320</v>
      </c>
      <c r="E6392" s="10" t="s">
        <v>22732</v>
      </c>
      <c r="F6392" s="15"/>
      <c r="G6392" s="15"/>
      <c r="H6392" s="15"/>
      <c r="I6392" s="15"/>
    </row>
    <row r="6393" ht="24" customHeight="1" spans="1:9">
      <c r="A6393" s="8" t="s">
        <v>37321</v>
      </c>
      <c r="B6393" s="22" t="s">
        <v>12246</v>
      </c>
      <c r="C6393" s="12" t="s">
        <v>12236</v>
      </c>
      <c r="D6393" s="8" t="s">
        <v>24893</v>
      </c>
      <c r="E6393" s="10" t="s">
        <v>22732</v>
      </c>
      <c r="F6393" s="15"/>
      <c r="G6393" s="15"/>
      <c r="H6393" s="15"/>
      <c r="I6393" s="15"/>
    </row>
    <row r="6394" ht="24" customHeight="1" spans="1:9">
      <c r="A6394" s="8" t="s">
        <v>37322</v>
      </c>
      <c r="B6394" s="22" t="s">
        <v>12247</v>
      </c>
      <c r="C6394" s="12" t="s">
        <v>12236</v>
      </c>
      <c r="D6394" s="8" t="s">
        <v>24018</v>
      </c>
      <c r="E6394" s="10" t="s">
        <v>22732</v>
      </c>
      <c r="F6394" s="15"/>
      <c r="G6394" s="15"/>
      <c r="H6394" s="15"/>
      <c r="I6394" s="15"/>
    </row>
    <row r="6395" ht="24" customHeight="1" spans="1:9">
      <c r="A6395" s="8" t="s">
        <v>37323</v>
      </c>
      <c r="B6395" s="22" t="s">
        <v>12248</v>
      </c>
      <c r="C6395" s="12" t="s">
        <v>12249</v>
      </c>
      <c r="D6395" s="8" t="s">
        <v>24922</v>
      </c>
      <c r="E6395" s="10" t="s">
        <v>22732</v>
      </c>
      <c r="F6395" s="15"/>
      <c r="G6395" s="15"/>
      <c r="H6395" s="15"/>
      <c r="I6395" s="15"/>
    </row>
    <row r="6396" ht="24" customHeight="1" spans="1:9">
      <c r="A6396" s="8" t="s">
        <v>37324</v>
      </c>
      <c r="B6396" s="22" t="s">
        <v>12250</v>
      </c>
      <c r="C6396" s="12" t="s">
        <v>12249</v>
      </c>
      <c r="D6396" s="8" t="s">
        <v>37325</v>
      </c>
      <c r="E6396" s="10" t="s">
        <v>22732</v>
      </c>
      <c r="F6396" s="15"/>
      <c r="G6396" s="15"/>
      <c r="H6396" s="15"/>
      <c r="I6396" s="15"/>
    </row>
    <row r="6397" ht="24" customHeight="1" spans="1:9">
      <c r="A6397" s="8" t="s">
        <v>37326</v>
      </c>
      <c r="B6397" s="22" t="s">
        <v>12251</v>
      </c>
      <c r="C6397" s="12" t="s">
        <v>12249</v>
      </c>
      <c r="D6397" s="8" t="s">
        <v>34957</v>
      </c>
      <c r="E6397" s="10" t="s">
        <v>22732</v>
      </c>
      <c r="F6397" s="15"/>
      <c r="G6397" s="15"/>
      <c r="H6397" s="15"/>
      <c r="I6397" s="15"/>
    </row>
    <row r="6398" ht="24" customHeight="1" spans="1:9">
      <c r="A6398" s="8" t="s">
        <v>37327</v>
      </c>
      <c r="B6398" s="22" t="s">
        <v>12252</v>
      </c>
      <c r="C6398" s="12" t="s">
        <v>12249</v>
      </c>
      <c r="D6398" s="8" t="s">
        <v>24912</v>
      </c>
      <c r="E6398" s="10" t="s">
        <v>22732</v>
      </c>
      <c r="F6398" s="15"/>
      <c r="G6398" s="15"/>
      <c r="H6398" s="15"/>
      <c r="I6398" s="15"/>
    </row>
    <row r="6399" ht="24" customHeight="1" spans="1:9">
      <c r="A6399" s="8" t="s">
        <v>37328</v>
      </c>
      <c r="B6399" s="22" t="s">
        <v>12253</v>
      </c>
      <c r="C6399" s="12" t="s">
        <v>12249</v>
      </c>
      <c r="D6399" s="8" t="s">
        <v>37320</v>
      </c>
      <c r="E6399" s="10" t="s">
        <v>22732</v>
      </c>
      <c r="F6399" s="15"/>
      <c r="G6399" s="15"/>
      <c r="H6399" s="15"/>
      <c r="I6399" s="15"/>
    </row>
    <row r="6400" ht="24" customHeight="1" spans="1:9">
      <c r="A6400" s="8" t="s">
        <v>37329</v>
      </c>
      <c r="B6400" s="22" t="s">
        <v>12254</v>
      </c>
      <c r="C6400" s="12" t="s">
        <v>12255</v>
      </c>
      <c r="D6400" s="8" t="s">
        <v>37330</v>
      </c>
      <c r="E6400" s="10" t="s">
        <v>22732</v>
      </c>
      <c r="F6400" s="15"/>
      <c r="G6400" s="15"/>
      <c r="H6400" s="15"/>
      <c r="I6400" s="15"/>
    </row>
    <row r="6401" ht="24" customHeight="1" spans="1:9">
      <c r="A6401" s="8" t="s">
        <v>37331</v>
      </c>
      <c r="B6401" s="22" t="s">
        <v>12256</v>
      </c>
      <c r="C6401" s="12" t="s">
        <v>12255</v>
      </c>
      <c r="D6401" s="8" t="s">
        <v>25224</v>
      </c>
      <c r="E6401" s="10" t="s">
        <v>22732</v>
      </c>
      <c r="F6401" s="15"/>
      <c r="G6401" s="15"/>
      <c r="H6401" s="15"/>
      <c r="I6401" s="15"/>
    </row>
    <row r="6402" ht="24" customHeight="1" spans="1:9">
      <c r="A6402" s="8" t="s">
        <v>37332</v>
      </c>
      <c r="B6402" s="22" t="s">
        <v>12257</v>
      </c>
      <c r="C6402" s="12" t="s">
        <v>12255</v>
      </c>
      <c r="D6402" s="8" t="s">
        <v>24079</v>
      </c>
      <c r="E6402" s="10" t="s">
        <v>22732</v>
      </c>
      <c r="F6402" s="15"/>
      <c r="G6402" s="15"/>
      <c r="H6402" s="15"/>
      <c r="I6402" s="15"/>
    </row>
    <row r="6403" ht="24" customHeight="1" spans="1:9">
      <c r="A6403" s="8" t="s">
        <v>37333</v>
      </c>
      <c r="B6403" s="22" t="s">
        <v>12258</v>
      </c>
      <c r="C6403" s="12" t="s">
        <v>12255</v>
      </c>
      <c r="D6403" s="8" t="s">
        <v>37334</v>
      </c>
      <c r="E6403" s="10" t="s">
        <v>22732</v>
      </c>
      <c r="F6403" s="15"/>
      <c r="G6403" s="15"/>
      <c r="H6403" s="15"/>
      <c r="I6403" s="15"/>
    </row>
    <row r="6404" ht="24" customHeight="1" spans="1:9">
      <c r="A6404" s="8" t="s">
        <v>37335</v>
      </c>
      <c r="B6404" s="22" t="s">
        <v>12259</v>
      </c>
      <c r="C6404" s="12" t="s">
        <v>6935</v>
      </c>
      <c r="D6404" s="8" t="s">
        <v>24995</v>
      </c>
      <c r="E6404" s="10" t="s">
        <v>22732</v>
      </c>
      <c r="F6404" s="15"/>
      <c r="G6404" s="15"/>
      <c r="H6404" s="15"/>
      <c r="I6404" s="15"/>
    </row>
    <row r="6405" ht="24" customHeight="1" spans="1:9">
      <c r="A6405" s="8" t="s">
        <v>37336</v>
      </c>
      <c r="B6405" s="22" t="s">
        <v>12260</v>
      </c>
      <c r="C6405" s="12" t="s">
        <v>6935</v>
      </c>
      <c r="D6405" s="8" t="s">
        <v>24995</v>
      </c>
      <c r="E6405" s="10" t="s">
        <v>22732</v>
      </c>
      <c r="F6405" s="15"/>
      <c r="G6405" s="15"/>
      <c r="H6405" s="15"/>
      <c r="I6405" s="15"/>
    </row>
    <row r="6406" ht="24" customHeight="1" spans="1:9">
      <c r="A6406" s="8" t="s">
        <v>37337</v>
      </c>
      <c r="B6406" s="22" t="s">
        <v>12261</v>
      </c>
      <c r="C6406" s="12" t="s">
        <v>6935</v>
      </c>
      <c r="D6406" s="8" t="s">
        <v>24342</v>
      </c>
      <c r="E6406" s="10" t="s">
        <v>22732</v>
      </c>
      <c r="F6406" s="15"/>
      <c r="G6406" s="15"/>
      <c r="H6406" s="15"/>
      <c r="I6406" s="15"/>
    </row>
    <row r="6407" ht="24" customHeight="1" spans="1:9">
      <c r="A6407" s="8" t="s">
        <v>37338</v>
      </c>
      <c r="B6407" s="22" t="s">
        <v>12262</v>
      </c>
      <c r="C6407" s="12" t="s">
        <v>448</v>
      </c>
      <c r="D6407" s="8" t="s">
        <v>25081</v>
      </c>
      <c r="E6407" s="10" t="s">
        <v>22732</v>
      </c>
      <c r="F6407" s="15"/>
      <c r="G6407" s="15"/>
      <c r="H6407" s="15"/>
      <c r="I6407" s="15"/>
    </row>
    <row r="6408" ht="24" customHeight="1" spans="1:9">
      <c r="A6408" s="8" t="s">
        <v>37339</v>
      </c>
      <c r="B6408" s="22" t="s">
        <v>12263</v>
      </c>
      <c r="C6408" s="12" t="s">
        <v>448</v>
      </c>
      <c r="D6408" s="8" t="s">
        <v>24621</v>
      </c>
      <c r="E6408" s="10" t="s">
        <v>22732</v>
      </c>
      <c r="F6408" s="15"/>
      <c r="G6408" s="15"/>
      <c r="H6408" s="15"/>
      <c r="I6408" s="15"/>
    </row>
    <row r="6409" ht="24" customHeight="1" spans="1:9">
      <c r="A6409" s="8" t="s">
        <v>37340</v>
      </c>
      <c r="B6409" s="22" t="s">
        <v>12264</v>
      </c>
      <c r="C6409" s="12" t="s">
        <v>175</v>
      </c>
      <c r="D6409" s="8" t="s">
        <v>24762</v>
      </c>
      <c r="E6409" s="10" t="s">
        <v>22732</v>
      </c>
      <c r="F6409" s="15"/>
      <c r="G6409" s="15"/>
      <c r="H6409" s="15"/>
      <c r="I6409" s="15"/>
    </row>
    <row r="6410" ht="24" customHeight="1" spans="1:9">
      <c r="A6410" s="8" t="s">
        <v>37341</v>
      </c>
      <c r="B6410" s="22" t="s">
        <v>12265</v>
      </c>
      <c r="C6410" s="12" t="s">
        <v>12266</v>
      </c>
      <c r="D6410" s="8" t="s">
        <v>24178</v>
      </c>
      <c r="E6410" s="10" t="s">
        <v>22732</v>
      </c>
      <c r="F6410" s="15"/>
      <c r="G6410" s="15"/>
      <c r="H6410" s="15"/>
      <c r="I6410" s="15"/>
    </row>
    <row r="6411" ht="24" customHeight="1" spans="1:9">
      <c r="A6411" s="8" t="s">
        <v>37342</v>
      </c>
      <c r="B6411" s="22" t="s">
        <v>12267</v>
      </c>
      <c r="C6411" s="12" t="s">
        <v>12268</v>
      </c>
      <c r="D6411" s="8" t="s">
        <v>24678</v>
      </c>
      <c r="E6411" s="10" t="s">
        <v>22732</v>
      </c>
      <c r="F6411" s="15"/>
      <c r="G6411" s="15"/>
      <c r="H6411" s="15"/>
      <c r="I6411" s="15"/>
    </row>
    <row r="6412" ht="24" customHeight="1" spans="1:9">
      <c r="A6412" s="8" t="s">
        <v>37343</v>
      </c>
      <c r="B6412" s="22" t="s">
        <v>12269</v>
      </c>
      <c r="C6412" s="12" t="s">
        <v>12268</v>
      </c>
      <c r="D6412" s="8" t="s">
        <v>27366</v>
      </c>
      <c r="E6412" s="10" t="s">
        <v>22732</v>
      </c>
      <c r="F6412" s="15"/>
      <c r="G6412" s="15"/>
      <c r="H6412" s="15"/>
      <c r="I6412" s="15"/>
    </row>
    <row r="6413" ht="24" customHeight="1" spans="1:9">
      <c r="A6413" s="8" t="s">
        <v>37344</v>
      </c>
      <c r="B6413" s="22" t="s">
        <v>12270</v>
      </c>
      <c r="C6413" s="12" t="s">
        <v>12268</v>
      </c>
      <c r="D6413" s="8" t="s">
        <v>24076</v>
      </c>
      <c r="E6413" s="10" t="s">
        <v>22732</v>
      </c>
      <c r="F6413" s="15"/>
      <c r="G6413" s="15"/>
      <c r="H6413" s="15"/>
      <c r="I6413" s="15"/>
    </row>
    <row r="6414" ht="24" customHeight="1" spans="1:9">
      <c r="A6414" s="8" t="s">
        <v>37345</v>
      </c>
      <c r="B6414" s="22" t="s">
        <v>12271</v>
      </c>
      <c r="C6414" s="12" t="s">
        <v>12268</v>
      </c>
      <c r="D6414" s="8" t="s">
        <v>37346</v>
      </c>
      <c r="E6414" s="10" t="s">
        <v>22732</v>
      </c>
      <c r="F6414" s="15"/>
      <c r="G6414" s="15"/>
      <c r="H6414" s="15"/>
      <c r="I6414" s="15"/>
    </row>
    <row r="6415" ht="24" customHeight="1" spans="1:9">
      <c r="A6415" s="8" t="s">
        <v>37347</v>
      </c>
      <c r="B6415" s="22" t="s">
        <v>12272</v>
      </c>
      <c r="C6415" s="12" t="s">
        <v>12268</v>
      </c>
      <c r="D6415" s="8" t="s">
        <v>34680</v>
      </c>
      <c r="E6415" s="10" t="s">
        <v>22732</v>
      </c>
      <c r="F6415" s="15"/>
      <c r="G6415" s="15"/>
      <c r="H6415" s="15"/>
      <c r="I6415" s="15"/>
    </row>
    <row r="6416" ht="24" customHeight="1" spans="1:9">
      <c r="A6416" s="8" t="s">
        <v>37348</v>
      </c>
      <c r="B6416" s="22" t="s">
        <v>12273</v>
      </c>
      <c r="C6416" s="12" t="s">
        <v>12268</v>
      </c>
      <c r="D6416" s="8" t="s">
        <v>37346</v>
      </c>
      <c r="E6416" s="10" t="s">
        <v>22732</v>
      </c>
      <c r="F6416" s="15"/>
      <c r="G6416" s="15"/>
      <c r="H6416" s="15"/>
      <c r="I6416" s="15"/>
    </row>
    <row r="6417" ht="24" customHeight="1" spans="1:9">
      <c r="A6417" s="8" t="s">
        <v>37349</v>
      </c>
      <c r="B6417" s="22" t="s">
        <v>12274</v>
      </c>
      <c r="C6417" s="12" t="s">
        <v>12268</v>
      </c>
      <c r="D6417" s="8" t="s">
        <v>37350</v>
      </c>
      <c r="E6417" s="10" t="s">
        <v>22732</v>
      </c>
      <c r="F6417" s="15"/>
      <c r="G6417" s="15"/>
      <c r="H6417" s="15"/>
      <c r="I6417" s="15"/>
    </row>
    <row r="6418" ht="24" customHeight="1" spans="1:9">
      <c r="A6418" s="8" t="s">
        <v>37351</v>
      </c>
      <c r="B6418" s="22" t="s">
        <v>12275</v>
      </c>
      <c r="C6418" s="12" t="s">
        <v>12268</v>
      </c>
      <c r="D6418" s="8" t="s">
        <v>33720</v>
      </c>
      <c r="E6418" s="10" t="s">
        <v>22732</v>
      </c>
      <c r="F6418" s="15"/>
      <c r="G6418" s="15"/>
      <c r="H6418" s="15"/>
      <c r="I6418" s="15"/>
    </row>
    <row r="6419" ht="24" customHeight="1" spans="1:9">
      <c r="A6419" s="8" t="s">
        <v>37352</v>
      </c>
      <c r="B6419" s="22" t="s">
        <v>12276</v>
      </c>
      <c r="C6419" s="12" t="s">
        <v>12268</v>
      </c>
      <c r="D6419" s="8" t="s">
        <v>34680</v>
      </c>
      <c r="E6419" s="10" t="s">
        <v>22732</v>
      </c>
      <c r="F6419" s="15"/>
      <c r="G6419" s="15"/>
      <c r="H6419" s="15"/>
      <c r="I6419" s="15"/>
    </row>
    <row r="6420" ht="24" customHeight="1" spans="1:9">
      <c r="A6420" s="8" t="s">
        <v>37353</v>
      </c>
      <c r="B6420" s="22" t="s">
        <v>12277</v>
      </c>
      <c r="C6420" s="12" t="s">
        <v>12268</v>
      </c>
      <c r="D6420" s="8" t="s">
        <v>28801</v>
      </c>
      <c r="E6420" s="10" t="s">
        <v>22732</v>
      </c>
      <c r="F6420" s="15"/>
      <c r="G6420" s="15"/>
      <c r="H6420" s="15"/>
      <c r="I6420" s="15"/>
    </row>
    <row r="6421" ht="24" customHeight="1" spans="1:9">
      <c r="A6421" s="8" t="s">
        <v>37354</v>
      </c>
      <c r="B6421" s="22" t="s">
        <v>12278</v>
      </c>
      <c r="C6421" s="12" t="s">
        <v>12268</v>
      </c>
      <c r="D6421" s="8" t="s">
        <v>24484</v>
      </c>
      <c r="E6421" s="10" t="s">
        <v>22732</v>
      </c>
      <c r="F6421" s="15"/>
      <c r="G6421" s="15"/>
      <c r="H6421" s="15"/>
      <c r="I6421" s="15"/>
    </row>
    <row r="6422" ht="24" customHeight="1" spans="1:9">
      <c r="A6422" s="8" t="s">
        <v>37355</v>
      </c>
      <c r="B6422" s="22" t="s">
        <v>12279</v>
      </c>
      <c r="C6422" s="12" t="s">
        <v>12268</v>
      </c>
      <c r="D6422" s="8" t="s">
        <v>27366</v>
      </c>
      <c r="E6422" s="10" t="s">
        <v>22732</v>
      </c>
      <c r="F6422" s="15"/>
      <c r="G6422" s="15"/>
      <c r="H6422" s="15"/>
      <c r="I6422" s="15"/>
    </row>
    <row r="6423" ht="24" customHeight="1" spans="1:9">
      <c r="A6423" s="8" t="s">
        <v>37356</v>
      </c>
      <c r="B6423" s="22" t="s">
        <v>12280</v>
      </c>
      <c r="C6423" s="12" t="s">
        <v>12268</v>
      </c>
      <c r="D6423" s="8" t="s">
        <v>25160</v>
      </c>
      <c r="E6423" s="10" t="s">
        <v>22732</v>
      </c>
      <c r="F6423" s="15"/>
      <c r="G6423" s="15"/>
      <c r="H6423" s="15"/>
      <c r="I6423" s="15"/>
    </row>
    <row r="6424" ht="24" customHeight="1" spans="1:9">
      <c r="A6424" s="8" t="s">
        <v>37357</v>
      </c>
      <c r="B6424" s="22" t="s">
        <v>12281</v>
      </c>
      <c r="C6424" s="12" t="s">
        <v>12268</v>
      </c>
      <c r="D6424" s="8" t="s">
        <v>24484</v>
      </c>
      <c r="E6424" s="10" t="s">
        <v>22732</v>
      </c>
      <c r="F6424" s="15"/>
      <c r="G6424" s="15"/>
      <c r="H6424" s="15"/>
      <c r="I6424" s="15"/>
    </row>
    <row r="6425" ht="24" customHeight="1" spans="1:9">
      <c r="A6425" s="8" t="s">
        <v>37358</v>
      </c>
      <c r="B6425" s="22" t="s">
        <v>12282</v>
      </c>
      <c r="C6425" s="12" t="s">
        <v>12268</v>
      </c>
      <c r="D6425" s="8" t="s">
        <v>37359</v>
      </c>
      <c r="E6425" s="10" t="s">
        <v>22732</v>
      </c>
      <c r="F6425" s="15"/>
      <c r="G6425" s="15"/>
      <c r="H6425" s="15"/>
      <c r="I6425" s="15"/>
    </row>
    <row r="6426" ht="24" customHeight="1" spans="1:9">
      <c r="A6426" s="8" t="s">
        <v>37360</v>
      </c>
      <c r="B6426" s="22" t="s">
        <v>12283</v>
      </c>
      <c r="C6426" s="12" t="s">
        <v>12268</v>
      </c>
      <c r="D6426" s="8" t="s">
        <v>25160</v>
      </c>
      <c r="E6426" s="10" t="s">
        <v>22732</v>
      </c>
      <c r="F6426" s="15"/>
      <c r="G6426" s="15"/>
      <c r="H6426" s="15"/>
      <c r="I6426" s="15"/>
    </row>
    <row r="6427" ht="24" customHeight="1" spans="1:9">
      <c r="A6427" s="8" t="s">
        <v>37361</v>
      </c>
      <c r="B6427" s="22" t="s">
        <v>12284</v>
      </c>
      <c r="C6427" s="12" t="s">
        <v>12268</v>
      </c>
      <c r="D6427" s="8" t="s">
        <v>37350</v>
      </c>
      <c r="E6427" s="10" t="s">
        <v>22732</v>
      </c>
      <c r="F6427" s="15"/>
      <c r="G6427" s="15"/>
      <c r="H6427" s="15"/>
      <c r="I6427" s="15"/>
    </row>
    <row r="6428" ht="24" customHeight="1" spans="1:9">
      <c r="A6428" s="8" t="s">
        <v>37362</v>
      </c>
      <c r="B6428" s="22" t="s">
        <v>12285</v>
      </c>
      <c r="C6428" s="12" t="s">
        <v>12268</v>
      </c>
      <c r="D6428" s="8" t="s">
        <v>31088</v>
      </c>
      <c r="E6428" s="10" t="s">
        <v>22732</v>
      </c>
      <c r="F6428" s="15"/>
      <c r="G6428" s="15"/>
      <c r="H6428" s="15"/>
      <c r="I6428" s="15"/>
    </row>
    <row r="6429" ht="24" customHeight="1" spans="1:9">
      <c r="A6429" s="8" t="s">
        <v>37363</v>
      </c>
      <c r="B6429" s="22" t="s">
        <v>12286</v>
      </c>
      <c r="C6429" s="12" t="s">
        <v>12268</v>
      </c>
      <c r="D6429" s="8" t="s">
        <v>37364</v>
      </c>
      <c r="E6429" s="10" t="s">
        <v>22732</v>
      </c>
      <c r="F6429" s="15"/>
      <c r="G6429" s="15"/>
      <c r="H6429" s="15"/>
      <c r="I6429" s="15"/>
    </row>
    <row r="6430" ht="24" customHeight="1" spans="1:9">
      <c r="A6430" s="8" t="s">
        <v>37365</v>
      </c>
      <c r="B6430" s="22" t="s">
        <v>12287</v>
      </c>
      <c r="C6430" s="12" t="s">
        <v>12268</v>
      </c>
      <c r="D6430" s="8" t="s">
        <v>37366</v>
      </c>
      <c r="E6430" s="10" t="s">
        <v>22732</v>
      </c>
      <c r="F6430" s="15"/>
      <c r="G6430" s="15"/>
      <c r="H6430" s="15"/>
      <c r="I6430" s="15"/>
    </row>
    <row r="6431" ht="24" customHeight="1" spans="1:9">
      <c r="A6431" s="8" t="s">
        <v>37367</v>
      </c>
      <c r="B6431" s="22" t="s">
        <v>12288</v>
      </c>
      <c r="C6431" s="12" t="s">
        <v>12268</v>
      </c>
      <c r="D6431" s="8" t="s">
        <v>37368</v>
      </c>
      <c r="E6431" s="10" t="s">
        <v>22732</v>
      </c>
      <c r="F6431" s="15"/>
      <c r="G6431" s="15"/>
      <c r="H6431" s="15"/>
      <c r="I6431" s="15"/>
    </row>
    <row r="6432" ht="24" customHeight="1" spans="1:9">
      <c r="A6432" s="8" t="s">
        <v>37369</v>
      </c>
      <c r="B6432" s="22" t="s">
        <v>12289</v>
      </c>
      <c r="C6432" s="12" t="s">
        <v>12268</v>
      </c>
      <c r="D6432" s="8" t="s">
        <v>24076</v>
      </c>
      <c r="E6432" s="10" t="s">
        <v>22732</v>
      </c>
      <c r="F6432" s="15"/>
      <c r="G6432" s="15"/>
      <c r="H6432" s="15"/>
      <c r="I6432" s="15"/>
    </row>
    <row r="6433" ht="24" customHeight="1" spans="1:9">
      <c r="A6433" s="8" t="s">
        <v>37370</v>
      </c>
      <c r="B6433" s="22" t="s">
        <v>12290</v>
      </c>
      <c r="C6433" s="12" t="s">
        <v>12268</v>
      </c>
      <c r="D6433" s="8" t="s">
        <v>37366</v>
      </c>
      <c r="E6433" s="10" t="s">
        <v>22732</v>
      </c>
      <c r="F6433" s="15"/>
      <c r="G6433" s="15"/>
      <c r="H6433" s="15"/>
      <c r="I6433" s="15"/>
    </row>
    <row r="6434" ht="24" customHeight="1" spans="1:9">
      <c r="A6434" s="8" t="s">
        <v>37371</v>
      </c>
      <c r="B6434" s="22" t="s">
        <v>12291</v>
      </c>
      <c r="C6434" s="12" t="s">
        <v>12268</v>
      </c>
      <c r="D6434" s="8" t="s">
        <v>31088</v>
      </c>
      <c r="E6434" s="10" t="s">
        <v>22732</v>
      </c>
      <c r="F6434" s="15"/>
      <c r="G6434" s="15"/>
      <c r="H6434" s="15"/>
      <c r="I6434" s="15"/>
    </row>
    <row r="6435" ht="24" customHeight="1" spans="1:9">
      <c r="A6435" s="8" t="s">
        <v>37372</v>
      </c>
      <c r="B6435" s="22" t="s">
        <v>12292</v>
      </c>
      <c r="C6435" s="12" t="s">
        <v>12222</v>
      </c>
      <c r="D6435" s="8" t="s">
        <v>35012</v>
      </c>
      <c r="E6435" s="10" t="s">
        <v>22732</v>
      </c>
      <c r="F6435" s="15"/>
      <c r="G6435" s="15"/>
      <c r="H6435" s="15"/>
      <c r="I6435" s="15"/>
    </row>
    <row r="6436" ht="24" customHeight="1" spans="1:9">
      <c r="A6436" s="8" t="s">
        <v>37373</v>
      </c>
      <c r="B6436" s="22" t="s">
        <v>12293</v>
      </c>
      <c r="C6436" s="12" t="s">
        <v>12222</v>
      </c>
      <c r="D6436" s="8" t="s">
        <v>33120</v>
      </c>
      <c r="E6436" s="10" t="s">
        <v>22732</v>
      </c>
      <c r="F6436" s="15"/>
      <c r="G6436" s="15"/>
      <c r="H6436" s="15"/>
      <c r="I6436" s="15"/>
    </row>
    <row r="6437" ht="24" customHeight="1" spans="1:9">
      <c r="A6437" s="8" t="s">
        <v>37374</v>
      </c>
      <c r="B6437" s="22" t="s">
        <v>12294</v>
      </c>
      <c r="C6437" s="12" t="s">
        <v>12222</v>
      </c>
      <c r="D6437" s="8" t="s">
        <v>37375</v>
      </c>
      <c r="E6437" s="10" t="s">
        <v>22732</v>
      </c>
      <c r="F6437" s="15"/>
      <c r="G6437" s="15"/>
      <c r="H6437" s="15"/>
      <c r="I6437" s="15"/>
    </row>
    <row r="6438" ht="24" customHeight="1" spans="1:9">
      <c r="A6438" s="8" t="s">
        <v>37376</v>
      </c>
      <c r="B6438" s="22" t="s">
        <v>12295</v>
      </c>
      <c r="C6438" s="12" t="s">
        <v>12222</v>
      </c>
      <c r="D6438" s="8" t="s">
        <v>37377</v>
      </c>
      <c r="E6438" s="10" t="s">
        <v>22732</v>
      </c>
      <c r="F6438" s="15"/>
      <c r="G6438" s="15"/>
      <c r="H6438" s="15"/>
      <c r="I6438" s="15"/>
    </row>
    <row r="6439" ht="24" customHeight="1" spans="1:9">
      <c r="A6439" s="8" t="s">
        <v>37378</v>
      </c>
      <c r="B6439" s="22" t="s">
        <v>12296</v>
      </c>
      <c r="C6439" s="12" t="s">
        <v>12249</v>
      </c>
      <c r="D6439" s="8" t="s">
        <v>29593</v>
      </c>
      <c r="E6439" s="10" t="s">
        <v>22732</v>
      </c>
      <c r="F6439" s="15"/>
      <c r="G6439" s="15"/>
      <c r="H6439" s="15"/>
      <c r="I6439" s="15"/>
    </row>
    <row r="6440" ht="24" customHeight="1" spans="1:9">
      <c r="A6440" s="8" t="s">
        <v>37379</v>
      </c>
      <c r="B6440" s="22" t="s">
        <v>12297</v>
      </c>
      <c r="C6440" s="12" t="s">
        <v>175</v>
      </c>
      <c r="D6440" s="8" t="s">
        <v>24567</v>
      </c>
      <c r="E6440" s="10" t="s">
        <v>22732</v>
      </c>
      <c r="F6440" s="15"/>
      <c r="G6440" s="15"/>
      <c r="H6440" s="15"/>
      <c r="I6440" s="15"/>
    </row>
    <row r="6441" ht="24" customHeight="1" spans="1:9">
      <c r="A6441" s="8" t="s">
        <v>37380</v>
      </c>
      <c r="B6441" s="22" t="s">
        <v>12298</v>
      </c>
      <c r="C6441" s="12" t="s">
        <v>12236</v>
      </c>
      <c r="D6441" s="8" t="s">
        <v>37381</v>
      </c>
      <c r="E6441" s="10" t="s">
        <v>22732</v>
      </c>
      <c r="F6441" s="15"/>
      <c r="G6441" s="15"/>
      <c r="H6441" s="15"/>
      <c r="I6441" s="15"/>
    </row>
    <row r="6442" ht="24" customHeight="1" spans="1:9">
      <c r="A6442" s="8" t="s">
        <v>37382</v>
      </c>
      <c r="B6442" s="22" t="s">
        <v>12299</v>
      </c>
      <c r="C6442" s="12" t="s">
        <v>448</v>
      </c>
      <c r="D6442" s="8" t="s">
        <v>37383</v>
      </c>
      <c r="E6442" s="10" t="s">
        <v>22732</v>
      </c>
      <c r="F6442" s="15"/>
      <c r="G6442" s="15"/>
      <c r="H6442" s="15"/>
      <c r="I6442" s="15"/>
    </row>
    <row r="6443" ht="24" customHeight="1" spans="1:9">
      <c r="A6443" s="8" t="s">
        <v>37384</v>
      </c>
      <c r="B6443" s="22" t="s">
        <v>12300</v>
      </c>
      <c r="C6443" s="12" t="s">
        <v>12236</v>
      </c>
      <c r="D6443" s="8" t="s">
        <v>37381</v>
      </c>
      <c r="E6443" s="10" t="s">
        <v>22732</v>
      </c>
      <c r="F6443" s="15"/>
      <c r="G6443" s="15"/>
      <c r="H6443" s="15"/>
      <c r="I6443" s="15"/>
    </row>
    <row r="6444" ht="24" customHeight="1" spans="1:9">
      <c r="A6444" s="8" t="s">
        <v>37385</v>
      </c>
      <c r="B6444" s="22" t="s">
        <v>12301</v>
      </c>
      <c r="C6444" s="12" t="s">
        <v>448</v>
      </c>
      <c r="D6444" s="8" t="s">
        <v>37383</v>
      </c>
      <c r="E6444" s="10" t="s">
        <v>22732</v>
      </c>
      <c r="F6444" s="15"/>
      <c r="G6444" s="15"/>
      <c r="H6444" s="15"/>
      <c r="I6444" s="15"/>
    </row>
    <row r="6445" ht="24" customHeight="1" spans="1:9">
      <c r="A6445" s="8" t="s">
        <v>37386</v>
      </c>
      <c r="B6445" s="22" t="s">
        <v>12302</v>
      </c>
      <c r="C6445" s="12" t="s">
        <v>12236</v>
      </c>
      <c r="D6445" s="8" t="s">
        <v>24176</v>
      </c>
      <c r="E6445" s="10" t="s">
        <v>22732</v>
      </c>
      <c r="F6445" s="15"/>
      <c r="G6445" s="15"/>
      <c r="H6445" s="15"/>
      <c r="I6445" s="15"/>
    </row>
    <row r="6446" ht="24" customHeight="1" spans="1:9">
      <c r="A6446" s="8" t="s">
        <v>37387</v>
      </c>
      <c r="B6446" s="22" t="s">
        <v>12303</v>
      </c>
      <c r="C6446" s="12" t="s">
        <v>12249</v>
      </c>
      <c r="D6446" s="8" t="s">
        <v>37388</v>
      </c>
      <c r="E6446" s="10" t="s">
        <v>22732</v>
      </c>
      <c r="F6446" s="15"/>
      <c r="G6446" s="15"/>
      <c r="H6446" s="15"/>
      <c r="I6446" s="15"/>
    </row>
    <row r="6447" ht="24" customHeight="1" spans="1:9">
      <c r="A6447" s="8" t="s">
        <v>37389</v>
      </c>
      <c r="B6447" s="22" t="s">
        <v>12304</v>
      </c>
      <c r="C6447" s="12" t="s">
        <v>175</v>
      </c>
      <c r="D6447" s="8" t="s">
        <v>24130</v>
      </c>
      <c r="E6447" s="10" t="s">
        <v>22732</v>
      </c>
      <c r="F6447" s="15"/>
      <c r="G6447" s="15"/>
      <c r="H6447" s="15"/>
      <c r="I6447" s="15"/>
    </row>
    <row r="6448" ht="24" customHeight="1" spans="1:9">
      <c r="A6448" s="8" t="s">
        <v>37390</v>
      </c>
      <c r="B6448" s="22" t="s">
        <v>12305</v>
      </c>
      <c r="C6448" s="12" t="s">
        <v>12222</v>
      </c>
      <c r="D6448" s="8" t="s">
        <v>24817</v>
      </c>
      <c r="E6448" s="10" t="s">
        <v>22732</v>
      </c>
      <c r="F6448" s="15"/>
      <c r="G6448" s="15"/>
      <c r="H6448" s="15"/>
      <c r="I6448" s="15"/>
    </row>
    <row r="6449" ht="24" customHeight="1" spans="1:9">
      <c r="A6449" s="8" t="s">
        <v>37391</v>
      </c>
      <c r="B6449" s="22" t="s">
        <v>12306</v>
      </c>
      <c r="C6449" s="12" t="s">
        <v>12249</v>
      </c>
      <c r="D6449" s="8" t="s">
        <v>37392</v>
      </c>
      <c r="E6449" s="10" t="s">
        <v>22732</v>
      </c>
      <c r="F6449" s="15"/>
      <c r="G6449" s="15"/>
      <c r="H6449" s="15"/>
      <c r="I6449" s="15"/>
    </row>
    <row r="6450" ht="24" customHeight="1" spans="1:9">
      <c r="A6450" s="8" t="s">
        <v>37393</v>
      </c>
      <c r="B6450" s="22" t="s">
        <v>12307</v>
      </c>
      <c r="C6450" s="12" t="s">
        <v>12249</v>
      </c>
      <c r="D6450" s="8" t="s">
        <v>22774</v>
      </c>
      <c r="E6450" s="10" t="s">
        <v>22732</v>
      </c>
      <c r="F6450" s="15"/>
      <c r="G6450" s="15"/>
      <c r="H6450" s="15"/>
      <c r="I6450" s="15"/>
    </row>
    <row r="6451" ht="24" customHeight="1" spans="1:9">
      <c r="A6451" s="8" t="s">
        <v>37394</v>
      </c>
      <c r="B6451" s="22" t="s">
        <v>12308</v>
      </c>
      <c r="C6451" s="12" t="s">
        <v>12249</v>
      </c>
      <c r="D6451" s="8" t="s">
        <v>23003</v>
      </c>
      <c r="E6451" s="10" t="s">
        <v>22732</v>
      </c>
      <c r="F6451" s="15"/>
      <c r="G6451" s="15"/>
      <c r="H6451" s="15"/>
      <c r="I6451" s="15"/>
    </row>
    <row r="6452" ht="24" customHeight="1" spans="1:9">
      <c r="A6452" s="8" t="s">
        <v>37395</v>
      </c>
      <c r="B6452" s="22" t="s">
        <v>12309</v>
      </c>
      <c r="C6452" s="12" t="s">
        <v>12249</v>
      </c>
      <c r="D6452" s="8" t="s">
        <v>24839</v>
      </c>
      <c r="E6452" s="10" t="s">
        <v>22732</v>
      </c>
      <c r="F6452" s="15"/>
      <c r="G6452" s="15"/>
      <c r="H6452" s="15"/>
      <c r="I6452" s="15"/>
    </row>
    <row r="6453" ht="24" customHeight="1" spans="1:9">
      <c r="A6453" s="8" t="s">
        <v>37396</v>
      </c>
      <c r="B6453" s="22" t="s">
        <v>12310</v>
      </c>
      <c r="C6453" s="12" t="s">
        <v>12236</v>
      </c>
      <c r="D6453" s="8" t="s">
        <v>35637</v>
      </c>
      <c r="E6453" s="10" t="s">
        <v>22732</v>
      </c>
      <c r="F6453" s="15"/>
      <c r="G6453" s="15"/>
      <c r="H6453" s="15"/>
      <c r="I6453" s="15"/>
    </row>
    <row r="6454" ht="24" customHeight="1" spans="1:9">
      <c r="A6454" s="8" t="s">
        <v>37397</v>
      </c>
      <c r="B6454" s="22" t="s">
        <v>12311</v>
      </c>
      <c r="C6454" s="12" t="s">
        <v>448</v>
      </c>
      <c r="D6454" s="8" t="s">
        <v>37398</v>
      </c>
      <c r="E6454" s="10" t="s">
        <v>22732</v>
      </c>
      <c r="F6454" s="15"/>
      <c r="G6454" s="15"/>
      <c r="H6454" s="15"/>
      <c r="I6454" s="15"/>
    </row>
    <row r="6455" ht="24" customHeight="1" spans="1:9">
      <c r="A6455" s="8" t="s">
        <v>37399</v>
      </c>
      <c r="B6455" s="22" t="s">
        <v>12312</v>
      </c>
      <c r="C6455" s="12" t="s">
        <v>12236</v>
      </c>
      <c r="D6455" s="8" t="s">
        <v>26762</v>
      </c>
      <c r="E6455" s="10" t="s">
        <v>22732</v>
      </c>
      <c r="F6455" s="15"/>
      <c r="G6455" s="15"/>
      <c r="H6455" s="15"/>
      <c r="I6455" s="15"/>
    </row>
    <row r="6456" ht="24" customHeight="1" spans="1:9">
      <c r="A6456" s="8" t="s">
        <v>37400</v>
      </c>
      <c r="B6456" s="22" t="s">
        <v>12313</v>
      </c>
      <c r="C6456" s="12" t="s">
        <v>12236</v>
      </c>
      <c r="D6456" s="8" t="s">
        <v>37401</v>
      </c>
      <c r="E6456" s="10" t="s">
        <v>22732</v>
      </c>
      <c r="F6456" s="15"/>
      <c r="G6456" s="15"/>
      <c r="H6456" s="15"/>
      <c r="I6456" s="15"/>
    </row>
    <row r="6457" ht="24" customHeight="1" spans="1:9">
      <c r="A6457" s="8" t="s">
        <v>37402</v>
      </c>
      <c r="B6457" s="22" t="s">
        <v>12314</v>
      </c>
      <c r="C6457" s="12" t="s">
        <v>12249</v>
      </c>
      <c r="D6457" s="8" t="s">
        <v>37403</v>
      </c>
      <c r="E6457" s="10" t="s">
        <v>22732</v>
      </c>
      <c r="F6457" s="15"/>
      <c r="G6457" s="15"/>
      <c r="H6457" s="15"/>
      <c r="I6457" s="15"/>
    </row>
    <row r="6458" ht="24" customHeight="1" spans="1:9">
      <c r="A6458" s="8" t="s">
        <v>37404</v>
      </c>
      <c r="B6458" s="22" t="s">
        <v>12315</v>
      </c>
      <c r="C6458" s="12" t="s">
        <v>12249</v>
      </c>
      <c r="D6458" s="8" t="s">
        <v>37405</v>
      </c>
      <c r="E6458" s="10" t="s">
        <v>22732</v>
      </c>
      <c r="F6458" s="15"/>
      <c r="G6458" s="15"/>
      <c r="H6458" s="15"/>
      <c r="I6458" s="15"/>
    </row>
    <row r="6459" ht="24" customHeight="1" spans="1:9">
      <c r="A6459" s="8" t="s">
        <v>37406</v>
      </c>
      <c r="B6459" s="22" t="s">
        <v>12316</v>
      </c>
      <c r="C6459" s="12" t="s">
        <v>12249</v>
      </c>
      <c r="D6459" s="8" t="s">
        <v>31817</v>
      </c>
      <c r="E6459" s="10" t="s">
        <v>22732</v>
      </c>
      <c r="F6459" s="15"/>
      <c r="G6459" s="15"/>
      <c r="H6459" s="15"/>
      <c r="I6459" s="15"/>
    </row>
    <row r="6460" ht="24" customHeight="1" spans="1:9">
      <c r="A6460" s="8" t="s">
        <v>37407</v>
      </c>
      <c r="B6460" s="22" t="s">
        <v>12317</v>
      </c>
      <c r="C6460" s="12" t="s">
        <v>12268</v>
      </c>
      <c r="D6460" s="8" t="s">
        <v>30391</v>
      </c>
      <c r="E6460" s="10" t="s">
        <v>22732</v>
      </c>
      <c r="F6460" s="15"/>
      <c r="G6460" s="15"/>
      <c r="H6460" s="15"/>
      <c r="I6460" s="15"/>
    </row>
    <row r="6461" ht="24" customHeight="1" spans="1:9">
      <c r="A6461" s="8" t="s">
        <v>37408</v>
      </c>
      <c r="B6461" s="22" t="s">
        <v>12318</v>
      </c>
      <c r="C6461" s="12" t="s">
        <v>12268</v>
      </c>
      <c r="D6461" s="8" t="s">
        <v>37409</v>
      </c>
      <c r="E6461" s="10" t="s">
        <v>22732</v>
      </c>
      <c r="F6461" s="15"/>
      <c r="G6461" s="15"/>
      <c r="H6461" s="15"/>
      <c r="I6461" s="15"/>
    </row>
    <row r="6462" ht="24" customHeight="1" spans="1:9">
      <c r="A6462" s="8" t="s">
        <v>37410</v>
      </c>
      <c r="B6462" s="22" t="s">
        <v>37411</v>
      </c>
      <c r="C6462" s="12" t="s">
        <v>12268</v>
      </c>
      <c r="D6462" s="8" t="s">
        <v>25160</v>
      </c>
      <c r="E6462" s="10" t="s">
        <v>22732</v>
      </c>
      <c r="F6462" s="15"/>
      <c r="G6462" s="15"/>
      <c r="H6462" s="15"/>
      <c r="I6462" s="15"/>
    </row>
    <row r="6463" ht="24" customHeight="1" spans="1:9">
      <c r="A6463" s="8" t="s">
        <v>37412</v>
      </c>
      <c r="B6463" s="22" t="s">
        <v>12320</v>
      </c>
      <c r="C6463" s="12" t="s">
        <v>175</v>
      </c>
      <c r="D6463" s="8" t="s">
        <v>37413</v>
      </c>
      <c r="E6463" s="10" t="s">
        <v>22732</v>
      </c>
      <c r="F6463" s="15"/>
      <c r="G6463" s="15"/>
      <c r="H6463" s="15"/>
      <c r="I6463" s="15"/>
    </row>
    <row r="6464" ht="24" customHeight="1" spans="1:9">
      <c r="A6464" s="8" t="s">
        <v>37414</v>
      </c>
      <c r="B6464" s="22" t="s">
        <v>12321</v>
      </c>
      <c r="C6464" s="12" t="s">
        <v>175</v>
      </c>
      <c r="D6464" s="8" t="s">
        <v>37415</v>
      </c>
      <c r="E6464" s="10" t="s">
        <v>22732</v>
      </c>
      <c r="F6464" s="15"/>
      <c r="G6464" s="15"/>
      <c r="H6464" s="15"/>
      <c r="I6464" s="15"/>
    </row>
    <row r="6465" ht="24" customHeight="1" spans="1:9">
      <c r="A6465" s="8" t="s">
        <v>37416</v>
      </c>
      <c r="B6465" s="22" t="s">
        <v>12322</v>
      </c>
      <c r="C6465" s="12" t="s">
        <v>175</v>
      </c>
      <c r="D6465" s="8" t="s">
        <v>37417</v>
      </c>
      <c r="E6465" s="10" t="s">
        <v>22732</v>
      </c>
      <c r="F6465" s="15"/>
      <c r="G6465" s="15"/>
      <c r="H6465" s="15"/>
      <c r="I6465" s="15"/>
    </row>
    <row r="6466" ht="24" customHeight="1" spans="1:9">
      <c r="A6466" s="8" t="s">
        <v>37418</v>
      </c>
      <c r="B6466" s="22" t="s">
        <v>12323</v>
      </c>
      <c r="C6466" s="12" t="s">
        <v>175</v>
      </c>
      <c r="D6466" s="8" t="s">
        <v>37419</v>
      </c>
      <c r="E6466" s="10" t="s">
        <v>22732</v>
      </c>
      <c r="F6466" s="15"/>
      <c r="G6466" s="15"/>
      <c r="H6466" s="15"/>
      <c r="I6466" s="15"/>
    </row>
    <row r="6467" ht="24" customHeight="1" spans="1:9">
      <c r="A6467" s="8" t="s">
        <v>37420</v>
      </c>
      <c r="B6467" s="22" t="s">
        <v>12324</v>
      </c>
      <c r="C6467" s="12" t="s">
        <v>175</v>
      </c>
      <c r="D6467" s="8" t="s">
        <v>37421</v>
      </c>
      <c r="E6467" s="10" t="s">
        <v>22732</v>
      </c>
      <c r="F6467" s="15"/>
      <c r="G6467" s="15"/>
      <c r="H6467" s="15"/>
      <c r="I6467" s="15"/>
    </row>
    <row r="6468" ht="24" customHeight="1" spans="1:9">
      <c r="A6468" s="8" t="s">
        <v>37422</v>
      </c>
      <c r="B6468" s="22" t="s">
        <v>12325</v>
      </c>
      <c r="C6468" s="12" t="s">
        <v>175</v>
      </c>
      <c r="D6468" s="8" t="s">
        <v>37383</v>
      </c>
      <c r="E6468" s="10" t="s">
        <v>22732</v>
      </c>
      <c r="F6468" s="15"/>
      <c r="G6468" s="15"/>
      <c r="H6468" s="15"/>
      <c r="I6468" s="15"/>
    </row>
    <row r="6469" ht="24" customHeight="1" spans="1:9">
      <c r="A6469" s="8" t="s">
        <v>37423</v>
      </c>
      <c r="B6469" s="22" t="s">
        <v>12326</v>
      </c>
      <c r="C6469" s="12" t="s">
        <v>175</v>
      </c>
      <c r="D6469" s="8" t="s">
        <v>37424</v>
      </c>
      <c r="E6469" s="10" t="s">
        <v>22732</v>
      </c>
      <c r="F6469" s="15"/>
      <c r="G6469" s="15"/>
      <c r="H6469" s="15"/>
      <c r="I6469" s="15"/>
    </row>
    <row r="6470" ht="24" customHeight="1" spans="1:9">
      <c r="A6470" s="8" t="s">
        <v>37425</v>
      </c>
      <c r="B6470" s="22" t="s">
        <v>12327</v>
      </c>
      <c r="C6470" s="12" t="s">
        <v>175</v>
      </c>
      <c r="D6470" s="8" t="s">
        <v>37426</v>
      </c>
      <c r="E6470" s="10" t="s">
        <v>22732</v>
      </c>
      <c r="F6470" s="15"/>
      <c r="G6470" s="15"/>
      <c r="H6470" s="15"/>
      <c r="I6470" s="15"/>
    </row>
    <row r="6471" ht="24" customHeight="1" spans="1:9">
      <c r="A6471" s="8" t="s">
        <v>37427</v>
      </c>
      <c r="B6471" s="22" t="s">
        <v>12328</v>
      </c>
      <c r="C6471" s="12" t="s">
        <v>175</v>
      </c>
      <c r="D6471" s="8" t="s">
        <v>24706</v>
      </c>
      <c r="E6471" s="10" t="s">
        <v>22732</v>
      </c>
      <c r="F6471" s="15"/>
      <c r="G6471" s="15"/>
      <c r="H6471" s="15"/>
      <c r="I6471" s="15"/>
    </row>
    <row r="6472" ht="24" customHeight="1" spans="1:9">
      <c r="A6472" s="8" t="s">
        <v>37428</v>
      </c>
      <c r="B6472" s="22" t="s">
        <v>12329</v>
      </c>
      <c r="C6472" s="12" t="s">
        <v>175</v>
      </c>
      <c r="D6472" s="8" t="s">
        <v>33724</v>
      </c>
      <c r="E6472" s="10" t="s">
        <v>22732</v>
      </c>
      <c r="F6472" s="15"/>
      <c r="G6472" s="15"/>
      <c r="H6472" s="15"/>
      <c r="I6472" s="15"/>
    </row>
    <row r="6473" ht="24" customHeight="1" spans="1:9">
      <c r="A6473" s="8" t="s">
        <v>37429</v>
      </c>
      <c r="B6473" s="22" t="s">
        <v>12330</v>
      </c>
      <c r="C6473" s="12" t="s">
        <v>175</v>
      </c>
      <c r="D6473" s="8" t="s">
        <v>37430</v>
      </c>
      <c r="E6473" s="10" t="s">
        <v>22732</v>
      </c>
      <c r="F6473" s="15"/>
      <c r="G6473" s="15"/>
      <c r="H6473" s="15"/>
      <c r="I6473" s="15"/>
    </row>
    <row r="6474" ht="24" customHeight="1" spans="1:9">
      <c r="A6474" s="8" t="s">
        <v>37431</v>
      </c>
      <c r="B6474" s="22" t="s">
        <v>12331</v>
      </c>
      <c r="C6474" s="12" t="s">
        <v>175</v>
      </c>
      <c r="D6474" s="8" t="s">
        <v>37432</v>
      </c>
      <c r="E6474" s="10" t="s">
        <v>22732</v>
      </c>
      <c r="F6474" s="15"/>
      <c r="G6474" s="15"/>
      <c r="H6474" s="15"/>
      <c r="I6474" s="15"/>
    </row>
    <row r="6475" ht="24" customHeight="1" spans="1:9">
      <c r="A6475" s="8" t="s">
        <v>37433</v>
      </c>
      <c r="B6475" s="22" t="s">
        <v>12332</v>
      </c>
      <c r="C6475" s="12" t="s">
        <v>175</v>
      </c>
      <c r="D6475" s="8" t="s">
        <v>37434</v>
      </c>
      <c r="E6475" s="10" t="s">
        <v>22732</v>
      </c>
      <c r="F6475" s="15"/>
      <c r="G6475" s="15"/>
      <c r="H6475" s="15"/>
      <c r="I6475" s="15"/>
    </row>
    <row r="6476" ht="24" customHeight="1" spans="1:9">
      <c r="A6476" s="8" t="s">
        <v>37435</v>
      </c>
      <c r="B6476" s="22" t="s">
        <v>12333</v>
      </c>
      <c r="C6476" s="12" t="s">
        <v>448</v>
      </c>
      <c r="D6476" s="8" t="s">
        <v>23634</v>
      </c>
      <c r="E6476" s="10" t="s">
        <v>22732</v>
      </c>
      <c r="F6476" s="15"/>
      <c r="G6476" s="15"/>
      <c r="H6476" s="15"/>
      <c r="I6476" s="15"/>
    </row>
    <row r="6477" ht="24" customHeight="1" spans="1:9">
      <c r="A6477" s="8" t="s">
        <v>37436</v>
      </c>
      <c r="B6477" s="22" t="s">
        <v>12334</v>
      </c>
      <c r="C6477" s="12" t="s">
        <v>448</v>
      </c>
      <c r="D6477" s="8" t="s">
        <v>31940</v>
      </c>
      <c r="E6477" s="10" t="s">
        <v>22732</v>
      </c>
      <c r="F6477" s="15"/>
      <c r="G6477" s="15"/>
      <c r="H6477" s="15"/>
      <c r="I6477" s="15"/>
    </row>
    <row r="6478" ht="24" customHeight="1" spans="1:9">
      <c r="A6478" s="8" t="s">
        <v>37437</v>
      </c>
      <c r="B6478" s="22" t="s">
        <v>12335</v>
      </c>
      <c r="C6478" s="12" t="s">
        <v>448</v>
      </c>
      <c r="D6478" s="8" t="s">
        <v>24599</v>
      </c>
      <c r="E6478" s="10" t="s">
        <v>22732</v>
      </c>
      <c r="F6478" s="15"/>
      <c r="G6478" s="15"/>
      <c r="H6478" s="15"/>
      <c r="I6478" s="15"/>
    </row>
    <row r="6479" ht="24" customHeight="1" spans="1:9">
      <c r="A6479" s="8" t="s">
        <v>37438</v>
      </c>
      <c r="B6479" s="22" t="s">
        <v>12336</v>
      </c>
      <c r="C6479" s="12" t="s">
        <v>448</v>
      </c>
      <c r="D6479" s="8" t="s">
        <v>24599</v>
      </c>
      <c r="E6479" s="10" t="s">
        <v>22732</v>
      </c>
      <c r="F6479" s="15"/>
      <c r="G6479" s="15"/>
      <c r="H6479" s="15"/>
      <c r="I6479" s="15"/>
    </row>
    <row r="6480" ht="24" customHeight="1" spans="1:9">
      <c r="A6480" s="8" t="s">
        <v>37439</v>
      </c>
      <c r="B6480" s="22" t="s">
        <v>12337</v>
      </c>
      <c r="C6480" s="12" t="s">
        <v>175</v>
      </c>
      <c r="D6480" s="8" t="s">
        <v>37440</v>
      </c>
      <c r="E6480" s="10" t="s">
        <v>22732</v>
      </c>
      <c r="F6480" s="15"/>
      <c r="G6480" s="15"/>
      <c r="H6480" s="15"/>
      <c r="I6480" s="15"/>
    </row>
    <row r="6481" ht="24" customHeight="1" spans="1:9">
      <c r="A6481" s="8" t="s">
        <v>37441</v>
      </c>
      <c r="B6481" s="22" t="s">
        <v>12338</v>
      </c>
      <c r="C6481" s="12" t="s">
        <v>175</v>
      </c>
      <c r="D6481" s="8" t="s">
        <v>22969</v>
      </c>
      <c r="E6481" s="10" t="s">
        <v>22732</v>
      </c>
      <c r="F6481" s="15"/>
      <c r="G6481" s="15"/>
      <c r="H6481" s="15"/>
      <c r="I6481" s="15"/>
    </row>
    <row r="6482" ht="24" customHeight="1" spans="1:9">
      <c r="A6482" s="8" t="s">
        <v>37442</v>
      </c>
      <c r="B6482" s="22" t="s">
        <v>12339</v>
      </c>
      <c r="C6482" s="12" t="s">
        <v>175</v>
      </c>
      <c r="D6482" s="8" t="s">
        <v>34683</v>
      </c>
      <c r="E6482" s="10" t="s">
        <v>22732</v>
      </c>
      <c r="F6482" s="15"/>
      <c r="G6482" s="15"/>
      <c r="H6482" s="15"/>
      <c r="I6482" s="15"/>
    </row>
    <row r="6483" ht="24" customHeight="1" spans="1:9">
      <c r="A6483" s="8" t="s">
        <v>37443</v>
      </c>
      <c r="B6483" s="22" t="s">
        <v>12340</v>
      </c>
      <c r="C6483" s="12" t="s">
        <v>175</v>
      </c>
      <c r="D6483" s="8" t="s">
        <v>24079</v>
      </c>
      <c r="E6483" s="10" t="s">
        <v>22732</v>
      </c>
      <c r="F6483" s="15"/>
      <c r="G6483" s="15"/>
      <c r="H6483" s="15"/>
      <c r="I6483" s="15"/>
    </row>
    <row r="6484" ht="24" customHeight="1" spans="1:9">
      <c r="A6484" s="8" t="s">
        <v>37444</v>
      </c>
      <c r="B6484" s="22" t="s">
        <v>12341</v>
      </c>
      <c r="C6484" s="12" t="s">
        <v>175</v>
      </c>
      <c r="D6484" s="8" t="s">
        <v>37445</v>
      </c>
      <c r="E6484" s="10" t="s">
        <v>22732</v>
      </c>
      <c r="F6484" s="15"/>
      <c r="G6484" s="15"/>
      <c r="H6484" s="15"/>
      <c r="I6484" s="15"/>
    </row>
    <row r="6485" ht="24" customHeight="1" spans="1:9">
      <c r="A6485" s="8" t="s">
        <v>37446</v>
      </c>
      <c r="B6485" s="22" t="s">
        <v>12342</v>
      </c>
      <c r="C6485" s="12" t="s">
        <v>175</v>
      </c>
      <c r="D6485" s="8" t="s">
        <v>37447</v>
      </c>
      <c r="E6485" s="10" t="s">
        <v>22732</v>
      </c>
      <c r="F6485" s="15"/>
      <c r="G6485" s="15"/>
      <c r="H6485" s="15"/>
      <c r="I6485" s="15"/>
    </row>
    <row r="6486" ht="24" customHeight="1" spans="1:9">
      <c r="A6486" s="8" t="s">
        <v>37448</v>
      </c>
      <c r="B6486" s="22" t="s">
        <v>12343</v>
      </c>
      <c r="C6486" s="12" t="s">
        <v>175</v>
      </c>
      <c r="D6486" s="8" t="s">
        <v>25119</v>
      </c>
      <c r="E6486" s="10" t="s">
        <v>22732</v>
      </c>
      <c r="F6486" s="15"/>
      <c r="G6486" s="15"/>
      <c r="H6486" s="15"/>
      <c r="I6486" s="15"/>
    </row>
    <row r="6487" ht="24" customHeight="1" spans="1:9">
      <c r="A6487" s="8" t="s">
        <v>37449</v>
      </c>
      <c r="B6487" s="22" t="s">
        <v>12344</v>
      </c>
      <c r="C6487" s="12" t="s">
        <v>175</v>
      </c>
      <c r="D6487" s="8" t="s">
        <v>24618</v>
      </c>
      <c r="E6487" s="10" t="s">
        <v>22732</v>
      </c>
      <c r="F6487" s="15"/>
      <c r="G6487" s="15"/>
      <c r="H6487" s="15"/>
      <c r="I6487" s="15"/>
    </row>
    <row r="6488" ht="24" customHeight="1" spans="1:9">
      <c r="A6488" s="8" t="s">
        <v>37450</v>
      </c>
      <c r="B6488" s="22" t="s">
        <v>12345</v>
      </c>
      <c r="C6488" s="12" t="s">
        <v>178</v>
      </c>
      <c r="D6488" s="8" t="s">
        <v>37451</v>
      </c>
      <c r="E6488" s="10" t="s">
        <v>22732</v>
      </c>
      <c r="F6488" s="15"/>
      <c r="G6488" s="15"/>
      <c r="H6488" s="15"/>
      <c r="I6488" s="15"/>
    </row>
    <row r="6489" ht="24" customHeight="1" spans="1:9">
      <c r="A6489" s="8" t="s">
        <v>37452</v>
      </c>
      <c r="B6489" s="22" t="s">
        <v>12346</v>
      </c>
      <c r="C6489" s="12" t="s">
        <v>178</v>
      </c>
      <c r="D6489" s="8" t="s">
        <v>36421</v>
      </c>
      <c r="E6489" s="10" t="s">
        <v>22732</v>
      </c>
      <c r="F6489" s="15"/>
      <c r="G6489" s="15"/>
      <c r="H6489" s="15"/>
      <c r="I6489" s="15"/>
    </row>
    <row r="6490" ht="24" customHeight="1" spans="1:9">
      <c r="A6490" s="8" t="s">
        <v>37453</v>
      </c>
      <c r="B6490" s="22" t="s">
        <v>12347</v>
      </c>
      <c r="C6490" s="12" t="s">
        <v>178</v>
      </c>
      <c r="D6490" s="8" t="s">
        <v>29762</v>
      </c>
      <c r="E6490" s="10" t="s">
        <v>22732</v>
      </c>
      <c r="F6490" s="15"/>
      <c r="G6490" s="15"/>
      <c r="H6490" s="15"/>
      <c r="I6490" s="15"/>
    </row>
    <row r="6491" ht="24" customHeight="1" spans="1:9">
      <c r="A6491" s="8" t="s">
        <v>37454</v>
      </c>
      <c r="B6491" s="22" t="s">
        <v>37455</v>
      </c>
      <c r="C6491" s="12" t="s">
        <v>178</v>
      </c>
      <c r="D6491" s="8" t="s">
        <v>37456</v>
      </c>
      <c r="E6491" s="10" t="s">
        <v>22732</v>
      </c>
      <c r="F6491" s="15"/>
      <c r="G6491" s="15"/>
      <c r="H6491" s="15"/>
      <c r="I6491" s="15"/>
    </row>
    <row r="6492" ht="24" customHeight="1" spans="1:9">
      <c r="A6492" s="8" t="s">
        <v>37457</v>
      </c>
      <c r="B6492" s="22" t="s">
        <v>37458</v>
      </c>
      <c r="C6492" s="12" t="s">
        <v>178</v>
      </c>
      <c r="D6492" s="8" t="s">
        <v>23861</v>
      </c>
      <c r="E6492" s="10" t="s">
        <v>22732</v>
      </c>
      <c r="F6492" s="15"/>
      <c r="G6492" s="15"/>
      <c r="H6492" s="15"/>
      <c r="I6492" s="15"/>
    </row>
    <row r="6493" ht="24" customHeight="1" spans="1:9">
      <c r="A6493" s="8" t="s">
        <v>37459</v>
      </c>
      <c r="B6493" s="22" t="s">
        <v>37460</v>
      </c>
      <c r="C6493" s="12" t="s">
        <v>178</v>
      </c>
      <c r="D6493" s="8" t="s">
        <v>37461</v>
      </c>
      <c r="E6493" s="10" t="s">
        <v>22732</v>
      </c>
      <c r="F6493" s="15"/>
      <c r="G6493" s="15"/>
      <c r="H6493" s="15"/>
      <c r="I6493" s="15"/>
    </row>
    <row r="6494" ht="24" customHeight="1" spans="1:9">
      <c r="A6494" s="8" t="s">
        <v>37462</v>
      </c>
      <c r="B6494" s="22" t="s">
        <v>37463</v>
      </c>
      <c r="C6494" s="12" t="s">
        <v>178</v>
      </c>
      <c r="D6494" s="8" t="s">
        <v>37464</v>
      </c>
      <c r="E6494" s="10" t="s">
        <v>22732</v>
      </c>
      <c r="F6494" s="15"/>
      <c r="G6494" s="15"/>
      <c r="H6494" s="15"/>
      <c r="I6494" s="15"/>
    </row>
    <row r="6495" ht="24" customHeight="1" spans="1:9">
      <c r="A6495" s="8" t="s">
        <v>37465</v>
      </c>
      <c r="B6495" s="22" t="s">
        <v>37466</v>
      </c>
      <c r="C6495" s="12" t="s">
        <v>178</v>
      </c>
      <c r="D6495" s="8" t="s">
        <v>27569</v>
      </c>
      <c r="E6495" s="10" t="s">
        <v>22732</v>
      </c>
      <c r="F6495" s="15"/>
      <c r="G6495" s="15"/>
      <c r="H6495" s="15"/>
      <c r="I6495" s="15"/>
    </row>
    <row r="6496" ht="24" customHeight="1" spans="1:9">
      <c r="A6496" s="8" t="s">
        <v>37467</v>
      </c>
      <c r="B6496" s="22" t="s">
        <v>37468</v>
      </c>
      <c r="C6496" s="12" t="s">
        <v>178</v>
      </c>
      <c r="D6496" s="8" t="s">
        <v>37469</v>
      </c>
      <c r="E6496" s="10" t="s">
        <v>22732</v>
      </c>
      <c r="F6496" s="15"/>
      <c r="G6496" s="15"/>
      <c r="H6496" s="15"/>
      <c r="I6496" s="15"/>
    </row>
    <row r="6497" ht="36" customHeight="1" spans="1:9">
      <c r="A6497" s="8" t="s">
        <v>37470</v>
      </c>
      <c r="B6497" s="22" t="s">
        <v>37471</v>
      </c>
      <c r="C6497" s="12" t="s">
        <v>178</v>
      </c>
      <c r="D6497" s="8" t="s">
        <v>37472</v>
      </c>
      <c r="E6497" s="10" t="s">
        <v>22732</v>
      </c>
      <c r="F6497" s="15"/>
      <c r="G6497" s="15"/>
      <c r="H6497" s="15"/>
      <c r="I6497" s="15"/>
    </row>
    <row r="6498" ht="36" customHeight="1" spans="1:9">
      <c r="A6498" s="8" t="s">
        <v>37473</v>
      </c>
      <c r="B6498" s="22" t="s">
        <v>37474</v>
      </c>
      <c r="C6498" s="12" t="s">
        <v>178</v>
      </c>
      <c r="D6498" s="8" t="s">
        <v>37475</v>
      </c>
      <c r="E6498" s="10" t="s">
        <v>22732</v>
      </c>
      <c r="F6498" s="15"/>
      <c r="G6498" s="15"/>
      <c r="H6498" s="15"/>
      <c r="I6498" s="15"/>
    </row>
    <row r="6499" ht="36" customHeight="1" spans="1:9">
      <c r="A6499" s="8" t="s">
        <v>37476</v>
      </c>
      <c r="B6499" s="22" t="s">
        <v>37477</v>
      </c>
      <c r="C6499" s="12" t="s">
        <v>178</v>
      </c>
      <c r="D6499" s="8" t="s">
        <v>37478</v>
      </c>
      <c r="E6499" s="10" t="s">
        <v>22732</v>
      </c>
      <c r="F6499" s="15"/>
      <c r="G6499" s="15"/>
      <c r="H6499" s="15"/>
      <c r="I6499" s="15"/>
    </row>
    <row r="6500" ht="36" customHeight="1" spans="1:9">
      <c r="A6500" s="8" t="s">
        <v>37479</v>
      </c>
      <c r="B6500" s="22" t="s">
        <v>37480</v>
      </c>
      <c r="C6500" s="12" t="s">
        <v>178</v>
      </c>
      <c r="D6500" s="8" t="s">
        <v>37481</v>
      </c>
      <c r="E6500" s="10" t="s">
        <v>22732</v>
      </c>
      <c r="F6500" s="15"/>
      <c r="G6500" s="15"/>
      <c r="H6500" s="15"/>
      <c r="I6500" s="15"/>
    </row>
    <row r="6501" ht="24" customHeight="1" spans="1:9">
      <c r="A6501" s="8" t="s">
        <v>37482</v>
      </c>
      <c r="B6501" s="22" t="s">
        <v>37483</v>
      </c>
      <c r="C6501" s="12" t="s">
        <v>175</v>
      </c>
      <c r="D6501" s="8" t="s">
        <v>37484</v>
      </c>
      <c r="E6501" s="10" t="s">
        <v>22732</v>
      </c>
      <c r="F6501" s="15"/>
      <c r="G6501" s="15"/>
      <c r="H6501" s="15"/>
      <c r="I6501" s="15"/>
    </row>
    <row r="6502" ht="24" customHeight="1" spans="1:9">
      <c r="A6502" s="8" t="s">
        <v>37485</v>
      </c>
      <c r="B6502" s="22" t="s">
        <v>37486</v>
      </c>
      <c r="C6502" s="12" t="s">
        <v>175</v>
      </c>
      <c r="D6502" s="8" t="s">
        <v>27273</v>
      </c>
      <c r="E6502" s="10" t="s">
        <v>22732</v>
      </c>
      <c r="F6502" s="15"/>
      <c r="G6502" s="15"/>
      <c r="H6502" s="15"/>
      <c r="I6502" s="15"/>
    </row>
    <row r="6503" ht="24" customHeight="1" spans="1:9">
      <c r="A6503" s="8" t="s">
        <v>37487</v>
      </c>
      <c r="B6503" s="22" t="s">
        <v>37488</v>
      </c>
      <c r="C6503" s="12" t="s">
        <v>175</v>
      </c>
      <c r="D6503" s="8" t="s">
        <v>37489</v>
      </c>
      <c r="E6503" s="10" t="s">
        <v>22732</v>
      </c>
      <c r="F6503" s="15"/>
      <c r="G6503" s="15"/>
      <c r="H6503" s="15"/>
      <c r="I6503" s="15"/>
    </row>
    <row r="6504" ht="24" customHeight="1" spans="1:9">
      <c r="A6504" s="8" t="s">
        <v>37490</v>
      </c>
      <c r="B6504" s="22" t="s">
        <v>37491</v>
      </c>
      <c r="C6504" s="12" t="s">
        <v>175</v>
      </c>
      <c r="D6504" s="8" t="s">
        <v>37492</v>
      </c>
      <c r="E6504" s="10" t="s">
        <v>22732</v>
      </c>
      <c r="F6504" s="15"/>
      <c r="G6504" s="15"/>
      <c r="H6504" s="15"/>
      <c r="I6504" s="15"/>
    </row>
    <row r="6505" ht="24" customHeight="1" spans="1:9">
      <c r="A6505" s="8" t="s">
        <v>37493</v>
      </c>
      <c r="B6505" s="22" t="s">
        <v>37494</v>
      </c>
      <c r="C6505" s="12" t="s">
        <v>175</v>
      </c>
      <c r="D6505" s="8" t="s">
        <v>25043</v>
      </c>
      <c r="E6505" s="10" t="s">
        <v>22732</v>
      </c>
      <c r="F6505" s="15"/>
      <c r="G6505" s="15"/>
      <c r="H6505" s="15"/>
      <c r="I6505" s="15"/>
    </row>
    <row r="6506" ht="24" customHeight="1" spans="1:9">
      <c r="A6506" s="8" t="s">
        <v>37495</v>
      </c>
      <c r="B6506" s="22" t="s">
        <v>37496</v>
      </c>
      <c r="C6506" s="12" t="s">
        <v>175</v>
      </c>
      <c r="D6506" s="8" t="s">
        <v>24133</v>
      </c>
      <c r="E6506" s="10" t="s">
        <v>22732</v>
      </c>
      <c r="F6506" s="15"/>
      <c r="G6506" s="15"/>
      <c r="H6506" s="15"/>
      <c r="I6506" s="15"/>
    </row>
    <row r="6507" ht="24" customHeight="1" spans="1:9">
      <c r="A6507" s="8" t="s">
        <v>37497</v>
      </c>
      <c r="B6507" s="22" t="s">
        <v>37498</v>
      </c>
      <c r="C6507" s="12" t="s">
        <v>448</v>
      </c>
      <c r="D6507" s="8" t="s">
        <v>34578</v>
      </c>
      <c r="E6507" s="10" t="s">
        <v>22732</v>
      </c>
      <c r="F6507" s="15"/>
      <c r="G6507" s="15"/>
      <c r="H6507" s="15"/>
      <c r="I6507" s="15"/>
    </row>
    <row r="6508" ht="24" customHeight="1" spans="1:9">
      <c r="A6508" s="8" t="s">
        <v>37499</v>
      </c>
      <c r="B6508" s="22" t="s">
        <v>37500</v>
      </c>
      <c r="C6508" s="12" t="s">
        <v>175</v>
      </c>
      <c r="D6508" s="8" t="s">
        <v>34939</v>
      </c>
      <c r="E6508" s="10" t="s">
        <v>22732</v>
      </c>
      <c r="F6508" s="15"/>
      <c r="G6508" s="15"/>
      <c r="H6508" s="15"/>
      <c r="I6508" s="15"/>
    </row>
    <row r="6509" ht="24" customHeight="1" spans="1:9">
      <c r="A6509" s="8" t="s">
        <v>37501</v>
      </c>
      <c r="B6509" s="22" t="s">
        <v>37502</v>
      </c>
      <c r="C6509" s="12" t="s">
        <v>175</v>
      </c>
      <c r="D6509" s="8" t="s">
        <v>31817</v>
      </c>
      <c r="E6509" s="10" t="s">
        <v>22732</v>
      </c>
      <c r="F6509" s="15"/>
      <c r="G6509" s="15"/>
      <c r="H6509" s="15"/>
      <c r="I6509" s="15"/>
    </row>
    <row r="6510" ht="24" customHeight="1" spans="1:9">
      <c r="A6510" s="8" t="s">
        <v>37503</v>
      </c>
      <c r="B6510" s="22" t="s">
        <v>37504</v>
      </c>
      <c r="C6510" s="12" t="s">
        <v>178</v>
      </c>
      <c r="D6510" s="8" t="s">
        <v>24668</v>
      </c>
      <c r="E6510" s="10" t="s">
        <v>22732</v>
      </c>
      <c r="F6510" s="15"/>
      <c r="G6510" s="15"/>
      <c r="H6510" s="15"/>
      <c r="I6510" s="15"/>
    </row>
    <row r="6511" ht="24" customHeight="1" spans="1:9">
      <c r="A6511" s="8" t="s">
        <v>37505</v>
      </c>
      <c r="B6511" s="22" t="s">
        <v>37506</v>
      </c>
      <c r="C6511" s="12" t="s">
        <v>171</v>
      </c>
      <c r="D6511" s="8" t="s">
        <v>37507</v>
      </c>
      <c r="E6511" s="10" t="s">
        <v>22732</v>
      </c>
      <c r="F6511" s="15"/>
      <c r="G6511" s="15"/>
      <c r="H6511" s="15"/>
      <c r="I6511" s="15"/>
    </row>
    <row r="6512" ht="24" customHeight="1" spans="1:9">
      <c r="A6512" s="8" t="s">
        <v>37508</v>
      </c>
      <c r="B6512" s="22" t="s">
        <v>37509</v>
      </c>
      <c r="C6512" s="12" t="s">
        <v>175</v>
      </c>
      <c r="D6512" s="8" t="s">
        <v>37510</v>
      </c>
      <c r="E6512" s="10" t="s">
        <v>22732</v>
      </c>
      <c r="F6512" s="15"/>
      <c r="G6512" s="15"/>
      <c r="H6512" s="15"/>
      <c r="I6512" s="15"/>
    </row>
    <row r="6513" ht="24" customHeight="1" spans="1:9">
      <c r="A6513" s="8" t="s">
        <v>37511</v>
      </c>
      <c r="B6513" s="22" t="s">
        <v>37512</v>
      </c>
      <c r="C6513" s="12" t="s">
        <v>178</v>
      </c>
      <c r="D6513" s="8" t="s">
        <v>37513</v>
      </c>
      <c r="E6513" s="10" t="s">
        <v>22732</v>
      </c>
      <c r="F6513" s="15"/>
      <c r="G6513" s="15"/>
      <c r="H6513" s="15"/>
      <c r="I6513" s="15"/>
    </row>
    <row r="6514" ht="24" customHeight="1" spans="1:9">
      <c r="A6514" s="8" t="s">
        <v>37514</v>
      </c>
      <c r="B6514" s="22" t="s">
        <v>37515</v>
      </c>
      <c r="C6514" s="12" t="s">
        <v>171</v>
      </c>
      <c r="D6514" s="8" t="s">
        <v>37516</v>
      </c>
      <c r="E6514" s="10" t="s">
        <v>22732</v>
      </c>
      <c r="F6514" s="15"/>
      <c r="G6514" s="15"/>
      <c r="H6514" s="15"/>
      <c r="I6514" s="15"/>
    </row>
    <row r="6515" ht="24" customHeight="1" spans="1:9">
      <c r="A6515" s="8" t="s">
        <v>37517</v>
      </c>
      <c r="B6515" s="22" t="s">
        <v>37518</v>
      </c>
      <c r="C6515" s="12" t="s">
        <v>171</v>
      </c>
      <c r="D6515" s="8" t="s">
        <v>37519</v>
      </c>
      <c r="E6515" s="10" t="s">
        <v>22732</v>
      </c>
      <c r="F6515" s="15"/>
      <c r="G6515" s="15"/>
      <c r="H6515" s="15"/>
      <c r="I6515" s="15"/>
    </row>
    <row r="6516" ht="24" customHeight="1" spans="1:9">
      <c r="A6516" s="8" t="s">
        <v>37520</v>
      </c>
      <c r="B6516" s="22" t="s">
        <v>37521</v>
      </c>
      <c r="C6516" s="12" t="s">
        <v>171</v>
      </c>
      <c r="D6516" s="8" t="s">
        <v>37522</v>
      </c>
      <c r="E6516" s="10" t="s">
        <v>22732</v>
      </c>
      <c r="F6516" s="15"/>
      <c r="G6516" s="15"/>
      <c r="H6516" s="15"/>
      <c r="I6516" s="15"/>
    </row>
    <row r="6517" ht="24" customHeight="1" spans="1:9">
      <c r="A6517" s="8" t="s">
        <v>37523</v>
      </c>
      <c r="B6517" s="22" t="s">
        <v>37524</v>
      </c>
      <c r="C6517" s="12" t="s">
        <v>171</v>
      </c>
      <c r="D6517" s="8" t="s">
        <v>37525</v>
      </c>
      <c r="E6517" s="10" t="s">
        <v>22732</v>
      </c>
      <c r="F6517" s="15"/>
      <c r="G6517" s="15"/>
      <c r="H6517" s="15"/>
      <c r="I6517" s="15"/>
    </row>
    <row r="6518" ht="24" customHeight="1" spans="1:9">
      <c r="A6518" s="8" t="s">
        <v>37526</v>
      </c>
      <c r="B6518" s="22" t="s">
        <v>37527</v>
      </c>
      <c r="C6518" s="12" t="s">
        <v>171</v>
      </c>
      <c r="D6518" s="8" t="s">
        <v>37528</v>
      </c>
      <c r="E6518" s="10" t="s">
        <v>22732</v>
      </c>
      <c r="F6518" s="15"/>
      <c r="G6518" s="15"/>
      <c r="H6518" s="15"/>
      <c r="I6518" s="15"/>
    </row>
    <row r="6519" ht="24" customHeight="1" spans="1:9">
      <c r="A6519" s="8" t="s">
        <v>37529</v>
      </c>
      <c r="B6519" s="22" t="s">
        <v>37530</v>
      </c>
      <c r="C6519" s="12" t="s">
        <v>171</v>
      </c>
      <c r="D6519" s="8" t="s">
        <v>37531</v>
      </c>
      <c r="E6519" s="10" t="s">
        <v>22732</v>
      </c>
      <c r="F6519" s="15"/>
      <c r="G6519" s="15"/>
      <c r="H6519" s="15"/>
      <c r="I6519" s="15"/>
    </row>
    <row r="6520" ht="24" customHeight="1" spans="1:9">
      <c r="A6520" s="8" t="s">
        <v>37532</v>
      </c>
      <c r="B6520" s="22" t="s">
        <v>37533</v>
      </c>
      <c r="C6520" s="12" t="s">
        <v>171</v>
      </c>
      <c r="D6520" s="8" t="s">
        <v>37534</v>
      </c>
      <c r="E6520" s="10" t="s">
        <v>22732</v>
      </c>
      <c r="F6520" s="15"/>
      <c r="G6520" s="15"/>
      <c r="H6520" s="15"/>
      <c r="I6520" s="15"/>
    </row>
    <row r="6521" ht="24" customHeight="1" spans="1:9">
      <c r="A6521" s="8" t="s">
        <v>37535</v>
      </c>
      <c r="B6521" s="22" t="s">
        <v>37536</v>
      </c>
      <c r="C6521" s="12" t="s">
        <v>171</v>
      </c>
      <c r="D6521" s="8" t="s">
        <v>37537</v>
      </c>
      <c r="E6521" s="10" t="s">
        <v>22732</v>
      </c>
      <c r="F6521" s="15"/>
      <c r="G6521" s="15"/>
      <c r="H6521" s="15"/>
      <c r="I6521" s="15"/>
    </row>
    <row r="6522" ht="24" customHeight="1" spans="1:9">
      <c r="A6522" s="8" t="s">
        <v>37538</v>
      </c>
      <c r="B6522" s="22" t="s">
        <v>37539</v>
      </c>
      <c r="C6522" s="12" t="s">
        <v>171</v>
      </c>
      <c r="D6522" s="8" t="s">
        <v>37540</v>
      </c>
      <c r="E6522" s="10" t="s">
        <v>22732</v>
      </c>
      <c r="F6522" s="15"/>
      <c r="G6522" s="15"/>
      <c r="H6522" s="15"/>
      <c r="I6522" s="15"/>
    </row>
    <row r="6523" ht="24" customHeight="1" spans="1:9">
      <c r="A6523" s="8" t="s">
        <v>37541</v>
      </c>
      <c r="B6523" s="22" t="s">
        <v>37542</v>
      </c>
      <c r="C6523" s="12" t="s">
        <v>175</v>
      </c>
      <c r="D6523" s="8" t="s">
        <v>37543</v>
      </c>
      <c r="E6523" s="10" t="s">
        <v>22732</v>
      </c>
      <c r="F6523" s="15"/>
      <c r="G6523" s="15"/>
      <c r="H6523" s="15"/>
      <c r="I6523" s="15"/>
    </row>
    <row r="6524" ht="24" customHeight="1" spans="1:9">
      <c r="A6524" s="8" t="s">
        <v>37544</v>
      </c>
      <c r="B6524" s="22" t="s">
        <v>37545</v>
      </c>
      <c r="C6524" s="12" t="s">
        <v>178</v>
      </c>
      <c r="D6524" s="8" t="s">
        <v>37546</v>
      </c>
      <c r="E6524" s="10" t="s">
        <v>22732</v>
      </c>
      <c r="F6524" s="15"/>
      <c r="G6524" s="15"/>
      <c r="H6524" s="15"/>
      <c r="I6524" s="15"/>
    </row>
    <row r="6525" ht="24" customHeight="1" spans="1:9">
      <c r="A6525" s="8" t="s">
        <v>37547</v>
      </c>
      <c r="B6525" s="22" t="s">
        <v>37548</v>
      </c>
      <c r="C6525" s="12" t="s">
        <v>175</v>
      </c>
      <c r="D6525" s="8" t="s">
        <v>29424</v>
      </c>
      <c r="E6525" s="10" t="s">
        <v>22732</v>
      </c>
      <c r="F6525" s="15"/>
      <c r="G6525" s="15"/>
      <c r="H6525" s="15"/>
      <c r="I6525" s="15"/>
    </row>
    <row r="6526" ht="24" customHeight="1" spans="1:9">
      <c r="A6526" s="8" t="s">
        <v>37549</v>
      </c>
      <c r="B6526" s="22" t="s">
        <v>37550</v>
      </c>
      <c r="C6526" s="12" t="s">
        <v>175</v>
      </c>
      <c r="D6526" s="8" t="s">
        <v>36444</v>
      </c>
      <c r="E6526" s="10" t="s">
        <v>22732</v>
      </c>
      <c r="F6526" s="15"/>
      <c r="G6526" s="15"/>
      <c r="H6526" s="15"/>
      <c r="I6526" s="15"/>
    </row>
    <row r="6527" ht="24" customHeight="1" spans="1:9">
      <c r="A6527" s="8" t="s">
        <v>37551</v>
      </c>
      <c r="B6527" s="22" t="s">
        <v>37552</v>
      </c>
      <c r="C6527" s="12" t="s">
        <v>175</v>
      </c>
      <c r="D6527" s="8" t="s">
        <v>34954</v>
      </c>
      <c r="E6527" s="10" t="s">
        <v>22732</v>
      </c>
      <c r="F6527" s="15"/>
      <c r="G6527" s="15"/>
      <c r="H6527" s="15"/>
      <c r="I6527" s="15"/>
    </row>
    <row r="6528" ht="24" customHeight="1" spans="1:9">
      <c r="A6528" s="8" t="s">
        <v>37553</v>
      </c>
      <c r="B6528" s="22" t="s">
        <v>37554</v>
      </c>
      <c r="C6528" s="12" t="s">
        <v>175</v>
      </c>
      <c r="D6528" s="8" t="s">
        <v>37555</v>
      </c>
      <c r="E6528" s="10" t="s">
        <v>22732</v>
      </c>
      <c r="F6528" s="15"/>
      <c r="G6528" s="15"/>
      <c r="H6528" s="15"/>
      <c r="I6528" s="15"/>
    </row>
    <row r="6529" ht="24" customHeight="1" spans="1:9">
      <c r="A6529" s="8" t="s">
        <v>37556</v>
      </c>
      <c r="B6529" s="22" t="s">
        <v>37557</v>
      </c>
      <c r="C6529" s="12" t="s">
        <v>175</v>
      </c>
      <c r="D6529" s="8" t="s">
        <v>30324</v>
      </c>
      <c r="E6529" s="10" t="s">
        <v>22732</v>
      </c>
      <c r="F6529" s="15"/>
      <c r="G6529" s="15"/>
      <c r="H6529" s="15"/>
      <c r="I6529" s="15"/>
    </row>
    <row r="6530" ht="24" customHeight="1" spans="1:9">
      <c r="A6530" s="8" t="s">
        <v>37558</v>
      </c>
      <c r="B6530" s="22" t="s">
        <v>37559</v>
      </c>
      <c r="C6530" s="12" t="s">
        <v>175</v>
      </c>
      <c r="D6530" s="8" t="s">
        <v>25265</v>
      </c>
      <c r="E6530" s="10" t="s">
        <v>22732</v>
      </c>
      <c r="F6530" s="15"/>
      <c r="G6530" s="15"/>
      <c r="H6530" s="15"/>
      <c r="I6530" s="15"/>
    </row>
    <row r="6531" ht="24" customHeight="1" spans="1:9">
      <c r="A6531" s="8" t="s">
        <v>37560</v>
      </c>
      <c r="B6531" s="22" t="s">
        <v>37561</v>
      </c>
      <c r="C6531" s="12" t="s">
        <v>175</v>
      </c>
      <c r="D6531" s="8" t="s">
        <v>28044</v>
      </c>
      <c r="E6531" s="10" t="s">
        <v>22732</v>
      </c>
      <c r="F6531" s="15"/>
      <c r="G6531" s="15"/>
      <c r="H6531" s="15"/>
      <c r="I6531" s="15"/>
    </row>
    <row r="6532" ht="24" customHeight="1" spans="1:9">
      <c r="A6532" s="8" t="s">
        <v>37562</v>
      </c>
      <c r="B6532" s="22" t="s">
        <v>37563</v>
      </c>
      <c r="C6532" s="12" t="s">
        <v>175</v>
      </c>
      <c r="D6532" s="8" t="s">
        <v>23001</v>
      </c>
      <c r="E6532" s="10" t="s">
        <v>22732</v>
      </c>
      <c r="F6532" s="15"/>
      <c r="G6532" s="15"/>
      <c r="H6532" s="15"/>
      <c r="I6532" s="15"/>
    </row>
    <row r="6533" ht="24" customHeight="1" spans="1:9">
      <c r="A6533" s="8" t="s">
        <v>37564</v>
      </c>
      <c r="B6533" s="22" t="s">
        <v>37565</v>
      </c>
      <c r="C6533" s="12" t="s">
        <v>175</v>
      </c>
      <c r="D6533" s="8" t="s">
        <v>37566</v>
      </c>
      <c r="E6533" s="10" t="s">
        <v>22732</v>
      </c>
      <c r="F6533" s="15"/>
      <c r="G6533" s="15"/>
      <c r="H6533" s="15"/>
      <c r="I6533" s="15"/>
    </row>
    <row r="6534" ht="24" customHeight="1" spans="1:9">
      <c r="A6534" s="8" t="s">
        <v>37567</v>
      </c>
      <c r="B6534" s="22" t="s">
        <v>37568</v>
      </c>
      <c r="C6534" s="12" t="s">
        <v>175</v>
      </c>
      <c r="D6534" s="8" t="s">
        <v>37569</v>
      </c>
      <c r="E6534" s="10" t="s">
        <v>22732</v>
      </c>
      <c r="F6534" s="15"/>
      <c r="G6534" s="15"/>
      <c r="H6534" s="15"/>
      <c r="I6534" s="15"/>
    </row>
    <row r="6535" ht="24" customHeight="1" spans="1:9">
      <c r="A6535" s="8" t="s">
        <v>37570</v>
      </c>
      <c r="B6535" s="22" t="s">
        <v>37571</v>
      </c>
      <c r="C6535" s="12" t="s">
        <v>175</v>
      </c>
      <c r="D6535" s="8" t="s">
        <v>37572</v>
      </c>
      <c r="E6535" s="10" t="s">
        <v>22732</v>
      </c>
      <c r="F6535" s="15"/>
      <c r="G6535" s="15"/>
      <c r="H6535" s="15"/>
      <c r="I6535" s="15"/>
    </row>
    <row r="6536" ht="24" customHeight="1" spans="1:9">
      <c r="A6536" s="8" t="s">
        <v>37573</v>
      </c>
      <c r="B6536" s="22" t="s">
        <v>37574</v>
      </c>
      <c r="C6536" s="12" t="s">
        <v>175</v>
      </c>
      <c r="D6536" s="8" t="s">
        <v>37575</v>
      </c>
      <c r="E6536" s="10" t="s">
        <v>22732</v>
      </c>
      <c r="F6536" s="15"/>
      <c r="G6536" s="15"/>
      <c r="H6536" s="15"/>
      <c r="I6536" s="15"/>
    </row>
    <row r="6537" ht="24" customHeight="1" spans="1:9">
      <c r="A6537" s="8" t="s">
        <v>37576</v>
      </c>
      <c r="B6537" s="22" t="s">
        <v>37577</v>
      </c>
      <c r="C6537" s="12" t="s">
        <v>175</v>
      </c>
      <c r="D6537" s="8" t="s">
        <v>23850</v>
      </c>
      <c r="E6537" s="10" t="s">
        <v>22732</v>
      </c>
      <c r="F6537" s="15"/>
      <c r="G6537" s="15"/>
      <c r="H6537" s="15"/>
      <c r="I6537" s="15"/>
    </row>
    <row r="6538" ht="24" customHeight="1" spans="1:9">
      <c r="A6538" s="8" t="s">
        <v>37578</v>
      </c>
      <c r="B6538" s="22" t="s">
        <v>37579</v>
      </c>
      <c r="C6538" s="12" t="s">
        <v>175</v>
      </c>
      <c r="D6538" s="8" t="s">
        <v>33724</v>
      </c>
      <c r="E6538" s="10" t="s">
        <v>22732</v>
      </c>
      <c r="F6538" s="15"/>
      <c r="G6538" s="15"/>
      <c r="H6538" s="15"/>
      <c r="I6538" s="15"/>
    </row>
    <row r="6539" ht="24" customHeight="1" spans="1:9">
      <c r="A6539" s="8" t="s">
        <v>37580</v>
      </c>
      <c r="B6539" s="22" t="s">
        <v>37581</v>
      </c>
      <c r="C6539" s="12" t="s">
        <v>175</v>
      </c>
      <c r="D6539" s="8" t="s">
        <v>37582</v>
      </c>
      <c r="E6539" s="10" t="s">
        <v>22732</v>
      </c>
      <c r="F6539" s="15"/>
      <c r="G6539" s="15"/>
      <c r="H6539" s="15"/>
      <c r="I6539" s="15"/>
    </row>
    <row r="6540" ht="24" customHeight="1" spans="1:9">
      <c r="A6540" s="8" t="s">
        <v>37583</v>
      </c>
      <c r="B6540" s="22" t="s">
        <v>37584</v>
      </c>
      <c r="C6540" s="12" t="s">
        <v>175</v>
      </c>
      <c r="D6540" s="8" t="s">
        <v>36128</v>
      </c>
      <c r="E6540" s="10" t="s">
        <v>22732</v>
      </c>
      <c r="F6540" s="15"/>
      <c r="G6540" s="15"/>
      <c r="H6540" s="15"/>
      <c r="I6540" s="15"/>
    </row>
    <row r="6541" ht="24" customHeight="1" spans="1:9">
      <c r="A6541" s="8" t="s">
        <v>37585</v>
      </c>
      <c r="B6541" s="22" t="s">
        <v>37586</v>
      </c>
      <c r="C6541" s="12" t="s">
        <v>175</v>
      </c>
      <c r="D6541" s="8" t="s">
        <v>37587</v>
      </c>
      <c r="E6541" s="10" t="s">
        <v>22732</v>
      </c>
      <c r="F6541" s="15"/>
      <c r="G6541" s="15"/>
      <c r="H6541" s="15"/>
      <c r="I6541" s="15"/>
    </row>
    <row r="6542" ht="24" customHeight="1" spans="1:9">
      <c r="A6542" s="8" t="s">
        <v>37588</v>
      </c>
      <c r="B6542" s="22" t="s">
        <v>37589</v>
      </c>
      <c r="C6542" s="12" t="s">
        <v>448</v>
      </c>
      <c r="D6542" s="8" t="s">
        <v>37590</v>
      </c>
      <c r="E6542" s="10" t="s">
        <v>22732</v>
      </c>
      <c r="F6542" s="15"/>
      <c r="G6542" s="15"/>
      <c r="H6542" s="15"/>
      <c r="I6542" s="15"/>
    </row>
    <row r="6543" ht="24" customHeight="1" spans="1:9">
      <c r="A6543" s="8" t="s">
        <v>37591</v>
      </c>
      <c r="B6543" s="22" t="s">
        <v>37592</v>
      </c>
      <c r="C6543" s="12" t="s">
        <v>448</v>
      </c>
      <c r="D6543" s="8" t="s">
        <v>37593</v>
      </c>
      <c r="E6543" s="10" t="s">
        <v>22732</v>
      </c>
      <c r="F6543" s="15"/>
      <c r="G6543" s="15"/>
      <c r="H6543" s="15"/>
      <c r="I6543" s="15"/>
    </row>
    <row r="6544" ht="24" customHeight="1" spans="1:9">
      <c r="A6544" s="8" t="s">
        <v>37594</v>
      </c>
      <c r="B6544" s="22" t="s">
        <v>37595</v>
      </c>
      <c r="C6544" s="12" t="s">
        <v>448</v>
      </c>
      <c r="D6544" s="8" t="s">
        <v>37596</v>
      </c>
      <c r="E6544" s="10" t="s">
        <v>22732</v>
      </c>
      <c r="F6544" s="15"/>
      <c r="G6544" s="15"/>
      <c r="H6544" s="15"/>
      <c r="I6544" s="15"/>
    </row>
    <row r="6545" ht="24" customHeight="1" spans="1:9">
      <c r="A6545" s="8" t="s">
        <v>37597</v>
      </c>
      <c r="B6545" s="22" t="s">
        <v>37598</v>
      </c>
      <c r="C6545" s="12" t="s">
        <v>448</v>
      </c>
      <c r="D6545" s="8" t="s">
        <v>37599</v>
      </c>
      <c r="E6545" s="10" t="s">
        <v>22732</v>
      </c>
      <c r="F6545" s="15"/>
      <c r="G6545" s="15"/>
      <c r="H6545" s="15"/>
      <c r="I6545" s="15"/>
    </row>
    <row r="6546" ht="24" customHeight="1" spans="1:9">
      <c r="A6546" s="8" t="s">
        <v>37600</v>
      </c>
      <c r="B6546" s="22" t="s">
        <v>37601</v>
      </c>
      <c r="C6546" s="12" t="s">
        <v>175</v>
      </c>
      <c r="D6546" s="8" t="s">
        <v>30940</v>
      </c>
      <c r="E6546" s="10" t="s">
        <v>22732</v>
      </c>
      <c r="F6546" s="15"/>
      <c r="G6546" s="15"/>
      <c r="H6546" s="15"/>
      <c r="I6546" s="15"/>
    </row>
    <row r="6547" ht="24" customHeight="1" spans="1:9">
      <c r="A6547" s="8" t="s">
        <v>37602</v>
      </c>
      <c r="B6547" s="22" t="s">
        <v>37603</v>
      </c>
      <c r="C6547" s="12" t="s">
        <v>448</v>
      </c>
      <c r="D6547" s="8" t="s">
        <v>37604</v>
      </c>
      <c r="E6547" s="10" t="s">
        <v>22732</v>
      </c>
      <c r="F6547" s="15"/>
      <c r="G6547" s="15"/>
      <c r="H6547" s="15"/>
      <c r="I6547" s="15"/>
    </row>
    <row r="6548" ht="24" customHeight="1" spans="1:9">
      <c r="A6548" s="8" t="s">
        <v>37605</v>
      </c>
      <c r="B6548" s="22" t="s">
        <v>37606</v>
      </c>
      <c r="C6548" s="12" t="s">
        <v>448</v>
      </c>
      <c r="D6548" s="8" t="s">
        <v>37607</v>
      </c>
      <c r="E6548" s="10" t="s">
        <v>22732</v>
      </c>
      <c r="F6548" s="15"/>
      <c r="G6548" s="15"/>
      <c r="H6548" s="15"/>
      <c r="I6548" s="15"/>
    </row>
    <row r="6549" ht="24" customHeight="1" spans="1:9">
      <c r="A6549" s="8" t="s">
        <v>37608</v>
      </c>
      <c r="B6549" s="22" t="s">
        <v>37609</v>
      </c>
      <c r="C6549" s="12" t="s">
        <v>448</v>
      </c>
      <c r="D6549" s="8" t="s">
        <v>37610</v>
      </c>
      <c r="E6549" s="10" t="s">
        <v>22732</v>
      </c>
      <c r="F6549" s="15"/>
      <c r="G6549" s="15"/>
      <c r="H6549" s="15"/>
      <c r="I6549" s="15"/>
    </row>
    <row r="6550" ht="24" customHeight="1" spans="1:9">
      <c r="A6550" s="8" t="s">
        <v>37611</v>
      </c>
      <c r="B6550" s="22" t="s">
        <v>37612</v>
      </c>
      <c r="C6550" s="12" t="s">
        <v>448</v>
      </c>
      <c r="D6550" s="8" t="s">
        <v>37613</v>
      </c>
      <c r="E6550" s="10" t="s">
        <v>22732</v>
      </c>
      <c r="F6550" s="15"/>
      <c r="G6550" s="15"/>
      <c r="H6550" s="15"/>
      <c r="I6550" s="15"/>
    </row>
    <row r="6551" ht="24" customHeight="1" spans="1:9">
      <c r="A6551" s="8" t="s">
        <v>37614</v>
      </c>
      <c r="B6551" s="22" t="s">
        <v>37615</v>
      </c>
      <c r="C6551" s="12" t="s">
        <v>448</v>
      </c>
      <c r="D6551" s="8" t="s">
        <v>24071</v>
      </c>
      <c r="E6551" s="10" t="s">
        <v>22732</v>
      </c>
      <c r="F6551" s="15"/>
      <c r="G6551" s="15"/>
      <c r="H6551" s="15"/>
      <c r="I6551" s="15"/>
    </row>
    <row r="6552" ht="24" customHeight="1" spans="1:9">
      <c r="A6552" s="8" t="s">
        <v>37616</v>
      </c>
      <c r="B6552" s="22" t="s">
        <v>37617</v>
      </c>
      <c r="C6552" s="12" t="s">
        <v>178</v>
      </c>
      <c r="D6552" s="8" t="s">
        <v>24071</v>
      </c>
      <c r="E6552" s="10" t="s">
        <v>22732</v>
      </c>
      <c r="F6552" s="15"/>
      <c r="G6552" s="15"/>
      <c r="H6552" s="15"/>
      <c r="I6552" s="15"/>
    </row>
    <row r="6553" ht="24" customHeight="1" spans="1:9">
      <c r="A6553" s="8" t="s">
        <v>37618</v>
      </c>
      <c r="B6553" s="22" t="s">
        <v>37619</v>
      </c>
      <c r="C6553" s="12" t="s">
        <v>178</v>
      </c>
      <c r="D6553" s="8" t="s">
        <v>25056</v>
      </c>
      <c r="E6553" s="10" t="s">
        <v>22732</v>
      </c>
      <c r="F6553" s="15"/>
      <c r="G6553" s="15"/>
      <c r="H6553" s="15"/>
      <c r="I6553" s="15"/>
    </row>
    <row r="6554" ht="24" customHeight="1" spans="1:9">
      <c r="A6554" s="8" t="s">
        <v>37620</v>
      </c>
      <c r="B6554" s="22" t="s">
        <v>37621</v>
      </c>
      <c r="C6554" s="12" t="s">
        <v>448</v>
      </c>
      <c r="D6554" s="8" t="s">
        <v>37622</v>
      </c>
      <c r="E6554" s="10" t="s">
        <v>22732</v>
      </c>
      <c r="F6554" s="15"/>
      <c r="G6554" s="15"/>
      <c r="H6554" s="15"/>
      <c r="I6554" s="15"/>
    </row>
    <row r="6555" ht="24" customHeight="1" spans="1:9">
      <c r="A6555" s="8" t="s">
        <v>37623</v>
      </c>
      <c r="B6555" s="22" t="s">
        <v>37624</v>
      </c>
      <c r="C6555" s="12" t="s">
        <v>448</v>
      </c>
      <c r="D6555" s="8" t="s">
        <v>25152</v>
      </c>
      <c r="E6555" s="10" t="s">
        <v>22732</v>
      </c>
      <c r="F6555" s="15"/>
      <c r="G6555" s="15"/>
      <c r="H6555" s="15"/>
      <c r="I6555" s="15"/>
    </row>
    <row r="6556" ht="24" customHeight="1" spans="1:9">
      <c r="A6556" s="8" t="s">
        <v>37625</v>
      </c>
      <c r="B6556" s="22" t="s">
        <v>37626</v>
      </c>
      <c r="C6556" s="12" t="s">
        <v>448</v>
      </c>
      <c r="D6556" s="8" t="s">
        <v>24130</v>
      </c>
      <c r="E6556" s="10" t="s">
        <v>22732</v>
      </c>
      <c r="F6556" s="15"/>
      <c r="G6556" s="15"/>
      <c r="H6556" s="15"/>
      <c r="I6556" s="15"/>
    </row>
    <row r="6557" ht="24" customHeight="1" spans="1:9">
      <c r="A6557" s="8" t="s">
        <v>37627</v>
      </c>
      <c r="B6557" s="22" t="s">
        <v>37628</v>
      </c>
      <c r="C6557" s="12" t="s">
        <v>448</v>
      </c>
      <c r="D6557" s="8" t="s">
        <v>37629</v>
      </c>
      <c r="E6557" s="10" t="s">
        <v>22732</v>
      </c>
      <c r="F6557" s="15"/>
      <c r="G6557" s="15"/>
      <c r="H6557" s="15"/>
      <c r="I6557" s="15"/>
    </row>
    <row r="6558" ht="24" customHeight="1" spans="1:9">
      <c r="A6558" s="8" t="s">
        <v>37630</v>
      </c>
      <c r="B6558" s="22" t="s">
        <v>12438</v>
      </c>
      <c r="C6558" s="12" t="s">
        <v>224</v>
      </c>
      <c r="D6558" s="8" t="s">
        <v>37631</v>
      </c>
      <c r="E6558" s="10" t="s">
        <v>22732</v>
      </c>
      <c r="F6558" s="15"/>
      <c r="G6558" s="15"/>
      <c r="H6558" s="15"/>
      <c r="I6558" s="15"/>
    </row>
    <row r="6559" ht="24" customHeight="1" spans="1:9">
      <c r="A6559" s="8" t="s">
        <v>37632</v>
      </c>
      <c r="B6559" s="22" t="s">
        <v>37633</v>
      </c>
      <c r="C6559" s="12" t="s">
        <v>448</v>
      </c>
      <c r="D6559" s="8" t="s">
        <v>31073</v>
      </c>
      <c r="E6559" s="10" t="s">
        <v>22732</v>
      </c>
      <c r="F6559" s="15"/>
      <c r="G6559" s="15"/>
      <c r="H6559" s="15"/>
      <c r="I6559" s="15"/>
    </row>
    <row r="6560" ht="24" customHeight="1" spans="1:9">
      <c r="A6560" s="8" t="s">
        <v>37634</v>
      </c>
      <c r="B6560" s="22" t="s">
        <v>37635</v>
      </c>
      <c r="C6560" s="12" t="s">
        <v>178</v>
      </c>
      <c r="D6560" s="8" t="s">
        <v>37636</v>
      </c>
      <c r="E6560" s="10" t="s">
        <v>22732</v>
      </c>
      <c r="F6560" s="15"/>
      <c r="G6560" s="15"/>
      <c r="H6560" s="15"/>
      <c r="I6560" s="15"/>
    </row>
    <row r="6561" ht="24" customHeight="1" spans="1:9">
      <c r="A6561" s="8" t="s">
        <v>37637</v>
      </c>
      <c r="B6561" s="22" t="s">
        <v>37638</v>
      </c>
      <c r="C6561" s="12" t="s">
        <v>448</v>
      </c>
      <c r="D6561" s="8" t="s">
        <v>37639</v>
      </c>
      <c r="E6561" s="10" t="s">
        <v>22732</v>
      </c>
      <c r="F6561" s="15"/>
      <c r="G6561" s="15"/>
      <c r="H6561" s="15"/>
      <c r="I6561" s="15"/>
    </row>
    <row r="6562" ht="24" customHeight="1" spans="1:9">
      <c r="A6562" s="8" t="s">
        <v>37640</v>
      </c>
      <c r="B6562" s="22" t="s">
        <v>37641</v>
      </c>
      <c r="C6562" s="12" t="s">
        <v>448</v>
      </c>
      <c r="D6562" s="8" t="s">
        <v>37642</v>
      </c>
      <c r="E6562" s="10" t="s">
        <v>22732</v>
      </c>
      <c r="F6562" s="15"/>
      <c r="G6562" s="15"/>
      <c r="H6562" s="15"/>
      <c r="I6562" s="15"/>
    </row>
    <row r="6563" ht="24" customHeight="1" spans="1:9">
      <c r="A6563" s="8" t="s">
        <v>37643</v>
      </c>
      <c r="B6563" s="22" t="s">
        <v>37644</v>
      </c>
      <c r="C6563" s="12" t="s">
        <v>448</v>
      </c>
      <c r="D6563" s="8" t="s">
        <v>37645</v>
      </c>
      <c r="E6563" s="10" t="s">
        <v>22732</v>
      </c>
      <c r="F6563" s="15"/>
      <c r="G6563" s="15"/>
      <c r="H6563" s="15"/>
      <c r="I6563" s="15"/>
    </row>
    <row r="6564" ht="24" customHeight="1" spans="1:9">
      <c r="A6564" s="8" t="s">
        <v>37646</v>
      </c>
      <c r="B6564" s="22" t="s">
        <v>37647</v>
      </c>
      <c r="C6564" s="12" t="s">
        <v>178</v>
      </c>
      <c r="D6564" s="8" t="s">
        <v>24772</v>
      </c>
      <c r="E6564" s="10" t="s">
        <v>22732</v>
      </c>
      <c r="F6564" s="15"/>
      <c r="G6564" s="15"/>
      <c r="H6564" s="15"/>
      <c r="I6564" s="15"/>
    </row>
    <row r="6565" ht="24" customHeight="1" spans="1:9">
      <c r="A6565" s="8" t="s">
        <v>37648</v>
      </c>
      <c r="B6565" s="22" t="s">
        <v>37649</v>
      </c>
      <c r="C6565" s="12" t="s">
        <v>178</v>
      </c>
      <c r="D6565" s="8" t="s">
        <v>24443</v>
      </c>
      <c r="E6565" s="10" t="s">
        <v>22732</v>
      </c>
      <c r="F6565" s="15"/>
      <c r="G6565" s="15"/>
      <c r="H6565" s="15"/>
      <c r="I6565" s="15"/>
    </row>
    <row r="6566" ht="24" customHeight="1" spans="1:9">
      <c r="A6566" s="8" t="s">
        <v>37650</v>
      </c>
      <c r="B6566" s="22" t="s">
        <v>12447</v>
      </c>
      <c r="C6566" s="12" t="s">
        <v>439</v>
      </c>
      <c r="D6566" s="8" t="s">
        <v>37651</v>
      </c>
      <c r="E6566" s="10" t="s">
        <v>22732</v>
      </c>
      <c r="F6566" s="15"/>
      <c r="G6566" s="15"/>
      <c r="H6566" s="15"/>
      <c r="I6566" s="15"/>
    </row>
    <row r="6567" ht="24" customHeight="1" spans="1:9">
      <c r="A6567" s="8" t="s">
        <v>37652</v>
      </c>
      <c r="B6567" s="22" t="s">
        <v>12448</v>
      </c>
      <c r="C6567" s="12" t="s">
        <v>439</v>
      </c>
      <c r="D6567" s="8" t="s">
        <v>37653</v>
      </c>
      <c r="E6567" s="10" t="s">
        <v>22732</v>
      </c>
      <c r="F6567" s="15"/>
      <c r="G6567" s="15"/>
      <c r="H6567" s="15"/>
      <c r="I6567" s="15"/>
    </row>
    <row r="6568" ht="24" customHeight="1" spans="1:9">
      <c r="A6568" s="8" t="s">
        <v>37654</v>
      </c>
      <c r="B6568" s="22" t="s">
        <v>12449</v>
      </c>
      <c r="C6568" s="12" t="s">
        <v>439</v>
      </c>
      <c r="D6568" s="8" t="s">
        <v>24581</v>
      </c>
      <c r="E6568" s="10" t="s">
        <v>22732</v>
      </c>
      <c r="F6568" s="15"/>
      <c r="G6568" s="15"/>
      <c r="H6568" s="15"/>
      <c r="I6568" s="15"/>
    </row>
    <row r="6569" ht="24" customHeight="1" spans="1:9">
      <c r="A6569" s="8" t="s">
        <v>37655</v>
      </c>
      <c r="B6569" s="22" t="s">
        <v>12450</v>
      </c>
      <c r="C6569" s="12" t="s">
        <v>439</v>
      </c>
      <c r="D6569" s="8" t="s">
        <v>24364</v>
      </c>
      <c r="E6569" s="10" t="s">
        <v>22732</v>
      </c>
      <c r="F6569" s="15"/>
      <c r="G6569" s="15"/>
      <c r="H6569" s="15"/>
      <c r="I6569" s="15"/>
    </row>
    <row r="6570" ht="24" customHeight="1" spans="1:9">
      <c r="A6570" s="8" t="s">
        <v>37656</v>
      </c>
      <c r="B6570" s="22" t="s">
        <v>12451</v>
      </c>
      <c r="C6570" s="12" t="s">
        <v>439</v>
      </c>
      <c r="D6570" s="8" t="s">
        <v>37313</v>
      </c>
      <c r="E6570" s="10" t="s">
        <v>22732</v>
      </c>
      <c r="F6570" s="15"/>
      <c r="G6570" s="15"/>
      <c r="H6570" s="15"/>
      <c r="I6570" s="15"/>
    </row>
    <row r="6571" ht="24" customHeight="1" spans="1:9">
      <c r="A6571" s="8" t="s">
        <v>37657</v>
      </c>
      <c r="B6571" s="22" t="s">
        <v>12452</v>
      </c>
      <c r="C6571" s="12" t="s">
        <v>439</v>
      </c>
      <c r="D6571" s="8" t="s">
        <v>37432</v>
      </c>
      <c r="E6571" s="10" t="s">
        <v>22732</v>
      </c>
      <c r="F6571" s="15"/>
      <c r="G6571" s="15"/>
      <c r="H6571" s="15"/>
      <c r="I6571" s="15"/>
    </row>
    <row r="6572" ht="24" customHeight="1" spans="1:9">
      <c r="A6572" s="8" t="s">
        <v>37658</v>
      </c>
      <c r="B6572" s="22" t="s">
        <v>12453</v>
      </c>
      <c r="C6572" s="12" t="s">
        <v>11254</v>
      </c>
      <c r="D6572" s="8" t="s">
        <v>37291</v>
      </c>
      <c r="E6572" s="10" t="s">
        <v>22732</v>
      </c>
      <c r="F6572" s="15"/>
      <c r="G6572" s="15"/>
      <c r="H6572" s="15"/>
      <c r="I6572" s="15"/>
    </row>
    <row r="6573" ht="24" customHeight="1" spans="1:9">
      <c r="A6573" s="8" t="s">
        <v>37659</v>
      </c>
      <c r="B6573" s="22" t="s">
        <v>12454</v>
      </c>
      <c r="C6573" s="12" t="s">
        <v>11254</v>
      </c>
      <c r="D6573" s="8" t="s">
        <v>37660</v>
      </c>
      <c r="E6573" s="10" t="s">
        <v>22732</v>
      </c>
      <c r="F6573" s="15"/>
      <c r="G6573" s="15"/>
      <c r="H6573" s="15"/>
      <c r="I6573" s="15"/>
    </row>
    <row r="6574" ht="24" customHeight="1" spans="1:9">
      <c r="A6574" s="8" t="s">
        <v>37661</v>
      </c>
      <c r="B6574" s="22" t="s">
        <v>12455</v>
      </c>
      <c r="C6574" s="12" t="s">
        <v>11254</v>
      </c>
      <c r="D6574" s="8" t="s">
        <v>37662</v>
      </c>
      <c r="E6574" s="10" t="s">
        <v>22732</v>
      </c>
      <c r="F6574" s="15"/>
      <c r="G6574" s="15"/>
      <c r="H6574" s="15"/>
      <c r="I6574" s="15"/>
    </row>
    <row r="6575" ht="24" customHeight="1" spans="1:9">
      <c r="A6575" s="8" t="s">
        <v>37663</v>
      </c>
      <c r="B6575" s="22" t="s">
        <v>12456</v>
      </c>
      <c r="C6575" s="12" t="s">
        <v>11254</v>
      </c>
      <c r="D6575" s="8" t="s">
        <v>24065</v>
      </c>
      <c r="E6575" s="10" t="s">
        <v>22732</v>
      </c>
      <c r="F6575" s="15"/>
      <c r="G6575" s="15"/>
      <c r="H6575" s="15"/>
      <c r="I6575" s="15"/>
    </row>
    <row r="6576" ht="24" customHeight="1" spans="1:9">
      <c r="A6576" s="8" t="s">
        <v>37664</v>
      </c>
      <c r="B6576" s="22" t="s">
        <v>12457</v>
      </c>
      <c r="C6576" s="12" t="s">
        <v>11254</v>
      </c>
      <c r="D6576" s="8" t="s">
        <v>23767</v>
      </c>
      <c r="E6576" s="10" t="s">
        <v>22732</v>
      </c>
      <c r="F6576" s="15"/>
      <c r="G6576" s="15"/>
      <c r="H6576" s="15"/>
      <c r="I6576" s="15"/>
    </row>
    <row r="6577" ht="24" customHeight="1" spans="1:9">
      <c r="A6577" s="8" t="s">
        <v>37665</v>
      </c>
      <c r="B6577" s="22" t="s">
        <v>12458</v>
      </c>
      <c r="C6577" s="12" t="s">
        <v>11254</v>
      </c>
      <c r="D6577" s="8" t="s">
        <v>37666</v>
      </c>
      <c r="E6577" s="10" t="s">
        <v>22732</v>
      </c>
      <c r="F6577" s="15"/>
      <c r="G6577" s="15"/>
      <c r="H6577" s="15"/>
      <c r="I6577" s="15"/>
    </row>
    <row r="6578" ht="24" customHeight="1" spans="1:9">
      <c r="A6578" s="8" t="s">
        <v>37667</v>
      </c>
      <c r="B6578" s="22" t="s">
        <v>12459</v>
      </c>
      <c r="C6578" s="12" t="s">
        <v>439</v>
      </c>
      <c r="D6578" s="8" t="s">
        <v>37447</v>
      </c>
      <c r="E6578" s="10" t="s">
        <v>22732</v>
      </c>
      <c r="F6578" s="15"/>
      <c r="G6578" s="15"/>
      <c r="H6578" s="15"/>
      <c r="I6578" s="15"/>
    </row>
    <row r="6579" ht="24" customHeight="1" spans="1:9">
      <c r="A6579" s="8" t="s">
        <v>37668</v>
      </c>
      <c r="B6579" s="22" t="s">
        <v>12460</v>
      </c>
      <c r="C6579" s="12" t="s">
        <v>439</v>
      </c>
      <c r="D6579" s="8" t="s">
        <v>37669</v>
      </c>
      <c r="E6579" s="10" t="s">
        <v>22732</v>
      </c>
      <c r="F6579" s="15"/>
      <c r="G6579" s="15"/>
      <c r="H6579" s="15"/>
      <c r="I6579" s="15"/>
    </row>
    <row r="6580" ht="24" customHeight="1" spans="1:9">
      <c r="A6580" s="8" t="s">
        <v>37670</v>
      </c>
      <c r="B6580" s="22" t="s">
        <v>12461</v>
      </c>
      <c r="C6580" s="12" t="s">
        <v>439</v>
      </c>
      <c r="D6580" s="8" t="s">
        <v>35170</v>
      </c>
      <c r="E6580" s="10" t="s">
        <v>22732</v>
      </c>
      <c r="F6580" s="15"/>
      <c r="G6580" s="15"/>
      <c r="H6580" s="15"/>
      <c r="I6580" s="15"/>
    </row>
    <row r="6581" ht="24" customHeight="1" spans="1:9">
      <c r="A6581" s="8" t="s">
        <v>37671</v>
      </c>
      <c r="B6581" s="22" t="s">
        <v>12462</v>
      </c>
      <c r="C6581" s="12" t="s">
        <v>11254</v>
      </c>
      <c r="D6581" s="8" t="s">
        <v>23767</v>
      </c>
      <c r="E6581" s="10" t="s">
        <v>22732</v>
      </c>
      <c r="F6581" s="15"/>
      <c r="G6581" s="15"/>
      <c r="H6581" s="15"/>
      <c r="I6581" s="15"/>
    </row>
    <row r="6582" ht="24" customHeight="1" spans="1:9">
      <c r="A6582" s="8" t="s">
        <v>37672</v>
      </c>
      <c r="B6582" s="22" t="s">
        <v>12463</v>
      </c>
      <c r="C6582" s="12" t="s">
        <v>11254</v>
      </c>
      <c r="D6582" s="8" t="s">
        <v>37673</v>
      </c>
      <c r="E6582" s="10" t="s">
        <v>22732</v>
      </c>
      <c r="F6582" s="15"/>
      <c r="G6582" s="15"/>
      <c r="H6582" s="15"/>
      <c r="I6582" s="15"/>
    </row>
    <row r="6583" ht="24" customHeight="1" spans="1:9">
      <c r="A6583" s="8" t="s">
        <v>37674</v>
      </c>
      <c r="B6583" s="22" t="s">
        <v>12464</v>
      </c>
      <c r="C6583" s="12" t="s">
        <v>11254</v>
      </c>
      <c r="D6583" s="8" t="s">
        <v>24762</v>
      </c>
      <c r="E6583" s="10" t="s">
        <v>22732</v>
      </c>
      <c r="F6583" s="15"/>
      <c r="G6583" s="15"/>
      <c r="H6583" s="15"/>
      <c r="I6583" s="15"/>
    </row>
    <row r="6584" ht="24" customHeight="1" spans="1:9">
      <c r="A6584" s="8" t="s">
        <v>37675</v>
      </c>
      <c r="B6584" s="22" t="s">
        <v>449</v>
      </c>
      <c r="C6584" s="12" t="s">
        <v>439</v>
      </c>
      <c r="D6584" s="8" t="s">
        <v>37669</v>
      </c>
      <c r="E6584" s="10" t="s">
        <v>22732</v>
      </c>
      <c r="F6584" s="15"/>
      <c r="G6584" s="15"/>
      <c r="H6584" s="15"/>
      <c r="I6584" s="15"/>
    </row>
    <row r="6585" ht="24" customHeight="1" spans="1:9">
      <c r="A6585" s="8" t="s">
        <v>37676</v>
      </c>
      <c r="B6585" s="22" t="s">
        <v>12465</v>
      </c>
      <c r="C6585" s="12" t="s">
        <v>439</v>
      </c>
      <c r="D6585" s="8" t="s">
        <v>37645</v>
      </c>
      <c r="E6585" s="10" t="s">
        <v>22732</v>
      </c>
      <c r="F6585" s="15"/>
      <c r="G6585" s="15"/>
      <c r="H6585" s="15"/>
      <c r="I6585" s="15"/>
    </row>
    <row r="6586" ht="24" customHeight="1" spans="1:9">
      <c r="A6586" s="8" t="s">
        <v>37677</v>
      </c>
      <c r="B6586" s="22" t="s">
        <v>12466</v>
      </c>
      <c r="C6586" s="12" t="s">
        <v>439</v>
      </c>
      <c r="D6586" s="8" t="s">
        <v>37678</v>
      </c>
      <c r="E6586" s="10" t="s">
        <v>22732</v>
      </c>
      <c r="F6586" s="15"/>
      <c r="G6586" s="15"/>
      <c r="H6586" s="15"/>
      <c r="I6586" s="15"/>
    </row>
    <row r="6587" ht="24" customHeight="1" spans="1:9">
      <c r="A6587" s="8" t="s">
        <v>37679</v>
      </c>
      <c r="B6587" s="22" t="s">
        <v>12467</v>
      </c>
      <c r="C6587" s="12" t="s">
        <v>11254</v>
      </c>
      <c r="D6587" s="8" t="s">
        <v>37673</v>
      </c>
      <c r="E6587" s="10" t="s">
        <v>22732</v>
      </c>
      <c r="F6587" s="15"/>
      <c r="G6587" s="15"/>
      <c r="H6587" s="15"/>
      <c r="I6587" s="15"/>
    </row>
    <row r="6588" ht="24" customHeight="1" spans="1:9">
      <c r="A6588" s="8" t="s">
        <v>37680</v>
      </c>
      <c r="B6588" s="22" t="s">
        <v>12468</v>
      </c>
      <c r="C6588" s="12" t="s">
        <v>11254</v>
      </c>
      <c r="D6588" s="8" t="s">
        <v>24438</v>
      </c>
      <c r="E6588" s="10" t="s">
        <v>22732</v>
      </c>
      <c r="F6588" s="15"/>
      <c r="G6588" s="15"/>
      <c r="H6588" s="15"/>
      <c r="I6588" s="15"/>
    </row>
    <row r="6589" ht="24" customHeight="1" spans="1:9">
      <c r="A6589" s="8" t="s">
        <v>37681</v>
      </c>
      <c r="B6589" s="22" t="s">
        <v>12469</v>
      </c>
      <c r="C6589" s="12" t="s">
        <v>11254</v>
      </c>
      <c r="D6589" s="8" t="s">
        <v>37682</v>
      </c>
      <c r="E6589" s="10" t="s">
        <v>22732</v>
      </c>
      <c r="F6589" s="15"/>
      <c r="G6589" s="15"/>
      <c r="H6589" s="15"/>
      <c r="I6589" s="15"/>
    </row>
    <row r="6590" ht="24" customHeight="1" spans="1:9">
      <c r="A6590" s="8" t="s">
        <v>37683</v>
      </c>
      <c r="B6590" s="22" t="s">
        <v>12470</v>
      </c>
      <c r="C6590" s="12" t="s">
        <v>439</v>
      </c>
      <c r="D6590" s="8" t="s">
        <v>37424</v>
      </c>
      <c r="E6590" s="10" t="s">
        <v>22732</v>
      </c>
      <c r="F6590" s="15"/>
      <c r="G6590" s="15"/>
      <c r="H6590" s="15"/>
      <c r="I6590" s="15"/>
    </row>
    <row r="6591" ht="24" customHeight="1" spans="1:9">
      <c r="A6591" s="8" t="s">
        <v>37684</v>
      </c>
      <c r="B6591" s="22" t="s">
        <v>12471</v>
      </c>
      <c r="C6591" s="12" t="s">
        <v>439</v>
      </c>
      <c r="D6591" s="8" t="s">
        <v>37685</v>
      </c>
      <c r="E6591" s="10" t="s">
        <v>22732</v>
      </c>
      <c r="F6591" s="15"/>
      <c r="G6591" s="15"/>
      <c r="H6591" s="15"/>
      <c r="I6591" s="15"/>
    </row>
    <row r="6592" ht="24" customHeight="1" spans="1:9">
      <c r="A6592" s="8" t="s">
        <v>22685</v>
      </c>
      <c r="B6592" s="22" t="s">
        <v>438</v>
      </c>
      <c r="C6592" s="12" t="s">
        <v>439</v>
      </c>
      <c r="D6592" s="8" t="s">
        <v>27366</v>
      </c>
      <c r="E6592" s="10" t="s">
        <v>22732</v>
      </c>
      <c r="F6592" s="15"/>
      <c r="G6592" s="15"/>
      <c r="H6592" s="15"/>
      <c r="I6592" s="15"/>
    </row>
    <row r="6593" ht="24" customHeight="1" spans="1:9">
      <c r="A6593" s="8" t="s">
        <v>37686</v>
      </c>
      <c r="B6593" s="22" t="s">
        <v>12472</v>
      </c>
      <c r="C6593" s="12" t="s">
        <v>439</v>
      </c>
      <c r="D6593" s="8" t="s">
        <v>25236</v>
      </c>
      <c r="E6593" s="10" t="s">
        <v>22732</v>
      </c>
      <c r="F6593" s="15"/>
      <c r="G6593" s="15"/>
      <c r="H6593" s="15"/>
      <c r="I6593" s="15"/>
    </row>
    <row r="6594" ht="24" customHeight="1" spans="1:9">
      <c r="A6594" s="8" t="s">
        <v>37687</v>
      </c>
      <c r="B6594" s="22" t="s">
        <v>12473</v>
      </c>
      <c r="C6594" s="12" t="s">
        <v>439</v>
      </c>
      <c r="D6594" s="8" t="s">
        <v>37688</v>
      </c>
      <c r="E6594" s="10" t="s">
        <v>22732</v>
      </c>
      <c r="F6594" s="15"/>
      <c r="G6594" s="15"/>
      <c r="H6594" s="15"/>
      <c r="I6594" s="15"/>
    </row>
    <row r="6595" ht="24" customHeight="1" spans="1:9">
      <c r="A6595" s="8" t="s">
        <v>37689</v>
      </c>
      <c r="B6595" s="22" t="s">
        <v>12474</v>
      </c>
      <c r="C6595" s="12" t="s">
        <v>439</v>
      </c>
      <c r="D6595" s="8" t="s">
        <v>37690</v>
      </c>
      <c r="E6595" s="10" t="s">
        <v>22732</v>
      </c>
      <c r="F6595" s="15"/>
      <c r="G6595" s="15"/>
      <c r="H6595" s="15"/>
      <c r="I6595" s="15"/>
    </row>
    <row r="6596" ht="24" customHeight="1" spans="1:9">
      <c r="A6596" s="8" t="s">
        <v>37691</v>
      </c>
      <c r="B6596" s="22" t="s">
        <v>12475</v>
      </c>
      <c r="C6596" s="12" t="s">
        <v>439</v>
      </c>
      <c r="D6596" s="8" t="s">
        <v>30360</v>
      </c>
      <c r="E6596" s="10" t="s">
        <v>22732</v>
      </c>
      <c r="F6596" s="15"/>
      <c r="G6596" s="15"/>
      <c r="H6596" s="15"/>
      <c r="I6596" s="15"/>
    </row>
    <row r="6597" ht="24" customHeight="1" spans="1:9">
      <c r="A6597" s="8" t="s">
        <v>37692</v>
      </c>
      <c r="B6597" s="22" t="s">
        <v>12476</v>
      </c>
      <c r="C6597" s="12" t="s">
        <v>439</v>
      </c>
      <c r="D6597" s="8" t="s">
        <v>34427</v>
      </c>
      <c r="E6597" s="10" t="s">
        <v>22732</v>
      </c>
      <c r="F6597" s="15"/>
      <c r="G6597" s="15"/>
      <c r="H6597" s="15"/>
      <c r="I6597" s="15"/>
    </row>
    <row r="6598" ht="24" customHeight="1" spans="1:9">
      <c r="A6598" s="8" t="s">
        <v>37693</v>
      </c>
      <c r="B6598" s="22" t="s">
        <v>12477</v>
      </c>
      <c r="C6598" s="12" t="s">
        <v>11254</v>
      </c>
      <c r="D6598" s="8" t="s">
        <v>37346</v>
      </c>
      <c r="E6598" s="10" t="s">
        <v>22732</v>
      </c>
      <c r="F6598" s="15"/>
      <c r="G6598" s="15"/>
      <c r="H6598" s="15"/>
      <c r="I6598" s="15"/>
    </row>
    <row r="6599" ht="24" customHeight="1" spans="1:9">
      <c r="A6599" s="8" t="s">
        <v>37694</v>
      </c>
      <c r="B6599" s="22" t="s">
        <v>12478</v>
      </c>
      <c r="C6599" s="12" t="s">
        <v>11254</v>
      </c>
      <c r="D6599" s="8" t="s">
        <v>37695</v>
      </c>
      <c r="E6599" s="10" t="s">
        <v>22732</v>
      </c>
      <c r="F6599" s="15"/>
      <c r="G6599" s="15"/>
      <c r="H6599" s="15"/>
      <c r="I6599" s="15"/>
    </row>
    <row r="6600" ht="24" customHeight="1" spans="1:9">
      <c r="A6600" s="8" t="s">
        <v>37696</v>
      </c>
      <c r="B6600" s="22" t="s">
        <v>12479</v>
      </c>
      <c r="C6600" s="12" t="s">
        <v>11254</v>
      </c>
      <c r="D6600" s="8" t="s">
        <v>37697</v>
      </c>
      <c r="E6600" s="10" t="s">
        <v>22732</v>
      </c>
      <c r="F6600" s="15"/>
      <c r="G6600" s="15"/>
      <c r="H6600" s="15"/>
      <c r="I6600" s="15"/>
    </row>
    <row r="6601" ht="24" customHeight="1" spans="1:9">
      <c r="A6601" s="8" t="s">
        <v>37698</v>
      </c>
      <c r="B6601" s="22" t="s">
        <v>12480</v>
      </c>
      <c r="C6601" s="12" t="s">
        <v>11254</v>
      </c>
      <c r="D6601" s="8" t="s">
        <v>22995</v>
      </c>
      <c r="E6601" s="10" t="s">
        <v>22732</v>
      </c>
      <c r="F6601" s="15"/>
      <c r="G6601" s="15"/>
      <c r="H6601" s="15"/>
      <c r="I6601" s="15"/>
    </row>
    <row r="6602" ht="24" customHeight="1" spans="1:9">
      <c r="A6602" s="8" t="s">
        <v>37699</v>
      </c>
      <c r="B6602" s="22" t="s">
        <v>12481</v>
      </c>
      <c r="C6602" s="12" t="s">
        <v>11254</v>
      </c>
      <c r="D6602" s="8" t="s">
        <v>36956</v>
      </c>
      <c r="E6602" s="10" t="s">
        <v>22732</v>
      </c>
      <c r="F6602" s="15"/>
      <c r="G6602" s="15"/>
      <c r="H6602" s="15"/>
      <c r="I6602" s="15"/>
    </row>
    <row r="6603" ht="24" customHeight="1" spans="1:9">
      <c r="A6603" s="8" t="s">
        <v>37700</v>
      </c>
      <c r="B6603" s="22" t="s">
        <v>12482</v>
      </c>
      <c r="C6603" s="12" t="s">
        <v>11254</v>
      </c>
      <c r="D6603" s="8" t="s">
        <v>24484</v>
      </c>
      <c r="E6603" s="10" t="s">
        <v>22732</v>
      </c>
      <c r="F6603" s="15"/>
      <c r="G6603" s="15"/>
      <c r="H6603" s="15"/>
      <c r="I6603" s="15"/>
    </row>
    <row r="6604" ht="24" customHeight="1" spans="1:9">
      <c r="A6604" s="8" t="s">
        <v>37701</v>
      </c>
      <c r="B6604" s="22" t="s">
        <v>12483</v>
      </c>
      <c r="C6604" s="12" t="s">
        <v>11254</v>
      </c>
      <c r="D6604" s="8" t="s">
        <v>37702</v>
      </c>
      <c r="E6604" s="10" t="s">
        <v>22732</v>
      </c>
      <c r="F6604" s="15"/>
      <c r="G6604" s="15"/>
      <c r="H6604" s="15"/>
      <c r="I6604" s="15"/>
    </row>
    <row r="6605" ht="24" customHeight="1" spans="1:9">
      <c r="A6605" s="8" t="s">
        <v>37703</v>
      </c>
      <c r="B6605" s="22" t="s">
        <v>12484</v>
      </c>
      <c r="C6605" s="12" t="s">
        <v>11254</v>
      </c>
      <c r="D6605" s="8" t="s">
        <v>24494</v>
      </c>
      <c r="E6605" s="10" t="s">
        <v>22732</v>
      </c>
      <c r="F6605" s="15"/>
      <c r="G6605" s="15"/>
      <c r="H6605" s="15"/>
      <c r="I6605" s="15"/>
    </row>
    <row r="6606" ht="24" customHeight="1" spans="1:9">
      <c r="A6606" s="8" t="s">
        <v>37704</v>
      </c>
      <c r="B6606" s="22" t="s">
        <v>12485</v>
      </c>
      <c r="C6606" s="12" t="s">
        <v>11254</v>
      </c>
      <c r="D6606" s="8" t="s">
        <v>36474</v>
      </c>
      <c r="E6606" s="10" t="s">
        <v>22732</v>
      </c>
      <c r="F6606" s="15"/>
      <c r="G6606" s="15"/>
      <c r="H6606" s="15"/>
      <c r="I6606" s="15"/>
    </row>
    <row r="6607" ht="24" customHeight="1" spans="1:9">
      <c r="A6607" s="8" t="s">
        <v>37705</v>
      </c>
      <c r="B6607" s="22" t="s">
        <v>12486</v>
      </c>
      <c r="C6607" s="12" t="s">
        <v>11254</v>
      </c>
      <c r="D6607" s="8" t="s">
        <v>37706</v>
      </c>
      <c r="E6607" s="10" t="s">
        <v>22732</v>
      </c>
      <c r="F6607" s="15"/>
      <c r="G6607" s="15"/>
      <c r="H6607" s="15"/>
      <c r="I6607" s="15"/>
    </row>
    <row r="6608" ht="24" customHeight="1" spans="1:9">
      <c r="A6608" s="8" t="s">
        <v>37707</v>
      </c>
      <c r="B6608" s="22" t="s">
        <v>12487</v>
      </c>
      <c r="C6608" s="12" t="s">
        <v>11254</v>
      </c>
      <c r="D6608" s="8" t="s">
        <v>37708</v>
      </c>
      <c r="E6608" s="10" t="s">
        <v>22732</v>
      </c>
      <c r="F6608" s="15"/>
      <c r="G6608" s="15"/>
      <c r="H6608" s="15"/>
      <c r="I6608" s="15"/>
    </row>
    <row r="6609" ht="24" customHeight="1" spans="1:9">
      <c r="A6609" s="8" t="s">
        <v>37709</v>
      </c>
      <c r="B6609" s="22" t="s">
        <v>12488</v>
      </c>
      <c r="C6609" s="12" t="s">
        <v>11254</v>
      </c>
      <c r="D6609" s="8" t="s">
        <v>24364</v>
      </c>
      <c r="E6609" s="10" t="s">
        <v>22732</v>
      </c>
      <c r="F6609" s="15"/>
      <c r="G6609" s="15"/>
      <c r="H6609" s="15"/>
      <c r="I6609" s="15"/>
    </row>
    <row r="6610" ht="24" customHeight="1" spans="1:9">
      <c r="A6610" s="8" t="s">
        <v>37710</v>
      </c>
      <c r="B6610" s="22" t="s">
        <v>12489</v>
      </c>
      <c r="C6610" s="12" t="s">
        <v>11254</v>
      </c>
      <c r="D6610" s="8" t="s">
        <v>24130</v>
      </c>
      <c r="E6610" s="10" t="s">
        <v>22732</v>
      </c>
      <c r="F6610" s="15"/>
      <c r="G6610" s="15"/>
      <c r="H6610" s="15"/>
      <c r="I6610" s="15"/>
    </row>
    <row r="6611" ht="24" customHeight="1" spans="1:9">
      <c r="A6611" s="8" t="s">
        <v>37711</v>
      </c>
      <c r="B6611" s="22" t="s">
        <v>12490</v>
      </c>
      <c r="C6611" s="12" t="s">
        <v>11254</v>
      </c>
      <c r="D6611" s="8" t="s">
        <v>34444</v>
      </c>
      <c r="E6611" s="10" t="s">
        <v>22732</v>
      </c>
      <c r="F6611" s="15"/>
      <c r="G6611" s="15"/>
      <c r="H6611" s="15"/>
      <c r="I6611" s="15"/>
    </row>
    <row r="6612" ht="24" customHeight="1" spans="1:9">
      <c r="A6612" s="8" t="s">
        <v>37712</v>
      </c>
      <c r="B6612" s="22" t="s">
        <v>12491</v>
      </c>
      <c r="C6612" s="12" t="s">
        <v>439</v>
      </c>
      <c r="D6612" s="8" t="s">
        <v>33730</v>
      </c>
      <c r="E6612" s="10" t="s">
        <v>22732</v>
      </c>
      <c r="F6612" s="15"/>
      <c r="G6612" s="15"/>
      <c r="H6612" s="15"/>
      <c r="I6612" s="15"/>
    </row>
    <row r="6613" ht="24" customHeight="1" spans="1:9">
      <c r="A6613" s="8" t="s">
        <v>37713</v>
      </c>
      <c r="B6613" s="22" t="s">
        <v>12492</v>
      </c>
      <c r="C6613" s="12" t="s">
        <v>439</v>
      </c>
      <c r="D6613" s="8" t="s">
        <v>24764</v>
      </c>
      <c r="E6613" s="10" t="s">
        <v>22732</v>
      </c>
      <c r="F6613" s="15"/>
      <c r="G6613" s="15"/>
      <c r="H6613" s="15"/>
      <c r="I6613" s="15"/>
    </row>
    <row r="6614" ht="24" customHeight="1" spans="1:9">
      <c r="A6614" s="8" t="s">
        <v>37714</v>
      </c>
      <c r="B6614" s="22" t="s">
        <v>12493</v>
      </c>
      <c r="C6614" s="12" t="s">
        <v>439</v>
      </c>
      <c r="D6614" s="8" t="s">
        <v>24356</v>
      </c>
      <c r="E6614" s="10" t="s">
        <v>22732</v>
      </c>
      <c r="F6614" s="15"/>
      <c r="G6614" s="15"/>
      <c r="H6614" s="15"/>
      <c r="I6614" s="15"/>
    </row>
    <row r="6615" ht="24" customHeight="1" spans="1:9">
      <c r="A6615" s="8" t="s">
        <v>37715</v>
      </c>
      <c r="B6615" s="22" t="s">
        <v>12494</v>
      </c>
      <c r="C6615" s="12" t="s">
        <v>439</v>
      </c>
      <c r="D6615" s="8" t="s">
        <v>37716</v>
      </c>
      <c r="E6615" s="10" t="s">
        <v>22732</v>
      </c>
      <c r="F6615" s="15"/>
      <c r="G6615" s="15"/>
      <c r="H6615" s="15"/>
      <c r="I6615" s="15"/>
    </row>
    <row r="6616" ht="24" customHeight="1" spans="1:9">
      <c r="A6616" s="8" t="s">
        <v>37717</v>
      </c>
      <c r="B6616" s="22" t="s">
        <v>12495</v>
      </c>
      <c r="C6616" s="12" t="s">
        <v>439</v>
      </c>
      <c r="D6616" s="8" t="s">
        <v>23441</v>
      </c>
      <c r="E6616" s="10" t="s">
        <v>22732</v>
      </c>
      <c r="F6616" s="15"/>
      <c r="G6616" s="15"/>
      <c r="H6616" s="15"/>
      <c r="I6616" s="15"/>
    </row>
    <row r="6617" ht="24" customHeight="1" spans="1:9">
      <c r="A6617" s="8" t="s">
        <v>37718</v>
      </c>
      <c r="B6617" s="22" t="s">
        <v>12496</v>
      </c>
      <c r="C6617" s="12" t="s">
        <v>439</v>
      </c>
      <c r="D6617" s="8" t="s">
        <v>37424</v>
      </c>
      <c r="E6617" s="10" t="s">
        <v>22732</v>
      </c>
      <c r="F6617" s="15"/>
      <c r="G6617" s="15"/>
      <c r="H6617" s="15"/>
      <c r="I6617" s="15"/>
    </row>
    <row r="6618" ht="24" customHeight="1" spans="1:9">
      <c r="A6618" s="8" t="s">
        <v>37719</v>
      </c>
      <c r="B6618" s="22" t="s">
        <v>12497</v>
      </c>
      <c r="C6618" s="12" t="s">
        <v>439</v>
      </c>
      <c r="D6618" s="8" t="s">
        <v>37685</v>
      </c>
      <c r="E6618" s="10" t="s">
        <v>22732</v>
      </c>
      <c r="F6618" s="15"/>
      <c r="G6618" s="15"/>
      <c r="H6618" s="15"/>
      <c r="I6618" s="15"/>
    </row>
    <row r="6619" ht="24" customHeight="1" spans="1:9">
      <c r="A6619" s="8" t="s">
        <v>37720</v>
      </c>
      <c r="B6619" s="22" t="s">
        <v>12498</v>
      </c>
      <c r="C6619" s="12" t="s">
        <v>439</v>
      </c>
      <c r="D6619" s="8" t="s">
        <v>37721</v>
      </c>
      <c r="E6619" s="10" t="s">
        <v>22732</v>
      </c>
      <c r="F6619" s="15"/>
      <c r="G6619" s="15"/>
      <c r="H6619" s="15"/>
      <c r="I6619" s="15"/>
    </row>
    <row r="6620" ht="24" customHeight="1" spans="1:9">
      <c r="A6620" s="8" t="s">
        <v>37722</v>
      </c>
      <c r="B6620" s="22" t="s">
        <v>12499</v>
      </c>
      <c r="C6620" s="12" t="s">
        <v>439</v>
      </c>
      <c r="D6620" s="8" t="s">
        <v>24024</v>
      </c>
      <c r="E6620" s="10" t="s">
        <v>22732</v>
      </c>
      <c r="F6620" s="15"/>
      <c r="G6620" s="15"/>
      <c r="H6620" s="15"/>
      <c r="I6620" s="15"/>
    </row>
    <row r="6621" ht="24" customHeight="1" spans="1:9">
      <c r="A6621" s="8" t="s">
        <v>37723</v>
      </c>
      <c r="B6621" s="22" t="s">
        <v>12500</v>
      </c>
      <c r="C6621" s="12" t="s">
        <v>439</v>
      </c>
      <c r="D6621" s="8" t="s">
        <v>31610</v>
      </c>
      <c r="E6621" s="10" t="s">
        <v>22732</v>
      </c>
      <c r="F6621" s="15"/>
      <c r="G6621" s="15"/>
      <c r="H6621" s="15"/>
      <c r="I6621" s="15"/>
    </row>
    <row r="6622" ht="24" customHeight="1" spans="1:9">
      <c r="A6622" s="8" t="s">
        <v>22683</v>
      </c>
      <c r="B6622" s="22" t="s">
        <v>444</v>
      </c>
      <c r="C6622" s="12" t="s">
        <v>171</v>
      </c>
      <c r="D6622" s="8" t="s">
        <v>33182</v>
      </c>
      <c r="E6622" s="10" t="s">
        <v>22732</v>
      </c>
      <c r="F6622" s="15"/>
      <c r="G6622" s="15"/>
      <c r="H6622" s="15"/>
      <c r="I6622" s="15"/>
    </row>
    <row r="6623" ht="24" customHeight="1" spans="1:9">
      <c r="A6623" s="8" t="s">
        <v>37724</v>
      </c>
      <c r="B6623" s="22" t="s">
        <v>459</v>
      </c>
      <c r="C6623" s="12" t="s">
        <v>171</v>
      </c>
      <c r="D6623" s="8" t="s">
        <v>25272</v>
      </c>
      <c r="E6623" s="10" t="s">
        <v>22732</v>
      </c>
      <c r="F6623" s="15"/>
      <c r="G6623" s="15"/>
      <c r="H6623" s="15"/>
      <c r="I6623" s="15"/>
    </row>
    <row r="6624" ht="24" customHeight="1" spans="1:9">
      <c r="A6624" s="8" t="s">
        <v>37725</v>
      </c>
      <c r="B6624" s="22" t="s">
        <v>12501</v>
      </c>
      <c r="C6624" s="12" t="s">
        <v>171</v>
      </c>
      <c r="D6624" s="8" t="s">
        <v>37726</v>
      </c>
      <c r="E6624" s="10" t="s">
        <v>22732</v>
      </c>
      <c r="F6624" s="15"/>
      <c r="G6624" s="15"/>
      <c r="H6624" s="15"/>
      <c r="I6624" s="15"/>
    </row>
    <row r="6625" ht="24" customHeight="1" spans="1:9">
      <c r="A6625" s="8" t="s">
        <v>37727</v>
      </c>
      <c r="B6625" s="22" t="s">
        <v>12502</v>
      </c>
      <c r="C6625" s="12" t="s">
        <v>11254</v>
      </c>
      <c r="D6625" s="8" t="s">
        <v>24065</v>
      </c>
      <c r="E6625" s="10" t="s">
        <v>22732</v>
      </c>
      <c r="F6625" s="15"/>
      <c r="G6625" s="15"/>
      <c r="H6625" s="15"/>
      <c r="I6625" s="15"/>
    </row>
    <row r="6626" ht="24" customHeight="1" spans="1:9">
      <c r="A6626" s="8" t="s">
        <v>37728</v>
      </c>
      <c r="B6626" s="22" t="s">
        <v>12503</v>
      </c>
      <c r="C6626" s="12" t="s">
        <v>11254</v>
      </c>
      <c r="D6626" s="8" t="s">
        <v>25417</v>
      </c>
      <c r="E6626" s="10" t="s">
        <v>22732</v>
      </c>
      <c r="F6626" s="15"/>
      <c r="G6626" s="15"/>
      <c r="H6626" s="15"/>
      <c r="I6626" s="15"/>
    </row>
    <row r="6627" ht="24" customHeight="1" spans="1:9">
      <c r="A6627" s="8" t="s">
        <v>37729</v>
      </c>
      <c r="B6627" s="22" t="s">
        <v>12504</v>
      </c>
      <c r="C6627" s="12" t="s">
        <v>11254</v>
      </c>
      <c r="D6627" s="8" t="s">
        <v>37730</v>
      </c>
      <c r="E6627" s="10" t="s">
        <v>22732</v>
      </c>
      <c r="F6627" s="15"/>
      <c r="G6627" s="15"/>
      <c r="H6627" s="15"/>
      <c r="I6627" s="15"/>
    </row>
    <row r="6628" ht="24" customHeight="1" spans="1:9">
      <c r="A6628" s="8" t="s">
        <v>37731</v>
      </c>
      <c r="B6628" s="22" t="s">
        <v>12505</v>
      </c>
      <c r="C6628" s="12" t="s">
        <v>11254</v>
      </c>
      <c r="D6628" s="8" t="s">
        <v>37732</v>
      </c>
      <c r="E6628" s="10" t="s">
        <v>22732</v>
      </c>
      <c r="F6628" s="15"/>
      <c r="G6628" s="15"/>
      <c r="H6628" s="15"/>
      <c r="I6628" s="15"/>
    </row>
    <row r="6629" ht="24" customHeight="1" spans="1:9">
      <c r="A6629" s="8" t="s">
        <v>37733</v>
      </c>
      <c r="B6629" s="22" t="s">
        <v>12506</v>
      </c>
      <c r="C6629" s="12" t="s">
        <v>11254</v>
      </c>
      <c r="D6629" s="8" t="s">
        <v>24438</v>
      </c>
      <c r="E6629" s="10" t="s">
        <v>22732</v>
      </c>
      <c r="F6629" s="15"/>
      <c r="G6629" s="15"/>
      <c r="H6629" s="15"/>
      <c r="I6629" s="15"/>
    </row>
    <row r="6630" ht="24" customHeight="1" spans="1:9">
      <c r="A6630" s="8" t="s">
        <v>37734</v>
      </c>
      <c r="B6630" s="22" t="s">
        <v>12507</v>
      </c>
      <c r="C6630" s="12" t="s">
        <v>11254</v>
      </c>
      <c r="D6630" s="8" t="s">
        <v>24071</v>
      </c>
      <c r="E6630" s="10" t="s">
        <v>22732</v>
      </c>
      <c r="F6630" s="15"/>
      <c r="G6630" s="15"/>
      <c r="H6630" s="15"/>
      <c r="I6630" s="15"/>
    </row>
    <row r="6631" ht="24" customHeight="1" spans="1:9">
      <c r="A6631" s="8" t="s">
        <v>37735</v>
      </c>
      <c r="B6631" s="22" t="s">
        <v>12508</v>
      </c>
      <c r="C6631" s="12" t="s">
        <v>11254</v>
      </c>
      <c r="D6631" s="8" t="s">
        <v>37736</v>
      </c>
      <c r="E6631" s="10" t="s">
        <v>22732</v>
      </c>
      <c r="F6631" s="15"/>
      <c r="G6631" s="15"/>
      <c r="H6631" s="15"/>
      <c r="I6631" s="15"/>
    </row>
    <row r="6632" ht="24" customHeight="1" spans="1:9">
      <c r="A6632" s="8" t="s">
        <v>37737</v>
      </c>
      <c r="B6632" s="22" t="s">
        <v>12509</v>
      </c>
      <c r="C6632" s="12" t="s">
        <v>11254</v>
      </c>
      <c r="D6632" s="8" t="s">
        <v>35170</v>
      </c>
      <c r="E6632" s="10" t="s">
        <v>22732</v>
      </c>
      <c r="F6632" s="15"/>
      <c r="G6632" s="15"/>
      <c r="H6632" s="15"/>
      <c r="I6632" s="15"/>
    </row>
    <row r="6633" ht="24" customHeight="1" spans="1:9">
      <c r="A6633" s="8" t="s">
        <v>37738</v>
      </c>
      <c r="B6633" s="22" t="s">
        <v>12510</v>
      </c>
      <c r="C6633" s="12" t="s">
        <v>12511</v>
      </c>
      <c r="D6633" s="8" t="s">
        <v>37739</v>
      </c>
      <c r="E6633" s="10" t="s">
        <v>22732</v>
      </c>
      <c r="F6633" s="15"/>
      <c r="G6633" s="15"/>
      <c r="H6633" s="15"/>
      <c r="I6633" s="15"/>
    </row>
    <row r="6634" ht="24" customHeight="1" spans="1:9">
      <c r="A6634" s="8" t="s">
        <v>37740</v>
      </c>
      <c r="B6634" s="22" t="s">
        <v>12512</v>
      </c>
      <c r="C6634" s="12" t="s">
        <v>12511</v>
      </c>
      <c r="D6634" s="8" t="s">
        <v>35587</v>
      </c>
      <c r="E6634" s="10" t="s">
        <v>22732</v>
      </c>
      <c r="F6634" s="15"/>
      <c r="G6634" s="15"/>
      <c r="H6634" s="15"/>
      <c r="I6634" s="15"/>
    </row>
    <row r="6635" ht="24" customHeight="1" spans="1:9">
      <c r="A6635" s="8" t="s">
        <v>37741</v>
      </c>
      <c r="B6635" s="22" t="s">
        <v>12513</v>
      </c>
      <c r="C6635" s="12" t="s">
        <v>12511</v>
      </c>
      <c r="D6635" s="8" t="s">
        <v>37742</v>
      </c>
      <c r="E6635" s="10" t="s">
        <v>22732</v>
      </c>
      <c r="F6635" s="15"/>
      <c r="G6635" s="15"/>
      <c r="H6635" s="15"/>
      <c r="I6635" s="15"/>
    </row>
    <row r="6636" ht="24" customHeight="1" spans="1:9">
      <c r="A6636" s="8" t="s">
        <v>37743</v>
      </c>
      <c r="B6636" s="22" t="s">
        <v>12514</v>
      </c>
      <c r="C6636" s="12" t="s">
        <v>171</v>
      </c>
      <c r="D6636" s="8" t="s">
        <v>37744</v>
      </c>
      <c r="E6636" s="10" t="s">
        <v>22732</v>
      </c>
      <c r="F6636" s="15"/>
      <c r="G6636" s="15"/>
      <c r="H6636" s="15"/>
      <c r="I6636" s="15"/>
    </row>
    <row r="6637" ht="24" customHeight="1" spans="1:9">
      <c r="A6637" s="8" t="s">
        <v>37745</v>
      </c>
      <c r="B6637" s="22" t="s">
        <v>12515</v>
      </c>
      <c r="C6637" s="12" t="s">
        <v>171</v>
      </c>
      <c r="D6637" s="8" t="s">
        <v>24336</v>
      </c>
      <c r="E6637" s="10" t="s">
        <v>22732</v>
      </c>
      <c r="F6637" s="15"/>
      <c r="G6637" s="15"/>
      <c r="H6637" s="15"/>
      <c r="I6637" s="15"/>
    </row>
    <row r="6638" ht="24" customHeight="1" spans="1:9">
      <c r="A6638" s="8" t="s">
        <v>37746</v>
      </c>
      <c r="B6638" s="22" t="s">
        <v>12516</v>
      </c>
      <c r="C6638" s="12" t="s">
        <v>171</v>
      </c>
      <c r="D6638" s="8" t="s">
        <v>37747</v>
      </c>
      <c r="E6638" s="10" t="s">
        <v>22732</v>
      </c>
      <c r="F6638" s="15"/>
      <c r="G6638" s="15"/>
      <c r="H6638" s="15"/>
      <c r="I6638" s="15"/>
    </row>
    <row r="6639" ht="24" customHeight="1" spans="1:9">
      <c r="A6639" s="8" t="s">
        <v>37748</v>
      </c>
      <c r="B6639" s="22" t="s">
        <v>12517</v>
      </c>
      <c r="C6639" s="12" t="s">
        <v>171</v>
      </c>
      <c r="D6639" s="8" t="s">
        <v>34533</v>
      </c>
      <c r="E6639" s="10" t="s">
        <v>22732</v>
      </c>
      <c r="F6639" s="15"/>
      <c r="G6639" s="15"/>
      <c r="H6639" s="15"/>
      <c r="I6639" s="15"/>
    </row>
    <row r="6640" ht="24" customHeight="1" spans="1:9">
      <c r="A6640" s="8" t="s">
        <v>37749</v>
      </c>
      <c r="B6640" s="22" t="s">
        <v>12518</v>
      </c>
      <c r="C6640" s="12" t="s">
        <v>171</v>
      </c>
      <c r="D6640" s="8" t="s">
        <v>34937</v>
      </c>
      <c r="E6640" s="10" t="s">
        <v>22732</v>
      </c>
      <c r="F6640" s="15"/>
      <c r="G6640" s="15"/>
      <c r="H6640" s="15"/>
      <c r="I6640" s="15"/>
    </row>
    <row r="6641" ht="24" customHeight="1" spans="1:9">
      <c r="A6641" s="8" t="s">
        <v>22696</v>
      </c>
      <c r="B6641" s="22" t="s">
        <v>461</v>
      </c>
      <c r="C6641" s="12" t="s">
        <v>171</v>
      </c>
      <c r="D6641" s="8" t="s">
        <v>34949</v>
      </c>
      <c r="E6641" s="10" t="s">
        <v>22732</v>
      </c>
      <c r="F6641" s="15"/>
      <c r="G6641" s="15"/>
      <c r="H6641" s="15"/>
      <c r="I6641" s="15"/>
    </row>
    <row r="6642" ht="24" customHeight="1" spans="1:9">
      <c r="A6642" s="8" t="s">
        <v>37750</v>
      </c>
      <c r="B6642" s="22" t="s">
        <v>12519</v>
      </c>
      <c r="C6642" s="12" t="s">
        <v>171</v>
      </c>
      <c r="D6642" s="8" t="s">
        <v>37751</v>
      </c>
      <c r="E6642" s="10" t="s">
        <v>22732</v>
      </c>
      <c r="F6642" s="15"/>
      <c r="G6642" s="15"/>
      <c r="H6642" s="15"/>
      <c r="I6642" s="15"/>
    </row>
    <row r="6643" ht="24" customHeight="1" spans="1:9">
      <c r="A6643" s="8" t="s">
        <v>37752</v>
      </c>
      <c r="B6643" s="22" t="s">
        <v>12520</v>
      </c>
      <c r="C6643" s="12" t="s">
        <v>171</v>
      </c>
      <c r="D6643" s="8" t="s">
        <v>37753</v>
      </c>
      <c r="E6643" s="10" t="s">
        <v>22732</v>
      </c>
      <c r="F6643" s="15"/>
      <c r="G6643" s="15"/>
      <c r="H6643" s="15"/>
      <c r="I6643" s="15"/>
    </row>
    <row r="6644" ht="24" customHeight="1" spans="1:9">
      <c r="A6644" s="8" t="s">
        <v>37754</v>
      </c>
      <c r="B6644" s="22" t="s">
        <v>12521</v>
      </c>
      <c r="C6644" s="12" t="s">
        <v>171</v>
      </c>
      <c r="D6644" s="8" t="s">
        <v>31970</v>
      </c>
      <c r="E6644" s="10" t="s">
        <v>22732</v>
      </c>
      <c r="F6644" s="15"/>
      <c r="G6644" s="15"/>
      <c r="H6644" s="15"/>
      <c r="I6644" s="15"/>
    </row>
    <row r="6645" ht="24" customHeight="1" spans="1:9">
      <c r="A6645" s="8" t="s">
        <v>37755</v>
      </c>
      <c r="B6645" s="22" t="s">
        <v>12522</v>
      </c>
      <c r="C6645" s="12" t="s">
        <v>171</v>
      </c>
      <c r="D6645" s="8" t="s">
        <v>37756</v>
      </c>
      <c r="E6645" s="10" t="s">
        <v>22732</v>
      </c>
      <c r="F6645" s="15"/>
      <c r="G6645" s="15"/>
      <c r="H6645" s="15"/>
      <c r="I6645" s="15"/>
    </row>
    <row r="6646" ht="24" customHeight="1" spans="1:9">
      <c r="A6646" s="8" t="s">
        <v>37757</v>
      </c>
      <c r="B6646" s="22" t="s">
        <v>12523</v>
      </c>
      <c r="C6646" s="12" t="s">
        <v>171</v>
      </c>
      <c r="D6646" s="8" t="s">
        <v>37758</v>
      </c>
      <c r="E6646" s="10" t="s">
        <v>22732</v>
      </c>
      <c r="F6646" s="15"/>
      <c r="G6646" s="15"/>
      <c r="H6646" s="15"/>
      <c r="I6646" s="15"/>
    </row>
    <row r="6647" ht="24" customHeight="1" spans="1:9">
      <c r="A6647" s="8" t="s">
        <v>37759</v>
      </c>
      <c r="B6647" s="22" t="s">
        <v>12524</v>
      </c>
      <c r="C6647" s="12" t="s">
        <v>171</v>
      </c>
      <c r="D6647" s="8" t="s">
        <v>28654</v>
      </c>
      <c r="E6647" s="10" t="s">
        <v>22732</v>
      </c>
      <c r="F6647" s="15"/>
      <c r="G6647" s="15"/>
      <c r="H6647" s="15"/>
      <c r="I6647" s="15"/>
    </row>
    <row r="6648" ht="24" customHeight="1" spans="1:9">
      <c r="A6648" s="8" t="s">
        <v>37760</v>
      </c>
      <c r="B6648" s="22" t="s">
        <v>12525</v>
      </c>
      <c r="C6648" s="12" t="s">
        <v>171</v>
      </c>
      <c r="D6648" s="8" t="s">
        <v>28626</v>
      </c>
      <c r="E6648" s="10" t="s">
        <v>22732</v>
      </c>
      <c r="F6648" s="15"/>
      <c r="G6648" s="15"/>
      <c r="H6648" s="15"/>
      <c r="I6648" s="15"/>
    </row>
    <row r="6649" ht="24" customHeight="1" spans="1:9">
      <c r="A6649" s="8" t="s">
        <v>37761</v>
      </c>
      <c r="B6649" s="22" t="s">
        <v>12526</v>
      </c>
      <c r="C6649" s="12" t="s">
        <v>12511</v>
      </c>
      <c r="D6649" s="8" t="s">
        <v>37310</v>
      </c>
      <c r="E6649" s="10" t="s">
        <v>22732</v>
      </c>
      <c r="F6649" s="15"/>
      <c r="G6649" s="15"/>
      <c r="H6649" s="15"/>
      <c r="I6649" s="15"/>
    </row>
    <row r="6650" ht="24" customHeight="1" spans="1:9">
      <c r="A6650" s="8" t="s">
        <v>37762</v>
      </c>
      <c r="B6650" s="22" t="s">
        <v>12527</v>
      </c>
      <c r="C6650" s="12" t="s">
        <v>12511</v>
      </c>
      <c r="D6650" s="8" t="s">
        <v>25038</v>
      </c>
      <c r="E6650" s="10" t="s">
        <v>22732</v>
      </c>
      <c r="F6650" s="15"/>
      <c r="G6650" s="15"/>
      <c r="H6650" s="15"/>
      <c r="I6650" s="15"/>
    </row>
    <row r="6651" ht="24" customHeight="1" spans="1:9">
      <c r="A6651" s="8" t="s">
        <v>37763</v>
      </c>
      <c r="B6651" s="22" t="s">
        <v>12528</v>
      </c>
      <c r="C6651" s="12" t="s">
        <v>12511</v>
      </c>
      <c r="D6651" s="8" t="s">
        <v>24952</v>
      </c>
      <c r="E6651" s="10" t="s">
        <v>22732</v>
      </c>
      <c r="F6651" s="15"/>
      <c r="G6651" s="15"/>
      <c r="H6651" s="15"/>
      <c r="I6651" s="15"/>
    </row>
    <row r="6652" ht="24" customHeight="1" spans="1:9">
      <c r="A6652" s="8" t="s">
        <v>37764</v>
      </c>
      <c r="B6652" s="22" t="s">
        <v>12529</v>
      </c>
      <c r="C6652" s="12" t="s">
        <v>12511</v>
      </c>
      <c r="D6652" s="8" t="s">
        <v>23716</v>
      </c>
      <c r="E6652" s="10" t="s">
        <v>22732</v>
      </c>
      <c r="F6652" s="15"/>
      <c r="G6652" s="15"/>
      <c r="H6652" s="15"/>
      <c r="I6652" s="15"/>
    </row>
    <row r="6653" ht="24" customHeight="1" spans="1:9">
      <c r="A6653" s="8" t="s">
        <v>37765</v>
      </c>
      <c r="B6653" s="22" t="s">
        <v>12530</v>
      </c>
      <c r="C6653" s="12" t="s">
        <v>12511</v>
      </c>
      <c r="D6653" s="8" t="s">
        <v>24424</v>
      </c>
      <c r="E6653" s="10" t="s">
        <v>22732</v>
      </c>
      <c r="F6653" s="15"/>
      <c r="G6653" s="15"/>
      <c r="H6653" s="15"/>
      <c r="I6653" s="15"/>
    </row>
    <row r="6654" ht="24" customHeight="1" spans="1:9">
      <c r="A6654" s="8" t="s">
        <v>37766</v>
      </c>
      <c r="B6654" s="22" t="s">
        <v>12531</v>
      </c>
      <c r="C6654" s="12" t="s">
        <v>12511</v>
      </c>
      <c r="D6654" s="8" t="s">
        <v>23983</v>
      </c>
      <c r="E6654" s="10" t="s">
        <v>22732</v>
      </c>
      <c r="F6654" s="15"/>
      <c r="G6654" s="15"/>
      <c r="H6654" s="15"/>
      <c r="I6654" s="15"/>
    </row>
    <row r="6655" ht="24" customHeight="1" spans="1:9">
      <c r="A6655" s="8" t="s">
        <v>37767</v>
      </c>
      <c r="B6655" s="22" t="s">
        <v>12532</v>
      </c>
      <c r="C6655" s="12" t="s">
        <v>12511</v>
      </c>
      <c r="D6655" s="8" t="s">
        <v>37768</v>
      </c>
      <c r="E6655" s="10" t="s">
        <v>22732</v>
      </c>
      <c r="F6655" s="15"/>
      <c r="G6655" s="15"/>
      <c r="H6655" s="15"/>
      <c r="I6655" s="15"/>
    </row>
    <row r="6656" ht="24" customHeight="1" spans="1:9">
      <c r="A6656" s="8" t="s">
        <v>37769</v>
      </c>
      <c r="B6656" s="22" t="s">
        <v>12533</v>
      </c>
      <c r="C6656" s="12" t="s">
        <v>12511</v>
      </c>
      <c r="D6656" s="8" t="s">
        <v>22939</v>
      </c>
      <c r="E6656" s="10" t="s">
        <v>22732</v>
      </c>
      <c r="F6656" s="15"/>
      <c r="G6656" s="15"/>
      <c r="H6656" s="15"/>
      <c r="I6656" s="15"/>
    </row>
    <row r="6657" ht="24" customHeight="1" spans="1:9">
      <c r="A6657" s="8" t="s">
        <v>37770</v>
      </c>
      <c r="B6657" s="22" t="s">
        <v>12534</v>
      </c>
      <c r="C6657" s="12" t="s">
        <v>12511</v>
      </c>
      <c r="D6657" s="8" t="s">
        <v>37771</v>
      </c>
      <c r="E6657" s="10" t="s">
        <v>22732</v>
      </c>
      <c r="F6657" s="15"/>
      <c r="G6657" s="15"/>
      <c r="H6657" s="15"/>
      <c r="I6657" s="15"/>
    </row>
    <row r="6658" ht="24" customHeight="1" spans="1:9">
      <c r="A6658" s="8" t="s">
        <v>37772</v>
      </c>
      <c r="B6658" s="22" t="s">
        <v>12535</v>
      </c>
      <c r="C6658" s="12" t="s">
        <v>12511</v>
      </c>
      <c r="D6658" s="8" t="s">
        <v>34527</v>
      </c>
      <c r="E6658" s="10" t="s">
        <v>22732</v>
      </c>
      <c r="F6658" s="15"/>
      <c r="G6658" s="15"/>
      <c r="H6658" s="15"/>
      <c r="I6658" s="15"/>
    </row>
    <row r="6659" ht="24" customHeight="1" spans="1:9">
      <c r="A6659" s="8" t="s">
        <v>37773</v>
      </c>
      <c r="B6659" s="22" t="s">
        <v>12536</v>
      </c>
      <c r="C6659" s="12" t="s">
        <v>12511</v>
      </c>
      <c r="D6659" s="8" t="s">
        <v>23439</v>
      </c>
      <c r="E6659" s="10" t="s">
        <v>22732</v>
      </c>
      <c r="F6659" s="15"/>
      <c r="G6659" s="15"/>
      <c r="H6659" s="15"/>
      <c r="I6659" s="15"/>
    </row>
    <row r="6660" ht="24" customHeight="1" spans="1:9">
      <c r="A6660" s="8" t="s">
        <v>37774</v>
      </c>
      <c r="B6660" s="22" t="s">
        <v>12537</v>
      </c>
      <c r="C6660" s="12" t="s">
        <v>12511</v>
      </c>
      <c r="D6660" s="8" t="s">
        <v>31370</v>
      </c>
      <c r="E6660" s="10" t="s">
        <v>22732</v>
      </c>
      <c r="F6660" s="15"/>
      <c r="G6660" s="15"/>
      <c r="H6660" s="15"/>
      <c r="I6660" s="15"/>
    </row>
    <row r="6661" ht="24" customHeight="1" spans="1:9">
      <c r="A6661" s="8" t="s">
        <v>37775</v>
      </c>
      <c r="B6661" s="22" t="s">
        <v>12538</v>
      </c>
      <c r="C6661" s="12" t="s">
        <v>12511</v>
      </c>
      <c r="D6661" s="8" t="s">
        <v>37776</v>
      </c>
      <c r="E6661" s="10" t="s">
        <v>22732</v>
      </c>
      <c r="F6661" s="15"/>
      <c r="G6661" s="15"/>
      <c r="H6661" s="15"/>
      <c r="I6661" s="15"/>
    </row>
    <row r="6662" ht="24" customHeight="1" spans="1:9">
      <c r="A6662" s="8" t="s">
        <v>37777</v>
      </c>
      <c r="B6662" s="22" t="s">
        <v>12539</v>
      </c>
      <c r="C6662" s="12" t="s">
        <v>12511</v>
      </c>
      <c r="D6662" s="8" t="s">
        <v>37778</v>
      </c>
      <c r="E6662" s="10" t="s">
        <v>22732</v>
      </c>
      <c r="F6662" s="15"/>
      <c r="G6662" s="15"/>
      <c r="H6662" s="15"/>
      <c r="I6662" s="15"/>
    </row>
    <row r="6663" ht="24" customHeight="1" spans="1:9">
      <c r="A6663" s="8" t="s">
        <v>37779</v>
      </c>
      <c r="B6663" s="22" t="s">
        <v>12540</v>
      </c>
      <c r="C6663" s="12" t="s">
        <v>12511</v>
      </c>
      <c r="D6663" s="8" t="s">
        <v>24242</v>
      </c>
      <c r="E6663" s="10" t="s">
        <v>22732</v>
      </c>
      <c r="F6663" s="15"/>
      <c r="G6663" s="15"/>
      <c r="H6663" s="15"/>
      <c r="I6663" s="15"/>
    </row>
    <row r="6664" ht="24" customHeight="1" spans="1:9">
      <c r="A6664" s="8" t="s">
        <v>37780</v>
      </c>
      <c r="B6664" s="22" t="s">
        <v>12541</v>
      </c>
      <c r="C6664" s="12" t="s">
        <v>12511</v>
      </c>
      <c r="D6664" s="8" t="s">
        <v>32795</v>
      </c>
      <c r="E6664" s="10" t="s">
        <v>22732</v>
      </c>
      <c r="F6664" s="15"/>
      <c r="G6664" s="15"/>
      <c r="H6664" s="15"/>
      <c r="I6664" s="15"/>
    </row>
    <row r="6665" ht="24" customHeight="1" spans="1:9">
      <c r="A6665" s="8" t="s">
        <v>37781</v>
      </c>
      <c r="B6665" s="22" t="s">
        <v>12542</v>
      </c>
      <c r="C6665" s="12" t="s">
        <v>171</v>
      </c>
      <c r="D6665" s="8" t="s">
        <v>37782</v>
      </c>
      <c r="E6665" s="10" t="s">
        <v>22732</v>
      </c>
      <c r="F6665" s="15"/>
      <c r="G6665" s="15"/>
      <c r="H6665" s="15"/>
      <c r="I6665" s="15"/>
    </row>
    <row r="6666" ht="24" customHeight="1" spans="1:9">
      <c r="A6666" s="8" t="s">
        <v>37783</v>
      </c>
      <c r="B6666" s="22" t="s">
        <v>12543</v>
      </c>
      <c r="C6666" s="12" t="s">
        <v>171</v>
      </c>
      <c r="D6666" s="8" t="s">
        <v>37784</v>
      </c>
      <c r="E6666" s="10" t="s">
        <v>22732</v>
      </c>
      <c r="F6666" s="15"/>
      <c r="G6666" s="15"/>
      <c r="H6666" s="15"/>
      <c r="I6666" s="15"/>
    </row>
    <row r="6667" ht="24" customHeight="1" spans="1:9">
      <c r="A6667" s="8" t="s">
        <v>37785</v>
      </c>
      <c r="B6667" s="22" t="s">
        <v>12544</v>
      </c>
      <c r="C6667" s="12" t="s">
        <v>171</v>
      </c>
      <c r="D6667" s="8" t="s">
        <v>31217</v>
      </c>
      <c r="E6667" s="10" t="s">
        <v>22732</v>
      </c>
      <c r="F6667" s="15"/>
      <c r="G6667" s="15"/>
      <c r="H6667" s="15"/>
      <c r="I6667" s="15"/>
    </row>
    <row r="6668" ht="24" customHeight="1" spans="1:9">
      <c r="A6668" s="8" t="s">
        <v>37786</v>
      </c>
      <c r="B6668" s="22" t="s">
        <v>12545</v>
      </c>
      <c r="C6668" s="12" t="s">
        <v>171</v>
      </c>
      <c r="D6668" s="8" t="s">
        <v>37787</v>
      </c>
      <c r="E6668" s="10" t="s">
        <v>22732</v>
      </c>
      <c r="F6668" s="15"/>
      <c r="G6668" s="15"/>
      <c r="H6668" s="15"/>
      <c r="I6668" s="15"/>
    </row>
    <row r="6669" ht="24" customHeight="1" spans="1:9">
      <c r="A6669" s="8" t="s">
        <v>37788</v>
      </c>
      <c r="B6669" s="22" t="s">
        <v>12546</v>
      </c>
      <c r="C6669" s="12" t="s">
        <v>12511</v>
      </c>
      <c r="D6669" s="8" t="s">
        <v>37789</v>
      </c>
      <c r="E6669" s="10" t="s">
        <v>22732</v>
      </c>
      <c r="F6669" s="15"/>
      <c r="G6669" s="15"/>
      <c r="H6669" s="15"/>
      <c r="I6669" s="15"/>
    </row>
    <row r="6670" ht="24" customHeight="1" spans="1:9">
      <c r="A6670" s="8" t="s">
        <v>37790</v>
      </c>
      <c r="B6670" s="22" t="s">
        <v>12547</v>
      </c>
      <c r="C6670" s="12" t="s">
        <v>12511</v>
      </c>
      <c r="D6670" s="8" t="s">
        <v>37791</v>
      </c>
      <c r="E6670" s="10" t="s">
        <v>22732</v>
      </c>
      <c r="F6670" s="15"/>
      <c r="G6670" s="15"/>
      <c r="H6670" s="15"/>
      <c r="I6670" s="15"/>
    </row>
    <row r="6671" ht="24" customHeight="1" spans="1:9">
      <c r="A6671" s="8" t="s">
        <v>37792</v>
      </c>
      <c r="B6671" s="22" t="s">
        <v>12548</v>
      </c>
      <c r="C6671" s="12" t="s">
        <v>12511</v>
      </c>
      <c r="D6671" s="8" t="s">
        <v>37793</v>
      </c>
      <c r="E6671" s="10" t="s">
        <v>22732</v>
      </c>
      <c r="F6671" s="15"/>
      <c r="G6671" s="15"/>
      <c r="H6671" s="15"/>
      <c r="I6671" s="15"/>
    </row>
    <row r="6672" ht="24" customHeight="1" spans="1:9">
      <c r="A6672" s="8" t="s">
        <v>37794</v>
      </c>
      <c r="B6672" s="22" t="s">
        <v>12549</v>
      </c>
      <c r="C6672" s="12" t="s">
        <v>12511</v>
      </c>
      <c r="D6672" s="8" t="s">
        <v>37795</v>
      </c>
      <c r="E6672" s="10" t="s">
        <v>22732</v>
      </c>
      <c r="F6672" s="15"/>
      <c r="G6672" s="15"/>
      <c r="H6672" s="15"/>
      <c r="I6672" s="15"/>
    </row>
    <row r="6673" ht="24" customHeight="1" spans="1:9">
      <c r="A6673" s="8" t="s">
        <v>37796</v>
      </c>
      <c r="B6673" s="22" t="s">
        <v>12550</v>
      </c>
      <c r="C6673" s="12" t="s">
        <v>12511</v>
      </c>
      <c r="D6673" s="8" t="s">
        <v>37797</v>
      </c>
      <c r="E6673" s="10" t="s">
        <v>22732</v>
      </c>
      <c r="F6673" s="15"/>
      <c r="G6673" s="15"/>
      <c r="H6673" s="15"/>
      <c r="I6673" s="15"/>
    </row>
    <row r="6674" ht="24" customHeight="1" spans="1:9">
      <c r="A6674" s="8" t="s">
        <v>37798</v>
      </c>
      <c r="B6674" s="22" t="s">
        <v>12551</v>
      </c>
      <c r="C6674" s="12" t="s">
        <v>12511</v>
      </c>
      <c r="D6674" s="8" t="s">
        <v>37799</v>
      </c>
      <c r="E6674" s="10" t="s">
        <v>22732</v>
      </c>
      <c r="F6674" s="15"/>
      <c r="G6674" s="15"/>
      <c r="H6674" s="15"/>
      <c r="I6674" s="15"/>
    </row>
    <row r="6675" ht="24" customHeight="1" spans="1:9">
      <c r="A6675" s="8" t="s">
        <v>37800</v>
      </c>
      <c r="B6675" s="22" t="s">
        <v>12552</v>
      </c>
      <c r="C6675" s="12" t="s">
        <v>12511</v>
      </c>
      <c r="D6675" s="8" t="s">
        <v>37801</v>
      </c>
      <c r="E6675" s="10" t="s">
        <v>22732</v>
      </c>
      <c r="F6675" s="15"/>
      <c r="G6675" s="15"/>
      <c r="H6675" s="15"/>
      <c r="I6675" s="15"/>
    </row>
    <row r="6676" ht="24" customHeight="1" spans="1:9">
      <c r="A6676" s="8" t="s">
        <v>37802</v>
      </c>
      <c r="B6676" s="22" t="s">
        <v>12553</v>
      </c>
      <c r="C6676" s="12" t="s">
        <v>12511</v>
      </c>
      <c r="D6676" s="8" t="s">
        <v>35792</v>
      </c>
      <c r="E6676" s="10" t="s">
        <v>22732</v>
      </c>
      <c r="F6676" s="15"/>
      <c r="G6676" s="15"/>
      <c r="H6676" s="15"/>
      <c r="I6676" s="15"/>
    </row>
    <row r="6677" ht="24" customHeight="1" spans="1:9">
      <c r="A6677" s="8" t="s">
        <v>37803</v>
      </c>
      <c r="B6677" s="22" t="s">
        <v>12554</v>
      </c>
      <c r="C6677" s="12" t="s">
        <v>12511</v>
      </c>
      <c r="D6677" s="8" t="s">
        <v>37804</v>
      </c>
      <c r="E6677" s="10" t="s">
        <v>22732</v>
      </c>
      <c r="F6677" s="15"/>
      <c r="G6677" s="15"/>
      <c r="H6677" s="15"/>
      <c r="I6677" s="15"/>
    </row>
    <row r="6678" ht="24" customHeight="1" spans="1:9">
      <c r="A6678" s="8" t="s">
        <v>37805</v>
      </c>
      <c r="B6678" s="22" t="s">
        <v>12555</v>
      </c>
      <c r="C6678" s="12" t="s">
        <v>12511</v>
      </c>
      <c r="D6678" s="8" t="s">
        <v>33043</v>
      </c>
      <c r="E6678" s="10" t="s">
        <v>22732</v>
      </c>
      <c r="F6678" s="15"/>
      <c r="G6678" s="15"/>
      <c r="H6678" s="15"/>
      <c r="I6678" s="15"/>
    </row>
    <row r="6679" ht="24" customHeight="1" spans="1:9">
      <c r="A6679" s="8" t="s">
        <v>37806</v>
      </c>
      <c r="B6679" s="22" t="s">
        <v>12556</v>
      </c>
      <c r="C6679" s="12" t="s">
        <v>12511</v>
      </c>
      <c r="D6679" s="8" t="s">
        <v>35939</v>
      </c>
      <c r="E6679" s="10" t="s">
        <v>22732</v>
      </c>
      <c r="F6679" s="15"/>
      <c r="G6679" s="15"/>
      <c r="H6679" s="15"/>
      <c r="I6679" s="15"/>
    </row>
    <row r="6680" ht="24" customHeight="1" spans="1:9">
      <c r="A6680" s="8" t="s">
        <v>37807</v>
      </c>
      <c r="B6680" s="22" t="s">
        <v>12557</v>
      </c>
      <c r="C6680" s="12" t="s">
        <v>12511</v>
      </c>
      <c r="D6680" s="8" t="s">
        <v>33310</v>
      </c>
      <c r="E6680" s="10" t="s">
        <v>22732</v>
      </c>
      <c r="F6680" s="15"/>
      <c r="G6680" s="15"/>
      <c r="H6680" s="15"/>
      <c r="I6680" s="15"/>
    </row>
    <row r="6681" ht="24" customHeight="1" spans="1:9">
      <c r="A6681" s="8" t="s">
        <v>37808</v>
      </c>
      <c r="B6681" s="22" t="s">
        <v>12558</v>
      </c>
      <c r="C6681" s="12" t="s">
        <v>12511</v>
      </c>
      <c r="D6681" s="8" t="s">
        <v>34764</v>
      </c>
      <c r="E6681" s="10" t="s">
        <v>22732</v>
      </c>
      <c r="F6681" s="15"/>
      <c r="G6681" s="15"/>
      <c r="H6681" s="15"/>
      <c r="I6681" s="15"/>
    </row>
    <row r="6682" ht="24" customHeight="1" spans="1:9">
      <c r="A6682" s="8" t="s">
        <v>37809</v>
      </c>
      <c r="B6682" s="22" t="s">
        <v>12559</v>
      </c>
      <c r="C6682" s="12" t="s">
        <v>12511</v>
      </c>
      <c r="D6682" s="8" t="s">
        <v>37810</v>
      </c>
      <c r="E6682" s="10" t="s">
        <v>22732</v>
      </c>
      <c r="F6682" s="15"/>
      <c r="G6682" s="15"/>
      <c r="H6682" s="15"/>
      <c r="I6682" s="15"/>
    </row>
    <row r="6683" ht="24" customHeight="1" spans="1:9">
      <c r="A6683" s="8" t="s">
        <v>37811</v>
      </c>
      <c r="B6683" s="22" t="s">
        <v>12560</v>
      </c>
      <c r="C6683" s="12" t="s">
        <v>12511</v>
      </c>
      <c r="D6683" s="8" t="s">
        <v>37812</v>
      </c>
      <c r="E6683" s="10" t="s">
        <v>22732</v>
      </c>
      <c r="F6683" s="15"/>
      <c r="G6683" s="15"/>
      <c r="H6683" s="15"/>
      <c r="I6683" s="15"/>
    </row>
    <row r="6684" ht="24" customHeight="1" spans="1:9">
      <c r="A6684" s="8" t="s">
        <v>37813</v>
      </c>
      <c r="B6684" s="22" t="s">
        <v>12561</v>
      </c>
      <c r="C6684" s="12" t="s">
        <v>12511</v>
      </c>
      <c r="D6684" s="8" t="s">
        <v>34500</v>
      </c>
      <c r="E6684" s="10" t="s">
        <v>22732</v>
      </c>
      <c r="F6684" s="15"/>
      <c r="G6684" s="15"/>
      <c r="H6684" s="15"/>
      <c r="I6684" s="15"/>
    </row>
    <row r="6685" ht="24" customHeight="1" spans="1:9">
      <c r="A6685" s="8" t="s">
        <v>37814</v>
      </c>
      <c r="B6685" s="22" t="s">
        <v>12562</v>
      </c>
      <c r="C6685" s="12" t="s">
        <v>12511</v>
      </c>
      <c r="D6685" s="8" t="s">
        <v>37815</v>
      </c>
      <c r="E6685" s="10" t="s">
        <v>22732</v>
      </c>
      <c r="F6685" s="15"/>
      <c r="G6685" s="15"/>
      <c r="H6685" s="15"/>
      <c r="I6685" s="15"/>
    </row>
    <row r="6686" ht="24" customHeight="1" spans="1:9">
      <c r="A6686" s="8" t="s">
        <v>37816</v>
      </c>
      <c r="B6686" s="22" t="s">
        <v>12563</v>
      </c>
      <c r="C6686" s="12" t="s">
        <v>12511</v>
      </c>
      <c r="D6686" s="8" t="s">
        <v>37817</v>
      </c>
      <c r="E6686" s="10" t="s">
        <v>22732</v>
      </c>
      <c r="F6686" s="15"/>
      <c r="G6686" s="15"/>
      <c r="H6686" s="15"/>
      <c r="I6686" s="15"/>
    </row>
    <row r="6687" ht="24" customHeight="1" spans="1:9">
      <c r="A6687" s="8" t="s">
        <v>37818</v>
      </c>
      <c r="B6687" s="22" t="s">
        <v>12564</v>
      </c>
      <c r="C6687" s="12" t="s">
        <v>12511</v>
      </c>
      <c r="D6687" s="8" t="s">
        <v>23261</v>
      </c>
      <c r="E6687" s="10" t="s">
        <v>22732</v>
      </c>
      <c r="F6687" s="15"/>
      <c r="G6687" s="15"/>
      <c r="H6687" s="15"/>
      <c r="I6687" s="15"/>
    </row>
    <row r="6688" ht="24" customHeight="1" spans="1:9">
      <c r="A6688" s="8" t="s">
        <v>37819</v>
      </c>
      <c r="B6688" s="22" t="s">
        <v>12565</v>
      </c>
      <c r="C6688" s="12" t="s">
        <v>12511</v>
      </c>
      <c r="D6688" s="8" t="s">
        <v>25291</v>
      </c>
      <c r="E6688" s="10" t="s">
        <v>22732</v>
      </c>
      <c r="F6688" s="15"/>
      <c r="G6688" s="15"/>
      <c r="H6688" s="15"/>
      <c r="I6688" s="15"/>
    </row>
    <row r="6689" ht="24" customHeight="1" spans="1:9">
      <c r="A6689" s="8" t="s">
        <v>37820</v>
      </c>
      <c r="B6689" s="22" t="s">
        <v>12566</v>
      </c>
      <c r="C6689" s="12" t="s">
        <v>12511</v>
      </c>
      <c r="D6689" s="8" t="s">
        <v>27853</v>
      </c>
      <c r="E6689" s="10" t="s">
        <v>22732</v>
      </c>
      <c r="F6689" s="15"/>
      <c r="G6689" s="15"/>
      <c r="H6689" s="15"/>
      <c r="I6689" s="15"/>
    </row>
    <row r="6690" ht="24" customHeight="1" spans="1:9">
      <c r="A6690" s="8" t="s">
        <v>37821</v>
      </c>
      <c r="B6690" s="22" t="s">
        <v>12567</v>
      </c>
      <c r="C6690" s="12" t="s">
        <v>12511</v>
      </c>
      <c r="D6690" s="8" t="s">
        <v>31048</v>
      </c>
      <c r="E6690" s="10" t="s">
        <v>22732</v>
      </c>
      <c r="F6690" s="15"/>
      <c r="G6690" s="15"/>
      <c r="H6690" s="15"/>
      <c r="I6690" s="15"/>
    </row>
    <row r="6691" ht="24" customHeight="1" spans="1:9">
      <c r="A6691" s="8" t="s">
        <v>37822</v>
      </c>
      <c r="B6691" s="22" t="s">
        <v>12568</v>
      </c>
      <c r="C6691" s="12" t="s">
        <v>12511</v>
      </c>
      <c r="D6691" s="8" t="s">
        <v>37823</v>
      </c>
      <c r="E6691" s="10" t="s">
        <v>22732</v>
      </c>
      <c r="F6691" s="15"/>
      <c r="G6691" s="15"/>
      <c r="H6691" s="15"/>
      <c r="I6691" s="15"/>
    </row>
    <row r="6692" ht="24" customHeight="1" spans="1:9">
      <c r="A6692" s="8" t="s">
        <v>37824</v>
      </c>
      <c r="B6692" s="22" t="s">
        <v>12569</v>
      </c>
      <c r="C6692" s="12" t="s">
        <v>12511</v>
      </c>
      <c r="D6692" s="8" t="s">
        <v>31007</v>
      </c>
      <c r="E6692" s="10" t="s">
        <v>22732</v>
      </c>
      <c r="F6692" s="15"/>
      <c r="G6692" s="15"/>
      <c r="H6692" s="15"/>
      <c r="I6692" s="15"/>
    </row>
    <row r="6693" ht="24" customHeight="1" spans="1:9">
      <c r="A6693" s="8" t="s">
        <v>37825</v>
      </c>
      <c r="B6693" s="22" t="s">
        <v>12570</v>
      </c>
      <c r="C6693" s="12" t="s">
        <v>12511</v>
      </c>
      <c r="D6693" s="8" t="s">
        <v>37826</v>
      </c>
      <c r="E6693" s="10" t="s">
        <v>22732</v>
      </c>
      <c r="F6693" s="15"/>
      <c r="G6693" s="15"/>
      <c r="H6693" s="15"/>
      <c r="I6693" s="15"/>
    </row>
    <row r="6694" ht="24" customHeight="1" spans="1:9">
      <c r="A6694" s="8" t="s">
        <v>37827</v>
      </c>
      <c r="B6694" s="22" t="s">
        <v>12571</v>
      </c>
      <c r="C6694" s="12" t="s">
        <v>12511</v>
      </c>
      <c r="D6694" s="8" t="s">
        <v>37828</v>
      </c>
      <c r="E6694" s="10" t="s">
        <v>22732</v>
      </c>
      <c r="F6694" s="15"/>
      <c r="G6694" s="15"/>
      <c r="H6694" s="15"/>
      <c r="I6694" s="15"/>
    </row>
    <row r="6695" ht="24" customHeight="1" spans="1:9">
      <c r="A6695" s="8" t="s">
        <v>37829</v>
      </c>
      <c r="B6695" s="22" t="s">
        <v>12572</v>
      </c>
      <c r="C6695" s="12" t="s">
        <v>12511</v>
      </c>
      <c r="D6695" s="8" t="s">
        <v>37830</v>
      </c>
      <c r="E6695" s="10" t="s">
        <v>22732</v>
      </c>
      <c r="F6695" s="15"/>
      <c r="G6695" s="15"/>
      <c r="H6695" s="15"/>
      <c r="I6695" s="15"/>
    </row>
    <row r="6696" ht="24" customHeight="1" spans="1:9">
      <c r="A6696" s="8" t="s">
        <v>37831</v>
      </c>
      <c r="B6696" s="22" t="s">
        <v>12573</v>
      </c>
      <c r="C6696" s="12" t="s">
        <v>12511</v>
      </c>
      <c r="D6696" s="8" t="s">
        <v>25790</v>
      </c>
      <c r="E6696" s="10" t="s">
        <v>22732</v>
      </c>
      <c r="F6696" s="15"/>
      <c r="G6696" s="15"/>
      <c r="H6696" s="15"/>
      <c r="I6696" s="15"/>
    </row>
    <row r="6697" ht="24" customHeight="1" spans="1:9">
      <c r="A6697" s="8" t="s">
        <v>37832</v>
      </c>
      <c r="B6697" s="22" t="s">
        <v>12574</v>
      </c>
      <c r="C6697" s="12" t="s">
        <v>12511</v>
      </c>
      <c r="D6697" s="8" t="s">
        <v>37833</v>
      </c>
      <c r="E6697" s="10" t="s">
        <v>22732</v>
      </c>
      <c r="F6697" s="15"/>
      <c r="G6697" s="15"/>
      <c r="H6697" s="15"/>
      <c r="I6697" s="15"/>
    </row>
    <row r="6698" ht="24" customHeight="1" spans="1:9">
      <c r="A6698" s="8" t="s">
        <v>37834</v>
      </c>
      <c r="B6698" s="22" t="s">
        <v>12575</v>
      </c>
      <c r="C6698" s="12" t="s">
        <v>12511</v>
      </c>
      <c r="D6698" s="8" t="s">
        <v>37835</v>
      </c>
      <c r="E6698" s="10" t="s">
        <v>22732</v>
      </c>
      <c r="F6698" s="15"/>
      <c r="G6698" s="15"/>
      <c r="H6698" s="15"/>
      <c r="I6698" s="15"/>
    </row>
    <row r="6699" ht="24" customHeight="1" spans="1:9">
      <c r="A6699" s="8" t="s">
        <v>37836</v>
      </c>
      <c r="B6699" s="22" t="s">
        <v>12576</v>
      </c>
      <c r="C6699" s="12" t="s">
        <v>12511</v>
      </c>
      <c r="D6699" s="8" t="s">
        <v>37837</v>
      </c>
      <c r="E6699" s="10" t="s">
        <v>22732</v>
      </c>
      <c r="F6699" s="15"/>
      <c r="G6699" s="15"/>
      <c r="H6699" s="15"/>
      <c r="I6699" s="15"/>
    </row>
    <row r="6700" ht="24" customHeight="1" spans="1:9">
      <c r="A6700" s="8" t="s">
        <v>37838</v>
      </c>
      <c r="B6700" s="22" t="s">
        <v>12577</v>
      </c>
      <c r="C6700" s="12" t="s">
        <v>12511</v>
      </c>
      <c r="D6700" s="8" t="s">
        <v>35095</v>
      </c>
      <c r="E6700" s="10" t="s">
        <v>22732</v>
      </c>
      <c r="F6700" s="15"/>
      <c r="G6700" s="15"/>
      <c r="H6700" s="15"/>
      <c r="I6700" s="15"/>
    </row>
    <row r="6701" ht="24" customHeight="1" spans="1:9">
      <c r="A6701" s="8" t="s">
        <v>37839</v>
      </c>
      <c r="B6701" s="22" t="s">
        <v>12578</v>
      </c>
      <c r="C6701" s="12" t="s">
        <v>12511</v>
      </c>
      <c r="D6701" s="8" t="s">
        <v>37840</v>
      </c>
      <c r="E6701" s="10" t="s">
        <v>22732</v>
      </c>
      <c r="F6701" s="15"/>
      <c r="G6701" s="15"/>
      <c r="H6701" s="15"/>
      <c r="I6701" s="15"/>
    </row>
    <row r="6702" ht="24" customHeight="1" spans="1:9">
      <c r="A6702" s="8" t="s">
        <v>37841</v>
      </c>
      <c r="B6702" s="22" t="s">
        <v>12579</v>
      </c>
      <c r="C6702" s="12" t="s">
        <v>178</v>
      </c>
      <c r="D6702" s="8" t="s">
        <v>23925</v>
      </c>
      <c r="E6702" s="10" t="s">
        <v>22732</v>
      </c>
      <c r="F6702" s="15"/>
      <c r="G6702" s="15"/>
      <c r="H6702" s="15"/>
      <c r="I6702" s="15"/>
    </row>
    <row r="6703" ht="24" customHeight="1" spans="1:9">
      <c r="A6703" s="8" t="s">
        <v>37842</v>
      </c>
      <c r="B6703" s="22" t="s">
        <v>12580</v>
      </c>
      <c r="C6703" s="12" t="s">
        <v>178</v>
      </c>
      <c r="D6703" s="8" t="s">
        <v>37843</v>
      </c>
      <c r="E6703" s="10" t="s">
        <v>22732</v>
      </c>
      <c r="F6703" s="15"/>
      <c r="G6703" s="15"/>
      <c r="H6703" s="15"/>
      <c r="I6703" s="15"/>
    </row>
    <row r="6704" ht="24" customHeight="1" spans="1:9">
      <c r="A6704" s="8" t="s">
        <v>37844</v>
      </c>
      <c r="B6704" s="22" t="s">
        <v>12581</v>
      </c>
      <c r="C6704" s="12" t="s">
        <v>178</v>
      </c>
      <c r="D6704" s="8" t="s">
        <v>37845</v>
      </c>
      <c r="E6704" s="10" t="s">
        <v>22732</v>
      </c>
      <c r="F6704" s="15"/>
      <c r="G6704" s="15"/>
      <c r="H6704" s="15"/>
      <c r="I6704" s="15"/>
    </row>
    <row r="6705" ht="24" customHeight="1" spans="1:9">
      <c r="A6705" s="8" t="s">
        <v>37846</v>
      </c>
      <c r="B6705" s="22" t="s">
        <v>12582</v>
      </c>
      <c r="C6705" s="12" t="s">
        <v>178</v>
      </c>
      <c r="D6705" s="8" t="s">
        <v>37847</v>
      </c>
      <c r="E6705" s="10" t="s">
        <v>22732</v>
      </c>
      <c r="F6705" s="15"/>
      <c r="G6705" s="15"/>
      <c r="H6705" s="15"/>
      <c r="I6705" s="15"/>
    </row>
    <row r="6706" ht="24" customHeight="1" spans="1:9">
      <c r="A6706" s="8" t="s">
        <v>37848</v>
      </c>
      <c r="B6706" s="22" t="s">
        <v>12583</v>
      </c>
      <c r="C6706" s="12" t="s">
        <v>178</v>
      </c>
      <c r="D6706" s="8" t="s">
        <v>32863</v>
      </c>
      <c r="E6706" s="10" t="s">
        <v>22732</v>
      </c>
      <c r="F6706" s="15"/>
      <c r="G6706" s="15"/>
      <c r="H6706" s="15"/>
      <c r="I6706" s="15"/>
    </row>
    <row r="6707" ht="24" customHeight="1" spans="1:9">
      <c r="A6707" s="8" t="s">
        <v>37849</v>
      </c>
      <c r="B6707" s="22" t="s">
        <v>12584</v>
      </c>
      <c r="C6707" s="12" t="s">
        <v>178</v>
      </c>
      <c r="D6707" s="8" t="s">
        <v>35544</v>
      </c>
      <c r="E6707" s="10" t="s">
        <v>22732</v>
      </c>
      <c r="F6707" s="15"/>
      <c r="G6707" s="15"/>
      <c r="H6707" s="15"/>
      <c r="I6707" s="15"/>
    </row>
    <row r="6708" ht="24" customHeight="1" spans="1:9">
      <c r="A6708" s="8" t="s">
        <v>37850</v>
      </c>
      <c r="B6708" s="22" t="s">
        <v>12585</v>
      </c>
      <c r="C6708" s="12" t="s">
        <v>178</v>
      </c>
      <c r="D6708" s="8" t="s">
        <v>26576</v>
      </c>
      <c r="E6708" s="10" t="s">
        <v>22732</v>
      </c>
      <c r="F6708" s="15"/>
      <c r="G6708" s="15"/>
      <c r="H6708" s="15"/>
      <c r="I6708" s="15"/>
    </row>
    <row r="6709" ht="24" customHeight="1" spans="1:9">
      <c r="A6709" s="8" t="s">
        <v>37851</v>
      </c>
      <c r="B6709" s="22" t="s">
        <v>12586</v>
      </c>
      <c r="C6709" s="12" t="s">
        <v>178</v>
      </c>
      <c r="D6709" s="8" t="s">
        <v>37852</v>
      </c>
      <c r="E6709" s="10" t="s">
        <v>22732</v>
      </c>
      <c r="F6709" s="15"/>
      <c r="G6709" s="15"/>
      <c r="H6709" s="15"/>
      <c r="I6709" s="15"/>
    </row>
    <row r="6710" ht="24" customHeight="1" spans="1:9">
      <c r="A6710" s="8" t="s">
        <v>37853</v>
      </c>
      <c r="B6710" s="22" t="s">
        <v>12587</v>
      </c>
      <c r="C6710" s="12" t="s">
        <v>178</v>
      </c>
      <c r="D6710" s="8" t="s">
        <v>37854</v>
      </c>
      <c r="E6710" s="10" t="s">
        <v>22732</v>
      </c>
      <c r="F6710" s="15"/>
      <c r="G6710" s="15"/>
      <c r="H6710" s="15"/>
      <c r="I6710" s="15"/>
    </row>
    <row r="6711" ht="24" customHeight="1" spans="1:9">
      <c r="A6711" s="8" t="s">
        <v>37855</v>
      </c>
      <c r="B6711" s="22" t="s">
        <v>12588</v>
      </c>
      <c r="C6711" s="12" t="s">
        <v>178</v>
      </c>
      <c r="D6711" s="8" t="s">
        <v>37856</v>
      </c>
      <c r="E6711" s="10" t="s">
        <v>22732</v>
      </c>
      <c r="F6711" s="15"/>
      <c r="G6711" s="15"/>
      <c r="H6711" s="15"/>
      <c r="I6711" s="15"/>
    </row>
    <row r="6712" ht="24" customHeight="1" spans="1:9">
      <c r="A6712" s="8" t="s">
        <v>37857</v>
      </c>
      <c r="B6712" s="22" t="s">
        <v>12589</v>
      </c>
      <c r="C6712" s="12" t="s">
        <v>178</v>
      </c>
      <c r="D6712" s="8" t="s">
        <v>37858</v>
      </c>
      <c r="E6712" s="10" t="s">
        <v>22732</v>
      </c>
      <c r="F6712" s="15"/>
      <c r="G6712" s="15"/>
      <c r="H6712" s="15"/>
      <c r="I6712" s="15"/>
    </row>
    <row r="6713" ht="24" customHeight="1" spans="1:9">
      <c r="A6713" s="8" t="s">
        <v>37859</v>
      </c>
      <c r="B6713" s="22" t="s">
        <v>12590</v>
      </c>
      <c r="C6713" s="12" t="s">
        <v>178</v>
      </c>
      <c r="D6713" s="8" t="s">
        <v>37860</v>
      </c>
      <c r="E6713" s="10" t="s">
        <v>22732</v>
      </c>
      <c r="F6713" s="15"/>
      <c r="G6713" s="15"/>
      <c r="H6713" s="15"/>
      <c r="I6713" s="15"/>
    </row>
    <row r="6714" ht="24" customHeight="1" spans="1:9">
      <c r="A6714" s="8" t="s">
        <v>37861</v>
      </c>
      <c r="B6714" s="22" t="s">
        <v>12591</v>
      </c>
      <c r="C6714" s="12" t="s">
        <v>178</v>
      </c>
      <c r="D6714" s="8" t="s">
        <v>37862</v>
      </c>
      <c r="E6714" s="10" t="s">
        <v>22732</v>
      </c>
      <c r="F6714" s="15"/>
      <c r="G6714" s="15"/>
      <c r="H6714" s="15"/>
      <c r="I6714" s="15"/>
    </row>
    <row r="6715" ht="24" customHeight="1" spans="1:9">
      <c r="A6715" s="8" t="s">
        <v>37863</v>
      </c>
      <c r="B6715" s="22" t="s">
        <v>12592</v>
      </c>
      <c r="C6715" s="12" t="s">
        <v>178</v>
      </c>
      <c r="D6715" s="8" t="s">
        <v>37864</v>
      </c>
      <c r="E6715" s="10" t="s">
        <v>22732</v>
      </c>
      <c r="F6715" s="15"/>
      <c r="G6715" s="15"/>
      <c r="H6715" s="15"/>
      <c r="I6715" s="15"/>
    </row>
    <row r="6716" ht="24" customHeight="1" spans="1:9">
      <c r="A6716" s="8" t="s">
        <v>37865</v>
      </c>
      <c r="B6716" s="22" t="s">
        <v>12593</v>
      </c>
      <c r="C6716" s="12" t="s">
        <v>178</v>
      </c>
      <c r="D6716" s="8" t="s">
        <v>37866</v>
      </c>
      <c r="E6716" s="10" t="s">
        <v>22732</v>
      </c>
      <c r="F6716" s="15"/>
      <c r="G6716" s="15"/>
      <c r="H6716" s="15"/>
      <c r="I6716" s="15"/>
    </row>
    <row r="6717" ht="24" customHeight="1" spans="1:9">
      <c r="A6717" s="8" t="s">
        <v>37867</v>
      </c>
      <c r="B6717" s="22" t="s">
        <v>12594</v>
      </c>
      <c r="C6717" s="12" t="s">
        <v>178</v>
      </c>
      <c r="D6717" s="8" t="s">
        <v>37862</v>
      </c>
      <c r="E6717" s="10" t="s">
        <v>22732</v>
      </c>
      <c r="F6717" s="15"/>
      <c r="G6717" s="15"/>
      <c r="H6717" s="15"/>
      <c r="I6717" s="15"/>
    </row>
    <row r="6718" ht="36" customHeight="1" spans="1:9">
      <c r="A6718" s="8" t="s">
        <v>37868</v>
      </c>
      <c r="B6718" s="22" t="s">
        <v>37869</v>
      </c>
      <c r="C6718" s="12" t="s">
        <v>175</v>
      </c>
      <c r="D6718" s="8" t="s">
        <v>37870</v>
      </c>
      <c r="E6718" s="10" t="s">
        <v>22732</v>
      </c>
      <c r="F6718" s="15"/>
      <c r="G6718" s="15"/>
      <c r="H6718" s="15"/>
      <c r="I6718" s="15"/>
    </row>
    <row r="6719" ht="36" customHeight="1" spans="1:9">
      <c r="A6719" s="8" t="s">
        <v>37871</v>
      </c>
      <c r="B6719" s="22" t="s">
        <v>37872</v>
      </c>
      <c r="C6719" s="12" t="s">
        <v>175</v>
      </c>
      <c r="D6719" s="8" t="s">
        <v>37873</v>
      </c>
      <c r="E6719" s="10" t="s">
        <v>22732</v>
      </c>
      <c r="F6719" s="15"/>
      <c r="G6719" s="15"/>
      <c r="H6719" s="15"/>
      <c r="I6719" s="15"/>
    </row>
    <row r="6720" ht="36" customHeight="1" spans="1:9">
      <c r="A6720" s="8" t="s">
        <v>37874</v>
      </c>
      <c r="B6720" s="22" t="s">
        <v>37875</v>
      </c>
      <c r="C6720" s="12" t="s">
        <v>175</v>
      </c>
      <c r="D6720" s="8" t="s">
        <v>37876</v>
      </c>
      <c r="E6720" s="10" t="s">
        <v>22732</v>
      </c>
      <c r="F6720" s="15"/>
      <c r="G6720" s="15"/>
      <c r="H6720" s="15"/>
      <c r="I6720" s="15"/>
    </row>
    <row r="6721" ht="24" customHeight="1" spans="1:9">
      <c r="A6721" s="8" t="s">
        <v>37877</v>
      </c>
      <c r="B6721" s="22" t="s">
        <v>12598</v>
      </c>
      <c r="C6721" s="12" t="s">
        <v>448</v>
      </c>
      <c r="D6721" s="8" t="s">
        <v>31403</v>
      </c>
      <c r="E6721" s="10" t="s">
        <v>22732</v>
      </c>
      <c r="F6721" s="15"/>
      <c r="G6721" s="15"/>
      <c r="H6721" s="15"/>
      <c r="I6721" s="15"/>
    </row>
    <row r="6722" ht="24" customHeight="1" spans="1:9">
      <c r="A6722" s="8" t="s">
        <v>37878</v>
      </c>
      <c r="B6722" s="22" t="s">
        <v>12599</v>
      </c>
      <c r="C6722" s="12" t="s">
        <v>448</v>
      </c>
      <c r="D6722" s="8" t="s">
        <v>37879</v>
      </c>
      <c r="E6722" s="10" t="s">
        <v>22732</v>
      </c>
      <c r="F6722" s="15"/>
      <c r="G6722" s="15"/>
      <c r="H6722" s="15"/>
      <c r="I6722" s="15"/>
    </row>
    <row r="6723" ht="24" customHeight="1" spans="1:9">
      <c r="A6723" s="8" t="s">
        <v>37880</v>
      </c>
      <c r="B6723" s="22" t="s">
        <v>12600</v>
      </c>
      <c r="C6723" s="12" t="s">
        <v>448</v>
      </c>
      <c r="D6723" s="8" t="s">
        <v>37881</v>
      </c>
      <c r="E6723" s="10" t="s">
        <v>22732</v>
      </c>
      <c r="F6723" s="15"/>
      <c r="G6723" s="15"/>
      <c r="H6723" s="15"/>
      <c r="I6723" s="15"/>
    </row>
    <row r="6724" ht="24" customHeight="1" spans="1:9">
      <c r="A6724" s="8" t="s">
        <v>37882</v>
      </c>
      <c r="B6724" s="22" t="s">
        <v>12601</v>
      </c>
      <c r="C6724" s="12" t="s">
        <v>448</v>
      </c>
      <c r="D6724" s="8" t="s">
        <v>37883</v>
      </c>
      <c r="E6724" s="10" t="s">
        <v>22732</v>
      </c>
      <c r="F6724" s="15"/>
      <c r="G6724" s="15"/>
      <c r="H6724" s="15"/>
      <c r="I6724" s="15"/>
    </row>
    <row r="6725" ht="24" customHeight="1" spans="1:9">
      <c r="A6725" s="8" t="s">
        <v>37884</v>
      </c>
      <c r="B6725" s="22" t="s">
        <v>12602</v>
      </c>
      <c r="C6725" s="12" t="s">
        <v>175</v>
      </c>
      <c r="D6725" s="8" t="s">
        <v>37885</v>
      </c>
      <c r="E6725" s="10" t="s">
        <v>22732</v>
      </c>
      <c r="F6725" s="15"/>
      <c r="G6725" s="15"/>
      <c r="H6725" s="15"/>
      <c r="I6725" s="15"/>
    </row>
    <row r="6726" ht="24" customHeight="1" spans="1:9">
      <c r="A6726" s="8" t="s">
        <v>37886</v>
      </c>
      <c r="B6726" s="22" t="s">
        <v>12603</v>
      </c>
      <c r="C6726" s="12" t="s">
        <v>175</v>
      </c>
      <c r="D6726" s="8" t="s">
        <v>23983</v>
      </c>
      <c r="E6726" s="10" t="s">
        <v>22732</v>
      </c>
      <c r="F6726" s="15"/>
      <c r="G6726" s="15"/>
      <c r="H6726" s="15"/>
      <c r="I6726" s="15"/>
    </row>
    <row r="6727" ht="24" customHeight="1" spans="1:9">
      <c r="A6727" s="8" t="s">
        <v>37887</v>
      </c>
      <c r="B6727" s="22" t="s">
        <v>12604</v>
      </c>
      <c r="C6727" s="12" t="s">
        <v>175</v>
      </c>
      <c r="D6727" s="8" t="s">
        <v>25081</v>
      </c>
      <c r="E6727" s="10" t="s">
        <v>22732</v>
      </c>
      <c r="F6727" s="15"/>
      <c r="G6727" s="15"/>
      <c r="H6727" s="15"/>
      <c r="I6727" s="15"/>
    </row>
    <row r="6728" ht="24" customHeight="1" spans="1:9">
      <c r="A6728" s="8" t="s">
        <v>37888</v>
      </c>
      <c r="B6728" s="22" t="s">
        <v>12605</v>
      </c>
      <c r="C6728" s="12" t="s">
        <v>178</v>
      </c>
      <c r="D6728" s="8" t="s">
        <v>37889</v>
      </c>
      <c r="E6728" s="10" t="s">
        <v>22732</v>
      </c>
      <c r="F6728" s="15"/>
      <c r="G6728" s="15"/>
      <c r="H6728" s="15"/>
      <c r="I6728" s="15"/>
    </row>
    <row r="6729" ht="24" customHeight="1" spans="1:9">
      <c r="A6729" s="8" t="s">
        <v>37890</v>
      </c>
      <c r="B6729" s="22" t="s">
        <v>37891</v>
      </c>
      <c r="C6729" s="12" t="s">
        <v>175</v>
      </c>
      <c r="D6729" s="8" t="s">
        <v>37543</v>
      </c>
      <c r="E6729" s="10" t="s">
        <v>22732</v>
      </c>
      <c r="F6729" s="15"/>
      <c r="G6729" s="15"/>
      <c r="H6729" s="15"/>
      <c r="I6729" s="15"/>
    </row>
    <row r="6730" ht="24" customHeight="1" spans="1:9">
      <c r="A6730" s="8" t="s">
        <v>37892</v>
      </c>
      <c r="B6730" s="22" t="s">
        <v>12607</v>
      </c>
      <c r="C6730" s="12" t="s">
        <v>175</v>
      </c>
      <c r="D6730" s="8" t="s">
        <v>37893</v>
      </c>
      <c r="E6730" s="10" t="s">
        <v>22732</v>
      </c>
      <c r="F6730" s="15"/>
      <c r="G6730" s="15"/>
      <c r="H6730" s="15"/>
      <c r="I6730" s="15"/>
    </row>
    <row r="6731" ht="24" customHeight="1" spans="1:9">
      <c r="A6731" s="8" t="s">
        <v>37894</v>
      </c>
      <c r="B6731" s="22" t="s">
        <v>37895</v>
      </c>
      <c r="C6731" s="12" t="s">
        <v>175</v>
      </c>
      <c r="D6731" s="8" t="s">
        <v>34963</v>
      </c>
      <c r="E6731" s="10" t="s">
        <v>22732</v>
      </c>
      <c r="F6731" s="15"/>
      <c r="G6731" s="15"/>
      <c r="H6731" s="15"/>
      <c r="I6731" s="15"/>
    </row>
    <row r="6732" ht="24" customHeight="1" spans="1:9">
      <c r="A6732" s="8" t="s">
        <v>37896</v>
      </c>
      <c r="B6732" s="22" t="s">
        <v>12609</v>
      </c>
      <c r="C6732" s="12" t="s">
        <v>175</v>
      </c>
      <c r="D6732" s="8" t="s">
        <v>37897</v>
      </c>
      <c r="E6732" s="10" t="s">
        <v>22732</v>
      </c>
      <c r="F6732" s="15"/>
      <c r="G6732" s="15"/>
      <c r="H6732" s="15"/>
      <c r="I6732" s="15"/>
    </row>
    <row r="6733" ht="24" customHeight="1" spans="1:9">
      <c r="A6733" s="8" t="s">
        <v>37898</v>
      </c>
      <c r="B6733" s="22" t="s">
        <v>12617</v>
      </c>
      <c r="C6733" s="12" t="s">
        <v>448</v>
      </c>
      <c r="D6733" s="8" t="s">
        <v>37899</v>
      </c>
      <c r="E6733" s="10" t="s">
        <v>22732</v>
      </c>
      <c r="F6733" s="15"/>
      <c r="G6733" s="15"/>
      <c r="H6733" s="15"/>
      <c r="I6733" s="15"/>
    </row>
    <row r="6734" ht="24" customHeight="1" spans="1:9">
      <c r="A6734" s="8" t="s">
        <v>37900</v>
      </c>
      <c r="B6734" s="22" t="s">
        <v>12618</v>
      </c>
      <c r="C6734" s="12" t="s">
        <v>448</v>
      </c>
      <c r="D6734" s="8" t="s">
        <v>37901</v>
      </c>
      <c r="E6734" s="10" t="s">
        <v>22732</v>
      </c>
      <c r="F6734" s="15"/>
      <c r="G6734" s="15"/>
      <c r="H6734" s="15"/>
      <c r="I6734" s="15"/>
    </row>
    <row r="6735" ht="24" customHeight="1" spans="1:9">
      <c r="A6735" s="8" t="s">
        <v>37902</v>
      </c>
      <c r="B6735" s="22" t="s">
        <v>12619</v>
      </c>
      <c r="C6735" s="12" t="s">
        <v>448</v>
      </c>
      <c r="D6735" s="8" t="s">
        <v>37903</v>
      </c>
      <c r="E6735" s="10" t="s">
        <v>22732</v>
      </c>
      <c r="F6735" s="15"/>
      <c r="G6735" s="15"/>
      <c r="H6735" s="15"/>
      <c r="I6735" s="15"/>
    </row>
    <row r="6736" ht="24" customHeight="1" spans="1:9">
      <c r="A6736" s="8" t="s">
        <v>37904</v>
      </c>
      <c r="B6736" s="22" t="s">
        <v>12620</v>
      </c>
      <c r="C6736" s="12" t="s">
        <v>448</v>
      </c>
      <c r="D6736" s="8" t="s">
        <v>37905</v>
      </c>
      <c r="E6736" s="10" t="s">
        <v>22732</v>
      </c>
      <c r="F6736" s="15"/>
      <c r="G6736" s="15"/>
      <c r="H6736" s="15"/>
      <c r="I6736" s="15"/>
    </row>
    <row r="6737" ht="24" customHeight="1" spans="1:9">
      <c r="A6737" s="8" t="s">
        <v>37906</v>
      </c>
      <c r="B6737" s="22" t="s">
        <v>12621</v>
      </c>
      <c r="C6737" s="12" t="s">
        <v>448</v>
      </c>
      <c r="D6737" s="8" t="s">
        <v>37907</v>
      </c>
      <c r="E6737" s="10" t="s">
        <v>22732</v>
      </c>
      <c r="F6737" s="15"/>
      <c r="G6737" s="15"/>
      <c r="H6737" s="15"/>
      <c r="I6737" s="15"/>
    </row>
    <row r="6738" ht="24" customHeight="1" spans="1:9">
      <c r="A6738" s="8" t="s">
        <v>37908</v>
      </c>
      <c r="B6738" s="22" t="s">
        <v>12622</v>
      </c>
      <c r="C6738" s="12" t="s">
        <v>448</v>
      </c>
      <c r="D6738" s="8" t="s">
        <v>37909</v>
      </c>
      <c r="E6738" s="10" t="s">
        <v>22732</v>
      </c>
      <c r="F6738" s="15"/>
      <c r="G6738" s="15"/>
      <c r="H6738" s="15"/>
      <c r="I6738" s="15"/>
    </row>
    <row r="6739" ht="24" customHeight="1" spans="1:9">
      <c r="A6739" s="8" t="s">
        <v>37910</v>
      </c>
      <c r="B6739" s="22" t="s">
        <v>12623</v>
      </c>
      <c r="C6739" s="12" t="s">
        <v>448</v>
      </c>
      <c r="D6739" s="8" t="s">
        <v>37911</v>
      </c>
      <c r="E6739" s="10" t="s">
        <v>22732</v>
      </c>
      <c r="F6739" s="15"/>
      <c r="G6739" s="15"/>
      <c r="H6739" s="15"/>
      <c r="I6739" s="15"/>
    </row>
    <row r="6740" ht="24" customHeight="1" spans="1:9">
      <c r="A6740" s="8" t="s">
        <v>37912</v>
      </c>
      <c r="B6740" s="22" t="s">
        <v>12624</v>
      </c>
      <c r="C6740" s="12" t="s">
        <v>448</v>
      </c>
      <c r="D6740" s="8" t="s">
        <v>37913</v>
      </c>
      <c r="E6740" s="10" t="s">
        <v>22732</v>
      </c>
      <c r="F6740" s="15"/>
      <c r="G6740" s="15"/>
      <c r="H6740" s="15"/>
      <c r="I6740" s="15"/>
    </row>
    <row r="6741" ht="24" customHeight="1" spans="1:9">
      <c r="A6741" s="8" t="s">
        <v>37914</v>
      </c>
      <c r="B6741" s="22" t="s">
        <v>12625</v>
      </c>
      <c r="C6741" s="12" t="s">
        <v>448</v>
      </c>
      <c r="D6741" s="8" t="s">
        <v>37915</v>
      </c>
      <c r="E6741" s="10" t="s">
        <v>22732</v>
      </c>
      <c r="F6741" s="15"/>
      <c r="G6741" s="15"/>
      <c r="H6741" s="15"/>
      <c r="I6741" s="15"/>
    </row>
    <row r="6742" ht="24" customHeight="1" spans="1:9">
      <c r="A6742" s="8" t="s">
        <v>37916</v>
      </c>
      <c r="B6742" s="22" t="s">
        <v>12626</v>
      </c>
      <c r="C6742" s="12" t="s">
        <v>448</v>
      </c>
      <c r="D6742" s="8" t="s">
        <v>37917</v>
      </c>
      <c r="E6742" s="10" t="s">
        <v>22732</v>
      </c>
      <c r="F6742" s="15"/>
      <c r="G6742" s="15"/>
      <c r="H6742" s="15"/>
      <c r="I6742" s="15"/>
    </row>
    <row r="6743" ht="24" customHeight="1" spans="1:9">
      <c r="A6743" s="8" t="s">
        <v>37918</v>
      </c>
      <c r="B6743" s="22" t="s">
        <v>12627</v>
      </c>
      <c r="C6743" s="12" t="s">
        <v>448</v>
      </c>
      <c r="D6743" s="8" t="s">
        <v>37919</v>
      </c>
      <c r="E6743" s="10" t="s">
        <v>22732</v>
      </c>
      <c r="F6743" s="15"/>
      <c r="G6743" s="15"/>
      <c r="H6743" s="15"/>
      <c r="I6743" s="15"/>
    </row>
    <row r="6744" ht="24" customHeight="1" spans="1:9">
      <c r="A6744" s="8" t="s">
        <v>37920</v>
      </c>
      <c r="B6744" s="22" t="s">
        <v>12628</v>
      </c>
      <c r="C6744" s="12" t="s">
        <v>448</v>
      </c>
      <c r="D6744" s="8" t="s">
        <v>37921</v>
      </c>
      <c r="E6744" s="10" t="s">
        <v>22732</v>
      </c>
      <c r="F6744" s="15"/>
      <c r="G6744" s="15"/>
      <c r="H6744" s="15"/>
      <c r="I6744" s="15"/>
    </row>
    <row r="6745" ht="24" customHeight="1" spans="1:9">
      <c r="A6745" s="8" t="s">
        <v>37922</v>
      </c>
      <c r="B6745" s="22" t="s">
        <v>12629</v>
      </c>
      <c r="C6745" s="12" t="s">
        <v>448</v>
      </c>
      <c r="D6745" s="8" t="s">
        <v>37923</v>
      </c>
      <c r="E6745" s="10" t="s">
        <v>22732</v>
      </c>
      <c r="F6745" s="15"/>
      <c r="G6745" s="15"/>
      <c r="H6745" s="15"/>
      <c r="I6745" s="15"/>
    </row>
    <row r="6746" ht="24" customHeight="1" spans="1:9">
      <c r="A6746" s="8" t="s">
        <v>37924</v>
      </c>
      <c r="B6746" s="22" t="s">
        <v>12630</v>
      </c>
      <c r="C6746" s="12" t="s">
        <v>448</v>
      </c>
      <c r="D6746" s="8" t="s">
        <v>37925</v>
      </c>
      <c r="E6746" s="10" t="s">
        <v>22732</v>
      </c>
      <c r="F6746" s="15"/>
      <c r="G6746" s="15"/>
      <c r="H6746" s="15"/>
      <c r="I6746" s="15"/>
    </row>
    <row r="6747" ht="24" customHeight="1" spans="1:9">
      <c r="A6747" s="8" t="s">
        <v>37926</v>
      </c>
      <c r="B6747" s="22" t="s">
        <v>12631</v>
      </c>
      <c r="C6747" s="12" t="s">
        <v>448</v>
      </c>
      <c r="D6747" s="8" t="s">
        <v>37927</v>
      </c>
      <c r="E6747" s="10" t="s">
        <v>22732</v>
      </c>
      <c r="F6747" s="15"/>
      <c r="G6747" s="15"/>
      <c r="H6747" s="15"/>
      <c r="I6747" s="15"/>
    </row>
    <row r="6748" ht="24" customHeight="1" spans="1:9">
      <c r="A6748" s="8" t="s">
        <v>37928</v>
      </c>
      <c r="B6748" s="22" t="s">
        <v>12632</v>
      </c>
      <c r="C6748" s="12" t="s">
        <v>448</v>
      </c>
      <c r="D6748" s="8" t="s">
        <v>37929</v>
      </c>
      <c r="E6748" s="10" t="s">
        <v>22732</v>
      </c>
      <c r="F6748" s="15"/>
      <c r="G6748" s="15"/>
      <c r="H6748" s="15"/>
      <c r="I6748" s="15"/>
    </row>
    <row r="6749" ht="24" customHeight="1" spans="1:9">
      <c r="A6749" s="8" t="s">
        <v>37930</v>
      </c>
      <c r="B6749" s="22" t="s">
        <v>12633</v>
      </c>
      <c r="C6749" s="12" t="s">
        <v>448</v>
      </c>
      <c r="D6749" s="8" t="s">
        <v>37931</v>
      </c>
      <c r="E6749" s="10" t="s">
        <v>22732</v>
      </c>
      <c r="F6749" s="15"/>
      <c r="G6749" s="15"/>
      <c r="H6749" s="15"/>
      <c r="I6749" s="15"/>
    </row>
    <row r="6750" ht="24" customHeight="1" spans="1:9">
      <c r="A6750" s="8" t="s">
        <v>37932</v>
      </c>
      <c r="B6750" s="22" t="s">
        <v>12634</v>
      </c>
      <c r="C6750" s="12" t="s">
        <v>448</v>
      </c>
      <c r="D6750" s="8" t="s">
        <v>37933</v>
      </c>
      <c r="E6750" s="10" t="s">
        <v>22732</v>
      </c>
      <c r="F6750" s="15"/>
      <c r="G6750" s="15"/>
      <c r="H6750" s="15"/>
      <c r="I6750" s="15"/>
    </row>
    <row r="6751" ht="24" customHeight="1" spans="1:9">
      <c r="A6751" s="8" t="s">
        <v>37934</v>
      </c>
      <c r="B6751" s="22" t="s">
        <v>12635</v>
      </c>
      <c r="C6751" s="12" t="s">
        <v>448</v>
      </c>
      <c r="D6751" s="8" t="s">
        <v>37935</v>
      </c>
      <c r="E6751" s="10" t="s">
        <v>22732</v>
      </c>
      <c r="F6751" s="15"/>
      <c r="G6751" s="15"/>
      <c r="H6751" s="15"/>
      <c r="I6751" s="15"/>
    </row>
    <row r="6752" ht="24" customHeight="1" spans="1:9">
      <c r="A6752" s="8" t="s">
        <v>37936</v>
      </c>
      <c r="B6752" s="22" t="s">
        <v>12636</v>
      </c>
      <c r="C6752" s="12" t="s">
        <v>448</v>
      </c>
      <c r="D6752" s="8" t="s">
        <v>37937</v>
      </c>
      <c r="E6752" s="10" t="s">
        <v>22732</v>
      </c>
      <c r="F6752" s="15"/>
      <c r="G6752" s="15"/>
      <c r="H6752" s="15"/>
      <c r="I6752" s="15"/>
    </row>
    <row r="6753" ht="24" customHeight="1" spans="1:9">
      <c r="A6753" s="8" t="s">
        <v>37938</v>
      </c>
      <c r="B6753" s="22" t="s">
        <v>12637</v>
      </c>
      <c r="C6753" s="12" t="s">
        <v>175</v>
      </c>
      <c r="D6753" s="8" t="s">
        <v>37939</v>
      </c>
      <c r="E6753" s="10" t="s">
        <v>22732</v>
      </c>
      <c r="F6753" s="15"/>
      <c r="G6753" s="15"/>
      <c r="H6753" s="15"/>
      <c r="I6753" s="15"/>
    </row>
    <row r="6754" ht="24" customHeight="1" spans="1:9">
      <c r="A6754" s="8" t="s">
        <v>37940</v>
      </c>
      <c r="B6754" s="22" t="s">
        <v>12638</v>
      </c>
      <c r="C6754" s="12" t="s">
        <v>175</v>
      </c>
      <c r="D6754" s="8" t="s">
        <v>37941</v>
      </c>
      <c r="E6754" s="10" t="s">
        <v>22732</v>
      </c>
      <c r="F6754" s="15"/>
      <c r="G6754" s="15"/>
      <c r="H6754" s="15"/>
      <c r="I6754" s="15"/>
    </row>
    <row r="6755" ht="24" customHeight="1" spans="1:9">
      <c r="A6755" s="8" t="s">
        <v>37942</v>
      </c>
      <c r="B6755" s="22" t="s">
        <v>37943</v>
      </c>
      <c r="C6755" s="12" t="s">
        <v>175</v>
      </c>
      <c r="D6755" s="8" t="s">
        <v>25218</v>
      </c>
      <c r="E6755" s="10" t="s">
        <v>22732</v>
      </c>
      <c r="F6755" s="15"/>
      <c r="G6755" s="15"/>
      <c r="H6755" s="15"/>
      <c r="I6755" s="15"/>
    </row>
    <row r="6756" ht="24" customHeight="1" spans="1:9">
      <c r="A6756" s="8" t="s">
        <v>37944</v>
      </c>
      <c r="B6756" s="22" t="s">
        <v>37945</v>
      </c>
      <c r="C6756" s="12" t="s">
        <v>448</v>
      </c>
      <c r="D6756" s="8" t="s">
        <v>37946</v>
      </c>
      <c r="E6756" s="10" t="s">
        <v>22732</v>
      </c>
      <c r="F6756" s="15"/>
      <c r="G6756" s="15"/>
      <c r="H6756" s="15"/>
      <c r="I6756" s="15"/>
    </row>
    <row r="6757" ht="24" customHeight="1" spans="1:9">
      <c r="A6757" s="8" t="s">
        <v>37947</v>
      </c>
      <c r="B6757" s="22" t="s">
        <v>37948</v>
      </c>
      <c r="C6757" s="12" t="s">
        <v>448</v>
      </c>
      <c r="D6757" s="8" t="s">
        <v>37949</v>
      </c>
      <c r="E6757" s="10" t="s">
        <v>22732</v>
      </c>
      <c r="F6757" s="15"/>
      <c r="G6757" s="15"/>
      <c r="H6757" s="15"/>
      <c r="I6757" s="15"/>
    </row>
    <row r="6758" ht="24" customHeight="1" spans="1:9">
      <c r="A6758" s="8" t="s">
        <v>37950</v>
      </c>
      <c r="B6758" s="22" t="s">
        <v>37951</v>
      </c>
      <c r="C6758" s="12" t="s">
        <v>448</v>
      </c>
      <c r="D6758" s="8" t="s">
        <v>37952</v>
      </c>
      <c r="E6758" s="10" t="s">
        <v>22732</v>
      </c>
      <c r="F6758" s="15"/>
      <c r="G6758" s="15"/>
      <c r="H6758" s="15"/>
      <c r="I6758" s="15"/>
    </row>
    <row r="6759" ht="24" customHeight="1" spans="1:9">
      <c r="A6759" s="8" t="s">
        <v>37953</v>
      </c>
      <c r="B6759" s="22" t="s">
        <v>37954</v>
      </c>
      <c r="C6759" s="12" t="s">
        <v>448</v>
      </c>
      <c r="D6759" s="8" t="s">
        <v>35048</v>
      </c>
      <c r="E6759" s="10" t="s">
        <v>22732</v>
      </c>
      <c r="F6759" s="15"/>
      <c r="G6759" s="15"/>
      <c r="H6759" s="15"/>
      <c r="I6759" s="15"/>
    </row>
    <row r="6760" ht="24" customHeight="1" spans="1:9">
      <c r="A6760" s="8" t="s">
        <v>37955</v>
      </c>
      <c r="B6760" s="22" t="s">
        <v>37956</v>
      </c>
      <c r="C6760" s="12" t="s">
        <v>448</v>
      </c>
      <c r="D6760" s="8" t="s">
        <v>37957</v>
      </c>
      <c r="E6760" s="10" t="s">
        <v>22732</v>
      </c>
      <c r="F6760" s="15"/>
      <c r="G6760" s="15"/>
      <c r="H6760" s="15"/>
      <c r="I6760" s="15"/>
    </row>
    <row r="6761" ht="24" customHeight="1" spans="1:9">
      <c r="A6761" s="8" t="s">
        <v>37958</v>
      </c>
      <c r="B6761" s="22" t="s">
        <v>37959</v>
      </c>
      <c r="C6761" s="12" t="s">
        <v>448</v>
      </c>
      <c r="D6761" s="8" t="s">
        <v>37960</v>
      </c>
      <c r="E6761" s="10" t="s">
        <v>22732</v>
      </c>
      <c r="F6761" s="15"/>
      <c r="G6761" s="15"/>
      <c r="H6761" s="15"/>
      <c r="I6761" s="15"/>
    </row>
    <row r="6762" ht="24" customHeight="1" spans="1:9">
      <c r="A6762" s="8" t="s">
        <v>37961</v>
      </c>
      <c r="B6762" s="22" t="s">
        <v>37962</v>
      </c>
      <c r="C6762" s="12" t="s">
        <v>448</v>
      </c>
      <c r="D6762" s="8" t="s">
        <v>37963</v>
      </c>
      <c r="E6762" s="10" t="s">
        <v>22732</v>
      </c>
      <c r="F6762" s="15"/>
      <c r="G6762" s="15"/>
      <c r="H6762" s="15"/>
      <c r="I6762" s="15"/>
    </row>
    <row r="6763" ht="24" customHeight="1" spans="1:9">
      <c r="A6763" s="8" t="s">
        <v>37964</v>
      </c>
      <c r="B6763" s="22" t="s">
        <v>37965</v>
      </c>
      <c r="C6763" s="12" t="s">
        <v>448</v>
      </c>
      <c r="D6763" s="8" t="s">
        <v>37966</v>
      </c>
      <c r="E6763" s="10" t="s">
        <v>22732</v>
      </c>
      <c r="F6763" s="15"/>
      <c r="G6763" s="15"/>
      <c r="H6763" s="15"/>
      <c r="I6763" s="15"/>
    </row>
    <row r="6764" ht="24" customHeight="1" spans="1:9">
      <c r="A6764" s="8" t="s">
        <v>37967</v>
      </c>
      <c r="B6764" s="22" t="s">
        <v>37968</v>
      </c>
      <c r="C6764" s="12" t="s">
        <v>448</v>
      </c>
      <c r="D6764" s="8" t="s">
        <v>37969</v>
      </c>
      <c r="E6764" s="10" t="s">
        <v>22732</v>
      </c>
      <c r="F6764" s="15"/>
      <c r="G6764" s="15"/>
      <c r="H6764" s="15"/>
      <c r="I6764" s="15"/>
    </row>
    <row r="6765" ht="24" customHeight="1" spans="1:9">
      <c r="A6765" s="8" t="s">
        <v>37970</v>
      </c>
      <c r="B6765" s="22" t="s">
        <v>37971</v>
      </c>
      <c r="C6765" s="12" t="s">
        <v>448</v>
      </c>
      <c r="D6765" s="8" t="s">
        <v>37972</v>
      </c>
      <c r="E6765" s="10" t="s">
        <v>22732</v>
      </c>
      <c r="F6765" s="15"/>
      <c r="G6765" s="15"/>
      <c r="H6765" s="15"/>
      <c r="I6765" s="15"/>
    </row>
    <row r="6766" ht="24" customHeight="1" spans="1:9">
      <c r="A6766" s="8" t="s">
        <v>37973</v>
      </c>
      <c r="B6766" s="22" t="s">
        <v>12651</v>
      </c>
      <c r="C6766" s="12" t="s">
        <v>224</v>
      </c>
      <c r="D6766" s="8" t="s">
        <v>31763</v>
      </c>
      <c r="E6766" s="10" t="s">
        <v>22732</v>
      </c>
      <c r="F6766" s="15"/>
      <c r="G6766" s="15"/>
      <c r="H6766" s="15"/>
      <c r="I6766" s="15"/>
    </row>
    <row r="6767" ht="24" customHeight="1" spans="1:9">
      <c r="A6767" s="8" t="s">
        <v>37974</v>
      </c>
      <c r="B6767" s="22" t="s">
        <v>12653</v>
      </c>
      <c r="C6767" s="12" t="s">
        <v>224</v>
      </c>
      <c r="D6767" s="8" t="s">
        <v>34752</v>
      </c>
      <c r="E6767" s="10" t="s">
        <v>22732</v>
      </c>
      <c r="F6767" s="15"/>
      <c r="G6767" s="15"/>
      <c r="H6767" s="15"/>
      <c r="I6767" s="15"/>
    </row>
    <row r="6768" ht="24" customHeight="1" spans="1:9">
      <c r="A6768" s="8" t="s">
        <v>37975</v>
      </c>
      <c r="B6768" s="22" t="s">
        <v>12654</v>
      </c>
      <c r="C6768" s="12" t="s">
        <v>224</v>
      </c>
      <c r="D6768" s="8" t="s">
        <v>33811</v>
      </c>
      <c r="E6768" s="10" t="s">
        <v>22732</v>
      </c>
      <c r="F6768" s="15"/>
      <c r="G6768" s="15"/>
      <c r="H6768" s="15"/>
      <c r="I6768" s="15"/>
    </row>
    <row r="6769" ht="24" customHeight="1" spans="1:9">
      <c r="A6769" s="8" t="s">
        <v>37976</v>
      </c>
      <c r="B6769" s="22" t="s">
        <v>12655</v>
      </c>
      <c r="C6769" s="12" t="s">
        <v>224</v>
      </c>
      <c r="D6769" s="8" t="s">
        <v>37977</v>
      </c>
      <c r="E6769" s="10" t="s">
        <v>22732</v>
      </c>
      <c r="F6769" s="15"/>
      <c r="G6769" s="15"/>
      <c r="H6769" s="15"/>
      <c r="I6769" s="15"/>
    </row>
    <row r="6770" ht="24" customHeight="1" spans="1:9">
      <c r="A6770" s="8" t="s">
        <v>37978</v>
      </c>
      <c r="B6770" s="22" t="s">
        <v>12656</v>
      </c>
      <c r="C6770" s="12" t="s">
        <v>224</v>
      </c>
      <c r="D6770" s="8" t="s">
        <v>37979</v>
      </c>
      <c r="E6770" s="10" t="s">
        <v>22732</v>
      </c>
      <c r="F6770" s="15"/>
      <c r="G6770" s="15"/>
      <c r="H6770" s="15"/>
      <c r="I6770" s="15"/>
    </row>
    <row r="6771" ht="24" customHeight="1" spans="1:9">
      <c r="A6771" s="8" t="s">
        <v>37980</v>
      </c>
      <c r="B6771" s="22" t="s">
        <v>12657</v>
      </c>
      <c r="C6771" s="12" t="s">
        <v>224</v>
      </c>
      <c r="D6771" s="8" t="s">
        <v>37981</v>
      </c>
      <c r="E6771" s="10" t="s">
        <v>22732</v>
      </c>
      <c r="F6771" s="15"/>
      <c r="G6771" s="15"/>
      <c r="H6771" s="15"/>
      <c r="I6771" s="15"/>
    </row>
    <row r="6772" ht="24" customHeight="1" spans="1:9">
      <c r="A6772" s="8" t="s">
        <v>37982</v>
      </c>
      <c r="B6772" s="22" t="s">
        <v>12658</v>
      </c>
      <c r="C6772" s="12" t="s">
        <v>224</v>
      </c>
      <c r="D6772" s="8" t="s">
        <v>31088</v>
      </c>
      <c r="E6772" s="10" t="s">
        <v>22732</v>
      </c>
      <c r="F6772" s="15"/>
      <c r="G6772" s="15"/>
      <c r="H6772" s="15"/>
      <c r="I6772" s="15"/>
    </row>
    <row r="6773" ht="24" customHeight="1" spans="1:9">
      <c r="A6773" s="8" t="s">
        <v>37983</v>
      </c>
      <c r="B6773" s="22" t="s">
        <v>12659</v>
      </c>
      <c r="C6773" s="12" t="s">
        <v>224</v>
      </c>
      <c r="D6773" s="8" t="s">
        <v>27659</v>
      </c>
      <c r="E6773" s="10" t="s">
        <v>22732</v>
      </c>
      <c r="F6773" s="15"/>
      <c r="G6773" s="15"/>
      <c r="H6773" s="15"/>
      <c r="I6773" s="15"/>
    </row>
    <row r="6774" ht="24" customHeight="1" spans="1:9">
      <c r="A6774" s="8" t="s">
        <v>37984</v>
      </c>
      <c r="B6774" s="22" t="s">
        <v>12660</v>
      </c>
      <c r="C6774" s="12" t="s">
        <v>224</v>
      </c>
      <c r="D6774" s="8" t="s">
        <v>37985</v>
      </c>
      <c r="E6774" s="10" t="s">
        <v>22732</v>
      </c>
      <c r="F6774" s="15"/>
      <c r="G6774" s="15"/>
      <c r="H6774" s="15"/>
      <c r="I6774" s="15"/>
    </row>
    <row r="6775" ht="24" customHeight="1" spans="1:9">
      <c r="A6775" s="8" t="s">
        <v>37986</v>
      </c>
      <c r="B6775" s="22" t="s">
        <v>12661</v>
      </c>
      <c r="C6775" s="12" t="s">
        <v>224</v>
      </c>
      <c r="D6775" s="8" t="s">
        <v>37987</v>
      </c>
      <c r="E6775" s="10" t="s">
        <v>22732</v>
      </c>
      <c r="F6775" s="15"/>
      <c r="G6775" s="15"/>
      <c r="H6775" s="15"/>
      <c r="I6775" s="15"/>
    </row>
    <row r="6776" ht="24" customHeight="1" spans="1:9">
      <c r="A6776" s="8" t="s">
        <v>37988</v>
      </c>
      <c r="B6776" s="22" t="s">
        <v>12662</v>
      </c>
      <c r="C6776" s="12" t="s">
        <v>224</v>
      </c>
      <c r="D6776" s="8" t="s">
        <v>28982</v>
      </c>
      <c r="E6776" s="10" t="s">
        <v>22732</v>
      </c>
      <c r="F6776" s="15"/>
      <c r="G6776" s="15"/>
      <c r="H6776" s="15"/>
      <c r="I6776" s="15"/>
    </row>
    <row r="6777" ht="24" customHeight="1" spans="1:9">
      <c r="A6777" s="8" t="s">
        <v>37989</v>
      </c>
      <c r="B6777" s="22" t="s">
        <v>12663</v>
      </c>
      <c r="C6777" s="12" t="s">
        <v>224</v>
      </c>
      <c r="D6777" s="8" t="s">
        <v>37990</v>
      </c>
      <c r="E6777" s="10" t="s">
        <v>22732</v>
      </c>
      <c r="F6777" s="15"/>
      <c r="G6777" s="15"/>
      <c r="H6777" s="15"/>
      <c r="I6777" s="15"/>
    </row>
    <row r="6778" ht="24" customHeight="1" spans="1:9">
      <c r="A6778" s="8" t="s">
        <v>37991</v>
      </c>
      <c r="B6778" s="22" t="s">
        <v>12664</v>
      </c>
      <c r="C6778" s="12" t="s">
        <v>224</v>
      </c>
      <c r="D6778" s="8" t="s">
        <v>37977</v>
      </c>
      <c r="E6778" s="10" t="s">
        <v>22732</v>
      </c>
      <c r="F6778" s="15"/>
      <c r="G6778" s="15"/>
      <c r="H6778" s="15"/>
      <c r="I6778" s="15"/>
    </row>
    <row r="6779" ht="24" customHeight="1" spans="1:9">
      <c r="A6779" s="8" t="s">
        <v>37992</v>
      </c>
      <c r="B6779" s="22" t="s">
        <v>12665</v>
      </c>
      <c r="C6779" s="12" t="s">
        <v>224</v>
      </c>
      <c r="D6779" s="8" t="s">
        <v>35934</v>
      </c>
      <c r="E6779" s="10" t="s">
        <v>22732</v>
      </c>
      <c r="F6779" s="15"/>
      <c r="G6779" s="15"/>
      <c r="H6779" s="15"/>
      <c r="I6779" s="15"/>
    </row>
    <row r="6780" ht="24" customHeight="1" spans="1:9">
      <c r="A6780" s="8" t="s">
        <v>37993</v>
      </c>
      <c r="B6780" s="22" t="s">
        <v>12666</v>
      </c>
      <c r="C6780" s="12" t="s">
        <v>224</v>
      </c>
      <c r="D6780" s="8" t="s">
        <v>28935</v>
      </c>
      <c r="E6780" s="10" t="s">
        <v>22732</v>
      </c>
      <c r="F6780" s="15"/>
      <c r="G6780" s="15"/>
      <c r="H6780" s="15"/>
      <c r="I6780" s="15"/>
    </row>
    <row r="6781" ht="24" customHeight="1" spans="1:9">
      <c r="A6781" s="8" t="s">
        <v>37994</v>
      </c>
      <c r="B6781" s="22" t="s">
        <v>12667</v>
      </c>
      <c r="C6781" s="12" t="s">
        <v>224</v>
      </c>
      <c r="D6781" s="8" t="s">
        <v>30653</v>
      </c>
      <c r="E6781" s="10" t="s">
        <v>22732</v>
      </c>
      <c r="F6781" s="15"/>
      <c r="G6781" s="15"/>
      <c r="H6781" s="15"/>
      <c r="I6781" s="15"/>
    </row>
    <row r="6782" ht="24" customHeight="1" spans="1:9">
      <c r="A6782" s="8" t="s">
        <v>37995</v>
      </c>
      <c r="B6782" s="22" t="s">
        <v>12668</v>
      </c>
      <c r="C6782" s="12" t="s">
        <v>224</v>
      </c>
      <c r="D6782" s="8" t="s">
        <v>34819</v>
      </c>
      <c r="E6782" s="10" t="s">
        <v>22732</v>
      </c>
      <c r="F6782" s="15"/>
      <c r="G6782" s="15"/>
      <c r="H6782" s="15"/>
      <c r="I6782" s="15"/>
    </row>
    <row r="6783" ht="24" customHeight="1" spans="1:9">
      <c r="A6783" s="8" t="s">
        <v>37996</v>
      </c>
      <c r="B6783" s="22" t="s">
        <v>12669</v>
      </c>
      <c r="C6783" s="12" t="s">
        <v>224</v>
      </c>
      <c r="D6783" s="8" t="s">
        <v>37997</v>
      </c>
      <c r="E6783" s="10" t="s">
        <v>22732</v>
      </c>
      <c r="F6783" s="15"/>
      <c r="G6783" s="15"/>
      <c r="H6783" s="15"/>
      <c r="I6783" s="15"/>
    </row>
    <row r="6784" ht="24" customHeight="1" spans="1:9">
      <c r="A6784" s="8" t="s">
        <v>37998</v>
      </c>
      <c r="B6784" s="22" t="s">
        <v>37999</v>
      </c>
      <c r="C6784" s="12" t="s">
        <v>224</v>
      </c>
      <c r="D6784" s="8" t="s">
        <v>36073</v>
      </c>
      <c r="E6784" s="10" t="s">
        <v>22732</v>
      </c>
      <c r="F6784" s="15"/>
      <c r="G6784" s="15"/>
      <c r="H6784" s="15"/>
      <c r="I6784" s="15"/>
    </row>
    <row r="6785" ht="24" customHeight="1" spans="1:9">
      <c r="A6785" s="8" t="s">
        <v>38000</v>
      </c>
      <c r="B6785" s="22" t="s">
        <v>12670</v>
      </c>
      <c r="C6785" s="12" t="s">
        <v>224</v>
      </c>
      <c r="D6785" s="8" t="s">
        <v>31088</v>
      </c>
      <c r="E6785" s="10" t="s">
        <v>22732</v>
      </c>
      <c r="F6785" s="15"/>
      <c r="G6785" s="15"/>
      <c r="H6785" s="15"/>
      <c r="I6785" s="15"/>
    </row>
    <row r="6786" ht="24" customHeight="1" spans="1:9">
      <c r="A6786" s="8" t="s">
        <v>38001</v>
      </c>
      <c r="B6786" s="22" t="s">
        <v>12671</v>
      </c>
      <c r="C6786" s="12" t="s">
        <v>224</v>
      </c>
      <c r="D6786" s="8" t="s">
        <v>34338</v>
      </c>
      <c r="E6786" s="10" t="s">
        <v>22732</v>
      </c>
      <c r="F6786" s="15"/>
      <c r="G6786" s="15"/>
      <c r="H6786" s="15"/>
      <c r="I6786" s="15"/>
    </row>
    <row r="6787" ht="24" customHeight="1" spans="1:9">
      <c r="A6787" s="8" t="s">
        <v>38002</v>
      </c>
      <c r="B6787" s="22" t="s">
        <v>12672</v>
      </c>
      <c r="C6787" s="12" t="s">
        <v>224</v>
      </c>
      <c r="D6787" s="8" t="s">
        <v>33811</v>
      </c>
      <c r="E6787" s="10" t="s">
        <v>22732</v>
      </c>
      <c r="F6787" s="15"/>
      <c r="G6787" s="15"/>
      <c r="H6787" s="15"/>
      <c r="I6787" s="15"/>
    </row>
    <row r="6788" ht="24" customHeight="1" spans="1:9">
      <c r="A6788" s="8" t="s">
        <v>38003</v>
      </c>
      <c r="B6788" s="22" t="s">
        <v>12673</v>
      </c>
      <c r="C6788" s="12" t="s">
        <v>224</v>
      </c>
      <c r="D6788" s="8" t="s">
        <v>32213</v>
      </c>
      <c r="E6788" s="10" t="s">
        <v>22732</v>
      </c>
      <c r="F6788" s="15"/>
      <c r="G6788" s="15"/>
      <c r="H6788" s="15"/>
      <c r="I6788" s="15"/>
    </row>
    <row r="6789" ht="24" customHeight="1" spans="1:9">
      <c r="A6789" s="8" t="s">
        <v>38004</v>
      </c>
      <c r="B6789" s="22" t="s">
        <v>12674</v>
      </c>
      <c r="C6789" s="12" t="s">
        <v>224</v>
      </c>
      <c r="D6789" s="8" t="s">
        <v>38005</v>
      </c>
      <c r="E6789" s="10" t="s">
        <v>22732</v>
      </c>
      <c r="F6789" s="15"/>
      <c r="G6789" s="15"/>
      <c r="H6789" s="15"/>
      <c r="I6789" s="15"/>
    </row>
    <row r="6790" ht="24" customHeight="1" spans="1:9">
      <c r="A6790" s="8" t="s">
        <v>38006</v>
      </c>
      <c r="B6790" s="22" t="s">
        <v>12675</v>
      </c>
      <c r="C6790" s="12" t="s">
        <v>224</v>
      </c>
      <c r="D6790" s="8" t="s">
        <v>38005</v>
      </c>
      <c r="E6790" s="10" t="s">
        <v>22732</v>
      </c>
      <c r="F6790" s="15"/>
      <c r="G6790" s="15"/>
      <c r="H6790" s="15"/>
      <c r="I6790" s="15"/>
    </row>
    <row r="6791" ht="24" customHeight="1" spans="1:9">
      <c r="A6791" s="8" t="s">
        <v>38007</v>
      </c>
      <c r="B6791" s="22" t="s">
        <v>12676</v>
      </c>
      <c r="C6791" s="12" t="s">
        <v>224</v>
      </c>
      <c r="D6791" s="8" t="s">
        <v>38008</v>
      </c>
      <c r="E6791" s="10" t="s">
        <v>22732</v>
      </c>
      <c r="F6791" s="15"/>
      <c r="G6791" s="15"/>
      <c r="H6791" s="15"/>
      <c r="I6791" s="15"/>
    </row>
    <row r="6792" ht="24" customHeight="1" spans="1:9">
      <c r="A6792" s="8" t="s">
        <v>38009</v>
      </c>
      <c r="B6792" s="22" t="s">
        <v>12677</v>
      </c>
      <c r="C6792" s="12" t="s">
        <v>224</v>
      </c>
      <c r="D6792" s="8" t="s">
        <v>36120</v>
      </c>
      <c r="E6792" s="10" t="s">
        <v>22732</v>
      </c>
      <c r="F6792" s="15"/>
      <c r="G6792" s="15"/>
      <c r="H6792" s="15"/>
      <c r="I6792" s="15"/>
    </row>
    <row r="6793" ht="24" customHeight="1" spans="1:9">
      <c r="A6793" s="8" t="s">
        <v>38010</v>
      </c>
      <c r="B6793" s="22" t="s">
        <v>12678</v>
      </c>
      <c r="C6793" s="12" t="s">
        <v>224</v>
      </c>
      <c r="D6793" s="8" t="s">
        <v>31088</v>
      </c>
      <c r="E6793" s="10" t="s">
        <v>22732</v>
      </c>
      <c r="F6793" s="15"/>
      <c r="G6793" s="15"/>
      <c r="H6793" s="15"/>
      <c r="I6793" s="15"/>
    </row>
    <row r="6794" ht="24" customHeight="1" spans="1:9">
      <c r="A6794" s="8" t="s">
        <v>38011</v>
      </c>
      <c r="B6794" s="22" t="s">
        <v>12679</v>
      </c>
      <c r="C6794" s="12" t="s">
        <v>224</v>
      </c>
      <c r="D6794" s="8" t="s">
        <v>38012</v>
      </c>
      <c r="E6794" s="10" t="s">
        <v>22732</v>
      </c>
      <c r="F6794" s="15"/>
      <c r="G6794" s="15"/>
      <c r="H6794" s="15"/>
      <c r="I6794" s="15"/>
    </row>
    <row r="6795" ht="24" customHeight="1" spans="1:9">
      <c r="A6795" s="8" t="s">
        <v>38013</v>
      </c>
      <c r="B6795" s="22" t="s">
        <v>12680</v>
      </c>
      <c r="C6795" s="12" t="s">
        <v>224</v>
      </c>
      <c r="D6795" s="8" t="s">
        <v>34752</v>
      </c>
      <c r="E6795" s="10" t="s">
        <v>22732</v>
      </c>
      <c r="F6795" s="15"/>
      <c r="G6795" s="15"/>
      <c r="H6795" s="15"/>
      <c r="I6795" s="15"/>
    </row>
    <row r="6796" ht="24" customHeight="1" spans="1:9">
      <c r="A6796" s="8" t="s">
        <v>38014</v>
      </c>
      <c r="B6796" s="22" t="s">
        <v>12681</v>
      </c>
      <c r="C6796" s="12" t="s">
        <v>224</v>
      </c>
      <c r="D6796" s="8" t="s">
        <v>38015</v>
      </c>
      <c r="E6796" s="10" t="s">
        <v>22732</v>
      </c>
      <c r="F6796" s="15"/>
      <c r="G6796" s="15"/>
      <c r="H6796" s="15"/>
      <c r="I6796" s="15"/>
    </row>
    <row r="6797" ht="24" customHeight="1" spans="1:9">
      <c r="A6797" s="8" t="s">
        <v>38016</v>
      </c>
      <c r="B6797" s="22" t="s">
        <v>12682</v>
      </c>
      <c r="C6797" s="12" t="s">
        <v>224</v>
      </c>
      <c r="D6797" s="8" t="s">
        <v>34819</v>
      </c>
      <c r="E6797" s="10" t="s">
        <v>22732</v>
      </c>
      <c r="F6797" s="15"/>
      <c r="G6797" s="15"/>
      <c r="H6797" s="15"/>
      <c r="I6797" s="15"/>
    </row>
    <row r="6798" ht="24" customHeight="1" spans="1:9">
      <c r="A6798" s="8" t="s">
        <v>38017</v>
      </c>
      <c r="B6798" s="22" t="s">
        <v>12683</v>
      </c>
      <c r="C6798" s="12" t="s">
        <v>224</v>
      </c>
      <c r="D6798" s="8" t="s">
        <v>38018</v>
      </c>
      <c r="E6798" s="10" t="s">
        <v>22732</v>
      </c>
      <c r="F6798" s="15"/>
      <c r="G6798" s="15"/>
      <c r="H6798" s="15"/>
      <c r="I6798" s="15"/>
    </row>
    <row r="6799" ht="24" customHeight="1" spans="1:9">
      <c r="A6799" s="8" t="s">
        <v>38019</v>
      </c>
      <c r="B6799" s="22" t="s">
        <v>12684</v>
      </c>
      <c r="C6799" s="12" t="s">
        <v>224</v>
      </c>
      <c r="D6799" s="8" t="s">
        <v>38020</v>
      </c>
      <c r="E6799" s="10" t="s">
        <v>22732</v>
      </c>
      <c r="F6799" s="15"/>
      <c r="G6799" s="15"/>
      <c r="H6799" s="15"/>
      <c r="I6799" s="15"/>
    </row>
    <row r="6800" ht="24" customHeight="1" spans="1:9">
      <c r="A6800" s="8" t="s">
        <v>38021</v>
      </c>
      <c r="B6800" s="22" t="s">
        <v>12685</v>
      </c>
      <c r="C6800" s="12" t="s">
        <v>224</v>
      </c>
      <c r="D6800" s="8" t="s">
        <v>25299</v>
      </c>
      <c r="E6800" s="10" t="s">
        <v>22732</v>
      </c>
      <c r="F6800" s="15"/>
      <c r="G6800" s="15"/>
      <c r="H6800" s="15"/>
      <c r="I6800" s="15"/>
    </row>
    <row r="6801" ht="24" customHeight="1" spans="1:9">
      <c r="A6801" s="8" t="s">
        <v>38022</v>
      </c>
      <c r="B6801" s="22" t="s">
        <v>12686</v>
      </c>
      <c r="C6801" s="12" t="s">
        <v>224</v>
      </c>
      <c r="D6801" s="8" t="s">
        <v>38023</v>
      </c>
      <c r="E6801" s="10" t="s">
        <v>22732</v>
      </c>
      <c r="F6801" s="15"/>
      <c r="G6801" s="15"/>
      <c r="H6801" s="15"/>
      <c r="I6801" s="15"/>
    </row>
    <row r="6802" ht="24" customHeight="1" spans="1:9">
      <c r="A6802" s="8" t="s">
        <v>38024</v>
      </c>
      <c r="B6802" s="22" t="s">
        <v>12687</v>
      </c>
      <c r="C6802" s="12" t="s">
        <v>224</v>
      </c>
      <c r="D6802" s="8" t="s">
        <v>29397</v>
      </c>
      <c r="E6802" s="10" t="s">
        <v>22732</v>
      </c>
      <c r="F6802" s="15"/>
      <c r="G6802" s="15"/>
      <c r="H6802" s="15"/>
      <c r="I6802" s="15"/>
    </row>
    <row r="6803" ht="24" customHeight="1" spans="1:9">
      <c r="A6803" s="8" t="s">
        <v>38025</v>
      </c>
      <c r="B6803" s="22" t="s">
        <v>12688</v>
      </c>
      <c r="C6803" s="12" t="s">
        <v>224</v>
      </c>
      <c r="D6803" s="8" t="s">
        <v>38026</v>
      </c>
      <c r="E6803" s="10" t="s">
        <v>22732</v>
      </c>
      <c r="F6803" s="15"/>
      <c r="G6803" s="15"/>
      <c r="H6803" s="15"/>
      <c r="I6803" s="15"/>
    </row>
    <row r="6804" ht="24" customHeight="1" spans="1:9">
      <c r="A6804" s="8" t="s">
        <v>38027</v>
      </c>
      <c r="B6804" s="22" t="s">
        <v>12689</v>
      </c>
      <c r="C6804" s="12" t="s">
        <v>224</v>
      </c>
      <c r="D6804" s="8" t="s">
        <v>36325</v>
      </c>
      <c r="E6804" s="10" t="s">
        <v>22732</v>
      </c>
      <c r="F6804" s="15"/>
      <c r="G6804" s="15"/>
      <c r="H6804" s="15"/>
      <c r="I6804" s="15"/>
    </row>
    <row r="6805" ht="24" customHeight="1" spans="1:9">
      <c r="A6805" s="8" t="s">
        <v>38028</v>
      </c>
      <c r="B6805" s="22" t="s">
        <v>38029</v>
      </c>
      <c r="C6805" s="12" t="s">
        <v>224</v>
      </c>
      <c r="D6805" s="8" t="s">
        <v>34761</v>
      </c>
      <c r="E6805" s="10" t="s">
        <v>22732</v>
      </c>
      <c r="F6805" s="15"/>
      <c r="G6805" s="15"/>
      <c r="H6805" s="15"/>
      <c r="I6805" s="15"/>
    </row>
    <row r="6806" ht="24" customHeight="1" spans="1:9">
      <c r="A6806" s="8" t="s">
        <v>38030</v>
      </c>
      <c r="B6806" s="22" t="s">
        <v>38031</v>
      </c>
      <c r="C6806" s="12" t="s">
        <v>224</v>
      </c>
      <c r="D6806" s="8" t="s">
        <v>38032</v>
      </c>
      <c r="E6806" s="10" t="s">
        <v>22732</v>
      </c>
      <c r="F6806" s="15"/>
      <c r="G6806" s="15"/>
      <c r="H6806" s="15"/>
      <c r="I6806" s="15"/>
    </row>
    <row r="6807" ht="24" customHeight="1" spans="1:9">
      <c r="A6807" s="8" t="s">
        <v>38033</v>
      </c>
      <c r="B6807" s="22" t="s">
        <v>12691</v>
      </c>
      <c r="C6807" s="12" t="s">
        <v>224</v>
      </c>
      <c r="D6807" s="8" t="s">
        <v>38034</v>
      </c>
      <c r="E6807" s="10" t="s">
        <v>22732</v>
      </c>
      <c r="F6807" s="15"/>
      <c r="G6807" s="15"/>
      <c r="H6807" s="15"/>
      <c r="I6807" s="15"/>
    </row>
    <row r="6808" ht="24" customHeight="1" spans="1:9">
      <c r="A6808" s="8" t="s">
        <v>38035</v>
      </c>
      <c r="B6808" s="22" t="s">
        <v>12692</v>
      </c>
      <c r="C6808" s="12" t="s">
        <v>224</v>
      </c>
      <c r="D6808" s="8" t="s">
        <v>34704</v>
      </c>
      <c r="E6808" s="10" t="s">
        <v>22732</v>
      </c>
      <c r="F6808" s="15"/>
      <c r="G6808" s="15"/>
      <c r="H6808" s="15"/>
      <c r="I6808" s="15"/>
    </row>
    <row r="6809" ht="24" customHeight="1" spans="1:9">
      <c r="A6809" s="8" t="s">
        <v>38036</v>
      </c>
      <c r="B6809" s="22" t="s">
        <v>12693</v>
      </c>
      <c r="C6809" s="12" t="s">
        <v>224</v>
      </c>
      <c r="D6809" s="8" t="s">
        <v>38037</v>
      </c>
      <c r="E6809" s="10" t="s">
        <v>22732</v>
      </c>
      <c r="F6809" s="15"/>
      <c r="G6809" s="15"/>
      <c r="H6809" s="15"/>
      <c r="I6809" s="15"/>
    </row>
    <row r="6810" ht="24" customHeight="1" spans="1:9">
      <c r="A6810" s="8" t="s">
        <v>38038</v>
      </c>
      <c r="B6810" s="22" t="s">
        <v>12694</v>
      </c>
      <c r="C6810" s="12" t="s">
        <v>224</v>
      </c>
      <c r="D6810" s="8" t="s">
        <v>38039</v>
      </c>
      <c r="E6810" s="10" t="s">
        <v>22732</v>
      </c>
      <c r="F6810" s="15"/>
      <c r="G6810" s="15"/>
      <c r="H6810" s="15"/>
      <c r="I6810" s="15"/>
    </row>
    <row r="6811" ht="24" customHeight="1" spans="1:9">
      <c r="A6811" s="8" t="s">
        <v>38040</v>
      </c>
      <c r="B6811" s="22" t="s">
        <v>12695</v>
      </c>
      <c r="C6811" s="12" t="s">
        <v>224</v>
      </c>
      <c r="D6811" s="8" t="s">
        <v>38041</v>
      </c>
      <c r="E6811" s="10" t="s">
        <v>22732</v>
      </c>
      <c r="F6811" s="15"/>
      <c r="G6811" s="15"/>
      <c r="H6811" s="15"/>
      <c r="I6811" s="15"/>
    </row>
    <row r="6812" ht="24" customHeight="1" spans="1:9">
      <c r="A6812" s="8" t="s">
        <v>38042</v>
      </c>
      <c r="B6812" s="22" t="s">
        <v>12696</v>
      </c>
      <c r="C6812" s="12" t="s">
        <v>224</v>
      </c>
      <c r="D6812" s="8" t="s">
        <v>38043</v>
      </c>
      <c r="E6812" s="10" t="s">
        <v>22732</v>
      </c>
      <c r="F6812" s="15"/>
      <c r="G6812" s="15"/>
      <c r="H6812" s="15"/>
      <c r="I6812" s="15"/>
    </row>
    <row r="6813" ht="24" customHeight="1" spans="1:9">
      <c r="A6813" s="8" t="s">
        <v>38044</v>
      </c>
      <c r="B6813" s="22" t="s">
        <v>12697</v>
      </c>
      <c r="C6813" s="12" t="s">
        <v>224</v>
      </c>
      <c r="D6813" s="8" t="s">
        <v>38045</v>
      </c>
      <c r="E6813" s="10" t="s">
        <v>22732</v>
      </c>
      <c r="F6813" s="15"/>
      <c r="G6813" s="15"/>
      <c r="H6813" s="15"/>
      <c r="I6813" s="15"/>
    </row>
    <row r="6814" ht="24" customHeight="1" spans="1:9">
      <c r="A6814" s="8" t="s">
        <v>38046</v>
      </c>
      <c r="B6814" s="22" t="s">
        <v>12698</v>
      </c>
      <c r="C6814" s="12" t="s">
        <v>224</v>
      </c>
      <c r="D6814" s="8" t="s">
        <v>38045</v>
      </c>
      <c r="E6814" s="10" t="s">
        <v>22732</v>
      </c>
      <c r="F6814" s="15"/>
      <c r="G6814" s="15"/>
      <c r="H6814" s="15"/>
      <c r="I6814" s="15"/>
    </row>
    <row r="6815" ht="24" customHeight="1" spans="1:9">
      <c r="A6815" s="8" t="s">
        <v>38047</v>
      </c>
      <c r="B6815" s="22" t="s">
        <v>12699</v>
      </c>
      <c r="C6815" s="12" t="s">
        <v>224</v>
      </c>
      <c r="D6815" s="8" t="s">
        <v>24427</v>
      </c>
      <c r="E6815" s="10" t="s">
        <v>22732</v>
      </c>
      <c r="F6815" s="15"/>
      <c r="G6815" s="15"/>
      <c r="H6815" s="15"/>
      <c r="I6815" s="15"/>
    </row>
    <row r="6816" ht="24" customHeight="1" spans="1:9">
      <c r="A6816" s="8" t="s">
        <v>38048</v>
      </c>
      <c r="B6816" s="22" t="s">
        <v>12700</v>
      </c>
      <c r="C6816" s="12" t="s">
        <v>224</v>
      </c>
      <c r="D6816" s="8" t="s">
        <v>38049</v>
      </c>
      <c r="E6816" s="10" t="s">
        <v>22732</v>
      </c>
      <c r="F6816" s="15"/>
      <c r="G6816" s="15"/>
      <c r="H6816" s="15"/>
      <c r="I6816" s="15"/>
    </row>
    <row r="6817" ht="24" customHeight="1" spans="1:9">
      <c r="A6817" s="8" t="s">
        <v>38050</v>
      </c>
      <c r="B6817" s="22" t="s">
        <v>12701</v>
      </c>
      <c r="C6817" s="12" t="s">
        <v>224</v>
      </c>
      <c r="D6817" s="8" t="s">
        <v>38051</v>
      </c>
      <c r="E6817" s="10" t="s">
        <v>22732</v>
      </c>
      <c r="F6817" s="15"/>
      <c r="G6817" s="15"/>
      <c r="H6817" s="15"/>
      <c r="I6817" s="15"/>
    </row>
    <row r="6818" ht="24" customHeight="1" spans="1:9">
      <c r="A6818" s="8" t="s">
        <v>38052</v>
      </c>
      <c r="B6818" s="22" t="s">
        <v>12702</v>
      </c>
      <c r="C6818" s="12" t="s">
        <v>224</v>
      </c>
      <c r="D6818" s="8" t="s">
        <v>38053</v>
      </c>
      <c r="E6818" s="10" t="s">
        <v>22732</v>
      </c>
      <c r="F6818" s="15"/>
      <c r="G6818" s="15"/>
      <c r="H6818" s="15"/>
      <c r="I6818" s="15"/>
    </row>
    <row r="6819" ht="24" customHeight="1" spans="1:9">
      <c r="A6819" s="8" t="s">
        <v>38054</v>
      </c>
      <c r="B6819" s="22" t="s">
        <v>12703</v>
      </c>
      <c r="C6819" s="12" t="s">
        <v>224</v>
      </c>
      <c r="D6819" s="8" t="s">
        <v>38055</v>
      </c>
      <c r="E6819" s="10" t="s">
        <v>22732</v>
      </c>
      <c r="F6819" s="15"/>
      <c r="G6819" s="15"/>
      <c r="H6819" s="15"/>
      <c r="I6819" s="15"/>
    </row>
    <row r="6820" ht="24" customHeight="1" spans="1:9">
      <c r="A6820" s="8" t="s">
        <v>38056</v>
      </c>
      <c r="B6820" s="22" t="s">
        <v>12704</v>
      </c>
      <c r="C6820" s="12" t="s">
        <v>224</v>
      </c>
      <c r="D6820" s="8" t="s">
        <v>38057</v>
      </c>
      <c r="E6820" s="10" t="s">
        <v>22732</v>
      </c>
      <c r="F6820" s="15"/>
      <c r="G6820" s="15"/>
      <c r="H6820" s="15"/>
      <c r="I6820" s="15"/>
    </row>
    <row r="6821" ht="24" customHeight="1" spans="1:9">
      <c r="A6821" s="8" t="s">
        <v>38058</v>
      </c>
      <c r="B6821" s="22" t="s">
        <v>12705</v>
      </c>
      <c r="C6821" s="12" t="s">
        <v>224</v>
      </c>
      <c r="D6821" s="8" t="s">
        <v>38059</v>
      </c>
      <c r="E6821" s="10" t="s">
        <v>22732</v>
      </c>
      <c r="F6821" s="15"/>
      <c r="G6821" s="15"/>
      <c r="H6821" s="15"/>
      <c r="I6821" s="15"/>
    </row>
    <row r="6822" ht="24" customHeight="1" spans="1:9">
      <c r="A6822" s="8" t="s">
        <v>38060</v>
      </c>
      <c r="B6822" s="22" t="s">
        <v>12706</v>
      </c>
      <c r="C6822" s="12" t="s">
        <v>224</v>
      </c>
      <c r="D6822" s="8" t="s">
        <v>38061</v>
      </c>
      <c r="E6822" s="10" t="s">
        <v>22732</v>
      </c>
      <c r="F6822" s="15"/>
      <c r="G6822" s="15"/>
      <c r="H6822" s="15"/>
      <c r="I6822" s="15"/>
    </row>
    <row r="6823" ht="24" customHeight="1" spans="1:9">
      <c r="A6823" s="8" t="s">
        <v>38062</v>
      </c>
      <c r="B6823" s="22" t="s">
        <v>12707</v>
      </c>
      <c r="C6823" s="12" t="s">
        <v>224</v>
      </c>
      <c r="D6823" s="8" t="s">
        <v>38063</v>
      </c>
      <c r="E6823" s="10" t="s">
        <v>22732</v>
      </c>
      <c r="F6823" s="15"/>
      <c r="G6823" s="15"/>
      <c r="H6823" s="15"/>
      <c r="I6823" s="15"/>
    </row>
    <row r="6824" ht="24" customHeight="1" spans="1:9">
      <c r="A6824" s="8" t="s">
        <v>38064</v>
      </c>
      <c r="B6824" s="22" t="s">
        <v>12708</v>
      </c>
      <c r="C6824" s="12" t="s">
        <v>224</v>
      </c>
      <c r="D6824" s="8" t="s">
        <v>24672</v>
      </c>
      <c r="E6824" s="10" t="s">
        <v>22732</v>
      </c>
      <c r="F6824" s="15"/>
      <c r="G6824" s="15"/>
      <c r="H6824" s="15"/>
      <c r="I6824" s="15"/>
    </row>
    <row r="6825" ht="24" customHeight="1" spans="1:9">
      <c r="A6825" s="8" t="s">
        <v>38065</v>
      </c>
      <c r="B6825" s="22" t="s">
        <v>12709</v>
      </c>
      <c r="C6825" s="12" t="s">
        <v>224</v>
      </c>
      <c r="D6825" s="8" t="s">
        <v>34819</v>
      </c>
      <c r="E6825" s="10" t="s">
        <v>22732</v>
      </c>
      <c r="F6825" s="15"/>
      <c r="G6825" s="15"/>
      <c r="H6825" s="15"/>
      <c r="I6825" s="15"/>
    </row>
    <row r="6826" ht="24" customHeight="1" spans="1:9">
      <c r="A6826" s="8" t="s">
        <v>38066</v>
      </c>
      <c r="B6826" s="22" t="s">
        <v>12710</v>
      </c>
      <c r="C6826" s="12" t="s">
        <v>224</v>
      </c>
      <c r="D6826" s="8" t="s">
        <v>38012</v>
      </c>
      <c r="E6826" s="10" t="s">
        <v>22732</v>
      </c>
      <c r="F6826" s="15"/>
      <c r="G6826" s="15"/>
      <c r="H6826" s="15"/>
      <c r="I6826" s="15"/>
    </row>
    <row r="6827" ht="24" customHeight="1" spans="1:9">
      <c r="A6827" s="8" t="s">
        <v>38067</v>
      </c>
      <c r="B6827" s="22" t="s">
        <v>12711</v>
      </c>
      <c r="C6827" s="12" t="s">
        <v>224</v>
      </c>
      <c r="D6827" s="8" t="s">
        <v>38068</v>
      </c>
      <c r="E6827" s="10" t="s">
        <v>22732</v>
      </c>
      <c r="F6827" s="15"/>
      <c r="G6827" s="15"/>
      <c r="H6827" s="15"/>
      <c r="I6827" s="15"/>
    </row>
    <row r="6828" ht="24" customHeight="1" spans="1:9">
      <c r="A6828" s="8" t="s">
        <v>38069</v>
      </c>
      <c r="B6828" s="22" t="s">
        <v>12712</v>
      </c>
      <c r="C6828" s="12" t="s">
        <v>224</v>
      </c>
      <c r="D6828" s="8" t="s">
        <v>29060</v>
      </c>
      <c r="E6828" s="10" t="s">
        <v>22732</v>
      </c>
      <c r="F6828" s="15"/>
      <c r="G6828" s="15"/>
      <c r="H6828" s="15"/>
      <c r="I6828" s="15"/>
    </row>
    <row r="6829" ht="24" customHeight="1" spans="1:9">
      <c r="A6829" s="8" t="s">
        <v>38070</v>
      </c>
      <c r="B6829" s="22" t="s">
        <v>12713</v>
      </c>
      <c r="C6829" s="12" t="s">
        <v>224</v>
      </c>
      <c r="D6829" s="8" t="s">
        <v>38071</v>
      </c>
      <c r="E6829" s="10" t="s">
        <v>22732</v>
      </c>
      <c r="F6829" s="15"/>
      <c r="G6829" s="15"/>
      <c r="H6829" s="15"/>
      <c r="I6829" s="15"/>
    </row>
    <row r="6830" ht="24" customHeight="1" spans="1:9">
      <c r="A6830" s="8" t="s">
        <v>38072</v>
      </c>
      <c r="B6830" s="22" t="s">
        <v>12714</v>
      </c>
      <c r="C6830" s="12" t="s">
        <v>224</v>
      </c>
      <c r="D6830" s="8" t="s">
        <v>22818</v>
      </c>
      <c r="E6830" s="10" t="s">
        <v>22732</v>
      </c>
      <c r="F6830" s="15"/>
      <c r="G6830" s="15"/>
      <c r="H6830" s="15"/>
      <c r="I6830" s="15"/>
    </row>
    <row r="6831" ht="24" customHeight="1" spans="1:9">
      <c r="A6831" s="8" t="s">
        <v>38073</v>
      </c>
      <c r="B6831" s="22" t="s">
        <v>12715</v>
      </c>
      <c r="C6831" s="12" t="s">
        <v>224</v>
      </c>
      <c r="D6831" s="8" t="s">
        <v>38074</v>
      </c>
      <c r="E6831" s="10" t="s">
        <v>22732</v>
      </c>
      <c r="F6831" s="15"/>
      <c r="G6831" s="15"/>
      <c r="H6831" s="15"/>
      <c r="I6831" s="15"/>
    </row>
    <row r="6832" ht="24" customHeight="1" spans="1:9">
      <c r="A6832" s="8" t="s">
        <v>38075</v>
      </c>
      <c r="B6832" s="22" t="s">
        <v>12716</v>
      </c>
      <c r="C6832" s="12" t="s">
        <v>224</v>
      </c>
      <c r="D6832" s="8" t="s">
        <v>31088</v>
      </c>
      <c r="E6832" s="10" t="s">
        <v>22732</v>
      </c>
      <c r="F6832" s="15"/>
      <c r="G6832" s="15"/>
      <c r="H6832" s="15"/>
      <c r="I6832" s="15"/>
    </row>
    <row r="6833" ht="24" customHeight="1" spans="1:9">
      <c r="A6833" s="8" t="s">
        <v>38076</v>
      </c>
      <c r="B6833" s="22" t="s">
        <v>223</v>
      </c>
      <c r="C6833" s="12" t="s">
        <v>224</v>
      </c>
      <c r="D6833" s="8" t="s">
        <v>27302</v>
      </c>
      <c r="E6833" s="10" t="s">
        <v>22732</v>
      </c>
      <c r="F6833" s="15"/>
      <c r="G6833" s="15"/>
      <c r="H6833" s="15"/>
      <c r="I6833" s="15"/>
    </row>
    <row r="6834" ht="24" customHeight="1" spans="1:9">
      <c r="A6834" s="8" t="s">
        <v>38077</v>
      </c>
      <c r="B6834" s="22" t="s">
        <v>12717</v>
      </c>
      <c r="C6834" s="12" t="s">
        <v>224</v>
      </c>
      <c r="D6834" s="8" t="s">
        <v>38078</v>
      </c>
      <c r="E6834" s="10" t="s">
        <v>22732</v>
      </c>
      <c r="F6834" s="15"/>
      <c r="G6834" s="15"/>
      <c r="H6834" s="15"/>
      <c r="I6834" s="15"/>
    </row>
    <row r="6835" ht="24" customHeight="1" spans="1:9">
      <c r="A6835" s="8" t="s">
        <v>38079</v>
      </c>
      <c r="B6835" s="22" t="s">
        <v>12718</v>
      </c>
      <c r="C6835" s="12" t="s">
        <v>224</v>
      </c>
      <c r="D6835" s="8" t="s">
        <v>25132</v>
      </c>
      <c r="E6835" s="10" t="s">
        <v>22732</v>
      </c>
      <c r="F6835" s="15"/>
      <c r="G6835" s="15"/>
      <c r="H6835" s="15"/>
      <c r="I6835" s="15"/>
    </row>
    <row r="6836" ht="24" customHeight="1" spans="1:9">
      <c r="A6836" s="8" t="s">
        <v>38080</v>
      </c>
      <c r="B6836" s="22" t="s">
        <v>38081</v>
      </c>
      <c r="C6836" s="12" t="s">
        <v>224</v>
      </c>
      <c r="D6836" s="8" t="s">
        <v>38082</v>
      </c>
      <c r="E6836" s="10" t="s">
        <v>22732</v>
      </c>
      <c r="F6836" s="15"/>
      <c r="G6836" s="15"/>
      <c r="H6836" s="15"/>
      <c r="I6836" s="15"/>
    </row>
    <row r="6837" ht="24" customHeight="1" spans="1:9">
      <c r="A6837" s="8" t="s">
        <v>38083</v>
      </c>
      <c r="B6837" s="22" t="s">
        <v>12719</v>
      </c>
      <c r="C6837" s="12" t="s">
        <v>224</v>
      </c>
      <c r="D6837" s="8" t="s">
        <v>38084</v>
      </c>
      <c r="E6837" s="10" t="s">
        <v>22732</v>
      </c>
      <c r="F6837" s="15"/>
      <c r="G6837" s="15"/>
      <c r="H6837" s="15"/>
      <c r="I6837" s="15"/>
    </row>
    <row r="6838" ht="24" customHeight="1" spans="1:9">
      <c r="A6838" s="8" t="s">
        <v>38085</v>
      </c>
      <c r="B6838" s="22" t="s">
        <v>12720</v>
      </c>
      <c r="C6838" s="12" t="s">
        <v>224</v>
      </c>
      <c r="D6838" s="8" t="s">
        <v>38086</v>
      </c>
      <c r="E6838" s="10" t="s">
        <v>22732</v>
      </c>
      <c r="F6838" s="15"/>
      <c r="G6838" s="15"/>
      <c r="H6838" s="15"/>
      <c r="I6838" s="15"/>
    </row>
    <row r="6839" ht="24" customHeight="1" spans="1:9">
      <c r="A6839" s="8" t="s">
        <v>38087</v>
      </c>
      <c r="B6839" s="22" t="s">
        <v>12721</v>
      </c>
      <c r="C6839" s="12" t="s">
        <v>224</v>
      </c>
      <c r="D6839" s="8" t="s">
        <v>34516</v>
      </c>
      <c r="E6839" s="10" t="s">
        <v>22732</v>
      </c>
      <c r="F6839" s="15"/>
      <c r="G6839" s="15"/>
      <c r="H6839" s="15"/>
      <c r="I6839" s="15"/>
    </row>
    <row r="6840" ht="24" customHeight="1" spans="1:9">
      <c r="A6840" s="8" t="s">
        <v>38088</v>
      </c>
      <c r="B6840" s="22" t="s">
        <v>12722</v>
      </c>
      <c r="C6840" s="12" t="s">
        <v>224</v>
      </c>
      <c r="D6840" s="8" t="s">
        <v>38089</v>
      </c>
      <c r="E6840" s="10" t="s">
        <v>22732</v>
      </c>
      <c r="F6840" s="15"/>
      <c r="G6840" s="15"/>
      <c r="H6840" s="15"/>
      <c r="I6840" s="15"/>
    </row>
    <row r="6841" ht="24" customHeight="1" spans="1:9">
      <c r="A6841" s="8" t="s">
        <v>38090</v>
      </c>
      <c r="B6841" s="22" t="s">
        <v>12723</v>
      </c>
      <c r="C6841" s="12" t="s">
        <v>224</v>
      </c>
      <c r="D6841" s="8" t="s">
        <v>38091</v>
      </c>
      <c r="E6841" s="10" t="s">
        <v>22732</v>
      </c>
      <c r="F6841" s="15"/>
      <c r="G6841" s="15"/>
      <c r="H6841" s="15"/>
      <c r="I6841" s="15"/>
    </row>
    <row r="6842" ht="24" customHeight="1" spans="1:9">
      <c r="A6842" s="8" t="s">
        <v>38092</v>
      </c>
      <c r="B6842" s="22" t="s">
        <v>38093</v>
      </c>
      <c r="C6842" s="12" t="s">
        <v>224</v>
      </c>
      <c r="D6842" s="8" t="s">
        <v>38094</v>
      </c>
      <c r="E6842" s="10" t="s">
        <v>22732</v>
      </c>
      <c r="F6842" s="15"/>
      <c r="G6842" s="15"/>
      <c r="H6842" s="15"/>
      <c r="I6842" s="15"/>
    </row>
    <row r="6843" ht="24" customHeight="1" spans="1:9">
      <c r="A6843" s="8" t="s">
        <v>38095</v>
      </c>
      <c r="B6843" s="22" t="s">
        <v>12724</v>
      </c>
      <c r="C6843" s="12" t="s">
        <v>224</v>
      </c>
      <c r="D6843" s="8" t="s">
        <v>38096</v>
      </c>
      <c r="E6843" s="10" t="s">
        <v>22732</v>
      </c>
      <c r="F6843" s="15"/>
      <c r="G6843" s="15"/>
      <c r="H6843" s="15"/>
      <c r="I6843" s="15"/>
    </row>
    <row r="6844" ht="24" customHeight="1" spans="1:9">
      <c r="A6844" s="8" t="s">
        <v>38097</v>
      </c>
      <c r="B6844" s="22" t="s">
        <v>12725</v>
      </c>
      <c r="C6844" s="12" t="s">
        <v>224</v>
      </c>
      <c r="D6844" s="8" t="s">
        <v>35110</v>
      </c>
      <c r="E6844" s="10" t="s">
        <v>22732</v>
      </c>
      <c r="F6844" s="15"/>
      <c r="G6844" s="15"/>
      <c r="H6844" s="15"/>
      <c r="I6844" s="15"/>
    </row>
    <row r="6845" ht="24" customHeight="1" spans="1:9">
      <c r="A6845" s="8" t="s">
        <v>38098</v>
      </c>
      <c r="B6845" s="22" t="s">
        <v>38099</v>
      </c>
      <c r="C6845" s="12" t="s">
        <v>224</v>
      </c>
      <c r="D6845" s="8" t="s">
        <v>38100</v>
      </c>
      <c r="E6845" s="10" t="s">
        <v>22732</v>
      </c>
      <c r="F6845" s="15"/>
      <c r="G6845" s="15"/>
      <c r="H6845" s="15"/>
      <c r="I6845" s="15"/>
    </row>
    <row r="6846" ht="24" customHeight="1" spans="1:9">
      <c r="A6846" s="8" t="s">
        <v>38101</v>
      </c>
      <c r="B6846" s="22" t="s">
        <v>12726</v>
      </c>
      <c r="C6846" s="12" t="s">
        <v>224</v>
      </c>
      <c r="D6846" s="8" t="s">
        <v>22776</v>
      </c>
      <c r="E6846" s="10" t="s">
        <v>22732</v>
      </c>
      <c r="F6846" s="15"/>
      <c r="G6846" s="15"/>
      <c r="H6846" s="15"/>
      <c r="I6846" s="15"/>
    </row>
    <row r="6847" ht="24" customHeight="1" spans="1:9">
      <c r="A6847" s="8" t="s">
        <v>38102</v>
      </c>
      <c r="B6847" s="22" t="s">
        <v>12727</v>
      </c>
      <c r="C6847" s="12" t="s">
        <v>224</v>
      </c>
      <c r="D6847" s="8" t="s">
        <v>24662</v>
      </c>
      <c r="E6847" s="10" t="s">
        <v>22732</v>
      </c>
      <c r="F6847" s="15"/>
      <c r="G6847" s="15"/>
      <c r="H6847" s="15"/>
      <c r="I6847" s="15"/>
    </row>
    <row r="6848" ht="24" customHeight="1" spans="1:9">
      <c r="A6848" s="8" t="s">
        <v>38103</v>
      </c>
      <c r="B6848" s="22" t="s">
        <v>12728</v>
      </c>
      <c r="C6848" s="12" t="s">
        <v>224</v>
      </c>
      <c r="D6848" s="8" t="s">
        <v>24315</v>
      </c>
      <c r="E6848" s="10" t="s">
        <v>22732</v>
      </c>
      <c r="F6848" s="15"/>
      <c r="G6848" s="15"/>
      <c r="H6848" s="15"/>
      <c r="I6848" s="15"/>
    </row>
    <row r="6849" ht="24" customHeight="1" spans="1:9">
      <c r="A6849" s="8" t="s">
        <v>38104</v>
      </c>
      <c r="B6849" s="22" t="s">
        <v>12729</v>
      </c>
      <c r="C6849" s="12" t="s">
        <v>224</v>
      </c>
      <c r="D6849" s="8" t="s">
        <v>32813</v>
      </c>
      <c r="E6849" s="10" t="s">
        <v>22732</v>
      </c>
      <c r="F6849" s="15"/>
      <c r="G6849" s="15"/>
      <c r="H6849" s="15"/>
      <c r="I6849" s="15"/>
    </row>
    <row r="6850" ht="24" customHeight="1" spans="1:9">
      <c r="A6850" s="8" t="s">
        <v>38105</v>
      </c>
      <c r="B6850" s="22" t="s">
        <v>12730</v>
      </c>
      <c r="C6850" s="12" t="s">
        <v>224</v>
      </c>
      <c r="D6850" s="8" t="s">
        <v>38106</v>
      </c>
      <c r="E6850" s="10" t="s">
        <v>22732</v>
      </c>
      <c r="F6850" s="15"/>
      <c r="G6850" s="15"/>
      <c r="H6850" s="15"/>
      <c r="I6850" s="15"/>
    </row>
    <row r="6851" ht="24" customHeight="1" spans="1:9">
      <c r="A6851" s="8" t="s">
        <v>38107</v>
      </c>
      <c r="B6851" s="22" t="s">
        <v>38108</v>
      </c>
      <c r="C6851" s="12" t="s">
        <v>224</v>
      </c>
      <c r="D6851" s="8" t="s">
        <v>30947</v>
      </c>
      <c r="E6851" s="10" t="s">
        <v>22732</v>
      </c>
      <c r="F6851" s="15"/>
      <c r="G6851" s="15"/>
      <c r="H6851" s="15"/>
      <c r="I6851" s="15"/>
    </row>
    <row r="6852" ht="24" customHeight="1" spans="1:9">
      <c r="A6852" s="8" t="s">
        <v>38109</v>
      </c>
      <c r="B6852" s="22" t="s">
        <v>12731</v>
      </c>
      <c r="C6852" s="12" t="s">
        <v>224</v>
      </c>
      <c r="D6852" s="8" t="s">
        <v>22776</v>
      </c>
      <c r="E6852" s="10" t="s">
        <v>22732</v>
      </c>
      <c r="F6852" s="15"/>
      <c r="G6852" s="15"/>
      <c r="H6852" s="15"/>
      <c r="I6852" s="15"/>
    </row>
    <row r="6853" ht="24" customHeight="1" spans="1:9">
      <c r="A6853" s="8" t="s">
        <v>38110</v>
      </c>
      <c r="B6853" s="22" t="s">
        <v>38111</v>
      </c>
      <c r="C6853" s="12" t="s">
        <v>224</v>
      </c>
      <c r="D6853" s="8" t="s">
        <v>22782</v>
      </c>
      <c r="E6853" s="10" t="s">
        <v>22732</v>
      </c>
      <c r="F6853" s="15"/>
      <c r="G6853" s="15"/>
      <c r="H6853" s="15"/>
      <c r="I6853" s="15"/>
    </row>
    <row r="6854" ht="24" customHeight="1" spans="1:9">
      <c r="A6854" s="8" t="s">
        <v>38112</v>
      </c>
      <c r="B6854" s="22" t="s">
        <v>12732</v>
      </c>
      <c r="C6854" s="12" t="s">
        <v>224</v>
      </c>
      <c r="D6854" s="8" t="s">
        <v>33530</v>
      </c>
      <c r="E6854" s="10" t="s">
        <v>22732</v>
      </c>
      <c r="F6854" s="15"/>
      <c r="G6854" s="15"/>
      <c r="H6854" s="15"/>
      <c r="I6854" s="15"/>
    </row>
    <row r="6855" ht="24" customHeight="1" spans="1:9">
      <c r="A6855" s="8" t="s">
        <v>38113</v>
      </c>
      <c r="B6855" s="22" t="s">
        <v>12733</v>
      </c>
      <c r="C6855" s="12" t="s">
        <v>224</v>
      </c>
      <c r="D6855" s="8" t="s">
        <v>38114</v>
      </c>
      <c r="E6855" s="10" t="s">
        <v>22732</v>
      </c>
      <c r="F6855" s="15"/>
      <c r="G6855" s="15"/>
      <c r="H6855" s="15"/>
      <c r="I6855" s="15"/>
    </row>
    <row r="6856" ht="24" customHeight="1" spans="1:9">
      <c r="A6856" s="8" t="s">
        <v>38115</v>
      </c>
      <c r="B6856" s="22" t="s">
        <v>12734</v>
      </c>
      <c r="C6856" s="12" t="s">
        <v>224</v>
      </c>
      <c r="D6856" s="8" t="s">
        <v>38116</v>
      </c>
      <c r="E6856" s="10" t="s">
        <v>22732</v>
      </c>
      <c r="F6856" s="15"/>
      <c r="G6856" s="15"/>
      <c r="H6856" s="15"/>
      <c r="I6856" s="15"/>
    </row>
    <row r="6857" ht="24" customHeight="1" spans="1:9">
      <c r="A6857" s="8" t="s">
        <v>38117</v>
      </c>
      <c r="B6857" s="22" t="s">
        <v>12735</v>
      </c>
      <c r="C6857" s="12" t="s">
        <v>224</v>
      </c>
      <c r="D6857" s="8" t="s">
        <v>31412</v>
      </c>
      <c r="E6857" s="10" t="s">
        <v>22732</v>
      </c>
      <c r="F6857" s="15"/>
      <c r="G6857" s="15"/>
      <c r="H6857" s="15"/>
      <c r="I6857" s="15"/>
    </row>
    <row r="6858" ht="24" customHeight="1" spans="1:9">
      <c r="A6858" s="8" t="s">
        <v>38118</v>
      </c>
      <c r="B6858" s="22" t="s">
        <v>12736</v>
      </c>
      <c r="C6858" s="12" t="s">
        <v>224</v>
      </c>
      <c r="D6858" s="8" t="s">
        <v>38119</v>
      </c>
      <c r="E6858" s="10" t="s">
        <v>22732</v>
      </c>
      <c r="F6858" s="15"/>
      <c r="G6858" s="15"/>
      <c r="H6858" s="15"/>
      <c r="I6858" s="15"/>
    </row>
    <row r="6859" ht="24" customHeight="1" spans="1:9">
      <c r="A6859" s="8" t="s">
        <v>38120</v>
      </c>
      <c r="B6859" s="22" t="s">
        <v>12737</v>
      </c>
      <c r="C6859" s="12" t="s">
        <v>224</v>
      </c>
      <c r="D6859" s="8" t="s">
        <v>38121</v>
      </c>
      <c r="E6859" s="10" t="s">
        <v>22732</v>
      </c>
      <c r="F6859" s="15"/>
      <c r="G6859" s="15"/>
      <c r="H6859" s="15"/>
      <c r="I6859" s="15"/>
    </row>
    <row r="6860" ht="24" customHeight="1" spans="1:9">
      <c r="A6860" s="8" t="s">
        <v>38122</v>
      </c>
      <c r="B6860" s="22" t="s">
        <v>12738</v>
      </c>
      <c r="C6860" s="12" t="s">
        <v>224</v>
      </c>
      <c r="D6860" s="8" t="s">
        <v>34924</v>
      </c>
      <c r="E6860" s="10" t="s">
        <v>22732</v>
      </c>
      <c r="F6860" s="15"/>
      <c r="G6860" s="15"/>
      <c r="H6860" s="15"/>
      <c r="I6860" s="15"/>
    </row>
    <row r="6861" ht="24" customHeight="1" spans="1:9">
      <c r="A6861" s="8" t="s">
        <v>38123</v>
      </c>
      <c r="B6861" s="22" t="s">
        <v>38124</v>
      </c>
      <c r="C6861" s="12" t="s">
        <v>224</v>
      </c>
      <c r="D6861" s="8" t="s">
        <v>38125</v>
      </c>
      <c r="E6861" s="10" t="s">
        <v>22732</v>
      </c>
      <c r="F6861" s="15"/>
      <c r="G6861" s="15"/>
      <c r="H6861" s="15"/>
      <c r="I6861" s="15"/>
    </row>
    <row r="6862" ht="24" customHeight="1" spans="1:9">
      <c r="A6862" s="8" t="s">
        <v>38126</v>
      </c>
      <c r="B6862" s="22" t="s">
        <v>38127</v>
      </c>
      <c r="C6862" s="12" t="s">
        <v>224</v>
      </c>
      <c r="D6862" s="8" t="s">
        <v>29201</v>
      </c>
      <c r="E6862" s="10" t="s">
        <v>22732</v>
      </c>
      <c r="F6862" s="15"/>
      <c r="G6862" s="15"/>
      <c r="H6862" s="15"/>
      <c r="I6862" s="15"/>
    </row>
    <row r="6863" ht="24" customHeight="1" spans="1:9">
      <c r="A6863" s="8" t="s">
        <v>38128</v>
      </c>
      <c r="B6863" s="22" t="s">
        <v>12739</v>
      </c>
      <c r="C6863" s="12" t="s">
        <v>12740</v>
      </c>
      <c r="D6863" s="8" t="s">
        <v>38129</v>
      </c>
      <c r="E6863" s="10" t="s">
        <v>22732</v>
      </c>
      <c r="F6863" s="15"/>
      <c r="G6863" s="15"/>
      <c r="H6863" s="15"/>
      <c r="I6863" s="15"/>
    </row>
    <row r="6864" ht="24" customHeight="1" spans="1:9">
      <c r="A6864" s="8" t="s">
        <v>38130</v>
      </c>
      <c r="B6864" s="22" t="s">
        <v>38099</v>
      </c>
      <c r="C6864" s="12" t="s">
        <v>12740</v>
      </c>
      <c r="D6864" s="8" t="s">
        <v>38131</v>
      </c>
      <c r="E6864" s="10" t="s">
        <v>22732</v>
      </c>
      <c r="F6864" s="15"/>
      <c r="G6864" s="15"/>
      <c r="H6864" s="15"/>
      <c r="I6864" s="15"/>
    </row>
    <row r="6865" ht="24" customHeight="1" spans="1:9">
      <c r="A6865" s="8" t="s">
        <v>38132</v>
      </c>
      <c r="B6865" s="22" t="s">
        <v>38111</v>
      </c>
      <c r="C6865" s="12" t="s">
        <v>12740</v>
      </c>
      <c r="D6865" s="8" t="s">
        <v>38133</v>
      </c>
      <c r="E6865" s="10" t="s">
        <v>22732</v>
      </c>
      <c r="F6865" s="15"/>
      <c r="G6865" s="15"/>
      <c r="H6865" s="15"/>
      <c r="I6865" s="15"/>
    </row>
    <row r="6866" ht="24" customHeight="1" spans="1:9">
      <c r="A6866" s="8" t="s">
        <v>38134</v>
      </c>
      <c r="B6866" s="22" t="s">
        <v>12732</v>
      </c>
      <c r="C6866" s="12" t="s">
        <v>12740</v>
      </c>
      <c r="D6866" s="8" t="s">
        <v>38135</v>
      </c>
      <c r="E6866" s="10" t="s">
        <v>22732</v>
      </c>
      <c r="F6866" s="15"/>
      <c r="G6866" s="15"/>
      <c r="H6866" s="15"/>
      <c r="I6866" s="15"/>
    </row>
    <row r="6867" ht="24" customHeight="1" spans="1:9">
      <c r="A6867" s="8" t="s">
        <v>38136</v>
      </c>
      <c r="B6867" s="22" t="s">
        <v>38108</v>
      </c>
      <c r="C6867" s="12" t="s">
        <v>12740</v>
      </c>
      <c r="D6867" s="8" t="s">
        <v>38137</v>
      </c>
      <c r="E6867" s="10" t="s">
        <v>22732</v>
      </c>
      <c r="F6867" s="15"/>
      <c r="G6867" s="15"/>
      <c r="H6867" s="15"/>
      <c r="I6867" s="15"/>
    </row>
    <row r="6868" ht="24" customHeight="1" spans="1:9">
      <c r="A6868" s="8" t="s">
        <v>38138</v>
      </c>
      <c r="B6868" s="22" t="s">
        <v>12726</v>
      </c>
      <c r="C6868" s="12" t="s">
        <v>12740</v>
      </c>
      <c r="D6868" s="8" t="s">
        <v>38139</v>
      </c>
      <c r="E6868" s="10" t="s">
        <v>22732</v>
      </c>
      <c r="F6868" s="15"/>
      <c r="G6868" s="15"/>
      <c r="H6868" s="15"/>
      <c r="I6868" s="15"/>
    </row>
    <row r="6869" ht="24" customHeight="1" spans="1:9">
      <c r="A6869" s="8" t="s">
        <v>38140</v>
      </c>
      <c r="B6869" s="22" t="s">
        <v>12727</v>
      </c>
      <c r="C6869" s="12" t="s">
        <v>12740</v>
      </c>
      <c r="D6869" s="8" t="s">
        <v>38141</v>
      </c>
      <c r="E6869" s="10" t="s">
        <v>22732</v>
      </c>
      <c r="F6869" s="15"/>
      <c r="G6869" s="15"/>
      <c r="H6869" s="15"/>
      <c r="I6869" s="15"/>
    </row>
    <row r="6870" ht="24" customHeight="1" spans="1:9">
      <c r="A6870" s="8" t="s">
        <v>38142</v>
      </c>
      <c r="B6870" s="22" t="s">
        <v>12734</v>
      </c>
      <c r="C6870" s="12" t="s">
        <v>12740</v>
      </c>
      <c r="D6870" s="8" t="s">
        <v>38143</v>
      </c>
      <c r="E6870" s="10" t="s">
        <v>22732</v>
      </c>
      <c r="F6870" s="15"/>
      <c r="G6870" s="15"/>
      <c r="H6870" s="15"/>
      <c r="I6870" s="15"/>
    </row>
    <row r="6871" ht="24" customHeight="1" spans="1:9">
      <c r="A6871" s="8" t="s">
        <v>38144</v>
      </c>
      <c r="B6871" s="22" t="s">
        <v>12731</v>
      </c>
      <c r="C6871" s="12" t="s">
        <v>12740</v>
      </c>
      <c r="D6871" s="8" t="s">
        <v>38139</v>
      </c>
      <c r="E6871" s="10" t="s">
        <v>22732</v>
      </c>
      <c r="F6871" s="15"/>
      <c r="G6871" s="15"/>
      <c r="H6871" s="15"/>
      <c r="I6871" s="15"/>
    </row>
    <row r="6872" ht="24" customHeight="1" spans="1:9">
      <c r="A6872" s="8" t="s">
        <v>38145</v>
      </c>
      <c r="B6872" s="22" t="s">
        <v>12735</v>
      </c>
      <c r="C6872" s="12" t="s">
        <v>12740</v>
      </c>
      <c r="D6872" s="8" t="s">
        <v>38146</v>
      </c>
      <c r="E6872" s="10" t="s">
        <v>22732</v>
      </c>
      <c r="F6872" s="15"/>
      <c r="G6872" s="15"/>
      <c r="H6872" s="15"/>
      <c r="I6872" s="15"/>
    </row>
    <row r="6873" ht="24" customHeight="1" spans="1:9">
      <c r="A6873" s="8" t="s">
        <v>38147</v>
      </c>
      <c r="B6873" s="22" t="s">
        <v>12736</v>
      </c>
      <c r="C6873" s="12" t="s">
        <v>12740</v>
      </c>
      <c r="D6873" s="8" t="s">
        <v>38148</v>
      </c>
      <c r="E6873" s="10" t="s">
        <v>22732</v>
      </c>
      <c r="F6873" s="15"/>
      <c r="G6873" s="15"/>
      <c r="H6873" s="15"/>
      <c r="I6873" s="15"/>
    </row>
    <row r="6874" ht="24" customHeight="1" spans="1:9">
      <c r="A6874" s="8" t="s">
        <v>38149</v>
      </c>
      <c r="B6874" s="22" t="s">
        <v>12741</v>
      </c>
      <c r="C6874" s="12" t="s">
        <v>12740</v>
      </c>
      <c r="D6874" s="8" t="s">
        <v>38150</v>
      </c>
      <c r="E6874" s="10" t="s">
        <v>22732</v>
      </c>
      <c r="F6874" s="15"/>
      <c r="G6874" s="15"/>
      <c r="H6874" s="15"/>
      <c r="I6874" s="15"/>
    </row>
    <row r="6875" ht="24" customHeight="1" spans="1:9">
      <c r="A6875" s="8" t="s">
        <v>38151</v>
      </c>
      <c r="B6875" s="22" t="s">
        <v>12742</v>
      </c>
      <c r="C6875" s="12" t="s">
        <v>12740</v>
      </c>
      <c r="D6875" s="8" t="s">
        <v>38152</v>
      </c>
      <c r="E6875" s="10" t="s">
        <v>22732</v>
      </c>
      <c r="F6875" s="15"/>
      <c r="G6875" s="15"/>
      <c r="H6875" s="15"/>
      <c r="I6875" s="15"/>
    </row>
    <row r="6876" ht="24" customHeight="1" spans="1:9">
      <c r="A6876" s="8" t="s">
        <v>38153</v>
      </c>
      <c r="B6876" s="22" t="s">
        <v>12743</v>
      </c>
      <c r="C6876" s="12" t="s">
        <v>12740</v>
      </c>
      <c r="D6876" s="8" t="s">
        <v>38154</v>
      </c>
      <c r="E6876" s="10" t="s">
        <v>22732</v>
      </c>
      <c r="F6876" s="15"/>
      <c r="G6876" s="15"/>
      <c r="H6876" s="15"/>
      <c r="I6876" s="15"/>
    </row>
    <row r="6877" ht="24" customHeight="1" spans="1:9">
      <c r="A6877" s="8" t="s">
        <v>38155</v>
      </c>
      <c r="B6877" s="22" t="s">
        <v>12744</v>
      </c>
      <c r="C6877" s="12" t="s">
        <v>12740</v>
      </c>
      <c r="D6877" s="8" t="s">
        <v>38156</v>
      </c>
      <c r="E6877" s="10" t="s">
        <v>22732</v>
      </c>
      <c r="F6877" s="15"/>
      <c r="G6877" s="15"/>
      <c r="H6877" s="15"/>
      <c r="I6877" s="15"/>
    </row>
    <row r="6878" ht="24" customHeight="1" spans="1:9">
      <c r="A6878" s="8" t="s">
        <v>38157</v>
      </c>
      <c r="B6878" s="22" t="s">
        <v>12737</v>
      </c>
      <c r="C6878" s="12" t="s">
        <v>12740</v>
      </c>
      <c r="D6878" s="8" t="s">
        <v>38158</v>
      </c>
      <c r="E6878" s="10" t="s">
        <v>22732</v>
      </c>
      <c r="F6878" s="15"/>
      <c r="G6878" s="15"/>
      <c r="H6878" s="15"/>
      <c r="I6878" s="15"/>
    </row>
    <row r="6879" ht="24" customHeight="1" spans="1:9">
      <c r="A6879" s="8" t="s">
        <v>38159</v>
      </c>
      <c r="B6879" s="22" t="s">
        <v>12738</v>
      </c>
      <c r="C6879" s="12" t="s">
        <v>12740</v>
      </c>
      <c r="D6879" s="8" t="s">
        <v>38160</v>
      </c>
      <c r="E6879" s="10" t="s">
        <v>22732</v>
      </c>
      <c r="F6879" s="15"/>
      <c r="G6879" s="15"/>
      <c r="H6879" s="15"/>
      <c r="I6879" s="15"/>
    </row>
    <row r="6880" ht="24" customHeight="1" spans="1:9">
      <c r="A6880" s="8" t="s">
        <v>38161</v>
      </c>
      <c r="B6880" s="22" t="s">
        <v>12745</v>
      </c>
      <c r="C6880" s="12" t="s">
        <v>224</v>
      </c>
      <c r="D6880" s="8" t="s">
        <v>24133</v>
      </c>
      <c r="E6880" s="10" t="s">
        <v>22732</v>
      </c>
      <c r="F6880" s="15"/>
      <c r="G6880" s="15"/>
      <c r="H6880" s="15"/>
      <c r="I6880" s="15"/>
    </row>
    <row r="6881" ht="24" customHeight="1" spans="1:9">
      <c r="A6881" s="8" t="s">
        <v>38162</v>
      </c>
      <c r="B6881" s="22" t="s">
        <v>12746</v>
      </c>
      <c r="C6881" s="12" t="s">
        <v>224</v>
      </c>
      <c r="D6881" s="8" t="s">
        <v>25043</v>
      </c>
      <c r="E6881" s="10" t="s">
        <v>22732</v>
      </c>
      <c r="F6881" s="15"/>
      <c r="G6881" s="15"/>
      <c r="H6881" s="15"/>
      <c r="I6881" s="15"/>
    </row>
    <row r="6882" ht="24" customHeight="1" spans="1:9">
      <c r="A6882" s="8" t="s">
        <v>38163</v>
      </c>
      <c r="B6882" s="22" t="s">
        <v>12747</v>
      </c>
      <c r="C6882" s="12" t="s">
        <v>224</v>
      </c>
      <c r="D6882" s="8" t="s">
        <v>24621</v>
      </c>
      <c r="E6882" s="10" t="s">
        <v>22732</v>
      </c>
      <c r="F6882" s="15"/>
      <c r="G6882" s="15"/>
      <c r="H6882" s="15"/>
      <c r="I6882" s="15"/>
    </row>
    <row r="6883" ht="24" customHeight="1" spans="1:9">
      <c r="A6883" s="8" t="s">
        <v>38164</v>
      </c>
      <c r="B6883" s="22" t="s">
        <v>12748</v>
      </c>
      <c r="C6883" s="12" t="s">
        <v>224</v>
      </c>
      <c r="D6883" s="8" t="s">
        <v>25198</v>
      </c>
      <c r="E6883" s="10" t="s">
        <v>22732</v>
      </c>
      <c r="F6883" s="15"/>
      <c r="G6883" s="15"/>
      <c r="H6883" s="15"/>
      <c r="I6883" s="15"/>
    </row>
    <row r="6884" ht="24" customHeight="1" spans="1:9">
      <c r="A6884" s="8" t="s">
        <v>38165</v>
      </c>
      <c r="B6884" s="22" t="s">
        <v>12749</v>
      </c>
      <c r="C6884" s="12" t="s">
        <v>224</v>
      </c>
      <c r="D6884" s="8" t="s">
        <v>25043</v>
      </c>
      <c r="E6884" s="10" t="s">
        <v>22732</v>
      </c>
      <c r="F6884" s="15"/>
      <c r="G6884" s="15"/>
      <c r="H6884" s="15"/>
      <c r="I6884" s="15"/>
    </row>
    <row r="6885" ht="24" customHeight="1" spans="1:9">
      <c r="A6885" s="8" t="s">
        <v>38166</v>
      </c>
      <c r="B6885" s="22" t="s">
        <v>12750</v>
      </c>
      <c r="C6885" s="12" t="s">
        <v>224</v>
      </c>
      <c r="D6885" s="8" t="s">
        <v>25198</v>
      </c>
      <c r="E6885" s="10" t="s">
        <v>22732</v>
      </c>
      <c r="F6885" s="15"/>
      <c r="G6885" s="15"/>
      <c r="H6885" s="15"/>
      <c r="I6885" s="15"/>
    </row>
    <row r="6886" ht="24" customHeight="1" spans="1:9">
      <c r="A6886" s="8" t="s">
        <v>38167</v>
      </c>
      <c r="B6886" s="22" t="s">
        <v>12751</v>
      </c>
      <c r="C6886" s="12" t="s">
        <v>224</v>
      </c>
      <c r="D6886" s="8" t="s">
        <v>25043</v>
      </c>
      <c r="E6886" s="10" t="s">
        <v>22732</v>
      </c>
      <c r="F6886" s="15"/>
      <c r="G6886" s="15"/>
      <c r="H6886" s="15"/>
      <c r="I6886" s="15"/>
    </row>
    <row r="6887" ht="24" customHeight="1" spans="1:9">
      <c r="A6887" s="8" t="s">
        <v>38168</v>
      </c>
      <c r="B6887" s="22" t="s">
        <v>12752</v>
      </c>
      <c r="C6887" s="12" t="s">
        <v>224</v>
      </c>
      <c r="D6887" s="8" t="s">
        <v>25110</v>
      </c>
      <c r="E6887" s="10" t="s">
        <v>22732</v>
      </c>
      <c r="F6887" s="15"/>
      <c r="G6887" s="15"/>
      <c r="H6887" s="15"/>
      <c r="I6887" s="15"/>
    </row>
    <row r="6888" ht="24" customHeight="1" spans="1:9">
      <c r="A6888" s="8" t="s">
        <v>38169</v>
      </c>
      <c r="B6888" s="22" t="s">
        <v>12753</v>
      </c>
      <c r="C6888" s="12" t="s">
        <v>224</v>
      </c>
      <c r="D6888" s="8" t="s">
        <v>25078</v>
      </c>
      <c r="E6888" s="10" t="s">
        <v>22732</v>
      </c>
      <c r="F6888" s="15"/>
      <c r="G6888" s="15"/>
      <c r="H6888" s="15"/>
      <c r="I6888" s="15"/>
    </row>
    <row r="6889" ht="24" customHeight="1" spans="1:9">
      <c r="A6889" s="8" t="s">
        <v>38170</v>
      </c>
      <c r="B6889" s="22" t="s">
        <v>12754</v>
      </c>
      <c r="C6889" s="12" t="s">
        <v>224</v>
      </c>
      <c r="D6889" s="8" t="s">
        <v>24621</v>
      </c>
      <c r="E6889" s="10" t="s">
        <v>22732</v>
      </c>
      <c r="F6889" s="15"/>
      <c r="G6889" s="15"/>
      <c r="H6889" s="15"/>
      <c r="I6889" s="15"/>
    </row>
    <row r="6890" ht="24" customHeight="1" spans="1:9">
      <c r="A6890" s="8" t="s">
        <v>38171</v>
      </c>
      <c r="B6890" s="22" t="s">
        <v>12755</v>
      </c>
      <c r="C6890" s="12" t="s">
        <v>224</v>
      </c>
      <c r="D6890" s="8" t="s">
        <v>25198</v>
      </c>
      <c r="E6890" s="10" t="s">
        <v>22732</v>
      </c>
      <c r="F6890" s="15"/>
      <c r="G6890" s="15"/>
      <c r="H6890" s="15"/>
      <c r="I6890" s="15"/>
    </row>
    <row r="6891" ht="24" customHeight="1" spans="1:9">
      <c r="A6891" s="8" t="s">
        <v>38172</v>
      </c>
      <c r="B6891" s="22" t="s">
        <v>12756</v>
      </c>
      <c r="C6891" s="12" t="s">
        <v>224</v>
      </c>
      <c r="D6891" s="8" t="s">
        <v>25343</v>
      </c>
      <c r="E6891" s="10" t="s">
        <v>22732</v>
      </c>
      <c r="F6891" s="15"/>
      <c r="G6891" s="15"/>
      <c r="H6891" s="15"/>
      <c r="I6891" s="15"/>
    </row>
    <row r="6892" ht="24" customHeight="1" spans="1:9">
      <c r="A6892" s="8" t="s">
        <v>38173</v>
      </c>
      <c r="B6892" s="22" t="s">
        <v>12757</v>
      </c>
      <c r="C6892" s="12" t="s">
        <v>224</v>
      </c>
      <c r="D6892" s="8" t="s">
        <v>25198</v>
      </c>
      <c r="E6892" s="10" t="s">
        <v>22732</v>
      </c>
      <c r="F6892" s="15"/>
      <c r="G6892" s="15"/>
      <c r="H6892" s="15"/>
      <c r="I6892" s="15"/>
    </row>
    <row r="6893" ht="24" customHeight="1" spans="1:9">
      <c r="A6893" s="8" t="s">
        <v>38174</v>
      </c>
      <c r="B6893" s="22" t="s">
        <v>12758</v>
      </c>
      <c r="C6893" s="12" t="s">
        <v>224</v>
      </c>
      <c r="D6893" s="8" t="s">
        <v>24133</v>
      </c>
      <c r="E6893" s="10" t="s">
        <v>22732</v>
      </c>
      <c r="F6893" s="15"/>
      <c r="G6893" s="15"/>
      <c r="H6893" s="15"/>
      <c r="I6893" s="15"/>
    </row>
    <row r="6894" ht="24" customHeight="1" spans="1:9">
      <c r="A6894" s="8" t="s">
        <v>38175</v>
      </c>
      <c r="B6894" s="22" t="s">
        <v>12759</v>
      </c>
      <c r="C6894" s="12" t="s">
        <v>224</v>
      </c>
      <c r="D6894" s="8" t="s">
        <v>23877</v>
      </c>
      <c r="E6894" s="10" t="s">
        <v>22732</v>
      </c>
      <c r="F6894" s="15"/>
      <c r="G6894" s="15"/>
      <c r="H6894" s="15"/>
      <c r="I6894" s="15"/>
    </row>
    <row r="6895" ht="24" customHeight="1" spans="1:9">
      <c r="A6895" s="8" t="s">
        <v>38176</v>
      </c>
      <c r="B6895" s="22" t="s">
        <v>12760</v>
      </c>
      <c r="C6895" s="12" t="s">
        <v>224</v>
      </c>
      <c r="D6895" s="8" t="s">
        <v>38177</v>
      </c>
      <c r="E6895" s="10" t="s">
        <v>22732</v>
      </c>
      <c r="F6895" s="15"/>
      <c r="G6895" s="15"/>
      <c r="H6895" s="15"/>
      <c r="I6895" s="15"/>
    </row>
    <row r="6896" ht="24" customHeight="1" spans="1:9">
      <c r="A6896" s="8" t="s">
        <v>38178</v>
      </c>
      <c r="B6896" s="22" t="s">
        <v>12761</v>
      </c>
      <c r="C6896" s="12" t="s">
        <v>224</v>
      </c>
      <c r="D6896" s="8" t="s">
        <v>24230</v>
      </c>
      <c r="E6896" s="10" t="s">
        <v>22732</v>
      </c>
      <c r="F6896" s="15"/>
      <c r="G6896" s="15"/>
      <c r="H6896" s="15"/>
      <c r="I6896" s="15"/>
    </row>
    <row r="6897" ht="24" customHeight="1" spans="1:9">
      <c r="A6897" s="8" t="s">
        <v>38179</v>
      </c>
      <c r="B6897" s="22" t="s">
        <v>12762</v>
      </c>
      <c r="C6897" s="12" t="s">
        <v>224</v>
      </c>
      <c r="D6897" s="8" t="s">
        <v>24163</v>
      </c>
      <c r="E6897" s="10" t="s">
        <v>22732</v>
      </c>
      <c r="F6897" s="15"/>
      <c r="G6897" s="15"/>
      <c r="H6897" s="15"/>
      <c r="I6897" s="15"/>
    </row>
    <row r="6898" ht="24" customHeight="1" spans="1:9">
      <c r="A6898" s="8" t="s">
        <v>38180</v>
      </c>
      <c r="B6898" s="22" t="s">
        <v>38181</v>
      </c>
      <c r="C6898" s="12" t="s">
        <v>224</v>
      </c>
      <c r="D6898" s="8" t="s">
        <v>24178</v>
      </c>
      <c r="E6898" s="10" t="s">
        <v>22732</v>
      </c>
      <c r="F6898" s="15"/>
      <c r="G6898" s="15"/>
      <c r="H6898" s="15"/>
      <c r="I6898" s="15"/>
    </row>
    <row r="6899" ht="24" customHeight="1" spans="1:9">
      <c r="A6899" s="8" t="s">
        <v>38182</v>
      </c>
      <c r="B6899" s="22" t="s">
        <v>12763</v>
      </c>
      <c r="C6899" s="12" t="s">
        <v>224</v>
      </c>
      <c r="D6899" s="8" t="s">
        <v>25043</v>
      </c>
      <c r="E6899" s="10" t="s">
        <v>22732</v>
      </c>
      <c r="F6899" s="15"/>
      <c r="G6899" s="15"/>
      <c r="H6899" s="15"/>
      <c r="I6899" s="15"/>
    </row>
    <row r="6900" ht="24" customHeight="1" spans="1:9">
      <c r="A6900" s="8" t="s">
        <v>38183</v>
      </c>
      <c r="B6900" s="22" t="s">
        <v>12764</v>
      </c>
      <c r="C6900" s="12" t="s">
        <v>224</v>
      </c>
      <c r="D6900" s="8" t="s">
        <v>25343</v>
      </c>
      <c r="E6900" s="10" t="s">
        <v>22732</v>
      </c>
      <c r="F6900" s="15"/>
      <c r="G6900" s="15"/>
      <c r="H6900" s="15"/>
      <c r="I6900" s="15"/>
    </row>
    <row r="6901" ht="24" customHeight="1" spans="1:9">
      <c r="A6901" s="8" t="s">
        <v>38184</v>
      </c>
      <c r="B6901" s="22" t="s">
        <v>12765</v>
      </c>
      <c r="C6901" s="12" t="s">
        <v>224</v>
      </c>
      <c r="D6901" s="8" t="s">
        <v>25043</v>
      </c>
      <c r="E6901" s="10" t="s">
        <v>22732</v>
      </c>
      <c r="F6901" s="15"/>
      <c r="G6901" s="15"/>
      <c r="H6901" s="15"/>
      <c r="I6901" s="15"/>
    </row>
    <row r="6902" ht="24" customHeight="1" spans="1:9">
      <c r="A6902" s="8" t="s">
        <v>38185</v>
      </c>
      <c r="B6902" s="22" t="s">
        <v>12766</v>
      </c>
      <c r="C6902" s="12" t="s">
        <v>224</v>
      </c>
      <c r="D6902" s="8" t="s">
        <v>24230</v>
      </c>
      <c r="E6902" s="10" t="s">
        <v>22732</v>
      </c>
      <c r="F6902" s="15"/>
      <c r="G6902" s="15"/>
      <c r="H6902" s="15"/>
      <c r="I6902" s="15"/>
    </row>
    <row r="6903" ht="24" customHeight="1" spans="1:9">
      <c r="A6903" s="8" t="s">
        <v>38186</v>
      </c>
      <c r="B6903" s="22" t="s">
        <v>12767</v>
      </c>
      <c r="C6903" s="12" t="s">
        <v>224</v>
      </c>
      <c r="D6903" s="8" t="s">
        <v>24018</v>
      </c>
      <c r="E6903" s="10" t="s">
        <v>22732</v>
      </c>
      <c r="F6903" s="15"/>
      <c r="G6903" s="15"/>
      <c r="H6903" s="15"/>
      <c r="I6903" s="15"/>
    </row>
    <row r="6904" ht="24" customHeight="1" spans="1:9">
      <c r="A6904" s="8" t="s">
        <v>38187</v>
      </c>
      <c r="B6904" s="22" t="s">
        <v>12768</v>
      </c>
      <c r="C6904" s="12" t="s">
        <v>224</v>
      </c>
      <c r="D6904" s="8" t="s">
        <v>24018</v>
      </c>
      <c r="E6904" s="10" t="s">
        <v>22732</v>
      </c>
      <c r="F6904" s="15"/>
      <c r="G6904" s="15"/>
      <c r="H6904" s="15"/>
      <c r="I6904" s="15"/>
    </row>
    <row r="6905" ht="24" customHeight="1" spans="1:9">
      <c r="A6905" s="8" t="s">
        <v>38188</v>
      </c>
      <c r="B6905" s="22" t="s">
        <v>12769</v>
      </c>
      <c r="C6905" s="12" t="s">
        <v>224</v>
      </c>
      <c r="D6905" s="8" t="s">
        <v>24149</v>
      </c>
      <c r="E6905" s="10" t="s">
        <v>22732</v>
      </c>
      <c r="F6905" s="15"/>
      <c r="G6905" s="15"/>
      <c r="H6905" s="15"/>
      <c r="I6905" s="15"/>
    </row>
    <row r="6906" ht="24" customHeight="1" spans="1:9">
      <c r="A6906" s="8" t="s">
        <v>38189</v>
      </c>
      <c r="B6906" s="22" t="s">
        <v>12770</v>
      </c>
      <c r="C6906" s="12" t="s">
        <v>224</v>
      </c>
      <c r="D6906" s="8" t="s">
        <v>23947</v>
      </c>
      <c r="E6906" s="10" t="s">
        <v>22732</v>
      </c>
      <c r="F6906" s="15"/>
      <c r="G6906" s="15"/>
      <c r="H6906" s="15"/>
      <c r="I6906" s="15"/>
    </row>
    <row r="6907" ht="24" customHeight="1" spans="1:9">
      <c r="A6907" s="8" t="s">
        <v>38190</v>
      </c>
      <c r="B6907" s="22" t="s">
        <v>12771</v>
      </c>
      <c r="C6907" s="12" t="s">
        <v>224</v>
      </c>
      <c r="D6907" s="8" t="s">
        <v>25043</v>
      </c>
      <c r="E6907" s="10" t="s">
        <v>22732</v>
      </c>
      <c r="F6907" s="15"/>
      <c r="G6907" s="15"/>
      <c r="H6907" s="15"/>
      <c r="I6907" s="15"/>
    </row>
    <row r="6908" ht="24" customHeight="1" spans="1:9">
      <c r="A6908" s="8" t="s">
        <v>38191</v>
      </c>
      <c r="B6908" s="22" t="s">
        <v>12772</v>
      </c>
      <c r="C6908" s="12" t="s">
        <v>224</v>
      </c>
      <c r="D6908" s="8" t="s">
        <v>24340</v>
      </c>
      <c r="E6908" s="10" t="s">
        <v>22732</v>
      </c>
      <c r="F6908" s="15"/>
      <c r="G6908" s="15"/>
      <c r="H6908" s="15"/>
      <c r="I6908" s="15"/>
    </row>
    <row r="6909" ht="24" customHeight="1" spans="1:9">
      <c r="A6909" s="8" t="s">
        <v>38192</v>
      </c>
      <c r="B6909" s="22" t="s">
        <v>12773</v>
      </c>
      <c r="C6909" s="12" t="s">
        <v>224</v>
      </c>
      <c r="D6909" s="8" t="s">
        <v>38177</v>
      </c>
      <c r="E6909" s="10" t="s">
        <v>22732</v>
      </c>
      <c r="F6909" s="15"/>
      <c r="G6909" s="15"/>
      <c r="H6909" s="15"/>
      <c r="I6909" s="15"/>
    </row>
    <row r="6910" ht="24" customHeight="1" spans="1:9">
      <c r="A6910" s="8" t="s">
        <v>38193</v>
      </c>
      <c r="B6910" s="22" t="s">
        <v>12774</v>
      </c>
      <c r="C6910" s="12" t="s">
        <v>224</v>
      </c>
      <c r="D6910" s="8" t="s">
        <v>24230</v>
      </c>
      <c r="E6910" s="10" t="s">
        <v>22732</v>
      </c>
      <c r="F6910" s="15"/>
      <c r="G6910" s="15"/>
      <c r="H6910" s="15"/>
      <c r="I6910" s="15"/>
    </row>
    <row r="6911" ht="24" customHeight="1" spans="1:9">
      <c r="A6911" s="8" t="s">
        <v>38194</v>
      </c>
      <c r="B6911" s="22" t="s">
        <v>12775</v>
      </c>
      <c r="C6911" s="12" t="s">
        <v>224</v>
      </c>
      <c r="D6911" s="8" t="s">
        <v>24230</v>
      </c>
      <c r="E6911" s="10" t="s">
        <v>22732</v>
      </c>
      <c r="F6911" s="15"/>
      <c r="G6911" s="15"/>
      <c r="H6911" s="15"/>
      <c r="I6911" s="15"/>
    </row>
    <row r="6912" ht="24" customHeight="1" spans="1:9">
      <c r="A6912" s="8" t="s">
        <v>38195</v>
      </c>
      <c r="B6912" s="22" t="s">
        <v>12776</v>
      </c>
      <c r="C6912" s="12" t="s">
        <v>224</v>
      </c>
      <c r="D6912" s="8" t="s">
        <v>38196</v>
      </c>
      <c r="E6912" s="10" t="s">
        <v>22732</v>
      </c>
      <c r="F6912" s="15"/>
      <c r="G6912" s="15"/>
      <c r="H6912" s="15"/>
      <c r="I6912" s="15"/>
    </row>
    <row r="6913" ht="24" customHeight="1" spans="1:9">
      <c r="A6913" s="8" t="s">
        <v>38197</v>
      </c>
      <c r="B6913" s="22" t="s">
        <v>12777</v>
      </c>
      <c r="C6913" s="12" t="s">
        <v>224</v>
      </c>
      <c r="D6913" s="8" t="s">
        <v>24770</v>
      </c>
      <c r="E6913" s="10" t="s">
        <v>22732</v>
      </c>
      <c r="F6913" s="15"/>
      <c r="G6913" s="15"/>
      <c r="H6913" s="15"/>
      <c r="I6913" s="15"/>
    </row>
    <row r="6914" ht="24" customHeight="1" spans="1:9">
      <c r="A6914" s="8" t="s">
        <v>38198</v>
      </c>
      <c r="B6914" s="22" t="s">
        <v>12778</v>
      </c>
      <c r="C6914" s="12" t="s">
        <v>224</v>
      </c>
      <c r="D6914" s="8" t="s">
        <v>24532</v>
      </c>
      <c r="E6914" s="10" t="s">
        <v>22732</v>
      </c>
      <c r="F6914" s="15"/>
      <c r="G6914" s="15"/>
      <c r="H6914" s="15"/>
      <c r="I6914" s="15"/>
    </row>
    <row r="6915" ht="24" customHeight="1" spans="1:9">
      <c r="A6915" s="8" t="s">
        <v>38199</v>
      </c>
      <c r="B6915" s="22" t="s">
        <v>12779</v>
      </c>
      <c r="C6915" s="12" t="s">
        <v>224</v>
      </c>
      <c r="D6915" s="8" t="s">
        <v>24487</v>
      </c>
      <c r="E6915" s="10" t="s">
        <v>22732</v>
      </c>
      <c r="F6915" s="15"/>
      <c r="G6915" s="15"/>
      <c r="H6915" s="15"/>
      <c r="I6915" s="15"/>
    </row>
    <row r="6916" ht="24" customHeight="1" spans="1:9">
      <c r="A6916" s="8" t="s">
        <v>38200</v>
      </c>
      <c r="B6916" s="22" t="s">
        <v>12780</v>
      </c>
      <c r="C6916" s="12" t="s">
        <v>224</v>
      </c>
      <c r="D6916" s="8" t="s">
        <v>24478</v>
      </c>
      <c r="E6916" s="10" t="s">
        <v>22732</v>
      </c>
      <c r="F6916" s="15"/>
      <c r="G6916" s="15"/>
      <c r="H6916" s="15"/>
      <c r="I6916" s="15"/>
    </row>
    <row r="6917" ht="24" customHeight="1" spans="1:9">
      <c r="A6917" s="8" t="s">
        <v>38201</v>
      </c>
      <c r="B6917" s="22" t="s">
        <v>12781</v>
      </c>
      <c r="C6917" s="12" t="s">
        <v>224</v>
      </c>
      <c r="D6917" s="8" t="s">
        <v>24456</v>
      </c>
      <c r="E6917" s="10" t="s">
        <v>22732</v>
      </c>
      <c r="F6917" s="15"/>
      <c r="G6917" s="15"/>
      <c r="H6917" s="15"/>
      <c r="I6917" s="15"/>
    </row>
    <row r="6918" ht="24" customHeight="1" spans="1:9">
      <c r="A6918" s="8" t="s">
        <v>38202</v>
      </c>
      <c r="B6918" s="22" t="s">
        <v>12782</v>
      </c>
      <c r="C6918" s="12" t="s">
        <v>224</v>
      </c>
      <c r="D6918" s="8" t="s">
        <v>24998</v>
      </c>
      <c r="E6918" s="10" t="s">
        <v>22732</v>
      </c>
      <c r="F6918" s="15"/>
      <c r="G6918" s="15"/>
      <c r="H6918" s="15"/>
      <c r="I6918" s="15"/>
    </row>
    <row r="6919" ht="24" customHeight="1" spans="1:9">
      <c r="A6919" s="8" t="s">
        <v>38203</v>
      </c>
      <c r="B6919" s="22" t="s">
        <v>12783</v>
      </c>
      <c r="C6919" s="12" t="s">
        <v>224</v>
      </c>
      <c r="D6919" s="8" t="s">
        <v>24456</v>
      </c>
      <c r="E6919" s="10" t="s">
        <v>22732</v>
      </c>
      <c r="F6919" s="15"/>
      <c r="G6919" s="15"/>
      <c r="H6919" s="15"/>
      <c r="I6919" s="15"/>
    </row>
    <row r="6920" ht="24" customHeight="1" spans="1:9">
      <c r="A6920" s="8" t="s">
        <v>38204</v>
      </c>
      <c r="B6920" s="22" t="s">
        <v>38205</v>
      </c>
      <c r="C6920" s="12" t="s">
        <v>224</v>
      </c>
      <c r="D6920" s="8" t="s">
        <v>25198</v>
      </c>
      <c r="E6920" s="10" t="s">
        <v>22732</v>
      </c>
      <c r="F6920" s="15"/>
      <c r="G6920" s="15"/>
      <c r="H6920" s="15"/>
      <c r="I6920" s="15"/>
    </row>
    <row r="6921" ht="24" customHeight="1" spans="1:9">
      <c r="A6921" s="8" t="s">
        <v>38206</v>
      </c>
      <c r="B6921" s="22" t="s">
        <v>12784</v>
      </c>
      <c r="C6921" s="12" t="s">
        <v>224</v>
      </c>
      <c r="D6921" s="8" t="s">
        <v>24034</v>
      </c>
      <c r="E6921" s="10" t="s">
        <v>22732</v>
      </c>
      <c r="F6921" s="15"/>
      <c r="G6921" s="15"/>
      <c r="H6921" s="15"/>
      <c r="I6921" s="15"/>
    </row>
    <row r="6922" ht="24" customHeight="1" spans="1:9">
      <c r="A6922" s="8" t="s">
        <v>38207</v>
      </c>
      <c r="B6922" s="22" t="s">
        <v>12785</v>
      </c>
      <c r="C6922" s="12" t="s">
        <v>224</v>
      </c>
      <c r="D6922" s="8" t="s">
        <v>24227</v>
      </c>
      <c r="E6922" s="10" t="s">
        <v>22732</v>
      </c>
      <c r="F6922" s="15"/>
      <c r="G6922" s="15"/>
      <c r="H6922" s="15"/>
      <c r="I6922" s="15"/>
    </row>
    <row r="6923" ht="24" customHeight="1" spans="1:9">
      <c r="A6923" s="8" t="s">
        <v>38208</v>
      </c>
      <c r="B6923" s="22" t="s">
        <v>12786</v>
      </c>
      <c r="C6923" s="12" t="s">
        <v>224</v>
      </c>
      <c r="D6923" s="8" t="s">
        <v>25043</v>
      </c>
      <c r="E6923" s="10" t="s">
        <v>22732</v>
      </c>
      <c r="F6923" s="15"/>
      <c r="G6923" s="15"/>
      <c r="H6923" s="15"/>
      <c r="I6923" s="15"/>
    </row>
    <row r="6924" ht="24" customHeight="1" spans="1:9">
      <c r="A6924" s="8" t="s">
        <v>38209</v>
      </c>
      <c r="B6924" s="22" t="s">
        <v>12787</v>
      </c>
      <c r="C6924" s="12" t="s">
        <v>224</v>
      </c>
      <c r="D6924" s="8" t="s">
        <v>38177</v>
      </c>
      <c r="E6924" s="10" t="s">
        <v>22732</v>
      </c>
      <c r="F6924" s="15"/>
      <c r="G6924" s="15"/>
      <c r="H6924" s="15"/>
      <c r="I6924" s="15"/>
    </row>
    <row r="6925" ht="24" customHeight="1" spans="1:9">
      <c r="A6925" s="8" t="s">
        <v>38210</v>
      </c>
      <c r="B6925" s="22" t="s">
        <v>12788</v>
      </c>
      <c r="C6925" s="12" t="s">
        <v>224</v>
      </c>
      <c r="D6925" s="8" t="s">
        <v>25343</v>
      </c>
      <c r="E6925" s="10" t="s">
        <v>22732</v>
      </c>
      <c r="F6925" s="15"/>
      <c r="G6925" s="15"/>
      <c r="H6925" s="15"/>
      <c r="I6925" s="15"/>
    </row>
    <row r="6926" ht="24" customHeight="1" spans="1:9">
      <c r="A6926" s="8" t="s">
        <v>38211</v>
      </c>
      <c r="B6926" s="22" t="s">
        <v>12789</v>
      </c>
      <c r="C6926" s="12" t="s">
        <v>224</v>
      </c>
      <c r="D6926" s="8" t="s">
        <v>24006</v>
      </c>
      <c r="E6926" s="10" t="s">
        <v>22732</v>
      </c>
      <c r="F6926" s="15"/>
      <c r="G6926" s="15"/>
      <c r="H6926" s="15"/>
      <c r="I6926" s="15"/>
    </row>
    <row r="6927" ht="24" customHeight="1" spans="1:9">
      <c r="A6927" s="8" t="s">
        <v>38212</v>
      </c>
      <c r="B6927" s="22" t="s">
        <v>12790</v>
      </c>
      <c r="C6927" s="12" t="s">
        <v>224</v>
      </c>
      <c r="D6927" s="8" t="s">
        <v>37334</v>
      </c>
      <c r="E6927" s="10" t="s">
        <v>22732</v>
      </c>
      <c r="F6927" s="15"/>
      <c r="G6927" s="15"/>
      <c r="H6927" s="15"/>
      <c r="I6927" s="15"/>
    </row>
    <row r="6928" ht="24" customHeight="1" spans="1:9">
      <c r="A6928" s="8" t="s">
        <v>38213</v>
      </c>
      <c r="B6928" s="22" t="s">
        <v>12791</v>
      </c>
      <c r="C6928" s="12" t="s">
        <v>224</v>
      </c>
      <c r="D6928" s="8" t="s">
        <v>37334</v>
      </c>
      <c r="E6928" s="10" t="s">
        <v>22732</v>
      </c>
      <c r="F6928" s="15"/>
      <c r="G6928" s="15"/>
      <c r="H6928" s="15"/>
      <c r="I6928" s="15"/>
    </row>
    <row r="6929" ht="24" customHeight="1" spans="1:9">
      <c r="A6929" s="8" t="s">
        <v>38214</v>
      </c>
      <c r="B6929" s="22" t="s">
        <v>12792</v>
      </c>
      <c r="C6929" s="12" t="s">
        <v>224</v>
      </c>
      <c r="D6929" s="8" t="s">
        <v>23828</v>
      </c>
      <c r="E6929" s="10" t="s">
        <v>22732</v>
      </c>
      <c r="F6929" s="15"/>
      <c r="G6929" s="15"/>
      <c r="H6929" s="15"/>
      <c r="I6929" s="15"/>
    </row>
    <row r="6930" ht="24" customHeight="1" spans="1:9">
      <c r="A6930" s="8" t="s">
        <v>38215</v>
      </c>
      <c r="B6930" s="22" t="s">
        <v>12793</v>
      </c>
      <c r="C6930" s="12" t="s">
        <v>224</v>
      </c>
      <c r="D6930" s="8" t="s">
        <v>24621</v>
      </c>
      <c r="E6930" s="10" t="s">
        <v>22732</v>
      </c>
      <c r="F6930" s="15"/>
      <c r="G6930" s="15"/>
      <c r="H6930" s="15"/>
      <c r="I6930" s="15"/>
    </row>
    <row r="6931" ht="24" customHeight="1" spans="1:9">
      <c r="A6931" s="8" t="s">
        <v>38216</v>
      </c>
      <c r="B6931" s="22" t="s">
        <v>12794</v>
      </c>
      <c r="C6931" s="12" t="s">
        <v>224</v>
      </c>
      <c r="D6931" s="8" t="s">
        <v>24230</v>
      </c>
      <c r="E6931" s="10" t="s">
        <v>22732</v>
      </c>
      <c r="F6931" s="15"/>
      <c r="G6931" s="15"/>
      <c r="H6931" s="15"/>
      <c r="I6931" s="15"/>
    </row>
    <row r="6932" ht="24" customHeight="1" spans="1:9">
      <c r="A6932" s="8" t="s">
        <v>38217</v>
      </c>
      <c r="B6932" s="22" t="s">
        <v>12795</v>
      </c>
      <c r="C6932" s="12" t="s">
        <v>224</v>
      </c>
      <c r="D6932" s="8" t="s">
        <v>23947</v>
      </c>
      <c r="E6932" s="10" t="s">
        <v>22732</v>
      </c>
      <c r="F6932" s="15"/>
      <c r="G6932" s="15"/>
      <c r="H6932" s="15"/>
      <c r="I6932" s="15"/>
    </row>
    <row r="6933" ht="24" customHeight="1" spans="1:9">
      <c r="A6933" s="8" t="s">
        <v>38218</v>
      </c>
      <c r="B6933" s="22" t="s">
        <v>12796</v>
      </c>
      <c r="C6933" s="12" t="s">
        <v>224</v>
      </c>
      <c r="D6933" s="8" t="s">
        <v>25343</v>
      </c>
      <c r="E6933" s="10" t="s">
        <v>22732</v>
      </c>
      <c r="F6933" s="15"/>
      <c r="G6933" s="15"/>
      <c r="H6933" s="15"/>
      <c r="I6933" s="15"/>
    </row>
    <row r="6934" ht="24" customHeight="1" spans="1:9">
      <c r="A6934" s="8" t="s">
        <v>38219</v>
      </c>
      <c r="B6934" s="22" t="s">
        <v>12797</v>
      </c>
      <c r="C6934" s="12" t="s">
        <v>224</v>
      </c>
      <c r="D6934" s="8" t="s">
        <v>24230</v>
      </c>
      <c r="E6934" s="10" t="s">
        <v>22732</v>
      </c>
      <c r="F6934" s="15"/>
      <c r="G6934" s="15"/>
      <c r="H6934" s="15"/>
      <c r="I6934" s="15"/>
    </row>
    <row r="6935" ht="24" customHeight="1" spans="1:9">
      <c r="A6935" s="8" t="s">
        <v>38220</v>
      </c>
      <c r="B6935" s="22" t="s">
        <v>12798</v>
      </c>
      <c r="C6935" s="12" t="s">
        <v>224</v>
      </c>
      <c r="D6935" s="8" t="s">
        <v>38196</v>
      </c>
      <c r="E6935" s="10" t="s">
        <v>22732</v>
      </c>
      <c r="F6935" s="15"/>
      <c r="G6935" s="15"/>
      <c r="H6935" s="15"/>
      <c r="I6935" s="15"/>
    </row>
    <row r="6936" ht="24" customHeight="1" spans="1:9">
      <c r="A6936" s="8" t="s">
        <v>38221</v>
      </c>
      <c r="B6936" s="22" t="s">
        <v>12799</v>
      </c>
      <c r="C6936" s="12" t="s">
        <v>224</v>
      </c>
      <c r="D6936" s="8" t="s">
        <v>38177</v>
      </c>
      <c r="E6936" s="10" t="s">
        <v>22732</v>
      </c>
      <c r="F6936" s="15"/>
      <c r="G6936" s="15"/>
      <c r="H6936" s="15"/>
      <c r="I6936" s="15"/>
    </row>
    <row r="6937" ht="24" customHeight="1" spans="1:9">
      <c r="A6937" s="8" t="s">
        <v>38222</v>
      </c>
      <c r="B6937" s="22" t="s">
        <v>12800</v>
      </c>
      <c r="C6937" s="12" t="s">
        <v>224</v>
      </c>
      <c r="D6937" s="8" t="s">
        <v>38223</v>
      </c>
      <c r="E6937" s="10" t="s">
        <v>22732</v>
      </c>
      <c r="F6937" s="15"/>
      <c r="G6937" s="15"/>
      <c r="H6937" s="15"/>
      <c r="I6937" s="15"/>
    </row>
    <row r="6938" ht="24" customHeight="1" spans="1:9">
      <c r="A6938" s="8" t="s">
        <v>38224</v>
      </c>
      <c r="B6938" s="22" t="s">
        <v>12801</v>
      </c>
      <c r="C6938" s="12" t="s">
        <v>224</v>
      </c>
      <c r="D6938" s="8" t="s">
        <v>24230</v>
      </c>
      <c r="E6938" s="10" t="s">
        <v>22732</v>
      </c>
      <c r="F6938" s="15"/>
      <c r="G6938" s="15"/>
      <c r="H6938" s="15"/>
      <c r="I6938" s="15"/>
    </row>
    <row r="6939" ht="24" customHeight="1" spans="1:9">
      <c r="A6939" s="8" t="s">
        <v>38225</v>
      </c>
      <c r="B6939" s="22" t="s">
        <v>12802</v>
      </c>
      <c r="C6939" s="12" t="s">
        <v>224</v>
      </c>
      <c r="D6939" s="8" t="s">
        <v>24230</v>
      </c>
      <c r="E6939" s="10" t="s">
        <v>22732</v>
      </c>
      <c r="F6939" s="15"/>
      <c r="G6939" s="15"/>
      <c r="H6939" s="15"/>
      <c r="I6939" s="15"/>
    </row>
    <row r="6940" ht="24" customHeight="1" spans="1:9">
      <c r="A6940" s="8" t="s">
        <v>38226</v>
      </c>
      <c r="B6940" s="22" t="s">
        <v>12803</v>
      </c>
      <c r="C6940" s="12" t="s">
        <v>224</v>
      </c>
      <c r="D6940" s="8" t="s">
        <v>24340</v>
      </c>
      <c r="E6940" s="10" t="s">
        <v>22732</v>
      </c>
      <c r="F6940" s="15"/>
      <c r="G6940" s="15"/>
      <c r="H6940" s="15"/>
      <c r="I6940" s="15"/>
    </row>
    <row r="6941" ht="24" customHeight="1" spans="1:9">
      <c r="A6941" s="8" t="s">
        <v>38227</v>
      </c>
      <c r="B6941" s="22" t="s">
        <v>12804</v>
      </c>
      <c r="C6941" s="12" t="s">
        <v>224</v>
      </c>
      <c r="D6941" s="8" t="s">
        <v>24230</v>
      </c>
      <c r="E6941" s="10" t="s">
        <v>22732</v>
      </c>
      <c r="F6941" s="15"/>
      <c r="G6941" s="15"/>
      <c r="H6941" s="15"/>
      <c r="I6941" s="15"/>
    </row>
    <row r="6942" ht="24" customHeight="1" spans="1:9">
      <c r="A6942" s="8" t="s">
        <v>38228</v>
      </c>
      <c r="B6942" s="22" t="s">
        <v>12805</v>
      </c>
      <c r="C6942" s="12" t="s">
        <v>224</v>
      </c>
      <c r="D6942" s="8" t="s">
        <v>25348</v>
      </c>
      <c r="E6942" s="10" t="s">
        <v>22732</v>
      </c>
      <c r="F6942" s="15"/>
      <c r="G6942" s="15"/>
      <c r="H6942" s="15"/>
      <c r="I6942" s="15"/>
    </row>
    <row r="6943" ht="24" customHeight="1" spans="1:9">
      <c r="A6943" s="8" t="s">
        <v>38229</v>
      </c>
      <c r="B6943" s="22" t="s">
        <v>12806</v>
      </c>
      <c r="C6943" s="12" t="s">
        <v>224</v>
      </c>
      <c r="D6943" s="8" t="s">
        <v>38196</v>
      </c>
      <c r="E6943" s="10" t="s">
        <v>22732</v>
      </c>
      <c r="F6943" s="15"/>
      <c r="G6943" s="15"/>
      <c r="H6943" s="15"/>
      <c r="I6943" s="15"/>
    </row>
    <row r="6944" ht="24" customHeight="1" spans="1:9">
      <c r="A6944" s="8" t="s">
        <v>38230</v>
      </c>
      <c r="B6944" s="22" t="s">
        <v>12807</v>
      </c>
      <c r="C6944" s="12" t="s">
        <v>224</v>
      </c>
      <c r="D6944" s="8" t="s">
        <v>25110</v>
      </c>
      <c r="E6944" s="10" t="s">
        <v>22732</v>
      </c>
      <c r="F6944" s="15"/>
      <c r="G6944" s="15"/>
      <c r="H6944" s="15"/>
      <c r="I6944" s="15"/>
    </row>
    <row r="6945" ht="24" customHeight="1" spans="1:9">
      <c r="A6945" s="8" t="s">
        <v>38231</v>
      </c>
      <c r="B6945" s="22" t="s">
        <v>12808</v>
      </c>
      <c r="C6945" s="12" t="s">
        <v>224</v>
      </c>
      <c r="D6945" s="8" t="s">
        <v>24227</v>
      </c>
      <c r="E6945" s="10" t="s">
        <v>22732</v>
      </c>
      <c r="F6945" s="15"/>
      <c r="G6945" s="15"/>
      <c r="H6945" s="15"/>
      <c r="I6945" s="15"/>
    </row>
    <row r="6946" ht="24" customHeight="1" spans="1:9">
      <c r="A6946" s="8" t="s">
        <v>38232</v>
      </c>
      <c r="B6946" s="22" t="s">
        <v>12809</v>
      </c>
      <c r="C6946" s="12" t="s">
        <v>224</v>
      </c>
      <c r="D6946" s="8" t="s">
        <v>25043</v>
      </c>
      <c r="E6946" s="10" t="s">
        <v>22732</v>
      </c>
      <c r="F6946" s="15"/>
      <c r="G6946" s="15"/>
      <c r="H6946" s="15"/>
      <c r="I6946" s="15"/>
    </row>
    <row r="6947" ht="24" customHeight="1" spans="1:9">
      <c r="A6947" s="8" t="s">
        <v>38233</v>
      </c>
      <c r="B6947" s="22" t="s">
        <v>12810</v>
      </c>
      <c r="C6947" s="12" t="s">
        <v>224</v>
      </c>
      <c r="D6947" s="8" t="s">
        <v>38196</v>
      </c>
      <c r="E6947" s="10" t="s">
        <v>22732</v>
      </c>
      <c r="F6947" s="15"/>
      <c r="G6947" s="15"/>
      <c r="H6947" s="15"/>
      <c r="I6947" s="15"/>
    </row>
    <row r="6948" ht="24" customHeight="1" spans="1:9">
      <c r="A6948" s="8" t="s">
        <v>38234</v>
      </c>
      <c r="B6948" s="22" t="s">
        <v>12811</v>
      </c>
      <c r="C6948" s="12" t="s">
        <v>224</v>
      </c>
      <c r="D6948" s="8" t="s">
        <v>25043</v>
      </c>
      <c r="E6948" s="10" t="s">
        <v>22732</v>
      </c>
      <c r="F6948" s="15"/>
      <c r="G6948" s="15"/>
      <c r="H6948" s="15"/>
      <c r="I6948" s="15"/>
    </row>
    <row r="6949" ht="24" customHeight="1" spans="1:9">
      <c r="A6949" s="8" t="s">
        <v>38235</v>
      </c>
      <c r="B6949" s="22" t="s">
        <v>12812</v>
      </c>
      <c r="C6949" s="12" t="s">
        <v>224</v>
      </c>
      <c r="D6949" s="8" t="s">
        <v>24998</v>
      </c>
      <c r="E6949" s="10" t="s">
        <v>22732</v>
      </c>
      <c r="F6949" s="15"/>
      <c r="G6949" s="15"/>
      <c r="H6949" s="15"/>
      <c r="I6949" s="15"/>
    </row>
    <row r="6950" ht="24" customHeight="1" spans="1:9">
      <c r="A6950" s="8" t="s">
        <v>38236</v>
      </c>
      <c r="B6950" s="22" t="s">
        <v>38237</v>
      </c>
      <c r="C6950" s="12" t="s">
        <v>224</v>
      </c>
      <c r="D6950" s="8" t="s">
        <v>25343</v>
      </c>
      <c r="E6950" s="10" t="s">
        <v>22732</v>
      </c>
      <c r="F6950" s="15"/>
      <c r="G6950" s="15"/>
      <c r="H6950" s="15"/>
      <c r="I6950" s="15"/>
    </row>
    <row r="6951" ht="24" customHeight="1" spans="1:9">
      <c r="A6951" s="8" t="s">
        <v>38238</v>
      </c>
      <c r="B6951" s="22" t="s">
        <v>12813</v>
      </c>
      <c r="C6951" s="12" t="s">
        <v>224</v>
      </c>
      <c r="D6951" s="8" t="s">
        <v>24621</v>
      </c>
      <c r="E6951" s="10" t="s">
        <v>22732</v>
      </c>
      <c r="F6951" s="15"/>
      <c r="G6951" s="15"/>
      <c r="H6951" s="15"/>
      <c r="I6951" s="15"/>
    </row>
    <row r="6952" ht="24" customHeight="1" spans="1:9">
      <c r="A6952" s="8" t="s">
        <v>38239</v>
      </c>
      <c r="B6952" s="22" t="s">
        <v>12814</v>
      </c>
      <c r="C6952" s="12" t="s">
        <v>224</v>
      </c>
      <c r="D6952" s="8" t="s">
        <v>24163</v>
      </c>
      <c r="E6952" s="10" t="s">
        <v>22732</v>
      </c>
      <c r="F6952" s="15"/>
      <c r="G6952" s="15"/>
      <c r="H6952" s="15"/>
      <c r="I6952" s="15"/>
    </row>
    <row r="6953" ht="24" customHeight="1" spans="1:9">
      <c r="A6953" s="8" t="s">
        <v>38240</v>
      </c>
      <c r="B6953" s="22" t="s">
        <v>12815</v>
      </c>
      <c r="C6953" s="12" t="s">
        <v>224</v>
      </c>
      <c r="D6953" s="8" t="s">
        <v>25343</v>
      </c>
      <c r="E6953" s="10" t="s">
        <v>22732</v>
      </c>
      <c r="F6953" s="15"/>
      <c r="G6953" s="15"/>
      <c r="H6953" s="15"/>
      <c r="I6953" s="15"/>
    </row>
    <row r="6954" ht="24" customHeight="1" spans="1:9">
      <c r="A6954" s="8" t="s">
        <v>38241</v>
      </c>
      <c r="B6954" s="22" t="s">
        <v>12816</v>
      </c>
      <c r="C6954" s="12" t="s">
        <v>224</v>
      </c>
      <c r="D6954" s="8" t="s">
        <v>38223</v>
      </c>
      <c r="E6954" s="10" t="s">
        <v>22732</v>
      </c>
      <c r="F6954" s="15"/>
      <c r="G6954" s="15"/>
      <c r="H6954" s="15"/>
      <c r="I6954" s="15"/>
    </row>
    <row r="6955" ht="24" customHeight="1" spans="1:9">
      <c r="A6955" s="8" t="s">
        <v>38242</v>
      </c>
      <c r="B6955" s="22" t="s">
        <v>12817</v>
      </c>
      <c r="C6955" s="12" t="s">
        <v>224</v>
      </c>
      <c r="D6955" s="8" t="s">
        <v>25043</v>
      </c>
      <c r="E6955" s="10" t="s">
        <v>22732</v>
      </c>
      <c r="F6955" s="15"/>
      <c r="G6955" s="15"/>
      <c r="H6955" s="15"/>
      <c r="I6955" s="15"/>
    </row>
    <row r="6956" ht="24" customHeight="1" spans="1:9">
      <c r="A6956" s="8" t="s">
        <v>38243</v>
      </c>
      <c r="B6956" s="22" t="s">
        <v>38244</v>
      </c>
      <c r="C6956" s="12" t="s">
        <v>224</v>
      </c>
      <c r="D6956" s="8" t="s">
        <v>24864</v>
      </c>
      <c r="E6956" s="10" t="s">
        <v>22732</v>
      </c>
      <c r="F6956" s="15"/>
      <c r="G6956" s="15"/>
      <c r="H6956" s="15"/>
      <c r="I6956" s="15"/>
    </row>
    <row r="6957" ht="24" customHeight="1" spans="1:9">
      <c r="A6957" s="8" t="s">
        <v>38245</v>
      </c>
      <c r="B6957" s="22" t="s">
        <v>12818</v>
      </c>
      <c r="C6957" s="12" t="s">
        <v>224</v>
      </c>
      <c r="D6957" s="8" t="s">
        <v>25043</v>
      </c>
      <c r="E6957" s="10" t="s">
        <v>22732</v>
      </c>
      <c r="F6957" s="15"/>
      <c r="G6957" s="15"/>
      <c r="H6957" s="15"/>
      <c r="I6957" s="15"/>
    </row>
    <row r="6958" ht="24" customHeight="1" spans="1:9">
      <c r="A6958" s="8" t="s">
        <v>38246</v>
      </c>
      <c r="B6958" s="22" t="s">
        <v>12819</v>
      </c>
      <c r="C6958" s="12" t="s">
        <v>224</v>
      </c>
      <c r="D6958" s="8" t="s">
        <v>23877</v>
      </c>
      <c r="E6958" s="10" t="s">
        <v>22732</v>
      </c>
      <c r="F6958" s="15"/>
      <c r="G6958" s="15"/>
      <c r="H6958" s="15"/>
      <c r="I6958" s="15"/>
    </row>
    <row r="6959" ht="24" customHeight="1" spans="1:9">
      <c r="A6959" s="8" t="s">
        <v>38247</v>
      </c>
      <c r="B6959" s="22" t="s">
        <v>38248</v>
      </c>
      <c r="C6959" s="12" t="s">
        <v>224</v>
      </c>
      <c r="D6959" s="8" t="s">
        <v>24998</v>
      </c>
      <c r="E6959" s="10" t="s">
        <v>22732</v>
      </c>
      <c r="F6959" s="15"/>
      <c r="G6959" s="15"/>
      <c r="H6959" s="15"/>
      <c r="I6959" s="15"/>
    </row>
    <row r="6960" ht="24" customHeight="1" spans="1:9">
      <c r="A6960" s="8" t="s">
        <v>38249</v>
      </c>
      <c r="B6960" s="22" t="s">
        <v>12820</v>
      </c>
      <c r="C6960" s="12" t="s">
        <v>224</v>
      </c>
      <c r="D6960" s="8" t="s">
        <v>23877</v>
      </c>
      <c r="E6960" s="10" t="s">
        <v>22732</v>
      </c>
      <c r="F6960" s="15"/>
      <c r="G6960" s="15"/>
      <c r="H6960" s="15"/>
      <c r="I6960" s="15"/>
    </row>
    <row r="6961" ht="24" customHeight="1" spans="1:9">
      <c r="A6961" s="8" t="s">
        <v>38250</v>
      </c>
      <c r="B6961" s="22" t="s">
        <v>12821</v>
      </c>
      <c r="C6961" s="12" t="s">
        <v>224</v>
      </c>
      <c r="D6961" s="8" t="s">
        <v>24340</v>
      </c>
      <c r="E6961" s="10" t="s">
        <v>22732</v>
      </c>
      <c r="F6961" s="15"/>
      <c r="G6961" s="15"/>
      <c r="H6961" s="15"/>
      <c r="I6961" s="15"/>
    </row>
    <row r="6962" ht="24" customHeight="1" spans="1:9">
      <c r="A6962" s="8" t="s">
        <v>38251</v>
      </c>
      <c r="B6962" s="22" t="s">
        <v>12822</v>
      </c>
      <c r="C6962" s="12" t="s">
        <v>224</v>
      </c>
      <c r="D6962" s="8" t="s">
        <v>38252</v>
      </c>
      <c r="E6962" s="10" t="s">
        <v>22732</v>
      </c>
      <c r="F6962" s="15"/>
      <c r="G6962" s="15"/>
      <c r="H6962" s="15"/>
      <c r="I6962" s="15"/>
    </row>
    <row r="6963" ht="24" customHeight="1" spans="1:9">
      <c r="A6963" s="8" t="s">
        <v>38253</v>
      </c>
      <c r="B6963" s="22" t="s">
        <v>12823</v>
      </c>
      <c r="C6963" s="12" t="s">
        <v>224</v>
      </c>
      <c r="D6963" s="8" t="s">
        <v>24869</v>
      </c>
      <c r="E6963" s="10" t="s">
        <v>22732</v>
      </c>
      <c r="F6963" s="15"/>
      <c r="G6963" s="15"/>
      <c r="H6963" s="15"/>
      <c r="I6963" s="15"/>
    </row>
    <row r="6964" ht="24" customHeight="1" spans="1:9">
      <c r="A6964" s="8" t="s">
        <v>38254</v>
      </c>
      <c r="B6964" s="22" t="s">
        <v>12824</v>
      </c>
      <c r="C6964" s="12" t="s">
        <v>224</v>
      </c>
      <c r="D6964" s="8" t="s">
        <v>24475</v>
      </c>
      <c r="E6964" s="10" t="s">
        <v>22732</v>
      </c>
      <c r="F6964" s="15"/>
      <c r="G6964" s="15"/>
      <c r="H6964" s="15"/>
      <c r="I6964" s="15"/>
    </row>
    <row r="6965" ht="24" customHeight="1" spans="1:9">
      <c r="A6965" s="8" t="s">
        <v>38255</v>
      </c>
      <c r="B6965" s="22" t="s">
        <v>38256</v>
      </c>
      <c r="C6965" s="12" t="s">
        <v>224</v>
      </c>
      <c r="D6965" s="8" t="s">
        <v>24478</v>
      </c>
      <c r="E6965" s="10" t="s">
        <v>22732</v>
      </c>
      <c r="F6965" s="15"/>
      <c r="G6965" s="15"/>
      <c r="H6965" s="15"/>
      <c r="I6965" s="15"/>
    </row>
    <row r="6966" ht="24" customHeight="1" spans="1:9">
      <c r="A6966" s="8" t="s">
        <v>38257</v>
      </c>
      <c r="B6966" s="22" t="s">
        <v>12825</v>
      </c>
      <c r="C6966" s="12" t="s">
        <v>224</v>
      </c>
      <c r="D6966" s="8" t="s">
        <v>23877</v>
      </c>
      <c r="E6966" s="10" t="s">
        <v>22732</v>
      </c>
      <c r="F6966" s="15"/>
      <c r="G6966" s="15"/>
      <c r="H6966" s="15"/>
      <c r="I6966" s="15"/>
    </row>
    <row r="6967" ht="24" customHeight="1" spans="1:9">
      <c r="A6967" s="8" t="s">
        <v>38258</v>
      </c>
      <c r="B6967" s="22" t="s">
        <v>38259</v>
      </c>
      <c r="C6967" s="12" t="s">
        <v>224</v>
      </c>
      <c r="D6967" s="8" t="s">
        <v>24478</v>
      </c>
      <c r="E6967" s="10" t="s">
        <v>22732</v>
      </c>
      <c r="F6967" s="15"/>
      <c r="G6967" s="15"/>
      <c r="H6967" s="15"/>
      <c r="I6967" s="15"/>
    </row>
    <row r="6968" ht="24" customHeight="1" spans="1:9">
      <c r="A6968" s="8" t="s">
        <v>38260</v>
      </c>
      <c r="B6968" s="22" t="s">
        <v>12826</v>
      </c>
      <c r="C6968" s="12" t="s">
        <v>224</v>
      </c>
      <c r="D6968" s="8" t="s">
        <v>24133</v>
      </c>
      <c r="E6968" s="10" t="s">
        <v>22732</v>
      </c>
      <c r="F6968" s="15"/>
      <c r="G6968" s="15"/>
      <c r="H6968" s="15"/>
      <c r="I6968" s="15"/>
    </row>
    <row r="6969" ht="24" customHeight="1" spans="1:9">
      <c r="A6969" s="8" t="s">
        <v>38261</v>
      </c>
      <c r="B6969" s="22" t="s">
        <v>12827</v>
      </c>
      <c r="C6969" s="12" t="s">
        <v>224</v>
      </c>
      <c r="D6969" s="8" t="s">
        <v>25224</v>
      </c>
      <c r="E6969" s="10" t="s">
        <v>22732</v>
      </c>
      <c r="F6969" s="15"/>
      <c r="G6969" s="15"/>
      <c r="H6969" s="15"/>
      <c r="I6969" s="15"/>
    </row>
    <row r="6970" ht="24" customHeight="1" spans="1:9">
      <c r="A6970" s="8" t="s">
        <v>38262</v>
      </c>
      <c r="B6970" s="22" t="s">
        <v>12828</v>
      </c>
      <c r="C6970" s="12" t="s">
        <v>224</v>
      </c>
      <c r="D6970" s="8" t="s">
        <v>38263</v>
      </c>
      <c r="E6970" s="10" t="s">
        <v>22732</v>
      </c>
      <c r="F6970" s="15"/>
      <c r="G6970" s="15"/>
      <c r="H6970" s="15"/>
      <c r="I6970" s="15"/>
    </row>
    <row r="6971" ht="24" customHeight="1" spans="1:9">
      <c r="A6971" s="8" t="s">
        <v>38264</v>
      </c>
      <c r="B6971" s="22" t="s">
        <v>12829</v>
      </c>
      <c r="C6971" s="12" t="s">
        <v>224</v>
      </c>
      <c r="D6971" s="8" t="s">
        <v>38265</v>
      </c>
      <c r="E6971" s="10" t="s">
        <v>22732</v>
      </c>
      <c r="F6971" s="15"/>
      <c r="G6971" s="15"/>
      <c r="H6971" s="15"/>
      <c r="I6971" s="15"/>
    </row>
    <row r="6972" ht="24" customHeight="1" spans="1:9">
      <c r="A6972" s="8" t="s">
        <v>38266</v>
      </c>
      <c r="B6972" s="22" t="s">
        <v>12830</v>
      </c>
      <c r="C6972" s="12" t="s">
        <v>224</v>
      </c>
      <c r="D6972" s="8" t="s">
        <v>25004</v>
      </c>
      <c r="E6972" s="10" t="s">
        <v>22732</v>
      </c>
      <c r="F6972" s="15"/>
      <c r="G6972" s="15"/>
      <c r="H6972" s="15"/>
      <c r="I6972" s="15"/>
    </row>
    <row r="6973" ht="24" customHeight="1" spans="1:9">
      <c r="A6973" s="8" t="s">
        <v>38267</v>
      </c>
      <c r="B6973" s="22" t="s">
        <v>12831</v>
      </c>
      <c r="C6973" s="12" t="s">
        <v>224</v>
      </c>
      <c r="D6973" s="8" t="s">
        <v>24027</v>
      </c>
      <c r="E6973" s="10" t="s">
        <v>22732</v>
      </c>
      <c r="F6973" s="15"/>
      <c r="G6973" s="15"/>
      <c r="H6973" s="15"/>
      <c r="I6973" s="15"/>
    </row>
    <row r="6974" ht="24" customHeight="1" spans="1:9">
      <c r="A6974" s="8" t="s">
        <v>38268</v>
      </c>
      <c r="B6974" s="22" t="s">
        <v>12832</v>
      </c>
      <c r="C6974" s="12" t="s">
        <v>224</v>
      </c>
      <c r="D6974" s="8" t="s">
        <v>24621</v>
      </c>
      <c r="E6974" s="10" t="s">
        <v>22732</v>
      </c>
      <c r="F6974" s="15"/>
      <c r="G6974" s="15"/>
      <c r="H6974" s="15"/>
      <c r="I6974" s="15"/>
    </row>
    <row r="6975" ht="24" customHeight="1" spans="1:9">
      <c r="A6975" s="8" t="s">
        <v>38269</v>
      </c>
      <c r="B6975" s="22" t="s">
        <v>38270</v>
      </c>
      <c r="C6975" s="12" t="s">
        <v>224</v>
      </c>
      <c r="D6975" s="8" t="s">
        <v>38271</v>
      </c>
      <c r="E6975" s="10" t="s">
        <v>22732</v>
      </c>
      <c r="F6975" s="15"/>
      <c r="G6975" s="15"/>
      <c r="H6975" s="15"/>
      <c r="I6975" s="15"/>
    </row>
    <row r="6976" ht="24" customHeight="1" spans="1:9">
      <c r="A6976" s="8" t="s">
        <v>38272</v>
      </c>
      <c r="B6976" s="22" t="s">
        <v>12833</v>
      </c>
      <c r="C6976" s="12" t="s">
        <v>12740</v>
      </c>
      <c r="D6976" s="8" t="s">
        <v>36018</v>
      </c>
      <c r="E6976" s="10" t="s">
        <v>22732</v>
      </c>
      <c r="F6976" s="15"/>
      <c r="G6976" s="15"/>
      <c r="H6976" s="15"/>
      <c r="I6976" s="15"/>
    </row>
    <row r="6977" ht="24" customHeight="1" spans="1:9">
      <c r="A6977" s="8" t="s">
        <v>38273</v>
      </c>
      <c r="B6977" s="22" t="s">
        <v>38274</v>
      </c>
      <c r="C6977" s="12" t="s">
        <v>12740</v>
      </c>
      <c r="D6977" s="8" t="s">
        <v>38275</v>
      </c>
      <c r="E6977" s="10" t="s">
        <v>22732</v>
      </c>
      <c r="F6977" s="15"/>
      <c r="G6977" s="15"/>
      <c r="H6977" s="15"/>
      <c r="I6977" s="15"/>
    </row>
    <row r="6978" ht="24" customHeight="1" spans="1:9">
      <c r="A6978" s="8" t="s">
        <v>38276</v>
      </c>
      <c r="B6978" s="22" t="s">
        <v>38277</v>
      </c>
      <c r="C6978" s="12" t="s">
        <v>12740</v>
      </c>
      <c r="D6978" s="8" t="s">
        <v>38278</v>
      </c>
      <c r="E6978" s="10" t="s">
        <v>22732</v>
      </c>
      <c r="F6978" s="15"/>
      <c r="G6978" s="15"/>
      <c r="H6978" s="15"/>
      <c r="I6978" s="15"/>
    </row>
    <row r="6979" ht="24" customHeight="1" spans="1:9">
      <c r="A6979" s="8" t="s">
        <v>38279</v>
      </c>
      <c r="B6979" s="22" t="s">
        <v>12834</v>
      </c>
      <c r="C6979" s="12" t="s">
        <v>12740</v>
      </c>
      <c r="D6979" s="8" t="s">
        <v>27845</v>
      </c>
      <c r="E6979" s="10" t="s">
        <v>22732</v>
      </c>
      <c r="F6979" s="15"/>
      <c r="G6979" s="15"/>
      <c r="H6979" s="15"/>
      <c r="I6979" s="15"/>
    </row>
    <row r="6980" ht="24" customHeight="1" spans="1:9">
      <c r="A6980" s="8" t="s">
        <v>38280</v>
      </c>
      <c r="B6980" s="22" t="s">
        <v>38281</v>
      </c>
      <c r="C6980" s="12" t="s">
        <v>12740</v>
      </c>
      <c r="D6980" s="8" t="s">
        <v>38282</v>
      </c>
      <c r="E6980" s="10" t="s">
        <v>22732</v>
      </c>
      <c r="F6980" s="15"/>
      <c r="G6980" s="15"/>
      <c r="H6980" s="15"/>
      <c r="I6980" s="15"/>
    </row>
    <row r="6981" ht="24" customHeight="1" spans="1:9">
      <c r="A6981" s="8" t="s">
        <v>38283</v>
      </c>
      <c r="B6981" s="22" t="s">
        <v>12835</v>
      </c>
      <c r="C6981" s="12" t="s">
        <v>12740</v>
      </c>
      <c r="D6981" s="8" t="s">
        <v>25798</v>
      </c>
      <c r="E6981" s="10" t="s">
        <v>22732</v>
      </c>
      <c r="F6981" s="15"/>
      <c r="G6981" s="15"/>
      <c r="H6981" s="15"/>
      <c r="I6981" s="15"/>
    </row>
    <row r="6982" ht="24" customHeight="1" spans="1:9">
      <c r="A6982" s="8" t="s">
        <v>38284</v>
      </c>
      <c r="B6982" s="22" t="s">
        <v>12836</v>
      </c>
      <c r="C6982" s="12" t="s">
        <v>12740</v>
      </c>
      <c r="D6982" s="8" t="s">
        <v>38285</v>
      </c>
      <c r="E6982" s="10" t="s">
        <v>22732</v>
      </c>
      <c r="F6982" s="15"/>
      <c r="G6982" s="15"/>
      <c r="H6982" s="15"/>
      <c r="I6982" s="15"/>
    </row>
    <row r="6983" ht="24" customHeight="1" spans="1:9">
      <c r="A6983" s="8" t="s">
        <v>38286</v>
      </c>
      <c r="B6983" s="22" t="s">
        <v>12837</v>
      </c>
      <c r="C6983" s="12" t="s">
        <v>12740</v>
      </c>
      <c r="D6983" s="8" t="s">
        <v>38287</v>
      </c>
      <c r="E6983" s="10" t="s">
        <v>22732</v>
      </c>
      <c r="F6983" s="15"/>
      <c r="G6983" s="15"/>
      <c r="H6983" s="15"/>
      <c r="I6983" s="15"/>
    </row>
    <row r="6984" ht="24" customHeight="1" spans="1:9">
      <c r="A6984" s="8" t="s">
        <v>38288</v>
      </c>
      <c r="B6984" s="22" t="s">
        <v>12838</v>
      </c>
      <c r="C6984" s="12" t="s">
        <v>12740</v>
      </c>
      <c r="D6984" s="8" t="s">
        <v>25798</v>
      </c>
      <c r="E6984" s="10" t="s">
        <v>22732</v>
      </c>
      <c r="F6984" s="15"/>
      <c r="G6984" s="15"/>
      <c r="H6984" s="15"/>
      <c r="I6984" s="15"/>
    </row>
    <row r="6985" ht="24" customHeight="1" spans="1:9">
      <c r="A6985" s="8" t="s">
        <v>38289</v>
      </c>
      <c r="B6985" s="22" t="s">
        <v>12839</v>
      </c>
      <c r="C6985" s="12" t="s">
        <v>12740</v>
      </c>
      <c r="D6985" s="8" t="s">
        <v>32366</v>
      </c>
      <c r="E6985" s="10" t="s">
        <v>22732</v>
      </c>
      <c r="F6985" s="15"/>
      <c r="G6985" s="15"/>
      <c r="H6985" s="15"/>
      <c r="I6985" s="15"/>
    </row>
    <row r="6986" ht="24" customHeight="1" spans="1:9">
      <c r="A6986" s="8" t="s">
        <v>38290</v>
      </c>
      <c r="B6986" s="22" t="s">
        <v>12840</v>
      </c>
      <c r="C6986" s="12" t="s">
        <v>12740</v>
      </c>
      <c r="D6986" s="8" t="s">
        <v>38291</v>
      </c>
      <c r="E6986" s="10" t="s">
        <v>22732</v>
      </c>
      <c r="F6986" s="15"/>
      <c r="G6986" s="15"/>
      <c r="H6986" s="15"/>
      <c r="I6986" s="15"/>
    </row>
    <row r="6987" ht="24" customHeight="1" spans="1:9">
      <c r="A6987" s="8" t="s">
        <v>38292</v>
      </c>
      <c r="B6987" s="22" t="s">
        <v>12841</v>
      </c>
      <c r="C6987" s="12" t="s">
        <v>12740</v>
      </c>
      <c r="D6987" s="8" t="s">
        <v>34317</v>
      </c>
      <c r="E6987" s="10" t="s">
        <v>22732</v>
      </c>
      <c r="F6987" s="15"/>
      <c r="G6987" s="15"/>
      <c r="H6987" s="15"/>
      <c r="I6987" s="15"/>
    </row>
    <row r="6988" ht="24" customHeight="1" spans="1:9">
      <c r="A6988" s="8" t="s">
        <v>38293</v>
      </c>
      <c r="B6988" s="22" t="s">
        <v>12842</v>
      </c>
      <c r="C6988" s="12" t="s">
        <v>12740</v>
      </c>
      <c r="D6988" s="8" t="s">
        <v>38294</v>
      </c>
      <c r="E6988" s="10" t="s">
        <v>22732</v>
      </c>
      <c r="F6988" s="15"/>
      <c r="G6988" s="15"/>
      <c r="H6988" s="15"/>
      <c r="I6988" s="15"/>
    </row>
    <row r="6989" ht="24" customHeight="1" spans="1:9">
      <c r="A6989" s="8" t="s">
        <v>38295</v>
      </c>
      <c r="B6989" s="22" t="s">
        <v>12843</v>
      </c>
      <c r="C6989" s="12" t="s">
        <v>12740</v>
      </c>
      <c r="D6989" s="8" t="s">
        <v>38296</v>
      </c>
      <c r="E6989" s="10" t="s">
        <v>22732</v>
      </c>
      <c r="F6989" s="15"/>
      <c r="G6989" s="15"/>
      <c r="H6989" s="15"/>
      <c r="I6989" s="15"/>
    </row>
    <row r="6990" ht="24" customHeight="1" spans="1:9">
      <c r="A6990" s="8" t="s">
        <v>38297</v>
      </c>
      <c r="B6990" s="22" t="s">
        <v>12844</v>
      </c>
      <c r="C6990" s="12" t="s">
        <v>12740</v>
      </c>
      <c r="D6990" s="8" t="s">
        <v>38298</v>
      </c>
      <c r="E6990" s="10" t="s">
        <v>22732</v>
      </c>
      <c r="F6990" s="15"/>
      <c r="G6990" s="15"/>
      <c r="H6990" s="15"/>
      <c r="I6990" s="15"/>
    </row>
    <row r="6991" ht="24" customHeight="1" spans="1:9">
      <c r="A6991" s="8" t="s">
        <v>38299</v>
      </c>
      <c r="B6991" s="22" t="s">
        <v>12845</v>
      </c>
      <c r="C6991" s="12" t="s">
        <v>12740</v>
      </c>
      <c r="D6991" s="8" t="s">
        <v>38300</v>
      </c>
      <c r="E6991" s="10" t="s">
        <v>22732</v>
      </c>
      <c r="F6991" s="15"/>
      <c r="G6991" s="15"/>
      <c r="H6991" s="15"/>
      <c r="I6991" s="15"/>
    </row>
    <row r="6992" ht="24" customHeight="1" spans="1:9">
      <c r="A6992" s="8" t="s">
        <v>38301</v>
      </c>
      <c r="B6992" s="22" t="s">
        <v>12846</v>
      </c>
      <c r="C6992" s="12" t="s">
        <v>12740</v>
      </c>
      <c r="D6992" s="8" t="s">
        <v>38302</v>
      </c>
      <c r="E6992" s="10" t="s">
        <v>22732</v>
      </c>
      <c r="F6992" s="15"/>
      <c r="G6992" s="15"/>
      <c r="H6992" s="15"/>
      <c r="I6992" s="15"/>
    </row>
    <row r="6993" ht="24" customHeight="1" spans="1:9">
      <c r="A6993" s="8" t="s">
        <v>38303</v>
      </c>
      <c r="B6993" s="22" t="s">
        <v>12847</v>
      </c>
      <c r="C6993" s="12" t="s">
        <v>224</v>
      </c>
      <c r="D6993" s="8" t="s">
        <v>24446</v>
      </c>
      <c r="E6993" s="10" t="s">
        <v>22732</v>
      </c>
      <c r="F6993" s="15"/>
      <c r="G6993" s="15"/>
      <c r="H6993" s="15"/>
      <c r="I6993" s="15"/>
    </row>
    <row r="6994" ht="24" customHeight="1" spans="1:9">
      <c r="A6994" s="8" t="s">
        <v>38304</v>
      </c>
      <c r="B6994" s="22" t="s">
        <v>12848</v>
      </c>
      <c r="C6994" s="12" t="s">
        <v>224</v>
      </c>
      <c r="D6994" s="8" t="s">
        <v>29031</v>
      </c>
      <c r="E6994" s="10" t="s">
        <v>22732</v>
      </c>
      <c r="F6994" s="15"/>
      <c r="G6994" s="15"/>
      <c r="H6994" s="15"/>
      <c r="I6994" s="15"/>
    </row>
    <row r="6995" ht="24" customHeight="1" spans="1:9">
      <c r="A6995" s="8" t="s">
        <v>38305</v>
      </c>
      <c r="B6995" s="22" t="s">
        <v>38306</v>
      </c>
      <c r="C6995" s="12" t="s">
        <v>224</v>
      </c>
      <c r="D6995" s="8" t="s">
        <v>24446</v>
      </c>
      <c r="E6995" s="10" t="s">
        <v>22732</v>
      </c>
      <c r="F6995" s="15"/>
      <c r="G6995" s="15"/>
      <c r="H6995" s="15"/>
      <c r="I6995" s="15"/>
    </row>
    <row r="6996" ht="24" customHeight="1" spans="1:9">
      <c r="A6996" s="8" t="s">
        <v>38307</v>
      </c>
      <c r="B6996" s="22" t="s">
        <v>12849</v>
      </c>
      <c r="C6996" s="12" t="s">
        <v>224</v>
      </c>
      <c r="D6996" s="8" t="s">
        <v>24998</v>
      </c>
      <c r="E6996" s="10" t="s">
        <v>22732</v>
      </c>
      <c r="F6996" s="15"/>
      <c r="G6996" s="15"/>
      <c r="H6996" s="15"/>
      <c r="I6996" s="15"/>
    </row>
    <row r="6997" ht="24" customHeight="1" spans="1:9">
      <c r="A6997" s="8" t="s">
        <v>38308</v>
      </c>
      <c r="B6997" s="22" t="s">
        <v>38309</v>
      </c>
      <c r="C6997" s="12" t="s">
        <v>224</v>
      </c>
      <c r="D6997" s="8" t="s">
        <v>37662</v>
      </c>
      <c r="E6997" s="10" t="s">
        <v>22732</v>
      </c>
      <c r="F6997" s="15"/>
      <c r="G6997" s="15"/>
      <c r="H6997" s="15"/>
      <c r="I6997" s="15"/>
    </row>
    <row r="6998" ht="24" customHeight="1" spans="1:9">
      <c r="A6998" s="8" t="s">
        <v>38310</v>
      </c>
      <c r="B6998" s="22" t="s">
        <v>12850</v>
      </c>
      <c r="C6998" s="12" t="s">
        <v>224</v>
      </c>
      <c r="D6998" s="8" t="s">
        <v>25043</v>
      </c>
      <c r="E6998" s="10" t="s">
        <v>22732</v>
      </c>
      <c r="F6998" s="15"/>
      <c r="G6998" s="15"/>
      <c r="H6998" s="15"/>
      <c r="I6998" s="15"/>
    </row>
    <row r="6999" ht="24" customHeight="1" spans="1:9">
      <c r="A6999" s="8" t="s">
        <v>38311</v>
      </c>
      <c r="B6999" s="22" t="s">
        <v>38312</v>
      </c>
      <c r="C6999" s="12" t="s">
        <v>224</v>
      </c>
      <c r="D6999" s="8" t="s">
        <v>25110</v>
      </c>
      <c r="E6999" s="10" t="s">
        <v>22732</v>
      </c>
      <c r="F6999" s="15"/>
      <c r="G6999" s="15"/>
      <c r="H6999" s="15"/>
      <c r="I6999" s="15"/>
    </row>
    <row r="7000" ht="24" customHeight="1" spans="1:9">
      <c r="A7000" s="8" t="s">
        <v>38313</v>
      </c>
      <c r="B7000" s="22" t="s">
        <v>12851</v>
      </c>
      <c r="C7000" s="12" t="s">
        <v>224</v>
      </c>
      <c r="D7000" s="8" t="s">
        <v>24508</v>
      </c>
      <c r="E7000" s="10" t="s">
        <v>22732</v>
      </c>
      <c r="F7000" s="15"/>
      <c r="G7000" s="15"/>
      <c r="H7000" s="15"/>
      <c r="I7000" s="15"/>
    </row>
    <row r="7001" ht="24" customHeight="1" spans="1:9">
      <c r="A7001" s="8" t="s">
        <v>38314</v>
      </c>
      <c r="B7001" s="22" t="s">
        <v>38315</v>
      </c>
      <c r="C7001" s="12" t="s">
        <v>224</v>
      </c>
      <c r="D7001" s="8" t="s">
        <v>24494</v>
      </c>
      <c r="E7001" s="10" t="s">
        <v>22732</v>
      </c>
      <c r="F7001" s="15"/>
      <c r="G7001" s="15"/>
      <c r="H7001" s="15"/>
      <c r="I7001" s="15"/>
    </row>
    <row r="7002" ht="24" customHeight="1" spans="1:9">
      <c r="A7002" s="8" t="s">
        <v>38316</v>
      </c>
      <c r="B7002" s="22" t="s">
        <v>38317</v>
      </c>
      <c r="C7002" s="12" t="s">
        <v>224</v>
      </c>
      <c r="D7002" s="8" t="s">
        <v>24459</v>
      </c>
      <c r="E7002" s="10" t="s">
        <v>22732</v>
      </c>
      <c r="F7002" s="15"/>
      <c r="G7002" s="15"/>
      <c r="H7002" s="15"/>
      <c r="I7002" s="15"/>
    </row>
    <row r="7003" ht="24" customHeight="1" spans="1:9">
      <c r="A7003" s="8" t="s">
        <v>38318</v>
      </c>
      <c r="B7003" s="22" t="s">
        <v>12852</v>
      </c>
      <c r="C7003" s="12" t="s">
        <v>224</v>
      </c>
      <c r="D7003" s="8" t="s">
        <v>25218</v>
      </c>
      <c r="E7003" s="10" t="s">
        <v>22732</v>
      </c>
      <c r="F7003" s="15"/>
      <c r="G7003" s="15"/>
      <c r="H7003" s="15"/>
      <c r="I7003" s="15"/>
    </row>
    <row r="7004" ht="24" customHeight="1" spans="1:9">
      <c r="A7004" s="8" t="s">
        <v>38319</v>
      </c>
      <c r="B7004" s="22" t="s">
        <v>12853</v>
      </c>
      <c r="C7004" s="12" t="s">
        <v>224</v>
      </c>
      <c r="D7004" s="8" t="s">
        <v>25081</v>
      </c>
      <c r="E7004" s="10" t="s">
        <v>22732</v>
      </c>
      <c r="F7004" s="15"/>
      <c r="G7004" s="15"/>
      <c r="H7004" s="15"/>
      <c r="I7004" s="15"/>
    </row>
    <row r="7005" ht="24" customHeight="1" spans="1:9">
      <c r="A7005" s="8" t="s">
        <v>38320</v>
      </c>
      <c r="B7005" s="22" t="s">
        <v>38321</v>
      </c>
      <c r="C7005" s="12" t="s">
        <v>224</v>
      </c>
      <c r="D7005" s="8" t="s">
        <v>28010</v>
      </c>
      <c r="E7005" s="10" t="s">
        <v>22732</v>
      </c>
      <c r="F7005" s="15"/>
      <c r="G7005" s="15"/>
      <c r="H7005" s="15"/>
      <c r="I7005" s="15"/>
    </row>
    <row r="7006" ht="24" customHeight="1" spans="1:9">
      <c r="A7006" s="8" t="s">
        <v>38322</v>
      </c>
      <c r="B7006" s="22" t="s">
        <v>12854</v>
      </c>
      <c r="C7006" s="12" t="s">
        <v>224</v>
      </c>
      <c r="D7006" s="8" t="s">
        <v>27949</v>
      </c>
      <c r="E7006" s="10" t="s">
        <v>22732</v>
      </c>
      <c r="F7006" s="15"/>
      <c r="G7006" s="15"/>
      <c r="H7006" s="15"/>
      <c r="I7006" s="15"/>
    </row>
    <row r="7007" ht="24" customHeight="1" spans="1:9">
      <c r="A7007" s="8" t="s">
        <v>38323</v>
      </c>
      <c r="B7007" s="22" t="s">
        <v>38324</v>
      </c>
      <c r="C7007" s="12" t="s">
        <v>224</v>
      </c>
      <c r="D7007" s="8" t="s">
        <v>38325</v>
      </c>
      <c r="E7007" s="10" t="s">
        <v>22732</v>
      </c>
      <c r="F7007" s="15"/>
      <c r="G7007" s="15"/>
      <c r="H7007" s="15"/>
      <c r="I7007" s="15"/>
    </row>
    <row r="7008" ht="24" customHeight="1" spans="1:9">
      <c r="A7008" s="8" t="s">
        <v>38326</v>
      </c>
      <c r="B7008" s="22" t="s">
        <v>12855</v>
      </c>
      <c r="C7008" s="12" t="s">
        <v>224</v>
      </c>
      <c r="D7008" s="8" t="s">
        <v>37979</v>
      </c>
      <c r="E7008" s="10" t="s">
        <v>22732</v>
      </c>
      <c r="F7008" s="15"/>
      <c r="G7008" s="15"/>
      <c r="H7008" s="15"/>
      <c r="I7008" s="15"/>
    </row>
    <row r="7009" ht="24" customHeight="1" spans="1:9">
      <c r="A7009" s="8" t="s">
        <v>38327</v>
      </c>
      <c r="B7009" s="22" t="s">
        <v>38328</v>
      </c>
      <c r="C7009" s="12" t="s">
        <v>224</v>
      </c>
      <c r="D7009" s="8" t="s">
        <v>29526</v>
      </c>
      <c r="E7009" s="10" t="s">
        <v>22732</v>
      </c>
      <c r="F7009" s="15"/>
      <c r="G7009" s="15"/>
      <c r="H7009" s="15"/>
      <c r="I7009" s="15"/>
    </row>
    <row r="7010" ht="24" customHeight="1" spans="1:9">
      <c r="A7010" s="8" t="s">
        <v>38329</v>
      </c>
      <c r="B7010" s="22" t="s">
        <v>38330</v>
      </c>
      <c r="C7010" s="12" t="s">
        <v>224</v>
      </c>
      <c r="D7010" s="8" t="s">
        <v>38331</v>
      </c>
      <c r="E7010" s="10" t="s">
        <v>22732</v>
      </c>
      <c r="F7010" s="15"/>
      <c r="G7010" s="15"/>
      <c r="H7010" s="15"/>
      <c r="I7010" s="15"/>
    </row>
    <row r="7011" ht="24" customHeight="1" spans="1:9">
      <c r="A7011" s="8" t="s">
        <v>38332</v>
      </c>
      <c r="B7011" s="22" t="s">
        <v>38333</v>
      </c>
      <c r="C7011" s="12" t="s">
        <v>224</v>
      </c>
      <c r="D7011" s="8" t="s">
        <v>38334</v>
      </c>
      <c r="E7011" s="10" t="s">
        <v>22732</v>
      </c>
      <c r="F7011" s="15"/>
      <c r="G7011" s="15"/>
      <c r="H7011" s="15"/>
      <c r="I7011" s="15"/>
    </row>
    <row r="7012" ht="24" customHeight="1" spans="1:9">
      <c r="A7012" s="8" t="s">
        <v>38335</v>
      </c>
      <c r="B7012" s="22" t="s">
        <v>12856</v>
      </c>
      <c r="C7012" s="12" t="s">
        <v>224</v>
      </c>
      <c r="D7012" s="8" t="s">
        <v>31099</v>
      </c>
      <c r="E7012" s="10" t="s">
        <v>22732</v>
      </c>
      <c r="F7012" s="15"/>
      <c r="G7012" s="15"/>
      <c r="H7012" s="15"/>
      <c r="I7012" s="15"/>
    </row>
    <row r="7013" ht="24" customHeight="1" spans="1:9">
      <c r="A7013" s="8" t="s">
        <v>38336</v>
      </c>
      <c r="B7013" s="22" t="s">
        <v>12857</v>
      </c>
      <c r="C7013" s="12" t="s">
        <v>224</v>
      </c>
      <c r="D7013" s="8" t="s">
        <v>36055</v>
      </c>
      <c r="E7013" s="10" t="s">
        <v>22732</v>
      </c>
      <c r="F7013" s="15"/>
      <c r="G7013" s="15"/>
      <c r="H7013" s="15"/>
      <c r="I7013" s="15"/>
    </row>
    <row r="7014" ht="24" customHeight="1" spans="1:9">
      <c r="A7014" s="8" t="s">
        <v>38337</v>
      </c>
      <c r="B7014" s="22" t="s">
        <v>12858</v>
      </c>
      <c r="C7014" s="12" t="s">
        <v>224</v>
      </c>
      <c r="D7014" s="8" t="s">
        <v>38338</v>
      </c>
      <c r="E7014" s="10" t="s">
        <v>22732</v>
      </c>
      <c r="F7014" s="15"/>
      <c r="G7014" s="15"/>
      <c r="H7014" s="15"/>
      <c r="I7014" s="15"/>
    </row>
    <row r="7015" ht="24" customHeight="1" spans="1:9">
      <c r="A7015" s="8" t="s">
        <v>38339</v>
      </c>
      <c r="B7015" s="22" t="s">
        <v>38340</v>
      </c>
      <c r="C7015" s="12" t="s">
        <v>12740</v>
      </c>
      <c r="D7015" s="8" t="s">
        <v>38341</v>
      </c>
      <c r="E7015" s="10" t="s">
        <v>22732</v>
      </c>
      <c r="F7015" s="15"/>
      <c r="G7015" s="15"/>
      <c r="H7015" s="15"/>
      <c r="I7015" s="15"/>
    </row>
    <row r="7016" ht="24" customHeight="1" spans="1:9">
      <c r="A7016" s="8" t="s">
        <v>38342</v>
      </c>
      <c r="B7016" s="22" t="s">
        <v>38343</v>
      </c>
      <c r="C7016" s="12" t="s">
        <v>12740</v>
      </c>
      <c r="D7016" s="8" t="s">
        <v>38344</v>
      </c>
      <c r="E7016" s="10" t="s">
        <v>22732</v>
      </c>
      <c r="F7016" s="15"/>
      <c r="G7016" s="15"/>
      <c r="H7016" s="15"/>
      <c r="I7016" s="15"/>
    </row>
    <row r="7017" ht="24" customHeight="1" spans="1:9">
      <c r="A7017" s="8" t="s">
        <v>38345</v>
      </c>
      <c r="B7017" s="22" t="s">
        <v>38346</v>
      </c>
      <c r="C7017" s="12" t="s">
        <v>12740</v>
      </c>
      <c r="D7017" s="8" t="s">
        <v>38347</v>
      </c>
      <c r="E7017" s="10" t="s">
        <v>22732</v>
      </c>
      <c r="F7017" s="15"/>
      <c r="G7017" s="15"/>
      <c r="H7017" s="15"/>
      <c r="I7017" s="15"/>
    </row>
    <row r="7018" ht="24" customHeight="1" spans="1:9">
      <c r="A7018" s="8" t="s">
        <v>38348</v>
      </c>
      <c r="B7018" s="22" t="s">
        <v>38349</v>
      </c>
      <c r="C7018" s="12" t="s">
        <v>12740</v>
      </c>
      <c r="D7018" s="8" t="s">
        <v>38350</v>
      </c>
      <c r="E7018" s="10" t="s">
        <v>22732</v>
      </c>
      <c r="F7018" s="15"/>
      <c r="G7018" s="15"/>
      <c r="H7018" s="15"/>
      <c r="I7018" s="15"/>
    </row>
    <row r="7019" ht="24" customHeight="1" spans="1:9">
      <c r="A7019" s="8" t="s">
        <v>38351</v>
      </c>
      <c r="B7019" s="22" t="s">
        <v>38352</v>
      </c>
      <c r="C7019" s="12" t="s">
        <v>12740</v>
      </c>
      <c r="D7019" s="8" t="s">
        <v>38353</v>
      </c>
      <c r="E7019" s="10" t="s">
        <v>22732</v>
      </c>
      <c r="F7019" s="15"/>
      <c r="G7019" s="15"/>
      <c r="H7019" s="15"/>
      <c r="I7019" s="15"/>
    </row>
    <row r="7020" ht="24" customHeight="1" spans="1:9">
      <c r="A7020" s="8" t="s">
        <v>38354</v>
      </c>
      <c r="B7020" s="22" t="s">
        <v>12859</v>
      </c>
      <c r="C7020" s="12" t="s">
        <v>12740</v>
      </c>
      <c r="D7020" s="8" t="s">
        <v>38355</v>
      </c>
      <c r="E7020" s="10" t="s">
        <v>22732</v>
      </c>
      <c r="F7020" s="15"/>
      <c r="G7020" s="15"/>
      <c r="H7020" s="15"/>
      <c r="I7020" s="15"/>
    </row>
    <row r="7021" ht="24" customHeight="1" spans="1:9">
      <c r="A7021" s="8" t="s">
        <v>38356</v>
      </c>
      <c r="B7021" s="22" t="s">
        <v>38321</v>
      </c>
      <c r="C7021" s="12" t="s">
        <v>12740</v>
      </c>
      <c r="D7021" s="8" t="s">
        <v>38357</v>
      </c>
      <c r="E7021" s="10" t="s">
        <v>22732</v>
      </c>
      <c r="F7021" s="15"/>
      <c r="G7021" s="15"/>
      <c r="H7021" s="15"/>
      <c r="I7021" s="15"/>
    </row>
    <row r="7022" ht="24" customHeight="1" spans="1:9">
      <c r="A7022" s="8" t="s">
        <v>38358</v>
      </c>
      <c r="B7022" s="22" t="s">
        <v>38359</v>
      </c>
      <c r="C7022" s="12" t="s">
        <v>12740</v>
      </c>
      <c r="D7022" s="8" t="s">
        <v>38360</v>
      </c>
      <c r="E7022" s="10" t="s">
        <v>22732</v>
      </c>
      <c r="F7022" s="15"/>
      <c r="G7022" s="15"/>
      <c r="H7022" s="15"/>
      <c r="I7022" s="15"/>
    </row>
    <row r="7023" ht="24" customHeight="1" spans="1:9">
      <c r="A7023" s="8" t="s">
        <v>38361</v>
      </c>
      <c r="B7023" s="22" t="s">
        <v>38328</v>
      </c>
      <c r="C7023" s="12" t="s">
        <v>12740</v>
      </c>
      <c r="D7023" s="8" t="s">
        <v>38362</v>
      </c>
      <c r="E7023" s="10" t="s">
        <v>22732</v>
      </c>
      <c r="F7023" s="15"/>
      <c r="G7023" s="15"/>
      <c r="H7023" s="15"/>
      <c r="I7023" s="15"/>
    </row>
    <row r="7024" ht="24" customHeight="1" spans="1:9">
      <c r="A7024" s="8" t="s">
        <v>38363</v>
      </c>
      <c r="B7024" s="22" t="s">
        <v>38330</v>
      </c>
      <c r="C7024" s="12" t="s">
        <v>12740</v>
      </c>
      <c r="D7024" s="8" t="s">
        <v>38364</v>
      </c>
      <c r="E7024" s="10" t="s">
        <v>22732</v>
      </c>
      <c r="F7024" s="15"/>
      <c r="G7024" s="15"/>
      <c r="H7024" s="15"/>
      <c r="I7024" s="15"/>
    </row>
    <row r="7025" ht="24" customHeight="1" spans="1:9">
      <c r="A7025" s="8" t="s">
        <v>38365</v>
      </c>
      <c r="B7025" s="22" t="s">
        <v>38333</v>
      </c>
      <c r="C7025" s="12" t="s">
        <v>12740</v>
      </c>
      <c r="D7025" s="8" t="s">
        <v>38366</v>
      </c>
      <c r="E7025" s="10" t="s">
        <v>22732</v>
      </c>
      <c r="F7025" s="15"/>
      <c r="G7025" s="15"/>
      <c r="H7025" s="15"/>
      <c r="I7025" s="15"/>
    </row>
    <row r="7026" ht="24" customHeight="1" spans="1:9">
      <c r="A7026" s="8" t="s">
        <v>38367</v>
      </c>
      <c r="B7026" s="22" t="s">
        <v>12858</v>
      </c>
      <c r="C7026" s="12" t="s">
        <v>12740</v>
      </c>
      <c r="D7026" s="8" t="s">
        <v>38368</v>
      </c>
      <c r="E7026" s="10" t="s">
        <v>22732</v>
      </c>
      <c r="F7026" s="15"/>
      <c r="G7026" s="15"/>
      <c r="H7026" s="15"/>
      <c r="I7026" s="15"/>
    </row>
    <row r="7027" ht="24" customHeight="1" spans="1:9">
      <c r="A7027" s="8" t="s">
        <v>38369</v>
      </c>
      <c r="B7027" s="22" t="s">
        <v>12860</v>
      </c>
      <c r="C7027" s="12" t="s">
        <v>224</v>
      </c>
      <c r="D7027" s="8" t="s">
        <v>38370</v>
      </c>
      <c r="E7027" s="10" t="s">
        <v>22732</v>
      </c>
      <c r="F7027" s="15"/>
      <c r="G7027" s="15"/>
      <c r="H7027" s="15"/>
      <c r="I7027" s="15"/>
    </row>
    <row r="7028" ht="24" customHeight="1" spans="1:9">
      <c r="A7028" s="8" t="s">
        <v>38371</v>
      </c>
      <c r="B7028" s="22" t="s">
        <v>12860</v>
      </c>
      <c r="C7028" s="12" t="s">
        <v>12740</v>
      </c>
      <c r="D7028" s="8" t="s">
        <v>38372</v>
      </c>
      <c r="E7028" s="10" t="s">
        <v>22732</v>
      </c>
      <c r="F7028" s="15"/>
      <c r="G7028" s="15"/>
      <c r="H7028" s="15"/>
      <c r="I7028" s="15"/>
    </row>
    <row r="7029" ht="24" customHeight="1" spans="1:9">
      <c r="A7029" s="8" t="s">
        <v>38373</v>
      </c>
      <c r="B7029" s="22" t="s">
        <v>12861</v>
      </c>
      <c r="C7029" s="12" t="s">
        <v>224</v>
      </c>
      <c r="D7029" s="8" t="s">
        <v>24163</v>
      </c>
      <c r="E7029" s="10" t="s">
        <v>22732</v>
      </c>
      <c r="F7029" s="15"/>
      <c r="G7029" s="15"/>
      <c r="H7029" s="15"/>
      <c r="I7029" s="15"/>
    </row>
    <row r="7030" ht="24" customHeight="1" spans="1:9">
      <c r="A7030" s="8" t="s">
        <v>38374</v>
      </c>
      <c r="B7030" s="22" t="s">
        <v>12862</v>
      </c>
      <c r="C7030" s="12" t="s">
        <v>12740</v>
      </c>
      <c r="D7030" s="8" t="s">
        <v>38375</v>
      </c>
      <c r="E7030" s="10" t="s">
        <v>22732</v>
      </c>
      <c r="F7030" s="15"/>
      <c r="G7030" s="15"/>
      <c r="H7030" s="15"/>
      <c r="I7030" s="15"/>
    </row>
    <row r="7031" ht="24" customHeight="1" spans="1:9">
      <c r="A7031" s="8" t="s">
        <v>38376</v>
      </c>
      <c r="B7031" s="22" t="s">
        <v>38377</v>
      </c>
      <c r="C7031" s="12" t="s">
        <v>224</v>
      </c>
      <c r="D7031" s="8" t="s">
        <v>24490</v>
      </c>
      <c r="E7031" s="10" t="s">
        <v>22732</v>
      </c>
      <c r="F7031" s="15"/>
      <c r="G7031" s="15"/>
      <c r="H7031" s="15"/>
      <c r="I7031" s="15"/>
    </row>
    <row r="7032" ht="24" customHeight="1" spans="1:9">
      <c r="A7032" s="8" t="s">
        <v>38378</v>
      </c>
      <c r="B7032" s="22" t="s">
        <v>38379</v>
      </c>
      <c r="C7032" s="12" t="s">
        <v>224</v>
      </c>
      <c r="D7032" s="8" t="s">
        <v>24725</v>
      </c>
      <c r="E7032" s="10" t="s">
        <v>22732</v>
      </c>
      <c r="F7032" s="15"/>
      <c r="G7032" s="15"/>
      <c r="H7032" s="15"/>
      <c r="I7032" s="15"/>
    </row>
    <row r="7033" ht="24" customHeight="1" spans="1:9">
      <c r="A7033" s="8" t="s">
        <v>38380</v>
      </c>
      <c r="B7033" s="22" t="s">
        <v>12863</v>
      </c>
      <c r="C7033" s="12" t="s">
        <v>12740</v>
      </c>
      <c r="D7033" s="8" t="s">
        <v>38381</v>
      </c>
      <c r="E7033" s="10" t="s">
        <v>22732</v>
      </c>
      <c r="F7033" s="15"/>
      <c r="G7033" s="15"/>
      <c r="H7033" s="15"/>
      <c r="I7033" s="15"/>
    </row>
    <row r="7034" ht="24" customHeight="1" spans="1:9">
      <c r="A7034" s="8" t="s">
        <v>38382</v>
      </c>
      <c r="B7034" s="22" t="s">
        <v>12864</v>
      </c>
      <c r="C7034" s="12" t="s">
        <v>12740</v>
      </c>
      <c r="D7034" s="8" t="s">
        <v>38383</v>
      </c>
      <c r="E7034" s="10" t="s">
        <v>22732</v>
      </c>
      <c r="F7034" s="15"/>
      <c r="G7034" s="15"/>
      <c r="H7034" s="15"/>
      <c r="I7034" s="15"/>
    </row>
    <row r="7035" ht="24" customHeight="1" spans="1:9">
      <c r="A7035" s="8" t="s">
        <v>38384</v>
      </c>
      <c r="B7035" s="22" t="s">
        <v>12865</v>
      </c>
      <c r="C7035" s="12" t="s">
        <v>12740</v>
      </c>
      <c r="D7035" s="8" t="s">
        <v>38385</v>
      </c>
      <c r="E7035" s="10" t="s">
        <v>22732</v>
      </c>
      <c r="F7035" s="15"/>
      <c r="G7035" s="15"/>
      <c r="H7035" s="15"/>
      <c r="I7035" s="15"/>
    </row>
    <row r="7036" ht="24" customHeight="1" spans="1:9">
      <c r="A7036" s="8" t="s">
        <v>38386</v>
      </c>
      <c r="B7036" s="22" t="s">
        <v>12866</v>
      </c>
      <c r="C7036" s="12" t="s">
        <v>12740</v>
      </c>
      <c r="D7036" s="8" t="s">
        <v>33027</v>
      </c>
      <c r="E7036" s="10" t="s">
        <v>22732</v>
      </c>
      <c r="F7036" s="15"/>
      <c r="G7036" s="15"/>
      <c r="H7036" s="15"/>
      <c r="I7036" s="15"/>
    </row>
    <row r="7037" ht="24" customHeight="1" spans="1:9">
      <c r="A7037" s="8" t="s">
        <v>38387</v>
      </c>
      <c r="B7037" s="22" t="s">
        <v>12867</v>
      </c>
      <c r="C7037" s="12" t="s">
        <v>12740</v>
      </c>
      <c r="D7037" s="8" t="s">
        <v>38091</v>
      </c>
      <c r="E7037" s="10" t="s">
        <v>22732</v>
      </c>
      <c r="F7037" s="15"/>
      <c r="G7037" s="15"/>
      <c r="H7037" s="15"/>
      <c r="I7037" s="15"/>
    </row>
    <row r="7038" ht="24" customHeight="1" spans="1:9">
      <c r="A7038" s="8" t="s">
        <v>38388</v>
      </c>
      <c r="B7038" s="22" t="s">
        <v>12868</v>
      </c>
      <c r="C7038" s="12" t="s">
        <v>12740</v>
      </c>
      <c r="D7038" s="8" t="s">
        <v>33027</v>
      </c>
      <c r="E7038" s="10" t="s">
        <v>22732</v>
      </c>
      <c r="F7038" s="15"/>
      <c r="G7038" s="15"/>
      <c r="H7038" s="15"/>
      <c r="I7038" s="15"/>
    </row>
    <row r="7039" ht="24" customHeight="1" spans="1:9">
      <c r="A7039" s="8" t="s">
        <v>38389</v>
      </c>
      <c r="B7039" s="22" t="s">
        <v>12869</v>
      </c>
      <c r="C7039" s="12" t="s">
        <v>12740</v>
      </c>
      <c r="D7039" s="8" t="s">
        <v>28111</v>
      </c>
      <c r="E7039" s="10" t="s">
        <v>22732</v>
      </c>
      <c r="F7039" s="15"/>
      <c r="G7039" s="15"/>
      <c r="H7039" s="15"/>
      <c r="I7039" s="15"/>
    </row>
    <row r="7040" ht="24" customHeight="1" spans="1:9">
      <c r="A7040" s="8" t="s">
        <v>38390</v>
      </c>
      <c r="B7040" s="22" t="s">
        <v>12870</v>
      </c>
      <c r="C7040" s="12" t="s">
        <v>12740</v>
      </c>
      <c r="D7040" s="8" t="s">
        <v>31043</v>
      </c>
      <c r="E7040" s="10" t="s">
        <v>22732</v>
      </c>
      <c r="F7040" s="15"/>
      <c r="G7040" s="15"/>
      <c r="H7040" s="15"/>
      <c r="I7040" s="15"/>
    </row>
    <row r="7041" ht="24" customHeight="1" spans="1:9">
      <c r="A7041" s="8" t="s">
        <v>38391</v>
      </c>
      <c r="B7041" s="22" t="s">
        <v>12871</v>
      </c>
      <c r="C7041" s="12" t="s">
        <v>12740</v>
      </c>
      <c r="D7041" s="8" t="s">
        <v>36549</v>
      </c>
      <c r="E7041" s="10" t="s">
        <v>22732</v>
      </c>
      <c r="F7041" s="15"/>
      <c r="G7041" s="15"/>
      <c r="H7041" s="15"/>
      <c r="I7041" s="15"/>
    </row>
    <row r="7042" ht="24" customHeight="1" spans="1:9">
      <c r="A7042" s="8" t="s">
        <v>38392</v>
      </c>
      <c r="B7042" s="22" t="s">
        <v>12872</v>
      </c>
      <c r="C7042" s="12" t="s">
        <v>12740</v>
      </c>
      <c r="D7042" s="8" t="s">
        <v>29007</v>
      </c>
      <c r="E7042" s="10" t="s">
        <v>22732</v>
      </c>
      <c r="F7042" s="15"/>
      <c r="G7042" s="15"/>
      <c r="H7042" s="15"/>
      <c r="I7042" s="15"/>
    </row>
    <row r="7043" ht="24" customHeight="1" spans="1:9">
      <c r="A7043" s="8" t="s">
        <v>38393</v>
      </c>
      <c r="B7043" s="22" t="s">
        <v>12873</v>
      </c>
      <c r="C7043" s="12" t="s">
        <v>12740</v>
      </c>
      <c r="D7043" s="8" t="s">
        <v>38394</v>
      </c>
      <c r="E7043" s="10" t="s">
        <v>22732</v>
      </c>
      <c r="F7043" s="15"/>
      <c r="G7043" s="15"/>
      <c r="H7043" s="15"/>
      <c r="I7043" s="15"/>
    </row>
    <row r="7044" ht="24" customHeight="1" spans="1:9">
      <c r="A7044" s="8" t="s">
        <v>38395</v>
      </c>
      <c r="B7044" s="22" t="s">
        <v>12874</v>
      </c>
      <c r="C7044" s="12" t="s">
        <v>12740</v>
      </c>
      <c r="D7044" s="8" t="s">
        <v>31707</v>
      </c>
      <c r="E7044" s="10" t="s">
        <v>22732</v>
      </c>
      <c r="F7044" s="15"/>
      <c r="G7044" s="15"/>
      <c r="H7044" s="15"/>
      <c r="I7044" s="15"/>
    </row>
    <row r="7045" ht="24" customHeight="1" spans="1:9">
      <c r="A7045" s="8" t="s">
        <v>38396</v>
      </c>
      <c r="B7045" s="22" t="s">
        <v>12875</v>
      </c>
      <c r="C7045" s="12" t="s">
        <v>12740</v>
      </c>
      <c r="D7045" s="8" t="s">
        <v>35811</v>
      </c>
      <c r="E7045" s="10" t="s">
        <v>22732</v>
      </c>
      <c r="F7045" s="15"/>
      <c r="G7045" s="15"/>
      <c r="H7045" s="15"/>
      <c r="I7045" s="15"/>
    </row>
    <row r="7046" ht="24" customHeight="1" spans="1:9">
      <c r="A7046" s="8" t="s">
        <v>38397</v>
      </c>
      <c r="B7046" s="22" t="s">
        <v>12876</v>
      </c>
      <c r="C7046" s="12" t="s">
        <v>12740</v>
      </c>
      <c r="D7046" s="8" t="s">
        <v>29007</v>
      </c>
      <c r="E7046" s="10" t="s">
        <v>22732</v>
      </c>
      <c r="F7046" s="15"/>
      <c r="G7046" s="15"/>
      <c r="H7046" s="15"/>
      <c r="I7046" s="15"/>
    </row>
    <row r="7047" ht="24" customHeight="1" spans="1:9">
      <c r="A7047" s="8" t="s">
        <v>38398</v>
      </c>
      <c r="B7047" s="22" t="s">
        <v>12877</v>
      </c>
      <c r="C7047" s="12" t="s">
        <v>12740</v>
      </c>
      <c r="D7047" s="8" t="s">
        <v>38381</v>
      </c>
      <c r="E7047" s="10" t="s">
        <v>22732</v>
      </c>
      <c r="F7047" s="15"/>
      <c r="G7047" s="15"/>
      <c r="H7047" s="15"/>
      <c r="I7047" s="15"/>
    </row>
    <row r="7048" ht="24" customHeight="1" spans="1:9">
      <c r="A7048" s="8" t="s">
        <v>38399</v>
      </c>
      <c r="B7048" s="22" t="s">
        <v>12878</v>
      </c>
      <c r="C7048" s="12" t="s">
        <v>12740</v>
      </c>
      <c r="D7048" s="8" t="s">
        <v>38400</v>
      </c>
      <c r="E7048" s="10" t="s">
        <v>22732</v>
      </c>
      <c r="F7048" s="15"/>
      <c r="G7048" s="15"/>
      <c r="H7048" s="15"/>
      <c r="I7048" s="15"/>
    </row>
    <row r="7049" ht="24" customHeight="1" spans="1:9">
      <c r="A7049" s="8" t="s">
        <v>38401</v>
      </c>
      <c r="B7049" s="22" t="s">
        <v>12879</v>
      </c>
      <c r="C7049" s="12" t="s">
        <v>12740</v>
      </c>
      <c r="D7049" s="8" t="s">
        <v>38402</v>
      </c>
      <c r="E7049" s="10" t="s">
        <v>22732</v>
      </c>
      <c r="F7049" s="15"/>
      <c r="G7049" s="15"/>
      <c r="H7049" s="15"/>
      <c r="I7049" s="15"/>
    </row>
    <row r="7050" ht="24" customHeight="1" spans="1:9">
      <c r="A7050" s="8" t="s">
        <v>38403</v>
      </c>
      <c r="B7050" s="22" t="s">
        <v>12880</v>
      </c>
      <c r="C7050" s="12" t="s">
        <v>12740</v>
      </c>
      <c r="D7050" s="8" t="s">
        <v>38404</v>
      </c>
      <c r="E7050" s="10" t="s">
        <v>22732</v>
      </c>
      <c r="F7050" s="15"/>
      <c r="G7050" s="15"/>
      <c r="H7050" s="15"/>
      <c r="I7050" s="15"/>
    </row>
    <row r="7051" ht="24" customHeight="1" spans="1:9">
      <c r="A7051" s="8" t="s">
        <v>38405</v>
      </c>
      <c r="B7051" s="22" t="s">
        <v>12881</v>
      </c>
      <c r="C7051" s="12" t="s">
        <v>12740</v>
      </c>
      <c r="D7051" s="8" t="s">
        <v>31187</v>
      </c>
      <c r="E7051" s="10" t="s">
        <v>22732</v>
      </c>
      <c r="F7051" s="15"/>
      <c r="G7051" s="15"/>
      <c r="H7051" s="15"/>
      <c r="I7051" s="15"/>
    </row>
    <row r="7052" ht="24" customHeight="1" spans="1:9">
      <c r="A7052" s="8" t="s">
        <v>38406</v>
      </c>
      <c r="B7052" s="22" t="s">
        <v>12882</v>
      </c>
      <c r="C7052" s="12" t="s">
        <v>12740</v>
      </c>
      <c r="D7052" s="8" t="s">
        <v>29787</v>
      </c>
      <c r="E7052" s="10" t="s">
        <v>22732</v>
      </c>
      <c r="F7052" s="15"/>
      <c r="G7052" s="15"/>
      <c r="H7052" s="15"/>
      <c r="I7052" s="15"/>
    </row>
    <row r="7053" ht="24" customHeight="1" spans="1:9">
      <c r="A7053" s="8" t="s">
        <v>38407</v>
      </c>
      <c r="B7053" s="22" t="s">
        <v>12883</v>
      </c>
      <c r="C7053" s="12" t="s">
        <v>12740</v>
      </c>
      <c r="D7053" s="8" t="s">
        <v>38408</v>
      </c>
      <c r="E7053" s="10" t="s">
        <v>22732</v>
      </c>
      <c r="F7053" s="15"/>
      <c r="G7053" s="15"/>
      <c r="H7053" s="15"/>
      <c r="I7053" s="15"/>
    </row>
    <row r="7054" ht="24" customHeight="1" spans="1:9">
      <c r="A7054" s="8" t="s">
        <v>38409</v>
      </c>
      <c r="B7054" s="22" t="s">
        <v>12884</v>
      </c>
      <c r="C7054" s="12" t="s">
        <v>12740</v>
      </c>
      <c r="D7054" s="8" t="s">
        <v>35630</v>
      </c>
      <c r="E7054" s="10" t="s">
        <v>22732</v>
      </c>
      <c r="F7054" s="15"/>
      <c r="G7054" s="15"/>
      <c r="H7054" s="15"/>
      <c r="I7054" s="15"/>
    </row>
    <row r="7055" ht="24" customHeight="1" spans="1:9">
      <c r="A7055" s="8" t="s">
        <v>38410</v>
      </c>
      <c r="B7055" s="22" t="s">
        <v>12885</v>
      </c>
      <c r="C7055" s="12" t="s">
        <v>12740</v>
      </c>
      <c r="D7055" s="8" t="s">
        <v>37981</v>
      </c>
      <c r="E7055" s="10" t="s">
        <v>22732</v>
      </c>
      <c r="F7055" s="15"/>
      <c r="G7055" s="15"/>
      <c r="H7055" s="15"/>
      <c r="I7055" s="15"/>
    </row>
    <row r="7056" ht="24" customHeight="1" spans="1:9">
      <c r="A7056" s="8" t="s">
        <v>38411</v>
      </c>
      <c r="B7056" s="22" t="s">
        <v>12886</v>
      </c>
      <c r="C7056" s="12" t="s">
        <v>12740</v>
      </c>
      <c r="D7056" s="8" t="s">
        <v>34325</v>
      </c>
      <c r="E7056" s="10" t="s">
        <v>22732</v>
      </c>
      <c r="F7056" s="15"/>
      <c r="G7056" s="15"/>
      <c r="H7056" s="15"/>
      <c r="I7056" s="15"/>
    </row>
    <row r="7057" ht="24" customHeight="1" spans="1:9">
      <c r="A7057" s="8" t="s">
        <v>38412</v>
      </c>
      <c r="B7057" s="22" t="s">
        <v>12887</v>
      </c>
      <c r="C7057" s="12" t="s">
        <v>12740</v>
      </c>
      <c r="D7057" s="8" t="s">
        <v>31043</v>
      </c>
      <c r="E7057" s="10" t="s">
        <v>22732</v>
      </c>
      <c r="F7057" s="15"/>
      <c r="G7057" s="15"/>
      <c r="H7057" s="15"/>
      <c r="I7057" s="15"/>
    </row>
    <row r="7058" ht="24" customHeight="1" spans="1:9">
      <c r="A7058" s="8" t="s">
        <v>38413</v>
      </c>
      <c r="B7058" s="22" t="s">
        <v>12888</v>
      </c>
      <c r="C7058" s="12" t="s">
        <v>12740</v>
      </c>
      <c r="D7058" s="8" t="s">
        <v>38414</v>
      </c>
      <c r="E7058" s="10" t="s">
        <v>22732</v>
      </c>
      <c r="F7058" s="15"/>
      <c r="G7058" s="15"/>
      <c r="H7058" s="15"/>
      <c r="I7058" s="15"/>
    </row>
    <row r="7059" ht="24" customHeight="1" spans="1:9">
      <c r="A7059" s="8" t="s">
        <v>38415</v>
      </c>
      <c r="B7059" s="22" t="s">
        <v>12889</v>
      </c>
      <c r="C7059" s="12" t="s">
        <v>12740</v>
      </c>
      <c r="D7059" s="8" t="s">
        <v>38416</v>
      </c>
      <c r="E7059" s="10" t="s">
        <v>22732</v>
      </c>
      <c r="F7059" s="15"/>
      <c r="G7059" s="15"/>
      <c r="H7059" s="15"/>
      <c r="I7059" s="15"/>
    </row>
    <row r="7060" ht="24" customHeight="1" spans="1:9">
      <c r="A7060" s="8" t="s">
        <v>38417</v>
      </c>
      <c r="B7060" s="22" t="s">
        <v>12890</v>
      </c>
      <c r="C7060" s="12" t="s">
        <v>12740</v>
      </c>
      <c r="D7060" s="8" t="s">
        <v>38416</v>
      </c>
      <c r="E7060" s="10" t="s">
        <v>22732</v>
      </c>
      <c r="F7060" s="15"/>
      <c r="G7060" s="15"/>
      <c r="H7060" s="15"/>
      <c r="I7060" s="15"/>
    </row>
    <row r="7061" ht="24" customHeight="1" spans="1:9">
      <c r="A7061" s="8" t="s">
        <v>38418</v>
      </c>
      <c r="B7061" s="22" t="s">
        <v>12891</v>
      </c>
      <c r="C7061" s="12" t="s">
        <v>12740</v>
      </c>
      <c r="D7061" s="8" t="s">
        <v>38419</v>
      </c>
      <c r="E7061" s="10" t="s">
        <v>22732</v>
      </c>
      <c r="F7061" s="15"/>
      <c r="G7061" s="15"/>
      <c r="H7061" s="15"/>
      <c r="I7061" s="15"/>
    </row>
    <row r="7062" ht="24" customHeight="1" spans="1:9">
      <c r="A7062" s="8" t="s">
        <v>38420</v>
      </c>
      <c r="B7062" s="22" t="s">
        <v>12892</v>
      </c>
      <c r="C7062" s="12" t="s">
        <v>12740</v>
      </c>
      <c r="D7062" s="8" t="s">
        <v>38421</v>
      </c>
      <c r="E7062" s="10" t="s">
        <v>22732</v>
      </c>
      <c r="F7062" s="15"/>
      <c r="G7062" s="15"/>
      <c r="H7062" s="15"/>
      <c r="I7062" s="15"/>
    </row>
    <row r="7063" ht="24" customHeight="1" spans="1:9">
      <c r="A7063" s="8" t="s">
        <v>38422</v>
      </c>
      <c r="B7063" s="22" t="s">
        <v>38423</v>
      </c>
      <c r="C7063" s="12" t="s">
        <v>12740</v>
      </c>
      <c r="D7063" s="8" t="s">
        <v>38424</v>
      </c>
      <c r="E7063" s="10" t="s">
        <v>22732</v>
      </c>
      <c r="F7063" s="15"/>
      <c r="G7063" s="15"/>
      <c r="H7063" s="15"/>
      <c r="I7063" s="15"/>
    </row>
    <row r="7064" ht="24" customHeight="1" spans="1:9">
      <c r="A7064" s="8" t="s">
        <v>38425</v>
      </c>
      <c r="B7064" s="22" t="s">
        <v>38426</v>
      </c>
      <c r="C7064" s="12" t="s">
        <v>12740</v>
      </c>
      <c r="D7064" s="8" t="s">
        <v>38427</v>
      </c>
      <c r="E7064" s="10" t="s">
        <v>22732</v>
      </c>
      <c r="F7064" s="15"/>
      <c r="G7064" s="15"/>
      <c r="H7064" s="15"/>
      <c r="I7064" s="15"/>
    </row>
    <row r="7065" ht="24" customHeight="1" spans="1:9">
      <c r="A7065" s="8" t="s">
        <v>38428</v>
      </c>
      <c r="B7065" s="22" t="s">
        <v>38429</v>
      </c>
      <c r="C7065" s="12" t="s">
        <v>12740</v>
      </c>
      <c r="D7065" s="8" t="s">
        <v>38430</v>
      </c>
      <c r="E7065" s="10" t="s">
        <v>22732</v>
      </c>
      <c r="F7065" s="15"/>
      <c r="G7065" s="15"/>
      <c r="H7065" s="15"/>
      <c r="I7065" s="15"/>
    </row>
    <row r="7066" ht="24" customHeight="1" spans="1:9">
      <c r="A7066" s="8" t="s">
        <v>38431</v>
      </c>
      <c r="B7066" s="22" t="s">
        <v>12893</v>
      </c>
      <c r="C7066" s="12" t="s">
        <v>12740</v>
      </c>
      <c r="D7066" s="8" t="s">
        <v>38432</v>
      </c>
      <c r="E7066" s="10" t="s">
        <v>22732</v>
      </c>
      <c r="F7066" s="15"/>
      <c r="G7066" s="15"/>
      <c r="H7066" s="15"/>
      <c r="I7066" s="15"/>
    </row>
    <row r="7067" ht="24" customHeight="1" spans="1:9">
      <c r="A7067" s="8" t="s">
        <v>38433</v>
      </c>
      <c r="B7067" s="22" t="s">
        <v>12894</v>
      </c>
      <c r="C7067" s="12" t="s">
        <v>12740</v>
      </c>
      <c r="D7067" s="8" t="s">
        <v>31043</v>
      </c>
      <c r="E7067" s="10" t="s">
        <v>22732</v>
      </c>
      <c r="F7067" s="15"/>
      <c r="G7067" s="15"/>
      <c r="H7067" s="15"/>
      <c r="I7067" s="15"/>
    </row>
    <row r="7068" ht="24" customHeight="1" spans="1:9">
      <c r="A7068" s="8" t="s">
        <v>38434</v>
      </c>
      <c r="B7068" s="22" t="s">
        <v>12895</v>
      </c>
      <c r="C7068" s="12" t="s">
        <v>12740</v>
      </c>
      <c r="D7068" s="8" t="s">
        <v>38285</v>
      </c>
      <c r="E7068" s="10" t="s">
        <v>22732</v>
      </c>
      <c r="F7068" s="15"/>
      <c r="G7068" s="15"/>
      <c r="H7068" s="15"/>
      <c r="I7068" s="15"/>
    </row>
    <row r="7069" ht="24" customHeight="1" spans="1:9">
      <c r="A7069" s="8" t="s">
        <v>38435</v>
      </c>
      <c r="B7069" s="22" t="s">
        <v>12896</v>
      </c>
      <c r="C7069" s="12" t="s">
        <v>12740</v>
      </c>
      <c r="D7069" s="8" t="s">
        <v>38436</v>
      </c>
      <c r="E7069" s="10" t="s">
        <v>22732</v>
      </c>
      <c r="F7069" s="15"/>
      <c r="G7069" s="15"/>
      <c r="H7069" s="15"/>
      <c r="I7069" s="15"/>
    </row>
    <row r="7070" ht="24" customHeight="1" spans="1:9">
      <c r="A7070" s="8" t="s">
        <v>38437</v>
      </c>
      <c r="B7070" s="22" t="s">
        <v>12897</v>
      </c>
      <c r="C7070" s="12" t="s">
        <v>12740</v>
      </c>
      <c r="D7070" s="8" t="s">
        <v>38438</v>
      </c>
      <c r="E7070" s="10" t="s">
        <v>22732</v>
      </c>
      <c r="F7070" s="15"/>
      <c r="G7070" s="15"/>
      <c r="H7070" s="15"/>
      <c r="I7070" s="15"/>
    </row>
    <row r="7071" ht="24" customHeight="1" spans="1:9">
      <c r="A7071" s="8" t="s">
        <v>38439</v>
      </c>
      <c r="B7071" s="22" t="s">
        <v>12898</v>
      </c>
      <c r="C7071" s="12" t="s">
        <v>12740</v>
      </c>
      <c r="D7071" s="8" t="s">
        <v>37575</v>
      </c>
      <c r="E7071" s="10" t="s">
        <v>22732</v>
      </c>
      <c r="F7071" s="15"/>
      <c r="G7071" s="15"/>
      <c r="H7071" s="15"/>
      <c r="I7071" s="15"/>
    </row>
    <row r="7072" ht="24" customHeight="1" spans="1:9">
      <c r="A7072" s="8" t="s">
        <v>38440</v>
      </c>
      <c r="B7072" s="22" t="s">
        <v>38441</v>
      </c>
      <c r="C7072" s="12" t="s">
        <v>12740</v>
      </c>
      <c r="D7072" s="8" t="s">
        <v>38442</v>
      </c>
      <c r="E7072" s="10" t="s">
        <v>22732</v>
      </c>
      <c r="F7072" s="15"/>
      <c r="G7072" s="15"/>
      <c r="H7072" s="15"/>
      <c r="I7072" s="15"/>
    </row>
    <row r="7073" ht="24" customHeight="1" spans="1:9">
      <c r="A7073" s="8" t="s">
        <v>38443</v>
      </c>
      <c r="B7073" s="22" t="s">
        <v>12899</v>
      </c>
      <c r="C7073" s="12" t="s">
        <v>12740</v>
      </c>
      <c r="D7073" s="8" t="s">
        <v>31160</v>
      </c>
      <c r="E7073" s="10" t="s">
        <v>22732</v>
      </c>
      <c r="F7073" s="15"/>
      <c r="G7073" s="15"/>
      <c r="H7073" s="15"/>
      <c r="I7073" s="15"/>
    </row>
    <row r="7074" ht="24" customHeight="1" spans="1:9">
      <c r="A7074" s="8" t="s">
        <v>38444</v>
      </c>
      <c r="B7074" s="22" t="s">
        <v>12900</v>
      </c>
      <c r="C7074" s="12" t="s">
        <v>12740</v>
      </c>
      <c r="D7074" s="8" t="s">
        <v>38445</v>
      </c>
      <c r="E7074" s="10" t="s">
        <v>22732</v>
      </c>
      <c r="F7074" s="15"/>
      <c r="G7074" s="15"/>
      <c r="H7074" s="15"/>
      <c r="I7074" s="15"/>
    </row>
    <row r="7075" ht="24" customHeight="1" spans="1:9">
      <c r="A7075" s="8" t="s">
        <v>38446</v>
      </c>
      <c r="B7075" s="22" t="s">
        <v>12901</v>
      </c>
      <c r="C7075" s="12" t="s">
        <v>12740</v>
      </c>
      <c r="D7075" s="8" t="s">
        <v>26778</v>
      </c>
      <c r="E7075" s="10" t="s">
        <v>22732</v>
      </c>
      <c r="F7075" s="15"/>
      <c r="G7075" s="15"/>
      <c r="H7075" s="15"/>
      <c r="I7075" s="15"/>
    </row>
    <row r="7076" ht="24" customHeight="1" spans="1:9">
      <c r="A7076" s="8" t="s">
        <v>38447</v>
      </c>
      <c r="B7076" s="22" t="s">
        <v>12902</v>
      </c>
      <c r="C7076" s="12" t="s">
        <v>12740</v>
      </c>
      <c r="D7076" s="8" t="s">
        <v>31187</v>
      </c>
      <c r="E7076" s="10" t="s">
        <v>22732</v>
      </c>
      <c r="F7076" s="15"/>
      <c r="G7076" s="15"/>
      <c r="H7076" s="15"/>
      <c r="I7076" s="15"/>
    </row>
    <row r="7077" ht="24" customHeight="1" spans="1:9">
      <c r="A7077" s="8" t="s">
        <v>38448</v>
      </c>
      <c r="B7077" s="22" t="s">
        <v>12903</v>
      </c>
      <c r="C7077" s="12" t="s">
        <v>12740</v>
      </c>
      <c r="D7077" s="8" t="s">
        <v>38449</v>
      </c>
      <c r="E7077" s="10" t="s">
        <v>22732</v>
      </c>
      <c r="F7077" s="15"/>
      <c r="G7077" s="15"/>
      <c r="H7077" s="15"/>
      <c r="I7077" s="15"/>
    </row>
    <row r="7078" ht="24" customHeight="1" spans="1:9">
      <c r="A7078" s="8" t="s">
        <v>38450</v>
      </c>
      <c r="B7078" s="22" t="s">
        <v>12904</v>
      </c>
      <c r="C7078" s="12" t="s">
        <v>12740</v>
      </c>
      <c r="D7078" s="8" t="s">
        <v>24688</v>
      </c>
      <c r="E7078" s="10" t="s">
        <v>22732</v>
      </c>
      <c r="F7078" s="15"/>
      <c r="G7078" s="15"/>
      <c r="H7078" s="15"/>
      <c r="I7078" s="15"/>
    </row>
    <row r="7079" ht="24" customHeight="1" spans="1:9">
      <c r="A7079" s="8" t="s">
        <v>38451</v>
      </c>
      <c r="B7079" s="22" t="s">
        <v>12905</v>
      </c>
      <c r="C7079" s="12" t="s">
        <v>12740</v>
      </c>
      <c r="D7079" s="8" t="s">
        <v>38452</v>
      </c>
      <c r="E7079" s="10" t="s">
        <v>22732</v>
      </c>
      <c r="F7079" s="15"/>
      <c r="G7079" s="15"/>
      <c r="H7079" s="15"/>
      <c r="I7079" s="15"/>
    </row>
    <row r="7080" ht="24" customHeight="1" spans="1:9">
      <c r="A7080" s="8" t="s">
        <v>38453</v>
      </c>
      <c r="B7080" s="22" t="s">
        <v>38454</v>
      </c>
      <c r="C7080" s="12" t="s">
        <v>12740</v>
      </c>
      <c r="D7080" s="8" t="s">
        <v>25374</v>
      </c>
      <c r="E7080" s="10" t="s">
        <v>22732</v>
      </c>
      <c r="F7080" s="15"/>
      <c r="G7080" s="15"/>
      <c r="H7080" s="15"/>
      <c r="I7080" s="15"/>
    </row>
    <row r="7081" ht="24" customHeight="1" spans="1:9">
      <c r="A7081" s="8" t="s">
        <v>38455</v>
      </c>
      <c r="B7081" s="22" t="s">
        <v>12906</v>
      </c>
      <c r="C7081" s="12" t="s">
        <v>12740</v>
      </c>
      <c r="D7081" s="8" t="s">
        <v>38456</v>
      </c>
      <c r="E7081" s="10" t="s">
        <v>22732</v>
      </c>
      <c r="F7081" s="15"/>
      <c r="G7081" s="15"/>
      <c r="H7081" s="15"/>
      <c r="I7081" s="15"/>
    </row>
    <row r="7082" ht="24" customHeight="1" spans="1:9">
      <c r="A7082" s="8" t="s">
        <v>38457</v>
      </c>
      <c r="B7082" s="22" t="s">
        <v>12907</v>
      </c>
      <c r="C7082" s="12" t="s">
        <v>12740</v>
      </c>
      <c r="D7082" s="8" t="s">
        <v>28626</v>
      </c>
      <c r="E7082" s="10" t="s">
        <v>22732</v>
      </c>
      <c r="F7082" s="15"/>
      <c r="G7082" s="15"/>
      <c r="H7082" s="15"/>
      <c r="I7082" s="15"/>
    </row>
    <row r="7083" ht="24" customHeight="1" spans="1:9">
      <c r="A7083" s="8" t="s">
        <v>38458</v>
      </c>
      <c r="B7083" s="22" t="s">
        <v>12908</v>
      </c>
      <c r="C7083" s="12" t="s">
        <v>12740</v>
      </c>
      <c r="D7083" s="8" t="s">
        <v>33077</v>
      </c>
      <c r="E7083" s="10" t="s">
        <v>22732</v>
      </c>
      <c r="F7083" s="15"/>
      <c r="G7083" s="15"/>
      <c r="H7083" s="15"/>
      <c r="I7083" s="15"/>
    </row>
    <row r="7084" ht="24" customHeight="1" spans="1:9">
      <c r="A7084" s="8" t="s">
        <v>38459</v>
      </c>
      <c r="B7084" s="22" t="s">
        <v>12909</v>
      </c>
      <c r="C7084" s="12" t="s">
        <v>12740</v>
      </c>
      <c r="D7084" s="8" t="s">
        <v>25167</v>
      </c>
      <c r="E7084" s="10" t="s">
        <v>22732</v>
      </c>
      <c r="F7084" s="15"/>
      <c r="G7084" s="15"/>
      <c r="H7084" s="15"/>
      <c r="I7084" s="15"/>
    </row>
    <row r="7085" ht="24" customHeight="1" spans="1:9">
      <c r="A7085" s="8" t="s">
        <v>38460</v>
      </c>
      <c r="B7085" s="22" t="s">
        <v>12910</v>
      </c>
      <c r="C7085" s="12" t="s">
        <v>12740</v>
      </c>
      <c r="D7085" s="8" t="s">
        <v>38461</v>
      </c>
      <c r="E7085" s="10" t="s">
        <v>22732</v>
      </c>
      <c r="F7085" s="15"/>
      <c r="G7085" s="15"/>
      <c r="H7085" s="15"/>
      <c r="I7085" s="15"/>
    </row>
    <row r="7086" ht="24" customHeight="1" spans="1:9">
      <c r="A7086" s="8" t="s">
        <v>38462</v>
      </c>
      <c r="B7086" s="22" t="s">
        <v>12911</v>
      </c>
      <c r="C7086" s="12" t="s">
        <v>12740</v>
      </c>
      <c r="D7086" s="8" t="s">
        <v>38463</v>
      </c>
      <c r="E7086" s="10" t="s">
        <v>22732</v>
      </c>
      <c r="F7086" s="15"/>
      <c r="G7086" s="15"/>
      <c r="H7086" s="15"/>
      <c r="I7086" s="15"/>
    </row>
    <row r="7087" ht="24" customHeight="1" spans="1:9">
      <c r="A7087" s="8" t="s">
        <v>38464</v>
      </c>
      <c r="B7087" s="22" t="s">
        <v>12912</v>
      </c>
      <c r="C7087" s="12" t="s">
        <v>12740</v>
      </c>
      <c r="D7087" s="8" t="s">
        <v>37990</v>
      </c>
      <c r="E7087" s="10" t="s">
        <v>22732</v>
      </c>
      <c r="F7087" s="15"/>
      <c r="G7087" s="15"/>
      <c r="H7087" s="15"/>
      <c r="I7087" s="15"/>
    </row>
    <row r="7088" ht="24" customHeight="1" spans="1:9">
      <c r="A7088" s="8" t="s">
        <v>38465</v>
      </c>
      <c r="B7088" s="22" t="s">
        <v>12913</v>
      </c>
      <c r="C7088" s="12" t="s">
        <v>12740</v>
      </c>
      <c r="D7088" s="8" t="s">
        <v>36552</v>
      </c>
      <c r="E7088" s="10" t="s">
        <v>22732</v>
      </c>
      <c r="F7088" s="15"/>
      <c r="G7088" s="15"/>
      <c r="H7088" s="15"/>
      <c r="I7088" s="15"/>
    </row>
    <row r="7089" ht="24" customHeight="1" spans="1:9">
      <c r="A7089" s="8" t="s">
        <v>38466</v>
      </c>
      <c r="B7089" s="22" t="s">
        <v>12914</v>
      </c>
      <c r="C7089" s="12" t="s">
        <v>12740</v>
      </c>
      <c r="D7089" s="8" t="s">
        <v>36341</v>
      </c>
      <c r="E7089" s="10" t="s">
        <v>22732</v>
      </c>
      <c r="F7089" s="15"/>
      <c r="G7089" s="15"/>
      <c r="H7089" s="15"/>
      <c r="I7089" s="15"/>
    </row>
    <row r="7090" ht="24" customHeight="1" spans="1:9">
      <c r="A7090" s="8" t="s">
        <v>38467</v>
      </c>
      <c r="B7090" s="22" t="s">
        <v>12915</v>
      </c>
      <c r="C7090" s="12" t="s">
        <v>12740</v>
      </c>
      <c r="D7090" s="8" t="s">
        <v>36341</v>
      </c>
      <c r="E7090" s="10" t="s">
        <v>22732</v>
      </c>
      <c r="F7090" s="15"/>
      <c r="G7090" s="15"/>
      <c r="H7090" s="15"/>
      <c r="I7090" s="15"/>
    </row>
    <row r="7091" ht="24" customHeight="1" spans="1:9">
      <c r="A7091" s="8" t="s">
        <v>38468</v>
      </c>
      <c r="B7091" s="22" t="s">
        <v>12916</v>
      </c>
      <c r="C7091" s="12" t="s">
        <v>12740</v>
      </c>
      <c r="D7091" s="8" t="s">
        <v>31300</v>
      </c>
      <c r="E7091" s="10" t="s">
        <v>22732</v>
      </c>
      <c r="F7091" s="15"/>
      <c r="G7091" s="15"/>
      <c r="H7091" s="15"/>
      <c r="I7091" s="15"/>
    </row>
    <row r="7092" ht="24" customHeight="1" spans="1:9">
      <c r="A7092" s="8" t="s">
        <v>38469</v>
      </c>
      <c r="B7092" s="22" t="s">
        <v>12917</v>
      </c>
      <c r="C7092" s="12" t="s">
        <v>12740</v>
      </c>
      <c r="D7092" s="8" t="s">
        <v>31690</v>
      </c>
      <c r="E7092" s="10" t="s">
        <v>22732</v>
      </c>
      <c r="F7092" s="15"/>
      <c r="G7092" s="15"/>
      <c r="H7092" s="15"/>
      <c r="I7092" s="15"/>
    </row>
    <row r="7093" ht="24" customHeight="1" spans="1:9">
      <c r="A7093" s="8" t="s">
        <v>38470</v>
      </c>
      <c r="B7093" s="22" t="s">
        <v>12918</v>
      </c>
      <c r="C7093" s="12" t="s">
        <v>12740</v>
      </c>
      <c r="D7093" s="8" t="s">
        <v>28886</v>
      </c>
      <c r="E7093" s="10" t="s">
        <v>22732</v>
      </c>
      <c r="F7093" s="15"/>
      <c r="G7093" s="15"/>
      <c r="H7093" s="15"/>
      <c r="I7093" s="15"/>
    </row>
    <row r="7094" ht="24" customHeight="1" spans="1:9">
      <c r="A7094" s="8" t="s">
        <v>38471</v>
      </c>
      <c r="B7094" s="22" t="s">
        <v>12919</v>
      </c>
      <c r="C7094" s="12" t="s">
        <v>12740</v>
      </c>
      <c r="D7094" s="8" t="s">
        <v>38472</v>
      </c>
      <c r="E7094" s="10" t="s">
        <v>22732</v>
      </c>
      <c r="F7094" s="15"/>
      <c r="G7094" s="15"/>
      <c r="H7094" s="15"/>
      <c r="I7094" s="15"/>
    </row>
    <row r="7095" ht="24" customHeight="1" spans="1:9">
      <c r="A7095" s="8" t="s">
        <v>38473</v>
      </c>
      <c r="B7095" s="22" t="s">
        <v>12920</v>
      </c>
      <c r="C7095" s="12" t="s">
        <v>12740</v>
      </c>
      <c r="D7095" s="8" t="s">
        <v>31192</v>
      </c>
      <c r="E7095" s="10" t="s">
        <v>22732</v>
      </c>
      <c r="F7095" s="15"/>
      <c r="G7095" s="15"/>
      <c r="H7095" s="15"/>
      <c r="I7095" s="15"/>
    </row>
    <row r="7096" ht="24" customHeight="1" spans="1:9">
      <c r="A7096" s="8" t="s">
        <v>38474</v>
      </c>
      <c r="B7096" s="22" t="s">
        <v>12921</v>
      </c>
      <c r="C7096" s="12" t="s">
        <v>12740</v>
      </c>
      <c r="D7096" s="8" t="s">
        <v>38475</v>
      </c>
      <c r="E7096" s="10" t="s">
        <v>22732</v>
      </c>
      <c r="F7096" s="15"/>
      <c r="G7096" s="15"/>
      <c r="H7096" s="15"/>
      <c r="I7096" s="15"/>
    </row>
    <row r="7097" ht="24" customHeight="1" spans="1:9">
      <c r="A7097" s="8" t="s">
        <v>38476</v>
      </c>
      <c r="B7097" s="22" t="s">
        <v>12922</v>
      </c>
      <c r="C7097" s="12" t="s">
        <v>12740</v>
      </c>
      <c r="D7097" s="8" t="s">
        <v>30380</v>
      </c>
      <c r="E7097" s="10" t="s">
        <v>22732</v>
      </c>
      <c r="F7097" s="15"/>
      <c r="G7097" s="15"/>
      <c r="H7097" s="15"/>
      <c r="I7097" s="15"/>
    </row>
    <row r="7098" ht="24" customHeight="1" spans="1:9">
      <c r="A7098" s="8" t="s">
        <v>38477</v>
      </c>
      <c r="B7098" s="22" t="s">
        <v>12923</v>
      </c>
      <c r="C7098" s="12" t="s">
        <v>12740</v>
      </c>
      <c r="D7098" s="8" t="s">
        <v>29570</v>
      </c>
      <c r="E7098" s="10" t="s">
        <v>22732</v>
      </c>
      <c r="F7098" s="15"/>
      <c r="G7098" s="15"/>
      <c r="H7098" s="15"/>
      <c r="I7098" s="15"/>
    </row>
    <row r="7099" ht="24" customHeight="1" spans="1:9">
      <c r="A7099" s="8" t="s">
        <v>38478</v>
      </c>
      <c r="B7099" s="22" t="s">
        <v>38479</v>
      </c>
      <c r="C7099" s="12" t="s">
        <v>12740</v>
      </c>
      <c r="D7099" s="8" t="s">
        <v>38480</v>
      </c>
      <c r="E7099" s="10" t="s">
        <v>22732</v>
      </c>
      <c r="F7099" s="15"/>
      <c r="G7099" s="15"/>
      <c r="H7099" s="15"/>
      <c r="I7099" s="15"/>
    </row>
    <row r="7100" ht="24" customHeight="1" spans="1:9">
      <c r="A7100" s="8" t="s">
        <v>38481</v>
      </c>
      <c r="B7100" s="22" t="s">
        <v>12924</v>
      </c>
      <c r="C7100" s="12" t="s">
        <v>12740</v>
      </c>
      <c r="D7100" s="8" t="s">
        <v>38094</v>
      </c>
      <c r="E7100" s="10" t="s">
        <v>22732</v>
      </c>
      <c r="F7100" s="15"/>
      <c r="G7100" s="15"/>
      <c r="H7100" s="15"/>
      <c r="I7100" s="15"/>
    </row>
    <row r="7101" ht="24" customHeight="1" spans="1:9">
      <c r="A7101" s="8" t="s">
        <v>38482</v>
      </c>
      <c r="B7101" s="22" t="s">
        <v>12925</v>
      </c>
      <c r="C7101" s="12" t="s">
        <v>12740</v>
      </c>
      <c r="D7101" s="8" t="s">
        <v>31187</v>
      </c>
      <c r="E7101" s="10" t="s">
        <v>22732</v>
      </c>
      <c r="F7101" s="15"/>
      <c r="G7101" s="15"/>
      <c r="H7101" s="15"/>
      <c r="I7101" s="15"/>
    </row>
    <row r="7102" ht="24" customHeight="1" spans="1:9">
      <c r="A7102" s="8" t="s">
        <v>38483</v>
      </c>
      <c r="B7102" s="22" t="s">
        <v>12926</v>
      </c>
      <c r="C7102" s="12" t="s">
        <v>12740</v>
      </c>
      <c r="D7102" s="8" t="s">
        <v>38285</v>
      </c>
      <c r="E7102" s="10" t="s">
        <v>22732</v>
      </c>
      <c r="F7102" s="15"/>
      <c r="G7102" s="15"/>
      <c r="H7102" s="15"/>
      <c r="I7102" s="15"/>
    </row>
    <row r="7103" ht="24" customHeight="1" spans="1:9">
      <c r="A7103" s="8" t="s">
        <v>38484</v>
      </c>
      <c r="B7103" s="22" t="s">
        <v>12927</v>
      </c>
      <c r="C7103" s="12" t="s">
        <v>12740</v>
      </c>
      <c r="D7103" s="8" t="s">
        <v>31187</v>
      </c>
      <c r="E7103" s="10" t="s">
        <v>22732</v>
      </c>
      <c r="F7103" s="15"/>
      <c r="G7103" s="15"/>
      <c r="H7103" s="15"/>
      <c r="I7103" s="15"/>
    </row>
    <row r="7104" ht="24" customHeight="1" spans="1:9">
      <c r="A7104" s="8" t="s">
        <v>38485</v>
      </c>
      <c r="B7104" s="22" t="s">
        <v>12928</v>
      </c>
      <c r="C7104" s="12" t="s">
        <v>12740</v>
      </c>
      <c r="D7104" s="8" t="s">
        <v>32659</v>
      </c>
      <c r="E7104" s="10" t="s">
        <v>22732</v>
      </c>
      <c r="F7104" s="15"/>
      <c r="G7104" s="15"/>
      <c r="H7104" s="15"/>
      <c r="I7104" s="15"/>
    </row>
    <row r="7105" ht="24" customHeight="1" spans="1:9">
      <c r="A7105" s="8" t="s">
        <v>38486</v>
      </c>
      <c r="B7105" s="22" t="s">
        <v>12929</v>
      </c>
      <c r="C7105" s="12" t="s">
        <v>12740</v>
      </c>
      <c r="D7105" s="8" t="s">
        <v>38487</v>
      </c>
      <c r="E7105" s="10" t="s">
        <v>22732</v>
      </c>
      <c r="F7105" s="15"/>
      <c r="G7105" s="15"/>
      <c r="H7105" s="15"/>
      <c r="I7105" s="15"/>
    </row>
    <row r="7106" ht="24" customHeight="1" spans="1:9">
      <c r="A7106" s="8" t="s">
        <v>38488</v>
      </c>
      <c r="B7106" s="22" t="s">
        <v>12930</v>
      </c>
      <c r="C7106" s="12" t="s">
        <v>12740</v>
      </c>
      <c r="D7106" s="8" t="s">
        <v>38489</v>
      </c>
      <c r="E7106" s="10" t="s">
        <v>22732</v>
      </c>
      <c r="F7106" s="15"/>
      <c r="G7106" s="15"/>
      <c r="H7106" s="15"/>
      <c r="I7106" s="15"/>
    </row>
    <row r="7107" ht="24" customHeight="1" spans="1:9">
      <c r="A7107" s="8" t="s">
        <v>38490</v>
      </c>
      <c r="B7107" s="22" t="s">
        <v>38491</v>
      </c>
      <c r="C7107" s="12" t="s">
        <v>12740</v>
      </c>
      <c r="D7107" s="8" t="s">
        <v>28626</v>
      </c>
      <c r="E7107" s="10" t="s">
        <v>22732</v>
      </c>
      <c r="F7107" s="15"/>
      <c r="G7107" s="15"/>
      <c r="H7107" s="15"/>
      <c r="I7107" s="15"/>
    </row>
    <row r="7108" ht="24" customHeight="1" spans="1:9">
      <c r="A7108" s="8" t="s">
        <v>38492</v>
      </c>
      <c r="B7108" s="22" t="s">
        <v>12931</v>
      </c>
      <c r="C7108" s="12" t="s">
        <v>12740</v>
      </c>
      <c r="D7108" s="8" t="s">
        <v>31043</v>
      </c>
      <c r="E7108" s="10" t="s">
        <v>22732</v>
      </c>
      <c r="F7108" s="15"/>
      <c r="G7108" s="15"/>
      <c r="H7108" s="15"/>
      <c r="I7108" s="15"/>
    </row>
    <row r="7109" ht="24" customHeight="1" spans="1:9">
      <c r="A7109" s="8" t="s">
        <v>38493</v>
      </c>
      <c r="B7109" s="22" t="s">
        <v>12932</v>
      </c>
      <c r="C7109" s="12" t="s">
        <v>12740</v>
      </c>
      <c r="D7109" s="8" t="s">
        <v>38494</v>
      </c>
      <c r="E7109" s="10" t="s">
        <v>22732</v>
      </c>
      <c r="F7109" s="15"/>
      <c r="G7109" s="15"/>
      <c r="H7109" s="15"/>
      <c r="I7109" s="15"/>
    </row>
    <row r="7110" ht="24" customHeight="1" spans="1:9">
      <c r="A7110" s="8" t="s">
        <v>38495</v>
      </c>
      <c r="B7110" s="22" t="s">
        <v>12933</v>
      </c>
      <c r="C7110" s="12" t="s">
        <v>12740</v>
      </c>
      <c r="D7110" s="8" t="s">
        <v>31043</v>
      </c>
      <c r="E7110" s="10" t="s">
        <v>22732</v>
      </c>
      <c r="F7110" s="15"/>
      <c r="G7110" s="15"/>
      <c r="H7110" s="15"/>
      <c r="I7110" s="15"/>
    </row>
    <row r="7111" ht="24" customHeight="1" spans="1:9">
      <c r="A7111" s="8" t="s">
        <v>38496</v>
      </c>
      <c r="B7111" s="22" t="s">
        <v>12934</v>
      </c>
      <c r="C7111" s="12" t="s">
        <v>12740</v>
      </c>
      <c r="D7111" s="8" t="s">
        <v>38497</v>
      </c>
      <c r="E7111" s="10" t="s">
        <v>22732</v>
      </c>
      <c r="F7111" s="15"/>
      <c r="G7111" s="15"/>
      <c r="H7111" s="15"/>
      <c r="I7111" s="15"/>
    </row>
    <row r="7112" ht="24" customHeight="1" spans="1:9">
      <c r="A7112" s="8" t="s">
        <v>38498</v>
      </c>
      <c r="B7112" s="22" t="s">
        <v>38499</v>
      </c>
      <c r="C7112" s="12" t="s">
        <v>12740</v>
      </c>
      <c r="D7112" s="8" t="s">
        <v>24307</v>
      </c>
      <c r="E7112" s="10" t="s">
        <v>22732</v>
      </c>
      <c r="F7112" s="15"/>
      <c r="G7112" s="15"/>
      <c r="H7112" s="15"/>
      <c r="I7112" s="15"/>
    </row>
    <row r="7113" ht="24" customHeight="1" spans="1:9">
      <c r="A7113" s="8" t="s">
        <v>38500</v>
      </c>
      <c r="B7113" s="22" t="s">
        <v>12935</v>
      </c>
      <c r="C7113" s="12" t="s">
        <v>12740</v>
      </c>
      <c r="D7113" s="8" t="s">
        <v>38501</v>
      </c>
      <c r="E7113" s="10" t="s">
        <v>22732</v>
      </c>
      <c r="F7113" s="15"/>
      <c r="G7113" s="15"/>
      <c r="H7113" s="15"/>
      <c r="I7113" s="15"/>
    </row>
    <row r="7114" ht="24" customHeight="1" spans="1:9">
      <c r="A7114" s="8" t="s">
        <v>38502</v>
      </c>
      <c r="B7114" s="22" t="s">
        <v>12936</v>
      </c>
      <c r="C7114" s="12" t="s">
        <v>12740</v>
      </c>
      <c r="D7114" s="8" t="s">
        <v>32427</v>
      </c>
      <c r="E7114" s="10" t="s">
        <v>22732</v>
      </c>
      <c r="F7114" s="15"/>
      <c r="G7114" s="15"/>
      <c r="H7114" s="15"/>
      <c r="I7114" s="15"/>
    </row>
    <row r="7115" ht="24" customHeight="1" spans="1:9">
      <c r="A7115" s="8" t="s">
        <v>38503</v>
      </c>
      <c r="B7115" s="22" t="s">
        <v>12937</v>
      </c>
      <c r="C7115" s="12" t="s">
        <v>12740</v>
      </c>
      <c r="D7115" s="8" t="s">
        <v>36058</v>
      </c>
      <c r="E7115" s="10" t="s">
        <v>22732</v>
      </c>
      <c r="F7115" s="15"/>
      <c r="G7115" s="15"/>
      <c r="H7115" s="15"/>
      <c r="I7115" s="15"/>
    </row>
    <row r="7116" ht="24" customHeight="1" spans="1:9">
      <c r="A7116" s="8" t="s">
        <v>38504</v>
      </c>
      <c r="B7116" s="22" t="s">
        <v>12938</v>
      </c>
      <c r="C7116" s="12" t="s">
        <v>12740</v>
      </c>
      <c r="D7116" s="8" t="s">
        <v>28979</v>
      </c>
      <c r="E7116" s="10" t="s">
        <v>22732</v>
      </c>
      <c r="F7116" s="15"/>
      <c r="G7116" s="15"/>
      <c r="H7116" s="15"/>
      <c r="I7116" s="15"/>
    </row>
    <row r="7117" ht="24" customHeight="1" spans="1:9">
      <c r="A7117" s="8" t="s">
        <v>38505</v>
      </c>
      <c r="B7117" s="22" t="s">
        <v>12939</v>
      </c>
      <c r="C7117" s="12" t="s">
        <v>12740</v>
      </c>
      <c r="D7117" s="8" t="s">
        <v>24098</v>
      </c>
      <c r="E7117" s="10" t="s">
        <v>22732</v>
      </c>
      <c r="F7117" s="15"/>
      <c r="G7117" s="15"/>
      <c r="H7117" s="15"/>
      <c r="I7117" s="15"/>
    </row>
    <row r="7118" ht="24" customHeight="1" spans="1:9">
      <c r="A7118" s="8" t="s">
        <v>38506</v>
      </c>
      <c r="B7118" s="22" t="s">
        <v>38507</v>
      </c>
      <c r="C7118" s="12" t="s">
        <v>224</v>
      </c>
      <c r="D7118" s="8" t="s">
        <v>38508</v>
      </c>
      <c r="E7118" s="10" t="s">
        <v>22732</v>
      </c>
      <c r="F7118" s="15"/>
      <c r="G7118" s="15"/>
      <c r="H7118" s="15"/>
      <c r="I7118" s="15"/>
    </row>
    <row r="7119" ht="24" customHeight="1" spans="1:9">
      <c r="A7119" s="8" t="s">
        <v>38509</v>
      </c>
      <c r="B7119" s="22" t="s">
        <v>12651</v>
      </c>
      <c r="C7119" s="12" t="s">
        <v>12740</v>
      </c>
      <c r="D7119" s="8" t="s">
        <v>38510</v>
      </c>
      <c r="E7119" s="10" t="s">
        <v>22732</v>
      </c>
      <c r="F7119" s="15"/>
      <c r="G7119" s="15"/>
      <c r="H7119" s="15"/>
      <c r="I7119" s="15"/>
    </row>
    <row r="7120" ht="24" customHeight="1" spans="1:9">
      <c r="A7120" s="8" t="s">
        <v>38511</v>
      </c>
      <c r="B7120" s="22" t="s">
        <v>12940</v>
      </c>
      <c r="C7120" s="12" t="s">
        <v>12740</v>
      </c>
      <c r="D7120" s="8" t="s">
        <v>38512</v>
      </c>
      <c r="E7120" s="10" t="s">
        <v>22732</v>
      </c>
      <c r="F7120" s="15"/>
      <c r="G7120" s="15"/>
      <c r="H7120" s="15"/>
      <c r="I7120" s="15"/>
    </row>
    <row r="7121" ht="24" customHeight="1" spans="1:9">
      <c r="A7121" s="8" t="s">
        <v>38513</v>
      </c>
      <c r="B7121" s="22" t="s">
        <v>12941</v>
      </c>
      <c r="C7121" s="12" t="s">
        <v>12740</v>
      </c>
      <c r="D7121" s="8" t="s">
        <v>38514</v>
      </c>
      <c r="E7121" s="10" t="s">
        <v>22732</v>
      </c>
      <c r="F7121" s="15"/>
      <c r="G7121" s="15"/>
      <c r="H7121" s="15"/>
      <c r="I7121" s="15"/>
    </row>
    <row r="7122" ht="24" customHeight="1" spans="1:9">
      <c r="A7122" s="8" t="s">
        <v>38515</v>
      </c>
      <c r="B7122" s="22" t="s">
        <v>12655</v>
      </c>
      <c r="C7122" s="12" t="s">
        <v>12740</v>
      </c>
      <c r="D7122" s="8" t="s">
        <v>38516</v>
      </c>
      <c r="E7122" s="10" t="s">
        <v>22732</v>
      </c>
      <c r="F7122" s="15"/>
      <c r="G7122" s="15"/>
      <c r="H7122" s="15"/>
      <c r="I7122" s="15"/>
    </row>
    <row r="7123" ht="24" customHeight="1" spans="1:9">
      <c r="A7123" s="8" t="s">
        <v>38517</v>
      </c>
      <c r="B7123" s="22" t="s">
        <v>12854</v>
      </c>
      <c r="C7123" s="12" t="s">
        <v>12740</v>
      </c>
      <c r="D7123" s="8" t="s">
        <v>38518</v>
      </c>
      <c r="E7123" s="10" t="s">
        <v>22732</v>
      </c>
      <c r="F7123" s="15"/>
      <c r="G7123" s="15"/>
      <c r="H7123" s="15"/>
      <c r="I7123" s="15"/>
    </row>
    <row r="7124" ht="24" customHeight="1" spans="1:9">
      <c r="A7124" s="8" t="s">
        <v>38519</v>
      </c>
      <c r="B7124" s="22" t="s">
        <v>12942</v>
      </c>
      <c r="C7124" s="12" t="s">
        <v>12740</v>
      </c>
      <c r="D7124" s="8" t="s">
        <v>38516</v>
      </c>
      <c r="E7124" s="10" t="s">
        <v>22732</v>
      </c>
      <c r="F7124" s="15"/>
      <c r="G7124" s="15"/>
      <c r="H7124" s="15"/>
      <c r="I7124" s="15"/>
    </row>
    <row r="7125" ht="24" customHeight="1" spans="1:9">
      <c r="A7125" s="8" t="s">
        <v>38520</v>
      </c>
      <c r="B7125" s="22" t="s">
        <v>12657</v>
      </c>
      <c r="C7125" s="12" t="s">
        <v>12740</v>
      </c>
      <c r="D7125" s="8" t="s">
        <v>38521</v>
      </c>
      <c r="E7125" s="10" t="s">
        <v>22732</v>
      </c>
      <c r="F7125" s="15"/>
      <c r="G7125" s="15"/>
      <c r="H7125" s="15"/>
      <c r="I7125" s="15"/>
    </row>
    <row r="7126" ht="24" customHeight="1" spans="1:9">
      <c r="A7126" s="8" t="s">
        <v>38522</v>
      </c>
      <c r="B7126" s="22" t="s">
        <v>12658</v>
      </c>
      <c r="C7126" s="12" t="s">
        <v>12740</v>
      </c>
      <c r="D7126" s="8" t="s">
        <v>38523</v>
      </c>
      <c r="E7126" s="10" t="s">
        <v>22732</v>
      </c>
      <c r="F7126" s="15"/>
      <c r="G7126" s="15"/>
      <c r="H7126" s="15"/>
      <c r="I7126" s="15"/>
    </row>
    <row r="7127" ht="24" customHeight="1" spans="1:9">
      <c r="A7127" s="8" t="s">
        <v>38524</v>
      </c>
      <c r="B7127" s="22" t="s">
        <v>12943</v>
      </c>
      <c r="C7127" s="12" t="s">
        <v>12740</v>
      </c>
      <c r="D7127" s="8" t="s">
        <v>38525</v>
      </c>
      <c r="E7127" s="10" t="s">
        <v>22732</v>
      </c>
      <c r="F7127" s="15"/>
      <c r="G7127" s="15"/>
      <c r="H7127" s="15"/>
      <c r="I7127" s="15"/>
    </row>
    <row r="7128" ht="24" customHeight="1" spans="1:9">
      <c r="A7128" s="8" t="s">
        <v>38526</v>
      </c>
      <c r="B7128" s="22" t="s">
        <v>12855</v>
      </c>
      <c r="C7128" s="12" t="s">
        <v>12740</v>
      </c>
      <c r="D7128" s="8" t="s">
        <v>38527</v>
      </c>
      <c r="E7128" s="10" t="s">
        <v>22732</v>
      </c>
      <c r="F7128" s="15"/>
      <c r="G7128" s="15"/>
      <c r="H7128" s="15"/>
      <c r="I7128" s="15"/>
    </row>
    <row r="7129" ht="24" customHeight="1" spans="1:9">
      <c r="A7129" s="8" t="s">
        <v>38528</v>
      </c>
      <c r="B7129" s="22" t="s">
        <v>12661</v>
      </c>
      <c r="C7129" s="12" t="s">
        <v>12740</v>
      </c>
      <c r="D7129" s="8" t="s">
        <v>38529</v>
      </c>
      <c r="E7129" s="10" t="s">
        <v>22732</v>
      </c>
      <c r="F7129" s="15"/>
      <c r="G7129" s="15"/>
      <c r="H7129" s="15"/>
      <c r="I7129" s="15"/>
    </row>
    <row r="7130" ht="24" customHeight="1" spans="1:9">
      <c r="A7130" s="8" t="s">
        <v>38530</v>
      </c>
      <c r="B7130" s="22" t="s">
        <v>12944</v>
      </c>
      <c r="C7130" s="12" t="s">
        <v>12740</v>
      </c>
      <c r="D7130" s="8" t="s">
        <v>38531</v>
      </c>
      <c r="E7130" s="10" t="s">
        <v>22732</v>
      </c>
      <c r="F7130" s="15"/>
      <c r="G7130" s="15"/>
      <c r="H7130" s="15"/>
      <c r="I7130" s="15"/>
    </row>
    <row r="7131" ht="24" customHeight="1" spans="1:9">
      <c r="A7131" s="8" t="s">
        <v>38532</v>
      </c>
      <c r="B7131" s="22" t="s">
        <v>12663</v>
      </c>
      <c r="C7131" s="12" t="s">
        <v>12740</v>
      </c>
      <c r="D7131" s="8" t="s">
        <v>38533</v>
      </c>
      <c r="E7131" s="10" t="s">
        <v>22732</v>
      </c>
      <c r="F7131" s="15"/>
      <c r="G7131" s="15"/>
      <c r="H7131" s="15"/>
      <c r="I7131" s="15"/>
    </row>
    <row r="7132" ht="24" customHeight="1" spans="1:9">
      <c r="A7132" s="8" t="s">
        <v>38534</v>
      </c>
      <c r="B7132" s="22" t="s">
        <v>12945</v>
      </c>
      <c r="C7132" s="12" t="s">
        <v>12740</v>
      </c>
      <c r="D7132" s="8" t="s">
        <v>38527</v>
      </c>
      <c r="E7132" s="10" t="s">
        <v>22732</v>
      </c>
      <c r="F7132" s="15"/>
      <c r="G7132" s="15"/>
      <c r="H7132" s="15"/>
      <c r="I7132" s="15"/>
    </row>
    <row r="7133" ht="24" customHeight="1" spans="1:9">
      <c r="A7133" s="8" t="s">
        <v>38535</v>
      </c>
      <c r="B7133" s="22" t="s">
        <v>12665</v>
      </c>
      <c r="C7133" s="12" t="s">
        <v>12740</v>
      </c>
      <c r="D7133" s="8" t="s">
        <v>38536</v>
      </c>
      <c r="E7133" s="10" t="s">
        <v>22732</v>
      </c>
      <c r="F7133" s="15"/>
      <c r="G7133" s="15"/>
      <c r="H7133" s="15"/>
      <c r="I7133" s="15"/>
    </row>
    <row r="7134" ht="24" customHeight="1" spans="1:9">
      <c r="A7134" s="8" t="s">
        <v>38537</v>
      </c>
      <c r="B7134" s="22" t="s">
        <v>12666</v>
      </c>
      <c r="C7134" s="12" t="s">
        <v>12740</v>
      </c>
      <c r="D7134" s="8" t="s">
        <v>38538</v>
      </c>
      <c r="E7134" s="10" t="s">
        <v>22732</v>
      </c>
      <c r="F7134" s="15"/>
      <c r="G7134" s="15"/>
      <c r="H7134" s="15"/>
      <c r="I7134" s="15"/>
    </row>
    <row r="7135" ht="24" customHeight="1" spans="1:9">
      <c r="A7135" s="8" t="s">
        <v>38539</v>
      </c>
      <c r="B7135" s="22" t="s">
        <v>12946</v>
      </c>
      <c r="C7135" s="12" t="s">
        <v>12740</v>
      </c>
      <c r="D7135" s="8" t="s">
        <v>38540</v>
      </c>
      <c r="E7135" s="10" t="s">
        <v>22732</v>
      </c>
      <c r="F7135" s="15"/>
      <c r="G7135" s="15"/>
      <c r="H7135" s="15"/>
      <c r="I7135" s="15"/>
    </row>
    <row r="7136" ht="24" customHeight="1" spans="1:9">
      <c r="A7136" s="8" t="s">
        <v>38541</v>
      </c>
      <c r="B7136" s="22" t="s">
        <v>12947</v>
      </c>
      <c r="C7136" s="12" t="s">
        <v>12740</v>
      </c>
      <c r="D7136" s="8" t="s">
        <v>38542</v>
      </c>
      <c r="E7136" s="10" t="s">
        <v>22732</v>
      </c>
      <c r="F7136" s="15"/>
      <c r="G7136" s="15"/>
      <c r="H7136" s="15"/>
      <c r="I7136" s="15"/>
    </row>
    <row r="7137" ht="24" customHeight="1" spans="1:9">
      <c r="A7137" s="8" t="s">
        <v>38543</v>
      </c>
      <c r="B7137" s="22" t="s">
        <v>12948</v>
      </c>
      <c r="C7137" s="12" t="s">
        <v>12740</v>
      </c>
      <c r="D7137" s="8" t="s">
        <v>38544</v>
      </c>
      <c r="E7137" s="10" t="s">
        <v>22732</v>
      </c>
      <c r="F7137" s="15"/>
      <c r="G7137" s="15"/>
      <c r="H7137" s="15"/>
      <c r="I7137" s="15"/>
    </row>
    <row r="7138" ht="24" customHeight="1" spans="1:9">
      <c r="A7138" s="8" t="s">
        <v>38545</v>
      </c>
      <c r="B7138" s="22" t="s">
        <v>12670</v>
      </c>
      <c r="C7138" s="12" t="s">
        <v>12740</v>
      </c>
      <c r="D7138" s="8" t="s">
        <v>38546</v>
      </c>
      <c r="E7138" s="10" t="s">
        <v>22732</v>
      </c>
      <c r="F7138" s="15"/>
      <c r="G7138" s="15"/>
      <c r="H7138" s="15"/>
      <c r="I7138" s="15"/>
    </row>
    <row r="7139" ht="24" customHeight="1" spans="1:9">
      <c r="A7139" s="8" t="s">
        <v>38547</v>
      </c>
      <c r="B7139" s="22" t="s">
        <v>12949</v>
      </c>
      <c r="C7139" s="12" t="s">
        <v>12740</v>
      </c>
      <c r="D7139" s="8" t="s">
        <v>38548</v>
      </c>
      <c r="E7139" s="10" t="s">
        <v>22732</v>
      </c>
      <c r="F7139" s="15"/>
      <c r="G7139" s="15"/>
      <c r="H7139" s="15"/>
      <c r="I7139" s="15"/>
    </row>
    <row r="7140" ht="24" customHeight="1" spans="1:9">
      <c r="A7140" s="8" t="s">
        <v>38549</v>
      </c>
      <c r="B7140" s="22" t="s">
        <v>12950</v>
      </c>
      <c r="C7140" s="12" t="s">
        <v>12740</v>
      </c>
      <c r="D7140" s="8" t="s">
        <v>38550</v>
      </c>
      <c r="E7140" s="10" t="s">
        <v>22732</v>
      </c>
      <c r="F7140" s="15"/>
      <c r="G7140" s="15"/>
      <c r="H7140" s="15"/>
      <c r="I7140" s="15"/>
    </row>
    <row r="7141" ht="24" customHeight="1" spans="1:9">
      <c r="A7141" s="8" t="s">
        <v>38551</v>
      </c>
      <c r="B7141" s="22" t="s">
        <v>12672</v>
      </c>
      <c r="C7141" s="12" t="s">
        <v>12740</v>
      </c>
      <c r="D7141" s="8" t="s">
        <v>38552</v>
      </c>
      <c r="E7141" s="10" t="s">
        <v>22732</v>
      </c>
      <c r="F7141" s="15"/>
      <c r="G7141" s="15"/>
      <c r="H7141" s="15"/>
      <c r="I7141" s="15"/>
    </row>
    <row r="7142" ht="24" customHeight="1" spans="1:9">
      <c r="A7142" s="8" t="s">
        <v>38553</v>
      </c>
      <c r="B7142" s="22" t="s">
        <v>12951</v>
      </c>
      <c r="C7142" s="12" t="s">
        <v>12740</v>
      </c>
      <c r="D7142" s="8" t="s">
        <v>38554</v>
      </c>
      <c r="E7142" s="10" t="s">
        <v>22732</v>
      </c>
      <c r="F7142" s="15"/>
      <c r="G7142" s="15"/>
      <c r="H7142" s="15"/>
      <c r="I7142" s="15"/>
    </row>
    <row r="7143" ht="24" customHeight="1" spans="1:9">
      <c r="A7143" s="8" t="s">
        <v>38555</v>
      </c>
      <c r="B7143" s="22" t="s">
        <v>12674</v>
      </c>
      <c r="C7143" s="12" t="s">
        <v>12740</v>
      </c>
      <c r="D7143" s="8" t="s">
        <v>38556</v>
      </c>
      <c r="E7143" s="10" t="s">
        <v>22732</v>
      </c>
      <c r="F7143" s="15"/>
      <c r="G7143" s="15"/>
      <c r="H7143" s="15"/>
      <c r="I7143" s="15"/>
    </row>
    <row r="7144" ht="24" customHeight="1" spans="1:9">
      <c r="A7144" s="8" t="s">
        <v>38557</v>
      </c>
      <c r="B7144" s="22" t="s">
        <v>12952</v>
      </c>
      <c r="C7144" s="12" t="s">
        <v>12740</v>
      </c>
      <c r="D7144" s="8" t="s">
        <v>38556</v>
      </c>
      <c r="E7144" s="10" t="s">
        <v>22732</v>
      </c>
      <c r="F7144" s="15"/>
      <c r="G7144" s="15"/>
      <c r="H7144" s="15"/>
      <c r="I7144" s="15"/>
    </row>
    <row r="7145" ht="24" customHeight="1" spans="1:9">
      <c r="A7145" s="8" t="s">
        <v>38558</v>
      </c>
      <c r="B7145" s="22" t="s">
        <v>12676</v>
      </c>
      <c r="C7145" s="12" t="s">
        <v>12740</v>
      </c>
      <c r="D7145" s="8" t="s">
        <v>38559</v>
      </c>
      <c r="E7145" s="10" t="s">
        <v>22732</v>
      </c>
      <c r="F7145" s="15"/>
      <c r="G7145" s="15"/>
      <c r="H7145" s="15"/>
      <c r="I7145" s="15"/>
    </row>
    <row r="7146" ht="24" customHeight="1" spans="1:9">
      <c r="A7146" s="8" t="s">
        <v>38560</v>
      </c>
      <c r="B7146" s="22" t="s">
        <v>12677</v>
      </c>
      <c r="C7146" s="12" t="s">
        <v>12740</v>
      </c>
      <c r="D7146" s="8" t="s">
        <v>38561</v>
      </c>
      <c r="E7146" s="10" t="s">
        <v>22732</v>
      </c>
      <c r="F7146" s="15"/>
      <c r="G7146" s="15"/>
      <c r="H7146" s="15"/>
      <c r="I7146" s="15"/>
    </row>
    <row r="7147" ht="24" customHeight="1" spans="1:9">
      <c r="A7147" s="8" t="s">
        <v>38562</v>
      </c>
      <c r="B7147" s="22" t="s">
        <v>38507</v>
      </c>
      <c r="C7147" s="12" t="s">
        <v>12740</v>
      </c>
      <c r="D7147" s="8" t="s">
        <v>38563</v>
      </c>
      <c r="E7147" s="10" t="s">
        <v>22732</v>
      </c>
      <c r="F7147" s="15"/>
      <c r="G7147" s="15"/>
      <c r="H7147" s="15"/>
      <c r="I7147" s="15"/>
    </row>
    <row r="7148" ht="24" customHeight="1" spans="1:9">
      <c r="A7148" s="8" t="s">
        <v>38564</v>
      </c>
      <c r="B7148" s="22" t="s">
        <v>38124</v>
      </c>
      <c r="C7148" s="12" t="s">
        <v>12740</v>
      </c>
      <c r="D7148" s="8" t="s">
        <v>38565</v>
      </c>
      <c r="E7148" s="10" t="s">
        <v>22732</v>
      </c>
      <c r="F7148" s="15"/>
      <c r="G7148" s="15"/>
      <c r="H7148" s="15"/>
      <c r="I7148" s="15"/>
    </row>
    <row r="7149" ht="24" customHeight="1" spans="1:9">
      <c r="A7149" s="8" t="s">
        <v>38566</v>
      </c>
      <c r="B7149" s="22" t="s">
        <v>38127</v>
      </c>
      <c r="C7149" s="12" t="s">
        <v>12740</v>
      </c>
      <c r="D7149" s="8" t="s">
        <v>38567</v>
      </c>
      <c r="E7149" s="10" t="s">
        <v>22732</v>
      </c>
      <c r="F7149" s="15"/>
      <c r="G7149" s="15"/>
      <c r="H7149" s="15"/>
      <c r="I7149" s="15"/>
    </row>
    <row r="7150" ht="24" customHeight="1" spans="1:9">
      <c r="A7150" s="8" t="s">
        <v>38568</v>
      </c>
      <c r="B7150" s="22" t="s">
        <v>12678</v>
      </c>
      <c r="C7150" s="12" t="s">
        <v>12740</v>
      </c>
      <c r="D7150" s="8" t="s">
        <v>38523</v>
      </c>
      <c r="E7150" s="10" t="s">
        <v>22732</v>
      </c>
      <c r="F7150" s="15"/>
      <c r="G7150" s="15"/>
      <c r="H7150" s="15"/>
      <c r="I7150" s="15"/>
    </row>
    <row r="7151" ht="24" customHeight="1" spans="1:9">
      <c r="A7151" s="8" t="s">
        <v>38569</v>
      </c>
      <c r="B7151" s="22" t="s">
        <v>12679</v>
      </c>
      <c r="C7151" s="12" t="s">
        <v>12740</v>
      </c>
      <c r="D7151" s="8" t="s">
        <v>38570</v>
      </c>
      <c r="E7151" s="10" t="s">
        <v>22732</v>
      </c>
      <c r="F7151" s="15"/>
      <c r="G7151" s="15"/>
      <c r="H7151" s="15"/>
      <c r="I7151" s="15"/>
    </row>
    <row r="7152" ht="24" customHeight="1" spans="1:9">
      <c r="A7152" s="8" t="s">
        <v>38571</v>
      </c>
      <c r="B7152" s="22" t="s">
        <v>12953</v>
      </c>
      <c r="C7152" s="12" t="s">
        <v>12740</v>
      </c>
      <c r="D7152" s="8" t="s">
        <v>38572</v>
      </c>
      <c r="E7152" s="10" t="s">
        <v>22732</v>
      </c>
      <c r="F7152" s="15"/>
      <c r="G7152" s="15"/>
      <c r="H7152" s="15"/>
      <c r="I7152" s="15"/>
    </row>
    <row r="7153" ht="24" customHeight="1" spans="1:9">
      <c r="A7153" s="8" t="s">
        <v>38573</v>
      </c>
      <c r="B7153" s="22" t="s">
        <v>12725</v>
      </c>
      <c r="C7153" s="12" t="s">
        <v>12740</v>
      </c>
      <c r="D7153" s="8" t="s">
        <v>38574</v>
      </c>
      <c r="E7153" s="10" t="s">
        <v>22732</v>
      </c>
      <c r="F7153" s="15"/>
      <c r="G7153" s="15"/>
      <c r="H7153" s="15"/>
      <c r="I7153" s="15"/>
    </row>
    <row r="7154" ht="24" customHeight="1" spans="1:9">
      <c r="A7154" s="8" t="s">
        <v>38575</v>
      </c>
      <c r="B7154" s="22" t="s">
        <v>38576</v>
      </c>
      <c r="C7154" s="12" t="s">
        <v>12740</v>
      </c>
      <c r="D7154" s="8" t="s">
        <v>38577</v>
      </c>
      <c r="E7154" s="10" t="s">
        <v>22732</v>
      </c>
      <c r="F7154" s="15"/>
      <c r="G7154" s="15"/>
      <c r="H7154" s="15"/>
      <c r="I7154" s="15"/>
    </row>
    <row r="7155" ht="24" customHeight="1" spans="1:9">
      <c r="A7155" s="8" t="s">
        <v>38578</v>
      </c>
      <c r="B7155" s="22" t="s">
        <v>12954</v>
      </c>
      <c r="C7155" s="12" t="s">
        <v>12740</v>
      </c>
      <c r="D7155" s="8" t="s">
        <v>38579</v>
      </c>
      <c r="E7155" s="10" t="s">
        <v>22732</v>
      </c>
      <c r="F7155" s="15"/>
      <c r="G7155" s="15"/>
      <c r="H7155" s="15"/>
      <c r="I7155" s="15"/>
    </row>
    <row r="7156" ht="24" customHeight="1" spans="1:9">
      <c r="A7156" s="8" t="s">
        <v>38580</v>
      </c>
      <c r="B7156" s="22" t="s">
        <v>12681</v>
      </c>
      <c r="C7156" s="12" t="s">
        <v>12740</v>
      </c>
      <c r="D7156" s="8" t="s">
        <v>38581</v>
      </c>
      <c r="E7156" s="10" t="s">
        <v>22732</v>
      </c>
      <c r="F7156" s="15"/>
      <c r="G7156" s="15"/>
      <c r="H7156" s="15"/>
      <c r="I7156" s="15"/>
    </row>
    <row r="7157" ht="24" customHeight="1" spans="1:9">
      <c r="A7157" s="8" t="s">
        <v>38582</v>
      </c>
      <c r="B7157" s="22" t="s">
        <v>12955</v>
      </c>
      <c r="C7157" s="12" t="s">
        <v>12740</v>
      </c>
      <c r="D7157" s="8" t="s">
        <v>38542</v>
      </c>
      <c r="E7157" s="10" t="s">
        <v>22732</v>
      </c>
      <c r="F7157" s="15"/>
      <c r="G7157" s="15"/>
      <c r="H7157" s="15"/>
      <c r="I7157" s="15"/>
    </row>
    <row r="7158" ht="24" customHeight="1" spans="1:9">
      <c r="A7158" s="8" t="s">
        <v>38583</v>
      </c>
      <c r="B7158" s="22" t="s">
        <v>12956</v>
      </c>
      <c r="C7158" s="12" t="s">
        <v>12740</v>
      </c>
      <c r="D7158" s="8" t="s">
        <v>38584</v>
      </c>
      <c r="E7158" s="10" t="s">
        <v>22732</v>
      </c>
      <c r="F7158" s="15"/>
      <c r="G7158" s="15"/>
      <c r="H7158" s="15"/>
      <c r="I7158" s="15"/>
    </row>
    <row r="7159" ht="24" customHeight="1" spans="1:9">
      <c r="A7159" s="8" t="s">
        <v>38585</v>
      </c>
      <c r="B7159" s="22" t="s">
        <v>12857</v>
      </c>
      <c r="C7159" s="12" t="s">
        <v>12740</v>
      </c>
      <c r="D7159" s="8" t="s">
        <v>38586</v>
      </c>
      <c r="E7159" s="10" t="s">
        <v>22732</v>
      </c>
      <c r="F7159" s="15"/>
      <c r="G7159" s="15"/>
      <c r="H7159" s="15"/>
      <c r="I7159" s="15"/>
    </row>
    <row r="7160" ht="24" customHeight="1" spans="1:9">
      <c r="A7160" s="8" t="s">
        <v>38587</v>
      </c>
      <c r="B7160" s="22" t="s">
        <v>12957</v>
      </c>
      <c r="C7160" s="12" t="s">
        <v>12740</v>
      </c>
      <c r="D7160" s="8" t="s">
        <v>38588</v>
      </c>
      <c r="E7160" s="10" t="s">
        <v>22732</v>
      </c>
      <c r="F7160" s="15"/>
      <c r="G7160" s="15"/>
      <c r="H7160" s="15"/>
      <c r="I7160" s="15"/>
    </row>
    <row r="7161" ht="24" customHeight="1" spans="1:9">
      <c r="A7161" s="8" t="s">
        <v>38589</v>
      </c>
      <c r="B7161" s="22" t="s">
        <v>12958</v>
      </c>
      <c r="C7161" s="12" t="s">
        <v>12740</v>
      </c>
      <c r="D7161" s="8" t="s">
        <v>38590</v>
      </c>
      <c r="E7161" s="10" t="s">
        <v>22732</v>
      </c>
      <c r="F7161" s="15"/>
      <c r="G7161" s="15"/>
      <c r="H7161" s="15"/>
      <c r="I7161" s="15"/>
    </row>
    <row r="7162" ht="24" customHeight="1" spans="1:9">
      <c r="A7162" s="8" t="s">
        <v>38591</v>
      </c>
      <c r="B7162" s="22" t="s">
        <v>12959</v>
      </c>
      <c r="C7162" s="12" t="s">
        <v>12740</v>
      </c>
      <c r="D7162" s="8" t="s">
        <v>38592</v>
      </c>
      <c r="E7162" s="10" t="s">
        <v>22732</v>
      </c>
      <c r="F7162" s="15"/>
      <c r="G7162" s="15"/>
      <c r="H7162" s="15"/>
      <c r="I7162" s="15"/>
    </row>
    <row r="7163" ht="24" customHeight="1" spans="1:9">
      <c r="A7163" s="8" t="s">
        <v>38593</v>
      </c>
      <c r="B7163" s="22" t="s">
        <v>12960</v>
      </c>
      <c r="C7163" s="12" t="s">
        <v>12740</v>
      </c>
      <c r="D7163" s="8" t="s">
        <v>38594</v>
      </c>
      <c r="E7163" s="10" t="s">
        <v>22732</v>
      </c>
      <c r="F7163" s="15"/>
      <c r="G7163" s="15"/>
      <c r="H7163" s="15"/>
      <c r="I7163" s="15"/>
    </row>
    <row r="7164" ht="24" customHeight="1" spans="1:9">
      <c r="A7164" s="8" t="s">
        <v>38595</v>
      </c>
      <c r="B7164" s="22" t="s">
        <v>12961</v>
      </c>
      <c r="C7164" s="12" t="s">
        <v>12740</v>
      </c>
      <c r="D7164" s="8" t="s">
        <v>38596</v>
      </c>
      <c r="E7164" s="10" t="s">
        <v>22732</v>
      </c>
      <c r="F7164" s="15"/>
      <c r="G7164" s="15"/>
      <c r="H7164" s="15"/>
      <c r="I7164" s="15"/>
    </row>
    <row r="7165" ht="24" customHeight="1" spans="1:9">
      <c r="A7165" s="8" t="s">
        <v>38597</v>
      </c>
      <c r="B7165" s="22" t="s">
        <v>12962</v>
      </c>
      <c r="C7165" s="12" t="s">
        <v>12740</v>
      </c>
      <c r="D7165" s="8" t="s">
        <v>38598</v>
      </c>
      <c r="E7165" s="10" t="s">
        <v>22732</v>
      </c>
      <c r="F7165" s="15"/>
      <c r="G7165" s="15"/>
      <c r="H7165" s="15"/>
      <c r="I7165" s="15"/>
    </row>
    <row r="7166" ht="24" customHeight="1" spans="1:9">
      <c r="A7166" s="8" t="s">
        <v>38599</v>
      </c>
      <c r="B7166" s="22" t="s">
        <v>38600</v>
      </c>
      <c r="C7166" s="12" t="s">
        <v>12740</v>
      </c>
      <c r="D7166" s="8" t="s">
        <v>38601</v>
      </c>
      <c r="E7166" s="10" t="s">
        <v>22732</v>
      </c>
      <c r="F7166" s="15"/>
      <c r="G7166" s="15"/>
      <c r="H7166" s="15"/>
      <c r="I7166" s="15"/>
    </row>
    <row r="7167" ht="24" customHeight="1" spans="1:9">
      <c r="A7167" s="8" t="s">
        <v>38602</v>
      </c>
      <c r="B7167" s="22" t="s">
        <v>12963</v>
      </c>
      <c r="C7167" s="12" t="s">
        <v>12740</v>
      </c>
      <c r="D7167" s="8" t="s">
        <v>38603</v>
      </c>
      <c r="E7167" s="10" t="s">
        <v>22732</v>
      </c>
      <c r="F7167" s="15"/>
      <c r="G7167" s="15"/>
      <c r="H7167" s="15"/>
      <c r="I7167" s="15"/>
    </row>
    <row r="7168" ht="24" customHeight="1" spans="1:9">
      <c r="A7168" s="8" t="s">
        <v>38604</v>
      </c>
      <c r="B7168" s="22" t="s">
        <v>12964</v>
      </c>
      <c r="C7168" s="12" t="s">
        <v>12740</v>
      </c>
      <c r="D7168" s="8" t="s">
        <v>38605</v>
      </c>
      <c r="E7168" s="10" t="s">
        <v>22732</v>
      </c>
      <c r="F7168" s="15"/>
      <c r="G7168" s="15"/>
      <c r="H7168" s="15"/>
      <c r="I7168" s="15"/>
    </row>
    <row r="7169" ht="24" customHeight="1" spans="1:9">
      <c r="A7169" s="8" t="s">
        <v>38606</v>
      </c>
      <c r="B7169" s="22" t="s">
        <v>12965</v>
      </c>
      <c r="C7169" s="12" t="s">
        <v>12740</v>
      </c>
      <c r="D7169" s="8" t="s">
        <v>38607</v>
      </c>
      <c r="E7169" s="10" t="s">
        <v>22732</v>
      </c>
      <c r="F7169" s="15"/>
      <c r="G7169" s="15"/>
      <c r="H7169" s="15"/>
      <c r="I7169" s="15"/>
    </row>
    <row r="7170" ht="24" customHeight="1" spans="1:9">
      <c r="A7170" s="8" t="s">
        <v>38608</v>
      </c>
      <c r="B7170" s="22" t="s">
        <v>12693</v>
      </c>
      <c r="C7170" s="12" t="s">
        <v>12740</v>
      </c>
      <c r="D7170" s="8" t="s">
        <v>38609</v>
      </c>
      <c r="E7170" s="10" t="s">
        <v>22732</v>
      </c>
      <c r="F7170" s="15"/>
      <c r="G7170" s="15"/>
      <c r="H7170" s="15"/>
      <c r="I7170" s="15"/>
    </row>
    <row r="7171" ht="24" customHeight="1" spans="1:9">
      <c r="A7171" s="8" t="s">
        <v>38610</v>
      </c>
      <c r="B7171" s="22" t="s">
        <v>12966</v>
      </c>
      <c r="C7171" s="12" t="s">
        <v>12740</v>
      </c>
      <c r="D7171" s="8" t="s">
        <v>38611</v>
      </c>
      <c r="E7171" s="10" t="s">
        <v>22732</v>
      </c>
      <c r="F7171" s="15"/>
      <c r="G7171" s="15"/>
      <c r="H7171" s="15"/>
      <c r="I7171" s="15"/>
    </row>
    <row r="7172" ht="24" customHeight="1" spans="1:9">
      <c r="A7172" s="8" t="s">
        <v>38612</v>
      </c>
      <c r="B7172" s="22" t="s">
        <v>12967</v>
      </c>
      <c r="C7172" s="12" t="s">
        <v>12740</v>
      </c>
      <c r="D7172" s="8" t="s">
        <v>38613</v>
      </c>
      <c r="E7172" s="10" t="s">
        <v>22732</v>
      </c>
      <c r="F7172" s="15"/>
      <c r="G7172" s="15"/>
      <c r="H7172" s="15"/>
      <c r="I7172" s="15"/>
    </row>
    <row r="7173" ht="24" customHeight="1" spans="1:9">
      <c r="A7173" s="8" t="s">
        <v>38614</v>
      </c>
      <c r="B7173" s="22" t="s">
        <v>12968</v>
      </c>
      <c r="C7173" s="12" t="s">
        <v>12740</v>
      </c>
      <c r="D7173" s="8" t="s">
        <v>38615</v>
      </c>
      <c r="E7173" s="10" t="s">
        <v>22732</v>
      </c>
      <c r="F7173" s="15"/>
      <c r="G7173" s="15"/>
      <c r="H7173" s="15"/>
      <c r="I7173" s="15"/>
    </row>
    <row r="7174" ht="24" customHeight="1" spans="1:9">
      <c r="A7174" s="8" t="s">
        <v>38616</v>
      </c>
      <c r="B7174" s="22" t="s">
        <v>12696</v>
      </c>
      <c r="C7174" s="12" t="s">
        <v>12740</v>
      </c>
      <c r="D7174" s="8" t="s">
        <v>38617</v>
      </c>
      <c r="E7174" s="10" t="s">
        <v>22732</v>
      </c>
      <c r="F7174" s="15"/>
      <c r="G7174" s="15"/>
      <c r="H7174" s="15"/>
      <c r="I7174" s="15"/>
    </row>
    <row r="7175" ht="24" customHeight="1" spans="1:9">
      <c r="A7175" s="8" t="s">
        <v>38618</v>
      </c>
      <c r="B7175" s="22" t="s">
        <v>12969</v>
      </c>
      <c r="C7175" s="12" t="s">
        <v>12740</v>
      </c>
      <c r="D7175" s="8" t="s">
        <v>38619</v>
      </c>
      <c r="E7175" s="10" t="s">
        <v>22732</v>
      </c>
      <c r="F7175" s="15"/>
      <c r="G7175" s="15"/>
      <c r="H7175" s="15"/>
      <c r="I7175" s="15"/>
    </row>
    <row r="7176" ht="24" customHeight="1" spans="1:9">
      <c r="A7176" s="8" t="s">
        <v>38620</v>
      </c>
      <c r="B7176" s="22" t="s">
        <v>12698</v>
      </c>
      <c r="C7176" s="12" t="s">
        <v>12740</v>
      </c>
      <c r="D7176" s="8" t="s">
        <v>38619</v>
      </c>
      <c r="E7176" s="10" t="s">
        <v>22732</v>
      </c>
      <c r="F7176" s="15"/>
      <c r="G7176" s="15"/>
      <c r="H7176" s="15"/>
      <c r="I7176" s="15"/>
    </row>
    <row r="7177" ht="24" customHeight="1" spans="1:9">
      <c r="A7177" s="8" t="s">
        <v>38621</v>
      </c>
      <c r="B7177" s="22" t="s">
        <v>12970</v>
      </c>
      <c r="C7177" s="12" t="s">
        <v>12740</v>
      </c>
      <c r="D7177" s="8" t="s">
        <v>38622</v>
      </c>
      <c r="E7177" s="10" t="s">
        <v>22732</v>
      </c>
      <c r="F7177" s="15"/>
      <c r="G7177" s="15"/>
      <c r="H7177" s="15"/>
      <c r="I7177" s="15"/>
    </row>
    <row r="7178" ht="24" customHeight="1" spans="1:9">
      <c r="A7178" s="8" t="s">
        <v>38623</v>
      </c>
      <c r="B7178" s="22" t="s">
        <v>12971</v>
      </c>
      <c r="C7178" s="12" t="s">
        <v>12740</v>
      </c>
      <c r="D7178" s="8" t="s">
        <v>38624</v>
      </c>
      <c r="E7178" s="10" t="s">
        <v>22732</v>
      </c>
      <c r="F7178" s="15"/>
      <c r="G7178" s="15"/>
      <c r="H7178" s="15"/>
      <c r="I7178" s="15"/>
    </row>
    <row r="7179" ht="24" customHeight="1" spans="1:9">
      <c r="A7179" s="8" t="s">
        <v>38625</v>
      </c>
      <c r="B7179" s="22" t="s">
        <v>12700</v>
      </c>
      <c r="C7179" s="12" t="s">
        <v>12740</v>
      </c>
      <c r="D7179" s="8" t="s">
        <v>38626</v>
      </c>
      <c r="E7179" s="10" t="s">
        <v>22732</v>
      </c>
      <c r="F7179" s="15"/>
      <c r="G7179" s="15"/>
      <c r="H7179" s="15"/>
      <c r="I7179" s="15"/>
    </row>
    <row r="7180" ht="24" customHeight="1" spans="1:9">
      <c r="A7180" s="8" t="s">
        <v>38627</v>
      </c>
      <c r="B7180" s="22" t="s">
        <v>12972</v>
      </c>
      <c r="C7180" s="12" t="s">
        <v>12740</v>
      </c>
      <c r="D7180" s="8" t="s">
        <v>38628</v>
      </c>
      <c r="E7180" s="10" t="s">
        <v>22732</v>
      </c>
      <c r="F7180" s="15"/>
      <c r="G7180" s="15"/>
      <c r="H7180" s="15"/>
      <c r="I7180" s="15"/>
    </row>
    <row r="7181" ht="24" customHeight="1" spans="1:9">
      <c r="A7181" s="8" t="s">
        <v>38629</v>
      </c>
      <c r="B7181" s="22" t="s">
        <v>12702</v>
      </c>
      <c r="C7181" s="12" t="s">
        <v>12740</v>
      </c>
      <c r="D7181" s="8" t="s">
        <v>38630</v>
      </c>
      <c r="E7181" s="10" t="s">
        <v>22732</v>
      </c>
      <c r="F7181" s="15"/>
      <c r="G7181" s="15"/>
      <c r="H7181" s="15"/>
      <c r="I7181" s="15"/>
    </row>
    <row r="7182" ht="24" customHeight="1" spans="1:9">
      <c r="A7182" s="8" t="s">
        <v>38631</v>
      </c>
      <c r="B7182" s="22" t="s">
        <v>12703</v>
      </c>
      <c r="C7182" s="12" t="s">
        <v>12740</v>
      </c>
      <c r="D7182" s="8" t="s">
        <v>38632</v>
      </c>
      <c r="E7182" s="10" t="s">
        <v>22732</v>
      </c>
      <c r="F7182" s="15"/>
      <c r="G7182" s="15"/>
      <c r="H7182" s="15"/>
      <c r="I7182" s="15"/>
    </row>
    <row r="7183" ht="24" customHeight="1" spans="1:9">
      <c r="A7183" s="8" t="s">
        <v>38633</v>
      </c>
      <c r="B7183" s="22" t="s">
        <v>12973</v>
      </c>
      <c r="C7183" s="12" t="s">
        <v>12740</v>
      </c>
      <c r="D7183" s="8" t="s">
        <v>38634</v>
      </c>
      <c r="E7183" s="10" t="s">
        <v>22732</v>
      </c>
      <c r="F7183" s="15"/>
      <c r="G7183" s="15"/>
      <c r="H7183" s="15"/>
      <c r="I7183" s="15"/>
    </row>
    <row r="7184" ht="24" customHeight="1" spans="1:9">
      <c r="A7184" s="8" t="s">
        <v>38635</v>
      </c>
      <c r="B7184" s="22" t="s">
        <v>12705</v>
      </c>
      <c r="C7184" s="12" t="s">
        <v>12740</v>
      </c>
      <c r="D7184" s="8" t="s">
        <v>38636</v>
      </c>
      <c r="E7184" s="10" t="s">
        <v>22732</v>
      </c>
      <c r="F7184" s="15"/>
      <c r="G7184" s="15"/>
      <c r="H7184" s="15"/>
      <c r="I7184" s="15"/>
    </row>
    <row r="7185" ht="24" customHeight="1" spans="1:9">
      <c r="A7185" s="8" t="s">
        <v>38637</v>
      </c>
      <c r="B7185" s="22" t="s">
        <v>38638</v>
      </c>
      <c r="C7185" s="12" t="s">
        <v>12740</v>
      </c>
      <c r="D7185" s="8" t="s">
        <v>38639</v>
      </c>
      <c r="E7185" s="10" t="s">
        <v>22732</v>
      </c>
      <c r="F7185" s="15"/>
      <c r="G7185" s="15"/>
      <c r="H7185" s="15"/>
      <c r="I7185" s="15"/>
    </row>
    <row r="7186" ht="24" customHeight="1" spans="1:9">
      <c r="A7186" s="8" t="s">
        <v>38640</v>
      </c>
      <c r="B7186" s="22" t="s">
        <v>12706</v>
      </c>
      <c r="C7186" s="12" t="s">
        <v>12740</v>
      </c>
      <c r="D7186" s="8" t="s">
        <v>38641</v>
      </c>
      <c r="E7186" s="10" t="s">
        <v>22732</v>
      </c>
      <c r="F7186" s="15"/>
      <c r="G7186" s="15"/>
      <c r="H7186" s="15"/>
      <c r="I7186" s="15"/>
    </row>
    <row r="7187" ht="24" customHeight="1" spans="1:9">
      <c r="A7187" s="8" t="s">
        <v>38642</v>
      </c>
      <c r="B7187" s="22" t="s">
        <v>12709</v>
      </c>
      <c r="C7187" s="12" t="s">
        <v>12740</v>
      </c>
      <c r="D7187" s="8" t="s">
        <v>38542</v>
      </c>
      <c r="E7187" s="10" t="s">
        <v>22732</v>
      </c>
      <c r="F7187" s="15"/>
      <c r="G7187" s="15"/>
      <c r="H7187" s="15"/>
      <c r="I7187" s="15"/>
    </row>
    <row r="7188" ht="24" customHeight="1" spans="1:9">
      <c r="A7188" s="8" t="s">
        <v>38643</v>
      </c>
      <c r="B7188" s="22" t="s">
        <v>12710</v>
      </c>
      <c r="C7188" s="12" t="s">
        <v>12740</v>
      </c>
      <c r="D7188" s="8" t="s">
        <v>38570</v>
      </c>
      <c r="E7188" s="10" t="s">
        <v>22732</v>
      </c>
      <c r="F7188" s="15"/>
      <c r="G7188" s="15"/>
      <c r="H7188" s="15"/>
      <c r="I7188" s="15"/>
    </row>
    <row r="7189" ht="24" customHeight="1" spans="1:9">
      <c r="A7189" s="8" t="s">
        <v>38644</v>
      </c>
      <c r="B7189" s="22" t="s">
        <v>12711</v>
      </c>
      <c r="C7189" s="12" t="s">
        <v>12740</v>
      </c>
      <c r="D7189" s="8" t="s">
        <v>38645</v>
      </c>
      <c r="E7189" s="10" t="s">
        <v>22732</v>
      </c>
      <c r="F7189" s="15"/>
      <c r="G7189" s="15"/>
      <c r="H7189" s="15"/>
      <c r="I7189" s="15"/>
    </row>
    <row r="7190" ht="24" customHeight="1" spans="1:9">
      <c r="A7190" s="8" t="s">
        <v>38646</v>
      </c>
      <c r="B7190" s="22" t="s">
        <v>12712</v>
      </c>
      <c r="C7190" s="12" t="s">
        <v>12740</v>
      </c>
      <c r="D7190" s="8" t="s">
        <v>38647</v>
      </c>
      <c r="E7190" s="10" t="s">
        <v>22732</v>
      </c>
      <c r="F7190" s="15"/>
      <c r="G7190" s="15"/>
      <c r="H7190" s="15"/>
      <c r="I7190" s="15"/>
    </row>
    <row r="7191" ht="24" customHeight="1" spans="1:9">
      <c r="A7191" s="8" t="s">
        <v>38648</v>
      </c>
      <c r="B7191" s="22" t="s">
        <v>12713</v>
      </c>
      <c r="C7191" s="12" t="s">
        <v>12740</v>
      </c>
      <c r="D7191" s="8" t="s">
        <v>38649</v>
      </c>
      <c r="E7191" s="10" t="s">
        <v>22732</v>
      </c>
      <c r="F7191" s="15"/>
      <c r="G7191" s="15"/>
      <c r="H7191" s="15"/>
      <c r="I7191" s="15"/>
    </row>
    <row r="7192" ht="24" customHeight="1" spans="1:9">
      <c r="A7192" s="8" t="s">
        <v>38650</v>
      </c>
      <c r="B7192" s="22" t="s">
        <v>12974</v>
      </c>
      <c r="C7192" s="12" t="s">
        <v>12740</v>
      </c>
      <c r="D7192" s="8" t="s">
        <v>38651</v>
      </c>
      <c r="E7192" s="10" t="s">
        <v>22732</v>
      </c>
      <c r="F7192" s="15"/>
      <c r="G7192" s="15"/>
      <c r="H7192" s="15"/>
      <c r="I7192" s="15"/>
    </row>
    <row r="7193" ht="24" customHeight="1" spans="1:9">
      <c r="A7193" s="8" t="s">
        <v>38652</v>
      </c>
      <c r="B7193" s="22" t="s">
        <v>12715</v>
      </c>
      <c r="C7193" s="12" t="s">
        <v>12740</v>
      </c>
      <c r="D7193" s="8" t="s">
        <v>38653</v>
      </c>
      <c r="E7193" s="10" t="s">
        <v>22732</v>
      </c>
      <c r="F7193" s="15"/>
      <c r="G7193" s="15"/>
      <c r="H7193" s="15"/>
      <c r="I7193" s="15"/>
    </row>
    <row r="7194" ht="24" customHeight="1" spans="1:9">
      <c r="A7194" s="8" t="s">
        <v>38654</v>
      </c>
      <c r="B7194" s="22" t="s">
        <v>12716</v>
      </c>
      <c r="C7194" s="12" t="s">
        <v>12740</v>
      </c>
      <c r="D7194" s="8" t="s">
        <v>38523</v>
      </c>
      <c r="E7194" s="10" t="s">
        <v>22732</v>
      </c>
      <c r="F7194" s="15"/>
      <c r="G7194" s="15"/>
      <c r="H7194" s="15"/>
      <c r="I7194" s="15"/>
    </row>
    <row r="7195" ht="24" customHeight="1" spans="1:9">
      <c r="A7195" s="8" t="s">
        <v>38655</v>
      </c>
      <c r="B7195" s="22" t="s">
        <v>12975</v>
      </c>
      <c r="C7195" s="12" t="s">
        <v>12740</v>
      </c>
      <c r="D7195" s="8" t="s">
        <v>38656</v>
      </c>
      <c r="E7195" s="10" t="s">
        <v>22732</v>
      </c>
      <c r="F7195" s="15"/>
      <c r="G7195" s="15"/>
      <c r="H7195" s="15"/>
      <c r="I7195" s="15"/>
    </row>
    <row r="7196" ht="24" customHeight="1" spans="1:9">
      <c r="A7196" s="8" t="s">
        <v>38657</v>
      </c>
      <c r="B7196" s="22" t="s">
        <v>12717</v>
      </c>
      <c r="C7196" s="12" t="s">
        <v>12740</v>
      </c>
      <c r="D7196" s="8" t="s">
        <v>38658</v>
      </c>
      <c r="E7196" s="10" t="s">
        <v>22732</v>
      </c>
      <c r="F7196" s="15"/>
      <c r="G7196" s="15"/>
      <c r="H7196" s="15"/>
      <c r="I7196" s="15"/>
    </row>
    <row r="7197" ht="24" customHeight="1" spans="1:9">
      <c r="A7197" s="8" t="s">
        <v>38659</v>
      </c>
      <c r="B7197" s="22" t="s">
        <v>12976</v>
      </c>
      <c r="C7197" s="12" t="s">
        <v>12740</v>
      </c>
      <c r="D7197" s="8" t="s">
        <v>38660</v>
      </c>
      <c r="E7197" s="10" t="s">
        <v>22732</v>
      </c>
      <c r="F7197" s="15"/>
      <c r="G7197" s="15"/>
      <c r="H7197" s="15"/>
      <c r="I7197" s="15"/>
    </row>
    <row r="7198" ht="24" customHeight="1" spans="1:9">
      <c r="A7198" s="8" t="s">
        <v>38661</v>
      </c>
      <c r="B7198" s="22" t="s">
        <v>38081</v>
      </c>
      <c r="C7198" s="12" t="s">
        <v>12740</v>
      </c>
      <c r="D7198" s="8" t="s">
        <v>38662</v>
      </c>
      <c r="E7198" s="10" t="s">
        <v>22732</v>
      </c>
      <c r="F7198" s="15"/>
      <c r="G7198" s="15"/>
      <c r="H7198" s="15"/>
      <c r="I7198" s="15"/>
    </row>
    <row r="7199" ht="24" customHeight="1" spans="1:9">
      <c r="A7199" s="8" t="s">
        <v>38663</v>
      </c>
      <c r="B7199" s="22" t="s">
        <v>12977</v>
      </c>
      <c r="C7199" s="12" t="s">
        <v>12740</v>
      </c>
      <c r="D7199" s="8" t="s">
        <v>38664</v>
      </c>
      <c r="E7199" s="10" t="s">
        <v>22732</v>
      </c>
      <c r="F7199" s="15"/>
      <c r="G7199" s="15"/>
      <c r="H7199" s="15"/>
      <c r="I7199" s="15"/>
    </row>
    <row r="7200" ht="24" customHeight="1" spans="1:9">
      <c r="A7200" s="8" t="s">
        <v>38665</v>
      </c>
      <c r="B7200" s="22" t="s">
        <v>12978</v>
      </c>
      <c r="C7200" s="12" t="s">
        <v>12740</v>
      </c>
      <c r="D7200" s="8" t="s">
        <v>38666</v>
      </c>
      <c r="E7200" s="10" t="s">
        <v>22732</v>
      </c>
      <c r="F7200" s="15"/>
      <c r="G7200" s="15"/>
      <c r="H7200" s="15"/>
      <c r="I7200" s="15"/>
    </row>
    <row r="7201" ht="24" customHeight="1" spans="1:9">
      <c r="A7201" s="8" t="s">
        <v>38667</v>
      </c>
      <c r="B7201" s="22" t="s">
        <v>12979</v>
      </c>
      <c r="C7201" s="12" t="s">
        <v>12740</v>
      </c>
      <c r="D7201" s="8" t="s">
        <v>38668</v>
      </c>
      <c r="E7201" s="10" t="s">
        <v>22732</v>
      </c>
      <c r="F7201" s="15"/>
      <c r="G7201" s="15"/>
      <c r="H7201" s="15"/>
      <c r="I7201" s="15"/>
    </row>
    <row r="7202" ht="24" customHeight="1" spans="1:9">
      <c r="A7202" s="8" t="s">
        <v>38669</v>
      </c>
      <c r="B7202" s="22" t="s">
        <v>12723</v>
      </c>
      <c r="C7202" s="12" t="s">
        <v>12740</v>
      </c>
      <c r="D7202" s="8" t="s">
        <v>38670</v>
      </c>
      <c r="E7202" s="10" t="s">
        <v>22732</v>
      </c>
      <c r="F7202" s="15"/>
      <c r="G7202" s="15"/>
      <c r="H7202" s="15"/>
      <c r="I7202" s="15"/>
    </row>
    <row r="7203" ht="24" customHeight="1" spans="1:9">
      <c r="A7203" s="8" t="s">
        <v>38671</v>
      </c>
      <c r="B7203" s="22" t="s">
        <v>12848</v>
      </c>
      <c r="C7203" s="12" t="s">
        <v>12740</v>
      </c>
      <c r="D7203" s="8" t="s">
        <v>38672</v>
      </c>
      <c r="E7203" s="10" t="s">
        <v>22732</v>
      </c>
      <c r="F7203" s="28"/>
      <c r="G7203" s="15"/>
      <c r="H7203" s="15"/>
      <c r="I7203" s="15"/>
    </row>
    <row r="7204" ht="15.75" customHeight="1" spans="1:9">
      <c r="A7204" s="29"/>
      <c r="B7204" s="30"/>
      <c r="C7204" s="31"/>
      <c r="D7204" s="32"/>
      <c r="E7204" s="33"/>
      <c r="F7204" s="28"/>
      <c r="G7204" s="15"/>
      <c r="H7204" s="15"/>
      <c r="I7204" s="15"/>
    </row>
    <row r="7205" ht="15.75" customHeight="1" spans="1:9">
      <c r="A7205" s="29"/>
      <c r="B7205" s="30"/>
      <c r="C7205" s="31"/>
      <c r="D7205" s="32"/>
      <c r="E7205" s="33"/>
      <c r="F7205" s="28"/>
      <c r="G7205" s="15"/>
      <c r="H7205" s="15"/>
      <c r="I7205" s="15"/>
    </row>
    <row r="7206" ht="15.75" customHeight="1" spans="1:9">
      <c r="A7206" s="29"/>
      <c r="B7206" s="30"/>
      <c r="C7206" s="31"/>
      <c r="D7206" s="32"/>
      <c r="E7206" s="33"/>
      <c r="F7206" s="28"/>
      <c r="G7206" s="15"/>
      <c r="H7206" s="15"/>
      <c r="I7206" s="15"/>
    </row>
    <row r="7207" ht="15.75" customHeight="1" spans="1:9">
      <c r="A7207" s="29"/>
      <c r="B7207" s="30"/>
      <c r="C7207" s="31"/>
      <c r="D7207" s="32"/>
      <c r="E7207" s="33"/>
      <c r="F7207" s="28"/>
      <c r="G7207" s="15"/>
      <c r="H7207" s="15"/>
      <c r="I7207" s="15"/>
    </row>
    <row r="7208" ht="15.75" customHeight="1" spans="1:9">
      <c r="A7208" s="29"/>
      <c r="B7208" s="30"/>
      <c r="C7208" s="31"/>
      <c r="D7208" s="32"/>
      <c r="E7208" s="33"/>
      <c r="F7208" s="28"/>
      <c r="G7208" s="15"/>
      <c r="H7208" s="15"/>
      <c r="I7208" s="15"/>
    </row>
    <row r="7209" ht="20.25" customHeight="1" spans="1:9">
      <c r="A7209" s="13" t="s">
        <v>38673</v>
      </c>
      <c r="B7209" s="2"/>
      <c r="C7209" s="2"/>
      <c r="D7209" s="2"/>
      <c r="E7209" s="3"/>
      <c r="F7209" s="34" t="s">
        <v>38674</v>
      </c>
      <c r="G7209" s="15"/>
      <c r="H7209" s="15"/>
      <c r="I7209" s="15"/>
    </row>
    <row r="7210" ht="36" customHeight="1" spans="1:9">
      <c r="A7210" s="8" t="s">
        <v>38675</v>
      </c>
      <c r="B7210" s="35" t="s">
        <v>38676</v>
      </c>
      <c r="C7210" s="12" t="s">
        <v>163</v>
      </c>
      <c r="D7210" s="36">
        <v>3178.54</v>
      </c>
      <c r="E7210" s="10" t="s">
        <v>38677</v>
      </c>
      <c r="F7210" s="28">
        <v>2966.41</v>
      </c>
      <c r="G7210" s="15"/>
      <c r="H7210" s="15"/>
      <c r="I7210" s="15"/>
    </row>
    <row r="7211" ht="36" customHeight="1" spans="1:9">
      <c r="A7211" s="8" t="s">
        <v>38678</v>
      </c>
      <c r="B7211" s="35" t="s">
        <v>38679</v>
      </c>
      <c r="C7211" s="12" t="s">
        <v>163</v>
      </c>
      <c r="D7211" s="36">
        <v>3648.91</v>
      </c>
      <c r="E7211" s="10" t="s">
        <v>38677</v>
      </c>
      <c r="F7211" s="28">
        <v>3404.25</v>
      </c>
      <c r="G7211" s="15"/>
      <c r="H7211" s="15"/>
      <c r="I7211" s="15"/>
    </row>
    <row r="7212" ht="36" customHeight="1" spans="1:9">
      <c r="A7212" s="8" t="s">
        <v>38680</v>
      </c>
      <c r="B7212" s="35" t="s">
        <v>38681</v>
      </c>
      <c r="C7212" s="12" t="s">
        <v>163</v>
      </c>
      <c r="D7212" s="36">
        <v>5683.57</v>
      </c>
      <c r="E7212" s="10" t="s">
        <v>38677</v>
      </c>
      <c r="F7212" s="28">
        <v>5299.1</v>
      </c>
      <c r="G7212" s="15"/>
      <c r="H7212" s="15"/>
      <c r="I7212" s="15"/>
    </row>
    <row r="7213" ht="36" customHeight="1" spans="1:9">
      <c r="A7213" s="8" t="s">
        <v>38682</v>
      </c>
      <c r="B7213" s="35" t="s">
        <v>38683</v>
      </c>
      <c r="C7213" s="12" t="s">
        <v>163</v>
      </c>
      <c r="D7213" s="36">
        <v>7892.36</v>
      </c>
      <c r="E7213" s="10" t="s">
        <v>38677</v>
      </c>
      <c r="F7213" s="28">
        <v>7348.64</v>
      </c>
      <c r="G7213" s="15"/>
      <c r="H7213" s="15"/>
      <c r="I7213" s="15"/>
    </row>
    <row r="7214" ht="36" customHeight="1" spans="1:9">
      <c r="A7214" s="8" t="s">
        <v>38684</v>
      </c>
      <c r="B7214" s="35" t="s">
        <v>38685</v>
      </c>
      <c r="C7214" s="12" t="s">
        <v>163</v>
      </c>
      <c r="D7214" s="36">
        <v>866.08</v>
      </c>
      <c r="E7214" s="10" t="s">
        <v>38677</v>
      </c>
      <c r="F7214" s="28">
        <v>804.75</v>
      </c>
      <c r="G7214" s="15"/>
      <c r="H7214" s="15"/>
      <c r="I7214" s="15"/>
    </row>
    <row r="7215" ht="24" customHeight="1" spans="1:9">
      <c r="A7215" s="8" t="s">
        <v>38686</v>
      </c>
      <c r="B7215" s="35" t="s">
        <v>38687</v>
      </c>
      <c r="C7215" s="12" t="s">
        <v>163</v>
      </c>
      <c r="D7215" s="36">
        <v>67.9</v>
      </c>
      <c r="E7215" s="10" t="s">
        <v>38677</v>
      </c>
      <c r="F7215" s="28">
        <v>66.27</v>
      </c>
      <c r="G7215" s="15"/>
      <c r="H7215" s="15"/>
      <c r="I7215" s="15"/>
    </row>
    <row r="7216" ht="15.75" customHeight="1" spans="1:9">
      <c r="A7216" s="8"/>
      <c r="B7216" s="35"/>
      <c r="C7216" s="12"/>
      <c r="D7216" s="36"/>
      <c r="E7216" s="10"/>
      <c r="F7216" s="28"/>
      <c r="G7216" s="15"/>
      <c r="H7216" s="15"/>
      <c r="I7216" s="15"/>
    </row>
    <row r="7217" ht="15.75" customHeight="1" spans="1:9">
      <c r="A7217" s="8"/>
      <c r="B7217" s="35"/>
      <c r="C7217" s="12"/>
      <c r="D7217" s="36"/>
      <c r="E7217" s="10"/>
      <c r="F7217" s="28"/>
      <c r="G7217" s="15"/>
      <c r="H7217" s="15"/>
      <c r="I7217" s="15"/>
    </row>
    <row r="7218" ht="15.75" customHeight="1" spans="1:9">
      <c r="A7218" s="8"/>
      <c r="B7218" s="35"/>
      <c r="C7218" s="12"/>
      <c r="D7218" s="36"/>
      <c r="E7218" s="10"/>
      <c r="F7218" s="28"/>
      <c r="G7218" s="15"/>
      <c r="H7218" s="15"/>
      <c r="I7218" s="15"/>
    </row>
    <row r="7219" ht="15.75" customHeight="1" spans="1:9">
      <c r="A7219" s="8"/>
      <c r="B7219" s="35"/>
      <c r="C7219" s="12"/>
      <c r="D7219" s="36"/>
      <c r="E7219" s="10"/>
      <c r="F7219" s="28"/>
      <c r="G7219" s="15"/>
      <c r="H7219" s="15"/>
      <c r="I7219" s="15"/>
    </row>
  </sheetData>
  <mergeCells count="3">
    <mergeCell ref="A1:E1"/>
    <mergeCell ref="F1:G1"/>
    <mergeCell ref="A7209:E7209"/>
  </mergeCells>
  <pageMargins left="0.7" right="0.7" top="0.75" bottom="0.75" header="0" footer="0"/>
  <pageSetup paperSize="1"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217"/>
  <sheetViews>
    <sheetView workbookViewId="0">
      <selection activeCell="A1" sqref="A1:F1"/>
    </sheetView>
  </sheetViews>
  <sheetFormatPr defaultColWidth="12.6285714285714" defaultRowHeight="15" customHeight="1" outlineLevelCol="5"/>
  <cols>
    <col min="1" max="1" width="11.752380952381" customWidth="1"/>
    <col min="2" max="2" width="88.1333333333333" customWidth="1"/>
    <col min="3" max="3" width="12" customWidth="1"/>
    <col min="4" max="4" width="11.752380952381" customWidth="1"/>
    <col min="5" max="5" width="16.752380952381" customWidth="1"/>
    <col min="6" max="6" width="15.247619047619" customWidth="1"/>
  </cols>
  <sheetData>
    <row r="1" ht="19.5" customHeight="1" spans="1:6">
      <c r="A1" s="1" t="s">
        <v>38688</v>
      </c>
      <c r="B1" s="2"/>
      <c r="C1" s="2"/>
      <c r="D1" s="2"/>
      <c r="E1" s="2"/>
      <c r="F1" s="3"/>
    </row>
    <row r="2" ht="12.75" customHeight="1" spans="1:6">
      <c r="A2" s="4" t="s">
        <v>36</v>
      </c>
      <c r="B2" s="5" t="s">
        <v>151</v>
      </c>
      <c r="C2" s="4" t="s">
        <v>22763</v>
      </c>
      <c r="D2" s="4" t="s">
        <v>38689</v>
      </c>
      <c r="E2" s="6" t="s">
        <v>38690</v>
      </c>
      <c r="F2" s="7" t="s">
        <v>35</v>
      </c>
    </row>
    <row r="3" ht="24" customHeight="1" spans="1:6">
      <c r="A3" s="8">
        <v>2418</v>
      </c>
      <c r="B3" s="9" t="s">
        <v>38691</v>
      </c>
      <c r="C3" s="8" t="s">
        <v>592</v>
      </c>
      <c r="D3" s="8" t="s">
        <v>599</v>
      </c>
      <c r="E3" s="8" t="s">
        <v>38692</v>
      </c>
      <c r="F3" s="10" t="s">
        <v>38693</v>
      </c>
    </row>
    <row r="4" ht="24" customHeight="1" spans="1:6">
      <c r="A4" s="8">
        <v>3378</v>
      </c>
      <c r="B4" s="9" t="s">
        <v>38694</v>
      </c>
      <c r="C4" s="8" t="s">
        <v>592</v>
      </c>
      <c r="D4" s="8" t="s">
        <v>639</v>
      </c>
      <c r="E4" s="8" t="s">
        <v>38695</v>
      </c>
      <c r="F4" s="10" t="s">
        <v>38693</v>
      </c>
    </row>
    <row r="5" ht="24" customHeight="1" spans="1:6">
      <c r="A5" s="8">
        <v>3380</v>
      </c>
      <c r="B5" s="9" t="s">
        <v>38696</v>
      </c>
      <c r="C5" s="8" t="s">
        <v>592</v>
      </c>
      <c r="D5" s="8" t="s">
        <v>639</v>
      </c>
      <c r="E5" s="8" t="s">
        <v>35656</v>
      </c>
      <c r="F5" s="10" t="s">
        <v>38693</v>
      </c>
    </row>
    <row r="6" ht="24" customHeight="1" spans="1:6">
      <c r="A6" s="8">
        <v>3379</v>
      </c>
      <c r="B6" s="9" t="s">
        <v>38697</v>
      </c>
      <c r="C6" s="8" t="s">
        <v>592</v>
      </c>
      <c r="D6" s="8" t="s">
        <v>639</v>
      </c>
      <c r="E6" s="8" t="s">
        <v>38698</v>
      </c>
      <c r="F6" s="10" t="s">
        <v>38693</v>
      </c>
    </row>
    <row r="7" ht="24" customHeight="1" spans="1:6">
      <c r="A7" s="8">
        <v>615</v>
      </c>
      <c r="B7" s="9" t="s">
        <v>38699</v>
      </c>
      <c r="C7" s="8" t="s">
        <v>997</v>
      </c>
      <c r="D7" s="8" t="s">
        <v>639</v>
      </c>
      <c r="E7" s="8" t="s">
        <v>38700</v>
      </c>
      <c r="F7" s="10" t="s">
        <v>38693</v>
      </c>
    </row>
    <row r="8" ht="36" customHeight="1" spans="1:6">
      <c r="A8" s="8">
        <v>606</v>
      </c>
      <c r="B8" s="9" t="s">
        <v>38701</v>
      </c>
      <c r="C8" s="8" t="s">
        <v>997</v>
      </c>
      <c r="D8" s="8" t="s">
        <v>639</v>
      </c>
      <c r="E8" s="8" t="s">
        <v>38702</v>
      </c>
      <c r="F8" s="10" t="s">
        <v>38693</v>
      </c>
    </row>
    <row r="9" ht="24" customHeight="1" spans="1:6">
      <c r="A9" s="8">
        <v>13382</v>
      </c>
      <c r="B9" s="9" t="s">
        <v>38703</v>
      </c>
      <c r="C9" s="8" t="s">
        <v>592</v>
      </c>
      <c r="D9" s="8" t="s">
        <v>593</v>
      </c>
      <c r="E9" s="8" t="s">
        <v>38704</v>
      </c>
      <c r="F9" s="10" t="s">
        <v>38693</v>
      </c>
    </row>
    <row r="10" ht="24" customHeight="1" spans="1:6">
      <c r="A10" s="8">
        <v>11199</v>
      </c>
      <c r="B10" s="9" t="s">
        <v>38705</v>
      </c>
      <c r="C10" s="8" t="s">
        <v>592</v>
      </c>
      <c r="D10" s="8" t="s">
        <v>639</v>
      </c>
      <c r="E10" s="8" t="s">
        <v>38706</v>
      </c>
      <c r="F10" s="10" t="s">
        <v>38693</v>
      </c>
    </row>
    <row r="11" ht="24" customHeight="1" spans="1:6">
      <c r="A11" s="8">
        <v>21136</v>
      </c>
      <c r="B11" s="9" t="s">
        <v>38707</v>
      </c>
      <c r="C11" s="8" t="s">
        <v>474</v>
      </c>
      <c r="D11" s="8" t="s">
        <v>639</v>
      </c>
      <c r="E11" s="8" t="s">
        <v>38708</v>
      </c>
      <c r="F11" s="10" t="s">
        <v>38693</v>
      </c>
    </row>
    <row r="12" ht="24" customHeight="1" spans="1:6">
      <c r="A12" s="8">
        <v>21128</v>
      </c>
      <c r="B12" s="9" t="s">
        <v>38709</v>
      </c>
      <c r="C12" s="8" t="s">
        <v>474</v>
      </c>
      <c r="D12" s="8" t="s">
        <v>639</v>
      </c>
      <c r="E12" s="8" t="s">
        <v>28061</v>
      </c>
      <c r="F12" s="10" t="s">
        <v>38693</v>
      </c>
    </row>
    <row r="13" ht="24" customHeight="1" spans="1:6">
      <c r="A13" s="8">
        <v>21130</v>
      </c>
      <c r="B13" s="9" t="s">
        <v>38710</v>
      </c>
      <c r="C13" s="8" t="s">
        <v>474</v>
      </c>
      <c r="D13" s="8" t="s">
        <v>639</v>
      </c>
      <c r="E13" s="8" t="s">
        <v>38711</v>
      </c>
      <c r="F13" s="10" t="s">
        <v>38693</v>
      </c>
    </row>
    <row r="14" ht="24" customHeight="1" spans="1:6">
      <c r="A14" s="8">
        <v>21135</v>
      </c>
      <c r="B14" s="9" t="s">
        <v>38712</v>
      </c>
      <c r="C14" s="8" t="s">
        <v>474</v>
      </c>
      <c r="D14" s="8" t="s">
        <v>639</v>
      </c>
      <c r="E14" s="8" t="s">
        <v>38100</v>
      </c>
      <c r="F14" s="10" t="s">
        <v>38693</v>
      </c>
    </row>
    <row r="15" ht="24" customHeight="1" spans="1:6">
      <c r="A15" s="8">
        <v>38605</v>
      </c>
      <c r="B15" s="9" t="s">
        <v>38713</v>
      </c>
      <c r="C15" s="8" t="s">
        <v>592</v>
      </c>
      <c r="D15" s="8" t="s">
        <v>593</v>
      </c>
      <c r="E15" s="8" t="s">
        <v>38714</v>
      </c>
      <c r="F15" s="10" t="s">
        <v>38693</v>
      </c>
    </row>
    <row r="16" ht="24" customHeight="1" spans="1:6">
      <c r="A16" s="8">
        <v>11270</v>
      </c>
      <c r="B16" s="9" t="s">
        <v>38715</v>
      </c>
      <c r="C16" s="8" t="s">
        <v>592</v>
      </c>
      <c r="D16" s="8" t="s">
        <v>593</v>
      </c>
      <c r="E16" s="8" t="s">
        <v>37424</v>
      </c>
      <c r="F16" s="10" t="s">
        <v>38693</v>
      </c>
    </row>
    <row r="17" ht="24" customHeight="1" spans="1:6">
      <c r="A17" s="8">
        <v>412</v>
      </c>
      <c r="B17" s="9" t="s">
        <v>38716</v>
      </c>
      <c r="C17" s="8" t="s">
        <v>592</v>
      </c>
      <c r="D17" s="8" t="s">
        <v>593</v>
      </c>
      <c r="E17" s="8" t="s">
        <v>35649</v>
      </c>
      <c r="F17" s="10" t="s">
        <v>38693</v>
      </c>
    </row>
    <row r="18" ht="24" customHeight="1" spans="1:6">
      <c r="A18" s="8">
        <v>414</v>
      </c>
      <c r="B18" s="9" t="s">
        <v>38717</v>
      </c>
      <c r="C18" s="8" t="s">
        <v>592</v>
      </c>
      <c r="D18" s="8" t="s">
        <v>593</v>
      </c>
      <c r="E18" s="8" t="s">
        <v>24864</v>
      </c>
      <c r="F18" s="10" t="s">
        <v>38693</v>
      </c>
    </row>
    <row r="19" ht="24" customHeight="1" spans="1:6">
      <c r="A19" s="8">
        <v>410</v>
      </c>
      <c r="B19" s="9" t="s">
        <v>38718</v>
      </c>
      <c r="C19" s="8" t="s">
        <v>592</v>
      </c>
      <c r="D19" s="8" t="s">
        <v>593</v>
      </c>
      <c r="E19" s="8" t="s">
        <v>25343</v>
      </c>
      <c r="F19" s="10" t="s">
        <v>38693</v>
      </c>
    </row>
    <row r="20" ht="24" customHeight="1" spans="1:6">
      <c r="A20" s="8">
        <v>411</v>
      </c>
      <c r="B20" s="9" t="s">
        <v>38719</v>
      </c>
      <c r="C20" s="8" t="s">
        <v>592</v>
      </c>
      <c r="D20" s="8" t="s">
        <v>599</v>
      </c>
      <c r="E20" s="8" t="s">
        <v>23947</v>
      </c>
      <c r="F20" s="10" t="s">
        <v>38693</v>
      </c>
    </row>
    <row r="21" ht="24" customHeight="1" spans="1:6">
      <c r="A21" s="8">
        <v>408</v>
      </c>
      <c r="B21" s="9" t="s">
        <v>38720</v>
      </c>
      <c r="C21" s="8" t="s">
        <v>592</v>
      </c>
      <c r="D21" s="8" t="s">
        <v>593</v>
      </c>
      <c r="E21" s="11" t="s">
        <v>36040</v>
      </c>
      <c r="F21" s="10" t="s">
        <v>38693</v>
      </c>
    </row>
    <row r="22" ht="24" customHeight="1" spans="1:6">
      <c r="A22" s="8">
        <v>39131</v>
      </c>
      <c r="B22" s="9" t="s">
        <v>38721</v>
      </c>
      <c r="C22" s="8" t="s">
        <v>592</v>
      </c>
      <c r="D22" s="8" t="s">
        <v>593</v>
      </c>
      <c r="E22" s="8" t="s">
        <v>35885</v>
      </c>
      <c r="F22" s="10" t="s">
        <v>38693</v>
      </c>
    </row>
    <row r="23" ht="24" customHeight="1" spans="1:6">
      <c r="A23" s="8">
        <v>394</v>
      </c>
      <c r="B23" s="9" t="s">
        <v>38722</v>
      </c>
      <c r="C23" s="8" t="s">
        <v>592</v>
      </c>
      <c r="D23" s="8" t="s">
        <v>593</v>
      </c>
      <c r="E23" s="8" t="s">
        <v>34539</v>
      </c>
      <c r="F23" s="10" t="s">
        <v>38693</v>
      </c>
    </row>
    <row r="24" ht="24" customHeight="1" spans="1:6">
      <c r="A24" s="8">
        <v>39130</v>
      </c>
      <c r="B24" s="9" t="s">
        <v>38723</v>
      </c>
      <c r="C24" s="8" t="s">
        <v>592</v>
      </c>
      <c r="D24" s="8" t="s">
        <v>593</v>
      </c>
      <c r="E24" s="8" t="s">
        <v>37401</v>
      </c>
      <c r="F24" s="10" t="s">
        <v>38693</v>
      </c>
    </row>
    <row r="25" ht="24" customHeight="1" spans="1:6">
      <c r="A25" s="8">
        <v>395</v>
      </c>
      <c r="B25" s="9" t="s">
        <v>38724</v>
      </c>
      <c r="C25" s="8" t="s">
        <v>592</v>
      </c>
      <c r="D25" s="8" t="s">
        <v>593</v>
      </c>
      <c r="E25" s="8" t="s">
        <v>37566</v>
      </c>
      <c r="F25" s="10" t="s">
        <v>38693</v>
      </c>
    </row>
    <row r="26" ht="24" customHeight="1" spans="1:6">
      <c r="A26" s="8">
        <v>39127</v>
      </c>
      <c r="B26" s="9" t="s">
        <v>38725</v>
      </c>
      <c r="C26" s="8" t="s">
        <v>592</v>
      </c>
      <c r="D26" s="8" t="s">
        <v>593</v>
      </c>
      <c r="E26" s="8" t="s">
        <v>35166</v>
      </c>
      <c r="F26" s="10" t="s">
        <v>38693</v>
      </c>
    </row>
    <row r="27" ht="24" customHeight="1" spans="1:6">
      <c r="A27" s="8">
        <v>392</v>
      </c>
      <c r="B27" s="9" t="s">
        <v>38726</v>
      </c>
      <c r="C27" s="8" t="s">
        <v>592</v>
      </c>
      <c r="D27" s="8" t="s">
        <v>593</v>
      </c>
      <c r="E27" s="8" t="s">
        <v>38727</v>
      </c>
      <c r="F27" s="10" t="s">
        <v>38693</v>
      </c>
    </row>
    <row r="28" ht="24" customHeight="1" spans="1:6">
      <c r="A28" s="8">
        <v>39129</v>
      </c>
      <c r="B28" s="9" t="s">
        <v>38728</v>
      </c>
      <c r="C28" s="8" t="s">
        <v>592</v>
      </c>
      <c r="D28" s="8" t="s">
        <v>593</v>
      </c>
      <c r="E28" s="8" t="s">
        <v>23263</v>
      </c>
      <c r="F28" s="10" t="s">
        <v>38693</v>
      </c>
    </row>
    <row r="29" ht="24" customHeight="1" spans="1:6">
      <c r="A29" s="8">
        <v>393</v>
      </c>
      <c r="B29" s="9" t="s">
        <v>38729</v>
      </c>
      <c r="C29" s="8" t="s">
        <v>592</v>
      </c>
      <c r="D29" s="8" t="s">
        <v>599</v>
      </c>
      <c r="E29" s="8" t="s">
        <v>37651</v>
      </c>
      <c r="F29" s="10" t="s">
        <v>38693</v>
      </c>
    </row>
    <row r="30" ht="24" customHeight="1" spans="1:6">
      <c r="A30" s="8">
        <v>39133</v>
      </c>
      <c r="B30" s="9" t="s">
        <v>38730</v>
      </c>
      <c r="C30" s="8" t="s">
        <v>592</v>
      </c>
      <c r="D30" s="8" t="s">
        <v>593</v>
      </c>
      <c r="E30" s="8" t="s">
        <v>38731</v>
      </c>
      <c r="F30" s="10" t="s">
        <v>38693</v>
      </c>
    </row>
    <row r="31" ht="24" customHeight="1" spans="1:6">
      <c r="A31" s="8">
        <v>397</v>
      </c>
      <c r="B31" s="9" t="s">
        <v>38732</v>
      </c>
      <c r="C31" s="8" t="s">
        <v>592</v>
      </c>
      <c r="D31" s="8" t="s">
        <v>593</v>
      </c>
      <c r="E31" s="8" t="s">
        <v>22802</v>
      </c>
      <c r="F31" s="10" t="s">
        <v>38693</v>
      </c>
    </row>
    <row r="32" ht="24" customHeight="1" spans="1:6">
      <c r="A32" s="8">
        <v>39132</v>
      </c>
      <c r="B32" s="9" t="s">
        <v>38733</v>
      </c>
      <c r="C32" s="8" t="s">
        <v>592</v>
      </c>
      <c r="D32" s="8" t="s">
        <v>593</v>
      </c>
      <c r="E32" s="8" t="s">
        <v>38734</v>
      </c>
      <c r="F32" s="10" t="s">
        <v>38693</v>
      </c>
    </row>
    <row r="33" ht="24" customHeight="1" spans="1:6">
      <c r="A33" s="8">
        <v>396</v>
      </c>
      <c r="B33" s="9" t="s">
        <v>38735</v>
      </c>
      <c r="C33" s="8" t="s">
        <v>592</v>
      </c>
      <c r="D33" s="8" t="s">
        <v>593</v>
      </c>
      <c r="E33" s="8" t="s">
        <v>32107</v>
      </c>
      <c r="F33" s="10" t="s">
        <v>38693</v>
      </c>
    </row>
    <row r="34" ht="24" customHeight="1" spans="1:6">
      <c r="A34" s="8">
        <v>39135</v>
      </c>
      <c r="B34" s="9" t="s">
        <v>38736</v>
      </c>
      <c r="C34" s="8" t="s">
        <v>592</v>
      </c>
      <c r="D34" s="8" t="s">
        <v>593</v>
      </c>
      <c r="E34" s="8" t="s">
        <v>28620</v>
      </c>
      <c r="F34" s="10" t="s">
        <v>38693</v>
      </c>
    </row>
    <row r="35" ht="24" customHeight="1" spans="1:6">
      <c r="A35" s="8">
        <v>39128</v>
      </c>
      <c r="B35" s="9" t="s">
        <v>38737</v>
      </c>
      <c r="C35" s="8" t="s">
        <v>592</v>
      </c>
      <c r="D35" s="8" t="s">
        <v>593</v>
      </c>
      <c r="E35" s="8" t="s">
        <v>38738</v>
      </c>
      <c r="F35" s="10" t="s">
        <v>38693</v>
      </c>
    </row>
    <row r="36" ht="24" customHeight="1" spans="1:6">
      <c r="A36" s="8">
        <v>400</v>
      </c>
      <c r="B36" s="9" t="s">
        <v>38739</v>
      </c>
      <c r="C36" s="8" t="s">
        <v>592</v>
      </c>
      <c r="D36" s="8" t="s">
        <v>593</v>
      </c>
      <c r="E36" s="8" t="s">
        <v>38740</v>
      </c>
      <c r="F36" s="10" t="s">
        <v>38693</v>
      </c>
    </row>
    <row r="37" ht="24" customHeight="1" spans="1:6">
      <c r="A37" s="8">
        <v>39125</v>
      </c>
      <c r="B37" s="9" t="s">
        <v>38741</v>
      </c>
      <c r="C37" s="8" t="s">
        <v>592</v>
      </c>
      <c r="D37" s="8" t="s">
        <v>593</v>
      </c>
      <c r="E37" s="8" t="s">
        <v>38738</v>
      </c>
      <c r="F37" s="10" t="s">
        <v>38693</v>
      </c>
    </row>
    <row r="38" ht="24" customHeight="1" spans="1:6">
      <c r="A38" s="8">
        <v>39134</v>
      </c>
      <c r="B38" s="9" t="s">
        <v>38742</v>
      </c>
      <c r="C38" s="8" t="s">
        <v>592</v>
      </c>
      <c r="D38" s="8" t="s">
        <v>593</v>
      </c>
      <c r="E38" s="8" t="s">
        <v>38743</v>
      </c>
      <c r="F38" s="10" t="s">
        <v>38693</v>
      </c>
    </row>
    <row r="39" ht="24" customHeight="1" spans="1:6">
      <c r="A39" s="8">
        <v>398</v>
      </c>
      <c r="B39" s="9" t="s">
        <v>38744</v>
      </c>
      <c r="C39" s="8" t="s">
        <v>592</v>
      </c>
      <c r="D39" s="8" t="s">
        <v>593</v>
      </c>
      <c r="E39" s="8" t="s">
        <v>38745</v>
      </c>
      <c r="F39" s="10" t="s">
        <v>38693</v>
      </c>
    </row>
    <row r="40" ht="24" customHeight="1" spans="1:6">
      <c r="A40" s="8">
        <v>39126</v>
      </c>
      <c r="B40" s="9" t="s">
        <v>38746</v>
      </c>
      <c r="C40" s="8" t="s">
        <v>592</v>
      </c>
      <c r="D40" s="8" t="s">
        <v>593</v>
      </c>
      <c r="E40" s="8" t="s">
        <v>38747</v>
      </c>
      <c r="F40" s="10" t="s">
        <v>38693</v>
      </c>
    </row>
    <row r="41" ht="24" customHeight="1" spans="1:6">
      <c r="A41" s="8">
        <v>399</v>
      </c>
      <c r="B41" s="9" t="s">
        <v>38748</v>
      </c>
      <c r="C41" s="8" t="s">
        <v>592</v>
      </c>
      <c r="D41" s="8" t="s">
        <v>593</v>
      </c>
      <c r="E41" s="8" t="s">
        <v>38749</v>
      </c>
      <c r="F41" s="10" t="s">
        <v>38693</v>
      </c>
    </row>
    <row r="42" ht="24" customHeight="1" spans="1:6">
      <c r="A42" s="8">
        <v>39158</v>
      </c>
      <c r="B42" s="9" t="s">
        <v>38750</v>
      </c>
      <c r="C42" s="8" t="s">
        <v>592</v>
      </c>
      <c r="D42" s="8" t="s">
        <v>593</v>
      </c>
      <c r="E42" s="8" t="s">
        <v>35989</v>
      </c>
      <c r="F42" s="10" t="s">
        <v>38693</v>
      </c>
    </row>
    <row r="43" ht="24" customHeight="1" spans="1:6">
      <c r="A43" s="8">
        <v>39141</v>
      </c>
      <c r="B43" s="9" t="s">
        <v>38751</v>
      </c>
      <c r="C43" s="8" t="s">
        <v>592</v>
      </c>
      <c r="D43" s="8" t="s">
        <v>593</v>
      </c>
      <c r="E43" s="8" t="s">
        <v>38752</v>
      </c>
      <c r="F43" s="10" t="s">
        <v>38693</v>
      </c>
    </row>
    <row r="44" ht="24" customHeight="1" spans="1:6">
      <c r="A44" s="8">
        <v>39140</v>
      </c>
      <c r="B44" s="9" t="s">
        <v>38753</v>
      </c>
      <c r="C44" s="8" t="s">
        <v>592</v>
      </c>
      <c r="D44" s="8" t="s">
        <v>593</v>
      </c>
      <c r="E44" s="8" t="s">
        <v>38754</v>
      </c>
      <c r="F44" s="10" t="s">
        <v>38693</v>
      </c>
    </row>
    <row r="45" ht="24" customHeight="1" spans="1:6">
      <c r="A45" s="8">
        <v>39137</v>
      </c>
      <c r="B45" s="9" t="s">
        <v>38755</v>
      </c>
      <c r="C45" s="8" t="s">
        <v>592</v>
      </c>
      <c r="D45" s="8" t="s">
        <v>593</v>
      </c>
      <c r="E45" s="8" t="s">
        <v>25233</v>
      </c>
      <c r="F45" s="10" t="s">
        <v>38693</v>
      </c>
    </row>
    <row r="46" ht="24" customHeight="1" spans="1:6">
      <c r="A46" s="8">
        <v>39139</v>
      </c>
      <c r="B46" s="9" t="s">
        <v>38756</v>
      </c>
      <c r="C46" s="8" t="s">
        <v>592</v>
      </c>
      <c r="D46" s="8" t="s">
        <v>593</v>
      </c>
      <c r="E46" s="8" t="s">
        <v>38757</v>
      </c>
      <c r="F46" s="10" t="s">
        <v>38693</v>
      </c>
    </row>
    <row r="47" ht="24" customHeight="1" spans="1:6">
      <c r="A47" s="8">
        <v>39143</v>
      </c>
      <c r="B47" s="9" t="s">
        <v>38758</v>
      </c>
      <c r="C47" s="8" t="s">
        <v>592</v>
      </c>
      <c r="D47" s="8" t="s">
        <v>593</v>
      </c>
      <c r="E47" s="8" t="s">
        <v>37424</v>
      </c>
      <c r="F47" s="10" t="s">
        <v>38693</v>
      </c>
    </row>
    <row r="48" ht="24" customHeight="1" spans="1:6">
      <c r="A48" s="8">
        <v>39142</v>
      </c>
      <c r="B48" s="9" t="s">
        <v>38759</v>
      </c>
      <c r="C48" s="8" t="s">
        <v>592</v>
      </c>
      <c r="D48" s="8" t="s">
        <v>593</v>
      </c>
      <c r="E48" s="8" t="s">
        <v>38760</v>
      </c>
      <c r="F48" s="10" t="s">
        <v>38693</v>
      </c>
    </row>
    <row r="49" ht="24" customHeight="1" spans="1:6">
      <c r="A49" s="8">
        <v>39138</v>
      </c>
      <c r="B49" s="9" t="s">
        <v>38761</v>
      </c>
      <c r="C49" s="8" t="s">
        <v>592</v>
      </c>
      <c r="D49" s="8" t="s">
        <v>593</v>
      </c>
      <c r="E49" s="8" t="s">
        <v>24021</v>
      </c>
      <c r="F49" s="10" t="s">
        <v>38693</v>
      </c>
    </row>
    <row r="50" ht="24" customHeight="1" spans="1:6">
      <c r="A50" s="8">
        <v>39136</v>
      </c>
      <c r="B50" s="9" t="s">
        <v>38762</v>
      </c>
      <c r="C50" s="8" t="s">
        <v>592</v>
      </c>
      <c r="D50" s="8" t="s">
        <v>593</v>
      </c>
      <c r="E50" s="8" t="s">
        <v>24192</v>
      </c>
      <c r="F50" s="10" t="s">
        <v>38693</v>
      </c>
    </row>
    <row r="51" ht="24" customHeight="1" spans="1:6">
      <c r="A51" s="8">
        <v>39144</v>
      </c>
      <c r="B51" s="9" t="s">
        <v>38763</v>
      </c>
      <c r="C51" s="8" t="s">
        <v>592</v>
      </c>
      <c r="D51" s="8" t="s">
        <v>593</v>
      </c>
      <c r="E51" s="8" t="s">
        <v>37566</v>
      </c>
      <c r="F51" s="10" t="s">
        <v>38693</v>
      </c>
    </row>
    <row r="52" ht="24" customHeight="1" spans="1:6">
      <c r="A52" s="8">
        <v>39145</v>
      </c>
      <c r="B52" s="9" t="s">
        <v>38764</v>
      </c>
      <c r="C52" s="8" t="s">
        <v>592</v>
      </c>
      <c r="D52" s="8" t="s">
        <v>593</v>
      </c>
      <c r="E52" s="8" t="s">
        <v>38765</v>
      </c>
      <c r="F52" s="10" t="s">
        <v>38693</v>
      </c>
    </row>
    <row r="53" ht="24" customHeight="1" spans="1:6">
      <c r="A53" s="8">
        <v>12615</v>
      </c>
      <c r="B53" s="9" t="s">
        <v>38766</v>
      </c>
      <c r="C53" s="8" t="s">
        <v>592</v>
      </c>
      <c r="D53" s="8" t="s">
        <v>639</v>
      </c>
      <c r="E53" s="8" t="s">
        <v>24611</v>
      </c>
      <c r="F53" s="10" t="s">
        <v>38693</v>
      </c>
    </row>
    <row r="54" ht="24" customHeight="1" spans="1:6">
      <c r="A54" s="8">
        <v>11927</v>
      </c>
      <c r="B54" s="9" t="s">
        <v>38767</v>
      </c>
      <c r="C54" s="8" t="s">
        <v>592</v>
      </c>
      <c r="D54" s="8" t="s">
        <v>593</v>
      </c>
      <c r="E54" s="8" t="s">
        <v>32821</v>
      </c>
      <c r="F54" s="10" t="s">
        <v>38693</v>
      </c>
    </row>
    <row r="55" ht="24" customHeight="1" spans="1:6">
      <c r="A55" s="8">
        <v>11928</v>
      </c>
      <c r="B55" s="9" t="s">
        <v>38768</v>
      </c>
      <c r="C55" s="8" t="s">
        <v>592</v>
      </c>
      <c r="D55" s="8" t="s">
        <v>593</v>
      </c>
      <c r="E55" s="8" t="s">
        <v>37823</v>
      </c>
      <c r="F55" s="10" t="s">
        <v>38693</v>
      </c>
    </row>
    <row r="56" ht="24" customHeight="1" spans="1:6">
      <c r="A56" s="8">
        <v>11929</v>
      </c>
      <c r="B56" s="9" t="s">
        <v>38769</v>
      </c>
      <c r="C56" s="8" t="s">
        <v>592</v>
      </c>
      <c r="D56" s="8" t="s">
        <v>593</v>
      </c>
      <c r="E56" s="8" t="s">
        <v>31994</v>
      </c>
      <c r="F56" s="10" t="s">
        <v>38693</v>
      </c>
    </row>
    <row r="57" ht="24" customHeight="1" spans="1:6">
      <c r="A57" s="8">
        <v>36801</v>
      </c>
      <c r="B57" s="9" t="s">
        <v>38770</v>
      </c>
      <c r="C57" s="8" t="s">
        <v>592</v>
      </c>
      <c r="D57" s="8" t="s">
        <v>593</v>
      </c>
      <c r="E57" s="8" t="s">
        <v>31690</v>
      </c>
      <c r="F57" s="10" t="s">
        <v>38693</v>
      </c>
    </row>
    <row r="58" ht="24" customHeight="1" spans="1:6">
      <c r="A58" s="8">
        <v>36246</v>
      </c>
      <c r="B58" s="9" t="s">
        <v>38771</v>
      </c>
      <c r="C58" s="8" t="s">
        <v>474</v>
      </c>
      <c r="D58" s="8" t="s">
        <v>593</v>
      </c>
      <c r="E58" s="8" t="s">
        <v>25351</v>
      </c>
      <c r="F58" s="10" t="s">
        <v>38693</v>
      </c>
    </row>
    <row r="59" ht="24" customHeight="1" spans="1:6">
      <c r="A59" s="8">
        <v>37600</v>
      </c>
      <c r="B59" s="9" t="s">
        <v>38772</v>
      </c>
      <c r="C59" s="8" t="s">
        <v>592</v>
      </c>
      <c r="D59" s="8" t="s">
        <v>639</v>
      </c>
      <c r="E59" s="8" t="s">
        <v>38773</v>
      </c>
      <c r="F59" s="10" t="s">
        <v>38693</v>
      </c>
    </row>
    <row r="60" ht="24" customHeight="1" spans="1:6">
      <c r="A60" s="8">
        <v>37599</v>
      </c>
      <c r="B60" s="9" t="s">
        <v>38774</v>
      </c>
      <c r="C60" s="8" t="s">
        <v>592</v>
      </c>
      <c r="D60" s="8" t="s">
        <v>639</v>
      </c>
      <c r="E60" s="8" t="s">
        <v>38775</v>
      </c>
      <c r="F60" s="10" t="s">
        <v>38693</v>
      </c>
    </row>
    <row r="61" ht="24" customHeight="1" spans="1:6">
      <c r="A61" s="8">
        <v>1</v>
      </c>
      <c r="B61" s="9" t="s">
        <v>38776</v>
      </c>
      <c r="C61" s="8" t="s">
        <v>642</v>
      </c>
      <c r="D61" s="8" t="s">
        <v>639</v>
      </c>
      <c r="E61" s="8" t="s">
        <v>31448</v>
      </c>
      <c r="F61" s="10" t="s">
        <v>38693</v>
      </c>
    </row>
    <row r="62" ht="24" customHeight="1" spans="1:6">
      <c r="A62" s="8">
        <v>3</v>
      </c>
      <c r="B62" s="9" t="s">
        <v>38777</v>
      </c>
      <c r="C62" s="8" t="s">
        <v>644</v>
      </c>
      <c r="D62" s="8" t="s">
        <v>593</v>
      </c>
      <c r="E62" s="8" t="s">
        <v>25537</v>
      </c>
      <c r="F62" s="10" t="s">
        <v>38693</v>
      </c>
    </row>
    <row r="63" ht="24" customHeight="1" spans="1:6">
      <c r="A63" s="12">
        <v>43054</v>
      </c>
      <c r="B63" s="9" t="s">
        <v>38778</v>
      </c>
      <c r="C63" s="8" t="s">
        <v>642</v>
      </c>
      <c r="D63" s="8" t="s">
        <v>593</v>
      </c>
      <c r="E63" s="8" t="s">
        <v>38779</v>
      </c>
      <c r="F63" s="10" t="s">
        <v>38693</v>
      </c>
    </row>
    <row r="64" ht="24" customHeight="1" spans="1:6">
      <c r="A64" s="8">
        <v>42402</v>
      </c>
      <c r="B64" s="9" t="s">
        <v>38780</v>
      </c>
      <c r="C64" s="8" t="s">
        <v>642</v>
      </c>
      <c r="D64" s="8" t="s">
        <v>593</v>
      </c>
      <c r="E64" s="8" t="s">
        <v>24285</v>
      </c>
      <c r="F64" s="10" t="s">
        <v>38693</v>
      </c>
    </row>
    <row r="65" ht="24" customHeight="1" spans="1:6">
      <c r="A65" s="8">
        <v>42403</v>
      </c>
      <c r="B65" s="9" t="s">
        <v>38781</v>
      </c>
      <c r="C65" s="8" t="s">
        <v>642</v>
      </c>
      <c r="D65" s="8" t="s">
        <v>593</v>
      </c>
      <c r="E65" s="8" t="s">
        <v>38782</v>
      </c>
      <c r="F65" s="10" t="s">
        <v>38693</v>
      </c>
    </row>
    <row r="66" ht="24" customHeight="1" spans="1:6">
      <c r="A66" s="8">
        <v>42404</v>
      </c>
      <c r="B66" s="9" t="s">
        <v>38783</v>
      </c>
      <c r="C66" s="8" t="s">
        <v>642</v>
      </c>
      <c r="D66" s="8" t="s">
        <v>593</v>
      </c>
      <c r="E66" s="8" t="s">
        <v>27853</v>
      </c>
      <c r="F66" s="10" t="s">
        <v>38693</v>
      </c>
    </row>
    <row r="67" ht="24" customHeight="1" spans="1:6">
      <c r="A67" s="8">
        <v>42405</v>
      </c>
      <c r="B67" s="9" t="s">
        <v>38784</v>
      </c>
      <c r="C67" s="8" t="s">
        <v>642</v>
      </c>
      <c r="D67" s="8" t="s">
        <v>593</v>
      </c>
      <c r="E67" s="8" t="s">
        <v>38785</v>
      </c>
      <c r="F67" s="10" t="s">
        <v>38693</v>
      </c>
    </row>
    <row r="68" ht="24" customHeight="1" spans="1:6">
      <c r="A68" s="8">
        <v>34341</v>
      </c>
      <c r="B68" s="9" t="s">
        <v>38786</v>
      </c>
      <c r="C68" s="8" t="s">
        <v>642</v>
      </c>
      <c r="D68" s="8" t="s">
        <v>593</v>
      </c>
      <c r="E68" s="8" t="s">
        <v>38787</v>
      </c>
      <c r="F68" s="10" t="s">
        <v>38693</v>
      </c>
    </row>
    <row r="69" ht="24" customHeight="1" spans="1:6">
      <c r="A69" s="8">
        <v>43053</v>
      </c>
      <c r="B69" s="9" t="s">
        <v>38788</v>
      </c>
      <c r="C69" s="8" t="s">
        <v>642</v>
      </c>
      <c r="D69" s="8" t="s">
        <v>593</v>
      </c>
      <c r="E69" s="8" t="s">
        <v>25147</v>
      </c>
      <c r="F69" s="10" t="s">
        <v>38693</v>
      </c>
    </row>
    <row r="70" ht="24" customHeight="1" spans="1:6">
      <c r="A70" s="8">
        <v>43058</v>
      </c>
      <c r="B70" s="9" t="s">
        <v>38789</v>
      </c>
      <c r="C70" s="8" t="s">
        <v>642</v>
      </c>
      <c r="D70" s="8" t="s">
        <v>593</v>
      </c>
      <c r="E70" s="8" t="s">
        <v>31638</v>
      </c>
      <c r="F70" s="10" t="s">
        <v>38693</v>
      </c>
    </row>
    <row r="71" ht="24" customHeight="1" spans="1:6">
      <c r="A71" s="8">
        <v>34</v>
      </c>
      <c r="B71" s="9" t="s">
        <v>38790</v>
      </c>
      <c r="C71" s="8" t="s">
        <v>642</v>
      </c>
      <c r="D71" s="8" t="s">
        <v>593</v>
      </c>
      <c r="E71" s="8" t="s">
        <v>38791</v>
      </c>
      <c r="F71" s="10" t="s">
        <v>38693</v>
      </c>
    </row>
    <row r="72" ht="24" customHeight="1" spans="1:6">
      <c r="A72" s="8">
        <v>43055</v>
      </c>
      <c r="B72" s="9" t="s">
        <v>38792</v>
      </c>
      <c r="C72" s="8" t="s">
        <v>642</v>
      </c>
      <c r="D72" s="8" t="s">
        <v>599</v>
      </c>
      <c r="E72" s="8" t="s">
        <v>38793</v>
      </c>
      <c r="F72" s="10" t="s">
        <v>38693</v>
      </c>
    </row>
    <row r="73" ht="24" customHeight="1" spans="1:6">
      <c r="A73" s="8">
        <v>43056</v>
      </c>
      <c r="B73" s="9" t="s">
        <v>38794</v>
      </c>
      <c r="C73" s="8" t="s">
        <v>642</v>
      </c>
      <c r="D73" s="8" t="s">
        <v>593</v>
      </c>
      <c r="E73" s="8" t="s">
        <v>28770</v>
      </c>
      <c r="F73" s="10" t="s">
        <v>38693</v>
      </c>
    </row>
    <row r="74" ht="24" customHeight="1" spans="1:6">
      <c r="A74" s="8">
        <v>43057</v>
      </c>
      <c r="B74" s="9" t="s">
        <v>38795</v>
      </c>
      <c r="C74" s="8" t="s">
        <v>642</v>
      </c>
      <c r="D74" s="8" t="s">
        <v>593</v>
      </c>
      <c r="E74" s="8" t="s">
        <v>22812</v>
      </c>
      <c r="F74" s="10" t="s">
        <v>38693</v>
      </c>
    </row>
    <row r="75" ht="24" customHeight="1" spans="1:6">
      <c r="A75" s="8">
        <v>34449</v>
      </c>
      <c r="B75" s="9" t="s">
        <v>38796</v>
      </c>
      <c r="C75" s="8" t="s">
        <v>642</v>
      </c>
      <c r="D75" s="8" t="s">
        <v>593</v>
      </c>
      <c r="E75" s="8" t="s">
        <v>29279</v>
      </c>
      <c r="F75" s="10" t="s">
        <v>38693</v>
      </c>
    </row>
    <row r="76" ht="24" customHeight="1" spans="1:6">
      <c r="A76" s="8">
        <v>32</v>
      </c>
      <c r="B76" s="9" t="s">
        <v>38797</v>
      </c>
      <c r="C76" s="8" t="s">
        <v>642</v>
      </c>
      <c r="D76" s="8" t="s">
        <v>593</v>
      </c>
      <c r="E76" s="8" t="s">
        <v>38798</v>
      </c>
      <c r="F76" s="10" t="s">
        <v>38693</v>
      </c>
    </row>
    <row r="77" ht="24" customHeight="1" spans="1:6">
      <c r="A77" s="8">
        <v>33</v>
      </c>
      <c r="B77" s="9" t="s">
        <v>38799</v>
      </c>
      <c r="C77" s="8" t="s">
        <v>642</v>
      </c>
      <c r="D77" s="8" t="s">
        <v>593</v>
      </c>
      <c r="E77" s="8" t="s">
        <v>29022</v>
      </c>
      <c r="F77" s="10" t="s">
        <v>38693</v>
      </c>
    </row>
    <row r="78" ht="24" customHeight="1" spans="1:6">
      <c r="A78" s="8">
        <v>43061</v>
      </c>
      <c r="B78" s="9" t="s">
        <v>38800</v>
      </c>
      <c r="C78" s="8" t="s">
        <v>642</v>
      </c>
      <c r="D78" s="8" t="s">
        <v>593</v>
      </c>
      <c r="E78" s="8" t="s">
        <v>27271</v>
      </c>
      <c r="F78" s="10" t="s">
        <v>38693</v>
      </c>
    </row>
    <row r="79" ht="24" customHeight="1" spans="1:6">
      <c r="A79" s="8">
        <v>43059</v>
      </c>
      <c r="B79" s="9" t="s">
        <v>38801</v>
      </c>
      <c r="C79" s="8" t="s">
        <v>642</v>
      </c>
      <c r="D79" s="8" t="s">
        <v>593</v>
      </c>
      <c r="E79" s="8" t="s">
        <v>31744</v>
      </c>
      <c r="F79" s="10" t="s">
        <v>38693</v>
      </c>
    </row>
    <row r="80" ht="24" customHeight="1" spans="1:6">
      <c r="A80" s="8">
        <v>43062</v>
      </c>
      <c r="B80" s="9" t="s">
        <v>38802</v>
      </c>
      <c r="C80" s="8" t="s">
        <v>642</v>
      </c>
      <c r="D80" s="8" t="s">
        <v>593</v>
      </c>
      <c r="E80" s="8" t="s">
        <v>29282</v>
      </c>
      <c r="F80" s="10" t="s">
        <v>38693</v>
      </c>
    </row>
    <row r="81" ht="24" customHeight="1" spans="1:6">
      <c r="A81" s="8">
        <v>43060</v>
      </c>
      <c r="B81" s="9" t="s">
        <v>38803</v>
      </c>
      <c r="C81" s="8" t="s">
        <v>642</v>
      </c>
      <c r="D81" s="8" t="s">
        <v>593</v>
      </c>
      <c r="E81" s="8" t="s">
        <v>24867</v>
      </c>
      <c r="F81" s="10" t="s">
        <v>38693</v>
      </c>
    </row>
    <row r="82" ht="24" customHeight="1" spans="1:6">
      <c r="A82" s="8">
        <v>20063</v>
      </c>
      <c r="B82" s="9" t="s">
        <v>38804</v>
      </c>
      <c r="C82" s="8" t="s">
        <v>592</v>
      </c>
      <c r="D82" s="8" t="s">
        <v>639</v>
      </c>
      <c r="E82" s="8" t="s">
        <v>37768</v>
      </c>
      <c r="F82" s="10" t="s">
        <v>38693</v>
      </c>
    </row>
    <row r="83" ht="24" customHeight="1" spans="1:6">
      <c r="A83" s="8">
        <v>40410</v>
      </c>
      <c r="B83" s="9" t="s">
        <v>38805</v>
      </c>
      <c r="C83" s="8" t="s">
        <v>592</v>
      </c>
      <c r="D83" s="8" t="s">
        <v>639</v>
      </c>
      <c r="E83" s="8" t="s">
        <v>38806</v>
      </c>
      <c r="F83" s="10" t="s">
        <v>38693</v>
      </c>
    </row>
    <row r="84" ht="24" customHeight="1" spans="1:6">
      <c r="A84" s="8">
        <v>40411</v>
      </c>
      <c r="B84" s="9" t="s">
        <v>38807</v>
      </c>
      <c r="C84" s="8" t="s">
        <v>592</v>
      </c>
      <c r="D84" s="8" t="s">
        <v>639</v>
      </c>
      <c r="E84" s="8" t="s">
        <v>38808</v>
      </c>
      <c r="F84" s="10" t="s">
        <v>38693</v>
      </c>
    </row>
    <row r="85" ht="24" customHeight="1" spans="1:6">
      <c r="A85" s="8">
        <v>40412</v>
      </c>
      <c r="B85" s="9" t="s">
        <v>38809</v>
      </c>
      <c r="C85" s="8" t="s">
        <v>592</v>
      </c>
      <c r="D85" s="8" t="s">
        <v>639</v>
      </c>
      <c r="E85" s="8" t="s">
        <v>38810</v>
      </c>
      <c r="F85" s="10" t="s">
        <v>38693</v>
      </c>
    </row>
    <row r="86" ht="24" customHeight="1" spans="1:6">
      <c r="A86" s="8">
        <v>38838</v>
      </c>
      <c r="B86" s="9" t="s">
        <v>38811</v>
      </c>
      <c r="C86" s="8" t="s">
        <v>592</v>
      </c>
      <c r="D86" s="8" t="s">
        <v>639</v>
      </c>
      <c r="E86" s="8" t="s">
        <v>34400</v>
      </c>
      <c r="F86" s="10" t="s">
        <v>38693</v>
      </c>
    </row>
    <row r="87" ht="24" customHeight="1" spans="1:6">
      <c r="A87" s="8">
        <v>38839</v>
      </c>
      <c r="B87" s="9" t="s">
        <v>38812</v>
      </c>
      <c r="C87" s="8" t="s">
        <v>592</v>
      </c>
      <c r="D87" s="8" t="s">
        <v>639</v>
      </c>
      <c r="E87" s="8" t="s">
        <v>38813</v>
      </c>
      <c r="F87" s="10" t="s">
        <v>38693</v>
      </c>
    </row>
    <row r="88" ht="24" customHeight="1" spans="1:6">
      <c r="A88" s="8">
        <v>55</v>
      </c>
      <c r="B88" s="9" t="s">
        <v>38814</v>
      </c>
      <c r="C88" s="8" t="s">
        <v>592</v>
      </c>
      <c r="D88" s="8" t="s">
        <v>639</v>
      </c>
      <c r="E88" s="8" t="s">
        <v>25340</v>
      </c>
      <c r="F88" s="10" t="s">
        <v>38693</v>
      </c>
    </row>
    <row r="89" ht="24" customHeight="1" spans="1:6">
      <c r="A89" s="8">
        <v>61</v>
      </c>
      <c r="B89" s="9" t="s">
        <v>38815</v>
      </c>
      <c r="C89" s="8" t="s">
        <v>592</v>
      </c>
      <c r="D89" s="8" t="s">
        <v>639</v>
      </c>
      <c r="E89" s="8" t="s">
        <v>34527</v>
      </c>
      <c r="F89" s="10" t="s">
        <v>38693</v>
      </c>
    </row>
    <row r="90" ht="24" customHeight="1" spans="1:6">
      <c r="A90" s="8">
        <v>62</v>
      </c>
      <c r="B90" s="9" t="s">
        <v>38816</v>
      </c>
      <c r="C90" s="8" t="s">
        <v>592</v>
      </c>
      <c r="D90" s="8" t="s">
        <v>639</v>
      </c>
      <c r="E90" s="8" t="s">
        <v>38817</v>
      </c>
      <c r="F90" s="10" t="s">
        <v>38693</v>
      </c>
    </row>
    <row r="91" ht="24" customHeight="1" spans="1:6">
      <c r="A91" s="8">
        <v>77</v>
      </c>
      <c r="B91" s="9" t="s">
        <v>38818</v>
      </c>
      <c r="C91" s="8" t="s">
        <v>592</v>
      </c>
      <c r="D91" s="8" t="s">
        <v>593</v>
      </c>
      <c r="E91" s="8" t="s">
        <v>38819</v>
      </c>
      <c r="F91" s="10" t="s">
        <v>38693</v>
      </c>
    </row>
    <row r="92" ht="24" customHeight="1" spans="1:6">
      <c r="A92" s="8">
        <v>76</v>
      </c>
      <c r="B92" s="9" t="s">
        <v>38820</v>
      </c>
      <c r="C92" s="8" t="s">
        <v>592</v>
      </c>
      <c r="D92" s="8" t="s">
        <v>593</v>
      </c>
      <c r="E92" s="8" t="s">
        <v>38821</v>
      </c>
      <c r="F92" s="10" t="s">
        <v>38693</v>
      </c>
    </row>
    <row r="93" ht="24" customHeight="1" spans="1:6">
      <c r="A93" s="8">
        <v>67</v>
      </c>
      <c r="B93" s="9" t="s">
        <v>38822</v>
      </c>
      <c r="C93" s="8" t="s">
        <v>592</v>
      </c>
      <c r="D93" s="8" t="s">
        <v>593</v>
      </c>
      <c r="E93" s="8" t="s">
        <v>34777</v>
      </c>
      <c r="F93" s="10" t="s">
        <v>38693</v>
      </c>
    </row>
    <row r="94" ht="24" customHeight="1" spans="1:6">
      <c r="A94" s="8">
        <v>71</v>
      </c>
      <c r="B94" s="9" t="s">
        <v>38823</v>
      </c>
      <c r="C94" s="8" t="s">
        <v>592</v>
      </c>
      <c r="D94" s="8" t="s">
        <v>593</v>
      </c>
      <c r="E94" s="8" t="s">
        <v>23850</v>
      </c>
      <c r="F94" s="10" t="s">
        <v>38693</v>
      </c>
    </row>
    <row r="95" ht="24" customHeight="1" spans="1:6">
      <c r="A95" s="8">
        <v>73</v>
      </c>
      <c r="B95" s="9" t="s">
        <v>38824</v>
      </c>
      <c r="C95" s="8" t="s">
        <v>592</v>
      </c>
      <c r="D95" s="8" t="s">
        <v>593</v>
      </c>
      <c r="E95" s="8" t="s">
        <v>31541</v>
      </c>
      <c r="F95" s="10" t="s">
        <v>38693</v>
      </c>
    </row>
    <row r="96" ht="24" customHeight="1" spans="1:6">
      <c r="A96" s="8">
        <v>103</v>
      </c>
      <c r="B96" s="9" t="s">
        <v>38825</v>
      </c>
      <c r="C96" s="8" t="s">
        <v>592</v>
      </c>
      <c r="D96" s="8" t="s">
        <v>593</v>
      </c>
      <c r="E96" s="8" t="s">
        <v>38826</v>
      </c>
      <c r="F96" s="10" t="s">
        <v>38693</v>
      </c>
    </row>
    <row r="97" ht="24" customHeight="1" spans="1:6">
      <c r="A97" s="8">
        <v>107</v>
      </c>
      <c r="B97" s="9" t="s">
        <v>38827</v>
      </c>
      <c r="C97" s="8" t="s">
        <v>592</v>
      </c>
      <c r="D97" s="8" t="s">
        <v>593</v>
      </c>
      <c r="E97" s="8" t="s">
        <v>38263</v>
      </c>
      <c r="F97" s="10" t="s">
        <v>38693</v>
      </c>
    </row>
    <row r="98" ht="24" customHeight="1" spans="1:6">
      <c r="A98" s="8">
        <v>65</v>
      </c>
      <c r="B98" s="9" t="s">
        <v>38828</v>
      </c>
      <c r="C98" s="8" t="s">
        <v>592</v>
      </c>
      <c r="D98" s="8" t="s">
        <v>593</v>
      </c>
      <c r="E98" s="8" t="s">
        <v>22999</v>
      </c>
      <c r="F98" s="10" t="s">
        <v>38693</v>
      </c>
    </row>
    <row r="99" ht="24" customHeight="1" spans="1:6">
      <c r="A99" s="8">
        <v>108</v>
      </c>
      <c r="B99" s="9" t="s">
        <v>38829</v>
      </c>
      <c r="C99" s="8" t="s">
        <v>592</v>
      </c>
      <c r="D99" s="8" t="s">
        <v>593</v>
      </c>
      <c r="E99" s="8" t="s">
        <v>24364</v>
      </c>
      <c r="F99" s="10" t="s">
        <v>38693</v>
      </c>
    </row>
    <row r="100" ht="24" customHeight="1" spans="1:6">
      <c r="A100" s="8">
        <v>110</v>
      </c>
      <c r="B100" s="9" t="s">
        <v>38830</v>
      </c>
      <c r="C100" s="8" t="s">
        <v>592</v>
      </c>
      <c r="D100" s="8" t="s">
        <v>593</v>
      </c>
      <c r="E100" s="8" t="s">
        <v>33032</v>
      </c>
      <c r="F100" s="10" t="s">
        <v>38693</v>
      </c>
    </row>
    <row r="101" ht="24" customHeight="1" spans="1:6">
      <c r="A101" s="8">
        <v>109</v>
      </c>
      <c r="B101" s="9" t="s">
        <v>38831</v>
      </c>
      <c r="C101" s="8" t="s">
        <v>592</v>
      </c>
      <c r="D101" s="8" t="s">
        <v>593</v>
      </c>
      <c r="E101" s="8" t="s">
        <v>38832</v>
      </c>
      <c r="F101" s="10" t="s">
        <v>38693</v>
      </c>
    </row>
    <row r="102" ht="24" customHeight="1" spans="1:6">
      <c r="A102" s="8">
        <v>111</v>
      </c>
      <c r="B102" s="9" t="s">
        <v>38833</v>
      </c>
      <c r="C102" s="8" t="s">
        <v>592</v>
      </c>
      <c r="D102" s="8" t="s">
        <v>593</v>
      </c>
      <c r="E102" s="8" t="s">
        <v>28679</v>
      </c>
      <c r="F102" s="10" t="s">
        <v>38693</v>
      </c>
    </row>
    <row r="103" ht="24" customHeight="1" spans="1:6">
      <c r="A103" s="8">
        <v>112</v>
      </c>
      <c r="B103" s="9" t="s">
        <v>38834</v>
      </c>
      <c r="C103" s="8" t="s">
        <v>592</v>
      </c>
      <c r="D103" s="8" t="s">
        <v>593</v>
      </c>
      <c r="E103" s="8" t="s">
        <v>34524</v>
      </c>
      <c r="F103" s="10" t="s">
        <v>38693</v>
      </c>
    </row>
    <row r="104" ht="24" customHeight="1" spans="1:6">
      <c r="A104" s="8">
        <v>113</v>
      </c>
      <c r="B104" s="9" t="s">
        <v>38835</v>
      </c>
      <c r="C104" s="8" t="s">
        <v>592</v>
      </c>
      <c r="D104" s="8" t="s">
        <v>593</v>
      </c>
      <c r="E104" s="8" t="s">
        <v>33307</v>
      </c>
      <c r="F104" s="10" t="s">
        <v>38693</v>
      </c>
    </row>
    <row r="105" ht="24" customHeight="1" spans="1:6">
      <c r="A105" s="8">
        <v>104</v>
      </c>
      <c r="B105" s="9" t="s">
        <v>38836</v>
      </c>
      <c r="C105" s="8" t="s">
        <v>592</v>
      </c>
      <c r="D105" s="8" t="s">
        <v>593</v>
      </c>
      <c r="E105" s="8" t="s">
        <v>38837</v>
      </c>
      <c r="F105" s="10" t="s">
        <v>38693</v>
      </c>
    </row>
    <row r="106" ht="24" customHeight="1" spans="1:6">
      <c r="A106" s="8">
        <v>102</v>
      </c>
      <c r="B106" s="9" t="s">
        <v>38838</v>
      </c>
      <c r="C106" s="8" t="s">
        <v>592</v>
      </c>
      <c r="D106" s="8" t="s">
        <v>593</v>
      </c>
      <c r="E106" s="8" t="s">
        <v>38839</v>
      </c>
      <c r="F106" s="10" t="s">
        <v>38693</v>
      </c>
    </row>
    <row r="107" ht="24" customHeight="1" spans="1:6">
      <c r="A107" s="8">
        <v>95</v>
      </c>
      <c r="B107" s="9" t="s">
        <v>38840</v>
      </c>
      <c r="C107" s="8" t="s">
        <v>592</v>
      </c>
      <c r="D107" s="8" t="s">
        <v>593</v>
      </c>
      <c r="E107" s="8" t="s">
        <v>27935</v>
      </c>
      <c r="F107" s="10" t="s">
        <v>38693</v>
      </c>
    </row>
    <row r="108" ht="24" customHeight="1" spans="1:6">
      <c r="A108" s="8">
        <v>96</v>
      </c>
      <c r="B108" s="9" t="s">
        <v>38841</v>
      </c>
      <c r="C108" s="8" t="s">
        <v>592</v>
      </c>
      <c r="D108" s="8" t="s">
        <v>593</v>
      </c>
      <c r="E108" s="8" t="s">
        <v>34997</v>
      </c>
      <c r="F108" s="10" t="s">
        <v>38693</v>
      </c>
    </row>
    <row r="109" ht="24" customHeight="1" spans="1:6">
      <c r="A109" s="8">
        <v>97</v>
      </c>
      <c r="B109" s="9" t="s">
        <v>38842</v>
      </c>
      <c r="C109" s="8" t="s">
        <v>592</v>
      </c>
      <c r="D109" s="8" t="s">
        <v>593</v>
      </c>
      <c r="E109" s="8" t="s">
        <v>38843</v>
      </c>
      <c r="F109" s="10" t="s">
        <v>38693</v>
      </c>
    </row>
    <row r="110" ht="24" customHeight="1" spans="1:6">
      <c r="A110" s="8">
        <v>98</v>
      </c>
      <c r="B110" s="9" t="s">
        <v>38844</v>
      </c>
      <c r="C110" s="8" t="s">
        <v>592</v>
      </c>
      <c r="D110" s="8" t="s">
        <v>593</v>
      </c>
      <c r="E110" s="8" t="s">
        <v>31812</v>
      </c>
      <c r="F110" s="10" t="s">
        <v>38693</v>
      </c>
    </row>
    <row r="111" ht="24" customHeight="1" spans="1:6">
      <c r="A111" s="8">
        <v>99</v>
      </c>
      <c r="B111" s="9" t="s">
        <v>38845</v>
      </c>
      <c r="C111" s="8" t="s">
        <v>592</v>
      </c>
      <c r="D111" s="8" t="s">
        <v>593</v>
      </c>
      <c r="E111" s="8" t="s">
        <v>30825</v>
      </c>
      <c r="F111" s="10" t="s">
        <v>38693</v>
      </c>
    </row>
    <row r="112" ht="24" customHeight="1" spans="1:6">
      <c r="A112" s="8">
        <v>100</v>
      </c>
      <c r="B112" s="9" t="s">
        <v>38846</v>
      </c>
      <c r="C112" s="8" t="s">
        <v>592</v>
      </c>
      <c r="D112" s="8" t="s">
        <v>593</v>
      </c>
      <c r="E112" s="8" t="s">
        <v>38847</v>
      </c>
      <c r="F112" s="10" t="s">
        <v>38693</v>
      </c>
    </row>
    <row r="113" ht="24" customHeight="1" spans="1:6">
      <c r="A113" s="8">
        <v>75</v>
      </c>
      <c r="B113" s="9" t="s">
        <v>38848</v>
      </c>
      <c r="C113" s="8" t="s">
        <v>592</v>
      </c>
      <c r="D113" s="8" t="s">
        <v>593</v>
      </c>
      <c r="E113" s="8" t="s">
        <v>38849</v>
      </c>
      <c r="F113" s="10" t="s">
        <v>38693</v>
      </c>
    </row>
    <row r="114" ht="24" customHeight="1" spans="1:6">
      <c r="A114" s="8">
        <v>114</v>
      </c>
      <c r="B114" s="9" t="s">
        <v>38850</v>
      </c>
      <c r="C114" s="8" t="s">
        <v>592</v>
      </c>
      <c r="D114" s="8" t="s">
        <v>593</v>
      </c>
      <c r="E114" s="8" t="s">
        <v>25991</v>
      </c>
      <c r="F114" s="10" t="s">
        <v>38693</v>
      </c>
    </row>
    <row r="115" ht="24" customHeight="1" spans="1:6">
      <c r="A115" s="8">
        <v>68</v>
      </c>
      <c r="B115" s="9" t="s">
        <v>38851</v>
      </c>
      <c r="C115" s="8" t="s">
        <v>592</v>
      </c>
      <c r="D115" s="8" t="s">
        <v>593</v>
      </c>
      <c r="E115" s="8" t="s">
        <v>32577</v>
      </c>
      <c r="F115" s="10" t="s">
        <v>38693</v>
      </c>
    </row>
    <row r="116" ht="24" customHeight="1" spans="1:6">
      <c r="A116" s="8">
        <v>86</v>
      </c>
      <c r="B116" s="9" t="s">
        <v>38852</v>
      </c>
      <c r="C116" s="8" t="s">
        <v>592</v>
      </c>
      <c r="D116" s="8" t="s">
        <v>593</v>
      </c>
      <c r="E116" s="8" t="s">
        <v>38853</v>
      </c>
      <c r="F116" s="10" t="s">
        <v>38693</v>
      </c>
    </row>
    <row r="117" ht="24" customHeight="1" spans="1:6">
      <c r="A117" s="8">
        <v>66</v>
      </c>
      <c r="B117" s="9" t="s">
        <v>38854</v>
      </c>
      <c r="C117" s="8" t="s">
        <v>592</v>
      </c>
      <c r="D117" s="8" t="s">
        <v>593</v>
      </c>
      <c r="E117" s="8" t="s">
        <v>38855</v>
      </c>
      <c r="F117" s="10" t="s">
        <v>38693</v>
      </c>
    </row>
    <row r="118" ht="24" customHeight="1" spans="1:6">
      <c r="A118" s="8">
        <v>69</v>
      </c>
      <c r="B118" s="9" t="s">
        <v>38856</v>
      </c>
      <c r="C118" s="8" t="s">
        <v>592</v>
      </c>
      <c r="D118" s="8" t="s">
        <v>593</v>
      </c>
      <c r="E118" s="8" t="s">
        <v>38857</v>
      </c>
      <c r="F118" s="10" t="s">
        <v>38693</v>
      </c>
    </row>
    <row r="119" ht="24" customHeight="1" spans="1:6">
      <c r="A119" s="8">
        <v>83</v>
      </c>
      <c r="B119" s="9" t="s">
        <v>38858</v>
      </c>
      <c r="C119" s="8" t="s">
        <v>592</v>
      </c>
      <c r="D119" s="8" t="s">
        <v>593</v>
      </c>
      <c r="E119" s="8" t="s">
        <v>38859</v>
      </c>
      <c r="F119" s="10" t="s">
        <v>38693</v>
      </c>
    </row>
    <row r="120" ht="24" customHeight="1" spans="1:6">
      <c r="A120" s="8">
        <v>74</v>
      </c>
      <c r="B120" s="9" t="s">
        <v>38860</v>
      </c>
      <c r="C120" s="8" t="s">
        <v>592</v>
      </c>
      <c r="D120" s="8" t="s">
        <v>593</v>
      </c>
      <c r="E120" s="8" t="s">
        <v>38861</v>
      </c>
      <c r="F120" s="10" t="s">
        <v>38693</v>
      </c>
    </row>
    <row r="121" ht="24" customHeight="1" spans="1:6">
      <c r="A121" s="8">
        <v>106</v>
      </c>
      <c r="B121" s="9" t="s">
        <v>38862</v>
      </c>
      <c r="C121" s="8" t="s">
        <v>592</v>
      </c>
      <c r="D121" s="8" t="s">
        <v>593</v>
      </c>
      <c r="E121" s="8" t="s">
        <v>38863</v>
      </c>
      <c r="F121" s="10" t="s">
        <v>38693</v>
      </c>
    </row>
    <row r="122" ht="24" customHeight="1" spans="1:6">
      <c r="A122" s="8">
        <v>87</v>
      </c>
      <c r="B122" s="9" t="s">
        <v>38864</v>
      </c>
      <c r="C122" s="8" t="s">
        <v>592</v>
      </c>
      <c r="D122" s="8" t="s">
        <v>593</v>
      </c>
      <c r="E122" s="8" t="s">
        <v>38865</v>
      </c>
      <c r="F122" s="10" t="s">
        <v>38693</v>
      </c>
    </row>
    <row r="123" ht="24" customHeight="1" spans="1:6">
      <c r="A123" s="8">
        <v>88</v>
      </c>
      <c r="B123" s="9" t="s">
        <v>38866</v>
      </c>
      <c r="C123" s="8" t="s">
        <v>592</v>
      </c>
      <c r="D123" s="8" t="s">
        <v>593</v>
      </c>
      <c r="E123" s="8" t="s">
        <v>38867</v>
      </c>
      <c r="F123" s="10" t="s">
        <v>38693</v>
      </c>
    </row>
    <row r="124" ht="24" customHeight="1" spans="1:6">
      <c r="A124" s="8">
        <v>89</v>
      </c>
      <c r="B124" s="9" t="s">
        <v>38868</v>
      </c>
      <c r="C124" s="8" t="s">
        <v>592</v>
      </c>
      <c r="D124" s="8" t="s">
        <v>593</v>
      </c>
      <c r="E124" s="8" t="s">
        <v>38869</v>
      </c>
      <c r="F124" s="10" t="s">
        <v>38693</v>
      </c>
    </row>
    <row r="125" ht="24" customHeight="1" spans="1:6">
      <c r="A125" s="8">
        <v>90</v>
      </c>
      <c r="B125" s="9" t="s">
        <v>38870</v>
      </c>
      <c r="C125" s="8" t="s">
        <v>592</v>
      </c>
      <c r="D125" s="8" t="s">
        <v>593</v>
      </c>
      <c r="E125" s="8" t="s">
        <v>38871</v>
      </c>
      <c r="F125" s="10" t="s">
        <v>38693</v>
      </c>
    </row>
    <row r="126" ht="24" customHeight="1" spans="1:6">
      <c r="A126" s="8">
        <v>81</v>
      </c>
      <c r="B126" s="9" t="s">
        <v>38872</v>
      </c>
      <c r="C126" s="8" t="s">
        <v>592</v>
      </c>
      <c r="D126" s="8" t="s">
        <v>593</v>
      </c>
      <c r="E126" s="8" t="s">
        <v>35081</v>
      </c>
      <c r="F126" s="10" t="s">
        <v>38693</v>
      </c>
    </row>
    <row r="127" ht="24" customHeight="1" spans="1:6">
      <c r="A127" s="8">
        <v>82</v>
      </c>
      <c r="B127" s="9" t="s">
        <v>38873</v>
      </c>
      <c r="C127" s="8" t="s">
        <v>592</v>
      </c>
      <c r="D127" s="8" t="s">
        <v>593</v>
      </c>
      <c r="E127" s="8" t="s">
        <v>38874</v>
      </c>
      <c r="F127" s="10" t="s">
        <v>38693</v>
      </c>
    </row>
    <row r="128" ht="24" customHeight="1" spans="1:6">
      <c r="A128" s="8">
        <v>105</v>
      </c>
      <c r="B128" s="9" t="s">
        <v>38875</v>
      </c>
      <c r="C128" s="8" t="s">
        <v>592</v>
      </c>
      <c r="D128" s="8" t="s">
        <v>593</v>
      </c>
      <c r="E128" s="8" t="s">
        <v>33999</v>
      </c>
      <c r="F128" s="10" t="s">
        <v>38693</v>
      </c>
    </row>
    <row r="129" ht="24" customHeight="1" spans="1:6">
      <c r="A129" s="8">
        <v>60</v>
      </c>
      <c r="B129" s="9" t="s">
        <v>38876</v>
      </c>
      <c r="C129" s="8" t="s">
        <v>592</v>
      </c>
      <c r="D129" s="8" t="s">
        <v>639</v>
      </c>
      <c r="E129" s="8" t="s">
        <v>32795</v>
      </c>
      <c r="F129" s="10" t="s">
        <v>38693</v>
      </c>
    </row>
    <row r="130" ht="24" customHeight="1" spans="1:6">
      <c r="A130" s="8">
        <v>72</v>
      </c>
      <c r="B130" s="9" t="s">
        <v>38877</v>
      </c>
      <c r="C130" s="8" t="s">
        <v>592</v>
      </c>
      <c r="D130" s="8" t="s">
        <v>593</v>
      </c>
      <c r="E130" s="8" t="s">
        <v>38878</v>
      </c>
      <c r="F130" s="10" t="s">
        <v>38693</v>
      </c>
    </row>
    <row r="131" ht="24" customHeight="1" spans="1:6">
      <c r="A131" s="8">
        <v>70</v>
      </c>
      <c r="B131" s="9" t="s">
        <v>38879</v>
      </c>
      <c r="C131" s="8" t="s">
        <v>592</v>
      </c>
      <c r="D131" s="8" t="s">
        <v>593</v>
      </c>
      <c r="E131" s="8" t="s">
        <v>38880</v>
      </c>
      <c r="F131" s="10" t="s">
        <v>38693</v>
      </c>
    </row>
    <row r="132" ht="24" customHeight="1" spans="1:6">
      <c r="A132" s="8">
        <v>85</v>
      </c>
      <c r="B132" s="9" t="s">
        <v>38881</v>
      </c>
      <c r="C132" s="8" t="s">
        <v>592</v>
      </c>
      <c r="D132" s="8" t="s">
        <v>593</v>
      </c>
      <c r="E132" s="8" t="s">
        <v>38882</v>
      </c>
      <c r="F132" s="10" t="s">
        <v>38693</v>
      </c>
    </row>
    <row r="133" ht="24" customHeight="1" spans="1:6">
      <c r="A133" s="8">
        <v>84</v>
      </c>
      <c r="B133" s="9" t="s">
        <v>38883</v>
      </c>
      <c r="C133" s="8" t="s">
        <v>592</v>
      </c>
      <c r="D133" s="8" t="s">
        <v>593</v>
      </c>
      <c r="E133" s="8" t="s">
        <v>24749</v>
      </c>
      <c r="F133" s="10" t="s">
        <v>38693</v>
      </c>
    </row>
    <row r="134" ht="24" customHeight="1" spans="1:6">
      <c r="A134" s="8">
        <v>37997</v>
      </c>
      <c r="B134" s="9" t="s">
        <v>38884</v>
      </c>
      <c r="C134" s="8" t="s">
        <v>592</v>
      </c>
      <c r="D134" s="8" t="s">
        <v>639</v>
      </c>
      <c r="E134" s="8" t="s">
        <v>24098</v>
      </c>
      <c r="F134" s="10" t="s">
        <v>38693</v>
      </c>
    </row>
    <row r="135" ht="24" customHeight="1" spans="1:6">
      <c r="A135" s="8">
        <v>37998</v>
      </c>
      <c r="B135" s="9" t="s">
        <v>38885</v>
      </c>
      <c r="C135" s="8" t="s">
        <v>592</v>
      </c>
      <c r="D135" s="8" t="s">
        <v>639</v>
      </c>
      <c r="E135" s="8" t="s">
        <v>38886</v>
      </c>
      <c r="F135" s="10" t="s">
        <v>38693</v>
      </c>
    </row>
    <row r="136" ht="24" customHeight="1" spans="1:6">
      <c r="A136" s="8">
        <v>10899</v>
      </c>
      <c r="B136" s="9" t="s">
        <v>38887</v>
      </c>
      <c r="C136" s="8" t="s">
        <v>592</v>
      </c>
      <c r="D136" s="8" t="s">
        <v>593</v>
      </c>
      <c r="E136" s="8" t="s">
        <v>38888</v>
      </c>
      <c r="F136" s="10" t="s">
        <v>38693</v>
      </c>
    </row>
    <row r="137" ht="24" customHeight="1" spans="1:6">
      <c r="A137" s="8">
        <v>10900</v>
      </c>
      <c r="B137" s="9" t="s">
        <v>38889</v>
      </c>
      <c r="C137" s="8" t="s">
        <v>592</v>
      </c>
      <c r="D137" s="8" t="s">
        <v>593</v>
      </c>
      <c r="E137" s="8" t="s">
        <v>38890</v>
      </c>
      <c r="F137" s="10" t="s">
        <v>38693</v>
      </c>
    </row>
    <row r="138" ht="24" customHeight="1" spans="1:6">
      <c r="A138" s="8">
        <v>46</v>
      </c>
      <c r="B138" s="9" t="s">
        <v>38891</v>
      </c>
      <c r="C138" s="8" t="s">
        <v>592</v>
      </c>
      <c r="D138" s="8" t="s">
        <v>639</v>
      </c>
      <c r="E138" s="8" t="s">
        <v>38892</v>
      </c>
      <c r="F138" s="10" t="s">
        <v>38693</v>
      </c>
    </row>
    <row r="139" ht="24" customHeight="1" spans="1:6">
      <c r="A139" s="8">
        <v>51</v>
      </c>
      <c r="B139" s="9" t="s">
        <v>38893</v>
      </c>
      <c r="C139" s="8" t="s">
        <v>592</v>
      </c>
      <c r="D139" s="8" t="s">
        <v>639</v>
      </c>
      <c r="E139" s="8" t="s">
        <v>38894</v>
      </c>
      <c r="F139" s="10" t="s">
        <v>38693</v>
      </c>
    </row>
    <row r="140" ht="24" customHeight="1" spans="1:6">
      <c r="A140" s="8">
        <v>12863</v>
      </c>
      <c r="B140" s="9" t="s">
        <v>38895</v>
      </c>
      <c r="C140" s="8" t="s">
        <v>592</v>
      </c>
      <c r="D140" s="8" t="s">
        <v>639</v>
      </c>
      <c r="E140" s="8" t="s">
        <v>38896</v>
      </c>
      <c r="F140" s="10" t="s">
        <v>38693</v>
      </c>
    </row>
    <row r="141" ht="24" customHeight="1" spans="1:6">
      <c r="A141" s="8">
        <v>50</v>
      </c>
      <c r="B141" s="9" t="s">
        <v>38897</v>
      </c>
      <c r="C141" s="8" t="s">
        <v>592</v>
      </c>
      <c r="D141" s="8" t="s">
        <v>639</v>
      </c>
      <c r="E141" s="8" t="s">
        <v>38898</v>
      </c>
      <c r="F141" s="10" t="s">
        <v>38693</v>
      </c>
    </row>
    <row r="142" ht="24" customHeight="1" spans="1:6">
      <c r="A142" s="8">
        <v>47</v>
      </c>
      <c r="B142" s="9" t="s">
        <v>38899</v>
      </c>
      <c r="C142" s="8" t="s">
        <v>592</v>
      </c>
      <c r="D142" s="8" t="s">
        <v>639</v>
      </c>
      <c r="E142" s="8" t="s">
        <v>38900</v>
      </c>
      <c r="F142" s="10" t="s">
        <v>38693</v>
      </c>
    </row>
    <row r="143" ht="24" customHeight="1" spans="1:6">
      <c r="A143" s="8">
        <v>48</v>
      </c>
      <c r="B143" s="9" t="s">
        <v>38901</v>
      </c>
      <c r="C143" s="8" t="s">
        <v>592</v>
      </c>
      <c r="D143" s="8" t="s">
        <v>639</v>
      </c>
      <c r="E143" s="8" t="s">
        <v>38902</v>
      </c>
      <c r="F143" s="10" t="s">
        <v>38693</v>
      </c>
    </row>
    <row r="144" ht="24" customHeight="1" spans="1:6">
      <c r="A144" s="8">
        <v>52</v>
      </c>
      <c r="B144" s="9" t="s">
        <v>38903</v>
      </c>
      <c r="C144" s="8" t="s">
        <v>592</v>
      </c>
      <c r="D144" s="8" t="s">
        <v>639</v>
      </c>
      <c r="E144" s="8" t="s">
        <v>38904</v>
      </c>
      <c r="F144" s="10" t="s">
        <v>38693</v>
      </c>
    </row>
    <row r="145" ht="24" customHeight="1" spans="1:6">
      <c r="A145" s="8">
        <v>43</v>
      </c>
      <c r="B145" s="9" t="s">
        <v>38905</v>
      </c>
      <c r="C145" s="8" t="s">
        <v>592</v>
      </c>
      <c r="D145" s="8" t="s">
        <v>639</v>
      </c>
      <c r="E145" s="8" t="s">
        <v>38906</v>
      </c>
      <c r="F145" s="10" t="s">
        <v>38693</v>
      </c>
    </row>
    <row r="146" ht="24" customHeight="1" spans="1:6">
      <c r="A146" s="8">
        <v>39719</v>
      </c>
      <c r="B146" s="9" t="s">
        <v>38907</v>
      </c>
      <c r="C146" s="8" t="s">
        <v>644</v>
      </c>
      <c r="D146" s="8" t="s">
        <v>593</v>
      </c>
      <c r="E146" s="8" t="s">
        <v>38908</v>
      </c>
      <c r="F146" s="10" t="s">
        <v>38693</v>
      </c>
    </row>
    <row r="147" ht="24" customHeight="1" spans="1:6">
      <c r="A147" s="8">
        <v>3410</v>
      </c>
      <c r="B147" s="9" t="s">
        <v>38909</v>
      </c>
      <c r="C147" s="8" t="s">
        <v>642</v>
      </c>
      <c r="D147" s="8" t="s">
        <v>593</v>
      </c>
      <c r="E147" s="8" t="s">
        <v>38910</v>
      </c>
      <c r="F147" s="10" t="s">
        <v>38693</v>
      </c>
    </row>
    <row r="148" ht="24" customHeight="1" spans="1:6">
      <c r="A148" s="8">
        <v>4791</v>
      </c>
      <c r="B148" s="9" t="s">
        <v>38911</v>
      </c>
      <c r="C148" s="8" t="s">
        <v>642</v>
      </c>
      <c r="D148" s="8" t="s">
        <v>593</v>
      </c>
      <c r="E148" s="8" t="s">
        <v>24238</v>
      </c>
      <c r="F148" s="10" t="s">
        <v>38693</v>
      </c>
    </row>
    <row r="149" ht="24" customHeight="1" spans="1:6">
      <c r="A149" s="8">
        <v>157</v>
      </c>
      <c r="B149" s="9" t="s">
        <v>38912</v>
      </c>
      <c r="C149" s="8" t="s">
        <v>642</v>
      </c>
      <c r="D149" s="8" t="s">
        <v>593</v>
      </c>
      <c r="E149" s="8" t="s">
        <v>38913</v>
      </c>
      <c r="F149" s="10" t="s">
        <v>38693</v>
      </c>
    </row>
    <row r="150" ht="24" customHeight="1" spans="1:6">
      <c r="A150" s="8">
        <v>156</v>
      </c>
      <c r="B150" s="9" t="s">
        <v>38914</v>
      </c>
      <c r="C150" s="8" t="s">
        <v>642</v>
      </c>
      <c r="D150" s="8" t="s">
        <v>593</v>
      </c>
      <c r="E150" s="8" t="s">
        <v>38915</v>
      </c>
      <c r="F150" s="10" t="s">
        <v>38693</v>
      </c>
    </row>
    <row r="151" ht="24" customHeight="1" spans="1:6">
      <c r="A151" s="8">
        <v>131</v>
      </c>
      <c r="B151" s="9" t="s">
        <v>38916</v>
      </c>
      <c r="C151" s="8" t="s">
        <v>642</v>
      </c>
      <c r="D151" s="8" t="s">
        <v>593</v>
      </c>
      <c r="E151" s="8" t="s">
        <v>38917</v>
      </c>
      <c r="F151" s="10" t="s">
        <v>38693</v>
      </c>
    </row>
    <row r="152" ht="24" customHeight="1" spans="1:6">
      <c r="A152" s="8">
        <v>21114</v>
      </c>
      <c r="B152" s="9" t="s">
        <v>38918</v>
      </c>
      <c r="C152" s="8" t="s">
        <v>592</v>
      </c>
      <c r="D152" s="8" t="s">
        <v>593</v>
      </c>
      <c r="E152" s="8" t="s">
        <v>31395</v>
      </c>
      <c r="F152" s="10" t="s">
        <v>38693</v>
      </c>
    </row>
    <row r="153" ht="24" customHeight="1" spans="1:6">
      <c r="A153" s="8">
        <v>119</v>
      </c>
      <c r="B153" s="9" t="s">
        <v>38919</v>
      </c>
      <c r="C153" s="8" t="s">
        <v>592</v>
      </c>
      <c r="D153" s="8" t="s">
        <v>599</v>
      </c>
      <c r="E153" s="8" t="s">
        <v>22804</v>
      </c>
      <c r="F153" s="10" t="s">
        <v>38693</v>
      </c>
    </row>
    <row r="154" ht="24" customHeight="1" spans="1:6">
      <c r="A154" s="8">
        <v>122</v>
      </c>
      <c r="B154" s="9" t="s">
        <v>38920</v>
      </c>
      <c r="C154" s="8" t="s">
        <v>592</v>
      </c>
      <c r="D154" s="8" t="s">
        <v>593</v>
      </c>
      <c r="E154" s="8" t="s">
        <v>38921</v>
      </c>
      <c r="F154" s="10" t="s">
        <v>38693</v>
      </c>
    </row>
    <row r="155" ht="24" customHeight="1" spans="1:6">
      <c r="A155" s="8">
        <v>20080</v>
      </c>
      <c r="B155" s="9" t="s">
        <v>38922</v>
      </c>
      <c r="C155" s="8" t="s">
        <v>592</v>
      </c>
      <c r="D155" s="8" t="s">
        <v>593</v>
      </c>
      <c r="E155" s="8" t="s">
        <v>26615</v>
      </c>
      <c r="F155" s="10" t="s">
        <v>38693</v>
      </c>
    </row>
    <row r="156" ht="24" customHeight="1" spans="1:6">
      <c r="A156" s="8">
        <v>124</v>
      </c>
      <c r="B156" s="9" t="s">
        <v>38923</v>
      </c>
      <c r="C156" s="8" t="s">
        <v>644</v>
      </c>
      <c r="D156" s="8" t="s">
        <v>593</v>
      </c>
      <c r="E156" s="8" t="s">
        <v>38924</v>
      </c>
      <c r="F156" s="10" t="s">
        <v>38693</v>
      </c>
    </row>
    <row r="157" ht="24" customHeight="1" spans="1:6">
      <c r="A157" s="8">
        <v>7334</v>
      </c>
      <c r="B157" s="9" t="s">
        <v>38925</v>
      </c>
      <c r="C157" s="8" t="s">
        <v>644</v>
      </c>
      <c r="D157" s="8" t="s">
        <v>593</v>
      </c>
      <c r="E157" s="8" t="s">
        <v>31010</v>
      </c>
      <c r="F157" s="10" t="s">
        <v>38693</v>
      </c>
    </row>
    <row r="158" ht="24" customHeight="1" spans="1:6">
      <c r="A158" s="8">
        <v>123</v>
      </c>
      <c r="B158" s="9" t="s">
        <v>38926</v>
      </c>
      <c r="C158" s="8" t="s">
        <v>644</v>
      </c>
      <c r="D158" s="8" t="s">
        <v>599</v>
      </c>
      <c r="E158" s="8" t="s">
        <v>38927</v>
      </c>
      <c r="F158" s="10" t="s">
        <v>38693</v>
      </c>
    </row>
    <row r="159" ht="24" customHeight="1" spans="1:6">
      <c r="A159" s="8">
        <v>127</v>
      </c>
      <c r="B159" s="9" t="s">
        <v>38928</v>
      </c>
      <c r="C159" s="8" t="s">
        <v>644</v>
      </c>
      <c r="D159" s="8" t="s">
        <v>593</v>
      </c>
      <c r="E159" s="8" t="s">
        <v>38929</v>
      </c>
      <c r="F159" s="10" t="s">
        <v>38693</v>
      </c>
    </row>
    <row r="160" ht="24" customHeight="1" spans="1:6">
      <c r="A160" s="8">
        <v>41373</v>
      </c>
      <c r="B160" s="9" t="s">
        <v>38930</v>
      </c>
      <c r="C160" s="8" t="s">
        <v>644</v>
      </c>
      <c r="D160" s="8" t="s">
        <v>593</v>
      </c>
      <c r="E160" s="8" t="s">
        <v>38931</v>
      </c>
      <c r="F160" s="10" t="s">
        <v>38693</v>
      </c>
    </row>
    <row r="161" ht="24" customHeight="1" spans="1:6">
      <c r="A161" s="8">
        <v>133</v>
      </c>
      <c r="B161" s="9" t="s">
        <v>38932</v>
      </c>
      <c r="C161" s="8" t="s">
        <v>644</v>
      </c>
      <c r="D161" s="8" t="s">
        <v>593</v>
      </c>
      <c r="E161" s="8" t="s">
        <v>38933</v>
      </c>
      <c r="F161" s="10" t="s">
        <v>38693</v>
      </c>
    </row>
    <row r="162" ht="24" customHeight="1" spans="1:6">
      <c r="A162" s="8">
        <v>43617</v>
      </c>
      <c r="B162" s="9" t="s">
        <v>38934</v>
      </c>
      <c r="C162" s="8" t="s">
        <v>644</v>
      </c>
      <c r="D162" s="8" t="s">
        <v>593</v>
      </c>
      <c r="E162" s="8" t="s">
        <v>34931</v>
      </c>
      <c r="F162" s="10" t="s">
        <v>38693</v>
      </c>
    </row>
    <row r="163" ht="24" customHeight="1" spans="1:6">
      <c r="A163" s="8">
        <v>132</v>
      </c>
      <c r="B163" s="9" t="s">
        <v>38935</v>
      </c>
      <c r="C163" s="8" t="s">
        <v>644</v>
      </c>
      <c r="D163" s="8" t="s">
        <v>593</v>
      </c>
      <c r="E163" s="8" t="s">
        <v>38936</v>
      </c>
      <c r="F163" s="10" t="s">
        <v>38693</v>
      </c>
    </row>
    <row r="164" ht="24" customHeight="1" spans="1:6">
      <c r="A164" s="8">
        <v>43618</v>
      </c>
      <c r="B164" s="9" t="s">
        <v>38937</v>
      </c>
      <c r="C164" s="8" t="s">
        <v>642</v>
      </c>
      <c r="D164" s="8" t="s">
        <v>593</v>
      </c>
      <c r="E164" s="8" t="s">
        <v>31484</v>
      </c>
      <c r="F164" s="10" t="s">
        <v>38693</v>
      </c>
    </row>
    <row r="165" ht="24" customHeight="1" spans="1:6">
      <c r="A165" s="8">
        <v>37476</v>
      </c>
      <c r="B165" s="9" t="s">
        <v>38938</v>
      </c>
      <c r="C165" s="8" t="s">
        <v>592</v>
      </c>
      <c r="D165" s="8" t="s">
        <v>639</v>
      </c>
      <c r="E165" s="8" t="s">
        <v>38939</v>
      </c>
      <c r="F165" s="10" t="s">
        <v>38693</v>
      </c>
    </row>
    <row r="166" ht="36" customHeight="1" spans="1:6">
      <c r="A166" s="8">
        <v>37478</v>
      </c>
      <c r="B166" s="9" t="s">
        <v>38940</v>
      </c>
      <c r="C166" s="8" t="s">
        <v>592</v>
      </c>
      <c r="D166" s="8" t="s">
        <v>639</v>
      </c>
      <c r="E166" s="8" t="s">
        <v>38941</v>
      </c>
      <c r="F166" s="10" t="s">
        <v>38693</v>
      </c>
    </row>
    <row r="167" ht="36" customHeight="1" spans="1:6">
      <c r="A167" s="8">
        <v>37477</v>
      </c>
      <c r="B167" s="9" t="s">
        <v>38942</v>
      </c>
      <c r="C167" s="8" t="s">
        <v>592</v>
      </c>
      <c r="D167" s="8" t="s">
        <v>639</v>
      </c>
      <c r="E167" s="8" t="s">
        <v>38943</v>
      </c>
      <c r="F167" s="10" t="s">
        <v>38693</v>
      </c>
    </row>
    <row r="168" ht="36" customHeight="1" spans="1:6">
      <c r="A168" s="8">
        <v>37479</v>
      </c>
      <c r="B168" s="9" t="s">
        <v>38944</v>
      </c>
      <c r="C168" s="8" t="s">
        <v>592</v>
      </c>
      <c r="D168" s="8" t="s">
        <v>639</v>
      </c>
      <c r="E168" s="8" t="s">
        <v>38945</v>
      </c>
      <c r="F168" s="10" t="s">
        <v>38693</v>
      </c>
    </row>
    <row r="169" ht="24" customHeight="1" spans="1:6">
      <c r="A169" s="8">
        <v>4319</v>
      </c>
      <c r="B169" s="9" t="s">
        <v>38946</v>
      </c>
      <c r="C169" s="8" t="s">
        <v>592</v>
      </c>
      <c r="D169" s="8" t="s">
        <v>593</v>
      </c>
      <c r="E169" s="8" t="s">
        <v>37678</v>
      </c>
      <c r="F169" s="10" t="s">
        <v>38693</v>
      </c>
    </row>
    <row r="170" ht="24" customHeight="1" spans="1:6">
      <c r="A170" s="8">
        <v>42409</v>
      </c>
      <c r="B170" s="9" t="s">
        <v>38947</v>
      </c>
      <c r="C170" s="8" t="s">
        <v>642</v>
      </c>
      <c r="D170" s="8" t="s">
        <v>593</v>
      </c>
      <c r="E170" s="8" t="s">
        <v>38948</v>
      </c>
      <c r="F170" s="10" t="s">
        <v>38693</v>
      </c>
    </row>
    <row r="171" ht="24" customHeight="1" spans="1:6">
      <c r="A171" s="8">
        <v>40553</v>
      </c>
      <c r="B171" s="9" t="s">
        <v>38949</v>
      </c>
      <c r="C171" s="8" t="s">
        <v>740</v>
      </c>
      <c r="D171" s="8" t="s">
        <v>639</v>
      </c>
      <c r="E171" s="8" t="s">
        <v>31498</v>
      </c>
      <c r="F171" s="10" t="s">
        <v>38693</v>
      </c>
    </row>
    <row r="172" ht="24" customHeight="1" spans="1:6">
      <c r="A172" s="8">
        <v>6114</v>
      </c>
      <c r="B172" s="9" t="s">
        <v>38950</v>
      </c>
      <c r="C172" s="8" t="s">
        <v>742</v>
      </c>
      <c r="D172" s="8" t="s">
        <v>593</v>
      </c>
      <c r="E172" s="8" t="s">
        <v>28142</v>
      </c>
      <c r="F172" s="10" t="s">
        <v>38693</v>
      </c>
    </row>
    <row r="173" ht="24" customHeight="1" spans="1:6">
      <c r="A173" s="8">
        <v>40912</v>
      </c>
      <c r="B173" s="9" t="s">
        <v>38951</v>
      </c>
      <c r="C173" s="8" t="s">
        <v>744</v>
      </c>
      <c r="D173" s="8" t="s">
        <v>593</v>
      </c>
      <c r="E173" s="8" t="s">
        <v>38952</v>
      </c>
      <c r="F173" s="10" t="s">
        <v>38693</v>
      </c>
    </row>
    <row r="174" ht="24" customHeight="1" spans="1:6">
      <c r="A174" s="8">
        <v>247</v>
      </c>
      <c r="B174" s="9" t="s">
        <v>38953</v>
      </c>
      <c r="C174" s="8" t="s">
        <v>742</v>
      </c>
      <c r="D174" s="8" t="s">
        <v>593</v>
      </c>
      <c r="E174" s="8" t="s">
        <v>23845</v>
      </c>
      <c r="F174" s="10" t="s">
        <v>38693</v>
      </c>
    </row>
    <row r="175" ht="24" customHeight="1" spans="1:6">
      <c r="A175" s="8">
        <v>40919</v>
      </c>
      <c r="B175" s="9" t="s">
        <v>38954</v>
      </c>
      <c r="C175" s="8" t="s">
        <v>744</v>
      </c>
      <c r="D175" s="8" t="s">
        <v>593</v>
      </c>
      <c r="E175" s="8" t="s">
        <v>38955</v>
      </c>
      <c r="F175" s="10" t="s">
        <v>38693</v>
      </c>
    </row>
    <row r="176" ht="24" customHeight="1" spans="1:6">
      <c r="A176" s="8">
        <v>40984</v>
      </c>
      <c r="B176" s="9" t="s">
        <v>38956</v>
      </c>
      <c r="C176" s="8" t="s">
        <v>744</v>
      </c>
      <c r="D176" s="8" t="s">
        <v>593</v>
      </c>
      <c r="E176" s="11" t="s">
        <v>38957</v>
      </c>
      <c r="F176" s="10" t="s">
        <v>38693</v>
      </c>
    </row>
    <row r="177" ht="24" customHeight="1" spans="1:6">
      <c r="A177" s="8">
        <v>44499</v>
      </c>
      <c r="B177" s="9" t="s">
        <v>38958</v>
      </c>
      <c r="C177" s="8" t="s">
        <v>742</v>
      </c>
      <c r="D177" s="8" t="s">
        <v>593</v>
      </c>
      <c r="E177" s="11" t="s">
        <v>22816</v>
      </c>
      <c r="F177" s="10" t="s">
        <v>38693</v>
      </c>
    </row>
    <row r="178" ht="24" customHeight="1" spans="1:6">
      <c r="A178" s="8">
        <v>248</v>
      </c>
      <c r="B178" s="9" t="s">
        <v>38959</v>
      </c>
      <c r="C178" s="8" t="s">
        <v>742</v>
      </c>
      <c r="D178" s="8" t="s">
        <v>593</v>
      </c>
      <c r="E178" s="11" t="s">
        <v>24593</v>
      </c>
      <c r="F178" s="10" t="s">
        <v>38693</v>
      </c>
    </row>
    <row r="179" ht="24" customHeight="1" spans="1:6">
      <c r="A179" s="8">
        <v>41086</v>
      </c>
      <c r="B179" s="9" t="s">
        <v>38960</v>
      </c>
      <c r="C179" s="8" t="s">
        <v>744</v>
      </c>
      <c r="D179" s="8" t="s">
        <v>593</v>
      </c>
      <c r="E179" s="11" t="s">
        <v>38961</v>
      </c>
      <c r="F179" s="10" t="s">
        <v>38693</v>
      </c>
    </row>
    <row r="180" ht="24" customHeight="1" spans="1:6">
      <c r="A180" s="8">
        <v>34466</v>
      </c>
      <c r="B180" s="9" t="s">
        <v>38962</v>
      </c>
      <c r="C180" s="8" t="s">
        <v>742</v>
      </c>
      <c r="D180" s="8" t="s">
        <v>593</v>
      </c>
      <c r="E180" s="8" t="s">
        <v>38963</v>
      </c>
      <c r="F180" s="10" t="s">
        <v>38693</v>
      </c>
    </row>
    <row r="181" ht="24" customHeight="1" spans="1:6">
      <c r="A181" s="8">
        <v>41083</v>
      </c>
      <c r="B181" s="9" t="s">
        <v>38964</v>
      </c>
      <c r="C181" s="8" t="s">
        <v>744</v>
      </c>
      <c r="D181" s="8" t="s">
        <v>593</v>
      </c>
      <c r="E181" s="8" t="s">
        <v>38965</v>
      </c>
      <c r="F181" s="10" t="s">
        <v>38693</v>
      </c>
    </row>
    <row r="182" ht="24" customHeight="1" spans="1:6">
      <c r="A182" s="8">
        <v>252</v>
      </c>
      <c r="B182" s="9" t="s">
        <v>38966</v>
      </c>
      <c r="C182" s="8" t="s">
        <v>742</v>
      </c>
      <c r="D182" s="8" t="s">
        <v>593</v>
      </c>
      <c r="E182" s="8" t="s">
        <v>24593</v>
      </c>
      <c r="F182" s="10" t="s">
        <v>38693</v>
      </c>
    </row>
    <row r="183" ht="24" customHeight="1" spans="1:6">
      <c r="A183" s="8">
        <v>40909</v>
      </c>
      <c r="B183" s="9" t="s">
        <v>38967</v>
      </c>
      <c r="C183" s="8" t="s">
        <v>744</v>
      </c>
      <c r="D183" s="8" t="s">
        <v>593</v>
      </c>
      <c r="E183" s="8" t="s">
        <v>38961</v>
      </c>
      <c r="F183" s="10" t="s">
        <v>38693</v>
      </c>
    </row>
    <row r="184" ht="24" customHeight="1" spans="1:6">
      <c r="A184" s="8">
        <v>242</v>
      </c>
      <c r="B184" s="9" t="s">
        <v>38968</v>
      </c>
      <c r="C184" s="8" t="s">
        <v>742</v>
      </c>
      <c r="D184" s="8" t="s">
        <v>593</v>
      </c>
      <c r="E184" s="8" t="s">
        <v>38969</v>
      </c>
      <c r="F184" s="10" t="s">
        <v>38693</v>
      </c>
    </row>
    <row r="185" ht="24" customHeight="1" spans="1:6">
      <c r="A185" s="8">
        <v>41085</v>
      </c>
      <c r="B185" s="9" t="s">
        <v>38970</v>
      </c>
      <c r="C185" s="8" t="s">
        <v>744</v>
      </c>
      <c r="D185" s="8" t="s">
        <v>593</v>
      </c>
      <c r="E185" s="11" t="s">
        <v>38971</v>
      </c>
      <c r="F185" s="10" t="s">
        <v>38693</v>
      </c>
    </row>
    <row r="186" ht="24" customHeight="1" spans="1:6">
      <c r="A186" s="8">
        <v>427</v>
      </c>
      <c r="B186" s="9" t="s">
        <v>38972</v>
      </c>
      <c r="C186" s="8" t="s">
        <v>592</v>
      </c>
      <c r="D186" s="8" t="s">
        <v>639</v>
      </c>
      <c r="E186" s="8" t="s">
        <v>38933</v>
      </c>
      <c r="F186" s="10" t="s">
        <v>38693</v>
      </c>
    </row>
    <row r="187" ht="24" customHeight="1" spans="1:6">
      <c r="A187" s="8">
        <v>417</v>
      </c>
      <c r="B187" s="9" t="s">
        <v>38973</v>
      </c>
      <c r="C187" s="8" t="s">
        <v>592</v>
      </c>
      <c r="D187" s="8" t="s">
        <v>639</v>
      </c>
      <c r="E187" s="11" t="s">
        <v>38974</v>
      </c>
      <c r="F187" s="10" t="s">
        <v>38693</v>
      </c>
    </row>
    <row r="188" ht="24" customHeight="1" spans="1:6">
      <c r="A188" s="8">
        <v>11273</v>
      </c>
      <c r="B188" s="9" t="s">
        <v>38975</v>
      </c>
      <c r="C188" s="8" t="s">
        <v>592</v>
      </c>
      <c r="D188" s="8" t="s">
        <v>639</v>
      </c>
      <c r="E188" s="8" t="s">
        <v>34946</v>
      </c>
      <c r="F188" s="10" t="s">
        <v>38693</v>
      </c>
    </row>
    <row r="189" ht="24" customHeight="1" spans="1:6">
      <c r="A189" s="8">
        <v>11272</v>
      </c>
      <c r="B189" s="9" t="s">
        <v>38976</v>
      </c>
      <c r="C189" s="8" t="s">
        <v>592</v>
      </c>
      <c r="D189" s="8" t="s">
        <v>639</v>
      </c>
      <c r="E189" s="11" t="s">
        <v>38977</v>
      </c>
      <c r="F189" s="10" t="s">
        <v>38693</v>
      </c>
    </row>
    <row r="190" ht="24" customHeight="1" spans="1:6">
      <c r="A190" s="8">
        <v>11275</v>
      </c>
      <c r="B190" s="9" t="s">
        <v>38978</v>
      </c>
      <c r="C190" s="8" t="s">
        <v>592</v>
      </c>
      <c r="D190" s="8" t="s">
        <v>639</v>
      </c>
      <c r="E190" s="8" t="s">
        <v>38979</v>
      </c>
      <c r="F190" s="10" t="s">
        <v>38693</v>
      </c>
    </row>
    <row r="191" ht="24" customHeight="1" spans="1:6">
      <c r="A191" s="8">
        <v>11274</v>
      </c>
      <c r="B191" s="9" t="s">
        <v>38980</v>
      </c>
      <c r="C191" s="8" t="s">
        <v>592</v>
      </c>
      <c r="D191" s="8" t="s">
        <v>639</v>
      </c>
      <c r="E191" s="11" t="s">
        <v>24878</v>
      </c>
      <c r="F191" s="10" t="s">
        <v>38693</v>
      </c>
    </row>
    <row r="192" ht="24" customHeight="1" spans="1:6">
      <c r="A192" s="8">
        <v>38470</v>
      </c>
      <c r="B192" s="9" t="s">
        <v>38981</v>
      </c>
      <c r="C192" s="8" t="s">
        <v>592</v>
      </c>
      <c r="D192" s="8" t="s">
        <v>599</v>
      </c>
      <c r="E192" s="8" t="s">
        <v>38982</v>
      </c>
      <c r="F192" s="10" t="s">
        <v>38693</v>
      </c>
    </row>
    <row r="193" ht="24" customHeight="1" spans="1:6">
      <c r="A193" s="8">
        <v>38547</v>
      </c>
      <c r="B193" s="9" t="s">
        <v>38983</v>
      </c>
      <c r="C193" s="8" t="s">
        <v>592</v>
      </c>
      <c r="D193" s="8" t="s">
        <v>593</v>
      </c>
      <c r="E193" s="11" t="s">
        <v>38984</v>
      </c>
      <c r="F193" s="10" t="s">
        <v>38693</v>
      </c>
    </row>
    <row r="194" ht="24" customHeight="1" spans="1:6">
      <c r="A194" s="8">
        <v>38469</v>
      </c>
      <c r="B194" s="9" t="s">
        <v>38985</v>
      </c>
      <c r="C194" s="8" t="s">
        <v>592</v>
      </c>
      <c r="D194" s="8" t="s">
        <v>593</v>
      </c>
      <c r="E194" s="8" t="s">
        <v>38986</v>
      </c>
      <c r="F194" s="10" t="s">
        <v>38693</v>
      </c>
    </row>
    <row r="195" ht="24" customHeight="1" spans="1:6">
      <c r="A195" s="8">
        <v>38467</v>
      </c>
      <c r="B195" s="9" t="s">
        <v>38987</v>
      </c>
      <c r="C195" s="8" t="s">
        <v>592</v>
      </c>
      <c r="D195" s="8" t="s">
        <v>593</v>
      </c>
      <c r="E195" s="11" t="s">
        <v>38988</v>
      </c>
      <c r="F195" s="10" t="s">
        <v>38693</v>
      </c>
    </row>
    <row r="196" ht="24" customHeight="1" spans="1:6">
      <c r="A196" s="8">
        <v>38468</v>
      </c>
      <c r="B196" s="9" t="s">
        <v>38989</v>
      </c>
      <c r="C196" s="8" t="s">
        <v>592</v>
      </c>
      <c r="D196" s="8" t="s">
        <v>593</v>
      </c>
      <c r="E196" s="8" t="s">
        <v>38990</v>
      </c>
      <c r="F196" s="10" t="s">
        <v>38693</v>
      </c>
    </row>
    <row r="197" ht="24" customHeight="1" spans="1:6">
      <c r="A197" s="8">
        <v>38471</v>
      </c>
      <c r="B197" s="9" t="s">
        <v>38991</v>
      </c>
      <c r="C197" s="8" t="s">
        <v>592</v>
      </c>
      <c r="D197" s="8" t="s">
        <v>593</v>
      </c>
      <c r="E197" s="11" t="s">
        <v>38992</v>
      </c>
      <c r="F197" s="10" t="s">
        <v>38693</v>
      </c>
    </row>
    <row r="198" ht="24" customHeight="1" spans="1:6">
      <c r="A198" s="8">
        <v>37370</v>
      </c>
      <c r="B198" s="9" t="s">
        <v>38993</v>
      </c>
      <c r="C198" s="8" t="s">
        <v>742</v>
      </c>
      <c r="D198" s="8" t="s">
        <v>599</v>
      </c>
      <c r="E198" s="8" t="s">
        <v>38994</v>
      </c>
      <c r="F198" s="10" t="s">
        <v>38693</v>
      </c>
    </row>
    <row r="199" ht="24" customHeight="1" spans="1:6">
      <c r="A199" s="8">
        <v>40862</v>
      </c>
      <c r="B199" s="9" t="s">
        <v>38995</v>
      </c>
      <c r="C199" s="8" t="s">
        <v>744</v>
      </c>
      <c r="D199" s="8" t="s">
        <v>599</v>
      </c>
      <c r="E199" s="8" t="s">
        <v>38996</v>
      </c>
      <c r="F199" s="10" t="s">
        <v>38693</v>
      </c>
    </row>
    <row r="200" ht="24" customHeight="1" spans="1:6">
      <c r="A200" s="8">
        <v>10658</v>
      </c>
      <c r="B200" s="9" t="s">
        <v>38997</v>
      </c>
      <c r="C200" s="8" t="s">
        <v>592</v>
      </c>
      <c r="D200" s="8" t="s">
        <v>639</v>
      </c>
      <c r="E200" s="8" t="s">
        <v>38998</v>
      </c>
      <c r="F200" s="10" t="s">
        <v>38693</v>
      </c>
    </row>
    <row r="201" ht="24" customHeight="1" spans="1:6">
      <c r="A201" s="8">
        <v>253</v>
      </c>
      <c r="B201" s="9" t="s">
        <v>38999</v>
      </c>
      <c r="C201" s="8" t="s">
        <v>742</v>
      </c>
      <c r="D201" s="8" t="s">
        <v>599</v>
      </c>
      <c r="E201" s="8" t="s">
        <v>32938</v>
      </c>
      <c r="F201" s="10" t="s">
        <v>38693</v>
      </c>
    </row>
    <row r="202" ht="24" customHeight="1" spans="1:6">
      <c r="A202" s="8">
        <v>40809</v>
      </c>
      <c r="B202" s="9" t="s">
        <v>39000</v>
      </c>
      <c r="C202" s="8" t="s">
        <v>744</v>
      </c>
      <c r="D202" s="8" t="s">
        <v>593</v>
      </c>
      <c r="E202" s="8" t="s">
        <v>39001</v>
      </c>
      <c r="F202" s="10" t="s">
        <v>38693</v>
      </c>
    </row>
    <row r="203" ht="36" customHeight="1" spans="1:6">
      <c r="A203" s="8">
        <v>42428</v>
      </c>
      <c r="B203" s="9" t="s">
        <v>39002</v>
      </c>
      <c r="C203" s="8" t="s">
        <v>592</v>
      </c>
      <c r="D203" s="8" t="s">
        <v>639</v>
      </c>
      <c r="E203" s="8" t="s">
        <v>39003</v>
      </c>
      <c r="F203" s="10" t="s">
        <v>38693</v>
      </c>
    </row>
    <row r="204" ht="24" customHeight="1" spans="1:6">
      <c r="A204" s="8">
        <v>583</v>
      </c>
      <c r="B204" s="9" t="s">
        <v>39004</v>
      </c>
      <c r="C204" s="8" t="s">
        <v>642</v>
      </c>
      <c r="D204" s="8" t="s">
        <v>639</v>
      </c>
      <c r="E204" s="8" t="s">
        <v>39005</v>
      </c>
      <c r="F204" s="10" t="s">
        <v>38693</v>
      </c>
    </row>
    <row r="205" ht="24" customHeight="1" spans="1:6">
      <c r="A205" s="8">
        <v>301</v>
      </c>
      <c r="B205" s="9" t="s">
        <v>39006</v>
      </c>
      <c r="C205" s="8" t="s">
        <v>592</v>
      </c>
      <c r="D205" s="8" t="s">
        <v>599</v>
      </c>
      <c r="E205" s="8" t="s">
        <v>39007</v>
      </c>
      <c r="F205" s="10" t="s">
        <v>38693</v>
      </c>
    </row>
    <row r="206" ht="24" customHeight="1" spans="1:6">
      <c r="A206" s="8">
        <v>296</v>
      </c>
      <c r="B206" s="9" t="s">
        <v>39008</v>
      </c>
      <c r="C206" s="8" t="s">
        <v>592</v>
      </c>
      <c r="D206" s="8" t="s">
        <v>593</v>
      </c>
      <c r="E206" s="8" t="s">
        <v>39009</v>
      </c>
      <c r="F206" s="10" t="s">
        <v>38693</v>
      </c>
    </row>
    <row r="207" ht="24" customHeight="1" spans="1:6">
      <c r="A207" s="8">
        <v>297</v>
      </c>
      <c r="B207" s="9" t="s">
        <v>39010</v>
      </c>
      <c r="C207" s="8" t="s">
        <v>592</v>
      </c>
      <c r="D207" s="8" t="s">
        <v>593</v>
      </c>
      <c r="E207" s="8" t="s">
        <v>39011</v>
      </c>
      <c r="F207" s="10" t="s">
        <v>38693</v>
      </c>
    </row>
    <row r="208" ht="24" customHeight="1" spans="1:6">
      <c r="A208" s="8">
        <v>299</v>
      </c>
      <c r="B208" s="9" t="s">
        <v>39012</v>
      </c>
      <c r="C208" s="8" t="s">
        <v>592</v>
      </c>
      <c r="D208" s="8" t="s">
        <v>593</v>
      </c>
      <c r="E208" s="8" t="s">
        <v>23955</v>
      </c>
      <c r="F208" s="10" t="s">
        <v>38693</v>
      </c>
    </row>
    <row r="209" ht="24" customHeight="1" spans="1:6">
      <c r="A209" s="8">
        <v>300</v>
      </c>
      <c r="B209" s="9" t="s">
        <v>39013</v>
      </c>
      <c r="C209" s="8" t="s">
        <v>592</v>
      </c>
      <c r="D209" s="8" t="s">
        <v>593</v>
      </c>
      <c r="E209" s="8" t="s">
        <v>35110</v>
      </c>
      <c r="F209" s="10" t="s">
        <v>38693</v>
      </c>
    </row>
    <row r="210" ht="24" customHeight="1" spans="1:6">
      <c r="A210" s="8">
        <v>20085</v>
      </c>
      <c r="B210" s="9" t="s">
        <v>39014</v>
      </c>
      <c r="C210" s="8" t="s">
        <v>592</v>
      </c>
      <c r="D210" s="8" t="s">
        <v>593</v>
      </c>
      <c r="E210" s="8" t="s">
        <v>24882</v>
      </c>
      <c r="F210" s="10" t="s">
        <v>38693</v>
      </c>
    </row>
    <row r="211" ht="24" customHeight="1" spans="1:6">
      <c r="A211" s="8">
        <v>298</v>
      </c>
      <c r="B211" s="9" t="s">
        <v>39015</v>
      </c>
      <c r="C211" s="8" t="s">
        <v>592</v>
      </c>
      <c r="D211" s="8" t="s">
        <v>593</v>
      </c>
      <c r="E211" s="8" t="s">
        <v>39016</v>
      </c>
      <c r="F211" s="10" t="s">
        <v>38693</v>
      </c>
    </row>
    <row r="212" ht="24" customHeight="1" spans="1:6">
      <c r="A212" s="8">
        <v>311</v>
      </c>
      <c r="B212" s="9" t="s">
        <v>39017</v>
      </c>
      <c r="C212" s="8" t="s">
        <v>592</v>
      </c>
      <c r="D212" s="8" t="s">
        <v>593</v>
      </c>
      <c r="E212" s="11" t="s">
        <v>34838</v>
      </c>
      <c r="F212" s="10" t="s">
        <v>38693</v>
      </c>
    </row>
    <row r="213" ht="24" customHeight="1" spans="1:6">
      <c r="A213" s="8">
        <v>318</v>
      </c>
      <c r="B213" s="9" t="s">
        <v>39018</v>
      </c>
      <c r="C213" s="8" t="s">
        <v>592</v>
      </c>
      <c r="D213" s="8" t="s">
        <v>593</v>
      </c>
      <c r="E213" s="8" t="s">
        <v>36845</v>
      </c>
      <c r="F213" s="10" t="s">
        <v>38693</v>
      </c>
    </row>
    <row r="214" ht="24" customHeight="1" spans="1:6">
      <c r="A214" s="8">
        <v>319</v>
      </c>
      <c r="B214" s="9" t="s">
        <v>39019</v>
      </c>
      <c r="C214" s="8" t="s">
        <v>592</v>
      </c>
      <c r="D214" s="8" t="s">
        <v>593</v>
      </c>
      <c r="E214" s="11" t="s">
        <v>29562</v>
      </c>
      <c r="F214" s="10" t="s">
        <v>38693</v>
      </c>
    </row>
    <row r="215" ht="24" customHeight="1" spans="1:6">
      <c r="A215" s="8">
        <v>303</v>
      </c>
      <c r="B215" s="9" t="s">
        <v>39020</v>
      </c>
      <c r="C215" s="8" t="s">
        <v>592</v>
      </c>
      <c r="D215" s="8" t="s">
        <v>593</v>
      </c>
      <c r="E215" s="11" t="s">
        <v>39021</v>
      </c>
      <c r="F215" s="10" t="s">
        <v>38693</v>
      </c>
    </row>
    <row r="216" ht="24" customHeight="1" spans="1:6">
      <c r="A216" s="8">
        <v>305</v>
      </c>
      <c r="B216" s="9" t="s">
        <v>39022</v>
      </c>
      <c r="C216" s="8" t="s">
        <v>592</v>
      </c>
      <c r="D216" s="8" t="s">
        <v>593</v>
      </c>
      <c r="E216" s="8" t="s">
        <v>39023</v>
      </c>
      <c r="F216" s="10" t="s">
        <v>38693</v>
      </c>
    </row>
    <row r="217" ht="24" customHeight="1" spans="1:6">
      <c r="A217" s="8">
        <v>306</v>
      </c>
      <c r="B217" s="9" t="s">
        <v>39024</v>
      </c>
      <c r="C217" s="8" t="s">
        <v>592</v>
      </c>
      <c r="D217" s="8" t="s">
        <v>593</v>
      </c>
      <c r="E217" s="8" t="s">
        <v>39025</v>
      </c>
      <c r="F217" s="10" t="s">
        <v>38693</v>
      </c>
    </row>
    <row r="218" ht="24" customHeight="1" spans="1:6">
      <c r="A218" s="8">
        <v>307</v>
      </c>
      <c r="B218" s="9" t="s">
        <v>39026</v>
      </c>
      <c r="C218" s="8" t="s">
        <v>592</v>
      </c>
      <c r="D218" s="8" t="s">
        <v>593</v>
      </c>
      <c r="E218" s="8" t="s">
        <v>39027</v>
      </c>
      <c r="F218" s="10" t="s">
        <v>38693</v>
      </c>
    </row>
    <row r="219" ht="24" customHeight="1" spans="1:6">
      <c r="A219" s="8">
        <v>309</v>
      </c>
      <c r="B219" s="9" t="s">
        <v>39028</v>
      </c>
      <c r="C219" s="8" t="s">
        <v>592</v>
      </c>
      <c r="D219" s="8" t="s">
        <v>593</v>
      </c>
      <c r="E219" s="8" t="s">
        <v>39029</v>
      </c>
      <c r="F219" s="10" t="s">
        <v>38693</v>
      </c>
    </row>
    <row r="220" ht="24" customHeight="1" spans="1:6">
      <c r="A220" s="8">
        <v>310</v>
      </c>
      <c r="B220" s="9" t="s">
        <v>39030</v>
      </c>
      <c r="C220" s="8" t="s">
        <v>592</v>
      </c>
      <c r="D220" s="8" t="s">
        <v>593</v>
      </c>
      <c r="E220" s="8" t="s">
        <v>39031</v>
      </c>
      <c r="F220" s="10" t="s">
        <v>38693</v>
      </c>
    </row>
    <row r="221" ht="24" customHeight="1" spans="1:6">
      <c r="A221" s="8">
        <v>328</v>
      </c>
      <c r="B221" s="9" t="s">
        <v>39032</v>
      </c>
      <c r="C221" s="8" t="s">
        <v>592</v>
      </c>
      <c r="D221" s="8" t="s">
        <v>593</v>
      </c>
      <c r="E221" s="8" t="s">
        <v>31165</v>
      </c>
      <c r="F221" s="10" t="s">
        <v>38693</v>
      </c>
    </row>
    <row r="222" ht="24" customHeight="1" spans="1:6">
      <c r="A222" s="8">
        <v>325</v>
      </c>
      <c r="B222" s="9" t="s">
        <v>39033</v>
      </c>
      <c r="C222" s="8" t="s">
        <v>592</v>
      </c>
      <c r="D222" s="8" t="s">
        <v>593</v>
      </c>
      <c r="E222" s="8" t="s">
        <v>39034</v>
      </c>
      <c r="F222" s="10" t="s">
        <v>38693</v>
      </c>
    </row>
    <row r="223" ht="24" customHeight="1" spans="1:6">
      <c r="A223" s="8">
        <v>20326</v>
      </c>
      <c r="B223" s="9" t="s">
        <v>39035</v>
      </c>
      <c r="C223" s="8" t="s">
        <v>592</v>
      </c>
      <c r="D223" s="8" t="s">
        <v>593</v>
      </c>
      <c r="E223" s="8" t="s">
        <v>39036</v>
      </c>
      <c r="F223" s="10" t="s">
        <v>38693</v>
      </c>
    </row>
    <row r="224" ht="24" customHeight="1" spans="1:6">
      <c r="A224" s="8">
        <v>329</v>
      </c>
      <c r="B224" s="9" t="s">
        <v>39037</v>
      </c>
      <c r="C224" s="8" t="s">
        <v>592</v>
      </c>
      <c r="D224" s="8" t="s">
        <v>593</v>
      </c>
      <c r="E224" s="8" t="s">
        <v>39038</v>
      </c>
      <c r="F224" s="10" t="s">
        <v>38693</v>
      </c>
    </row>
    <row r="225" ht="24" customHeight="1" spans="1:6">
      <c r="A225" s="8">
        <v>308</v>
      </c>
      <c r="B225" s="9" t="s">
        <v>39039</v>
      </c>
      <c r="C225" s="8" t="s">
        <v>592</v>
      </c>
      <c r="D225" s="8" t="s">
        <v>593</v>
      </c>
      <c r="E225" s="8" t="s">
        <v>39040</v>
      </c>
      <c r="F225" s="10" t="s">
        <v>38693</v>
      </c>
    </row>
    <row r="226" ht="24" customHeight="1" spans="1:6">
      <c r="A226" s="8">
        <v>39642</v>
      </c>
      <c r="B226" s="9" t="s">
        <v>39041</v>
      </c>
      <c r="C226" s="8" t="s">
        <v>592</v>
      </c>
      <c r="D226" s="8" t="s">
        <v>593</v>
      </c>
      <c r="E226" s="8" t="s">
        <v>31325</v>
      </c>
      <c r="F226" s="10" t="s">
        <v>38693</v>
      </c>
    </row>
    <row r="227" ht="24" customHeight="1" spans="1:6">
      <c r="A227" s="8">
        <v>39641</v>
      </c>
      <c r="B227" s="9" t="s">
        <v>39042</v>
      </c>
      <c r="C227" s="8" t="s">
        <v>592</v>
      </c>
      <c r="D227" s="8" t="s">
        <v>593</v>
      </c>
      <c r="E227" s="8" t="s">
        <v>24764</v>
      </c>
      <c r="F227" s="10" t="s">
        <v>38693</v>
      </c>
    </row>
    <row r="228" ht="24" customHeight="1" spans="1:6">
      <c r="A228" s="8">
        <v>39643</v>
      </c>
      <c r="B228" s="9" t="s">
        <v>39043</v>
      </c>
      <c r="C228" s="8" t="s">
        <v>592</v>
      </c>
      <c r="D228" s="8" t="s">
        <v>593</v>
      </c>
      <c r="E228" s="8" t="s">
        <v>24776</v>
      </c>
      <c r="F228" s="10" t="s">
        <v>38693</v>
      </c>
    </row>
    <row r="229" ht="24" customHeight="1" spans="1:6">
      <c r="A229" s="8">
        <v>39644</v>
      </c>
      <c r="B229" s="9" t="s">
        <v>39044</v>
      </c>
      <c r="C229" s="8" t="s">
        <v>592</v>
      </c>
      <c r="D229" s="8" t="s">
        <v>593</v>
      </c>
      <c r="E229" s="8" t="s">
        <v>28620</v>
      </c>
      <c r="F229" s="10" t="s">
        <v>38693</v>
      </c>
    </row>
    <row r="230" ht="24" customHeight="1" spans="1:6">
      <c r="A230" s="8">
        <v>39645</v>
      </c>
      <c r="B230" s="9" t="s">
        <v>39045</v>
      </c>
      <c r="C230" s="8" t="s">
        <v>592</v>
      </c>
      <c r="D230" s="8" t="s">
        <v>593</v>
      </c>
      <c r="E230" s="8" t="s">
        <v>39046</v>
      </c>
      <c r="F230" s="10" t="s">
        <v>38693</v>
      </c>
    </row>
    <row r="231" ht="24" customHeight="1" spans="1:6">
      <c r="A231" s="8">
        <v>41610</v>
      </c>
      <c r="B231" s="9" t="s">
        <v>39047</v>
      </c>
      <c r="C231" s="8" t="s">
        <v>592</v>
      </c>
      <c r="D231" s="8" t="s">
        <v>639</v>
      </c>
      <c r="E231" s="8" t="s">
        <v>39048</v>
      </c>
      <c r="F231" s="10" t="s">
        <v>38693</v>
      </c>
    </row>
    <row r="232" ht="24" customHeight="1" spans="1:6">
      <c r="A232" s="8">
        <v>41611</v>
      </c>
      <c r="B232" s="9" t="s">
        <v>39049</v>
      </c>
      <c r="C232" s="8" t="s">
        <v>592</v>
      </c>
      <c r="D232" s="8" t="s">
        <v>639</v>
      </c>
      <c r="E232" s="8" t="s">
        <v>39050</v>
      </c>
      <c r="F232" s="10" t="s">
        <v>38693</v>
      </c>
    </row>
    <row r="233" ht="24" customHeight="1" spans="1:6">
      <c r="A233" s="8">
        <v>41612</v>
      </c>
      <c r="B233" s="9" t="s">
        <v>39051</v>
      </c>
      <c r="C233" s="8" t="s">
        <v>592</v>
      </c>
      <c r="D233" s="8" t="s">
        <v>639</v>
      </c>
      <c r="E233" s="8" t="s">
        <v>39052</v>
      </c>
      <c r="F233" s="10" t="s">
        <v>38693</v>
      </c>
    </row>
    <row r="234" ht="24" customHeight="1" spans="1:6">
      <c r="A234" s="8">
        <v>41637</v>
      </c>
      <c r="B234" s="9" t="s">
        <v>39053</v>
      </c>
      <c r="C234" s="8" t="s">
        <v>592</v>
      </c>
      <c r="D234" s="8" t="s">
        <v>639</v>
      </c>
      <c r="E234" s="8" t="s">
        <v>39054</v>
      </c>
      <c r="F234" s="10" t="s">
        <v>38693</v>
      </c>
    </row>
    <row r="235" ht="24" customHeight="1" spans="1:6">
      <c r="A235" s="8">
        <v>41638</v>
      </c>
      <c r="B235" s="9" t="s">
        <v>39055</v>
      </c>
      <c r="C235" s="8" t="s">
        <v>592</v>
      </c>
      <c r="D235" s="8" t="s">
        <v>639</v>
      </c>
      <c r="E235" s="8" t="s">
        <v>39056</v>
      </c>
      <c r="F235" s="10" t="s">
        <v>38693</v>
      </c>
    </row>
    <row r="236" ht="24" customHeight="1" spans="1:6">
      <c r="A236" s="8">
        <v>41639</v>
      </c>
      <c r="B236" s="9" t="s">
        <v>39057</v>
      </c>
      <c r="C236" s="8" t="s">
        <v>592</v>
      </c>
      <c r="D236" s="8" t="s">
        <v>639</v>
      </c>
      <c r="E236" s="8" t="s">
        <v>39058</v>
      </c>
      <c r="F236" s="10" t="s">
        <v>38693</v>
      </c>
    </row>
    <row r="237" ht="24" customHeight="1" spans="1:6">
      <c r="A237" s="8">
        <v>11789</v>
      </c>
      <c r="B237" s="9" t="s">
        <v>39059</v>
      </c>
      <c r="C237" s="8" t="s">
        <v>592</v>
      </c>
      <c r="D237" s="8" t="s">
        <v>639</v>
      </c>
      <c r="E237" s="8" t="s">
        <v>39060</v>
      </c>
      <c r="F237" s="10" t="s">
        <v>38693</v>
      </c>
    </row>
    <row r="238" ht="24" customHeight="1" spans="1:6">
      <c r="A238" s="8">
        <v>20975</v>
      </c>
      <c r="B238" s="9" t="s">
        <v>39061</v>
      </c>
      <c r="C238" s="8" t="s">
        <v>592</v>
      </c>
      <c r="D238" s="8" t="s">
        <v>593</v>
      </c>
      <c r="E238" s="8" t="s">
        <v>39062</v>
      </c>
      <c r="F238" s="10" t="s">
        <v>38693</v>
      </c>
    </row>
    <row r="239" ht="24" customHeight="1" spans="1:6">
      <c r="A239" s="8">
        <v>20976</v>
      </c>
      <c r="B239" s="9" t="s">
        <v>39063</v>
      </c>
      <c r="C239" s="8" t="s">
        <v>592</v>
      </c>
      <c r="D239" s="8" t="s">
        <v>593</v>
      </c>
      <c r="E239" s="8" t="s">
        <v>39064</v>
      </c>
      <c r="F239" s="10" t="s">
        <v>38693</v>
      </c>
    </row>
    <row r="240" ht="24" customHeight="1" spans="1:6">
      <c r="A240" s="8">
        <v>40340</v>
      </c>
      <c r="B240" s="9" t="s">
        <v>39065</v>
      </c>
      <c r="C240" s="8" t="s">
        <v>592</v>
      </c>
      <c r="D240" s="8" t="s">
        <v>593</v>
      </c>
      <c r="E240" s="8" t="s">
        <v>36835</v>
      </c>
      <c r="F240" s="10" t="s">
        <v>38693</v>
      </c>
    </row>
    <row r="241" ht="24" customHeight="1" spans="1:6">
      <c r="A241" s="8">
        <v>40341</v>
      </c>
      <c r="B241" s="9" t="s">
        <v>39066</v>
      </c>
      <c r="C241" s="8" t="s">
        <v>592</v>
      </c>
      <c r="D241" s="8" t="s">
        <v>593</v>
      </c>
      <c r="E241" s="8" t="s">
        <v>39067</v>
      </c>
      <c r="F241" s="10" t="s">
        <v>38693</v>
      </c>
    </row>
    <row r="242" ht="24" customHeight="1" spans="1:6">
      <c r="A242" s="8">
        <v>40342</v>
      </c>
      <c r="B242" s="9" t="s">
        <v>39068</v>
      </c>
      <c r="C242" s="8" t="s">
        <v>592</v>
      </c>
      <c r="D242" s="8" t="s">
        <v>593</v>
      </c>
      <c r="E242" s="8" t="s">
        <v>32833</v>
      </c>
      <c r="F242" s="10" t="s">
        <v>38693</v>
      </c>
    </row>
    <row r="243" ht="24" customHeight="1" spans="1:6">
      <c r="A243" s="8">
        <v>40343</v>
      </c>
      <c r="B243" s="9" t="s">
        <v>39069</v>
      </c>
      <c r="C243" s="8" t="s">
        <v>592</v>
      </c>
      <c r="D243" s="8" t="s">
        <v>593</v>
      </c>
      <c r="E243" s="8" t="s">
        <v>39070</v>
      </c>
      <c r="F243" s="10" t="s">
        <v>38693</v>
      </c>
    </row>
    <row r="244" ht="24" customHeight="1" spans="1:6">
      <c r="A244" s="8">
        <v>40344</v>
      </c>
      <c r="B244" s="9" t="s">
        <v>39071</v>
      </c>
      <c r="C244" s="8" t="s">
        <v>592</v>
      </c>
      <c r="D244" s="8" t="s">
        <v>593</v>
      </c>
      <c r="E244" s="8" t="s">
        <v>39072</v>
      </c>
      <c r="F244" s="10" t="s">
        <v>38693</v>
      </c>
    </row>
    <row r="245" ht="24" customHeight="1" spans="1:6">
      <c r="A245" s="8">
        <v>40345</v>
      </c>
      <c r="B245" s="9" t="s">
        <v>39073</v>
      </c>
      <c r="C245" s="8" t="s">
        <v>592</v>
      </c>
      <c r="D245" s="8" t="s">
        <v>593</v>
      </c>
      <c r="E245" s="8" t="s">
        <v>39074</v>
      </c>
      <c r="F245" s="10" t="s">
        <v>38693</v>
      </c>
    </row>
    <row r="246" ht="24" customHeight="1" spans="1:6">
      <c r="A246" s="8">
        <v>40346</v>
      </c>
      <c r="B246" s="9" t="s">
        <v>39075</v>
      </c>
      <c r="C246" s="8" t="s">
        <v>592</v>
      </c>
      <c r="D246" s="8" t="s">
        <v>593</v>
      </c>
      <c r="E246" s="8" t="s">
        <v>39076</v>
      </c>
      <c r="F246" s="10" t="s">
        <v>38693</v>
      </c>
    </row>
    <row r="247" ht="24" customHeight="1" spans="1:6">
      <c r="A247" s="8">
        <v>40347</v>
      </c>
      <c r="B247" s="9" t="s">
        <v>39077</v>
      </c>
      <c r="C247" s="8" t="s">
        <v>592</v>
      </c>
      <c r="D247" s="8" t="s">
        <v>593</v>
      </c>
      <c r="E247" s="8" t="s">
        <v>39078</v>
      </c>
      <c r="F247" s="10" t="s">
        <v>38693</v>
      </c>
    </row>
    <row r="248" ht="24" customHeight="1" spans="1:6">
      <c r="A248" s="8">
        <v>6138</v>
      </c>
      <c r="B248" s="9" t="s">
        <v>39079</v>
      </c>
      <c r="C248" s="8" t="s">
        <v>592</v>
      </c>
      <c r="D248" s="8" t="s">
        <v>593</v>
      </c>
      <c r="E248" s="8" t="s">
        <v>39080</v>
      </c>
      <c r="F248" s="10" t="s">
        <v>38693</v>
      </c>
    </row>
    <row r="249" ht="24" customHeight="1" spans="1:6">
      <c r="A249" s="8">
        <v>38840</v>
      </c>
      <c r="B249" s="9" t="s">
        <v>39081</v>
      </c>
      <c r="C249" s="8" t="s">
        <v>592</v>
      </c>
      <c r="D249" s="8" t="s">
        <v>639</v>
      </c>
      <c r="E249" s="8" t="s">
        <v>38979</v>
      </c>
      <c r="F249" s="10" t="s">
        <v>38693</v>
      </c>
    </row>
    <row r="250" ht="24" customHeight="1" spans="1:6">
      <c r="A250" s="8">
        <v>38841</v>
      </c>
      <c r="B250" s="9" t="s">
        <v>39082</v>
      </c>
      <c r="C250" s="8" t="s">
        <v>592</v>
      </c>
      <c r="D250" s="8" t="s">
        <v>639</v>
      </c>
      <c r="E250" s="8" t="s">
        <v>23437</v>
      </c>
      <c r="F250" s="10" t="s">
        <v>38693</v>
      </c>
    </row>
    <row r="251" ht="24" customHeight="1" spans="1:6">
      <c r="A251" s="8">
        <v>38842</v>
      </c>
      <c r="B251" s="9" t="s">
        <v>39083</v>
      </c>
      <c r="C251" s="8" t="s">
        <v>592</v>
      </c>
      <c r="D251" s="8" t="s">
        <v>639</v>
      </c>
      <c r="E251" s="8" t="s">
        <v>39084</v>
      </c>
      <c r="F251" s="10" t="s">
        <v>38693</v>
      </c>
    </row>
    <row r="252" ht="24" customHeight="1" spans="1:6">
      <c r="A252" s="8">
        <v>38843</v>
      </c>
      <c r="B252" s="9" t="s">
        <v>39085</v>
      </c>
      <c r="C252" s="8" t="s">
        <v>592</v>
      </c>
      <c r="D252" s="8" t="s">
        <v>639</v>
      </c>
      <c r="E252" s="8" t="s">
        <v>31013</v>
      </c>
      <c r="F252" s="10" t="s">
        <v>38693</v>
      </c>
    </row>
    <row r="253" ht="24" customHeight="1" spans="1:6">
      <c r="A253" s="8">
        <v>43424</v>
      </c>
      <c r="B253" s="9" t="s">
        <v>39086</v>
      </c>
      <c r="C253" s="8" t="s">
        <v>592</v>
      </c>
      <c r="D253" s="8" t="s">
        <v>639</v>
      </c>
      <c r="E253" s="8" t="s">
        <v>39087</v>
      </c>
      <c r="F253" s="10" t="s">
        <v>38693</v>
      </c>
    </row>
    <row r="254" ht="24" customHeight="1" spans="1:6">
      <c r="A254" s="8">
        <v>43426</v>
      </c>
      <c r="B254" s="9" t="s">
        <v>39088</v>
      </c>
      <c r="C254" s="8" t="s">
        <v>592</v>
      </c>
      <c r="D254" s="8" t="s">
        <v>639</v>
      </c>
      <c r="E254" s="8" t="s">
        <v>39089</v>
      </c>
      <c r="F254" s="10" t="s">
        <v>38693</v>
      </c>
    </row>
    <row r="255" ht="24" customHeight="1" spans="1:6">
      <c r="A255" s="8">
        <v>12565</v>
      </c>
      <c r="B255" s="9" t="s">
        <v>39090</v>
      </c>
      <c r="C255" s="8" t="s">
        <v>592</v>
      </c>
      <c r="D255" s="8" t="s">
        <v>639</v>
      </c>
      <c r="E255" s="8" t="s">
        <v>39091</v>
      </c>
      <c r="F255" s="10" t="s">
        <v>38693</v>
      </c>
    </row>
    <row r="256" ht="24" customHeight="1" spans="1:6">
      <c r="A256" s="8">
        <v>12567</v>
      </c>
      <c r="B256" s="9" t="s">
        <v>39092</v>
      </c>
      <c r="C256" s="8" t="s">
        <v>592</v>
      </c>
      <c r="D256" s="8" t="s">
        <v>639</v>
      </c>
      <c r="E256" s="8" t="s">
        <v>39093</v>
      </c>
      <c r="F256" s="10" t="s">
        <v>38693</v>
      </c>
    </row>
    <row r="257" ht="24" customHeight="1" spans="1:6">
      <c r="A257" s="8">
        <v>12568</v>
      </c>
      <c r="B257" s="9" t="s">
        <v>39094</v>
      </c>
      <c r="C257" s="8" t="s">
        <v>592</v>
      </c>
      <c r="D257" s="8" t="s">
        <v>639</v>
      </c>
      <c r="E257" s="8" t="s">
        <v>39095</v>
      </c>
      <c r="F257" s="10" t="s">
        <v>38693</v>
      </c>
    </row>
    <row r="258" ht="24" customHeight="1" spans="1:6">
      <c r="A258" s="8">
        <v>43441</v>
      </c>
      <c r="B258" s="9" t="s">
        <v>39096</v>
      </c>
      <c r="C258" s="8" t="s">
        <v>592</v>
      </c>
      <c r="D258" s="8" t="s">
        <v>639</v>
      </c>
      <c r="E258" s="8" t="s">
        <v>39097</v>
      </c>
      <c r="F258" s="10" t="s">
        <v>38693</v>
      </c>
    </row>
    <row r="259" ht="24" customHeight="1" spans="1:6">
      <c r="A259" s="8">
        <v>43423</v>
      </c>
      <c r="B259" s="9" t="s">
        <v>39098</v>
      </c>
      <c r="C259" s="8" t="s">
        <v>592</v>
      </c>
      <c r="D259" s="8" t="s">
        <v>639</v>
      </c>
      <c r="E259" s="8" t="s">
        <v>39099</v>
      </c>
      <c r="F259" s="10" t="s">
        <v>38693</v>
      </c>
    </row>
    <row r="260" ht="24" customHeight="1" spans="1:6">
      <c r="A260" s="8">
        <v>12532</v>
      </c>
      <c r="B260" s="9" t="s">
        <v>39100</v>
      </c>
      <c r="C260" s="8" t="s">
        <v>592</v>
      </c>
      <c r="D260" s="8" t="s">
        <v>639</v>
      </c>
      <c r="E260" s="8" t="s">
        <v>39101</v>
      </c>
      <c r="F260" s="10" t="s">
        <v>38693</v>
      </c>
    </row>
    <row r="261" ht="24" customHeight="1" spans="1:6">
      <c r="A261" s="8">
        <v>43444</v>
      </c>
      <c r="B261" s="9" t="s">
        <v>39102</v>
      </c>
      <c r="C261" s="8" t="s">
        <v>592</v>
      </c>
      <c r="D261" s="8" t="s">
        <v>639</v>
      </c>
      <c r="E261" s="8" t="s">
        <v>39103</v>
      </c>
      <c r="F261" s="10" t="s">
        <v>38693</v>
      </c>
    </row>
    <row r="262" ht="24" customHeight="1" spans="1:6">
      <c r="A262" s="8">
        <v>12551</v>
      </c>
      <c r="B262" s="9" t="s">
        <v>39104</v>
      </c>
      <c r="C262" s="8" t="s">
        <v>592</v>
      </c>
      <c r="D262" s="8" t="s">
        <v>639</v>
      </c>
      <c r="E262" s="8" t="s">
        <v>39105</v>
      </c>
      <c r="F262" s="10" t="s">
        <v>38693</v>
      </c>
    </row>
    <row r="263" ht="24" customHeight="1" spans="1:6">
      <c r="A263" s="8">
        <v>43442</v>
      </c>
      <c r="B263" s="9" t="s">
        <v>39106</v>
      </c>
      <c r="C263" s="8" t="s">
        <v>592</v>
      </c>
      <c r="D263" s="8" t="s">
        <v>639</v>
      </c>
      <c r="E263" s="8" t="s">
        <v>39107</v>
      </c>
      <c r="F263" s="10" t="s">
        <v>38693</v>
      </c>
    </row>
    <row r="264" ht="24" customHeight="1" spans="1:6">
      <c r="A264" s="8">
        <v>43443</v>
      </c>
      <c r="B264" s="9" t="s">
        <v>39108</v>
      </c>
      <c r="C264" s="8" t="s">
        <v>592</v>
      </c>
      <c r="D264" s="8" t="s">
        <v>639</v>
      </c>
      <c r="E264" s="8" t="s">
        <v>39109</v>
      </c>
      <c r="F264" s="10" t="s">
        <v>38693</v>
      </c>
    </row>
    <row r="265" ht="24" customHeight="1" spans="1:6">
      <c r="A265" s="8">
        <v>12544</v>
      </c>
      <c r="B265" s="9" t="s">
        <v>39110</v>
      </c>
      <c r="C265" s="8" t="s">
        <v>592</v>
      </c>
      <c r="D265" s="8" t="s">
        <v>639</v>
      </c>
      <c r="E265" s="8" t="s">
        <v>39111</v>
      </c>
      <c r="F265" s="10" t="s">
        <v>38693</v>
      </c>
    </row>
    <row r="266" ht="24" customHeight="1" spans="1:6">
      <c r="A266" s="8">
        <v>12547</v>
      </c>
      <c r="B266" s="9" t="s">
        <v>39112</v>
      </c>
      <c r="C266" s="8" t="s">
        <v>592</v>
      </c>
      <c r="D266" s="8" t="s">
        <v>639</v>
      </c>
      <c r="E266" s="8" t="s">
        <v>39113</v>
      </c>
      <c r="F266" s="10" t="s">
        <v>38693</v>
      </c>
    </row>
    <row r="267" ht="24" customHeight="1" spans="1:6">
      <c r="A267" s="8">
        <v>43445</v>
      </c>
      <c r="B267" s="9" t="s">
        <v>39114</v>
      </c>
      <c r="C267" s="8" t="s">
        <v>592</v>
      </c>
      <c r="D267" s="8" t="s">
        <v>639</v>
      </c>
      <c r="E267" s="8" t="s">
        <v>39115</v>
      </c>
      <c r="F267" s="10" t="s">
        <v>38693</v>
      </c>
    </row>
    <row r="268" ht="24" customHeight="1" spans="1:6">
      <c r="A268" s="8">
        <v>12563</v>
      </c>
      <c r="B268" s="9" t="s">
        <v>39116</v>
      </c>
      <c r="C268" s="8" t="s">
        <v>592</v>
      </c>
      <c r="D268" s="8" t="s">
        <v>639</v>
      </c>
      <c r="E268" s="8" t="s">
        <v>39117</v>
      </c>
      <c r="F268" s="10" t="s">
        <v>38693</v>
      </c>
    </row>
    <row r="269" ht="24" customHeight="1" spans="1:6">
      <c r="A269" s="8">
        <v>43425</v>
      </c>
      <c r="B269" s="9" t="s">
        <v>39118</v>
      </c>
      <c r="C269" s="8" t="s">
        <v>592</v>
      </c>
      <c r="D269" s="8" t="s">
        <v>639</v>
      </c>
      <c r="E269" s="8" t="s">
        <v>39119</v>
      </c>
      <c r="F269" s="10" t="s">
        <v>38693</v>
      </c>
    </row>
    <row r="270" ht="24" customHeight="1" spans="1:6">
      <c r="A270" s="8">
        <v>43446</v>
      </c>
      <c r="B270" s="9" t="s">
        <v>39120</v>
      </c>
      <c r="C270" s="8" t="s">
        <v>592</v>
      </c>
      <c r="D270" s="8" t="s">
        <v>639</v>
      </c>
      <c r="E270" s="8" t="s">
        <v>39121</v>
      </c>
      <c r="F270" s="10" t="s">
        <v>38693</v>
      </c>
    </row>
    <row r="271" ht="24" customHeight="1" spans="1:6">
      <c r="A271" s="8">
        <v>43447</v>
      </c>
      <c r="B271" s="9" t="s">
        <v>39122</v>
      </c>
      <c r="C271" s="8" t="s">
        <v>592</v>
      </c>
      <c r="D271" s="8" t="s">
        <v>639</v>
      </c>
      <c r="E271" s="8" t="s">
        <v>39123</v>
      </c>
      <c r="F271" s="10" t="s">
        <v>38693</v>
      </c>
    </row>
    <row r="272" ht="24" customHeight="1" spans="1:6">
      <c r="A272" s="8">
        <v>43448</v>
      </c>
      <c r="B272" s="9" t="s">
        <v>39124</v>
      </c>
      <c r="C272" s="8" t="s">
        <v>592</v>
      </c>
      <c r="D272" s="8" t="s">
        <v>639</v>
      </c>
      <c r="E272" s="8" t="s">
        <v>39125</v>
      </c>
      <c r="F272" s="10" t="s">
        <v>38693</v>
      </c>
    </row>
    <row r="273" ht="24" customHeight="1" spans="1:6">
      <c r="A273" s="8">
        <v>13761</v>
      </c>
      <c r="B273" s="9" t="s">
        <v>39126</v>
      </c>
      <c r="C273" s="8" t="s">
        <v>592</v>
      </c>
      <c r="D273" s="8" t="s">
        <v>593</v>
      </c>
      <c r="E273" s="8" t="s">
        <v>39127</v>
      </c>
      <c r="F273" s="10" t="s">
        <v>38693</v>
      </c>
    </row>
    <row r="274" ht="24" customHeight="1" spans="1:6">
      <c r="A274" s="8">
        <v>4814</v>
      </c>
      <c r="B274" s="9" t="s">
        <v>39128</v>
      </c>
      <c r="C274" s="8" t="s">
        <v>592</v>
      </c>
      <c r="D274" s="8" t="s">
        <v>593</v>
      </c>
      <c r="E274" s="8" t="s">
        <v>37456</v>
      </c>
      <c r="F274" s="10" t="s">
        <v>38693</v>
      </c>
    </row>
    <row r="275" ht="24" customHeight="1" spans="1:6">
      <c r="A275" s="8">
        <v>44473</v>
      </c>
      <c r="B275" s="9" t="s">
        <v>39129</v>
      </c>
      <c r="C275" s="8" t="s">
        <v>592</v>
      </c>
      <c r="D275" s="8" t="s">
        <v>639</v>
      </c>
      <c r="E275" s="8" t="s">
        <v>39130</v>
      </c>
      <c r="F275" s="10" t="s">
        <v>38693</v>
      </c>
    </row>
    <row r="276" ht="24" customHeight="1" spans="1:6">
      <c r="A276" s="8">
        <v>6122</v>
      </c>
      <c r="B276" s="9" t="s">
        <v>39131</v>
      </c>
      <c r="C276" s="8" t="s">
        <v>742</v>
      </c>
      <c r="D276" s="8" t="s">
        <v>593</v>
      </c>
      <c r="E276" s="8" t="s">
        <v>32938</v>
      </c>
      <c r="F276" s="10" t="s">
        <v>38693</v>
      </c>
    </row>
    <row r="277" ht="24" customHeight="1" spans="1:6">
      <c r="A277" s="8">
        <v>40810</v>
      </c>
      <c r="B277" s="9" t="s">
        <v>39132</v>
      </c>
      <c r="C277" s="8" t="s">
        <v>744</v>
      </c>
      <c r="D277" s="8" t="s">
        <v>593</v>
      </c>
      <c r="E277" s="8" t="s">
        <v>39001</v>
      </c>
      <c r="F277" s="10" t="s">
        <v>38693</v>
      </c>
    </row>
    <row r="278" ht="24" customHeight="1" spans="1:6">
      <c r="A278" s="8">
        <v>21100</v>
      </c>
      <c r="B278" s="9" t="s">
        <v>39133</v>
      </c>
      <c r="C278" s="8" t="s">
        <v>592</v>
      </c>
      <c r="D278" s="8" t="s">
        <v>639</v>
      </c>
      <c r="E278" s="11" t="s">
        <v>39134</v>
      </c>
      <c r="F278" s="10" t="s">
        <v>38693</v>
      </c>
    </row>
    <row r="279" ht="24" customHeight="1" spans="1:6">
      <c r="A279" s="8">
        <v>11816</v>
      </c>
      <c r="B279" s="9" t="s">
        <v>39135</v>
      </c>
      <c r="C279" s="8" t="s">
        <v>592</v>
      </c>
      <c r="D279" s="8" t="s">
        <v>639</v>
      </c>
      <c r="E279" s="8" t="s">
        <v>39136</v>
      </c>
      <c r="F279" s="10" t="s">
        <v>38693</v>
      </c>
    </row>
    <row r="280" ht="24" customHeight="1" spans="1:6">
      <c r="A280" s="8">
        <v>11814</v>
      </c>
      <c r="B280" s="9" t="s">
        <v>39137</v>
      </c>
      <c r="C280" s="8" t="s">
        <v>592</v>
      </c>
      <c r="D280" s="8" t="s">
        <v>639</v>
      </c>
      <c r="E280" s="8" t="s">
        <v>39138</v>
      </c>
      <c r="F280" s="10" t="s">
        <v>38693</v>
      </c>
    </row>
    <row r="281" ht="24" customHeight="1" spans="1:6">
      <c r="A281" s="8">
        <v>14186</v>
      </c>
      <c r="B281" s="9" t="s">
        <v>39139</v>
      </c>
      <c r="C281" s="8" t="s">
        <v>592</v>
      </c>
      <c r="D281" s="8" t="s">
        <v>639</v>
      </c>
      <c r="E281" s="8" t="s">
        <v>39140</v>
      </c>
      <c r="F281" s="10" t="s">
        <v>38693</v>
      </c>
    </row>
    <row r="282" ht="24" customHeight="1" spans="1:6">
      <c r="A282" s="8">
        <v>14185</v>
      </c>
      <c r="B282" s="9" t="s">
        <v>39141</v>
      </c>
      <c r="C282" s="8" t="s">
        <v>592</v>
      </c>
      <c r="D282" s="8" t="s">
        <v>639</v>
      </c>
      <c r="E282" s="11" t="s">
        <v>39142</v>
      </c>
      <c r="F282" s="10" t="s">
        <v>38693</v>
      </c>
    </row>
    <row r="283" ht="24" customHeight="1" spans="1:6">
      <c r="A283" s="8">
        <v>11811</v>
      </c>
      <c r="B283" s="9" t="s">
        <v>39143</v>
      </c>
      <c r="C283" s="8" t="s">
        <v>592</v>
      </c>
      <c r="D283" s="8" t="s">
        <v>639</v>
      </c>
      <c r="E283" s="8" t="s">
        <v>39144</v>
      </c>
      <c r="F283" s="10" t="s">
        <v>38693</v>
      </c>
    </row>
    <row r="284" ht="24" customHeight="1" spans="1:6">
      <c r="A284" s="8">
        <v>44498</v>
      </c>
      <c r="B284" s="9" t="s">
        <v>39145</v>
      </c>
      <c r="C284" s="8" t="s">
        <v>592</v>
      </c>
      <c r="D284" s="8" t="s">
        <v>639</v>
      </c>
      <c r="E284" s="11" t="s">
        <v>39146</v>
      </c>
      <c r="F284" s="10" t="s">
        <v>38693</v>
      </c>
    </row>
    <row r="285" ht="24" customHeight="1" spans="1:6">
      <c r="A285" s="8">
        <v>34469</v>
      </c>
      <c r="B285" s="9" t="s">
        <v>39147</v>
      </c>
      <c r="C285" s="8" t="s">
        <v>592</v>
      </c>
      <c r="D285" s="8" t="s">
        <v>639</v>
      </c>
      <c r="E285" s="11" t="s">
        <v>39148</v>
      </c>
      <c r="F285" s="10" t="s">
        <v>38693</v>
      </c>
    </row>
    <row r="286" ht="24" customHeight="1" spans="1:6">
      <c r="A286" s="8">
        <v>34476</v>
      </c>
      <c r="B286" s="9" t="s">
        <v>39149</v>
      </c>
      <c r="C286" s="8" t="s">
        <v>592</v>
      </c>
      <c r="D286" s="8" t="s">
        <v>639</v>
      </c>
      <c r="E286" s="11" t="s">
        <v>39150</v>
      </c>
      <c r="F286" s="10" t="s">
        <v>38693</v>
      </c>
    </row>
    <row r="287" ht="24" customHeight="1" spans="1:6">
      <c r="A287" s="8">
        <v>34477</v>
      </c>
      <c r="B287" s="9" t="s">
        <v>39151</v>
      </c>
      <c r="C287" s="8" t="s">
        <v>592</v>
      </c>
      <c r="D287" s="8" t="s">
        <v>639</v>
      </c>
      <c r="E287" s="11" t="s">
        <v>39152</v>
      </c>
      <c r="F287" s="10" t="s">
        <v>38693</v>
      </c>
    </row>
    <row r="288" ht="24" customHeight="1" spans="1:6">
      <c r="A288" s="8">
        <v>34482</v>
      </c>
      <c r="B288" s="9" t="s">
        <v>39153</v>
      </c>
      <c r="C288" s="8" t="s">
        <v>592</v>
      </c>
      <c r="D288" s="8" t="s">
        <v>639</v>
      </c>
      <c r="E288" s="11" t="s">
        <v>39154</v>
      </c>
      <c r="F288" s="10" t="s">
        <v>38693</v>
      </c>
    </row>
    <row r="289" ht="36" customHeight="1" spans="1:6">
      <c r="A289" s="8">
        <v>34472</v>
      </c>
      <c r="B289" s="9" t="s">
        <v>39155</v>
      </c>
      <c r="C289" s="8" t="s">
        <v>592</v>
      </c>
      <c r="D289" s="8" t="s">
        <v>639</v>
      </c>
      <c r="E289" s="11" t="s">
        <v>39156</v>
      </c>
      <c r="F289" s="10" t="s">
        <v>38693</v>
      </c>
    </row>
    <row r="290" ht="24" customHeight="1" spans="1:6">
      <c r="A290" s="8">
        <v>42425</v>
      </c>
      <c r="B290" s="9" t="s">
        <v>39157</v>
      </c>
      <c r="C290" s="8" t="s">
        <v>592</v>
      </c>
      <c r="D290" s="8" t="s">
        <v>593</v>
      </c>
      <c r="E290" s="11" t="s">
        <v>39158</v>
      </c>
      <c r="F290" s="10" t="s">
        <v>38693</v>
      </c>
    </row>
    <row r="291" ht="24" customHeight="1" spans="1:6">
      <c r="A291" s="8">
        <v>42422</v>
      </c>
      <c r="B291" s="9" t="s">
        <v>39159</v>
      </c>
      <c r="C291" s="8" t="s">
        <v>592</v>
      </c>
      <c r="D291" s="8" t="s">
        <v>599</v>
      </c>
      <c r="E291" s="11" t="s">
        <v>39160</v>
      </c>
      <c r="F291" s="10" t="s">
        <v>38693</v>
      </c>
    </row>
    <row r="292" ht="24" customHeight="1" spans="1:6">
      <c r="A292" s="8">
        <v>43184</v>
      </c>
      <c r="B292" s="9" t="s">
        <v>39161</v>
      </c>
      <c r="C292" s="8" t="s">
        <v>592</v>
      </c>
      <c r="D292" s="8" t="s">
        <v>593</v>
      </c>
      <c r="E292" s="11" t="s">
        <v>39162</v>
      </c>
      <c r="F292" s="10" t="s">
        <v>38693</v>
      </c>
    </row>
    <row r="293" ht="24" customHeight="1" spans="1:6">
      <c r="A293" s="8">
        <v>42424</v>
      </c>
      <c r="B293" s="9" t="s">
        <v>39163</v>
      </c>
      <c r="C293" s="8" t="s">
        <v>592</v>
      </c>
      <c r="D293" s="8" t="s">
        <v>593</v>
      </c>
      <c r="E293" s="11" t="s">
        <v>39164</v>
      </c>
      <c r="F293" s="10" t="s">
        <v>38693</v>
      </c>
    </row>
    <row r="294" ht="24" customHeight="1" spans="1:6">
      <c r="A294" s="8">
        <v>42421</v>
      </c>
      <c r="B294" s="9" t="s">
        <v>39165</v>
      </c>
      <c r="C294" s="8" t="s">
        <v>592</v>
      </c>
      <c r="D294" s="8" t="s">
        <v>593</v>
      </c>
      <c r="E294" s="11" t="s">
        <v>39166</v>
      </c>
      <c r="F294" s="10" t="s">
        <v>38693</v>
      </c>
    </row>
    <row r="295" ht="24" customHeight="1" spans="1:6">
      <c r="A295" s="8">
        <v>42416</v>
      </c>
      <c r="B295" s="9" t="s">
        <v>39167</v>
      </c>
      <c r="C295" s="8" t="s">
        <v>592</v>
      </c>
      <c r="D295" s="8" t="s">
        <v>593</v>
      </c>
      <c r="E295" s="11" t="s">
        <v>39168</v>
      </c>
      <c r="F295" s="10" t="s">
        <v>38693</v>
      </c>
    </row>
    <row r="296" ht="24" customHeight="1" spans="1:6">
      <c r="A296" s="8">
        <v>42417</v>
      </c>
      <c r="B296" s="9" t="s">
        <v>39169</v>
      </c>
      <c r="C296" s="8" t="s">
        <v>592</v>
      </c>
      <c r="D296" s="8" t="s">
        <v>593</v>
      </c>
      <c r="E296" s="11" t="s">
        <v>39170</v>
      </c>
      <c r="F296" s="10" t="s">
        <v>38693</v>
      </c>
    </row>
    <row r="297" ht="24" customHeight="1" spans="1:6">
      <c r="A297" s="8">
        <v>42419</v>
      </c>
      <c r="B297" s="9" t="s">
        <v>39171</v>
      </c>
      <c r="C297" s="8" t="s">
        <v>592</v>
      </c>
      <c r="D297" s="8" t="s">
        <v>593</v>
      </c>
      <c r="E297" s="11" t="s">
        <v>39172</v>
      </c>
      <c r="F297" s="10" t="s">
        <v>38693</v>
      </c>
    </row>
    <row r="298" ht="24" customHeight="1" spans="1:6">
      <c r="A298" s="8">
        <v>42420</v>
      </c>
      <c r="B298" s="9" t="s">
        <v>39173</v>
      </c>
      <c r="C298" s="8" t="s">
        <v>592</v>
      </c>
      <c r="D298" s="8" t="s">
        <v>593</v>
      </c>
      <c r="E298" s="11" t="s">
        <v>39174</v>
      </c>
      <c r="F298" s="10" t="s">
        <v>38693</v>
      </c>
    </row>
    <row r="299" ht="24" customHeight="1" spans="1:6">
      <c r="A299" s="8">
        <v>43195</v>
      </c>
      <c r="B299" s="9" t="s">
        <v>39175</v>
      </c>
      <c r="C299" s="8" t="s">
        <v>592</v>
      </c>
      <c r="D299" s="8" t="s">
        <v>593</v>
      </c>
      <c r="E299" s="11" t="s">
        <v>39176</v>
      </c>
      <c r="F299" s="10" t="s">
        <v>38693</v>
      </c>
    </row>
    <row r="300" ht="24" customHeight="1" spans="1:6">
      <c r="A300" s="8">
        <v>43196</v>
      </c>
      <c r="B300" s="9" t="s">
        <v>39177</v>
      </c>
      <c r="C300" s="8" t="s">
        <v>592</v>
      </c>
      <c r="D300" s="8" t="s">
        <v>593</v>
      </c>
      <c r="E300" s="11" t="s">
        <v>39178</v>
      </c>
      <c r="F300" s="10" t="s">
        <v>38693</v>
      </c>
    </row>
    <row r="301" ht="24" customHeight="1" spans="1:6">
      <c r="A301" s="8">
        <v>43198</v>
      </c>
      <c r="B301" s="9" t="s">
        <v>39179</v>
      </c>
      <c r="C301" s="8" t="s">
        <v>592</v>
      </c>
      <c r="D301" s="8" t="s">
        <v>593</v>
      </c>
      <c r="E301" s="11" t="s">
        <v>39180</v>
      </c>
      <c r="F301" s="10" t="s">
        <v>38693</v>
      </c>
    </row>
    <row r="302" ht="24" customHeight="1" spans="1:6">
      <c r="A302" s="8">
        <v>43199</v>
      </c>
      <c r="B302" s="9" t="s">
        <v>39181</v>
      </c>
      <c r="C302" s="8" t="s">
        <v>592</v>
      </c>
      <c r="D302" s="8" t="s">
        <v>593</v>
      </c>
      <c r="E302" s="11" t="s">
        <v>39182</v>
      </c>
      <c r="F302" s="10" t="s">
        <v>38693</v>
      </c>
    </row>
    <row r="303" ht="24" customHeight="1" spans="1:6">
      <c r="A303" s="8">
        <v>43200</v>
      </c>
      <c r="B303" s="9" t="s">
        <v>39183</v>
      </c>
      <c r="C303" s="8" t="s">
        <v>592</v>
      </c>
      <c r="D303" s="8" t="s">
        <v>593</v>
      </c>
      <c r="E303" s="11" t="s">
        <v>39184</v>
      </c>
      <c r="F303" s="10" t="s">
        <v>38693</v>
      </c>
    </row>
    <row r="304" ht="24" customHeight="1" spans="1:6">
      <c r="A304" s="8">
        <v>39556</v>
      </c>
      <c r="B304" s="9" t="s">
        <v>39185</v>
      </c>
      <c r="C304" s="8" t="s">
        <v>592</v>
      </c>
      <c r="D304" s="8" t="s">
        <v>593</v>
      </c>
      <c r="E304" s="11" t="s">
        <v>39186</v>
      </c>
      <c r="F304" s="10" t="s">
        <v>38693</v>
      </c>
    </row>
    <row r="305" ht="24" customHeight="1" spans="1:6">
      <c r="A305" s="8">
        <v>39557</v>
      </c>
      <c r="B305" s="9" t="s">
        <v>39187</v>
      </c>
      <c r="C305" s="8" t="s">
        <v>592</v>
      </c>
      <c r="D305" s="8" t="s">
        <v>593</v>
      </c>
      <c r="E305" s="11" t="s">
        <v>39188</v>
      </c>
      <c r="F305" s="10" t="s">
        <v>38693</v>
      </c>
    </row>
    <row r="306" ht="24" customHeight="1" spans="1:6">
      <c r="A306" s="8">
        <v>39559</v>
      </c>
      <c r="B306" s="9" t="s">
        <v>39189</v>
      </c>
      <c r="C306" s="8" t="s">
        <v>592</v>
      </c>
      <c r="D306" s="8" t="s">
        <v>593</v>
      </c>
      <c r="E306" s="11" t="s">
        <v>39190</v>
      </c>
      <c r="F306" s="10" t="s">
        <v>38693</v>
      </c>
    </row>
    <row r="307" ht="24" customHeight="1" spans="1:6">
      <c r="A307" s="8">
        <v>39560</v>
      </c>
      <c r="B307" s="9" t="s">
        <v>39191</v>
      </c>
      <c r="C307" s="8" t="s">
        <v>592</v>
      </c>
      <c r="D307" s="8" t="s">
        <v>593</v>
      </c>
      <c r="E307" s="11" t="s">
        <v>39192</v>
      </c>
      <c r="F307" s="10" t="s">
        <v>38693</v>
      </c>
    </row>
    <row r="308" ht="24" customHeight="1" spans="1:6">
      <c r="A308" s="8">
        <v>39561</v>
      </c>
      <c r="B308" s="9" t="s">
        <v>39193</v>
      </c>
      <c r="C308" s="8" t="s">
        <v>592</v>
      </c>
      <c r="D308" s="8" t="s">
        <v>593</v>
      </c>
      <c r="E308" s="11" t="s">
        <v>39194</v>
      </c>
      <c r="F308" s="10" t="s">
        <v>38693</v>
      </c>
    </row>
    <row r="309" ht="24" customHeight="1" spans="1:6">
      <c r="A309" s="8">
        <v>43190</v>
      </c>
      <c r="B309" s="9" t="s">
        <v>39195</v>
      </c>
      <c r="C309" s="8" t="s">
        <v>592</v>
      </c>
      <c r="D309" s="8" t="s">
        <v>593</v>
      </c>
      <c r="E309" s="11" t="s">
        <v>39196</v>
      </c>
      <c r="F309" s="10" t="s">
        <v>38693</v>
      </c>
    </row>
    <row r="310" ht="24" customHeight="1" spans="1:6">
      <c r="A310" s="8">
        <v>39555</v>
      </c>
      <c r="B310" s="9" t="s">
        <v>39197</v>
      </c>
      <c r="C310" s="8" t="s">
        <v>592</v>
      </c>
      <c r="D310" s="8" t="s">
        <v>593</v>
      </c>
      <c r="E310" s="11" t="s">
        <v>39198</v>
      </c>
      <c r="F310" s="10" t="s">
        <v>38693</v>
      </c>
    </row>
    <row r="311" ht="24" customHeight="1" spans="1:6">
      <c r="A311" s="8">
        <v>43191</v>
      </c>
      <c r="B311" s="9" t="s">
        <v>39199</v>
      </c>
      <c r="C311" s="8" t="s">
        <v>592</v>
      </c>
      <c r="D311" s="8" t="s">
        <v>593</v>
      </c>
      <c r="E311" s="11" t="s">
        <v>39200</v>
      </c>
      <c r="F311" s="10" t="s">
        <v>38693</v>
      </c>
    </row>
    <row r="312" ht="24" customHeight="1" spans="1:6">
      <c r="A312" s="8">
        <v>39548</v>
      </c>
      <c r="B312" s="9" t="s">
        <v>39201</v>
      </c>
      <c r="C312" s="8" t="s">
        <v>592</v>
      </c>
      <c r="D312" s="8" t="s">
        <v>593</v>
      </c>
      <c r="E312" s="11" t="s">
        <v>39202</v>
      </c>
      <c r="F312" s="10" t="s">
        <v>38693</v>
      </c>
    </row>
    <row r="313" ht="24" customHeight="1" spans="1:6">
      <c r="A313" s="8">
        <v>43192</v>
      </c>
      <c r="B313" s="9" t="s">
        <v>39203</v>
      </c>
      <c r="C313" s="8" t="s">
        <v>592</v>
      </c>
      <c r="D313" s="8" t="s">
        <v>593</v>
      </c>
      <c r="E313" s="11" t="s">
        <v>39204</v>
      </c>
      <c r="F313" s="10" t="s">
        <v>38693</v>
      </c>
    </row>
    <row r="314" ht="24" customHeight="1" spans="1:6">
      <c r="A314" s="8">
        <v>39554</v>
      </c>
      <c r="B314" s="9" t="s">
        <v>39205</v>
      </c>
      <c r="C314" s="8" t="s">
        <v>592</v>
      </c>
      <c r="D314" s="8" t="s">
        <v>593</v>
      </c>
      <c r="E314" s="11" t="s">
        <v>39206</v>
      </c>
      <c r="F314" s="10" t="s">
        <v>38693</v>
      </c>
    </row>
    <row r="315" ht="24" customHeight="1" spans="1:6">
      <c r="A315" s="8">
        <v>43194</v>
      </c>
      <c r="B315" s="9" t="s">
        <v>39207</v>
      </c>
      <c r="C315" s="8" t="s">
        <v>592</v>
      </c>
      <c r="D315" s="8" t="s">
        <v>593</v>
      </c>
      <c r="E315" s="11" t="s">
        <v>39208</v>
      </c>
      <c r="F315" s="10" t="s">
        <v>38693</v>
      </c>
    </row>
    <row r="316" ht="24" customHeight="1" spans="1:6">
      <c r="A316" s="8">
        <v>39551</v>
      </c>
      <c r="B316" s="9" t="s">
        <v>39209</v>
      </c>
      <c r="C316" s="8" t="s">
        <v>592</v>
      </c>
      <c r="D316" s="8" t="s">
        <v>593</v>
      </c>
      <c r="E316" s="11" t="s">
        <v>39210</v>
      </c>
      <c r="F316" s="10" t="s">
        <v>38693</v>
      </c>
    </row>
    <row r="317" ht="24" customHeight="1" spans="1:6">
      <c r="A317" s="8">
        <v>43185</v>
      </c>
      <c r="B317" s="9" t="s">
        <v>39211</v>
      </c>
      <c r="C317" s="8" t="s">
        <v>592</v>
      </c>
      <c r="D317" s="8" t="s">
        <v>593</v>
      </c>
      <c r="E317" s="11" t="s">
        <v>39212</v>
      </c>
      <c r="F317" s="10" t="s">
        <v>38693</v>
      </c>
    </row>
    <row r="318" ht="24" customHeight="1" spans="1:6">
      <c r="A318" s="8">
        <v>43186</v>
      </c>
      <c r="B318" s="9" t="s">
        <v>39213</v>
      </c>
      <c r="C318" s="8" t="s">
        <v>592</v>
      </c>
      <c r="D318" s="8" t="s">
        <v>593</v>
      </c>
      <c r="E318" s="11" t="s">
        <v>39214</v>
      </c>
      <c r="F318" s="10" t="s">
        <v>38693</v>
      </c>
    </row>
    <row r="319" ht="24" customHeight="1" spans="1:6">
      <c r="A319" s="8">
        <v>43187</v>
      </c>
      <c r="B319" s="9" t="s">
        <v>39215</v>
      </c>
      <c r="C319" s="8" t="s">
        <v>592</v>
      </c>
      <c r="D319" s="8" t="s">
        <v>593</v>
      </c>
      <c r="E319" s="11" t="s">
        <v>39216</v>
      </c>
      <c r="F319" s="10" t="s">
        <v>38693</v>
      </c>
    </row>
    <row r="320" ht="24" customHeight="1" spans="1:6">
      <c r="A320" s="8">
        <v>43188</v>
      </c>
      <c r="B320" s="9" t="s">
        <v>39217</v>
      </c>
      <c r="C320" s="8" t="s">
        <v>592</v>
      </c>
      <c r="D320" s="8" t="s">
        <v>593</v>
      </c>
      <c r="E320" s="11" t="s">
        <v>39218</v>
      </c>
      <c r="F320" s="10" t="s">
        <v>38693</v>
      </c>
    </row>
    <row r="321" ht="24" customHeight="1" spans="1:6">
      <c r="A321" s="8">
        <v>43189</v>
      </c>
      <c r="B321" s="9" t="s">
        <v>39219</v>
      </c>
      <c r="C321" s="8" t="s">
        <v>592</v>
      </c>
      <c r="D321" s="8" t="s">
        <v>593</v>
      </c>
      <c r="E321" s="11" t="s">
        <v>39220</v>
      </c>
      <c r="F321" s="10" t="s">
        <v>38693</v>
      </c>
    </row>
    <row r="322" ht="24" customHeight="1" spans="1:6">
      <c r="A322" s="8">
        <v>39580</v>
      </c>
      <c r="B322" s="9" t="s">
        <v>39221</v>
      </c>
      <c r="C322" s="8" t="s">
        <v>592</v>
      </c>
      <c r="D322" s="8" t="s">
        <v>593</v>
      </c>
      <c r="E322" s="11" t="s">
        <v>39222</v>
      </c>
      <c r="F322" s="10" t="s">
        <v>38693</v>
      </c>
    </row>
    <row r="323" ht="24" customHeight="1" spans="1:6">
      <c r="A323" s="8">
        <v>39577</v>
      </c>
      <c r="B323" s="9" t="s">
        <v>39223</v>
      </c>
      <c r="C323" s="8" t="s">
        <v>592</v>
      </c>
      <c r="D323" s="8" t="s">
        <v>593</v>
      </c>
      <c r="E323" s="11" t="s">
        <v>39224</v>
      </c>
      <c r="F323" s="10" t="s">
        <v>38693</v>
      </c>
    </row>
    <row r="324" ht="24" customHeight="1" spans="1:6">
      <c r="A324" s="8">
        <v>39578</v>
      </c>
      <c r="B324" s="9" t="s">
        <v>39225</v>
      </c>
      <c r="C324" s="8" t="s">
        <v>592</v>
      </c>
      <c r="D324" s="8" t="s">
        <v>593</v>
      </c>
      <c r="E324" s="11" t="s">
        <v>39226</v>
      </c>
      <c r="F324" s="10" t="s">
        <v>38693</v>
      </c>
    </row>
    <row r="325" ht="24" customHeight="1" spans="1:6">
      <c r="A325" s="8">
        <v>39579</v>
      </c>
      <c r="B325" s="9" t="s">
        <v>39227</v>
      </c>
      <c r="C325" s="8" t="s">
        <v>592</v>
      </c>
      <c r="D325" s="8" t="s">
        <v>593</v>
      </c>
      <c r="E325" s="11" t="s">
        <v>39228</v>
      </c>
      <c r="F325" s="10" t="s">
        <v>38693</v>
      </c>
    </row>
    <row r="326" ht="24" customHeight="1" spans="1:6">
      <c r="A326" s="8">
        <v>39826</v>
      </c>
      <c r="B326" s="9" t="s">
        <v>39229</v>
      </c>
      <c r="C326" s="8" t="s">
        <v>592</v>
      </c>
      <c r="D326" s="8" t="s">
        <v>593</v>
      </c>
      <c r="E326" s="11" t="s">
        <v>39230</v>
      </c>
      <c r="F326" s="10" t="s">
        <v>38693</v>
      </c>
    </row>
    <row r="327" ht="24" customHeight="1" spans="1:6">
      <c r="A327" s="8">
        <v>10700</v>
      </c>
      <c r="B327" s="9" t="s">
        <v>39231</v>
      </c>
      <c r="C327" s="8" t="s">
        <v>592</v>
      </c>
      <c r="D327" s="8" t="s">
        <v>639</v>
      </c>
      <c r="E327" s="11" t="s">
        <v>39232</v>
      </c>
      <c r="F327" s="10" t="s">
        <v>38693</v>
      </c>
    </row>
    <row r="328" ht="24" customHeight="1" spans="1:6">
      <c r="A328" s="8">
        <v>346</v>
      </c>
      <c r="B328" s="9" t="s">
        <v>39233</v>
      </c>
      <c r="C328" s="8" t="s">
        <v>642</v>
      </c>
      <c r="D328" s="8" t="s">
        <v>593</v>
      </c>
      <c r="E328" s="11" t="s">
        <v>39234</v>
      </c>
      <c r="F328" s="10" t="s">
        <v>38693</v>
      </c>
    </row>
    <row r="329" ht="24" customHeight="1" spans="1:6">
      <c r="A329" s="8">
        <v>3312</v>
      </c>
      <c r="B329" s="9" t="s">
        <v>39235</v>
      </c>
      <c r="C329" s="8" t="s">
        <v>642</v>
      </c>
      <c r="D329" s="8" t="s">
        <v>639</v>
      </c>
      <c r="E329" s="11" t="s">
        <v>39236</v>
      </c>
      <c r="F329" s="10" t="s">
        <v>38693</v>
      </c>
    </row>
    <row r="330" ht="24" customHeight="1" spans="1:6">
      <c r="A330" s="8">
        <v>339</v>
      </c>
      <c r="B330" s="9" t="s">
        <v>39237</v>
      </c>
      <c r="C330" s="8" t="s">
        <v>474</v>
      </c>
      <c r="D330" s="8" t="s">
        <v>593</v>
      </c>
      <c r="E330" s="11" t="s">
        <v>37415</v>
      </c>
      <c r="F330" s="10" t="s">
        <v>38693</v>
      </c>
    </row>
    <row r="331" ht="24" customHeight="1" spans="1:6">
      <c r="A331" s="8">
        <v>340</v>
      </c>
      <c r="B331" s="9" t="s">
        <v>39238</v>
      </c>
      <c r="C331" s="8" t="s">
        <v>474</v>
      </c>
      <c r="D331" s="8" t="s">
        <v>593</v>
      </c>
      <c r="E331" s="11" t="s">
        <v>24691</v>
      </c>
      <c r="F331" s="10" t="s">
        <v>38693</v>
      </c>
    </row>
    <row r="332" ht="24" customHeight="1" spans="1:6">
      <c r="A332" s="8">
        <v>43130</v>
      </c>
      <c r="B332" s="9" t="s">
        <v>39239</v>
      </c>
      <c r="C332" s="8" t="s">
        <v>642</v>
      </c>
      <c r="D332" s="8" t="s">
        <v>599</v>
      </c>
      <c r="E332" s="11" t="s">
        <v>35692</v>
      </c>
      <c r="F332" s="10" t="s">
        <v>38693</v>
      </c>
    </row>
    <row r="333" ht="24" customHeight="1" spans="1:6">
      <c r="A333" s="8">
        <v>344</v>
      </c>
      <c r="B333" s="9" t="s">
        <v>39240</v>
      </c>
      <c r="C333" s="8" t="s">
        <v>642</v>
      </c>
      <c r="D333" s="8" t="s">
        <v>593</v>
      </c>
      <c r="E333" s="11" t="s">
        <v>24569</v>
      </c>
      <c r="F333" s="10" t="s">
        <v>38693</v>
      </c>
    </row>
    <row r="334" ht="24" customHeight="1" spans="1:6">
      <c r="A334" s="8">
        <v>345</v>
      </c>
      <c r="B334" s="9" t="s">
        <v>39241</v>
      </c>
      <c r="C334" s="8" t="s">
        <v>642</v>
      </c>
      <c r="D334" s="8" t="s">
        <v>593</v>
      </c>
      <c r="E334" s="11" t="s">
        <v>39242</v>
      </c>
      <c r="F334" s="10" t="s">
        <v>38693</v>
      </c>
    </row>
    <row r="335" ht="24" customHeight="1" spans="1:6">
      <c r="A335" s="8">
        <v>43131</v>
      </c>
      <c r="B335" s="9" t="s">
        <v>39243</v>
      </c>
      <c r="C335" s="8" t="s">
        <v>642</v>
      </c>
      <c r="D335" s="8" t="s">
        <v>593</v>
      </c>
      <c r="E335" s="8" t="s">
        <v>39244</v>
      </c>
      <c r="F335" s="10" t="s">
        <v>38693</v>
      </c>
    </row>
    <row r="336" ht="24" customHeight="1" spans="1:6">
      <c r="A336" s="8">
        <v>3313</v>
      </c>
      <c r="B336" s="9" t="s">
        <v>39245</v>
      </c>
      <c r="C336" s="8" t="s">
        <v>642</v>
      </c>
      <c r="D336" s="8" t="s">
        <v>639</v>
      </c>
      <c r="E336" s="8" t="s">
        <v>39246</v>
      </c>
      <c r="F336" s="10" t="s">
        <v>38693</v>
      </c>
    </row>
    <row r="337" ht="24" customHeight="1" spans="1:6">
      <c r="A337" s="8">
        <v>43132</v>
      </c>
      <c r="B337" s="9" t="s">
        <v>39247</v>
      </c>
      <c r="C337" s="8" t="s">
        <v>642</v>
      </c>
      <c r="D337" s="8" t="s">
        <v>593</v>
      </c>
      <c r="E337" s="8" t="s">
        <v>35692</v>
      </c>
      <c r="F337" s="10" t="s">
        <v>38693</v>
      </c>
    </row>
    <row r="338" ht="24" customHeight="1" spans="1:6">
      <c r="A338" s="8">
        <v>366</v>
      </c>
      <c r="B338" s="9" t="s">
        <v>39248</v>
      </c>
      <c r="C338" s="8" t="s">
        <v>740</v>
      </c>
      <c r="D338" s="8" t="s">
        <v>599</v>
      </c>
      <c r="E338" s="8" t="s">
        <v>39249</v>
      </c>
      <c r="F338" s="10" t="s">
        <v>38693</v>
      </c>
    </row>
    <row r="339" ht="24" customHeight="1" spans="1:6">
      <c r="A339" s="8">
        <v>367</v>
      </c>
      <c r="B339" s="9" t="s">
        <v>39250</v>
      </c>
      <c r="C339" s="8" t="s">
        <v>740</v>
      </c>
      <c r="D339" s="8" t="s">
        <v>593</v>
      </c>
      <c r="E339" s="8" t="s">
        <v>39251</v>
      </c>
      <c r="F339" s="10" t="s">
        <v>38693</v>
      </c>
    </row>
    <row r="340" ht="24" customHeight="1" spans="1:6">
      <c r="A340" s="8">
        <v>370</v>
      </c>
      <c r="B340" s="9" t="s">
        <v>39252</v>
      </c>
      <c r="C340" s="8" t="s">
        <v>740</v>
      </c>
      <c r="D340" s="8" t="s">
        <v>593</v>
      </c>
      <c r="E340" s="8" t="s">
        <v>39249</v>
      </c>
      <c r="F340" s="10" t="s">
        <v>38693</v>
      </c>
    </row>
    <row r="341" ht="24" customHeight="1" spans="1:6">
      <c r="A341" s="8">
        <v>368</v>
      </c>
      <c r="B341" s="9" t="s">
        <v>39253</v>
      </c>
      <c r="C341" s="8" t="s">
        <v>740</v>
      </c>
      <c r="D341" s="8" t="s">
        <v>593</v>
      </c>
      <c r="E341" s="8" t="s">
        <v>36203</v>
      </c>
      <c r="F341" s="10" t="s">
        <v>38693</v>
      </c>
    </row>
    <row r="342" ht="24" customHeight="1" spans="1:6">
      <c r="A342" s="8">
        <v>11075</v>
      </c>
      <c r="B342" s="9" t="s">
        <v>39254</v>
      </c>
      <c r="C342" s="8" t="s">
        <v>740</v>
      </c>
      <c r="D342" s="8" t="s">
        <v>593</v>
      </c>
      <c r="E342" s="8" t="s">
        <v>39255</v>
      </c>
      <c r="F342" s="10" t="s">
        <v>38693</v>
      </c>
    </row>
    <row r="343" ht="24" customHeight="1" spans="1:6">
      <c r="A343" s="8">
        <v>1381</v>
      </c>
      <c r="B343" s="9" t="s">
        <v>39256</v>
      </c>
      <c r="C343" s="8" t="s">
        <v>642</v>
      </c>
      <c r="D343" s="8" t="s">
        <v>599</v>
      </c>
      <c r="E343" s="8" t="s">
        <v>38263</v>
      </c>
      <c r="F343" s="10" t="s">
        <v>38693</v>
      </c>
    </row>
    <row r="344" ht="24" customHeight="1" spans="1:6">
      <c r="A344" s="8">
        <v>34353</v>
      </c>
      <c r="B344" s="9" t="s">
        <v>39257</v>
      </c>
      <c r="C344" s="8" t="s">
        <v>642</v>
      </c>
      <c r="D344" s="8" t="s">
        <v>593</v>
      </c>
      <c r="E344" s="8" t="s">
        <v>39258</v>
      </c>
      <c r="F344" s="10" t="s">
        <v>38693</v>
      </c>
    </row>
    <row r="345" ht="24" customHeight="1" spans="1:6">
      <c r="A345" s="8">
        <v>37595</v>
      </c>
      <c r="B345" s="9" t="s">
        <v>39259</v>
      </c>
      <c r="C345" s="8" t="s">
        <v>642</v>
      </c>
      <c r="D345" s="8" t="s">
        <v>593</v>
      </c>
      <c r="E345" s="8" t="s">
        <v>35923</v>
      </c>
      <c r="F345" s="10" t="s">
        <v>38693</v>
      </c>
    </row>
    <row r="346" ht="24" customHeight="1" spans="1:6">
      <c r="A346" s="8">
        <v>37596</v>
      </c>
      <c r="B346" s="9" t="s">
        <v>39260</v>
      </c>
      <c r="C346" s="8" t="s">
        <v>642</v>
      </c>
      <c r="D346" s="8" t="s">
        <v>593</v>
      </c>
      <c r="E346" s="8" t="s">
        <v>22995</v>
      </c>
      <c r="F346" s="10" t="s">
        <v>38693</v>
      </c>
    </row>
    <row r="347" ht="24" customHeight="1" spans="1:6">
      <c r="A347" s="8">
        <v>371</v>
      </c>
      <c r="B347" s="9" t="s">
        <v>39261</v>
      </c>
      <c r="C347" s="8" t="s">
        <v>642</v>
      </c>
      <c r="D347" s="8" t="s">
        <v>593</v>
      </c>
      <c r="E347" s="8" t="s">
        <v>25236</v>
      </c>
      <c r="F347" s="10" t="s">
        <v>38693</v>
      </c>
    </row>
    <row r="348" ht="24" customHeight="1" spans="1:6">
      <c r="A348" s="8">
        <v>37553</v>
      </c>
      <c r="B348" s="9" t="s">
        <v>39262</v>
      </c>
      <c r="C348" s="8" t="s">
        <v>642</v>
      </c>
      <c r="D348" s="8" t="s">
        <v>593</v>
      </c>
      <c r="E348" s="8" t="s">
        <v>37445</v>
      </c>
      <c r="F348" s="10" t="s">
        <v>38693</v>
      </c>
    </row>
    <row r="349" ht="24" customHeight="1" spans="1:6">
      <c r="A349" s="8">
        <v>37552</v>
      </c>
      <c r="B349" s="9" t="s">
        <v>39263</v>
      </c>
      <c r="C349" s="8" t="s">
        <v>642</v>
      </c>
      <c r="D349" s="8" t="s">
        <v>593</v>
      </c>
      <c r="E349" s="8" t="s">
        <v>39264</v>
      </c>
      <c r="F349" s="10" t="s">
        <v>38693</v>
      </c>
    </row>
    <row r="350" ht="24" customHeight="1" spans="1:6">
      <c r="A350" s="8">
        <v>36880</v>
      </c>
      <c r="B350" s="9" t="s">
        <v>39265</v>
      </c>
      <c r="C350" s="8" t="s">
        <v>642</v>
      </c>
      <c r="D350" s="8" t="s">
        <v>593</v>
      </c>
      <c r="E350" s="8" t="s">
        <v>39266</v>
      </c>
      <c r="F350" s="10" t="s">
        <v>38693</v>
      </c>
    </row>
    <row r="351" ht="24" customHeight="1" spans="1:6">
      <c r="A351" s="8">
        <v>34355</v>
      </c>
      <c r="B351" s="9" t="s">
        <v>39267</v>
      </c>
      <c r="C351" s="8" t="s">
        <v>642</v>
      </c>
      <c r="D351" s="8" t="s">
        <v>593</v>
      </c>
      <c r="E351" s="11" t="s">
        <v>36255</v>
      </c>
      <c r="F351" s="10" t="s">
        <v>38693</v>
      </c>
    </row>
    <row r="352" ht="24" customHeight="1" spans="1:6">
      <c r="A352" s="8">
        <v>130</v>
      </c>
      <c r="B352" s="9" t="s">
        <v>39268</v>
      </c>
      <c r="C352" s="8" t="s">
        <v>642</v>
      </c>
      <c r="D352" s="8" t="s">
        <v>593</v>
      </c>
      <c r="E352" s="8" t="s">
        <v>34427</v>
      </c>
      <c r="F352" s="10" t="s">
        <v>38693</v>
      </c>
    </row>
    <row r="353" ht="24" customHeight="1" spans="1:6">
      <c r="A353" s="8">
        <v>135</v>
      </c>
      <c r="B353" s="9" t="s">
        <v>39269</v>
      </c>
      <c r="C353" s="8" t="s">
        <v>642</v>
      </c>
      <c r="D353" s="8" t="s">
        <v>593</v>
      </c>
      <c r="E353" s="8" t="s">
        <v>39270</v>
      </c>
      <c r="F353" s="10" t="s">
        <v>38693</v>
      </c>
    </row>
    <row r="354" ht="24" customHeight="1" spans="1:6">
      <c r="A354" s="8">
        <v>36886</v>
      </c>
      <c r="B354" s="9" t="s">
        <v>39271</v>
      </c>
      <c r="C354" s="8" t="s">
        <v>642</v>
      </c>
      <c r="D354" s="8" t="s">
        <v>593</v>
      </c>
      <c r="E354" s="8" t="s">
        <v>39272</v>
      </c>
      <c r="F354" s="10" t="s">
        <v>38693</v>
      </c>
    </row>
    <row r="355" ht="24" customHeight="1" spans="1:6">
      <c r="A355" s="8">
        <v>38546</v>
      </c>
      <c r="B355" s="9" t="s">
        <v>39273</v>
      </c>
      <c r="C355" s="8" t="s">
        <v>740</v>
      </c>
      <c r="D355" s="8" t="s">
        <v>593</v>
      </c>
      <c r="E355" s="8" t="s">
        <v>39274</v>
      </c>
      <c r="F355" s="10" t="s">
        <v>38693</v>
      </c>
    </row>
    <row r="356" ht="24" customHeight="1" spans="1:6">
      <c r="A356" s="8">
        <v>34549</v>
      </c>
      <c r="B356" s="9" t="s">
        <v>39275</v>
      </c>
      <c r="C356" s="8" t="s">
        <v>740</v>
      </c>
      <c r="D356" s="8" t="s">
        <v>593</v>
      </c>
      <c r="E356" s="8" t="s">
        <v>39276</v>
      </c>
      <c r="F356" s="10" t="s">
        <v>38693</v>
      </c>
    </row>
    <row r="357" ht="24" customHeight="1" spans="1:6">
      <c r="A357" s="8">
        <v>6081</v>
      </c>
      <c r="B357" s="9" t="s">
        <v>39277</v>
      </c>
      <c r="C357" s="8" t="s">
        <v>740</v>
      </c>
      <c r="D357" s="8" t="s">
        <v>593</v>
      </c>
      <c r="E357" s="8" t="s">
        <v>39278</v>
      </c>
      <c r="F357" s="10" t="s">
        <v>38693</v>
      </c>
    </row>
    <row r="358" ht="24" customHeight="1" spans="1:6">
      <c r="A358" s="8">
        <v>6077</v>
      </c>
      <c r="B358" s="9" t="s">
        <v>39279</v>
      </c>
      <c r="C358" s="8" t="s">
        <v>740</v>
      </c>
      <c r="D358" s="8" t="s">
        <v>593</v>
      </c>
      <c r="E358" s="8" t="s">
        <v>31439</v>
      </c>
      <c r="F358" s="10" t="s">
        <v>38693</v>
      </c>
    </row>
    <row r="359" ht="24" customHeight="1" spans="1:6">
      <c r="A359" s="8">
        <v>6079</v>
      </c>
      <c r="B359" s="9" t="s">
        <v>39280</v>
      </c>
      <c r="C359" s="8" t="s">
        <v>740</v>
      </c>
      <c r="D359" s="8" t="s">
        <v>593</v>
      </c>
      <c r="E359" s="8" t="s">
        <v>31439</v>
      </c>
      <c r="F359" s="10" t="s">
        <v>38693</v>
      </c>
    </row>
    <row r="360" ht="24" customHeight="1" spans="1:6">
      <c r="A360" s="8">
        <v>1091</v>
      </c>
      <c r="B360" s="9" t="s">
        <v>39281</v>
      </c>
      <c r="C360" s="8" t="s">
        <v>592</v>
      </c>
      <c r="D360" s="8" t="s">
        <v>639</v>
      </c>
      <c r="E360" s="8" t="s">
        <v>39282</v>
      </c>
      <c r="F360" s="10" t="s">
        <v>38693</v>
      </c>
    </row>
    <row r="361" ht="24" customHeight="1" spans="1:6">
      <c r="A361" s="8">
        <v>1094</v>
      </c>
      <c r="B361" s="9" t="s">
        <v>39283</v>
      </c>
      <c r="C361" s="8" t="s">
        <v>592</v>
      </c>
      <c r="D361" s="8" t="s">
        <v>639</v>
      </c>
      <c r="E361" s="8" t="s">
        <v>39284</v>
      </c>
      <c r="F361" s="10" t="s">
        <v>38693</v>
      </c>
    </row>
    <row r="362" ht="24" customHeight="1" spans="1:6">
      <c r="A362" s="8">
        <v>1095</v>
      </c>
      <c r="B362" s="9" t="s">
        <v>39285</v>
      </c>
      <c r="C362" s="8" t="s">
        <v>592</v>
      </c>
      <c r="D362" s="8" t="s">
        <v>639</v>
      </c>
      <c r="E362" s="8" t="s">
        <v>39286</v>
      </c>
      <c r="F362" s="10" t="s">
        <v>38693</v>
      </c>
    </row>
    <row r="363" ht="24" customHeight="1" spans="1:6">
      <c r="A363" s="8">
        <v>1092</v>
      </c>
      <c r="B363" s="9" t="s">
        <v>39287</v>
      </c>
      <c r="C363" s="8" t="s">
        <v>592</v>
      </c>
      <c r="D363" s="8" t="s">
        <v>639</v>
      </c>
      <c r="E363" s="8" t="s">
        <v>28590</v>
      </c>
      <c r="F363" s="10" t="s">
        <v>38693</v>
      </c>
    </row>
    <row r="364" ht="24" customHeight="1" spans="1:6">
      <c r="A364" s="8">
        <v>1093</v>
      </c>
      <c r="B364" s="9" t="s">
        <v>39288</v>
      </c>
      <c r="C364" s="8" t="s">
        <v>592</v>
      </c>
      <c r="D364" s="8" t="s">
        <v>639</v>
      </c>
      <c r="E364" s="8" t="s">
        <v>39289</v>
      </c>
      <c r="F364" s="10" t="s">
        <v>38693</v>
      </c>
    </row>
    <row r="365" ht="24" customHeight="1" spans="1:6">
      <c r="A365" s="8">
        <v>1090</v>
      </c>
      <c r="B365" s="9" t="s">
        <v>39290</v>
      </c>
      <c r="C365" s="8" t="s">
        <v>592</v>
      </c>
      <c r="D365" s="8" t="s">
        <v>639</v>
      </c>
      <c r="E365" s="8" t="s">
        <v>39291</v>
      </c>
      <c r="F365" s="10" t="s">
        <v>38693</v>
      </c>
    </row>
    <row r="366" ht="24" customHeight="1" spans="1:6">
      <c r="A366" s="8">
        <v>1096</v>
      </c>
      <c r="B366" s="9" t="s">
        <v>39292</v>
      </c>
      <c r="C366" s="8" t="s">
        <v>592</v>
      </c>
      <c r="D366" s="8" t="s">
        <v>639</v>
      </c>
      <c r="E366" s="8" t="s">
        <v>39293</v>
      </c>
      <c r="F366" s="10" t="s">
        <v>38693</v>
      </c>
    </row>
    <row r="367" ht="24" customHeight="1" spans="1:6">
      <c r="A367" s="8">
        <v>1097</v>
      </c>
      <c r="B367" s="9" t="s">
        <v>39294</v>
      </c>
      <c r="C367" s="8" t="s">
        <v>592</v>
      </c>
      <c r="D367" s="8" t="s">
        <v>639</v>
      </c>
      <c r="E367" s="8" t="s">
        <v>39295</v>
      </c>
      <c r="F367" s="10" t="s">
        <v>38693</v>
      </c>
    </row>
    <row r="368" ht="24" customHeight="1" spans="1:6">
      <c r="A368" s="8">
        <v>378</v>
      </c>
      <c r="B368" s="9" t="s">
        <v>39296</v>
      </c>
      <c r="C368" s="8" t="s">
        <v>742</v>
      </c>
      <c r="D368" s="8" t="s">
        <v>593</v>
      </c>
      <c r="E368" s="8" t="s">
        <v>32938</v>
      </c>
      <c r="F368" s="10" t="s">
        <v>38693</v>
      </c>
    </row>
    <row r="369" ht="24" customHeight="1" spans="1:6">
      <c r="A369" s="8">
        <v>40911</v>
      </c>
      <c r="B369" s="9" t="s">
        <v>39297</v>
      </c>
      <c r="C369" s="8" t="s">
        <v>744</v>
      </c>
      <c r="D369" s="8" t="s">
        <v>593</v>
      </c>
      <c r="E369" s="8" t="s">
        <v>39001</v>
      </c>
      <c r="F369" s="10" t="s">
        <v>38693</v>
      </c>
    </row>
    <row r="370" ht="24" customHeight="1" spans="1:6">
      <c r="A370" s="8">
        <v>33939</v>
      </c>
      <c r="B370" s="9" t="s">
        <v>39298</v>
      </c>
      <c r="C370" s="8" t="s">
        <v>742</v>
      </c>
      <c r="D370" s="8" t="s">
        <v>593</v>
      </c>
      <c r="E370" s="8" t="s">
        <v>39299</v>
      </c>
      <c r="F370" s="10" t="s">
        <v>38693</v>
      </c>
    </row>
    <row r="371" ht="24" customHeight="1" spans="1:6">
      <c r="A371" s="8">
        <v>40815</v>
      </c>
      <c r="B371" s="9" t="s">
        <v>39300</v>
      </c>
      <c r="C371" s="8" t="s">
        <v>744</v>
      </c>
      <c r="D371" s="8" t="s">
        <v>593</v>
      </c>
      <c r="E371" s="8" t="s">
        <v>39301</v>
      </c>
      <c r="F371" s="10" t="s">
        <v>38693</v>
      </c>
    </row>
    <row r="372" ht="24" customHeight="1" spans="1:6">
      <c r="A372" s="8">
        <v>34760</v>
      </c>
      <c r="B372" s="9" t="s">
        <v>39302</v>
      </c>
      <c r="C372" s="8" t="s">
        <v>742</v>
      </c>
      <c r="D372" s="8" t="s">
        <v>593</v>
      </c>
      <c r="E372" s="8" t="s">
        <v>39303</v>
      </c>
      <c r="F372" s="10" t="s">
        <v>38693</v>
      </c>
    </row>
    <row r="373" ht="24" customHeight="1" spans="1:6">
      <c r="A373" s="8">
        <v>40935</v>
      </c>
      <c r="B373" s="9" t="s">
        <v>39304</v>
      </c>
      <c r="C373" s="8" t="s">
        <v>744</v>
      </c>
      <c r="D373" s="8" t="s">
        <v>593</v>
      </c>
      <c r="E373" s="8" t="s">
        <v>39305</v>
      </c>
      <c r="F373" s="10" t="s">
        <v>38693</v>
      </c>
    </row>
    <row r="374" ht="24" customHeight="1" spans="1:6">
      <c r="A374" s="8">
        <v>33952</v>
      </c>
      <c r="B374" s="9" t="s">
        <v>39306</v>
      </c>
      <c r="C374" s="8" t="s">
        <v>742</v>
      </c>
      <c r="D374" s="8" t="s">
        <v>593</v>
      </c>
      <c r="E374" s="8" t="s">
        <v>39307</v>
      </c>
      <c r="F374" s="10" t="s">
        <v>38693</v>
      </c>
    </row>
    <row r="375" ht="24" customHeight="1" spans="1:6">
      <c r="A375" s="8">
        <v>40816</v>
      </c>
      <c r="B375" s="9" t="s">
        <v>39308</v>
      </c>
      <c r="C375" s="8" t="s">
        <v>744</v>
      </c>
      <c r="D375" s="8" t="s">
        <v>593</v>
      </c>
      <c r="E375" s="8" t="s">
        <v>39309</v>
      </c>
      <c r="F375" s="10" t="s">
        <v>38693</v>
      </c>
    </row>
    <row r="376" ht="24" customHeight="1" spans="1:6">
      <c r="A376" s="8">
        <v>33953</v>
      </c>
      <c r="B376" s="9" t="s">
        <v>39310</v>
      </c>
      <c r="C376" s="8" t="s">
        <v>742</v>
      </c>
      <c r="D376" s="8" t="s">
        <v>593</v>
      </c>
      <c r="E376" s="8" t="s">
        <v>39311</v>
      </c>
      <c r="F376" s="10" t="s">
        <v>38693</v>
      </c>
    </row>
    <row r="377" ht="24" customHeight="1" spans="1:6">
      <c r="A377" s="8">
        <v>40817</v>
      </c>
      <c r="B377" s="9" t="s">
        <v>39312</v>
      </c>
      <c r="C377" s="8" t="s">
        <v>744</v>
      </c>
      <c r="D377" s="8" t="s">
        <v>593</v>
      </c>
      <c r="E377" s="8" t="s">
        <v>39313</v>
      </c>
      <c r="F377" s="10" t="s">
        <v>38693</v>
      </c>
    </row>
    <row r="378" ht="24" customHeight="1" spans="1:6">
      <c r="A378" s="8">
        <v>13348</v>
      </c>
      <c r="B378" s="9" t="s">
        <v>39314</v>
      </c>
      <c r="C378" s="8" t="s">
        <v>592</v>
      </c>
      <c r="D378" s="8" t="s">
        <v>639</v>
      </c>
      <c r="E378" s="8" t="s">
        <v>39315</v>
      </c>
      <c r="F378" s="10" t="s">
        <v>38693</v>
      </c>
    </row>
    <row r="379" ht="24" customHeight="1" spans="1:6">
      <c r="A379" s="8">
        <v>39211</v>
      </c>
      <c r="B379" s="9" t="s">
        <v>39316</v>
      </c>
      <c r="C379" s="8" t="s">
        <v>592</v>
      </c>
      <c r="D379" s="8" t="s">
        <v>593</v>
      </c>
      <c r="E379" s="8" t="s">
        <v>24052</v>
      </c>
      <c r="F379" s="10" t="s">
        <v>38693</v>
      </c>
    </row>
    <row r="380" ht="24" customHeight="1" spans="1:6">
      <c r="A380" s="8">
        <v>39212</v>
      </c>
      <c r="B380" s="9" t="s">
        <v>39317</v>
      </c>
      <c r="C380" s="8" t="s">
        <v>592</v>
      </c>
      <c r="D380" s="8" t="s">
        <v>593</v>
      </c>
      <c r="E380" s="11" t="s">
        <v>35991</v>
      </c>
      <c r="F380" s="10" t="s">
        <v>38693</v>
      </c>
    </row>
    <row r="381" ht="24" customHeight="1" spans="1:6">
      <c r="A381" s="8">
        <v>39208</v>
      </c>
      <c r="B381" s="9" t="s">
        <v>39318</v>
      </c>
      <c r="C381" s="8" t="s">
        <v>592</v>
      </c>
      <c r="D381" s="8" t="s">
        <v>593</v>
      </c>
      <c r="E381" s="8" t="s">
        <v>24149</v>
      </c>
      <c r="F381" s="10" t="s">
        <v>38693</v>
      </c>
    </row>
    <row r="382" ht="24" customHeight="1" spans="1:6">
      <c r="A382" s="8">
        <v>39210</v>
      </c>
      <c r="B382" s="9" t="s">
        <v>39319</v>
      </c>
      <c r="C382" s="8" t="s">
        <v>592</v>
      </c>
      <c r="D382" s="8" t="s">
        <v>593</v>
      </c>
      <c r="E382" s="11" t="s">
        <v>24494</v>
      </c>
      <c r="F382" s="10" t="s">
        <v>38693</v>
      </c>
    </row>
    <row r="383" ht="24" customHeight="1" spans="1:6">
      <c r="A383" s="8">
        <v>39214</v>
      </c>
      <c r="B383" s="9" t="s">
        <v>39320</v>
      </c>
      <c r="C383" s="8" t="s">
        <v>592</v>
      </c>
      <c r="D383" s="8" t="s">
        <v>593</v>
      </c>
      <c r="E383" s="8" t="s">
        <v>23736</v>
      </c>
      <c r="F383" s="10" t="s">
        <v>38693</v>
      </c>
    </row>
    <row r="384" ht="24" customHeight="1" spans="1:6">
      <c r="A384" s="8">
        <v>39213</v>
      </c>
      <c r="B384" s="9" t="s">
        <v>39321</v>
      </c>
      <c r="C384" s="8" t="s">
        <v>592</v>
      </c>
      <c r="D384" s="8" t="s">
        <v>593</v>
      </c>
      <c r="E384" s="11" t="s">
        <v>37445</v>
      </c>
      <c r="F384" s="10" t="s">
        <v>38693</v>
      </c>
    </row>
    <row r="385" ht="24" customHeight="1" spans="1:6">
      <c r="A385" s="8">
        <v>39209</v>
      </c>
      <c r="B385" s="9" t="s">
        <v>39322</v>
      </c>
      <c r="C385" s="8" t="s">
        <v>592</v>
      </c>
      <c r="D385" s="8" t="s">
        <v>593</v>
      </c>
      <c r="E385" s="8" t="s">
        <v>37662</v>
      </c>
      <c r="F385" s="10" t="s">
        <v>38693</v>
      </c>
    </row>
    <row r="386" ht="24" customHeight="1" spans="1:6">
      <c r="A386" s="8">
        <v>39207</v>
      </c>
      <c r="B386" s="9" t="s">
        <v>39323</v>
      </c>
      <c r="C386" s="8" t="s">
        <v>592</v>
      </c>
      <c r="D386" s="8" t="s">
        <v>593</v>
      </c>
      <c r="E386" s="11" t="s">
        <v>24494</v>
      </c>
      <c r="F386" s="10" t="s">
        <v>38693</v>
      </c>
    </row>
    <row r="387" ht="24" customHeight="1" spans="1:6">
      <c r="A387" s="8">
        <v>39215</v>
      </c>
      <c r="B387" s="9" t="s">
        <v>39324</v>
      </c>
      <c r="C387" s="8" t="s">
        <v>592</v>
      </c>
      <c r="D387" s="8" t="s">
        <v>593</v>
      </c>
      <c r="E387" s="8" t="s">
        <v>23713</v>
      </c>
      <c r="F387" s="10" t="s">
        <v>38693</v>
      </c>
    </row>
    <row r="388" ht="24" customHeight="1" spans="1:6">
      <c r="A388" s="8">
        <v>39216</v>
      </c>
      <c r="B388" s="9" t="s">
        <v>39325</v>
      </c>
      <c r="C388" s="8" t="s">
        <v>592</v>
      </c>
      <c r="D388" s="8" t="s">
        <v>593</v>
      </c>
      <c r="E388" s="11" t="s">
        <v>33205</v>
      </c>
      <c r="F388" s="10" t="s">
        <v>38693</v>
      </c>
    </row>
    <row r="389" ht="24" customHeight="1" spans="1:6">
      <c r="A389" s="8">
        <v>11267</v>
      </c>
      <c r="B389" s="9" t="s">
        <v>39326</v>
      </c>
      <c r="C389" s="8" t="s">
        <v>592</v>
      </c>
      <c r="D389" s="8" t="s">
        <v>639</v>
      </c>
      <c r="E389" s="8" t="s">
        <v>24027</v>
      </c>
      <c r="F389" s="10" t="s">
        <v>38693</v>
      </c>
    </row>
    <row r="390" ht="24" customHeight="1" spans="1:6">
      <c r="A390" s="8">
        <v>379</v>
      </c>
      <c r="B390" s="9" t="s">
        <v>39327</v>
      </c>
      <c r="C390" s="8" t="s">
        <v>592</v>
      </c>
      <c r="D390" s="8" t="s">
        <v>639</v>
      </c>
      <c r="E390" s="8" t="s">
        <v>25233</v>
      </c>
      <c r="F390" s="10" t="s">
        <v>38693</v>
      </c>
    </row>
    <row r="391" ht="24" customHeight="1" spans="1:6">
      <c r="A391" s="8">
        <v>510</v>
      </c>
      <c r="B391" s="9" t="s">
        <v>39328</v>
      </c>
      <c r="C391" s="8" t="s">
        <v>642</v>
      </c>
      <c r="D391" s="8" t="s">
        <v>593</v>
      </c>
      <c r="E391" s="8" t="s">
        <v>39329</v>
      </c>
      <c r="F391" s="10" t="s">
        <v>38693</v>
      </c>
    </row>
    <row r="392" ht="24" customHeight="1" spans="1:6">
      <c r="A392" s="8">
        <v>516</v>
      </c>
      <c r="B392" s="9" t="s">
        <v>39330</v>
      </c>
      <c r="C392" s="8" t="s">
        <v>642</v>
      </c>
      <c r="D392" s="8" t="s">
        <v>593</v>
      </c>
      <c r="E392" s="8" t="s">
        <v>35795</v>
      </c>
      <c r="F392" s="10" t="s">
        <v>38693</v>
      </c>
    </row>
    <row r="393" ht="24" customHeight="1" spans="1:6">
      <c r="A393" s="8">
        <v>509</v>
      </c>
      <c r="B393" s="9" t="s">
        <v>39331</v>
      </c>
      <c r="C393" s="8" t="s">
        <v>642</v>
      </c>
      <c r="D393" s="8" t="s">
        <v>593</v>
      </c>
      <c r="E393" s="8" t="s">
        <v>39332</v>
      </c>
      <c r="F393" s="10" t="s">
        <v>38693</v>
      </c>
    </row>
    <row r="394" ht="24" customHeight="1" spans="1:6">
      <c r="A394" s="8">
        <v>40331</v>
      </c>
      <c r="B394" s="9" t="s">
        <v>39333</v>
      </c>
      <c r="C394" s="8" t="s">
        <v>742</v>
      </c>
      <c r="D394" s="8" t="s">
        <v>593</v>
      </c>
      <c r="E394" s="8" t="s">
        <v>31959</v>
      </c>
      <c r="F394" s="10" t="s">
        <v>38693</v>
      </c>
    </row>
    <row r="395" ht="24" customHeight="1" spans="1:6">
      <c r="A395" s="8">
        <v>40930</v>
      </c>
      <c r="B395" s="9" t="s">
        <v>39334</v>
      </c>
      <c r="C395" s="8" t="s">
        <v>744</v>
      </c>
      <c r="D395" s="8" t="s">
        <v>593</v>
      </c>
      <c r="E395" s="8" t="s">
        <v>39335</v>
      </c>
      <c r="F395" s="10" t="s">
        <v>38693</v>
      </c>
    </row>
    <row r="396" ht="24" customHeight="1" spans="1:6">
      <c r="A396" s="8">
        <v>11761</v>
      </c>
      <c r="B396" s="9" t="s">
        <v>39336</v>
      </c>
      <c r="C396" s="8" t="s">
        <v>592</v>
      </c>
      <c r="D396" s="8" t="s">
        <v>593</v>
      </c>
      <c r="E396" s="8" t="s">
        <v>39337</v>
      </c>
      <c r="F396" s="10" t="s">
        <v>38693</v>
      </c>
    </row>
    <row r="397" ht="24" customHeight="1" spans="1:6">
      <c r="A397" s="8">
        <v>377</v>
      </c>
      <c r="B397" s="9" t="s">
        <v>39338</v>
      </c>
      <c r="C397" s="8" t="s">
        <v>592</v>
      </c>
      <c r="D397" s="8" t="s">
        <v>599</v>
      </c>
      <c r="E397" s="8" t="s">
        <v>25324</v>
      </c>
      <c r="F397" s="10" t="s">
        <v>38693</v>
      </c>
    </row>
    <row r="398" ht="24" customHeight="1" spans="1:6">
      <c r="A398" s="8">
        <v>7588</v>
      </c>
      <c r="B398" s="9" t="s">
        <v>39339</v>
      </c>
      <c r="C398" s="8" t="s">
        <v>592</v>
      </c>
      <c r="D398" s="8" t="s">
        <v>599</v>
      </c>
      <c r="E398" s="8" t="s">
        <v>38896</v>
      </c>
      <c r="F398" s="10" t="s">
        <v>38693</v>
      </c>
    </row>
    <row r="399" ht="24" customHeight="1" spans="1:6">
      <c r="A399" s="8">
        <v>34392</v>
      </c>
      <c r="B399" s="9" t="s">
        <v>39340</v>
      </c>
      <c r="C399" s="8" t="s">
        <v>742</v>
      </c>
      <c r="D399" s="8" t="s">
        <v>593</v>
      </c>
      <c r="E399" s="8" t="s">
        <v>34698</v>
      </c>
      <c r="F399" s="10" t="s">
        <v>38693</v>
      </c>
    </row>
    <row r="400" ht="24" customHeight="1" spans="1:6">
      <c r="A400" s="8">
        <v>40908</v>
      </c>
      <c r="B400" s="9" t="s">
        <v>39341</v>
      </c>
      <c r="C400" s="8" t="s">
        <v>744</v>
      </c>
      <c r="D400" s="8" t="s">
        <v>593</v>
      </c>
      <c r="E400" s="8" t="s">
        <v>39342</v>
      </c>
      <c r="F400" s="10" t="s">
        <v>38693</v>
      </c>
    </row>
    <row r="401" ht="24" customHeight="1" spans="1:6">
      <c r="A401" s="8">
        <v>34551</v>
      </c>
      <c r="B401" s="9" t="s">
        <v>39343</v>
      </c>
      <c r="C401" s="8" t="s">
        <v>742</v>
      </c>
      <c r="D401" s="8" t="s">
        <v>593</v>
      </c>
      <c r="E401" s="8" t="s">
        <v>28142</v>
      </c>
      <c r="F401" s="10" t="s">
        <v>38693</v>
      </c>
    </row>
    <row r="402" ht="24" customHeight="1" spans="1:6">
      <c r="A402" s="8">
        <v>41078</v>
      </c>
      <c r="B402" s="9" t="s">
        <v>39344</v>
      </c>
      <c r="C402" s="8" t="s">
        <v>744</v>
      </c>
      <c r="D402" s="8" t="s">
        <v>593</v>
      </c>
      <c r="E402" s="8" t="s">
        <v>38952</v>
      </c>
      <c r="F402" s="10" t="s">
        <v>38693</v>
      </c>
    </row>
    <row r="403" ht="24" customHeight="1" spans="1:6">
      <c r="A403" s="8">
        <v>246</v>
      </c>
      <c r="B403" s="9" t="s">
        <v>39345</v>
      </c>
      <c r="C403" s="8" t="s">
        <v>742</v>
      </c>
      <c r="D403" s="8" t="s">
        <v>593</v>
      </c>
      <c r="E403" s="8" t="s">
        <v>36444</v>
      </c>
      <c r="F403" s="10" t="s">
        <v>38693</v>
      </c>
    </row>
    <row r="404" ht="24" customHeight="1" spans="1:6">
      <c r="A404" s="8">
        <v>40927</v>
      </c>
      <c r="B404" s="9" t="s">
        <v>39346</v>
      </c>
      <c r="C404" s="8" t="s">
        <v>744</v>
      </c>
      <c r="D404" s="8" t="s">
        <v>593</v>
      </c>
      <c r="E404" s="8" t="s">
        <v>39347</v>
      </c>
      <c r="F404" s="10" t="s">
        <v>38693</v>
      </c>
    </row>
    <row r="405" ht="24" customHeight="1" spans="1:6">
      <c r="A405" s="8">
        <v>2350</v>
      </c>
      <c r="B405" s="9" t="s">
        <v>39348</v>
      </c>
      <c r="C405" s="8" t="s">
        <v>742</v>
      </c>
      <c r="D405" s="8" t="s">
        <v>593</v>
      </c>
      <c r="E405" s="8" t="s">
        <v>32938</v>
      </c>
      <c r="F405" s="10" t="s">
        <v>38693</v>
      </c>
    </row>
    <row r="406" ht="24" customHeight="1" spans="1:6">
      <c r="A406" s="8">
        <v>40812</v>
      </c>
      <c r="B406" s="9" t="s">
        <v>39349</v>
      </c>
      <c r="C406" s="8" t="s">
        <v>744</v>
      </c>
      <c r="D406" s="8" t="s">
        <v>593</v>
      </c>
      <c r="E406" s="8" t="s">
        <v>39001</v>
      </c>
      <c r="F406" s="10" t="s">
        <v>38693</v>
      </c>
    </row>
    <row r="407" ht="24" customHeight="1" spans="1:6">
      <c r="A407" s="8">
        <v>245</v>
      </c>
      <c r="B407" s="9" t="s">
        <v>39350</v>
      </c>
      <c r="C407" s="8" t="s">
        <v>742</v>
      </c>
      <c r="D407" s="8" t="s">
        <v>593</v>
      </c>
      <c r="E407" s="11" t="s">
        <v>27899</v>
      </c>
      <c r="F407" s="10" t="s">
        <v>38693</v>
      </c>
    </row>
    <row r="408" ht="24" customHeight="1" spans="1:6">
      <c r="A408" s="8">
        <v>41090</v>
      </c>
      <c r="B408" s="9" t="s">
        <v>39351</v>
      </c>
      <c r="C408" s="8" t="s">
        <v>744</v>
      </c>
      <c r="D408" s="8" t="s">
        <v>593</v>
      </c>
      <c r="E408" s="8" t="s">
        <v>39352</v>
      </c>
      <c r="F408" s="10" t="s">
        <v>38693</v>
      </c>
    </row>
    <row r="409" ht="24" customHeight="1" spans="1:6">
      <c r="A409" s="8">
        <v>251</v>
      </c>
      <c r="B409" s="9" t="s">
        <v>39353</v>
      </c>
      <c r="C409" s="8" t="s">
        <v>742</v>
      </c>
      <c r="D409" s="8" t="s">
        <v>593</v>
      </c>
      <c r="E409" s="8" t="s">
        <v>39354</v>
      </c>
      <c r="F409" s="10" t="s">
        <v>38693</v>
      </c>
    </row>
    <row r="410" ht="24" customHeight="1" spans="1:6">
      <c r="A410" s="8">
        <v>40975</v>
      </c>
      <c r="B410" s="9" t="s">
        <v>39355</v>
      </c>
      <c r="C410" s="8" t="s">
        <v>744</v>
      </c>
      <c r="D410" s="8" t="s">
        <v>593</v>
      </c>
      <c r="E410" s="8" t="s">
        <v>39356</v>
      </c>
      <c r="F410" s="10" t="s">
        <v>38693</v>
      </c>
    </row>
    <row r="411" ht="24" customHeight="1" spans="1:6">
      <c r="A411" s="8">
        <v>6127</v>
      </c>
      <c r="B411" s="9" t="s">
        <v>39357</v>
      </c>
      <c r="C411" s="8" t="s">
        <v>742</v>
      </c>
      <c r="D411" s="8" t="s">
        <v>593</v>
      </c>
      <c r="E411" s="8" t="s">
        <v>28142</v>
      </c>
      <c r="F411" s="10" t="s">
        <v>38693</v>
      </c>
    </row>
    <row r="412" ht="24" customHeight="1" spans="1:6">
      <c r="A412" s="8">
        <v>41072</v>
      </c>
      <c r="B412" s="9" t="s">
        <v>39358</v>
      </c>
      <c r="C412" s="8" t="s">
        <v>744</v>
      </c>
      <c r="D412" s="8" t="s">
        <v>593</v>
      </c>
      <c r="E412" s="11" t="s">
        <v>38952</v>
      </c>
      <c r="F412" s="10" t="s">
        <v>38693</v>
      </c>
    </row>
    <row r="413" ht="24" customHeight="1" spans="1:6">
      <c r="A413" s="8">
        <v>6121</v>
      </c>
      <c r="B413" s="9" t="s">
        <v>39359</v>
      </c>
      <c r="C413" s="8" t="s">
        <v>742</v>
      </c>
      <c r="D413" s="8" t="s">
        <v>593</v>
      </c>
      <c r="E413" s="8" t="s">
        <v>28142</v>
      </c>
      <c r="F413" s="10" t="s">
        <v>38693</v>
      </c>
    </row>
    <row r="414" ht="24" customHeight="1" spans="1:6">
      <c r="A414" s="8">
        <v>41071</v>
      </c>
      <c r="B414" s="9" t="s">
        <v>39360</v>
      </c>
      <c r="C414" s="8" t="s">
        <v>744</v>
      </c>
      <c r="D414" s="8" t="s">
        <v>593</v>
      </c>
      <c r="E414" s="11" t="s">
        <v>39361</v>
      </c>
      <c r="F414" s="10" t="s">
        <v>38693</v>
      </c>
    </row>
    <row r="415" ht="24" customHeight="1" spans="1:6">
      <c r="A415" s="8">
        <v>244</v>
      </c>
      <c r="B415" s="9" t="s">
        <v>39362</v>
      </c>
      <c r="C415" s="8" t="s">
        <v>742</v>
      </c>
      <c r="D415" s="8" t="s">
        <v>593</v>
      </c>
      <c r="E415" s="8" t="s">
        <v>35029</v>
      </c>
      <c r="F415" s="10" t="s">
        <v>38693</v>
      </c>
    </row>
    <row r="416" ht="24" customHeight="1" spans="1:6">
      <c r="A416" s="8">
        <v>41093</v>
      </c>
      <c r="B416" s="9" t="s">
        <v>39363</v>
      </c>
      <c r="C416" s="8" t="s">
        <v>744</v>
      </c>
      <c r="D416" s="8" t="s">
        <v>593</v>
      </c>
      <c r="E416" s="11" t="s">
        <v>39364</v>
      </c>
      <c r="F416" s="10" t="s">
        <v>38693</v>
      </c>
    </row>
    <row r="417" ht="24" customHeight="1" spans="1:6">
      <c r="A417" s="8">
        <v>532</v>
      </c>
      <c r="B417" s="9" t="s">
        <v>39365</v>
      </c>
      <c r="C417" s="8" t="s">
        <v>742</v>
      </c>
      <c r="D417" s="8" t="s">
        <v>593</v>
      </c>
      <c r="E417" s="8" t="s">
        <v>39366</v>
      </c>
      <c r="F417" s="10" t="s">
        <v>38693</v>
      </c>
    </row>
    <row r="418" ht="24" customHeight="1" spans="1:6">
      <c r="A418" s="8">
        <v>40931</v>
      </c>
      <c r="B418" s="9" t="s">
        <v>39367</v>
      </c>
      <c r="C418" s="8" t="s">
        <v>744</v>
      </c>
      <c r="D418" s="8" t="s">
        <v>593</v>
      </c>
      <c r="E418" s="11" t="s">
        <v>39368</v>
      </c>
      <c r="F418" s="10" t="s">
        <v>38693</v>
      </c>
    </row>
    <row r="419" ht="24" customHeight="1" spans="1:6">
      <c r="A419" s="8">
        <v>36150</v>
      </c>
      <c r="B419" s="9" t="s">
        <v>39369</v>
      </c>
      <c r="C419" s="8" t="s">
        <v>592</v>
      </c>
      <c r="D419" s="8" t="s">
        <v>593</v>
      </c>
      <c r="E419" s="8" t="s">
        <v>39370</v>
      </c>
      <c r="F419" s="10" t="s">
        <v>38693</v>
      </c>
    </row>
    <row r="420" ht="24" customHeight="1" spans="1:6">
      <c r="A420" s="8">
        <v>4760</v>
      </c>
      <c r="B420" s="9" t="s">
        <v>39371</v>
      </c>
      <c r="C420" s="8" t="s">
        <v>742</v>
      </c>
      <c r="D420" s="8" t="s">
        <v>593</v>
      </c>
      <c r="E420" s="11" t="s">
        <v>32938</v>
      </c>
      <c r="F420" s="10" t="s">
        <v>38693</v>
      </c>
    </row>
    <row r="421" ht="24" customHeight="1" spans="1:6">
      <c r="A421" s="8">
        <v>41069</v>
      </c>
      <c r="B421" s="9" t="s">
        <v>39372</v>
      </c>
      <c r="C421" s="8" t="s">
        <v>744</v>
      </c>
      <c r="D421" s="8" t="s">
        <v>593</v>
      </c>
      <c r="E421" s="8" t="s">
        <v>39001</v>
      </c>
      <c r="F421" s="10" t="s">
        <v>38693</v>
      </c>
    </row>
    <row r="422" ht="24" customHeight="1" spans="1:6">
      <c r="A422" s="8">
        <v>10422</v>
      </c>
      <c r="B422" s="9" t="s">
        <v>39373</v>
      </c>
      <c r="C422" s="8" t="s">
        <v>592</v>
      </c>
      <c r="D422" s="8" t="s">
        <v>593</v>
      </c>
      <c r="E422" s="11" t="s">
        <v>39374</v>
      </c>
      <c r="F422" s="10" t="s">
        <v>38693</v>
      </c>
    </row>
    <row r="423" ht="24" customHeight="1" spans="1:6">
      <c r="A423" s="8">
        <v>44019</v>
      </c>
      <c r="B423" s="9" t="s">
        <v>39375</v>
      </c>
      <c r="C423" s="8" t="s">
        <v>592</v>
      </c>
      <c r="D423" s="8" t="s">
        <v>593</v>
      </c>
      <c r="E423" s="8" t="s">
        <v>39376</v>
      </c>
      <c r="F423" s="10" t="s">
        <v>38693</v>
      </c>
    </row>
    <row r="424" ht="24" customHeight="1" spans="1:6">
      <c r="A424" s="8">
        <v>36520</v>
      </c>
      <c r="B424" s="9" t="s">
        <v>39377</v>
      </c>
      <c r="C424" s="8" t="s">
        <v>592</v>
      </c>
      <c r="D424" s="8" t="s">
        <v>593</v>
      </c>
      <c r="E424" s="11" t="s">
        <v>39378</v>
      </c>
      <c r="F424" s="10" t="s">
        <v>38693</v>
      </c>
    </row>
    <row r="425" ht="24" customHeight="1" spans="1:6">
      <c r="A425" s="8">
        <v>42319</v>
      </c>
      <c r="B425" s="9" t="s">
        <v>39379</v>
      </c>
      <c r="C425" s="8" t="s">
        <v>592</v>
      </c>
      <c r="D425" s="8" t="s">
        <v>593</v>
      </c>
      <c r="E425" s="8" t="s">
        <v>39380</v>
      </c>
      <c r="F425" s="10" t="s">
        <v>38693</v>
      </c>
    </row>
    <row r="426" ht="24" customHeight="1" spans="1:6">
      <c r="A426" s="8">
        <v>10420</v>
      </c>
      <c r="B426" s="9" t="s">
        <v>39381</v>
      </c>
      <c r="C426" s="8" t="s">
        <v>592</v>
      </c>
      <c r="D426" s="8" t="s">
        <v>599</v>
      </c>
      <c r="E426" s="11" t="s">
        <v>39382</v>
      </c>
      <c r="F426" s="10" t="s">
        <v>38693</v>
      </c>
    </row>
    <row r="427" ht="24" customHeight="1" spans="1:6">
      <c r="A427" s="8">
        <v>10421</v>
      </c>
      <c r="B427" s="9" t="s">
        <v>39383</v>
      </c>
      <c r="C427" s="8" t="s">
        <v>592</v>
      </c>
      <c r="D427" s="8" t="s">
        <v>593</v>
      </c>
      <c r="E427" s="8" t="s">
        <v>39384</v>
      </c>
      <c r="F427" s="10" t="s">
        <v>38693</v>
      </c>
    </row>
    <row r="428" ht="24" customHeight="1" spans="1:6">
      <c r="A428" s="8">
        <v>11786</v>
      </c>
      <c r="B428" s="9" t="s">
        <v>39385</v>
      </c>
      <c r="C428" s="8" t="s">
        <v>592</v>
      </c>
      <c r="D428" s="8" t="s">
        <v>593</v>
      </c>
      <c r="E428" s="11" t="s">
        <v>39386</v>
      </c>
      <c r="F428" s="10" t="s">
        <v>38693</v>
      </c>
    </row>
    <row r="429" ht="24" customHeight="1" spans="1:6">
      <c r="A429" s="8">
        <v>10</v>
      </c>
      <c r="B429" s="9" t="s">
        <v>39387</v>
      </c>
      <c r="C429" s="8" t="s">
        <v>592</v>
      </c>
      <c r="D429" s="8" t="s">
        <v>593</v>
      </c>
      <c r="E429" s="8" t="s">
        <v>39388</v>
      </c>
      <c r="F429" s="10" t="s">
        <v>38693</v>
      </c>
    </row>
    <row r="430" ht="24" customHeight="1" spans="1:6">
      <c r="A430" s="8">
        <v>4815</v>
      </c>
      <c r="B430" s="9" t="s">
        <v>39389</v>
      </c>
      <c r="C430" s="8" t="s">
        <v>592</v>
      </c>
      <c r="D430" s="8" t="s">
        <v>593</v>
      </c>
      <c r="E430" s="11" t="s">
        <v>35016</v>
      </c>
      <c r="F430" s="10" t="s">
        <v>38693</v>
      </c>
    </row>
    <row r="431" ht="24" customHeight="1" spans="1:6">
      <c r="A431" s="8">
        <v>541</v>
      </c>
      <c r="B431" s="9" t="s">
        <v>39390</v>
      </c>
      <c r="C431" s="8" t="s">
        <v>592</v>
      </c>
      <c r="D431" s="8" t="s">
        <v>599</v>
      </c>
      <c r="E431" s="8" t="s">
        <v>39391</v>
      </c>
      <c r="F431" s="10" t="s">
        <v>38693</v>
      </c>
    </row>
    <row r="432" ht="24" customHeight="1" spans="1:6">
      <c r="A432" s="8">
        <v>542</v>
      </c>
      <c r="B432" s="9" t="s">
        <v>39392</v>
      </c>
      <c r="C432" s="8" t="s">
        <v>592</v>
      </c>
      <c r="D432" s="8" t="s">
        <v>593</v>
      </c>
      <c r="E432" s="8" t="s">
        <v>39393</v>
      </c>
      <c r="F432" s="10" t="s">
        <v>38693</v>
      </c>
    </row>
    <row r="433" ht="24" customHeight="1" spans="1:6">
      <c r="A433" s="8">
        <v>540</v>
      </c>
      <c r="B433" s="9" t="s">
        <v>39394</v>
      </c>
      <c r="C433" s="8" t="s">
        <v>592</v>
      </c>
      <c r="D433" s="8" t="s">
        <v>593</v>
      </c>
      <c r="E433" s="11" t="s">
        <v>39395</v>
      </c>
      <c r="F433" s="10" t="s">
        <v>38693</v>
      </c>
    </row>
    <row r="434" ht="24" customHeight="1" spans="1:6">
      <c r="A434" s="8">
        <v>38364</v>
      </c>
      <c r="B434" s="9" t="s">
        <v>39396</v>
      </c>
      <c r="C434" s="8" t="s">
        <v>592</v>
      </c>
      <c r="D434" s="8" t="s">
        <v>593</v>
      </c>
      <c r="E434" s="8" t="s">
        <v>39397</v>
      </c>
      <c r="F434" s="10" t="s">
        <v>38693</v>
      </c>
    </row>
    <row r="435" ht="24" customHeight="1" spans="1:6">
      <c r="A435" s="8">
        <v>11692</v>
      </c>
      <c r="B435" s="9" t="s">
        <v>39398</v>
      </c>
      <c r="C435" s="8" t="s">
        <v>997</v>
      </c>
      <c r="D435" s="8" t="s">
        <v>593</v>
      </c>
      <c r="E435" s="8" t="s">
        <v>39399</v>
      </c>
      <c r="F435" s="10" t="s">
        <v>38693</v>
      </c>
    </row>
    <row r="436" ht="24" customHeight="1" spans="1:6">
      <c r="A436" s="8">
        <v>1746</v>
      </c>
      <c r="B436" s="9" t="s">
        <v>39400</v>
      </c>
      <c r="C436" s="8" t="s">
        <v>592</v>
      </c>
      <c r="D436" s="8" t="s">
        <v>599</v>
      </c>
      <c r="E436" s="8" t="s">
        <v>39401</v>
      </c>
      <c r="F436" s="10" t="s">
        <v>38693</v>
      </c>
    </row>
    <row r="437" ht="24" customHeight="1" spans="1:6">
      <c r="A437" s="8">
        <v>1748</v>
      </c>
      <c r="B437" s="9" t="s">
        <v>39402</v>
      </c>
      <c r="C437" s="8" t="s">
        <v>592</v>
      </c>
      <c r="D437" s="8" t="s">
        <v>593</v>
      </c>
      <c r="E437" s="8" t="s">
        <v>39403</v>
      </c>
      <c r="F437" s="10" t="s">
        <v>38693</v>
      </c>
    </row>
    <row r="438" ht="24" customHeight="1" spans="1:6">
      <c r="A438" s="8">
        <v>1749</v>
      </c>
      <c r="B438" s="9" t="s">
        <v>39404</v>
      </c>
      <c r="C438" s="8" t="s">
        <v>592</v>
      </c>
      <c r="D438" s="8" t="s">
        <v>593</v>
      </c>
      <c r="E438" s="8" t="s">
        <v>39405</v>
      </c>
      <c r="F438" s="10" t="s">
        <v>38693</v>
      </c>
    </row>
    <row r="439" ht="24" customHeight="1" spans="1:6">
      <c r="A439" s="8">
        <v>37412</v>
      </c>
      <c r="B439" s="9" t="s">
        <v>39406</v>
      </c>
      <c r="C439" s="8" t="s">
        <v>592</v>
      </c>
      <c r="D439" s="8" t="s">
        <v>593</v>
      </c>
      <c r="E439" s="8" t="s">
        <v>39407</v>
      </c>
      <c r="F439" s="10" t="s">
        <v>38693</v>
      </c>
    </row>
    <row r="440" ht="24" customHeight="1" spans="1:6">
      <c r="A440" s="8">
        <v>1745</v>
      </c>
      <c r="B440" s="9" t="s">
        <v>39408</v>
      </c>
      <c r="C440" s="8" t="s">
        <v>592</v>
      </c>
      <c r="D440" s="8" t="s">
        <v>593</v>
      </c>
      <c r="E440" s="8" t="s">
        <v>39409</v>
      </c>
      <c r="F440" s="10" t="s">
        <v>38693</v>
      </c>
    </row>
    <row r="441" ht="24" customHeight="1" spans="1:6">
      <c r="A441" s="8">
        <v>1750</v>
      </c>
      <c r="B441" s="9" t="s">
        <v>39410</v>
      </c>
      <c r="C441" s="8" t="s">
        <v>592</v>
      </c>
      <c r="D441" s="8" t="s">
        <v>593</v>
      </c>
      <c r="E441" s="8" t="s">
        <v>39411</v>
      </c>
      <c r="F441" s="10" t="s">
        <v>38693</v>
      </c>
    </row>
    <row r="442" ht="24" customHeight="1" spans="1:6">
      <c r="A442" s="8">
        <v>11687</v>
      </c>
      <c r="B442" s="9" t="s">
        <v>39412</v>
      </c>
      <c r="C442" s="8" t="s">
        <v>474</v>
      </c>
      <c r="D442" s="8" t="s">
        <v>593</v>
      </c>
      <c r="E442" s="8" t="s">
        <v>39413</v>
      </c>
      <c r="F442" s="10" t="s">
        <v>38693</v>
      </c>
    </row>
    <row r="443" ht="24" customHeight="1" spans="1:6">
      <c r="A443" s="8">
        <v>11689</v>
      </c>
      <c r="B443" s="9" t="s">
        <v>39414</v>
      </c>
      <c r="C443" s="8" t="s">
        <v>474</v>
      </c>
      <c r="D443" s="8" t="s">
        <v>593</v>
      </c>
      <c r="E443" s="8" t="s">
        <v>39415</v>
      </c>
      <c r="F443" s="10" t="s">
        <v>38693</v>
      </c>
    </row>
    <row r="444" ht="24" customHeight="1" spans="1:6">
      <c r="A444" s="8">
        <v>11693</v>
      </c>
      <c r="B444" s="9" t="s">
        <v>39416</v>
      </c>
      <c r="C444" s="8" t="s">
        <v>997</v>
      </c>
      <c r="D444" s="8" t="s">
        <v>593</v>
      </c>
      <c r="E444" s="8" t="s">
        <v>39417</v>
      </c>
      <c r="F444" s="10" t="s">
        <v>38693</v>
      </c>
    </row>
    <row r="445" ht="24" customHeight="1" spans="1:6">
      <c r="A445" s="8">
        <v>36215</v>
      </c>
      <c r="B445" s="9" t="s">
        <v>39418</v>
      </c>
      <c r="C445" s="8" t="s">
        <v>592</v>
      </c>
      <c r="D445" s="8" t="s">
        <v>639</v>
      </c>
      <c r="E445" s="8" t="s">
        <v>39419</v>
      </c>
      <c r="F445" s="10" t="s">
        <v>38693</v>
      </c>
    </row>
    <row r="446" ht="24" customHeight="1" spans="1:6">
      <c r="A446" s="8">
        <v>42439</v>
      </c>
      <c r="B446" s="9" t="s">
        <v>39420</v>
      </c>
      <c r="C446" s="8" t="s">
        <v>592</v>
      </c>
      <c r="D446" s="8" t="s">
        <v>639</v>
      </c>
      <c r="E446" s="8" t="s">
        <v>39421</v>
      </c>
      <c r="F446" s="10" t="s">
        <v>38693</v>
      </c>
    </row>
    <row r="447" ht="24" customHeight="1" spans="1:6">
      <c r="A447" s="8">
        <v>38381</v>
      </c>
      <c r="B447" s="9" t="s">
        <v>39422</v>
      </c>
      <c r="C447" s="8" t="s">
        <v>592</v>
      </c>
      <c r="D447" s="8" t="s">
        <v>593</v>
      </c>
      <c r="E447" s="8" t="s">
        <v>22961</v>
      </c>
      <c r="F447" s="10" t="s">
        <v>38693</v>
      </c>
    </row>
    <row r="448" ht="24" customHeight="1" spans="1:6">
      <c r="A448" s="8">
        <v>39621</v>
      </c>
      <c r="B448" s="9" t="s">
        <v>39423</v>
      </c>
      <c r="C448" s="8" t="s">
        <v>1011</v>
      </c>
      <c r="D448" s="8" t="s">
        <v>593</v>
      </c>
      <c r="E448" s="8" t="s">
        <v>39424</v>
      </c>
      <c r="F448" s="10" t="s">
        <v>38693</v>
      </c>
    </row>
    <row r="449" ht="24" customHeight="1" spans="1:6">
      <c r="A449" s="8">
        <v>39624</v>
      </c>
      <c r="B449" s="9" t="s">
        <v>39425</v>
      </c>
      <c r="C449" s="8" t="s">
        <v>1011</v>
      </c>
      <c r="D449" s="8" t="s">
        <v>593</v>
      </c>
      <c r="E449" s="8" t="s">
        <v>39426</v>
      </c>
      <c r="F449" s="10" t="s">
        <v>38693</v>
      </c>
    </row>
    <row r="450" ht="24" customHeight="1" spans="1:6">
      <c r="A450" s="8">
        <v>39615</v>
      </c>
      <c r="B450" s="9" t="s">
        <v>39427</v>
      </c>
      <c r="C450" s="8" t="s">
        <v>592</v>
      </c>
      <c r="D450" s="8" t="s">
        <v>593</v>
      </c>
      <c r="E450" s="8" t="s">
        <v>39428</v>
      </c>
      <c r="F450" s="10" t="s">
        <v>38693</v>
      </c>
    </row>
    <row r="451" ht="24" customHeight="1" spans="1:6">
      <c r="A451" s="8">
        <v>39620</v>
      </c>
      <c r="B451" s="9" t="s">
        <v>39429</v>
      </c>
      <c r="C451" s="8" t="s">
        <v>592</v>
      </c>
      <c r="D451" s="8" t="s">
        <v>593</v>
      </c>
      <c r="E451" s="8" t="s">
        <v>39430</v>
      </c>
      <c r="F451" s="10" t="s">
        <v>38693</v>
      </c>
    </row>
    <row r="452" ht="24" customHeight="1" spans="1:6">
      <c r="A452" s="8">
        <v>39623</v>
      </c>
      <c r="B452" s="9" t="s">
        <v>39431</v>
      </c>
      <c r="C452" s="8" t="s">
        <v>592</v>
      </c>
      <c r="D452" s="8" t="s">
        <v>593</v>
      </c>
      <c r="E452" s="8" t="s">
        <v>39432</v>
      </c>
      <c r="F452" s="10" t="s">
        <v>38693</v>
      </c>
    </row>
    <row r="453" ht="24" customHeight="1" spans="1:6">
      <c r="A453" s="8">
        <v>36207</v>
      </c>
      <c r="B453" s="9" t="s">
        <v>39433</v>
      </c>
      <c r="C453" s="8" t="s">
        <v>592</v>
      </c>
      <c r="D453" s="8" t="s">
        <v>639</v>
      </c>
      <c r="E453" s="8" t="s">
        <v>39434</v>
      </c>
      <c r="F453" s="10" t="s">
        <v>38693</v>
      </c>
    </row>
    <row r="454" ht="24" customHeight="1" spans="1:6">
      <c r="A454" s="8">
        <v>36209</v>
      </c>
      <c r="B454" s="9" t="s">
        <v>39435</v>
      </c>
      <c r="C454" s="8" t="s">
        <v>592</v>
      </c>
      <c r="D454" s="8" t="s">
        <v>639</v>
      </c>
      <c r="E454" s="8" t="s">
        <v>39436</v>
      </c>
      <c r="F454" s="10" t="s">
        <v>38693</v>
      </c>
    </row>
    <row r="455" ht="24" customHeight="1" spans="1:6">
      <c r="A455" s="8">
        <v>36210</v>
      </c>
      <c r="B455" s="9" t="s">
        <v>39437</v>
      </c>
      <c r="C455" s="8" t="s">
        <v>592</v>
      </c>
      <c r="D455" s="8" t="s">
        <v>639</v>
      </c>
      <c r="E455" s="8" t="s">
        <v>39438</v>
      </c>
      <c r="F455" s="10" t="s">
        <v>38693</v>
      </c>
    </row>
    <row r="456" ht="24" customHeight="1" spans="1:6">
      <c r="A456" s="8">
        <v>36204</v>
      </c>
      <c r="B456" s="9" t="s">
        <v>39439</v>
      </c>
      <c r="C456" s="8" t="s">
        <v>592</v>
      </c>
      <c r="D456" s="8" t="s">
        <v>639</v>
      </c>
      <c r="E456" s="8" t="s">
        <v>39440</v>
      </c>
      <c r="F456" s="10" t="s">
        <v>38693</v>
      </c>
    </row>
    <row r="457" ht="24" customHeight="1" spans="1:6">
      <c r="A457" s="8">
        <v>36205</v>
      </c>
      <c r="B457" s="9" t="s">
        <v>39441</v>
      </c>
      <c r="C457" s="8" t="s">
        <v>592</v>
      </c>
      <c r="D457" s="8" t="s">
        <v>639</v>
      </c>
      <c r="E457" s="8" t="s">
        <v>39442</v>
      </c>
      <c r="F457" s="10" t="s">
        <v>38693</v>
      </c>
    </row>
    <row r="458" ht="24" customHeight="1" spans="1:6">
      <c r="A458" s="8">
        <v>36081</v>
      </c>
      <c r="B458" s="9" t="s">
        <v>39443</v>
      </c>
      <c r="C458" s="8" t="s">
        <v>592</v>
      </c>
      <c r="D458" s="8" t="s">
        <v>639</v>
      </c>
      <c r="E458" s="11" t="s">
        <v>39444</v>
      </c>
      <c r="F458" s="10" t="s">
        <v>38693</v>
      </c>
    </row>
    <row r="459" ht="24" customHeight="1" spans="1:6">
      <c r="A459" s="8">
        <v>36206</v>
      </c>
      <c r="B459" s="9" t="s">
        <v>39445</v>
      </c>
      <c r="C459" s="8" t="s">
        <v>592</v>
      </c>
      <c r="D459" s="8" t="s">
        <v>639</v>
      </c>
      <c r="E459" s="11" t="s">
        <v>39446</v>
      </c>
      <c r="F459" s="10" t="s">
        <v>38693</v>
      </c>
    </row>
    <row r="460" ht="24" customHeight="1" spans="1:6">
      <c r="A460" s="8">
        <v>36218</v>
      </c>
      <c r="B460" s="9" t="s">
        <v>39447</v>
      </c>
      <c r="C460" s="8" t="s">
        <v>592</v>
      </c>
      <c r="D460" s="8" t="s">
        <v>639</v>
      </c>
      <c r="E460" s="8" t="s">
        <v>38986</v>
      </c>
      <c r="F460" s="10" t="s">
        <v>38693</v>
      </c>
    </row>
    <row r="461" ht="24" customHeight="1" spans="1:6">
      <c r="A461" s="8">
        <v>36220</v>
      </c>
      <c r="B461" s="9" t="s">
        <v>39448</v>
      </c>
      <c r="C461" s="8" t="s">
        <v>592</v>
      </c>
      <c r="D461" s="8" t="s">
        <v>639</v>
      </c>
      <c r="E461" s="8" t="s">
        <v>39449</v>
      </c>
      <c r="F461" s="10" t="s">
        <v>38693</v>
      </c>
    </row>
    <row r="462" ht="24" customHeight="1" spans="1:6">
      <c r="A462" s="8">
        <v>36080</v>
      </c>
      <c r="B462" s="9" t="s">
        <v>39450</v>
      </c>
      <c r="C462" s="8" t="s">
        <v>592</v>
      </c>
      <c r="D462" s="8" t="s">
        <v>639</v>
      </c>
      <c r="E462" s="8" t="s">
        <v>25964</v>
      </c>
      <c r="F462" s="10" t="s">
        <v>38693</v>
      </c>
    </row>
    <row r="463" ht="24" customHeight="1" spans="1:6">
      <c r="A463" s="8">
        <v>36223</v>
      </c>
      <c r="B463" s="9" t="s">
        <v>39451</v>
      </c>
      <c r="C463" s="8" t="s">
        <v>592</v>
      </c>
      <c r="D463" s="8" t="s">
        <v>639</v>
      </c>
      <c r="E463" s="8" t="s">
        <v>39452</v>
      </c>
      <c r="F463" s="10" t="s">
        <v>38693</v>
      </c>
    </row>
    <row r="464" ht="24" customHeight="1" spans="1:6">
      <c r="A464" s="8">
        <v>546</v>
      </c>
      <c r="B464" s="9" t="s">
        <v>39453</v>
      </c>
      <c r="C464" s="8" t="s">
        <v>642</v>
      </c>
      <c r="D464" s="8" t="s">
        <v>599</v>
      </c>
      <c r="E464" s="8" t="s">
        <v>22772</v>
      </c>
      <c r="F464" s="10" t="s">
        <v>38693</v>
      </c>
    </row>
    <row r="465" ht="24" customHeight="1" spans="1:6">
      <c r="A465" s="8">
        <v>566</v>
      </c>
      <c r="B465" s="9" t="s">
        <v>39454</v>
      </c>
      <c r="C465" s="8" t="s">
        <v>474</v>
      </c>
      <c r="D465" s="8" t="s">
        <v>593</v>
      </c>
      <c r="E465" s="8" t="s">
        <v>24747</v>
      </c>
      <c r="F465" s="10" t="s">
        <v>38693</v>
      </c>
    </row>
    <row r="466" ht="24" customHeight="1" spans="1:6">
      <c r="A466" s="8">
        <v>565</v>
      </c>
      <c r="B466" s="9" t="s">
        <v>39455</v>
      </c>
      <c r="C466" s="8" t="s">
        <v>474</v>
      </c>
      <c r="D466" s="8" t="s">
        <v>593</v>
      </c>
      <c r="E466" s="8" t="s">
        <v>24650</v>
      </c>
      <c r="F466" s="10" t="s">
        <v>38693</v>
      </c>
    </row>
    <row r="467" ht="24" customHeight="1" spans="1:6">
      <c r="A467" s="8">
        <v>555</v>
      </c>
      <c r="B467" s="9" t="s">
        <v>39456</v>
      </c>
      <c r="C467" s="8" t="s">
        <v>474</v>
      </c>
      <c r="D467" s="8" t="s">
        <v>593</v>
      </c>
      <c r="E467" s="8" t="s">
        <v>27874</v>
      </c>
      <c r="F467" s="10" t="s">
        <v>38693</v>
      </c>
    </row>
    <row r="468" ht="24" customHeight="1" spans="1:6">
      <c r="A468" s="8">
        <v>557</v>
      </c>
      <c r="B468" s="9" t="s">
        <v>39457</v>
      </c>
      <c r="C468" s="8" t="s">
        <v>474</v>
      </c>
      <c r="D468" s="8" t="s">
        <v>593</v>
      </c>
      <c r="E468" s="8" t="s">
        <v>28754</v>
      </c>
      <c r="F468" s="10" t="s">
        <v>38693</v>
      </c>
    </row>
    <row r="469" ht="24" customHeight="1" spans="1:6">
      <c r="A469" s="8">
        <v>552</v>
      </c>
      <c r="B469" s="9" t="s">
        <v>39458</v>
      </c>
      <c r="C469" s="8" t="s">
        <v>474</v>
      </c>
      <c r="D469" s="8" t="s">
        <v>593</v>
      </c>
      <c r="E469" s="8" t="s">
        <v>34758</v>
      </c>
      <c r="F469" s="10" t="s">
        <v>38693</v>
      </c>
    </row>
    <row r="470" ht="24" customHeight="1" spans="1:6">
      <c r="A470" s="8">
        <v>563</v>
      </c>
      <c r="B470" s="9" t="s">
        <v>39459</v>
      </c>
      <c r="C470" s="8" t="s">
        <v>474</v>
      </c>
      <c r="D470" s="8" t="s">
        <v>593</v>
      </c>
      <c r="E470" s="8" t="s">
        <v>39460</v>
      </c>
      <c r="F470" s="10" t="s">
        <v>38693</v>
      </c>
    </row>
    <row r="471" ht="24" customHeight="1" spans="1:6">
      <c r="A471" s="8">
        <v>549</v>
      </c>
      <c r="B471" s="9" t="s">
        <v>39461</v>
      </c>
      <c r="C471" s="8" t="s">
        <v>474</v>
      </c>
      <c r="D471" s="8" t="s">
        <v>593</v>
      </c>
      <c r="E471" s="8" t="s">
        <v>39462</v>
      </c>
      <c r="F471" s="10" t="s">
        <v>38693</v>
      </c>
    </row>
    <row r="472" ht="24" customHeight="1" spans="1:6">
      <c r="A472" s="8">
        <v>551</v>
      </c>
      <c r="B472" s="9" t="s">
        <v>39463</v>
      </c>
      <c r="C472" s="8" t="s">
        <v>474</v>
      </c>
      <c r="D472" s="8" t="s">
        <v>593</v>
      </c>
      <c r="E472" s="8" t="s">
        <v>39464</v>
      </c>
      <c r="F472" s="10" t="s">
        <v>38693</v>
      </c>
    </row>
    <row r="473" ht="24" customHeight="1" spans="1:6">
      <c r="A473" s="8">
        <v>559</v>
      </c>
      <c r="B473" s="9" t="s">
        <v>39465</v>
      </c>
      <c r="C473" s="8" t="s">
        <v>474</v>
      </c>
      <c r="D473" s="8" t="s">
        <v>593</v>
      </c>
      <c r="E473" s="8" t="s">
        <v>39466</v>
      </c>
      <c r="F473" s="10" t="s">
        <v>38693</v>
      </c>
    </row>
    <row r="474" ht="24" customHeight="1" spans="1:6">
      <c r="A474" s="8">
        <v>560</v>
      </c>
      <c r="B474" s="9" t="s">
        <v>39467</v>
      </c>
      <c r="C474" s="8" t="s">
        <v>474</v>
      </c>
      <c r="D474" s="8" t="s">
        <v>593</v>
      </c>
      <c r="E474" s="8" t="s">
        <v>39468</v>
      </c>
      <c r="F474" s="10" t="s">
        <v>38693</v>
      </c>
    </row>
    <row r="475" ht="24" customHeight="1" spans="1:6">
      <c r="A475" s="8">
        <v>547</v>
      </c>
      <c r="B475" s="9" t="s">
        <v>39469</v>
      </c>
      <c r="C475" s="8" t="s">
        <v>474</v>
      </c>
      <c r="D475" s="8" t="s">
        <v>593</v>
      </c>
      <c r="E475" s="8" t="s">
        <v>39470</v>
      </c>
      <c r="F475" s="10" t="s">
        <v>38693</v>
      </c>
    </row>
    <row r="476" ht="24" customHeight="1" spans="1:6">
      <c r="A476" s="8">
        <v>38127</v>
      </c>
      <c r="B476" s="9" t="s">
        <v>39471</v>
      </c>
      <c r="C476" s="8" t="s">
        <v>592</v>
      </c>
      <c r="D476" s="8" t="s">
        <v>593</v>
      </c>
      <c r="E476" s="8" t="s">
        <v>39472</v>
      </c>
      <c r="F476" s="10" t="s">
        <v>38693</v>
      </c>
    </row>
    <row r="477" ht="24" customHeight="1" spans="1:6">
      <c r="A477" s="8">
        <v>38060</v>
      </c>
      <c r="B477" s="9" t="s">
        <v>39473</v>
      </c>
      <c r="C477" s="8" t="s">
        <v>592</v>
      </c>
      <c r="D477" s="8" t="s">
        <v>639</v>
      </c>
      <c r="E477" s="8" t="s">
        <v>39474</v>
      </c>
      <c r="F477" s="10" t="s">
        <v>38693</v>
      </c>
    </row>
    <row r="478" ht="24" customHeight="1" spans="1:6">
      <c r="A478" s="8">
        <v>10956</v>
      </c>
      <c r="B478" s="9" t="s">
        <v>39475</v>
      </c>
      <c r="C478" s="8" t="s">
        <v>592</v>
      </c>
      <c r="D478" s="8" t="s">
        <v>639</v>
      </c>
      <c r="E478" s="8" t="s">
        <v>39476</v>
      </c>
      <c r="F478" s="10" t="s">
        <v>38693</v>
      </c>
    </row>
    <row r="479" ht="24" customHeight="1" spans="1:6">
      <c r="A479" s="8">
        <v>39380</v>
      </c>
      <c r="B479" s="9" t="s">
        <v>39477</v>
      </c>
      <c r="C479" s="8" t="s">
        <v>592</v>
      </c>
      <c r="D479" s="8" t="s">
        <v>593</v>
      </c>
      <c r="E479" s="8" t="s">
        <v>39478</v>
      </c>
      <c r="F479" s="10" t="s">
        <v>38693</v>
      </c>
    </row>
    <row r="480" ht="24" customHeight="1" spans="1:6">
      <c r="A480" s="8">
        <v>13374</v>
      </c>
      <c r="B480" s="9" t="s">
        <v>39479</v>
      </c>
      <c r="C480" s="8" t="s">
        <v>592</v>
      </c>
      <c r="D480" s="8" t="s">
        <v>639</v>
      </c>
      <c r="E480" s="8" t="s">
        <v>32327</v>
      </c>
      <c r="F480" s="10" t="s">
        <v>38693</v>
      </c>
    </row>
    <row r="481" ht="24" customHeight="1" spans="1:6">
      <c r="A481" s="8">
        <v>37597</v>
      </c>
      <c r="B481" s="9" t="s">
        <v>39480</v>
      </c>
      <c r="C481" s="8" t="s">
        <v>592</v>
      </c>
      <c r="D481" s="8" t="s">
        <v>639</v>
      </c>
      <c r="E481" s="8" t="s">
        <v>39481</v>
      </c>
      <c r="F481" s="10" t="s">
        <v>38693</v>
      </c>
    </row>
    <row r="482" ht="36" customHeight="1" spans="1:6">
      <c r="A482" s="8">
        <v>183</v>
      </c>
      <c r="B482" s="9" t="s">
        <v>39482</v>
      </c>
      <c r="C482" s="8" t="s">
        <v>1046</v>
      </c>
      <c r="D482" s="8" t="s">
        <v>599</v>
      </c>
      <c r="E482" s="8" t="s">
        <v>39483</v>
      </c>
      <c r="F482" s="10" t="s">
        <v>38693</v>
      </c>
    </row>
    <row r="483" ht="36" customHeight="1" spans="1:6">
      <c r="A483" s="8">
        <v>184</v>
      </c>
      <c r="B483" s="9" t="s">
        <v>39484</v>
      </c>
      <c r="C483" s="8" t="s">
        <v>1046</v>
      </c>
      <c r="D483" s="8" t="s">
        <v>593</v>
      </c>
      <c r="E483" s="8" t="s">
        <v>39485</v>
      </c>
      <c r="F483" s="10" t="s">
        <v>38693</v>
      </c>
    </row>
    <row r="484" ht="36" customHeight="1" spans="1:6">
      <c r="A484" s="8">
        <v>181</v>
      </c>
      <c r="B484" s="9" t="s">
        <v>39486</v>
      </c>
      <c r="C484" s="8" t="s">
        <v>1046</v>
      </c>
      <c r="D484" s="8" t="s">
        <v>593</v>
      </c>
      <c r="E484" s="8" t="s">
        <v>39487</v>
      </c>
      <c r="F484" s="10" t="s">
        <v>38693</v>
      </c>
    </row>
    <row r="485" ht="36" customHeight="1" spans="1:6">
      <c r="A485" s="8">
        <v>20001</v>
      </c>
      <c r="B485" s="9" t="s">
        <v>39488</v>
      </c>
      <c r="C485" s="8" t="s">
        <v>1046</v>
      </c>
      <c r="D485" s="8" t="s">
        <v>593</v>
      </c>
      <c r="E485" s="8" t="s">
        <v>39489</v>
      </c>
      <c r="F485" s="10" t="s">
        <v>38693</v>
      </c>
    </row>
    <row r="486" ht="24" customHeight="1" spans="1:6">
      <c r="A486" s="8">
        <v>39837</v>
      </c>
      <c r="B486" s="9" t="s">
        <v>39490</v>
      </c>
      <c r="C486" s="8" t="s">
        <v>1046</v>
      </c>
      <c r="D486" s="8" t="s">
        <v>639</v>
      </c>
      <c r="E486" s="8" t="s">
        <v>39491</v>
      </c>
      <c r="F486" s="10" t="s">
        <v>38693</v>
      </c>
    </row>
    <row r="487" ht="24" customHeight="1" spans="1:6">
      <c r="A487" s="8">
        <v>43366</v>
      </c>
      <c r="B487" s="9" t="s">
        <v>39492</v>
      </c>
      <c r="C487" s="8" t="s">
        <v>642</v>
      </c>
      <c r="D487" s="8" t="s">
        <v>593</v>
      </c>
      <c r="E487" s="8" t="s">
        <v>24691</v>
      </c>
      <c r="F487" s="10" t="s">
        <v>38693</v>
      </c>
    </row>
    <row r="488" ht="24" customHeight="1" spans="1:6">
      <c r="A488" s="8">
        <v>10535</v>
      </c>
      <c r="B488" s="9" t="s">
        <v>39493</v>
      </c>
      <c r="C488" s="8" t="s">
        <v>592</v>
      </c>
      <c r="D488" s="8" t="s">
        <v>639</v>
      </c>
      <c r="E488" s="8" t="s">
        <v>39494</v>
      </c>
      <c r="F488" s="10" t="s">
        <v>38693</v>
      </c>
    </row>
    <row r="489" ht="24" customHeight="1" spans="1:6">
      <c r="A489" s="8">
        <v>10537</v>
      </c>
      <c r="B489" s="9" t="s">
        <v>39495</v>
      </c>
      <c r="C489" s="8" t="s">
        <v>592</v>
      </c>
      <c r="D489" s="8" t="s">
        <v>639</v>
      </c>
      <c r="E489" s="8" t="s">
        <v>39496</v>
      </c>
      <c r="F489" s="10" t="s">
        <v>38693</v>
      </c>
    </row>
    <row r="490" ht="24" customHeight="1" spans="1:6">
      <c r="A490" s="8">
        <v>13891</v>
      </c>
      <c r="B490" s="9" t="s">
        <v>39497</v>
      </c>
      <c r="C490" s="8" t="s">
        <v>592</v>
      </c>
      <c r="D490" s="8" t="s">
        <v>639</v>
      </c>
      <c r="E490" s="8" t="s">
        <v>39498</v>
      </c>
      <c r="F490" s="10" t="s">
        <v>38693</v>
      </c>
    </row>
    <row r="491" ht="24" customHeight="1" spans="1:6">
      <c r="A491" s="8">
        <v>44492</v>
      </c>
      <c r="B491" s="9" t="s">
        <v>39499</v>
      </c>
      <c r="C491" s="8" t="s">
        <v>592</v>
      </c>
      <c r="D491" s="8" t="s">
        <v>639</v>
      </c>
      <c r="E491" s="11" t="s">
        <v>39500</v>
      </c>
      <c r="F491" s="10" t="s">
        <v>38693</v>
      </c>
    </row>
    <row r="492" ht="24" customHeight="1" spans="1:6">
      <c r="A492" s="8">
        <v>36396</v>
      </c>
      <c r="B492" s="9" t="s">
        <v>39501</v>
      </c>
      <c r="C492" s="8" t="s">
        <v>592</v>
      </c>
      <c r="D492" s="8" t="s">
        <v>639</v>
      </c>
      <c r="E492" s="8" t="s">
        <v>39502</v>
      </c>
      <c r="F492" s="10" t="s">
        <v>38693</v>
      </c>
    </row>
    <row r="493" ht="24" customHeight="1" spans="1:6">
      <c r="A493" s="8">
        <v>36397</v>
      </c>
      <c r="B493" s="9" t="s">
        <v>39503</v>
      </c>
      <c r="C493" s="8" t="s">
        <v>592</v>
      </c>
      <c r="D493" s="8" t="s">
        <v>639</v>
      </c>
      <c r="E493" s="8" t="s">
        <v>39504</v>
      </c>
      <c r="F493" s="10" t="s">
        <v>38693</v>
      </c>
    </row>
    <row r="494" ht="24" customHeight="1" spans="1:6">
      <c r="A494" s="8">
        <v>36398</v>
      </c>
      <c r="B494" s="9" t="s">
        <v>39505</v>
      </c>
      <c r="C494" s="8" t="s">
        <v>592</v>
      </c>
      <c r="D494" s="8" t="s">
        <v>639</v>
      </c>
      <c r="E494" s="8" t="s">
        <v>39506</v>
      </c>
      <c r="F494" s="10" t="s">
        <v>38693</v>
      </c>
    </row>
    <row r="495" ht="24" customHeight="1" spans="1:6">
      <c r="A495" s="8">
        <v>647</v>
      </c>
      <c r="B495" s="9" t="s">
        <v>39507</v>
      </c>
      <c r="C495" s="8" t="s">
        <v>742</v>
      </c>
      <c r="D495" s="8" t="s">
        <v>593</v>
      </c>
      <c r="E495" s="8" t="s">
        <v>39508</v>
      </c>
      <c r="F495" s="10" t="s">
        <v>38693</v>
      </c>
    </row>
    <row r="496" ht="24" customHeight="1" spans="1:6">
      <c r="A496" s="8">
        <v>40920</v>
      </c>
      <c r="B496" s="9" t="s">
        <v>39509</v>
      </c>
      <c r="C496" s="8" t="s">
        <v>744</v>
      </c>
      <c r="D496" s="8" t="s">
        <v>593</v>
      </c>
      <c r="E496" s="8" t="s">
        <v>39510</v>
      </c>
      <c r="F496" s="10" t="s">
        <v>38693</v>
      </c>
    </row>
    <row r="497" ht="24" customHeight="1" spans="1:6">
      <c r="A497" s="8">
        <v>715</v>
      </c>
      <c r="B497" s="9" t="s">
        <v>39511</v>
      </c>
      <c r="C497" s="8" t="s">
        <v>592</v>
      </c>
      <c r="D497" s="8" t="s">
        <v>599</v>
      </c>
      <c r="E497" s="8" t="s">
        <v>39512</v>
      </c>
      <c r="F497" s="10" t="s">
        <v>38693</v>
      </c>
    </row>
    <row r="498" ht="24" customHeight="1" spans="1:6">
      <c r="A498" s="8">
        <v>716</v>
      </c>
      <c r="B498" s="9" t="s">
        <v>39513</v>
      </c>
      <c r="C498" s="8" t="s">
        <v>592</v>
      </c>
      <c r="D498" s="8" t="s">
        <v>593</v>
      </c>
      <c r="E498" s="8" t="s">
        <v>39514</v>
      </c>
      <c r="F498" s="10" t="s">
        <v>38693</v>
      </c>
    </row>
    <row r="499" ht="24" customHeight="1" spans="1:6">
      <c r="A499" s="8">
        <v>38783</v>
      </c>
      <c r="B499" s="9" t="s">
        <v>39515</v>
      </c>
      <c r="C499" s="8" t="s">
        <v>592</v>
      </c>
      <c r="D499" s="8" t="s">
        <v>593</v>
      </c>
      <c r="E499" s="11" t="s">
        <v>25117</v>
      </c>
      <c r="F499" s="10" t="s">
        <v>38693</v>
      </c>
    </row>
    <row r="500" ht="24" customHeight="1" spans="1:6">
      <c r="A500" s="8">
        <v>37593</v>
      </c>
      <c r="B500" s="9" t="s">
        <v>39516</v>
      </c>
      <c r="C500" s="8" t="s">
        <v>592</v>
      </c>
      <c r="D500" s="8" t="s">
        <v>593</v>
      </c>
      <c r="E500" s="11" t="s">
        <v>35991</v>
      </c>
      <c r="F500" s="10" t="s">
        <v>38693</v>
      </c>
    </row>
    <row r="501" ht="24" customHeight="1" spans="1:6">
      <c r="A501" s="8">
        <v>37594</v>
      </c>
      <c r="B501" s="9" t="s">
        <v>39517</v>
      </c>
      <c r="C501" s="8" t="s">
        <v>592</v>
      </c>
      <c r="D501" s="8" t="s">
        <v>593</v>
      </c>
      <c r="E501" s="11" t="s">
        <v>35166</v>
      </c>
      <c r="F501" s="10" t="s">
        <v>38693</v>
      </c>
    </row>
    <row r="502" ht="24" customHeight="1" spans="1:6">
      <c r="A502" s="8">
        <v>37592</v>
      </c>
      <c r="B502" s="9" t="s">
        <v>39518</v>
      </c>
      <c r="C502" s="8" t="s">
        <v>592</v>
      </c>
      <c r="D502" s="8" t="s">
        <v>593</v>
      </c>
      <c r="E502" s="11" t="s">
        <v>22999</v>
      </c>
      <c r="F502" s="10" t="s">
        <v>38693</v>
      </c>
    </row>
    <row r="503" ht="24" customHeight="1" spans="1:6">
      <c r="A503" s="8">
        <v>7270</v>
      </c>
      <c r="B503" s="9" t="s">
        <v>39519</v>
      </c>
      <c r="C503" s="8" t="s">
        <v>592</v>
      </c>
      <c r="D503" s="8" t="s">
        <v>593</v>
      </c>
      <c r="E503" s="11" t="s">
        <v>25224</v>
      </c>
      <c r="F503" s="10" t="s">
        <v>38693</v>
      </c>
    </row>
    <row r="504" ht="24" customHeight="1" spans="1:6">
      <c r="A504" s="8">
        <v>7267</v>
      </c>
      <c r="B504" s="9" t="s">
        <v>39520</v>
      </c>
      <c r="C504" s="8" t="s">
        <v>592</v>
      </c>
      <c r="D504" s="8" t="s">
        <v>593</v>
      </c>
      <c r="E504" s="11" t="s">
        <v>24149</v>
      </c>
      <c r="F504" s="10" t="s">
        <v>38693</v>
      </c>
    </row>
    <row r="505" ht="24" customHeight="1" spans="1:6">
      <c r="A505" s="8">
        <v>7271</v>
      </c>
      <c r="B505" s="9" t="s">
        <v>39521</v>
      </c>
      <c r="C505" s="8" t="s">
        <v>592</v>
      </c>
      <c r="D505" s="8" t="s">
        <v>593</v>
      </c>
      <c r="E505" s="11" t="s">
        <v>24770</v>
      </c>
      <c r="F505" s="10" t="s">
        <v>38693</v>
      </c>
    </row>
    <row r="506" ht="24" customHeight="1" spans="1:6">
      <c r="A506" s="8">
        <v>7266</v>
      </c>
      <c r="B506" s="9" t="s">
        <v>39522</v>
      </c>
      <c r="C506" s="8" t="s">
        <v>3857</v>
      </c>
      <c r="D506" s="8" t="s">
        <v>599</v>
      </c>
      <c r="E506" s="8" t="s">
        <v>39523</v>
      </c>
      <c r="F506" s="10" t="s">
        <v>38693</v>
      </c>
    </row>
    <row r="507" ht="24" customHeight="1" spans="1:6">
      <c r="A507" s="8">
        <v>7268</v>
      </c>
      <c r="B507" s="9" t="s">
        <v>39524</v>
      </c>
      <c r="C507" s="8" t="s">
        <v>592</v>
      </c>
      <c r="D507" s="8" t="s">
        <v>593</v>
      </c>
      <c r="E507" s="11" t="s">
        <v>39525</v>
      </c>
      <c r="F507" s="10" t="s">
        <v>38693</v>
      </c>
    </row>
    <row r="508" ht="24" customHeight="1" spans="1:6">
      <c r="A508" s="8">
        <v>34556</v>
      </c>
      <c r="B508" s="9" t="s">
        <v>39526</v>
      </c>
      <c r="C508" s="8" t="s">
        <v>592</v>
      </c>
      <c r="D508" s="8" t="s">
        <v>593</v>
      </c>
      <c r="E508" s="8" t="s">
        <v>25010</v>
      </c>
      <c r="F508" s="10" t="s">
        <v>38693</v>
      </c>
    </row>
    <row r="509" ht="24" customHeight="1" spans="1:6">
      <c r="A509" s="8">
        <v>37873</v>
      </c>
      <c r="B509" s="9" t="s">
        <v>39527</v>
      </c>
      <c r="C509" s="8" t="s">
        <v>592</v>
      </c>
      <c r="D509" s="8" t="s">
        <v>593</v>
      </c>
      <c r="E509" s="8" t="s">
        <v>28746</v>
      </c>
      <c r="F509" s="10" t="s">
        <v>38693</v>
      </c>
    </row>
    <row r="510" ht="24" customHeight="1" spans="1:6">
      <c r="A510" s="8">
        <v>34564</v>
      </c>
      <c r="B510" s="9" t="s">
        <v>39528</v>
      </c>
      <c r="C510" s="8" t="s">
        <v>592</v>
      </c>
      <c r="D510" s="8" t="s">
        <v>593</v>
      </c>
      <c r="E510" s="8" t="s">
        <v>24768</v>
      </c>
      <c r="F510" s="10" t="s">
        <v>38693</v>
      </c>
    </row>
    <row r="511" ht="24" customHeight="1" spans="1:6">
      <c r="A511" s="8">
        <v>34565</v>
      </c>
      <c r="B511" s="9" t="s">
        <v>39529</v>
      </c>
      <c r="C511" s="8" t="s">
        <v>592</v>
      </c>
      <c r="D511" s="8" t="s">
        <v>593</v>
      </c>
      <c r="E511" s="8" t="s">
        <v>38734</v>
      </c>
      <c r="F511" s="10" t="s">
        <v>38693</v>
      </c>
    </row>
    <row r="512" ht="24" customHeight="1" spans="1:6">
      <c r="A512" s="8">
        <v>38590</v>
      </c>
      <c r="B512" s="9" t="s">
        <v>39530</v>
      </c>
      <c r="C512" s="8" t="s">
        <v>592</v>
      </c>
      <c r="D512" s="8" t="s">
        <v>593</v>
      </c>
      <c r="E512" s="8" t="s">
        <v>23825</v>
      </c>
      <c r="F512" s="10" t="s">
        <v>38693</v>
      </c>
    </row>
    <row r="513" ht="24" customHeight="1" spans="1:6">
      <c r="A513" s="8">
        <v>34566</v>
      </c>
      <c r="B513" s="9" t="s">
        <v>39531</v>
      </c>
      <c r="C513" s="8" t="s">
        <v>592</v>
      </c>
      <c r="D513" s="8" t="s">
        <v>593</v>
      </c>
      <c r="E513" s="8" t="s">
        <v>39532</v>
      </c>
      <c r="F513" s="10" t="s">
        <v>38693</v>
      </c>
    </row>
    <row r="514" ht="24" customHeight="1" spans="1:6">
      <c r="A514" s="8">
        <v>34567</v>
      </c>
      <c r="B514" s="9" t="s">
        <v>39533</v>
      </c>
      <c r="C514" s="8" t="s">
        <v>592</v>
      </c>
      <c r="D514" s="8" t="s">
        <v>593</v>
      </c>
      <c r="E514" s="8" t="s">
        <v>31311</v>
      </c>
      <c r="F514" s="10" t="s">
        <v>38693</v>
      </c>
    </row>
    <row r="515" ht="24" customHeight="1" spans="1:6">
      <c r="A515" s="8">
        <v>38591</v>
      </c>
      <c r="B515" s="9" t="s">
        <v>39534</v>
      </c>
      <c r="C515" s="8" t="s">
        <v>592</v>
      </c>
      <c r="D515" s="8" t="s">
        <v>593</v>
      </c>
      <c r="E515" s="8" t="s">
        <v>25119</v>
      </c>
      <c r="F515" s="10" t="s">
        <v>38693</v>
      </c>
    </row>
    <row r="516" ht="24" customHeight="1" spans="1:6">
      <c r="A516" s="8">
        <v>34568</v>
      </c>
      <c r="B516" s="9" t="s">
        <v>39535</v>
      </c>
      <c r="C516" s="8" t="s">
        <v>592</v>
      </c>
      <c r="D516" s="8" t="s">
        <v>593</v>
      </c>
      <c r="E516" s="8" t="s">
        <v>39536</v>
      </c>
      <c r="F516" s="10" t="s">
        <v>38693</v>
      </c>
    </row>
    <row r="517" ht="24" customHeight="1" spans="1:6">
      <c r="A517" s="8">
        <v>34569</v>
      </c>
      <c r="B517" s="9" t="s">
        <v>39537</v>
      </c>
      <c r="C517" s="8" t="s">
        <v>592</v>
      </c>
      <c r="D517" s="8" t="s">
        <v>593</v>
      </c>
      <c r="E517" s="8" t="s">
        <v>38734</v>
      </c>
      <c r="F517" s="10" t="s">
        <v>38693</v>
      </c>
    </row>
    <row r="518" ht="24" customHeight="1" spans="1:6">
      <c r="A518" s="8">
        <v>34570</v>
      </c>
      <c r="B518" s="9" t="s">
        <v>39538</v>
      </c>
      <c r="C518" s="8" t="s">
        <v>592</v>
      </c>
      <c r="D518" s="8" t="s">
        <v>593</v>
      </c>
      <c r="E518" s="8" t="s">
        <v>33736</v>
      </c>
      <c r="F518" s="10" t="s">
        <v>38693</v>
      </c>
    </row>
    <row r="519" ht="24" customHeight="1" spans="1:6">
      <c r="A519" s="8">
        <v>25070</v>
      </c>
      <c r="B519" s="9" t="s">
        <v>39539</v>
      </c>
      <c r="C519" s="8" t="s">
        <v>592</v>
      </c>
      <c r="D519" s="8" t="s">
        <v>593</v>
      </c>
      <c r="E519" s="8" t="s">
        <v>39540</v>
      </c>
      <c r="F519" s="10" t="s">
        <v>38693</v>
      </c>
    </row>
    <row r="520" ht="24" customHeight="1" spans="1:6">
      <c r="A520" s="8">
        <v>34571</v>
      </c>
      <c r="B520" s="9" t="s">
        <v>39541</v>
      </c>
      <c r="C520" s="8" t="s">
        <v>592</v>
      </c>
      <c r="D520" s="8" t="s">
        <v>593</v>
      </c>
      <c r="E520" s="8" t="s">
        <v>22995</v>
      </c>
      <c r="F520" s="10" t="s">
        <v>38693</v>
      </c>
    </row>
    <row r="521" ht="24" customHeight="1" spans="1:6">
      <c r="A521" s="8">
        <v>34573</v>
      </c>
      <c r="B521" s="9" t="s">
        <v>39542</v>
      </c>
      <c r="C521" s="8" t="s">
        <v>592</v>
      </c>
      <c r="D521" s="8" t="s">
        <v>593</v>
      </c>
      <c r="E521" s="8" t="s">
        <v>39543</v>
      </c>
      <c r="F521" s="10" t="s">
        <v>38693</v>
      </c>
    </row>
    <row r="522" ht="24" customHeight="1" spans="1:6">
      <c r="A522" s="8">
        <v>37107</v>
      </c>
      <c r="B522" s="9" t="s">
        <v>39544</v>
      </c>
      <c r="C522" s="8" t="s">
        <v>592</v>
      </c>
      <c r="D522" s="8" t="s">
        <v>593</v>
      </c>
      <c r="E522" s="8" t="s">
        <v>38832</v>
      </c>
      <c r="F522" s="10" t="s">
        <v>38693</v>
      </c>
    </row>
    <row r="523" ht="24" customHeight="1" spans="1:6">
      <c r="A523" s="8">
        <v>34576</v>
      </c>
      <c r="B523" s="9" t="s">
        <v>39545</v>
      </c>
      <c r="C523" s="8" t="s">
        <v>592</v>
      </c>
      <c r="D523" s="8" t="s">
        <v>593</v>
      </c>
      <c r="E523" s="8" t="s">
        <v>38442</v>
      </c>
      <c r="F523" s="10" t="s">
        <v>38693</v>
      </c>
    </row>
    <row r="524" ht="24" customHeight="1" spans="1:6">
      <c r="A524" s="8">
        <v>34577</v>
      </c>
      <c r="B524" s="9" t="s">
        <v>39546</v>
      </c>
      <c r="C524" s="8" t="s">
        <v>592</v>
      </c>
      <c r="D524" s="8" t="s">
        <v>593</v>
      </c>
      <c r="E524" s="8" t="s">
        <v>24029</v>
      </c>
      <c r="F524" s="10" t="s">
        <v>38693</v>
      </c>
    </row>
    <row r="525" ht="24" customHeight="1" spans="1:6">
      <c r="A525" s="8">
        <v>34578</v>
      </c>
      <c r="B525" s="9" t="s">
        <v>39547</v>
      </c>
      <c r="C525" s="8" t="s">
        <v>592</v>
      </c>
      <c r="D525" s="8" t="s">
        <v>593</v>
      </c>
      <c r="E525" s="8" t="s">
        <v>39548</v>
      </c>
      <c r="F525" s="10" t="s">
        <v>38693</v>
      </c>
    </row>
    <row r="526" ht="24" customHeight="1" spans="1:6">
      <c r="A526" s="8">
        <v>34579</v>
      </c>
      <c r="B526" s="9" t="s">
        <v>39549</v>
      </c>
      <c r="C526" s="8" t="s">
        <v>592</v>
      </c>
      <c r="D526" s="8" t="s">
        <v>593</v>
      </c>
      <c r="E526" s="8" t="s">
        <v>37507</v>
      </c>
      <c r="F526" s="10" t="s">
        <v>38693</v>
      </c>
    </row>
    <row r="527" ht="24" customHeight="1" spans="1:6">
      <c r="A527" s="8">
        <v>25067</v>
      </c>
      <c r="B527" s="9" t="s">
        <v>39550</v>
      </c>
      <c r="C527" s="8" t="s">
        <v>592</v>
      </c>
      <c r="D527" s="8" t="s">
        <v>593</v>
      </c>
      <c r="E527" s="8" t="s">
        <v>30124</v>
      </c>
      <c r="F527" s="10" t="s">
        <v>38693</v>
      </c>
    </row>
    <row r="528" ht="24" customHeight="1" spans="1:6">
      <c r="A528" s="8">
        <v>34580</v>
      </c>
      <c r="B528" s="9" t="s">
        <v>39551</v>
      </c>
      <c r="C528" s="8" t="s">
        <v>592</v>
      </c>
      <c r="D528" s="8" t="s">
        <v>593</v>
      </c>
      <c r="E528" s="8" t="s">
        <v>36996</v>
      </c>
      <c r="F528" s="10" t="s">
        <v>38693</v>
      </c>
    </row>
    <row r="529" ht="24" customHeight="1" spans="1:6">
      <c r="A529" s="8">
        <v>25071</v>
      </c>
      <c r="B529" s="9" t="s">
        <v>39552</v>
      </c>
      <c r="C529" s="8" t="s">
        <v>592</v>
      </c>
      <c r="D529" s="8" t="s">
        <v>593</v>
      </c>
      <c r="E529" s="8" t="s">
        <v>38994</v>
      </c>
      <c r="F529" s="10" t="s">
        <v>38693</v>
      </c>
    </row>
    <row r="530" ht="24" customHeight="1" spans="1:6">
      <c r="A530" s="8">
        <v>38395</v>
      </c>
      <c r="B530" s="9" t="s">
        <v>39553</v>
      </c>
      <c r="C530" s="8" t="s">
        <v>592</v>
      </c>
      <c r="D530" s="8" t="s">
        <v>593</v>
      </c>
      <c r="E530" s="8" t="s">
        <v>39554</v>
      </c>
      <c r="F530" s="10" t="s">
        <v>38693</v>
      </c>
    </row>
    <row r="531" ht="24" customHeight="1" spans="1:6">
      <c r="A531" s="8">
        <v>34583</v>
      </c>
      <c r="B531" s="9" t="s">
        <v>39555</v>
      </c>
      <c r="C531" s="8" t="s">
        <v>997</v>
      </c>
      <c r="D531" s="8" t="s">
        <v>593</v>
      </c>
      <c r="E531" s="8" t="s">
        <v>39556</v>
      </c>
      <c r="F531" s="10" t="s">
        <v>38693</v>
      </c>
    </row>
    <row r="532" ht="24" customHeight="1" spans="1:6">
      <c r="A532" s="8">
        <v>34584</v>
      </c>
      <c r="B532" s="9" t="s">
        <v>39557</v>
      </c>
      <c r="C532" s="8" t="s">
        <v>997</v>
      </c>
      <c r="D532" s="8" t="s">
        <v>593</v>
      </c>
      <c r="E532" s="8" t="s">
        <v>39558</v>
      </c>
      <c r="F532" s="10" t="s">
        <v>38693</v>
      </c>
    </row>
    <row r="533" ht="24" customHeight="1" spans="1:6">
      <c r="A533" s="8">
        <v>709</v>
      </c>
      <c r="B533" s="9" t="s">
        <v>39559</v>
      </c>
      <c r="C533" s="8" t="s">
        <v>997</v>
      </c>
      <c r="D533" s="8" t="s">
        <v>639</v>
      </c>
      <c r="E533" s="8" t="s">
        <v>39560</v>
      </c>
      <c r="F533" s="10" t="s">
        <v>38693</v>
      </c>
    </row>
    <row r="534" ht="24" customHeight="1" spans="1:6">
      <c r="A534" s="8">
        <v>34599</v>
      </c>
      <c r="B534" s="9" t="s">
        <v>39561</v>
      </c>
      <c r="C534" s="8" t="s">
        <v>592</v>
      </c>
      <c r="D534" s="8" t="s">
        <v>593</v>
      </c>
      <c r="E534" s="8" t="s">
        <v>25293</v>
      </c>
      <c r="F534" s="10" t="s">
        <v>38693</v>
      </c>
    </row>
    <row r="535" ht="24" customHeight="1" spans="1:6">
      <c r="A535" s="8">
        <v>34592</v>
      </c>
      <c r="B535" s="9" t="s">
        <v>39562</v>
      </c>
      <c r="C535" s="8" t="s">
        <v>592</v>
      </c>
      <c r="D535" s="8" t="s">
        <v>593</v>
      </c>
      <c r="E535" s="8" t="s">
        <v>34683</v>
      </c>
      <c r="F535" s="10" t="s">
        <v>38693</v>
      </c>
    </row>
    <row r="536" ht="24" customHeight="1" spans="1:6">
      <c r="A536" s="8">
        <v>37103</v>
      </c>
      <c r="B536" s="9" t="s">
        <v>39563</v>
      </c>
      <c r="C536" s="8" t="s">
        <v>592</v>
      </c>
      <c r="D536" s="8" t="s">
        <v>593</v>
      </c>
      <c r="E536" s="8" t="s">
        <v>39564</v>
      </c>
      <c r="F536" s="10" t="s">
        <v>38693</v>
      </c>
    </row>
    <row r="537" ht="24" customHeight="1" spans="1:6">
      <c r="A537" s="8">
        <v>34555</v>
      </c>
      <c r="B537" s="9" t="s">
        <v>39565</v>
      </c>
      <c r="C537" s="8" t="s">
        <v>592</v>
      </c>
      <c r="D537" s="8" t="s">
        <v>593</v>
      </c>
      <c r="E537" s="8" t="s">
        <v>24856</v>
      </c>
      <c r="F537" s="10" t="s">
        <v>38693</v>
      </c>
    </row>
    <row r="538" ht="24" customHeight="1" spans="1:6">
      <c r="A538" s="8">
        <v>674</v>
      </c>
      <c r="B538" s="9" t="s">
        <v>39566</v>
      </c>
      <c r="C538" s="8" t="s">
        <v>997</v>
      </c>
      <c r="D538" s="8" t="s">
        <v>639</v>
      </c>
      <c r="E538" s="8" t="s">
        <v>35066</v>
      </c>
      <c r="F538" s="10" t="s">
        <v>38693</v>
      </c>
    </row>
    <row r="539" ht="24" customHeight="1" spans="1:6">
      <c r="A539" s="8">
        <v>34600</v>
      </c>
      <c r="B539" s="9" t="s">
        <v>39567</v>
      </c>
      <c r="C539" s="8" t="s">
        <v>997</v>
      </c>
      <c r="D539" s="8" t="s">
        <v>639</v>
      </c>
      <c r="E539" s="8" t="s">
        <v>39568</v>
      </c>
      <c r="F539" s="10" t="s">
        <v>38693</v>
      </c>
    </row>
    <row r="540" ht="24" customHeight="1" spans="1:6">
      <c r="A540" s="8">
        <v>652</v>
      </c>
      <c r="B540" s="9" t="s">
        <v>39569</v>
      </c>
      <c r="C540" s="8" t="s">
        <v>997</v>
      </c>
      <c r="D540" s="8" t="s">
        <v>639</v>
      </c>
      <c r="E540" s="8" t="s">
        <v>32765</v>
      </c>
      <c r="F540" s="10" t="s">
        <v>38693</v>
      </c>
    </row>
    <row r="541" ht="24" customHeight="1" spans="1:6">
      <c r="A541" s="8">
        <v>651</v>
      </c>
      <c r="B541" s="9" t="s">
        <v>39570</v>
      </c>
      <c r="C541" s="8" t="s">
        <v>592</v>
      </c>
      <c r="D541" s="8" t="s">
        <v>593</v>
      </c>
      <c r="E541" s="8" t="s">
        <v>35890</v>
      </c>
      <c r="F541" s="10" t="s">
        <v>38693</v>
      </c>
    </row>
    <row r="542" ht="24" customHeight="1" spans="1:6">
      <c r="A542" s="8">
        <v>654</v>
      </c>
      <c r="B542" s="9" t="s">
        <v>39571</v>
      </c>
      <c r="C542" s="8" t="s">
        <v>592</v>
      </c>
      <c r="D542" s="8" t="s">
        <v>593</v>
      </c>
      <c r="E542" s="8" t="s">
        <v>25010</v>
      </c>
      <c r="F542" s="10" t="s">
        <v>38693</v>
      </c>
    </row>
    <row r="543" ht="24" customHeight="1" spans="1:6">
      <c r="A543" s="8">
        <v>650</v>
      </c>
      <c r="B543" s="9" t="s">
        <v>39572</v>
      </c>
      <c r="C543" s="8" t="s">
        <v>592</v>
      </c>
      <c r="D543" s="8" t="s">
        <v>599</v>
      </c>
      <c r="E543" s="8" t="s">
        <v>39573</v>
      </c>
      <c r="F543" s="10" t="s">
        <v>38693</v>
      </c>
    </row>
    <row r="544" ht="24" customHeight="1" spans="1:6">
      <c r="A544" s="8">
        <v>718</v>
      </c>
      <c r="B544" s="9" t="s">
        <v>39574</v>
      </c>
      <c r="C544" s="8" t="s">
        <v>592</v>
      </c>
      <c r="D544" s="8" t="s">
        <v>593</v>
      </c>
      <c r="E544" s="8" t="s">
        <v>39575</v>
      </c>
      <c r="F544" s="10" t="s">
        <v>38693</v>
      </c>
    </row>
    <row r="545" ht="24" customHeight="1" spans="1:6">
      <c r="A545" s="8">
        <v>11981</v>
      </c>
      <c r="B545" s="9" t="s">
        <v>39576</v>
      </c>
      <c r="C545" s="8" t="s">
        <v>592</v>
      </c>
      <c r="D545" s="8" t="s">
        <v>593</v>
      </c>
      <c r="E545" s="8" t="s">
        <v>29415</v>
      </c>
      <c r="F545" s="10" t="s">
        <v>38693</v>
      </c>
    </row>
    <row r="546" ht="24" customHeight="1" spans="1:6">
      <c r="A546" s="8">
        <v>34586</v>
      </c>
      <c r="B546" s="9" t="s">
        <v>39577</v>
      </c>
      <c r="C546" s="8" t="s">
        <v>592</v>
      </c>
      <c r="D546" s="8" t="s">
        <v>593</v>
      </c>
      <c r="E546" s="8" t="s">
        <v>37383</v>
      </c>
      <c r="F546" s="10" t="s">
        <v>38693</v>
      </c>
    </row>
    <row r="547" ht="24" customHeight="1" spans="1:6">
      <c r="A547" s="8">
        <v>38603</v>
      </c>
      <c r="B547" s="9" t="s">
        <v>39578</v>
      </c>
      <c r="C547" s="8" t="s">
        <v>592</v>
      </c>
      <c r="D547" s="8" t="s">
        <v>593</v>
      </c>
      <c r="E547" s="8" t="s">
        <v>37434</v>
      </c>
      <c r="F547" s="10" t="s">
        <v>38693</v>
      </c>
    </row>
    <row r="548" ht="24" customHeight="1" spans="1:6">
      <c r="A548" s="8">
        <v>34588</v>
      </c>
      <c r="B548" s="9" t="s">
        <v>39579</v>
      </c>
      <c r="C548" s="8" t="s">
        <v>592</v>
      </c>
      <c r="D548" s="8" t="s">
        <v>593</v>
      </c>
      <c r="E548" s="8" t="s">
        <v>37377</v>
      </c>
      <c r="F548" s="10" t="s">
        <v>38693</v>
      </c>
    </row>
    <row r="549" ht="24" customHeight="1" spans="1:6">
      <c r="A549" s="8">
        <v>34590</v>
      </c>
      <c r="B549" s="9" t="s">
        <v>39580</v>
      </c>
      <c r="C549" s="8" t="s">
        <v>592</v>
      </c>
      <c r="D549" s="8" t="s">
        <v>593</v>
      </c>
      <c r="E549" s="8" t="s">
        <v>37291</v>
      </c>
      <c r="F549" s="10" t="s">
        <v>38693</v>
      </c>
    </row>
    <row r="550" ht="24" customHeight="1" spans="1:6">
      <c r="A550" s="8">
        <v>34591</v>
      </c>
      <c r="B550" s="9" t="s">
        <v>39581</v>
      </c>
      <c r="C550" s="8" t="s">
        <v>592</v>
      </c>
      <c r="D550" s="8" t="s">
        <v>593</v>
      </c>
      <c r="E550" s="8" t="s">
        <v>24484</v>
      </c>
      <c r="F550" s="10" t="s">
        <v>38693</v>
      </c>
    </row>
    <row r="551" ht="24" customHeight="1" spans="1:6">
      <c r="A551" s="8">
        <v>41372</v>
      </c>
      <c r="B551" s="9" t="s">
        <v>39582</v>
      </c>
      <c r="C551" s="8" t="s">
        <v>997</v>
      </c>
      <c r="D551" s="8" t="s">
        <v>639</v>
      </c>
      <c r="E551" s="8" t="s">
        <v>39583</v>
      </c>
      <c r="F551" s="10" t="s">
        <v>38693</v>
      </c>
    </row>
    <row r="552" ht="24" customHeight="1" spans="1:6">
      <c r="A552" s="8">
        <v>41371</v>
      </c>
      <c r="B552" s="9" t="s">
        <v>39584</v>
      </c>
      <c r="C552" s="8" t="s">
        <v>997</v>
      </c>
      <c r="D552" s="8" t="s">
        <v>639</v>
      </c>
      <c r="E552" s="8" t="s">
        <v>24215</v>
      </c>
      <c r="F552" s="10" t="s">
        <v>38693</v>
      </c>
    </row>
    <row r="553" ht="24" customHeight="1" spans="1:6">
      <c r="A553" s="8">
        <v>40517</v>
      </c>
      <c r="B553" s="9" t="s">
        <v>39585</v>
      </c>
      <c r="C553" s="8" t="s">
        <v>997</v>
      </c>
      <c r="D553" s="8" t="s">
        <v>593</v>
      </c>
      <c r="E553" s="8" t="s">
        <v>33302</v>
      </c>
      <c r="F553" s="10" t="s">
        <v>38693</v>
      </c>
    </row>
    <row r="554" ht="24" customHeight="1" spans="1:6">
      <c r="A554" s="8">
        <v>40515</v>
      </c>
      <c r="B554" s="9" t="s">
        <v>39586</v>
      </c>
      <c r="C554" s="8" t="s">
        <v>997</v>
      </c>
      <c r="D554" s="8" t="s">
        <v>593</v>
      </c>
      <c r="E554" s="8" t="s">
        <v>39587</v>
      </c>
      <c r="F554" s="10" t="s">
        <v>38693</v>
      </c>
    </row>
    <row r="555" ht="36" customHeight="1" spans="1:6">
      <c r="A555" s="8">
        <v>40529</v>
      </c>
      <c r="B555" s="9" t="s">
        <v>39588</v>
      </c>
      <c r="C555" s="8" t="s">
        <v>997</v>
      </c>
      <c r="D555" s="8" t="s">
        <v>593</v>
      </c>
      <c r="E555" s="8" t="s">
        <v>39589</v>
      </c>
      <c r="F555" s="10" t="s">
        <v>38693</v>
      </c>
    </row>
    <row r="556" ht="36" customHeight="1" spans="1:6">
      <c r="A556" s="8">
        <v>36170</v>
      </c>
      <c r="B556" s="9" t="s">
        <v>39590</v>
      </c>
      <c r="C556" s="8" t="s">
        <v>997</v>
      </c>
      <c r="D556" s="8" t="s">
        <v>599</v>
      </c>
      <c r="E556" s="8" t="s">
        <v>39591</v>
      </c>
      <c r="F556" s="10" t="s">
        <v>38693</v>
      </c>
    </row>
    <row r="557" ht="36" customHeight="1" spans="1:6">
      <c r="A557" s="8">
        <v>40524</v>
      </c>
      <c r="B557" s="9" t="s">
        <v>39592</v>
      </c>
      <c r="C557" s="8" t="s">
        <v>997</v>
      </c>
      <c r="D557" s="8" t="s">
        <v>593</v>
      </c>
      <c r="E557" s="8" t="s">
        <v>39593</v>
      </c>
      <c r="F557" s="10" t="s">
        <v>38693</v>
      </c>
    </row>
    <row r="558" ht="36" customHeight="1" spans="1:6">
      <c r="A558" s="8">
        <v>36156</v>
      </c>
      <c r="B558" s="9" t="s">
        <v>39594</v>
      </c>
      <c r="C558" s="8" t="s">
        <v>997</v>
      </c>
      <c r="D558" s="8" t="s">
        <v>593</v>
      </c>
      <c r="E558" s="8" t="s">
        <v>39595</v>
      </c>
      <c r="F558" s="10" t="s">
        <v>38693</v>
      </c>
    </row>
    <row r="559" ht="36" customHeight="1" spans="1:6">
      <c r="A559" s="8">
        <v>36155</v>
      </c>
      <c r="B559" s="9" t="s">
        <v>39596</v>
      </c>
      <c r="C559" s="8" t="s">
        <v>997</v>
      </c>
      <c r="D559" s="8" t="s">
        <v>593</v>
      </c>
      <c r="E559" s="8" t="s">
        <v>39597</v>
      </c>
      <c r="F559" s="10" t="s">
        <v>38693</v>
      </c>
    </row>
    <row r="560" ht="36" customHeight="1" spans="1:6">
      <c r="A560" s="8">
        <v>36154</v>
      </c>
      <c r="B560" s="9" t="s">
        <v>39598</v>
      </c>
      <c r="C560" s="8" t="s">
        <v>997</v>
      </c>
      <c r="D560" s="8" t="s">
        <v>593</v>
      </c>
      <c r="E560" s="8" t="s">
        <v>34187</v>
      </c>
      <c r="F560" s="10" t="s">
        <v>38693</v>
      </c>
    </row>
    <row r="561" ht="24" customHeight="1" spans="1:6">
      <c r="A561" s="8">
        <v>695</v>
      </c>
      <c r="B561" s="9" t="s">
        <v>39599</v>
      </c>
      <c r="C561" s="8" t="s">
        <v>997</v>
      </c>
      <c r="D561" s="8" t="s">
        <v>593</v>
      </c>
      <c r="E561" s="8" t="s">
        <v>25549</v>
      </c>
      <c r="F561" s="10" t="s">
        <v>38693</v>
      </c>
    </row>
    <row r="562" ht="24" customHeight="1" spans="1:6">
      <c r="A562" s="8">
        <v>679</v>
      </c>
      <c r="B562" s="9" t="s">
        <v>39600</v>
      </c>
      <c r="C562" s="8" t="s">
        <v>997</v>
      </c>
      <c r="D562" s="8" t="s">
        <v>593</v>
      </c>
      <c r="E562" s="8" t="s">
        <v>39589</v>
      </c>
      <c r="F562" s="10" t="s">
        <v>38693</v>
      </c>
    </row>
    <row r="563" ht="24" customHeight="1" spans="1:6">
      <c r="A563" s="8">
        <v>711</v>
      </c>
      <c r="B563" s="9" t="s">
        <v>39601</v>
      </c>
      <c r="C563" s="8" t="s">
        <v>997</v>
      </c>
      <c r="D563" s="8" t="s">
        <v>593</v>
      </c>
      <c r="E563" s="8" t="s">
        <v>39602</v>
      </c>
      <c r="F563" s="10" t="s">
        <v>38693</v>
      </c>
    </row>
    <row r="564" ht="24" customHeight="1" spans="1:6">
      <c r="A564" s="8">
        <v>712</v>
      </c>
      <c r="B564" s="9" t="s">
        <v>39603</v>
      </c>
      <c r="C564" s="8" t="s">
        <v>997</v>
      </c>
      <c r="D564" s="8" t="s">
        <v>593</v>
      </c>
      <c r="E564" s="8" t="s">
        <v>29754</v>
      </c>
      <c r="F564" s="10" t="s">
        <v>38693</v>
      </c>
    </row>
    <row r="565" ht="24" customHeight="1" spans="1:6">
      <c r="A565" s="8">
        <v>12614</v>
      </c>
      <c r="B565" s="9" t="s">
        <v>39604</v>
      </c>
      <c r="C565" s="8" t="s">
        <v>592</v>
      </c>
      <c r="D565" s="8" t="s">
        <v>639</v>
      </c>
      <c r="E565" s="8" t="s">
        <v>25461</v>
      </c>
      <c r="F565" s="10" t="s">
        <v>38693</v>
      </c>
    </row>
    <row r="566" ht="24" customHeight="1" spans="1:6">
      <c r="A566" s="8">
        <v>6140</v>
      </c>
      <c r="B566" s="9" t="s">
        <v>39605</v>
      </c>
      <c r="C566" s="8" t="s">
        <v>592</v>
      </c>
      <c r="D566" s="8" t="s">
        <v>593</v>
      </c>
      <c r="E566" s="8" t="s">
        <v>31152</v>
      </c>
      <c r="F566" s="10" t="s">
        <v>38693</v>
      </c>
    </row>
    <row r="567" ht="24" customHeight="1" spans="1:6">
      <c r="A567" s="8">
        <v>38399</v>
      </c>
      <c r="B567" s="9" t="s">
        <v>39606</v>
      </c>
      <c r="C567" s="8" t="s">
        <v>592</v>
      </c>
      <c r="D567" s="8" t="s">
        <v>593</v>
      </c>
      <c r="E567" s="8" t="s">
        <v>39607</v>
      </c>
      <c r="F567" s="10" t="s">
        <v>38693</v>
      </c>
    </row>
    <row r="568" ht="24" customHeight="1" spans="1:6">
      <c r="A568" s="8">
        <v>735</v>
      </c>
      <c r="B568" s="9" t="s">
        <v>39608</v>
      </c>
      <c r="C568" s="8" t="s">
        <v>592</v>
      </c>
      <c r="D568" s="8" t="s">
        <v>593</v>
      </c>
      <c r="E568" s="8" t="s">
        <v>39609</v>
      </c>
      <c r="F568" s="10" t="s">
        <v>38693</v>
      </c>
    </row>
    <row r="569" ht="24" customHeight="1" spans="1:6">
      <c r="A569" s="8">
        <v>736</v>
      </c>
      <c r="B569" s="9" t="s">
        <v>39610</v>
      </c>
      <c r="C569" s="8" t="s">
        <v>592</v>
      </c>
      <c r="D569" s="8" t="s">
        <v>593</v>
      </c>
      <c r="E569" s="8" t="s">
        <v>39611</v>
      </c>
      <c r="F569" s="10" t="s">
        <v>38693</v>
      </c>
    </row>
    <row r="570" ht="24" customHeight="1" spans="1:6">
      <c r="A570" s="8">
        <v>729</v>
      </c>
      <c r="B570" s="9" t="s">
        <v>39612</v>
      </c>
      <c r="C570" s="8" t="s">
        <v>592</v>
      </c>
      <c r="D570" s="8" t="s">
        <v>599</v>
      </c>
      <c r="E570" s="8" t="s">
        <v>39613</v>
      </c>
      <c r="F570" s="10" t="s">
        <v>38693</v>
      </c>
    </row>
    <row r="571" ht="24" customHeight="1" spans="1:6">
      <c r="A571" s="8">
        <v>39925</v>
      </c>
      <c r="B571" s="9" t="s">
        <v>39614</v>
      </c>
      <c r="C571" s="8" t="s">
        <v>592</v>
      </c>
      <c r="D571" s="8" t="s">
        <v>593</v>
      </c>
      <c r="E571" s="8" t="s">
        <v>39615</v>
      </c>
      <c r="F571" s="10" t="s">
        <v>38693</v>
      </c>
    </row>
    <row r="572" ht="24" customHeight="1" spans="1:6">
      <c r="A572" s="8">
        <v>731</v>
      </c>
      <c r="B572" s="9" t="s">
        <v>39616</v>
      </c>
      <c r="C572" s="8" t="s">
        <v>592</v>
      </c>
      <c r="D572" s="8" t="s">
        <v>593</v>
      </c>
      <c r="E572" s="8" t="s">
        <v>39617</v>
      </c>
      <c r="F572" s="10" t="s">
        <v>38693</v>
      </c>
    </row>
    <row r="573" ht="24" customHeight="1" spans="1:6">
      <c r="A573" s="8">
        <v>10575</v>
      </c>
      <c r="B573" s="9" t="s">
        <v>39618</v>
      </c>
      <c r="C573" s="8" t="s">
        <v>592</v>
      </c>
      <c r="D573" s="8" t="s">
        <v>593</v>
      </c>
      <c r="E573" s="8" t="s">
        <v>39619</v>
      </c>
      <c r="F573" s="10" t="s">
        <v>38693</v>
      </c>
    </row>
    <row r="574" ht="24" customHeight="1" spans="1:6">
      <c r="A574" s="8">
        <v>733</v>
      </c>
      <c r="B574" s="9" t="s">
        <v>39620</v>
      </c>
      <c r="C574" s="8" t="s">
        <v>592</v>
      </c>
      <c r="D574" s="8" t="s">
        <v>593</v>
      </c>
      <c r="E574" s="8" t="s">
        <v>39621</v>
      </c>
      <c r="F574" s="10" t="s">
        <v>38693</v>
      </c>
    </row>
    <row r="575" ht="24" customHeight="1" spans="1:6">
      <c r="A575" s="8">
        <v>732</v>
      </c>
      <c r="B575" s="9" t="s">
        <v>39622</v>
      </c>
      <c r="C575" s="8" t="s">
        <v>592</v>
      </c>
      <c r="D575" s="8" t="s">
        <v>593</v>
      </c>
      <c r="E575" s="8" t="s">
        <v>39623</v>
      </c>
      <c r="F575" s="10" t="s">
        <v>38693</v>
      </c>
    </row>
    <row r="576" ht="24" customHeight="1" spans="1:6">
      <c r="A576" s="8">
        <v>737</v>
      </c>
      <c r="B576" s="9" t="s">
        <v>39624</v>
      </c>
      <c r="C576" s="8" t="s">
        <v>592</v>
      </c>
      <c r="D576" s="8" t="s">
        <v>593</v>
      </c>
      <c r="E576" s="8" t="s">
        <v>39625</v>
      </c>
      <c r="F576" s="10" t="s">
        <v>38693</v>
      </c>
    </row>
    <row r="577" ht="24" customHeight="1" spans="1:6">
      <c r="A577" s="8">
        <v>738</v>
      </c>
      <c r="B577" s="9" t="s">
        <v>39626</v>
      </c>
      <c r="C577" s="8" t="s">
        <v>592</v>
      </c>
      <c r="D577" s="8" t="s">
        <v>593</v>
      </c>
      <c r="E577" s="8" t="s">
        <v>39627</v>
      </c>
      <c r="F577" s="10" t="s">
        <v>38693</v>
      </c>
    </row>
    <row r="578" ht="24" customHeight="1" spans="1:6">
      <c r="A578" s="8">
        <v>740</v>
      </c>
      <c r="B578" s="9" t="s">
        <v>39628</v>
      </c>
      <c r="C578" s="8" t="s">
        <v>592</v>
      </c>
      <c r="D578" s="8" t="s">
        <v>593</v>
      </c>
      <c r="E578" s="8" t="s">
        <v>39629</v>
      </c>
      <c r="F578" s="10" t="s">
        <v>38693</v>
      </c>
    </row>
    <row r="579" ht="24" customHeight="1" spans="1:6">
      <c r="A579" s="8">
        <v>734</v>
      </c>
      <c r="B579" s="9" t="s">
        <v>39630</v>
      </c>
      <c r="C579" s="8" t="s">
        <v>592</v>
      </c>
      <c r="D579" s="8" t="s">
        <v>593</v>
      </c>
      <c r="E579" s="8" t="s">
        <v>39631</v>
      </c>
      <c r="F579" s="10" t="s">
        <v>38693</v>
      </c>
    </row>
    <row r="580" ht="24" customHeight="1" spans="1:6">
      <c r="A580" s="8">
        <v>39008</v>
      </c>
      <c r="B580" s="9" t="s">
        <v>39632</v>
      </c>
      <c r="C580" s="8" t="s">
        <v>592</v>
      </c>
      <c r="D580" s="8" t="s">
        <v>639</v>
      </c>
      <c r="E580" s="8" t="s">
        <v>39633</v>
      </c>
      <c r="F580" s="10" t="s">
        <v>38693</v>
      </c>
    </row>
    <row r="581" ht="24" customHeight="1" spans="1:6">
      <c r="A581" s="8">
        <v>39009</v>
      </c>
      <c r="B581" s="9" t="s">
        <v>39634</v>
      </c>
      <c r="C581" s="8" t="s">
        <v>592</v>
      </c>
      <c r="D581" s="8" t="s">
        <v>639</v>
      </c>
      <c r="E581" s="8" t="s">
        <v>39635</v>
      </c>
      <c r="F581" s="10" t="s">
        <v>38693</v>
      </c>
    </row>
    <row r="582" ht="36" customHeight="1" spans="1:6">
      <c r="A582" s="8">
        <v>10587</v>
      </c>
      <c r="B582" s="9" t="s">
        <v>39636</v>
      </c>
      <c r="C582" s="8" t="s">
        <v>592</v>
      </c>
      <c r="D582" s="8" t="s">
        <v>639</v>
      </c>
      <c r="E582" s="11" t="s">
        <v>39637</v>
      </c>
      <c r="F582" s="10" t="s">
        <v>38693</v>
      </c>
    </row>
    <row r="583" ht="36" customHeight="1" spans="1:6">
      <c r="A583" s="8">
        <v>759</v>
      </c>
      <c r="B583" s="9" t="s">
        <v>39638</v>
      </c>
      <c r="C583" s="8" t="s">
        <v>592</v>
      </c>
      <c r="D583" s="8" t="s">
        <v>639</v>
      </c>
      <c r="E583" s="11" t="s">
        <v>39639</v>
      </c>
      <c r="F583" s="10" t="s">
        <v>38693</v>
      </c>
    </row>
    <row r="584" ht="36" customHeight="1" spans="1:6">
      <c r="A584" s="8">
        <v>761</v>
      </c>
      <c r="B584" s="9" t="s">
        <v>39640</v>
      </c>
      <c r="C584" s="8" t="s">
        <v>592</v>
      </c>
      <c r="D584" s="8" t="s">
        <v>639</v>
      </c>
      <c r="E584" s="8" t="s">
        <v>39641</v>
      </c>
      <c r="F584" s="10" t="s">
        <v>38693</v>
      </c>
    </row>
    <row r="585" ht="36" customHeight="1" spans="1:6">
      <c r="A585" s="8">
        <v>750</v>
      </c>
      <c r="B585" s="9" t="s">
        <v>39642</v>
      </c>
      <c r="C585" s="8" t="s">
        <v>592</v>
      </c>
      <c r="D585" s="8" t="s">
        <v>639</v>
      </c>
      <c r="E585" s="11" t="s">
        <v>39643</v>
      </c>
      <c r="F585" s="10" t="s">
        <v>38693</v>
      </c>
    </row>
    <row r="586" ht="36" customHeight="1" spans="1:6">
      <c r="A586" s="8">
        <v>755</v>
      </c>
      <c r="B586" s="9" t="s">
        <v>39644</v>
      </c>
      <c r="C586" s="8" t="s">
        <v>592</v>
      </c>
      <c r="D586" s="8" t="s">
        <v>639</v>
      </c>
      <c r="E586" s="8" t="s">
        <v>39645</v>
      </c>
      <c r="F586" s="10" t="s">
        <v>38693</v>
      </c>
    </row>
    <row r="587" ht="36" customHeight="1" spans="1:6">
      <c r="A587" s="8">
        <v>749</v>
      </c>
      <c r="B587" s="9" t="s">
        <v>39646</v>
      </c>
      <c r="C587" s="8" t="s">
        <v>592</v>
      </c>
      <c r="D587" s="8" t="s">
        <v>639</v>
      </c>
      <c r="E587" s="8" t="s">
        <v>39647</v>
      </c>
      <c r="F587" s="10" t="s">
        <v>38693</v>
      </c>
    </row>
    <row r="588" ht="36" customHeight="1" spans="1:6">
      <c r="A588" s="8">
        <v>756</v>
      </c>
      <c r="B588" s="9" t="s">
        <v>39648</v>
      </c>
      <c r="C588" s="8" t="s">
        <v>592</v>
      </c>
      <c r="D588" s="8" t="s">
        <v>639</v>
      </c>
      <c r="E588" s="8" t="s">
        <v>39649</v>
      </c>
      <c r="F588" s="10" t="s">
        <v>38693</v>
      </c>
    </row>
    <row r="589" ht="24" customHeight="1" spans="1:6">
      <c r="A589" s="8">
        <v>757</v>
      </c>
      <c r="B589" s="9" t="s">
        <v>39650</v>
      </c>
      <c r="C589" s="8" t="s">
        <v>592</v>
      </c>
      <c r="D589" s="8" t="s">
        <v>639</v>
      </c>
      <c r="E589" s="8" t="s">
        <v>39651</v>
      </c>
      <c r="F589" s="10" t="s">
        <v>38693</v>
      </c>
    </row>
    <row r="590" ht="24" customHeight="1" spans="1:6">
      <c r="A590" s="8">
        <v>10588</v>
      </c>
      <c r="B590" s="9" t="s">
        <v>39652</v>
      </c>
      <c r="C590" s="8" t="s">
        <v>592</v>
      </c>
      <c r="D590" s="8" t="s">
        <v>639</v>
      </c>
      <c r="E590" s="11" t="s">
        <v>39653</v>
      </c>
      <c r="F590" s="10" t="s">
        <v>38693</v>
      </c>
    </row>
    <row r="591" ht="24" customHeight="1" spans="1:6">
      <c r="A591" s="8">
        <v>10592</v>
      </c>
      <c r="B591" s="9" t="s">
        <v>39654</v>
      </c>
      <c r="C591" s="8" t="s">
        <v>592</v>
      </c>
      <c r="D591" s="8" t="s">
        <v>639</v>
      </c>
      <c r="E591" s="11" t="s">
        <v>39655</v>
      </c>
      <c r="F591" s="10" t="s">
        <v>38693</v>
      </c>
    </row>
    <row r="592" ht="24" customHeight="1" spans="1:6">
      <c r="A592" s="8">
        <v>10589</v>
      </c>
      <c r="B592" s="9" t="s">
        <v>39656</v>
      </c>
      <c r="C592" s="8" t="s">
        <v>592</v>
      </c>
      <c r="D592" s="8" t="s">
        <v>639</v>
      </c>
      <c r="E592" s="11" t="s">
        <v>39657</v>
      </c>
      <c r="F592" s="10" t="s">
        <v>38693</v>
      </c>
    </row>
    <row r="593" ht="24" customHeight="1" spans="1:6">
      <c r="A593" s="8">
        <v>760</v>
      </c>
      <c r="B593" s="9" t="s">
        <v>39658</v>
      </c>
      <c r="C593" s="8" t="s">
        <v>592</v>
      </c>
      <c r="D593" s="8" t="s">
        <v>639</v>
      </c>
      <c r="E593" s="8" t="s">
        <v>39659</v>
      </c>
      <c r="F593" s="10" t="s">
        <v>38693</v>
      </c>
    </row>
    <row r="594" ht="24" customHeight="1" spans="1:6">
      <c r="A594" s="8">
        <v>751</v>
      </c>
      <c r="B594" s="9" t="s">
        <v>39660</v>
      </c>
      <c r="C594" s="8" t="s">
        <v>592</v>
      </c>
      <c r="D594" s="8" t="s">
        <v>639</v>
      </c>
      <c r="E594" s="11" t="s">
        <v>39661</v>
      </c>
      <c r="F594" s="10" t="s">
        <v>38693</v>
      </c>
    </row>
    <row r="595" ht="24" customHeight="1" spans="1:6">
      <c r="A595" s="8">
        <v>754</v>
      </c>
      <c r="B595" s="9" t="s">
        <v>39662</v>
      </c>
      <c r="C595" s="8" t="s">
        <v>592</v>
      </c>
      <c r="D595" s="8" t="s">
        <v>639</v>
      </c>
      <c r="E595" s="11" t="s">
        <v>39663</v>
      </c>
      <c r="F595" s="10" t="s">
        <v>38693</v>
      </c>
    </row>
    <row r="596" ht="24" customHeight="1" spans="1:6">
      <c r="A596" s="8">
        <v>44489</v>
      </c>
      <c r="B596" s="9" t="s">
        <v>39664</v>
      </c>
      <c r="C596" s="8" t="s">
        <v>592</v>
      </c>
      <c r="D596" s="8" t="s">
        <v>593</v>
      </c>
      <c r="E596" s="11" t="s">
        <v>39665</v>
      </c>
      <c r="F596" s="10" t="s">
        <v>38693</v>
      </c>
    </row>
    <row r="597" ht="24" customHeight="1" spans="1:6">
      <c r="A597" s="8">
        <v>39917</v>
      </c>
      <c r="B597" s="9" t="s">
        <v>39666</v>
      </c>
      <c r="C597" s="8" t="s">
        <v>592</v>
      </c>
      <c r="D597" s="8" t="s">
        <v>639</v>
      </c>
      <c r="E597" s="11" t="s">
        <v>39667</v>
      </c>
      <c r="F597" s="10" t="s">
        <v>38693</v>
      </c>
    </row>
    <row r="598" ht="24" customHeight="1" spans="1:6">
      <c r="A598" s="8">
        <v>38167</v>
      </c>
      <c r="B598" s="9" t="s">
        <v>39668</v>
      </c>
      <c r="C598" s="8" t="s">
        <v>1011</v>
      </c>
      <c r="D598" s="8" t="s">
        <v>593</v>
      </c>
      <c r="E598" s="11" t="s">
        <v>24970</v>
      </c>
      <c r="F598" s="10" t="s">
        <v>38693</v>
      </c>
    </row>
    <row r="599" ht="24" customHeight="1" spans="1:6">
      <c r="A599" s="8">
        <v>36145</v>
      </c>
      <c r="B599" s="9" t="s">
        <v>39669</v>
      </c>
      <c r="C599" s="8" t="s">
        <v>1011</v>
      </c>
      <c r="D599" s="8" t="s">
        <v>593</v>
      </c>
      <c r="E599" s="11" t="s">
        <v>39670</v>
      </c>
      <c r="F599" s="10" t="s">
        <v>38693</v>
      </c>
    </row>
    <row r="600" ht="24" customHeight="1" spans="1:6">
      <c r="A600" s="8">
        <v>12893</v>
      </c>
      <c r="B600" s="9" t="s">
        <v>39671</v>
      </c>
      <c r="C600" s="8" t="s">
        <v>1011</v>
      </c>
      <c r="D600" s="8" t="s">
        <v>593</v>
      </c>
      <c r="E600" s="11" t="s">
        <v>39672</v>
      </c>
      <c r="F600" s="10" t="s">
        <v>38693</v>
      </c>
    </row>
    <row r="601" ht="24" customHeight="1" spans="1:6">
      <c r="A601" s="8">
        <v>11685</v>
      </c>
      <c r="B601" s="9" t="s">
        <v>39673</v>
      </c>
      <c r="C601" s="8" t="s">
        <v>592</v>
      </c>
      <c r="D601" s="8" t="s">
        <v>639</v>
      </c>
      <c r="E601" s="11" t="s">
        <v>39674</v>
      </c>
      <c r="F601" s="10" t="s">
        <v>38693</v>
      </c>
    </row>
    <row r="602" ht="24" customHeight="1" spans="1:6">
      <c r="A602" s="8">
        <v>11680</v>
      </c>
      <c r="B602" s="9" t="s">
        <v>39675</v>
      </c>
      <c r="C602" s="8" t="s">
        <v>592</v>
      </c>
      <c r="D602" s="8" t="s">
        <v>593</v>
      </c>
      <c r="E602" s="11" t="s">
        <v>39676</v>
      </c>
      <c r="F602" s="10" t="s">
        <v>38693</v>
      </c>
    </row>
    <row r="603" ht="24" customHeight="1" spans="1:6">
      <c r="A603" s="8">
        <v>11679</v>
      </c>
      <c r="B603" s="9" t="s">
        <v>39677</v>
      </c>
      <c r="C603" s="8" t="s">
        <v>592</v>
      </c>
      <c r="D603" s="8" t="s">
        <v>593</v>
      </c>
      <c r="E603" s="11" t="s">
        <v>31997</v>
      </c>
      <c r="F603" s="10" t="s">
        <v>38693</v>
      </c>
    </row>
    <row r="604" ht="24" customHeight="1" spans="1:6">
      <c r="A604" s="8">
        <v>2512</v>
      </c>
      <c r="B604" s="9" t="s">
        <v>39678</v>
      </c>
      <c r="C604" s="8" t="s">
        <v>592</v>
      </c>
      <c r="D604" s="8" t="s">
        <v>593</v>
      </c>
      <c r="E604" s="11" t="s">
        <v>34424</v>
      </c>
      <c r="F604" s="10" t="s">
        <v>38693</v>
      </c>
    </row>
    <row r="605" ht="24" customHeight="1" spans="1:6">
      <c r="A605" s="8">
        <v>4374</v>
      </c>
      <c r="B605" s="9" t="s">
        <v>39679</v>
      </c>
      <c r="C605" s="8" t="s">
        <v>592</v>
      </c>
      <c r="D605" s="8" t="s">
        <v>593</v>
      </c>
      <c r="E605" s="11" t="s">
        <v>24581</v>
      </c>
      <c r="F605" s="10" t="s">
        <v>38693</v>
      </c>
    </row>
    <row r="606" ht="24" customHeight="1" spans="1:6">
      <c r="A606" s="8">
        <v>7568</v>
      </c>
      <c r="B606" s="9" t="s">
        <v>39680</v>
      </c>
      <c r="C606" s="8" t="s">
        <v>592</v>
      </c>
      <c r="D606" s="8" t="s">
        <v>593</v>
      </c>
      <c r="E606" s="11" t="s">
        <v>22999</v>
      </c>
      <c r="F606" s="10" t="s">
        <v>38693</v>
      </c>
    </row>
    <row r="607" ht="24" customHeight="1" spans="1:6">
      <c r="A607" s="8">
        <v>7584</v>
      </c>
      <c r="B607" s="9" t="s">
        <v>39681</v>
      </c>
      <c r="C607" s="8" t="s">
        <v>592</v>
      </c>
      <c r="D607" s="8" t="s">
        <v>593</v>
      </c>
      <c r="E607" s="11" t="s">
        <v>39682</v>
      </c>
      <c r="F607" s="10" t="s">
        <v>38693</v>
      </c>
    </row>
    <row r="608" ht="24" customHeight="1" spans="1:6">
      <c r="A608" s="8">
        <v>11945</v>
      </c>
      <c r="B608" s="9" t="s">
        <v>39683</v>
      </c>
      <c r="C608" s="8" t="s">
        <v>592</v>
      </c>
      <c r="D608" s="8" t="s">
        <v>593</v>
      </c>
      <c r="E608" s="11" t="s">
        <v>25198</v>
      </c>
      <c r="F608" s="10" t="s">
        <v>38693</v>
      </c>
    </row>
    <row r="609" ht="24" customHeight="1" spans="1:6">
      <c r="A609" s="8">
        <v>11946</v>
      </c>
      <c r="B609" s="9" t="s">
        <v>39684</v>
      </c>
      <c r="C609" s="8" t="s">
        <v>592</v>
      </c>
      <c r="D609" s="8" t="s">
        <v>593</v>
      </c>
      <c r="E609" s="11" t="s">
        <v>25043</v>
      </c>
      <c r="F609" s="10" t="s">
        <v>38693</v>
      </c>
    </row>
    <row r="610" ht="24" customHeight="1" spans="1:6">
      <c r="A610" s="8">
        <v>4375</v>
      </c>
      <c r="B610" s="9" t="s">
        <v>39685</v>
      </c>
      <c r="C610" s="8" t="s">
        <v>592</v>
      </c>
      <c r="D610" s="8" t="s">
        <v>599</v>
      </c>
      <c r="E610" s="11" t="s">
        <v>24532</v>
      </c>
      <c r="F610" s="10" t="s">
        <v>38693</v>
      </c>
    </row>
    <row r="611" ht="24" customHeight="1" spans="1:6">
      <c r="A611" s="8">
        <v>11950</v>
      </c>
      <c r="B611" s="9" t="s">
        <v>39686</v>
      </c>
      <c r="C611" s="8" t="s">
        <v>592</v>
      </c>
      <c r="D611" s="8" t="s">
        <v>593</v>
      </c>
      <c r="E611" s="11" t="s">
        <v>24443</v>
      </c>
      <c r="F611" s="10" t="s">
        <v>38693</v>
      </c>
    </row>
    <row r="612" ht="24" customHeight="1" spans="1:6">
      <c r="A612" s="8">
        <v>4376</v>
      </c>
      <c r="B612" s="9" t="s">
        <v>39687</v>
      </c>
      <c r="C612" s="8" t="s">
        <v>592</v>
      </c>
      <c r="D612" s="8" t="s">
        <v>593</v>
      </c>
      <c r="E612" s="8" t="s">
        <v>39688</v>
      </c>
      <c r="F612" s="10" t="s">
        <v>38693</v>
      </c>
    </row>
    <row r="613" ht="24" customHeight="1" spans="1:6">
      <c r="A613" s="8">
        <v>7583</v>
      </c>
      <c r="B613" s="9" t="s">
        <v>39689</v>
      </c>
      <c r="C613" s="8" t="s">
        <v>592</v>
      </c>
      <c r="D613" s="8" t="s">
        <v>593</v>
      </c>
      <c r="E613" s="8" t="s">
        <v>24481</v>
      </c>
      <c r="F613" s="10" t="s">
        <v>38693</v>
      </c>
    </row>
    <row r="614" ht="24" customHeight="1" spans="1:6">
      <c r="A614" s="8">
        <v>4350</v>
      </c>
      <c r="B614" s="9" t="s">
        <v>39690</v>
      </c>
      <c r="C614" s="8" t="s">
        <v>592</v>
      </c>
      <c r="D614" s="8" t="s">
        <v>593</v>
      </c>
      <c r="E614" s="8" t="s">
        <v>24501</v>
      </c>
      <c r="F614" s="10" t="s">
        <v>38693</v>
      </c>
    </row>
    <row r="615" ht="24" customHeight="1" spans="1:6">
      <c r="A615" s="8">
        <v>39886</v>
      </c>
      <c r="B615" s="9" t="s">
        <v>39691</v>
      </c>
      <c r="C615" s="8" t="s">
        <v>592</v>
      </c>
      <c r="D615" s="8" t="s">
        <v>639</v>
      </c>
      <c r="E615" s="8" t="s">
        <v>24745</v>
      </c>
      <c r="F615" s="10" t="s">
        <v>38693</v>
      </c>
    </row>
    <row r="616" ht="24" customHeight="1" spans="1:6">
      <c r="A616" s="8">
        <v>39887</v>
      </c>
      <c r="B616" s="9" t="s">
        <v>39692</v>
      </c>
      <c r="C616" s="8" t="s">
        <v>592</v>
      </c>
      <c r="D616" s="8" t="s">
        <v>639</v>
      </c>
      <c r="E616" s="8" t="s">
        <v>39693</v>
      </c>
      <c r="F616" s="10" t="s">
        <v>38693</v>
      </c>
    </row>
    <row r="617" ht="24" customHeight="1" spans="1:6">
      <c r="A617" s="8">
        <v>39888</v>
      </c>
      <c r="B617" s="9" t="s">
        <v>39694</v>
      </c>
      <c r="C617" s="8" t="s">
        <v>592</v>
      </c>
      <c r="D617" s="8" t="s">
        <v>639</v>
      </c>
      <c r="E617" s="8" t="s">
        <v>34886</v>
      </c>
      <c r="F617" s="10" t="s">
        <v>38693</v>
      </c>
    </row>
    <row r="618" ht="24" customHeight="1" spans="1:6">
      <c r="A618" s="8">
        <v>39890</v>
      </c>
      <c r="B618" s="9" t="s">
        <v>39695</v>
      </c>
      <c r="C618" s="8" t="s">
        <v>592</v>
      </c>
      <c r="D618" s="8" t="s">
        <v>639</v>
      </c>
      <c r="E618" s="8" t="s">
        <v>39696</v>
      </c>
      <c r="F618" s="10" t="s">
        <v>38693</v>
      </c>
    </row>
    <row r="619" ht="24" customHeight="1" spans="1:6">
      <c r="A619" s="8">
        <v>39891</v>
      </c>
      <c r="B619" s="9" t="s">
        <v>39697</v>
      </c>
      <c r="C619" s="8" t="s">
        <v>592</v>
      </c>
      <c r="D619" s="8" t="s">
        <v>639</v>
      </c>
      <c r="E619" s="8" t="s">
        <v>39698</v>
      </c>
      <c r="F619" s="10" t="s">
        <v>38693</v>
      </c>
    </row>
    <row r="620" ht="24" customHeight="1" spans="1:6">
      <c r="A620" s="8">
        <v>39892</v>
      </c>
      <c r="B620" s="9" t="s">
        <v>39699</v>
      </c>
      <c r="C620" s="8" t="s">
        <v>592</v>
      </c>
      <c r="D620" s="8" t="s">
        <v>639</v>
      </c>
      <c r="E620" s="8" t="s">
        <v>39700</v>
      </c>
      <c r="F620" s="10" t="s">
        <v>38693</v>
      </c>
    </row>
    <row r="621" ht="24" customHeight="1" spans="1:6">
      <c r="A621" s="8">
        <v>790</v>
      </c>
      <c r="B621" s="9" t="s">
        <v>39701</v>
      </c>
      <c r="C621" s="8" t="s">
        <v>592</v>
      </c>
      <c r="D621" s="8" t="s">
        <v>639</v>
      </c>
      <c r="E621" s="8" t="s">
        <v>25531</v>
      </c>
      <c r="F621" s="10" t="s">
        <v>38693</v>
      </c>
    </row>
    <row r="622" ht="24" customHeight="1" spans="1:6">
      <c r="A622" s="8">
        <v>766</v>
      </c>
      <c r="B622" s="9" t="s">
        <v>39702</v>
      </c>
      <c r="C622" s="8" t="s">
        <v>592</v>
      </c>
      <c r="D622" s="8" t="s">
        <v>639</v>
      </c>
      <c r="E622" s="8" t="s">
        <v>25531</v>
      </c>
      <c r="F622" s="10" t="s">
        <v>38693</v>
      </c>
    </row>
    <row r="623" ht="24" customHeight="1" spans="1:6">
      <c r="A623" s="8">
        <v>791</v>
      </c>
      <c r="B623" s="9" t="s">
        <v>39703</v>
      </c>
      <c r="C623" s="8" t="s">
        <v>592</v>
      </c>
      <c r="D623" s="8" t="s">
        <v>639</v>
      </c>
      <c r="E623" s="8" t="s">
        <v>25531</v>
      </c>
      <c r="F623" s="10" t="s">
        <v>38693</v>
      </c>
    </row>
    <row r="624" ht="24" customHeight="1" spans="1:6">
      <c r="A624" s="8">
        <v>767</v>
      </c>
      <c r="B624" s="9" t="s">
        <v>39704</v>
      </c>
      <c r="C624" s="8" t="s">
        <v>592</v>
      </c>
      <c r="D624" s="8" t="s">
        <v>639</v>
      </c>
      <c r="E624" s="8" t="s">
        <v>25531</v>
      </c>
      <c r="F624" s="10" t="s">
        <v>38693</v>
      </c>
    </row>
    <row r="625" ht="24" customHeight="1" spans="1:6">
      <c r="A625" s="8">
        <v>768</v>
      </c>
      <c r="B625" s="9" t="s">
        <v>39705</v>
      </c>
      <c r="C625" s="8" t="s">
        <v>592</v>
      </c>
      <c r="D625" s="8" t="s">
        <v>639</v>
      </c>
      <c r="E625" s="8" t="s">
        <v>39706</v>
      </c>
      <c r="F625" s="10" t="s">
        <v>38693</v>
      </c>
    </row>
    <row r="626" ht="24" customHeight="1" spans="1:6">
      <c r="A626" s="8">
        <v>789</v>
      </c>
      <c r="B626" s="9" t="s">
        <v>39707</v>
      </c>
      <c r="C626" s="8" t="s">
        <v>592</v>
      </c>
      <c r="D626" s="8" t="s">
        <v>639</v>
      </c>
      <c r="E626" s="8" t="s">
        <v>32125</v>
      </c>
      <c r="F626" s="10" t="s">
        <v>38693</v>
      </c>
    </row>
    <row r="627" ht="24" customHeight="1" spans="1:6">
      <c r="A627" s="8">
        <v>769</v>
      </c>
      <c r="B627" s="9" t="s">
        <v>39708</v>
      </c>
      <c r="C627" s="8" t="s">
        <v>592</v>
      </c>
      <c r="D627" s="8" t="s">
        <v>639</v>
      </c>
      <c r="E627" s="8" t="s">
        <v>39706</v>
      </c>
      <c r="F627" s="10" t="s">
        <v>38693</v>
      </c>
    </row>
    <row r="628" ht="24" customHeight="1" spans="1:6">
      <c r="A628" s="8">
        <v>770</v>
      </c>
      <c r="B628" s="9" t="s">
        <v>39709</v>
      </c>
      <c r="C628" s="8" t="s">
        <v>592</v>
      </c>
      <c r="D628" s="8" t="s">
        <v>639</v>
      </c>
      <c r="E628" s="8" t="s">
        <v>34960</v>
      </c>
      <c r="F628" s="10" t="s">
        <v>38693</v>
      </c>
    </row>
    <row r="629" ht="24" customHeight="1" spans="1:6">
      <c r="A629" s="8">
        <v>12394</v>
      </c>
      <c r="B629" s="9" t="s">
        <v>39710</v>
      </c>
      <c r="C629" s="8" t="s">
        <v>592</v>
      </c>
      <c r="D629" s="8" t="s">
        <v>639</v>
      </c>
      <c r="E629" s="8" t="s">
        <v>34960</v>
      </c>
      <c r="F629" s="10" t="s">
        <v>38693</v>
      </c>
    </row>
    <row r="630" ht="24" customHeight="1" spans="1:6">
      <c r="A630" s="8">
        <v>764</v>
      </c>
      <c r="B630" s="9" t="s">
        <v>39711</v>
      </c>
      <c r="C630" s="8" t="s">
        <v>592</v>
      </c>
      <c r="D630" s="8" t="s">
        <v>639</v>
      </c>
      <c r="E630" s="8" t="s">
        <v>24207</v>
      </c>
      <c r="F630" s="10" t="s">
        <v>38693</v>
      </c>
    </row>
    <row r="631" ht="24" customHeight="1" spans="1:6">
      <c r="A631" s="8">
        <v>765</v>
      </c>
      <c r="B631" s="9" t="s">
        <v>39712</v>
      </c>
      <c r="C631" s="8" t="s">
        <v>592</v>
      </c>
      <c r="D631" s="8" t="s">
        <v>639</v>
      </c>
      <c r="E631" s="8" t="s">
        <v>24207</v>
      </c>
      <c r="F631" s="10" t="s">
        <v>38693</v>
      </c>
    </row>
    <row r="632" ht="24" customHeight="1" spans="1:6">
      <c r="A632" s="8">
        <v>787</v>
      </c>
      <c r="B632" s="9" t="s">
        <v>39713</v>
      </c>
      <c r="C632" s="8" t="s">
        <v>592</v>
      </c>
      <c r="D632" s="8" t="s">
        <v>639</v>
      </c>
      <c r="E632" s="8" t="s">
        <v>27577</v>
      </c>
      <c r="F632" s="10" t="s">
        <v>38693</v>
      </c>
    </row>
    <row r="633" ht="24" customHeight="1" spans="1:6">
      <c r="A633" s="8">
        <v>774</v>
      </c>
      <c r="B633" s="9" t="s">
        <v>39714</v>
      </c>
      <c r="C633" s="8" t="s">
        <v>592</v>
      </c>
      <c r="D633" s="8" t="s">
        <v>639</v>
      </c>
      <c r="E633" s="8" t="s">
        <v>27577</v>
      </c>
      <c r="F633" s="10" t="s">
        <v>38693</v>
      </c>
    </row>
    <row r="634" ht="24" customHeight="1" spans="1:6">
      <c r="A634" s="8">
        <v>773</v>
      </c>
      <c r="B634" s="9" t="s">
        <v>39715</v>
      </c>
      <c r="C634" s="8" t="s">
        <v>592</v>
      </c>
      <c r="D634" s="8" t="s">
        <v>639</v>
      </c>
      <c r="E634" s="8" t="s">
        <v>27577</v>
      </c>
      <c r="F634" s="10" t="s">
        <v>38693</v>
      </c>
    </row>
    <row r="635" ht="24" customHeight="1" spans="1:6">
      <c r="A635" s="8">
        <v>775</v>
      </c>
      <c r="B635" s="9" t="s">
        <v>39716</v>
      </c>
      <c r="C635" s="8" t="s">
        <v>592</v>
      </c>
      <c r="D635" s="8" t="s">
        <v>639</v>
      </c>
      <c r="E635" s="8" t="s">
        <v>27577</v>
      </c>
      <c r="F635" s="10" t="s">
        <v>38693</v>
      </c>
    </row>
    <row r="636" ht="24" customHeight="1" spans="1:6">
      <c r="A636" s="8">
        <v>788</v>
      </c>
      <c r="B636" s="9" t="s">
        <v>39717</v>
      </c>
      <c r="C636" s="8" t="s">
        <v>592</v>
      </c>
      <c r="D636" s="8" t="s">
        <v>639</v>
      </c>
      <c r="E636" s="8" t="s">
        <v>37801</v>
      </c>
      <c r="F636" s="10" t="s">
        <v>38693</v>
      </c>
    </row>
    <row r="637" ht="24" customHeight="1" spans="1:6">
      <c r="A637" s="8">
        <v>772</v>
      </c>
      <c r="B637" s="9" t="s">
        <v>39718</v>
      </c>
      <c r="C637" s="8" t="s">
        <v>592</v>
      </c>
      <c r="D637" s="8" t="s">
        <v>639</v>
      </c>
      <c r="E637" s="8" t="s">
        <v>37801</v>
      </c>
      <c r="F637" s="10" t="s">
        <v>38693</v>
      </c>
    </row>
    <row r="638" ht="24" customHeight="1" spans="1:6">
      <c r="A638" s="8">
        <v>771</v>
      </c>
      <c r="B638" s="9" t="s">
        <v>39719</v>
      </c>
      <c r="C638" s="8" t="s">
        <v>592</v>
      </c>
      <c r="D638" s="8" t="s">
        <v>639</v>
      </c>
      <c r="E638" s="8" t="s">
        <v>37801</v>
      </c>
      <c r="F638" s="10" t="s">
        <v>38693</v>
      </c>
    </row>
    <row r="639" ht="24" customHeight="1" spans="1:6">
      <c r="A639" s="8">
        <v>779</v>
      </c>
      <c r="B639" s="9" t="s">
        <v>39720</v>
      </c>
      <c r="C639" s="8" t="s">
        <v>592</v>
      </c>
      <c r="D639" s="8" t="s">
        <v>639</v>
      </c>
      <c r="E639" s="8" t="s">
        <v>23267</v>
      </c>
      <c r="F639" s="10" t="s">
        <v>38693</v>
      </c>
    </row>
    <row r="640" ht="24" customHeight="1" spans="1:6">
      <c r="A640" s="8">
        <v>776</v>
      </c>
      <c r="B640" s="9" t="s">
        <v>39721</v>
      </c>
      <c r="C640" s="8" t="s">
        <v>592</v>
      </c>
      <c r="D640" s="8" t="s">
        <v>639</v>
      </c>
      <c r="E640" s="8" t="s">
        <v>39722</v>
      </c>
      <c r="F640" s="10" t="s">
        <v>38693</v>
      </c>
    </row>
    <row r="641" ht="24" customHeight="1" spans="1:6">
      <c r="A641" s="8">
        <v>777</v>
      </c>
      <c r="B641" s="9" t="s">
        <v>39723</v>
      </c>
      <c r="C641" s="8" t="s">
        <v>592</v>
      </c>
      <c r="D641" s="8" t="s">
        <v>639</v>
      </c>
      <c r="E641" s="8" t="s">
        <v>39724</v>
      </c>
      <c r="F641" s="10" t="s">
        <v>38693</v>
      </c>
    </row>
    <row r="642" ht="24" customHeight="1" spans="1:6">
      <c r="A642" s="8">
        <v>780</v>
      </c>
      <c r="B642" s="9" t="s">
        <v>39725</v>
      </c>
      <c r="C642" s="8" t="s">
        <v>592</v>
      </c>
      <c r="D642" s="8" t="s">
        <v>639</v>
      </c>
      <c r="E642" s="8" t="s">
        <v>34408</v>
      </c>
      <c r="F642" s="10" t="s">
        <v>38693</v>
      </c>
    </row>
    <row r="643" ht="24" customHeight="1" spans="1:6">
      <c r="A643" s="8">
        <v>778</v>
      </c>
      <c r="B643" s="9" t="s">
        <v>39726</v>
      </c>
      <c r="C643" s="8" t="s">
        <v>592</v>
      </c>
      <c r="D643" s="8" t="s">
        <v>639</v>
      </c>
      <c r="E643" s="8" t="s">
        <v>39722</v>
      </c>
      <c r="F643" s="10" t="s">
        <v>38693</v>
      </c>
    </row>
    <row r="644" ht="24" customHeight="1" spans="1:6">
      <c r="A644" s="8">
        <v>781</v>
      </c>
      <c r="B644" s="9" t="s">
        <v>39727</v>
      </c>
      <c r="C644" s="8" t="s">
        <v>592</v>
      </c>
      <c r="D644" s="8" t="s">
        <v>639</v>
      </c>
      <c r="E644" s="8" t="s">
        <v>39728</v>
      </c>
      <c r="F644" s="10" t="s">
        <v>38693</v>
      </c>
    </row>
    <row r="645" ht="24" customHeight="1" spans="1:6">
      <c r="A645" s="8">
        <v>786</v>
      </c>
      <c r="B645" s="9" t="s">
        <v>39729</v>
      </c>
      <c r="C645" s="8" t="s">
        <v>592</v>
      </c>
      <c r="D645" s="8" t="s">
        <v>639</v>
      </c>
      <c r="E645" s="8" t="s">
        <v>39728</v>
      </c>
      <c r="F645" s="10" t="s">
        <v>38693</v>
      </c>
    </row>
    <row r="646" ht="24" customHeight="1" spans="1:6">
      <c r="A646" s="8">
        <v>782</v>
      </c>
      <c r="B646" s="9" t="s">
        <v>39730</v>
      </c>
      <c r="C646" s="8" t="s">
        <v>592</v>
      </c>
      <c r="D646" s="8" t="s">
        <v>639</v>
      </c>
      <c r="E646" s="8" t="s">
        <v>39728</v>
      </c>
      <c r="F646" s="10" t="s">
        <v>38693</v>
      </c>
    </row>
    <row r="647" ht="24" customHeight="1" spans="1:6">
      <c r="A647" s="8">
        <v>783</v>
      </c>
      <c r="B647" s="9" t="s">
        <v>39731</v>
      </c>
      <c r="C647" s="8" t="s">
        <v>592</v>
      </c>
      <c r="D647" s="8" t="s">
        <v>639</v>
      </c>
      <c r="E647" s="8" t="s">
        <v>39732</v>
      </c>
      <c r="F647" s="10" t="s">
        <v>38693</v>
      </c>
    </row>
    <row r="648" ht="24" customHeight="1" spans="1:6">
      <c r="A648" s="8">
        <v>785</v>
      </c>
      <c r="B648" s="9" t="s">
        <v>39733</v>
      </c>
      <c r="C648" s="8" t="s">
        <v>592</v>
      </c>
      <c r="D648" s="8" t="s">
        <v>639</v>
      </c>
      <c r="E648" s="8" t="s">
        <v>39734</v>
      </c>
      <c r="F648" s="10" t="s">
        <v>38693</v>
      </c>
    </row>
    <row r="649" ht="24" customHeight="1" spans="1:6">
      <c r="A649" s="8">
        <v>784</v>
      </c>
      <c r="B649" s="9" t="s">
        <v>39735</v>
      </c>
      <c r="C649" s="8" t="s">
        <v>592</v>
      </c>
      <c r="D649" s="8" t="s">
        <v>639</v>
      </c>
      <c r="E649" s="8" t="s">
        <v>39736</v>
      </c>
      <c r="F649" s="10" t="s">
        <v>38693</v>
      </c>
    </row>
    <row r="650" ht="24" customHeight="1" spans="1:6">
      <c r="A650" s="8">
        <v>831</v>
      </c>
      <c r="B650" s="9" t="s">
        <v>39737</v>
      </c>
      <c r="C650" s="8" t="s">
        <v>592</v>
      </c>
      <c r="D650" s="8" t="s">
        <v>593</v>
      </c>
      <c r="E650" s="8" t="s">
        <v>39738</v>
      </c>
      <c r="F650" s="10" t="s">
        <v>38693</v>
      </c>
    </row>
    <row r="651" ht="24" customHeight="1" spans="1:6">
      <c r="A651" s="8">
        <v>828</v>
      </c>
      <c r="B651" s="9" t="s">
        <v>39739</v>
      </c>
      <c r="C651" s="8" t="s">
        <v>592</v>
      </c>
      <c r="D651" s="8" t="s">
        <v>593</v>
      </c>
      <c r="E651" s="8" t="s">
        <v>24192</v>
      </c>
      <c r="F651" s="10" t="s">
        <v>38693</v>
      </c>
    </row>
    <row r="652" ht="24" customHeight="1" spans="1:6">
      <c r="A652" s="8">
        <v>829</v>
      </c>
      <c r="B652" s="9" t="s">
        <v>39740</v>
      </c>
      <c r="C652" s="8" t="s">
        <v>592</v>
      </c>
      <c r="D652" s="8" t="s">
        <v>593</v>
      </c>
      <c r="E652" s="8" t="s">
        <v>39741</v>
      </c>
      <c r="F652" s="10" t="s">
        <v>38693</v>
      </c>
    </row>
    <row r="653" ht="24" customHeight="1" spans="1:6">
      <c r="A653" s="8">
        <v>812</v>
      </c>
      <c r="B653" s="9" t="s">
        <v>39742</v>
      </c>
      <c r="C653" s="8" t="s">
        <v>592</v>
      </c>
      <c r="D653" s="8" t="s">
        <v>593</v>
      </c>
      <c r="E653" s="8" t="s">
        <v>25422</v>
      </c>
      <c r="F653" s="10" t="s">
        <v>38693</v>
      </c>
    </row>
    <row r="654" ht="24" customHeight="1" spans="1:6">
      <c r="A654" s="8">
        <v>819</v>
      </c>
      <c r="B654" s="9" t="s">
        <v>39743</v>
      </c>
      <c r="C654" s="8" t="s">
        <v>592</v>
      </c>
      <c r="D654" s="8" t="s">
        <v>593</v>
      </c>
      <c r="E654" s="8" t="s">
        <v>37776</v>
      </c>
      <c r="F654" s="10" t="s">
        <v>38693</v>
      </c>
    </row>
    <row r="655" ht="24" customHeight="1" spans="1:6">
      <c r="A655" s="8">
        <v>818</v>
      </c>
      <c r="B655" s="9" t="s">
        <v>39744</v>
      </c>
      <c r="C655" s="8" t="s">
        <v>592</v>
      </c>
      <c r="D655" s="8" t="s">
        <v>593</v>
      </c>
      <c r="E655" s="8" t="s">
        <v>31121</v>
      </c>
      <c r="F655" s="10" t="s">
        <v>38693</v>
      </c>
    </row>
    <row r="656" ht="24" customHeight="1" spans="1:6">
      <c r="A656" s="8">
        <v>823</v>
      </c>
      <c r="B656" s="9" t="s">
        <v>39745</v>
      </c>
      <c r="C656" s="8" t="s">
        <v>592</v>
      </c>
      <c r="D656" s="8" t="s">
        <v>593</v>
      </c>
      <c r="E656" s="8" t="s">
        <v>34325</v>
      </c>
      <c r="F656" s="10" t="s">
        <v>38693</v>
      </c>
    </row>
    <row r="657" ht="24" customHeight="1" spans="1:6">
      <c r="A657" s="8">
        <v>830</v>
      </c>
      <c r="B657" s="9" t="s">
        <v>39746</v>
      </c>
      <c r="C657" s="8" t="s">
        <v>592</v>
      </c>
      <c r="D657" s="8" t="s">
        <v>593</v>
      </c>
      <c r="E657" s="8" t="s">
        <v>30925</v>
      </c>
      <c r="F657" s="10" t="s">
        <v>38693</v>
      </c>
    </row>
    <row r="658" ht="24" customHeight="1" spans="1:6">
      <c r="A658" s="8">
        <v>826</v>
      </c>
      <c r="B658" s="9" t="s">
        <v>39747</v>
      </c>
      <c r="C658" s="8" t="s">
        <v>592</v>
      </c>
      <c r="D658" s="8" t="s">
        <v>593</v>
      </c>
      <c r="E658" s="8" t="s">
        <v>39748</v>
      </c>
      <c r="F658" s="10" t="s">
        <v>38693</v>
      </c>
    </row>
    <row r="659" ht="24" customHeight="1" spans="1:6">
      <c r="A659" s="8">
        <v>827</v>
      </c>
      <c r="B659" s="9" t="s">
        <v>39749</v>
      </c>
      <c r="C659" s="8" t="s">
        <v>592</v>
      </c>
      <c r="D659" s="8" t="s">
        <v>593</v>
      </c>
      <c r="E659" s="8" t="s">
        <v>39750</v>
      </c>
      <c r="F659" s="10" t="s">
        <v>38693</v>
      </c>
    </row>
    <row r="660" ht="24" customHeight="1" spans="1:6">
      <c r="A660" s="8">
        <v>832</v>
      </c>
      <c r="B660" s="9" t="s">
        <v>39751</v>
      </c>
      <c r="C660" s="8" t="s">
        <v>592</v>
      </c>
      <c r="D660" s="8" t="s">
        <v>593</v>
      </c>
      <c r="E660" s="8" t="s">
        <v>25425</v>
      </c>
      <c r="F660" s="10" t="s">
        <v>38693</v>
      </c>
    </row>
    <row r="661" ht="24" customHeight="1" spans="1:6">
      <c r="A661" s="8">
        <v>833</v>
      </c>
      <c r="B661" s="9" t="s">
        <v>39752</v>
      </c>
      <c r="C661" s="8" t="s">
        <v>592</v>
      </c>
      <c r="D661" s="8" t="s">
        <v>593</v>
      </c>
      <c r="E661" s="8" t="s">
        <v>23945</v>
      </c>
      <c r="F661" s="10" t="s">
        <v>38693</v>
      </c>
    </row>
    <row r="662" ht="24" customHeight="1" spans="1:6">
      <c r="A662" s="8">
        <v>834</v>
      </c>
      <c r="B662" s="9" t="s">
        <v>39753</v>
      </c>
      <c r="C662" s="8" t="s">
        <v>592</v>
      </c>
      <c r="D662" s="8" t="s">
        <v>593</v>
      </c>
      <c r="E662" s="8" t="s">
        <v>23265</v>
      </c>
      <c r="F662" s="10" t="s">
        <v>38693</v>
      </c>
    </row>
    <row r="663" ht="24" customHeight="1" spans="1:6">
      <c r="A663" s="8">
        <v>825</v>
      </c>
      <c r="B663" s="9" t="s">
        <v>39754</v>
      </c>
      <c r="C663" s="8" t="s">
        <v>592</v>
      </c>
      <c r="D663" s="8" t="s">
        <v>593</v>
      </c>
      <c r="E663" s="8" t="s">
        <v>33127</v>
      </c>
      <c r="F663" s="10" t="s">
        <v>38693</v>
      </c>
    </row>
    <row r="664" ht="24" customHeight="1" spans="1:6">
      <c r="A664" s="8">
        <v>813</v>
      </c>
      <c r="B664" s="9" t="s">
        <v>39755</v>
      </c>
      <c r="C664" s="8" t="s">
        <v>592</v>
      </c>
      <c r="D664" s="8" t="s">
        <v>593</v>
      </c>
      <c r="E664" s="8" t="s">
        <v>37771</v>
      </c>
      <c r="F664" s="10" t="s">
        <v>38693</v>
      </c>
    </row>
    <row r="665" ht="24" customHeight="1" spans="1:6">
      <c r="A665" s="8">
        <v>820</v>
      </c>
      <c r="B665" s="9" t="s">
        <v>39756</v>
      </c>
      <c r="C665" s="8" t="s">
        <v>592</v>
      </c>
      <c r="D665" s="8" t="s">
        <v>593</v>
      </c>
      <c r="E665" s="8" t="s">
        <v>34456</v>
      </c>
      <c r="F665" s="10" t="s">
        <v>38693</v>
      </c>
    </row>
    <row r="666" ht="24" customHeight="1" spans="1:6">
      <c r="A666" s="8">
        <v>816</v>
      </c>
      <c r="B666" s="9" t="s">
        <v>39757</v>
      </c>
      <c r="C666" s="8" t="s">
        <v>592</v>
      </c>
      <c r="D666" s="8" t="s">
        <v>593</v>
      </c>
      <c r="E666" s="8" t="s">
        <v>38449</v>
      </c>
      <c r="F666" s="10" t="s">
        <v>38693</v>
      </c>
    </row>
    <row r="667" ht="24" customHeight="1" spans="1:6">
      <c r="A667" s="8">
        <v>814</v>
      </c>
      <c r="B667" s="9" t="s">
        <v>39758</v>
      </c>
      <c r="C667" s="8" t="s">
        <v>592</v>
      </c>
      <c r="D667" s="8" t="s">
        <v>593</v>
      </c>
      <c r="E667" s="8" t="s">
        <v>35963</v>
      </c>
      <c r="F667" s="10" t="s">
        <v>38693</v>
      </c>
    </row>
    <row r="668" ht="24" customHeight="1" spans="1:6">
      <c r="A668" s="8">
        <v>815</v>
      </c>
      <c r="B668" s="9" t="s">
        <v>39759</v>
      </c>
      <c r="C668" s="8" t="s">
        <v>592</v>
      </c>
      <c r="D668" s="8" t="s">
        <v>593</v>
      </c>
      <c r="E668" s="8" t="s">
        <v>29288</v>
      </c>
      <c r="F668" s="10" t="s">
        <v>38693</v>
      </c>
    </row>
    <row r="669" ht="24" customHeight="1" spans="1:6">
      <c r="A669" s="8">
        <v>822</v>
      </c>
      <c r="B669" s="9" t="s">
        <v>39760</v>
      </c>
      <c r="C669" s="8" t="s">
        <v>592</v>
      </c>
      <c r="D669" s="8" t="s">
        <v>593</v>
      </c>
      <c r="E669" s="8" t="s">
        <v>28982</v>
      </c>
      <c r="F669" s="10" t="s">
        <v>38693</v>
      </c>
    </row>
    <row r="670" ht="24" customHeight="1" spans="1:6">
      <c r="A670" s="8">
        <v>821</v>
      </c>
      <c r="B670" s="9" t="s">
        <v>39761</v>
      </c>
      <c r="C670" s="8" t="s">
        <v>592</v>
      </c>
      <c r="D670" s="8" t="s">
        <v>593</v>
      </c>
      <c r="E670" s="8" t="s">
        <v>33158</v>
      </c>
      <c r="F670" s="10" t="s">
        <v>38693</v>
      </c>
    </row>
    <row r="671" ht="24" customHeight="1" spans="1:6">
      <c r="A671" s="8">
        <v>817</v>
      </c>
      <c r="B671" s="9" t="s">
        <v>39762</v>
      </c>
      <c r="C671" s="8" t="s">
        <v>592</v>
      </c>
      <c r="D671" s="8" t="s">
        <v>593</v>
      </c>
      <c r="E671" s="8" t="s">
        <v>39763</v>
      </c>
      <c r="F671" s="10" t="s">
        <v>38693</v>
      </c>
    </row>
    <row r="672" ht="24" customHeight="1" spans="1:6">
      <c r="A672" s="8">
        <v>20086</v>
      </c>
      <c r="B672" s="9" t="s">
        <v>39764</v>
      </c>
      <c r="C672" s="8" t="s">
        <v>592</v>
      </c>
      <c r="D672" s="8" t="s">
        <v>639</v>
      </c>
      <c r="E672" s="8" t="s">
        <v>24545</v>
      </c>
      <c r="F672" s="10" t="s">
        <v>38693</v>
      </c>
    </row>
    <row r="673" ht="24" customHeight="1" spans="1:6">
      <c r="A673" s="8">
        <v>39191</v>
      </c>
      <c r="B673" s="9" t="s">
        <v>39765</v>
      </c>
      <c r="C673" s="8" t="s">
        <v>592</v>
      </c>
      <c r="D673" s="8" t="s">
        <v>593</v>
      </c>
      <c r="E673" s="8" t="s">
        <v>39766</v>
      </c>
      <c r="F673" s="10" t="s">
        <v>38693</v>
      </c>
    </row>
    <row r="674" ht="24" customHeight="1" spans="1:6">
      <c r="A674" s="8">
        <v>39190</v>
      </c>
      <c r="B674" s="9" t="s">
        <v>39767</v>
      </c>
      <c r="C674" s="8" t="s">
        <v>592</v>
      </c>
      <c r="D674" s="8" t="s">
        <v>593</v>
      </c>
      <c r="E674" s="8" t="s">
        <v>22965</v>
      </c>
      <c r="F674" s="10" t="s">
        <v>38693</v>
      </c>
    </row>
    <row r="675" ht="24" customHeight="1" spans="1:6">
      <c r="A675" s="8">
        <v>39189</v>
      </c>
      <c r="B675" s="9" t="s">
        <v>39768</v>
      </c>
      <c r="C675" s="8" t="s">
        <v>592</v>
      </c>
      <c r="D675" s="8" t="s">
        <v>593</v>
      </c>
      <c r="E675" s="8" t="s">
        <v>30940</v>
      </c>
      <c r="F675" s="10" t="s">
        <v>38693</v>
      </c>
    </row>
    <row r="676" ht="24" customHeight="1" spans="1:6">
      <c r="A676" s="8">
        <v>39186</v>
      </c>
      <c r="B676" s="9" t="s">
        <v>39769</v>
      </c>
      <c r="C676" s="8" t="s">
        <v>592</v>
      </c>
      <c r="D676" s="8" t="s">
        <v>593</v>
      </c>
      <c r="E676" s="8" t="s">
        <v>39770</v>
      </c>
      <c r="F676" s="10" t="s">
        <v>38693</v>
      </c>
    </row>
    <row r="677" ht="24" customHeight="1" spans="1:6">
      <c r="A677" s="8">
        <v>39188</v>
      </c>
      <c r="B677" s="9" t="s">
        <v>39771</v>
      </c>
      <c r="C677" s="8" t="s">
        <v>592</v>
      </c>
      <c r="D677" s="8" t="s">
        <v>593</v>
      </c>
      <c r="E677" s="8" t="s">
        <v>34946</v>
      </c>
      <c r="F677" s="10" t="s">
        <v>38693</v>
      </c>
    </row>
    <row r="678" ht="24" customHeight="1" spans="1:6">
      <c r="A678" s="8">
        <v>39187</v>
      </c>
      <c r="B678" s="9" t="s">
        <v>39772</v>
      </c>
      <c r="C678" s="8" t="s">
        <v>592</v>
      </c>
      <c r="D678" s="8" t="s">
        <v>593</v>
      </c>
      <c r="E678" s="8" t="s">
        <v>28073</v>
      </c>
      <c r="F678" s="10" t="s">
        <v>38693</v>
      </c>
    </row>
    <row r="679" ht="24" customHeight="1" spans="1:6">
      <c r="A679" s="8">
        <v>39184</v>
      </c>
      <c r="B679" s="9" t="s">
        <v>39773</v>
      </c>
      <c r="C679" s="8" t="s">
        <v>592</v>
      </c>
      <c r="D679" s="8" t="s">
        <v>593</v>
      </c>
      <c r="E679" s="8" t="s">
        <v>23713</v>
      </c>
      <c r="F679" s="10" t="s">
        <v>38693</v>
      </c>
    </row>
    <row r="680" ht="24" customHeight="1" spans="1:6">
      <c r="A680" s="8">
        <v>39185</v>
      </c>
      <c r="B680" s="9" t="s">
        <v>39774</v>
      </c>
      <c r="C680" s="8" t="s">
        <v>592</v>
      </c>
      <c r="D680" s="8" t="s">
        <v>593</v>
      </c>
      <c r="E680" s="8" t="s">
        <v>25038</v>
      </c>
      <c r="F680" s="10" t="s">
        <v>38693</v>
      </c>
    </row>
    <row r="681" ht="24" customHeight="1" spans="1:6">
      <c r="A681" s="8">
        <v>39198</v>
      </c>
      <c r="B681" s="9" t="s">
        <v>39775</v>
      </c>
      <c r="C681" s="8" t="s">
        <v>592</v>
      </c>
      <c r="D681" s="8" t="s">
        <v>593</v>
      </c>
      <c r="E681" s="8" t="s">
        <v>39776</v>
      </c>
      <c r="F681" s="10" t="s">
        <v>38693</v>
      </c>
    </row>
    <row r="682" ht="24" customHeight="1" spans="1:6">
      <c r="A682" s="8">
        <v>39197</v>
      </c>
      <c r="B682" s="9" t="s">
        <v>39777</v>
      </c>
      <c r="C682" s="8" t="s">
        <v>592</v>
      </c>
      <c r="D682" s="8" t="s">
        <v>593</v>
      </c>
      <c r="E682" s="8" t="s">
        <v>39778</v>
      </c>
      <c r="F682" s="10" t="s">
        <v>38693</v>
      </c>
    </row>
    <row r="683" ht="24" customHeight="1" spans="1:6">
      <c r="A683" s="8">
        <v>39196</v>
      </c>
      <c r="B683" s="9" t="s">
        <v>39779</v>
      </c>
      <c r="C683" s="8" t="s">
        <v>592</v>
      </c>
      <c r="D683" s="8" t="s">
        <v>593</v>
      </c>
      <c r="E683" s="8" t="s">
        <v>33590</v>
      </c>
      <c r="F683" s="10" t="s">
        <v>38693</v>
      </c>
    </row>
    <row r="684" ht="24" customHeight="1" spans="1:6">
      <c r="A684" s="8">
        <v>39199</v>
      </c>
      <c r="B684" s="9" t="s">
        <v>39780</v>
      </c>
      <c r="C684" s="8" t="s">
        <v>592</v>
      </c>
      <c r="D684" s="8" t="s">
        <v>593</v>
      </c>
      <c r="E684" s="8" t="s">
        <v>39781</v>
      </c>
      <c r="F684" s="10" t="s">
        <v>38693</v>
      </c>
    </row>
    <row r="685" ht="24" customHeight="1" spans="1:6">
      <c r="A685" s="8">
        <v>39195</v>
      </c>
      <c r="B685" s="9" t="s">
        <v>39782</v>
      </c>
      <c r="C685" s="8" t="s">
        <v>592</v>
      </c>
      <c r="D685" s="8" t="s">
        <v>593</v>
      </c>
      <c r="E685" s="8" t="s">
        <v>31192</v>
      </c>
      <c r="F685" s="10" t="s">
        <v>38693</v>
      </c>
    </row>
    <row r="686" ht="24" customHeight="1" spans="1:6">
      <c r="A686" s="8">
        <v>39194</v>
      </c>
      <c r="B686" s="9" t="s">
        <v>39783</v>
      </c>
      <c r="C686" s="8" t="s">
        <v>592</v>
      </c>
      <c r="D686" s="8" t="s">
        <v>593</v>
      </c>
      <c r="E686" s="8" t="s">
        <v>39784</v>
      </c>
      <c r="F686" s="10" t="s">
        <v>38693</v>
      </c>
    </row>
    <row r="687" ht="24" customHeight="1" spans="1:6">
      <c r="A687" s="8">
        <v>39193</v>
      </c>
      <c r="B687" s="9" t="s">
        <v>39785</v>
      </c>
      <c r="C687" s="8" t="s">
        <v>592</v>
      </c>
      <c r="D687" s="8" t="s">
        <v>593</v>
      </c>
      <c r="E687" s="8" t="s">
        <v>39786</v>
      </c>
      <c r="F687" s="10" t="s">
        <v>38693</v>
      </c>
    </row>
    <row r="688" ht="24" customHeight="1" spans="1:6">
      <c r="A688" s="8">
        <v>39192</v>
      </c>
      <c r="B688" s="9" t="s">
        <v>39787</v>
      </c>
      <c r="C688" s="8" t="s">
        <v>592</v>
      </c>
      <c r="D688" s="8" t="s">
        <v>593</v>
      </c>
      <c r="E688" s="8" t="s">
        <v>29088</v>
      </c>
      <c r="F688" s="10" t="s">
        <v>38693</v>
      </c>
    </row>
    <row r="689" ht="24" customHeight="1" spans="1:6">
      <c r="A689" s="8">
        <v>39920</v>
      </c>
      <c r="B689" s="9" t="s">
        <v>39788</v>
      </c>
      <c r="C689" s="8" t="s">
        <v>592</v>
      </c>
      <c r="D689" s="8" t="s">
        <v>593</v>
      </c>
      <c r="E689" s="8" t="s">
        <v>33120</v>
      </c>
      <c r="F689" s="10" t="s">
        <v>38693</v>
      </c>
    </row>
    <row r="690" ht="24" customHeight="1" spans="1:6">
      <c r="A690" s="8">
        <v>39201</v>
      </c>
      <c r="B690" s="9" t="s">
        <v>39789</v>
      </c>
      <c r="C690" s="8" t="s">
        <v>592</v>
      </c>
      <c r="D690" s="8" t="s">
        <v>593</v>
      </c>
      <c r="E690" s="8" t="s">
        <v>39790</v>
      </c>
      <c r="F690" s="10" t="s">
        <v>38693</v>
      </c>
    </row>
    <row r="691" ht="24" customHeight="1" spans="1:6">
      <c r="A691" s="8">
        <v>39200</v>
      </c>
      <c r="B691" s="9" t="s">
        <v>39791</v>
      </c>
      <c r="C691" s="8" t="s">
        <v>592</v>
      </c>
      <c r="D691" s="8" t="s">
        <v>593</v>
      </c>
      <c r="E691" s="8" t="s">
        <v>24381</v>
      </c>
      <c r="F691" s="10" t="s">
        <v>38693</v>
      </c>
    </row>
    <row r="692" ht="24" customHeight="1" spans="1:6">
      <c r="A692" s="8">
        <v>39203</v>
      </c>
      <c r="B692" s="9" t="s">
        <v>39792</v>
      </c>
      <c r="C692" s="8" t="s">
        <v>592</v>
      </c>
      <c r="D692" s="8" t="s">
        <v>593</v>
      </c>
      <c r="E692" s="8" t="s">
        <v>36648</v>
      </c>
      <c r="F692" s="10" t="s">
        <v>38693</v>
      </c>
    </row>
    <row r="693" ht="24" customHeight="1" spans="1:6">
      <c r="A693" s="8">
        <v>39202</v>
      </c>
      <c r="B693" s="9" t="s">
        <v>39793</v>
      </c>
      <c r="C693" s="8" t="s">
        <v>592</v>
      </c>
      <c r="D693" s="8" t="s">
        <v>593</v>
      </c>
      <c r="E693" s="8" t="s">
        <v>39794</v>
      </c>
      <c r="F693" s="10" t="s">
        <v>38693</v>
      </c>
    </row>
    <row r="694" ht="24" customHeight="1" spans="1:6">
      <c r="A694" s="8">
        <v>39205</v>
      </c>
      <c r="B694" s="9" t="s">
        <v>39795</v>
      </c>
      <c r="C694" s="8" t="s">
        <v>592</v>
      </c>
      <c r="D694" s="8" t="s">
        <v>593</v>
      </c>
      <c r="E694" s="8" t="s">
        <v>39796</v>
      </c>
      <c r="F694" s="10" t="s">
        <v>38693</v>
      </c>
    </row>
    <row r="695" ht="24" customHeight="1" spans="1:6">
      <c r="A695" s="8">
        <v>39204</v>
      </c>
      <c r="B695" s="9" t="s">
        <v>39797</v>
      </c>
      <c r="C695" s="8" t="s">
        <v>592</v>
      </c>
      <c r="D695" s="8" t="s">
        <v>593</v>
      </c>
      <c r="E695" s="8" t="s">
        <v>39798</v>
      </c>
      <c r="F695" s="10" t="s">
        <v>38693</v>
      </c>
    </row>
    <row r="696" ht="24" customHeight="1" spans="1:6">
      <c r="A696" s="8">
        <v>39206</v>
      </c>
      <c r="B696" s="9" t="s">
        <v>39799</v>
      </c>
      <c r="C696" s="8" t="s">
        <v>592</v>
      </c>
      <c r="D696" s="8" t="s">
        <v>593</v>
      </c>
      <c r="E696" s="8" t="s">
        <v>39800</v>
      </c>
      <c r="F696" s="10" t="s">
        <v>38693</v>
      </c>
    </row>
    <row r="697" ht="24" customHeight="1" spans="1:6">
      <c r="A697" s="8">
        <v>797</v>
      </c>
      <c r="B697" s="9" t="s">
        <v>39801</v>
      </c>
      <c r="C697" s="8" t="s">
        <v>592</v>
      </c>
      <c r="D697" s="8" t="s">
        <v>593</v>
      </c>
      <c r="E697" s="8" t="s">
        <v>39802</v>
      </c>
      <c r="F697" s="10" t="s">
        <v>38693</v>
      </c>
    </row>
    <row r="698" ht="24" customHeight="1" spans="1:6">
      <c r="A698" s="8">
        <v>798</v>
      </c>
      <c r="B698" s="9" t="s">
        <v>39803</v>
      </c>
      <c r="C698" s="8" t="s">
        <v>592</v>
      </c>
      <c r="D698" s="8" t="s">
        <v>593</v>
      </c>
      <c r="E698" s="8" t="s">
        <v>38754</v>
      </c>
      <c r="F698" s="10" t="s">
        <v>38693</v>
      </c>
    </row>
    <row r="699" ht="24" customHeight="1" spans="1:6">
      <c r="A699" s="8">
        <v>796</v>
      </c>
      <c r="B699" s="9" t="s">
        <v>39804</v>
      </c>
      <c r="C699" s="8" t="s">
        <v>592</v>
      </c>
      <c r="D699" s="8" t="s">
        <v>593</v>
      </c>
      <c r="E699" s="8" t="s">
        <v>31605</v>
      </c>
      <c r="F699" s="10" t="s">
        <v>38693</v>
      </c>
    </row>
    <row r="700" ht="24" customHeight="1" spans="1:6">
      <c r="A700" s="8">
        <v>799</v>
      </c>
      <c r="B700" s="9" t="s">
        <v>39805</v>
      </c>
      <c r="C700" s="8" t="s">
        <v>592</v>
      </c>
      <c r="D700" s="8" t="s">
        <v>593</v>
      </c>
      <c r="E700" s="8" t="s">
        <v>24565</v>
      </c>
      <c r="F700" s="10" t="s">
        <v>38693</v>
      </c>
    </row>
    <row r="701" ht="24" customHeight="1" spans="1:6">
      <c r="A701" s="8">
        <v>792</v>
      </c>
      <c r="B701" s="9" t="s">
        <v>39806</v>
      </c>
      <c r="C701" s="8" t="s">
        <v>592</v>
      </c>
      <c r="D701" s="8" t="s">
        <v>593</v>
      </c>
      <c r="E701" s="8" t="s">
        <v>39807</v>
      </c>
      <c r="F701" s="10" t="s">
        <v>38693</v>
      </c>
    </row>
    <row r="702" ht="24" customHeight="1" spans="1:6">
      <c r="A702" s="8">
        <v>804</v>
      </c>
      <c r="B702" s="9" t="s">
        <v>39808</v>
      </c>
      <c r="C702" s="8" t="s">
        <v>592</v>
      </c>
      <c r="D702" s="8" t="s">
        <v>593</v>
      </c>
      <c r="E702" s="8" t="s">
        <v>39809</v>
      </c>
      <c r="F702" s="10" t="s">
        <v>38693</v>
      </c>
    </row>
    <row r="703" ht="24" customHeight="1" spans="1:6">
      <c r="A703" s="8">
        <v>793</v>
      </c>
      <c r="B703" s="9" t="s">
        <v>39810</v>
      </c>
      <c r="C703" s="8" t="s">
        <v>592</v>
      </c>
      <c r="D703" s="8" t="s">
        <v>593</v>
      </c>
      <c r="E703" s="8" t="s">
        <v>39811</v>
      </c>
      <c r="F703" s="10" t="s">
        <v>38693</v>
      </c>
    </row>
    <row r="704" ht="24" customHeight="1" spans="1:6">
      <c r="A704" s="8">
        <v>801</v>
      </c>
      <c r="B704" s="9" t="s">
        <v>39812</v>
      </c>
      <c r="C704" s="8" t="s">
        <v>592</v>
      </c>
      <c r="D704" s="8" t="s">
        <v>593</v>
      </c>
      <c r="E704" s="8" t="s">
        <v>25333</v>
      </c>
      <c r="F704" s="10" t="s">
        <v>38693</v>
      </c>
    </row>
    <row r="705" ht="24" customHeight="1" spans="1:6">
      <c r="A705" s="8">
        <v>794</v>
      </c>
      <c r="B705" s="9" t="s">
        <v>39813</v>
      </c>
      <c r="C705" s="8" t="s">
        <v>592</v>
      </c>
      <c r="D705" s="8" t="s">
        <v>593</v>
      </c>
      <c r="E705" s="8" t="s">
        <v>39814</v>
      </c>
      <c r="F705" s="10" t="s">
        <v>38693</v>
      </c>
    </row>
    <row r="706" ht="24" customHeight="1" spans="1:6">
      <c r="A706" s="8">
        <v>802</v>
      </c>
      <c r="B706" s="9" t="s">
        <v>39815</v>
      </c>
      <c r="C706" s="8" t="s">
        <v>592</v>
      </c>
      <c r="D706" s="8" t="s">
        <v>593</v>
      </c>
      <c r="E706" s="8" t="s">
        <v>39816</v>
      </c>
      <c r="F706" s="10" t="s">
        <v>38693</v>
      </c>
    </row>
    <row r="707" ht="24" customHeight="1" spans="1:6">
      <c r="A707" s="8">
        <v>803</v>
      </c>
      <c r="B707" s="9" t="s">
        <v>39817</v>
      </c>
      <c r="C707" s="8" t="s">
        <v>592</v>
      </c>
      <c r="D707" s="8" t="s">
        <v>593</v>
      </c>
      <c r="E707" s="8" t="s">
        <v>39818</v>
      </c>
      <c r="F707" s="10" t="s">
        <v>38693</v>
      </c>
    </row>
    <row r="708" ht="24" customHeight="1" spans="1:6">
      <c r="A708" s="8">
        <v>38001</v>
      </c>
      <c r="B708" s="9" t="s">
        <v>39819</v>
      </c>
      <c r="C708" s="8" t="s">
        <v>592</v>
      </c>
      <c r="D708" s="8" t="s">
        <v>639</v>
      </c>
      <c r="E708" s="8" t="s">
        <v>39272</v>
      </c>
      <c r="F708" s="10" t="s">
        <v>38693</v>
      </c>
    </row>
    <row r="709" ht="24" customHeight="1" spans="1:6">
      <c r="A709" s="8">
        <v>38002</v>
      </c>
      <c r="B709" s="9" t="s">
        <v>39820</v>
      </c>
      <c r="C709" s="8" t="s">
        <v>592</v>
      </c>
      <c r="D709" s="8" t="s">
        <v>639</v>
      </c>
      <c r="E709" s="8" t="s">
        <v>37732</v>
      </c>
      <c r="F709" s="10" t="s">
        <v>38693</v>
      </c>
    </row>
    <row r="710" ht="24" customHeight="1" spans="1:6">
      <c r="A710" s="8">
        <v>38003</v>
      </c>
      <c r="B710" s="9" t="s">
        <v>39821</v>
      </c>
      <c r="C710" s="8" t="s">
        <v>592</v>
      </c>
      <c r="D710" s="8" t="s">
        <v>639</v>
      </c>
      <c r="E710" s="8" t="s">
        <v>31902</v>
      </c>
      <c r="F710" s="10" t="s">
        <v>38693</v>
      </c>
    </row>
    <row r="711" ht="24" customHeight="1" spans="1:6">
      <c r="A711" s="8">
        <v>38004</v>
      </c>
      <c r="B711" s="9" t="s">
        <v>39822</v>
      </c>
      <c r="C711" s="8" t="s">
        <v>592</v>
      </c>
      <c r="D711" s="8" t="s">
        <v>639</v>
      </c>
      <c r="E711" s="8" t="s">
        <v>39823</v>
      </c>
      <c r="F711" s="10" t="s">
        <v>38693</v>
      </c>
    </row>
    <row r="712" ht="24" customHeight="1" spans="1:6">
      <c r="A712" s="8">
        <v>36327</v>
      </c>
      <c r="B712" s="9" t="s">
        <v>39824</v>
      </c>
      <c r="C712" s="8" t="s">
        <v>592</v>
      </c>
      <c r="D712" s="8" t="s">
        <v>639</v>
      </c>
      <c r="E712" s="8" t="s">
        <v>25221</v>
      </c>
      <c r="F712" s="10" t="s">
        <v>38693</v>
      </c>
    </row>
    <row r="713" ht="24" customHeight="1" spans="1:6">
      <c r="A713" s="8">
        <v>38992</v>
      </c>
      <c r="B713" s="9" t="s">
        <v>39825</v>
      </c>
      <c r="C713" s="8" t="s">
        <v>592</v>
      </c>
      <c r="D713" s="8" t="s">
        <v>639</v>
      </c>
      <c r="E713" s="8" t="s">
        <v>31325</v>
      </c>
      <c r="F713" s="10" t="s">
        <v>38693</v>
      </c>
    </row>
    <row r="714" ht="24" customHeight="1" spans="1:6">
      <c r="A714" s="8">
        <v>38993</v>
      </c>
      <c r="B714" s="9" t="s">
        <v>39826</v>
      </c>
      <c r="C714" s="8" t="s">
        <v>592</v>
      </c>
      <c r="D714" s="8" t="s">
        <v>639</v>
      </c>
      <c r="E714" s="8" t="s">
        <v>32586</v>
      </c>
      <c r="F714" s="10" t="s">
        <v>38693</v>
      </c>
    </row>
    <row r="715" ht="24" customHeight="1" spans="1:6">
      <c r="A715" s="8">
        <v>38418</v>
      </c>
      <c r="B715" s="9" t="s">
        <v>39827</v>
      </c>
      <c r="C715" s="8" t="s">
        <v>592</v>
      </c>
      <c r="D715" s="8" t="s">
        <v>639</v>
      </c>
      <c r="E715" s="8" t="s">
        <v>39828</v>
      </c>
      <c r="F715" s="10" t="s">
        <v>38693</v>
      </c>
    </row>
    <row r="716" ht="24" customHeight="1" spans="1:6">
      <c r="A716" s="8">
        <v>39178</v>
      </c>
      <c r="B716" s="9" t="s">
        <v>39829</v>
      </c>
      <c r="C716" s="8" t="s">
        <v>592</v>
      </c>
      <c r="D716" s="8" t="s">
        <v>593</v>
      </c>
      <c r="E716" s="8" t="s">
        <v>37330</v>
      </c>
      <c r="F716" s="10" t="s">
        <v>38693</v>
      </c>
    </row>
    <row r="717" ht="24" customHeight="1" spans="1:6">
      <c r="A717" s="8">
        <v>39177</v>
      </c>
      <c r="B717" s="9" t="s">
        <v>39830</v>
      </c>
      <c r="C717" s="8" t="s">
        <v>592</v>
      </c>
      <c r="D717" s="8" t="s">
        <v>593</v>
      </c>
      <c r="E717" s="8" t="s">
        <v>38819</v>
      </c>
      <c r="F717" s="10" t="s">
        <v>38693</v>
      </c>
    </row>
    <row r="718" ht="24" customHeight="1" spans="1:6">
      <c r="A718" s="8">
        <v>39174</v>
      </c>
      <c r="B718" s="9" t="s">
        <v>39831</v>
      </c>
      <c r="C718" s="8" t="s">
        <v>592</v>
      </c>
      <c r="D718" s="8" t="s">
        <v>593</v>
      </c>
      <c r="E718" s="8" t="s">
        <v>24757</v>
      </c>
      <c r="F718" s="10" t="s">
        <v>38693</v>
      </c>
    </row>
    <row r="719" ht="24" customHeight="1" spans="1:6">
      <c r="A719" s="8">
        <v>39176</v>
      </c>
      <c r="B719" s="9" t="s">
        <v>39832</v>
      </c>
      <c r="C719" s="8" t="s">
        <v>592</v>
      </c>
      <c r="D719" s="8" t="s">
        <v>593</v>
      </c>
      <c r="E719" s="8" t="s">
        <v>25196</v>
      </c>
      <c r="F719" s="10" t="s">
        <v>38693</v>
      </c>
    </row>
    <row r="720" ht="24" customHeight="1" spans="1:6">
      <c r="A720" s="8">
        <v>39180</v>
      </c>
      <c r="B720" s="9" t="s">
        <v>39833</v>
      </c>
      <c r="C720" s="8" t="s">
        <v>592</v>
      </c>
      <c r="D720" s="8" t="s">
        <v>593</v>
      </c>
      <c r="E720" s="8" t="s">
        <v>34545</v>
      </c>
      <c r="F720" s="10" t="s">
        <v>38693</v>
      </c>
    </row>
    <row r="721" ht="24" customHeight="1" spans="1:6">
      <c r="A721" s="8">
        <v>39179</v>
      </c>
      <c r="B721" s="9" t="s">
        <v>39834</v>
      </c>
      <c r="C721" s="8" t="s">
        <v>592</v>
      </c>
      <c r="D721" s="8" t="s">
        <v>593</v>
      </c>
      <c r="E721" s="8" t="s">
        <v>38734</v>
      </c>
      <c r="F721" s="10" t="s">
        <v>38693</v>
      </c>
    </row>
    <row r="722" ht="24" customHeight="1" spans="1:6">
      <c r="A722" s="8">
        <v>39175</v>
      </c>
      <c r="B722" s="9" t="s">
        <v>39835</v>
      </c>
      <c r="C722" s="8" t="s">
        <v>592</v>
      </c>
      <c r="D722" s="8" t="s">
        <v>593</v>
      </c>
      <c r="E722" s="8" t="s">
        <v>39315</v>
      </c>
      <c r="F722" s="10" t="s">
        <v>38693</v>
      </c>
    </row>
    <row r="723" ht="24" customHeight="1" spans="1:6">
      <c r="A723" s="8">
        <v>39217</v>
      </c>
      <c r="B723" s="9" t="s">
        <v>39836</v>
      </c>
      <c r="C723" s="8" t="s">
        <v>592</v>
      </c>
      <c r="D723" s="8" t="s">
        <v>593</v>
      </c>
      <c r="E723" s="8" t="s">
        <v>24779</v>
      </c>
      <c r="F723" s="10" t="s">
        <v>38693</v>
      </c>
    </row>
    <row r="724" ht="24" customHeight="1" spans="1:6">
      <c r="A724" s="8">
        <v>39181</v>
      </c>
      <c r="B724" s="9" t="s">
        <v>39837</v>
      </c>
      <c r="C724" s="8" t="s">
        <v>592</v>
      </c>
      <c r="D724" s="8" t="s">
        <v>593</v>
      </c>
      <c r="E724" s="8" t="s">
        <v>22947</v>
      </c>
      <c r="F724" s="10" t="s">
        <v>38693</v>
      </c>
    </row>
    <row r="725" ht="24" customHeight="1" spans="1:6">
      <c r="A725" s="8">
        <v>39182</v>
      </c>
      <c r="B725" s="9" t="s">
        <v>39838</v>
      </c>
      <c r="C725" s="8" t="s">
        <v>592</v>
      </c>
      <c r="D725" s="8" t="s">
        <v>593</v>
      </c>
      <c r="E725" s="8" t="s">
        <v>33019</v>
      </c>
      <c r="F725" s="10" t="s">
        <v>38693</v>
      </c>
    </row>
    <row r="726" ht="24" customHeight="1" spans="1:6">
      <c r="A726" s="8">
        <v>12616</v>
      </c>
      <c r="B726" s="9" t="s">
        <v>39839</v>
      </c>
      <c r="C726" s="8" t="s">
        <v>592</v>
      </c>
      <c r="D726" s="8" t="s">
        <v>639</v>
      </c>
      <c r="E726" s="8" t="s">
        <v>39840</v>
      </c>
      <c r="F726" s="10" t="s">
        <v>38693</v>
      </c>
    </row>
    <row r="727" ht="24" customHeight="1" spans="1:6">
      <c r="A727" s="8">
        <v>1049</v>
      </c>
      <c r="B727" s="9" t="s">
        <v>39841</v>
      </c>
      <c r="C727" s="8" t="s">
        <v>592</v>
      </c>
      <c r="D727" s="8" t="s">
        <v>593</v>
      </c>
      <c r="E727" s="8" t="s">
        <v>39842</v>
      </c>
      <c r="F727" s="10" t="s">
        <v>38693</v>
      </c>
    </row>
    <row r="728" ht="24" customHeight="1" spans="1:6">
      <c r="A728" s="8">
        <v>1099</v>
      </c>
      <c r="B728" s="9" t="s">
        <v>39843</v>
      </c>
      <c r="C728" s="8" t="s">
        <v>592</v>
      </c>
      <c r="D728" s="8" t="s">
        <v>593</v>
      </c>
      <c r="E728" s="8" t="s">
        <v>31041</v>
      </c>
      <c r="F728" s="10" t="s">
        <v>38693</v>
      </c>
    </row>
    <row r="729" ht="24" customHeight="1" spans="1:6">
      <c r="A729" s="8">
        <v>39678</v>
      </c>
      <c r="B729" s="9" t="s">
        <v>39844</v>
      </c>
      <c r="C729" s="8" t="s">
        <v>592</v>
      </c>
      <c r="D729" s="8" t="s">
        <v>593</v>
      </c>
      <c r="E729" s="8" t="s">
        <v>39845</v>
      </c>
      <c r="F729" s="10" t="s">
        <v>38693</v>
      </c>
    </row>
    <row r="730" ht="24" customHeight="1" spans="1:6">
      <c r="A730" s="8">
        <v>1050</v>
      </c>
      <c r="B730" s="9" t="s">
        <v>39846</v>
      </c>
      <c r="C730" s="8" t="s">
        <v>592</v>
      </c>
      <c r="D730" s="8" t="s">
        <v>593</v>
      </c>
      <c r="E730" s="8" t="s">
        <v>22939</v>
      </c>
      <c r="F730" s="10" t="s">
        <v>38693</v>
      </c>
    </row>
    <row r="731" ht="24" customHeight="1" spans="1:6">
      <c r="A731" s="8">
        <v>1101</v>
      </c>
      <c r="B731" s="9" t="s">
        <v>39847</v>
      </c>
      <c r="C731" s="8" t="s">
        <v>592</v>
      </c>
      <c r="D731" s="8" t="s">
        <v>593</v>
      </c>
      <c r="E731" s="8" t="s">
        <v>39848</v>
      </c>
      <c r="F731" s="10" t="s">
        <v>38693</v>
      </c>
    </row>
    <row r="732" ht="24" customHeight="1" spans="1:6">
      <c r="A732" s="8">
        <v>1100</v>
      </c>
      <c r="B732" s="9" t="s">
        <v>39849</v>
      </c>
      <c r="C732" s="8" t="s">
        <v>592</v>
      </c>
      <c r="D732" s="8" t="s">
        <v>593</v>
      </c>
      <c r="E732" s="8" t="s">
        <v>25595</v>
      </c>
      <c r="F732" s="10" t="s">
        <v>38693</v>
      </c>
    </row>
    <row r="733" ht="24" customHeight="1" spans="1:6">
      <c r="A733" s="8">
        <v>39679</v>
      </c>
      <c r="B733" s="9" t="s">
        <v>39850</v>
      </c>
      <c r="C733" s="8" t="s">
        <v>592</v>
      </c>
      <c r="D733" s="8" t="s">
        <v>593</v>
      </c>
      <c r="E733" s="8" t="s">
        <v>39851</v>
      </c>
      <c r="F733" s="10" t="s">
        <v>38693</v>
      </c>
    </row>
    <row r="734" ht="24" customHeight="1" spans="1:6">
      <c r="A734" s="8">
        <v>1098</v>
      </c>
      <c r="B734" s="9" t="s">
        <v>39852</v>
      </c>
      <c r="C734" s="8" t="s">
        <v>592</v>
      </c>
      <c r="D734" s="8" t="s">
        <v>593</v>
      </c>
      <c r="E734" s="8" t="s">
        <v>39853</v>
      </c>
      <c r="F734" s="10" t="s">
        <v>38693</v>
      </c>
    </row>
    <row r="735" ht="24" customHeight="1" spans="1:6">
      <c r="A735" s="8">
        <v>1102</v>
      </c>
      <c r="B735" s="9" t="s">
        <v>39854</v>
      </c>
      <c r="C735" s="8" t="s">
        <v>592</v>
      </c>
      <c r="D735" s="8" t="s">
        <v>593</v>
      </c>
      <c r="E735" s="8" t="s">
        <v>31343</v>
      </c>
      <c r="F735" s="10" t="s">
        <v>38693</v>
      </c>
    </row>
    <row r="736" ht="24" customHeight="1" spans="1:6">
      <c r="A736" s="8">
        <v>1051</v>
      </c>
      <c r="B736" s="9" t="s">
        <v>39855</v>
      </c>
      <c r="C736" s="8" t="s">
        <v>592</v>
      </c>
      <c r="D736" s="8" t="s">
        <v>593</v>
      </c>
      <c r="E736" s="8" t="s">
        <v>39856</v>
      </c>
      <c r="F736" s="10" t="s">
        <v>38693</v>
      </c>
    </row>
    <row r="737" ht="24" customHeight="1" spans="1:6">
      <c r="A737" s="8">
        <v>37399</v>
      </c>
      <c r="B737" s="9" t="s">
        <v>39857</v>
      </c>
      <c r="C737" s="8" t="s">
        <v>592</v>
      </c>
      <c r="D737" s="8" t="s">
        <v>593</v>
      </c>
      <c r="E737" s="8" t="s">
        <v>32911</v>
      </c>
      <c r="F737" s="10" t="s">
        <v>38693</v>
      </c>
    </row>
    <row r="738" ht="24" customHeight="1" spans="1:6">
      <c r="A738" s="8">
        <v>41955</v>
      </c>
      <c r="B738" s="9" t="s">
        <v>39858</v>
      </c>
      <c r="C738" s="8" t="s">
        <v>642</v>
      </c>
      <c r="D738" s="8" t="s">
        <v>593</v>
      </c>
      <c r="E738" s="8" t="s">
        <v>36412</v>
      </c>
      <c r="F738" s="10" t="s">
        <v>38693</v>
      </c>
    </row>
    <row r="739" ht="24" customHeight="1" spans="1:6">
      <c r="A739" s="8">
        <v>41953</v>
      </c>
      <c r="B739" s="9" t="s">
        <v>39859</v>
      </c>
      <c r="C739" s="8" t="s">
        <v>642</v>
      </c>
      <c r="D739" s="8" t="s">
        <v>593</v>
      </c>
      <c r="E739" s="8" t="s">
        <v>39860</v>
      </c>
      <c r="F739" s="10" t="s">
        <v>38693</v>
      </c>
    </row>
    <row r="740" ht="24" customHeight="1" spans="1:6">
      <c r="A740" s="8">
        <v>41954</v>
      </c>
      <c r="B740" s="9" t="s">
        <v>39861</v>
      </c>
      <c r="C740" s="8" t="s">
        <v>642</v>
      </c>
      <c r="D740" s="8" t="s">
        <v>593</v>
      </c>
      <c r="E740" s="8" t="s">
        <v>39862</v>
      </c>
      <c r="F740" s="10" t="s">
        <v>38693</v>
      </c>
    </row>
    <row r="741" ht="24" customHeight="1" spans="1:6">
      <c r="A741" s="8">
        <v>25004</v>
      </c>
      <c r="B741" s="9" t="s">
        <v>39863</v>
      </c>
      <c r="C741" s="8" t="s">
        <v>642</v>
      </c>
      <c r="D741" s="8" t="s">
        <v>639</v>
      </c>
      <c r="E741" s="8" t="s">
        <v>39864</v>
      </c>
      <c r="F741" s="10" t="s">
        <v>38693</v>
      </c>
    </row>
    <row r="742" ht="24" customHeight="1" spans="1:6">
      <c r="A742" s="8">
        <v>25002</v>
      </c>
      <c r="B742" s="9" t="s">
        <v>39865</v>
      </c>
      <c r="C742" s="8" t="s">
        <v>642</v>
      </c>
      <c r="D742" s="8" t="s">
        <v>639</v>
      </c>
      <c r="E742" s="8" t="s">
        <v>32122</v>
      </c>
      <c r="F742" s="10" t="s">
        <v>38693</v>
      </c>
    </row>
    <row r="743" ht="24" customHeight="1" spans="1:6">
      <c r="A743" s="8">
        <v>37409</v>
      </c>
      <c r="B743" s="9" t="s">
        <v>39866</v>
      </c>
      <c r="C743" s="8" t="s">
        <v>642</v>
      </c>
      <c r="D743" s="8" t="s">
        <v>639</v>
      </c>
      <c r="E743" s="8" t="s">
        <v>39867</v>
      </c>
      <c r="F743" s="10" t="s">
        <v>38693</v>
      </c>
    </row>
    <row r="744" ht="24" customHeight="1" spans="1:6">
      <c r="A744" s="8">
        <v>841</v>
      </c>
      <c r="B744" s="9" t="s">
        <v>39868</v>
      </c>
      <c r="C744" s="8" t="s">
        <v>642</v>
      </c>
      <c r="D744" s="8" t="s">
        <v>639</v>
      </c>
      <c r="E744" s="8" t="s">
        <v>39869</v>
      </c>
      <c r="F744" s="10" t="s">
        <v>38693</v>
      </c>
    </row>
    <row r="745" ht="24" customHeight="1" spans="1:6">
      <c r="A745" s="8">
        <v>25005</v>
      </c>
      <c r="B745" s="9" t="s">
        <v>39870</v>
      </c>
      <c r="C745" s="8" t="s">
        <v>642</v>
      </c>
      <c r="D745" s="8" t="s">
        <v>639</v>
      </c>
      <c r="E745" s="8" t="s">
        <v>39871</v>
      </c>
      <c r="F745" s="10" t="s">
        <v>38693</v>
      </c>
    </row>
    <row r="746" ht="24" customHeight="1" spans="1:6">
      <c r="A746" s="8">
        <v>25003</v>
      </c>
      <c r="B746" s="9" t="s">
        <v>39872</v>
      </c>
      <c r="C746" s="8" t="s">
        <v>642</v>
      </c>
      <c r="D746" s="8" t="s">
        <v>639</v>
      </c>
      <c r="E746" s="8" t="s">
        <v>39873</v>
      </c>
      <c r="F746" s="10" t="s">
        <v>38693</v>
      </c>
    </row>
    <row r="747" ht="24" customHeight="1" spans="1:6">
      <c r="A747" s="8">
        <v>37410</v>
      </c>
      <c r="B747" s="9" t="s">
        <v>39874</v>
      </c>
      <c r="C747" s="8" t="s">
        <v>642</v>
      </c>
      <c r="D747" s="8" t="s">
        <v>639</v>
      </c>
      <c r="E747" s="8" t="s">
        <v>39871</v>
      </c>
      <c r="F747" s="10" t="s">
        <v>38693</v>
      </c>
    </row>
    <row r="748" ht="24" customHeight="1" spans="1:6">
      <c r="A748" s="8">
        <v>842</v>
      </c>
      <c r="B748" s="9" t="s">
        <v>39875</v>
      </c>
      <c r="C748" s="8" t="s">
        <v>642</v>
      </c>
      <c r="D748" s="8" t="s">
        <v>639</v>
      </c>
      <c r="E748" s="8" t="s">
        <v>39876</v>
      </c>
      <c r="F748" s="10" t="s">
        <v>38693</v>
      </c>
    </row>
    <row r="749" ht="24" customHeight="1" spans="1:6">
      <c r="A749" s="8">
        <v>862</v>
      </c>
      <c r="B749" s="9" t="s">
        <v>39877</v>
      </c>
      <c r="C749" s="8" t="s">
        <v>474</v>
      </c>
      <c r="D749" s="8" t="s">
        <v>593</v>
      </c>
      <c r="E749" s="8" t="s">
        <v>38449</v>
      </c>
      <c r="F749" s="10" t="s">
        <v>38693</v>
      </c>
    </row>
    <row r="750" ht="24" customHeight="1" spans="1:6">
      <c r="A750" s="8">
        <v>866</v>
      </c>
      <c r="B750" s="9" t="s">
        <v>39878</v>
      </c>
      <c r="C750" s="8" t="s">
        <v>474</v>
      </c>
      <c r="D750" s="8" t="s">
        <v>593</v>
      </c>
      <c r="E750" s="8" t="s">
        <v>39879</v>
      </c>
      <c r="F750" s="10" t="s">
        <v>38693</v>
      </c>
    </row>
    <row r="751" ht="24" customHeight="1" spans="1:6">
      <c r="A751" s="8">
        <v>892</v>
      </c>
      <c r="B751" s="9" t="s">
        <v>39880</v>
      </c>
      <c r="C751" s="8" t="s">
        <v>474</v>
      </c>
      <c r="D751" s="8" t="s">
        <v>593</v>
      </c>
      <c r="E751" s="8" t="s">
        <v>39881</v>
      </c>
      <c r="F751" s="10" t="s">
        <v>38693</v>
      </c>
    </row>
    <row r="752" ht="24" customHeight="1" spans="1:6">
      <c r="A752" s="8">
        <v>857</v>
      </c>
      <c r="B752" s="9" t="s">
        <v>39882</v>
      </c>
      <c r="C752" s="8" t="s">
        <v>474</v>
      </c>
      <c r="D752" s="8" t="s">
        <v>599</v>
      </c>
      <c r="E752" s="8" t="s">
        <v>39883</v>
      </c>
      <c r="F752" s="10" t="s">
        <v>38693</v>
      </c>
    </row>
    <row r="753" ht="24" customHeight="1" spans="1:6">
      <c r="A753" s="8">
        <v>37404</v>
      </c>
      <c r="B753" s="9" t="s">
        <v>39884</v>
      </c>
      <c r="C753" s="8" t="s">
        <v>474</v>
      </c>
      <c r="D753" s="8" t="s">
        <v>593</v>
      </c>
      <c r="E753" s="8" t="s">
        <v>39885</v>
      </c>
      <c r="F753" s="10" t="s">
        <v>38693</v>
      </c>
    </row>
    <row r="754" ht="24" customHeight="1" spans="1:6">
      <c r="A754" s="8">
        <v>868</v>
      </c>
      <c r="B754" s="9" t="s">
        <v>39886</v>
      </c>
      <c r="C754" s="8" t="s">
        <v>474</v>
      </c>
      <c r="D754" s="8" t="s">
        <v>593</v>
      </c>
      <c r="E754" s="8" t="s">
        <v>39887</v>
      </c>
      <c r="F754" s="10" t="s">
        <v>38693</v>
      </c>
    </row>
    <row r="755" ht="24" customHeight="1" spans="1:6">
      <c r="A755" s="8">
        <v>870</v>
      </c>
      <c r="B755" s="9" t="s">
        <v>39888</v>
      </c>
      <c r="C755" s="8" t="s">
        <v>474</v>
      </c>
      <c r="D755" s="8" t="s">
        <v>593</v>
      </c>
      <c r="E755" s="8" t="s">
        <v>39889</v>
      </c>
      <c r="F755" s="10" t="s">
        <v>38693</v>
      </c>
    </row>
    <row r="756" ht="24" customHeight="1" spans="1:6">
      <c r="A756" s="8">
        <v>863</v>
      </c>
      <c r="B756" s="9" t="s">
        <v>39890</v>
      </c>
      <c r="C756" s="8" t="s">
        <v>474</v>
      </c>
      <c r="D756" s="8" t="s">
        <v>593</v>
      </c>
      <c r="E756" s="8" t="s">
        <v>39891</v>
      </c>
      <c r="F756" s="10" t="s">
        <v>38693</v>
      </c>
    </row>
    <row r="757" ht="24" customHeight="1" spans="1:6">
      <c r="A757" s="8">
        <v>867</v>
      </c>
      <c r="B757" s="9" t="s">
        <v>39892</v>
      </c>
      <c r="C757" s="8" t="s">
        <v>474</v>
      </c>
      <c r="D757" s="8" t="s">
        <v>593</v>
      </c>
      <c r="E757" s="8" t="s">
        <v>39893</v>
      </c>
      <c r="F757" s="10" t="s">
        <v>38693</v>
      </c>
    </row>
    <row r="758" ht="24" customHeight="1" spans="1:6">
      <c r="A758" s="8">
        <v>891</v>
      </c>
      <c r="B758" s="9" t="s">
        <v>39894</v>
      </c>
      <c r="C758" s="8" t="s">
        <v>474</v>
      </c>
      <c r="D758" s="8" t="s">
        <v>593</v>
      </c>
      <c r="E758" s="8" t="s">
        <v>33708</v>
      </c>
      <c r="F758" s="10" t="s">
        <v>38693</v>
      </c>
    </row>
    <row r="759" ht="24" customHeight="1" spans="1:6">
      <c r="A759" s="8">
        <v>864</v>
      </c>
      <c r="B759" s="9" t="s">
        <v>39895</v>
      </c>
      <c r="C759" s="8" t="s">
        <v>474</v>
      </c>
      <c r="D759" s="8" t="s">
        <v>593</v>
      </c>
      <c r="E759" s="8" t="s">
        <v>39896</v>
      </c>
      <c r="F759" s="10" t="s">
        <v>38693</v>
      </c>
    </row>
    <row r="760" ht="24" customHeight="1" spans="1:6">
      <c r="A760" s="8">
        <v>865</v>
      </c>
      <c r="B760" s="9" t="s">
        <v>39897</v>
      </c>
      <c r="C760" s="8" t="s">
        <v>474</v>
      </c>
      <c r="D760" s="8" t="s">
        <v>593</v>
      </c>
      <c r="E760" s="8" t="s">
        <v>23921</v>
      </c>
      <c r="F760" s="10" t="s">
        <v>38693</v>
      </c>
    </row>
    <row r="761" ht="24" customHeight="1" spans="1:6">
      <c r="A761" s="8">
        <v>1006</v>
      </c>
      <c r="B761" s="9" t="s">
        <v>39898</v>
      </c>
      <c r="C761" s="8" t="s">
        <v>474</v>
      </c>
      <c r="D761" s="8" t="s">
        <v>593</v>
      </c>
      <c r="E761" s="8" t="s">
        <v>34386</v>
      </c>
      <c r="F761" s="10" t="s">
        <v>38693</v>
      </c>
    </row>
    <row r="762" ht="24" customHeight="1" spans="1:6">
      <c r="A762" s="8">
        <v>948</v>
      </c>
      <c r="B762" s="9" t="s">
        <v>39899</v>
      </c>
      <c r="C762" s="8" t="s">
        <v>474</v>
      </c>
      <c r="D762" s="8" t="s">
        <v>593</v>
      </c>
      <c r="E762" s="8" t="s">
        <v>39900</v>
      </c>
      <c r="F762" s="10" t="s">
        <v>38693</v>
      </c>
    </row>
    <row r="763" ht="24" customHeight="1" spans="1:6">
      <c r="A763" s="8">
        <v>947</v>
      </c>
      <c r="B763" s="9" t="s">
        <v>39901</v>
      </c>
      <c r="C763" s="8" t="s">
        <v>474</v>
      </c>
      <c r="D763" s="8" t="s">
        <v>593</v>
      </c>
      <c r="E763" s="8" t="s">
        <v>39902</v>
      </c>
      <c r="F763" s="10" t="s">
        <v>38693</v>
      </c>
    </row>
    <row r="764" ht="24" customHeight="1" spans="1:6">
      <c r="A764" s="8">
        <v>911</v>
      </c>
      <c r="B764" s="9" t="s">
        <v>39903</v>
      </c>
      <c r="C764" s="8" t="s">
        <v>474</v>
      </c>
      <c r="D764" s="8" t="s">
        <v>593</v>
      </c>
      <c r="E764" s="8" t="s">
        <v>39904</v>
      </c>
      <c r="F764" s="10" t="s">
        <v>38693</v>
      </c>
    </row>
    <row r="765" ht="24" customHeight="1" spans="1:6">
      <c r="A765" s="8">
        <v>925</v>
      </c>
      <c r="B765" s="9" t="s">
        <v>39905</v>
      </c>
      <c r="C765" s="8" t="s">
        <v>474</v>
      </c>
      <c r="D765" s="8" t="s">
        <v>593</v>
      </c>
      <c r="E765" s="8" t="s">
        <v>39906</v>
      </c>
      <c r="F765" s="10" t="s">
        <v>38693</v>
      </c>
    </row>
    <row r="766" ht="24" customHeight="1" spans="1:6">
      <c r="A766" s="8">
        <v>954</v>
      </c>
      <c r="B766" s="9" t="s">
        <v>39907</v>
      </c>
      <c r="C766" s="8" t="s">
        <v>474</v>
      </c>
      <c r="D766" s="8" t="s">
        <v>593</v>
      </c>
      <c r="E766" s="8" t="s">
        <v>39908</v>
      </c>
      <c r="F766" s="10" t="s">
        <v>38693</v>
      </c>
    </row>
    <row r="767" ht="24" customHeight="1" spans="1:6">
      <c r="A767" s="8">
        <v>901</v>
      </c>
      <c r="B767" s="9" t="s">
        <v>39909</v>
      </c>
      <c r="C767" s="8" t="s">
        <v>474</v>
      </c>
      <c r="D767" s="8" t="s">
        <v>593</v>
      </c>
      <c r="E767" s="8" t="s">
        <v>39910</v>
      </c>
      <c r="F767" s="10" t="s">
        <v>38693</v>
      </c>
    </row>
    <row r="768" ht="24" customHeight="1" spans="1:6">
      <c r="A768" s="8">
        <v>926</v>
      </c>
      <c r="B768" s="9" t="s">
        <v>39911</v>
      </c>
      <c r="C768" s="8" t="s">
        <v>474</v>
      </c>
      <c r="D768" s="8" t="s">
        <v>593</v>
      </c>
      <c r="E768" s="8" t="s">
        <v>33484</v>
      </c>
      <c r="F768" s="10" t="s">
        <v>38693</v>
      </c>
    </row>
    <row r="769" ht="24" customHeight="1" spans="1:6">
      <c r="A769" s="8">
        <v>912</v>
      </c>
      <c r="B769" s="9" t="s">
        <v>39912</v>
      </c>
      <c r="C769" s="8" t="s">
        <v>474</v>
      </c>
      <c r="D769" s="8" t="s">
        <v>593</v>
      </c>
      <c r="E769" s="8" t="s">
        <v>39913</v>
      </c>
      <c r="F769" s="10" t="s">
        <v>38693</v>
      </c>
    </row>
    <row r="770" ht="24" customHeight="1" spans="1:6">
      <c r="A770" s="8">
        <v>955</v>
      </c>
      <c r="B770" s="9" t="s">
        <v>39914</v>
      </c>
      <c r="C770" s="8" t="s">
        <v>474</v>
      </c>
      <c r="D770" s="8" t="s">
        <v>593</v>
      </c>
      <c r="E770" s="8" t="s">
        <v>39915</v>
      </c>
      <c r="F770" s="10" t="s">
        <v>38693</v>
      </c>
    </row>
    <row r="771" ht="24" customHeight="1" spans="1:6">
      <c r="A771" s="8">
        <v>946</v>
      </c>
      <c r="B771" s="9" t="s">
        <v>39916</v>
      </c>
      <c r="C771" s="8" t="s">
        <v>474</v>
      </c>
      <c r="D771" s="8" t="s">
        <v>593</v>
      </c>
      <c r="E771" s="8" t="s">
        <v>39917</v>
      </c>
      <c r="F771" s="10" t="s">
        <v>38693</v>
      </c>
    </row>
    <row r="772" ht="24" customHeight="1" spans="1:6">
      <c r="A772" s="8">
        <v>953</v>
      </c>
      <c r="B772" s="9" t="s">
        <v>39918</v>
      </c>
      <c r="C772" s="8" t="s">
        <v>474</v>
      </c>
      <c r="D772" s="8" t="s">
        <v>593</v>
      </c>
      <c r="E772" s="8" t="s">
        <v>29258</v>
      </c>
      <c r="F772" s="10" t="s">
        <v>38693</v>
      </c>
    </row>
    <row r="773" ht="24" customHeight="1" spans="1:6">
      <c r="A773" s="8">
        <v>902</v>
      </c>
      <c r="B773" s="9" t="s">
        <v>39919</v>
      </c>
      <c r="C773" s="8" t="s">
        <v>474</v>
      </c>
      <c r="D773" s="8" t="s">
        <v>593</v>
      </c>
      <c r="E773" s="8" t="s">
        <v>39920</v>
      </c>
      <c r="F773" s="10" t="s">
        <v>38693</v>
      </c>
    </row>
    <row r="774" ht="24" customHeight="1" spans="1:6">
      <c r="A774" s="8">
        <v>927</v>
      </c>
      <c r="B774" s="9" t="s">
        <v>39921</v>
      </c>
      <c r="C774" s="8" t="s">
        <v>474</v>
      </c>
      <c r="D774" s="8" t="s">
        <v>593</v>
      </c>
      <c r="E774" s="8" t="s">
        <v>39922</v>
      </c>
      <c r="F774" s="10" t="s">
        <v>38693</v>
      </c>
    </row>
    <row r="775" ht="24" customHeight="1" spans="1:6">
      <c r="A775" s="8">
        <v>913</v>
      </c>
      <c r="B775" s="9" t="s">
        <v>39923</v>
      </c>
      <c r="C775" s="8" t="s">
        <v>474</v>
      </c>
      <c r="D775" s="8" t="s">
        <v>593</v>
      </c>
      <c r="E775" s="8" t="s">
        <v>39924</v>
      </c>
      <c r="F775" s="10" t="s">
        <v>38693</v>
      </c>
    </row>
    <row r="776" ht="24" customHeight="1" spans="1:6">
      <c r="A776" s="8">
        <v>903</v>
      </c>
      <c r="B776" s="9" t="s">
        <v>39925</v>
      </c>
      <c r="C776" s="8" t="s">
        <v>474</v>
      </c>
      <c r="D776" s="8" t="s">
        <v>593</v>
      </c>
      <c r="E776" s="8" t="s">
        <v>39926</v>
      </c>
      <c r="F776" s="10" t="s">
        <v>38693</v>
      </c>
    </row>
    <row r="777" ht="24" customHeight="1" spans="1:6">
      <c r="A777" s="8">
        <v>945</v>
      </c>
      <c r="B777" s="9" t="s">
        <v>39927</v>
      </c>
      <c r="C777" s="8" t="s">
        <v>474</v>
      </c>
      <c r="D777" s="8" t="s">
        <v>593</v>
      </c>
      <c r="E777" s="8" t="s">
        <v>39928</v>
      </c>
      <c r="F777" s="10" t="s">
        <v>38693</v>
      </c>
    </row>
    <row r="778" ht="24" customHeight="1" spans="1:6">
      <c r="A778" s="8">
        <v>914</v>
      </c>
      <c r="B778" s="9" t="s">
        <v>39929</v>
      </c>
      <c r="C778" s="8" t="s">
        <v>474</v>
      </c>
      <c r="D778" s="8" t="s">
        <v>593</v>
      </c>
      <c r="E778" s="8" t="s">
        <v>39930</v>
      </c>
      <c r="F778" s="10" t="s">
        <v>38693</v>
      </c>
    </row>
    <row r="779" ht="24" customHeight="1" spans="1:6">
      <c r="A779" s="8">
        <v>993</v>
      </c>
      <c r="B779" s="9" t="s">
        <v>39931</v>
      </c>
      <c r="C779" s="8" t="s">
        <v>474</v>
      </c>
      <c r="D779" s="8" t="s">
        <v>593</v>
      </c>
      <c r="E779" s="8" t="s">
        <v>35880</v>
      </c>
      <c r="F779" s="10" t="s">
        <v>38693</v>
      </c>
    </row>
    <row r="780" ht="24" customHeight="1" spans="1:6">
      <c r="A780" s="8">
        <v>1020</v>
      </c>
      <c r="B780" s="9" t="s">
        <v>39932</v>
      </c>
      <c r="C780" s="8" t="s">
        <v>474</v>
      </c>
      <c r="D780" s="8" t="s">
        <v>593</v>
      </c>
      <c r="E780" s="8" t="s">
        <v>39933</v>
      </c>
      <c r="F780" s="10" t="s">
        <v>38693</v>
      </c>
    </row>
    <row r="781" ht="24" customHeight="1" spans="1:6">
      <c r="A781" s="8">
        <v>1017</v>
      </c>
      <c r="B781" s="9" t="s">
        <v>39934</v>
      </c>
      <c r="C781" s="8" t="s">
        <v>474</v>
      </c>
      <c r="D781" s="8" t="s">
        <v>593</v>
      </c>
      <c r="E781" s="8" t="s">
        <v>39935</v>
      </c>
      <c r="F781" s="10" t="s">
        <v>38693</v>
      </c>
    </row>
    <row r="782" ht="24" customHeight="1" spans="1:6">
      <c r="A782" s="8">
        <v>999</v>
      </c>
      <c r="B782" s="9" t="s">
        <v>39936</v>
      </c>
      <c r="C782" s="8" t="s">
        <v>474</v>
      </c>
      <c r="D782" s="8" t="s">
        <v>593</v>
      </c>
      <c r="E782" s="8" t="s">
        <v>39937</v>
      </c>
      <c r="F782" s="10" t="s">
        <v>38693</v>
      </c>
    </row>
    <row r="783" ht="24" customHeight="1" spans="1:6">
      <c r="A783" s="8">
        <v>995</v>
      </c>
      <c r="B783" s="9" t="s">
        <v>39938</v>
      </c>
      <c r="C783" s="8" t="s">
        <v>474</v>
      </c>
      <c r="D783" s="8" t="s">
        <v>593</v>
      </c>
      <c r="E783" s="8" t="s">
        <v>39354</v>
      </c>
      <c r="F783" s="10" t="s">
        <v>38693</v>
      </c>
    </row>
    <row r="784" ht="24" customHeight="1" spans="1:6">
      <c r="A784" s="8">
        <v>1000</v>
      </c>
      <c r="B784" s="9" t="s">
        <v>39939</v>
      </c>
      <c r="C784" s="8" t="s">
        <v>474</v>
      </c>
      <c r="D784" s="8" t="s">
        <v>593</v>
      </c>
      <c r="E784" s="8" t="s">
        <v>39446</v>
      </c>
      <c r="F784" s="10" t="s">
        <v>38693</v>
      </c>
    </row>
    <row r="785" ht="24" customHeight="1" spans="1:6">
      <c r="A785" s="8">
        <v>1022</v>
      </c>
      <c r="B785" s="9" t="s">
        <v>39940</v>
      </c>
      <c r="C785" s="8" t="s">
        <v>474</v>
      </c>
      <c r="D785" s="8" t="s">
        <v>593</v>
      </c>
      <c r="E785" s="8" t="s">
        <v>39011</v>
      </c>
      <c r="F785" s="10" t="s">
        <v>38693</v>
      </c>
    </row>
    <row r="786" ht="24" customHeight="1" spans="1:6">
      <c r="A786" s="8">
        <v>1015</v>
      </c>
      <c r="B786" s="9" t="s">
        <v>39941</v>
      </c>
      <c r="C786" s="8" t="s">
        <v>474</v>
      </c>
      <c r="D786" s="8" t="s">
        <v>593</v>
      </c>
      <c r="E786" s="8" t="s">
        <v>39942</v>
      </c>
      <c r="F786" s="10" t="s">
        <v>38693</v>
      </c>
    </row>
    <row r="787" ht="24" customHeight="1" spans="1:6">
      <c r="A787" s="8">
        <v>996</v>
      </c>
      <c r="B787" s="9" t="s">
        <v>39943</v>
      </c>
      <c r="C787" s="8" t="s">
        <v>474</v>
      </c>
      <c r="D787" s="8" t="s">
        <v>593</v>
      </c>
      <c r="E787" s="8" t="s">
        <v>30349</v>
      </c>
      <c r="F787" s="10" t="s">
        <v>38693</v>
      </c>
    </row>
    <row r="788" ht="24" customHeight="1" spans="1:6">
      <c r="A788" s="8">
        <v>1001</v>
      </c>
      <c r="B788" s="9" t="s">
        <v>39944</v>
      </c>
      <c r="C788" s="8" t="s">
        <v>474</v>
      </c>
      <c r="D788" s="8" t="s">
        <v>593</v>
      </c>
      <c r="E788" s="8" t="s">
        <v>39945</v>
      </c>
      <c r="F788" s="10" t="s">
        <v>38693</v>
      </c>
    </row>
    <row r="789" ht="24" customHeight="1" spans="1:6">
      <c r="A789" s="8">
        <v>1019</v>
      </c>
      <c r="B789" s="9" t="s">
        <v>39946</v>
      </c>
      <c r="C789" s="8" t="s">
        <v>474</v>
      </c>
      <c r="D789" s="8" t="s">
        <v>593</v>
      </c>
      <c r="E789" s="8" t="s">
        <v>39947</v>
      </c>
      <c r="F789" s="10" t="s">
        <v>38693</v>
      </c>
    </row>
    <row r="790" ht="24" customHeight="1" spans="1:6">
      <c r="A790" s="8">
        <v>1021</v>
      </c>
      <c r="B790" s="9" t="s">
        <v>39948</v>
      </c>
      <c r="C790" s="8" t="s">
        <v>474</v>
      </c>
      <c r="D790" s="8" t="s">
        <v>593</v>
      </c>
      <c r="E790" s="8" t="s">
        <v>39949</v>
      </c>
      <c r="F790" s="10" t="s">
        <v>38693</v>
      </c>
    </row>
    <row r="791" ht="24" customHeight="1" spans="1:6">
      <c r="A791" s="8">
        <v>39249</v>
      </c>
      <c r="B791" s="9" t="s">
        <v>39950</v>
      </c>
      <c r="C791" s="8" t="s">
        <v>474</v>
      </c>
      <c r="D791" s="8" t="s">
        <v>593</v>
      </c>
      <c r="E791" s="8" t="s">
        <v>39951</v>
      </c>
      <c r="F791" s="10" t="s">
        <v>38693</v>
      </c>
    </row>
    <row r="792" ht="24" customHeight="1" spans="1:6">
      <c r="A792" s="8">
        <v>1018</v>
      </c>
      <c r="B792" s="9" t="s">
        <v>39952</v>
      </c>
      <c r="C792" s="8" t="s">
        <v>474</v>
      </c>
      <c r="D792" s="8" t="s">
        <v>593</v>
      </c>
      <c r="E792" s="8" t="s">
        <v>39953</v>
      </c>
      <c r="F792" s="10" t="s">
        <v>38693</v>
      </c>
    </row>
    <row r="793" ht="24" customHeight="1" spans="1:6">
      <c r="A793" s="8">
        <v>39250</v>
      </c>
      <c r="B793" s="9" t="s">
        <v>39954</v>
      </c>
      <c r="C793" s="8" t="s">
        <v>474</v>
      </c>
      <c r="D793" s="8" t="s">
        <v>593</v>
      </c>
      <c r="E793" s="8" t="s">
        <v>39955</v>
      </c>
      <c r="F793" s="10" t="s">
        <v>38693</v>
      </c>
    </row>
    <row r="794" ht="24" customHeight="1" spans="1:6">
      <c r="A794" s="8">
        <v>994</v>
      </c>
      <c r="B794" s="9" t="s">
        <v>39956</v>
      </c>
      <c r="C794" s="8" t="s">
        <v>474</v>
      </c>
      <c r="D794" s="8" t="s">
        <v>593</v>
      </c>
      <c r="E794" s="8" t="s">
        <v>39957</v>
      </c>
      <c r="F794" s="10" t="s">
        <v>38693</v>
      </c>
    </row>
    <row r="795" ht="24" customHeight="1" spans="1:6">
      <c r="A795" s="8">
        <v>977</v>
      </c>
      <c r="B795" s="9" t="s">
        <v>39958</v>
      </c>
      <c r="C795" s="8" t="s">
        <v>474</v>
      </c>
      <c r="D795" s="8" t="s">
        <v>593</v>
      </c>
      <c r="E795" s="8" t="s">
        <v>39959</v>
      </c>
      <c r="F795" s="10" t="s">
        <v>38693</v>
      </c>
    </row>
    <row r="796" ht="24" customHeight="1" spans="1:6">
      <c r="A796" s="8">
        <v>998</v>
      </c>
      <c r="B796" s="9" t="s">
        <v>39960</v>
      </c>
      <c r="C796" s="8" t="s">
        <v>474</v>
      </c>
      <c r="D796" s="8" t="s">
        <v>593</v>
      </c>
      <c r="E796" s="8" t="s">
        <v>39961</v>
      </c>
      <c r="F796" s="10" t="s">
        <v>38693</v>
      </c>
    </row>
    <row r="797" ht="24" customHeight="1" spans="1:6">
      <c r="A797" s="8">
        <v>39251</v>
      </c>
      <c r="B797" s="9" t="s">
        <v>39962</v>
      </c>
      <c r="C797" s="8" t="s">
        <v>474</v>
      </c>
      <c r="D797" s="8" t="s">
        <v>593</v>
      </c>
      <c r="E797" s="8" t="s">
        <v>24779</v>
      </c>
      <c r="F797" s="10" t="s">
        <v>38693</v>
      </c>
    </row>
    <row r="798" ht="24" customHeight="1" spans="1:6">
      <c r="A798" s="8">
        <v>1011</v>
      </c>
      <c r="B798" s="9" t="s">
        <v>39963</v>
      </c>
      <c r="C798" s="8" t="s">
        <v>474</v>
      </c>
      <c r="D798" s="8" t="s">
        <v>593</v>
      </c>
      <c r="E798" s="8" t="s">
        <v>25196</v>
      </c>
      <c r="F798" s="10" t="s">
        <v>38693</v>
      </c>
    </row>
    <row r="799" ht="24" customHeight="1" spans="1:6">
      <c r="A799" s="8">
        <v>39252</v>
      </c>
      <c r="B799" s="9" t="s">
        <v>39964</v>
      </c>
      <c r="C799" s="8" t="s">
        <v>474</v>
      </c>
      <c r="D799" s="8" t="s">
        <v>593</v>
      </c>
      <c r="E799" s="8" t="s">
        <v>39741</v>
      </c>
      <c r="F799" s="10" t="s">
        <v>38693</v>
      </c>
    </row>
    <row r="800" ht="24" customHeight="1" spans="1:6">
      <c r="A800" s="8">
        <v>1013</v>
      </c>
      <c r="B800" s="9" t="s">
        <v>39965</v>
      </c>
      <c r="C800" s="8" t="s">
        <v>474</v>
      </c>
      <c r="D800" s="8" t="s">
        <v>593</v>
      </c>
      <c r="E800" s="8" t="s">
        <v>37885</v>
      </c>
      <c r="F800" s="10" t="s">
        <v>38693</v>
      </c>
    </row>
    <row r="801" ht="24" customHeight="1" spans="1:6">
      <c r="A801" s="8">
        <v>980</v>
      </c>
      <c r="B801" s="9" t="s">
        <v>39966</v>
      </c>
      <c r="C801" s="8" t="s">
        <v>474</v>
      </c>
      <c r="D801" s="8" t="s">
        <v>593</v>
      </c>
      <c r="E801" s="8" t="s">
        <v>28679</v>
      </c>
      <c r="F801" s="10" t="s">
        <v>38693</v>
      </c>
    </row>
    <row r="802" ht="24" customHeight="1" spans="1:6">
      <c r="A802" s="8">
        <v>39237</v>
      </c>
      <c r="B802" s="9" t="s">
        <v>39967</v>
      </c>
      <c r="C802" s="8" t="s">
        <v>474</v>
      </c>
      <c r="D802" s="8" t="s">
        <v>593</v>
      </c>
      <c r="E802" s="8" t="s">
        <v>39968</v>
      </c>
      <c r="F802" s="10" t="s">
        <v>38693</v>
      </c>
    </row>
    <row r="803" ht="24" customHeight="1" spans="1:6">
      <c r="A803" s="8">
        <v>39238</v>
      </c>
      <c r="B803" s="9" t="s">
        <v>39969</v>
      </c>
      <c r="C803" s="8" t="s">
        <v>474</v>
      </c>
      <c r="D803" s="8" t="s">
        <v>593</v>
      </c>
      <c r="E803" s="8" t="s">
        <v>39970</v>
      </c>
      <c r="F803" s="10" t="s">
        <v>38693</v>
      </c>
    </row>
    <row r="804" ht="24" customHeight="1" spans="1:6">
      <c r="A804" s="8">
        <v>979</v>
      </c>
      <c r="B804" s="9" t="s">
        <v>39971</v>
      </c>
      <c r="C804" s="8" t="s">
        <v>474</v>
      </c>
      <c r="D804" s="8" t="s">
        <v>593</v>
      </c>
      <c r="E804" s="8" t="s">
        <v>33278</v>
      </c>
      <c r="F804" s="10" t="s">
        <v>38693</v>
      </c>
    </row>
    <row r="805" ht="24" customHeight="1" spans="1:6">
      <c r="A805" s="8">
        <v>39239</v>
      </c>
      <c r="B805" s="9" t="s">
        <v>39972</v>
      </c>
      <c r="C805" s="8" t="s">
        <v>474</v>
      </c>
      <c r="D805" s="8" t="s">
        <v>593</v>
      </c>
      <c r="E805" s="8" t="s">
        <v>39973</v>
      </c>
      <c r="F805" s="10" t="s">
        <v>38693</v>
      </c>
    </row>
    <row r="806" ht="24" customHeight="1" spans="1:6">
      <c r="A806" s="8">
        <v>1014</v>
      </c>
      <c r="B806" s="9" t="s">
        <v>39974</v>
      </c>
      <c r="C806" s="8" t="s">
        <v>474</v>
      </c>
      <c r="D806" s="8" t="s">
        <v>593</v>
      </c>
      <c r="E806" s="8" t="s">
        <v>39975</v>
      </c>
      <c r="F806" s="10" t="s">
        <v>38693</v>
      </c>
    </row>
    <row r="807" ht="24" customHeight="1" spans="1:6">
      <c r="A807" s="8">
        <v>39240</v>
      </c>
      <c r="B807" s="9" t="s">
        <v>39976</v>
      </c>
      <c r="C807" s="8" t="s">
        <v>474</v>
      </c>
      <c r="D807" s="8" t="s">
        <v>593</v>
      </c>
      <c r="E807" s="8" t="s">
        <v>39977</v>
      </c>
      <c r="F807" s="10" t="s">
        <v>38693</v>
      </c>
    </row>
    <row r="808" ht="24" customHeight="1" spans="1:6">
      <c r="A808" s="8">
        <v>39232</v>
      </c>
      <c r="B808" s="9" t="s">
        <v>39978</v>
      </c>
      <c r="C808" s="8" t="s">
        <v>474</v>
      </c>
      <c r="D808" s="8" t="s">
        <v>593</v>
      </c>
      <c r="E808" s="8" t="s">
        <v>39979</v>
      </c>
      <c r="F808" s="10" t="s">
        <v>38693</v>
      </c>
    </row>
    <row r="809" ht="24" customHeight="1" spans="1:6">
      <c r="A809" s="8">
        <v>39233</v>
      </c>
      <c r="B809" s="9" t="s">
        <v>39980</v>
      </c>
      <c r="C809" s="8" t="s">
        <v>474</v>
      </c>
      <c r="D809" s="8" t="s">
        <v>593</v>
      </c>
      <c r="E809" s="8" t="s">
        <v>39981</v>
      </c>
      <c r="F809" s="10" t="s">
        <v>38693</v>
      </c>
    </row>
    <row r="810" ht="24" customHeight="1" spans="1:6">
      <c r="A810" s="8">
        <v>981</v>
      </c>
      <c r="B810" s="9" t="s">
        <v>39982</v>
      </c>
      <c r="C810" s="8" t="s">
        <v>474</v>
      </c>
      <c r="D810" s="8" t="s">
        <v>599</v>
      </c>
      <c r="E810" s="8" t="s">
        <v>39007</v>
      </c>
      <c r="F810" s="10" t="s">
        <v>38693</v>
      </c>
    </row>
    <row r="811" ht="24" customHeight="1" spans="1:6">
      <c r="A811" s="8">
        <v>39234</v>
      </c>
      <c r="B811" s="9" t="s">
        <v>39983</v>
      </c>
      <c r="C811" s="8" t="s">
        <v>474</v>
      </c>
      <c r="D811" s="8" t="s">
        <v>593</v>
      </c>
      <c r="E811" s="8" t="s">
        <v>39984</v>
      </c>
      <c r="F811" s="10" t="s">
        <v>38693</v>
      </c>
    </row>
    <row r="812" ht="24" customHeight="1" spans="1:6">
      <c r="A812" s="8">
        <v>982</v>
      </c>
      <c r="B812" s="9" t="s">
        <v>39985</v>
      </c>
      <c r="C812" s="8" t="s">
        <v>474</v>
      </c>
      <c r="D812" s="8" t="s">
        <v>593</v>
      </c>
      <c r="E812" s="8" t="s">
        <v>24492</v>
      </c>
      <c r="F812" s="10" t="s">
        <v>38693</v>
      </c>
    </row>
    <row r="813" ht="24" customHeight="1" spans="1:6">
      <c r="A813" s="8">
        <v>39235</v>
      </c>
      <c r="B813" s="9" t="s">
        <v>39986</v>
      </c>
      <c r="C813" s="8" t="s">
        <v>474</v>
      </c>
      <c r="D813" s="8" t="s">
        <v>593</v>
      </c>
      <c r="E813" s="8" t="s">
        <v>39987</v>
      </c>
      <c r="F813" s="10" t="s">
        <v>38693</v>
      </c>
    </row>
    <row r="814" ht="24" customHeight="1" spans="1:6">
      <c r="A814" s="8">
        <v>39236</v>
      </c>
      <c r="B814" s="9" t="s">
        <v>39988</v>
      </c>
      <c r="C814" s="8" t="s">
        <v>474</v>
      </c>
      <c r="D814" s="8" t="s">
        <v>593</v>
      </c>
      <c r="E814" s="8" t="s">
        <v>39989</v>
      </c>
      <c r="F814" s="10" t="s">
        <v>38693</v>
      </c>
    </row>
    <row r="815" ht="24" customHeight="1" spans="1:6">
      <c r="A815" s="8">
        <v>876</v>
      </c>
      <c r="B815" s="9" t="s">
        <v>39990</v>
      </c>
      <c r="C815" s="8" t="s">
        <v>474</v>
      </c>
      <c r="D815" s="8" t="s">
        <v>593</v>
      </c>
      <c r="E815" s="8" t="s">
        <v>39991</v>
      </c>
      <c r="F815" s="10" t="s">
        <v>38693</v>
      </c>
    </row>
    <row r="816" ht="24" customHeight="1" spans="1:6">
      <c r="A816" s="8">
        <v>877</v>
      </c>
      <c r="B816" s="9" t="s">
        <v>39992</v>
      </c>
      <c r="C816" s="8" t="s">
        <v>474</v>
      </c>
      <c r="D816" s="8" t="s">
        <v>593</v>
      </c>
      <c r="E816" s="8" t="s">
        <v>39993</v>
      </c>
      <c r="F816" s="10" t="s">
        <v>38693</v>
      </c>
    </row>
    <row r="817" ht="24" customHeight="1" spans="1:6">
      <c r="A817" s="8">
        <v>882</v>
      </c>
      <c r="B817" s="9" t="s">
        <v>39994</v>
      </c>
      <c r="C817" s="8" t="s">
        <v>474</v>
      </c>
      <c r="D817" s="8" t="s">
        <v>593</v>
      </c>
      <c r="E817" s="8" t="s">
        <v>39995</v>
      </c>
      <c r="F817" s="10" t="s">
        <v>38693</v>
      </c>
    </row>
    <row r="818" ht="24" customHeight="1" spans="1:6">
      <c r="A818" s="8">
        <v>878</v>
      </c>
      <c r="B818" s="9" t="s">
        <v>39996</v>
      </c>
      <c r="C818" s="8" t="s">
        <v>474</v>
      </c>
      <c r="D818" s="8" t="s">
        <v>593</v>
      </c>
      <c r="E818" s="8" t="s">
        <v>39997</v>
      </c>
      <c r="F818" s="10" t="s">
        <v>38693</v>
      </c>
    </row>
    <row r="819" ht="24" customHeight="1" spans="1:6">
      <c r="A819" s="8">
        <v>879</v>
      </c>
      <c r="B819" s="9" t="s">
        <v>39998</v>
      </c>
      <c r="C819" s="8" t="s">
        <v>474</v>
      </c>
      <c r="D819" s="8" t="s">
        <v>593</v>
      </c>
      <c r="E819" s="8" t="s">
        <v>39999</v>
      </c>
      <c r="F819" s="10" t="s">
        <v>38693</v>
      </c>
    </row>
    <row r="820" ht="24" customHeight="1" spans="1:6">
      <c r="A820" s="8">
        <v>880</v>
      </c>
      <c r="B820" s="9" t="s">
        <v>40000</v>
      </c>
      <c r="C820" s="8" t="s">
        <v>474</v>
      </c>
      <c r="D820" s="8" t="s">
        <v>593</v>
      </c>
      <c r="E820" s="8" t="s">
        <v>40001</v>
      </c>
      <c r="F820" s="10" t="s">
        <v>38693</v>
      </c>
    </row>
    <row r="821" ht="24" customHeight="1" spans="1:6">
      <c r="A821" s="8">
        <v>873</v>
      </c>
      <c r="B821" s="9" t="s">
        <v>40002</v>
      </c>
      <c r="C821" s="8" t="s">
        <v>474</v>
      </c>
      <c r="D821" s="8" t="s">
        <v>593</v>
      </c>
      <c r="E821" s="8" t="s">
        <v>40003</v>
      </c>
      <c r="F821" s="10" t="s">
        <v>38693</v>
      </c>
    </row>
    <row r="822" ht="24" customHeight="1" spans="1:6">
      <c r="A822" s="8">
        <v>881</v>
      </c>
      <c r="B822" s="9" t="s">
        <v>40004</v>
      </c>
      <c r="C822" s="8" t="s">
        <v>474</v>
      </c>
      <c r="D822" s="8" t="s">
        <v>593</v>
      </c>
      <c r="E822" s="8" t="s">
        <v>40005</v>
      </c>
      <c r="F822" s="10" t="s">
        <v>38693</v>
      </c>
    </row>
    <row r="823" ht="24" customHeight="1" spans="1:6">
      <c r="A823" s="8">
        <v>874</v>
      </c>
      <c r="B823" s="9" t="s">
        <v>40006</v>
      </c>
      <c r="C823" s="8" t="s">
        <v>474</v>
      </c>
      <c r="D823" s="8" t="s">
        <v>593</v>
      </c>
      <c r="E823" s="8" t="s">
        <v>40007</v>
      </c>
      <c r="F823" s="10" t="s">
        <v>38693</v>
      </c>
    </row>
    <row r="824" ht="24" customHeight="1" spans="1:6">
      <c r="A824" s="8">
        <v>875</v>
      </c>
      <c r="B824" s="9" t="s">
        <v>40008</v>
      </c>
      <c r="C824" s="8" t="s">
        <v>474</v>
      </c>
      <c r="D824" s="8" t="s">
        <v>593</v>
      </c>
      <c r="E824" s="8" t="s">
        <v>40009</v>
      </c>
      <c r="F824" s="10" t="s">
        <v>38693</v>
      </c>
    </row>
    <row r="825" ht="24" customHeight="1" spans="1:6">
      <c r="A825" s="8">
        <v>983</v>
      </c>
      <c r="B825" s="9" t="s">
        <v>40010</v>
      </c>
      <c r="C825" s="8" t="s">
        <v>474</v>
      </c>
      <c r="D825" s="8" t="s">
        <v>593</v>
      </c>
      <c r="E825" s="8" t="s">
        <v>40011</v>
      </c>
      <c r="F825" s="10" t="s">
        <v>38693</v>
      </c>
    </row>
    <row r="826" ht="24" customHeight="1" spans="1:6">
      <c r="A826" s="8">
        <v>985</v>
      </c>
      <c r="B826" s="9" t="s">
        <v>40012</v>
      </c>
      <c r="C826" s="8" t="s">
        <v>474</v>
      </c>
      <c r="D826" s="8" t="s">
        <v>593</v>
      </c>
      <c r="E826" s="8" t="s">
        <v>31338</v>
      </c>
      <c r="F826" s="10" t="s">
        <v>38693</v>
      </c>
    </row>
    <row r="827" ht="24" customHeight="1" spans="1:6">
      <c r="A827" s="8">
        <v>990</v>
      </c>
      <c r="B827" s="9" t="s">
        <v>40013</v>
      </c>
      <c r="C827" s="8" t="s">
        <v>474</v>
      </c>
      <c r="D827" s="8" t="s">
        <v>593</v>
      </c>
      <c r="E827" s="8" t="s">
        <v>40014</v>
      </c>
      <c r="F827" s="10" t="s">
        <v>38693</v>
      </c>
    </row>
    <row r="828" ht="24" customHeight="1" spans="1:6">
      <c r="A828" s="8">
        <v>39241</v>
      </c>
      <c r="B828" s="9" t="s">
        <v>40015</v>
      </c>
      <c r="C828" s="8" t="s">
        <v>474</v>
      </c>
      <c r="D828" s="8" t="s">
        <v>593</v>
      </c>
      <c r="E828" s="8" t="s">
        <v>40016</v>
      </c>
      <c r="F828" s="10" t="s">
        <v>38693</v>
      </c>
    </row>
    <row r="829" ht="24" customHeight="1" spans="1:6">
      <c r="A829" s="8">
        <v>1005</v>
      </c>
      <c r="B829" s="9" t="s">
        <v>40017</v>
      </c>
      <c r="C829" s="8" t="s">
        <v>474</v>
      </c>
      <c r="D829" s="8" t="s">
        <v>593</v>
      </c>
      <c r="E829" s="8" t="s">
        <v>40018</v>
      </c>
      <c r="F829" s="10" t="s">
        <v>38693</v>
      </c>
    </row>
    <row r="830" ht="24" customHeight="1" spans="1:6">
      <c r="A830" s="8">
        <v>984</v>
      </c>
      <c r="B830" s="9" t="s">
        <v>40019</v>
      </c>
      <c r="C830" s="8" t="s">
        <v>474</v>
      </c>
      <c r="D830" s="8" t="s">
        <v>593</v>
      </c>
      <c r="E830" s="8" t="s">
        <v>40020</v>
      </c>
      <c r="F830" s="10" t="s">
        <v>38693</v>
      </c>
    </row>
    <row r="831" ht="24" customHeight="1" spans="1:6">
      <c r="A831" s="8">
        <v>991</v>
      </c>
      <c r="B831" s="9" t="s">
        <v>40021</v>
      </c>
      <c r="C831" s="8" t="s">
        <v>474</v>
      </c>
      <c r="D831" s="8" t="s">
        <v>593</v>
      </c>
      <c r="E831" s="8" t="s">
        <v>40022</v>
      </c>
      <c r="F831" s="10" t="s">
        <v>38693</v>
      </c>
    </row>
    <row r="832" ht="24" customHeight="1" spans="1:6">
      <c r="A832" s="8">
        <v>986</v>
      </c>
      <c r="B832" s="9" t="s">
        <v>40023</v>
      </c>
      <c r="C832" s="8" t="s">
        <v>474</v>
      </c>
      <c r="D832" s="8" t="s">
        <v>593</v>
      </c>
      <c r="E832" s="8" t="s">
        <v>40024</v>
      </c>
      <c r="F832" s="10" t="s">
        <v>38693</v>
      </c>
    </row>
    <row r="833" ht="24" customHeight="1" spans="1:6">
      <c r="A833" s="8">
        <v>1024</v>
      </c>
      <c r="B833" s="9" t="s">
        <v>40025</v>
      </c>
      <c r="C833" s="8" t="s">
        <v>474</v>
      </c>
      <c r="D833" s="8" t="s">
        <v>593</v>
      </c>
      <c r="E833" s="8" t="s">
        <v>40026</v>
      </c>
      <c r="F833" s="10" t="s">
        <v>38693</v>
      </c>
    </row>
    <row r="834" ht="24" customHeight="1" spans="1:6">
      <c r="A834" s="8">
        <v>987</v>
      </c>
      <c r="B834" s="9" t="s">
        <v>40027</v>
      </c>
      <c r="C834" s="8" t="s">
        <v>474</v>
      </c>
      <c r="D834" s="8" t="s">
        <v>593</v>
      </c>
      <c r="E834" s="8" t="s">
        <v>32445</v>
      </c>
      <c r="F834" s="10" t="s">
        <v>38693</v>
      </c>
    </row>
    <row r="835" ht="24" customHeight="1" spans="1:6">
      <c r="A835" s="8">
        <v>1003</v>
      </c>
      <c r="B835" s="9" t="s">
        <v>40028</v>
      </c>
      <c r="C835" s="8" t="s">
        <v>474</v>
      </c>
      <c r="D835" s="8" t="s">
        <v>593</v>
      </c>
      <c r="E835" s="8" t="s">
        <v>30360</v>
      </c>
      <c r="F835" s="10" t="s">
        <v>38693</v>
      </c>
    </row>
    <row r="836" ht="24" customHeight="1" spans="1:6">
      <c r="A836" s="8">
        <v>992</v>
      </c>
      <c r="B836" s="9" t="s">
        <v>40029</v>
      </c>
      <c r="C836" s="8" t="s">
        <v>474</v>
      </c>
      <c r="D836" s="8" t="s">
        <v>593</v>
      </c>
      <c r="E836" s="8" t="s">
        <v>40030</v>
      </c>
      <c r="F836" s="10" t="s">
        <v>38693</v>
      </c>
    </row>
    <row r="837" ht="24" customHeight="1" spans="1:6">
      <c r="A837" s="8">
        <v>1007</v>
      </c>
      <c r="B837" s="9" t="s">
        <v>40031</v>
      </c>
      <c r="C837" s="8" t="s">
        <v>474</v>
      </c>
      <c r="D837" s="8" t="s">
        <v>593</v>
      </c>
      <c r="E837" s="8" t="s">
        <v>40032</v>
      </c>
      <c r="F837" s="10" t="s">
        <v>38693</v>
      </c>
    </row>
    <row r="838" ht="24" customHeight="1" spans="1:6">
      <c r="A838" s="8">
        <v>39242</v>
      </c>
      <c r="B838" s="9" t="s">
        <v>40033</v>
      </c>
      <c r="C838" s="8" t="s">
        <v>474</v>
      </c>
      <c r="D838" s="8" t="s">
        <v>593</v>
      </c>
      <c r="E838" s="8" t="s">
        <v>40034</v>
      </c>
      <c r="F838" s="10" t="s">
        <v>38693</v>
      </c>
    </row>
    <row r="839" ht="24" customHeight="1" spans="1:6">
      <c r="A839" s="8">
        <v>1008</v>
      </c>
      <c r="B839" s="9" t="s">
        <v>40035</v>
      </c>
      <c r="C839" s="8" t="s">
        <v>474</v>
      </c>
      <c r="D839" s="8" t="s">
        <v>593</v>
      </c>
      <c r="E839" s="8" t="s">
        <v>40036</v>
      </c>
      <c r="F839" s="10" t="s">
        <v>38693</v>
      </c>
    </row>
    <row r="840" ht="24" customHeight="1" spans="1:6">
      <c r="A840" s="8">
        <v>988</v>
      </c>
      <c r="B840" s="9" t="s">
        <v>40037</v>
      </c>
      <c r="C840" s="8" t="s">
        <v>474</v>
      </c>
      <c r="D840" s="8" t="s">
        <v>593</v>
      </c>
      <c r="E840" s="8" t="s">
        <v>36691</v>
      </c>
      <c r="F840" s="10" t="s">
        <v>38693</v>
      </c>
    </row>
    <row r="841" ht="24" customHeight="1" spans="1:6">
      <c r="A841" s="8">
        <v>989</v>
      </c>
      <c r="B841" s="9" t="s">
        <v>40038</v>
      </c>
      <c r="C841" s="8" t="s">
        <v>474</v>
      </c>
      <c r="D841" s="8" t="s">
        <v>593</v>
      </c>
      <c r="E841" s="8" t="s">
        <v>40039</v>
      </c>
      <c r="F841" s="10" t="s">
        <v>38693</v>
      </c>
    </row>
    <row r="842" ht="24" customHeight="1" spans="1:6">
      <c r="A842" s="8">
        <v>39598</v>
      </c>
      <c r="B842" s="9" t="s">
        <v>40040</v>
      </c>
      <c r="C842" s="8" t="s">
        <v>474</v>
      </c>
      <c r="D842" s="8" t="s">
        <v>593</v>
      </c>
      <c r="E842" s="8" t="s">
        <v>22969</v>
      </c>
      <c r="F842" s="10" t="s">
        <v>38693</v>
      </c>
    </row>
    <row r="843" ht="24" customHeight="1" spans="1:6">
      <c r="A843" s="8">
        <v>39599</v>
      </c>
      <c r="B843" s="9" t="s">
        <v>40041</v>
      </c>
      <c r="C843" s="8" t="s">
        <v>474</v>
      </c>
      <c r="D843" s="8" t="s">
        <v>593</v>
      </c>
      <c r="E843" s="8" t="s">
        <v>24908</v>
      </c>
      <c r="F843" s="10" t="s">
        <v>38693</v>
      </c>
    </row>
    <row r="844" ht="24" customHeight="1" spans="1:6">
      <c r="A844" s="8">
        <v>34602</v>
      </c>
      <c r="B844" s="9" t="s">
        <v>40042</v>
      </c>
      <c r="C844" s="8" t="s">
        <v>474</v>
      </c>
      <c r="D844" s="8" t="s">
        <v>593</v>
      </c>
      <c r="E844" s="8" t="s">
        <v>24845</v>
      </c>
      <c r="F844" s="10" t="s">
        <v>38693</v>
      </c>
    </row>
    <row r="845" ht="24" customHeight="1" spans="1:6">
      <c r="A845" s="8">
        <v>34603</v>
      </c>
      <c r="B845" s="9" t="s">
        <v>40043</v>
      </c>
      <c r="C845" s="8" t="s">
        <v>474</v>
      </c>
      <c r="D845" s="8" t="s">
        <v>593</v>
      </c>
      <c r="E845" s="8" t="s">
        <v>25579</v>
      </c>
      <c r="F845" s="10" t="s">
        <v>38693</v>
      </c>
    </row>
    <row r="846" ht="24" customHeight="1" spans="1:6">
      <c r="A846" s="8">
        <v>34607</v>
      </c>
      <c r="B846" s="9" t="s">
        <v>40044</v>
      </c>
      <c r="C846" s="8" t="s">
        <v>474</v>
      </c>
      <c r="D846" s="8" t="s">
        <v>593</v>
      </c>
      <c r="E846" s="8" t="s">
        <v>40045</v>
      </c>
      <c r="F846" s="10" t="s">
        <v>38693</v>
      </c>
    </row>
    <row r="847" ht="24" customHeight="1" spans="1:6">
      <c r="A847" s="8">
        <v>34609</v>
      </c>
      <c r="B847" s="9" t="s">
        <v>40046</v>
      </c>
      <c r="C847" s="8" t="s">
        <v>474</v>
      </c>
      <c r="D847" s="8" t="s">
        <v>593</v>
      </c>
      <c r="E847" s="8" t="s">
        <v>31532</v>
      </c>
      <c r="F847" s="10" t="s">
        <v>38693</v>
      </c>
    </row>
    <row r="848" ht="24" customHeight="1" spans="1:6">
      <c r="A848" s="8">
        <v>34618</v>
      </c>
      <c r="B848" s="9" t="s">
        <v>40047</v>
      </c>
      <c r="C848" s="8" t="s">
        <v>474</v>
      </c>
      <c r="D848" s="8" t="s">
        <v>593</v>
      </c>
      <c r="E848" s="8" t="s">
        <v>35007</v>
      </c>
      <c r="F848" s="10" t="s">
        <v>38693</v>
      </c>
    </row>
    <row r="849" ht="24" customHeight="1" spans="1:6">
      <c r="A849" s="8">
        <v>34620</v>
      </c>
      <c r="B849" s="9" t="s">
        <v>40048</v>
      </c>
      <c r="C849" s="8" t="s">
        <v>474</v>
      </c>
      <c r="D849" s="8" t="s">
        <v>593</v>
      </c>
      <c r="E849" s="8" t="s">
        <v>40049</v>
      </c>
      <c r="F849" s="10" t="s">
        <v>38693</v>
      </c>
    </row>
    <row r="850" ht="24" customHeight="1" spans="1:6">
      <c r="A850" s="8">
        <v>34621</v>
      </c>
      <c r="B850" s="9" t="s">
        <v>40050</v>
      </c>
      <c r="C850" s="8" t="s">
        <v>474</v>
      </c>
      <c r="D850" s="8" t="s">
        <v>593</v>
      </c>
      <c r="E850" s="8" t="s">
        <v>40051</v>
      </c>
      <c r="F850" s="10" t="s">
        <v>38693</v>
      </c>
    </row>
    <row r="851" ht="24" customHeight="1" spans="1:6">
      <c r="A851" s="8">
        <v>34622</v>
      </c>
      <c r="B851" s="9" t="s">
        <v>40052</v>
      </c>
      <c r="C851" s="8" t="s">
        <v>474</v>
      </c>
      <c r="D851" s="8" t="s">
        <v>593</v>
      </c>
      <c r="E851" s="8" t="s">
        <v>39867</v>
      </c>
      <c r="F851" s="10" t="s">
        <v>38693</v>
      </c>
    </row>
    <row r="852" ht="24" customHeight="1" spans="1:6">
      <c r="A852" s="8">
        <v>34624</v>
      </c>
      <c r="B852" s="9" t="s">
        <v>40053</v>
      </c>
      <c r="C852" s="8" t="s">
        <v>474</v>
      </c>
      <c r="D852" s="8" t="s">
        <v>593</v>
      </c>
      <c r="E852" s="8" t="s">
        <v>28798</v>
      </c>
      <c r="F852" s="10" t="s">
        <v>38693</v>
      </c>
    </row>
    <row r="853" ht="24" customHeight="1" spans="1:6">
      <c r="A853" s="8">
        <v>34626</v>
      </c>
      <c r="B853" s="9" t="s">
        <v>40054</v>
      </c>
      <c r="C853" s="8" t="s">
        <v>474</v>
      </c>
      <c r="D853" s="8" t="s">
        <v>593</v>
      </c>
      <c r="E853" s="8" t="s">
        <v>24244</v>
      </c>
      <c r="F853" s="10" t="s">
        <v>38693</v>
      </c>
    </row>
    <row r="854" ht="24" customHeight="1" spans="1:6">
      <c r="A854" s="8">
        <v>34627</v>
      </c>
      <c r="B854" s="9" t="s">
        <v>40055</v>
      </c>
      <c r="C854" s="8" t="s">
        <v>474</v>
      </c>
      <c r="D854" s="8" t="s">
        <v>593</v>
      </c>
      <c r="E854" s="8" t="s">
        <v>40056</v>
      </c>
      <c r="F854" s="10" t="s">
        <v>38693</v>
      </c>
    </row>
    <row r="855" ht="24" customHeight="1" spans="1:6">
      <c r="A855" s="8">
        <v>34629</v>
      </c>
      <c r="B855" s="9" t="s">
        <v>40057</v>
      </c>
      <c r="C855" s="8" t="s">
        <v>474</v>
      </c>
      <c r="D855" s="8" t="s">
        <v>593</v>
      </c>
      <c r="E855" s="8" t="s">
        <v>23507</v>
      </c>
      <c r="F855" s="10" t="s">
        <v>38693</v>
      </c>
    </row>
    <row r="856" ht="24" customHeight="1" spans="1:6">
      <c r="A856" s="8">
        <v>39257</v>
      </c>
      <c r="B856" s="9" t="s">
        <v>40058</v>
      </c>
      <c r="C856" s="8" t="s">
        <v>474</v>
      </c>
      <c r="D856" s="8" t="s">
        <v>593</v>
      </c>
      <c r="E856" s="8" t="s">
        <v>40059</v>
      </c>
      <c r="F856" s="10" t="s">
        <v>38693</v>
      </c>
    </row>
    <row r="857" ht="24" customHeight="1" spans="1:6">
      <c r="A857" s="8">
        <v>39261</v>
      </c>
      <c r="B857" s="9" t="s">
        <v>40060</v>
      </c>
      <c r="C857" s="8" t="s">
        <v>474</v>
      </c>
      <c r="D857" s="8" t="s">
        <v>593</v>
      </c>
      <c r="E857" s="8" t="s">
        <v>37789</v>
      </c>
      <c r="F857" s="10" t="s">
        <v>38693</v>
      </c>
    </row>
    <row r="858" ht="24" customHeight="1" spans="1:6">
      <c r="A858" s="8">
        <v>39268</v>
      </c>
      <c r="B858" s="9" t="s">
        <v>40061</v>
      </c>
      <c r="C858" s="8" t="s">
        <v>474</v>
      </c>
      <c r="D858" s="8" t="s">
        <v>593</v>
      </c>
      <c r="E858" s="8" t="s">
        <v>40062</v>
      </c>
      <c r="F858" s="10" t="s">
        <v>38693</v>
      </c>
    </row>
    <row r="859" ht="24" customHeight="1" spans="1:6">
      <c r="A859" s="8">
        <v>39262</v>
      </c>
      <c r="B859" s="9" t="s">
        <v>40063</v>
      </c>
      <c r="C859" s="8" t="s">
        <v>474</v>
      </c>
      <c r="D859" s="8" t="s">
        <v>593</v>
      </c>
      <c r="E859" s="8" t="s">
        <v>40064</v>
      </c>
      <c r="F859" s="10" t="s">
        <v>38693</v>
      </c>
    </row>
    <row r="860" ht="24" customHeight="1" spans="1:6">
      <c r="A860" s="8">
        <v>39258</v>
      </c>
      <c r="B860" s="9" t="s">
        <v>40065</v>
      </c>
      <c r="C860" s="8" t="s">
        <v>474</v>
      </c>
      <c r="D860" s="8" t="s">
        <v>593</v>
      </c>
      <c r="E860" s="8" t="s">
        <v>23845</v>
      </c>
      <c r="F860" s="10" t="s">
        <v>38693</v>
      </c>
    </row>
    <row r="861" ht="24" customHeight="1" spans="1:6">
      <c r="A861" s="8">
        <v>39263</v>
      </c>
      <c r="B861" s="9" t="s">
        <v>40066</v>
      </c>
      <c r="C861" s="8" t="s">
        <v>474</v>
      </c>
      <c r="D861" s="8" t="s">
        <v>593</v>
      </c>
      <c r="E861" s="8" t="s">
        <v>40067</v>
      </c>
      <c r="F861" s="10" t="s">
        <v>38693</v>
      </c>
    </row>
    <row r="862" ht="24" customHeight="1" spans="1:6">
      <c r="A862" s="8">
        <v>39264</v>
      </c>
      <c r="B862" s="9" t="s">
        <v>40068</v>
      </c>
      <c r="C862" s="8" t="s">
        <v>474</v>
      </c>
      <c r="D862" s="8" t="s">
        <v>593</v>
      </c>
      <c r="E862" s="8" t="s">
        <v>40069</v>
      </c>
      <c r="F862" s="10" t="s">
        <v>38693</v>
      </c>
    </row>
    <row r="863" ht="24" customHeight="1" spans="1:6">
      <c r="A863" s="8">
        <v>39259</v>
      </c>
      <c r="B863" s="9" t="s">
        <v>40070</v>
      </c>
      <c r="C863" s="8" t="s">
        <v>474</v>
      </c>
      <c r="D863" s="8" t="s">
        <v>593</v>
      </c>
      <c r="E863" s="8" t="s">
        <v>40071</v>
      </c>
      <c r="F863" s="10" t="s">
        <v>38693</v>
      </c>
    </row>
    <row r="864" ht="24" customHeight="1" spans="1:6">
      <c r="A864" s="8">
        <v>39265</v>
      </c>
      <c r="B864" s="9" t="s">
        <v>40072</v>
      </c>
      <c r="C864" s="8" t="s">
        <v>474</v>
      </c>
      <c r="D864" s="8" t="s">
        <v>593</v>
      </c>
      <c r="E864" s="8" t="s">
        <v>40073</v>
      </c>
      <c r="F864" s="10" t="s">
        <v>38693</v>
      </c>
    </row>
    <row r="865" ht="24" customHeight="1" spans="1:6">
      <c r="A865" s="8">
        <v>39260</v>
      </c>
      <c r="B865" s="9" t="s">
        <v>40074</v>
      </c>
      <c r="C865" s="8" t="s">
        <v>474</v>
      </c>
      <c r="D865" s="8" t="s">
        <v>593</v>
      </c>
      <c r="E865" s="8" t="s">
        <v>40075</v>
      </c>
      <c r="F865" s="10" t="s">
        <v>38693</v>
      </c>
    </row>
    <row r="866" ht="24" customHeight="1" spans="1:6">
      <c r="A866" s="8">
        <v>39266</v>
      </c>
      <c r="B866" s="9" t="s">
        <v>40076</v>
      </c>
      <c r="C866" s="8" t="s">
        <v>474</v>
      </c>
      <c r="D866" s="8" t="s">
        <v>593</v>
      </c>
      <c r="E866" s="8" t="s">
        <v>40077</v>
      </c>
      <c r="F866" s="10" t="s">
        <v>38693</v>
      </c>
    </row>
    <row r="867" ht="24" customHeight="1" spans="1:6">
      <c r="A867" s="8">
        <v>39267</v>
      </c>
      <c r="B867" s="9" t="s">
        <v>40078</v>
      </c>
      <c r="C867" s="8" t="s">
        <v>474</v>
      </c>
      <c r="D867" s="8" t="s">
        <v>593</v>
      </c>
      <c r="E867" s="8" t="s">
        <v>40079</v>
      </c>
      <c r="F867" s="10" t="s">
        <v>38693</v>
      </c>
    </row>
    <row r="868" ht="24" customHeight="1" spans="1:6">
      <c r="A868" s="8">
        <v>11901</v>
      </c>
      <c r="B868" s="9" t="s">
        <v>40080</v>
      </c>
      <c r="C868" s="8" t="s">
        <v>474</v>
      </c>
      <c r="D868" s="8" t="s">
        <v>599</v>
      </c>
      <c r="E868" s="8" t="s">
        <v>25117</v>
      </c>
      <c r="F868" s="10" t="s">
        <v>38693</v>
      </c>
    </row>
    <row r="869" ht="24" customHeight="1" spans="1:6">
      <c r="A869" s="8">
        <v>11902</v>
      </c>
      <c r="B869" s="9" t="s">
        <v>40081</v>
      </c>
      <c r="C869" s="8" t="s">
        <v>474</v>
      </c>
      <c r="D869" s="8" t="s">
        <v>593</v>
      </c>
      <c r="E869" s="8" t="s">
        <v>36040</v>
      </c>
      <c r="F869" s="10" t="s">
        <v>38693</v>
      </c>
    </row>
    <row r="870" ht="24" customHeight="1" spans="1:6">
      <c r="A870" s="8">
        <v>11903</v>
      </c>
      <c r="B870" s="9" t="s">
        <v>40082</v>
      </c>
      <c r="C870" s="8" t="s">
        <v>474</v>
      </c>
      <c r="D870" s="8" t="s">
        <v>593</v>
      </c>
      <c r="E870" s="8" t="s">
        <v>40083</v>
      </c>
      <c r="F870" s="10" t="s">
        <v>38693</v>
      </c>
    </row>
    <row r="871" ht="24" customHeight="1" spans="1:6">
      <c r="A871" s="8">
        <v>11904</v>
      </c>
      <c r="B871" s="9" t="s">
        <v>40084</v>
      </c>
      <c r="C871" s="8" t="s">
        <v>474</v>
      </c>
      <c r="D871" s="8" t="s">
        <v>593</v>
      </c>
      <c r="E871" s="8" t="s">
        <v>40085</v>
      </c>
      <c r="F871" s="10" t="s">
        <v>38693</v>
      </c>
    </row>
    <row r="872" ht="24" customHeight="1" spans="1:6">
      <c r="A872" s="8">
        <v>11905</v>
      </c>
      <c r="B872" s="9" t="s">
        <v>40086</v>
      </c>
      <c r="C872" s="8" t="s">
        <v>474</v>
      </c>
      <c r="D872" s="8" t="s">
        <v>593</v>
      </c>
      <c r="E872" s="8" t="s">
        <v>40087</v>
      </c>
      <c r="F872" s="10" t="s">
        <v>38693</v>
      </c>
    </row>
    <row r="873" ht="24" customHeight="1" spans="1:6">
      <c r="A873" s="8">
        <v>11906</v>
      </c>
      <c r="B873" s="9" t="s">
        <v>40088</v>
      </c>
      <c r="C873" s="8" t="s">
        <v>474</v>
      </c>
      <c r="D873" s="8" t="s">
        <v>593</v>
      </c>
      <c r="E873" s="8" t="s">
        <v>24906</v>
      </c>
      <c r="F873" s="10" t="s">
        <v>38693</v>
      </c>
    </row>
    <row r="874" ht="24" customHeight="1" spans="1:6">
      <c r="A874" s="8">
        <v>11919</v>
      </c>
      <c r="B874" s="9" t="s">
        <v>40089</v>
      </c>
      <c r="C874" s="8" t="s">
        <v>474</v>
      </c>
      <c r="D874" s="8" t="s">
        <v>593</v>
      </c>
      <c r="E874" s="8" t="s">
        <v>24523</v>
      </c>
      <c r="F874" s="10" t="s">
        <v>38693</v>
      </c>
    </row>
    <row r="875" ht="24" customHeight="1" spans="1:6">
      <c r="A875" s="8">
        <v>11920</v>
      </c>
      <c r="B875" s="9" t="s">
        <v>40090</v>
      </c>
      <c r="C875" s="8" t="s">
        <v>474</v>
      </c>
      <c r="D875" s="8" t="s">
        <v>593</v>
      </c>
      <c r="E875" s="8" t="s">
        <v>40091</v>
      </c>
      <c r="F875" s="10" t="s">
        <v>38693</v>
      </c>
    </row>
    <row r="876" ht="24" customHeight="1" spans="1:6">
      <c r="A876" s="8">
        <v>11924</v>
      </c>
      <c r="B876" s="9" t="s">
        <v>40092</v>
      </c>
      <c r="C876" s="8" t="s">
        <v>474</v>
      </c>
      <c r="D876" s="8" t="s">
        <v>593</v>
      </c>
      <c r="E876" s="8" t="s">
        <v>40093</v>
      </c>
      <c r="F876" s="10" t="s">
        <v>38693</v>
      </c>
    </row>
    <row r="877" ht="24" customHeight="1" spans="1:6">
      <c r="A877" s="8">
        <v>11921</v>
      </c>
      <c r="B877" s="9" t="s">
        <v>40094</v>
      </c>
      <c r="C877" s="8" t="s">
        <v>474</v>
      </c>
      <c r="D877" s="8" t="s">
        <v>593</v>
      </c>
      <c r="E877" s="8" t="s">
        <v>27273</v>
      </c>
      <c r="F877" s="10" t="s">
        <v>38693</v>
      </c>
    </row>
    <row r="878" ht="24" customHeight="1" spans="1:6">
      <c r="A878" s="8">
        <v>11922</v>
      </c>
      <c r="B878" s="9" t="s">
        <v>40095</v>
      </c>
      <c r="C878" s="8" t="s">
        <v>474</v>
      </c>
      <c r="D878" s="8" t="s">
        <v>593</v>
      </c>
      <c r="E878" s="8" t="s">
        <v>25512</v>
      </c>
      <c r="F878" s="10" t="s">
        <v>38693</v>
      </c>
    </row>
    <row r="879" ht="24" customHeight="1" spans="1:6">
      <c r="A879" s="8">
        <v>11923</v>
      </c>
      <c r="B879" s="9" t="s">
        <v>40096</v>
      </c>
      <c r="C879" s="8" t="s">
        <v>474</v>
      </c>
      <c r="D879" s="8" t="s">
        <v>593</v>
      </c>
      <c r="E879" s="8" t="s">
        <v>40097</v>
      </c>
      <c r="F879" s="10" t="s">
        <v>38693</v>
      </c>
    </row>
    <row r="880" ht="24" customHeight="1" spans="1:6">
      <c r="A880" s="8">
        <v>11916</v>
      </c>
      <c r="B880" s="9" t="s">
        <v>40098</v>
      </c>
      <c r="C880" s="8" t="s">
        <v>474</v>
      </c>
      <c r="D880" s="8" t="s">
        <v>593</v>
      </c>
      <c r="E880" s="8" t="s">
        <v>31118</v>
      </c>
      <c r="F880" s="10" t="s">
        <v>38693</v>
      </c>
    </row>
    <row r="881" ht="24" customHeight="1" spans="1:6">
      <c r="A881" s="8">
        <v>11914</v>
      </c>
      <c r="B881" s="9" t="s">
        <v>40099</v>
      </c>
      <c r="C881" s="8" t="s">
        <v>474</v>
      </c>
      <c r="D881" s="8" t="s">
        <v>593</v>
      </c>
      <c r="E881" s="8" t="s">
        <v>40100</v>
      </c>
      <c r="F881" s="10" t="s">
        <v>38693</v>
      </c>
    </row>
    <row r="882" ht="24" customHeight="1" spans="1:6">
      <c r="A882" s="8">
        <v>11917</v>
      </c>
      <c r="B882" s="9" t="s">
        <v>40101</v>
      </c>
      <c r="C882" s="8" t="s">
        <v>474</v>
      </c>
      <c r="D882" s="8" t="s">
        <v>593</v>
      </c>
      <c r="E882" s="8" t="s">
        <v>27940</v>
      </c>
      <c r="F882" s="10" t="s">
        <v>38693</v>
      </c>
    </row>
    <row r="883" ht="24" customHeight="1" spans="1:6">
      <c r="A883" s="8">
        <v>11918</v>
      </c>
      <c r="B883" s="9" t="s">
        <v>40102</v>
      </c>
      <c r="C883" s="8" t="s">
        <v>474</v>
      </c>
      <c r="D883" s="8" t="s">
        <v>593</v>
      </c>
      <c r="E883" s="8" t="s">
        <v>34900</v>
      </c>
      <c r="F883" s="10" t="s">
        <v>38693</v>
      </c>
    </row>
    <row r="884" ht="24" customHeight="1" spans="1:6">
      <c r="A884" s="8">
        <v>37734</v>
      </c>
      <c r="B884" s="9" t="s">
        <v>40103</v>
      </c>
      <c r="C884" s="8" t="s">
        <v>592</v>
      </c>
      <c r="D884" s="8" t="s">
        <v>639</v>
      </c>
      <c r="E884" s="8" t="s">
        <v>40104</v>
      </c>
      <c r="F884" s="10" t="s">
        <v>38693</v>
      </c>
    </row>
    <row r="885" ht="24" customHeight="1" spans="1:6">
      <c r="A885" s="8">
        <v>42251</v>
      </c>
      <c r="B885" s="9" t="s">
        <v>40105</v>
      </c>
      <c r="C885" s="8" t="s">
        <v>592</v>
      </c>
      <c r="D885" s="8" t="s">
        <v>639</v>
      </c>
      <c r="E885" s="8" t="s">
        <v>40106</v>
      </c>
      <c r="F885" s="10" t="s">
        <v>38693</v>
      </c>
    </row>
    <row r="886" ht="24" customHeight="1" spans="1:6">
      <c r="A886" s="8">
        <v>37733</v>
      </c>
      <c r="B886" s="9" t="s">
        <v>40107</v>
      </c>
      <c r="C886" s="8" t="s">
        <v>592</v>
      </c>
      <c r="D886" s="8" t="s">
        <v>639</v>
      </c>
      <c r="E886" s="8" t="s">
        <v>40108</v>
      </c>
      <c r="F886" s="10" t="s">
        <v>38693</v>
      </c>
    </row>
    <row r="887" ht="24" customHeight="1" spans="1:6">
      <c r="A887" s="8">
        <v>37735</v>
      </c>
      <c r="B887" s="9" t="s">
        <v>40109</v>
      </c>
      <c r="C887" s="8" t="s">
        <v>592</v>
      </c>
      <c r="D887" s="8" t="s">
        <v>639</v>
      </c>
      <c r="E887" s="8" t="s">
        <v>40110</v>
      </c>
      <c r="F887" s="10" t="s">
        <v>38693</v>
      </c>
    </row>
    <row r="888" ht="36" customHeight="1" spans="1:6">
      <c r="A888" s="8">
        <v>5090</v>
      </c>
      <c r="B888" s="9" t="s">
        <v>40111</v>
      </c>
      <c r="C888" s="8" t="s">
        <v>592</v>
      </c>
      <c r="D888" s="8" t="s">
        <v>599</v>
      </c>
      <c r="E888" s="8" t="s">
        <v>34858</v>
      </c>
      <c r="F888" s="10" t="s">
        <v>38693</v>
      </c>
    </row>
    <row r="889" ht="36" customHeight="1" spans="1:6">
      <c r="A889" s="8">
        <v>5085</v>
      </c>
      <c r="B889" s="9" t="s">
        <v>40112</v>
      </c>
      <c r="C889" s="8" t="s">
        <v>592</v>
      </c>
      <c r="D889" s="8" t="s">
        <v>593</v>
      </c>
      <c r="E889" s="8" t="s">
        <v>40113</v>
      </c>
      <c r="F889" s="10" t="s">
        <v>38693</v>
      </c>
    </row>
    <row r="890" ht="24" customHeight="1" spans="1:6">
      <c r="A890" s="8">
        <v>43603</v>
      </c>
      <c r="B890" s="9" t="s">
        <v>40114</v>
      </c>
      <c r="C890" s="8" t="s">
        <v>592</v>
      </c>
      <c r="D890" s="8" t="s">
        <v>593</v>
      </c>
      <c r="E890" s="8" t="s">
        <v>23190</v>
      </c>
      <c r="F890" s="10" t="s">
        <v>38693</v>
      </c>
    </row>
    <row r="891" ht="24" customHeight="1" spans="1:6">
      <c r="A891" s="8">
        <v>38374</v>
      </c>
      <c r="B891" s="9" t="s">
        <v>40115</v>
      </c>
      <c r="C891" s="8" t="s">
        <v>592</v>
      </c>
      <c r="D891" s="8" t="s">
        <v>593</v>
      </c>
      <c r="E891" s="8" t="s">
        <v>40116</v>
      </c>
      <c r="F891" s="10" t="s">
        <v>38693</v>
      </c>
    </row>
    <row r="892" ht="24" customHeight="1" spans="1:6">
      <c r="A892" s="8">
        <v>20209</v>
      </c>
      <c r="B892" s="9" t="s">
        <v>40117</v>
      </c>
      <c r="C892" s="8" t="s">
        <v>474</v>
      </c>
      <c r="D892" s="8" t="s">
        <v>593</v>
      </c>
      <c r="E892" s="8" t="s">
        <v>40118</v>
      </c>
      <c r="F892" s="10" t="s">
        <v>38693</v>
      </c>
    </row>
    <row r="893" ht="24" customHeight="1" spans="1:6">
      <c r="A893" s="8">
        <v>20212</v>
      </c>
      <c r="B893" s="9" t="s">
        <v>40119</v>
      </c>
      <c r="C893" s="8" t="s">
        <v>474</v>
      </c>
      <c r="D893" s="8" t="s">
        <v>593</v>
      </c>
      <c r="E893" s="8" t="s">
        <v>40120</v>
      </c>
      <c r="F893" s="10" t="s">
        <v>38693</v>
      </c>
    </row>
    <row r="894" ht="24" customHeight="1" spans="1:6">
      <c r="A894" s="8">
        <v>4433</v>
      </c>
      <c r="B894" s="9" t="s">
        <v>40121</v>
      </c>
      <c r="C894" s="8" t="s">
        <v>474</v>
      </c>
      <c r="D894" s="8" t="s">
        <v>593</v>
      </c>
      <c r="E894" s="8" t="s">
        <v>40122</v>
      </c>
      <c r="F894" s="10" t="s">
        <v>38693</v>
      </c>
    </row>
    <row r="895" ht="24" customHeight="1" spans="1:6">
      <c r="A895" s="8">
        <v>4430</v>
      </c>
      <c r="B895" s="9" t="s">
        <v>40123</v>
      </c>
      <c r="C895" s="8" t="s">
        <v>474</v>
      </c>
      <c r="D895" s="8" t="s">
        <v>599</v>
      </c>
      <c r="E895" s="8" t="s">
        <v>28148</v>
      </c>
      <c r="F895" s="10" t="s">
        <v>38693</v>
      </c>
    </row>
    <row r="896" ht="24" customHeight="1" spans="1:6">
      <c r="A896" s="8">
        <v>4400</v>
      </c>
      <c r="B896" s="9" t="s">
        <v>40124</v>
      </c>
      <c r="C896" s="8" t="s">
        <v>474</v>
      </c>
      <c r="D896" s="8" t="s">
        <v>593</v>
      </c>
      <c r="E896" s="8" t="s">
        <v>40125</v>
      </c>
      <c r="F896" s="10" t="s">
        <v>38693</v>
      </c>
    </row>
    <row r="897" ht="24" customHeight="1" spans="1:6">
      <c r="A897" s="8">
        <v>2729</v>
      </c>
      <c r="B897" s="9" t="s">
        <v>40126</v>
      </c>
      <c r="C897" s="8" t="s">
        <v>592</v>
      </c>
      <c r="D897" s="8" t="s">
        <v>593</v>
      </c>
      <c r="E897" s="8" t="s">
        <v>31812</v>
      </c>
      <c r="F897" s="10" t="s">
        <v>38693</v>
      </c>
    </row>
    <row r="898" ht="24" customHeight="1" spans="1:6">
      <c r="A898" s="8">
        <v>4513</v>
      </c>
      <c r="B898" s="9" t="s">
        <v>40127</v>
      </c>
      <c r="C898" s="8" t="s">
        <v>474</v>
      </c>
      <c r="D898" s="8" t="s">
        <v>593</v>
      </c>
      <c r="E898" s="8" t="s">
        <v>28565</v>
      </c>
      <c r="F898" s="10" t="s">
        <v>38693</v>
      </c>
    </row>
    <row r="899" ht="24" customHeight="1" spans="1:6">
      <c r="A899" s="8">
        <v>11871</v>
      </c>
      <c r="B899" s="9" t="s">
        <v>40128</v>
      </c>
      <c r="C899" s="8" t="s">
        <v>592</v>
      </c>
      <c r="D899" s="8" t="s">
        <v>639</v>
      </c>
      <c r="E899" s="8" t="s">
        <v>40129</v>
      </c>
      <c r="F899" s="10" t="s">
        <v>38693</v>
      </c>
    </row>
    <row r="900" ht="24" customHeight="1" spans="1:6">
      <c r="A900" s="8">
        <v>34636</v>
      </c>
      <c r="B900" s="9" t="s">
        <v>40130</v>
      </c>
      <c r="C900" s="8" t="s">
        <v>592</v>
      </c>
      <c r="D900" s="8" t="s">
        <v>599</v>
      </c>
      <c r="E900" s="11" t="s">
        <v>40131</v>
      </c>
      <c r="F900" s="10" t="s">
        <v>38693</v>
      </c>
    </row>
    <row r="901" ht="24" customHeight="1" spans="1:6">
      <c r="A901" s="8">
        <v>34639</v>
      </c>
      <c r="B901" s="9" t="s">
        <v>40132</v>
      </c>
      <c r="C901" s="8" t="s">
        <v>592</v>
      </c>
      <c r="D901" s="8" t="s">
        <v>593</v>
      </c>
      <c r="E901" s="11" t="s">
        <v>40133</v>
      </c>
      <c r="F901" s="10" t="s">
        <v>38693</v>
      </c>
    </row>
    <row r="902" ht="24" customHeight="1" spans="1:6">
      <c r="A902" s="8">
        <v>34640</v>
      </c>
      <c r="B902" s="9" t="s">
        <v>40134</v>
      </c>
      <c r="C902" s="8" t="s">
        <v>592</v>
      </c>
      <c r="D902" s="8" t="s">
        <v>593</v>
      </c>
      <c r="E902" s="11" t="s">
        <v>40135</v>
      </c>
      <c r="F902" s="10" t="s">
        <v>38693</v>
      </c>
    </row>
    <row r="903" ht="24" customHeight="1" spans="1:6">
      <c r="A903" s="8">
        <v>34637</v>
      </c>
      <c r="B903" s="9" t="s">
        <v>40136</v>
      </c>
      <c r="C903" s="8" t="s">
        <v>592</v>
      </c>
      <c r="D903" s="8" t="s">
        <v>593</v>
      </c>
      <c r="E903" s="11" t="s">
        <v>40137</v>
      </c>
      <c r="F903" s="10" t="s">
        <v>38693</v>
      </c>
    </row>
    <row r="904" ht="24" customHeight="1" spans="1:6">
      <c r="A904" s="8">
        <v>34638</v>
      </c>
      <c r="B904" s="9" t="s">
        <v>40138</v>
      </c>
      <c r="C904" s="8" t="s">
        <v>592</v>
      </c>
      <c r="D904" s="8" t="s">
        <v>593</v>
      </c>
      <c r="E904" s="8" t="s">
        <v>40139</v>
      </c>
      <c r="F904" s="10" t="s">
        <v>38693</v>
      </c>
    </row>
    <row r="905" ht="24" customHeight="1" spans="1:6">
      <c r="A905" s="8">
        <v>11868</v>
      </c>
      <c r="B905" s="9" t="s">
        <v>40140</v>
      </c>
      <c r="C905" s="8" t="s">
        <v>592</v>
      </c>
      <c r="D905" s="8" t="s">
        <v>639</v>
      </c>
      <c r="E905" s="8" t="s">
        <v>40141</v>
      </c>
      <c r="F905" s="10" t="s">
        <v>38693</v>
      </c>
    </row>
    <row r="906" ht="24" customHeight="1" spans="1:6">
      <c r="A906" s="8">
        <v>37106</v>
      </c>
      <c r="B906" s="9" t="s">
        <v>40142</v>
      </c>
      <c r="C906" s="8" t="s">
        <v>592</v>
      </c>
      <c r="D906" s="8" t="s">
        <v>639</v>
      </c>
      <c r="E906" s="8" t="s">
        <v>40143</v>
      </c>
      <c r="F906" s="10" t="s">
        <v>38693</v>
      </c>
    </row>
    <row r="907" ht="24" customHeight="1" spans="1:6">
      <c r="A907" s="8">
        <v>11869</v>
      </c>
      <c r="B907" s="9" t="s">
        <v>40144</v>
      </c>
      <c r="C907" s="8" t="s">
        <v>592</v>
      </c>
      <c r="D907" s="8" t="s">
        <v>639</v>
      </c>
      <c r="E907" s="8" t="s">
        <v>40145</v>
      </c>
      <c r="F907" s="10" t="s">
        <v>38693</v>
      </c>
    </row>
    <row r="908" ht="24" customHeight="1" spans="1:6">
      <c r="A908" s="8">
        <v>37104</v>
      </c>
      <c r="B908" s="9" t="s">
        <v>40146</v>
      </c>
      <c r="C908" s="8" t="s">
        <v>592</v>
      </c>
      <c r="D908" s="8" t="s">
        <v>639</v>
      </c>
      <c r="E908" s="8" t="s">
        <v>40147</v>
      </c>
      <c r="F908" s="10" t="s">
        <v>38693</v>
      </c>
    </row>
    <row r="909" ht="24" customHeight="1" spans="1:6">
      <c r="A909" s="8">
        <v>37105</v>
      </c>
      <c r="B909" s="9" t="s">
        <v>40148</v>
      </c>
      <c r="C909" s="8" t="s">
        <v>592</v>
      </c>
      <c r="D909" s="8" t="s">
        <v>639</v>
      </c>
      <c r="E909" s="8" t="s">
        <v>40149</v>
      </c>
      <c r="F909" s="10" t="s">
        <v>38693</v>
      </c>
    </row>
    <row r="910" ht="24" customHeight="1" spans="1:6">
      <c r="A910" s="8">
        <v>34641</v>
      </c>
      <c r="B910" s="9" t="s">
        <v>40150</v>
      </c>
      <c r="C910" s="8" t="s">
        <v>592</v>
      </c>
      <c r="D910" s="8" t="s">
        <v>639</v>
      </c>
      <c r="E910" s="8" t="s">
        <v>40151</v>
      </c>
      <c r="F910" s="10" t="s">
        <v>38693</v>
      </c>
    </row>
    <row r="911" ht="24" customHeight="1" spans="1:6">
      <c r="A911" s="8">
        <v>43434</v>
      </c>
      <c r="B911" s="9" t="s">
        <v>40152</v>
      </c>
      <c r="C911" s="8" t="s">
        <v>592</v>
      </c>
      <c r="D911" s="8" t="s">
        <v>639</v>
      </c>
      <c r="E911" s="8" t="s">
        <v>40153</v>
      </c>
      <c r="F911" s="10" t="s">
        <v>38693</v>
      </c>
    </row>
    <row r="912" ht="24" customHeight="1" spans="1:6">
      <c r="A912" s="8">
        <v>43435</v>
      </c>
      <c r="B912" s="9" t="s">
        <v>40154</v>
      </c>
      <c r="C912" s="8" t="s">
        <v>592</v>
      </c>
      <c r="D912" s="8" t="s">
        <v>639</v>
      </c>
      <c r="E912" s="8" t="s">
        <v>40155</v>
      </c>
      <c r="F912" s="10" t="s">
        <v>38693</v>
      </c>
    </row>
    <row r="913" ht="24" customHeight="1" spans="1:6">
      <c r="A913" s="8">
        <v>43436</v>
      </c>
      <c r="B913" s="9" t="s">
        <v>40156</v>
      </c>
      <c r="C913" s="8" t="s">
        <v>592</v>
      </c>
      <c r="D913" s="8" t="s">
        <v>639</v>
      </c>
      <c r="E913" s="8" t="s">
        <v>40157</v>
      </c>
      <c r="F913" s="10" t="s">
        <v>38693</v>
      </c>
    </row>
    <row r="914" ht="24" customHeight="1" spans="1:6">
      <c r="A914" s="8">
        <v>43437</v>
      </c>
      <c r="B914" s="9" t="s">
        <v>40158</v>
      </c>
      <c r="C914" s="8" t="s">
        <v>592</v>
      </c>
      <c r="D914" s="8" t="s">
        <v>639</v>
      </c>
      <c r="E914" s="8" t="s">
        <v>40159</v>
      </c>
      <c r="F914" s="10" t="s">
        <v>38693</v>
      </c>
    </row>
    <row r="915" ht="24" customHeight="1" spans="1:6">
      <c r="A915" s="8">
        <v>43438</v>
      </c>
      <c r="B915" s="9" t="s">
        <v>40160</v>
      </c>
      <c r="C915" s="8" t="s">
        <v>592</v>
      </c>
      <c r="D915" s="8" t="s">
        <v>639</v>
      </c>
      <c r="E915" s="8" t="s">
        <v>40161</v>
      </c>
      <c r="F915" s="10" t="s">
        <v>38693</v>
      </c>
    </row>
    <row r="916" ht="24" customHeight="1" spans="1:6">
      <c r="A916" s="8">
        <v>41627</v>
      </c>
      <c r="B916" s="9" t="s">
        <v>40162</v>
      </c>
      <c r="C916" s="8" t="s">
        <v>592</v>
      </c>
      <c r="D916" s="8" t="s">
        <v>639</v>
      </c>
      <c r="E916" s="8" t="s">
        <v>40163</v>
      </c>
      <c r="F916" s="10" t="s">
        <v>38693</v>
      </c>
    </row>
    <row r="917" ht="24" customHeight="1" spans="1:6">
      <c r="A917" s="8">
        <v>41628</v>
      </c>
      <c r="B917" s="9" t="s">
        <v>40164</v>
      </c>
      <c r="C917" s="8" t="s">
        <v>592</v>
      </c>
      <c r="D917" s="8" t="s">
        <v>639</v>
      </c>
      <c r="E917" s="8" t="s">
        <v>40165</v>
      </c>
      <c r="F917" s="10" t="s">
        <v>38693</v>
      </c>
    </row>
    <row r="918" ht="24" customHeight="1" spans="1:6">
      <c r="A918" s="8">
        <v>41629</v>
      </c>
      <c r="B918" s="9" t="s">
        <v>40166</v>
      </c>
      <c r="C918" s="8" t="s">
        <v>592</v>
      </c>
      <c r="D918" s="8" t="s">
        <v>639</v>
      </c>
      <c r="E918" s="8" t="s">
        <v>40167</v>
      </c>
      <c r="F918" s="10" t="s">
        <v>38693</v>
      </c>
    </row>
    <row r="919" ht="24" customHeight="1" spans="1:6">
      <c r="A919" s="8">
        <v>43429</v>
      </c>
      <c r="B919" s="9" t="s">
        <v>40168</v>
      </c>
      <c r="C919" s="8" t="s">
        <v>592</v>
      </c>
      <c r="D919" s="8" t="s">
        <v>639</v>
      </c>
      <c r="E919" s="8" t="s">
        <v>29195</v>
      </c>
      <c r="F919" s="10" t="s">
        <v>38693</v>
      </c>
    </row>
    <row r="920" ht="24" customHeight="1" spans="1:6">
      <c r="A920" s="8">
        <v>43430</v>
      </c>
      <c r="B920" s="9" t="s">
        <v>40169</v>
      </c>
      <c r="C920" s="8" t="s">
        <v>592</v>
      </c>
      <c r="D920" s="8" t="s">
        <v>639</v>
      </c>
      <c r="E920" s="8" t="s">
        <v>40170</v>
      </c>
      <c r="F920" s="10" t="s">
        <v>38693</v>
      </c>
    </row>
    <row r="921" ht="24" customHeight="1" spans="1:6">
      <c r="A921" s="8">
        <v>43431</v>
      </c>
      <c r="B921" s="9" t="s">
        <v>40171</v>
      </c>
      <c r="C921" s="8" t="s">
        <v>592</v>
      </c>
      <c r="D921" s="8" t="s">
        <v>639</v>
      </c>
      <c r="E921" s="11" t="s">
        <v>40172</v>
      </c>
      <c r="F921" s="10" t="s">
        <v>38693</v>
      </c>
    </row>
    <row r="922" ht="24" customHeight="1" spans="1:6">
      <c r="A922" s="8">
        <v>43432</v>
      </c>
      <c r="B922" s="9" t="s">
        <v>40173</v>
      </c>
      <c r="C922" s="8" t="s">
        <v>592</v>
      </c>
      <c r="D922" s="8" t="s">
        <v>639</v>
      </c>
      <c r="E922" s="8" t="s">
        <v>40174</v>
      </c>
      <c r="F922" s="10" t="s">
        <v>38693</v>
      </c>
    </row>
    <row r="923" ht="24" customHeight="1" spans="1:6">
      <c r="A923" s="8">
        <v>43433</v>
      </c>
      <c r="B923" s="9" t="s">
        <v>40175</v>
      </c>
      <c r="C923" s="8" t="s">
        <v>592</v>
      </c>
      <c r="D923" s="8" t="s">
        <v>639</v>
      </c>
      <c r="E923" s="8" t="s">
        <v>40176</v>
      </c>
      <c r="F923" s="10" t="s">
        <v>38693</v>
      </c>
    </row>
    <row r="924" ht="24" customHeight="1" spans="1:6">
      <c r="A924" s="8">
        <v>43094</v>
      </c>
      <c r="B924" s="9" t="s">
        <v>40177</v>
      </c>
      <c r="C924" s="8" t="s">
        <v>592</v>
      </c>
      <c r="D924" s="8" t="s">
        <v>593</v>
      </c>
      <c r="E924" s="11" t="s">
        <v>40178</v>
      </c>
      <c r="F924" s="10" t="s">
        <v>38693</v>
      </c>
    </row>
    <row r="925" ht="24" customHeight="1" spans="1:6">
      <c r="A925" s="8">
        <v>43093</v>
      </c>
      <c r="B925" s="9" t="s">
        <v>40179</v>
      </c>
      <c r="C925" s="8" t="s">
        <v>592</v>
      </c>
      <c r="D925" s="8" t="s">
        <v>593</v>
      </c>
      <c r="E925" s="8" t="s">
        <v>40180</v>
      </c>
      <c r="F925" s="10" t="s">
        <v>38693</v>
      </c>
    </row>
    <row r="926" ht="24" customHeight="1" spans="1:6">
      <c r="A926" s="8">
        <v>1030</v>
      </c>
      <c r="B926" s="9" t="s">
        <v>40181</v>
      </c>
      <c r="C926" s="8" t="s">
        <v>592</v>
      </c>
      <c r="D926" s="8" t="s">
        <v>599</v>
      </c>
      <c r="E926" s="8" t="s">
        <v>40182</v>
      </c>
      <c r="F926" s="10" t="s">
        <v>38693</v>
      </c>
    </row>
    <row r="927" ht="24" customHeight="1" spans="1:6">
      <c r="A927" s="8">
        <v>11694</v>
      </c>
      <c r="B927" s="9" t="s">
        <v>40183</v>
      </c>
      <c r="C927" s="8" t="s">
        <v>592</v>
      </c>
      <c r="D927" s="8" t="s">
        <v>593</v>
      </c>
      <c r="E927" s="8" t="s">
        <v>40184</v>
      </c>
      <c r="F927" s="10" t="s">
        <v>38693</v>
      </c>
    </row>
    <row r="928" ht="24" customHeight="1" spans="1:6">
      <c r="A928" s="8">
        <v>11881</v>
      </c>
      <c r="B928" s="9" t="s">
        <v>40185</v>
      </c>
      <c r="C928" s="8" t="s">
        <v>592</v>
      </c>
      <c r="D928" s="8" t="s">
        <v>639</v>
      </c>
      <c r="E928" s="8" t="s">
        <v>39111</v>
      </c>
      <c r="F928" s="10" t="s">
        <v>38693</v>
      </c>
    </row>
    <row r="929" ht="24" customHeight="1" spans="1:6">
      <c r="A929" s="8">
        <v>35277</v>
      </c>
      <c r="B929" s="9" t="s">
        <v>40186</v>
      </c>
      <c r="C929" s="8" t="s">
        <v>592</v>
      </c>
      <c r="D929" s="8" t="s">
        <v>593</v>
      </c>
      <c r="E929" s="8" t="s">
        <v>40187</v>
      </c>
      <c r="F929" s="10" t="s">
        <v>38693</v>
      </c>
    </row>
    <row r="930" ht="36" customHeight="1" spans="1:6">
      <c r="A930" s="8">
        <v>10521</v>
      </c>
      <c r="B930" s="9" t="s">
        <v>40188</v>
      </c>
      <c r="C930" s="8" t="s">
        <v>592</v>
      </c>
      <c r="D930" s="8" t="s">
        <v>593</v>
      </c>
      <c r="E930" s="8" t="s">
        <v>40189</v>
      </c>
      <c r="F930" s="10" t="s">
        <v>38693</v>
      </c>
    </row>
    <row r="931" ht="36" customHeight="1" spans="1:6">
      <c r="A931" s="8">
        <v>10885</v>
      </c>
      <c r="B931" s="9" t="s">
        <v>40190</v>
      </c>
      <c r="C931" s="8" t="s">
        <v>592</v>
      </c>
      <c r="D931" s="8" t="s">
        <v>593</v>
      </c>
      <c r="E931" s="8" t="s">
        <v>40191</v>
      </c>
      <c r="F931" s="10" t="s">
        <v>38693</v>
      </c>
    </row>
    <row r="932" ht="36" customHeight="1" spans="1:6">
      <c r="A932" s="8">
        <v>20962</v>
      </c>
      <c r="B932" s="9" t="s">
        <v>40192</v>
      </c>
      <c r="C932" s="8" t="s">
        <v>592</v>
      </c>
      <c r="D932" s="8" t="s">
        <v>599</v>
      </c>
      <c r="E932" s="8" t="s">
        <v>40193</v>
      </c>
      <c r="F932" s="10" t="s">
        <v>38693</v>
      </c>
    </row>
    <row r="933" ht="36" customHeight="1" spans="1:6">
      <c r="A933" s="8">
        <v>20963</v>
      </c>
      <c r="B933" s="9" t="s">
        <v>40194</v>
      </c>
      <c r="C933" s="8" t="s">
        <v>592</v>
      </c>
      <c r="D933" s="8" t="s">
        <v>593</v>
      </c>
      <c r="E933" s="8" t="s">
        <v>40195</v>
      </c>
      <c r="F933" s="10" t="s">
        <v>38693</v>
      </c>
    </row>
    <row r="934" ht="24" customHeight="1" spans="1:6">
      <c r="A934" s="8">
        <v>34643</v>
      </c>
      <c r="B934" s="9" t="s">
        <v>40196</v>
      </c>
      <c r="C934" s="8" t="s">
        <v>592</v>
      </c>
      <c r="D934" s="8" t="s">
        <v>593</v>
      </c>
      <c r="E934" s="8" t="s">
        <v>40197</v>
      </c>
      <c r="F934" s="10" t="s">
        <v>38693</v>
      </c>
    </row>
    <row r="935" ht="24" customHeight="1" spans="1:6">
      <c r="A935" s="8">
        <v>41480</v>
      </c>
      <c r="B935" s="9" t="s">
        <v>40198</v>
      </c>
      <c r="C935" s="8" t="s">
        <v>592</v>
      </c>
      <c r="D935" s="8" t="s">
        <v>593</v>
      </c>
      <c r="E935" s="8" t="s">
        <v>40199</v>
      </c>
      <c r="F935" s="10" t="s">
        <v>38693</v>
      </c>
    </row>
    <row r="936" ht="24" customHeight="1" spans="1:6">
      <c r="A936" s="8">
        <v>41474</v>
      </c>
      <c r="B936" s="9" t="s">
        <v>40200</v>
      </c>
      <c r="C936" s="8" t="s">
        <v>592</v>
      </c>
      <c r="D936" s="8" t="s">
        <v>593</v>
      </c>
      <c r="E936" s="8" t="s">
        <v>40201</v>
      </c>
      <c r="F936" s="10" t="s">
        <v>38693</v>
      </c>
    </row>
    <row r="937" ht="24" customHeight="1" spans="1:6">
      <c r="A937" s="8">
        <v>41475</v>
      </c>
      <c r="B937" s="9" t="s">
        <v>40202</v>
      </c>
      <c r="C937" s="8" t="s">
        <v>592</v>
      </c>
      <c r="D937" s="8" t="s">
        <v>593</v>
      </c>
      <c r="E937" s="8" t="s">
        <v>24737</v>
      </c>
      <c r="F937" s="10" t="s">
        <v>38693</v>
      </c>
    </row>
    <row r="938" ht="24" customHeight="1" spans="1:6">
      <c r="A938" s="8">
        <v>41476</v>
      </c>
      <c r="B938" s="9" t="s">
        <v>40203</v>
      </c>
      <c r="C938" s="8" t="s">
        <v>592</v>
      </c>
      <c r="D938" s="8" t="s">
        <v>593</v>
      </c>
      <c r="E938" s="8" t="s">
        <v>30059</v>
      </c>
      <c r="F938" s="10" t="s">
        <v>38693</v>
      </c>
    </row>
    <row r="939" ht="24" customHeight="1" spans="1:6">
      <c r="A939" s="8">
        <v>2555</v>
      </c>
      <c r="B939" s="9" t="s">
        <v>40204</v>
      </c>
      <c r="C939" s="8" t="s">
        <v>592</v>
      </c>
      <c r="D939" s="8" t="s">
        <v>593</v>
      </c>
      <c r="E939" s="8" t="s">
        <v>30326</v>
      </c>
      <c r="F939" s="10" t="s">
        <v>38693</v>
      </c>
    </row>
    <row r="940" ht="24" customHeight="1" spans="1:6">
      <c r="A940" s="8">
        <v>2556</v>
      </c>
      <c r="B940" s="9" t="s">
        <v>40205</v>
      </c>
      <c r="C940" s="8" t="s">
        <v>592</v>
      </c>
      <c r="D940" s="8" t="s">
        <v>593</v>
      </c>
      <c r="E940" s="8" t="s">
        <v>38727</v>
      </c>
      <c r="F940" s="10" t="s">
        <v>38693</v>
      </c>
    </row>
    <row r="941" ht="24" customHeight="1" spans="1:6">
      <c r="A941" s="8">
        <v>2557</v>
      </c>
      <c r="B941" s="9" t="s">
        <v>40206</v>
      </c>
      <c r="C941" s="8" t="s">
        <v>592</v>
      </c>
      <c r="D941" s="8" t="s">
        <v>593</v>
      </c>
      <c r="E941" s="8" t="s">
        <v>40207</v>
      </c>
      <c r="F941" s="10" t="s">
        <v>38693</v>
      </c>
    </row>
    <row r="942" ht="24" customHeight="1" spans="1:6">
      <c r="A942" s="8">
        <v>10569</v>
      </c>
      <c r="B942" s="9" t="s">
        <v>40208</v>
      </c>
      <c r="C942" s="8" t="s">
        <v>592</v>
      </c>
      <c r="D942" s="8" t="s">
        <v>593</v>
      </c>
      <c r="E942" s="8" t="s">
        <v>40207</v>
      </c>
      <c r="F942" s="10" t="s">
        <v>38693</v>
      </c>
    </row>
    <row r="943" ht="24" customHeight="1" spans="1:6">
      <c r="A943" s="8">
        <v>39810</v>
      </c>
      <c r="B943" s="9" t="s">
        <v>40209</v>
      </c>
      <c r="C943" s="8" t="s">
        <v>592</v>
      </c>
      <c r="D943" s="8" t="s">
        <v>593</v>
      </c>
      <c r="E943" s="8" t="s">
        <v>40210</v>
      </c>
      <c r="F943" s="10" t="s">
        <v>38693</v>
      </c>
    </row>
    <row r="944" ht="24" customHeight="1" spans="1:6">
      <c r="A944" s="8">
        <v>39811</v>
      </c>
      <c r="B944" s="9" t="s">
        <v>40211</v>
      </c>
      <c r="C944" s="8" t="s">
        <v>592</v>
      </c>
      <c r="D944" s="8" t="s">
        <v>593</v>
      </c>
      <c r="E944" s="8" t="s">
        <v>36962</v>
      </c>
      <c r="F944" s="10" t="s">
        <v>38693</v>
      </c>
    </row>
    <row r="945" ht="24" customHeight="1" spans="1:6">
      <c r="A945" s="8">
        <v>39812</v>
      </c>
      <c r="B945" s="9" t="s">
        <v>40212</v>
      </c>
      <c r="C945" s="8" t="s">
        <v>592</v>
      </c>
      <c r="D945" s="8" t="s">
        <v>593</v>
      </c>
      <c r="E945" s="8" t="s">
        <v>40213</v>
      </c>
      <c r="F945" s="10" t="s">
        <v>38693</v>
      </c>
    </row>
    <row r="946" ht="24" customHeight="1" spans="1:6">
      <c r="A946" s="8">
        <v>43096</v>
      </c>
      <c r="B946" s="9" t="s">
        <v>40214</v>
      </c>
      <c r="C946" s="8" t="s">
        <v>592</v>
      </c>
      <c r="D946" s="8" t="s">
        <v>593</v>
      </c>
      <c r="E946" s="8" t="s">
        <v>40215</v>
      </c>
      <c r="F946" s="10" t="s">
        <v>38693</v>
      </c>
    </row>
    <row r="947" ht="24" customHeight="1" spans="1:6">
      <c r="A947" s="8">
        <v>43102</v>
      </c>
      <c r="B947" s="9" t="s">
        <v>40216</v>
      </c>
      <c r="C947" s="8" t="s">
        <v>592</v>
      </c>
      <c r="D947" s="8" t="s">
        <v>593</v>
      </c>
      <c r="E947" s="8" t="s">
        <v>40217</v>
      </c>
      <c r="F947" s="10" t="s">
        <v>38693</v>
      </c>
    </row>
    <row r="948" ht="24" customHeight="1" spans="1:6">
      <c r="A948" s="8">
        <v>43103</v>
      </c>
      <c r="B948" s="9" t="s">
        <v>40218</v>
      </c>
      <c r="C948" s="8" t="s">
        <v>592</v>
      </c>
      <c r="D948" s="8" t="s">
        <v>593</v>
      </c>
      <c r="E948" s="8" t="s">
        <v>40219</v>
      </c>
      <c r="F948" s="10" t="s">
        <v>38693</v>
      </c>
    </row>
    <row r="949" ht="24" customHeight="1" spans="1:6">
      <c r="A949" s="8">
        <v>43098</v>
      </c>
      <c r="B949" s="9" t="s">
        <v>40220</v>
      </c>
      <c r="C949" s="8" t="s">
        <v>592</v>
      </c>
      <c r="D949" s="8" t="s">
        <v>593</v>
      </c>
      <c r="E949" s="8" t="s">
        <v>40221</v>
      </c>
      <c r="F949" s="10" t="s">
        <v>38693</v>
      </c>
    </row>
    <row r="950" ht="24" customHeight="1" spans="1:6">
      <c r="A950" s="8">
        <v>43097</v>
      </c>
      <c r="B950" s="9" t="s">
        <v>40222</v>
      </c>
      <c r="C950" s="8" t="s">
        <v>592</v>
      </c>
      <c r="D950" s="8" t="s">
        <v>593</v>
      </c>
      <c r="E950" s="8" t="s">
        <v>32429</v>
      </c>
      <c r="F950" s="10" t="s">
        <v>38693</v>
      </c>
    </row>
    <row r="951" ht="24" customHeight="1" spans="1:6">
      <c r="A951" s="8">
        <v>43104</v>
      </c>
      <c r="B951" s="9" t="s">
        <v>40223</v>
      </c>
      <c r="C951" s="8" t="s">
        <v>592</v>
      </c>
      <c r="D951" s="8" t="s">
        <v>593</v>
      </c>
      <c r="E951" s="8" t="s">
        <v>40224</v>
      </c>
      <c r="F951" s="10" t="s">
        <v>38693</v>
      </c>
    </row>
    <row r="952" ht="24" customHeight="1" spans="1:6">
      <c r="A952" s="8">
        <v>39771</v>
      </c>
      <c r="B952" s="9" t="s">
        <v>40225</v>
      </c>
      <c r="C952" s="8" t="s">
        <v>592</v>
      </c>
      <c r="D952" s="8" t="s">
        <v>593</v>
      </c>
      <c r="E952" s="8" t="s">
        <v>38869</v>
      </c>
      <c r="F952" s="10" t="s">
        <v>38693</v>
      </c>
    </row>
    <row r="953" ht="24" customHeight="1" spans="1:6">
      <c r="A953" s="8">
        <v>39772</v>
      </c>
      <c r="B953" s="9" t="s">
        <v>40226</v>
      </c>
      <c r="C953" s="8" t="s">
        <v>592</v>
      </c>
      <c r="D953" s="8" t="s">
        <v>593</v>
      </c>
      <c r="E953" s="8" t="s">
        <v>40227</v>
      </c>
      <c r="F953" s="10" t="s">
        <v>38693</v>
      </c>
    </row>
    <row r="954" ht="24" customHeight="1" spans="1:6">
      <c r="A954" s="8">
        <v>39773</v>
      </c>
      <c r="B954" s="9" t="s">
        <v>40228</v>
      </c>
      <c r="C954" s="8" t="s">
        <v>592</v>
      </c>
      <c r="D954" s="8" t="s">
        <v>593</v>
      </c>
      <c r="E954" s="8" t="s">
        <v>40229</v>
      </c>
      <c r="F954" s="10" t="s">
        <v>38693</v>
      </c>
    </row>
    <row r="955" ht="24" customHeight="1" spans="1:6">
      <c r="A955" s="8">
        <v>39774</v>
      </c>
      <c r="B955" s="9" t="s">
        <v>40230</v>
      </c>
      <c r="C955" s="8" t="s">
        <v>592</v>
      </c>
      <c r="D955" s="8" t="s">
        <v>593</v>
      </c>
      <c r="E955" s="8" t="s">
        <v>40231</v>
      </c>
      <c r="F955" s="10" t="s">
        <v>38693</v>
      </c>
    </row>
    <row r="956" ht="24" customHeight="1" spans="1:6">
      <c r="A956" s="8">
        <v>39775</v>
      </c>
      <c r="B956" s="9" t="s">
        <v>40232</v>
      </c>
      <c r="C956" s="8" t="s">
        <v>592</v>
      </c>
      <c r="D956" s="8" t="s">
        <v>593</v>
      </c>
      <c r="E956" s="8" t="s">
        <v>40233</v>
      </c>
      <c r="F956" s="10" t="s">
        <v>38693</v>
      </c>
    </row>
    <row r="957" ht="24" customHeight="1" spans="1:6">
      <c r="A957" s="8">
        <v>39776</v>
      </c>
      <c r="B957" s="9" t="s">
        <v>40234</v>
      </c>
      <c r="C957" s="8" t="s">
        <v>592</v>
      </c>
      <c r="D957" s="8" t="s">
        <v>593</v>
      </c>
      <c r="E957" s="8" t="s">
        <v>40235</v>
      </c>
      <c r="F957" s="10" t="s">
        <v>38693</v>
      </c>
    </row>
    <row r="958" ht="24" customHeight="1" spans="1:6">
      <c r="A958" s="8">
        <v>39777</v>
      </c>
      <c r="B958" s="9" t="s">
        <v>40236</v>
      </c>
      <c r="C958" s="8" t="s">
        <v>592</v>
      </c>
      <c r="D958" s="8" t="s">
        <v>593</v>
      </c>
      <c r="E958" s="11" t="s">
        <v>40237</v>
      </c>
      <c r="F958" s="10" t="s">
        <v>38693</v>
      </c>
    </row>
    <row r="959" ht="24" customHeight="1" spans="1:6">
      <c r="A959" s="8">
        <v>20254</v>
      </c>
      <c r="B959" s="9" t="s">
        <v>40238</v>
      </c>
      <c r="C959" s="8" t="s">
        <v>592</v>
      </c>
      <c r="D959" s="8" t="s">
        <v>593</v>
      </c>
      <c r="E959" s="8" t="s">
        <v>40239</v>
      </c>
      <c r="F959" s="10" t="s">
        <v>38693</v>
      </c>
    </row>
    <row r="960" ht="24" customHeight="1" spans="1:6">
      <c r="A960" s="8">
        <v>20253</v>
      </c>
      <c r="B960" s="9" t="s">
        <v>40240</v>
      </c>
      <c r="C960" s="8" t="s">
        <v>592</v>
      </c>
      <c r="D960" s="8" t="s">
        <v>593</v>
      </c>
      <c r="E960" s="8" t="s">
        <v>24801</v>
      </c>
      <c r="F960" s="10" t="s">
        <v>38693</v>
      </c>
    </row>
    <row r="961" ht="24" customHeight="1" spans="1:6">
      <c r="A961" s="8">
        <v>11247</v>
      </c>
      <c r="B961" s="9" t="s">
        <v>40241</v>
      </c>
      <c r="C961" s="8" t="s">
        <v>592</v>
      </c>
      <c r="D961" s="8" t="s">
        <v>593</v>
      </c>
      <c r="E961" s="8" t="s">
        <v>40242</v>
      </c>
      <c r="F961" s="10" t="s">
        <v>38693</v>
      </c>
    </row>
    <row r="962" ht="24" customHeight="1" spans="1:6">
      <c r="A962" s="8">
        <v>11250</v>
      </c>
      <c r="B962" s="9" t="s">
        <v>40243</v>
      </c>
      <c r="C962" s="8" t="s">
        <v>592</v>
      </c>
      <c r="D962" s="8" t="s">
        <v>593</v>
      </c>
      <c r="E962" s="8" t="s">
        <v>29600</v>
      </c>
      <c r="F962" s="10" t="s">
        <v>38693</v>
      </c>
    </row>
    <row r="963" ht="24" customHeight="1" spans="1:6">
      <c r="A963" s="8">
        <v>11249</v>
      </c>
      <c r="B963" s="9" t="s">
        <v>40244</v>
      </c>
      <c r="C963" s="8" t="s">
        <v>592</v>
      </c>
      <c r="D963" s="8" t="s">
        <v>593</v>
      </c>
      <c r="E963" s="8" t="s">
        <v>40245</v>
      </c>
      <c r="F963" s="10" t="s">
        <v>38693</v>
      </c>
    </row>
    <row r="964" ht="24" customHeight="1" spans="1:6">
      <c r="A964" s="8">
        <v>11251</v>
      </c>
      <c r="B964" s="9" t="s">
        <v>40246</v>
      </c>
      <c r="C964" s="8" t="s">
        <v>592</v>
      </c>
      <c r="D964" s="8" t="s">
        <v>593</v>
      </c>
      <c r="E964" s="8" t="s">
        <v>40247</v>
      </c>
      <c r="F964" s="10" t="s">
        <v>38693</v>
      </c>
    </row>
    <row r="965" ht="24" customHeight="1" spans="1:6">
      <c r="A965" s="8">
        <v>11253</v>
      </c>
      <c r="B965" s="9" t="s">
        <v>40248</v>
      </c>
      <c r="C965" s="8" t="s">
        <v>592</v>
      </c>
      <c r="D965" s="8" t="s">
        <v>593</v>
      </c>
      <c r="E965" s="8" t="s">
        <v>40249</v>
      </c>
      <c r="F965" s="10" t="s">
        <v>38693</v>
      </c>
    </row>
    <row r="966" ht="24" customHeight="1" spans="1:6">
      <c r="A966" s="8">
        <v>11255</v>
      </c>
      <c r="B966" s="9" t="s">
        <v>40250</v>
      </c>
      <c r="C966" s="8" t="s">
        <v>592</v>
      </c>
      <c r="D966" s="8" t="s">
        <v>593</v>
      </c>
      <c r="E966" s="11" t="s">
        <v>40251</v>
      </c>
      <c r="F966" s="10" t="s">
        <v>38693</v>
      </c>
    </row>
    <row r="967" ht="24" customHeight="1" spans="1:6">
      <c r="A967" s="8">
        <v>14055</v>
      </c>
      <c r="B967" s="9" t="s">
        <v>40252</v>
      </c>
      <c r="C967" s="8" t="s">
        <v>592</v>
      </c>
      <c r="D967" s="8" t="s">
        <v>593</v>
      </c>
      <c r="E967" s="8" t="s">
        <v>40253</v>
      </c>
      <c r="F967" s="10" t="s">
        <v>38693</v>
      </c>
    </row>
    <row r="968" ht="24" customHeight="1" spans="1:6">
      <c r="A968" s="8">
        <v>11256</v>
      </c>
      <c r="B968" s="9" t="s">
        <v>40254</v>
      </c>
      <c r="C968" s="8" t="s">
        <v>592</v>
      </c>
      <c r="D968" s="8" t="s">
        <v>593</v>
      </c>
      <c r="E968" s="8" t="s">
        <v>40255</v>
      </c>
      <c r="F968" s="10" t="s">
        <v>38693</v>
      </c>
    </row>
    <row r="969" ht="24" customHeight="1" spans="1:6">
      <c r="A969" s="8">
        <v>1872</v>
      </c>
      <c r="B969" s="9" t="s">
        <v>40256</v>
      </c>
      <c r="C969" s="8" t="s">
        <v>592</v>
      </c>
      <c r="D969" s="8" t="s">
        <v>593</v>
      </c>
      <c r="E969" s="8" t="s">
        <v>33724</v>
      </c>
      <c r="F969" s="10" t="s">
        <v>38693</v>
      </c>
    </row>
    <row r="970" ht="24" customHeight="1" spans="1:6">
      <c r="A970" s="8">
        <v>1873</v>
      </c>
      <c r="B970" s="9" t="s">
        <v>40257</v>
      </c>
      <c r="C970" s="8" t="s">
        <v>592</v>
      </c>
      <c r="D970" s="8" t="s">
        <v>593</v>
      </c>
      <c r="E970" s="8" t="s">
        <v>37690</v>
      </c>
      <c r="F970" s="10" t="s">
        <v>38693</v>
      </c>
    </row>
    <row r="971" ht="24" customHeight="1" spans="1:6">
      <c r="A971" s="8">
        <v>39693</v>
      </c>
      <c r="B971" s="9" t="s">
        <v>40258</v>
      </c>
      <c r="C971" s="8" t="s">
        <v>592</v>
      </c>
      <c r="D971" s="8" t="s">
        <v>593</v>
      </c>
      <c r="E971" s="8" t="s">
        <v>40259</v>
      </c>
      <c r="F971" s="10" t="s">
        <v>38693</v>
      </c>
    </row>
    <row r="972" ht="24" customHeight="1" spans="1:6">
      <c r="A972" s="8">
        <v>39692</v>
      </c>
      <c r="B972" s="9" t="s">
        <v>40260</v>
      </c>
      <c r="C972" s="8" t="s">
        <v>592</v>
      </c>
      <c r="D972" s="8" t="s">
        <v>593</v>
      </c>
      <c r="E972" s="8" t="s">
        <v>40261</v>
      </c>
      <c r="F972" s="10" t="s">
        <v>38693</v>
      </c>
    </row>
    <row r="973" ht="24" customHeight="1" spans="1:6">
      <c r="A973" s="8">
        <v>1062</v>
      </c>
      <c r="B973" s="9" t="s">
        <v>40262</v>
      </c>
      <c r="C973" s="8" t="s">
        <v>592</v>
      </c>
      <c r="D973" s="8" t="s">
        <v>593</v>
      </c>
      <c r="E973" s="8" t="s">
        <v>40263</v>
      </c>
      <c r="F973" s="10" t="s">
        <v>38693</v>
      </c>
    </row>
    <row r="974" ht="24" customHeight="1" spans="1:6">
      <c r="A974" s="8">
        <v>39686</v>
      </c>
      <c r="B974" s="9" t="s">
        <v>40264</v>
      </c>
      <c r="C974" s="8" t="s">
        <v>592</v>
      </c>
      <c r="D974" s="8" t="s">
        <v>593</v>
      </c>
      <c r="E974" s="8" t="s">
        <v>40265</v>
      </c>
      <c r="F974" s="10" t="s">
        <v>38693</v>
      </c>
    </row>
    <row r="975" ht="24" customHeight="1" spans="1:6">
      <c r="A975" s="8">
        <v>43095</v>
      </c>
      <c r="B975" s="9" t="s">
        <v>40266</v>
      </c>
      <c r="C975" s="8" t="s">
        <v>592</v>
      </c>
      <c r="D975" s="8" t="s">
        <v>593</v>
      </c>
      <c r="E975" s="8" t="s">
        <v>40267</v>
      </c>
      <c r="F975" s="10" t="s">
        <v>38693</v>
      </c>
    </row>
    <row r="976" ht="24" customHeight="1" spans="1:6">
      <c r="A976" s="8">
        <v>1871</v>
      </c>
      <c r="B976" s="9" t="s">
        <v>40268</v>
      </c>
      <c r="C976" s="8" t="s">
        <v>592</v>
      </c>
      <c r="D976" s="8" t="s">
        <v>593</v>
      </c>
      <c r="E976" s="8" t="s">
        <v>40269</v>
      </c>
      <c r="F976" s="10" t="s">
        <v>38693</v>
      </c>
    </row>
    <row r="977" ht="24" customHeight="1" spans="1:6">
      <c r="A977" s="8">
        <v>12001</v>
      </c>
      <c r="B977" s="9" t="s">
        <v>40270</v>
      </c>
      <c r="C977" s="8" t="s">
        <v>592</v>
      </c>
      <c r="D977" s="8" t="s">
        <v>593</v>
      </c>
      <c r="E977" s="8" t="s">
        <v>35010</v>
      </c>
      <c r="F977" s="10" t="s">
        <v>38693</v>
      </c>
    </row>
    <row r="978" ht="24" customHeight="1" spans="1:6">
      <c r="A978" s="8">
        <v>11882</v>
      </c>
      <c r="B978" s="9" t="s">
        <v>40271</v>
      </c>
      <c r="C978" s="8" t="s">
        <v>592</v>
      </c>
      <c r="D978" s="8" t="s">
        <v>639</v>
      </c>
      <c r="E978" s="8" t="s">
        <v>29266</v>
      </c>
      <c r="F978" s="10" t="s">
        <v>38693</v>
      </c>
    </row>
    <row r="979" ht="24" customHeight="1" spans="1:6">
      <c r="A979" s="8">
        <v>1068</v>
      </c>
      <c r="B979" s="9" t="s">
        <v>40272</v>
      </c>
      <c r="C979" s="8" t="s">
        <v>592</v>
      </c>
      <c r="D979" s="8" t="s">
        <v>593</v>
      </c>
      <c r="E979" s="8" t="s">
        <v>40273</v>
      </c>
      <c r="F979" s="10" t="s">
        <v>38693</v>
      </c>
    </row>
    <row r="980" ht="24" customHeight="1" spans="1:6">
      <c r="A980" s="8">
        <v>39690</v>
      </c>
      <c r="B980" s="9" t="s">
        <v>40274</v>
      </c>
      <c r="C980" s="8" t="s">
        <v>592</v>
      </c>
      <c r="D980" s="8" t="s">
        <v>593</v>
      </c>
      <c r="E980" s="8" t="s">
        <v>40275</v>
      </c>
      <c r="F980" s="10" t="s">
        <v>38693</v>
      </c>
    </row>
    <row r="981" ht="24" customHeight="1" spans="1:6">
      <c r="A981" s="8">
        <v>39691</v>
      </c>
      <c r="B981" s="9" t="s">
        <v>40276</v>
      </c>
      <c r="C981" s="8" t="s">
        <v>592</v>
      </c>
      <c r="D981" s="8" t="s">
        <v>593</v>
      </c>
      <c r="E981" s="11" t="s">
        <v>40277</v>
      </c>
      <c r="F981" s="10" t="s">
        <v>38693</v>
      </c>
    </row>
    <row r="982" ht="24" customHeight="1" spans="1:6">
      <c r="A982" s="8">
        <v>39808</v>
      </c>
      <c r="B982" s="9" t="s">
        <v>40278</v>
      </c>
      <c r="C982" s="8" t="s">
        <v>592</v>
      </c>
      <c r="D982" s="8" t="s">
        <v>593</v>
      </c>
      <c r="E982" s="11" t="s">
        <v>40279</v>
      </c>
      <c r="F982" s="10" t="s">
        <v>38693</v>
      </c>
    </row>
    <row r="983" ht="24" customHeight="1" spans="1:6">
      <c r="A983" s="8">
        <v>39809</v>
      </c>
      <c r="B983" s="9" t="s">
        <v>40280</v>
      </c>
      <c r="C983" s="8" t="s">
        <v>592</v>
      </c>
      <c r="D983" s="8" t="s">
        <v>593</v>
      </c>
      <c r="E983" s="8" t="s">
        <v>40281</v>
      </c>
      <c r="F983" s="10" t="s">
        <v>38693</v>
      </c>
    </row>
    <row r="984" ht="24" customHeight="1" spans="1:6">
      <c r="A984" s="8">
        <v>43439</v>
      </c>
      <c r="B984" s="9" t="s">
        <v>40282</v>
      </c>
      <c r="C984" s="8" t="s">
        <v>592</v>
      </c>
      <c r="D984" s="8" t="s">
        <v>639</v>
      </c>
      <c r="E984" s="8" t="s">
        <v>40283</v>
      </c>
      <c r="F984" s="10" t="s">
        <v>38693</v>
      </c>
    </row>
    <row r="985" ht="24" customHeight="1" spans="1:6">
      <c r="A985" s="8">
        <v>5103</v>
      </c>
      <c r="B985" s="9" t="s">
        <v>40284</v>
      </c>
      <c r="C985" s="8" t="s">
        <v>592</v>
      </c>
      <c r="D985" s="8" t="s">
        <v>593</v>
      </c>
      <c r="E985" s="8" t="s">
        <v>40285</v>
      </c>
      <c r="F985" s="10" t="s">
        <v>38693</v>
      </c>
    </row>
    <row r="986" ht="24" customHeight="1" spans="1:6">
      <c r="A986" s="8">
        <v>11880</v>
      </c>
      <c r="B986" s="9" t="s">
        <v>40286</v>
      </c>
      <c r="C986" s="8" t="s">
        <v>592</v>
      </c>
      <c r="D986" s="8" t="s">
        <v>593</v>
      </c>
      <c r="E986" s="8" t="s">
        <v>40287</v>
      </c>
      <c r="F986" s="10" t="s">
        <v>38693</v>
      </c>
    </row>
    <row r="987" ht="24" customHeight="1" spans="1:6">
      <c r="A987" s="8">
        <v>11714</v>
      </c>
      <c r="B987" s="9" t="s">
        <v>40288</v>
      </c>
      <c r="C987" s="8" t="s">
        <v>592</v>
      </c>
      <c r="D987" s="8" t="s">
        <v>593</v>
      </c>
      <c r="E987" s="8" t="s">
        <v>40289</v>
      </c>
      <c r="F987" s="10" t="s">
        <v>38693</v>
      </c>
    </row>
    <row r="988" ht="24" customHeight="1" spans="1:6">
      <c r="A988" s="8">
        <v>11712</v>
      </c>
      <c r="B988" s="9" t="s">
        <v>40290</v>
      </c>
      <c r="C988" s="8" t="s">
        <v>592</v>
      </c>
      <c r="D988" s="8" t="s">
        <v>599</v>
      </c>
      <c r="E988" s="8" t="s">
        <v>28553</v>
      </c>
      <c r="F988" s="10" t="s">
        <v>38693</v>
      </c>
    </row>
    <row r="989" ht="24" customHeight="1" spans="1:6">
      <c r="A989" s="8">
        <v>11717</v>
      </c>
      <c r="B989" s="9" t="s">
        <v>40291</v>
      </c>
      <c r="C989" s="8" t="s">
        <v>592</v>
      </c>
      <c r="D989" s="8" t="s">
        <v>593</v>
      </c>
      <c r="E989" s="8" t="s">
        <v>40292</v>
      </c>
      <c r="F989" s="10" t="s">
        <v>38693</v>
      </c>
    </row>
    <row r="990" ht="24" customHeight="1" spans="1:6">
      <c r="A990" s="8">
        <v>1106</v>
      </c>
      <c r="B990" s="9" t="s">
        <v>40293</v>
      </c>
      <c r="C990" s="8" t="s">
        <v>642</v>
      </c>
      <c r="D990" s="8" t="s">
        <v>599</v>
      </c>
      <c r="E990" s="8" t="s">
        <v>37673</v>
      </c>
      <c r="F990" s="10" t="s">
        <v>38693</v>
      </c>
    </row>
    <row r="991" ht="24" customHeight="1" spans="1:6">
      <c r="A991" s="8">
        <v>11161</v>
      </c>
      <c r="B991" s="9" t="s">
        <v>40294</v>
      </c>
      <c r="C991" s="8" t="s">
        <v>642</v>
      </c>
      <c r="D991" s="8" t="s">
        <v>593</v>
      </c>
      <c r="E991" s="8" t="s">
        <v>35192</v>
      </c>
      <c r="F991" s="10" t="s">
        <v>38693</v>
      </c>
    </row>
    <row r="992" ht="24" customHeight="1" spans="1:6">
      <c r="A992" s="8">
        <v>1107</v>
      </c>
      <c r="B992" s="9" t="s">
        <v>40295</v>
      </c>
      <c r="C992" s="8" t="s">
        <v>642</v>
      </c>
      <c r="D992" s="8" t="s">
        <v>593</v>
      </c>
      <c r="E992" s="8" t="s">
        <v>25236</v>
      </c>
      <c r="F992" s="10" t="s">
        <v>38693</v>
      </c>
    </row>
    <row r="993" ht="24" customHeight="1" spans="1:6">
      <c r="A993" s="8">
        <v>44479</v>
      </c>
      <c r="B993" s="9" t="s">
        <v>40296</v>
      </c>
      <c r="C993" s="8" t="s">
        <v>642</v>
      </c>
      <c r="D993" s="8" t="s">
        <v>593</v>
      </c>
      <c r="E993" s="8" t="s">
        <v>25198</v>
      </c>
      <c r="F993" s="10" t="s">
        <v>38693</v>
      </c>
    </row>
    <row r="994" ht="24" customHeight="1" spans="1:6">
      <c r="A994" s="8">
        <v>41068</v>
      </c>
      <c r="B994" s="9" t="s">
        <v>40297</v>
      </c>
      <c r="C994" s="8" t="s">
        <v>744</v>
      </c>
      <c r="D994" s="8" t="s">
        <v>593</v>
      </c>
      <c r="E994" s="8" t="s">
        <v>40298</v>
      </c>
      <c r="F994" s="10" t="s">
        <v>38693</v>
      </c>
    </row>
    <row r="995" ht="24" customHeight="1" spans="1:6">
      <c r="A995" s="8">
        <v>4759</v>
      </c>
      <c r="B995" s="9" t="s">
        <v>40299</v>
      </c>
      <c r="C995" s="8" t="s">
        <v>742</v>
      </c>
      <c r="D995" s="8" t="s">
        <v>593</v>
      </c>
      <c r="E995" s="8" t="s">
        <v>32938</v>
      </c>
      <c r="F995" s="10" t="s">
        <v>38693</v>
      </c>
    </row>
    <row r="996" ht="24" customHeight="1" spans="1:6">
      <c r="A996" s="8">
        <v>1108</v>
      </c>
      <c r="B996" s="9" t="s">
        <v>40300</v>
      </c>
      <c r="C996" s="8" t="s">
        <v>474</v>
      </c>
      <c r="D996" s="8" t="s">
        <v>593</v>
      </c>
      <c r="E996" s="8" t="s">
        <v>40301</v>
      </c>
      <c r="F996" s="10" t="s">
        <v>38693</v>
      </c>
    </row>
    <row r="997" ht="24" customHeight="1" spans="1:6">
      <c r="A997" s="8">
        <v>1117</v>
      </c>
      <c r="B997" s="9" t="s">
        <v>40302</v>
      </c>
      <c r="C997" s="8" t="s">
        <v>474</v>
      </c>
      <c r="D997" s="8" t="s">
        <v>593</v>
      </c>
      <c r="E997" s="11" t="s">
        <v>28398</v>
      </c>
      <c r="F997" s="10" t="s">
        <v>38693</v>
      </c>
    </row>
    <row r="998" ht="24" customHeight="1" spans="1:6">
      <c r="A998" s="8">
        <v>1118</v>
      </c>
      <c r="B998" s="9" t="s">
        <v>40303</v>
      </c>
      <c r="C998" s="8" t="s">
        <v>474</v>
      </c>
      <c r="D998" s="8" t="s">
        <v>593</v>
      </c>
      <c r="E998" s="8" t="s">
        <v>38383</v>
      </c>
      <c r="F998" s="10" t="s">
        <v>38693</v>
      </c>
    </row>
    <row r="999" ht="24" customHeight="1" spans="1:6">
      <c r="A999" s="8">
        <v>1110</v>
      </c>
      <c r="B999" s="9" t="s">
        <v>40304</v>
      </c>
      <c r="C999" s="8" t="s">
        <v>474</v>
      </c>
      <c r="D999" s="8" t="s">
        <v>593</v>
      </c>
      <c r="E999" s="8" t="s">
        <v>38383</v>
      </c>
      <c r="F999" s="10" t="s">
        <v>38693</v>
      </c>
    </row>
    <row r="1000" ht="24" customHeight="1" spans="1:6">
      <c r="A1000" s="8">
        <v>12618</v>
      </c>
      <c r="B1000" s="9" t="s">
        <v>40305</v>
      </c>
      <c r="C1000" s="8" t="s">
        <v>592</v>
      </c>
      <c r="D1000" s="8" t="s">
        <v>639</v>
      </c>
      <c r="E1000" s="11" t="s">
        <v>24254</v>
      </c>
      <c r="F1000" s="10" t="s">
        <v>38693</v>
      </c>
    </row>
    <row r="1001" ht="24" customHeight="1" spans="1:6">
      <c r="A1001" s="8">
        <v>40784</v>
      </c>
      <c r="B1001" s="9" t="s">
        <v>40306</v>
      </c>
      <c r="C1001" s="8" t="s">
        <v>474</v>
      </c>
      <c r="D1001" s="8" t="s">
        <v>593</v>
      </c>
      <c r="E1001" s="8" t="s">
        <v>40307</v>
      </c>
      <c r="F1001" s="10" t="s">
        <v>38693</v>
      </c>
    </row>
    <row r="1002" ht="24" customHeight="1" spans="1:6">
      <c r="A1002" s="8">
        <v>40782</v>
      </c>
      <c r="B1002" s="9" t="s">
        <v>40308</v>
      </c>
      <c r="C1002" s="8" t="s">
        <v>474</v>
      </c>
      <c r="D1002" s="8" t="s">
        <v>593</v>
      </c>
      <c r="E1002" s="8" t="s">
        <v>40309</v>
      </c>
      <c r="F1002" s="10" t="s">
        <v>38693</v>
      </c>
    </row>
    <row r="1003" ht="24" customHeight="1" spans="1:6">
      <c r="A1003" s="8">
        <v>40783</v>
      </c>
      <c r="B1003" s="9" t="s">
        <v>40310</v>
      </c>
      <c r="C1003" s="8" t="s">
        <v>474</v>
      </c>
      <c r="D1003" s="8" t="s">
        <v>593</v>
      </c>
      <c r="E1003" s="8" t="s">
        <v>40311</v>
      </c>
      <c r="F1003" s="10" t="s">
        <v>38693</v>
      </c>
    </row>
    <row r="1004" ht="24" customHeight="1" spans="1:6">
      <c r="A1004" s="8">
        <v>1109</v>
      </c>
      <c r="B1004" s="9" t="s">
        <v>40312</v>
      </c>
      <c r="C1004" s="8" t="s">
        <v>474</v>
      </c>
      <c r="D1004" s="8" t="s">
        <v>593</v>
      </c>
      <c r="E1004" s="8" t="s">
        <v>40301</v>
      </c>
      <c r="F1004" s="10" t="s">
        <v>38693</v>
      </c>
    </row>
    <row r="1005" ht="24" customHeight="1" spans="1:6">
      <c r="A1005" s="8">
        <v>1119</v>
      </c>
      <c r="B1005" s="9" t="s">
        <v>40313</v>
      </c>
      <c r="C1005" s="8" t="s">
        <v>474</v>
      </c>
      <c r="D1005" s="8" t="s">
        <v>593</v>
      </c>
      <c r="E1005" s="8" t="s">
        <v>24910</v>
      </c>
      <c r="F1005" s="10" t="s">
        <v>38693</v>
      </c>
    </row>
    <row r="1006" ht="24" customHeight="1" spans="1:6">
      <c r="A1006" s="8">
        <v>13115</v>
      </c>
      <c r="B1006" s="9" t="s">
        <v>40314</v>
      </c>
      <c r="C1006" s="8" t="s">
        <v>474</v>
      </c>
      <c r="D1006" s="8" t="s">
        <v>639</v>
      </c>
      <c r="E1006" s="8" t="s">
        <v>40315</v>
      </c>
      <c r="F1006" s="10" t="s">
        <v>38693</v>
      </c>
    </row>
    <row r="1007" ht="24" customHeight="1" spans="1:6">
      <c r="A1007" s="8">
        <v>10541</v>
      </c>
      <c r="B1007" s="9" t="s">
        <v>40316</v>
      </c>
      <c r="C1007" s="8" t="s">
        <v>474</v>
      </c>
      <c r="D1007" s="8" t="s">
        <v>639</v>
      </c>
      <c r="E1007" s="8" t="s">
        <v>40317</v>
      </c>
      <c r="F1007" s="10" t="s">
        <v>38693</v>
      </c>
    </row>
    <row r="1008" ht="24" customHeight="1" spans="1:6">
      <c r="A1008" s="8">
        <v>10542</v>
      </c>
      <c r="B1008" s="9" t="s">
        <v>40318</v>
      </c>
      <c r="C1008" s="8" t="s">
        <v>474</v>
      </c>
      <c r="D1008" s="8" t="s">
        <v>639</v>
      </c>
      <c r="E1008" s="8" t="s">
        <v>23850</v>
      </c>
      <c r="F1008" s="10" t="s">
        <v>38693</v>
      </c>
    </row>
    <row r="1009" ht="24" customHeight="1" spans="1:6">
      <c r="A1009" s="8">
        <v>10543</v>
      </c>
      <c r="B1009" s="9" t="s">
        <v>40319</v>
      </c>
      <c r="C1009" s="8" t="s">
        <v>474</v>
      </c>
      <c r="D1009" s="8" t="s">
        <v>639</v>
      </c>
      <c r="E1009" s="8" t="s">
        <v>40320</v>
      </c>
      <c r="F1009" s="10" t="s">
        <v>38693</v>
      </c>
    </row>
    <row r="1010" ht="24" customHeight="1" spans="1:6">
      <c r="A1010" s="8">
        <v>10544</v>
      </c>
      <c r="B1010" s="9" t="s">
        <v>40321</v>
      </c>
      <c r="C1010" s="8" t="s">
        <v>474</v>
      </c>
      <c r="D1010" s="8" t="s">
        <v>639</v>
      </c>
      <c r="E1010" s="8" t="s">
        <v>40322</v>
      </c>
      <c r="F1010" s="10" t="s">
        <v>38693</v>
      </c>
    </row>
    <row r="1011" ht="24" customHeight="1" spans="1:6">
      <c r="A1011" s="8">
        <v>10545</v>
      </c>
      <c r="B1011" s="9" t="s">
        <v>40323</v>
      </c>
      <c r="C1011" s="8" t="s">
        <v>474</v>
      </c>
      <c r="D1011" s="8" t="s">
        <v>639</v>
      </c>
      <c r="E1011" s="8" t="s">
        <v>40324</v>
      </c>
      <c r="F1011" s="10" t="s">
        <v>38693</v>
      </c>
    </row>
    <row r="1012" ht="24" customHeight="1" spans="1:6">
      <c r="A1012" s="8">
        <v>38365</v>
      </c>
      <c r="B1012" s="9" t="s">
        <v>40325</v>
      </c>
      <c r="C1012" s="8" t="s">
        <v>997</v>
      </c>
      <c r="D1012" s="8" t="s">
        <v>639</v>
      </c>
      <c r="E1012" s="8" t="s">
        <v>37645</v>
      </c>
      <c r="F1012" s="10" t="s">
        <v>38693</v>
      </c>
    </row>
    <row r="1013" ht="24" customHeight="1" spans="1:6">
      <c r="A1013" s="8">
        <v>37745</v>
      </c>
      <c r="B1013" s="9" t="s">
        <v>40326</v>
      </c>
      <c r="C1013" s="8" t="s">
        <v>592</v>
      </c>
      <c r="D1013" s="8" t="s">
        <v>639</v>
      </c>
      <c r="E1013" s="8" t="s">
        <v>40327</v>
      </c>
      <c r="F1013" s="10" t="s">
        <v>38693</v>
      </c>
    </row>
    <row r="1014" ht="24" customHeight="1" spans="1:6">
      <c r="A1014" s="8">
        <v>37754</v>
      </c>
      <c r="B1014" s="9" t="s">
        <v>40328</v>
      </c>
      <c r="C1014" s="8" t="s">
        <v>592</v>
      </c>
      <c r="D1014" s="8" t="s">
        <v>639</v>
      </c>
      <c r="E1014" s="8" t="s">
        <v>40329</v>
      </c>
      <c r="F1014" s="10" t="s">
        <v>38693</v>
      </c>
    </row>
    <row r="1015" ht="24" customHeight="1" spans="1:6">
      <c r="A1015" s="8">
        <v>37748</v>
      </c>
      <c r="B1015" s="9" t="s">
        <v>40330</v>
      </c>
      <c r="C1015" s="8" t="s">
        <v>592</v>
      </c>
      <c r="D1015" s="8" t="s">
        <v>639</v>
      </c>
      <c r="E1015" s="8" t="s">
        <v>40331</v>
      </c>
      <c r="F1015" s="10" t="s">
        <v>38693</v>
      </c>
    </row>
    <row r="1016" ht="24" customHeight="1" spans="1:6">
      <c r="A1016" s="8">
        <v>37761</v>
      </c>
      <c r="B1016" s="9" t="s">
        <v>40332</v>
      </c>
      <c r="C1016" s="8" t="s">
        <v>592</v>
      </c>
      <c r="D1016" s="8" t="s">
        <v>639</v>
      </c>
      <c r="E1016" s="8" t="s">
        <v>40333</v>
      </c>
      <c r="F1016" s="10" t="s">
        <v>38693</v>
      </c>
    </row>
    <row r="1017" ht="24" customHeight="1" spans="1:6">
      <c r="A1017" s="8">
        <v>37757</v>
      </c>
      <c r="B1017" s="9" t="s">
        <v>40334</v>
      </c>
      <c r="C1017" s="8" t="s">
        <v>592</v>
      </c>
      <c r="D1017" s="8" t="s">
        <v>639</v>
      </c>
      <c r="E1017" s="8" t="s">
        <v>40335</v>
      </c>
      <c r="F1017" s="10" t="s">
        <v>38693</v>
      </c>
    </row>
    <row r="1018" ht="24" customHeight="1" spans="1:6">
      <c r="A1018" s="8">
        <v>37759</v>
      </c>
      <c r="B1018" s="9" t="s">
        <v>40336</v>
      </c>
      <c r="C1018" s="8" t="s">
        <v>592</v>
      </c>
      <c r="D1018" s="8" t="s">
        <v>639</v>
      </c>
      <c r="E1018" s="11" t="s">
        <v>40337</v>
      </c>
      <c r="F1018" s="10" t="s">
        <v>38693</v>
      </c>
    </row>
    <row r="1019" ht="24" customHeight="1" spans="1:6">
      <c r="A1019" s="8">
        <v>37766</v>
      </c>
      <c r="B1019" s="9" t="s">
        <v>40338</v>
      </c>
      <c r="C1019" s="8" t="s">
        <v>592</v>
      </c>
      <c r="D1019" s="8" t="s">
        <v>639</v>
      </c>
      <c r="E1019" s="11" t="s">
        <v>40339</v>
      </c>
      <c r="F1019" s="10" t="s">
        <v>38693</v>
      </c>
    </row>
    <row r="1020" ht="24" customHeight="1" spans="1:6">
      <c r="A1020" s="8">
        <v>37752</v>
      </c>
      <c r="B1020" s="9" t="s">
        <v>40340</v>
      </c>
      <c r="C1020" s="8" t="s">
        <v>592</v>
      </c>
      <c r="D1020" s="8" t="s">
        <v>639</v>
      </c>
      <c r="E1020" s="11" t="s">
        <v>40341</v>
      </c>
      <c r="F1020" s="10" t="s">
        <v>38693</v>
      </c>
    </row>
    <row r="1021" ht="24" customHeight="1" spans="1:6">
      <c r="A1021" s="8">
        <v>37760</v>
      </c>
      <c r="B1021" s="9" t="s">
        <v>40342</v>
      </c>
      <c r="C1021" s="8" t="s">
        <v>592</v>
      </c>
      <c r="D1021" s="8" t="s">
        <v>639</v>
      </c>
      <c r="E1021" s="11" t="s">
        <v>40343</v>
      </c>
      <c r="F1021" s="10" t="s">
        <v>38693</v>
      </c>
    </row>
    <row r="1022" ht="24" customHeight="1" spans="1:6">
      <c r="A1022" s="8">
        <v>37765</v>
      </c>
      <c r="B1022" s="9" t="s">
        <v>40344</v>
      </c>
      <c r="C1022" s="8" t="s">
        <v>592</v>
      </c>
      <c r="D1022" s="8" t="s">
        <v>639</v>
      </c>
      <c r="E1022" s="11" t="s">
        <v>40345</v>
      </c>
      <c r="F1022" s="10" t="s">
        <v>38693</v>
      </c>
    </row>
    <row r="1023" ht="24" customHeight="1" spans="1:6">
      <c r="A1023" s="8">
        <v>37746</v>
      </c>
      <c r="B1023" s="9" t="s">
        <v>40346</v>
      </c>
      <c r="C1023" s="8" t="s">
        <v>592</v>
      </c>
      <c r="D1023" s="8" t="s">
        <v>639</v>
      </c>
      <c r="E1023" s="11" t="s">
        <v>40347</v>
      </c>
      <c r="F1023" s="10" t="s">
        <v>38693</v>
      </c>
    </row>
    <row r="1024" ht="24" customHeight="1" spans="1:6">
      <c r="A1024" s="8">
        <v>37750</v>
      </c>
      <c r="B1024" s="9" t="s">
        <v>40348</v>
      </c>
      <c r="C1024" s="8" t="s">
        <v>592</v>
      </c>
      <c r="D1024" s="8" t="s">
        <v>639</v>
      </c>
      <c r="E1024" s="11" t="s">
        <v>40349</v>
      </c>
      <c r="F1024" s="10" t="s">
        <v>38693</v>
      </c>
    </row>
    <row r="1025" ht="24" customHeight="1" spans="1:6">
      <c r="A1025" s="8">
        <v>37753</v>
      </c>
      <c r="B1025" s="9" t="s">
        <v>40350</v>
      </c>
      <c r="C1025" s="8" t="s">
        <v>592</v>
      </c>
      <c r="D1025" s="8" t="s">
        <v>639</v>
      </c>
      <c r="E1025" s="11" t="s">
        <v>40351</v>
      </c>
      <c r="F1025" s="10" t="s">
        <v>38693</v>
      </c>
    </row>
    <row r="1026" ht="24" customHeight="1" spans="1:6">
      <c r="A1026" s="8">
        <v>37756</v>
      </c>
      <c r="B1026" s="9" t="s">
        <v>40352</v>
      </c>
      <c r="C1026" s="8" t="s">
        <v>592</v>
      </c>
      <c r="D1026" s="8" t="s">
        <v>639</v>
      </c>
      <c r="E1026" s="11" t="s">
        <v>40333</v>
      </c>
      <c r="F1026" s="10" t="s">
        <v>38693</v>
      </c>
    </row>
    <row r="1027" ht="24" customHeight="1" spans="1:6">
      <c r="A1027" s="8">
        <v>37755</v>
      </c>
      <c r="B1027" s="9" t="s">
        <v>40353</v>
      </c>
      <c r="C1027" s="8" t="s">
        <v>592</v>
      </c>
      <c r="D1027" s="8" t="s">
        <v>639</v>
      </c>
      <c r="E1027" s="11" t="s">
        <v>40354</v>
      </c>
      <c r="F1027" s="10" t="s">
        <v>38693</v>
      </c>
    </row>
    <row r="1028" ht="24" customHeight="1" spans="1:6">
      <c r="A1028" s="8">
        <v>37758</v>
      </c>
      <c r="B1028" s="9" t="s">
        <v>40355</v>
      </c>
      <c r="C1028" s="8" t="s">
        <v>592</v>
      </c>
      <c r="D1028" s="8" t="s">
        <v>639</v>
      </c>
      <c r="E1028" s="11" t="s">
        <v>40356</v>
      </c>
      <c r="F1028" s="10" t="s">
        <v>38693</v>
      </c>
    </row>
    <row r="1029" ht="24" customHeight="1" spans="1:6">
      <c r="A1029" s="8">
        <v>37747</v>
      </c>
      <c r="B1029" s="9" t="s">
        <v>40357</v>
      </c>
      <c r="C1029" s="8" t="s">
        <v>592</v>
      </c>
      <c r="D1029" s="8" t="s">
        <v>639</v>
      </c>
      <c r="E1029" s="11" t="s">
        <v>40358</v>
      </c>
      <c r="F1029" s="10" t="s">
        <v>38693</v>
      </c>
    </row>
    <row r="1030" ht="24" customHeight="1" spans="1:6">
      <c r="A1030" s="8">
        <v>37767</v>
      </c>
      <c r="B1030" s="9" t="s">
        <v>40359</v>
      </c>
      <c r="C1030" s="8" t="s">
        <v>592</v>
      </c>
      <c r="D1030" s="8" t="s">
        <v>639</v>
      </c>
      <c r="E1030" s="11" t="s">
        <v>40360</v>
      </c>
      <c r="F1030" s="10" t="s">
        <v>38693</v>
      </c>
    </row>
    <row r="1031" ht="24" customHeight="1" spans="1:6">
      <c r="A1031" s="8">
        <v>37751</v>
      </c>
      <c r="B1031" s="9" t="s">
        <v>40361</v>
      </c>
      <c r="C1031" s="8" t="s">
        <v>592</v>
      </c>
      <c r="D1031" s="8" t="s">
        <v>639</v>
      </c>
      <c r="E1031" s="11" t="s">
        <v>40360</v>
      </c>
      <c r="F1031" s="10" t="s">
        <v>38693</v>
      </c>
    </row>
    <row r="1032" ht="24" customHeight="1" spans="1:6">
      <c r="A1032" s="8">
        <v>37749</v>
      </c>
      <c r="B1032" s="9" t="s">
        <v>40362</v>
      </c>
      <c r="C1032" s="8" t="s">
        <v>592</v>
      </c>
      <c r="D1032" s="8" t="s">
        <v>639</v>
      </c>
      <c r="E1032" s="11" t="s">
        <v>40363</v>
      </c>
      <c r="F1032" s="10" t="s">
        <v>38693</v>
      </c>
    </row>
    <row r="1033" ht="24" customHeight="1" spans="1:6">
      <c r="A1033" s="8">
        <v>1159</v>
      </c>
      <c r="B1033" s="9" t="s">
        <v>40364</v>
      </c>
      <c r="C1033" s="8" t="s">
        <v>592</v>
      </c>
      <c r="D1033" s="8" t="s">
        <v>599</v>
      </c>
      <c r="E1033" s="11" t="s">
        <v>40365</v>
      </c>
      <c r="F1033" s="10" t="s">
        <v>38693</v>
      </c>
    </row>
    <row r="1034" ht="24" customHeight="1" spans="1:6">
      <c r="A1034" s="8">
        <v>12114</v>
      </c>
      <c r="B1034" s="9" t="s">
        <v>40366</v>
      </c>
      <c r="C1034" s="8" t="s">
        <v>592</v>
      </c>
      <c r="D1034" s="8" t="s">
        <v>593</v>
      </c>
      <c r="E1034" s="11" t="s">
        <v>40367</v>
      </c>
      <c r="F1034" s="10" t="s">
        <v>38693</v>
      </c>
    </row>
    <row r="1035" ht="24" customHeight="1" spans="1:6">
      <c r="A1035" s="8">
        <v>38106</v>
      </c>
      <c r="B1035" s="9" t="s">
        <v>40368</v>
      </c>
      <c r="C1035" s="8" t="s">
        <v>592</v>
      </c>
      <c r="D1035" s="8" t="s">
        <v>593</v>
      </c>
      <c r="E1035" s="11" t="s">
        <v>40369</v>
      </c>
      <c r="F1035" s="10" t="s">
        <v>38693</v>
      </c>
    </row>
    <row r="1036" ht="24" customHeight="1" spans="1:6">
      <c r="A1036" s="8">
        <v>38085</v>
      </c>
      <c r="B1036" s="9" t="s">
        <v>40370</v>
      </c>
      <c r="C1036" s="8" t="s">
        <v>592</v>
      </c>
      <c r="D1036" s="8" t="s">
        <v>593</v>
      </c>
      <c r="E1036" s="11" t="s">
        <v>39809</v>
      </c>
      <c r="F1036" s="10" t="s">
        <v>38693</v>
      </c>
    </row>
    <row r="1037" ht="24" customHeight="1" spans="1:6">
      <c r="A1037" s="8">
        <v>38599</v>
      </c>
      <c r="B1037" s="9" t="s">
        <v>40371</v>
      </c>
      <c r="C1037" s="8" t="s">
        <v>592</v>
      </c>
      <c r="D1037" s="8" t="s">
        <v>593</v>
      </c>
      <c r="E1037" s="11" t="s">
        <v>31325</v>
      </c>
      <c r="F1037" s="10" t="s">
        <v>38693</v>
      </c>
    </row>
    <row r="1038" ht="24" customHeight="1" spans="1:6">
      <c r="A1038" s="8">
        <v>38596</v>
      </c>
      <c r="B1038" s="9" t="s">
        <v>40372</v>
      </c>
      <c r="C1038" s="8" t="s">
        <v>592</v>
      </c>
      <c r="D1038" s="8" t="s">
        <v>593</v>
      </c>
      <c r="E1038" s="11" t="s">
        <v>40373</v>
      </c>
      <c r="F1038" s="10" t="s">
        <v>38693</v>
      </c>
    </row>
    <row r="1039" ht="24" customHeight="1" spans="1:6">
      <c r="A1039" s="8">
        <v>38600</v>
      </c>
      <c r="B1039" s="9" t="s">
        <v>40374</v>
      </c>
      <c r="C1039" s="8" t="s">
        <v>592</v>
      </c>
      <c r="D1039" s="8" t="s">
        <v>593</v>
      </c>
      <c r="E1039" s="8" t="s">
        <v>40375</v>
      </c>
      <c r="F1039" s="10" t="s">
        <v>38693</v>
      </c>
    </row>
    <row r="1040" ht="24" customHeight="1" spans="1:6">
      <c r="A1040" s="8">
        <v>38597</v>
      </c>
      <c r="B1040" s="9" t="s">
        <v>40376</v>
      </c>
      <c r="C1040" s="8" t="s">
        <v>592</v>
      </c>
      <c r="D1040" s="8" t="s">
        <v>593</v>
      </c>
      <c r="E1040" s="8" t="s">
        <v>24584</v>
      </c>
      <c r="F1040" s="10" t="s">
        <v>38693</v>
      </c>
    </row>
    <row r="1041" ht="24" customHeight="1" spans="1:6">
      <c r="A1041" s="8">
        <v>659</v>
      </c>
      <c r="B1041" s="9" t="s">
        <v>40377</v>
      </c>
      <c r="C1041" s="8" t="s">
        <v>592</v>
      </c>
      <c r="D1041" s="8" t="s">
        <v>593</v>
      </c>
      <c r="E1041" s="8" t="s">
        <v>24678</v>
      </c>
      <c r="F1041" s="10" t="s">
        <v>38693</v>
      </c>
    </row>
    <row r="1042" ht="24" customHeight="1" spans="1:6">
      <c r="A1042" s="8">
        <v>660</v>
      </c>
      <c r="B1042" s="9" t="s">
        <v>40378</v>
      </c>
      <c r="C1042" s="8" t="s">
        <v>592</v>
      </c>
      <c r="D1042" s="8" t="s">
        <v>593</v>
      </c>
      <c r="E1042" s="8" t="s">
        <v>27366</v>
      </c>
      <c r="F1042" s="10" t="s">
        <v>38693</v>
      </c>
    </row>
    <row r="1043" ht="24" customHeight="1" spans="1:6">
      <c r="A1043" s="8">
        <v>658</v>
      </c>
      <c r="B1043" s="9" t="s">
        <v>40379</v>
      </c>
      <c r="C1043" s="8" t="s">
        <v>592</v>
      </c>
      <c r="D1043" s="8" t="s">
        <v>593</v>
      </c>
      <c r="E1043" s="8" t="s">
        <v>24691</v>
      </c>
      <c r="F1043" s="10" t="s">
        <v>38693</v>
      </c>
    </row>
    <row r="1044" ht="24" customHeight="1" spans="1:6">
      <c r="A1044" s="8">
        <v>38548</v>
      </c>
      <c r="B1044" s="9" t="s">
        <v>40380</v>
      </c>
      <c r="C1044" s="8" t="s">
        <v>592</v>
      </c>
      <c r="D1044" s="8" t="s">
        <v>593</v>
      </c>
      <c r="E1044" s="8" t="s">
        <v>40381</v>
      </c>
      <c r="F1044" s="10" t="s">
        <v>38693</v>
      </c>
    </row>
    <row r="1045" ht="24" customHeight="1" spans="1:6">
      <c r="A1045" s="8">
        <v>34649</v>
      </c>
      <c r="B1045" s="9" t="s">
        <v>40382</v>
      </c>
      <c r="C1045" s="8" t="s">
        <v>592</v>
      </c>
      <c r="D1045" s="8" t="s">
        <v>593</v>
      </c>
      <c r="E1045" s="8" t="s">
        <v>24962</v>
      </c>
      <c r="F1045" s="10" t="s">
        <v>38693</v>
      </c>
    </row>
    <row r="1046" ht="24" customHeight="1" spans="1:6">
      <c r="A1046" s="8">
        <v>34655</v>
      </c>
      <c r="B1046" s="9" t="s">
        <v>40383</v>
      </c>
      <c r="C1046" s="8" t="s">
        <v>592</v>
      </c>
      <c r="D1046" s="8" t="s">
        <v>593</v>
      </c>
      <c r="E1046" s="8" t="s">
        <v>38740</v>
      </c>
      <c r="F1046" s="10" t="s">
        <v>38693</v>
      </c>
    </row>
    <row r="1047" ht="24" customHeight="1" spans="1:6">
      <c r="A1047" s="8">
        <v>40607</v>
      </c>
      <c r="B1047" s="9" t="s">
        <v>40384</v>
      </c>
      <c r="C1047" s="8" t="s">
        <v>592</v>
      </c>
      <c r="D1047" s="8" t="s">
        <v>639</v>
      </c>
      <c r="E1047" s="8" t="s">
        <v>23249</v>
      </c>
      <c r="F1047" s="10" t="s">
        <v>38693</v>
      </c>
    </row>
    <row r="1048" ht="24" customHeight="1" spans="1:6">
      <c r="A1048" s="8">
        <v>567</v>
      </c>
      <c r="B1048" s="9" t="s">
        <v>40385</v>
      </c>
      <c r="C1048" s="8" t="s">
        <v>474</v>
      </c>
      <c r="D1048" s="8" t="s">
        <v>593</v>
      </c>
      <c r="E1048" s="8" t="s">
        <v>40386</v>
      </c>
      <c r="F1048" s="10" t="s">
        <v>38693</v>
      </c>
    </row>
    <row r="1049" ht="24" customHeight="1" spans="1:6">
      <c r="A1049" s="8">
        <v>574</v>
      </c>
      <c r="B1049" s="9" t="s">
        <v>40387</v>
      </c>
      <c r="C1049" s="8" t="s">
        <v>474</v>
      </c>
      <c r="D1049" s="8" t="s">
        <v>593</v>
      </c>
      <c r="E1049" s="8" t="s">
        <v>40388</v>
      </c>
      <c r="F1049" s="10" t="s">
        <v>38693</v>
      </c>
    </row>
    <row r="1050" ht="24" customHeight="1" spans="1:6">
      <c r="A1050" s="8">
        <v>568</v>
      </c>
      <c r="B1050" s="9" t="s">
        <v>40389</v>
      </c>
      <c r="C1050" s="8" t="s">
        <v>474</v>
      </c>
      <c r="D1050" s="8" t="s">
        <v>593</v>
      </c>
      <c r="E1050" s="8" t="s">
        <v>40390</v>
      </c>
      <c r="F1050" s="10" t="s">
        <v>38693</v>
      </c>
    </row>
    <row r="1051" ht="24" customHeight="1" spans="1:6">
      <c r="A1051" s="8">
        <v>585</v>
      </c>
      <c r="B1051" s="9" t="s">
        <v>40391</v>
      </c>
      <c r="C1051" s="8" t="s">
        <v>642</v>
      </c>
      <c r="D1051" s="8" t="s">
        <v>639</v>
      </c>
      <c r="E1051" s="8" t="s">
        <v>32020</v>
      </c>
      <c r="F1051" s="10" t="s">
        <v>38693</v>
      </c>
    </row>
    <row r="1052" ht="24" customHeight="1" spans="1:6">
      <c r="A1052" s="8">
        <v>4777</v>
      </c>
      <c r="B1052" s="9" t="s">
        <v>40392</v>
      </c>
      <c r="C1052" s="8" t="s">
        <v>642</v>
      </c>
      <c r="D1052" s="8" t="s">
        <v>593</v>
      </c>
      <c r="E1052" s="8" t="s">
        <v>28629</v>
      </c>
      <c r="F1052" s="10" t="s">
        <v>38693</v>
      </c>
    </row>
    <row r="1053" ht="24" customHeight="1" spans="1:6">
      <c r="A1053" s="8">
        <v>587</v>
      </c>
      <c r="B1053" s="9" t="s">
        <v>40393</v>
      </c>
      <c r="C1053" s="8" t="s">
        <v>642</v>
      </c>
      <c r="D1053" s="8" t="s">
        <v>639</v>
      </c>
      <c r="E1053" s="8" t="s">
        <v>40394</v>
      </c>
      <c r="F1053" s="10" t="s">
        <v>38693</v>
      </c>
    </row>
    <row r="1054" ht="24" customHeight="1" spans="1:6">
      <c r="A1054" s="8">
        <v>590</v>
      </c>
      <c r="B1054" s="9" t="s">
        <v>40395</v>
      </c>
      <c r="C1054" s="8" t="s">
        <v>642</v>
      </c>
      <c r="D1054" s="8" t="s">
        <v>639</v>
      </c>
      <c r="E1054" s="8" t="s">
        <v>40396</v>
      </c>
      <c r="F1054" s="10" t="s">
        <v>38693</v>
      </c>
    </row>
    <row r="1055" ht="24" customHeight="1" spans="1:6">
      <c r="A1055" s="8">
        <v>592</v>
      </c>
      <c r="B1055" s="9" t="s">
        <v>40397</v>
      </c>
      <c r="C1055" s="8" t="s">
        <v>642</v>
      </c>
      <c r="D1055" s="8" t="s">
        <v>639</v>
      </c>
      <c r="E1055" s="8" t="s">
        <v>40394</v>
      </c>
      <c r="F1055" s="10" t="s">
        <v>38693</v>
      </c>
    </row>
    <row r="1056" ht="24" customHeight="1" spans="1:6">
      <c r="A1056" s="8">
        <v>586</v>
      </c>
      <c r="B1056" s="9" t="s">
        <v>40398</v>
      </c>
      <c r="C1056" s="8" t="s">
        <v>474</v>
      </c>
      <c r="D1056" s="8" t="s">
        <v>639</v>
      </c>
      <c r="E1056" s="8" t="s">
        <v>33324</v>
      </c>
      <c r="F1056" s="10" t="s">
        <v>38693</v>
      </c>
    </row>
    <row r="1057" ht="24" customHeight="1" spans="1:6">
      <c r="A1057" s="8">
        <v>591</v>
      </c>
      <c r="B1057" s="9" t="s">
        <v>40399</v>
      </c>
      <c r="C1057" s="8" t="s">
        <v>642</v>
      </c>
      <c r="D1057" s="8" t="s">
        <v>639</v>
      </c>
      <c r="E1057" s="8" t="s">
        <v>32020</v>
      </c>
      <c r="F1057" s="10" t="s">
        <v>38693</v>
      </c>
    </row>
    <row r="1058" ht="24" customHeight="1" spans="1:6">
      <c r="A1058" s="8">
        <v>588</v>
      </c>
      <c r="B1058" s="9" t="s">
        <v>40400</v>
      </c>
      <c r="C1058" s="8" t="s">
        <v>474</v>
      </c>
      <c r="D1058" s="8" t="s">
        <v>639</v>
      </c>
      <c r="E1058" s="8" t="s">
        <v>32609</v>
      </c>
      <c r="F1058" s="10" t="s">
        <v>38693</v>
      </c>
    </row>
    <row r="1059" ht="24" customHeight="1" spans="1:6">
      <c r="A1059" s="8">
        <v>589</v>
      </c>
      <c r="B1059" s="9" t="s">
        <v>40401</v>
      </c>
      <c r="C1059" s="8" t="s">
        <v>474</v>
      </c>
      <c r="D1059" s="8" t="s">
        <v>639</v>
      </c>
      <c r="E1059" s="8" t="s">
        <v>30671</v>
      </c>
      <c r="F1059" s="10" t="s">
        <v>38693</v>
      </c>
    </row>
    <row r="1060" ht="24" customHeight="1" spans="1:6">
      <c r="A1060" s="8">
        <v>584</v>
      </c>
      <c r="B1060" s="9" t="s">
        <v>40402</v>
      </c>
      <c r="C1060" s="8" t="s">
        <v>474</v>
      </c>
      <c r="D1060" s="8" t="s">
        <v>639</v>
      </c>
      <c r="E1060" s="8" t="s">
        <v>40403</v>
      </c>
      <c r="F1060" s="10" t="s">
        <v>38693</v>
      </c>
    </row>
    <row r="1061" ht="24" customHeight="1" spans="1:6">
      <c r="A1061" s="8">
        <v>1165</v>
      </c>
      <c r="B1061" s="9" t="s">
        <v>40404</v>
      </c>
      <c r="C1061" s="8" t="s">
        <v>592</v>
      </c>
      <c r="D1061" s="8" t="s">
        <v>639</v>
      </c>
      <c r="E1061" s="8" t="s">
        <v>40405</v>
      </c>
      <c r="F1061" s="10" t="s">
        <v>38693</v>
      </c>
    </row>
    <row r="1062" ht="24" customHeight="1" spans="1:6">
      <c r="A1062" s="8">
        <v>1164</v>
      </c>
      <c r="B1062" s="9" t="s">
        <v>40406</v>
      </c>
      <c r="C1062" s="8" t="s">
        <v>592</v>
      </c>
      <c r="D1062" s="8" t="s">
        <v>639</v>
      </c>
      <c r="E1062" s="8" t="s">
        <v>31982</v>
      </c>
      <c r="F1062" s="10" t="s">
        <v>38693</v>
      </c>
    </row>
    <row r="1063" ht="24" customHeight="1" spans="1:6">
      <c r="A1063" s="8">
        <v>1162</v>
      </c>
      <c r="B1063" s="9" t="s">
        <v>40407</v>
      </c>
      <c r="C1063" s="8" t="s">
        <v>592</v>
      </c>
      <c r="D1063" s="8" t="s">
        <v>639</v>
      </c>
      <c r="E1063" s="8" t="s">
        <v>40269</v>
      </c>
      <c r="F1063" s="10" t="s">
        <v>38693</v>
      </c>
    </row>
    <row r="1064" ht="24" customHeight="1" spans="1:6">
      <c r="A1064" s="8">
        <v>12395</v>
      </c>
      <c r="B1064" s="9" t="s">
        <v>40408</v>
      </c>
      <c r="C1064" s="8" t="s">
        <v>592</v>
      </c>
      <c r="D1064" s="8" t="s">
        <v>639</v>
      </c>
      <c r="E1064" s="8" t="s">
        <v>40409</v>
      </c>
      <c r="F1064" s="10" t="s">
        <v>38693</v>
      </c>
    </row>
    <row r="1065" ht="24" customHeight="1" spans="1:6">
      <c r="A1065" s="8">
        <v>1170</v>
      </c>
      <c r="B1065" s="9" t="s">
        <v>40410</v>
      </c>
      <c r="C1065" s="8" t="s">
        <v>592</v>
      </c>
      <c r="D1065" s="8" t="s">
        <v>639</v>
      </c>
      <c r="E1065" s="8" t="s">
        <v>40411</v>
      </c>
      <c r="F1065" s="10" t="s">
        <v>38693</v>
      </c>
    </row>
    <row r="1066" ht="24" customHeight="1" spans="1:6">
      <c r="A1066" s="8">
        <v>1169</v>
      </c>
      <c r="B1066" s="9" t="s">
        <v>40412</v>
      </c>
      <c r="C1066" s="8" t="s">
        <v>592</v>
      </c>
      <c r="D1066" s="8" t="s">
        <v>639</v>
      </c>
      <c r="E1066" s="8" t="s">
        <v>40413</v>
      </c>
      <c r="F1066" s="10" t="s">
        <v>38693</v>
      </c>
    </row>
    <row r="1067" ht="24" customHeight="1" spans="1:6">
      <c r="A1067" s="8">
        <v>1166</v>
      </c>
      <c r="B1067" s="9" t="s">
        <v>40414</v>
      </c>
      <c r="C1067" s="8" t="s">
        <v>592</v>
      </c>
      <c r="D1067" s="8" t="s">
        <v>639</v>
      </c>
      <c r="E1067" s="8" t="s">
        <v>32860</v>
      </c>
      <c r="F1067" s="10" t="s">
        <v>38693</v>
      </c>
    </row>
    <row r="1068" ht="24" customHeight="1" spans="1:6">
      <c r="A1068" s="8">
        <v>1163</v>
      </c>
      <c r="B1068" s="9" t="s">
        <v>40415</v>
      </c>
      <c r="C1068" s="8" t="s">
        <v>592</v>
      </c>
      <c r="D1068" s="8" t="s">
        <v>639</v>
      </c>
      <c r="E1068" s="8" t="s">
        <v>36276</v>
      </c>
      <c r="F1068" s="10" t="s">
        <v>38693</v>
      </c>
    </row>
    <row r="1069" ht="24" customHeight="1" spans="1:6">
      <c r="A1069" s="8">
        <v>12396</v>
      </c>
      <c r="B1069" s="9" t="s">
        <v>40416</v>
      </c>
      <c r="C1069" s="8" t="s">
        <v>592</v>
      </c>
      <c r="D1069" s="8" t="s">
        <v>639</v>
      </c>
      <c r="E1069" s="8" t="s">
        <v>40409</v>
      </c>
      <c r="F1069" s="10" t="s">
        <v>38693</v>
      </c>
    </row>
    <row r="1070" ht="24" customHeight="1" spans="1:6">
      <c r="A1070" s="8">
        <v>1168</v>
      </c>
      <c r="B1070" s="9" t="s">
        <v>40417</v>
      </c>
      <c r="C1070" s="8" t="s">
        <v>592</v>
      </c>
      <c r="D1070" s="8" t="s">
        <v>639</v>
      </c>
      <c r="E1070" s="8" t="s">
        <v>40418</v>
      </c>
      <c r="F1070" s="10" t="s">
        <v>38693</v>
      </c>
    </row>
    <row r="1071" ht="24" customHeight="1" spans="1:6">
      <c r="A1071" s="8">
        <v>1167</v>
      </c>
      <c r="B1071" s="9" t="s">
        <v>40419</v>
      </c>
      <c r="C1071" s="8" t="s">
        <v>592</v>
      </c>
      <c r="D1071" s="8" t="s">
        <v>639</v>
      </c>
      <c r="E1071" s="8" t="s">
        <v>40420</v>
      </c>
      <c r="F1071" s="10" t="s">
        <v>38693</v>
      </c>
    </row>
    <row r="1072" ht="24" customHeight="1" spans="1:6">
      <c r="A1072" s="8">
        <v>36331</v>
      </c>
      <c r="B1072" s="9" t="s">
        <v>40421</v>
      </c>
      <c r="C1072" s="8" t="s">
        <v>592</v>
      </c>
      <c r="D1072" s="8" t="s">
        <v>639</v>
      </c>
      <c r="E1072" s="8" t="s">
        <v>37730</v>
      </c>
      <c r="F1072" s="10" t="s">
        <v>38693</v>
      </c>
    </row>
    <row r="1073" ht="24" customHeight="1" spans="1:6">
      <c r="A1073" s="8">
        <v>36346</v>
      </c>
      <c r="B1073" s="9" t="s">
        <v>40422</v>
      </c>
      <c r="C1073" s="8" t="s">
        <v>592</v>
      </c>
      <c r="D1073" s="8" t="s">
        <v>639</v>
      </c>
      <c r="E1073" s="8" t="s">
        <v>34678</v>
      </c>
      <c r="F1073" s="10" t="s">
        <v>38693</v>
      </c>
    </row>
    <row r="1074" ht="24" customHeight="1" spans="1:6">
      <c r="A1074" s="8">
        <v>1210</v>
      </c>
      <c r="B1074" s="9" t="s">
        <v>40423</v>
      </c>
      <c r="C1074" s="8" t="s">
        <v>592</v>
      </c>
      <c r="D1074" s="8" t="s">
        <v>593</v>
      </c>
      <c r="E1074" s="8" t="s">
        <v>28122</v>
      </c>
      <c r="F1074" s="10" t="s">
        <v>38693</v>
      </c>
    </row>
    <row r="1075" ht="24" customHeight="1" spans="1:6">
      <c r="A1075" s="8">
        <v>1203</v>
      </c>
      <c r="B1075" s="9" t="s">
        <v>40424</v>
      </c>
      <c r="C1075" s="8" t="s">
        <v>592</v>
      </c>
      <c r="D1075" s="8" t="s">
        <v>593</v>
      </c>
      <c r="E1075" s="8" t="s">
        <v>23037</v>
      </c>
      <c r="F1075" s="10" t="s">
        <v>38693</v>
      </c>
    </row>
    <row r="1076" ht="24" customHeight="1" spans="1:6">
      <c r="A1076" s="8">
        <v>1197</v>
      </c>
      <c r="B1076" s="9" t="s">
        <v>40425</v>
      </c>
      <c r="C1076" s="8" t="s">
        <v>592</v>
      </c>
      <c r="D1076" s="8" t="s">
        <v>593</v>
      </c>
      <c r="E1076" s="8" t="s">
        <v>40426</v>
      </c>
      <c r="F1076" s="10" t="s">
        <v>38693</v>
      </c>
    </row>
    <row r="1077" ht="24" customHeight="1" spans="1:6">
      <c r="A1077" s="8">
        <v>1202</v>
      </c>
      <c r="B1077" s="9" t="s">
        <v>40427</v>
      </c>
      <c r="C1077" s="8" t="s">
        <v>592</v>
      </c>
      <c r="D1077" s="8" t="s">
        <v>593</v>
      </c>
      <c r="E1077" s="8" t="s">
        <v>40428</v>
      </c>
      <c r="F1077" s="10" t="s">
        <v>38693</v>
      </c>
    </row>
    <row r="1078" ht="24" customHeight="1" spans="1:6">
      <c r="A1078" s="8">
        <v>1188</v>
      </c>
      <c r="B1078" s="9" t="s">
        <v>40429</v>
      </c>
      <c r="C1078" s="8" t="s">
        <v>592</v>
      </c>
      <c r="D1078" s="8" t="s">
        <v>593</v>
      </c>
      <c r="E1078" s="8" t="s">
        <v>40430</v>
      </c>
      <c r="F1078" s="10" t="s">
        <v>38693</v>
      </c>
    </row>
    <row r="1079" ht="24" customHeight="1" spans="1:6">
      <c r="A1079" s="8">
        <v>1211</v>
      </c>
      <c r="B1079" s="9" t="s">
        <v>40431</v>
      </c>
      <c r="C1079" s="8" t="s">
        <v>592</v>
      </c>
      <c r="D1079" s="8" t="s">
        <v>593</v>
      </c>
      <c r="E1079" s="8" t="s">
        <v>31051</v>
      </c>
      <c r="F1079" s="10" t="s">
        <v>38693</v>
      </c>
    </row>
    <row r="1080" ht="24" customHeight="1" spans="1:6">
      <c r="A1080" s="8">
        <v>1198</v>
      </c>
      <c r="B1080" s="9" t="s">
        <v>40432</v>
      </c>
      <c r="C1080" s="8" t="s">
        <v>592</v>
      </c>
      <c r="D1080" s="8" t="s">
        <v>593</v>
      </c>
      <c r="E1080" s="8" t="s">
        <v>24876</v>
      </c>
      <c r="F1080" s="10" t="s">
        <v>38693</v>
      </c>
    </row>
    <row r="1081" ht="24" customHeight="1" spans="1:6">
      <c r="A1081" s="8">
        <v>1199</v>
      </c>
      <c r="B1081" s="9" t="s">
        <v>40433</v>
      </c>
      <c r="C1081" s="8" t="s">
        <v>592</v>
      </c>
      <c r="D1081" s="8" t="s">
        <v>593</v>
      </c>
      <c r="E1081" s="8" t="s">
        <v>40434</v>
      </c>
      <c r="F1081" s="10" t="s">
        <v>38693</v>
      </c>
    </row>
    <row r="1082" ht="24" customHeight="1" spans="1:6">
      <c r="A1082" s="8">
        <v>20088</v>
      </c>
      <c r="B1082" s="9" t="s">
        <v>40435</v>
      </c>
      <c r="C1082" s="8" t="s">
        <v>592</v>
      </c>
      <c r="D1082" s="8" t="s">
        <v>639</v>
      </c>
      <c r="E1082" s="8" t="s">
        <v>37815</v>
      </c>
      <c r="F1082" s="10" t="s">
        <v>38693</v>
      </c>
    </row>
    <row r="1083" ht="24" customHeight="1" spans="1:6">
      <c r="A1083" s="8">
        <v>20089</v>
      </c>
      <c r="B1083" s="9" t="s">
        <v>40436</v>
      </c>
      <c r="C1083" s="8" t="s">
        <v>592</v>
      </c>
      <c r="D1083" s="8" t="s">
        <v>639</v>
      </c>
      <c r="E1083" s="8" t="s">
        <v>40437</v>
      </c>
      <c r="F1083" s="10" t="s">
        <v>38693</v>
      </c>
    </row>
    <row r="1084" ht="24" customHeight="1" spans="1:6">
      <c r="A1084" s="8">
        <v>20087</v>
      </c>
      <c r="B1084" s="9" t="s">
        <v>40438</v>
      </c>
      <c r="C1084" s="8" t="s">
        <v>592</v>
      </c>
      <c r="D1084" s="8" t="s">
        <v>639</v>
      </c>
      <c r="E1084" s="8" t="s">
        <v>40439</v>
      </c>
      <c r="F1084" s="10" t="s">
        <v>38693</v>
      </c>
    </row>
    <row r="1085" ht="24" customHeight="1" spans="1:6">
      <c r="A1085" s="8">
        <v>1200</v>
      </c>
      <c r="B1085" s="9" t="s">
        <v>40440</v>
      </c>
      <c r="C1085" s="8" t="s">
        <v>592</v>
      </c>
      <c r="D1085" s="8" t="s">
        <v>639</v>
      </c>
      <c r="E1085" s="8" t="s">
        <v>27913</v>
      </c>
      <c r="F1085" s="10" t="s">
        <v>38693</v>
      </c>
    </row>
    <row r="1086" ht="24" customHeight="1" spans="1:6">
      <c r="A1086" s="8">
        <v>12909</v>
      </c>
      <c r="B1086" s="9" t="s">
        <v>40441</v>
      </c>
      <c r="C1086" s="8" t="s">
        <v>592</v>
      </c>
      <c r="D1086" s="8" t="s">
        <v>639</v>
      </c>
      <c r="E1086" s="8" t="s">
        <v>31054</v>
      </c>
      <c r="F1086" s="10" t="s">
        <v>38693</v>
      </c>
    </row>
    <row r="1087" ht="24" customHeight="1" spans="1:6">
      <c r="A1087" s="8">
        <v>12910</v>
      </c>
      <c r="B1087" s="9" t="s">
        <v>40442</v>
      </c>
      <c r="C1087" s="8" t="s">
        <v>592</v>
      </c>
      <c r="D1087" s="8" t="s">
        <v>639</v>
      </c>
      <c r="E1087" s="8" t="s">
        <v>40443</v>
      </c>
      <c r="F1087" s="10" t="s">
        <v>38693</v>
      </c>
    </row>
    <row r="1088" ht="24" customHeight="1" spans="1:6">
      <c r="A1088" s="8">
        <v>1184</v>
      </c>
      <c r="B1088" s="9" t="s">
        <v>40444</v>
      </c>
      <c r="C1088" s="8" t="s">
        <v>592</v>
      </c>
      <c r="D1088" s="8" t="s">
        <v>593</v>
      </c>
      <c r="E1088" s="8" t="s">
        <v>40445</v>
      </c>
      <c r="F1088" s="10" t="s">
        <v>38693</v>
      </c>
    </row>
    <row r="1089" ht="24" customHeight="1" spans="1:6">
      <c r="A1089" s="8">
        <v>1191</v>
      </c>
      <c r="B1089" s="9" t="s">
        <v>40446</v>
      </c>
      <c r="C1089" s="8" t="s">
        <v>592</v>
      </c>
      <c r="D1089" s="8" t="s">
        <v>593</v>
      </c>
      <c r="E1089" s="8" t="s">
        <v>25045</v>
      </c>
      <c r="F1089" s="10" t="s">
        <v>38693</v>
      </c>
    </row>
    <row r="1090" ht="24" customHeight="1" spans="1:6">
      <c r="A1090" s="8">
        <v>1185</v>
      </c>
      <c r="B1090" s="9" t="s">
        <v>40447</v>
      </c>
      <c r="C1090" s="8" t="s">
        <v>592</v>
      </c>
      <c r="D1090" s="8" t="s">
        <v>593</v>
      </c>
      <c r="E1090" s="8" t="s">
        <v>37678</v>
      </c>
      <c r="F1090" s="10" t="s">
        <v>38693</v>
      </c>
    </row>
    <row r="1091" ht="24" customHeight="1" spans="1:6">
      <c r="A1091" s="8">
        <v>1189</v>
      </c>
      <c r="B1091" s="9" t="s">
        <v>40448</v>
      </c>
      <c r="C1091" s="8" t="s">
        <v>592</v>
      </c>
      <c r="D1091" s="8" t="s">
        <v>593</v>
      </c>
      <c r="E1091" s="8" t="s">
        <v>40449</v>
      </c>
      <c r="F1091" s="10" t="s">
        <v>38693</v>
      </c>
    </row>
    <row r="1092" ht="24" customHeight="1" spans="1:6">
      <c r="A1092" s="8">
        <v>1193</v>
      </c>
      <c r="B1092" s="9" t="s">
        <v>40450</v>
      </c>
      <c r="C1092" s="8" t="s">
        <v>592</v>
      </c>
      <c r="D1092" s="8" t="s">
        <v>593</v>
      </c>
      <c r="E1092" s="8" t="s">
        <v>40451</v>
      </c>
      <c r="F1092" s="10" t="s">
        <v>38693</v>
      </c>
    </row>
    <row r="1093" ht="24" customHeight="1" spans="1:6">
      <c r="A1093" s="8">
        <v>1194</v>
      </c>
      <c r="B1093" s="9" t="s">
        <v>40452</v>
      </c>
      <c r="C1093" s="8" t="s">
        <v>592</v>
      </c>
      <c r="D1093" s="8" t="s">
        <v>593</v>
      </c>
      <c r="E1093" s="8" t="s">
        <v>40453</v>
      </c>
      <c r="F1093" s="10" t="s">
        <v>38693</v>
      </c>
    </row>
    <row r="1094" ht="24" customHeight="1" spans="1:6">
      <c r="A1094" s="8">
        <v>1195</v>
      </c>
      <c r="B1094" s="9" t="s">
        <v>40454</v>
      </c>
      <c r="C1094" s="8" t="s">
        <v>592</v>
      </c>
      <c r="D1094" s="8" t="s">
        <v>593</v>
      </c>
      <c r="E1094" s="8" t="s">
        <v>29288</v>
      </c>
      <c r="F1094" s="10" t="s">
        <v>38693</v>
      </c>
    </row>
    <row r="1095" ht="24" customHeight="1" spans="1:6">
      <c r="A1095" s="8">
        <v>1204</v>
      </c>
      <c r="B1095" s="9" t="s">
        <v>40455</v>
      </c>
      <c r="C1095" s="8" t="s">
        <v>592</v>
      </c>
      <c r="D1095" s="8" t="s">
        <v>593</v>
      </c>
      <c r="E1095" s="8" t="s">
        <v>40456</v>
      </c>
      <c r="F1095" s="10" t="s">
        <v>38693</v>
      </c>
    </row>
    <row r="1096" ht="24" customHeight="1" spans="1:6">
      <c r="A1096" s="8">
        <v>1205</v>
      </c>
      <c r="B1096" s="9" t="s">
        <v>40457</v>
      </c>
      <c r="C1096" s="8" t="s">
        <v>592</v>
      </c>
      <c r="D1096" s="8" t="s">
        <v>593</v>
      </c>
      <c r="E1096" s="8" t="s">
        <v>36924</v>
      </c>
      <c r="F1096" s="10" t="s">
        <v>38693</v>
      </c>
    </row>
    <row r="1097" ht="24" customHeight="1" spans="1:6">
      <c r="A1097" s="8">
        <v>1207</v>
      </c>
      <c r="B1097" s="9" t="s">
        <v>40458</v>
      </c>
      <c r="C1097" s="8" t="s">
        <v>592</v>
      </c>
      <c r="D1097" s="8" t="s">
        <v>639</v>
      </c>
      <c r="E1097" s="8" t="s">
        <v>38871</v>
      </c>
      <c r="F1097" s="10" t="s">
        <v>38693</v>
      </c>
    </row>
    <row r="1098" ht="24" customHeight="1" spans="1:6">
      <c r="A1098" s="8">
        <v>1206</v>
      </c>
      <c r="B1098" s="9" t="s">
        <v>40459</v>
      </c>
      <c r="C1098" s="8" t="s">
        <v>592</v>
      </c>
      <c r="D1098" s="8" t="s">
        <v>639</v>
      </c>
      <c r="E1098" s="8" t="s">
        <v>34519</v>
      </c>
      <c r="F1098" s="10" t="s">
        <v>38693</v>
      </c>
    </row>
    <row r="1099" ht="24" customHeight="1" spans="1:6">
      <c r="A1099" s="8">
        <v>1183</v>
      </c>
      <c r="B1099" s="9" t="s">
        <v>40460</v>
      </c>
      <c r="C1099" s="8" t="s">
        <v>592</v>
      </c>
      <c r="D1099" s="8" t="s">
        <v>639</v>
      </c>
      <c r="E1099" s="8" t="s">
        <v>40461</v>
      </c>
      <c r="F1099" s="10" t="s">
        <v>38693</v>
      </c>
    </row>
    <row r="1100" ht="24" customHeight="1" spans="1:6">
      <c r="A1100" s="8">
        <v>42685</v>
      </c>
      <c r="B1100" s="9" t="s">
        <v>40462</v>
      </c>
      <c r="C1100" s="8" t="s">
        <v>592</v>
      </c>
      <c r="D1100" s="8" t="s">
        <v>639</v>
      </c>
      <c r="E1100" s="8" t="s">
        <v>40463</v>
      </c>
      <c r="F1100" s="10" t="s">
        <v>38693</v>
      </c>
    </row>
    <row r="1101" ht="24" customHeight="1" spans="1:6">
      <c r="A1101" s="8">
        <v>42686</v>
      </c>
      <c r="B1101" s="9" t="s">
        <v>40464</v>
      </c>
      <c r="C1101" s="8" t="s">
        <v>592</v>
      </c>
      <c r="D1101" s="8" t="s">
        <v>639</v>
      </c>
      <c r="E1101" s="8" t="s">
        <v>40465</v>
      </c>
      <c r="F1101" s="10" t="s">
        <v>38693</v>
      </c>
    </row>
    <row r="1102" ht="24" customHeight="1" spans="1:6">
      <c r="A1102" s="8">
        <v>12894</v>
      </c>
      <c r="B1102" s="9" t="s">
        <v>40466</v>
      </c>
      <c r="C1102" s="8" t="s">
        <v>592</v>
      </c>
      <c r="D1102" s="8" t="s">
        <v>593</v>
      </c>
      <c r="E1102" s="8" t="s">
        <v>40467</v>
      </c>
      <c r="F1102" s="10" t="s">
        <v>38693</v>
      </c>
    </row>
    <row r="1103" ht="24" customHeight="1" spans="1:6">
      <c r="A1103" s="8">
        <v>12895</v>
      </c>
      <c r="B1103" s="9" t="s">
        <v>40468</v>
      </c>
      <c r="C1103" s="8" t="s">
        <v>592</v>
      </c>
      <c r="D1103" s="8" t="s">
        <v>599</v>
      </c>
      <c r="E1103" s="8" t="s">
        <v>27853</v>
      </c>
      <c r="F1103" s="10" t="s">
        <v>38693</v>
      </c>
    </row>
    <row r="1104" ht="24" customHeight="1" spans="1:6">
      <c r="A1104" s="8">
        <v>1631</v>
      </c>
      <c r="B1104" s="9" t="s">
        <v>40469</v>
      </c>
      <c r="C1104" s="8" t="s">
        <v>592</v>
      </c>
      <c r="D1104" s="8" t="s">
        <v>639</v>
      </c>
      <c r="E1104" s="8" t="s">
        <v>40470</v>
      </c>
      <c r="F1104" s="10" t="s">
        <v>38693</v>
      </c>
    </row>
    <row r="1105" ht="24" customHeight="1" spans="1:6">
      <c r="A1105" s="8">
        <v>1633</v>
      </c>
      <c r="B1105" s="9" t="s">
        <v>40471</v>
      </c>
      <c r="C1105" s="8" t="s">
        <v>592</v>
      </c>
      <c r="D1105" s="8" t="s">
        <v>639</v>
      </c>
      <c r="E1105" s="8" t="s">
        <v>40472</v>
      </c>
      <c r="F1105" s="10" t="s">
        <v>38693</v>
      </c>
    </row>
    <row r="1106" ht="24" customHeight="1" spans="1:6">
      <c r="A1106" s="8">
        <v>10818</v>
      </c>
      <c r="B1106" s="9" t="s">
        <v>40473</v>
      </c>
      <c r="C1106" s="8" t="s">
        <v>642</v>
      </c>
      <c r="D1106" s="8" t="s">
        <v>639</v>
      </c>
      <c r="E1106" s="8" t="s">
        <v>40474</v>
      </c>
      <c r="F1106" s="10" t="s">
        <v>38693</v>
      </c>
    </row>
    <row r="1107" ht="24" customHeight="1" spans="1:6">
      <c r="A1107" s="8">
        <v>41410</v>
      </c>
      <c r="B1107" s="9" t="s">
        <v>40475</v>
      </c>
      <c r="C1107" s="8" t="s">
        <v>592</v>
      </c>
      <c r="D1107" s="8" t="s">
        <v>639</v>
      </c>
      <c r="E1107" s="8" t="s">
        <v>40476</v>
      </c>
      <c r="F1107" s="10" t="s">
        <v>38693</v>
      </c>
    </row>
    <row r="1108" ht="24" customHeight="1" spans="1:6">
      <c r="A1108" s="8">
        <v>41411</v>
      </c>
      <c r="B1108" s="9" t="s">
        <v>40477</v>
      </c>
      <c r="C1108" s="8" t="s">
        <v>592</v>
      </c>
      <c r="D1108" s="8" t="s">
        <v>639</v>
      </c>
      <c r="E1108" s="8" t="s">
        <v>40478</v>
      </c>
      <c r="F1108" s="10" t="s">
        <v>38693</v>
      </c>
    </row>
    <row r="1109" ht="24" customHeight="1" spans="1:6">
      <c r="A1109" s="8">
        <v>41412</v>
      </c>
      <c r="B1109" s="9" t="s">
        <v>40479</v>
      </c>
      <c r="C1109" s="8" t="s">
        <v>592</v>
      </c>
      <c r="D1109" s="8" t="s">
        <v>639</v>
      </c>
      <c r="E1109" s="8" t="s">
        <v>40480</v>
      </c>
      <c r="F1109" s="10" t="s">
        <v>38693</v>
      </c>
    </row>
    <row r="1110" ht="24" customHeight="1" spans="1:6">
      <c r="A1110" s="8">
        <v>41413</v>
      </c>
      <c r="B1110" s="9" t="s">
        <v>40481</v>
      </c>
      <c r="C1110" s="8" t="s">
        <v>592</v>
      </c>
      <c r="D1110" s="8" t="s">
        <v>639</v>
      </c>
      <c r="E1110" s="8" t="s">
        <v>40482</v>
      </c>
      <c r="F1110" s="10" t="s">
        <v>38693</v>
      </c>
    </row>
    <row r="1111" ht="36" customHeight="1" spans="1:6">
      <c r="A1111" s="8">
        <v>39359</v>
      </c>
      <c r="B1111" s="9" t="s">
        <v>40483</v>
      </c>
      <c r="C1111" s="8" t="s">
        <v>592</v>
      </c>
      <c r="D1111" s="8" t="s">
        <v>639</v>
      </c>
      <c r="E1111" s="8" t="s">
        <v>40484</v>
      </c>
      <c r="F1111" s="10" t="s">
        <v>38693</v>
      </c>
    </row>
    <row r="1112" ht="36" customHeight="1" spans="1:6">
      <c r="A1112" s="8">
        <v>39360</v>
      </c>
      <c r="B1112" s="9" t="s">
        <v>40485</v>
      </c>
      <c r="C1112" s="8" t="s">
        <v>592</v>
      </c>
      <c r="D1112" s="8" t="s">
        <v>639</v>
      </c>
      <c r="E1112" s="8" t="s">
        <v>40486</v>
      </c>
      <c r="F1112" s="10" t="s">
        <v>38693</v>
      </c>
    </row>
    <row r="1113" ht="24" customHeight="1" spans="1:6">
      <c r="A1113" s="8">
        <v>10710</v>
      </c>
      <c r="B1113" s="9" t="s">
        <v>40487</v>
      </c>
      <c r="C1113" s="8" t="s">
        <v>997</v>
      </c>
      <c r="D1113" s="8" t="s">
        <v>639</v>
      </c>
      <c r="E1113" s="8" t="s">
        <v>36313</v>
      </c>
      <c r="F1113" s="10" t="s">
        <v>38693</v>
      </c>
    </row>
    <row r="1114" ht="24" customHeight="1" spans="1:6">
      <c r="A1114" s="8">
        <v>10709</v>
      </c>
      <c r="B1114" s="9" t="s">
        <v>40488</v>
      </c>
      <c r="C1114" s="8" t="s">
        <v>997</v>
      </c>
      <c r="D1114" s="8" t="s">
        <v>639</v>
      </c>
      <c r="E1114" s="8" t="s">
        <v>36316</v>
      </c>
      <c r="F1114" s="10" t="s">
        <v>38693</v>
      </c>
    </row>
    <row r="1115" ht="24" customHeight="1" spans="1:6">
      <c r="A1115" s="8">
        <v>39636</v>
      </c>
      <c r="B1115" s="9" t="s">
        <v>40489</v>
      </c>
      <c r="C1115" s="8" t="s">
        <v>997</v>
      </c>
      <c r="D1115" s="8" t="s">
        <v>639</v>
      </c>
      <c r="E1115" s="8" t="s">
        <v>34676</v>
      </c>
      <c r="F1115" s="10" t="s">
        <v>38693</v>
      </c>
    </row>
    <row r="1116" ht="24" customHeight="1" spans="1:6">
      <c r="A1116" s="8">
        <v>10708</v>
      </c>
      <c r="B1116" s="9" t="s">
        <v>40490</v>
      </c>
      <c r="C1116" s="8" t="s">
        <v>997</v>
      </c>
      <c r="D1116" s="8" t="s">
        <v>639</v>
      </c>
      <c r="E1116" s="8" t="s">
        <v>40491</v>
      </c>
      <c r="F1116" s="10" t="s">
        <v>38693</v>
      </c>
    </row>
    <row r="1117" ht="24" customHeight="1" spans="1:6">
      <c r="A1117" s="8">
        <v>39635</v>
      </c>
      <c r="B1117" s="9" t="s">
        <v>40492</v>
      </c>
      <c r="C1117" s="8" t="s">
        <v>997</v>
      </c>
      <c r="D1117" s="8" t="s">
        <v>639</v>
      </c>
      <c r="E1117" s="8" t="s">
        <v>40493</v>
      </c>
      <c r="F1117" s="10" t="s">
        <v>38693</v>
      </c>
    </row>
    <row r="1118" ht="24" customHeight="1" spans="1:6">
      <c r="A1118" s="8">
        <v>6117</v>
      </c>
      <c r="B1118" s="9" t="s">
        <v>40494</v>
      </c>
      <c r="C1118" s="8" t="s">
        <v>742</v>
      </c>
      <c r="D1118" s="8" t="s">
        <v>593</v>
      </c>
      <c r="E1118" s="8" t="s">
        <v>31638</v>
      </c>
      <c r="F1118" s="10" t="s">
        <v>38693</v>
      </c>
    </row>
    <row r="1119" ht="24" customHeight="1" spans="1:6">
      <c r="A1119" s="8">
        <v>40913</v>
      </c>
      <c r="B1119" s="9" t="s">
        <v>40495</v>
      </c>
      <c r="C1119" s="8" t="s">
        <v>744</v>
      </c>
      <c r="D1119" s="8" t="s">
        <v>593</v>
      </c>
      <c r="E1119" s="8" t="s">
        <v>40496</v>
      </c>
      <c r="F1119" s="10" t="s">
        <v>38693</v>
      </c>
    </row>
    <row r="1120" ht="24" customHeight="1" spans="1:6">
      <c r="A1120" s="8">
        <v>1214</v>
      </c>
      <c r="B1120" s="9" t="s">
        <v>40497</v>
      </c>
      <c r="C1120" s="8" t="s">
        <v>742</v>
      </c>
      <c r="D1120" s="8" t="s">
        <v>593</v>
      </c>
      <c r="E1120" s="8" t="s">
        <v>34824</v>
      </c>
      <c r="F1120" s="10" t="s">
        <v>38693</v>
      </c>
    </row>
    <row r="1121" ht="24" customHeight="1" spans="1:6">
      <c r="A1121" s="8">
        <v>40915</v>
      </c>
      <c r="B1121" s="9" t="s">
        <v>40498</v>
      </c>
      <c r="C1121" s="8" t="s">
        <v>744</v>
      </c>
      <c r="D1121" s="8" t="s">
        <v>593</v>
      </c>
      <c r="E1121" s="8" t="s">
        <v>40499</v>
      </c>
      <c r="F1121" s="10" t="s">
        <v>38693</v>
      </c>
    </row>
    <row r="1122" ht="24" customHeight="1" spans="1:6">
      <c r="A1122" s="8">
        <v>1213</v>
      </c>
      <c r="B1122" s="9" t="s">
        <v>40500</v>
      </c>
      <c r="C1122" s="8" t="s">
        <v>742</v>
      </c>
      <c r="D1122" s="8" t="s">
        <v>599</v>
      </c>
      <c r="E1122" s="8" t="s">
        <v>32938</v>
      </c>
      <c r="F1122" s="10" t="s">
        <v>38693</v>
      </c>
    </row>
    <row r="1123" ht="24" customHeight="1" spans="1:6">
      <c r="A1123" s="8">
        <v>40914</v>
      </c>
      <c r="B1123" s="9" t="s">
        <v>40501</v>
      </c>
      <c r="C1123" s="8" t="s">
        <v>744</v>
      </c>
      <c r="D1123" s="8" t="s">
        <v>593</v>
      </c>
      <c r="E1123" s="11" t="s">
        <v>39001</v>
      </c>
      <c r="F1123" s="10" t="s">
        <v>38693</v>
      </c>
    </row>
    <row r="1124" ht="24" customHeight="1" spans="1:6">
      <c r="A1124" s="8">
        <v>5091</v>
      </c>
      <c r="B1124" s="9" t="s">
        <v>40502</v>
      </c>
      <c r="C1124" s="8" t="s">
        <v>592</v>
      </c>
      <c r="D1124" s="8" t="s">
        <v>593</v>
      </c>
      <c r="E1124" s="8" t="s">
        <v>30400</v>
      </c>
      <c r="F1124" s="10" t="s">
        <v>38693</v>
      </c>
    </row>
    <row r="1125" ht="24" customHeight="1" spans="1:6">
      <c r="A1125" s="8">
        <v>14615</v>
      </c>
      <c r="B1125" s="9" t="s">
        <v>40503</v>
      </c>
      <c r="C1125" s="8" t="s">
        <v>592</v>
      </c>
      <c r="D1125" s="8" t="s">
        <v>639</v>
      </c>
      <c r="E1125" s="11" t="s">
        <v>40504</v>
      </c>
      <c r="F1125" s="10" t="s">
        <v>38693</v>
      </c>
    </row>
    <row r="1126" ht="24" customHeight="1" spans="1:6">
      <c r="A1126" s="8">
        <v>2711</v>
      </c>
      <c r="B1126" s="9" t="s">
        <v>40505</v>
      </c>
      <c r="C1126" s="8" t="s">
        <v>592</v>
      </c>
      <c r="D1126" s="8" t="s">
        <v>599</v>
      </c>
      <c r="E1126" s="8" t="s">
        <v>33226</v>
      </c>
      <c r="F1126" s="10" t="s">
        <v>38693</v>
      </c>
    </row>
    <row r="1127" ht="24" customHeight="1" spans="1:6">
      <c r="A1127" s="8">
        <v>37727</v>
      </c>
      <c r="B1127" s="9" t="s">
        <v>40506</v>
      </c>
      <c r="C1127" s="8" t="s">
        <v>592</v>
      </c>
      <c r="D1127" s="8" t="s">
        <v>639</v>
      </c>
      <c r="E1127" s="11" t="s">
        <v>40507</v>
      </c>
      <c r="F1127" s="10" t="s">
        <v>38693</v>
      </c>
    </row>
    <row r="1128" ht="24" customHeight="1" spans="1:6">
      <c r="A1128" s="8">
        <v>37728</v>
      </c>
      <c r="B1128" s="9" t="s">
        <v>40508</v>
      </c>
      <c r="C1128" s="8" t="s">
        <v>592</v>
      </c>
      <c r="D1128" s="8" t="s">
        <v>639</v>
      </c>
      <c r="E1128" s="8" t="s">
        <v>40509</v>
      </c>
      <c r="F1128" s="10" t="s">
        <v>38693</v>
      </c>
    </row>
    <row r="1129" ht="24" customHeight="1" spans="1:6">
      <c r="A1129" s="8">
        <v>37729</v>
      </c>
      <c r="B1129" s="9" t="s">
        <v>40510</v>
      </c>
      <c r="C1129" s="8" t="s">
        <v>592</v>
      </c>
      <c r="D1129" s="8" t="s">
        <v>639</v>
      </c>
      <c r="E1129" s="11" t="s">
        <v>40511</v>
      </c>
      <c r="F1129" s="10" t="s">
        <v>38693</v>
      </c>
    </row>
    <row r="1130" ht="24" customHeight="1" spans="1:6">
      <c r="A1130" s="8">
        <v>37730</v>
      </c>
      <c r="B1130" s="9" t="s">
        <v>40512</v>
      </c>
      <c r="C1130" s="8" t="s">
        <v>592</v>
      </c>
      <c r="D1130" s="8" t="s">
        <v>639</v>
      </c>
      <c r="E1130" s="8" t="s">
        <v>40513</v>
      </c>
      <c r="F1130" s="10" t="s">
        <v>38693</v>
      </c>
    </row>
    <row r="1131" ht="24" customHeight="1" spans="1:6">
      <c r="A1131" s="8">
        <v>37731</v>
      </c>
      <c r="B1131" s="9" t="s">
        <v>40514</v>
      </c>
      <c r="C1131" s="8" t="s">
        <v>592</v>
      </c>
      <c r="D1131" s="8" t="s">
        <v>639</v>
      </c>
      <c r="E1131" s="11" t="s">
        <v>40515</v>
      </c>
      <c r="F1131" s="10" t="s">
        <v>38693</v>
      </c>
    </row>
    <row r="1132" ht="24" customHeight="1" spans="1:6">
      <c r="A1132" s="8">
        <v>37732</v>
      </c>
      <c r="B1132" s="9" t="s">
        <v>40516</v>
      </c>
      <c r="C1132" s="8" t="s">
        <v>592</v>
      </c>
      <c r="D1132" s="8" t="s">
        <v>639</v>
      </c>
      <c r="E1132" s="11" t="s">
        <v>40517</v>
      </c>
      <c r="F1132" s="10" t="s">
        <v>38693</v>
      </c>
    </row>
    <row r="1133" ht="24" customHeight="1" spans="1:6">
      <c r="A1133" s="8">
        <v>42256</v>
      </c>
      <c r="B1133" s="9" t="s">
        <v>40518</v>
      </c>
      <c r="C1133" s="8" t="s">
        <v>642</v>
      </c>
      <c r="D1133" s="8" t="s">
        <v>593</v>
      </c>
      <c r="E1133" s="11" t="s">
        <v>23674</v>
      </c>
      <c r="F1133" s="10" t="s">
        <v>38693</v>
      </c>
    </row>
    <row r="1134" ht="24" customHeight="1" spans="1:6">
      <c r="A1134" s="8">
        <v>42250</v>
      </c>
      <c r="B1134" s="9" t="s">
        <v>40519</v>
      </c>
      <c r="C1134" s="8" t="s">
        <v>1649</v>
      </c>
      <c r="D1134" s="8" t="s">
        <v>593</v>
      </c>
      <c r="E1134" s="11" t="s">
        <v>40520</v>
      </c>
      <c r="F1134" s="10" t="s">
        <v>38693</v>
      </c>
    </row>
    <row r="1135" ht="24" customHeight="1" spans="1:6">
      <c r="A1135" s="8">
        <v>4743</v>
      </c>
      <c r="B1135" s="9" t="s">
        <v>40521</v>
      </c>
      <c r="C1135" s="8" t="s">
        <v>740</v>
      </c>
      <c r="D1135" s="8" t="s">
        <v>593</v>
      </c>
      <c r="E1135" s="11" t="s">
        <v>40522</v>
      </c>
      <c r="F1135" s="10" t="s">
        <v>38693</v>
      </c>
    </row>
    <row r="1136" ht="24" customHeight="1" spans="1:6">
      <c r="A1136" s="8">
        <v>4744</v>
      </c>
      <c r="B1136" s="9" t="s">
        <v>40523</v>
      </c>
      <c r="C1136" s="8" t="s">
        <v>740</v>
      </c>
      <c r="D1136" s="8" t="s">
        <v>593</v>
      </c>
      <c r="E1136" s="11" t="s">
        <v>35297</v>
      </c>
      <c r="F1136" s="10" t="s">
        <v>38693</v>
      </c>
    </row>
    <row r="1137" ht="24" customHeight="1" spans="1:6">
      <c r="A1137" s="8">
        <v>4745</v>
      </c>
      <c r="B1137" s="9" t="s">
        <v>40524</v>
      </c>
      <c r="C1137" s="8" t="s">
        <v>740</v>
      </c>
      <c r="D1137" s="8" t="s">
        <v>593</v>
      </c>
      <c r="E1137" s="11" t="s">
        <v>40525</v>
      </c>
      <c r="F1137" s="10" t="s">
        <v>38693</v>
      </c>
    </row>
    <row r="1138" ht="36" customHeight="1" spans="1:6">
      <c r="A1138" s="8">
        <v>36496</v>
      </c>
      <c r="B1138" s="9" t="s">
        <v>40526</v>
      </c>
      <c r="C1138" s="8" t="s">
        <v>592</v>
      </c>
      <c r="D1138" s="8" t="s">
        <v>639</v>
      </c>
      <c r="E1138" s="8" t="s">
        <v>40527</v>
      </c>
      <c r="F1138" s="10" t="s">
        <v>38693</v>
      </c>
    </row>
    <row r="1139" ht="24" customHeight="1" spans="1:6">
      <c r="A1139" s="8">
        <v>10630</v>
      </c>
      <c r="B1139" s="9" t="s">
        <v>40528</v>
      </c>
      <c r="C1139" s="8" t="s">
        <v>592</v>
      </c>
      <c r="D1139" s="8" t="s">
        <v>639</v>
      </c>
      <c r="E1139" s="8" t="s">
        <v>40529</v>
      </c>
      <c r="F1139" s="10" t="s">
        <v>38693</v>
      </c>
    </row>
    <row r="1140" ht="36" customHeight="1" spans="1:6">
      <c r="A1140" s="8">
        <v>37762</v>
      </c>
      <c r="B1140" s="9" t="s">
        <v>40530</v>
      </c>
      <c r="C1140" s="8" t="s">
        <v>592</v>
      </c>
      <c r="D1140" s="8" t="s">
        <v>639</v>
      </c>
      <c r="E1140" s="8" t="s">
        <v>40531</v>
      </c>
      <c r="F1140" s="10" t="s">
        <v>38693</v>
      </c>
    </row>
    <row r="1141" ht="36" customHeight="1" spans="1:6">
      <c r="A1141" s="8">
        <v>37763</v>
      </c>
      <c r="B1141" s="9" t="s">
        <v>40532</v>
      </c>
      <c r="C1141" s="8" t="s">
        <v>592</v>
      </c>
      <c r="D1141" s="8" t="s">
        <v>639</v>
      </c>
      <c r="E1141" s="8" t="s">
        <v>40533</v>
      </c>
      <c r="F1141" s="10" t="s">
        <v>38693</v>
      </c>
    </row>
    <row r="1142" ht="24" customHeight="1" spans="1:6">
      <c r="A1142" s="8">
        <v>41992</v>
      </c>
      <c r="B1142" s="9" t="s">
        <v>40534</v>
      </c>
      <c r="C1142" s="8" t="s">
        <v>592</v>
      </c>
      <c r="D1142" s="8" t="s">
        <v>639</v>
      </c>
      <c r="E1142" s="11" t="s">
        <v>40535</v>
      </c>
      <c r="F1142" s="10" t="s">
        <v>38693</v>
      </c>
    </row>
    <row r="1143" ht="24" customHeight="1" spans="1:6">
      <c r="A1143" s="8">
        <v>13215</v>
      </c>
      <c r="B1143" s="9" t="s">
        <v>40536</v>
      </c>
      <c r="C1143" s="8" t="s">
        <v>592</v>
      </c>
      <c r="D1143" s="8" t="s">
        <v>639</v>
      </c>
      <c r="E1143" s="11" t="s">
        <v>40537</v>
      </c>
      <c r="F1143" s="10" t="s">
        <v>38693</v>
      </c>
    </row>
    <row r="1144" ht="24" customHeight="1" spans="1:6">
      <c r="A1144" s="8">
        <v>4235</v>
      </c>
      <c r="B1144" s="9" t="s">
        <v>40538</v>
      </c>
      <c r="C1144" s="8" t="s">
        <v>742</v>
      </c>
      <c r="D1144" s="8" t="s">
        <v>593</v>
      </c>
      <c r="E1144" s="11" t="s">
        <v>40539</v>
      </c>
      <c r="F1144" s="10" t="s">
        <v>38693</v>
      </c>
    </row>
    <row r="1145" ht="24" customHeight="1" spans="1:6">
      <c r="A1145" s="8">
        <v>40976</v>
      </c>
      <c r="B1145" s="9" t="s">
        <v>40540</v>
      </c>
      <c r="C1145" s="8" t="s">
        <v>744</v>
      </c>
      <c r="D1145" s="8" t="s">
        <v>593</v>
      </c>
      <c r="E1145" s="11" t="s">
        <v>40541</v>
      </c>
      <c r="F1145" s="10" t="s">
        <v>38693</v>
      </c>
    </row>
    <row r="1146" ht="24" customHeight="1" spans="1:6">
      <c r="A1146" s="8">
        <v>39013</v>
      </c>
      <c r="B1146" s="9" t="s">
        <v>40542</v>
      </c>
      <c r="C1146" s="8" t="s">
        <v>592</v>
      </c>
      <c r="D1146" s="8" t="s">
        <v>639</v>
      </c>
      <c r="E1146" s="11" t="s">
        <v>24962</v>
      </c>
      <c r="F1146" s="10" t="s">
        <v>38693</v>
      </c>
    </row>
    <row r="1147" ht="24" customHeight="1" spans="1:6">
      <c r="A1147" s="8">
        <v>43091</v>
      </c>
      <c r="B1147" s="9" t="s">
        <v>40543</v>
      </c>
      <c r="C1147" s="8" t="s">
        <v>592</v>
      </c>
      <c r="D1147" s="8" t="s">
        <v>593</v>
      </c>
      <c r="E1147" s="11" t="s">
        <v>40544</v>
      </c>
      <c r="F1147" s="10" t="s">
        <v>38693</v>
      </c>
    </row>
    <row r="1148" ht="24" customHeight="1" spans="1:6">
      <c r="A1148" s="8">
        <v>43092</v>
      </c>
      <c r="B1148" s="9" t="s">
        <v>40545</v>
      </c>
      <c r="C1148" s="8" t="s">
        <v>592</v>
      </c>
      <c r="D1148" s="8" t="s">
        <v>593</v>
      </c>
      <c r="E1148" s="8" t="s">
        <v>40546</v>
      </c>
      <c r="F1148" s="10" t="s">
        <v>38693</v>
      </c>
    </row>
    <row r="1149" ht="24" customHeight="1" spans="1:6">
      <c r="A1149" s="8">
        <v>43089</v>
      </c>
      <c r="B1149" s="9" t="s">
        <v>40547</v>
      </c>
      <c r="C1149" s="8" t="s">
        <v>592</v>
      </c>
      <c r="D1149" s="8" t="s">
        <v>593</v>
      </c>
      <c r="E1149" s="11" t="s">
        <v>40548</v>
      </c>
      <c r="F1149" s="10" t="s">
        <v>38693</v>
      </c>
    </row>
    <row r="1150" ht="24" customHeight="1" spans="1:6">
      <c r="A1150" s="8">
        <v>43090</v>
      </c>
      <c r="B1150" s="9" t="s">
        <v>40549</v>
      </c>
      <c r="C1150" s="8" t="s">
        <v>592</v>
      </c>
      <c r="D1150" s="8" t="s">
        <v>593</v>
      </c>
      <c r="E1150" s="8" t="s">
        <v>40550</v>
      </c>
      <c r="F1150" s="10" t="s">
        <v>38693</v>
      </c>
    </row>
    <row r="1151" ht="24" customHeight="1" spans="1:6">
      <c r="A1151" s="8">
        <v>41967</v>
      </c>
      <c r="B1151" s="9" t="s">
        <v>40551</v>
      </c>
      <c r="C1151" s="8" t="s">
        <v>644</v>
      </c>
      <c r="D1151" s="8" t="s">
        <v>593</v>
      </c>
      <c r="E1151" s="11" t="s">
        <v>31602</v>
      </c>
      <c r="F1151" s="10" t="s">
        <v>38693</v>
      </c>
    </row>
    <row r="1152" ht="24" customHeight="1" spans="1:6">
      <c r="A1152" s="8">
        <v>12760</v>
      </c>
      <c r="B1152" s="9" t="s">
        <v>40552</v>
      </c>
      <c r="C1152" s="8" t="s">
        <v>997</v>
      </c>
      <c r="D1152" s="8" t="s">
        <v>593</v>
      </c>
      <c r="E1152" s="11" t="s">
        <v>40553</v>
      </c>
      <c r="F1152" s="10" t="s">
        <v>38693</v>
      </c>
    </row>
    <row r="1153" ht="24" customHeight="1" spans="1:6">
      <c r="A1153" s="8">
        <v>12759</v>
      </c>
      <c r="B1153" s="9" t="s">
        <v>40554</v>
      </c>
      <c r="C1153" s="8" t="s">
        <v>997</v>
      </c>
      <c r="D1153" s="8" t="s">
        <v>593</v>
      </c>
      <c r="E1153" s="11" t="s">
        <v>40555</v>
      </c>
      <c r="F1153" s="10" t="s">
        <v>38693</v>
      </c>
    </row>
    <row r="1154" ht="24" customHeight="1" spans="1:6">
      <c r="A1154" s="8">
        <v>43105</v>
      </c>
      <c r="B1154" s="9" t="s">
        <v>40556</v>
      </c>
      <c r="C1154" s="8" t="s">
        <v>642</v>
      </c>
      <c r="D1154" s="8" t="s">
        <v>593</v>
      </c>
      <c r="E1154" s="11" t="s">
        <v>40557</v>
      </c>
      <c r="F1154" s="10" t="s">
        <v>38693</v>
      </c>
    </row>
    <row r="1155" ht="24" customHeight="1" spans="1:6">
      <c r="A1155" s="8">
        <v>40424</v>
      </c>
      <c r="B1155" s="9" t="s">
        <v>40558</v>
      </c>
      <c r="C1155" s="8" t="s">
        <v>642</v>
      </c>
      <c r="D1155" s="8" t="s">
        <v>593</v>
      </c>
      <c r="E1155" s="8" t="s">
        <v>31338</v>
      </c>
      <c r="F1155" s="10" t="s">
        <v>38693</v>
      </c>
    </row>
    <row r="1156" ht="24" customHeight="1" spans="1:6">
      <c r="A1156" s="8">
        <v>1325</v>
      </c>
      <c r="B1156" s="9" t="s">
        <v>40559</v>
      </c>
      <c r="C1156" s="8" t="s">
        <v>642</v>
      </c>
      <c r="D1156" s="8" t="s">
        <v>593</v>
      </c>
      <c r="E1156" s="8" t="s">
        <v>34704</v>
      </c>
      <c r="F1156" s="10" t="s">
        <v>38693</v>
      </c>
    </row>
    <row r="1157" ht="24" customHeight="1" spans="1:6">
      <c r="A1157" s="8">
        <v>1327</v>
      </c>
      <c r="B1157" s="9" t="s">
        <v>40560</v>
      </c>
      <c r="C1157" s="8" t="s">
        <v>642</v>
      </c>
      <c r="D1157" s="8" t="s">
        <v>593</v>
      </c>
      <c r="E1157" s="8" t="s">
        <v>34725</v>
      </c>
      <c r="F1157" s="10" t="s">
        <v>38693</v>
      </c>
    </row>
    <row r="1158" ht="24" customHeight="1" spans="1:6">
      <c r="A1158" s="8">
        <v>1328</v>
      </c>
      <c r="B1158" s="9" t="s">
        <v>40561</v>
      </c>
      <c r="C1158" s="8" t="s">
        <v>642</v>
      </c>
      <c r="D1158" s="8" t="s">
        <v>593</v>
      </c>
      <c r="E1158" s="8" t="s">
        <v>40562</v>
      </c>
      <c r="F1158" s="10" t="s">
        <v>38693</v>
      </c>
    </row>
    <row r="1159" ht="24" customHeight="1" spans="1:6">
      <c r="A1159" s="8">
        <v>1321</v>
      </c>
      <c r="B1159" s="9" t="s">
        <v>40563</v>
      </c>
      <c r="C1159" s="8" t="s">
        <v>642</v>
      </c>
      <c r="D1159" s="8" t="s">
        <v>593</v>
      </c>
      <c r="E1159" s="8" t="s">
        <v>38278</v>
      </c>
      <c r="F1159" s="10" t="s">
        <v>38693</v>
      </c>
    </row>
    <row r="1160" ht="24" customHeight="1" spans="1:6">
      <c r="A1160" s="8">
        <v>1318</v>
      </c>
      <c r="B1160" s="9" t="s">
        <v>40564</v>
      </c>
      <c r="C1160" s="8" t="s">
        <v>642</v>
      </c>
      <c r="D1160" s="8" t="s">
        <v>593</v>
      </c>
      <c r="E1160" s="8" t="s">
        <v>40565</v>
      </c>
      <c r="F1160" s="10" t="s">
        <v>38693</v>
      </c>
    </row>
    <row r="1161" ht="24" customHeight="1" spans="1:6">
      <c r="A1161" s="8">
        <v>1322</v>
      </c>
      <c r="B1161" s="9" t="s">
        <v>40566</v>
      </c>
      <c r="C1161" s="8" t="s">
        <v>642</v>
      </c>
      <c r="D1161" s="8" t="s">
        <v>593</v>
      </c>
      <c r="E1161" s="8" t="s">
        <v>40567</v>
      </c>
      <c r="F1161" s="10" t="s">
        <v>38693</v>
      </c>
    </row>
    <row r="1162" ht="24" customHeight="1" spans="1:6">
      <c r="A1162" s="8">
        <v>1323</v>
      </c>
      <c r="B1162" s="9" t="s">
        <v>40568</v>
      </c>
      <c r="C1162" s="8" t="s">
        <v>642</v>
      </c>
      <c r="D1162" s="8" t="s">
        <v>593</v>
      </c>
      <c r="E1162" s="8" t="s">
        <v>40567</v>
      </c>
      <c r="F1162" s="10" t="s">
        <v>38693</v>
      </c>
    </row>
    <row r="1163" ht="24" customHeight="1" spans="1:6">
      <c r="A1163" s="8">
        <v>1319</v>
      </c>
      <c r="B1163" s="9" t="s">
        <v>40569</v>
      </c>
      <c r="C1163" s="8" t="s">
        <v>642</v>
      </c>
      <c r="D1163" s="8" t="s">
        <v>593</v>
      </c>
      <c r="E1163" s="8" t="s">
        <v>36983</v>
      </c>
      <c r="F1163" s="10" t="s">
        <v>38693</v>
      </c>
    </row>
    <row r="1164" ht="24" customHeight="1" spans="1:6">
      <c r="A1164" s="8">
        <v>11026</v>
      </c>
      <c r="B1164" s="9" t="s">
        <v>40570</v>
      </c>
      <c r="C1164" s="8" t="s">
        <v>642</v>
      </c>
      <c r="D1164" s="8" t="s">
        <v>593</v>
      </c>
      <c r="E1164" s="8" t="s">
        <v>40571</v>
      </c>
      <c r="F1164" s="10" t="s">
        <v>38693</v>
      </c>
    </row>
    <row r="1165" ht="24" customHeight="1" spans="1:6">
      <c r="A1165" s="8">
        <v>11027</v>
      </c>
      <c r="B1165" s="9" t="s">
        <v>40572</v>
      </c>
      <c r="C1165" s="8" t="s">
        <v>642</v>
      </c>
      <c r="D1165" s="8" t="s">
        <v>593</v>
      </c>
      <c r="E1165" s="8" t="s">
        <v>34777</v>
      </c>
      <c r="F1165" s="10" t="s">
        <v>38693</v>
      </c>
    </row>
    <row r="1166" ht="24" customHeight="1" spans="1:6">
      <c r="A1166" s="8">
        <v>11046</v>
      </c>
      <c r="B1166" s="9" t="s">
        <v>40573</v>
      </c>
      <c r="C1166" s="8" t="s">
        <v>642</v>
      </c>
      <c r="D1166" s="8" t="s">
        <v>593</v>
      </c>
      <c r="E1166" s="8" t="s">
        <v>25090</v>
      </c>
      <c r="F1166" s="10" t="s">
        <v>38693</v>
      </c>
    </row>
    <row r="1167" ht="24" customHeight="1" spans="1:6">
      <c r="A1167" s="8">
        <v>11047</v>
      </c>
      <c r="B1167" s="9" t="s">
        <v>40574</v>
      </c>
      <c r="C1167" s="8" t="s">
        <v>642</v>
      </c>
      <c r="D1167" s="8" t="s">
        <v>593</v>
      </c>
      <c r="E1167" s="8" t="s">
        <v>40575</v>
      </c>
      <c r="F1167" s="10" t="s">
        <v>38693</v>
      </c>
    </row>
    <row r="1168" ht="24" customHeight="1" spans="1:6">
      <c r="A1168" s="8">
        <v>43668</v>
      </c>
      <c r="B1168" s="9" t="s">
        <v>40576</v>
      </c>
      <c r="C1168" s="8" t="s">
        <v>642</v>
      </c>
      <c r="D1168" s="8" t="s">
        <v>593</v>
      </c>
      <c r="E1168" s="8" t="s">
        <v>32583</v>
      </c>
      <c r="F1168" s="10" t="s">
        <v>38693</v>
      </c>
    </row>
    <row r="1169" ht="24" customHeight="1" spans="1:6">
      <c r="A1169" s="8">
        <v>11049</v>
      </c>
      <c r="B1169" s="9" t="s">
        <v>40577</v>
      </c>
      <c r="C1169" s="8" t="s">
        <v>642</v>
      </c>
      <c r="D1169" s="8" t="s">
        <v>599</v>
      </c>
      <c r="E1169" s="8" t="s">
        <v>34997</v>
      </c>
      <c r="F1169" s="10" t="s">
        <v>38693</v>
      </c>
    </row>
    <row r="1170" ht="24" customHeight="1" spans="1:6">
      <c r="A1170" s="8">
        <v>43106</v>
      </c>
      <c r="B1170" s="9" t="s">
        <v>40578</v>
      </c>
      <c r="C1170" s="8" t="s">
        <v>642</v>
      </c>
      <c r="D1170" s="8" t="s">
        <v>593</v>
      </c>
      <c r="E1170" s="8" t="s">
        <v>33134</v>
      </c>
      <c r="F1170" s="10" t="s">
        <v>38693</v>
      </c>
    </row>
    <row r="1171" ht="24" customHeight="1" spans="1:6">
      <c r="A1171" s="8">
        <v>11051</v>
      </c>
      <c r="B1171" s="9" t="s">
        <v>40579</v>
      </c>
      <c r="C1171" s="8" t="s">
        <v>642</v>
      </c>
      <c r="D1171" s="8" t="s">
        <v>593</v>
      </c>
      <c r="E1171" s="8" t="s">
        <v>35974</v>
      </c>
      <c r="F1171" s="10" t="s">
        <v>38693</v>
      </c>
    </row>
    <row r="1172" ht="24" customHeight="1" spans="1:6">
      <c r="A1172" s="8">
        <v>11061</v>
      </c>
      <c r="B1172" s="9" t="s">
        <v>40580</v>
      </c>
      <c r="C1172" s="8" t="s">
        <v>642</v>
      </c>
      <c r="D1172" s="8" t="s">
        <v>593</v>
      </c>
      <c r="E1172" s="8" t="s">
        <v>24854</v>
      </c>
      <c r="F1172" s="10" t="s">
        <v>38693</v>
      </c>
    </row>
    <row r="1173" ht="24" customHeight="1" spans="1:6">
      <c r="A1173" s="8">
        <v>43667</v>
      </c>
      <c r="B1173" s="9" t="s">
        <v>40581</v>
      </c>
      <c r="C1173" s="8" t="s">
        <v>642</v>
      </c>
      <c r="D1173" s="8" t="s">
        <v>593</v>
      </c>
      <c r="E1173" s="8" t="s">
        <v>40582</v>
      </c>
      <c r="F1173" s="10" t="s">
        <v>38693</v>
      </c>
    </row>
    <row r="1174" ht="24" customHeight="1" spans="1:6">
      <c r="A1174" s="8">
        <v>1333</v>
      </c>
      <c r="B1174" s="9" t="s">
        <v>40583</v>
      </c>
      <c r="C1174" s="8" t="s">
        <v>642</v>
      </c>
      <c r="D1174" s="8" t="s">
        <v>593</v>
      </c>
      <c r="E1174" s="8" t="s">
        <v>40584</v>
      </c>
      <c r="F1174" s="10" t="s">
        <v>38693</v>
      </c>
    </row>
    <row r="1175" ht="24" customHeight="1" spans="1:6">
      <c r="A1175" s="8">
        <v>1330</v>
      </c>
      <c r="B1175" s="9" t="s">
        <v>40585</v>
      </c>
      <c r="C1175" s="8" t="s">
        <v>642</v>
      </c>
      <c r="D1175" s="8" t="s">
        <v>593</v>
      </c>
      <c r="E1175" s="8" t="s">
        <v>22810</v>
      </c>
      <c r="F1175" s="10" t="s">
        <v>38693</v>
      </c>
    </row>
    <row r="1176" ht="24" customHeight="1" spans="1:6">
      <c r="A1176" s="8">
        <v>10957</v>
      </c>
      <c r="B1176" s="9" t="s">
        <v>40586</v>
      </c>
      <c r="C1176" s="8" t="s">
        <v>642</v>
      </c>
      <c r="D1176" s="8" t="s">
        <v>593</v>
      </c>
      <c r="E1176" s="8" t="s">
        <v>40587</v>
      </c>
      <c r="F1176" s="10" t="s">
        <v>38693</v>
      </c>
    </row>
    <row r="1177" ht="24" customHeight="1" spans="1:6">
      <c r="A1177" s="8">
        <v>1332</v>
      </c>
      <c r="B1177" s="9" t="s">
        <v>40588</v>
      </c>
      <c r="C1177" s="8" t="s">
        <v>642</v>
      </c>
      <c r="D1177" s="8" t="s">
        <v>593</v>
      </c>
      <c r="E1177" s="8" t="s">
        <v>28770</v>
      </c>
      <c r="F1177" s="10" t="s">
        <v>38693</v>
      </c>
    </row>
    <row r="1178" ht="24" customHeight="1" spans="1:6">
      <c r="A1178" s="8">
        <v>1334</v>
      </c>
      <c r="B1178" s="9" t="s">
        <v>40589</v>
      </c>
      <c r="C1178" s="8" t="s">
        <v>642</v>
      </c>
      <c r="D1178" s="8" t="s">
        <v>593</v>
      </c>
      <c r="E1178" s="8" t="s">
        <v>28010</v>
      </c>
      <c r="F1178" s="10" t="s">
        <v>38693</v>
      </c>
    </row>
    <row r="1179" ht="24" customHeight="1" spans="1:6">
      <c r="A1179" s="8">
        <v>1335</v>
      </c>
      <c r="B1179" s="9" t="s">
        <v>40590</v>
      </c>
      <c r="C1179" s="8" t="s">
        <v>642</v>
      </c>
      <c r="D1179" s="8" t="s">
        <v>593</v>
      </c>
      <c r="E1179" s="8" t="s">
        <v>28058</v>
      </c>
      <c r="F1179" s="10" t="s">
        <v>38693</v>
      </c>
    </row>
    <row r="1180" ht="24" customHeight="1" spans="1:6">
      <c r="A1180" s="8">
        <v>40425</v>
      </c>
      <c r="B1180" s="9" t="s">
        <v>40591</v>
      </c>
      <c r="C1180" s="8" t="s">
        <v>642</v>
      </c>
      <c r="D1180" s="8" t="s">
        <v>593</v>
      </c>
      <c r="E1180" s="8" t="s">
        <v>28916</v>
      </c>
      <c r="F1180" s="10" t="s">
        <v>38693</v>
      </c>
    </row>
    <row r="1181" ht="24" customHeight="1" spans="1:6">
      <c r="A1181" s="8">
        <v>1337</v>
      </c>
      <c r="B1181" s="9" t="s">
        <v>40592</v>
      </c>
      <c r="C1181" s="8" t="s">
        <v>642</v>
      </c>
      <c r="D1181" s="8" t="s">
        <v>593</v>
      </c>
      <c r="E1181" s="8" t="s">
        <v>40587</v>
      </c>
      <c r="F1181" s="10" t="s">
        <v>38693</v>
      </c>
    </row>
    <row r="1182" ht="24" customHeight="1" spans="1:6">
      <c r="A1182" s="8">
        <v>1338</v>
      </c>
      <c r="B1182" s="9" t="s">
        <v>40593</v>
      </c>
      <c r="C1182" s="8" t="s">
        <v>997</v>
      </c>
      <c r="D1182" s="8" t="s">
        <v>599</v>
      </c>
      <c r="E1182" s="8" t="s">
        <v>40594</v>
      </c>
      <c r="F1182" s="10" t="s">
        <v>38693</v>
      </c>
    </row>
    <row r="1183" ht="24" customHeight="1" spans="1:6">
      <c r="A1183" s="8">
        <v>1340</v>
      </c>
      <c r="B1183" s="9" t="s">
        <v>40595</v>
      </c>
      <c r="C1183" s="8" t="s">
        <v>997</v>
      </c>
      <c r="D1183" s="8" t="s">
        <v>593</v>
      </c>
      <c r="E1183" s="8" t="s">
        <v>40596</v>
      </c>
      <c r="F1183" s="10" t="s">
        <v>38693</v>
      </c>
    </row>
    <row r="1184" ht="24" customHeight="1" spans="1:6">
      <c r="A1184" s="8">
        <v>1341</v>
      </c>
      <c r="B1184" s="9" t="s">
        <v>40597</v>
      </c>
      <c r="C1184" s="8" t="s">
        <v>997</v>
      </c>
      <c r="D1184" s="8" t="s">
        <v>593</v>
      </c>
      <c r="E1184" s="8" t="s">
        <v>40598</v>
      </c>
      <c r="F1184" s="10" t="s">
        <v>38693</v>
      </c>
    </row>
    <row r="1185" ht="24" customHeight="1" spans="1:6">
      <c r="A1185" s="8">
        <v>34659</v>
      </c>
      <c r="B1185" s="9" t="s">
        <v>40599</v>
      </c>
      <c r="C1185" s="8" t="s">
        <v>997</v>
      </c>
      <c r="D1185" s="8" t="s">
        <v>593</v>
      </c>
      <c r="E1185" s="8" t="s">
        <v>39286</v>
      </c>
      <c r="F1185" s="10" t="s">
        <v>38693</v>
      </c>
    </row>
    <row r="1186" ht="24" customHeight="1" spans="1:6">
      <c r="A1186" s="8">
        <v>34514</v>
      </c>
      <c r="B1186" s="9" t="s">
        <v>40600</v>
      </c>
      <c r="C1186" s="8" t="s">
        <v>997</v>
      </c>
      <c r="D1186" s="8" t="s">
        <v>599</v>
      </c>
      <c r="E1186" s="8" t="s">
        <v>40601</v>
      </c>
      <c r="F1186" s="10" t="s">
        <v>38693</v>
      </c>
    </row>
    <row r="1187" ht="24" customHeight="1" spans="1:6">
      <c r="A1187" s="8">
        <v>34660</v>
      </c>
      <c r="B1187" s="9" t="s">
        <v>40602</v>
      </c>
      <c r="C1187" s="8" t="s">
        <v>997</v>
      </c>
      <c r="D1187" s="8" t="s">
        <v>593</v>
      </c>
      <c r="E1187" s="8" t="s">
        <v>40603</v>
      </c>
      <c r="F1187" s="10" t="s">
        <v>38693</v>
      </c>
    </row>
    <row r="1188" ht="24" customHeight="1" spans="1:6">
      <c r="A1188" s="8">
        <v>34661</v>
      </c>
      <c r="B1188" s="9" t="s">
        <v>40604</v>
      </c>
      <c r="C1188" s="8" t="s">
        <v>997</v>
      </c>
      <c r="D1188" s="8" t="s">
        <v>593</v>
      </c>
      <c r="E1188" s="8" t="s">
        <v>40605</v>
      </c>
      <c r="F1188" s="10" t="s">
        <v>38693</v>
      </c>
    </row>
    <row r="1189" ht="24" customHeight="1" spans="1:6">
      <c r="A1189" s="8">
        <v>34667</v>
      </c>
      <c r="B1189" s="9" t="s">
        <v>40606</v>
      </c>
      <c r="C1189" s="8" t="s">
        <v>997</v>
      </c>
      <c r="D1189" s="8" t="s">
        <v>593</v>
      </c>
      <c r="E1189" s="8" t="s">
        <v>40607</v>
      </c>
      <c r="F1189" s="10" t="s">
        <v>38693</v>
      </c>
    </row>
    <row r="1190" ht="24" customHeight="1" spans="1:6">
      <c r="A1190" s="8">
        <v>34668</v>
      </c>
      <c r="B1190" s="9" t="s">
        <v>40608</v>
      </c>
      <c r="C1190" s="8" t="s">
        <v>997</v>
      </c>
      <c r="D1190" s="8" t="s">
        <v>593</v>
      </c>
      <c r="E1190" s="8" t="s">
        <v>24334</v>
      </c>
      <c r="F1190" s="10" t="s">
        <v>38693</v>
      </c>
    </row>
    <row r="1191" ht="24" customHeight="1" spans="1:6">
      <c r="A1191" s="8">
        <v>34741</v>
      </c>
      <c r="B1191" s="9" t="s">
        <v>40609</v>
      </c>
      <c r="C1191" s="8" t="s">
        <v>997</v>
      </c>
      <c r="D1191" s="8" t="s">
        <v>593</v>
      </c>
      <c r="E1191" s="8" t="s">
        <v>38419</v>
      </c>
      <c r="F1191" s="10" t="s">
        <v>38693</v>
      </c>
    </row>
    <row r="1192" ht="24" customHeight="1" spans="1:6">
      <c r="A1192" s="8">
        <v>34664</v>
      </c>
      <c r="B1192" s="9" t="s">
        <v>40610</v>
      </c>
      <c r="C1192" s="8" t="s">
        <v>997</v>
      </c>
      <c r="D1192" s="8" t="s">
        <v>593</v>
      </c>
      <c r="E1192" s="8" t="s">
        <v>40611</v>
      </c>
      <c r="F1192" s="10" t="s">
        <v>38693</v>
      </c>
    </row>
    <row r="1193" ht="24" customHeight="1" spans="1:6">
      <c r="A1193" s="8">
        <v>34665</v>
      </c>
      <c r="B1193" s="9" t="s">
        <v>40612</v>
      </c>
      <c r="C1193" s="8" t="s">
        <v>997</v>
      </c>
      <c r="D1193" s="8" t="s">
        <v>593</v>
      </c>
      <c r="E1193" s="8" t="s">
        <v>35300</v>
      </c>
      <c r="F1193" s="10" t="s">
        <v>38693</v>
      </c>
    </row>
    <row r="1194" ht="24" customHeight="1" spans="1:6">
      <c r="A1194" s="8">
        <v>34666</v>
      </c>
      <c r="B1194" s="9" t="s">
        <v>40613</v>
      </c>
      <c r="C1194" s="8" t="s">
        <v>997</v>
      </c>
      <c r="D1194" s="8" t="s">
        <v>593</v>
      </c>
      <c r="E1194" s="8" t="s">
        <v>40614</v>
      </c>
      <c r="F1194" s="10" t="s">
        <v>38693</v>
      </c>
    </row>
    <row r="1195" ht="24" customHeight="1" spans="1:6">
      <c r="A1195" s="8">
        <v>34669</v>
      </c>
      <c r="B1195" s="9" t="s">
        <v>40615</v>
      </c>
      <c r="C1195" s="8" t="s">
        <v>997</v>
      </c>
      <c r="D1195" s="8" t="s">
        <v>593</v>
      </c>
      <c r="E1195" s="8" t="s">
        <v>40616</v>
      </c>
      <c r="F1195" s="10" t="s">
        <v>38693</v>
      </c>
    </row>
    <row r="1196" ht="24" customHeight="1" spans="1:6">
      <c r="A1196" s="8">
        <v>34670</v>
      </c>
      <c r="B1196" s="9" t="s">
        <v>40617</v>
      </c>
      <c r="C1196" s="8" t="s">
        <v>997</v>
      </c>
      <c r="D1196" s="8" t="s">
        <v>593</v>
      </c>
      <c r="E1196" s="8" t="s">
        <v>40618</v>
      </c>
      <c r="F1196" s="10" t="s">
        <v>38693</v>
      </c>
    </row>
    <row r="1197" ht="24" customHeight="1" spans="1:6">
      <c r="A1197" s="8">
        <v>34671</v>
      </c>
      <c r="B1197" s="9" t="s">
        <v>40619</v>
      </c>
      <c r="C1197" s="8" t="s">
        <v>997</v>
      </c>
      <c r="D1197" s="8" t="s">
        <v>593</v>
      </c>
      <c r="E1197" s="8" t="s">
        <v>40620</v>
      </c>
      <c r="F1197" s="10" t="s">
        <v>38693</v>
      </c>
    </row>
    <row r="1198" ht="24" customHeight="1" spans="1:6">
      <c r="A1198" s="8">
        <v>34672</v>
      </c>
      <c r="B1198" s="9" t="s">
        <v>40621</v>
      </c>
      <c r="C1198" s="8" t="s">
        <v>997</v>
      </c>
      <c r="D1198" s="8" t="s">
        <v>593</v>
      </c>
      <c r="E1198" s="8" t="s">
        <v>40622</v>
      </c>
      <c r="F1198" s="10" t="s">
        <v>38693</v>
      </c>
    </row>
    <row r="1199" ht="24" customHeight="1" spans="1:6">
      <c r="A1199" s="8">
        <v>34673</v>
      </c>
      <c r="B1199" s="9" t="s">
        <v>40623</v>
      </c>
      <c r="C1199" s="8" t="s">
        <v>997</v>
      </c>
      <c r="D1199" s="8" t="s">
        <v>593</v>
      </c>
      <c r="E1199" s="8" t="s">
        <v>40624</v>
      </c>
      <c r="F1199" s="10" t="s">
        <v>38693</v>
      </c>
    </row>
    <row r="1200" ht="24" customHeight="1" spans="1:6">
      <c r="A1200" s="8">
        <v>34674</v>
      </c>
      <c r="B1200" s="9" t="s">
        <v>40625</v>
      </c>
      <c r="C1200" s="8" t="s">
        <v>997</v>
      </c>
      <c r="D1200" s="8" t="s">
        <v>593</v>
      </c>
      <c r="E1200" s="8" t="s">
        <v>40626</v>
      </c>
      <c r="F1200" s="10" t="s">
        <v>38693</v>
      </c>
    </row>
    <row r="1201" ht="24" customHeight="1" spans="1:6">
      <c r="A1201" s="8">
        <v>34675</v>
      </c>
      <c r="B1201" s="9" t="s">
        <v>40627</v>
      </c>
      <c r="C1201" s="8" t="s">
        <v>997</v>
      </c>
      <c r="D1201" s="8" t="s">
        <v>593</v>
      </c>
      <c r="E1201" s="8" t="s">
        <v>40628</v>
      </c>
      <c r="F1201" s="10" t="s">
        <v>38693</v>
      </c>
    </row>
    <row r="1202" ht="24" customHeight="1" spans="1:6">
      <c r="A1202" s="8">
        <v>34676</v>
      </c>
      <c r="B1202" s="9" t="s">
        <v>40629</v>
      </c>
      <c r="C1202" s="8" t="s">
        <v>997</v>
      </c>
      <c r="D1202" s="8" t="s">
        <v>593</v>
      </c>
      <c r="E1202" s="8" t="s">
        <v>29570</v>
      </c>
      <c r="F1202" s="10" t="s">
        <v>38693</v>
      </c>
    </row>
    <row r="1203" ht="24" customHeight="1" spans="1:6">
      <c r="A1203" s="8">
        <v>34677</v>
      </c>
      <c r="B1203" s="9" t="s">
        <v>40630</v>
      </c>
      <c r="C1203" s="8" t="s">
        <v>997</v>
      </c>
      <c r="D1203" s="8" t="s">
        <v>593</v>
      </c>
      <c r="E1203" s="8" t="s">
        <v>36835</v>
      </c>
      <c r="F1203" s="10" t="s">
        <v>38693</v>
      </c>
    </row>
    <row r="1204" ht="24" customHeight="1" spans="1:6">
      <c r="A1204" s="8">
        <v>43126</v>
      </c>
      <c r="B1204" s="9" t="s">
        <v>40631</v>
      </c>
      <c r="C1204" s="8" t="s">
        <v>997</v>
      </c>
      <c r="D1204" s="8" t="s">
        <v>593</v>
      </c>
      <c r="E1204" s="8" t="s">
        <v>40632</v>
      </c>
      <c r="F1204" s="10" t="s">
        <v>38693</v>
      </c>
    </row>
    <row r="1205" ht="24" customHeight="1" spans="1:6">
      <c r="A1205" s="8">
        <v>43124</v>
      </c>
      <c r="B1205" s="9" t="s">
        <v>40633</v>
      </c>
      <c r="C1205" s="8" t="s">
        <v>997</v>
      </c>
      <c r="D1205" s="8" t="s">
        <v>593</v>
      </c>
      <c r="E1205" s="8" t="s">
        <v>40634</v>
      </c>
      <c r="F1205" s="10" t="s">
        <v>38693</v>
      </c>
    </row>
    <row r="1206" ht="24" customHeight="1" spans="1:6">
      <c r="A1206" s="8">
        <v>43125</v>
      </c>
      <c r="B1206" s="9" t="s">
        <v>40635</v>
      </c>
      <c r="C1206" s="8" t="s">
        <v>997</v>
      </c>
      <c r="D1206" s="8" t="s">
        <v>593</v>
      </c>
      <c r="E1206" s="8" t="s">
        <v>35477</v>
      </c>
      <c r="F1206" s="10" t="s">
        <v>38693</v>
      </c>
    </row>
    <row r="1207" ht="24" customHeight="1" spans="1:6">
      <c r="A1207" s="8">
        <v>40623</v>
      </c>
      <c r="B1207" s="9" t="s">
        <v>40636</v>
      </c>
      <c r="C1207" s="8" t="s">
        <v>1011</v>
      </c>
      <c r="D1207" s="8" t="s">
        <v>593</v>
      </c>
      <c r="E1207" s="8" t="s">
        <v>40637</v>
      </c>
      <c r="F1207" s="10" t="s">
        <v>38693</v>
      </c>
    </row>
    <row r="1208" ht="24" customHeight="1" spans="1:6">
      <c r="A1208" s="8">
        <v>43701</v>
      </c>
      <c r="B1208" s="9" t="s">
        <v>40638</v>
      </c>
      <c r="C1208" s="8" t="s">
        <v>642</v>
      </c>
      <c r="D1208" s="8" t="s">
        <v>599</v>
      </c>
      <c r="E1208" s="8" t="s">
        <v>40639</v>
      </c>
      <c r="F1208" s="10" t="s">
        <v>38693</v>
      </c>
    </row>
    <row r="1209" ht="24" customHeight="1" spans="1:6">
      <c r="A1209" s="8">
        <v>1345</v>
      </c>
      <c r="B1209" s="9" t="s">
        <v>40640</v>
      </c>
      <c r="C1209" s="8" t="s">
        <v>997</v>
      </c>
      <c r="D1209" s="8" t="s">
        <v>593</v>
      </c>
      <c r="E1209" s="8" t="s">
        <v>40641</v>
      </c>
      <c r="F1209" s="10" t="s">
        <v>38693</v>
      </c>
    </row>
    <row r="1210" ht="24" customHeight="1" spans="1:6">
      <c r="A1210" s="8">
        <v>1346</v>
      </c>
      <c r="B1210" s="9" t="s">
        <v>40642</v>
      </c>
      <c r="C1210" s="8" t="s">
        <v>997</v>
      </c>
      <c r="D1210" s="8" t="s">
        <v>593</v>
      </c>
      <c r="E1210" s="8" t="s">
        <v>40643</v>
      </c>
      <c r="F1210" s="10" t="s">
        <v>38693</v>
      </c>
    </row>
    <row r="1211" ht="24" customHeight="1" spans="1:6">
      <c r="A1211" s="8">
        <v>1347</v>
      </c>
      <c r="B1211" s="9" t="s">
        <v>40644</v>
      </c>
      <c r="C1211" s="8" t="s">
        <v>997</v>
      </c>
      <c r="D1211" s="8" t="s">
        <v>593</v>
      </c>
      <c r="E1211" s="8" t="s">
        <v>40645</v>
      </c>
      <c r="F1211" s="10" t="s">
        <v>38693</v>
      </c>
    </row>
    <row r="1212" ht="24" customHeight="1" spans="1:6">
      <c r="A1212" s="8">
        <v>43678</v>
      </c>
      <c r="B1212" s="9" t="s">
        <v>40646</v>
      </c>
      <c r="C1212" s="8" t="s">
        <v>997</v>
      </c>
      <c r="D1212" s="8" t="s">
        <v>593</v>
      </c>
      <c r="E1212" s="8" t="s">
        <v>40647</v>
      </c>
      <c r="F1212" s="10" t="s">
        <v>38693</v>
      </c>
    </row>
    <row r="1213" ht="24" customHeight="1" spans="1:6">
      <c r="A1213" s="8">
        <v>43680</v>
      </c>
      <c r="B1213" s="9" t="s">
        <v>40648</v>
      </c>
      <c r="C1213" s="8" t="s">
        <v>997</v>
      </c>
      <c r="D1213" s="8" t="s">
        <v>593</v>
      </c>
      <c r="E1213" s="8" t="s">
        <v>40649</v>
      </c>
      <c r="F1213" s="10" t="s">
        <v>38693</v>
      </c>
    </row>
    <row r="1214" ht="24" customHeight="1" spans="1:6">
      <c r="A1214" s="8">
        <v>43679</v>
      </c>
      <c r="B1214" s="9" t="s">
        <v>40650</v>
      </c>
      <c r="C1214" s="8" t="s">
        <v>997</v>
      </c>
      <c r="D1214" s="8" t="s">
        <v>593</v>
      </c>
      <c r="E1214" s="8" t="s">
        <v>40651</v>
      </c>
      <c r="F1214" s="10" t="s">
        <v>38693</v>
      </c>
    </row>
    <row r="1215" ht="24" customHeight="1" spans="1:6">
      <c r="A1215" s="8">
        <v>1355</v>
      </c>
      <c r="B1215" s="9" t="s">
        <v>40652</v>
      </c>
      <c r="C1215" s="8" t="s">
        <v>997</v>
      </c>
      <c r="D1215" s="8" t="s">
        <v>593</v>
      </c>
      <c r="E1215" s="8" t="s">
        <v>40653</v>
      </c>
      <c r="F1215" s="10" t="s">
        <v>38693</v>
      </c>
    </row>
    <row r="1216" ht="24" customHeight="1" spans="1:6">
      <c r="A1216" s="8">
        <v>1358</v>
      </c>
      <c r="B1216" s="9" t="s">
        <v>40654</v>
      </c>
      <c r="C1216" s="8" t="s">
        <v>997</v>
      </c>
      <c r="D1216" s="8" t="s">
        <v>593</v>
      </c>
      <c r="E1216" s="8" t="s">
        <v>40655</v>
      </c>
      <c r="F1216" s="10" t="s">
        <v>38693</v>
      </c>
    </row>
    <row r="1217" ht="24" customHeight="1" spans="1:6">
      <c r="A1217" s="8">
        <v>43681</v>
      </c>
      <c r="B1217" s="9" t="s">
        <v>40656</v>
      </c>
      <c r="C1217" s="8" t="s">
        <v>997</v>
      </c>
      <c r="D1217" s="8" t="s">
        <v>599</v>
      </c>
      <c r="E1217" s="8" t="s">
        <v>40616</v>
      </c>
      <c r="F1217" s="10" t="s">
        <v>38693</v>
      </c>
    </row>
    <row r="1218" ht="24" customHeight="1" spans="1:6">
      <c r="A1218" s="8">
        <v>43677</v>
      </c>
      <c r="B1218" s="9" t="s">
        <v>40657</v>
      </c>
      <c r="C1218" s="8" t="s">
        <v>997</v>
      </c>
      <c r="D1218" s="8" t="s">
        <v>593</v>
      </c>
      <c r="E1218" s="8" t="s">
        <v>40658</v>
      </c>
      <c r="F1218" s="10" t="s">
        <v>38693</v>
      </c>
    </row>
    <row r="1219" ht="24" customHeight="1" spans="1:6">
      <c r="A1219" s="8">
        <v>43682</v>
      </c>
      <c r="B1219" s="9" t="s">
        <v>40659</v>
      </c>
      <c r="C1219" s="8" t="s">
        <v>997</v>
      </c>
      <c r="D1219" s="8" t="s">
        <v>593</v>
      </c>
      <c r="E1219" s="8" t="s">
        <v>30812</v>
      </c>
      <c r="F1219" s="10" t="s">
        <v>38693</v>
      </c>
    </row>
    <row r="1220" ht="24" customHeight="1" spans="1:6">
      <c r="A1220" s="8">
        <v>12083</v>
      </c>
      <c r="B1220" s="9" t="s">
        <v>40660</v>
      </c>
      <c r="C1220" s="8" t="s">
        <v>592</v>
      </c>
      <c r="D1220" s="8" t="s">
        <v>639</v>
      </c>
      <c r="E1220" s="8" t="s">
        <v>40661</v>
      </c>
      <c r="F1220" s="10" t="s">
        <v>38693</v>
      </c>
    </row>
    <row r="1221" ht="24" customHeight="1" spans="1:6">
      <c r="A1221" s="8">
        <v>12081</v>
      </c>
      <c r="B1221" s="9" t="s">
        <v>40662</v>
      </c>
      <c r="C1221" s="8" t="s">
        <v>592</v>
      </c>
      <c r="D1221" s="8" t="s">
        <v>639</v>
      </c>
      <c r="E1221" s="8" t="s">
        <v>40663</v>
      </c>
      <c r="F1221" s="10" t="s">
        <v>38693</v>
      </c>
    </row>
    <row r="1222" ht="24" customHeight="1" spans="1:6">
      <c r="A1222" s="8">
        <v>12082</v>
      </c>
      <c r="B1222" s="9" t="s">
        <v>40664</v>
      </c>
      <c r="C1222" s="8" t="s">
        <v>592</v>
      </c>
      <c r="D1222" s="8" t="s">
        <v>639</v>
      </c>
      <c r="E1222" s="8" t="s">
        <v>40665</v>
      </c>
      <c r="F1222" s="10" t="s">
        <v>38693</v>
      </c>
    </row>
    <row r="1223" ht="24" customHeight="1" spans="1:6">
      <c r="A1223" s="8">
        <v>13354</v>
      </c>
      <c r="B1223" s="9" t="s">
        <v>40666</v>
      </c>
      <c r="C1223" s="8" t="s">
        <v>592</v>
      </c>
      <c r="D1223" s="8" t="s">
        <v>639</v>
      </c>
      <c r="E1223" s="8" t="s">
        <v>40667</v>
      </c>
      <c r="F1223" s="10" t="s">
        <v>38693</v>
      </c>
    </row>
    <row r="1224" ht="24" customHeight="1" spans="1:6">
      <c r="A1224" s="8">
        <v>14057</v>
      </c>
      <c r="B1224" s="9" t="s">
        <v>40668</v>
      </c>
      <c r="C1224" s="8" t="s">
        <v>592</v>
      </c>
      <c r="D1224" s="8" t="s">
        <v>639</v>
      </c>
      <c r="E1224" s="8" t="s">
        <v>40669</v>
      </c>
      <c r="F1224" s="10" t="s">
        <v>38693</v>
      </c>
    </row>
    <row r="1225" ht="24" customHeight="1" spans="1:6">
      <c r="A1225" s="8">
        <v>14058</v>
      </c>
      <c r="B1225" s="9" t="s">
        <v>40670</v>
      </c>
      <c r="C1225" s="8" t="s">
        <v>592</v>
      </c>
      <c r="D1225" s="8" t="s">
        <v>639</v>
      </c>
      <c r="E1225" s="8" t="s">
        <v>40671</v>
      </c>
      <c r="F1225" s="10" t="s">
        <v>38693</v>
      </c>
    </row>
    <row r="1226" ht="24" customHeight="1" spans="1:6">
      <c r="A1226" s="8">
        <v>20971</v>
      </c>
      <c r="B1226" s="9" t="s">
        <v>40672</v>
      </c>
      <c r="C1226" s="8" t="s">
        <v>592</v>
      </c>
      <c r="D1226" s="8" t="s">
        <v>593</v>
      </c>
      <c r="E1226" s="8" t="s">
        <v>40673</v>
      </c>
      <c r="F1226" s="10" t="s">
        <v>38693</v>
      </c>
    </row>
    <row r="1227" ht="36" customHeight="1" spans="1:6">
      <c r="A1227" s="8">
        <v>5047</v>
      </c>
      <c r="B1227" s="9" t="s">
        <v>40674</v>
      </c>
      <c r="C1227" s="8" t="s">
        <v>592</v>
      </c>
      <c r="D1227" s="8" t="s">
        <v>639</v>
      </c>
      <c r="E1227" s="8" t="s">
        <v>40675</v>
      </c>
      <c r="F1227" s="10" t="s">
        <v>38693</v>
      </c>
    </row>
    <row r="1228" ht="24" customHeight="1" spans="1:6">
      <c r="A1228" s="8">
        <v>13369</v>
      </c>
      <c r="B1228" s="9" t="s">
        <v>40676</v>
      </c>
      <c r="C1228" s="8" t="s">
        <v>592</v>
      </c>
      <c r="D1228" s="8" t="s">
        <v>639</v>
      </c>
      <c r="E1228" s="8" t="s">
        <v>40677</v>
      </c>
      <c r="F1228" s="10" t="s">
        <v>38693</v>
      </c>
    </row>
    <row r="1229" ht="24" customHeight="1" spans="1:6">
      <c r="A1229" s="8">
        <v>13370</v>
      </c>
      <c r="B1229" s="9" t="s">
        <v>40678</v>
      </c>
      <c r="C1229" s="8" t="s">
        <v>592</v>
      </c>
      <c r="D1229" s="8" t="s">
        <v>639</v>
      </c>
      <c r="E1229" s="8" t="s">
        <v>40679</v>
      </c>
      <c r="F1229" s="10" t="s">
        <v>38693</v>
      </c>
    </row>
    <row r="1230" ht="24" customHeight="1" spans="1:6">
      <c r="A1230" s="8">
        <v>13279</v>
      </c>
      <c r="B1230" s="9" t="s">
        <v>40680</v>
      </c>
      <c r="C1230" s="8" t="s">
        <v>642</v>
      </c>
      <c r="D1230" s="8" t="s">
        <v>593</v>
      </c>
      <c r="E1230" s="8" t="s">
        <v>24265</v>
      </c>
      <c r="F1230" s="10" t="s">
        <v>38693</v>
      </c>
    </row>
    <row r="1231" ht="24" customHeight="1" spans="1:6">
      <c r="A1231" s="8">
        <v>11977</v>
      </c>
      <c r="B1231" s="9" t="s">
        <v>40681</v>
      </c>
      <c r="C1231" s="8" t="s">
        <v>592</v>
      </c>
      <c r="D1231" s="8" t="s">
        <v>593</v>
      </c>
      <c r="E1231" s="8" t="s">
        <v>28927</v>
      </c>
      <c r="F1231" s="10" t="s">
        <v>38693</v>
      </c>
    </row>
    <row r="1232" ht="24" customHeight="1" spans="1:6">
      <c r="A1232" s="8">
        <v>11975</v>
      </c>
      <c r="B1232" s="9" t="s">
        <v>40682</v>
      </c>
      <c r="C1232" s="8" t="s">
        <v>592</v>
      </c>
      <c r="D1232" s="8" t="s">
        <v>593</v>
      </c>
      <c r="E1232" s="8" t="s">
        <v>28529</v>
      </c>
      <c r="F1232" s="10" t="s">
        <v>38693</v>
      </c>
    </row>
    <row r="1233" ht="24" customHeight="1" spans="1:6">
      <c r="A1233" s="8">
        <v>39746</v>
      </c>
      <c r="B1233" s="9" t="s">
        <v>40683</v>
      </c>
      <c r="C1233" s="8" t="s">
        <v>592</v>
      </c>
      <c r="D1233" s="8" t="s">
        <v>593</v>
      </c>
      <c r="E1233" s="8" t="s">
        <v>40684</v>
      </c>
      <c r="F1233" s="10" t="s">
        <v>38693</v>
      </c>
    </row>
    <row r="1234" ht="24" customHeight="1" spans="1:6">
      <c r="A1234" s="8">
        <v>11976</v>
      </c>
      <c r="B1234" s="9" t="s">
        <v>40685</v>
      </c>
      <c r="C1234" s="8" t="s">
        <v>592</v>
      </c>
      <c r="D1234" s="8" t="s">
        <v>593</v>
      </c>
      <c r="E1234" s="8" t="s">
        <v>24962</v>
      </c>
      <c r="F1234" s="10" t="s">
        <v>38693</v>
      </c>
    </row>
    <row r="1235" ht="24" customHeight="1" spans="1:6">
      <c r="A1235" s="8">
        <v>1368</v>
      </c>
      <c r="B1235" s="9" t="s">
        <v>40686</v>
      </c>
      <c r="C1235" s="8" t="s">
        <v>592</v>
      </c>
      <c r="D1235" s="8" t="s">
        <v>599</v>
      </c>
      <c r="E1235" s="8" t="s">
        <v>40687</v>
      </c>
      <c r="F1235" s="10" t="s">
        <v>38693</v>
      </c>
    </row>
    <row r="1236" ht="24" customHeight="1" spans="1:6">
      <c r="A1236" s="8">
        <v>1367</v>
      </c>
      <c r="B1236" s="9" t="s">
        <v>40688</v>
      </c>
      <c r="C1236" s="8" t="s">
        <v>592</v>
      </c>
      <c r="D1236" s="8" t="s">
        <v>593</v>
      </c>
      <c r="E1236" s="8" t="s">
        <v>40689</v>
      </c>
      <c r="F1236" s="10" t="s">
        <v>38693</v>
      </c>
    </row>
    <row r="1237" ht="24" customHeight="1" spans="1:6">
      <c r="A1237" s="8">
        <v>41899</v>
      </c>
      <c r="B1237" s="9" t="s">
        <v>40690</v>
      </c>
      <c r="C1237" s="8" t="s">
        <v>1649</v>
      </c>
      <c r="D1237" s="8" t="s">
        <v>639</v>
      </c>
      <c r="E1237" s="8" t="s">
        <v>40691</v>
      </c>
      <c r="F1237" s="10" t="s">
        <v>38693</v>
      </c>
    </row>
    <row r="1238" ht="24" customHeight="1" spans="1:6">
      <c r="A1238" s="8">
        <v>1380</v>
      </c>
      <c r="B1238" s="9" t="s">
        <v>40692</v>
      </c>
      <c r="C1238" s="8" t="s">
        <v>642</v>
      </c>
      <c r="D1238" s="8" t="s">
        <v>593</v>
      </c>
      <c r="E1238" s="8" t="s">
        <v>35168</v>
      </c>
      <c r="F1238" s="10" t="s">
        <v>38693</v>
      </c>
    </row>
    <row r="1239" ht="24" customHeight="1" spans="1:6">
      <c r="A1239" s="8">
        <v>1375</v>
      </c>
      <c r="B1239" s="9" t="s">
        <v>40693</v>
      </c>
      <c r="C1239" s="8" t="s">
        <v>642</v>
      </c>
      <c r="D1239" s="8" t="s">
        <v>593</v>
      </c>
      <c r="E1239" s="8" t="s">
        <v>40694</v>
      </c>
      <c r="F1239" s="10" t="s">
        <v>38693</v>
      </c>
    </row>
    <row r="1240" ht="24" customHeight="1" spans="1:6">
      <c r="A1240" s="8">
        <v>1379</v>
      </c>
      <c r="B1240" s="9" t="s">
        <v>40695</v>
      </c>
      <c r="C1240" s="8" t="s">
        <v>642</v>
      </c>
      <c r="D1240" s="8" t="s">
        <v>599</v>
      </c>
      <c r="E1240" s="8" t="s">
        <v>24106</v>
      </c>
      <c r="F1240" s="10" t="s">
        <v>38693</v>
      </c>
    </row>
    <row r="1241" ht="24" customHeight="1" spans="1:6">
      <c r="A1241" s="8">
        <v>13284</v>
      </c>
      <c r="B1241" s="9" t="s">
        <v>40696</v>
      </c>
      <c r="C1241" s="8" t="s">
        <v>642</v>
      </c>
      <c r="D1241" s="8" t="s">
        <v>593</v>
      </c>
      <c r="E1241" s="8" t="s">
        <v>24106</v>
      </c>
      <c r="F1241" s="10" t="s">
        <v>38693</v>
      </c>
    </row>
    <row r="1242" ht="24" customHeight="1" spans="1:6">
      <c r="A1242" s="8">
        <v>44528</v>
      </c>
      <c r="B1242" s="9" t="s">
        <v>40697</v>
      </c>
      <c r="C1242" s="8" t="s">
        <v>642</v>
      </c>
      <c r="D1242" s="8" t="s">
        <v>593</v>
      </c>
      <c r="E1242" s="8" t="s">
        <v>40698</v>
      </c>
      <c r="F1242" s="10" t="s">
        <v>38693</v>
      </c>
    </row>
    <row r="1243" ht="24" customHeight="1" spans="1:6">
      <c r="A1243" s="8">
        <v>34753</v>
      </c>
      <c r="B1243" s="9" t="s">
        <v>40699</v>
      </c>
      <c r="C1243" s="8" t="s">
        <v>642</v>
      </c>
      <c r="D1243" s="8" t="s">
        <v>593</v>
      </c>
      <c r="E1243" s="8" t="s">
        <v>37398</v>
      </c>
      <c r="F1243" s="10" t="s">
        <v>38693</v>
      </c>
    </row>
    <row r="1244" ht="24" customHeight="1" spans="1:6">
      <c r="A1244" s="8">
        <v>420</v>
      </c>
      <c r="B1244" s="9" t="s">
        <v>40700</v>
      </c>
      <c r="C1244" s="8" t="s">
        <v>592</v>
      </c>
      <c r="D1244" s="8" t="s">
        <v>639</v>
      </c>
      <c r="E1244" s="8" t="s">
        <v>40701</v>
      </c>
      <c r="F1244" s="10" t="s">
        <v>38693</v>
      </c>
    </row>
    <row r="1245" ht="24" customHeight="1" spans="1:6">
      <c r="A1245" s="8">
        <v>12327</v>
      </c>
      <c r="B1245" s="9" t="s">
        <v>40702</v>
      </c>
      <c r="C1245" s="8" t="s">
        <v>592</v>
      </c>
      <c r="D1245" s="8" t="s">
        <v>639</v>
      </c>
      <c r="E1245" s="8" t="s">
        <v>40703</v>
      </c>
      <c r="F1245" s="10" t="s">
        <v>38693</v>
      </c>
    </row>
    <row r="1246" ht="24" customHeight="1" spans="1:6">
      <c r="A1246" s="8">
        <v>36148</v>
      </c>
      <c r="B1246" s="9" t="s">
        <v>40704</v>
      </c>
      <c r="C1246" s="8" t="s">
        <v>592</v>
      </c>
      <c r="D1246" s="8" t="s">
        <v>593</v>
      </c>
      <c r="E1246" s="8" t="s">
        <v>39672</v>
      </c>
      <c r="F1246" s="10" t="s">
        <v>38693</v>
      </c>
    </row>
    <row r="1247" ht="24" customHeight="1" spans="1:6">
      <c r="A1247" s="8">
        <v>12329</v>
      </c>
      <c r="B1247" s="9" t="s">
        <v>40705</v>
      </c>
      <c r="C1247" s="8" t="s">
        <v>642</v>
      </c>
      <c r="D1247" s="8" t="s">
        <v>593</v>
      </c>
      <c r="E1247" s="8" t="s">
        <v>34922</v>
      </c>
      <c r="F1247" s="10" t="s">
        <v>38693</v>
      </c>
    </row>
    <row r="1248" ht="24" customHeight="1" spans="1:6">
      <c r="A1248" s="8">
        <v>1339</v>
      </c>
      <c r="B1248" s="9" t="s">
        <v>40706</v>
      </c>
      <c r="C1248" s="8" t="s">
        <v>642</v>
      </c>
      <c r="D1248" s="8" t="s">
        <v>593</v>
      </c>
      <c r="E1248" s="8" t="s">
        <v>40707</v>
      </c>
      <c r="F1248" s="10" t="s">
        <v>38693</v>
      </c>
    </row>
    <row r="1249" ht="24" customHeight="1" spans="1:6">
      <c r="A1249" s="8">
        <v>44396</v>
      </c>
      <c r="B1249" s="9" t="s">
        <v>40708</v>
      </c>
      <c r="C1249" s="8" t="s">
        <v>642</v>
      </c>
      <c r="D1249" s="8" t="s">
        <v>593</v>
      </c>
      <c r="E1249" s="8" t="s">
        <v>40709</v>
      </c>
      <c r="F1249" s="10" t="s">
        <v>38693</v>
      </c>
    </row>
    <row r="1250" ht="24" customHeight="1" spans="1:6">
      <c r="A1250" s="8">
        <v>44327</v>
      </c>
      <c r="B1250" s="9" t="s">
        <v>40710</v>
      </c>
      <c r="C1250" s="8" t="s">
        <v>644</v>
      </c>
      <c r="D1250" s="8" t="s">
        <v>593</v>
      </c>
      <c r="E1250" s="8" t="s">
        <v>40711</v>
      </c>
      <c r="F1250" s="10" t="s">
        <v>38693</v>
      </c>
    </row>
    <row r="1251" ht="24" customHeight="1" spans="1:6">
      <c r="A1251" s="8">
        <v>37418</v>
      </c>
      <c r="B1251" s="9" t="s">
        <v>40712</v>
      </c>
      <c r="C1251" s="8" t="s">
        <v>592</v>
      </c>
      <c r="D1251" s="8" t="s">
        <v>639</v>
      </c>
      <c r="E1251" s="11" t="s">
        <v>40713</v>
      </c>
      <c r="F1251" s="10" t="s">
        <v>38693</v>
      </c>
    </row>
    <row r="1252" ht="24" customHeight="1" spans="1:6">
      <c r="A1252" s="8">
        <v>37419</v>
      </c>
      <c r="B1252" s="9" t="s">
        <v>40714</v>
      </c>
      <c r="C1252" s="8" t="s">
        <v>592</v>
      </c>
      <c r="D1252" s="8" t="s">
        <v>639</v>
      </c>
      <c r="E1252" s="8" t="s">
        <v>40715</v>
      </c>
      <c r="F1252" s="10" t="s">
        <v>38693</v>
      </c>
    </row>
    <row r="1253" ht="24" customHeight="1" spans="1:6">
      <c r="A1253" s="8">
        <v>1427</v>
      </c>
      <c r="B1253" s="9" t="s">
        <v>40716</v>
      </c>
      <c r="C1253" s="8" t="s">
        <v>592</v>
      </c>
      <c r="D1253" s="8" t="s">
        <v>639</v>
      </c>
      <c r="E1253" s="8" t="s">
        <v>40717</v>
      </c>
      <c r="F1253" s="10" t="s">
        <v>38693</v>
      </c>
    </row>
    <row r="1254" ht="24" customHeight="1" spans="1:6">
      <c r="A1254" s="8">
        <v>1402</v>
      </c>
      <c r="B1254" s="9" t="s">
        <v>40718</v>
      </c>
      <c r="C1254" s="8" t="s">
        <v>592</v>
      </c>
      <c r="D1254" s="8" t="s">
        <v>639</v>
      </c>
      <c r="E1254" s="8" t="s">
        <v>28921</v>
      </c>
      <c r="F1254" s="10" t="s">
        <v>38693</v>
      </c>
    </row>
    <row r="1255" ht="24" customHeight="1" spans="1:6">
      <c r="A1255" s="8">
        <v>1420</v>
      </c>
      <c r="B1255" s="9" t="s">
        <v>40719</v>
      </c>
      <c r="C1255" s="8" t="s">
        <v>592</v>
      </c>
      <c r="D1255" s="8" t="s">
        <v>639</v>
      </c>
      <c r="E1255" s="8" t="s">
        <v>34694</v>
      </c>
      <c r="F1255" s="10" t="s">
        <v>38693</v>
      </c>
    </row>
    <row r="1256" ht="24" customHeight="1" spans="1:6">
      <c r="A1256" s="8">
        <v>1419</v>
      </c>
      <c r="B1256" s="9" t="s">
        <v>40720</v>
      </c>
      <c r="C1256" s="8" t="s">
        <v>592</v>
      </c>
      <c r="D1256" s="8" t="s">
        <v>639</v>
      </c>
      <c r="E1256" s="8" t="s">
        <v>31982</v>
      </c>
      <c r="F1256" s="10" t="s">
        <v>38693</v>
      </c>
    </row>
    <row r="1257" ht="24" customHeight="1" spans="1:6">
      <c r="A1257" s="8">
        <v>1414</v>
      </c>
      <c r="B1257" s="9" t="s">
        <v>40721</v>
      </c>
      <c r="C1257" s="8" t="s">
        <v>592</v>
      </c>
      <c r="D1257" s="8" t="s">
        <v>639</v>
      </c>
      <c r="E1257" s="8" t="s">
        <v>32583</v>
      </c>
      <c r="F1257" s="10" t="s">
        <v>38693</v>
      </c>
    </row>
    <row r="1258" ht="24" customHeight="1" spans="1:6">
      <c r="A1258" s="8">
        <v>1413</v>
      </c>
      <c r="B1258" s="9" t="s">
        <v>40722</v>
      </c>
      <c r="C1258" s="8" t="s">
        <v>592</v>
      </c>
      <c r="D1258" s="8" t="s">
        <v>639</v>
      </c>
      <c r="E1258" s="8" t="s">
        <v>34819</v>
      </c>
      <c r="F1258" s="10" t="s">
        <v>38693</v>
      </c>
    </row>
    <row r="1259" ht="24" customHeight="1" spans="1:6">
      <c r="A1259" s="8">
        <v>1412</v>
      </c>
      <c r="B1259" s="9" t="s">
        <v>40723</v>
      </c>
      <c r="C1259" s="8" t="s">
        <v>592</v>
      </c>
      <c r="D1259" s="8" t="s">
        <v>639</v>
      </c>
      <c r="E1259" s="8" t="s">
        <v>27439</v>
      </c>
      <c r="F1259" s="10" t="s">
        <v>38693</v>
      </c>
    </row>
    <row r="1260" ht="24" customHeight="1" spans="1:6">
      <c r="A1260" s="8">
        <v>1411</v>
      </c>
      <c r="B1260" s="9" t="s">
        <v>40724</v>
      </c>
      <c r="C1260" s="8" t="s">
        <v>592</v>
      </c>
      <c r="D1260" s="8" t="s">
        <v>639</v>
      </c>
      <c r="E1260" s="8" t="s">
        <v>23672</v>
      </c>
      <c r="F1260" s="10" t="s">
        <v>38693</v>
      </c>
    </row>
    <row r="1261" ht="24" customHeight="1" spans="1:6">
      <c r="A1261" s="8">
        <v>1406</v>
      </c>
      <c r="B1261" s="9" t="s">
        <v>40725</v>
      </c>
      <c r="C1261" s="8" t="s">
        <v>592</v>
      </c>
      <c r="D1261" s="8" t="s">
        <v>639</v>
      </c>
      <c r="E1261" s="8" t="s">
        <v>35146</v>
      </c>
      <c r="F1261" s="10" t="s">
        <v>38693</v>
      </c>
    </row>
    <row r="1262" ht="24" customHeight="1" spans="1:6">
      <c r="A1262" s="8">
        <v>1407</v>
      </c>
      <c r="B1262" s="9" t="s">
        <v>40726</v>
      </c>
      <c r="C1262" s="8" t="s">
        <v>592</v>
      </c>
      <c r="D1262" s="8" t="s">
        <v>639</v>
      </c>
      <c r="E1262" s="8" t="s">
        <v>40727</v>
      </c>
      <c r="F1262" s="10" t="s">
        <v>38693</v>
      </c>
    </row>
    <row r="1263" ht="24" customHeight="1" spans="1:6">
      <c r="A1263" s="8">
        <v>1404</v>
      </c>
      <c r="B1263" s="9" t="s">
        <v>40728</v>
      </c>
      <c r="C1263" s="8" t="s">
        <v>592</v>
      </c>
      <c r="D1263" s="8" t="s">
        <v>639</v>
      </c>
      <c r="E1263" s="8" t="s">
        <v>40729</v>
      </c>
      <c r="F1263" s="10" t="s">
        <v>38693</v>
      </c>
    </row>
    <row r="1264" ht="36" customHeight="1" spans="1:6">
      <c r="A1264" s="8">
        <v>11281</v>
      </c>
      <c r="B1264" s="9" t="s">
        <v>40730</v>
      </c>
      <c r="C1264" s="8" t="s">
        <v>592</v>
      </c>
      <c r="D1264" s="8" t="s">
        <v>639</v>
      </c>
      <c r="E1264" s="8" t="s">
        <v>40731</v>
      </c>
      <c r="F1264" s="10" t="s">
        <v>38693</v>
      </c>
    </row>
    <row r="1265" ht="36" customHeight="1" spans="1:6">
      <c r="A1265" s="8">
        <v>1442</v>
      </c>
      <c r="B1265" s="9" t="s">
        <v>40732</v>
      </c>
      <c r="C1265" s="8" t="s">
        <v>592</v>
      </c>
      <c r="D1265" s="8" t="s">
        <v>639</v>
      </c>
      <c r="E1265" s="8" t="s">
        <v>40733</v>
      </c>
      <c r="F1265" s="10" t="s">
        <v>38693</v>
      </c>
    </row>
    <row r="1266" ht="36" customHeight="1" spans="1:6">
      <c r="A1266" s="8">
        <v>13457</v>
      </c>
      <c r="B1266" s="9" t="s">
        <v>40734</v>
      </c>
      <c r="C1266" s="8" t="s">
        <v>592</v>
      </c>
      <c r="D1266" s="8" t="s">
        <v>639</v>
      </c>
      <c r="E1266" s="8" t="s">
        <v>40735</v>
      </c>
      <c r="F1266" s="10" t="s">
        <v>38693</v>
      </c>
    </row>
    <row r="1267" ht="48" customHeight="1" spans="1:6">
      <c r="A1267" s="8">
        <v>40699</v>
      </c>
      <c r="B1267" s="9" t="s">
        <v>40736</v>
      </c>
      <c r="C1267" s="8" t="s">
        <v>592</v>
      </c>
      <c r="D1267" s="8" t="s">
        <v>639</v>
      </c>
      <c r="E1267" s="8" t="s">
        <v>40737</v>
      </c>
      <c r="F1267" s="10" t="s">
        <v>38693</v>
      </c>
    </row>
    <row r="1268" ht="48" customHeight="1" spans="1:6">
      <c r="A1268" s="8">
        <v>40701</v>
      </c>
      <c r="B1268" s="9" t="s">
        <v>40738</v>
      </c>
      <c r="C1268" s="8" t="s">
        <v>592</v>
      </c>
      <c r="D1268" s="8" t="s">
        <v>639</v>
      </c>
      <c r="E1268" s="8" t="s">
        <v>40739</v>
      </c>
      <c r="F1268" s="10" t="s">
        <v>38693</v>
      </c>
    </row>
    <row r="1269" ht="48" customHeight="1" spans="1:6">
      <c r="A1269" s="8">
        <v>40700</v>
      </c>
      <c r="B1269" s="9" t="s">
        <v>40740</v>
      </c>
      <c r="C1269" s="8" t="s">
        <v>592</v>
      </c>
      <c r="D1269" s="8" t="s">
        <v>639</v>
      </c>
      <c r="E1269" s="8" t="s">
        <v>40741</v>
      </c>
      <c r="F1269" s="10" t="s">
        <v>38693</v>
      </c>
    </row>
    <row r="1270" ht="24" customHeight="1" spans="1:6">
      <c r="A1270" s="8">
        <v>13458</v>
      </c>
      <c r="B1270" s="9" t="s">
        <v>40742</v>
      </c>
      <c r="C1270" s="8" t="s">
        <v>592</v>
      </c>
      <c r="D1270" s="8" t="s">
        <v>639</v>
      </c>
      <c r="E1270" s="8" t="s">
        <v>40743</v>
      </c>
      <c r="F1270" s="10" t="s">
        <v>38693</v>
      </c>
    </row>
    <row r="1271" ht="24" customHeight="1" spans="1:6">
      <c r="A1271" s="8">
        <v>11134</v>
      </c>
      <c r="B1271" s="9" t="s">
        <v>40744</v>
      </c>
      <c r="C1271" s="8" t="s">
        <v>997</v>
      </c>
      <c r="D1271" s="8" t="s">
        <v>593</v>
      </c>
      <c r="E1271" s="11" t="s">
        <v>40745</v>
      </c>
      <c r="F1271" s="10" t="s">
        <v>38693</v>
      </c>
    </row>
    <row r="1272" ht="24" customHeight="1" spans="1:6">
      <c r="A1272" s="8">
        <v>11135</v>
      </c>
      <c r="B1272" s="9" t="s">
        <v>40746</v>
      </c>
      <c r="C1272" s="8" t="s">
        <v>997</v>
      </c>
      <c r="D1272" s="8" t="s">
        <v>593</v>
      </c>
      <c r="E1272" s="8" t="s">
        <v>40747</v>
      </c>
      <c r="F1272" s="10" t="s">
        <v>38693</v>
      </c>
    </row>
    <row r="1273" ht="24" customHeight="1" spans="1:6">
      <c r="A1273" s="8">
        <v>11136</v>
      </c>
      <c r="B1273" s="9" t="s">
        <v>40748</v>
      </c>
      <c r="C1273" s="8" t="s">
        <v>997</v>
      </c>
      <c r="D1273" s="8" t="s">
        <v>593</v>
      </c>
      <c r="E1273" s="8" t="s">
        <v>40749</v>
      </c>
      <c r="F1273" s="10" t="s">
        <v>38693</v>
      </c>
    </row>
    <row r="1274" ht="24" customHeight="1" spans="1:6">
      <c r="A1274" s="8">
        <v>34743</v>
      </c>
      <c r="B1274" s="9" t="s">
        <v>40750</v>
      </c>
      <c r="C1274" s="8" t="s">
        <v>997</v>
      </c>
      <c r="D1274" s="8" t="s">
        <v>593</v>
      </c>
      <c r="E1274" s="8" t="s">
        <v>40751</v>
      </c>
      <c r="F1274" s="10" t="s">
        <v>38693</v>
      </c>
    </row>
    <row r="1275" ht="24" customHeight="1" spans="1:6">
      <c r="A1275" s="8">
        <v>11137</v>
      </c>
      <c r="B1275" s="9" t="s">
        <v>40752</v>
      </c>
      <c r="C1275" s="8" t="s">
        <v>997</v>
      </c>
      <c r="D1275" s="8" t="s">
        <v>593</v>
      </c>
      <c r="E1275" s="8" t="s">
        <v>40753</v>
      </c>
      <c r="F1275" s="10" t="s">
        <v>38693</v>
      </c>
    </row>
    <row r="1276" ht="24" customHeight="1" spans="1:6">
      <c r="A1276" s="8">
        <v>34745</v>
      </c>
      <c r="B1276" s="9" t="s">
        <v>40754</v>
      </c>
      <c r="C1276" s="8" t="s">
        <v>997</v>
      </c>
      <c r="D1276" s="8" t="s">
        <v>593</v>
      </c>
      <c r="E1276" s="8" t="s">
        <v>40755</v>
      </c>
      <c r="F1276" s="10" t="s">
        <v>38693</v>
      </c>
    </row>
    <row r="1277" ht="24" customHeight="1" spans="1:6">
      <c r="A1277" s="8">
        <v>34746</v>
      </c>
      <c r="B1277" s="9" t="s">
        <v>40756</v>
      </c>
      <c r="C1277" s="8" t="s">
        <v>997</v>
      </c>
      <c r="D1277" s="8" t="s">
        <v>593</v>
      </c>
      <c r="E1277" s="8" t="s">
        <v>40757</v>
      </c>
      <c r="F1277" s="10" t="s">
        <v>38693</v>
      </c>
    </row>
    <row r="1278" ht="24" customHeight="1" spans="1:6">
      <c r="A1278" s="8">
        <v>1360</v>
      </c>
      <c r="B1278" s="9" t="s">
        <v>40758</v>
      </c>
      <c r="C1278" s="8" t="s">
        <v>997</v>
      </c>
      <c r="D1278" s="8" t="s">
        <v>593</v>
      </c>
      <c r="E1278" s="8" t="s">
        <v>25615</v>
      </c>
      <c r="F1278" s="10" t="s">
        <v>38693</v>
      </c>
    </row>
    <row r="1279" ht="24" customHeight="1" spans="1:6">
      <c r="A1279" s="8">
        <v>36524</v>
      </c>
      <c r="B1279" s="9" t="s">
        <v>40759</v>
      </c>
      <c r="C1279" s="8" t="s">
        <v>592</v>
      </c>
      <c r="D1279" s="8" t="s">
        <v>639</v>
      </c>
      <c r="E1279" s="8" t="s">
        <v>40760</v>
      </c>
      <c r="F1279" s="10" t="s">
        <v>38693</v>
      </c>
    </row>
    <row r="1280" ht="24" customHeight="1" spans="1:6">
      <c r="A1280" s="8">
        <v>36526</v>
      </c>
      <c r="B1280" s="9" t="s">
        <v>40761</v>
      </c>
      <c r="C1280" s="8" t="s">
        <v>592</v>
      </c>
      <c r="D1280" s="8" t="s">
        <v>639</v>
      </c>
      <c r="E1280" s="8" t="s">
        <v>40762</v>
      </c>
      <c r="F1280" s="10" t="s">
        <v>38693</v>
      </c>
    </row>
    <row r="1281" ht="24" customHeight="1" spans="1:6">
      <c r="A1281" s="8">
        <v>36523</v>
      </c>
      <c r="B1281" s="9" t="s">
        <v>40763</v>
      </c>
      <c r="C1281" s="8" t="s">
        <v>592</v>
      </c>
      <c r="D1281" s="8" t="s">
        <v>639</v>
      </c>
      <c r="E1281" s="8" t="s">
        <v>40764</v>
      </c>
      <c r="F1281" s="10" t="s">
        <v>38693</v>
      </c>
    </row>
    <row r="1282" ht="24" customHeight="1" spans="1:6">
      <c r="A1282" s="8">
        <v>36527</v>
      </c>
      <c r="B1282" s="9" t="s">
        <v>40765</v>
      </c>
      <c r="C1282" s="8" t="s">
        <v>592</v>
      </c>
      <c r="D1282" s="8" t="s">
        <v>639</v>
      </c>
      <c r="E1282" s="8" t="s">
        <v>40766</v>
      </c>
      <c r="F1282" s="10" t="s">
        <v>38693</v>
      </c>
    </row>
    <row r="1283" ht="24" customHeight="1" spans="1:6">
      <c r="A1283" s="8">
        <v>13803</v>
      </c>
      <c r="B1283" s="9" t="s">
        <v>40767</v>
      </c>
      <c r="C1283" s="8" t="s">
        <v>592</v>
      </c>
      <c r="D1283" s="8" t="s">
        <v>639</v>
      </c>
      <c r="E1283" s="8" t="s">
        <v>40768</v>
      </c>
      <c r="F1283" s="10" t="s">
        <v>38693</v>
      </c>
    </row>
    <row r="1284" ht="24" customHeight="1" spans="1:6">
      <c r="A1284" s="8">
        <v>38642</v>
      </c>
      <c r="B1284" s="9" t="s">
        <v>40769</v>
      </c>
      <c r="C1284" s="8" t="s">
        <v>592</v>
      </c>
      <c r="D1284" s="8" t="s">
        <v>639</v>
      </c>
      <c r="E1284" s="8" t="s">
        <v>40770</v>
      </c>
      <c r="F1284" s="10" t="s">
        <v>38693</v>
      </c>
    </row>
    <row r="1285" ht="24" customHeight="1" spans="1:6">
      <c r="A1285" s="8">
        <v>36522</v>
      </c>
      <c r="B1285" s="9" t="s">
        <v>40771</v>
      </c>
      <c r="C1285" s="8" t="s">
        <v>592</v>
      </c>
      <c r="D1285" s="8" t="s">
        <v>639</v>
      </c>
      <c r="E1285" s="8" t="s">
        <v>40772</v>
      </c>
      <c r="F1285" s="10" t="s">
        <v>38693</v>
      </c>
    </row>
    <row r="1286" ht="24" customHeight="1" spans="1:6">
      <c r="A1286" s="8">
        <v>36525</v>
      </c>
      <c r="B1286" s="9" t="s">
        <v>40773</v>
      </c>
      <c r="C1286" s="8" t="s">
        <v>592</v>
      </c>
      <c r="D1286" s="8" t="s">
        <v>639</v>
      </c>
      <c r="E1286" s="8" t="s">
        <v>40774</v>
      </c>
      <c r="F1286" s="10" t="s">
        <v>38693</v>
      </c>
    </row>
    <row r="1287" ht="24" customHeight="1" spans="1:6">
      <c r="A1287" s="8">
        <v>34348</v>
      </c>
      <c r="B1287" s="9" t="s">
        <v>40775</v>
      </c>
      <c r="C1287" s="8" t="s">
        <v>474</v>
      </c>
      <c r="D1287" s="8" t="s">
        <v>593</v>
      </c>
      <c r="E1287" s="8" t="s">
        <v>40776</v>
      </c>
      <c r="F1287" s="10" t="s">
        <v>38693</v>
      </c>
    </row>
    <row r="1288" ht="24" customHeight="1" spans="1:6">
      <c r="A1288" s="8">
        <v>34347</v>
      </c>
      <c r="B1288" s="9" t="s">
        <v>40777</v>
      </c>
      <c r="C1288" s="8" t="s">
        <v>474</v>
      </c>
      <c r="D1288" s="8" t="s">
        <v>593</v>
      </c>
      <c r="E1288" s="8" t="s">
        <v>30710</v>
      </c>
      <c r="F1288" s="10" t="s">
        <v>38693</v>
      </c>
    </row>
    <row r="1289" ht="24" customHeight="1" spans="1:6">
      <c r="A1289" s="8">
        <v>11146</v>
      </c>
      <c r="B1289" s="9" t="s">
        <v>40778</v>
      </c>
      <c r="C1289" s="8" t="s">
        <v>740</v>
      </c>
      <c r="D1289" s="8" t="s">
        <v>593</v>
      </c>
      <c r="E1289" s="8" t="s">
        <v>40779</v>
      </c>
      <c r="F1289" s="10" t="s">
        <v>38693</v>
      </c>
    </row>
    <row r="1290" ht="24" customHeight="1" spans="1:6">
      <c r="A1290" s="8">
        <v>11147</v>
      </c>
      <c r="B1290" s="9" t="s">
        <v>40780</v>
      </c>
      <c r="C1290" s="8" t="s">
        <v>740</v>
      </c>
      <c r="D1290" s="8" t="s">
        <v>593</v>
      </c>
      <c r="E1290" s="8" t="s">
        <v>40781</v>
      </c>
      <c r="F1290" s="10" t="s">
        <v>38693</v>
      </c>
    </row>
    <row r="1291" ht="24" customHeight="1" spans="1:6">
      <c r="A1291" s="8">
        <v>34872</v>
      </c>
      <c r="B1291" s="9" t="s">
        <v>40782</v>
      </c>
      <c r="C1291" s="8" t="s">
        <v>740</v>
      </c>
      <c r="D1291" s="8" t="s">
        <v>593</v>
      </c>
      <c r="E1291" s="8" t="s">
        <v>40783</v>
      </c>
      <c r="F1291" s="10" t="s">
        <v>38693</v>
      </c>
    </row>
    <row r="1292" ht="24" customHeight="1" spans="1:6">
      <c r="A1292" s="8">
        <v>34491</v>
      </c>
      <c r="B1292" s="9" t="s">
        <v>40784</v>
      </c>
      <c r="C1292" s="8" t="s">
        <v>740</v>
      </c>
      <c r="D1292" s="8" t="s">
        <v>593</v>
      </c>
      <c r="E1292" s="8" t="s">
        <v>40785</v>
      </c>
      <c r="F1292" s="10" t="s">
        <v>38693</v>
      </c>
    </row>
    <row r="1293" ht="24" customHeight="1" spans="1:6">
      <c r="A1293" s="8">
        <v>34770</v>
      </c>
      <c r="B1293" s="9" t="s">
        <v>40786</v>
      </c>
      <c r="C1293" s="8" t="s">
        <v>1649</v>
      </c>
      <c r="D1293" s="8" t="s">
        <v>639</v>
      </c>
      <c r="E1293" s="8" t="s">
        <v>40787</v>
      </c>
      <c r="F1293" s="10" t="s">
        <v>38693</v>
      </c>
    </row>
    <row r="1294" ht="24" customHeight="1" spans="1:6">
      <c r="A1294" s="8">
        <v>1518</v>
      </c>
      <c r="B1294" s="9" t="s">
        <v>40788</v>
      </c>
      <c r="C1294" s="8" t="s">
        <v>1649</v>
      </c>
      <c r="D1294" s="8" t="s">
        <v>639</v>
      </c>
      <c r="E1294" s="8" t="s">
        <v>40789</v>
      </c>
      <c r="F1294" s="10" t="s">
        <v>38693</v>
      </c>
    </row>
    <row r="1295" ht="24" customHeight="1" spans="1:6">
      <c r="A1295" s="8">
        <v>41965</v>
      </c>
      <c r="B1295" s="9" t="s">
        <v>40790</v>
      </c>
      <c r="C1295" s="8" t="s">
        <v>1649</v>
      </c>
      <c r="D1295" s="8" t="s">
        <v>639</v>
      </c>
      <c r="E1295" s="8" t="s">
        <v>40791</v>
      </c>
      <c r="F1295" s="10" t="s">
        <v>38693</v>
      </c>
    </row>
    <row r="1296" ht="24" customHeight="1" spans="1:6">
      <c r="A1296" s="8">
        <v>34492</v>
      </c>
      <c r="B1296" s="9" t="s">
        <v>40792</v>
      </c>
      <c r="C1296" s="8" t="s">
        <v>740</v>
      </c>
      <c r="D1296" s="8" t="s">
        <v>599</v>
      </c>
      <c r="E1296" s="8" t="s">
        <v>40793</v>
      </c>
      <c r="F1296" s="10" t="s">
        <v>38693</v>
      </c>
    </row>
    <row r="1297" ht="24" customHeight="1" spans="1:6">
      <c r="A1297" s="8">
        <v>1524</v>
      </c>
      <c r="B1297" s="9" t="s">
        <v>40794</v>
      </c>
      <c r="C1297" s="8" t="s">
        <v>740</v>
      </c>
      <c r="D1297" s="8" t="s">
        <v>593</v>
      </c>
      <c r="E1297" s="8" t="s">
        <v>40795</v>
      </c>
      <c r="F1297" s="10" t="s">
        <v>38693</v>
      </c>
    </row>
    <row r="1298" ht="24" customHeight="1" spans="1:6">
      <c r="A1298" s="8">
        <v>38404</v>
      </c>
      <c r="B1298" s="9" t="s">
        <v>40796</v>
      </c>
      <c r="C1298" s="8" t="s">
        <v>740</v>
      </c>
      <c r="D1298" s="8" t="s">
        <v>593</v>
      </c>
      <c r="E1298" s="8" t="s">
        <v>40797</v>
      </c>
      <c r="F1298" s="10" t="s">
        <v>38693</v>
      </c>
    </row>
    <row r="1299" ht="24" customHeight="1" spans="1:6">
      <c r="A1299" s="8">
        <v>39849</v>
      </c>
      <c r="B1299" s="9" t="s">
        <v>40798</v>
      </c>
      <c r="C1299" s="8" t="s">
        <v>740</v>
      </c>
      <c r="D1299" s="8" t="s">
        <v>593</v>
      </c>
      <c r="E1299" s="11" t="s">
        <v>40799</v>
      </c>
      <c r="F1299" s="10" t="s">
        <v>38693</v>
      </c>
    </row>
    <row r="1300" ht="24" customHeight="1" spans="1:6">
      <c r="A1300" s="8">
        <v>38464</v>
      </c>
      <c r="B1300" s="9" t="s">
        <v>40800</v>
      </c>
      <c r="C1300" s="8" t="s">
        <v>740</v>
      </c>
      <c r="D1300" s="8" t="s">
        <v>593</v>
      </c>
      <c r="E1300" s="11" t="s">
        <v>40801</v>
      </c>
      <c r="F1300" s="10" t="s">
        <v>38693</v>
      </c>
    </row>
    <row r="1301" ht="24" customHeight="1" spans="1:6">
      <c r="A1301" s="8">
        <v>34493</v>
      </c>
      <c r="B1301" s="9" t="s">
        <v>40802</v>
      </c>
      <c r="C1301" s="8" t="s">
        <v>740</v>
      </c>
      <c r="D1301" s="8" t="s">
        <v>593</v>
      </c>
      <c r="E1301" s="11" t="s">
        <v>40803</v>
      </c>
      <c r="F1301" s="10" t="s">
        <v>38693</v>
      </c>
    </row>
    <row r="1302" ht="24" customHeight="1" spans="1:6">
      <c r="A1302" s="8">
        <v>1527</v>
      </c>
      <c r="B1302" s="9" t="s">
        <v>40804</v>
      </c>
      <c r="C1302" s="8" t="s">
        <v>740</v>
      </c>
      <c r="D1302" s="8" t="s">
        <v>593</v>
      </c>
      <c r="E1302" s="11" t="s">
        <v>40805</v>
      </c>
      <c r="F1302" s="10" t="s">
        <v>38693</v>
      </c>
    </row>
    <row r="1303" ht="24" customHeight="1" spans="1:6">
      <c r="A1303" s="8">
        <v>38405</v>
      </c>
      <c r="B1303" s="9" t="s">
        <v>40806</v>
      </c>
      <c r="C1303" s="8" t="s">
        <v>740</v>
      </c>
      <c r="D1303" s="8" t="s">
        <v>593</v>
      </c>
      <c r="E1303" s="11" t="s">
        <v>40807</v>
      </c>
      <c r="F1303" s="10" t="s">
        <v>38693</v>
      </c>
    </row>
    <row r="1304" ht="24" customHeight="1" spans="1:6">
      <c r="A1304" s="8">
        <v>38408</v>
      </c>
      <c r="B1304" s="9" t="s">
        <v>40808</v>
      </c>
      <c r="C1304" s="8" t="s">
        <v>740</v>
      </c>
      <c r="D1304" s="8" t="s">
        <v>593</v>
      </c>
      <c r="E1304" s="11" t="s">
        <v>40809</v>
      </c>
      <c r="F1304" s="10" t="s">
        <v>38693</v>
      </c>
    </row>
    <row r="1305" ht="24" customHeight="1" spans="1:6">
      <c r="A1305" s="8">
        <v>34494</v>
      </c>
      <c r="B1305" s="9" t="s">
        <v>40810</v>
      </c>
      <c r="C1305" s="8" t="s">
        <v>740</v>
      </c>
      <c r="D1305" s="8" t="s">
        <v>593</v>
      </c>
      <c r="E1305" s="11" t="s">
        <v>40811</v>
      </c>
      <c r="F1305" s="10" t="s">
        <v>38693</v>
      </c>
    </row>
    <row r="1306" ht="24" customHeight="1" spans="1:6">
      <c r="A1306" s="8">
        <v>1525</v>
      </c>
      <c r="B1306" s="9" t="s">
        <v>40812</v>
      </c>
      <c r="C1306" s="8" t="s">
        <v>740</v>
      </c>
      <c r="D1306" s="8" t="s">
        <v>593</v>
      </c>
      <c r="E1306" s="11" t="s">
        <v>40813</v>
      </c>
      <c r="F1306" s="10" t="s">
        <v>38693</v>
      </c>
    </row>
    <row r="1307" ht="24" customHeight="1" spans="1:6">
      <c r="A1307" s="8">
        <v>38406</v>
      </c>
      <c r="B1307" s="9" t="s">
        <v>40814</v>
      </c>
      <c r="C1307" s="8" t="s">
        <v>740</v>
      </c>
      <c r="D1307" s="8" t="s">
        <v>593</v>
      </c>
      <c r="E1307" s="11" t="s">
        <v>40815</v>
      </c>
      <c r="F1307" s="10" t="s">
        <v>38693</v>
      </c>
    </row>
    <row r="1308" ht="24" customHeight="1" spans="1:6">
      <c r="A1308" s="8">
        <v>38409</v>
      </c>
      <c r="B1308" s="9" t="s">
        <v>40816</v>
      </c>
      <c r="C1308" s="8" t="s">
        <v>740</v>
      </c>
      <c r="D1308" s="8" t="s">
        <v>593</v>
      </c>
      <c r="E1308" s="11" t="s">
        <v>40817</v>
      </c>
      <c r="F1308" s="10" t="s">
        <v>38693</v>
      </c>
    </row>
    <row r="1309" ht="24" customHeight="1" spans="1:6">
      <c r="A1309" s="8">
        <v>43360</v>
      </c>
      <c r="B1309" s="9" t="s">
        <v>40818</v>
      </c>
      <c r="C1309" s="8" t="s">
        <v>740</v>
      </c>
      <c r="D1309" s="8" t="s">
        <v>593</v>
      </c>
      <c r="E1309" s="11" t="s">
        <v>40819</v>
      </c>
      <c r="F1309" s="10" t="s">
        <v>38693</v>
      </c>
    </row>
    <row r="1310" ht="24" customHeight="1" spans="1:6">
      <c r="A1310" s="8">
        <v>34495</v>
      </c>
      <c r="B1310" s="9" t="s">
        <v>40820</v>
      </c>
      <c r="C1310" s="8" t="s">
        <v>740</v>
      </c>
      <c r="D1310" s="8" t="s">
        <v>593</v>
      </c>
      <c r="E1310" s="11" t="s">
        <v>40821</v>
      </c>
      <c r="F1310" s="10" t="s">
        <v>38693</v>
      </c>
    </row>
    <row r="1311" ht="24" customHeight="1" spans="1:6">
      <c r="A1311" s="8">
        <v>11145</v>
      </c>
      <c r="B1311" s="9" t="s">
        <v>40822</v>
      </c>
      <c r="C1311" s="8" t="s">
        <v>740</v>
      </c>
      <c r="D1311" s="8" t="s">
        <v>593</v>
      </c>
      <c r="E1311" s="11" t="s">
        <v>40783</v>
      </c>
      <c r="F1311" s="10" t="s">
        <v>38693</v>
      </c>
    </row>
    <row r="1312" ht="24" customHeight="1" spans="1:6">
      <c r="A1312" s="8">
        <v>34496</v>
      </c>
      <c r="B1312" s="9" t="s">
        <v>40823</v>
      </c>
      <c r="C1312" s="8" t="s">
        <v>740</v>
      </c>
      <c r="D1312" s="8" t="s">
        <v>593</v>
      </c>
      <c r="E1312" s="11" t="s">
        <v>40824</v>
      </c>
      <c r="F1312" s="10" t="s">
        <v>38693</v>
      </c>
    </row>
    <row r="1313" ht="24" customHeight="1" spans="1:6">
      <c r="A1313" s="8">
        <v>34479</v>
      </c>
      <c r="B1313" s="9" t="s">
        <v>40825</v>
      </c>
      <c r="C1313" s="8" t="s">
        <v>740</v>
      </c>
      <c r="D1313" s="8" t="s">
        <v>593</v>
      </c>
      <c r="E1313" s="11" t="s">
        <v>40785</v>
      </c>
      <c r="F1313" s="10" t="s">
        <v>38693</v>
      </c>
    </row>
    <row r="1314" ht="24" customHeight="1" spans="1:6">
      <c r="A1314" s="8">
        <v>34481</v>
      </c>
      <c r="B1314" s="9" t="s">
        <v>40826</v>
      </c>
      <c r="C1314" s="8" t="s">
        <v>740</v>
      </c>
      <c r="D1314" s="8" t="s">
        <v>593</v>
      </c>
      <c r="E1314" s="11" t="s">
        <v>40827</v>
      </c>
      <c r="F1314" s="10" t="s">
        <v>38693</v>
      </c>
    </row>
    <row r="1315" ht="24" customHeight="1" spans="1:6">
      <c r="A1315" s="8">
        <v>34483</v>
      </c>
      <c r="B1315" s="9" t="s">
        <v>40828</v>
      </c>
      <c r="C1315" s="8" t="s">
        <v>740</v>
      </c>
      <c r="D1315" s="8" t="s">
        <v>593</v>
      </c>
      <c r="E1315" s="8" t="s">
        <v>40829</v>
      </c>
      <c r="F1315" s="10" t="s">
        <v>38693</v>
      </c>
    </row>
    <row r="1316" ht="24" customHeight="1" spans="1:6">
      <c r="A1316" s="8">
        <v>34485</v>
      </c>
      <c r="B1316" s="9" t="s">
        <v>40830</v>
      </c>
      <c r="C1316" s="8" t="s">
        <v>740</v>
      </c>
      <c r="D1316" s="8" t="s">
        <v>593</v>
      </c>
      <c r="E1316" s="8" t="s">
        <v>40831</v>
      </c>
      <c r="F1316" s="10" t="s">
        <v>38693</v>
      </c>
    </row>
    <row r="1317" ht="24" customHeight="1" spans="1:6">
      <c r="A1317" s="8">
        <v>14041</v>
      </c>
      <c r="B1317" s="9" t="s">
        <v>40832</v>
      </c>
      <c r="C1317" s="8" t="s">
        <v>740</v>
      </c>
      <c r="D1317" s="8" t="s">
        <v>593</v>
      </c>
      <c r="E1317" s="8" t="s">
        <v>39117</v>
      </c>
      <c r="F1317" s="10" t="s">
        <v>38693</v>
      </c>
    </row>
    <row r="1318" ht="24" customHeight="1" spans="1:6">
      <c r="A1318" s="8">
        <v>1523</v>
      </c>
      <c r="B1318" s="9" t="s">
        <v>40833</v>
      </c>
      <c r="C1318" s="8" t="s">
        <v>740</v>
      </c>
      <c r="D1318" s="8" t="s">
        <v>593</v>
      </c>
      <c r="E1318" s="8" t="s">
        <v>40834</v>
      </c>
      <c r="F1318" s="10" t="s">
        <v>38693</v>
      </c>
    </row>
    <row r="1319" ht="24" customHeight="1" spans="1:6">
      <c r="A1319" s="8">
        <v>14052</v>
      </c>
      <c r="B1319" s="9" t="s">
        <v>40835</v>
      </c>
      <c r="C1319" s="8" t="s">
        <v>592</v>
      </c>
      <c r="D1319" s="8" t="s">
        <v>593</v>
      </c>
      <c r="E1319" s="8" t="s">
        <v>31839</v>
      </c>
      <c r="F1319" s="10" t="s">
        <v>38693</v>
      </c>
    </row>
    <row r="1320" ht="24" customHeight="1" spans="1:6">
      <c r="A1320" s="8">
        <v>14054</v>
      </c>
      <c r="B1320" s="9" t="s">
        <v>40836</v>
      </c>
      <c r="C1320" s="8" t="s">
        <v>592</v>
      </c>
      <c r="D1320" s="8" t="s">
        <v>593</v>
      </c>
      <c r="E1320" s="8" t="s">
        <v>40587</v>
      </c>
      <c r="F1320" s="10" t="s">
        <v>38693</v>
      </c>
    </row>
    <row r="1321" ht="24" customHeight="1" spans="1:6">
      <c r="A1321" s="8">
        <v>14053</v>
      </c>
      <c r="B1321" s="9" t="s">
        <v>40837</v>
      </c>
      <c r="C1321" s="8" t="s">
        <v>592</v>
      </c>
      <c r="D1321" s="8" t="s">
        <v>593</v>
      </c>
      <c r="E1321" s="8" t="s">
        <v>25160</v>
      </c>
      <c r="F1321" s="10" t="s">
        <v>38693</v>
      </c>
    </row>
    <row r="1322" ht="24" customHeight="1" spans="1:6">
      <c r="A1322" s="8">
        <v>2558</v>
      </c>
      <c r="B1322" s="9" t="s">
        <v>40838</v>
      </c>
      <c r="C1322" s="8" t="s">
        <v>592</v>
      </c>
      <c r="D1322" s="8" t="s">
        <v>593</v>
      </c>
      <c r="E1322" s="8" t="s">
        <v>40839</v>
      </c>
      <c r="F1322" s="10" t="s">
        <v>38693</v>
      </c>
    </row>
    <row r="1323" ht="24" customHeight="1" spans="1:6">
      <c r="A1323" s="8">
        <v>2560</v>
      </c>
      <c r="B1323" s="9" t="s">
        <v>40840</v>
      </c>
      <c r="C1323" s="8" t="s">
        <v>592</v>
      </c>
      <c r="D1323" s="8" t="s">
        <v>593</v>
      </c>
      <c r="E1323" s="8" t="s">
        <v>34725</v>
      </c>
      <c r="F1323" s="10" t="s">
        <v>38693</v>
      </c>
    </row>
    <row r="1324" ht="24" customHeight="1" spans="1:6">
      <c r="A1324" s="8">
        <v>2559</v>
      </c>
      <c r="B1324" s="9" t="s">
        <v>40841</v>
      </c>
      <c r="C1324" s="8" t="s">
        <v>592</v>
      </c>
      <c r="D1324" s="8" t="s">
        <v>599</v>
      </c>
      <c r="E1324" s="8" t="s">
        <v>28959</v>
      </c>
      <c r="F1324" s="10" t="s">
        <v>38693</v>
      </c>
    </row>
    <row r="1325" ht="24" customHeight="1" spans="1:6">
      <c r="A1325" s="8">
        <v>2592</v>
      </c>
      <c r="B1325" s="9" t="s">
        <v>40842</v>
      </c>
      <c r="C1325" s="8" t="s">
        <v>592</v>
      </c>
      <c r="D1325" s="8" t="s">
        <v>593</v>
      </c>
      <c r="E1325" s="8" t="s">
        <v>32302</v>
      </c>
      <c r="F1325" s="10" t="s">
        <v>38693</v>
      </c>
    </row>
    <row r="1326" ht="24" customHeight="1" spans="1:6">
      <c r="A1326" s="8">
        <v>2566</v>
      </c>
      <c r="B1326" s="9" t="s">
        <v>40843</v>
      </c>
      <c r="C1326" s="8" t="s">
        <v>592</v>
      </c>
      <c r="D1326" s="8" t="s">
        <v>593</v>
      </c>
      <c r="E1326" s="8" t="s">
        <v>40844</v>
      </c>
      <c r="F1326" s="10" t="s">
        <v>38693</v>
      </c>
    </row>
    <row r="1327" ht="24" customHeight="1" spans="1:6">
      <c r="A1327" s="8">
        <v>2589</v>
      </c>
      <c r="B1327" s="9" t="s">
        <v>40845</v>
      </c>
      <c r="C1327" s="8" t="s">
        <v>592</v>
      </c>
      <c r="D1327" s="8" t="s">
        <v>593</v>
      </c>
      <c r="E1327" s="8" t="s">
        <v>28774</v>
      </c>
      <c r="F1327" s="10" t="s">
        <v>38693</v>
      </c>
    </row>
    <row r="1328" ht="24" customHeight="1" spans="1:6">
      <c r="A1328" s="8">
        <v>2591</v>
      </c>
      <c r="B1328" s="9" t="s">
        <v>40846</v>
      </c>
      <c r="C1328" s="8" t="s">
        <v>592</v>
      </c>
      <c r="D1328" s="8" t="s">
        <v>593</v>
      </c>
      <c r="E1328" s="8" t="s">
        <v>31197</v>
      </c>
      <c r="F1328" s="10" t="s">
        <v>38693</v>
      </c>
    </row>
    <row r="1329" ht="24" customHeight="1" spans="1:6">
      <c r="A1329" s="8">
        <v>2590</v>
      </c>
      <c r="B1329" s="9" t="s">
        <v>40847</v>
      </c>
      <c r="C1329" s="8" t="s">
        <v>592</v>
      </c>
      <c r="D1329" s="8" t="s">
        <v>593</v>
      </c>
      <c r="E1329" s="8" t="s">
        <v>40848</v>
      </c>
      <c r="F1329" s="10" t="s">
        <v>38693</v>
      </c>
    </row>
    <row r="1330" ht="24" customHeight="1" spans="1:6">
      <c r="A1330" s="8">
        <v>2567</v>
      </c>
      <c r="B1330" s="9" t="s">
        <v>40849</v>
      </c>
      <c r="C1330" s="8" t="s">
        <v>592</v>
      </c>
      <c r="D1330" s="8" t="s">
        <v>593</v>
      </c>
      <c r="E1330" s="8" t="s">
        <v>40850</v>
      </c>
      <c r="F1330" s="10" t="s">
        <v>38693</v>
      </c>
    </row>
    <row r="1331" ht="24" customHeight="1" spans="1:6">
      <c r="A1331" s="8">
        <v>2565</v>
      </c>
      <c r="B1331" s="9" t="s">
        <v>40851</v>
      </c>
      <c r="C1331" s="8" t="s">
        <v>592</v>
      </c>
      <c r="D1331" s="8" t="s">
        <v>593</v>
      </c>
      <c r="E1331" s="8" t="s">
        <v>40852</v>
      </c>
      <c r="F1331" s="10" t="s">
        <v>38693</v>
      </c>
    </row>
    <row r="1332" ht="24" customHeight="1" spans="1:6">
      <c r="A1332" s="8">
        <v>2568</v>
      </c>
      <c r="B1332" s="9" t="s">
        <v>40853</v>
      </c>
      <c r="C1332" s="8" t="s">
        <v>592</v>
      </c>
      <c r="D1332" s="8" t="s">
        <v>593</v>
      </c>
      <c r="E1332" s="8" t="s">
        <v>40854</v>
      </c>
      <c r="F1332" s="10" t="s">
        <v>38693</v>
      </c>
    </row>
    <row r="1333" ht="24" customHeight="1" spans="1:6">
      <c r="A1333" s="8">
        <v>2594</v>
      </c>
      <c r="B1333" s="9" t="s">
        <v>40855</v>
      </c>
      <c r="C1333" s="8" t="s">
        <v>592</v>
      </c>
      <c r="D1333" s="8" t="s">
        <v>593</v>
      </c>
      <c r="E1333" s="8" t="s">
        <v>40856</v>
      </c>
      <c r="F1333" s="10" t="s">
        <v>38693</v>
      </c>
    </row>
    <row r="1334" ht="24" customHeight="1" spans="1:6">
      <c r="A1334" s="8">
        <v>2587</v>
      </c>
      <c r="B1334" s="9" t="s">
        <v>40857</v>
      </c>
      <c r="C1334" s="8" t="s">
        <v>592</v>
      </c>
      <c r="D1334" s="8" t="s">
        <v>593</v>
      </c>
      <c r="E1334" s="8" t="s">
        <v>40858</v>
      </c>
      <c r="F1334" s="10" t="s">
        <v>38693</v>
      </c>
    </row>
    <row r="1335" ht="24" customHeight="1" spans="1:6">
      <c r="A1335" s="8">
        <v>2588</v>
      </c>
      <c r="B1335" s="9" t="s">
        <v>40859</v>
      </c>
      <c r="C1335" s="8" t="s">
        <v>592</v>
      </c>
      <c r="D1335" s="8" t="s">
        <v>593</v>
      </c>
      <c r="E1335" s="8" t="s">
        <v>40860</v>
      </c>
      <c r="F1335" s="10" t="s">
        <v>38693</v>
      </c>
    </row>
    <row r="1336" ht="24" customHeight="1" spans="1:6">
      <c r="A1336" s="8">
        <v>2569</v>
      </c>
      <c r="B1336" s="9" t="s">
        <v>40861</v>
      </c>
      <c r="C1336" s="8" t="s">
        <v>592</v>
      </c>
      <c r="D1336" s="8" t="s">
        <v>593</v>
      </c>
      <c r="E1336" s="8" t="s">
        <v>40862</v>
      </c>
      <c r="F1336" s="10" t="s">
        <v>38693</v>
      </c>
    </row>
    <row r="1337" ht="24" customHeight="1" spans="1:6">
      <c r="A1337" s="8">
        <v>2570</v>
      </c>
      <c r="B1337" s="9" t="s">
        <v>40863</v>
      </c>
      <c r="C1337" s="8" t="s">
        <v>592</v>
      </c>
      <c r="D1337" s="8" t="s">
        <v>593</v>
      </c>
      <c r="E1337" s="8" t="s">
        <v>40864</v>
      </c>
      <c r="F1337" s="10" t="s">
        <v>38693</v>
      </c>
    </row>
    <row r="1338" ht="24" customHeight="1" spans="1:6">
      <c r="A1338" s="8">
        <v>2571</v>
      </c>
      <c r="B1338" s="9" t="s">
        <v>40865</v>
      </c>
      <c r="C1338" s="8" t="s">
        <v>592</v>
      </c>
      <c r="D1338" s="8" t="s">
        <v>593</v>
      </c>
      <c r="E1338" s="8" t="s">
        <v>25023</v>
      </c>
      <c r="F1338" s="10" t="s">
        <v>38693</v>
      </c>
    </row>
    <row r="1339" ht="24" customHeight="1" spans="1:6">
      <c r="A1339" s="8">
        <v>2593</v>
      </c>
      <c r="B1339" s="9" t="s">
        <v>40866</v>
      </c>
      <c r="C1339" s="8" t="s">
        <v>592</v>
      </c>
      <c r="D1339" s="8" t="s">
        <v>593</v>
      </c>
      <c r="E1339" s="8" t="s">
        <v>40867</v>
      </c>
      <c r="F1339" s="10" t="s">
        <v>38693</v>
      </c>
    </row>
    <row r="1340" ht="24" customHeight="1" spans="1:6">
      <c r="A1340" s="8">
        <v>2572</v>
      </c>
      <c r="B1340" s="9" t="s">
        <v>40868</v>
      </c>
      <c r="C1340" s="8" t="s">
        <v>592</v>
      </c>
      <c r="D1340" s="8" t="s">
        <v>593</v>
      </c>
      <c r="E1340" s="8" t="s">
        <v>40869</v>
      </c>
      <c r="F1340" s="10" t="s">
        <v>38693</v>
      </c>
    </row>
    <row r="1341" ht="24" customHeight="1" spans="1:6">
      <c r="A1341" s="8">
        <v>2595</v>
      </c>
      <c r="B1341" s="9" t="s">
        <v>40870</v>
      </c>
      <c r="C1341" s="8" t="s">
        <v>592</v>
      </c>
      <c r="D1341" s="8" t="s">
        <v>593</v>
      </c>
      <c r="E1341" s="8" t="s">
        <v>40871</v>
      </c>
      <c r="F1341" s="10" t="s">
        <v>38693</v>
      </c>
    </row>
    <row r="1342" ht="24" customHeight="1" spans="1:6">
      <c r="A1342" s="8">
        <v>2576</v>
      </c>
      <c r="B1342" s="9" t="s">
        <v>40872</v>
      </c>
      <c r="C1342" s="8" t="s">
        <v>592</v>
      </c>
      <c r="D1342" s="8" t="s">
        <v>593</v>
      </c>
      <c r="E1342" s="8" t="s">
        <v>40873</v>
      </c>
      <c r="F1342" s="10" t="s">
        <v>38693</v>
      </c>
    </row>
    <row r="1343" ht="24" customHeight="1" spans="1:6">
      <c r="A1343" s="8">
        <v>2575</v>
      </c>
      <c r="B1343" s="9" t="s">
        <v>40874</v>
      </c>
      <c r="C1343" s="8" t="s">
        <v>592</v>
      </c>
      <c r="D1343" s="8" t="s">
        <v>593</v>
      </c>
      <c r="E1343" s="8" t="s">
        <v>34500</v>
      </c>
      <c r="F1343" s="10" t="s">
        <v>38693</v>
      </c>
    </row>
    <row r="1344" ht="24" customHeight="1" spans="1:6">
      <c r="A1344" s="8">
        <v>2573</v>
      </c>
      <c r="B1344" s="9" t="s">
        <v>40875</v>
      </c>
      <c r="C1344" s="8" t="s">
        <v>592</v>
      </c>
      <c r="D1344" s="8" t="s">
        <v>593</v>
      </c>
      <c r="E1344" s="8" t="s">
        <v>31817</v>
      </c>
      <c r="F1344" s="10" t="s">
        <v>38693</v>
      </c>
    </row>
    <row r="1345" ht="24" customHeight="1" spans="1:6">
      <c r="A1345" s="8">
        <v>2586</v>
      </c>
      <c r="B1345" s="9" t="s">
        <v>40876</v>
      </c>
      <c r="C1345" s="8" t="s">
        <v>592</v>
      </c>
      <c r="D1345" s="8" t="s">
        <v>593</v>
      </c>
      <c r="E1345" s="8" t="s">
        <v>27380</v>
      </c>
      <c r="F1345" s="10" t="s">
        <v>38693</v>
      </c>
    </row>
    <row r="1346" ht="24" customHeight="1" spans="1:6">
      <c r="A1346" s="8">
        <v>2577</v>
      </c>
      <c r="B1346" s="9" t="s">
        <v>40877</v>
      </c>
      <c r="C1346" s="8" t="s">
        <v>592</v>
      </c>
      <c r="D1346" s="8" t="s">
        <v>593</v>
      </c>
      <c r="E1346" s="8" t="s">
        <v>40878</v>
      </c>
      <c r="F1346" s="10" t="s">
        <v>38693</v>
      </c>
    </row>
    <row r="1347" ht="24" customHeight="1" spans="1:6">
      <c r="A1347" s="8">
        <v>2574</v>
      </c>
      <c r="B1347" s="9" t="s">
        <v>40879</v>
      </c>
      <c r="C1347" s="8" t="s">
        <v>592</v>
      </c>
      <c r="D1347" s="8" t="s">
        <v>593</v>
      </c>
      <c r="E1347" s="8" t="s">
        <v>40880</v>
      </c>
      <c r="F1347" s="10" t="s">
        <v>38693</v>
      </c>
    </row>
    <row r="1348" ht="24" customHeight="1" spans="1:6">
      <c r="A1348" s="8">
        <v>2578</v>
      </c>
      <c r="B1348" s="9" t="s">
        <v>40881</v>
      </c>
      <c r="C1348" s="8" t="s">
        <v>592</v>
      </c>
      <c r="D1348" s="8" t="s">
        <v>593</v>
      </c>
      <c r="E1348" s="8" t="s">
        <v>40882</v>
      </c>
      <c r="F1348" s="10" t="s">
        <v>38693</v>
      </c>
    </row>
    <row r="1349" ht="24" customHeight="1" spans="1:6">
      <c r="A1349" s="8">
        <v>2585</v>
      </c>
      <c r="B1349" s="9" t="s">
        <v>40883</v>
      </c>
      <c r="C1349" s="8" t="s">
        <v>592</v>
      </c>
      <c r="D1349" s="8" t="s">
        <v>593</v>
      </c>
      <c r="E1349" s="8" t="s">
        <v>40884</v>
      </c>
      <c r="F1349" s="10" t="s">
        <v>38693</v>
      </c>
    </row>
    <row r="1350" ht="24" customHeight="1" spans="1:6">
      <c r="A1350" s="8">
        <v>12008</v>
      </c>
      <c r="B1350" s="9" t="s">
        <v>40885</v>
      </c>
      <c r="C1350" s="8" t="s">
        <v>592</v>
      </c>
      <c r="D1350" s="8" t="s">
        <v>593</v>
      </c>
      <c r="E1350" s="8" t="s">
        <v>40886</v>
      </c>
      <c r="F1350" s="10" t="s">
        <v>38693</v>
      </c>
    </row>
    <row r="1351" ht="24" customHeight="1" spans="1:6">
      <c r="A1351" s="8">
        <v>2582</v>
      </c>
      <c r="B1351" s="9" t="s">
        <v>40887</v>
      </c>
      <c r="C1351" s="8" t="s">
        <v>592</v>
      </c>
      <c r="D1351" s="8" t="s">
        <v>593</v>
      </c>
      <c r="E1351" s="8" t="s">
        <v>36845</v>
      </c>
      <c r="F1351" s="10" t="s">
        <v>38693</v>
      </c>
    </row>
    <row r="1352" ht="24" customHeight="1" spans="1:6">
      <c r="A1352" s="8">
        <v>2597</v>
      </c>
      <c r="B1352" s="9" t="s">
        <v>40888</v>
      </c>
      <c r="C1352" s="8" t="s">
        <v>592</v>
      </c>
      <c r="D1352" s="8" t="s">
        <v>593</v>
      </c>
      <c r="E1352" s="8" t="s">
        <v>40889</v>
      </c>
      <c r="F1352" s="10" t="s">
        <v>38693</v>
      </c>
    </row>
    <row r="1353" ht="24" customHeight="1" spans="1:6">
      <c r="A1353" s="8">
        <v>2579</v>
      </c>
      <c r="B1353" s="9" t="s">
        <v>40890</v>
      </c>
      <c r="C1353" s="8" t="s">
        <v>592</v>
      </c>
      <c r="D1353" s="8" t="s">
        <v>593</v>
      </c>
      <c r="E1353" s="8" t="s">
        <v>23724</v>
      </c>
      <c r="F1353" s="10" t="s">
        <v>38693</v>
      </c>
    </row>
    <row r="1354" ht="24" customHeight="1" spans="1:6">
      <c r="A1354" s="8">
        <v>2581</v>
      </c>
      <c r="B1354" s="9" t="s">
        <v>40891</v>
      </c>
      <c r="C1354" s="8" t="s">
        <v>592</v>
      </c>
      <c r="D1354" s="8" t="s">
        <v>593</v>
      </c>
      <c r="E1354" s="8" t="s">
        <v>27263</v>
      </c>
      <c r="F1354" s="10" t="s">
        <v>38693</v>
      </c>
    </row>
    <row r="1355" ht="24" customHeight="1" spans="1:6">
      <c r="A1355" s="8">
        <v>2596</v>
      </c>
      <c r="B1355" s="9" t="s">
        <v>40892</v>
      </c>
      <c r="C1355" s="8" t="s">
        <v>592</v>
      </c>
      <c r="D1355" s="8" t="s">
        <v>593</v>
      </c>
      <c r="E1355" s="8" t="s">
        <v>40893</v>
      </c>
      <c r="F1355" s="10" t="s">
        <v>38693</v>
      </c>
    </row>
    <row r="1356" ht="24" customHeight="1" spans="1:6">
      <c r="A1356" s="8">
        <v>2580</v>
      </c>
      <c r="B1356" s="9" t="s">
        <v>40894</v>
      </c>
      <c r="C1356" s="8" t="s">
        <v>592</v>
      </c>
      <c r="D1356" s="8" t="s">
        <v>593</v>
      </c>
      <c r="E1356" s="8" t="s">
        <v>40895</v>
      </c>
      <c r="F1356" s="10" t="s">
        <v>38693</v>
      </c>
    </row>
    <row r="1357" ht="24" customHeight="1" spans="1:6">
      <c r="A1357" s="8">
        <v>2583</v>
      </c>
      <c r="B1357" s="9" t="s">
        <v>40896</v>
      </c>
      <c r="C1357" s="8" t="s">
        <v>592</v>
      </c>
      <c r="D1357" s="8" t="s">
        <v>593</v>
      </c>
      <c r="E1357" s="8" t="s">
        <v>40897</v>
      </c>
      <c r="F1357" s="10" t="s">
        <v>38693</v>
      </c>
    </row>
    <row r="1358" ht="24" customHeight="1" spans="1:6">
      <c r="A1358" s="8">
        <v>2584</v>
      </c>
      <c r="B1358" s="9" t="s">
        <v>40898</v>
      </c>
      <c r="C1358" s="8" t="s">
        <v>592</v>
      </c>
      <c r="D1358" s="8" t="s">
        <v>593</v>
      </c>
      <c r="E1358" s="8" t="s">
        <v>40899</v>
      </c>
      <c r="F1358" s="10" t="s">
        <v>38693</v>
      </c>
    </row>
    <row r="1359" ht="24" customHeight="1" spans="1:6">
      <c r="A1359" s="8">
        <v>12010</v>
      </c>
      <c r="B1359" s="9" t="s">
        <v>40900</v>
      </c>
      <c r="C1359" s="8" t="s">
        <v>592</v>
      </c>
      <c r="D1359" s="8" t="s">
        <v>593</v>
      </c>
      <c r="E1359" s="8" t="s">
        <v>26810</v>
      </c>
      <c r="F1359" s="10" t="s">
        <v>38693</v>
      </c>
    </row>
    <row r="1360" ht="24" customHeight="1" spans="1:6">
      <c r="A1360" s="8">
        <v>39329</v>
      </c>
      <c r="B1360" s="9" t="s">
        <v>40901</v>
      </c>
      <c r="C1360" s="8" t="s">
        <v>592</v>
      </c>
      <c r="D1360" s="8" t="s">
        <v>593</v>
      </c>
      <c r="E1360" s="8" t="s">
        <v>32555</v>
      </c>
      <c r="F1360" s="10" t="s">
        <v>38693</v>
      </c>
    </row>
    <row r="1361" ht="24" customHeight="1" spans="1:6">
      <c r="A1361" s="8">
        <v>39330</v>
      </c>
      <c r="B1361" s="9" t="s">
        <v>40902</v>
      </c>
      <c r="C1361" s="8" t="s">
        <v>592</v>
      </c>
      <c r="D1361" s="8" t="s">
        <v>593</v>
      </c>
      <c r="E1361" s="8" t="s">
        <v>40562</v>
      </c>
      <c r="F1361" s="10" t="s">
        <v>38693</v>
      </c>
    </row>
    <row r="1362" ht="24" customHeight="1" spans="1:6">
      <c r="A1362" s="8">
        <v>39332</v>
      </c>
      <c r="B1362" s="9" t="s">
        <v>40903</v>
      </c>
      <c r="C1362" s="8" t="s">
        <v>592</v>
      </c>
      <c r="D1362" s="8" t="s">
        <v>593</v>
      </c>
      <c r="E1362" s="8" t="s">
        <v>40904</v>
      </c>
      <c r="F1362" s="10" t="s">
        <v>38693</v>
      </c>
    </row>
    <row r="1363" ht="24" customHeight="1" spans="1:6">
      <c r="A1363" s="8">
        <v>39331</v>
      </c>
      <c r="B1363" s="9" t="s">
        <v>40905</v>
      </c>
      <c r="C1363" s="8" t="s">
        <v>592</v>
      </c>
      <c r="D1363" s="8" t="s">
        <v>593</v>
      </c>
      <c r="E1363" s="8" t="s">
        <v>29285</v>
      </c>
      <c r="F1363" s="10" t="s">
        <v>38693</v>
      </c>
    </row>
    <row r="1364" ht="24" customHeight="1" spans="1:6">
      <c r="A1364" s="8">
        <v>39333</v>
      </c>
      <c r="B1364" s="9" t="s">
        <v>40906</v>
      </c>
      <c r="C1364" s="8" t="s">
        <v>592</v>
      </c>
      <c r="D1364" s="8" t="s">
        <v>593</v>
      </c>
      <c r="E1364" s="8" t="s">
        <v>34713</v>
      </c>
      <c r="F1364" s="10" t="s">
        <v>38693</v>
      </c>
    </row>
    <row r="1365" ht="24" customHeight="1" spans="1:6">
      <c r="A1365" s="8">
        <v>39335</v>
      </c>
      <c r="B1365" s="9" t="s">
        <v>40907</v>
      </c>
      <c r="C1365" s="8" t="s">
        <v>592</v>
      </c>
      <c r="D1365" s="8" t="s">
        <v>593</v>
      </c>
      <c r="E1365" s="8" t="s">
        <v>22812</v>
      </c>
      <c r="F1365" s="10" t="s">
        <v>38693</v>
      </c>
    </row>
    <row r="1366" ht="24" customHeight="1" spans="1:6">
      <c r="A1366" s="8">
        <v>39334</v>
      </c>
      <c r="B1366" s="9" t="s">
        <v>40908</v>
      </c>
      <c r="C1366" s="8" t="s">
        <v>592</v>
      </c>
      <c r="D1366" s="8" t="s">
        <v>593</v>
      </c>
      <c r="E1366" s="8" t="s">
        <v>40909</v>
      </c>
      <c r="F1366" s="10" t="s">
        <v>38693</v>
      </c>
    </row>
    <row r="1367" ht="24" customHeight="1" spans="1:6">
      <c r="A1367" s="8">
        <v>12016</v>
      </c>
      <c r="B1367" s="9" t="s">
        <v>40910</v>
      </c>
      <c r="C1367" s="8" t="s">
        <v>592</v>
      </c>
      <c r="D1367" s="8" t="s">
        <v>593</v>
      </c>
      <c r="E1367" s="8" t="s">
        <v>27861</v>
      </c>
      <c r="F1367" s="10" t="s">
        <v>38693</v>
      </c>
    </row>
    <row r="1368" ht="24" customHeight="1" spans="1:6">
      <c r="A1368" s="8">
        <v>12015</v>
      </c>
      <c r="B1368" s="9" t="s">
        <v>40911</v>
      </c>
      <c r="C1368" s="8" t="s">
        <v>592</v>
      </c>
      <c r="D1368" s="8" t="s">
        <v>593</v>
      </c>
      <c r="E1368" s="8" t="s">
        <v>25006</v>
      </c>
      <c r="F1368" s="10" t="s">
        <v>38693</v>
      </c>
    </row>
    <row r="1369" ht="24" customHeight="1" spans="1:6">
      <c r="A1369" s="8">
        <v>12020</v>
      </c>
      <c r="B1369" s="9" t="s">
        <v>40912</v>
      </c>
      <c r="C1369" s="8" t="s">
        <v>592</v>
      </c>
      <c r="D1369" s="8" t="s">
        <v>593</v>
      </c>
      <c r="E1369" s="8" t="s">
        <v>27861</v>
      </c>
      <c r="F1369" s="10" t="s">
        <v>38693</v>
      </c>
    </row>
    <row r="1370" ht="24" customHeight="1" spans="1:6">
      <c r="A1370" s="8">
        <v>12019</v>
      </c>
      <c r="B1370" s="9" t="s">
        <v>40913</v>
      </c>
      <c r="C1370" s="8" t="s">
        <v>592</v>
      </c>
      <c r="D1370" s="8" t="s">
        <v>593</v>
      </c>
      <c r="E1370" s="8" t="s">
        <v>25006</v>
      </c>
      <c r="F1370" s="10" t="s">
        <v>38693</v>
      </c>
    </row>
    <row r="1371" ht="24" customHeight="1" spans="1:6">
      <c r="A1371" s="8">
        <v>39336</v>
      </c>
      <c r="B1371" s="9" t="s">
        <v>40914</v>
      </c>
      <c r="C1371" s="8" t="s">
        <v>592</v>
      </c>
      <c r="D1371" s="8" t="s">
        <v>593</v>
      </c>
      <c r="E1371" s="8" t="s">
        <v>40562</v>
      </c>
      <c r="F1371" s="10" t="s">
        <v>38693</v>
      </c>
    </row>
    <row r="1372" ht="24" customHeight="1" spans="1:6">
      <c r="A1372" s="8">
        <v>39338</v>
      </c>
      <c r="B1372" s="9" t="s">
        <v>40915</v>
      </c>
      <c r="C1372" s="8" t="s">
        <v>592</v>
      </c>
      <c r="D1372" s="8" t="s">
        <v>593</v>
      </c>
      <c r="E1372" s="8" t="s">
        <v>40904</v>
      </c>
      <c r="F1372" s="10" t="s">
        <v>38693</v>
      </c>
    </row>
    <row r="1373" ht="24" customHeight="1" spans="1:6">
      <c r="A1373" s="8">
        <v>39337</v>
      </c>
      <c r="B1373" s="9" t="s">
        <v>40916</v>
      </c>
      <c r="C1373" s="8" t="s">
        <v>592</v>
      </c>
      <c r="D1373" s="8" t="s">
        <v>593</v>
      </c>
      <c r="E1373" s="8" t="s">
        <v>29285</v>
      </c>
      <c r="F1373" s="10" t="s">
        <v>38693</v>
      </c>
    </row>
    <row r="1374" ht="24" customHeight="1" spans="1:6">
      <c r="A1374" s="8">
        <v>39341</v>
      </c>
      <c r="B1374" s="9" t="s">
        <v>40917</v>
      </c>
      <c r="C1374" s="8" t="s">
        <v>592</v>
      </c>
      <c r="D1374" s="8" t="s">
        <v>593</v>
      </c>
      <c r="E1374" s="8" t="s">
        <v>36032</v>
      </c>
      <c r="F1374" s="10" t="s">
        <v>38693</v>
      </c>
    </row>
    <row r="1375" ht="24" customHeight="1" spans="1:6">
      <c r="A1375" s="8">
        <v>39340</v>
      </c>
      <c r="B1375" s="9" t="s">
        <v>40918</v>
      </c>
      <c r="C1375" s="8" t="s">
        <v>592</v>
      </c>
      <c r="D1375" s="8" t="s">
        <v>593</v>
      </c>
      <c r="E1375" s="8" t="s">
        <v>40919</v>
      </c>
      <c r="F1375" s="10" t="s">
        <v>38693</v>
      </c>
    </row>
    <row r="1376" ht="24" customHeight="1" spans="1:6">
      <c r="A1376" s="8">
        <v>12025</v>
      </c>
      <c r="B1376" s="9" t="s">
        <v>40920</v>
      </c>
      <c r="C1376" s="8" t="s">
        <v>592</v>
      </c>
      <c r="D1376" s="8" t="s">
        <v>593</v>
      </c>
      <c r="E1376" s="8" t="s">
        <v>37810</v>
      </c>
      <c r="F1376" s="10" t="s">
        <v>38693</v>
      </c>
    </row>
    <row r="1377" ht="24" customHeight="1" spans="1:6">
      <c r="A1377" s="8">
        <v>39342</v>
      </c>
      <c r="B1377" s="9" t="s">
        <v>40921</v>
      </c>
      <c r="C1377" s="8" t="s">
        <v>592</v>
      </c>
      <c r="D1377" s="8" t="s">
        <v>593</v>
      </c>
      <c r="E1377" s="8" t="s">
        <v>36032</v>
      </c>
      <c r="F1377" s="10" t="s">
        <v>38693</v>
      </c>
    </row>
    <row r="1378" ht="24" customHeight="1" spans="1:6">
      <c r="A1378" s="8">
        <v>39343</v>
      </c>
      <c r="B1378" s="9" t="s">
        <v>40922</v>
      </c>
      <c r="C1378" s="8" t="s">
        <v>592</v>
      </c>
      <c r="D1378" s="8" t="s">
        <v>593</v>
      </c>
      <c r="E1378" s="8" t="s">
        <v>22816</v>
      </c>
      <c r="F1378" s="10" t="s">
        <v>38693</v>
      </c>
    </row>
    <row r="1379" ht="24" customHeight="1" spans="1:6">
      <c r="A1379" s="8">
        <v>39345</v>
      </c>
      <c r="B1379" s="9" t="s">
        <v>40923</v>
      </c>
      <c r="C1379" s="8" t="s">
        <v>592</v>
      </c>
      <c r="D1379" s="8" t="s">
        <v>593</v>
      </c>
      <c r="E1379" s="8" t="s">
        <v>40924</v>
      </c>
      <c r="F1379" s="10" t="s">
        <v>38693</v>
      </c>
    </row>
    <row r="1380" ht="24" customHeight="1" spans="1:6">
      <c r="A1380" s="8">
        <v>39344</v>
      </c>
      <c r="B1380" s="9" t="s">
        <v>40925</v>
      </c>
      <c r="C1380" s="8" t="s">
        <v>592</v>
      </c>
      <c r="D1380" s="8" t="s">
        <v>593</v>
      </c>
      <c r="E1380" s="8" t="s">
        <v>29052</v>
      </c>
      <c r="F1380" s="10" t="s">
        <v>38693</v>
      </c>
    </row>
    <row r="1381" ht="24" customHeight="1" spans="1:6">
      <c r="A1381" s="8">
        <v>12623</v>
      </c>
      <c r="B1381" s="9" t="s">
        <v>40926</v>
      </c>
      <c r="C1381" s="8" t="s">
        <v>474</v>
      </c>
      <c r="D1381" s="8" t="s">
        <v>639</v>
      </c>
      <c r="E1381" s="8" t="s">
        <v>40927</v>
      </c>
      <c r="F1381" s="10" t="s">
        <v>38693</v>
      </c>
    </row>
    <row r="1382" ht="24" customHeight="1" spans="1:6">
      <c r="A1382" s="8">
        <v>34498</v>
      </c>
      <c r="B1382" s="9" t="s">
        <v>40928</v>
      </c>
      <c r="C1382" s="8" t="s">
        <v>592</v>
      </c>
      <c r="D1382" s="8" t="s">
        <v>593</v>
      </c>
      <c r="E1382" s="8" t="s">
        <v>35462</v>
      </c>
      <c r="F1382" s="10" t="s">
        <v>38693</v>
      </c>
    </row>
    <row r="1383" ht="24" customHeight="1" spans="1:6">
      <c r="A1383" s="8">
        <v>13244</v>
      </c>
      <c r="B1383" s="9" t="s">
        <v>40929</v>
      </c>
      <c r="C1383" s="8" t="s">
        <v>592</v>
      </c>
      <c r="D1383" s="8" t="s">
        <v>599</v>
      </c>
      <c r="E1383" s="8" t="s">
        <v>40930</v>
      </c>
      <c r="F1383" s="10" t="s">
        <v>38693</v>
      </c>
    </row>
    <row r="1384" ht="24" customHeight="1" spans="1:6">
      <c r="A1384" s="8">
        <v>38998</v>
      </c>
      <c r="B1384" s="9" t="s">
        <v>40931</v>
      </c>
      <c r="C1384" s="8" t="s">
        <v>592</v>
      </c>
      <c r="D1384" s="8" t="s">
        <v>639</v>
      </c>
      <c r="E1384" s="8" t="s">
        <v>23037</v>
      </c>
      <c r="F1384" s="10" t="s">
        <v>38693</v>
      </c>
    </row>
    <row r="1385" ht="24" customHeight="1" spans="1:6">
      <c r="A1385" s="8">
        <v>38999</v>
      </c>
      <c r="B1385" s="9" t="s">
        <v>40932</v>
      </c>
      <c r="C1385" s="8" t="s">
        <v>592</v>
      </c>
      <c r="D1385" s="8" t="s">
        <v>639</v>
      </c>
      <c r="E1385" s="8" t="s">
        <v>28970</v>
      </c>
      <c r="F1385" s="10" t="s">
        <v>38693</v>
      </c>
    </row>
    <row r="1386" ht="24" customHeight="1" spans="1:6">
      <c r="A1386" s="8">
        <v>38996</v>
      </c>
      <c r="B1386" s="9" t="s">
        <v>40933</v>
      </c>
      <c r="C1386" s="8" t="s">
        <v>592</v>
      </c>
      <c r="D1386" s="8" t="s">
        <v>639</v>
      </c>
      <c r="E1386" s="8" t="s">
        <v>40934</v>
      </c>
      <c r="F1386" s="10" t="s">
        <v>38693</v>
      </c>
    </row>
    <row r="1387" ht="24" customHeight="1" spans="1:6">
      <c r="A1387" s="8">
        <v>38997</v>
      </c>
      <c r="B1387" s="9" t="s">
        <v>40935</v>
      </c>
      <c r="C1387" s="8" t="s">
        <v>592</v>
      </c>
      <c r="D1387" s="8" t="s">
        <v>639</v>
      </c>
      <c r="E1387" s="8" t="s">
        <v>34173</v>
      </c>
      <c r="F1387" s="10" t="s">
        <v>38693</v>
      </c>
    </row>
    <row r="1388" ht="24" customHeight="1" spans="1:6">
      <c r="A1388" s="8">
        <v>39862</v>
      </c>
      <c r="B1388" s="9" t="s">
        <v>40936</v>
      </c>
      <c r="C1388" s="8" t="s">
        <v>592</v>
      </c>
      <c r="D1388" s="8" t="s">
        <v>639</v>
      </c>
      <c r="E1388" s="8" t="s">
        <v>31851</v>
      </c>
      <c r="F1388" s="10" t="s">
        <v>38693</v>
      </c>
    </row>
    <row r="1389" ht="24" customHeight="1" spans="1:6">
      <c r="A1389" s="8">
        <v>39863</v>
      </c>
      <c r="B1389" s="9" t="s">
        <v>40937</v>
      </c>
      <c r="C1389" s="8" t="s">
        <v>592</v>
      </c>
      <c r="D1389" s="8" t="s">
        <v>639</v>
      </c>
      <c r="E1389" s="8" t="s">
        <v>28846</v>
      </c>
      <c r="F1389" s="10" t="s">
        <v>38693</v>
      </c>
    </row>
    <row r="1390" ht="24" customHeight="1" spans="1:6">
      <c r="A1390" s="8">
        <v>39864</v>
      </c>
      <c r="B1390" s="9" t="s">
        <v>40938</v>
      </c>
      <c r="C1390" s="8" t="s">
        <v>592</v>
      </c>
      <c r="D1390" s="8" t="s">
        <v>639</v>
      </c>
      <c r="E1390" s="8" t="s">
        <v>40939</v>
      </c>
      <c r="F1390" s="10" t="s">
        <v>38693</v>
      </c>
    </row>
    <row r="1391" ht="24" customHeight="1" spans="1:6">
      <c r="A1391" s="8">
        <v>39865</v>
      </c>
      <c r="B1391" s="9" t="s">
        <v>40940</v>
      </c>
      <c r="C1391" s="8" t="s">
        <v>592</v>
      </c>
      <c r="D1391" s="8" t="s">
        <v>639</v>
      </c>
      <c r="E1391" s="8" t="s">
        <v>40941</v>
      </c>
      <c r="F1391" s="10" t="s">
        <v>38693</v>
      </c>
    </row>
    <row r="1392" ht="24" customHeight="1" spans="1:6">
      <c r="A1392" s="8">
        <v>2517</v>
      </c>
      <c r="B1392" s="9" t="s">
        <v>40942</v>
      </c>
      <c r="C1392" s="8" t="s">
        <v>592</v>
      </c>
      <c r="D1392" s="8" t="s">
        <v>593</v>
      </c>
      <c r="E1392" s="8" t="s">
        <v>40051</v>
      </c>
      <c r="F1392" s="10" t="s">
        <v>38693</v>
      </c>
    </row>
    <row r="1393" ht="24" customHeight="1" spans="1:6">
      <c r="A1393" s="8">
        <v>2522</v>
      </c>
      <c r="B1393" s="9" t="s">
        <v>40943</v>
      </c>
      <c r="C1393" s="8" t="s">
        <v>592</v>
      </c>
      <c r="D1393" s="8" t="s">
        <v>593</v>
      </c>
      <c r="E1393" s="8" t="s">
        <v>28876</v>
      </c>
      <c r="F1393" s="10" t="s">
        <v>38693</v>
      </c>
    </row>
    <row r="1394" ht="24" customHeight="1" spans="1:6">
      <c r="A1394" s="8">
        <v>2548</v>
      </c>
      <c r="B1394" s="9" t="s">
        <v>40944</v>
      </c>
      <c r="C1394" s="8" t="s">
        <v>592</v>
      </c>
      <c r="D1394" s="8" t="s">
        <v>593</v>
      </c>
      <c r="E1394" s="8" t="s">
        <v>30352</v>
      </c>
      <c r="F1394" s="10" t="s">
        <v>38693</v>
      </c>
    </row>
    <row r="1395" ht="24" customHeight="1" spans="1:6">
      <c r="A1395" s="8">
        <v>2516</v>
      </c>
      <c r="B1395" s="9" t="s">
        <v>40945</v>
      </c>
      <c r="C1395" s="8" t="s">
        <v>592</v>
      </c>
      <c r="D1395" s="8" t="s">
        <v>593</v>
      </c>
      <c r="E1395" s="8" t="s">
        <v>40946</v>
      </c>
      <c r="F1395" s="10" t="s">
        <v>38693</v>
      </c>
    </row>
    <row r="1396" ht="24" customHeight="1" spans="1:6">
      <c r="A1396" s="8">
        <v>2518</v>
      </c>
      <c r="B1396" s="9" t="s">
        <v>40947</v>
      </c>
      <c r="C1396" s="8" t="s">
        <v>592</v>
      </c>
      <c r="D1396" s="8" t="s">
        <v>593</v>
      </c>
      <c r="E1396" s="8" t="s">
        <v>40948</v>
      </c>
      <c r="F1396" s="10" t="s">
        <v>38693</v>
      </c>
    </row>
    <row r="1397" ht="24" customHeight="1" spans="1:6">
      <c r="A1397" s="8">
        <v>2521</v>
      </c>
      <c r="B1397" s="9" t="s">
        <v>40949</v>
      </c>
      <c r="C1397" s="8" t="s">
        <v>592</v>
      </c>
      <c r="D1397" s="8" t="s">
        <v>593</v>
      </c>
      <c r="E1397" s="8" t="s">
        <v>40950</v>
      </c>
      <c r="F1397" s="10" t="s">
        <v>38693</v>
      </c>
    </row>
    <row r="1398" ht="24" customHeight="1" spans="1:6">
      <c r="A1398" s="8">
        <v>2515</v>
      </c>
      <c r="B1398" s="9" t="s">
        <v>40951</v>
      </c>
      <c r="C1398" s="8" t="s">
        <v>592</v>
      </c>
      <c r="D1398" s="8" t="s">
        <v>593</v>
      </c>
      <c r="E1398" s="8" t="s">
        <v>31001</v>
      </c>
      <c r="F1398" s="10" t="s">
        <v>38693</v>
      </c>
    </row>
    <row r="1399" ht="24" customHeight="1" spans="1:6">
      <c r="A1399" s="8">
        <v>2519</v>
      </c>
      <c r="B1399" s="9" t="s">
        <v>40952</v>
      </c>
      <c r="C1399" s="8" t="s">
        <v>592</v>
      </c>
      <c r="D1399" s="8" t="s">
        <v>593</v>
      </c>
      <c r="E1399" s="8" t="s">
        <v>40953</v>
      </c>
      <c r="F1399" s="10" t="s">
        <v>38693</v>
      </c>
    </row>
    <row r="1400" ht="24" customHeight="1" spans="1:6">
      <c r="A1400" s="8">
        <v>2520</v>
      </c>
      <c r="B1400" s="9" t="s">
        <v>40954</v>
      </c>
      <c r="C1400" s="8" t="s">
        <v>592</v>
      </c>
      <c r="D1400" s="8" t="s">
        <v>593</v>
      </c>
      <c r="E1400" s="8" t="s">
        <v>40955</v>
      </c>
      <c r="F1400" s="10" t="s">
        <v>38693</v>
      </c>
    </row>
    <row r="1401" ht="24" customHeight="1" spans="1:6">
      <c r="A1401" s="8">
        <v>1602</v>
      </c>
      <c r="B1401" s="9" t="s">
        <v>40956</v>
      </c>
      <c r="C1401" s="8" t="s">
        <v>592</v>
      </c>
      <c r="D1401" s="8" t="s">
        <v>593</v>
      </c>
      <c r="E1401" s="8" t="s">
        <v>40957</v>
      </c>
      <c r="F1401" s="10" t="s">
        <v>38693</v>
      </c>
    </row>
    <row r="1402" ht="24" customHeight="1" spans="1:6">
      <c r="A1402" s="8">
        <v>1601</v>
      </c>
      <c r="B1402" s="9" t="s">
        <v>40958</v>
      </c>
      <c r="C1402" s="8" t="s">
        <v>592</v>
      </c>
      <c r="D1402" s="8" t="s">
        <v>593</v>
      </c>
      <c r="E1402" s="8" t="s">
        <v>40959</v>
      </c>
      <c r="F1402" s="10" t="s">
        <v>38693</v>
      </c>
    </row>
    <row r="1403" ht="24" customHeight="1" spans="1:6">
      <c r="A1403" s="8">
        <v>1598</v>
      </c>
      <c r="B1403" s="9" t="s">
        <v>40960</v>
      </c>
      <c r="C1403" s="8" t="s">
        <v>592</v>
      </c>
      <c r="D1403" s="8" t="s">
        <v>593</v>
      </c>
      <c r="E1403" s="8" t="s">
        <v>31572</v>
      </c>
      <c r="F1403" s="10" t="s">
        <v>38693</v>
      </c>
    </row>
    <row r="1404" ht="24" customHeight="1" spans="1:6">
      <c r="A1404" s="8">
        <v>1600</v>
      </c>
      <c r="B1404" s="9" t="s">
        <v>40961</v>
      </c>
      <c r="C1404" s="8" t="s">
        <v>592</v>
      </c>
      <c r="D1404" s="8" t="s">
        <v>593</v>
      </c>
      <c r="E1404" s="8" t="s">
        <v>40962</v>
      </c>
      <c r="F1404" s="10" t="s">
        <v>38693</v>
      </c>
    </row>
    <row r="1405" ht="24" customHeight="1" spans="1:6">
      <c r="A1405" s="8">
        <v>1603</v>
      </c>
      <c r="B1405" s="9" t="s">
        <v>40963</v>
      </c>
      <c r="C1405" s="8" t="s">
        <v>592</v>
      </c>
      <c r="D1405" s="8" t="s">
        <v>593</v>
      </c>
      <c r="E1405" s="8" t="s">
        <v>40964</v>
      </c>
      <c r="F1405" s="10" t="s">
        <v>38693</v>
      </c>
    </row>
    <row r="1406" ht="24" customHeight="1" spans="1:6">
      <c r="A1406" s="8">
        <v>1599</v>
      </c>
      <c r="B1406" s="9" t="s">
        <v>40965</v>
      </c>
      <c r="C1406" s="8" t="s">
        <v>592</v>
      </c>
      <c r="D1406" s="8" t="s">
        <v>593</v>
      </c>
      <c r="E1406" s="8" t="s">
        <v>23037</v>
      </c>
      <c r="F1406" s="10" t="s">
        <v>38693</v>
      </c>
    </row>
    <row r="1407" ht="24" customHeight="1" spans="1:6">
      <c r="A1407" s="8">
        <v>1597</v>
      </c>
      <c r="B1407" s="9" t="s">
        <v>40966</v>
      </c>
      <c r="C1407" s="8" t="s">
        <v>592</v>
      </c>
      <c r="D1407" s="8" t="s">
        <v>593</v>
      </c>
      <c r="E1407" s="8" t="s">
        <v>28135</v>
      </c>
      <c r="F1407" s="10" t="s">
        <v>38693</v>
      </c>
    </row>
    <row r="1408" ht="24" customHeight="1" spans="1:6">
      <c r="A1408" s="8">
        <v>39600</v>
      </c>
      <c r="B1408" s="9" t="s">
        <v>40967</v>
      </c>
      <c r="C1408" s="8" t="s">
        <v>592</v>
      </c>
      <c r="D1408" s="8" t="s">
        <v>593</v>
      </c>
      <c r="E1408" s="8" t="s">
        <v>40968</v>
      </c>
      <c r="F1408" s="10" t="s">
        <v>38693</v>
      </c>
    </row>
    <row r="1409" ht="24" customHeight="1" spans="1:6">
      <c r="A1409" s="8">
        <v>39601</v>
      </c>
      <c r="B1409" s="9" t="s">
        <v>40969</v>
      </c>
      <c r="C1409" s="8" t="s">
        <v>592</v>
      </c>
      <c r="D1409" s="8" t="s">
        <v>593</v>
      </c>
      <c r="E1409" s="8" t="s">
        <v>40970</v>
      </c>
      <c r="F1409" s="10" t="s">
        <v>38693</v>
      </c>
    </row>
    <row r="1410" ht="24" customHeight="1" spans="1:6">
      <c r="A1410" s="8">
        <v>39602</v>
      </c>
      <c r="B1410" s="9" t="s">
        <v>40971</v>
      </c>
      <c r="C1410" s="8" t="s">
        <v>592</v>
      </c>
      <c r="D1410" s="8" t="s">
        <v>593</v>
      </c>
      <c r="E1410" s="8" t="s">
        <v>24739</v>
      </c>
      <c r="F1410" s="10" t="s">
        <v>38693</v>
      </c>
    </row>
    <row r="1411" ht="24" customHeight="1" spans="1:6">
      <c r="A1411" s="8">
        <v>39603</v>
      </c>
      <c r="B1411" s="9" t="s">
        <v>40972</v>
      </c>
      <c r="C1411" s="8" t="s">
        <v>592</v>
      </c>
      <c r="D1411" s="8" t="s">
        <v>593</v>
      </c>
      <c r="E1411" s="8" t="s">
        <v>37685</v>
      </c>
      <c r="F1411" s="10" t="s">
        <v>38693</v>
      </c>
    </row>
    <row r="1412" ht="24" customHeight="1" spans="1:6">
      <c r="A1412" s="8">
        <v>11821</v>
      </c>
      <c r="B1412" s="9" t="s">
        <v>40973</v>
      </c>
      <c r="C1412" s="8" t="s">
        <v>592</v>
      </c>
      <c r="D1412" s="8" t="s">
        <v>593</v>
      </c>
      <c r="E1412" s="8" t="s">
        <v>40974</v>
      </c>
      <c r="F1412" s="10" t="s">
        <v>38693</v>
      </c>
    </row>
    <row r="1413" ht="24" customHeight="1" spans="1:6">
      <c r="A1413" s="8">
        <v>1562</v>
      </c>
      <c r="B1413" s="9" t="s">
        <v>40975</v>
      </c>
      <c r="C1413" s="8" t="s">
        <v>592</v>
      </c>
      <c r="D1413" s="8" t="s">
        <v>593</v>
      </c>
      <c r="E1413" s="8" t="s">
        <v>40976</v>
      </c>
      <c r="F1413" s="10" t="s">
        <v>38693</v>
      </c>
    </row>
    <row r="1414" ht="24" customHeight="1" spans="1:6">
      <c r="A1414" s="8">
        <v>1563</v>
      </c>
      <c r="B1414" s="9" t="s">
        <v>40977</v>
      </c>
      <c r="C1414" s="8" t="s">
        <v>592</v>
      </c>
      <c r="D1414" s="8" t="s">
        <v>593</v>
      </c>
      <c r="E1414" s="8" t="s">
        <v>40978</v>
      </c>
      <c r="F1414" s="10" t="s">
        <v>38693</v>
      </c>
    </row>
    <row r="1415" ht="24" customHeight="1" spans="1:6">
      <c r="A1415" s="8">
        <v>11856</v>
      </c>
      <c r="B1415" s="9" t="s">
        <v>40979</v>
      </c>
      <c r="C1415" s="8" t="s">
        <v>592</v>
      </c>
      <c r="D1415" s="8" t="s">
        <v>599</v>
      </c>
      <c r="E1415" s="8" t="s">
        <v>24336</v>
      </c>
      <c r="F1415" s="10" t="s">
        <v>38693</v>
      </c>
    </row>
    <row r="1416" ht="24" customHeight="1" spans="1:6">
      <c r="A1416" s="8">
        <v>11857</v>
      </c>
      <c r="B1416" s="9" t="s">
        <v>40980</v>
      </c>
      <c r="C1416" s="8" t="s">
        <v>592</v>
      </c>
      <c r="D1416" s="8" t="s">
        <v>593</v>
      </c>
      <c r="E1416" s="8" t="s">
        <v>40981</v>
      </c>
      <c r="F1416" s="10" t="s">
        <v>38693</v>
      </c>
    </row>
    <row r="1417" ht="24" customHeight="1" spans="1:6">
      <c r="A1417" s="8">
        <v>11858</v>
      </c>
      <c r="B1417" s="9" t="s">
        <v>40982</v>
      </c>
      <c r="C1417" s="8" t="s">
        <v>592</v>
      </c>
      <c r="D1417" s="8" t="s">
        <v>593</v>
      </c>
      <c r="E1417" s="8" t="s">
        <v>38871</v>
      </c>
      <c r="F1417" s="10" t="s">
        <v>38693</v>
      </c>
    </row>
    <row r="1418" ht="24" customHeight="1" spans="1:6">
      <c r="A1418" s="8">
        <v>1539</v>
      </c>
      <c r="B1418" s="9" t="s">
        <v>40983</v>
      </c>
      <c r="C1418" s="8" t="s">
        <v>592</v>
      </c>
      <c r="D1418" s="8" t="s">
        <v>593</v>
      </c>
      <c r="E1418" s="8" t="s">
        <v>40984</v>
      </c>
      <c r="F1418" s="10" t="s">
        <v>38693</v>
      </c>
    </row>
    <row r="1419" ht="24" customHeight="1" spans="1:6">
      <c r="A1419" s="8">
        <v>11859</v>
      </c>
      <c r="B1419" s="9" t="s">
        <v>40985</v>
      </c>
      <c r="C1419" s="8" t="s">
        <v>592</v>
      </c>
      <c r="D1419" s="8" t="s">
        <v>593</v>
      </c>
      <c r="E1419" s="8" t="s">
        <v>40986</v>
      </c>
      <c r="F1419" s="10" t="s">
        <v>38693</v>
      </c>
    </row>
    <row r="1420" ht="24" customHeight="1" spans="1:6">
      <c r="A1420" s="8">
        <v>1550</v>
      </c>
      <c r="B1420" s="9" t="s">
        <v>40987</v>
      </c>
      <c r="C1420" s="8" t="s">
        <v>592</v>
      </c>
      <c r="D1420" s="8" t="s">
        <v>593</v>
      </c>
      <c r="E1420" s="8" t="s">
        <v>40988</v>
      </c>
      <c r="F1420" s="10" t="s">
        <v>38693</v>
      </c>
    </row>
    <row r="1421" ht="24" customHeight="1" spans="1:6">
      <c r="A1421" s="8">
        <v>11854</v>
      </c>
      <c r="B1421" s="9" t="s">
        <v>40989</v>
      </c>
      <c r="C1421" s="8" t="s">
        <v>592</v>
      </c>
      <c r="D1421" s="8" t="s">
        <v>593</v>
      </c>
      <c r="E1421" s="8" t="s">
        <v>36456</v>
      </c>
      <c r="F1421" s="10" t="s">
        <v>38693</v>
      </c>
    </row>
    <row r="1422" ht="24" customHeight="1" spans="1:6">
      <c r="A1422" s="8">
        <v>11862</v>
      </c>
      <c r="B1422" s="9" t="s">
        <v>40990</v>
      </c>
      <c r="C1422" s="8" t="s">
        <v>592</v>
      </c>
      <c r="D1422" s="8" t="s">
        <v>593</v>
      </c>
      <c r="E1422" s="8" t="s">
        <v>28131</v>
      </c>
      <c r="F1422" s="10" t="s">
        <v>38693</v>
      </c>
    </row>
    <row r="1423" ht="24" customHeight="1" spans="1:6">
      <c r="A1423" s="8">
        <v>11863</v>
      </c>
      <c r="B1423" s="9" t="s">
        <v>40991</v>
      </c>
      <c r="C1423" s="8" t="s">
        <v>592</v>
      </c>
      <c r="D1423" s="8" t="s">
        <v>593</v>
      </c>
      <c r="E1423" s="8" t="s">
        <v>31798</v>
      </c>
      <c r="F1423" s="10" t="s">
        <v>38693</v>
      </c>
    </row>
    <row r="1424" ht="24" customHeight="1" spans="1:6">
      <c r="A1424" s="8">
        <v>11855</v>
      </c>
      <c r="B1424" s="9" t="s">
        <v>40992</v>
      </c>
      <c r="C1424" s="8" t="s">
        <v>592</v>
      </c>
      <c r="D1424" s="8" t="s">
        <v>593</v>
      </c>
      <c r="E1424" s="8" t="s">
        <v>40993</v>
      </c>
      <c r="F1424" s="10" t="s">
        <v>38693</v>
      </c>
    </row>
    <row r="1425" ht="24" customHeight="1" spans="1:6">
      <c r="A1425" s="8">
        <v>11864</v>
      </c>
      <c r="B1425" s="9" t="s">
        <v>40994</v>
      </c>
      <c r="C1425" s="8" t="s">
        <v>592</v>
      </c>
      <c r="D1425" s="8" t="s">
        <v>593</v>
      </c>
      <c r="E1425" s="8" t="s">
        <v>36835</v>
      </c>
      <c r="F1425" s="10" t="s">
        <v>38693</v>
      </c>
    </row>
    <row r="1426" ht="24" customHeight="1" spans="1:6">
      <c r="A1426" s="8">
        <v>2527</v>
      </c>
      <c r="B1426" s="9" t="s">
        <v>40995</v>
      </c>
      <c r="C1426" s="8" t="s">
        <v>592</v>
      </c>
      <c r="D1426" s="8" t="s">
        <v>593</v>
      </c>
      <c r="E1426" s="8" t="s">
        <v>23465</v>
      </c>
      <c r="F1426" s="10" t="s">
        <v>38693</v>
      </c>
    </row>
    <row r="1427" ht="24" customHeight="1" spans="1:6">
      <c r="A1427" s="8">
        <v>2526</v>
      </c>
      <c r="B1427" s="9" t="s">
        <v>40996</v>
      </c>
      <c r="C1427" s="8" t="s">
        <v>592</v>
      </c>
      <c r="D1427" s="8" t="s">
        <v>593</v>
      </c>
      <c r="E1427" s="8" t="s">
        <v>22941</v>
      </c>
      <c r="F1427" s="10" t="s">
        <v>38693</v>
      </c>
    </row>
    <row r="1428" ht="24" customHeight="1" spans="1:6">
      <c r="A1428" s="8">
        <v>2487</v>
      </c>
      <c r="B1428" s="9" t="s">
        <v>40997</v>
      </c>
      <c r="C1428" s="8" t="s">
        <v>592</v>
      </c>
      <c r="D1428" s="8" t="s">
        <v>593</v>
      </c>
      <c r="E1428" s="8" t="s">
        <v>24962</v>
      </c>
      <c r="F1428" s="10" t="s">
        <v>38693</v>
      </c>
    </row>
    <row r="1429" ht="24" customHeight="1" spans="1:6">
      <c r="A1429" s="8">
        <v>2483</v>
      </c>
      <c r="B1429" s="9" t="s">
        <v>40998</v>
      </c>
      <c r="C1429" s="8" t="s">
        <v>592</v>
      </c>
      <c r="D1429" s="8" t="s">
        <v>593</v>
      </c>
      <c r="E1429" s="8" t="s">
        <v>40999</v>
      </c>
      <c r="F1429" s="10" t="s">
        <v>38693</v>
      </c>
    </row>
    <row r="1430" ht="24" customHeight="1" spans="1:6">
      <c r="A1430" s="8">
        <v>2528</v>
      </c>
      <c r="B1430" s="9" t="s">
        <v>41000</v>
      </c>
      <c r="C1430" s="8" t="s">
        <v>592</v>
      </c>
      <c r="D1430" s="8" t="s">
        <v>593</v>
      </c>
      <c r="E1430" s="8" t="s">
        <v>40315</v>
      </c>
      <c r="F1430" s="10" t="s">
        <v>38693</v>
      </c>
    </row>
    <row r="1431" ht="24" customHeight="1" spans="1:6">
      <c r="A1431" s="8">
        <v>2489</v>
      </c>
      <c r="B1431" s="9" t="s">
        <v>41001</v>
      </c>
      <c r="C1431" s="8" t="s">
        <v>592</v>
      </c>
      <c r="D1431" s="8" t="s">
        <v>593</v>
      </c>
      <c r="E1431" s="8" t="s">
        <v>41002</v>
      </c>
      <c r="F1431" s="10" t="s">
        <v>38693</v>
      </c>
    </row>
    <row r="1432" ht="24" customHeight="1" spans="1:6">
      <c r="A1432" s="8">
        <v>2488</v>
      </c>
      <c r="B1432" s="9" t="s">
        <v>41003</v>
      </c>
      <c r="C1432" s="8" t="s">
        <v>592</v>
      </c>
      <c r="D1432" s="8" t="s">
        <v>593</v>
      </c>
      <c r="E1432" s="8" t="s">
        <v>41004</v>
      </c>
      <c r="F1432" s="10" t="s">
        <v>38693</v>
      </c>
    </row>
    <row r="1433" ht="24" customHeight="1" spans="1:6">
      <c r="A1433" s="8">
        <v>2484</v>
      </c>
      <c r="B1433" s="9" t="s">
        <v>41005</v>
      </c>
      <c r="C1433" s="8" t="s">
        <v>592</v>
      </c>
      <c r="D1433" s="8" t="s">
        <v>593</v>
      </c>
      <c r="E1433" s="8" t="s">
        <v>41006</v>
      </c>
      <c r="F1433" s="10" t="s">
        <v>38693</v>
      </c>
    </row>
    <row r="1434" ht="24" customHeight="1" spans="1:6">
      <c r="A1434" s="8">
        <v>2485</v>
      </c>
      <c r="B1434" s="9" t="s">
        <v>41007</v>
      </c>
      <c r="C1434" s="8" t="s">
        <v>592</v>
      </c>
      <c r="D1434" s="8" t="s">
        <v>593</v>
      </c>
      <c r="E1434" s="8" t="s">
        <v>41008</v>
      </c>
      <c r="F1434" s="10" t="s">
        <v>38693</v>
      </c>
    </row>
    <row r="1435" ht="24" customHeight="1" spans="1:6">
      <c r="A1435" s="8">
        <v>38005</v>
      </c>
      <c r="B1435" s="9" t="s">
        <v>41009</v>
      </c>
      <c r="C1435" s="8" t="s">
        <v>592</v>
      </c>
      <c r="D1435" s="8" t="s">
        <v>639</v>
      </c>
      <c r="E1435" s="8" t="s">
        <v>34432</v>
      </c>
      <c r="F1435" s="10" t="s">
        <v>38693</v>
      </c>
    </row>
    <row r="1436" ht="24" customHeight="1" spans="1:6">
      <c r="A1436" s="8">
        <v>38006</v>
      </c>
      <c r="B1436" s="9" t="s">
        <v>41010</v>
      </c>
      <c r="C1436" s="8" t="s">
        <v>592</v>
      </c>
      <c r="D1436" s="8" t="s">
        <v>639</v>
      </c>
      <c r="E1436" s="8" t="s">
        <v>41011</v>
      </c>
      <c r="F1436" s="10" t="s">
        <v>38693</v>
      </c>
    </row>
    <row r="1437" ht="24" customHeight="1" spans="1:6">
      <c r="A1437" s="8">
        <v>38428</v>
      </c>
      <c r="B1437" s="9" t="s">
        <v>41012</v>
      </c>
      <c r="C1437" s="8" t="s">
        <v>592</v>
      </c>
      <c r="D1437" s="8" t="s">
        <v>639</v>
      </c>
      <c r="E1437" s="8" t="s">
        <v>32574</v>
      </c>
      <c r="F1437" s="10" t="s">
        <v>38693</v>
      </c>
    </row>
    <row r="1438" ht="24" customHeight="1" spans="1:6">
      <c r="A1438" s="8">
        <v>38007</v>
      </c>
      <c r="B1438" s="9" t="s">
        <v>41013</v>
      </c>
      <c r="C1438" s="8" t="s">
        <v>592</v>
      </c>
      <c r="D1438" s="8" t="s">
        <v>639</v>
      </c>
      <c r="E1438" s="8" t="s">
        <v>41014</v>
      </c>
      <c r="F1438" s="10" t="s">
        <v>38693</v>
      </c>
    </row>
    <row r="1439" ht="24" customHeight="1" spans="1:6">
      <c r="A1439" s="8">
        <v>38008</v>
      </c>
      <c r="B1439" s="9" t="s">
        <v>41015</v>
      </c>
      <c r="C1439" s="8" t="s">
        <v>592</v>
      </c>
      <c r="D1439" s="8" t="s">
        <v>639</v>
      </c>
      <c r="E1439" s="8" t="s">
        <v>41016</v>
      </c>
      <c r="F1439" s="10" t="s">
        <v>38693</v>
      </c>
    </row>
    <row r="1440" ht="24" customHeight="1" spans="1:6">
      <c r="A1440" s="8">
        <v>38009</v>
      </c>
      <c r="B1440" s="9" t="s">
        <v>41017</v>
      </c>
      <c r="C1440" s="8" t="s">
        <v>592</v>
      </c>
      <c r="D1440" s="8" t="s">
        <v>639</v>
      </c>
      <c r="E1440" s="8" t="s">
        <v>41018</v>
      </c>
      <c r="F1440" s="10" t="s">
        <v>38693</v>
      </c>
    </row>
    <row r="1441" ht="24" customHeight="1" spans="1:6">
      <c r="A1441" s="8">
        <v>39279</v>
      </c>
      <c r="B1441" s="9" t="s">
        <v>41019</v>
      </c>
      <c r="C1441" s="8" t="s">
        <v>592</v>
      </c>
      <c r="D1441" s="8" t="s">
        <v>639</v>
      </c>
      <c r="E1441" s="8" t="s">
        <v>25086</v>
      </c>
      <c r="F1441" s="10" t="s">
        <v>38693</v>
      </c>
    </row>
    <row r="1442" ht="24" customHeight="1" spans="1:6">
      <c r="A1442" s="8">
        <v>38845</v>
      </c>
      <c r="B1442" s="9" t="s">
        <v>41020</v>
      </c>
      <c r="C1442" s="8" t="s">
        <v>592</v>
      </c>
      <c r="D1442" s="8" t="s">
        <v>639</v>
      </c>
      <c r="E1442" s="8" t="s">
        <v>41021</v>
      </c>
      <c r="F1442" s="10" t="s">
        <v>38693</v>
      </c>
    </row>
    <row r="1443" ht="24" customHeight="1" spans="1:6">
      <c r="A1443" s="8">
        <v>39280</v>
      </c>
      <c r="B1443" s="9" t="s">
        <v>41022</v>
      </c>
      <c r="C1443" s="8" t="s">
        <v>592</v>
      </c>
      <c r="D1443" s="8" t="s">
        <v>639</v>
      </c>
      <c r="E1443" s="8" t="s">
        <v>41023</v>
      </c>
      <c r="F1443" s="10" t="s">
        <v>38693</v>
      </c>
    </row>
    <row r="1444" ht="24" customHeight="1" spans="1:6">
      <c r="A1444" s="8">
        <v>39281</v>
      </c>
      <c r="B1444" s="9" t="s">
        <v>41024</v>
      </c>
      <c r="C1444" s="8" t="s">
        <v>592</v>
      </c>
      <c r="D1444" s="8" t="s">
        <v>639</v>
      </c>
      <c r="E1444" s="8" t="s">
        <v>24156</v>
      </c>
      <c r="F1444" s="10" t="s">
        <v>38693</v>
      </c>
    </row>
    <row r="1445" ht="24" customHeight="1" spans="1:6">
      <c r="A1445" s="8">
        <v>38849</v>
      </c>
      <c r="B1445" s="9" t="s">
        <v>41025</v>
      </c>
      <c r="C1445" s="8" t="s">
        <v>592</v>
      </c>
      <c r="D1445" s="8" t="s">
        <v>639</v>
      </c>
      <c r="E1445" s="8" t="s">
        <v>35811</v>
      </c>
      <c r="F1445" s="10" t="s">
        <v>38693</v>
      </c>
    </row>
    <row r="1446" ht="24" customHeight="1" spans="1:6">
      <c r="A1446" s="8">
        <v>39282</v>
      </c>
      <c r="B1446" s="9" t="s">
        <v>41026</v>
      </c>
      <c r="C1446" s="8" t="s">
        <v>592</v>
      </c>
      <c r="D1446" s="8" t="s">
        <v>639</v>
      </c>
      <c r="E1446" s="8" t="s">
        <v>35615</v>
      </c>
      <c r="F1446" s="10" t="s">
        <v>38693</v>
      </c>
    </row>
    <row r="1447" ht="24" customHeight="1" spans="1:6">
      <c r="A1447" s="8">
        <v>38852</v>
      </c>
      <c r="B1447" s="9" t="s">
        <v>41027</v>
      </c>
      <c r="C1447" s="8" t="s">
        <v>592</v>
      </c>
      <c r="D1447" s="8" t="s">
        <v>639</v>
      </c>
      <c r="E1447" s="8" t="s">
        <v>41028</v>
      </c>
      <c r="F1447" s="10" t="s">
        <v>38693</v>
      </c>
    </row>
    <row r="1448" ht="24" customHeight="1" spans="1:6">
      <c r="A1448" s="8">
        <v>38844</v>
      </c>
      <c r="B1448" s="9" t="s">
        <v>41029</v>
      </c>
      <c r="C1448" s="8" t="s">
        <v>592</v>
      </c>
      <c r="D1448" s="8" t="s">
        <v>639</v>
      </c>
      <c r="E1448" s="8" t="s">
        <v>22810</v>
      </c>
      <c r="F1448" s="10" t="s">
        <v>38693</v>
      </c>
    </row>
    <row r="1449" ht="24" customHeight="1" spans="1:6">
      <c r="A1449" s="8">
        <v>38846</v>
      </c>
      <c r="B1449" s="9" t="s">
        <v>41030</v>
      </c>
      <c r="C1449" s="8" t="s">
        <v>592</v>
      </c>
      <c r="D1449" s="8" t="s">
        <v>639</v>
      </c>
      <c r="E1449" s="8" t="s">
        <v>41031</v>
      </c>
      <c r="F1449" s="10" t="s">
        <v>38693</v>
      </c>
    </row>
    <row r="1450" ht="24" customHeight="1" spans="1:6">
      <c r="A1450" s="8">
        <v>38847</v>
      </c>
      <c r="B1450" s="9" t="s">
        <v>41032</v>
      </c>
      <c r="C1450" s="8" t="s">
        <v>592</v>
      </c>
      <c r="D1450" s="8" t="s">
        <v>639</v>
      </c>
      <c r="E1450" s="8" t="s">
        <v>27955</v>
      </c>
      <c r="F1450" s="10" t="s">
        <v>38693</v>
      </c>
    </row>
    <row r="1451" ht="24" customHeight="1" spans="1:6">
      <c r="A1451" s="8">
        <v>38850</v>
      </c>
      <c r="B1451" s="9" t="s">
        <v>41033</v>
      </c>
      <c r="C1451" s="8" t="s">
        <v>592</v>
      </c>
      <c r="D1451" s="8" t="s">
        <v>639</v>
      </c>
      <c r="E1451" s="8" t="s">
        <v>31780</v>
      </c>
      <c r="F1451" s="10" t="s">
        <v>38693</v>
      </c>
    </row>
    <row r="1452" ht="24" customHeight="1" spans="1:6">
      <c r="A1452" s="8">
        <v>38848</v>
      </c>
      <c r="B1452" s="9" t="s">
        <v>41034</v>
      </c>
      <c r="C1452" s="8" t="s">
        <v>592</v>
      </c>
      <c r="D1452" s="8" t="s">
        <v>639</v>
      </c>
      <c r="E1452" s="8" t="s">
        <v>24880</v>
      </c>
      <c r="F1452" s="10" t="s">
        <v>38693</v>
      </c>
    </row>
    <row r="1453" ht="24" customHeight="1" spans="1:6">
      <c r="A1453" s="8">
        <v>38851</v>
      </c>
      <c r="B1453" s="9" t="s">
        <v>41035</v>
      </c>
      <c r="C1453" s="8" t="s">
        <v>592</v>
      </c>
      <c r="D1453" s="8" t="s">
        <v>639</v>
      </c>
      <c r="E1453" s="8" t="s">
        <v>41036</v>
      </c>
      <c r="F1453" s="10" t="s">
        <v>38693</v>
      </c>
    </row>
    <row r="1454" ht="24" customHeight="1" spans="1:6">
      <c r="A1454" s="8">
        <v>38860</v>
      </c>
      <c r="B1454" s="9" t="s">
        <v>41037</v>
      </c>
      <c r="C1454" s="8" t="s">
        <v>592</v>
      </c>
      <c r="D1454" s="8" t="s">
        <v>639</v>
      </c>
      <c r="E1454" s="8" t="s">
        <v>28921</v>
      </c>
      <c r="F1454" s="10" t="s">
        <v>38693</v>
      </c>
    </row>
    <row r="1455" ht="24" customHeight="1" spans="1:6">
      <c r="A1455" s="8">
        <v>38861</v>
      </c>
      <c r="B1455" s="9" t="s">
        <v>41038</v>
      </c>
      <c r="C1455" s="8" t="s">
        <v>592</v>
      </c>
      <c r="D1455" s="8" t="s">
        <v>639</v>
      </c>
      <c r="E1455" s="8" t="s">
        <v>23777</v>
      </c>
      <c r="F1455" s="10" t="s">
        <v>38693</v>
      </c>
    </row>
    <row r="1456" ht="24" customHeight="1" spans="1:6">
      <c r="A1456" s="8">
        <v>38862</v>
      </c>
      <c r="B1456" s="9" t="s">
        <v>41039</v>
      </c>
      <c r="C1456" s="8" t="s">
        <v>592</v>
      </c>
      <c r="D1456" s="8" t="s">
        <v>639</v>
      </c>
      <c r="E1456" s="8" t="s">
        <v>41040</v>
      </c>
      <c r="F1456" s="10" t="s">
        <v>38693</v>
      </c>
    </row>
    <row r="1457" ht="24" customHeight="1" spans="1:6">
      <c r="A1457" s="8">
        <v>38863</v>
      </c>
      <c r="B1457" s="9" t="s">
        <v>41041</v>
      </c>
      <c r="C1457" s="8" t="s">
        <v>592</v>
      </c>
      <c r="D1457" s="8" t="s">
        <v>639</v>
      </c>
      <c r="E1457" s="8" t="s">
        <v>25000</v>
      </c>
      <c r="F1457" s="10" t="s">
        <v>38693</v>
      </c>
    </row>
    <row r="1458" ht="24" customHeight="1" spans="1:6">
      <c r="A1458" s="8">
        <v>38865</v>
      </c>
      <c r="B1458" s="9" t="s">
        <v>41042</v>
      </c>
      <c r="C1458" s="8" t="s">
        <v>592</v>
      </c>
      <c r="D1458" s="8" t="s">
        <v>639</v>
      </c>
      <c r="E1458" s="8" t="s">
        <v>27190</v>
      </c>
      <c r="F1458" s="10" t="s">
        <v>38693</v>
      </c>
    </row>
    <row r="1459" ht="24" customHeight="1" spans="1:6">
      <c r="A1459" s="8">
        <v>38864</v>
      </c>
      <c r="B1459" s="9" t="s">
        <v>41043</v>
      </c>
      <c r="C1459" s="8" t="s">
        <v>592</v>
      </c>
      <c r="D1459" s="8" t="s">
        <v>639</v>
      </c>
      <c r="E1459" s="8" t="s">
        <v>29429</v>
      </c>
      <c r="F1459" s="10" t="s">
        <v>38693</v>
      </c>
    </row>
    <row r="1460" ht="24" customHeight="1" spans="1:6">
      <c r="A1460" s="8">
        <v>38866</v>
      </c>
      <c r="B1460" s="9" t="s">
        <v>41044</v>
      </c>
      <c r="C1460" s="8" t="s">
        <v>592</v>
      </c>
      <c r="D1460" s="8" t="s">
        <v>639</v>
      </c>
      <c r="E1460" s="8" t="s">
        <v>30819</v>
      </c>
      <c r="F1460" s="10" t="s">
        <v>38693</v>
      </c>
    </row>
    <row r="1461" ht="24" customHeight="1" spans="1:6">
      <c r="A1461" s="8">
        <v>38868</v>
      </c>
      <c r="B1461" s="9" t="s">
        <v>41045</v>
      </c>
      <c r="C1461" s="8" t="s">
        <v>592</v>
      </c>
      <c r="D1461" s="8" t="s">
        <v>639</v>
      </c>
      <c r="E1461" s="8" t="s">
        <v>29822</v>
      </c>
      <c r="F1461" s="10" t="s">
        <v>38693</v>
      </c>
    </row>
    <row r="1462" ht="24" customHeight="1" spans="1:6">
      <c r="A1462" s="8">
        <v>38853</v>
      </c>
      <c r="B1462" s="9" t="s">
        <v>41046</v>
      </c>
      <c r="C1462" s="8" t="s">
        <v>592</v>
      </c>
      <c r="D1462" s="8" t="s">
        <v>639</v>
      </c>
      <c r="E1462" s="8" t="s">
        <v>26975</v>
      </c>
      <c r="F1462" s="10" t="s">
        <v>38693</v>
      </c>
    </row>
    <row r="1463" ht="24" customHeight="1" spans="1:6">
      <c r="A1463" s="8">
        <v>38854</v>
      </c>
      <c r="B1463" s="9" t="s">
        <v>41047</v>
      </c>
      <c r="C1463" s="8" t="s">
        <v>592</v>
      </c>
      <c r="D1463" s="8" t="s">
        <v>639</v>
      </c>
      <c r="E1463" s="8" t="s">
        <v>34946</v>
      </c>
      <c r="F1463" s="10" t="s">
        <v>38693</v>
      </c>
    </row>
    <row r="1464" ht="24" customHeight="1" spans="1:6">
      <c r="A1464" s="8">
        <v>38855</v>
      </c>
      <c r="B1464" s="9" t="s">
        <v>41048</v>
      </c>
      <c r="C1464" s="8" t="s">
        <v>592</v>
      </c>
      <c r="D1464" s="8" t="s">
        <v>639</v>
      </c>
      <c r="E1464" s="8" t="s">
        <v>33032</v>
      </c>
      <c r="F1464" s="10" t="s">
        <v>38693</v>
      </c>
    </row>
    <row r="1465" ht="24" customHeight="1" spans="1:6">
      <c r="A1465" s="8">
        <v>38856</v>
      </c>
      <c r="B1465" s="9" t="s">
        <v>41049</v>
      </c>
      <c r="C1465" s="8" t="s">
        <v>592</v>
      </c>
      <c r="D1465" s="8" t="s">
        <v>639</v>
      </c>
      <c r="E1465" s="8" t="s">
        <v>28828</v>
      </c>
      <c r="F1465" s="10" t="s">
        <v>38693</v>
      </c>
    </row>
    <row r="1466" ht="24" customHeight="1" spans="1:6">
      <c r="A1466" s="8">
        <v>38857</v>
      </c>
      <c r="B1466" s="9" t="s">
        <v>41050</v>
      </c>
      <c r="C1466" s="8" t="s">
        <v>592</v>
      </c>
      <c r="D1466" s="8" t="s">
        <v>639</v>
      </c>
      <c r="E1466" s="8" t="s">
        <v>41051</v>
      </c>
      <c r="F1466" s="10" t="s">
        <v>38693</v>
      </c>
    </row>
    <row r="1467" ht="24" customHeight="1" spans="1:6">
      <c r="A1467" s="8">
        <v>38858</v>
      </c>
      <c r="B1467" s="9" t="s">
        <v>41052</v>
      </c>
      <c r="C1467" s="8" t="s">
        <v>592</v>
      </c>
      <c r="D1467" s="8" t="s">
        <v>639</v>
      </c>
      <c r="E1467" s="8" t="s">
        <v>41053</v>
      </c>
      <c r="F1467" s="10" t="s">
        <v>38693</v>
      </c>
    </row>
    <row r="1468" ht="24" customHeight="1" spans="1:6">
      <c r="A1468" s="8">
        <v>38859</v>
      </c>
      <c r="B1468" s="9" t="s">
        <v>41054</v>
      </c>
      <c r="C1468" s="8" t="s">
        <v>592</v>
      </c>
      <c r="D1468" s="8" t="s">
        <v>639</v>
      </c>
      <c r="E1468" s="8" t="s">
        <v>41055</v>
      </c>
      <c r="F1468" s="10" t="s">
        <v>38693</v>
      </c>
    </row>
    <row r="1469" ht="36" customHeight="1" spans="1:6">
      <c r="A1469" s="8">
        <v>3104</v>
      </c>
      <c r="B1469" s="9" t="s">
        <v>41056</v>
      </c>
      <c r="C1469" s="8" t="s">
        <v>1960</v>
      </c>
      <c r="D1469" s="8" t="s">
        <v>593</v>
      </c>
      <c r="E1469" s="8" t="s">
        <v>35187</v>
      </c>
      <c r="F1469" s="10" t="s">
        <v>38693</v>
      </c>
    </row>
    <row r="1470" ht="24" customHeight="1" spans="1:6">
      <c r="A1470" s="8">
        <v>1607</v>
      </c>
      <c r="B1470" s="9" t="s">
        <v>41057</v>
      </c>
      <c r="C1470" s="8" t="s">
        <v>1960</v>
      </c>
      <c r="D1470" s="8" t="s">
        <v>593</v>
      </c>
      <c r="E1470" s="8" t="s">
        <v>24340</v>
      </c>
      <c r="F1470" s="10" t="s">
        <v>38693</v>
      </c>
    </row>
    <row r="1471" ht="24" customHeight="1" spans="1:6">
      <c r="A1471" s="8">
        <v>38169</v>
      </c>
      <c r="B1471" s="9" t="s">
        <v>41058</v>
      </c>
      <c r="C1471" s="8" t="s">
        <v>1960</v>
      </c>
      <c r="D1471" s="8" t="s">
        <v>593</v>
      </c>
      <c r="E1471" s="8" t="s">
        <v>23300</v>
      </c>
      <c r="F1471" s="10" t="s">
        <v>38693</v>
      </c>
    </row>
    <row r="1472" ht="24" customHeight="1" spans="1:6">
      <c r="A1472" s="8">
        <v>6142</v>
      </c>
      <c r="B1472" s="9" t="s">
        <v>41059</v>
      </c>
      <c r="C1472" s="8" t="s">
        <v>592</v>
      </c>
      <c r="D1472" s="8" t="s">
        <v>593</v>
      </c>
      <c r="E1472" s="8" t="s">
        <v>28908</v>
      </c>
      <c r="F1472" s="10" t="s">
        <v>38693</v>
      </c>
    </row>
    <row r="1473" ht="24" customHeight="1" spans="1:6">
      <c r="A1473" s="8">
        <v>11686</v>
      </c>
      <c r="B1473" s="9" t="s">
        <v>41060</v>
      </c>
      <c r="C1473" s="8" t="s">
        <v>592</v>
      </c>
      <c r="D1473" s="8" t="s">
        <v>593</v>
      </c>
      <c r="E1473" s="8" t="s">
        <v>41061</v>
      </c>
      <c r="F1473" s="10" t="s">
        <v>38693</v>
      </c>
    </row>
    <row r="1474" ht="24" customHeight="1" spans="1:6">
      <c r="A1474" s="8">
        <v>37598</v>
      </c>
      <c r="B1474" s="9" t="s">
        <v>41062</v>
      </c>
      <c r="C1474" s="8" t="s">
        <v>592</v>
      </c>
      <c r="D1474" s="8" t="s">
        <v>639</v>
      </c>
      <c r="E1474" s="8" t="s">
        <v>41063</v>
      </c>
      <c r="F1474" s="10" t="s">
        <v>38693</v>
      </c>
    </row>
    <row r="1475" ht="36" customHeight="1" spans="1:6">
      <c r="A1475" s="8">
        <v>25398</v>
      </c>
      <c r="B1475" s="9" t="s">
        <v>41064</v>
      </c>
      <c r="C1475" s="8" t="s">
        <v>592</v>
      </c>
      <c r="D1475" s="8" t="s">
        <v>639</v>
      </c>
      <c r="E1475" s="8" t="s">
        <v>41065</v>
      </c>
      <c r="F1475" s="10" t="s">
        <v>38693</v>
      </c>
    </row>
    <row r="1476" ht="36" customHeight="1" spans="1:6">
      <c r="A1476" s="8">
        <v>25399</v>
      </c>
      <c r="B1476" s="9" t="s">
        <v>41066</v>
      </c>
      <c r="C1476" s="8" t="s">
        <v>592</v>
      </c>
      <c r="D1476" s="8" t="s">
        <v>639</v>
      </c>
      <c r="E1476" s="8" t="s">
        <v>41067</v>
      </c>
      <c r="F1476" s="10" t="s">
        <v>38693</v>
      </c>
    </row>
    <row r="1477" ht="24" customHeight="1" spans="1:6">
      <c r="A1477" s="8">
        <v>43440</v>
      </c>
      <c r="B1477" s="9" t="s">
        <v>41068</v>
      </c>
      <c r="C1477" s="8" t="s">
        <v>592</v>
      </c>
      <c r="D1477" s="8" t="s">
        <v>639</v>
      </c>
      <c r="E1477" s="8" t="s">
        <v>41069</v>
      </c>
      <c r="F1477" s="10" t="s">
        <v>38693</v>
      </c>
    </row>
    <row r="1478" ht="24" customHeight="1" spans="1:6">
      <c r="A1478" s="8">
        <v>10667</v>
      </c>
      <c r="B1478" s="9" t="s">
        <v>41070</v>
      </c>
      <c r="C1478" s="8" t="s">
        <v>592</v>
      </c>
      <c r="D1478" s="8" t="s">
        <v>639</v>
      </c>
      <c r="E1478" s="8" t="s">
        <v>41071</v>
      </c>
      <c r="F1478" s="10" t="s">
        <v>38693</v>
      </c>
    </row>
    <row r="1479" ht="24" customHeight="1" spans="1:6">
      <c r="A1479" s="8">
        <v>1613</v>
      </c>
      <c r="B1479" s="9" t="s">
        <v>41072</v>
      </c>
      <c r="C1479" s="8" t="s">
        <v>592</v>
      </c>
      <c r="D1479" s="8" t="s">
        <v>639</v>
      </c>
      <c r="E1479" s="8" t="s">
        <v>41073</v>
      </c>
      <c r="F1479" s="10" t="s">
        <v>38693</v>
      </c>
    </row>
    <row r="1480" ht="24" customHeight="1" spans="1:6">
      <c r="A1480" s="8">
        <v>1626</v>
      </c>
      <c r="B1480" s="9" t="s">
        <v>41074</v>
      </c>
      <c r="C1480" s="8" t="s">
        <v>592</v>
      </c>
      <c r="D1480" s="8" t="s">
        <v>639</v>
      </c>
      <c r="E1480" s="8" t="s">
        <v>41075</v>
      </c>
      <c r="F1480" s="10" t="s">
        <v>38693</v>
      </c>
    </row>
    <row r="1481" ht="24" customHeight="1" spans="1:6">
      <c r="A1481" s="8">
        <v>1625</v>
      </c>
      <c r="B1481" s="9" t="s">
        <v>41076</v>
      </c>
      <c r="C1481" s="8" t="s">
        <v>592</v>
      </c>
      <c r="D1481" s="8" t="s">
        <v>639</v>
      </c>
      <c r="E1481" s="8" t="s">
        <v>41077</v>
      </c>
      <c r="F1481" s="10" t="s">
        <v>38693</v>
      </c>
    </row>
    <row r="1482" ht="24" customHeight="1" spans="1:6">
      <c r="A1482" s="8">
        <v>1622</v>
      </c>
      <c r="B1482" s="9" t="s">
        <v>41078</v>
      </c>
      <c r="C1482" s="8" t="s">
        <v>592</v>
      </c>
      <c r="D1482" s="8" t="s">
        <v>639</v>
      </c>
      <c r="E1482" s="8" t="s">
        <v>41079</v>
      </c>
      <c r="F1482" s="10" t="s">
        <v>38693</v>
      </c>
    </row>
    <row r="1483" ht="24" customHeight="1" spans="1:6">
      <c r="A1483" s="8">
        <v>1620</v>
      </c>
      <c r="B1483" s="9" t="s">
        <v>41080</v>
      </c>
      <c r="C1483" s="8" t="s">
        <v>592</v>
      </c>
      <c r="D1483" s="8" t="s">
        <v>639</v>
      </c>
      <c r="E1483" s="8" t="s">
        <v>41081</v>
      </c>
      <c r="F1483" s="10" t="s">
        <v>38693</v>
      </c>
    </row>
    <row r="1484" ht="24" customHeight="1" spans="1:6">
      <c r="A1484" s="8">
        <v>1629</v>
      </c>
      <c r="B1484" s="9" t="s">
        <v>41082</v>
      </c>
      <c r="C1484" s="8" t="s">
        <v>592</v>
      </c>
      <c r="D1484" s="8" t="s">
        <v>639</v>
      </c>
      <c r="E1484" s="8" t="s">
        <v>41083</v>
      </c>
      <c r="F1484" s="10" t="s">
        <v>38693</v>
      </c>
    </row>
    <row r="1485" ht="24" customHeight="1" spans="1:6">
      <c r="A1485" s="8">
        <v>1627</v>
      </c>
      <c r="B1485" s="9" t="s">
        <v>41084</v>
      </c>
      <c r="C1485" s="8" t="s">
        <v>592</v>
      </c>
      <c r="D1485" s="8" t="s">
        <v>639</v>
      </c>
      <c r="E1485" s="8" t="s">
        <v>41085</v>
      </c>
      <c r="F1485" s="10" t="s">
        <v>38693</v>
      </c>
    </row>
    <row r="1486" ht="24" customHeight="1" spans="1:6">
      <c r="A1486" s="8">
        <v>1623</v>
      </c>
      <c r="B1486" s="9" t="s">
        <v>41086</v>
      </c>
      <c r="C1486" s="8" t="s">
        <v>592</v>
      </c>
      <c r="D1486" s="8" t="s">
        <v>639</v>
      </c>
      <c r="E1486" s="8" t="s">
        <v>41087</v>
      </c>
      <c r="F1486" s="10" t="s">
        <v>38693</v>
      </c>
    </row>
    <row r="1487" ht="24" customHeight="1" spans="1:6">
      <c r="A1487" s="8">
        <v>1619</v>
      </c>
      <c r="B1487" s="9" t="s">
        <v>41088</v>
      </c>
      <c r="C1487" s="8" t="s">
        <v>592</v>
      </c>
      <c r="D1487" s="8" t="s">
        <v>639</v>
      </c>
      <c r="E1487" s="8" t="s">
        <v>41089</v>
      </c>
      <c r="F1487" s="10" t="s">
        <v>38693</v>
      </c>
    </row>
    <row r="1488" ht="24" customHeight="1" spans="1:6">
      <c r="A1488" s="8">
        <v>1630</v>
      </c>
      <c r="B1488" s="9" t="s">
        <v>41090</v>
      </c>
      <c r="C1488" s="8" t="s">
        <v>592</v>
      </c>
      <c r="D1488" s="8" t="s">
        <v>639</v>
      </c>
      <c r="E1488" s="8" t="s">
        <v>41091</v>
      </c>
      <c r="F1488" s="10" t="s">
        <v>38693</v>
      </c>
    </row>
    <row r="1489" ht="24" customHeight="1" spans="1:6">
      <c r="A1489" s="8">
        <v>1616</v>
      </c>
      <c r="B1489" s="9" t="s">
        <v>41092</v>
      </c>
      <c r="C1489" s="8" t="s">
        <v>592</v>
      </c>
      <c r="D1489" s="8" t="s">
        <v>639</v>
      </c>
      <c r="E1489" s="8" t="s">
        <v>41093</v>
      </c>
      <c r="F1489" s="10" t="s">
        <v>38693</v>
      </c>
    </row>
    <row r="1490" ht="24" customHeight="1" spans="1:6">
      <c r="A1490" s="8">
        <v>1614</v>
      </c>
      <c r="B1490" s="9" t="s">
        <v>41094</v>
      </c>
      <c r="C1490" s="8" t="s">
        <v>592</v>
      </c>
      <c r="D1490" s="8" t="s">
        <v>639</v>
      </c>
      <c r="E1490" s="8" t="s">
        <v>41095</v>
      </c>
      <c r="F1490" s="10" t="s">
        <v>38693</v>
      </c>
    </row>
    <row r="1491" ht="24" customHeight="1" spans="1:6">
      <c r="A1491" s="8">
        <v>1617</v>
      </c>
      <c r="B1491" s="9" t="s">
        <v>41096</v>
      </c>
      <c r="C1491" s="8" t="s">
        <v>592</v>
      </c>
      <c r="D1491" s="8" t="s">
        <v>639</v>
      </c>
      <c r="E1491" s="8" t="s">
        <v>41097</v>
      </c>
      <c r="F1491" s="10" t="s">
        <v>38693</v>
      </c>
    </row>
    <row r="1492" ht="24" customHeight="1" spans="1:6">
      <c r="A1492" s="8">
        <v>1621</v>
      </c>
      <c r="B1492" s="9" t="s">
        <v>41098</v>
      </c>
      <c r="C1492" s="8" t="s">
        <v>592</v>
      </c>
      <c r="D1492" s="8" t="s">
        <v>639</v>
      </c>
      <c r="E1492" s="8" t="s">
        <v>41099</v>
      </c>
      <c r="F1492" s="10" t="s">
        <v>38693</v>
      </c>
    </row>
    <row r="1493" ht="24" customHeight="1" spans="1:6">
      <c r="A1493" s="8">
        <v>1624</v>
      </c>
      <c r="B1493" s="9" t="s">
        <v>41100</v>
      </c>
      <c r="C1493" s="8" t="s">
        <v>592</v>
      </c>
      <c r="D1493" s="8" t="s">
        <v>639</v>
      </c>
      <c r="E1493" s="8" t="s">
        <v>41101</v>
      </c>
      <c r="F1493" s="10" t="s">
        <v>38693</v>
      </c>
    </row>
    <row r="1494" ht="24" customHeight="1" spans="1:6">
      <c r="A1494" s="8">
        <v>1615</v>
      </c>
      <c r="B1494" s="9" t="s">
        <v>41102</v>
      </c>
      <c r="C1494" s="8" t="s">
        <v>592</v>
      </c>
      <c r="D1494" s="8" t="s">
        <v>639</v>
      </c>
      <c r="E1494" s="8" t="s">
        <v>41103</v>
      </c>
      <c r="F1494" s="10" t="s">
        <v>38693</v>
      </c>
    </row>
    <row r="1495" ht="24" customHeight="1" spans="1:6">
      <c r="A1495" s="8">
        <v>1612</v>
      </c>
      <c r="B1495" s="9" t="s">
        <v>41104</v>
      </c>
      <c r="C1495" s="8" t="s">
        <v>592</v>
      </c>
      <c r="D1495" s="8" t="s">
        <v>639</v>
      </c>
      <c r="E1495" s="8" t="s">
        <v>41105</v>
      </c>
      <c r="F1495" s="10" t="s">
        <v>38693</v>
      </c>
    </row>
    <row r="1496" ht="24" customHeight="1" spans="1:6">
      <c r="A1496" s="8">
        <v>1618</v>
      </c>
      <c r="B1496" s="9" t="s">
        <v>41106</v>
      </c>
      <c r="C1496" s="8" t="s">
        <v>592</v>
      </c>
      <c r="D1496" s="8" t="s">
        <v>639</v>
      </c>
      <c r="E1496" s="8" t="s">
        <v>41107</v>
      </c>
      <c r="F1496" s="10" t="s">
        <v>38693</v>
      </c>
    </row>
    <row r="1497" ht="24" customHeight="1" spans="1:6">
      <c r="A1497" s="8">
        <v>14211</v>
      </c>
      <c r="B1497" s="9" t="s">
        <v>41108</v>
      </c>
      <c r="C1497" s="8" t="s">
        <v>592</v>
      </c>
      <c r="D1497" s="8" t="s">
        <v>593</v>
      </c>
      <c r="E1497" s="8" t="s">
        <v>41109</v>
      </c>
      <c r="F1497" s="10" t="s">
        <v>38693</v>
      </c>
    </row>
    <row r="1498" ht="24" customHeight="1" spans="1:6">
      <c r="A1498" s="8">
        <v>43657</v>
      </c>
      <c r="B1498" s="9" t="s">
        <v>41110</v>
      </c>
      <c r="C1498" s="8" t="s">
        <v>474</v>
      </c>
      <c r="D1498" s="8" t="s">
        <v>593</v>
      </c>
      <c r="E1498" s="8" t="s">
        <v>41111</v>
      </c>
      <c r="F1498" s="10" t="s">
        <v>38693</v>
      </c>
    </row>
    <row r="1499" ht="24" customHeight="1" spans="1:6">
      <c r="A1499" s="8">
        <v>34500</v>
      </c>
      <c r="B1499" s="9" t="s">
        <v>41112</v>
      </c>
      <c r="C1499" s="8" t="s">
        <v>742</v>
      </c>
      <c r="D1499" s="8" t="s">
        <v>593</v>
      </c>
      <c r="E1499" s="8" t="s">
        <v>41113</v>
      </c>
      <c r="F1499" s="10" t="s">
        <v>38693</v>
      </c>
    </row>
    <row r="1500" ht="24" customHeight="1" spans="1:6">
      <c r="A1500" s="8">
        <v>40934</v>
      </c>
      <c r="B1500" s="9" t="s">
        <v>41114</v>
      </c>
      <c r="C1500" s="8" t="s">
        <v>744</v>
      </c>
      <c r="D1500" s="8" t="s">
        <v>593</v>
      </c>
      <c r="E1500" s="8" t="s">
        <v>41115</v>
      </c>
      <c r="F1500" s="10" t="s">
        <v>38693</v>
      </c>
    </row>
    <row r="1501" ht="24" customHeight="1" spans="1:6">
      <c r="A1501" s="8">
        <v>38200</v>
      </c>
      <c r="B1501" s="9" t="s">
        <v>41116</v>
      </c>
      <c r="C1501" s="8" t="s">
        <v>1991</v>
      </c>
      <c r="D1501" s="8" t="s">
        <v>593</v>
      </c>
      <c r="E1501" s="8" t="s">
        <v>41117</v>
      </c>
      <c r="F1501" s="10" t="s">
        <v>38693</v>
      </c>
    </row>
    <row r="1502" ht="24" customHeight="1" spans="1:6">
      <c r="A1502" s="8">
        <v>39269</v>
      </c>
      <c r="B1502" s="9" t="s">
        <v>41118</v>
      </c>
      <c r="C1502" s="8" t="s">
        <v>474</v>
      </c>
      <c r="D1502" s="8" t="s">
        <v>593</v>
      </c>
      <c r="E1502" s="8" t="s">
        <v>40011</v>
      </c>
      <c r="F1502" s="10" t="s">
        <v>38693</v>
      </c>
    </row>
    <row r="1503" ht="24" customHeight="1" spans="1:6">
      <c r="A1503" s="8">
        <v>11889</v>
      </c>
      <c r="B1503" s="9" t="s">
        <v>41119</v>
      </c>
      <c r="C1503" s="8" t="s">
        <v>474</v>
      </c>
      <c r="D1503" s="8" t="s">
        <v>593</v>
      </c>
      <c r="E1503" s="11" t="s">
        <v>41120</v>
      </c>
      <c r="F1503" s="10" t="s">
        <v>38693</v>
      </c>
    </row>
    <row r="1504" ht="24" customHeight="1" spans="1:6">
      <c r="A1504" s="8">
        <v>39270</v>
      </c>
      <c r="B1504" s="9" t="s">
        <v>41121</v>
      </c>
      <c r="C1504" s="8" t="s">
        <v>474</v>
      </c>
      <c r="D1504" s="8" t="s">
        <v>593</v>
      </c>
      <c r="E1504" s="11" t="s">
        <v>39975</v>
      </c>
      <c r="F1504" s="10" t="s">
        <v>38693</v>
      </c>
    </row>
    <row r="1505" ht="24" customHeight="1" spans="1:6">
      <c r="A1505" s="8">
        <v>11890</v>
      </c>
      <c r="B1505" s="9" t="s">
        <v>41122</v>
      </c>
      <c r="C1505" s="8" t="s">
        <v>474</v>
      </c>
      <c r="D1505" s="8" t="s">
        <v>593</v>
      </c>
      <c r="E1505" s="11" t="s">
        <v>41123</v>
      </c>
      <c r="F1505" s="10" t="s">
        <v>38693</v>
      </c>
    </row>
    <row r="1506" ht="24" customHeight="1" spans="1:6">
      <c r="A1506" s="8">
        <v>11891</v>
      </c>
      <c r="B1506" s="9" t="s">
        <v>41124</v>
      </c>
      <c r="C1506" s="8" t="s">
        <v>474</v>
      </c>
      <c r="D1506" s="8" t="s">
        <v>593</v>
      </c>
      <c r="E1506" s="11" t="s">
        <v>37690</v>
      </c>
      <c r="F1506" s="10" t="s">
        <v>38693</v>
      </c>
    </row>
    <row r="1507" ht="24" customHeight="1" spans="1:6">
      <c r="A1507" s="8">
        <v>11892</v>
      </c>
      <c r="B1507" s="9" t="s">
        <v>41125</v>
      </c>
      <c r="C1507" s="8" t="s">
        <v>474</v>
      </c>
      <c r="D1507" s="8" t="s">
        <v>593</v>
      </c>
      <c r="E1507" s="11" t="s">
        <v>36071</v>
      </c>
      <c r="F1507" s="10" t="s">
        <v>38693</v>
      </c>
    </row>
    <row r="1508" ht="24" customHeight="1" spans="1:6">
      <c r="A1508" s="8">
        <v>37601</v>
      </c>
      <c r="B1508" s="9" t="s">
        <v>41126</v>
      </c>
      <c r="C1508" s="8" t="s">
        <v>474</v>
      </c>
      <c r="D1508" s="8" t="s">
        <v>639</v>
      </c>
      <c r="E1508" s="8" t="s">
        <v>41127</v>
      </c>
      <c r="F1508" s="10" t="s">
        <v>38693</v>
      </c>
    </row>
    <row r="1509" ht="24" customHeight="1" spans="1:6">
      <c r="A1509" s="8">
        <v>1634</v>
      </c>
      <c r="B1509" s="9" t="s">
        <v>41128</v>
      </c>
      <c r="C1509" s="8" t="s">
        <v>474</v>
      </c>
      <c r="D1509" s="8" t="s">
        <v>639</v>
      </c>
      <c r="E1509" s="11" t="s">
        <v>39802</v>
      </c>
      <c r="F1509" s="10" t="s">
        <v>38693</v>
      </c>
    </row>
    <row r="1510" ht="24" customHeight="1" spans="1:6">
      <c r="A1510" s="8">
        <v>5086</v>
      </c>
      <c r="B1510" s="9" t="s">
        <v>41129</v>
      </c>
      <c r="C1510" s="8" t="s">
        <v>642</v>
      </c>
      <c r="D1510" s="8" t="s">
        <v>593</v>
      </c>
      <c r="E1510" s="8" t="s">
        <v>37866</v>
      </c>
      <c r="F1510" s="10" t="s">
        <v>38693</v>
      </c>
    </row>
    <row r="1511" ht="24" customHeight="1" spans="1:6">
      <c r="A1511" s="8">
        <v>11280</v>
      </c>
      <c r="B1511" s="9" t="s">
        <v>41130</v>
      </c>
      <c r="C1511" s="8" t="s">
        <v>592</v>
      </c>
      <c r="D1511" s="8" t="s">
        <v>593</v>
      </c>
      <c r="E1511" s="11" t="s">
        <v>41131</v>
      </c>
      <c r="F1511" s="10" t="s">
        <v>38693</v>
      </c>
    </row>
    <row r="1512" ht="24" customHeight="1" spans="1:6">
      <c r="A1512" s="8">
        <v>40519</v>
      </c>
      <c r="B1512" s="9" t="s">
        <v>41132</v>
      </c>
      <c r="C1512" s="8" t="s">
        <v>592</v>
      </c>
      <c r="D1512" s="8" t="s">
        <v>593</v>
      </c>
      <c r="E1512" s="8" t="s">
        <v>41133</v>
      </c>
      <c r="F1512" s="10" t="s">
        <v>38693</v>
      </c>
    </row>
    <row r="1513" ht="24" customHeight="1" spans="1:6">
      <c r="A1513" s="8">
        <v>39869</v>
      </c>
      <c r="B1513" s="9" t="s">
        <v>41134</v>
      </c>
      <c r="C1513" s="8" t="s">
        <v>592</v>
      </c>
      <c r="D1513" s="8" t="s">
        <v>639</v>
      </c>
      <c r="E1513" s="8" t="s">
        <v>27263</v>
      </c>
      <c r="F1513" s="10" t="s">
        <v>38693</v>
      </c>
    </row>
    <row r="1514" ht="24" customHeight="1" spans="1:6">
      <c r="A1514" s="8">
        <v>39870</v>
      </c>
      <c r="B1514" s="9" t="s">
        <v>41135</v>
      </c>
      <c r="C1514" s="8" t="s">
        <v>592</v>
      </c>
      <c r="D1514" s="8" t="s">
        <v>639</v>
      </c>
      <c r="E1514" s="8" t="s">
        <v>41136</v>
      </c>
      <c r="F1514" s="10" t="s">
        <v>38693</v>
      </c>
    </row>
    <row r="1515" ht="24" customHeight="1" spans="1:6">
      <c r="A1515" s="8">
        <v>39871</v>
      </c>
      <c r="B1515" s="9" t="s">
        <v>41137</v>
      </c>
      <c r="C1515" s="8" t="s">
        <v>592</v>
      </c>
      <c r="D1515" s="8" t="s">
        <v>639</v>
      </c>
      <c r="E1515" s="11" t="s">
        <v>30617</v>
      </c>
      <c r="F1515" s="10" t="s">
        <v>38693</v>
      </c>
    </row>
    <row r="1516" ht="24" customHeight="1" spans="1:6">
      <c r="A1516" s="8">
        <v>12722</v>
      </c>
      <c r="B1516" s="9" t="s">
        <v>41138</v>
      </c>
      <c r="C1516" s="8" t="s">
        <v>592</v>
      </c>
      <c r="D1516" s="8" t="s">
        <v>639</v>
      </c>
      <c r="E1516" s="11" t="s">
        <v>41139</v>
      </c>
      <c r="F1516" s="10" t="s">
        <v>38693</v>
      </c>
    </row>
    <row r="1517" ht="24" customHeight="1" spans="1:6">
      <c r="A1517" s="8">
        <v>12714</v>
      </c>
      <c r="B1517" s="9" t="s">
        <v>41140</v>
      </c>
      <c r="C1517" s="8" t="s">
        <v>592</v>
      </c>
      <c r="D1517" s="8" t="s">
        <v>639</v>
      </c>
      <c r="E1517" s="8" t="s">
        <v>22957</v>
      </c>
      <c r="F1517" s="10" t="s">
        <v>38693</v>
      </c>
    </row>
    <row r="1518" ht="24" customHeight="1" spans="1:6">
      <c r="A1518" s="8">
        <v>12715</v>
      </c>
      <c r="B1518" s="9" t="s">
        <v>41141</v>
      </c>
      <c r="C1518" s="8" t="s">
        <v>592</v>
      </c>
      <c r="D1518" s="8" t="s">
        <v>639</v>
      </c>
      <c r="E1518" s="11" t="s">
        <v>24674</v>
      </c>
      <c r="F1518" s="10" t="s">
        <v>38693</v>
      </c>
    </row>
    <row r="1519" ht="24" customHeight="1" spans="1:6">
      <c r="A1519" s="8">
        <v>12716</v>
      </c>
      <c r="B1519" s="9" t="s">
        <v>41142</v>
      </c>
      <c r="C1519" s="8" t="s">
        <v>592</v>
      </c>
      <c r="D1519" s="8" t="s">
        <v>639</v>
      </c>
      <c r="E1519" s="8" t="s">
        <v>22782</v>
      </c>
      <c r="F1519" s="10" t="s">
        <v>38693</v>
      </c>
    </row>
    <row r="1520" ht="24" customHeight="1" spans="1:6">
      <c r="A1520" s="8">
        <v>12717</v>
      </c>
      <c r="B1520" s="9" t="s">
        <v>41143</v>
      </c>
      <c r="C1520" s="8" t="s">
        <v>592</v>
      </c>
      <c r="D1520" s="8" t="s">
        <v>639</v>
      </c>
      <c r="E1520" s="11" t="s">
        <v>41144</v>
      </c>
      <c r="F1520" s="10" t="s">
        <v>38693</v>
      </c>
    </row>
    <row r="1521" ht="24" customHeight="1" spans="1:6">
      <c r="A1521" s="8">
        <v>12718</v>
      </c>
      <c r="B1521" s="9" t="s">
        <v>41145</v>
      </c>
      <c r="C1521" s="8" t="s">
        <v>592</v>
      </c>
      <c r="D1521" s="8" t="s">
        <v>639</v>
      </c>
      <c r="E1521" s="8" t="s">
        <v>41146</v>
      </c>
      <c r="F1521" s="10" t="s">
        <v>38693</v>
      </c>
    </row>
    <row r="1522" ht="24" customHeight="1" spans="1:6">
      <c r="A1522" s="8">
        <v>12719</v>
      </c>
      <c r="B1522" s="9" t="s">
        <v>41147</v>
      </c>
      <c r="C1522" s="8" t="s">
        <v>592</v>
      </c>
      <c r="D1522" s="8" t="s">
        <v>639</v>
      </c>
      <c r="E1522" s="8" t="s">
        <v>41148</v>
      </c>
      <c r="F1522" s="10" t="s">
        <v>38693</v>
      </c>
    </row>
    <row r="1523" ht="24" customHeight="1" spans="1:6">
      <c r="A1523" s="8">
        <v>12720</v>
      </c>
      <c r="B1523" s="9" t="s">
        <v>41149</v>
      </c>
      <c r="C1523" s="8" t="s">
        <v>592</v>
      </c>
      <c r="D1523" s="8" t="s">
        <v>639</v>
      </c>
      <c r="E1523" s="11" t="s">
        <v>41150</v>
      </c>
      <c r="F1523" s="10" t="s">
        <v>38693</v>
      </c>
    </row>
    <row r="1524" ht="24" customHeight="1" spans="1:6">
      <c r="A1524" s="8">
        <v>12721</v>
      </c>
      <c r="B1524" s="9" t="s">
        <v>41151</v>
      </c>
      <c r="C1524" s="8" t="s">
        <v>592</v>
      </c>
      <c r="D1524" s="8" t="s">
        <v>639</v>
      </c>
      <c r="E1524" s="8" t="s">
        <v>41152</v>
      </c>
      <c r="F1524" s="10" t="s">
        <v>38693</v>
      </c>
    </row>
    <row r="1525" ht="24" customHeight="1" spans="1:6">
      <c r="A1525" s="8">
        <v>3468</v>
      </c>
      <c r="B1525" s="9" t="s">
        <v>41153</v>
      </c>
      <c r="C1525" s="8" t="s">
        <v>592</v>
      </c>
      <c r="D1525" s="8" t="s">
        <v>639</v>
      </c>
      <c r="E1525" s="8" t="s">
        <v>38810</v>
      </c>
      <c r="F1525" s="10" t="s">
        <v>38693</v>
      </c>
    </row>
    <row r="1526" ht="24" customHeight="1" spans="1:6">
      <c r="A1526" s="8">
        <v>3465</v>
      </c>
      <c r="B1526" s="9" t="s">
        <v>41154</v>
      </c>
      <c r="C1526" s="8" t="s">
        <v>592</v>
      </c>
      <c r="D1526" s="8" t="s">
        <v>639</v>
      </c>
      <c r="E1526" s="11" t="s">
        <v>41155</v>
      </c>
      <c r="F1526" s="10" t="s">
        <v>38693</v>
      </c>
    </row>
    <row r="1527" ht="24" customHeight="1" spans="1:6">
      <c r="A1527" s="8">
        <v>12403</v>
      </c>
      <c r="B1527" s="9" t="s">
        <v>41156</v>
      </c>
      <c r="C1527" s="8" t="s">
        <v>592</v>
      </c>
      <c r="D1527" s="8" t="s">
        <v>639</v>
      </c>
      <c r="E1527" s="8" t="s">
        <v>31620</v>
      </c>
      <c r="F1527" s="10" t="s">
        <v>38693</v>
      </c>
    </row>
    <row r="1528" ht="24" customHeight="1" spans="1:6">
      <c r="A1528" s="8">
        <v>3463</v>
      </c>
      <c r="B1528" s="9" t="s">
        <v>41157</v>
      </c>
      <c r="C1528" s="8" t="s">
        <v>592</v>
      </c>
      <c r="D1528" s="8" t="s">
        <v>639</v>
      </c>
      <c r="E1528" s="8" t="s">
        <v>41158</v>
      </c>
      <c r="F1528" s="10" t="s">
        <v>38693</v>
      </c>
    </row>
    <row r="1529" ht="24" customHeight="1" spans="1:6">
      <c r="A1529" s="8">
        <v>3464</v>
      </c>
      <c r="B1529" s="9" t="s">
        <v>41159</v>
      </c>
      <c r="C1529" s="8" t="s">
        <v>592</v>
      </c>
      <c r="D1529" s="8" t="s">
        <v>639</v>
      </c>
      <c r="E1529" s="8" t="s">
        <v>41158</v>
      </c>
      <c r="F1529" s="10" t="s">
        <v>38693</v>
      </c>
    </row>
    <row r="1530" ht="24" customHeight="1" spans="1:6">
      <c r="A1530" s="8">
        <v>3466</v>
      </c>
      <c r="B1530" s="9" t="s">
        <v>41160</v>
      </c>
      <c r="C1530" s="8" t="s">
        <v>592</v>
      </c>
      <c r="D1530" s="8" t="s">
        <v>639</v>
      </c>
      <c r="E1530" s="8" t="s">
        <v>39796</v>
      </c>
      <c r="F1530" s="10" t="s">
        <v>38693</v>
      </c>
    </row>
    <row r="1531" ht="24" customHeight="1" spans="1:6">
      <c r="A1531" s="8">
        <v>3467</v>
      </c>
      <c r="B1531" s="9" t="s">
        <v>41161</v>
      </c>
      <c r="C1531" s="8" t="s">
        <v>592</v>
      </c>
      <c r="D1531" s="8" t="s">
        <v>639</v>
      </c>
      <c r="E1531" s="8" t="s">
        <v>32236</v>
      </c>
      <c r="F1531" s="10" t="s">
        <v>38693</v>
      </c>
    </row>
    <row r="1532" ht="24" customHeight="1" spans="1:6">
      <c r="A1532" s="8">
        <v>3462</v>
      </c>
      <c r="B1532" s="9" t="s">
        <v>41162</v>
      </c>
      <c r="C1532" s="8" t="s">
        <v>592</v>
      </c>
      <c r="D1532" s="8" t="s">
        <v>639</v>
      </c>
      <c r="E1532" s="8" t="s">
        <v>41163</v>
      </c>
      <c r="F1532" s="10" t="s">
        <v>38693</v>
      </c>
    </row>
    <row r="1533" ht="24" customHeight="1" spans="1:6">
      <c r="A1533" s="8">
        <v>3446</v>
      </c>
      <c r="B1533" s="9" t="s">
        <v>41164</v>
      </c>
      <c r="C1533" s="8" t="s">
        <v>592</v>
      </c>
      <c r="D1533" s="8" t="s">
        <v>639</v>
      </c>
      <c r="E1533" s="8" t="s">
        <v>41165</v>
      </c>
      <c r="F1533" s="10" t="s">
        <v>38693</v>
      </c>
    </row>
    <row r="1534" ht="24" customHeight="1" spans="1:6">
      <c r="A1534" s="8">
        <v>3445</v>
      </c>
      <c r="B1534" s="9" t="s">
        <v>41166</v>
      </c>
      <c r="C1534" s="8" t="s">
        <v>592</v>
      </c>
      <c r="D1534" s="8" t="s">
        <v>639</v>
      </c>
      <c r="E1534" s="8" t="s">
        <v>41167</v>
      </c>
      <c r="F1534" s="10" t="s">
        <v>38693</v>
      </c>
    </row>
    <row r="1535" ht="24" customHeight="1" spans="1:6">
      <c r="A1535" s="8">
        <v>3441</v>
      </c>
      <c r="B1535" s="9" t="s">
        <v>41168</v>
      </c>
      <c r="C1535" s="8" t="s">
        <v>592</v>
      </c>
      <c r="D1535" s="8" t="s">
        <v>639</v>
      </c>
      <c r="E1535" s="8" t="s">
        <v>37307</v>
      </c>
      <c r="F1535" s="10" t="s">
        <v>38693</v>
      </c>
    </row>
    <row r="1536" ht="24" customHeight="1" spans="1:6">
      <c r="A1536" s="8">
        <v>3444</v>
      </c>
      <c r="B1536" s="9" t="s">
        <v>41169</v>
      </c>
      <c r="C1536" s="8" t="s">
        <v>592</v>
      </c>
      <c r="D1536" s="8" t="s">
        <v>639</v>
      </c>
      <c r="E1536" s="8" t="s">
        <v>41170</v>
      </c>
      <c r="F1536" s="10" t="s">
        <v>38693</v>
      </c>
    </row>
    <row r="1537" ht="24" customHeight="1" spans="1:6">
      <c r="A1537" s="8">
        <v>12402</v>
      </c>
      <c r="B1537" s="9" t="s">
        <v>41171</v>
      </c>
      <c r="C1537" s="8" t="s">
        <v>592</v>
      </c>
      <c r="D1537" s="8" t="s">
        <v>639</v>
      </c>
      <c r="E1537" s="8" t="s">
        <v>41172</v>
      </c>
      <c r="F1537" s="10" t="s">
        <v>38693</v>
      </c>
    </row>
    <row r="1538" ht="24" customHeight="1" spans="1:6">
      <c r="A1538" s="8">
        <v>3447</v>
      </c>
      <c r="B1538" s="9" t="s">
        <v>41173</v>
      </c>
      <c r="C1538" s="8" t="s">
        <v>592</v>
      </c>
      <c r="D1538" s="8" t="s">
        <v>639</v>
      </c>
      <c r="E1538" s="11" t="s">
        <v>39556</v>
      </c>
      <c r="F1538" s="10" t="s">
        <v>38693</v>
      </c>
    </row>
    <row r="1539" ht="24" customHeight="1" spans="1:6">
      <c r="A1539" s="8">
        <v>3442</v>
      </c>
      <c r="B1539" s="9" t="s">
        <v>41174</v>
      </c>
      <c r="C1539" s="8" t="s">
        <v>592</v>
      </c>
      <c r="D1539" s="8" t="s">
        <v>639</v>
      </c>
      <c r="E1539" s="11" t="s">
        <v>23646</v>
      </c>
      <c r="F1539" s="10" t="s">
        <v>38693</v>
      </c>
    </row>
    <row r="1540" ht="24" customHeight="1" spans="1:6">
      <c r="A1540" s="8">
        <v>3448</v>
      </c>
      <c r="B1540" s="9" t="s">
        <v>41175</v>
      </c>
      <c r="C1540" s="8" t="s">
        <v>592</v>
      </c>
      <c r="D1540" s="8" t="s">
        <v>639</v>
      </c>
      <c r="E1540" s="8" t="s">
        <v>41176</v>
      </c>
      <c r="F1540" s="10" t="s">
        <v>38693</v>
      </c>
    </row>
    <row r="1541" ht="24" customHeight="1" spans="1:6">
      <c r="A1541" s="8">
        <v>3449</v>
      </c>
      <c r="B1541" s="9" t="s">
        <v>41177</v>
      </c>
      <c r="C1541" s="8" t="s">
        <v>592</v>
      </c>
      <c r="D1541" s="8" t="s">
        <v>639</v>
      </c>
      <c r="E1541" s="8" t="s">
        <v>41178</v>
      </c>
      <c r="F1541" s="10" t="s">
        <v>38693</v>
      </c>
    </row>
    <row r="1542" ht="24" customHeight="1" spans="1:6">
      <c r="A1542" s="8">
        <v>37438</v>
      </c>
      <c r="B1542" s="9" t="s">
        <v>41179</v>
      </c>
      <c r="C1542" s="8" t="s">
        <v>592</v>
      </c>
      <c r="D1542" s="8" t="s">
        <v>639</v>
      </c>
      <c r="E1542" s="8" t="s">
        <v>41180</v>
      </c>
      <c r="F1542" s="10" t="s">
        <v>38693</v>
      </c>
    </row>
    <row r="1543" ht="24" customHeight="1" spans="1:6">
      <c r="A1543" s="8">
        <v>37439</v>
      </c>
      <c r="B1543" s="9" t="s">
        <v>41181</v>
      </c>
      <c r="C1543" s="8" t="s">
        <v>592</v>
      </c>
      <c r="D1543" s="8" t="s">
        <v>639</v>
      </c>
      <c r="E1543" s="8" t="s">
        <v>41182</v>
      </c>
      <c r="F1543" s="10" t="s">
        <v>38693</v>
      </c>
    </row>
    <row r="1544" ht="24" customHeight="1" spans="1:6">
      <c r="A1544" s="8">
        <v>37435</v>
      </c>
      <c r="B1544" s="9" t="s">
        <v>41183</v>
      </c>
      <c r="C1544" s="8" t="s">
        <v>592</v>
      </c>
      <c r="D1544" s="8" t="s">
        <v>639</v>
      </c>
      <c r="E1544" s="8" t="s">
        <v>28882</v>
      </c>
      <c r="F1544" s="10" t="s">
        <v>38693</v>
      </c>
    </row>
    <row r="1545" ht="24" customHeight="1" spans="1:6">
      <c r="A1545" s="8">
        <v>37436</v>
      </c>
      <c r="B1545" s="9" t="s">
        <v>41184</v>
      </c>
      <c r="C1545" s="8" t="s">
        <v>592</v>
      </c>
      <c r="D1545" s="8" t="s">
        <v>639</v>
      </c>
      <c r="E1545" s="8" t="s">
        <v>23501</v>
      </c>
      <c r="F1545" s="10" t="s">
        <v>38693</v>
      </c>
    </row>
    <row r="1546" ht="24" customHeight="1" spans="1:6">
      <c r="A1546" s="8">
        <v>37437</v>
      </c>
      <c r="B1546" s="9" t="s">
        <v>41185</v>
      </c>
      <c r="C1546" s="8" t="s">
        <v>592</v>
      </c>
      <c r="D1546" s="8" t="s">
        <v>639</v>
      </c>
      <c r="E1546" s="8" t="s">
        <v>41186</v>
      </c>
      <c r="F1546" s="10" t="s">
        <v>38693</v>
      </c>
    </row>
    <row r="1547" ht="24" customHeight="1" spans="1:6">
      <c r="A1547" s="8">
        <v>3473</v>
      </c>
      <c r="B1547" s="9" t="s">
        <v>41187</v>
      </c>
      <c r="C1547" s="8" t="s">
        <v>592</v>
      </c>
      <c r="D1547" s="8" t="s">
        <v>639</v>
      </c>
      <c r="E1547" s="8" t="s">
        <v>29543</v>
      </c>
      <c r="F1547" s="10" t="s">
        <v>38693</v>
      </c>
    </row>
    <row r="1548" ht="24" customHeight="1" spans="1:6">
      <c r="A1548" s="8">
        <v>3474</v>
      </c>
      <c r="B1548" s="9" t="s">
        <v>41188</v>
      </c>
      <c r="C1548" s="8" t="s">
        <v>592</v>
      </c>
      <c r="D1548" s="8" t="s">
        <v>639</v>
      </c>
      <c r="E1548" s="8" t="s">
        <v>41189</v>
      </c>
      <c r="F1548" s="10" t="s">
        <v>38693</v>
      </c>
    </row>
    <row r="1549" ht="24" customHeight="1" spans="1:6">
      <c r="A1549" s="8">
        <v>3450</v>
      </c>
      <c r="B1549" s="9" t="s">
        <v>41190</v>
      </c>
      <c r="C1549" s="8" t="s">
        <v>592</v>
      </c>
      <c r="D1549" s="8" t="s">
        <v>639</v>
      </c>
      <c r="E1549" s="8" t="s">
        <v>28932</v>
      </c>
      <c r="F1549" s="10" t="s">
        <v>38693</v>
      </c>
    </row>
    <row r="1550" ht="24" customHeight="1" spans="1:6">
      <c r="A1550" s="8">
        <v>3443</v>
      </c>
      <c r="B1550" s="9" t="s">
        <v>41191</v>
      </c>
      <c r="C1550" s="8" t="s">
        <v>592</v>
      </c>
      <c r="D1550" s="8" t="s">
        <v>639</v>
      </c>
      <c r="E1550" s="8" t="s">
        <v>25557</v>
      </c>
      <c r="F1550" s="10" t="s">
        <v>38693</v>
      </c>
    </row>
    <row r="1551" ht="24" customHeight="1" spans="1:6">
      <c r="A1551" s="8">
        <v>3453</v>
      </c>
      <c r="B1551" s="9" t="s">
        <v>41192</v>
      </c>
      <c r="C1551" s="8" t="s">
        <v>592</v>
      </c>
      <c r="D1551" s="8" t="s">
        <v>639</v>
      </c>
      <c r="E1551" s="8" t="s">
        <v>41193</v>
      </c>
      <c r="F1551" s="10" t="s">
        <v>38693</v>
      </c>
    </row>
    <row r="1552" ht="24" customHeight="1" spans="1:6">
      <c r="A1552" s="8">
        <v>3452</v>
      </c>
      <c r="B1552" s="9" t="s">
        <v>41194</v>
      </c>
      <c r="C1552" s="8" t="s">
        <v>592</v>
      </c>
      <c r="D1552" s="8" t="s">
        <v>639</v>
      </c>
      <c r="E1552" s="8" t="s">
        <v>36197</v>
      </c>
      <c r="F1552" s="10" t="s">
        <v>38693</v>
      </c>
    </row>
    <row r="1553" ht="24" customHeight="1" spans="1:6">
      <c r="A1553" s="8">
        <v>3451</v>
      </c>
      <c r="B1553" s="9" t="s">
        <v>41195</v>
      </c>
      <c r="C1553" s="8" t="s">
        <v>592</v>
      </c>
      <c r="D1553" s="8" t="s">
        <v>639</v>
      </c>
      <c r="E1553" s="8" t="s">
        <v>28798</v>
      </c>
      <c r="F1553" s="10" t="s">
        <v>38693</v>
      </c>
    </row>
    <row r="1554" ht="24" customHeight="1" spans="1:6">
      <c r="A1554" s="8">
        <v>3454</v>
      </c>
      <c r="B1554" s="9" t="s">
        <v>41196</v>
      </c>
      <c r="C1554" s="8" t="s">
        <v>592</v>
      </c>
      <c r="D1554" s="8" t="s">
        <v>639</v>
      </c>
      <c r="E1554" s="8" t="s">
        <v>41197</v>
      </c>
      <c r="F1554" s="10" t="s">
        <v>38693</v>
      </c>
    </row>
    <row r="1555" ht="24" customHeight="1" spans="1:6">
      <c r="A1555" s="8">
        <v>3458</v>
      </c>
      <c r="B1555" s="9" t="s">
        <v>41198</v>
      </c>
      <c r="C1555" s="8" t="s">
        <v>592</v>
      </c>
      <c r="D1555" s="8" t="s">
        <v>639</v>
      </c>
      <c r="E1555" s="8" t="s">
        <v>35983</v>
      </c>
      <c r="F1555" s="10" t="s">
        <v>38693</v>
      </c>
    </row>
    <row r="1556" ht="24" customHeight="1" spans="1:6">
      <c r="A1556" s="8">
        <v>3457</v>
      </c>
      <c r="B1556" s="9" t="s">
        <v>41199</v>
      </c>
      <c r="C1556" s="8" t="s">
        <v>592</v>
      </c>
      <c r="D1556" s="8" t="s">
        <v>639</v>
      </c>
      <c r="E1556" s="8" t="s">
        <v>29063</v>
      </c>
      <c r="F1556" s="10" t="s">
        <v>38693</v>
      </c>
    </row>
    <row r="1557" ht="24" customHeight="1" spans="1:6">
      <c r="A1557" s="8">
        <v>3455</v>
      </c>
      <c r="B1557" s="9" t="s">
        <v>41200</v>
      </c>
      <c r="C1557" s="8" t="s">
        <v>592</v>
      </c>
      <c r="D1557" s="8" t="s">
        <v>639</v>
      </c>
      <c r="E1557" s="8" t="s">
        <v>34979</v>
      </c>
      <c r="F1557" s="10" t="s">
        <v>38693</v>
      </c>
    </row>
    <row r="1558" ht="24" customHeight="1" spans="1:6">
      <c r="A1558" s="8">
        <v>3472</v>
      </c>
      <c r="B1558" s="9" t="s">
        <v>41201</v>
      </c>
      <c r="C1558" s="8" t="s">
        <v>592</v>
      </c>
      <c r="D1558" s="8" t="s">
        <v>639</v>
      </c>
      <c r="E1558" s="8" t="s">
        <v>25665</v>
      </c>
      <c r="F1558" s="10" t="s">
        <v>38693</v>
      </c>
    </row>
    <row r="1559" ht="24" customHeight="1" spans="1:6">
      <c r="A1559" s="8">
        <v>3470</v>
      </c>
      <c r="B1559" s="9" t="s">
        <v>41202</v>
      </c>
      <c r="C1559" s="8" t="s">
        <v>592</v>
      </c>
      <c r="D1559" s="8" t="s">
        <v>639</v>
      </c>
      <c r="E1559" s="8" t="s">
        <v>41203</v>
      </c>
      <c r="F1559" s="10" t="s">
        <v>38693</v>
      </c>
    </row>
    <row r="1560" ht="24" customHeight="1" spans="1:6">
      <c r="A1560" s="8">
        <v>3471</v>
      </c>
      <c r="B1560" s="9" t="s">
        <v>41204</v>
      </c>
      <c r="C1560" s="8" t="s">
        <v>592</v>
      </c>
      <c r="D1560" s="8" t="s">
        <v>639</v>
      </c>
      <c r="E1560" s="8" t="s">
        <v>41205</v>
      </c>
      <c r="F1560" s="10" t="s">
        <v>38693</v>
      </c>
    </row>
    <row r="1561" ht="24" customHeight="1" spans="1:6">
      <c r="A1561" s="8">
        <v>3456</v>
      </c>
      <c r="B1561" s="9" t="s">
        <v>41206</v>
      </c>
      <c r="C1561" s="8" t="s">
        <v>592</v>
      </c>
      <c r="D1561" s="8" t="s">
        <v>639</v>
      </c>
      <c r="E1561" s="8" t="s">
        <v>31147</v>
      </c>
      <c r="F1561" s="10" t="s">
        <v>38693</v>
      </c>
    </row>
    <row r="1562" ht="24" customHeight="1" spans="1:6">
      <c r="A1562" s="8">
        <v>3459</v>
      </c>
      <c r="B1562" s="9" t="s">
        <v>41207</v>
      </c>
      <c r="C1562" s="8" t="s">
        <v>592</v>
      </c>
      <c r="D1562" s="8" t="s">
        <v>639</v>
      </c>
      <c r="E1562" s="8" t="s">
        <v>41208</v>
      </c>
      <c r="F1562" s="10" t="s">
        <v>38693</v>
      </c>
    </row>
    <row r="1563" ht="24" customHeight="1" spans="1:6">
      <c r="A1563" s="8">
        <v>3469</v>
      </c>
      <c r="B1563" s="9" t="s">
        <v>41209</v>
      </c>
      <c r="C1563" s="8" t="s">
        <v>592</v>
      </c>
      <c r="D1563" s="8" t="s">
        <v>639</v>
      </c>
      <c r="E1563" s="8" t="s">
        <v>41210</v>
      </c>
      <c r="F1563" s="10" t="s">
        <v>38693</v>
      </c>
    </row>
    <row r="1564" ht="24" customHeight="1" spans="1:6">
      <c r="A1564" s="8">
        <v>3460</v>
      </c>
      <c r="B1564" s="9" t="s">
        <v>41211</v>
      </c>
      <c r="C1564" s="8" t="s">
        <v>592</v>
      </c>
      <c r="D1564" s="8" t="s">
        <v>639</v>
      </c>
      <c r="E1564" s="8" t="s">
        <v>41212</v>
      </c>
      <c r="F1564" s="10" t="s">
        <v>38693</v>
      </c>
    </row>
    <row r="1565" ht="24" customHeight="1" spans="1:6">
      <c r="A1565" s="8">
        <v>3461</v>
      </c>
      <c r="B1565" s="9" t="s">
        <v>41213</v>
      </c>
      <c r="C1565" s="8" t="s">
        <v>592</v>
      </c>
      <c r="D1565" s="8" t="s">
        <v>639</v>
      </c>
      <c r="E1565" s="8" t="s">
        <v>41214</v>
      </c>
      <c r="F1565" s="10" t="s">
        <v>38693</v>
      </c>
    </row>
    <row r="1566" ht="24" customHeight="1" spans="1:6">
      <c r="A1566" s="8">
        <v>37433</v>
      </c>
      <c r="B1566" s="9" t="s">
        <v>41215</v>
      </c>
      <c r="C1566" s="8" t="s">
        <v>592</v>
      </c>
      <c r="D1566" s="8" t="s">
        <v>639</v>
      </c>
      <c r="E1566" s="8" t="s">
        <v>41180</v>
      </c>
      <c r="F1566" s="10" t="s">
        <v>38693</v>
      </c>
    </row>
    <row r="1567" ht="24" customHeight="1" spans="1:6">
      <c r="A1567" s="8">
        <v>37430</v>
      </c>
      <c r="B1567" s="9" t="s">
        <v>41216</v>
      </c>
      <c r="C1567" s="8" t="s">
        <v>592</v>
      </c>
      <c r="D1567" s="8" t="s">
        <v>639</v>
      </c>
      <c r="E1567" s="8" t="s">
        <v>29139</v>
      </c>
      <c r="F1567" s="10" t="s">
        <v>38693</v>
      </c>
    </row>
    <row r="1568" ht="24" customHeight="1" spans="1:6">
      <c r="A1568" s="8">
        <v>37434</v>
      </c>
      <c r="B1568" s="9" t="s">
        <v>41217</v>
      </c>
      <c r="C1568" s="8" t="s">
        <v>592</v>
      </c>
      <c r="D1568" s="8" t="s">
        <v>639</v>
      </c>
      <c r="E1568" s="8" t="s">
        <v>41218</v>
      </c>
      <c r="F1568" s="10" t="s">
        <v>38693</v>
      </c>
    </row>
    <row r="1569" ht="24" customHeight="1" spans="1:6">
      <c r="A1569" s="8">
        <v>37431</v>
      </c>
      <c r="B1569" s="9" t="s">
        <v>41219</v>
      </c>
      <c r="C1569" s="8" t="s">
        <v>592</v>
      </c>
      <c r="D1569" s="8" t="s">
        <v>639</v>
      </c>
      <c r="E1569" s="8" t="s">
        <v>26802</v>
      </c>
      <c r="F1569" s="10" t="s">
        <v>38693</v>
      </c>
    </row>
    <row r="1570" ht="24" customHeight="1" spans="1:6">
      <c r="A1570" s="8">
        <v>37432</v>
      </c>
      <c r="B1570" s="9" t="s">
        <v>41220</v>
      </c>
      <c r="C1570" s="8" t="s">
        <v>592</v>
      </c>
      <c r="D1570" s="8" t="s">
        <v>639</v>
      </c>
      <c r="E1570" s="11" t="s">
        <v>41221</v>
      </c>
      <c r="F1570" s="10" t="s">
        <v>38693</v>
      </c>
    </row>
    <row r="1571" ht="24" customHeight="1" spans="1:6">
      <c r="A1571" s="8">
        <v>37413</v>
      </c>
      <c r="B1571" s="9" t="s">
        <v>41222</v>
      </c>
      <c r="C1571" s="8" t="s">
        <v>592</v>
      </c>
      <c r="D1571" s="8" t="s">
        <v>639</v>
      </c>
      <c r="E1571" s="8" t="s">
        <v>41223</v>
      </c>
      <c r="F1571" s="10" t="s">
        <v>38693</v>
      </c>
    </row>
    <row r="1572" ht="24" customHeight="1" spans="1:6">
      <c r="A1572" s="8">
        <v>37414</v>
      </c>
      <c r="B1572" s="9" t="s">
        <v>41224</v>
      </c>
      <c r="C1572" s="8" t="s">
        <v>592</v>
      </c>
      <c r="D1572" s="8" t="s">
        <v>639</v>
      </c>
      <c r="E1572" s="8" t="s">
        <v>41225</v>
      </c>
      <c r="F1572" s="10" t="s">
        <v>38693</v>
      </c>
    </row>
    <row r="1573" ht="24" customHeight="1" spans="1:6">
      <c r="A1573" s="8">
        <v>37415</v>
      </c>
      <c r="B1573" s="9" t="s">
        <v>41226</v>
      </c>
      <c r="C1573" s="8" t="s">
        <v>592</v>
      </c>
      <c r="D1573" s="8" t="s">
        <v>639</v>
      </c>
      <c r="E1573" s="8" t="s">
        <v>41227</v>
      </c>
      <c r="F1573" s="10" t="s">
        <v>38693</v>
      </c>
    </row>
    <row r="1574" ht="24" customHeight="1" spans="1:6">
      <c r="A1574" s="8">
        <v>37416</v>
      </c>
      <c r="B1574" s="9" t="s">
        <v>41228</v>
      </c>
      <c r="C1574" s="8" t="s">
        <v>592</v>
      </c>
      <c r="D1574" s="8" t="s">
        <v>639</v>
      </c>
      <c r="E1574" s="8" t="s">
        <v>41229</v>
      </c>
      <c r="F1574" s="10" t="s">
        <v>38693</v>
      </c>
    </row>
    <row r="1575" ht="24" customHeight="1" spans="1:6">
      <c r="A1575" s="8">
        <v>37417</v>
      </c>
      <c r="B1575" s="9" t="s">
        <v>41230</v>
      </c>
      <c r="C1575" s="8" t="s">
        <v>592</v>
      </c>
      <c r="D1575" s="8" t="s">
        <v>639</v>
      </c>
      <c r="E1575" s="8" t="s">
        <v>37507</v>
      </c>
      <c r="F1575" s="10" t="s">
        <v>38693</v>
      </c>
    </row>
    <row r="1576" ht="24" customHeight="1" spans="1:6">
      <c r="A1576" s="8">
        <v>43590</v>
      </c>
      <c r="B1576" s="9" t="s">
        <v>41231</v>
      </c>
      <c r="C1576" s="8" t="s">
        <v>592</v>
      </c>
      <c r="D1576" s="8" t="s">
        <v>593</v>
      </c>
      <c r="E1576" s="8" t="s">
        <v>32765</v>
      </c>
      <c r="F1576" s="10" t="s">
        <v>38693</v>
      </c>
    </row>
    <row r="1577" ht="24" customHeight="1" spans="1:6">
      <c r="A1577" s="8">
        <v>43589</v>
      </c>
      <c r="B1577" s="9" t="s">
        <v>41232</v>
      </c>
      <c r="C1577" s="8" t="s">
        <v>592</v>
      </c>
      <c r="D1577" s="8" t="s">
        <v>593</v>
      </c>
      <c r="E1577" s="8" t="s">
        <v>34171</v>
      </c>
      <c r="F1577" s="10" t="s">
        <v>38693</v>
      </c>
    </row>
    <row r="1578" ht="24" customHeight="1" spans="1:6">
      <c r="A1578" s="8">
        <v>34519</v>
      </c>
      <c r="B1578" s="9" t="s">
        <v>41233</v>
      </c>
      <c r="C1578" s="8" t="s">
        <v>592</v>
      </c>
      <c r="D1578" s="8" t="s">
        <v>639</v>
      </c>
      <c r="E1578" s="8" t="s">
        <v>41234</v>
      </c>
      <c r="F1578" s="10" t="s">
        <v>38693</v>
      </c>
    </row>
    <row r="1579" ht="24" customHeight="1" spans="1:6">
      <c r="A1579" s="8">
        <v>1649</v>
      </c>
      <c r="B1579" s="9" t="s">
        <v>41235</v>
      </c>
      <c r="C1579" s="8" t="s">
        <v>592</v>
      </c>
      <c r="D1579" s="8" t="s">
        <v>639</v>
      </c>
      <c r="E1579" s="8" t="s">
        <v>29466</v>
      </c>
      <c r="F1579" s="10" t="s">
        <v>38693</v>
      </c>
    </row>
    <row r="1580" ht="24" customHeight="1" spans="1:6">
      <c r="A1580" s="8">
        <v>1653</v>
      </c>
      <c r="B1580" s="9" t="s">
        <v>41236</v>
      </c>
      <c r="C1580" s="8" t="s">
        <v>592</v>
      </c>
      <c r="D1580" s="8" t="s">
        <v>639</v>
      </c>
      <c r="E1580" s="8" t="s">
        <v>41237</v>
      </c>
      <c r="F1580" s="10" t="s">
        <v>38693</v>
      </c>
    </row>
    <row r="1581" ht="24" customHeight="1" spans="1:6">
      <c r="A1581" s="8">
        <v>1647</v>
      </c>
      <c r="B1581" s="9" t="s">
        <v>41238</v>
      </c>
      <c r="C1581" s="8" t="s">
        <v>592</v>
      </c>
      <c r="D1581" s="8" t="s">
        <v>639</v>
      </c>
      <c r="E1581" s="8" t="s">
        <v>41239</v>
      </c>
      <c r="F1581" s="10" t="s">
        <v>38693</v>
      </c>
    </row>
    <row r="1582" ht="24" customHeight="1" spans="1:6">
      <c r="A1582" s="8">
        <v>1648</v>
      </c>
      <c r="B1582" s="9" t="s">
        <v>41240</v>
      </c>
      <c r="C1582" s="8" t="s">
        <v>592</v>
      </c>
      <c r="D1582" s="8" t="s">
        <v>639</v>
      </c>
      <c r="E1582" s="8" t="s">
        <v>32445</v>
      </c>
      <c r="F1582" s="10" t="s">
        <v>38693</v>
      </c>
    </row>
    <row r="1583" ht="24" customHeight="1" spans="1:6">
      <c r="A1583" s="8">
        <v>1651</v>
      </c>
      <c r="B1583" s="9" t="s">
        <v>41241</v>
      </c>
      <c r="C1583" s="8" t="s">
        <v>592</v>
      </c>
      <c r="D1583" s="8" t="s">
        <v>639</v>
      </c>
      <c r="E1583" s="8" t="s">
        <v>41242</v>
      </c>
      <c r="F1583" s="10" t="s">
        <v>38693</v>
      </c>
    </row>
    <row r="1584" ht="24" customHeight="1" spans="1:6">
      <c r="A1584" s="8">
        <v>1650</v>
      </c>
      <c r="B1584" s="9" t="s">
        <v>41243</v>
      </c>
      <c r="C1584" s="8" t="s">
        <v>592</v>
      </c>
      <c r="D1584" s="8" t="s">
        <v>639</v>
      </c>
      <c r="E1584" s="8" t="s">
        <v>41244</v>
      </c>
      <c r="F1584" s="10" t="s">
        <v>38693</v>
      </c>
    </row>
    <row r="1585" ht="24" customHeight="1" spans="1:6">
      <c r="A1585" s="8">
        <v>1654</v>
      </c>
      <c r="B1585" s="9" t="s">
        <v>41245</v>
      </c>
      <c r="C1585" s="8" t="s">
        <v>592</v>
      </c>
      <c r="D1585" s="8" t="s">
        <v>639</v>
      </c>
      <c r="E1585" s="8" t="s">
        <v>41246</v>
      </c>
      <c r="F1585" s="10" t="s">
        <v>38693</v>
      </c>
    </row>
    <row r="1586" ht="24" customHeight="1" spans="1:6">
      <c r="A1586" s="8">
        <v>1652</v>
      </c>
      <c r="B1586" s="9" t="s">
        <v>41247</v>
      </c>
      <c r="C1586" s="8" t="s">
        <v>592</v>
      </c>
      <c r="D1586" s="8" t="s">
        <v>639</v>
      </c>
      <c r="E1586" s="8" t="s">
        <v>41248</v>
      </c>
      <c r="F1586" s="10" t="s">
        <v>38693</v>
      </c>
    </row>
    <row r="1587" ht="24" customHeight="1" spans="1:6">
      <c r="A1587" s="8">
        <v>10510</v>
      </c>
      <c r="B1587" s="9" t="s">
        <v>41249</v>
      </c>
      <c r="C1587" s="8" t="s">
        <v>592</v>
      </c>
      <c r="D1587" s="8" t="s">
        <v>593</v>
      </c>
      <c r="E1587" s="8" t="s">
        <v>41250</v>
      </c>
      <c r="F1587" s="10" t="s">
        <v>38693</v>
      </c>
    </row>
    <row r="1588" ht="24" customHeight="1" spans="1:6">
      <c r="A1588" s="8">
        <v>1747</v>
      </c>
      <c r="B1588" s="9" t="s">
        <v>41251</v>
      </c>
      <c r="C1588" s="8" t="s">
        <v>592</v>
      </c>
      <c r="D1588" s="8" t="s">
        <v>593</v>
      </c>
      <c r="E1588" s="8" t="s">
        <v>41252</v>
      </c>
      <c r="F1588" s="10" t="s">
        <v>38693</v>
      </c>
    </row>
    <row r="1589" ht="24" customHeight="1" spans="1:6">
      <c r="A1589" s="8">
        <v>1744</v>
      </c>
      <c r="B1589" s="9" t="s">
        <v>41253</v>
      </c>
      <c r="C1589" s="8" t="s">
        <v>592</v>
      </c>
      <c r="D1589" s="8" t="s">
        <v>593</v>
      </c>
      <c r="E1589" s="8" t="s">
        <v>41254</v>
      </c>
      <c r="F1589" s="10" t="s">
        <v>38693</v>
      </c>
    </row>
    <row r="1590" ht="24" customHeight="1" spans="1:6">
      <c r="A1590" s="8">
        <v>1743</v>
      </c>
      <c r="B1590" s="9" t="s">
        <v>41255</v>
      </c>
      <c r="C1590" s="8" t="s">
        <v>592</v>
      </c>
      <c r="D1590" s="8" t="s">
        <v>593</v>
      </c>
      <c r="E1590" s="8" t="s">
        <v>41256</v>
      </c>
      <c r="F1590" s="10" t="s">
        <v>38693</v>
      </c>
    </row>
    <row r="1591" ht="24" customHeight="1" spans="1:6">
      <c r="A1591" s="8">
        <v>39640</v>
      </c>
      <c r="B1591" s="9" t="s">
        <v>41257</v>
      </c>
      <c r="C1591" s="8" t="s">
        <v>592</v>
      </c>
      <c r="D1591" s="8" t="s">
        <v>593</v>
      </c>
      <c r="E1591" s="8" t="s">
        <v>41258</v>
      </c>
      <c r="F1591" s="10" t="s">
        <v>38693</v>
      </c>
    </row>
    <row r="1592" ht="24" customHeight="1" spans="1:6">
      <c r="A1592" s="8">
        <v>7216</v>
      </c>
      <c r="B1592" s="9" t="s">
        <v>41259</v>
      </c>
      <c r="C1592" s="8" t="s">
        <v>592</v>
      </c>
      <c r="D1592" s="8" t="s">
        <v>593</v>
      </c>
      <c r="E1592" s="8" t="s">
        <v>29802</v>
      </c>
      <c r="F1592" s="10" t="s">
        <v>38693</v>
      </c>
    </row>
    <row r="1593" ht="24" customHeight="1" spans="1:6">
      <c r="A1593" s="8">
        <v>20235</v>
      </c>
      <c r="B1593" s="9" t="s">
        <v>41260</v>
      </c>
      <c r="C1593" s="8" t="s">
        <v>592</v>
      </c>
      <c r="D1593" s="8" t="s">
        <v>593</v>
      </c>
      <c r="E1593" s="8" t="s">
        <v>41261</v>
      </c>
      <c r="F1593" s="10" t="s">
        <v>38693</v>
      </c>
    </row>
    <row r="1594" ht="24" customHeight="1" spans="1:6">
      <c r="A1594" s="8">
        <v>7181</v>
      </c>
      <c r="B1594" s="9" t="s">
        <v>41262</v>
      </c>
      <c r="C1594" s="8" t="s">
        <v>592</v>
      </c>
      <c r="D1594" s="8" t="s">
        <v>593</v>
      </c>
      <c r="E1594" s="8" t="s">
        <v>24462</v>
      </c>
      <c r="F1594" s="10" t="s">
        <v>38693</v>
      </c>
    </row>
    <row r="1595" ht="24" customHeight="1" spans="1:6">
      <c r="A1595" s="8">
        <v>40742</v>
      </c>
      <c r="B1595" s="9" t="s">
        <v>41263</v>
      </c>
      <c r="C1595" s="8" t="s">
        <v>592</v>
      </c>
      <c r="D1595" s="8" t="s">
        <v>593</v>
      </c>
      <c r="E1595" s="11" t="s">
        <v>38933</v>
      </c>
      <c r="F1595" s="10" t="s">
        <v>38693</v>
      </c>
    </row>
    <row r="1596" ht="24" customHeight="1" spans="1:6">
      <c r="A1596" s="8">
        <v>7214</v>
      </c>
      <c r="B1596" s="9" t="s">
        <v>41264</v>
      </c>
      <c r="C1596" s="8" t="s">
        <v>592</v>
      </c>
      <c r="D1596" s="8" t="s">
        <v>593</v>
      </c>
      <c r="E1596" s="8" t="s">
        <v>41265</v>
      </c>
      <c r="F1596" s="10" t="s">
        <v>38693</v>
      </c>
    </row>
    <row r="1597" ht="24" customHeight="1" spans="1:6">
      <c r="A1597" s="8">
        <v>7219</v>
      </c>
      <c r="B1597" s="9" t="s">
        <v>41266</v>
      </c>
      <c r="C1597" s="8" t="s">
        <v>592</v>
      </c>
      <c r="D1597" s="8" t="s">
        <v>593</v>
      </c>
      <c r="E1597" s="8" t="s">
        <v>41267</v>
      </c>
      <c r="F1597" s="10" t="s">
        <v>38693</v>
      </c>
    </row>
    <row r="1598" ht="24" customHeight="1" spans="1:6">
      <c r="A1598" s="8">
        <v>37972</v>
      </c>
      <c r="B1598" s="9" t="s">
        <v>41268</v>
      </c>
      <c r="C1598" s="8" t="s">
        <v>592</v>
      </c>
      <c r="D1598" s="8" t="s">
        <v>639</v>
      </c>
      <c r="E1598" s="8" t="s">
        <v>41269</v>
      </c>
      <c r="F1598" s="10" t="s">
        <v>38693</v>
      </c>
    </row>
    <row r="1599" ht="24" customHeight="1" spans="1:6">
      <c r="A1599" s="8">
        <v>37973</v>
      </c>
      <c r="B1599" s="9" t="s">
        <v>41270</v>
      </c>
      <c r="C1599" s="8" t="s">
        <v>592</v>
      </c>
      <c r="D1599" s="8" t="s">
        <v>639</v>
      </c>
      <c r="E1599" s="8" t="s">
        <v>34929</v>
      </c>
      <c r="F1599" s="10" t="s">
        <v>38693</v>
      </c>
    </row>
    <row r="1600" ht="24" customHeight="1" spans="1:6">
      <c r="A1600" s="8">
        <v>37971</v>
      </c>
      <c r="B1600" s="9" t="s">
        <v>41271</v>
      </c>
      <c r="C1600" s="8" t="s">
        <v>592</v>
      </c>
      <c r="D1600" s="8" t="s">
        <v>639</v>
      </c>
      <c r="E1600" s="8" t="s">
        <v>33732</v>
      </c>
      <c r="F1600" s="10" t="s">
        <v>38693</v>
      </c>
    </row>
    <row r="1601" ht="24" customHeight="1" spans="1:6">
      <c r="A1601" s="8">
        <v>20094</v>
      </c>
      <c r="B1601" s="9" t="s">
        <v>41272</v>
      </c>
      <c r="C1601" s="8" t="s">
        <v>592</v>
      </c>
      <c r="D1601" s="8" t="s">
        <v>639</v>
      </c>
      <c r="E1601" s="8" t="s">
        <v>31504</v>
      </c>
      <c r="F1601" s="10" t="s">
        <v>38693</v>
      </c>
    </row>
    <row r="1602" ht="24" customHeight="1" spans="1:6">
      <c r="A1602" s="8">
        <v>20095</v>
      </c>
      <c r="B1602" s="9" t="s">
        <v>41273</v>
      </c>
      <c r="C1602" s="8" t="s">
        <v>592</v>
      </c>
      <c r="D1602" s="8" t="s">
        <v>639</v>
      </c>
      <c r="E1602" s="8" t="s">
        <v>41274</v>
      </c>
      <c r="F1602" s="10" t="s">
        <v>38693</v>
      </c>
    </row>
    <row r="1603" ht="24" customHeight="1" spans="1:6">
      <c r="A1603" s="8">
        <v>1954</v>
      </c>
      <c r="B1603" s="9" t="s">
        <v>41275</v>
      </c>
      <c r="C1603" s="8" t="s">
        <v>592</v>
      </c>
      <c r="D1603" s="8" t="s">
        <v>593</v>
      </c>
      <c r="E1603" s="8" t="s">
        <v>41276</v>
      </c>
      <c r="F1603" s="10" t="s">
        <v>38693</v>
      </c>
    </row>
    <row r="1604" ht="24" customHeight="1" spans="1:6">
      <c r="A1604" s="8">
        <v>1926</v>
      </c>
      <c r="B1604" s="9" t="s">
        <v>41277</v>
      </c>
      <c r="C1604" s="8" t="s">
        <v>592</v>
      </c>
      <c r="D1604" s="8" t="s">
        <v>593</v>
      </c>
      <c r="E1604" s="8" t="s">
        <v>22973</v>
      </c>
      <c r="F1604" s="10" t="s">
        <v>38693</v>
      </c>
    </row>
    <row r="1605" ht="24" customHeight="1" spans="1:6">
      <c r="A1605" s="8">
        <v>1927</v>
      </c>
      <c r="B1605" s="9" t="s">
        <v>41278</v>
      </c>
      <c r="C1605" s="8" t="s">
        <v>592</v>
      </c>
      <c r="D1605" s="8" t="s">
        <v>593</v>
      </c>
      <c r="E1605" s="8" t="s">
        <v>24313</v>
      </c>
      <c r="F1605" s="10" t="s">
        <v>38693</v>
      </c>
    </row>
    <row r="1606" ht="24" customHeight="1" spans="1:6">
      <c r="A1606" s="8">
        <v>1923</v>
      </c>
      <c r="B1606" s="9" t="s">
        <v>41279</v>
      </c>
      <c r="C1606" s="8" t="s">
        <v>592</v>
      </c>
      <c r="D1606" s="8" t="s">
        <v>593</v>
      </c>
      <c r="E1606" s="8" t="s">
        <v>24043</v>
      </c>
      <c r="F1606" s="10" t="s">
        <v>38693</v>
      </c>
    </row>
    <row r="1607" ht="24" customHeight="1" spans="1:6">
      <c r="A1607" s="8">
        <v>1929</v>
      </c>
      <c r="B1607" s="9" t="s">
        <v>41280</v>
      </c>
      <c r="C1607" s="8" t="s">
        <v>592</v>
      </c>
      <c r="D1607" s="8" t="s">
        <v>593</v>
      </c>
      <c r="E1607" s="8" t="s">
        <v>30993</v>
      </c>
      <c r="F1607" s="10" t="s">
        <v>38693</v>
      </c>
    </row>
    <row r="1608" ht="24" customHeight="1" spans="1:6">
      <c r="A1608" s="8">
        <v>1930</v>
      </c>
      <c r="B1608" s="9" t="s">
        <v>41281</v>
      </c>
      <c r="C1608" s="8" t="s">
        <v>592</v>
      </c>
      <c r="D1608" s="8" t="s">
        <v>593</v>
      </c>
      <c r="E1608" s="8" t="s">
        <v>41282</v>
      </c>
      <c r="F1608" s="10" t="s">
        <v>38693</v>
      </c>
    </row>
    <row r="1609" ht="24" customHeight="1" spans="1:6">
      <c r="A1609" s="8">
        <v>1924</v>
      </c>
      <c r="B1609" s="9" t="s">
        <v>41283</v>
      </c>
      <c r="C1609" s="8" t="s">
        <v>592</v>
      </c>
      <c r="D1609" s="8" t="s">
        <v>593</v>
      </c>
      <c r="E1609" s="8" t="s">
        <v>41284</v>
      </c>
      <c r="F1609" s="10" t="s">
        <v>38693</v>
      </c>
    </row>
    <row r="1610" ht="24" customHeight="1" spans="1:6">
      <c r="A1610" s="8">
        <v>1922</v>
      </c>
      <c r="B1610" s="9" t="s">
        <v>41285</v>
      </c>
      <c r="C1610" s="8" t="s">
        <v>592</v>
      </c>
      <c r="D1610" s="8" t="s">
        <v>593</v>
      </c>
      <c r="E1610" s="8" t="s">
        <v>30429</v>
      </c>
      <c r="F1610" s="10" t="s">
        <v>38693</v>
      </c>
    </row>
    <row r="1611" ht="24" customHeight="1" spans="1:6">
      <c r="A1611" s="8">
        <v>1953</v>
      </c>
      <c r="B1611" s="9" t="s">
        <v>41286</v>
      </c>
      <c r="C1611" s="8" t="s">
        <v>592</v>
      </c>
      <c r="D1611" s="8" t="s">
        <v>593</v>
      </c>
      <c r="E1611" s="8" t="s">
        <v>41287</v>
      </c>
      <c r="F1611" s="10" t="s">
        <v>38693</v>
      </c>
    </row>
    <row r="1612" ht="24" customHeight="1" spans="1:6">
      <c r="A1612" s="8">
        <v>1962</v>
      </c>
      <c r="B1612" s="9" t="s">
        <v>41288</v>
      </c>
      <c r="C1612" s="8" t="s">
        <v>592</v>
      </c>
      <c r="D1612" s="8" t="s">
        <v>593</v>
      </c>
      <c r="E1612" s="8" t="s">
        <v>41289</v>
      </c>
      <c r="F1612" s="10" t="s">
        <v>38693</v>
      </c>
    </row>
    <row r="1613" ht="24" customHeight="1" spans="1:6">
      <c r="A1613" s="8">
        <v>1955</v>
      </c>
      <c r="B1613" s="9" t="s">
        <v>41290</v>
      </c>
      <c r="C1613" s="8" t="s">
        <v>592</v>
      </c>
      <c r="D1613" s="8" t="s">
        <v>593</v>
      </c>
      <c r="E1613" s="8" t="s">
        <v>22937</v>
      </c>
      <c r="F1613" s="10" t="s">
        <v>38693</v>
      </c>
    </row>
    <row r="1614" ht="24" customHeight="1" spans="1:6">
      <c r="A1614" s="8">
        <v>1956</v>
      </c>
      <c r="B1614" s="9" t="s">
        <v>41291</v>
      </c>
      <c r="C1614" s="8" t="s">
        <v>592</v>
      </c>
      <c r="D1614" s="8" t="s">
        <v>593</v>
      </c>
      <c r="E1614" s="8" t="s">
        <v>41292</v>
      </c>
      <c r="F1614" s="10" t="s">
        <v>38693</v>
      </c>
    </row>
    <row r="1615" ht="24" customHeight="1" spans="1:6">
      <c r="A1615" s="8">
        <v>1957</v>
      </c>
      <c r="B1615" s="9" t="s">
        <v>41293</v>
      </c>
      <c r="C1615" s="8" t="s">
        <v>592</v>
      </c>
      <c r="D1615" s="8" t="s">
        <v>593</v>
      </c>
      <c r="E1615" s="8" t="s">
        <v>25380</v>
      </c>
      <c r="F1615" s="10" t="s">
        <v>38693</v>
      </c>
    </row>
    <row r="1616" ht="24" customHeight="1" spans="1:6">
      <c r="A1616" s="8">
        <v>1958</v>
      </c>
      <c r="B1616" s="9" t="s">
        <v>41294</v>
      </c>
      <c r="C1616" s="8" t="s">
        <v>592</v>
      </c>
      <c r="D1616" s="8" t="s">
        <v>593</v>
      </c>
      <c r="E1616" s="8" t="s">
        <v>41295</v>
      </c>
      <c r="F1616" s="10" t="s">
        <v>38693</v>
      </c>
    </row>
    <row r="1617" ht="24" customHeight="1" spans="1:6">
      <c r="A1617" s="8">
        <v>1959</v>
      </c>
      <c r="B1617" s="9" t="s">
        <v>41296</v>
      </c>
      <c r="C1617" s="8" t="s">
        <v>592</v>
      </c>
      <c r="D1617" s="8" t="s">
        <v>593</v>
      </c>
      <c r="E1617" s="8" t="s">
        <v>41297</v>
      </c>
      <c r="F1617" s="10" t="s">
        <v>38693</v>
      </c>
    </row>
    <row r="1618" ht="24" customHeight="1" spans="1:6">
      <c r="A1618" s="8">
        <v>1925</v>
      </c>
      <c r="B1618" s="9" t="s">
        <v>41298</v>
      </c>
      <c r="C1618" s="8" t="s">
        <v>592</v>
      </c>
      <c r="D1618" s="8" t="s">
        <v>593</v>
      </c>
      <c r="E1618" s="8" t="s">
        <v>41299</v>
      </c>
      <c r="F1618" s="10" t="s">
        <v>38693</v>
      </c>
    </row>
    <row r="1619" ht="24" customHeight="1" spans="1:6">
      <c r="A1619" s="8">
        <v>1960</v>
      </c>
      <c r="B1619" s="9" t="s">
        <v>41300</v>
      </c>
      <c r="C1619" s="8" t="s">
        <v>592</v>
      </c>
      <c r="D1619" s="8" t="s">
        <v>593</v>
      </c>
      <c r="E1619" s="8" t="s">
        <v>41301</v>
      </c>
      <c r="F1619" s="10" t="s">
        <v>38693</v>
      </c>
    </row>
    <row r="1620" ht="24" customHeight="1" spans="1:6">
      <c r="A1620" s="8">
        <v>1961</v>
      </c>
      <c r="B1620" s="9" t="s">
        <v>41302</v>
      </c>
      <c r="C1620" s="8" t="s">
        <v>592</v>
      </c>
      <c r="D1620" s="8" t="s">
        <v>593</v>
      </c>
      <c r="E1620" s="8" t="s">
        <v>41303</v>
      </c>
      <c r="F1620" s="10" t="s">
        <v>38693</v>
      </c>
    </row>
    <row r="1621" ht="24" customHeight="1" spans="1:6">
      <c r="A1621" s="8">
        <v>38426</v>
      </c>
      <c r="B1621" s="9" t="s">
        <v>41304</v>
      </c>
      <c r="C1621" s="8" t="s">
        <v>592</v>
      </c>
      <c r="D1621" s="8" t="s">
        <v>639</v>
      </c>
      <c r="E1621" s="8" t="s">
        <v>41305</v>
      </c>
      <c r="F1621" s="10" t="s">
        <v>38693</v>
      </c>
    </row>
    <row r="1622" ht="24" customHeight="1" spans="1:6">
      <c r="A1622" s="8">
        <v>38423</v>
      </c>
      <c r="B1622" s="9" t="s">
        <v>41306</v>
      </c>
      <c r="C1622" s="8" t="s">
        <v>592</v>
      </c>
      <c r="D1622" s="8" t="s">
        <v>639</v>
      </c>
      <c r="E1622" s="8" t="s">
        <v>41307</v>
      </c>
      <c r="F1622" s="10" t="s">
        <v>38693</v>
      </c>
    </row>
    <row r="1623" ht="24" customHeight="1" spans="1:6">
      <c r="A1623" s="8">
        <v>38421</v>
      </c>
      <c r="B1623" s="9" t="s">
        <v>41308</v>
      </c>
      <c r="C1623" s="8" t="s">
        <v>592</v>
      </c>
      <c r="D1623" s="8" t="s">
        <v>639</v>
      </c>
      <c r="E1623" s="8" t="s">
        <v>41309</v>
      </c>
      <c r="F1623" s="10" t="s">
        <v>38693</v>
      </c>
    </row>
    <row r="1624" ht="24" customHeight="1" spans="1:6">
      <c r="A1624" s="8">
        <v>38422</v>
      </c>
      <c r="B1624" s="9" t="s">
        <v>41310</v>
      </c>
      <c r="C1624" s="8" t="s">
        <v>592</v>
      </c>
      <c r="D1624" s="8" t="s">
        <v>639</v>
      </c>
      <c r="E1624" s="8" t="s">
        <v>41311</v>
      </c>
      <c r="F1624" s="10" t="s">
        <v>38693</v>
      </c>
    </row>
    <row r="1625" ht="24" customHeight="1" spans="1:6">
      <c r="A1625" s="8">
        <v>39866</v>
      </c>
      <c r="B1625" s="9" t="s">
        <v>41312</v>
      </c>
      <c r="C1625" s="8" t="s">
        <v>592</v>
      </c>
      <c r="D1625" s="8" t="s">
        <v>639</v>
      </c>
      <c r="E1625" s="8" t="s">
        <v>30690</v>
      </c>
      <c r="F1625" s="10" t="s">
        <v>38693</v>
      </c>
    </row>
    <row r="1626" ht="24" customHeight="1" spans="1:6">
      <c r="A1626" s="8">
        <v>39867</v>
      </c>
      <c r="B1626" s="9" t="s">
        <v>41313</v>
      </c>
      <c r="C1626" s="8" t="s">
        <v>592</v>
      </c>
      <c r="D1626" s="8" t="s">
        <v>639</v>
      </c>
      <c r="E1626" s="8" t="s">
        <v>41314</v>
      </c>
      <c r="F1626" s="10" t="s">
        <v>38693</v>
      </c>
    </row>
    <row r="1627" ht="24" customHeight="1" spans="1:6">
      <c r="A1627" s="8">
        <v>39868</v>
      </c>
      <c r="B1627" s="9" t="s">
        <v>41315</v>
      </c>
      <c r="C1627" s="8" t="s">
        <v>592</v>
      </c>
      <c r="D1627" s="8" t="s">
        <v>639</v>
      </c>
      <c r="E1627" s="8" t="s">
        <v>41316</v>
      </c>
      <c r="F1627" s="10" t="s">
        <v>38693</v>
      </c>
    </row>
    <row r="1628" ht="24" customHeight="1" spans="1:6">
      <c r="A1628" s="8">
        <v>37999</v>
      </c>
      <c r="B1628" s="9" t="s">
        <v>41317</v>
      </c>
      <c r="C1628" s="8" t="s">
        <v>592</v>
      </c>
      <c r="D1628" s="8" t="s">
        <v>639</v>
      </c>
      <c r="E1628" s="8" t="s">
        <v>24242</v>
      </c>
      <c r="F1628" s="10" t="s">
        <v>38693</v>
      </c>
    </row>
    <row r="1629" ht="24" customHeight="1" spans="1:6">
      <c r="A1629" s="8">
        <v>38000</v>
      </c>
      <c r="B1629" s="9" t="s">
        <v>41318</v>
      </c>
      <c r="C1629" s="8" t="s">
        <v>592</v>
      </c>
      <c r="D1629" s="8" t="s">
        <v>639</v>
      </c>
      <c r="E1629" s="8" t="s">
        <v>36486</v>
      </c>
      <c r="F1629" s="10" t="s">
        <v>38693</v>
      </c>
    </row>
    <row r="1630" ht="24" customHeight="1" spans="1:6">
      <c r="A1630" s="8">
        <v>38129</v>
      </c>
      <c r="B1630" s="9" t="s">
        <v>41319</v>
      </c>
      <c r="C1630" s="8" t="s">
        <v>592</v>
      </c>
      <c r="D1630" s="8" t="s">
        <v>593</v>
      </c>
      <c r="E1630" s="8" t="s">
        <v>40451</v>
      </c>
      <c r="F1630" s="10" t="s">
        <v>38693</v>
      </c>
    </row>
    <row r="1631" ht="24" customHeight="1" spans="1:6">
      <c r="A1631" s="8">
        <v>38025</v>
      </c>
      <c r="B1631" s="9" t="s">
        <v>41320</v>
      </c>
      <c r="C1631" s="8" t="s">
        <v>592</v>
      </c>
      <c r="D1631" s="8" t="s">
        <v>593</v>
      </c>
      <c r="E1631" s="8" t="s">
        <v>34957</v>
      </c>
      <c r="F1631" s="10" t="s">
        <v>38693</v>
      </c>
    </row>
    <row r="1632" ht="24" customHeight="1" spans="1:6">
      <c r="A1632" s="8">
        <v>38026</v>
      </c>
      <c r="B1632" s="9" t="s">
        <v>41321</v>
      </c>
      <c r="C1632" s="8" t="s">
        <v>592</v>
      </c>
      <c r="D1632" s="8" t="s">
        <v>593</v>
      </c>
      <c r="E1632" s="8" t="s">
        <v>41322</v>
      </c>
      <c r="F1632" s="10" t="s">
        <v>38693</v>
      </c>
    </row>
    <row r="1633" ht="24" customHeight="1" spans="1:6">
      <c r="A1633" s="8">
        <v>1858</v>
      </c>
      <c r="B1633" s="9" t="s">
        <v>41323</v>
      </c>
      <c r="C1633" s="8" t="s">
        <v>592</v>
      </c>
      <c r="D1633" s="8" t="s">
        <v>639</v>
      </c>
      <c r="E1633" s="8" t="s">
        <v>40557</v>
      </c>
      <c r="F1633" s="10" t="s">
        <v>38693</v>
      </c>
    </row>
    <row r="1634" ht="24" customHeight="1" spans="1:6">
      <c r="A1634" s="8">
        <v>1844</v>
      </c>
      <c r="B1634" s="9" t="s">
        <v>41324</v>
      </c>
      <c r="C1634" s="8" t="s">
        <v>592</v>
      </c>
      <c r="D1634" s="8" t="s">
        <v>639</v>
      </c>
      <c r="E1634" s="8" t="s">
        <v>41325</v>
      </c>
      <c r="F1634" s="10" t="s">
        <v>38693</v>
      </c>
    </row>
    <row r="1635" ht="24" customHeight="1" spans="1:6">
      <c r="A1635" s="8">
        <v>1863</v>
      </c>
      <c r="B1635" s="9" t="s">
        <v>41326</v>
      </c>
      <c r="C1635" s="8" t="s">
        <v>592</v>
      </c>
      <c r="D1635" s="8" t="s">
        <v>639</v>
      </c>
      <c r="E1635" s="8" t="s">
        <v>41327</v>
      </c>
      <c r="F1635" s="10" t="s">
        <v>38693</v>
      </c>
    </row>
    <row r="1636" ht="24" customHeight="1" spans="1:6">
      <c r="A1636" s="8">
        <v>1865</v>
      </c>
      <c r="B1636" s="9" t="s">
        <v>41328</v>
      </c>
      <c r="C1636" s="8" t="s">
        <v>592</v>
      </c>
      <c r="D1636" s="8" t="s">
        <v>639</v>
      </c>
      <c r="E1636" s="8" t="s">
        <v>41329</v>
      </c>
      <c r="F1636" s="10" t="s">
        <v>38693</v>
      </c>
    </row>
    <row r="1637" ht="24" customHeight="1" spans="1:6">
      <c r="A1637" s="8">
        <v>36355</v>
      </c>
      <c r="B1637" s="9" t="s">
        <v>41330</v>
      </c>
      <c r="C1637" s="8" t="s">
        <v>592</v>
      </c>
      <c r="D1637" s="8" t="s">
        <v>639</v>
      </c>
      <c r="E1637" s="8" t="s">
        <v>41331</v>
      </c>
      <c r="F1637" s="10" t="s">
        <v>38693</v>
      </c>
    </row>
    <row r="1638" ht="24" customHeight="1" spans="1:6">
      <c r="A1638" s="8">
        <v>36356</v>
      </c>
      <c r="B1638" s="9" t="s">
        <v>41332</v>
      </c>
      <c r="C1638" s="8" t="s">
        <v>592</v>
      </c>
      <c r="D1638" s="8" t="s">
        <v>639</v>
      </c>
      <c r="E1638" s="8" t="s">
        <v>25735</v>
      </c>
      <c r="F1638" s="10" t="s">
        <v>38693</v>
      </c>
    </row>
    <row r="1639" ht="24" customHeight="1" spans="1:6">
      <c r="A1639" s="8">
        <v>1932</v>
      </c>
      <c r="B1639" s="9" t="s">
        <v>41333</v>
      </c>
      <c r="C1639" s="8" t="s">
        <v>592</v>
      </c>
      <c r="D1639" s="8" t="s">
        <v>639</v>
      </c>
      <c r="E1639" s="8" t="s">
        <v>41334</v>
      </c>
      <c r="F1639" s="10" t="s">
        <v>38693</v>
      </c>
    </row>
    <row r="1640" ht="24" customHeight="1" spans="1:6">
      <c r="A1640" s="8">
        <v>1933</v>
      </c>
      <c r="B1640" s="9" t="s">
        <v>41335</v>
      </c>
      <c r="C1640" s="8" t="s">
        <v>592</v>
      </c>
      <c r="D1640" s="8" t="s">
        <v>639</v>
      </c>
      <c r="E1640" s="8" t="s">
        <v>41336</v>
      </c>
      <c r="F1640" s="10" t="s">
        <v>38693</v>
      </c>
    </row>
    <row r="1641" ht="24" customHeight="1" spans="1:6">
      <c r="A1641" s="8">
        <v>1951</v>
      </c>
      <c r="B1641" s="9" t="s">
        <v>41337</v>
      </c>
      <c r="C1641" s="8" t="s">
        <v>592</v>
      </c>
      <c r="D1641" s="8" t="s">
        <v>639</v>
      </c>
      <c r="E1641" s="8" t="s">
        <v>36576</v>
      </c>
      <c r="F1641" s="10" t="s">
        <v>38693</v>
      </c>
    </row>
    <row r="1642" ht="24" customHeight="1" spans="1:6">
      <c r="A1642" s="8">
        <v>1966</v>
      </c>
      <c r="B1642" s="9" t="s">
        <v>41338</v>
      </c>
      <c r="C1642" s="8" t="s">
        <v>592</v>
      </c>
      <c r="D1642" s="8" t="s">
        <v>639</v>
      </c>
      <c r="E1642" s="8" t="s">
        <v>28984</v>
      </c>
      <c r="F1642" s="10" t="s">
        <v>38693</v>
      </c>
    </row>
    <row r="1643" ht="24" customHeight="1" spans="1:6">
      <c r="A1643" s="8">
        <v>1952</v>
      </c>
      <c r="B1643" s="9" t="s">
        <v>41339</v>
      </c>
      <c r="C1643" s="8" t="s">
        <v>592</v>
      </c>
      <c r="D1643" s="8" t="s">
        <v>639</v>
      </c>
      <c r="E1643" s="8" t="s">
        <v>41340</v>
      </c>
      <c r="F1643" s="10" t="s">
        <v>38693</v>
      </c>
    </row>
    <row r="1644" ht="24" customHeight="1" spans="1:6">
      <c r="A1644" s="8">
        <v>20104</v>
      </c>
      <c r="B1644" s="9" t="s">
        <v>41341</v>
      </c>
      <c r="C1644" s="8" t="s">
        <v>592</v>
      </c>
      <c r="D1644" s="8" t="s">
        <v>639</v>
      </c>
      <c r="E1644" s="8" t="s">
        <v>41342</v>
      </c>
      <c r="F1644" s="10" t="s">
        <v>38693</v>
      </c>
    </row>
    <row r="1645" ht="24" customHeight="1" spans="1:6">
      <c r="A1645" s="8">
        <v>20105</v>
      </c>
      <c r="B1645" s="9" t="s">
        <v>41343</v>
      </c>
      <c r="C1645" s="8" t="s">
        <v>592</v>
      </c>
      <c r="D1645" s="8" t="s">
        <v>639</v>
      </c>
      <c r="E1645" s="8" t="s">
        <v>41344</v>
      </c>
      <c r="F1645" s="10" t="s">
        <v>38693</v>
      </c>
    </row>
    <row r="1646" ht="24" customHeight="1" spans="1:6">
      <c r="A1646" s="8">
        <v>1965</v>
      </c>
      <c r="B1646" s="9" t="s">
        <v>41345</v>
      </c>
      <c r="C1646" s="8" t="s">
        <v>592</v>
      </c>
      <c r="D1646" s="8" t="s">
        <v>639</v>
      </c>
      <c r="E1646" s="8" t="s">
        <v>41346</v>
      </c>
      <c r="F1646" s="10" t="s">
        <v>38693</v>
      </c>
    </row>
    <row r="1647" ht="24" customHeight="1" spans="1:6">
      <c r="A1647" s="8">
        <v>10765</v>
      </c>
      <c r="B1647" s="9" t="s">
        <v>41347</v>
      </c>
      <c r="C1647" s="8" t="s">
        <v>592</v>
      </c>
      <c r="D1647" s="8" t="s">
        <v>639</v>
      </c>
      <c r="E1647" s="8" t="s">
        <v>28036</v>
      </c>
      <c r="F1647" s="10" t="s">
        <v>38693</v>
      </c>
    </row>
    <row r="1648" ht="24" customHeight="1" spans="1:6">
      <c r="A1648" s="8">
        <v>10767</v>
      </c>
      <c r="B1648" s="9" t="s">
        <v>41348</v>
      </c>
      <c r="C1648" s="8" t="s">
        <v>592</v>
      </c>
      <c r="D1648" s="8" t="s">
        <v>639</v>
      </c>
      <c r="E1648" s="8" t="s">
        <v>41349</v>
      </c>
      <c r="F1648" s="10" t="s">
        <v>38693</v>
      </c>
    </row>
    <row r="1649" ht="24" customHeight="1" spans="1:6">
      <c r="A1649" s="8">
        <v>1970</v>
      </c>
      <c r="B1649" s="9" t="s">
        <v>41350</v>
      </c>
      <c r="C1649" s="8" t="s">
        <v>592</v>
      </c>
      <c r="D1649" s="8" t="s">
        <v>639</v>
      </c>
      <c r="E1649" s="8" t="s">
        <v>41351</v>
      </c>
      <c r="F1649" s="10" t="s">
        <v>38693</v>
      </c>
    </row>
    <row r="1650" ht="24" customHeight="1" spans="1:6">
      <c r="A1650" s="8">
        <v>1967</v>
      </c>
      <c r="B1650" s="9" t="s">
        <v>41352</v>
      </c>
      <c r="C1650" s="8" t="s">
        <v>592</v>
      </c>
      <c r="D1650" s="8" t="s">
        <v>639</v>
      </c>
      <c r="E1650" s="8" t="s">
        <v>41353</v>
      </c>
      <c r="F1650" s="10" t="s">
        <v>38693</v>
      </c>
    </row>
    <row r="1651" ht="24" customHeight="1" spans="1:6">
      <c r="A1651" s="8">
        <v>1968</v>
      </c>
      <c r="B1651" s="9" t="s">
        <v>41354</v>
      </c>
      <c r="C1651" s="8" t="s">
        <v>592</v>
      </c>
      <c r="D1651" s="8" t="s">
        <v>639</v>
      </c>
      <c r="E1651" s="8" t="s">
        <v>41355</v>
      </c>
      <c r="F1651" s="10" t="s">
        <v>38693</v>
      </c>
    </row>
    <row r="1652" ht="24" customHeight="1" spans="1:6">
      <c r="A1652" s="8">
        <v>1969</v>
      </c>
      <c r="B1652" s="9" t="s">
        <v>41356</v>
      </c>
      <c r="C1652" s="8" t="s">
        <v>592</v>
      </c>
      <c r="D1652" s="8" t="s">
        <v>639</v>
      </c>
      <c r="E1652" s="8" t="s">
        <v>41357</v>
      </c>
      <c r="F1652" s="10" t="s">
        <v>38693</v>
      </c>
    </row>
    <row r="1653" ht="24" customHeight="1" spans="1:6">
      <c r="A1653" s="8">
        <v>1839</v>
      </c>
      <c r="B1653" s="9" t="s">
        <v>41358</v>
      </c>
      <c r="C1653" s="8" t="s">
        <v>592</v>
      </c>
      <c r="D1653" s="8" t="s">
        <v>639</v>
      </c>
      <c r="E1653" s="8" t="s">
        <v>41359</v>
      </c>
      <c r="F1653" s="10" t="s">
        <v>38693</v>
      </c>
    </row>
    <row r="1654" ht="24" customHeight="1" spans="1:6">
      <c r="A1654" s="8">
        <v>1835</v>
      </c>
      <c r="B1654" s="9" t="s">
        <v>41360</v>
      </c>
      <c r="C1654" s="8" t="s">
        <v>592</v>
      </c>
      <c r="D1654" s="8" t="s">
        <v>639</v>
      </c>
      <c r="E1654" s="8" t="s">
        <v>32427</v>
      </c>
      <c r="F1654" s="10" t="s">
        <v>38693</v>
      </c>
    </row>
    <row r="1655" ht="24" customHeight="1" spans="1:6">
      <c r="A1655" s="8">
        <v>1823</v>
      </c>
      <c r="B1655" s="9" t="s">
        <v>41361</v>
      </c>
      <c r="C1655" s="8" t="s">
        <v>592</v>
      </c>
      <c r="D1655" s="8" t="s">
        <v>639</v>
      </c>
      <c r="E1655" s="8" t="s">
        <v>41362</v>
      </c>
      <c r="F1655" s="10" t="s">
        <v>38693</v>
      </c>
    </row>
    <row r="1656" ht="24" customHeight="1" spans="1:6">
      <c r="A1656" s="8">
        <v>1827</v>
      </c>
      <c r="B1656" s="9" t="s">
        <v>41363</v>
      </c>
      <c r="C1656" s="8" t="s">
        <v>592</v>
      </c>
      <c r="D1656" s="8" t="s">
        <v>639</v>
      </c>
      <c r="E1656" s="8" t="s">
        <v>41364</v>
      </c>
      <c r="F1656" s="10" t="s">
        <v>38693</v>
      </c>
    </row>
    <row r="1657" ht="24" customHeight="1" spans="1:6">
      <c r="A1657" s="8">
        <v>1831</v>
      </c>
      <c r="B1657" s="9" t="s">
        <v>41365</v>
      </c>
      <c r="C1657" s="8" t="s">
        <v>592</v>
      </c>
      <c r="D1657" s="8" t="s">
        <v>639</v>
      </c>
      <c r="E1657" s="8" t="s">
        <v>31931</v>
      </c>
      <c r="F1657" s="10" t="s">
        <v>38693</v>
      </c>
    </row>
    <row r="1658" ht="24" customHeight="1" spans="1:6">
      <c r="A1658" s="8">
        <v>1825</v>
      </c>
      <c r="B1658" s="9" t="s">
        <v>41366</v>
      </c>
      <c r="C1658" s="8" t="s">
        <v>592</v>
      </c>
      <c r="D1658" s="8" t="s">
        <v>639</v>
      </c>
      <c r="E1658" s="8" t="s">
        <v>41367</v>
      </c>
      <c r="F1658" s="10" t="s">
        <v>38693</v>
      </c>
    </row>
    <row r="1659" ht="24" customHeight="1" spans="1:6">
      <c r="A1659" s="8">
        <v>1828</v>
      </c>
      <c r="B1659" s="9" t="s">
        <v>41368</v>
      </c>
      <c r="C1659" s="8" t="s">
        <v>592</v>
      </c>
      <c r="D1659" s="8" t="s">
        <v>639</v>
      </c>
      <c r="E1659" s="8" t="s">
        <v>41369</v>
      </c>
      <c r="F1659" s="10" t="s">
        <v>38693</v>
      </c>
    </row>
    <row r="1660" ht="24" customHeight="1" spans="1:6">
      <c r="A1660" s="8">
        <v>1845</v>
      </c>
      <c r="B1660" s="9" t="s">
        <v>41370</v>
      </c>
      <c r="C1660" s="8" t="s">
        <v>592</v>
      </c>
      <c r="D1660" s="8" t="s">
        <v>639</v>
      </c>
      <c r="E1660" s="8" t="s">
        <v>26792</v>
      </c>
      <c r="F1660" s="10" t="s">
        <v>38693</v>
      </c>
    </row>
    <row r="1661" ht="24" customHeight="1" spans="1:6">
      <c r="A1661" s="8">
        <v>1824</v>
      </c>
      <c r="B1661" s="9" t="s">
        <v>41371</v>
      </c>
      <c r="C1661" s="8" t="s">
        <v>592</v>
      </c>
      <c r="D1661" s="8" t="s">
        <v>639</v>
      </c>
      <c r="E1661" s="8" t="s">
        <v>41372</v>
      </c>
      <c r="F1661" s="10" t="s">
        <v>38693</v>
      </c>
    </row>
    <row r="1662" ht="24" customHeight="1" spans="1:6">
      <c r="A1662" s="8">
        <v>1941</v>
      </c>
      <c r="B1662" s="9" t="s">
        <v>41373</v>
      </c>
      <c r="C1662" s="8" t="s">
        <v>592</v>
      </c>
      <c r="D1662" s="8" t="s">
        <v>593</v>
      </c>
      <c r="E1662" s="8" t="s">
        <v>41374</v>
      </c>
      <c r="F1662" s="10" t="s">
        <v>38693</v>
      </c>
    </row>
    <row r="1663" ht="24" customHeight="1" spans="1:6">
      <c r="A1663" s="8">
        <v>1940</v>
      </c>
      <c r="B1663" s="9" t="s">
        <v>41375</v>
      </c>
      <c r="C1663" s="8" t="s">
        <v>592</v>
      </c>
      <c r="D1663" s="8" t="s">
        <v>593</v>
      </c>
      <c r="E1663" s="8" t="s">
        <v>35615</v>
      </c>
      <c r="F1663" s="10" t="s">
        <v>38693</v>
      </c>
    </row>
    <row r="1664" ht="24" customHeight="1" spans="1:6">
      <c r="A1664" s="8">
        <v>1937</v>
      </c>
      <c r="B1664" s="9" t="s">
        <v>41376</v>
      </c>
      <c r="C1664" s="8" t="s">
        <v>592</v>
      </c>
      <c r="D1664" s="8" t="s">
        <v>593</v>
      </c>
      <c r="E1664" s="8" t="s">
        <v>41377</v>
      </c>
      <c r="F1664" s="10" t="s">
        <v>38693</v>
      </c>
    </row>
    <row r="1665" ht="24" customHeight="1" spans="1:6">
      <c r="A1665" s="8">
        <v>1939</v>
      </c>
      <c r="B1665" s="9" t="s">
        <v>41378</v>
      </c>
      <c r="C1665" s="8" t="s">
        <v>592</v>
      </c>
      <c r="D1665" s="8" t="s">
        <v>593</v>
      </c>
      <c r="E1665" s="8" t="s">
        <v>33155</v>
      </c>
      <c r="F1665" s="10" t="s">
        <v>38693</v>
      </c>
    </row>
    <row r="1666" ht="24" customHeight="1" spans="1:6">
      <c r="A1666" s="8">
        <v>1942</v>
      </c>
      <c r="B1666" s="9" t="s">
        <v>41379</v>
      </c>
      <c r="C1666" s="8" t="s">
        <v>592</v>
      </c>
      <c r="D1666" s="8" t="s">
        <v>593</v>
      </c>
      <c r="E1666" s="8" t="s">
        <v>33418</v>
      </c>
      <c r="F1666" s="10" t="s">
        <v>38693</v>
      </c>
    </row>
    <row r="1667" ht="24" customHeight="1" spans="1:6">
      <c r="A1667" s="8">
        <v>1938</v>
      </c>
      <c r="B1667" s="9" t="s">
        <v>41380</v>
      </c>
      <c r="C1667" s="8" t="s">
        <v>592</v>
      </c>
      <c r="D1667" s="8" t="s">
        <v>593</v>
      </c>
      <c r="E1667" s="8" t="s">
        <v>31220</v>
      </c>
      <c r="F1667" s="10" t="s">
        <v>38693</v>
      </c>
    </row>
    <row r="1668" ht="24" customHeight="1" spans="1:6">
      <c r="A1668" s="8">
        <v>42692</v>
      </c>
      <c r="B1668" s="9" t="s">
        <v>41381</v>
      </c>
      <c r="C1668" s="8" t="s">
        <v>592</v>
      </c>
      <c r="D1668" s="8" t="s">
        <v>639</v>
      </c>
      <c r="E1668" s="8" t="s">
        <v>41382</v>
      </c>
      <c r="F1668" s="10" t="s">
        <v>38693</v>
      </c>
    </row>
    <row r="1669" ht="24" customHeight="1" spans="1:6">
      <c r="A1669" s="8">
        <v>42693</v>
      </c>
      <c r="B1669" s="9" t="s">
        <v>41383</v>
      </c>
      <c r="C1669" s="8" t="s">
        <v>592</v>
      </c>
      <c r="D1669" s="8" t="s">
        <v>639</v>
      </c>
      <c r="E1669" s="8" t="s">
        <v>41384</v>
      </c>
      <c r="F1669" s="10" t="s">
        <v>38693</v>
      </c>
    </row>
    <row r="1670" ht="24" customHeight="1" spans="1:6">
      <c r="A1670" s="8">
        <v>42695</v>
      </c>
      <c r="B1670" s="9" t="s">
        <v>41385</v>
      </c>
      <c r="C1670" s="8" t="s">
        <v>592</v>
      </c>
      <c r="D1670" s="8" t="s">
        <v>639</v>
      </c>
      <c r="E1670" s="8" t="s">
        <v>41386</v>
      </c>
      <c r="F1670" s="10" t="s">
        <v>38693</v>
      </c>
    </row>
    <row r="1671" ht="24" customHeight="1" spans="1:6">
      <c r="A1671" s="8">
        <v>42694</v>
      </c>
      <c r="B1671" s="9" t="s">
        <v>41387</v>
      </c>
      <c r="C1671" s="8" t="s">
        <v>592</v>
      </c>
      <c r="D1671" s="8" t="s">
        <v>639</v>
      </c>
      <c r="E1671" s="8" t="s">
        <v>41388</v>
      </c>
      <c r="F1671" s="10" t="s">
        <v>38693</v>
      </c>
    </row>
    <row r="1672" ht="24" customHeight="1" spans="1:6">
      <c r="A1672" s="8">
        <v>20097</v>
      </c>
      <c r="B1672" s="9" t="s">
        <v>41389</v>
      </c>
      <c r="C1672" s="8" t="s">
        <v>592</v>
      </c>
      <c r="D1672" s="8" t="s">
        <v>639</v>
      </c>
      <c r="E1672" s="8" t="s">
        <v>41390</v>
      </c>
      <c r="F1672" s="10" t="s">
        <v>38693</v>
      </c>
    </row>
    <row r="1673" ht="24" customHeight="1" spans="1:6">
      <c r="A1673" s="8">
        <v>20098</v>
      </c>
      <c r="B1673" s="9" t="s">
        <v>41391</v>
      </c>
      <c r="C1673" s="8" t="s">
        <v>592</v>
      </c>
      <c r="D1673" s="8" t="s">
        <v>639</v>
      </c>
      <c r="E1673" s="8" t="s">
        <v>41392</v>
      </c>
      <c r="F1673" s="10" t="s">
        <v>38693</v>
      </c>
    </row>
    <row r="1674" ht="24" customHeight="1" spans="1:6">
      <c r="A1674" s="8">
        <v>20096</v>
      </c>
      <c r="B1674" s="9" t="s">
        <v>41393</v>
      </c>
      <c r="C1674" s="8" t="s">
        <v>592</v>
      </c>
      <c r="D1674" s="8" t="s">
        <v>639</v>
      </c>
      <c r="E1674" s="8" t="s">
        <v>41394</v>
      </c>
      <c r="F1674" s="10" t="s">
        <v>38693</v>
      </c>
    </row>
    <row r="1675" ht="24" customHeight="1" spans="1:6">
      <c r="A1675" s="8">
        <v>1964</v>
      </c>
      <c r="B1675" s="9" t="s">
        <v>41395</v>
      </c>
      <c r="C1675" s="8" t="s">
        <v>592</v>
      </c>
      <c r="D1675" s="8" t="s">
        <v>639</v>
      </c>
      <c r="E1675" s="8" t="s">
        <v>41396</v>
      </c>
      <c r="F1675" s="10" t="s">
        <v>38693</v>
      </c>
    </row>
    <row r="1676" ht="24" customHeight="1" spans="1:6">
      <c r="A1676" s="8">
        <v>1880</v>
      </c>
      <c r="B1676" s="9" t="s">
        <v>41397</v>
      </c>
      <c r="C1676" s="8" t="s">
        <v>592</v>
      </c>
      <c r="D1676" s="8" t="s">
        <v>593</v>
      </c>
      <c r="E1676" s="8" t="s">
        <v>24499</v>
      </c>
      <c r="F1676" s="10" t="s">
        <v>38693</v>
      </c>
    </row>
    <row r="1677" ht="24" customHeight="1" spans="1:6">
      <c r="A1677" s="8">
        <v>39274</v>
      </c>
      <c r="B1677" s="9" t="s">
        <v>41398</v>
      </c>
      <c r="C1677" s="8" t="s">
        <v>592</v>
      </c>
      <c r="D1677" s="8" t="s">
        <v>593</v>
      </c>
      <c r="E1677" s="8" t="s">
        <v>35923</v>
      </c>
      <c r="F1677" s="10" t="s">
        <v>38693</v>
      </c>
    </row>
    <row r="1678" ht="24" customHeight="1" spans="1:6">
      <c r="A1678" s="8">
        <v>2628</v>
      </c>
      <c r="B1678" s="9" t="s">
        <v>41399</v>
      </c>
      <c r="C1678" s="8" t="s">
        <v>592</v>
      </c>
      <c r="D1678" s="8" t="s">
        <v>639</v>
      </c>
      <c r="E1678" s="8" t="s">
        <v>41400</v>
      </c>
      <c r="F1678" s="10" t="s">
        <v>38693</v>
      </c>
    </row>
    <row r="1679" ht="24" customHeight="1" spans="1:6">
      <c r="A1679" s="8">
        <v>2622</v>
      </c>
      <c r="B1679" s="9" t="s">
        <v>41401</v>
      </c>
      <c r="C1679" s="8" t="s">
        <v>592</v>
      </c>
      <c r="D1679" s="8" t="s">
        <v>639</v>
      </c>
      <c r="E1679" s="8" t="s">
        <v>24829</v>
      </c>
      <c r="F1679" s="10" t="s">
        <v>38693</v>
      </c>
    </row>
    <row r="1680" ht="24" customHeight="1" spans="1:6">
      <c r="A1680" s="8">
        <v>2623</v>
      </c>
      <c r="B1680" s="9" t="s">
        <v>41402</v>
      </c>
      <c r="C1680" s="8" t="s">
        <v>592</v>
      </c>
      <c r="D1680" s="8" t="s">
        <v>639</v>
      </c>
      <c r="E1680" s="8" t="s">
        <v>28665</v>
      </c>
      <c r="F1680" s="10" t="s">
        <v>38693</v>
      </c>
    </row>
    <row r="1681" ht="24" customHeight="1" spans="1:6">
      <c r="A1681" s="8">
        <v>2624</v>
      </c>
      <c r="B1681" s="9" t="s">
        <v>41403</v>
      </c>
      <c r="C1681" s="8" t="s">
        <v>592</v>
      </c>
      <c r="D1681" s="8" t="s">
        <v>639</v>
      </c>
      <c r="E1681" s="8" t="s">
        <v>27891</v>
      </c>
      <c r="F1681" s="10" t="s">
        <v>38693</v>
      </c>
    </row>
    <row r="1682" ht="24" customHeight="1" spans="1:6">
      <c r="A1682" s="8">
        <v>2625</v>
      </c>
      <c r="B1682" s="9" t="s">
        <v>41404</v>
      </c>
      <c r="C1682" s="8" t="s">
        <v>592</v>
      </c>
      <c r="D1682" s="8" t="s">
        <v>639</v>
      </c>
      <c r="E1682" s="8" t="s">
        <v>33291</v>
      </c>
      <c r="F1682" s="10" t="s">
        <v>38693</v>
      </c>
    </row>
    <row r="1683" ht="24" customHeight="1" spans="1:6">
      <c r="A1683" s="8">
        <v>2626</v>
      </c>
      <c r="B1683" s="9" t="s">
        <v>41405</v>
      </c>
      <c r="C1683" s="8" t="s">
        <v>592</v>
      </c>
      <c r="D1683" s="8" t="s">
        <v>639</v>
      </c>
      <c r="E1683" s="8" t="s">
        <v>41406</v>
      </c>
      <c r="F1683" s="10" t="s">
        <v>38693</v>
      </c>
    </row>
    <row r="1684" ht="24" customHeight="1" spans="1:6">
      <c r="A1684" s="8">
        <v>2630</v>
      </c>
      <c r="B1684" s="9" t="s">
        <v>41407</v>
      </c>
      <c r="C1684" s="8" t="s">
        <v>592</v>
      </c>
      <c r="D1684" s="8" t="s">
        <v>639</v>
      </c>
      <c r="E1684" s="8" t="s">
        <v>41408</v>
      </c>
      <c r="F1684" s="10" t="s">
        <v>38693</v>
      </c>
    </row>
    <row r="1685" ht="24" customHeight="1" spans="1:6">
      <c r="A1685" s="8">
        <v>2627</v>
      </c>
      <c r="B1685" s="9" t="s">
        <v>41409</v>
      </c>
      <c r="C1685" s="8" t="s">
        <v>592</v>
      </c>
      <c r="D1685" s="8" t="s">
        <v>639</v>
      </c>
      <c r="E1685" s="8" t="s">
        <v>41410</v>
      </c>
      <c r="F1685" s="10" t="s">
        <v>38693</v>
      </c>
    </row>
    <row r="1686" ht="24" customHeight="1" spans="1:6">
      <c r="A1686" s="8">
        <v>2629</v>
      </c>
      <c r="B1686" s="9" t="s">
        <v>41411</v>
      </c>
      <c r="C1686" s="8" t="s">
        <v>592</v>
      </c>
      <c r="D1686" s="8" t="s">
        <v>639</v>
      </c>
      <c r="E1686" s="8" t="s">
        <v>41412</v>
      </c>
      <c r="F1686" s="10" t="s">
        <v>38693</v>
      </c>
    </row>
    <row r="1687" ht="24" customHeight="1" spans="1:6">
      <c r="A1687" s="8">
        <v>12033</v>
      </c>
      <c r="B1687" s="9" t="s">
        <v>41413</v>
      </c>
      <c r="C1687" s="8" t="s">
        <v>592</v>
      </c>
      <c r="D1687" s="8" t="s">
        <v>593</v>
      </c>
      <c r="E1687" s="8" t="s">
        <v>28115</v>
      </c>
      <c r="F1687" s="10" t="s">
        <v>38693</v>
      </c>
    </row>
    <row r="1688" ht="24" customHeight="1" spans="1:6">
      <c r="A1688" s="8">
        <v>40408</v>
      </c>
      <c r="B1688" s="9" t="s">
        <v>41414</v>
      </c>
      <c r="C1688" s="8" t="s">
        <v>592</v>
      </c>
      <c r="D1688" s="8" t="s">
        <v>593</v>
      </c>
      <c r="E1688" s="8" t="s">
        <v>41415</v>
      </c>
      <c r="F1688" s="10" t="s">
        <v>38693</v>
      </c>
    </row>
    <row r="1689" ht="24" customHeight="1" spans="1:6">
      <c r="A1689" s="8">
        <v>40409</v>
      </c>
      <c r="B1689" s="9" t="s">
        <v>41416</v>
      </c>
      <c r="C1689" s="8" t="s">
        <v>592</v>
      </c>
      <c r="D1689" s="8" t="s">
        <v>593</v>
      </c>
      <c r="E1689" s="8" t="s">
        <v>25221</v>
      </c>
      <c r="F1689" s="10" t="s">
        <v>38693</v>
      </c>
    </row>
    <row r="1690" ht="24" customHeight="1" spans="1:6">
      <c r="A1690" s="8">
        <v>39276</v>
      </c>
      <c r="B1690" s="9" t="s">
        <v>41417</v>
      </c>
      <c r="C1690" s="8" t="s">
        <v>592</v>
      </c>
      <c r="D1690" s="8" t="s">
        <v>593</v>
      </c>
      <c r="E1690" s="8" t="s">
        <v>41353</v>
      </c>
      <c r="F1690" s="10" t="s">
        <v>38693</v>
      </c>
    </row>
    <row r="1691" ht="24" customHeight="1" spans="1:6">
      <c r="A1691" s="8">
        <v>39277</v>
      </c>
      <c r="B1691" s="9" t="s">
        <v>41418</v>
      </c>
      <c r="C1691" s="8" t="s">
        <v>592</v>
      </c>
      <c r="D1691" s="8" t="s">
        <v>593</v>
      </c>
      <c r="E1691" s="8" t="s">
        <v>24366</v>
      </c>
      <c r="F1691" s="10" t="s">
        <v>38693</v>
      </c>
    </row>
    <row r="1692" ht="24" customHeight="1" spans="1:6">
      <c r="A1692" s="8">
        <v>12034</v>
      </c>
      <c r="B1692" s="9" t="s">
        <v>41419</v>
      </c>
      <c r="C1692" s="8" t="s">
        <v>592</v>
      </c>
      <c r="D1692" s="8" t="s">
        <v>593</v>
      </c>
      <c r="E1692" s="8" t="s">
        <v>37690</v>
      </c>
      <c r="F1692" s="10" t="s">
        <v>38693</v>
      </c>
    </row>
    <row r="1693" ht="24" customHeight="1" spans="1:6">
      <c r="A1693" s="8">
        <v>39879</v>
      </c>
      <c r="B1693" s="9" t="s">
        <v>41420</v>
      </c>
      <c r="C1693" s="8" t="s">
        <v>592</v>
      </c>
      <c r="D1693" s="8" t="s">
        <v>639</v>
      </c>
      <c r="E1693" s="8" t="s">
        <v>24098</v>
      </c>
      <c r="F1693" s="10" t="s">
        <v>38693</v>
      </c>
    </row>
    <row r="1694" ht="24" customHeight="1" spans="1:6">
      <c r="A1694" s="8">
        <v>39880</v>
      </c>
      <c r="B1694" s="9" t="s">
        <v>41421</v>
      </c>
      <c r="C1694" s="8" t="s">
        <v>592</v>
      </c>
      <c r="D1694" s="8" t="s">
        <v>639</v>
      </c>
      <c r="E1694" s="8" t="s">
        <v>23031</v>
      </c>
      <c r="F1694" s="10" t="s">
        <v>38693</v>
      </c>
    </row>
    <row r="1695" ht="24" customHeight="1" spans="1:6">
      <c r="A1695" s="8">
        <v>39881</v>
      </c>
      <c r="B1695" s="9" t="s">
        <v>41422</v>
      </c>
      <c r="C1695" s="8" t="s">
        <v>592</v>
      </c>
      <c r="D1695" s="8" t="s">
        <v>639</v>
      </c>
      <c r="E1695" s="8" t="s">
        <v>23837</v>
      </c>
      <c r="F1695" s="10" t="s">
        <v>38693</v>
      </c>
    </row>
    <row r="1696" ht="24" customHeight="1" spans="1:6">
      <c r="A1696" s="8">
        <v>39882</v>
      </c>
      <c r="B1696" s="9" t="s">
        <v>41423</v>
      </c>
      <c r="C1696" s="8" t="s">
        <v>592</v>
      </c>
      <c r="D1696" s="8" t="s">
        <v>639</v>
      </c>
      <c r="E1696" s="8" t="s">
        <v>41424</v>
      </c>
      <c r="F1696" s="10" t="s">
        <v>38693</v>
      </c>
    </row>
    <row r="1697" ht="24" customHeight="1" spans="1:6">
      <c r="A1697" s="8">
        <v>39883</v>
      </c>
      <c r="B1697" s="9" t="s">
        <v>41425</v>
      </c>
      <c r="C1697" s="8" t="s">
        <v>592</v>
      </c>
      <c r="D1697" s="8" t="s">
        <v>639</v>
      </c>
      <c r="E1697" s="8" t="s">
        <v>41426</v>
      </c>
      <c r="F1697" s="10" t="s">
        <v>38693</v>
      </c>
    </row>
    <row r="1698" ht="24" customHeight="1" spans="1:6">
      <c r="A1698" s="8">
        <v>39884</v>
      </c>
      <c r="B1698" s="9" t="s">
        <v>41427</v>
      </c>
      <c r="C1698" s="8" t="s">
        <v>592</v>
      </c>
      <c r="D1698" s="8" t="s">
        <v>639</v>
      </c>
      <c r="E1698" s="8" t="s">
        <v>41428</v>
      </c>
      <c r="F1698" s="10" t="s">
        <v>38693</v>
      </c>
    </row>
    <row r="1699" ht="24" customHeight="1" spans="1:6">
      <c r="A1699" s="8">
        <v>39885</v>
      </c>
      <c r="B1699" s="9" t="s">
        <v>41429</v>
      </c>
      <c r="C1699" s="8" t="s">
        <v>592</v>
      </c>
      <c r="D1699" s="8" t="s">
        <v>639</v>
      </c>
      <c r="E1699" s="8" t="s">
        <v>41430</v>
      </c>
      <c r="F1699" s="10" t="s">
        <v>38693</v>
      </c>
    </row>
    <row r="1700" ht="24" customHeight="1" spans="1:6">
      <c r="A1700" s="8">
        <v>1777</v>
      </c>
      <c r="B1700" s="9" t="s">
        <v>41431</v>
      </c>
      <c r="C1700" s="8" t="s">
        <v>592</v>
      </c>
      <c r="D1700" s="8" t="s">
        <v>639</v>
      </c>
      <c r="E1700" s="8" t="s">
        <v>27095</v>
      </c>
      <c r="F1700" s="10" t="s">
        <v>38693</v>
      </c>
    </row>
    <row r="1701" ht="24" customHeight="1" spans="1:6">
      <c r="A1701" s="8">
        <v>1819</v>
      </c>
      <c r="B1701" s="9" t="s">
        <v>41432</v>
      </c>
      <c r="C1701" s="8" t="s">
        <v>592</v>
      </c>
      <c r="D1701" s="8" t="s">
        <v>639</v>
      </c>
      <c r="E1701" s="8" t="s">
        <v>41433</v>
      </c>
      <c r="F1701" s="10" t="s">
        <v>38693</v>
      </c>
    </row>
    <row r="1702" ht="24" customHeight="1" spans="1:6">
      <c r="A1702" s="8">
        <v>1775</v>
      </c>
      <c r="B1702" s="9" t="s">
        <v>41434</v>
      </c>
      <c r="C1702" s="8" t="s">
        <v>592</v>
      </c>
      <c r="D1702" s="8" t="s">
        <v>639</v>
      </c>
      <c r="E1702" s="8" t="s">
        <v>22965</v>
      </c>
      <c r="F1702" s="10" t="s">
        <v>38693</v>
      </c>
    </row>
    <row r="1703" ht="24" customHeight="1" spans="1:6">
      <c r="A1703" s="8">
        <v>1776</v>
      </c>
      <c r="B1703" s="9" t="s">
        <v>41435</v>
      </c>
      <c r="C1703" s="8" t="s">
        <v>592</v>
      </c>
      <c r="D1703" s="8" t="s">
        <v>639</v>
      </c>
      <c r="E1703" s="8" t="s">
        <v>41436</v>
      </c>
      <c r="F1703" s="10" t="s">
        <v>38693</v>
      </c>
    </row>
    <row r="1704" ht="24" customHeight="1" spans="1:6">
      <c r="A1704" s="8">
        <v>1778</v>
      </c>
      <c r="B1704" s="9" t="s">
        <v>41437</v>
      </c>
      <c r="C1704" s="8" t="s">
        <v>592</v>
      </c>
      <c r="D1704" s="8" t="s">
        <v>639</v>
      </c>
      <c r="E1704" s="8" t="s">
        <v>41438</v>
      </c>
      <c r="F1704" s="10" t="s">
        <v>38693</v>
      </c>
    </row>
    <row r="1705" ht="24" customHeight="1" spans="1:6">
      <c r="A1705" s="8">
        <v>1818</v>
      </c>
      <c r="B1705" s="9" t="s">
        <v>41439</v>
      </c>
      <c r="C1705" s="8" t="s">
        <v>592</v>
      </c>
      <c r="D1705" s="8" t="s">
        <v>639</v>
      </c>
      <c r="E1705" s="8" t="s">
        <v>41440</v>
      </c>
      <c r="F1705" s="10" t="s">
        <v>38693</v>
      </c>
    </row>
    <row r="1706" ht="24" customHeight="1" spans="1:6">
      <c r="A1706" s="8">
        <v>1820</v>
      </c>
      <c r="B1706" s="9" t="s">
        <v>41441</v>
      </c>
      <c r="C1706" s="8" t="s">
        <v>592</v>
      </c>
      <c r="D1706" s="8" t="s">
        <v>639</v>
      </c>
      <c r="E1706" s="8" t="s">
        <v>38865</v>
      </c>
      <c r="F1706" s="10" t="s">
        <v>38693</v>
      </c>
    </row>
    <row r="1707" ht="24" customHeight="1" spans="1:6">
      <c r="A1707" s="8">
        <v>1779</v>
      </c>
      <c r="B1707" s="9" t="s">
        <v>41442</v>
      </c>
      <c r="C1707" s="8" t="s">
        <v>592</v>
      </c>
      <c r="D1707" s="8" t="s">
        <v>639</v>
      </c>
      <c r="E1707" s="8" t="s">
        <v>41443</v>
      </c>
      <c r="F1707" s="10" t="s">
        <v>38693</v>
      </c>
    </row>
    <row r="1708" ht="24" customHeight="1" spans="1:6">
      <c r="A1708" s="8">
        <v>1780</v>
      </c>
      <c r="B1708" s="9" t="s">
        <v>41444</v>
      </c>
      <c r="C1708" s="8" t="s">
        <v>592</v>
      </c>
      <c r="D1708" s="8" t="s">
        <v>639</v>
      </c>
      <c r="E1708" s="8" t="s">
        <v>41445</v>
      </c>
      <c r="F1708" s="10" t="s">
        <v>38693</v>
      </c>
    </row>
    <row r="1709" ht="24" customHeight="1" spans="1:6">
      <c r="A1709" s="8">
        <v>1783</v>
      </c>
      <c r="B1709" s="9" t="s">
        <v>41446</v>
      </c>
      <c r="C1709" s="8" t="s">
        <v>592</v>
      </c>
      <c r="D1709" s="8" t="s">
        <v>639</v>
      </c>
      <c r="E1709" s="8" t="s">
        <v>41447</v>
      </c>
      <c r="F1709" s="10" t="s">
        <v>38693</v>
      </c>
    </row>
    <row r="1710" ht="24" customHeight="1" spans="1:6">
      <c r="A1710" s="8">
        <v>1782</v>
      </c>
      <c r="B1710" s="9" t="s">
        <v>41448</v>
      </c>
      <c r="C1710" s="8" t="s">
        <v>592</v>
      </c>
      <c r="D1710" s="8" t="s">
        <v>639</v>
      </c>
      <c r="E1710" s="8" t="s">
        <v>41449</v>
      </c>
      <c r="F1710" s="10" t="s">
        <v>38693</v>
      </c>
    </row>
    <row r="1711" ht="24" customHeight="1" spans="1:6">
      <c r="A1711" s="8">
        <v>1817</v>
      </c>
      <c r="B1711" s="9" t="s">
        <v>41450</v>
      </c>
      <c r="C1711" s="8" t="s">
        <v>592</v>
      </c>
      <c r="D1711" s="8" t="s">
        <v>639</v>
      </c>
      <c r="E1711" s="8" t="s">
        <v>34730</v>
      </c>
      <c r="F1711" s="10" t="s">
        <v>38693</v>
      </c>
    </row>
    <row r="1712" ht="24" customHeight="1" spans="1:6">
      <c r="A1712" s="8">
        <v>1781</v>
      </c>
      <c r="B1712" s="9" t="s">
        <v>41451</v>
      </c>
      <c r="C1712" s="8" t="s">
        <v>592</v>
      </c>
      <c r="D1712" s="8" t="s">
        <v>639</v>
      </c>
      <c r="E1712" s="8" t="s">
        <v>24013</v>
      </c>
      <c r="F1712" s="10" t="s">
        <v>38693</v>
      </c>
    </row>
    <row r="1713" ht="24" customHeight="1" spans="1:6">
      <c r="A1713" s="8">
        <v>1784</v>
      </c>
      <c r="B1713" s="9" t="s">
        <v>41452</v>
      </c>
      <c r="C1713" s="8" t="s">
        <v>592</v>
      </c>
      <c r="D1713" s="8" t="s">
        <v>639</v>
      </c>
      <c r="E1713" s="8" t="s">
        <v>41453</v>
      </c>
      <c r="F1713" s="10" t="s">
        <v>38693</v>
      </c>
    </row>
    <row r="1714" ht="24" customHeight="1" spans="1:6">
      <c r="A1714" s="8">
        <v>1810</v>
      </c>
      <c r="B1714" s="9" t="s">
        <v>41454</v>
      </c>
      <c r="C1714" s="8" t="s">
        <v>592</v>
      </c>
      <c r="D1714" s="8" t="s">
        <v>639</v>
      </c>
      <c r="E1714" s="8" t="s">
        <v>41455</v>
      </c>
      <c r="F1714" s="10" t="s">
        <v>38693</v>
      </c>
    </row>
    <row r="1715" ht="24" customHeight="1" spans="1:6">
      <c r="A1715" s="8">
        <v>1811</v>
      </c>
      <c r="B1715" s="9" t="s">
        <v>41456</v>
      </c>
      <c r="C1715" s="8" t="s">
        <v>592</v>
      </c>
      <c r="D1715" s="8" t="s">
        <v>639</v>
      </c>
      <c r="E1715" s="8" t="s">
        <v>41457</v>
      </c>
      <c r="F1715" s="10" t="s">
        <v>38693</v>
      </c>
    </row>
    <row r="1716" ht="24" customHeight="1" spans="1:6">
      <c r="A1716" s="8">
        <v>1812</v>
      </c>
      <c r="B1716" s="9" t="s">
        <v>41458</v>
      </c>
      <c r="C1716" s="8" t="s">
        <v>592</v>
      </c>
      <c r="D1716" s="8" t="s">
        <v>639</v>
      </c>
      <c r="E1716" s="8" t="s">
        <v>41459</v>
      </c>
      <c r="F1716" s="10" t="s">
        <v>38693</v>
      </c>
    </row>
    <row r="1717" ht="24" customHeight="1" spans="1:6">
      <c r="A1717" s="8">
        <v>40386</v>
      </c>
      <c r="B1717" s="9" t="s">
        <v>41460</v>
      </c>
      <c r="C1717" s="8" t="s">
        <v>592</v>
      </c>
      <c r="D1717" s="8" t="s">
        <v>639</v>
      </c>
      <c r="E1717" s="8" t="s">
        <v>41461</v>
      </c>
      <c r="F1717" s="10" t="s">
        <v>38693</v>
      </c>
    </row>
    <row r="1718" ht="24" customHeight="1" spans="1:6">
      <c r="A1718" s="8">
        <v>40384</v>
      </c>
      <c r="B1718" s="9" t="s">
        <v>41462</v>
      </c>
      <c r="C1718" s="8" t="s">
        <v>592</v>
      </c>
      <c r="D1718" s="8" t="s">
        <v>639</v>
      </c>
      <c r="E1718" s="8" t="s">
        <v>27573</v>
      </c>
      <c r="F1718" s="10" t="s">
        <v>38693</v>
      </c>
    </row>
    <row r="1719" ht="24" customHeight="1" spans="1:6">
      <c r="A1719" s="8">
        <v>40379</v>
      </c>
      <c r="B1719" s="9" t="s">
        <v>41463</v>
      </c>
      <c r="C1719" s="8" t="s">
        <v>592</v>
      </c>
      <c r="D1719" s="8" t="s">
        <v>639</v>
      </c>
      <c r="E1719" s="8" t="s">
        <v>32560</v>
      </c>
      <c r="F1719" s="10" t="s">
        <v>38693</v>
      </c>
    </row>
    <row r="1720" ht="24" customHeight="1" spans="1:6">
      <c r="A1720" s="8">
        <v>40423</v>
      </c>
      <c r="B1720" s="9" t="s">
        <v>41464</v>
      </c>
      <c r="C1720" s="8" t="s">
        <v>592</v>
      </c>
      <c r="D1720" s="8" t="s">
        <v>639</v>
      </c>
      <c r="E1720" s="8" t="s">
        <v>36373</v>
      </c>
      <c r="F1720" s="10" t="s">
        <v>38693</v>
      </c>
    </row>
    <row r="1721" ht="24" customHeight="1" spans="1:6">
      <c r="A1721" s="8">
        <v>40389</v>
      </c>
      <c r="B1721" s="9" t="s">
        <v>41465</v>
      </c>
      <c r="C1721" s="8" t="s">
        <v>592</v>
      </c>
      <c r="D1721" s="8" t="s">
        <v>639</v>
      </c>
      <c r="E1721" s="8" t="s">
        <v>41466</v>
      </c>
      <c r="F1721" s="10" t="s">
        <v>38693</v>
      </c>
    </row>
    <row r="1722" ht="24" customHeight="1" spans="1:6">
      <c r="A1722" s="8">
        <v>40388</v>
      </c>
      <c r="B1722" s="9" t="s">
        <v>41467</v>
      </c>
      <c r="C1722" s="8" t="s">
        <v>592</v>
      </c>
      <c r="D1722" s="8" t="s">
        <v>639</v>
      </c>
      <c r="E1722" s="8" t="s">
        <v>41468</v>
      </c>
      <c r="F1722" s="10" t="s">
        <v>38693</v>
      </c>
    </row>
    <row r="1723" ht="24" customHeight="1" spans="1:6">
      <c r="A1723" s="8">
        <v>40381</v>
      </c>
      <c r="B1723" s="9" t="s">
        <v>41469</v>
      </c>
      <c r="C1723" s="8" t="s">
        <v>592</v>
      </c>
      <c r="D1723" s="8" t="s">
        <v>639</v>
      </c>
      <c r="E1723" s="8" t="s">
        <v>41470</v>
      </c>
      <c r="F1723" s="10" t="s">
        <v>38693</v>
      </c>
    </row>
    <row r="1724" ht="24" customHeight="1" spans="1:6">
      <c r="A1724" s="8">
        <v>40391</v>
      </c>
      <c r="B1724" s="9" t="s">
        <v>41471</v>
      </c>
      <c r="C1724" s="8" t="s">
        <v>592</v>
      </c>
      <c r="D1724" s="8" t="s">
        <v>639</v>
      </c>
      <c r="E1724" s="8" t="s">
        <v>41472</v>
      </c>
      <c r="F1724" s="10" t="s">
        <v>38693</v>
      </c>
    </row>
    <row r="1725" ht="24" customHeight="1" spans="1:6">
      <c r="A1725" s="8">
        <v>40414</v>
      </c>
      <c r="B1725" s="9" t="s">
        <v>41473</v>
      </c>
      <c r="C1725" s="8" t="s">
        <v>592</v>
      </c>
      <c r="D1725" s="8" t="s">
        <v>639</v>
      </c>
      <c r="E1725" s="8" t="s">
        <v>31376</v>
      </c>
      <c r="F1725" s="10" t="s">
        <v>38693</v>
      </c>
    </row>
    <row r="1726" ht="24" customHeight="1" spans="1:6">
      <c r="A1726" s="8">
        <v>40416</v>
      </c>
      <c r="B1726" s="9" t="s">
        <v>41474</v>
      </c>
      <c r="C1726" s="8" t="s">
        <v>592</v>
      </c>
      <c r="D1726" s="8" t="s">
        <v>639</v>
      </c>
      <c r="E1726" s="8" t="s">
        <v>41475</v>
      </c>
      <c r="F1726" s="10" t="s">
        <v>38693</v>
      </c>
    </row>
    <row r="1727" ht="24" customHeight="1" spans="1:6">
      <c r="A1727" s="8">
        <v>40418</v>
      </c>
      <c r="B1727" s="9" t="s">
        <v>41476</v>
      </c>
      <c r="C1727" s="8" t="s">
        <v>592</v>
      </c>
      <c r="D1727" s="8" t="s">
        <v>639</v>
      </c>
      <c r="E1727" s="8" t="s">
        <v>30385</v>
      </c>
      <c r="F1727" s="10" t="s">
        <v>38693</v>
      </c>
    </row>
    <row r="1728" ht="24" customHeight="1" spans="1:6">
      <c r="A1728" s="8">
        <v>2609</v>
      </c>
      <c r="B1728" s="9" t="s">
        <v>41477</v>
      </c>
      <c r="C1728" s="8" t="s">
        <v>592</v>
      </c>
      <c r="D1728" s="8" t="s">
        <v>639</v>
      </c>
      <c r="E1728" s="8" t="s">
        <v>24964</v>
      </c>
      <c r="F1728" s="10" t="s">
        <v>38693</v>
      </c>
    </row>
    <row r="1729" ht="24" customHeight="1" spans="1:6">
      <c r="A1729" s="8">
        <v>2634</v>
      </c>
      <c r="B1729" s="9" t="s">
        <v>41478</v>
      </c>
      <c r="C1729" s="8" t="s">
        <v>592</v>
      </c>
      <c r="D1729" s="8" t="s">
        <v>639</v>
      </c>
      <c r="E1729" s="8" t="s">
        <v>38749</v>
      </c>
      <c r="F1729" s="10" t="s">
        <v>38693</v>
      </c>
    </row>
    <row r="1730" ht="24" customHeight="1" spans="1:6">
      <c r="A1730" s="8">
        <v>2611</v>
      </c>
      <c r="B1730" s="9" t="s">
        <v>41479</v>
      </c>
      <c r="C1730" s="8" t="s">
        <v>592</v>
      </c>
      <c r="D1730" s="8" t="s">
        <v>639</v>
      </c>
      <c r="E1730" s="8" t="s">
        <v>31484</v>
      </c>
      <c r="F1730" s="10" t="s">
        <v>38693</v>
      </c>
    </row>
    <row r="1731" ht="24" customHeight="1" spans="1:6">
      <c r="A1731" s="8">
        <v>34359</v>
      </c>
      <c r="B1731" s="9" t="s">
        <v>41480</v>
      </c>
      <c r="C1731" s="8" t="s">
        <v>592</v>
      </c>
      <c r="D1731" s="8" t="s">
        <v>639</v>
      </c>
      <c r="E1731" s="8" t="s">
        <v>34739</v>
      </c>
      <c r="F1731" s="10" t="s">
        <v>38693</v>
      </c>
    </row>
    <row r="1732" ht="24" customHeight="1" spans="1:6">
      <c r="A1732" s="8">
        <v>1789</v>
      </c>
      <c r="B1732" s="9" t="s">
        <v>41481</v>
      </c>
      <c r="C1732" s="8" t="s">
        <v>592</v>
      </c>
      <c r="D1732" s="8" t="s">
        <v>639</v>
      </c>
      <c r="E1732" s="8" t="s">
        <v>41482</v>
      </c>
      <c r="F1732" s="10" t="s">
        <v>38693</v>
      </c>
    </row>
    <row r="1733" ht="24" customHeight="1" spans="1:6">
      <c r="A1733" s="8">
        <v>1788</v>
      </c>
      <c r="B1733" s="9" t="s">
        <v>41483</v>
      </c>
      <c r="C1733" s="8" t="s">
        <v>592</v>
      </c>
      <c r="D1733" s="8" t="s">
        <v>639</v>
      </c>
      <c r="E1733" s="8" t="s">
        <v>41484</v>
      </c>
      <c r="F1733" s="10" t="s">
        <v>38693</v>
      </c>
    </row>
    <row r="1734" ht="24" customHeight="1" spans="1:6">
      <c r="A1734" s="8">
        <v>1786</v>
      </c>
      <c r="B1734" s="9" t="s">
        <v>41485</v>
      </c>
      <c r="C1734" s="8" t="s">
        <v>592</v>
      </c>
      <c r="D1734" s="8" t="s">
        <v>639</v>
      </c>
      <c r="E1734" s="8" t="s">
        <v>25090</v>
      </c>
      <c r="F1734" s="10" t="s">
        <v>38693</v>
      </c>
    </row>
    <row r="1735" ht="24" customHeight="1" spans="1:6">
      <c r="A1735" s="8">
        <v>1787</v>
      </c>
      <c r="B1735" s="9" t="s">
        <v>41486</v>
      </c>
      <c r="C1735" s="8" t="s">
        <v>592</v>
      </c>
      <c r="D1735" s="8" t="s">
        <v>639</v>
      </c>
      <c r="E1735" s="8" t="s">
        <v>31439</v>
      </c>
      <c r="F1735" s="10" t="s">
        <v>38693</v>
      </c>
    </row>
    <row r="1736" ht="24" customHeight="1" spans="1:6">
      <c r="A1736" s="8">
        <v>1791</v>
      </c>
      <c r="B1736" s="9" t="s">
        <v>41487</v>
      </c>
      <c r="C1736" s="8" t="s">
        <v>592</v>
      </c>
      <c r="D1736" s="8" t="s">
        <v>639</v>
      </c>
      <c r="E1736" s="8" t="s">
        <v>41488</v>
      </c>
      <c r="F1736" s="10" t="s">
        <v>38693</v>
      </c>
    </row>
    <row r="1737" ht="24" customHeight="1" spans="1:6">
      <c r="A1737" s="8">
        <v>1790</v>
      </c>
      <c r="B1737" s="9" t="s">
        <v>41489</v>
      </c>
      <c r="C1737" s="8" t="s">
        <v>592</v>
      </c>
      <c r="D1737" s="8" t="s">
        <v>639</v>
      </c>
      <c r="E1737" s="8" t="s">
        <v>41490</v>
      </c>
      <c r="F1737" s="10" t="s">
        <v>38693</v>
      </c>
    </row>
    <row r="1738" ht="24" customHeight="1" spans="1:6">
      <c r="A1738" s="8">
        <v>1813</v>
      </c>
      <c r="B1738" s="9" t="s">
        <v>41491</v>
      </c>
      <c r="C1738" s="8" t="s">
        <v>592</v>
      </c>
      <c r="D1738" s="8" t="s">
        <v>639</v>
      </c>
      <c r="E1738" s="8" t="s">
        <v>41492</v>
      </c>
      <c r="F1738" s="10" t="s">
        <v>38693</v>
      </c>
    </row>
    <row r="1739" ht="24" customHeight="1" spans="1:6">
      <c r="A1739" s="8">
        <v>1792</v>
      </c>
      <c r="B1739" s="9" t="s">
        <v>41493</v>
      </c>
      <c r="C1739" s="8" t="s">
        <v>592</v>
      </c>
      <c r="D1739" s="8" t="s">
        <v>639</v>
      </c>
      <c r="E1739" s="8" t="s">
        <v>41494</v>
      </c>
      <c r="F1739" s="10" t="s">
        <v>38693</v>
      </c>
    </row>
    <row r="1740" ht="24" customHeight="1" spans="1:6">
      <c r="A1740" s="8">
        <v>1793</v>
      </c>
      <c r="B1740" s="9" t="s">
        <v>41495</v>
      </c>
      <c r="C1740" s="8" t="s">
        <v>592</v>
      </c>
      <c r="D1740" s="8" t="s">
        <v>639</v>
      </c>
      <c r="E1740" s="8" t="s">
        <v>41496</v>
      </c>
      <c r="F1740" s="10" t="s">
        <v>38693</v>
      </c>
    </row>
    <row r="1741" ht="24" customHeight="1" spans="1:6">
      <c r="A1741" s="8">
        <v>1809</v>
      </c>
      <c r="B1741" s="9" t="s">
        <v>41497</v>
      </c>
      <c r="C1741" s="8" t="s">
        <v>592</v>
      </c>
      <c r="D1741" s="8" t="s">
        <v>639</v>
      </c>
      <c r="E1741" s="8" t="s">
        <v>27054</v>
      </c>
      <c r="F1741" s="10" t="s">
        <v>38693</v>
      </c>
    </row>
    <row r="1742" ht="24" customHeight="1" spans="1:6">
      <c r="A1742" s="8">
        <v>1814</v>
      </c>
      <c r="B1742" s="9" t="s">
        <v>41498</v>
      </c>
      <c r="C1742" s="8" t="s">
        <v>592</v>
      </c>
      <c r="D1742" s="8" t="s">
        <v>639</v>
      </c>
      <c r="E1742" s="8" t="s">
        <v>41499</v>
      </c>
      <c r="F1742" s="10" t="s">
        <v>38693</v>
      </c>
    </row>
    <row r="1743" ht="24" customHeight="1" spans="1:6">
      <c r="A1743" s="8">
        <v>1803</v>
      </c>
      <c r="B1743" s="9" t="s">
        <v>41500</v>
      </c>
      <c r="C1743" s="8" t="s">
        <v>592</v>
      </c>
      <c r="D1743" s="8" t="s">
        <v>639</v>
      </c>
      <c r="E1743" s="8" t="s">
        <v>41501</v>
      </c>
      <c r="F1743" s="10" t="s">
        <v>38693</v>
      </c>
    </row>
    <row r="1744" ht="24" customHeight="1" spans="1:6">
      <c r="A1744" s="8">
        <v>1805</v>
      </c>
      <c r="B1744" s="9" t="s">
        <v>41502</v>
      </c>
      <c r="C1744" s="8" t="s">
        <v>592</v>
      </c>
      <c r="D1744" s="8" t="s">
        <v>639</v>
      </c>
      <c r="E1744" s="8" t="s">
        <v>36584</v>
      </c>
      <c r="F1744" s="10" t="s">
        <v>38693</v>
      </c>
    </row>
    <row r="1745" ht="24" customHeight="1" spans="1:6">
      <c r="A1745" s="8">
        <v>1821</v>
      </c>
      <c r="B1745" s="9" t="s">
        <v>41503</v>
      </c>
      <c r="C1745" s="8" t="s">
        <v>592</v>
      </c>
      <c r="D1745" s="8" t="s">
        <v>639</v>
      </c>
      <c r="E1745" s="8" t="s">
        <v>41504</v>
      </c>
      <c r="F1745" s="10" t="s">
        <v>38693</v>
      </c>
    </row>
    <row r="1746" ht="24" customHeight="1" spans="1:6">
      <c r="A1746" s="8">
        <v>1806</v>
      </c>
      <c r="B1746" s="9" t="s">
        <v>41505</v>
      </c>
      <c r="C1746" s="8" t="s">
        <v>592</v>
      </c>
      <c r="D1746" s="8" t="s">
        <v>639</v>
      </c>
      <c r="E1746" s="8" t="s">
        <v>41506</v>
      </c>
      <c r="F1746" s="10" t="s">
        <v>38693</v>
      </c>
    </row>
    <row r="1747" ht="24" customHeight="1" spans="1:6">
      <c r="A1747" s="8">
        <v>1804</v>
      </c>
      <c r="B1747" s="9" t="s">
        <v>41507</v>
      </c>
      <c r="C1747" s="8" t="s">
        <v>592</v>
      </c>
      <c r="D1747" s="8" t="s">
        <v>639</v>
      </c>
      <c r="E1747" s="8" t="s">
        <v>41508</v>
      </c>
      <c r="F1747" s="10" t="s">
        <v>38693</v>
      </c>
    </row>
    <row r="1748" ht="24" customHeight="1" spans="1:6">
      <c r="A1748" s="8">
        <v>1807</v>
      </c>
      <c r="B1748" s="9" t="s">
        <v>41509</v>
      </c>
      <c r="C1748" s="8" t="s">
        <v>592</v>
      </c>
      <c r="D1748" s="8" t="s">
        <v>639</v>
      </c>
      <c r="E1748" s="8" t="s">
        <v>41510</v>
      </c>
      <c r="F1748" s="10" t="s">
        <v>38693</v>
      </c>
    </row>
    <row r="1749" ht="24" customHeight="1" spans="1:6">
      <c r="A1749" s="8">
        <v>1808</v>
      </c>
      <c r="B1749" s="9" t="s">
        <v>41511</v>
      </c>
      <c r="C1749" s="8" t="s">
        <v>592</v>
      </c>
      <c r="D1749" s="8" t="s">
        <v>639</v>
      </c>
      <c r="E1749" s="8" t="s">
        <v>41512</v>
      </c>
      <c r="F1749" s="10" t="s">
        <v>38693</v>
      </c>
    </row>
    <row r="1750" ht="24" customHeight="1" spans="1:6">
      <c r="A1750" s="8">
        <v>1797</v>
      </c>
      <c r="B1750" s="9" t="s">
        <v>41513</v>
      </c>
      <c r="C1750" s="8" t="s">
        <v>592</v>
      </c>
      <c r="D1750" s="8" t="s">
        <v>639</v>
      </c>
      <c r="E1750" s="8" t="s">
        <v>38116</v>
      </c>
      <c r="F1750" s="10" t="s">
        <v>38693</v>
      </c>
    </row>
    <row r="1751" ht="24" customHeight="1" spans="1:6">
      <c r="A1751" s="8">
        <v>1796</v>
      </c>
      <c r="B1751" s="9" t="s">
        <v>41514</v>
      </c>
      <c r="C1751" s="8" t="s">
        <v>592</v>
      </c>
      <c r="D1751" s="8" t="s">
        <v>639</v>
      </c>
      <c r="E1751" s="8" t="s">
        <v>41515</v>
      </c>
      <c r="F1751" s="10" t="s">
        <v>38693</v>
      </c>
    </row>
    <row r="1752" ht="24" customHeight="1" spans="1:6">
      <c r="A1752" s="8">
        <v>1794</v>
      </c>
      <c r="B1752" s="9" t="s">
        <v>41516</v>
      </c>
      <c r="C1752" s="8" t="s">
        <v>592</v>
      </c>
      <c r="D1752" s="8" t="s">
        <v>639</v>
      </c>
      <c r="E1752" s="8" t="s">
        <v>27339</v>
      </c>
      <c r="F1752" s="10" t="s">
        <v>38693</v>
      </c>
    </row>
    <row r="1753" ht="24" customHeight="1" spans="1:6">
      <c r="A1753" s="8">
        <v>1816</v>
      </c>
      <c r="B1753" s="9" t="s">
        <v>41517</v>
      </c>
      <c r="C1753" s="8" t="s">
        <v>592</v>
      </c>
      <c r="D1753" s="8" t="s">
        <v>639</v>
      </c>
      <c r="E1753" s="8" t="s">
        <v>41518</v>
      </c>
      <c r="F1753" s="10" t="s">
        <v>38693</v>
      </c>
    </row>
    <row r="1754" ht="24" customHeight="1" spans="1:6">
      <c r="A1754" s="8">
        <v>1815</v>
      </c>
      <c r="B1754" s="9" t="s">
        <v>41519</v>
      </c>
      <c r="C1754" s="8" t="s">
        <v>592</v>
      </c>
      <c r="D1754" s="8" t="s">
        <v>639</v>
      </c>
      <c r="E1754" s="8" t="s">
        <v>41520</v>
      </c>
      <c r="F1754" s="10" t="s">
        <v>38693</v>
      </c>
    </row>
    <row r="1755" ht="24" customHeight="1" spans="1:6">
      <c r="A1755" s="8">
        <v>1798</v>
      </c>
      <c r="B1755" s="9" t="s">
        <v>41521</v>
      </c>
      <c r="C1755" s="8" t="s">
        <v>592</v>
      </c>
      <c r="D1755" s="8" t="s">
        <v>639</v>
      </c>
      <c r="E1755" s="8" t="s">
        <v>33629</v>
      </c>
      <c r="F1755" s="10" t="s">
        <v>38693</v>
      </c>
    </row>
    <row r="1756" ht="24" customHeight="1" spans="1:6">
      <c r="A1756" s="8">
        <v>1795</v>
      </c>
      <c r="B1756" s="9" t="s">
        <v>41522</v>
      </c>
      <c r="C1756" s="8" t="s">
        <v>592</v>
      </c>
      <c r="D1756" s="8" t="s">
        <v>639</v>
      </c>
      <c r="E1756" s="8" t="s">
        <v>25034</v>
      </c>
      <c r="F1756" s="10" t="s">
        <v>38693</v>
      </c>
    </row>
    <row r="1757" ht="24" customHeight="1" spans="1:6">
      <c r="A1757" s="8">
        <v>1799</v>
      </c>
      <c r="B1757" s="9" t="s">
        <v>41523</v>
      </c>
      <c r="C1757" s="8" t="s">
        <v>592</v>
      </c>
      <c r="D1757" s="8" t="s">
        <v>639</v>
      </c>
      <c r="E1757" s="8" t="s">
        <v>41524</v>
      </c>
      <c r="F1757" s="10" t="s">
        <v>38693</v>
      </c>
    </row>
    <row r="1758" ht="24" customHeight="1" spans="1:6">
      <c r="A1758" s="8">
        <v>1800</v>
      </c>
      <c r="B1758" s="9" t="s">
        <v>41525</v>
      </c>
      <c r="C1758" s="8" t="s">
        <v>592</v>
      </c>
      <c r="D1758" s="8" t="s">
        <v>639</v>
      </c>
      <c r="E1758" s="8" t="s">
        <v>41526</v>
      </c>
      <c r="F1758" s="10" t="s">
        <v>38693</v>
      </c>
    </row>
    <row r="1759" ht="24" customHeight="1" spans="1:6">
      <c r="A1759" s="8">
        <v>1802</v>
      </c>
      <c r="B1759" s="9" t="s">
        <v>41527</v>
      </c>
      <c r="C1759" s="8" t="s">
        <v>592</v>
      </c>
      <c r="D1759" s="8" t="s">
        <v>639</v>
      </c>
      <c r="E1759" s="8" t="s">
        <v>41528</v>
      </c>
      <c r="F1759" s="10" t="s">
        <v>38693</v>
      </c>
    </row>
    <row r="1760" ht="24" customHeight="1" spans="1:6">
      <c r="A1760" s="8">
        <v>40385</v>
      </c>
      <c r="B1760" s="9" t="s">
        <v>41529</v>
      </c>
      <c r="C1760" s="8" t="s">
        <v>592</v>
      </c>
      <c r="D1760" s="8" t="s">
        <v>639</v>
      </c>
      <c r="E1760" s="8" t="s">
        <v>41461</v>
      </c>
      <c r="F1760" s="10" t="s">
        <v>38693</v>
      </c>
    </row>
    <row r="1761" ht="24" customHeight="1" spans="1:6">
      <c r="A1761" s="8">
        <v>40383</v>
      </c>
      <c r="B1761" s="9" t="s">
        <v>41530</v>
      </c>
      <c r="C1761" s="8" t="s">
        <v>592</v>
      </c>
      <c r="D1761" s="8" t="s">
        <v>639</v>
      </c>
      <c r="E1761" s="8" t="s">
        <v>27573</v>
      </c>
      <c r="F1761" s="10" t="s">
        <v>38693</v>
      </c>
    </row>
    <row r="1762" ht="24" customHeight="1" spans="1:6">
      <c r="A1762" s="8">
        <v>40378</v>
      </c>
      <c r="B1762" s="9" t="s">
        <v>41531</v>
      </c>
      <c r="C1762" s="8" t="s">
        <v>592</v>
      </c>
      <c r="D1762" s="8" t="s">
        <v>639</v>
      </c>
      <c r="E1762" s="8" t="s">
        <v>32560</v>
      </c>
      <c r="F1762" s="10" t="s">
        <v>38693</v>
      </c>
    </row>
    <row r="1763" ht="24" customHeight="1" spans="1:6">
      <c r="A1763" s="8">
        <v>40382</v>
      </c>
      <c r="B1763" s="9" t="s">
        <v>41532</v>
      </c>
      <c r="C1763" s="8" t="s">
        <v>592</v>
      </c>
      <c r="D1763" s="8" t="s">
        <v>639</v>
      </c>
      <c r="E1763" s="8" t="s">
        <v>36373</v>
      </c>
      <c r="F1763" s="10" t="s">
        <v>38693</v>
      </c>
    </row>
    <row r="1764" ht="24" customHeight="1" spans="1:6">
      <c r="A1764" s="8">
        <v>40422</v>
      </c>
      <c r="B1764" s="9" t="s">
        <v>41533</v>
      </c>
      <c r="C1764" s="8" t="s">
        <v>592</v>
      </c>
      <c r="D1764" s="8" t="s">
        <v>639</v>
      </c>
      <c r="E1764" s="8" t="s">
        <v>41534</v>
      </c>
      <c r="F1764" s="10" t="s">
        <v>38693</v>
      </c>
    </row>
    <row r="1765" ht="24" customHeight="1" spans="1:6">
      <c r="A1765" s="8">
        <v>40387</v>
      </c>
      <c r="B1765" s="9" t="s">
        <v>41535</v>
      </c>
      <c r="C1765" s="8" t="s">
        <v>592</v>
      </c>
      <c r="D1765" s="8" t="s">
        <v>639</v>
      </c>
      <c r="E1765" s="8" t="s">
        <v>41536</v>
      </c>
      <c r="F1765" s="10" t="s">
        <v>38693</v>
      </c>
    </row>
    <row r="1766" ht="24" customHeight="1" spans="1:6">
      <c r="A1766" s="8">
        <v>40380</v>
      </c>
      <c r="B1766" s="9" t="s">
        <v>41537</v>
      </c>
      <c r="C1766" s="8" t="s">
        <v>592</v>
      </c>
      <c r="D1766" s="8" t="s">
        <v>639</v>
      </c>
      <c r="E1766" s="8" t="s">
        <v>41470</v>
      </c>
      <c r="F1766" s="10" t="s">
        <v>38693</v>
      </c>
    </row>
    <row r="1767" ht="24" customHeight="1" spans="1:6">
      <c r="A1767" s="8">
        <v>40390</v>
      </c>
      <c r="B1767" s="9" t="s">
        <v>41538</v>
      </c>
      <c r="C1767" s="8" t="s">
        <v>592</v>
      </c>
      <c r="D1767" s="8" t="s">
        <v>639</v>
      </c>
      <c r="E1767" s="8" t="s">
        <v>41539</v>
      </c>
      <c r="F1767" s="10" t="s">
        <v>38693</v>
      </c>
    </row>
    <row r="1768" ht="24" customHeight="1" spans="1:6">
      <c r="A1768" s="8">
        <v>40413</v>
      </c>
      <c r="B1768" s="9" t="s">
        <v>41540</v>
      </c>
      <c r="C1768" s="8" t="s">
        <v>592</v>
      </c>
      <c r="D1768" s="8" t="s">
        <v>639</v>
      </c>
      <c r="E1768" s="8" t="s">
        <v>32117</v>
      </c>
      <c r="F1768" s="10" t="s">
        <v>38693</v>
      </c>
    </row>
    <row r="1769" ht="24" customHeight="1" spans="1:6">
      <c r="A1769" s="8">
        <v>40415</v>
      </c>
      <c r="B1769" s="9" t="s">
        <v>41541</v>
      </c>
      <c r="C1769" s="8" t="s">
        <v>592</v>
      </c>
      <c r="D1769" s="8" t="s">
        <v>639</v>
      </c>
      <c r="E1769" s="8" t="s">
        <v>23103</v>
      </c>
      <c r="F1769" s="10" t="s">
        <v>38693</v>
      </c>
    </row>
    <row r="1770" ht="24" customHeight="1" spans="1:6">
      <c r="A1770" s="8">
        <v>40417</v>
      </c>
      <c r="B1770" s="9" t="s">
        <v>41542</v>
      </c>
      <c r="C1770" s="8" t="s">
        <v>592</v>
      </c>
      <c r="D1770" s="8" t="s">
        <v>639</v>
      </c>
      <c r="E1770" s="8" t="s">
        <v>41543</v>
      </c>
      <c r="F1770" s="10" t="s">
        <v>38693</v>
      </c>
    </row>
    <row r="1771" ht="24" customHeight="1" spans="1:6">
      <c r="A1771" s="8">
        <v>39271</v>
      </c>
      <c r="B1771" s="9" t="s">
        <v>41544</v>
      </c>
      <c r="C1771" s="8" t="s">
        <v>592</v>
      </c>
      <c r="D1771" s="8" t="s">
        <v>593</v>
      </c>
      <c r="E1771" s="8" t="s">
        <v>38271</v>
      </c>
      <c r="F1771" s="10" t="s">
        <v>38693</v>
      </c>
    </row>
    <row r="1772" ht="24" customHeight="1" spans="1:6">
      <c r="A1772" s="8">
        <v>39273</v>
      </c>
      <c r="B1772" s="9" t="s">
        <v>41545</v>
      </c>
      <c r="C1772" s="8" t="s">
        <v>592</v>
      </c>
      <c r="D1772" s="8" t="s">
        <v>593</v>
      </c>
      <c r="E1772" s="8" t="s">
        <v>41292</v>
      </c>
      <c r="F1772" s="10" t="s">
        <v>38693</v>
      </c>
    </row>
    <row r="1773" ht="24" customHeight="1" spans="1:6">
      <c r="A1773" s="8">
        <v>39272</v>
      </c>
      <c r="B1773" s="9" t="s">
        <v>41546</v>
      </c>
      <c r="C1773" s="8" t="s">
        <v>592</v>
      </c>
      <c r="D1773" s="8" t="s">
        <v>593</v>
      </c>
      <c r="E1773" s="8" t="s">
        <v>41547</v>
      </c>
      <c r="F1773" s="10" t="s">
        <v>38693</v>
      </c>
    </row>
    <row r="1774" ht="24" customHeight="1" spans="1:6">
      <c r="A1774" s="8">
        <v>1875</v>
      </c>
      <c r="B1774" s="9" t="s">
        <v>41548</v>
      </c>
      <c r="C1774" s="8" t="s">
        <v>592</v>
      </c>
      <c r="D1774" s="8" t="s">
        <v>593</v>
      </c>
      <c r="E1774" s="8" t="s">
        <v>41549</v>
      </c>
      <c r="F1774" s="10" t="s">
        <v>38693</v>
      </c>
    </row>
    <row r="1775" ht="24" customHeight="1" spans="1:6">
      <c r="A1775" s="8">
        <v>1874</v>
      </c>
      <c r="B1775" s="9" t="s">
        <v>41550</v>
      </c>
      <c r="C1775" s="8" t="s">
        <v>592</v>
      </c>
      <c r="D1775" s="8" t="s">
        <v>593</v>
      </c>
      <c r="E1775" s="8" t="s">
        <v>34530</v>
      </c>
      <c r="F1775" s="10" t="s">
        <v>38693</v>
      </c>
    </row>
    <row r="1776" ht="24" customHeight="1" spans="1:6">
      <c r="A1776" s="8">
        <v>1870</v>
      </c>
      <c r="B1776" s="9" t="s">
        <v>41551</v>
      </c>
      <c r="C1776" s="8" t="s">
        <v>592</v>
      </c>
      <c r="D1776" s="8" t="s">
        <v>599</v>
      </c>
      <c r="E1776" s="8" t="s">
        <v>24940</v>
      </c>
      <c r="F1776" s="10" t="s">
        <v>38693</v>
      </c>
    </row>
    <row r="1777" ht="24" customHeight="1" spans="1:6">
      <c r="A1777" s="8">
        <v>1884</v>
      </c>
      <c r="B1777" s="9" t="s">
        <v>41552</v>
      </c>
      <c r="C1777" s="8" t="s">
        <v>592</v>
      </c>
      <c r="D1777" s="8" t="s">
        <v>593</v>
      </c>
      <c r="E1777" s="8" t="s">
        <v>22953</v>
      </c>
      <c r="F1777" s="10" t="s">
        <v>38693</v>
      </c>
    </row>
    <row r="1778" ht="24" customHeight="1" spans="1:6">
      <c r="A1778" s="8">
        <v>1887</v>
      </c>
      <c r="B1778" s="9" t="s">
        <v>41553</v>
      </c>
      <c r="C1778" s="8" t="s">
        <v>592</v>
      </c>
      <c r="D1778" s="8" t="s">
        <v>593</v>
      </c>
      <c r="E1778" s="8" t="s">
        <v>26005</v>
      </c>
      <c r="F1778" s="10" t="s">
        <v>38693</v>
      </c>
    </row>
    <row r="1779" ht="24" customHeight="1" spans="1:6">
      <c r="A1779" s="8">
        <v>1876</v>
      </c>
      <c r="B1779" s="9" t="s">
        <v>41554</v>
      </c>
      <c r="C1779" s="8" t="s">
        <v>592</v>
      </c>
      <c r="D1779" s="8" t="s">
        <v>593</v>
      </c>
      <c r="E1779" s="8" t="s">
        <v>41555</v>
      </c>
      <c r="F1779" s="10" t="s">
        <v>38693</v>
      </c>
    </row>
    <row r="1780" ht="24" customHeight="1" spans="1:6">
      <c r="A1780" s="8">
        <v>1879</v>
      </c>
      <c r="B1780" s="9" t="s">
        <v>41556</v>
      </c>
      <c r="C1780" s="8" t="s">
        <v>592</v>
      </c>
      <c r="D1780" s="8" t="s">
        <v>593</v>
      </c>
      <c r="E1780" s="8" t="s">
        <v>24313</v>
      </c>
      <c r="F1780" s="10" t="s">
        <v>38693</v>
      </c>
    </row>
    <row r="1781" ht="24" customHeight="1" spans="1:6">
      <c r="A1781" s="8">
        <v>1877</v>
      </c>
      <c r="B1781" s="9" t="s">
        <v>41557</v>
      </c>
      <c r="C1781" s="8" t="s">
        <v>592</v>
      </c>
      <c r="D1781" s="8" t="s">
        <v>593</v>
      </c>
      <c r="E1781" s="8" t="s">
        <v>39864</v>
      </c>
      <c r="F1781" s="10" t="s">
        <v>38693</v>
      </c>
    </row>
    <row r="1782" ht="24" customHeight="1" spans="1:6">
      <c r="A1782" s="8">
        <v>1878</v>
      </c>
      <c r="B1782" s="9" t="s">
        <v>41558</v>
      </c>
      <c r="C1782" s="8" t="s">
        <v>592</v>
      </c>
      <c r="D1782" s="8" t="s">
        <v>593</v>
      </c>
      <c r="E1782" s="8" t="s">
        <v>41559</v>
      </c>
      <c r="F1782" s="10" t="s">
        <v>38693</v>
      </c>
    </row>
    <row r="1783" ht="24" customHeight="1" spans="1:6">
      <c r="A1783" s="8">
        <v>2621</v>
      </c>
      <c r="B1783" s="9" t="s">
        <v>41560</v>
      </c>
      <c r="C1783" s="8" t="s">
        <v>592</v>
      </c>
      <c r="D1783" s="8" t="s">
        <v>639</v>
      </c>
      <c r="E1783" s="8" t="s">
        <v>41561</v>
      </c>
      <c r="F1783" s="10" t="s">
        <v>38693</v>
      </c>
    </row>
    <row r="1784" ht="24" customHeight="1" spans="1:6">
      <c r="A1784" s="8">
        <v>2616</v>
      </c>
      <c r="B1784" s="9" t="s">
        <v>41562</v>
      </c>
      <c r="C1784" s="8" t="s">
        <v>592</v>
      </c>
      <c r="D1784" s="8" t="s">
        <v>639</v>
      </c>
      <c r="E1784" s="8" t="s">
        <v>37747</v>
      </c>
      <c r="F1784" s="10" t="s">
        <v>38693</v>
      </c>
    </row>
    <row r="1785" ht="24" customHeight="1" spans="1:6">
      <c r="A1785" s="8">
        <v>2633</v>
      </c>
      <c r="B1785" s="9" t="s">
        <v>41563</v>
      </c>
      <c r="C1785" s="8" t="s">
        <v>592</v>
      </c>
      <c r="D1785" s="8" t="s">
        <v>639</v>
      </c>
      <c r="E1785" s="8" t="s">
        <v>38765</v>
      </c>
      <c r="F1785" s="10" t="s">
        <v>38693</v>
      </c>
    </row>
    <row r="1786" ht="24" customHeight="1" spans="1:6">
      <c r="A1786" s="8">
        <v>2617</v>
      </c>
      <c r="B1786" s="9" t="s">
        <v>41564</v>
      </c>
      <c r="C1786" s="8" t="s">
        <v>592</v>
      </c>
      <c r="D1786" s="8" t="s">
        <v>639</v>
      </c>
      <c r="E1786" s="8" t="s">
        <v>40862</v>
      </c>
      <c r="F1786" s="10" t="s">
        <v>38693</v>
      </c>
    </row>
    <row r="1787" ht="24" customHeight="1" spans="1:6">
      <c r="A1787" s="8">
        <v>2618</v>
      </c>
      <c r="B1787" s="9" t="s">
        <v>41565</v>
      </c>
      <c r="C1787" s="8" t="s">
        <v>592</v>
      </c>
      <c r="D1787" s="8" t="s">
        <v>639</v>
      </c>
      <c r="E1787" s="8" t="s">
        <v>24886</v>
      </c>
      <c r="F1787" s="10" t="s">
        <v>38693</v>
      </c>
    </row>
    <row r="1788" ht="24" customHeight="1" spans="1:6">
      <c r="A1788" s="8">
        <v>2632</v>
      </c>
      <c r="B1788" s="9" t="s">
        <v>41566</v>
      </c>
      <c r="C1788" s="8" t="s">
        <v>592</v>
      </c>
      <c r="D1788" s="8" t="s">
        <v>639</v>
      </c>
      <c r="E1788" s="8" t="s">
        <v>31577</v>
      </c>
      <c r="F1788" s="10" t="s">
        <v>38693</v>
      </c>
    </row>
    <row r="1789" ht="24" customHeight="1" spans="1:6">
      <c r="A1789" s="8">
        <v>2631</v>
      </c>
      <c r="B1789" s="9" t="s">
        <v>41567</v>
      </c>
      <c r="C1789" s="8" t="s">
        <v>592</v>
      </c>
      <c r="D1789" s="8" t="s">
        <v>639</v>
      </c>
      <c r="E1789" s="8" t="s">
        <v>32471</v>
      </c>
      <c r="F1789" s="10" t="s">
        <v>38693</v>
      </c>
    </row>
    <row r="1790" ht="24" customHeight="1" spans="1:6">
      <c r="A1790" s="8">
        <v>2619</v>
      </c>
      <c r="B1790" s="9" t="s">
        <v>41568</v>
      </c>
      <c r="C1790" s="8" t="s">
        <v>592</v>
      </c>
      <c r="D1790" s="8" t="s">
        <v>639</v>
      </c>
      <c r="E1790" s="8" t="s">
        <v>41569</v>
      </c>
      <c r="F1790" s="10" t="s">
        <v>38693</v>
      </c>
    </row>
    <row r="1791" ht="24" customHeight="1" spans="1:6">
      <c r="A1791" s="8">
        <v>2620</v>
      </c>
      <c r="B1791" s="9" t="s">
        <v>41570</v>
      </c>
      <c r="C1791" s="8" t="s">
        <v>592</v>
      </c>
      <c r="D1791" s="8" t="s">
        <v>639</v>
      </c>
      <c r="E1791" s="8" t="s">
        <v>41571</v>
      </c>
      <c r="F1791" s="10" t="s">
        <v>38693</v>
      </c>
    </row>
    <row r="1792" ht="24" customHeight="1" spans="1:6">
      <c r="A1792" s="8">
        <v>44472</v>
      </c>
      <c r="B1792" s="9" t="s">
        <v>41572</v>
      </c>
      <c r="C1792" s="8" t="s">
        <v>592</v>
      </c>
      <c r="D1792" s="8" t="s">
        <v>639</v>
      </c>
      <c r="E1792" s="8" t="s">
        <v>41573</v>
      </c>
      <c r="F1792" s="10" t="s">
        <v>38693</v>
      </c>
    </row>
    <row r="1793" ht="24" customHeight="1" spans="1:6">
      <c r="A1793" s="8">
        <v>38369</v>
      </c>
      <c r="B1793" s="9" t="s">
        <v>41574</v>
      </c>
      <c r="C1793" s="8" t="s">
        <v>592</v>
      </c>
      <c r="D1793" s="8" t="s">
        <v>593</v>
      </c>
      <c r="E1793" s="8" t="s">
        <v>41575</v>
      </c>
      <c r="F1793" s="10" t="s">
        <v>38693</v>
      </c>
    </row>
    <row r="1794" ht="24" customHeight="1" spans="1:6">
      <c r="A1794" s="8">
        <v>38370</v>
      </c>
      <c r="B1794" s="9" t="s">
        <v>41576</v>
      </c>
      <c r="C1794" s="8" t="s">
        <v>592</v>
      </c>
      <c r="D1794" s="8" t="s">
        <v>593</v>
      </c>
      <c r="E1794" s="8" t="s">
        <v>41575</v>
      </c>
      <c r="F1794" s="10" t="s">
        <v>38693</v>
      </c>
    </row>
    <row r="1795" ht="24" customHeight="1" spans="1:6">
      <c r="A1795" s="8">
        <v>38372</v>
      </c>
      <c r="B1795" s="9" t="s">
        <v>41577</v>
      </c>
      <c r="C1795" s="8" t="s">
        <v>592</v>
      </c>
      <c r="D1795" s="8" t="s">
        <v>593</v>
      </c>
      <c r="E1795" s="8" t="s">
        <v>41578</v>
      </c>
      <c r="F1795" s="10" t="s">
        <v>38693</v>
      </c>
    </row>
    <row r="1796" ht="24" customHeight="1" spans="1:6">
      <c r="A1796" s="8">
        <v>2357</v>
      </c>
      <c r="B1796" s="9" t="s">
        <v>41579</v>
      </c>
      <c r="C1796" s="8" t="s">
        <v>742</v>
      </c>
      <c r="D1796" s="8" t="s">
        <v>593</v>
      </c>
      <c r="E1796" s="8" t="s">
        <v>25802</v>
      </c>
      <c r="F1796" s="10" t="s">
        <v>38693</v>
      </c>
    </row>
    <row r="1797" ht="24" customHeight="1" spans="1:6">
      <c r="A1797" s="8">
        <v>40806</v>
      </c>
      <c r="B1797" s="9" t="s">
        <v>41580</v>
      </c>
      <c r="C1797" s="8" t="s">
        <v>744</v>
      </c>
      <c r="D1797" s="8" t="s">
        <v>593</v>
      </c>
      <c r="E1797" s="8" t="s">
        <v>41581</v>
      </c>
      <c r="F1797" s="10" t="s">
        <v>38693</v>
      </c>
    </row>
    <row r="1798" ht="24" customHeight="1" spans="1:6">
      <c r="A1798" s="8">
        <v>2355</v>
      </c>
      <c r="B1798" s="9" t="s">
        <v>41582</v>
      </c>
      <c r="C1798" s="8" t="s">
        <v>742</v>
      </c>
      <c r="D1798" s="8" t="s">
        <v>593</v>
      </c>
      <c r="E1798" s="8" t="s">
        <v>41583</v>
      </c>
      <c r="F1798" s="10" t="s">
        <v>38693</v>
      </c>
    </row>
    <row r="1799" ht="24" customHeight="1" spans="1:6">
      <c r="A1799" s="8">
        <v>40805</v>
      </c>
      <c r="B1799" s="9" t="s">
        <v>41584</v>
      </c>
      <c r="C1799" s="8" t="s">
        <v>744</v>
      </c>
      <c r="D1799" s="8" t="s">
        <v>593</v>
      </c>
      <c r="E1799" s="8" t="s">
        <v>41585</v>
      </c>
      <c r="F1799" s="10" t="s">
        <v>38693</v>
      </c>
    </row>
    <row r="1800" ht="24" customHeight="1" spans="1:6">
      <c r="A1800" s="8">
        <v>2358</v>
      </c>
      <c r="B1800" s="9" t="s">
        <v>41586</v>
      </c>
      <c r="C1800" s="8" t="s">
        <v>742</v>
      </c>
      <c r="D1800" s="8" t="s">
        <v>593</v>
      </c>
      <c r="E1800" s="8" t="s">
        <v>28888</v>
      </c>
      <c r="F1800" s="10" t="s">
        <v>38693</v>
      </c>
    </row>
    <row r="1801" ht="24" customHeight="1" spans="1:6">
      <c r="A1801" s="8">
        <v>40807</v>
      </c>
      <c r="B1801" s="9" t="s">
        <v>41587</v>
      </c>
      <c r="C1801" s="8" t="s">
        <v>744</v>
      </c>
      <c r="D1801" s="8" t="s">
        <v>593</v>
      </c>
      <c r="E1801" s="8" t="s">
        <v>41588</v>
      </c>
      <c r="F1801" s="10" t="s">
        <v>38693</v>
      </c>
    </row>
    <row r="1802" ht="24" customHeight="1" spans="1:6">
      <c r="A1802" s="8">
        <v>2359</v>
      </c>
      <c r="B1802" s="9" t="s">
        <v>41589</v>
      </c>
      <c r="C1802" s="8" t="s">
        <v>742</v>
      </c>
      <c r="D1802" s="8" t="s">
        <v>593</v>
      </c>
      <c r="E1802" s="8" t="s">
        <v>41590</v>
      </c>
      <c r="F1802" s="10" t="s">
        <v>38693</v>
      </c>
    </row>
    <row r="1803" ht="24" customHeight="1" spans="1:6">
      <c r="A1803" s="8">
        <v>40808</v>
      </c>
      <c r="B1803" s="9" t="s">
        <v>41591</v>
      </c>
      <c r="C1803" s="8" t="s">
        <v>744</v>
      </c>
      <c r="D1803" s="8" t="s">
        <v>593</v>
      </c>
      <c r="E1803" s="8" t="s">
        <v>41592</v>
      </c>
      <c r="F1803" s="10" t="s">
        <v>38693</v>
      </c>
    </row>
    <row r="1804" ht="24" customHeight="1" spans="1:6">
      <c r="A1804" s="8">
        <v>44330</v>
      </c>
      <c r="B1804" s="9" t="s">
        <v>41593</v>
      </c>
      <c r="C1804" s="8" t="s">
        <v>644</v>
      </c>
      <c r="D1804" s="8" t="s">
        <v>593</v>
      </c>
      <c r="E1804" s="8" t="s">
        <v>40946</v>
      </c>
      <c r="F1804" s="10" t="s">
        <v>38693</v>
      </c>
    </row>
    <row r="1805" ht="24" customHeight="1" spans="1:6">
      <c r="A1805" s="8">
        <v>43144</v>
      </c>
      <c r="B1805" s="9" t="s">
        <v>41594</v>
      </c>
      <c r="C1805" s="8" t="s">
        <v>642</v>
      </c>
      <c r="D1805" s="8" t="s">
        <v>593</v>
      </c>
      <c r="E1805" s="8" t="s">
        <v>41595</v>
      </c>
      <c r="F1805" s="10" t="s">
        <v>38693</v>
      </c>
    </row>
    <row r="1806" ht="24" customHeight="1" spans="1:6">
      <c r="A1806" s="8">
        <v>39397</v>
      </c>
      <c r="B1806" s="9" t="s">
        <v>41596</v>
      </c>
      <c r="C1806" s="8" t="s">
        <v>644</v>
      </c>
      <c r="D1806" s="8" t="s">
        <v>593</v>
      </c>
      <c r="E1806" s="8" t="s">
        <v>39816</v>
      </c>
      <c r="F1806" s="10" t="s">
        <v>38693</v>
      </c>
    </row>
    <row r="1807" ht="24" customHeight="1" spans="1:6">
      <c r="A1807" s="8">
        <v>2692</v>
      </c>
      <c r="B1807" s="9" t="s">
        <v>41597</v>
      </c>
      <c r="C1807" s="8" t="s">
        <v>644</v>
      </c>
      <c r="D1807" s="8" t="s">
        <v>593</v>
      </c>
      <c r="E1807" s="8" t="s">
        <v>41598</v>
      </c>
      <c r="F1807" s="10" t="s">
        <v>38693</v>
      </c>
    </row>
    <row r="1808" ht="24" customHeight="1" spans="1:6">
      <c r="A1808" s="8">
        <v>44329</v>
      </c>
      <c r="B1808" s="9" t="s">
        <v>41599</v>
      </c>
      <c r="C1808" s="8" t="s">
        <v>644</v>
      </c>
      <c r="D1808" s="8" t="s">
        <v>593</v>
      </c>
      <c r="E1808" s="8" t="s">
        <v>34728</v>
      </c>
      <c r="F1808" s="10" t="s">
        <v>38693</v>
      </c>
    </row>
    <row r="1809" ht="24" customHeight="1" spans="1:6">
      <c r="A1809" s="8">
        <v>5318</v>
      </c>
      <c r="B1809" s="9" t="s">
        <v>41600</v>
      </c>
      <c r="C1809" s="8" t="s">
        <v>644</v>
      </c>
      <c r="D1809" s="8" t="s">
        <v>599</v>
      </c>
      <c r="E1809" s="8" t="s">
        <v>40317</v>
      </c>
      <c r="F1809" s="10" t="s">
        <v>38693</v>
      </c>
    </row>
    <row r="1810" ht="24" customHeight="1" spans="1:6">
      <c r="A1810" s="8">
        <v>5330</v>
      </c>
      <c r="B1810" s="9" t="s">
        <v>41601</v>
      </c>
      <c r="C1810" s="8" t="s">
        <v>644</v>
      </c>
      <c r="D1810" s="8" t="s">
        <v>593</v>
      </c>
      <c r="E1810" s="8" t="s">
        <v>41602</v>
      </c>
      <c r="F1810" s="10" t="s">
        <v>38693</v>
      </c>
    </row>
    <row r="1811" ht="24" customHeight="1" spans="1:6">
      <c r="A1811" s="8">
        <v>44532</v>
      </c>
      <c r="B1811" s="9" t="s">
        <v>41603</v>
      </c>
      <c r="C1811" s="8" t="s">
        <v>592</v>
      </c>
      <c r="D1811" s="8" t="s">
        <v>593</v>
      </c>
      <c r="E1811" s="8" t="s">
        <v>41604</v>
      </c>
      <c r="F1811" s="10" t="s">
        <v>38693</v>
      </c>
    </row>
    <row r="1812" ht="24" customHeight="1" spans="1:6">
      <c r="A1812" s="8">
        <v>44531</v>
      </c>
      <c r="B1812" s="9" t="s">
        <v>41605</v>
      </c>
      <c r="C1812" s="8" t="s">
        <v>592</v>
      </c>
      <c r="D1812" s="8" t="s">
        <v>593</v>
      </c>
      <c r="E1812" s="8" t="s">
        <v>34300</v>
      </c>
      <c r="F1812" s="10" t="s">
        <v>38693</v>
      </c>
    </row>
    <row r="1813" ht="24" customHeight="1" spans="1:6">
      <c r="A1813" s="8">
        <v>38140</v>
      </c>
      <c r="B1813" s="9" t="s">
        <v>41606</v>
      </c>
      <c r="C1813" s="8" t="s">
        <v>592</v>
      </c>
      <c r="D1813" s="8" t="s">
        <v>599</v>
      </c>
      <c r="E1813" s="8" t="s">
        <v>25324</v>
      </c>
      <c r="F1813" s="10" t="s">
        <v>38693</v>
      </c>
    </row>
    <row r="1814" ht="24" customHeight="1" spans="1:6">
      <c r="A1814" s="8">
        <v>13887</v>
      </c>
      <c r="B1814" s="9" t="s">
        <v>41607</v>
      </c>
      <c r="C1814" s="8" t="s">
        <v>592</v>
      </c>
      <c r="D1814" s="8" t="s">
        <v>593</v>
      </c>
      <c r="E1814" s="8" t="s">
        <v>41608</v>
      </c>
      <c r="F1814" s="10" t="s">
        <v>38693</v>
      </c>
    </row>
    <row r="1815" ht="24" customHeight="1" spans="1:6">
      <c r="A1815" s="8">
        <v>44495</v>
      </c>
      <c r="B1815" s="9" t="s">
        <v>41609</v>
      </c>
      <c r="C1815" s="8" t="s">
        <v>592</v>
      </c>
      <c r="D1815" s="8" t="s">
        <v>593</v>
      </c>
      <c r="E1815" s="8" t="s">
        <v>29365</v>
      </c>
      <c r="F1815" s="10" t="s">
        <v>38693</v>
      </c>
    </row>
    <row r="1816" ht="24" customHeight="1" spans="1:6">
      <c r="A1816" s="8">
        <v>44533</v>
      </c>
      <c r="B1816" s="9" t="s">
        <v>41610</v>
      </c>
      <c r="C1816" s="8" t="s">
        <v>592</v>
      </c>
      <c r="D1816" s="8" t="s">
        <v>593</v>
      </c>
      <c r="E1816" s="8" t="s">
        <v>26007</v>
      </c>
      <c r="F1816" s="10" t="s">
        <v>38693</v>
      </c>
    </row>
    <row r="1817" ht="24" customHeight="1" spans="1:6">
      <c r="A1817" s="8">
        <v>44534</v>
      </c>
      <c r="B1817" s="9" t="s">
        <v>41611</v>
      </c>
      <c r="C1817" s="8" t="s">
        <v>592</v>
      </c>
      <c r="D1817" s="8" t="s">
        <v>593</v>
      </c>
      <c r="E1817" s="8" t="s">
        <v>23019</v>
      </c>
      <c r="F1817" s="10" t="s">
        <v>38693</v>
      </c>
    </row>
    <row r="1818" ht="24" customHeight="1" spans="1:6">
      <c r="A1818" s="8">
        <v>34544</v>
      </c>
      <c r="B1818" s="9" t="s">
        <v>41612</v>
      </c>
      <c r="C1818" s="8" t="s">
        <v>592</v>
      </c>
      <c r="D1818" s="8" t="s">
        <v>593</v>
      </c>
      <c r="E1818" s="8" t="s">
        <v>41613</v>
      </c>
      <c r="F1818" s="10" t="s">
        <v>38693</v>
      </c>
    </row>
    <row r="1819" ht="24" customHeight="1" spans="1:6">
      <c r="A1819" s="8">
        <v>34729</v>
      </c>
      <c r="B1819" s="9" t="s">
        <v>41614</v>
      </c>
      <c r="C1819" s="8" t="s">
        <v>592</v>
      </c>
      <c r="D1819" s="8" t="s">
        <v>593</v>
      </c>
      <c r="E1819" s="8" t="s">
        <v>41615</v>
      </c>
      <c r="F1819" s="10" t="s">
        <v>38693</v>
      </c>
    </row>
    <row r="1820" ht="24" customHeight="1" spans="1:6">
      <c r="A1820" s="8">
        <v>34734</v>
      </c>
      <c r="B1820" s="9" t="s">
        <v>41616</v>
      </c>
      <c r="C1820" s="8" t="s">
        <v>592</v>
      </c>
      <c r="D1820" s="8" t="s">
        <v>593</v>
      </c>
      <c r="E1820" s="8" t="s">
        <v>41617</v>
      </c>
      <c r="F1820" s="10" t="s">
        <v>38693</v>
      </c>
    </row>
    <row r="1821" ht="24" customHeight="1" spans="1:6">
      <c r="A1821" s="8">
        <v>34738</v>
      </c>
      <c r="B1821" s="9" t="s">
        <v>41618</v>
      </c>
      <c r="C1821" s="8" t="s">
        <v>592</v>
      </c>
      <c r="D1821" s="8" t="s">
        <v>593</v>
      </c>
      <c r="E1821" s="8" t="s">
        <v>41619</v>
      </c>
      <c r="F1821" s="10" t="s">
        <v>38693</v>
      </c>
    </row>
    <row r="1822" ht="24" customHeight="1" spans="1:6">
      <c r="A1822" s="8">
        <v>2391</v>
      </c>
      <c r="B1822" s="9" t="s">
        <v>41620</v>
      </c>
      <c r="C1822" s="8" t="s">
        <v>592</v>
      </c>
      <c r="D1822" s="8" t="s">
        <v>593</v>
      </c>
      <c r="E1822" s="8" t="s">
        <v>41621</v>
      </c>
      <c r="F1822" s="10" t="s">
        <v>38693</v>
      </c>
    </row>
    <row r="1823" ht="24" customHeight="1" spans="1:6">
      <c r="A1823" s="8">
        <v>2374</v>
      </c>
      <c r="B1823" s="9" t="s">
        <v>41622</v>
      </c>
      <c r="C1823" s="8" t="s">
        <v>592</v>
      </c>
      <c r="D1823" s="8" t="s">
        <v>593</v>
      </c>
      <c r="E1823" s="8" t="s">
        <v>41623</v>
      </c>
      <c r="F1823" s="10" t="s">
        <v>38693</v>
      </c>
    </row>
    <row r="1824" ht="24" customHeight="1" spans="1:6">
      <c r="A1824" s="8">
        <v>2377</v>
      </c>
      <c r="B1824" s="9" t="s">
        <v>41624</v>
      </c>
      <c r="C1824" s="8" t="s">
        <v>592</v>
      </c>
      <c r="D1824" s="8" t="s">
        <v>593</v>
      </c>
      <c r="E1824" s="8" t="s">
        <v>41625</v>
      </c>
      <c r="F1824" s="10" t="s">
        <v>38693</v>
      </c>
    </row>
    <row r="1825" ht="24" customHeight="1" spans="1:6">
      <c r="A1825" s="8">
        <v>2393</v>
      </c>
      <c r="B1825" s="9" t="s">
        <v>41626</v>
      </c>
      <c r="C1825" s="8" t="s">
        <v>592</v>
      </c>
      <c r="D1825" s="8" t="s">
        <v>593</v>
      </c>
      <c r="E1825" s="8" t="s">
        <v>41627</v>
      </c>
      <c r="F1825" s="10" t="s">
        <v>38693</v>
      </c>
    </row>
    <row r="1826" ht="24" customHeight="1" spans="1:6">
      <c r="A1826" s="8">
        <v>34705</v>
      </c>
      <c r="B1826" s="9" t="s">
        <v>41628</v>
      </c>
      <c r="C1826" s="8" t="s">
        <v>592</v>
      </c>
      <c r="D1826" s="8" t="s">
        <v>593</v>
      </c>
      <c r="E1826" s="8" t="s">
        <v>41629</v>
      </c>
      <c r="F1826" s="10" t="s">
        <v>38693</v>
      </c>
    </row>
    <row r="1827" ht="24" customHeight="1" spans="1:6">
      <c r="A1827" s="8">
        <v>34707</v>
      </c>
      <c r="B1827" s="9" t="s">
        <v>41630</v>
      </c>
      <c r="C1827" s="8" t="s">
        <v>592</v>
      </c>
      <c r="D1827" s="8" t="s">
        <v>593</v>
      </c>
      <c r="E1827" s="8" t="s">
        <v>41631</v>
      </c>
      <c r="F1827" s="10" t="s">
        <v>38693</v>
      </c>
    </row>
    <row r="1828" ht="24" customHeight="1" spans="1:6">
      <c r="A1828" s="8">
        <v>2378</v>
      </c>
      <c r="B1828" s="9" t="s">
        <v>41632</v>
      </c>
      <c r="C1828" s="8" t="s">
        <v>592</v>
      </c>
      <c r="D1828" s="8" t="s">
        <v>593</v>
      </c>
      <c r="E1828" s="8" t="s">
        <v>41633</v>
      </c>
      <c r="F1828" s="10" t="s">
        <v>38693</v>
      </c>
    </row>
    <row r="1829" ht="24" customHeight="1" spans="1:6">
      <c r="A1829" s="8">
        <v>2379</v>
      </c>
      <c r="B1829" s="9" t="s">
        <v>41634</v>
      </c>
      <c r="C1829" s="8" t="s">
        <v>592</v>
      </c>
      <c r="D1829" s="8" t="s">
        <v>593</v>
      </c>
      <c r="E1829" s="11" t="s">
        <v>41633</v>
      </c>
      <c r="F1829" s="10" t="s">
        <v>38693</v>
      </c>
    </row>
    <row r="1830" ht="24" customHeight="1" spans="1:6">
      <c r="A1830" s="8">
        <v>2376</v>
      </c>
      <c r="B1830" s="9" t="s">
        <v>41635</v>
      </c>
      <c r="C1830" s="8" t="s">
        <v>592</v>
      </c>
      <c r="D1830" s="8" t="s">
        <v>593</v>
      </c>
      <c r="E1830" s="8" t="s">
        <v>41636</v>
      </c>
      <c r="F1830" s="10" t="s">
        <v>38693</v>
      </c>
    </row>
    <row r="1831" ht="24" customHeight="1" spans="1:6">
      <c r="A1831" s="8">
        <v>2394</v>
      </c>
      <c r="B1831" s="9" t="s">
        <v>41637</v>
      </c>
      <c r="C1831" s="8" t="s">
        <v>592</v>
      </c>
      <c r="D1831" s="8" t="s">
        <v>593</v>
      </c>
      <c r="E1831" s="11" t="s">
        <v>41638</v>
      </c>
      <c r="F1831" s="10" t="s">
        <v>38693</v>
      </c>
    </row>
    <row r="1832" ht="24" customHeight="1" spans="1:6">
      <c r="A1832" s="8">
        <v>34686</v>
      </c>
      <c r="B1832" s="9" t="s">
        <v>41639</v>
      </c>
      <c r="C1832" s="8" t="s">
        <v>592</v>
      </c>
      <c r="D1832" s="8" t="s">
        <v>593</v>
      </c>
      <c r="E1832" s="8" t="s">
        <v>41640</v>
      </c>
      <c r="F1832" s="10" t="s">
        <v>38693</v>
      </c>
    </row>
    <row r="1833" ht="24" customHeight="1" spans="1:6">
      <c r="A1833" s="8">
        <v>34616</v>
      </c>
      <c r="B1833" s="9" t="s">
        <v>41641</v>
      </c>
      <c r="C1833" s="8" t="s">
        <v>592</v>
      </c>
      <c r="D1833" s="8" t="s">
        <v>593</v>
      </c>
      <c r="E1833" s="11" t="s">
        <v>41642</v>
      </c>
      <c r="F1833" s="10" t="s">
        <v>38693</v>
      </c>
    </row>
    <row r="1834" ht="24" customHeight="1" spans="1:6">
      <c r="A1834" s="8">
        <v>34623</v>
      </c>
      <c r="B1834" s="9" t="s">
        <v>41643</v>
      </c>
      <c r="C1834" s="8" t="s">
        <v>592</v>
      </c>
      <c r="D1834" s="8" t="s">
        <v>593</v>
      </c>
      <c r="E1834" s="8" t="s">
        <v>41644</v>
      </c>
      <c r="F1834" s="10" t="s">
        <v>38693</v>
      </c>
    </row>
    <row r="1835" ht="24" customHeight="1" spans="1:6">
      <c r="A1835" s="8">
        <v>34628</v>
      </c>
      <c r="B1835" s="9" t="s">
        <v>41645</v>
      </c>
      <c r="C1835" s="8" t="s">
        <v>592</v>
      </c>
      <c r="D1835" s="8" t="s">
        <v>593</v>
      </c>
      <c r="E1835" s="11" t="s">
        <v>41646</v>
      </c>
      <c r="F1835" s="10" t="s">
        <v>38693</v>
      </c>
    </row>
    <row r="1836" ht="24" customHeight="1" spans="1:6">
      <c r="A1836" s="8">
        <v>34653</v>
      </c>
      <c r="B1836" s="9" t="s">
        <v>41647</v>
      </c>
      <c r="C1836" s="8" t="s">
        <v>592</v>
      </c>
      <c r="D1836" s="8" t="s">
        <v>593</v>
      </c>
      <c r="E1836" s="8" t="s">
        <v>41648</v>
      </c>
      <c r="F1836" s="10" t="s">
        <v>38693</v>
      </c>
    </row>
    <row r="1837" ht="24" customHeight="1" spans="1:6">
      <c r="A1837" s="8">
        <v>34688</v>
      </c>
      <c r="B1837" s="9" t="s">
        <v>41649</v>
      </c>
      <c r="C1837" s="8" t="s">
        <v>592</v>
      </c>
      <c r="D1837" s="8" t="s">
        <v>593</v>
      </c>
      <c r="E1837" s="8" t="s">
        <v>41650</v>
      </c>
      <c r="F1837" s="10" t="s">
        <v>38693</v>
      </c>
    </row>
    <row r="1838" ht="24" customHeight="1" spans="1:6">
      <c r="A1838" s="8">
        <v>34709</v>
      </c>
      <c r="B1838" s="9" t="s">
        <v>41651</v>
      </c>
      <c r="C1838" s="8" t="s">
        <v>592</v>
      </c>
      <c r="D1838" s="8" t="s">
        <v>593</v>
      </c>
      <c r="E1838" s="8" t="s">
        <v>41652</v>
      </c>
      <c r="F1838" s="10" t="s">
        <v>38693</v>
      </c>
    </row>
    <row r="1839" ht="24" customHeight="1" spans="1:6">
      <c r="A1839" s="8">
        <v>34714</v>
      </c>
      <c r="B1839" s="9" t="s">
        <v>41653</v>
      </c>
      <c r="C1839" s="8" t="s">
        <v>592</v>
      </c>
      <c r="D1839" s="8" t="s">
        <v>593</v>
      </c>
      <c r="E1839" s="8" t="s">
        <v>28370</v>
      </c>
      <c r="F1839" s="10" t="s">
        <v>38693</v>
      </c>
    </row>
    <row r="1840" ht="24" customHeight="1" spans="1:6">
      <c r="A1840" s="8">
        <v>2388</v>
      </c>
      <c r="B1840" s="9" t="s">
        <v>41654</v>
      </c>
      <c r="C1840" s="8" t="s">
        <v>592</v>
      </c>
      <c r="D1840" s="8" t="s">
        <v>593</v>
      </c>
      <c r="E1840" s="8" t="s">
        <v>41655</v>
      </c>
      <c r="F1840" s="10" t="s">
        <v>38693</v>
      </c>
    </row>
    <row r="1841" ht="24" customHeight="1" spans="1:6">
      <c r="A1841" s="8">
        <v>34606</v>
      </c>
      <c r="B1841" s="9" t="s">
        <v>41656</v>
      </c>
      <c r="C1841" s="8" t="s">
        <v>592</v>
      </c>
      <c r="D1841" s="8" t="s">
        <v>593</v>
      </c>
      <c r="E1841" s="8" t="s">
        <v>41657</v>
      </c>
      <c r="F1841" s="10" t="s">
        <v>38693</v>
      </c>
    </row>
    <row r="1842" ht="24" customHeight="1" spans="1:6">
      <c r="A1842" s="8">
        <v>34689</v>
      </c>
      <c r="B1842" s="9" t="s">
        <v>41658</v>
      </c>
      <c r="C1842" s="8" t="s">
        <v>592</v>
      </c>
      <c r="D1842" s="8" t="s">
        <v>593</v>
      </c>
      <c r="E1842" s="8" t="s">
        <v>40396</v>
      </c>
      <c r="F1842" s="10" t="s">
        <v>38693</v>
      </c>
    </row>
    <row r="1843" ht="24" customHeight="1" spans="1:6">
      <c r="A1843" s="8">
        <v>2370</v>
      </c>
      <c r="B1843" s="9" t="s">
        <v>41659</v>
      </c>
      <c r="C1843" s="8" t="s">
        <v>592</v>
      </c>
      <c r="D1843" s="8" t="s">
        <v>599</v>
      </c>
      <c r="E1843" s="8" t="s">
        <v>41660</v>
      </c>
      <c r="F1843" s="10" t="s">
        <v>38693</v>
      </c>
    </row>
    <row r="1844" ht="24" customHeight="1" spans="1:6">
      <c r="A1844" s="8">
        <v>2386</v>
      </c>
      <c r="B1844" s="9" t="s">
        <v>41661</v>
      </c>
      <c r="C1844" s="8" t="s">
        <v>592</v>
      </c>
      <c r="D1844" s="8" t="s">
        <v>593</v>
      </c>
      <c r="E1844" s="8" t="s">
        <v>38865</v>
      </c>
      <c r="F1844" s="10" t="s">
        <v>38693</v>
      </c>
    </row>
    <row r="1845" ht="24" customHeight="1" spans="1:6">
      <c r="A1845" s="8">
        <v>2392</v>
      </c>
      <c r="B1845" s="9" t="s">
        <v>41662</v>
      </c>
      <c r="C1845" s="8" t="s">
        <v>592</v>
      </c>
      <c r="D1845" s="8" t="s">
        <v>593</v>
      </c>
      <c r="E1845" s="8" t="s">
        <v>41663</v>
      </c>
      <c r="F1845" s="10" t="s">
        <v>38693</v>
      </c>
    </row>
    <row r="1846" ht="24" customHeight="1" spans="1:6">
      <c r="A1846" s="8">
        <v>2373</v>
      </c>
      <c r="B1846" s="9" t="s">
        <v>41664</v>
      </c>
      <c r="C1846" s="8" t="s">
        <v>592</v>
      </c>
      <c r="D1846" s="8" t="s">
        <v>593</v>
      </c>
      <c r="E1846" s="8" t="s">
        <v>41665</v>
      </c>
      <c r="F1846" s="10" t="s">
        <v>38693</v>
      </c>
    </row>
    <row r="1847" ht="24" customHeight="1" spans="1:6">
      <c r="A1847" s="8">
        <v>39465</v>
      </c>
      <c r="B1847" s="9" t="s">
        <v>41666</v>
      </c>
      <c r="C1847" s="8" t="s">
        <v>592</v>
      </c>
      <c r="D1847" s="8" t="s">
        <v>593</v>
      </c>
      <c r="E1847" s="8" t="s">
        <v>41667</v>
      </c>
      <c r="F1847" s="10" t="s">
        <v>38693</v>
      </c>
    </row>
    <row r="1848" ht="24" customHeight="1" spans="1:6">
      <c r="A1848" s="8">
        <v>39466</v>
      </c>
      <c r="B1848" s="9" t="s">
        <v>41668</v>
      </c>
      <c r="C1848" s="8" t="s">
        <v>592</v>
      </c>
      <c r="D1848" s="8" t="s">
        <v>593</v>
      </c>
      <c r="E1848" s="11" t="s">
        <v>41669</v>
      </c>
      <c r="F1848" s="10" t="s">
        <v>38693</v>
      </c>
    </row>
    <row r="1849" ht="24" customHeight="1" spans="1:6">
      <c r="A1849" s="8">
        <v>39467</v>
      </c>
      <c r="B1849" s="9" t="s">
        <v>41670</v>
      </c>
      <c r="C1849" s="8" t="s">
        <v>592</v>
      </c>
      <c r="D1849" s="8" t="s">
        <v>593</v>
      </c>
      <c r="E1849" s="11" t="s">
        <v>41671</v>
      </c>
      <c r="F1849" s="10" t="s">
        <v>38693</v>
      </c>
    </row>
    <row r="1850" ht="24" customHeight="1" spans="1:6">
      <c r="A1850" s="8">
        <v>39468</v>
      </c>
      <c r="B1850" s="9" t="s">
        <v>41672</v>
      </c>
      <c r="C1850" s="8" t="s">
        <v>592</v>
      </c>
      <c r="D1850" s="8" t="s">
        <v>593</v>
      </c>
      <c r="E1850" s="11" t="s">
        <v>41673</v>
      </c>
      <c r="F1850" s="10" t="s">
        <v>38693</v>
      </c>
    </row>
    <row r="1851" ht="24" customHeight="1" spans="1:6">
      <c r="A1851" s="8">
        <v>39469</v>
      </c>
      <c r="B1851" s="9" t="s">
        <v>41674</v>
      </c>
      <c r="C1851" s="8" t="s">
        <v>592</v>
      </c>
      <c r="D1851" s="8" t="s">
        <v>593</v>
      </c>
      <c r="E1851" s="11" t="s">
        <v>41675</v>
      </c>
      <c r="F1851" s="10" t="s">
        <v>38693</v>
      </c>
    </row>
    <row r="1852" ht="24" customHeight="1" spans="1:6">
      <c r="A1852" s="8">
        <v>39470</v>
      </c>
      <c r="B1852" s="9" t="s">
        <v>41676</v>
      </c>
      <c r="C1852" s="8" t="s">
        <v>592</v>
      </c>
      <c r="D1852" s="8" t="s">
        <v>593</v>
      </c>
      <c r="E1852" s="8" t="s">
        <v>41677</v>
      </c>
      <c r="F1852" s="10" t="s">
        <v>38693</v>
      </c>
    </row>
    <row r="1853" ht="24" customHeight="1" spans="1:6">
      <c r="A1853" s="8">
        <v>39471</v>
      </c>
      <c r="B1853" s="9" t="s">
        <v>41678</v>
      </c>
      <c r="C1853" s="8" t="s">
        <v>592</v>
      </c>
      <c r="D1853" s="8" t="s">
        <v>593</v>
      </c>
      <c r="E1853" s="8" t="s">
        <v>41679</v>
      </c>
      <c r="F1853" s="10" t="s">
        <v>38693</v>
      </c>
    </row>
    <row r="1854" ht="24" customHeight="1" spans="1:6">
      <c r="A1854" s="8">
        <v>39472</v>
      </c>
      <c r="B1854" s="9" t="s">
        <v>41680</v>
      </c>
      <c r="C1854" s="8" t="s">
        <v>592</v>
      </c>
      <c r="D1854" s="8" t="s">
        <v>593</v>
      </c>
      <c r="E1854" s="8" t="s">
        <v>41681</v>
      </c>
      <c r="F1854" s="10" t="s">
        <v>38693</v>
      </c>
    </row>
    <row r="1855" ht="24" customHeight="1" spans="1:6">
      <c r="A1855" s="8">
        <v>39473</v>
      </c>
      <c r="B1855" s="9" t="s">
        <v>41682</v>
      </c>
      <c r="C1855" s="8" t="s">
        <v>592</v>
      </c>
      <c r="D1855" s="8" t="s">
        <v>593</v>
      </c>
      <c r="E1855" s="8" t="s">
        <v>41683</v>
      </c>
      <c r="F1855" s="10" t="s">
        <v>38693</v>
      </c>
    </row>
    <row r="1856" ht="24" customHeight="1" spans="1:6">
      <c r="A1856" s="8">
        <v>39474</v>
      </c>
      <c r="B1856" s="9" t="s">
        <v>41684</v>
      </c>
      <c r="C1856" s="8" t="s">
        <v>592</v>
      </c>
      <c r="D1856" s="8" t="s">
        <v>593</v>
      </c>
      <c r="E1856" s="8" t="s">
        <v>41685</v>
      </c>
      <c r="F1856" s="10" t="s">
        <v>38693</v>
      </c>
    </row>
    <row r="1857" ht="24" customHeight="1" spans="1:6">
      <c r="A1857" s="8">
        <v>39475</v>
      </c>
      <c r="B1857" s="9" t="s">
        <v>41686</v>
      </c>
      <c r="C1857" s="8" t="s">
        <v>592</v>
      </c>
      <c r="D1857" s="8" t="s">
        <v>593</v>
      </c>
      <c r="E1857" s="11" t="s">
        <v>41687</v>
      </c>
      <c r="F1857" s="10" t="s">
        <v>38693</v>
      </c>
    </row>
    <row r="1858" ht="24" customHeight="1" spans="1:6">
      <c r="A1858" s="8">
        <v>39476</v>
      </c>
      <c r="B1858" s="9" t="s">
        <v>41688</v>
      </c>
      <c r="C1858" s="8" t="s">
        <v>592</v>
      </c>
      <c r="D1858" s="8" t="s">
        <v>593</v>
      </c>
      <c r="E1858" s="11" t="s">
        <v>41689</v>
      </c>
      <c r="F1858" s="10" t="s">
        <v>38693</v>
      </c>
    </row>
    <row r="1859" ht="24" customHeight="1" spans="1:6">
      <c r="A1859" s="8">
        <v>39477</v>
      </c>
      <c r="B1859" s="9" t="s">
        <v>41690</v>
      </c>
      <c r="C1859" s="8" t="s">
        <v>592</v>
      </c>
      <c r="D1859" s="8" t="s">
        <v>593</v>
      </c>
      <c r="E1859" s="11" t="s">
        <v>41691</v>
      </c>
      <c r="F1859" s="10" t="s">
        <v>38693</v>
      </c>
    </row>
    <row r="1860" ht="24" customHeight="1" spans="1:6">
      <c r="A1860" s="8">
        <v>39478</v>
      </c>
      <c r="B1860" s="9" t="s">
        <v>41692</v>
      </c>
      <c r="C1860" s="8" t="s">
        <v>592</v>
      </c>
      <c r="D1860" s="8" t="s">
        <v>593</v>
      </c>
      <c r="E1860" s="11" t="s">
        <v>41693</v>
      </c>
      <c r="F1860" s="10" t="s">
        <v>38693</v>
      </c>
    </row>
    <row r="1861" ht="24" customHeight="1" spans="1:6">
      <c r="A1861" s="8">
        <v>39479</v>
      </c>
      <c r="B1861" s="9" t="s">
        <v>41694</v>
      </c>
      <c r="C1861" s="8" t="s">
        <v>592</v>
      </c>
      <c r="D1861" s="8" t="s">
        <v>593</v>
      </c>
      <c r="E1861" s="11" t="s">
        <v>41695</v>
      </c>
      <c r="F1861" s="10" t="s">
        <v>38693</v>
      </c>
    </row>
    <row r="1862" ht="24" customHeight="1" spans="1:6">
      <c r="A1862" s="8">
        <v>39480</v>
      </c>
      <c r="B1862" s="9" t="s">
        <v>41696</v>
      </c>
      <c r="C1862" s="8" t="s">
        <v>592</v>
      </c>
      <c r="D1862" s="8" t="s">
        <v>593</v>
      </c>
      <c r="E1862" s="8" t="s">
        <v>41697</v>
      </c>
      <c r="F1862" s="10" t="s">
        <v>38693</v>
      </c>
    </row>
    <row r="1863" ht="24" customHeight="1" spans="1:6">
      <c r="A1863" s="8">
        <v>39459</v>
      </c>
      <c r="B1863" s="9" t="s">
        <v>41698</v>
      </c>
      <c r="C1863" s="8" t="s">
        <v>592</v>
      </c>
      <c r="D1863" s="8" t="s">
        <v>593</v>
      </c>
      <c r="E1863" s="8" t="s">
        <v>41699</v>
      </c>
      <c r="F1863" s="10" t="s">
        <v>38693</v>
      </c>
    </row>
    <row r="1864" ht="24" customHeight="1" spans="1:6">
      <c r="A1864" s="8">
        <v>39445</v>
      </c>
      <c r="B1864" s="9" t="s">
        <v>41700</v>
      </c>
      <c r="C1864" s="8" t="s">
        <v>592</v>
      </c>
      <c r="D1864" s="8" t="s">
        <v>593</v>
      </c>
      <c r="E1864" s="8" t="s">
        <v>41701</v>
      </c>
      <c r="F1864" s="10" t="s">
        <v>38693</v>
      </c>
    </row>
    <row r="1865" ht="24" customHeight="1" spans="1:6">
      <c r="A1865" s="8">
        <v>39446</v>
      </c>
      <c r="B1865" s="9" t="s">
        <v>41702</v>
      </c>
      <c r="C1865" s="8" t="s">
        <v>592</v>
      </c>
      <c r="D1865" s="8" t="s">
        <v>593</v>
      </c>
      <c r="E1865" s="8" t="s">
        <v>41703</v>
      </c>
      <c r="F1865" s="10" t="s">
        <v>38693</v>
      </c>
    </row>
    <row r="1866" ht="24" customHeight="1" spans="1:6">
      <c r="A1866" s="8">
        <v>39447</v>
      </c>
      <c r="B1866" s="9" t="s">
        <v>41704</v>
      </c>
      <c r="C1866" s="8" t="s">
        <v>592</v>
      </c>
      <c r="D1866" s="8" t="s">
        <v>593</v>
      </c>
      <c r="E1866" s="8" t="s">
        <v>23680</v>
      </c>
      <c r="F1866" s="10" t="s">
        <v>38693</v>
      </c>
    </row>
    <row r="1867" ht="24" customHeight="1" spans="1:6">
      <c r="A1867" s="8">
        <v>39448</v>
      </c>
      <c r="B1867" s="9" t="s">
        <v>41705</v>
      </c>
      <c r="C1867" s="8" t="s">
        <v>592</v>
      </c>
      <c r="D1867" s="8" t="s">
        <v>593</v>
      </c>
      <c r="E1867" s="8" t="s">
        <v>41706</v>
      </c>
      <c r="F1867" s="10" t="s">
        <v>38693</v>
      </c>
    </row>
    <row r="1868" ht="24" customHeight="1" spans="1:6">
      <c r="A1868" s="8">
        <v>39450</v>
      </c>
      <c r="B1868" s="9" t="s">
        <v>41707</v>
      </c>
      <c r="C1868" s="8" t="s">
        <v>592</v>
      </c>
      <c r="D1868" s="8" t="s">
        <v>593</v>
      </c>
      <c r="E1868" s="8" t="s">
        <v>41708</v>
      </c>
      <c r="F1868" s="10" t="s">
        <v>38693</v>
      </c>
    </row>
    <row r="1869" ht="24" customHeight="1" spans="1:6">
      <c r="A1869" s="8">
        <v>39451</v>
      </c>
      <c r="B1869" s="9" t="s">
        <v>41709</v>
      </c>
      <c r="C1869" s="8" t="s">
        <v>592</v>
      </c>
      <c r="D1869" s="8" t="s">
        <v>593</v>
      </c>
      <c r="E1869" s="8" t="s">
        <v>41710</v>
      </c>
      <c r="F1869" s="10" t="s">
        <v>38693</v>
      </c>
    </row>
    <row r="1870" ht="24" customHeight="1" spans="1:6">
      <c r="A1870" s="8">
        <v>39452</v>
      </c>
      <c r="B1870" s="9" t="s">
        <v>41711</v>
      </c>
      <c r="C1870" s="8" t="s">
        <v>592</v>
      </c>
      <c r="D1870" s="8" t="s">
        <v>593</v>
      </c>
      <c r="E1870" s="8" t="s">
        <v>41712</v>
      </c>
      <c r="F1870" s="10" t="s">
        <v>38693</v>
      </c>
    </row>
    <row r="1871" ht="24" customHeight="1" spans="1:6">
      <c r="A1871" s="8">
        <v>39523</v>
      </c>
      <c r="B1871" s="9" t="s">
        <v>41713</v>
      </c>
      <c r="C1871" s="8" t="s">
        <v>592</v>
      </c>
      <c r="D1871" s="8" t="s">
        <v>593</v>
      </c>
      <c r="E1871" s="8" t="s">
        <v>41714</v>
      </c>
      <c r="F1871" s="10" t="s">
        <v>38693</v>
      </c>
    </row>
    <row r="1872" ht="24" customHeight="1" spans="1:6">
      <c r="A1872" s="8">
        <v>39449</v>
      </c>
      <c r="B1872" s="9" t="s">
        <v>41715</v>
      </c>
      <c r="C1872" s="8" t="s">
        <v>592</v>
      </c>
      <c r="D1872" s="8" t="s">
        <v>593</v>
      </c>
      <c r="E1872" s="8" t="s">
        <v>41716</v>
      </c>
      <c r="F1872" s="10" t="s">
        <v>38693</v>
      </c>
    </row>
    <row r="1873" ht="24" customHeight="1" spans="1:6">
      <c r="A1873" s="8">
        <v>39455</v>
      </c>
      <c r="B1873" s="9" t="s">
        <v>41717</v>
      </c>
      <c r="C1873" s="8" t="s">
        <v>592</v>
      </c>
      <c r="D1873" s="8" t="s">
        <v>593</v>
      </c>
      <c r="E1873" s="8" t="s">
        <v>41718</v>
      </c>
      <c r="F1873" s="10" t="s">
        <v>38693</v>
      </c>
    </row>
    <row r="1874" ht="24" customHeight="1" spans="1:6">
      <c r="A1874" s="8">
        <v>39456</v>
      </c>
      <c r="B1874" s="9" t="s">
        <v>41719</v>
      </c>
      <c r="C1874" s="8" t="s">
        <v>592</v>
      </c>
      <c r="D1874" s="8" t="s">
        <v>593</v>
      </c>
      <c r="E1874" s="8" t="s">
        <v>41720</v>
      </c>
      <c r="F1874" s="10" t="s">
        <v>38693</v>
      </c>
    </row>
    <row r="1875" ht="24" customHeight="1" spans="1:6">
      <c r="A1875" s="8">
        <v>39457</v>
      </c>
      <c r="B1875" s="9" t="s">
        <v>41721</v>
      </c>
      <c r="C1875" s="8" t="s">
        <v>592</v>
      </c>
      <c r="D1875" s="8" t="s">
        <v>593</v>
      </c>
      <c r="E1875" s="8" t="s">
        <v>41673</v>
      </c>
      <c r="F1875" s="10" t="s">
        <v>38693</v>
      </c>
    </row>
    <row r="1876" ht="24" customHeight="1" spans="1:6">
      <c r="A1876" s="8">
        <v>39458</v>
      </c>
      <c r="B1876" s="9" t="s">
        <v>41722</v>
      </c>
      <c r="C1876" s="8" t="s">
        <v>592</v>
      </c>
      <c r="D1876" s="8" t="s">
        <v>593</v>
      </c>
      <c r="E1876" s="8" t="s">
        <v>41723</v>
      </c>
      <c r="F1876" s="10" t="s">
        <v>38693</v>
      </c>
    </row>
    <row r="1877" ht="24" customHeight="1" spans="1:6">
      <c r="A1877" s="8">
        <v>39464</v>
      </c>
      <c r="B1877" s="9" t="s">
        <v>41724</v>
      </c>
      <c r="C1877" s="8" t="s">
        <v>592</v>
      </c>
      <c r="D1877" s="8" t="s">
        <v>593</v>
      </c>
      <c r="E1877" s="8" t="s">
        <v>41725</v>
      </c>
      <c r="F1877" s="10" t="s">
        <v>38693</v>
      </c>
    </row>
    <row r="1878" ht="24" customHeight="1" spans="1:6">
      <c r="A1878" s="8">
        <v>39460</v>
      </c>
      <c r="B1878" s="9" t="s">
        <v>41726</v>
      </c>
      <c r="C1878" s="8" t="s">
        <v>592</v>
      </c>
      <c r="D1878" s="8" t="s">
        <v>593</v>
      </c>
      <c r="E1878" s="8" t="s">
        <v>41727</v>
      </c>
      <c r="F1878" s="10" t="s">
        <v>38693</v>
      </c>
    </row>
    <row r="1879" ht="24" customHeight="1" spans="1:6">
      <c r="A1879" s="8">
        <v>39461</v>
      </c>
      <c r="B1879" s="9" t="s">
        <v>41728</v>
      </c>
      <c r="C1879" s="8" t="s">
        <v>592</v>
      </c>
      <c r="D1879" s="8" t="s">
        <v>593</v>
      </c>
      <c r="E1879" s="8" t="s">
        <v>41729</v>
      </c>
      <c r="F1879" s="10" t="s">
        <v>38693</v>
      </c>
    </row>
    <row r="1880" ht="24" customHeight="1" spans="1:6">
      <c r="A1880" s="8">
        <v>39462</v>
      </c>
      <c r="B1880" s="9" t="s">
        <v>41730</v>
      </c>
      <c r="C1880" s="8" t="s">
        <v>592</v>
      </c>
      <c r="D1880" s="8" t="s">
        <v>593</v>
      </c>
      <c r="E1880" s="8" t="s">
        <v>41731</v>
      </c>
      <c r="F1880" s="10" t="s">
        <v>38693</v>
      </c>
    </row>
    <row r="1881" ht="24" customHeight="1" spans="1:6">
      <c r="A1881" s="8">
        <v>39463</v>
      </c>
      <c r="B1881" s="9" t="s">
        <v>41732</v>
      </c>
      <c r="C1881" s="8" t="s">
        <v>592</v>
      </c>
      <c r="D1881" s="8" t="s">
        <v>593</v>
      </c>
      <c r="E1881" s="8" t="s">
        <v>41733</v>
      </c>
      <c r="F1881" s="10" t="s">
        <v>38693</v>
      </c>
    </row>
    <row r="1882" ht="24" customHeight="1" spans="1:6">
      <c r="A1882" s="8">
        <v>26039</v>
      </c>
      <c r="B1882" s="9" t="s">
        <v>41734</v>
      </c>
      <c r="C1882" s="8" t="s">
        <v>592</v>
      </c>
      <c r="D1882" s="8" t="s">
        <v>639</v>
      </c>
      <c r="E1882" s="8" t="s">
        <v>41735</v>
      </c>
      <c r="F1882" s="10" t="s">
        <v>38693</v>
      </c>
    </row>
    <row r="1883" ht="24" customHeight="1" spans="1:6">
      <c r="A1883" s="8">
        <v>2401</v>
      </c>
      <c r="B1883" s="9" t="s">
        <v>41736</v>
      </c>
      <c r="C1883" s="8" t="s">
        <v>592</v>
      </c>
      <c r="D1883" s="8" t="s">
        <v>639</v>
      </c>
      <c r="E1883" s="8" t="s">
        <v>41737</v>
      </c>
      <c r="F1883" s="10" t="s">
        <v>38693</v>
      </c>
    </row>
    <row r="1884" ht="24" customHeight="1" spans="1:6">
      <c r="A1884" s="8">
        <v>38870</v>
      </c>
      <c r="B1884" s="9" t="s">
        <v>41738</v>
      </c>
      <c r="C1884" s="8" t="s">
        <v>592</v>
      </c>
      <c r="D1884" s="8" t="s">
        <v>639</v>
      </c>
      <c r="E1884" s="8" t="s">
        <v>26782</v>
      </c>
      <c r="F1884" s="10" t="s">
        <v>38693</v>
      </c>
    </row>
    <row r="1885" ht="24" customHeight="1" spans="1:6">
      <c r="A1885" s="8">
        <v>38869</v>
      </c>
      <c r="B1885" s="9" t="s">
        <v>41739</v>
      </c>
      <c r="C1885" s="8" t="s">
        <v>592</v>
      </c>
      <c r="D1885" s="8" t="s">
        <v>639</v>
      </c>
      <c r="E1885" s="8" t="s">
        <v>25641</v>
      </c>
      <c r="F1885" s="10" t="s">
        <v>38693</v>
      </c>
    </row>
    <row r="1886" ht="24" customHeight="1" spans="1:6">
      <c r="A1886" s="8">
        <v>38872</v>
      </c>
      <c r="B1886" s="9" t="s">
        <v>41740</v>
      </c>
      <c r="C1886" s="8" t="s">
        <v>592</v>
      </c>
      <c r="D1886" s="8" t="s">
        <v>639</v>
      </c>
      <c r="E1886" s="8" t="s">
        <v>29191</v>
      </c>
      <c r="F1886" s="10" t="s">
        <v>38693</v>
      </c>
    </row>
    <row r="1887" ht="24" customHeight="1" spans="1:6">
      <c r="A1887" s="8">
        <v>38871</v>
      </c>
      <c r="B1887" s="9" t="s">
        <v>41741</v>
      </c>
      <c r="C1887" s="8" t="s">
        <v>592</v>
      </c>
      <c r="D1887" s="8" t="s">
        <v>639</v>
      </c>
      <c r="E1887" s="8" t="s">
        <v>41742</v>
      </c>
      <c r="F1887" s="10" t="s">
        <v>38693</v>
      </c>
    </row>
    <row r="1888" ht="24" customHeight="1" spans="1:6">
      <c r="A1888" s="8">
        <v>39283</v>
      </c>
      <c r="B1888" s="9" t="s">
        <v>41743</v>
      </c>
      <c r="C1888" s="8" t="s">
        <v>592</v>
      </c>
      <c r="D1888" s="8" t="s">
        <v>639</v>
      </c>
      <c r="E1888" s="8" t="s">
        <v>41744</v>
      </c>
      <c r="F1888" s="10" t="s">
        <v>38693</v>
      </c>
    </row>
    <row r="1889" ht="24" customHeight="1" spans="1:6">
      <c r="A1889" s="8">
        <v>39284</v>
      </c>
      <c r="B1889" s="9" t="s">
        <v>41745</v>
      </c>
      <c r="C1889" s="8" t="s">
        <v>592</v>
      </c>
      <c r="D1889" s="8" t="s">
        <v>639</v>
      </c>
      <c r="E1889" s="8" t="s">
        <v>41746</v>
      </c>
      <c r="F1889" s="10" t="s">
        <v>38693</v>
      </c>
    </row>
    <row r="1890" ht="24" customHeight="1" spans="1:6">
      <c r="A1890" s="8">
        <v>39285</v>
      </c>
      <c r="B1890" s="9" t="s">
        <v>41747</v>
      </c>
      <c r="C1890" s="8" t="s">
        <v>592</v>
      </c>
      <c r="D1890" s="8" t="s">
        <v>639</v>
      </c>
      <c r="E1890" s="8" t="s">
        <v>41748</v>
      </c>
      <c r="F1890" s="10" t="s">
        <v>38693</v>
      </c>
    </row>
    <row r="1891" ht="24" customHeight="1" spans="1:6">
      <c r="A1891" s="8">
        <v>39286</v>
      </c>
      <c r="B1891" s="9" t="s">
        <v>41749</v>
      </c>
      <c r="C1891" s="8" t="s">
        <v>592</v>
      </c>
      <c r="D1891" s="8" t="s">
        <v>639</v>
      </c>
      <c r="E1891" s="8" t="s">
        <v>41750</v>
      </c>
      <c r="F1891" s="10" t="s">
        <v>38693</v>
      </c>
    </row>
    <row r="1892" ht="24" customHeight="1" spans="1:6">
      <c r="A1892" s="8">
        <v>39287</v>
      </c>
      <c r="B1892" s="9" t="s">
        <v>41751</v>
      </c>
      <c r="C1892" s="8" t="s">
        <v>592</v>
      </c>
      <c r="D1892" s="8" t="s">
        <v>639</v>
      </c>
      <c r="E1892" s="8" t="s">
        <v>41752</v>
      </c>
      <c r="F1892" s="10" t="s">
        <v>38693</v>
      </c>
    </row>
    <row r="1893" ht="24" customHeight="1" spans="1:6">
      <c r="A1893" s="8">
        <v>39288</v>
      </c>
      <c r="B1893" s="9" t="s">
        <v>41753</v>
      </c>
      <c r="C1893" s="8" t="s">
        <v>592</v>
      </c>
      <c r="D1893" s="8" t="s">
        <v>639</v>
      </c>
      <c r="E1893" s="8" t="s">
        <v>41754</v>
      </c>
      <c r="F1893" s="10" t="s">
        <v>38693</v>
      </c>
    </row>
    <row r="1894" ht="24" customHeight="1" spans="1:6">
      <c r="A1894" s="8">
        <v>44476</v>
      </c>
      <c r="B1894" s="9" t="s">
        <v>41755</v>
      </c>
      <c r="C1894" s="8" t="s">
        <v>997</v>
      </c>
      <c r="D1894" s="8" t="s">
        <v>593</v>
      </c>
      <c r="E1894" s="8" t="s">
        <v>41756</v>
      </c>
      <c r="F1894" s="10" t="s">
        <v>38693</v>
      </c>
    </row>
    <row r="1895" ht="24" customHeight="1" spans="1:6">
      <c r="A1895" s="8">
        <v>10629</v>
      </c>
      <c r="B1895" s="9" t="s">
        <v>41757</v>
      </c>
      <c r="C1895" s="8" t="s">
        <v>997</v>
      </c>
      <c r="D1895" s="8" t="s">
        <v>593</v>
      </c>
      <c r="E1895" s="8" t="s">
        <v>41758</v>
      </c>
      <c r="F1895" s="10" t="s">
        <v>38693</v>
      </c>
    </row>
    <row r="1896" ht="24" customHeight="1" spans="1:6">
      <c r="A1896" s="8">
        <v>10698</v>
      </c>
      <c r="B1896" s="9" t="s">
        <v>41759</v>
      </c>
      <c r="C1896" s="8" t="s">
        <v>997</v>
      </c>
      <c r="D1896" s="8" t="s">
        <v>639</v>
      </c>
      <c r="E1896" s="8" t="s">
        <v>41760</v>
      </c>
      <c r="F1896" s="10" t="s">
        <v>38693</v>
      </c>
    </row>
    <row r="1897" ht="24" customHeight="1" spans="1:6">
      <c r="A1897" s="8">
        <v>40521</v>
      </c>
      <c r="B1897" s="9" t="s">
        <v>41761</v>
      </c>
      <c r="C1897" s="8" t="s">
        <v>592</v>
      </c>
      <c r="D1897" s="8" t="s">
        <v>593</v>
      </c>
      <c r="E1897" s="8" t="s">
        <v>41762</v>
      </c>
      <c r="F1897" s="10" t="s">
        <v>38693</v>
      </c>
    </row>
    <row r="1898" ht="24" customHeight="1" spans="1:6">
      <c r="A1898" s="8">
        <v>2432</v>
      </c>
      <c r="B1898" s="9" t="s">
        <v>41763</v>
      </c>
      <c r="C1898" s="8" t="s">
        <v>592</v>
      </c>
      <c r="D1898" s="8" t="s">
        <v>593</v>
      </c>
      <c r="E1898" s="8" t="s">
        <v>41764</v>
      </c>
      <c r="F1898" s="10" t="s">
        <v>38693</v>
      </c>
    </row>
    <row r="1899" ht="24" customHeight="1" spans="1:6">
      <c r="A1899" s="8">
        <v>2433</v>
      </c>
      <c r="B1899" s="9" t="s">
        <v>41765</v>
      </c>
      <c r="C1899" s="8" t="s">
        <v>592</v>
      </c>
      <c r="D1899" s="8" t="s">
        <v>593</v>
      </c>
      <c r="E1899" s="8" t="s">
        <v>41766</v>
      </c>
      <c r="F1899" s="10" t="s">
        <v>38693</v>
      </c>
    </row>
    <row r="1900" ht="24" customHeight="1" spans="1:6">
      <c r="A1900" s="8">
        <v>2420</v>
      </c>
      <c r="B1900" s="9" t="s">
        <v>41767</v>
      </c>
      <c r="C1900" s="8" t="s">
        <v>592</v>
      </c>
      <c r="D1900" s="8" t="s">
        <v>593</v>
      </c>
      <c r="E1900" s="8" t="s">
        <v>41768</v>
      </c>
      <c r="F1900" s="10" t="s">
        <v>38693</v>
      </c>
    </row>
    <row r="1901" ht="24" customHeight="1" spans="1:6">
      <c r="A1901" s="8">
        <v>11447</v>
      </c>
      <c r="B1901" s="9" t="s">
        <v>41769</v>
      </c>
      <c r="C1901" s="8" t="s">
        <v>592</v>
      </c>
      <c r="D1901" s="8" t="s">
        <v>593</v>
      </c>
      <c r="E1901" s="8" t="s">
        <v>41583</v>
      </c>
      <c r="F1901" s="10" t="s">
        <v>38693</v>
      </c>
    </row>
    <row r="1902" ht="24" customHeight="1" spans="1:6">
      <c r="A1902" s="8">
        <v>11451</v>
      </c>
      <c r="B1902" s="9" t="s">
        <v>41770</v>
      </c>
      <c r="C1902" s="8" t="s">
        <v>592</v>
      </c>
      <c r="D1902" s="8" t="s">
        <v>593</v>
      </c>
      <c r="E1902" s="8" t="s">
        <v>39896</v>
      </c>
      <c r="F1902" s="10" t="s">
        <v>38693</v>
      </c>
    </row>
    <row r="1903" ht="24" customHeight="1" spans="1:6">
      <c r="A1903" s="8">
        <v>11116</v>
      </c>
      <c r="B1903" s="9" t="s">
        <v>41771</v>
      </c>
      <c r="C1903" s="8" t="s">
        <v>592</v>
      </c>
      <c r="D1903" s="8" t="s">
        <v>639</v>
      </c>
      <c r="E1903" s="8" t="s">
        <v>41772</v>
      </c>
      <c r="F1903" s="10" t="s">
        <v>38693</v>
      </c>
    </row>
    <row r="1904" ht="24" customHeight="1" spans="1:6">
      <c r="A1904" s="8">
        <v>38411</v>
      </c>
      <c r="B1904" s="9" t="s">
        <v>41773</v>
      </c>
      <c r="C1904" s="8" t="s">
        <v>592</v>
      </c>
      <c r="D1904" s="8" t="s">
        <v>639</v>
      </c>
      <c r="E1904" s="8" t="s">
        <v>41774</v>
      </c>
      <c r="F1904" s="10" t="s">
        <v>38693</v>
      </c>
    </row>
    <row r="1905" ht="24" customHeight="1" spans="1:6">
      <c r="A1905" s="8">
        <v>38189</v>
      </c>
      <c r="B1905" s="9" t="s">
        <v>41775</v>
      </c>
      <c r="C1905" s="8" t="s">
        <v>592</v>
      </c>
      <c r="D1905" s="8" t="s">
        <v>593</v>
      </c>
      <c r="E1905" s="8" t="s">
        <v>41776</v>
      </c>
      <c r="F1905" s="10" t="s">
        <v>38693</v>
      </c>
    </row>
    <row r="1906" ht="24" customHeight="1" spans="1:6">
      <c r="A1906" s="8">
        <v>38190</v>
      </c>
      <c r="B1906" s="9" t="s">
        <v>41777</v>
      </c>
      <c r="C1906" s="8" t="s">
        <v>592</v>
      </c>
      <c r="D1906" s="8" t="s">
        <v>593</v>
      </c>
      <c r="E1906" s="8" t="s">
        <v>41778</v>
      </c>
      <c r="F1906" s="10" t="s">
        <v>38693</v>
      </c>
    </row>
    <row r="1907" ht="24" customHeight="1" spans="1:6">
      <c r="A1907" s="8">
        <v>7608</v>
      </c>
      <c r="B1907" s="9" t="s">
        <v>41779</v>
      </c>
      <c r="C1907" s="8" t="s">
        <v>592</v>
      </c>
      <c r="D1907" s="8" t="s">
        <v>593</v>
      </c>
      <c r="E1907" s="8" t="s">
        <v>34929</v>
      </c>
      <c r="F1907" s="10" t="s">
        <v>38693</v>
      </c>
    </row>
    <row r="1908" ht="24" customHeight="1" spans="1:6">
      <c r="A1908" s="8">
        <v>1370</v>
      </c>
      <c r="B1908" s="9" t="s">
        <v>41780</v>
      </c>
      <c r="C1908" s="8" t="s">
        <v>592</v>
      </c>
      <c r="D1908" s="8" t="s">
        <v>593</v>
      </c>
      <c r="E1908" s="8" t="s">
        <v>41781</v>
      </c>
      <c r="F1908" s="10" t="s">
        <v>38693</v>
      </c>
    </row>
    <row r="1909" ht="24" customHeight="1" spans="1:6">
      <c r="A1909" s="8">
        <v>36516</v>
      </c>
      <c r="B1909" s="9" t="s">
        <v>41782</v>
      </c>
      <c r="C1909" s="8" t="s">
        <v>592</v>
      </c>
      <c r="D1909" s="8" t="s">
        <v>639</v>
      </c>
      <c r="E1909" s="8" t="s">
        <v>41783</v>
      </c>
      <c r="F1909" s="10" t="s">
        <v>38693</v>
      </c>
    </row>
    <row r="1910" ht="24" customHeight="1" spans="1:6">
      <c r="A1910" s="8">
        <v>34777</v>
      </c>
      <c r="B1910" s="9" t="s">
        <v>41784</v>
      </c>
      <c r="C1910" s="8" t="s">
        <v>592</v>
      </c>
      <c r="D1910" s="8" t="s">
        <v>593</v>
      </c>
      <c r="E1910" s="8" t="s">
        <v>37330</v>
      </c>
      <c r="F1910" s="10" t="s">
        <v>38693</v>
      </c>
    </row>
    <row r="1911" ht="24" customHeight="1" spans="1:6">
      <c r="A1911" s="8">
        <v>7272</v>
      </c>
      <c r="B1911" s="9" t="s">
        <v>41785</v>
      </c>
      <c r="C1911" s="8" t="s">
        <v>592</v>
      </c>
      <c r="D1911" s="8" t="s">
        <v>593</v>
      </c>
      <c r="E1911" s="8" t="s">
        <v>38754</v>
      </c>
      <c r="F1911" s="10" t="s">
        <v>38693</v>
      </c>
    </row>
    <row r="1912" ht="24" customHeight="1" spans="1:6">
      <c r="A1912" s="8">
        <v>10605</v>
      </c>
      <c r="B1912" s="9" t="s">
        <v>41786</v>
      </c>
      <c r="C1912" s="8" t="s">
        <v>592</v>
      </c>
      <c r="D1912" s="8" t="s">
        <v>593</v>
      </c>
      <c r="E1912" s="11" t="s">
        <v>38734</v>
      </c>
      <c r="F1912" s="10" t="s">
        <v>38693</v>
      </c>
    </row>
    <row r="1913" ht="24" customHeight="1" spans="1:6">
      <c r="A1913" s="8">
        <v>10604</v>
      </c>
      <c r="B1913" s="9" t="s">
        <v>41787</v>
      </c>
      <c r="C1913" s="8" t="s">
        <v>592</v>
      </c>
      <c r="D1913" s="8" t="s">
        <v>593</v>
      </c>
      <c r="E1913" s="11" t="s">
        <v>41788</v>
      </c>
      <c r="F1913" s="10" t="s">
        <v>38693</v>
      </c>
    </row>
    <row r="1914" ht="24" customHeight="1" spans="1:6">
      <c r="A1914" s="8">
        <v>672</v>
      </c>
      <c r="B1914" s="9" t="s">
        <v>41789</v>
      </c>
      <c r="C1914" s="8" t="s">
        <v>592</v>
      </c>
      <c r="D1914" s="8" t="s">
        <v>593</v>
      </c>
      <c r="E1914" s="8" t="s">
        <v>31415</v>
      </c>
      <c r="F1914" s="10" t="s">
        <v>38693</v>
      </c>
    </row>
    <row r="1915" ht="24" customHeight="1" spans="1:6">
      <c r="A1915" s="8">
        <v>668</v>
      </c>
      <c r="B1915" s="9" t="s">
        <v>41790</v>
      </c>
      <c r="C1915" s="8" t="s">
        <v>592</v>
      </c>
      <c r="D1915" s="8" t="s">
        <v>593</v>
      </c>
      <c r="E1915" s="8" t="s">
        <v>29288</v>
      </c>
      <c r="F1915" s="10" t="s">
        <v>38693</v>
      </c>
    </row>
    <row r="1916" ht="24" customHeight="1" spans="1:6">
      <c r="A1916" s="8">
        <v>10578</v>
      </c>
      <c r="B1916" s="9" t="s">
        <v>41791</v>
      </c>
      <c r="C1916" s="8" t="s">
        <v>592</v>
      </c>
      <c r="D1916" s="8" t="s">
        <v>593</v>
      </c>
      <c r="E1916" s="8" t="s">
        <v>28518</v>
      </c>
      <c r="F1916" s="10" t="s">
        <v>38693</v>
      </c>
    </row>
    <row r="1917" ht="24" customHeight="1" spans="1:6">
      <c r="A1917" s="8">
        <v>666</v>
      </c>
      <c r="B1917" s="9" t="s">
        <v>41792</v>
      </c>
      <c r="C1917" s="8" t="s">
        <v>592</v>
      </c>
      <c r="D1917" s="8" t="s">
        <v>593</v>
      </c>
      <c r="E1917" s="8" t="s">
        <v>41793</v>
      </c>
      <c r="F1917" s="10" t="s">
        <v>38693</v>
      </c>
    </row>
    <row r="1918" ht="24" customHeight="1" spans="1:6">
      <c r="A1918" s="8">
        <v>665</v>
      </c>
      <c r="B1918" s="9" t="s">
        <v>41794</v>
      </c>
      <c r="C1918" s="8" t="s">
        <v>592</v>
      </c>
      <c r="D1918" s="8" t="s">
        <v>593</v>
      </c>
      <c r="E1918" s="8" t="s">
        <v>40239</v>
      </c>
      <c r="F1918" s="10" t="s">
        <v>38693</v>
      </c>
    </row>
    <row r="1919" ht="24" customHeight="1" spans="1:6">
      <c r="A1919" s="8">
        <v>10577</v>
      </c>
      <c r="B1919" s="9" t="s">
        <v>41795</v>
      </c>
      <c r="C1919" s="8" t="s">
        <v>592</v>
      </c>
      <c r="D1919" s="8" t="s">
        <v>593</v>
      </c>
      <c r="E1919" s="8" t="s">
        <v>29060</v>
      </c>
      <c r="F1919" s="10" t="s">
        <v>38693</v>
      </c>
    </row>
    <row r="1920" ht="24" customHeight="1" spans="1:6">
      <c r="A1920" s="8">
        <v>10583</v>
      </c>
      <c r="B1920" s="9" t="s">
        <v>41796</v>
      </c>
      <c r="C1920" s="8" t="s">
        <v>592</v>
      </c>
      <c r="D1920" s="8" t="s">
        <v>593</v>
      </c>
      <c r="E1920" s="8" t="s">
        <v>41797</v>
      </c>
      <c r="F1920" s="10" t="s">
        <v>38693</v>
      </c>
    </row>
    <row r="1921" ht="24" customHeight="1" spans="1:6">
      <c r="A1921" s="8">
        <v>10579</v>
      </c>
      <c r="B1921" s="9" t="s">
        <v>41798</v>
      </c>
      <c r="C1921" s="8" t="s">
        <v>592</v>
      </c>
      <c r="D1921" s="8" t="s">
        <v>593</v>
      </c>
      <c r="E1921" s="8" t="s">
        <v>41799</v>
      </c>
      <c r="F1921" s="10" t="s">
        <v>38693</v>
      </c>
    </row>
    <row r="1922" ht="24" customHeight="1" spans="1:6">
      <c r="A1922" s="8">
        <v>10582</v>
      </c>
      <c r="B1922" s="9" t="s">
        <v>41800</v>
      </c>
      <c r="C1922" s="8" t="s">
        <v>592</v>
      </c>
      <c r="D1922" s="8" t="s">
        <v>593</v>
      </c>
      <c r="E1922" s="8" t="s">
        <v>37823</v>
      </c>
      <c r="F1922" s="10" t="s">
        <v>38693</v>
      </c>
    </row>
    <row r="1923" ht="24" customHeight="1" spans="1:6">
      <c r="A1923" s="8">
        <v>2436</v>
      </c>
      <c r="B1923" s="9" t="s">
        <v>41801</v>
      </c>
      <c r="C1923" s="8" t="s">
        <v>742</v>
      </c>
      <c r="D1923" s="8" t="s">
        <v>599</v>
      </c>
      <c r="E1923" s="8" t="s">
        <v>32938</v>
      </c>
      <c r="F1923" s="10" t="s">
        <v>38693</v>
      </c>
    </row>
    <row r="1924" ht="24" customHeight="1" spans="1:6">
      <c r="A1924" s="8">
        <v>40918</v>
      </c>
      <c r="B1924" s="9" t="s">
        <v>41802</v>
      </c>
      <c r="C1924" s="8" t="s">
        <v>744</v>
      </c>
      <c r="D1924" s="8" t="s">
        <v>593</v>
      </c>
      <c r="E1924" s="8" t="s">
        <v>39001</v>
      </c>
      <c r="F1924" s="10" t="s">
        <v>38693</v>
      </c>
    </row>
    <row r="1925" ht="24" customHeight="1" spans="1:6">
      <c r="A1925" s="8">
        <v>2439</v>
      </c>
      <c r="B1925" s="9" t="s">
        <v>41803</v>
      </c>
      <c r="C1925" s="8" t="s">
        <v>742</v>
      </c>
      <c r="D1925" s="8" t="s">
        <v>593</v>
      </c>
      <c r="E1925" s="8" t="s">
        <v>32938</v>
      </c>
      <c r="F1925" s="10" t="s">
        <v>38693</v>
      </c>
    </row>
    <row r="1926" ht="24" customHeight="1" spans="1:6">
      <c r="A1926" s="8">
        <v>40923</v>
      </c>
      <c r="B1926" s="9" t="s">
        <v>41804</v>
      </c>
      <c r="C1926" s="8" t="s">
        <v>744</v>
      </c>
      <c r="D1926" s="8" t="s">
        <v>593</v>
      </c>
      <c r="E1926" s="8" t="s">
        <v>39001</v>
      </c>
      <c r="F1926" s="10" t="s">
        <v>38693</v>
      </c>
    </row>
    <row r="1927" ht="24" customHeight="1" spans="1:6">
      <c r="A1927" s="8">
        <v>10998</v>
      </c>
      <c r="B1927" s="9" t="s">
        <v>41805</v>
      </c>
      <c r="C1927" s="8" t="s">
        <v>642</v>
      </c>
      <c r="D1927" s="8" t="s">
        <v>593</v>
      </c>
      <c r="E1927" s="8" t="s">
        <v>31804</v>
      </c>
      <c r="F1927" s="10" t="s">
        <v>38693</v>
      </c>
    </row>
    <row r="1928" ht="24" customHeight="1" spans="1:6">
      <c r="A1928" s="8">
        <v>11002</v>
      </c>
      <c r="B1928" s="9" t="s">
        <v>41806</v>
      </c>
      <c r="C1928" s="8" t="s">
        <v>642</v>
      </c>
      <c r="D1928" s="8" t="s">
        <v>593</v>
      </c>
      <c r="E1928" s="8" t="s">
        <v>25008</v>
      </c>
      <c r="F1928" s="10" t="s">
        <v>38693</v>
      </c>
    </row>
    <row r="1929" ht="24" customHeight="1" spans="1:6">
      <c r="A1929" s="8">
        <v>10999</v>
      </c>
      <c r="B1929" s="9" t="s">
        <v>41807</v>
      </c>
      <c r="C1929" s="8" t="s">
        <v>642</v>
      </c>
      <c r="D1929" s="8" t="s">
        <v>593</v>
      </c>
      <c r="E1929" s="8" t="s">
        <v>31096</v>
      </c>
      <c r="F1929" s="10" t="s">
        <v>38693</v>
      </c>
    </row>
    <row r="1930" ht="24" customHeight="1" spans="1:6">
      <c r="A1930" s="8">
        <v>10997</v>
      </c>
      <c r="B1930" s="9" t="s">
        <v>41808</v>
      </c>
      <c r="C1930" s="8" t="s">
        <v>642</v>
      </c>
      <c r="D1930" s="8" t="s">
        <v>599</v>
      </c>
      <c r="E1930" s="8" t="s">
        <v>41809</v>
      </c>
      <c r="F1930" s="10" t="s">
        <v>38693</v>
      </c>
    </row>
    <row r="1931" ht="24" customHeight="1" spans="1:6">
      <c r="A1931" s="8">
        <v>2685</v>
      </c>
      <c r="B1931" s="9" t="s">
        <v>41810</v>
      </c>
      <c r="C1931" s="8" t="s">
        <v>474</v>
      </c>
      <c r="D1931" s="8" t="s">
        <v>593</v>
      </c>
      <c r="E1931" s="8" t="s">
        <v>41811</v>
      </c>
      <c r="F1931" s="10" t="s">
        <v>38693</v>
      </c>
    </row>
    <row r="1932" ht="24" customHeight="1" spans="1:6">
      <c r="A1932" s="8">
        <v>2680</v>
      </c>
      <c r="B1932" s="9" t="s">
        <v>41812</v>
      </c>
      <c r="C1932" s="8" t="s">
        <v>474</v>
      </c>
      <c r="D1932" s="8" t="s">
        <v>593</v>
      </c>
      <c r="E1932" s="8" t="s">
        <v>32372</v>
      </c>
      <c r="F1932" s="10" t="s">
        <v>38693</v>
      </c>
    </row>
    <row r="1933" ht="24" customHeight="1" spans="1:6">
      <c r="A1933" s="8">
        <v>2684</v>
      </c>
      <c r="B1933" s="9" t="s">
        <v>41813</v>
      </c>
      <c r="C1933" s="8" t="s">
        <v>474</v>
      </c>
      <c r="D1933" s="8" t="s">
        <v>593</v>
      </c>
      <c r="E1933" s="8" t="s">
        <v>28673</v>
      </c>
      <c r="F1933" s="10" t="s">
        <v>38693</v>
      </c>
    </row>
    <row r="1934" ht="24" customHeight="1" spans="1:6">
      <c r="A1934" s="8">
        <v>2673</v>
      </c>
      <c r="B1934" s="9" t="s">
        <v>41814</v>
      </c>
      <c r="C1934" s="8" t="s">
        <v>474</v>
      </c>
      <c r="D1934" s="8" t="s">
        <v>599</v>
      </c>
      <c r="E1934" s="8" t="s">
        <v>30124</v>
      </c>
      <c r="F1934" s="10" t="s">
        <v>38693</v>
      </c>
    </row>
    <row r="1935" ht="24" customHeight="1" spans="1:6">
      <c r="A1935" s="8">
        <v>2681</v>
      </c>
      <c r="B1935" s="9" t="s">
        <v>41815</v>
      </c>
      <c r="C1935" s="8" t="s">
        <v>474</v>
      </c>
      <c r="D1935" s="8" t="s">
        <v>593</v>
      </c>
      <c r="E1935" s="8" t="s">
        <v>41816</v>
      </c>
      <c r="F1935" s="10" t="s">
        <v>38693</v>
      </c>
    </row>
    <row r="1936" ht="24" customHeight="1" spans="1:6">
      <c r="A1936" s="8">
        <v>2682</v>
      </c>
      <c r="B1936" s="9" t="s">
        <v>41817</v>
      </c>
      <c r="C1936" s="8" t="s">
        <v>474</v>
      </c>
      <c r="D1936" s="8" t="s">
        <v>593</v>
      </c>
      <c r="E1936" s="8" t="s">
        <v>25816</v>
      </c>
      <c r="F1936" s="10" t="s">
        <v>38693</v>
      </c>
    </row>
    <row r="1937" ht="24" customHeight="1" spans="1:6">
      <c r="A1937" s="8">
        <v>2686</v>
      </c>
      <c r="B1937" s="9" t="s">
        <v>41818</v>
      </c>
      <c r="C1937" s="8" t="s">
        <v>474</v>
      </c>
      <c r="D1937" s="8" t="s">
        <v>593</v>
      </c>
      <c r="E1937" s="8" t="s">
        <v>41819</v>
      </c>
      <c r="F1937" s="10" t="s">
        <v>38693</v>
      </c>
    </row>
    <row r="1938" ht="24" customHeight="1" spans="1:6">
      <c r="A1938" s="8">
        <v>2674</v>
      </c>
      <c r="B1938" s="9" t="s">
        <v>41820</v>
      </c>
      <c r="C1938" s="8" t="s">
        <v>474</v>
      </c>
      <c r="D1938" s="8" t="s">
        <v>593</v>
      </c>
      <c r="E1938" s="8" t="s">
        <v>37346</v>
      </c>
      <c r="F1938" s="10" t="s">
        <v>38693</v>
      </c>
    </row>
    <row r="1939" ht="24" customHeight="1" spans="1:6">
      <c r="A1939" s="8">
        <v>2683</v>
      </c>
      <c r="B1939" s="9" t="s">
        <v>41821</v>
      </c>
      <c r="C1939" s="8" t="s">
        <v>474</v>
      </c>
      <c r="D1939" s="8" t="s">
        <v>593</v>
      </c>
      <c r="E1939" s="8" t="s">
        <v>40930</v>
      </c>
      <c r="F1939" s="10" t="s">
        <v>38693</v>
      </c>
    </row>
    <row r="1940" ht="24" customHeight="1" spans="1:6">
      <c r="A1940" s="8">
        <v>2676</v>
      </c>
      <c r="B1940" s="9" t="s">
        <v>41822</v>
      </c>
      <c r="C1940" s="8" t="s">
        <v>474</v>
      </c>
      <c r="D1940" s="8" t="s">
        <v>593</v>
      </c>
      <c r="E1940" s="8" t="s">
        <v>22973</v>
      </c>
      <c r="F1940" s="10" t="s">
        <v>38693</v>
      </c>
    </row>
    <row r="1941" ht="24" customHeight="1" spans="1:6">
      <c r="A1941" s="8">
        <v>2678</v>
      </c>
      <c r="B1941" s="9" t="s">
        <v>41823</v>
      </c>
      <c r="C1941" s="8" t="s">
        <v>474</v>
      </c>
      <c r="D1941" s="8" t="s">
        <v>593</v>
      </c>
      <c r="E1941" s="8" t="s">
        <v>39564</v>
      </c>
      <c r="F1941" s="10" t="s">
        <v>38693</v>
      </c>
    </row>
    <row r="1942" ht="24" customHeight="1" spans="1:6">
      <c r="A1942" s="8">
        <v>2679</v>
      </c>
      <c r="B1942" s="9" t="s">
        <v>41824</v>
      </c>
      <c r="C1942" s="8" t="s">
        <v>474</v>
      </c>
      <c r="D1942" s="8" t="s">
        <v>593</v>
      </c>
      <c r="E1942" s="8" t="s">
        <v>38832</v>
      </c>
      <c r="F1942" s="10" t="s">
        <v>38693</v>
      </c>
    </row>
    <row r="1943" ht="24" customHeight="1" spans="1:6">
      <c r="A1943" s="8">
        <v>12070</v>
      </c>
      <c r="B1943" s="9" t="s">
        <v>41825</v>
      </c>
      <c r="C1943" s="8" t="s">
        <v>474</v>
      </c>
      <c r="D1943" s="8" t="s">
        <v>593</v>
      </c>
      <c r="E1943" s="8" t="s">
        <v>37756</v>
      </c>
      <c r="F1943" s="10" t="s">
        <v>38693</v>
      </c>
    </row>
    <row r="1944" ht="24" customHeight="1" spans="1:6">
      <c r="A1944" s="8">
        <v>2675</v>
      </c>
      <c r="B1944" s="9" t="s">
        <v>41826</v>
      </c>
      <c r="C1944" s="8" t="s">
        <v>474</v>
      </c>
      <c r="D1944" s="8" t="s">
        <v>593</v>
      </c>
      <c r="E1944" s="11" t="s">
        <v>22806</v>
      </c>
      <c r="F1944" s="10" t="s">
        <v>38693</v>
      </c>
    </row>
    <row r="1945" ht="24" customHeight="1" spans="1:6">
      <c r="A1945" s="8">
        <v>12067</v>
      </c>
      <c r="B1945" s="9" t="s">
        <v>41827</v>
      </c>
      <c r="C1945" s="8" t="s">
        <v>474</v>
      </c>
      <c r="D1945" s="8" t="s">
        <v>593</v>
      </c>
      <c r="E1945" s="8" t="s">
        <v>32370</v>
      </c>
      <c r="F1945" s="10" t="s">
        <v>38693</v>
      </c>
    </row>
    <row r="1946" ht="24" customHeight="1" spans="1:6">
      <c r="A1946" s="8">
        <v>40401</v>
      </c>
      <c r="B1946" s="9" t="s">
        <v>41828</v>
      </c>
      <c r="C1946" s="8" t="s">
        <v>474</v>
      </c>
      <c r="D1946" s="8" t="s">
        <v>593</v>
      </c>
      <c r="E1946" s="8" t="s">
        <v>39807</v>
      </c>
      <c r="F1946" s="10" t="s">
        <v>38693</v>
      </c>
    </row>
    <row r="1947" ht="24" customHeight="1" spans="1:6">
      <c r="A1947" s="8">
        <v>40402</v>
      </c>
      <c r="B1947" s="9" t="s">
        <v>41829</v>
      </c>
      <c r="C1947" s="8" t="s">
        <v>474</v>
      </c>
      <c r="D1947" s="8" t="s">
        <v>593</v>
      </c>
      <c r="E1947" s="8" t="s">
        <v>35018</v>
      </c>
      <c r="F1947" s="10" t="s">
        <v>38693</v>
      </c>
    </row>
    <row r="1948" ht="24" customHeight="1" spans="1:6">
      <c r="A1948" s="8">
        <v>40400</v>
      </c>
      <c r="B1948" s="9" t="s">
        <v>41830</v>
      </c>
      <c r="C1948" s="8" t="s">
        <v>474</v>
      </c>
      <c r="D1948" s="8" t="s">
        <v>593</v>
      </c>
      <c r="E1948" s="8" t="s">
        <v>37424</v>
      </c>
      <c r="F1948" s="10" t="s">
        <v>38693</v>
      </c>
    </row>
    <row r="1949" ht="24" customHeight="1" spans="1:6">
      <c r="A1949" s="8">
        <v>2504</v>
      </c>
      <c r="B1949" s="9" t="s">
        <v>41831</v>
      </c>
      <c r="C1949" s="8" t="s">
        <v>474</v>
      </c>
      <c r="D1949" s="8" t="s">
        <v>639</v>
      </c>
      <c r="E1949" s="8" t="s">
        <v>22814</v>
      </c>
      <c r="F1949" s="10" t="s">
        <v>38693</v>
      </c>
    </row>
    <row r="1950" ht="24" customHeight="1" spans="1:6">
      <c r="A1950" s="8">
        <v>2501</v>
      </c>
      <c r="B1950" s="9" t="s">
        <v>41832</v>
      </c>
      <c r="C1950" s="8" t="s">
        <v>474</v>
      </c>
      <c r="D1950" s="8" t="s">
        <v>639</v>
      </c>
      <c r="E1950" s="8" t="s">
        <v>41833</v>
      </c>
      <c r="F1950" s="10" t="s">
        <v>38693</v>
      </c>
    </row>
    <row r="1951" ht="24" customHeight="1" spans="1:6">
      <c r="A1951" s="8">
        <v>2502</v>
      </c>
      <c r="B1951" s="9" t="s">
        <v>41834</v>
      </c>
      <c r="C1951" s="8" t="s">
        <v>474</v>
      </c>
      <c r="D1951" s="8" t="s">
        <v>639</v>
      </c>
      <c r="E1951" s="8" t="s">
        <v>41835</v>
      </c>
      <c r="F1951" s="10" t="s">
        <v>38693</v>
      </c>
    </row>
    <row r="1952" ht="24" customHeight="1" spans="1:6">
      <c r="A1952" s="8">
        <v>2503</v>
      </c>
      <c r="B1952" s="9" t="s">
        <v>41836</v>
      </c>
      <c r="C1952" s="8" t="s">
        <v>474</v>
      </c>
      <c r="D1952" s="8" t="s">
        <v>639</v>
      </c>
      <c r="E1952" s="8" t="s">
        <v>32977</v>
      </c>
      <c r="F1952" s="10" t="s">
        <v>38693</v>
      </c>
    </row>
    <row r="1953" ht="24" customHeight="1" spans="1:6">
      <c r="A1953" s="8">
        <v>2500</v>
      </c>
      <c r="B1953" s="9" t="s">
        <v>41837</v>
      </c>
      <c r="C1953" s="8" t="s">
        <v>474</v>
      </c>
      <c r="D1953" s="8" t="s">
        <v>639</v>
      </c>
      <c r="E1953" s="8" t="s">
        <v>38855</v>
      </c>
      <c r="F1953" s="10" t="s">
        <v>38693</v>
      </c>
    </row>
    <row r="1954" ht="24" customHeight="1" spans="1:6">
      <c r="A1954" s="8">
        <v>2505</v>
      </c>
      <c r="B1954" s="9" t="s">
        <v>41838</v>
      </c>
      <c r="C1954" s="8" t="s">
        <v>474</v>
      </c>
      <c r="D1954" s="8" t="s">
        <v>639</v>
      </c>
      <c r="E1954" s="8" t="s">
        <v>29193</v>
      </c>
      <c r="F1954" s="10" t="s">
        <v>38693</v>
      </c>
    </row>
    <row r="1955" ht="24" customHeight="1" spans="1:6">
      <c r="A1955" s="8">
        <v>12056</v>
      </c>
      <c r="B1955" s="9" t="s">
        <v>41839</v>
      </c>
      <c r="C1955" s="8" t="s">
        <v>474</v>
      </c>
      <c r="D1955" s="8" t="s">
        <v>639</v>
      </c>
      <c r="E1955" s="11" t="s">
        <v>41840</v>
      </c>
      <c r="F1955" s="10" t="s">
        <v>38693</v>
      </c>
    </row>
    <row r="1956" ht="24" customHeight="1" spans="1:6">
      <c r="A1956" s="8">
        <v>12057</v>
      </c>
      <c r="B1956" s="9" t="s">
        <v>41841</v>
      </c>
      <c r="C1956" s="8" t="s">
        <v>474</v>
      </c>
      <c r="D1956" s="8" t="s">
        <v>639</v>
      </c>
      <c r="E1956" s="8" t="s">
        <v>34788</v>
      </c>
      <c r="F1956" s="10" t="s">
        <v>38693</v>
      </c>
    </row>
    <row r="1957" ht="24" customHeight="1" spans="1:6">
      <c r="A1957" s="8">
        <v>12059</v>
      </c>
      <c r="B1957" s="9" t="s">
        <v>41842</v>
      </c>
      <c r="C1957" s="8" t="s">
        <v>474</v>
      </c>
      <c r="D1957" s="8" t="s">
        <v>639</v>
      </c>
      <c r="E1957" s="8" t="s">
        <v>41843</v>
      </c>
      <c r="F1957" s="10" t="s">
        <v>38693</v>
      </c>
    </row>
    <row r="1958" ht="24" customHeight="1" spans="1:6">
      <c r="A1958" s="8">
        <v>12058</v>
      </c>
      <c r="B1958" s="9" t="s">
        <v>41844</v>
      </c>
      <c r="C1958" s="8" t="s">
        <v>474</v>
      </c>
      <c r="D1958" s="8" t="s">
        <v>639</v>
      </c>
      <c r="E1958" s="8" t="s">
        <v>33027</v>
      </c>
      <c r="F1958" s="10" t="s">
        <v>38693</v>
      </c>
    </row>
    <row r="1959" ht="24" customHeight="1" spans="1:6">
      <c r="A1959" s="8">
        <v>12060</v>
      </c>
      <c r="B1959" s="9" t="s">
        <v>41845</v>
      </c>
      <c r="C1959" s="8" t="s">
        <v>474</v>
      </c>
      <c r="D1959" s="8" t="s">
        <v>639</v>
      </c>
      <c r="E1959" s="11" t="s">
        <v>41846</v>
      </c>
      <c r="F1959" s="10" t="s">
        <v>38693</v>
      </c>
    </row>
    <row r="1960" ht="24" customHeight="1" spans="1:6">
      <c r="A1960" s="8">
        <v>12061</v>
      </c>
      <c r="B1960" s="9" t="s">
        <v>41847</v>
      </c>
      <c r="C1960" s="8" t="s">
        <v>474</v>
      </c>
      <c r="D1960" s="8" t="s">
        <v>639</v>
      </c>
      <c r="E1960" s="8" t="s">
        <v>41848</v>
      </c>
      <c r="F1960" s="10" t="s">
        <v>38693</v>
      </c>
    </row>
    <row r="1961" ht="24" customHeight="1" spans="1:6">
      <c r="A1961" s="8">
        <v>12062</v>
      </c>
      <c r="B1961" s="9" t="s">
        <v>41849</v>
      </c>
      <c r="C1961" s="8" t="s">
        <v>474</v>
      </c>
      <c r="D1961" s="8" t="s">
        <v>639</v>
      </c>
      <c r="E1961" s="8" t="s">
        <v>41850</v>
      </c>
      <c r="F1961" s="10" t="s">
        <v>38693</v>
      </c>
    </row>
    <row r="1962" ht="24" customHeight="1" spans="1:6">
      <c r="A1962" s="8">
        <v>21137</v>
      </c>
      <c r="B1962" s="9" t="s">
        <v>41851</v>
      </c>
      <c r="C1962" s="8" t="s">
        <v>474</v>
      </c>
      <c r="D1962" s="8" t="s">
        <v>639</v>
      </c>
      <c r="E1962" s="8" t="s">
        <v>25995</v>
      </c>
      <c r="F1962" s="10" t="s">
        <v>38693</v>
      </c>
    </row>
    <row r="1963" ht="24" customHeight="1" spans="1:6">
      <c r="A1963" s="8">
        <v>2687</v>
      </c>
      <c r="B1963" s="9" t="s">
        <v>41852</v>
      </c>
      <c r="C1963" s="8" t="s">
        <v>474</v>
      </c>
      <c r="D1963" s="8" t="s">
        <v>593</v>
      </c>
      <c r="E1963" s="8" t="s">
        <v>24411</v>
      </c>
      <c r="F1963" s="10" t="s">
        <v>38693</v>
      </c>
    </row>
    <row r="1964" ht="24" customHeight="1" spans="1:6">
      <c r="A1964" s="8">
        <v>2689</v>
      </c>
      <c r="B1964" s="9" t="s">
        <v>41853</v>
      </c>
      <c r="C1964" s="8" t="s">
        <v>474</v>
      </c>
      <c r="D1964" s="8" t="s">
        <v>593</v>
      </c>
      <c r="E1964" s="8" t="s">
        <v>37543</v>
      </c>
      <c r="F1964" s="10" t="s">
        <v>38693</v>
      </c>
    </row>
    <row r="1965" ht="24" customHeight="1" spans="1:6">
      <c r="A1965" s="8">
        <v>2688</v>
      </c>
      <c r="B1965" s="9" t="s">
        <v>41854</v>
      </c>
      <c r="C1965" s="8" t="s">
        <v>474</v>
      </c>
      <c r="D1965" s="8" t="s">
        <v>593</v>
      </c>
      <c r="E1965" s="8" t="s">
        <v>24676</v>
      </c>
      <c r="F1965" s="10" t="s">
        <v>38693</v>
      </c>
    </row>
    <row r="1966" ht="24" customHeight="1" spans="1:6">
      <c r="A1966" s="8">
        <v>2690</v>
      </c>
      <c r="B1966" s="9" t="s">
        <v>41855</v>
      </c>
      <c r="C1966" s="8" t="s">
        <v>474</v>
      </c>
      <c r="D1966" s="8" t="s">
        <v>593</v>
      </c>
      <c r="E1966" s="8" t="s">
        <v>23945</v>
      </c>
      <c r="F1966" s="10" t="s">
        <v>38693</v>
      </c>
    </row>
    <row r="1967" ht="24" customHeight="1" spans="1:6">
      <c r="A1967" s="8">
        <v>39243</v>
      </c>
      <c r="B1967" s="9" t="s">
        <v>41856</v>
      </c>
      <c r="C1967" s="8" t="s">
        <v>474</v>
      </c>
      <c r="D1967" s="8" t="s">
        <v>593</v>
      </c>
      <c r="E1967" s="8" t="s">
        <v>37706</v>
      </c>
      <c r="F1967" s="10" t="s">
        <v>38693</v>
      </c>
    </row>
    <row r="1968" ht="24" customHeight="1" spans="1:6">
      <c r="A1968" s="8">
        <v>39244</v>
      </c>
      <c r="B1968" s="9" t="s">
        <v>41857</v>
      </c>
      <c r="C1968" s="8" t="s">
        <v>474</v>
      </c>
      <c r="D1968" s="8" t="s">
        <v>593</v>
      </c>
      <c r="E1968" s="8" t="s">
        <v>41858</v>
      </c>
      <c r="F1968" s="10" t="s">
        <v>38693</v>
      </c>
    </row>
    <row r="1969" ht="24" customHeight="1" spans="1:6">
      <c r="A1969" s="8">
        <v>39245</v>
      </c>
      <c r="B1969" s="9" t="s">
        <v>41859</v>
      </c>
      <c r="C1969" s="8" t="s">
        <v>474</v>
      </c>
      <c r="D1969" s="8" t="s">
        <v>593</v>
      </c>
      <c r="E1969" s="8" t="s">
        <v>28737</v>
      </c>
      <c r="F1969" s="10" t="s">
        <v>38693</v>
      </c>
    </row>
    <row r="1970" ht="24" customHeight="1" spans="1:6">
      <c r="A1970" s="8">
        <v>39254</v>
      </c>
      <c r="B1970" s="9" t="s">
        <v>41860</v>
      </c>
      <c r="C1970" s="8" t="s">
        <v>474</v>
      </c>
      <c r="D1970" s="8" t="s">
        <v>593</v>
      </c>
      <c r="E1970" s="8" t="s">
        <v>23819</v>
      </c>
      <c r="F1970" s="10" t="s">
        <v>38693</v>
      </c>
    </row>
    <row r="1971" ht="24" customHeight="1" spans="1:6">
      <c r="A1971" s="8">
        <v>39255</v>
      </c>
      <c r="B1971" s="9" t="s">
        <v>41861</v>
      </c>
      <c r="C1971" s="8" t="s">
        <v>474</v>
      </c>
      <c r="D1971" s="8" t="s">
        <v>593</v>
      </c>
      <c r="E1971" s="8" t="s">
        <v>41862</v>
      </c>
      <c r="F1971" s="10" t="s">
        <v>38693</v>
      </c>
    </row>
    <row r="1972" ht="24" customHeight="1" spans="1:6">
      <c r="A1972" s="8">
        <v>39253</v>
      </c>
      <c r="B1972" s="9" t="s">
        <v>41863</v>
      </c>
      <c r="C1972" s="8" t="s">
        <v>474</v>
      </c>
      <c r="D1972" s="8" t="s">
        <v>593</v>
      </c>
      <c r="E1972" s="8" t="s">
        <v>41768</v>
      </c>
      <c r="F1972" s="10" t="s">
        <v>38693</v>
      </c>
    </row>
    <row r="1973" ht="24" customHeight="1" spans="1:6">
      <c r="A1973" s="8">
        <v>39246</v>
      </c>
      <c r="B1973" s="9" t="s">
        <v>41864</v>
      </c>
      <c r="C1973" s="8" t="s">
        <v>474</v>
      </c>
      <c r="D1973" s="8" t="s">
        <v>593</v>
      </c>
      <c r="E1973" s="8" t="s">
        <v>28623</v>
      </c>
      <c r="F1973" s="10" t="s">
        <v>38693</v>
      </c>
    </row>
    <row r="1974" ht="24" customHeight="1" spans="1:6">
      <c r="A1974" s="8">
        <v>39247</v>
      </c>
      <c r="B1974" s="9" t="s">
        <v>41865</v>
      </c>
      <c r="C1974" s="8" t="s">
        <v>474</v>
      </c>
      <c r="D1974" s="8" t="s">
        <v>593</v>
      </c>
      <c r="E1974" s="8" t="s">
        <v>28804</v>
      </c>
      <c r="F1974" s="10" t="s">
        <v>38693</v>
      </c>
    </row>
    <row r="1975" ht="24" customHeight="1" spans="1:6">
      <c r="A1975" s="8">
        <v>2446</v>
      </c>
      <c r="B1975" s="9" t="s">
        <v>41866</v>
      </c>
      <c r="C1975" s="8" t="s">
        <v>474</v>
      </c>
      <c r="D1975" s="8" t="s">
        <v>599</v>
      </c>
      <c r="E1975" s="11" t="s">
        <v>24285</v>
      </c>
      <c r="F1975" s="10" t="s">
        <v>38693</v>
      </c>
    </row>
    <row r="1976" ht="24" customHeight="1" spans="1:6">
      <c r="A1976" s="8">
        <v>2442</v>
      </c>
      <c r="B1976" s="9" t="s">
        <v>41867</v>
      </c>
      <c r="C1976" s="8" t="s">
        <v>474</v>
      </c>
      <c r="D1976" s="8" t="s">
        <v>593</v>
      </c>
      <c r="E1976" s="8" t="s">
        <v>27273</v>
      </c>
      <c r="F1976" s="10" t="s">
        <v>38693</v>
      </c>
    </row>
    <row r="1977" ht="24" customHeight="1" spans="1:6">
      <c r="A1977" s="8">
        <v>39248</v>
      </c>
      <c r="B1977" s="9" t="s">
        <v>41868</v>
      </c>
      <c r="C1977" s="8" t="s">
        <v>474</v>
      </c>
      <c r="D1977" s="8" t="s">
        <v>593</v>
      </c>
      <c r="E1977" s="11" t="s">
        <v>38472</v>
      </c>
      <c r="F1977" s="10" t="s">
        <v>38693</v>
      </c>
    </row>
    <row r="1978" ht="24" customHeight="1" spans="1:6">
      <c r="A1978" s="8">
        <v>2438</v>
      </c>
      <c r="B1978" s="9" t="s">
        <v>41869</v>
      </c>
      <c r="C1978" s="8" t="s">
        <v>742</v>
      </c>
      <c r="D1978" s="8" t="s">
        <v>593</v>
      </c>
      <c r="E1978" s="8" t="s">
        <v>41870</v>
      </c>
      <c r="F1978" s="10" t="s">
        <v>38693</v>
      </c>
    </row>
    <row r="1979" ht="24" customHeight="1" spans="1:6">
      <c r="A1979" s="8">
        <v>40922</v>
      </c>
      <c r="B1979" s="9" t="s">
        <v>41871</v>
      </c>
      <c r="C1979" s="8" t="s">
        <v>744</v>
      </c>
      <c r="D1979" s="8" t="s">
        <v>593</v>
      </c>
      <c r="E1979" s="8" t="s">
        <v>41872</v>
      </c>
      <c r="F1979" s="10" t="s">
        <v>38693</v>
      </c>
    </row>
    <row r="1980" ht="36" customHeight="1" spans="1:6">
      <c r="A1980" s="8">
        <v>36486</v>
      </c>
      <c r="B1980" s="9" t="s">
        <v>41873</v>
      </c>
      <c r="C1980" s="8" t="s">
        <v>592</v>
      </c>
      <c r="D1980" s="8" t="s">
        <v>639</v>
      </c>
      <c r="E1980" s="8" t="s">
        <v>41874</v>
      </c>
      <c r="F1980" s="10" t="s">
        <v>38693</v>
      </c>
    </row>
    <row r="1981" ht="36" customHeight="1" spans="1:6">
      <c r="A1981" s="8">
        <v>37777</v>
      </c>
      <c r="B1981" s="9" t="s">
        <v>41875</v>
      </c>
      <c r="C1981" s="8" t="s">
        <v>592</v>
      </c>
      <c r="D1981" s="8" t="s">
        <v>639</v>
      </c>
      <c r="E1981" s="8" t="s">
        <v>41876</v>
      </c>
      <c r="F1981" s="10" t="s">
        <v>38693</v>
      </c>
    </row>
    <row r="1982" ht="24" customHeight="1" spans="1:6">
      <c r="A1982" s="8">
        <v>12624</v>
      </c>
      <c r="B1982" s="9" t="s">
        <v>41877</v>
      </c>
      <c r="C1982" s="8" t="s">
        <v>592</v>
      </c>
      <c r="D1982" s="8" t="s">
        <v>639</v>
      </c>
      <c r="E1982" s="8" t="s">
        <v>41878</v>
      </c>
      <c r="F1982" s="10" t="s">
        <v>38693</v>
      </c>
    </row>
    <row r="1983" ht="24" customHeight="1" spans="1:6">
      <c r="A1983" s="8">
        <v>517</v>
      </c>
      <c r="B1983" s="9" t="s">
        <v>41879</v>
      </c>
      <c r="C1983" s="8" t="s">
        <v>644</v>
      </c>
      <c r="D1983" s="8" t="s">
        <v>593</v>
      </c>
      <c r="E1983" s="8" t="s">
        <v>41880</v>
      </c>
      <c r="F1983" s="10" t="s">
        <v>38693</v>
      </c>
    </row>
    <row r="1984" ht="24" customHeight="1" spans="1:6">
      <c r="A1984" s="8">
        <v>41904</v>
      </c>
      <c r="B1984" s="9" t="s">
        <v>41881</v>
      </c>
      <c r="C1984" s="8" t="s">
        <v>1649</v>
      </c>
      <c r="D1984" s="8" t="s">
        <v>639</v>
      </c>
      <c r="E1984" s="8" t="s">
        <v>41882</v>
      </c>
      <c r="F1984" s="10" t="s">
        <v>38693</v>
      </c>
    </row>
    <row r="1985" ht="24" customHeight="1" spans="1:6">
      <c r="A1985" s="8">
        <v>41903</v>
      </c>
      <c r="B1985" s="9" t="s">
        <v>41883</v>
      </c>
      <c r="C1985" s="8" t="s">
        <v>642</v>
      </c>
      <c r="D1985" s="8" t="s">
        <v>639</v>
      </c>
      <c r="E1985" s="8" t="s">
        <v>41884</v>
      </c>
      <c r="F1985" s="10" t="s">
        <v>38693</v>
      </c>
    </row>
    <row r="1986" ht="24" customHeight="1" spans="1:6">
      <c r="A1986" s="8">
        <v>37534</v>
      </c>
      <c r="B1986" s="9" t="s">
        <v>41885</v>
      </c>
      <c r="C1986" s="8" t="s">
        <v>642</v>
      </c>
      <c r="D1986" s="8" t="s">
        <v>639</v>
      </c>
      <c r="E1986" s="8" t="s">
        <v>41886</v>
      </c>
      <c r="F1986" s="10" t="s">
        <v>38693</v>
      </c>
    </row>
    <row r="1987" ht="24" customHeight="1" spans="1:6">
      <c r="A1987" s="8">
        <v>37535</v>
      </c>
      <c r="B1987" s="9" t="s">
        <v>41887</v>
      </c>
      <c r="C1987" s="8" t="s">
        <v>642</v>
      </c>
      <c r="D1987" s="8" t="s">
        <v>639</v>
      </c>
      <c r="E1987" s="8" t="s">
        <v>41886</v>
      </c>
      <c r="F1987" s="10" t="s">
        <v>38693</v>
      </c>
    </row>
    <row r="1988" ht="24" customHeight="1" spans="1:6">
      <c r="A1988" s="8">
        <v>37533</v>
      </c>
      <c r="B1988" s="9" t="s">
        <v>41888</v>
      </c>
      <c r="C1988" s="8" t="s">
        <v>642</v>
      </c>
      <c r="D1988" s="8" t="s">
        <v>639</v>
      </c>
      <c r="E1988" s="8" t="s">
        <v>41886</v>
      </c>
      <c r="F1988" s="10" t="s">
        <v>38693</v>
      </c>
    </row>
    <row r="1989" ht="24" customHeight="1" spans="1:6">
      <c r="A1989" s="8">
        <v>37537</v>
      </c>
      <c r="B1989" s="9" t="s">
        <v>41889</v>
      </c>
      <c r="C1989" s="8" t="s">
        <v>642</v>
      </c>
      <c r="D1989" s="8" t="s">
        <v>639</v>
      </c>
      <c r="E1989" s="8" t="s">
        <v>41890</v>
      </c>
      <c r="F1989" s="10" t="s">
        <v>38693</v>
      </c>
    </row>
    <row r="1990" ht="24" customHeight="1" spans="1:6">
      <c r="A1990" s="8">
        <v>37536</v>
      </c>
      <c r="B1990" s="9" t="s">
        <v>41891</v>
      </c>
      <c r="C1990" s="8" t="s">
        <v>642</v>
      </c>
      <c r="D1990" s="8" t="s">
        <v>639</v>
      </c>
      <c r="E1990" s="8" t="s">
        <v>41890</v>
      </c>
      <c r="F1990" s="10" t="s">
        <v>38693</v>
      </c>
    </row>
    <row r="1991" ht="24" customHeight="1" spans="1:6">
      <c r="A1991" s="8">
        <v>37532</v>
      </c>
      <c r="B1991" s="9" t="s">
        <v>41892</v>
      </c>
      <c r="C1991" s="8" t="s">
        <v>642</v>
      </c>
      <c r="D1991" s="8" t="s">
        <v>639</v>
      </c>
      <c r="E1991" s="8" t="s">
        <v>41890</v>
      </c>
      <c r="F1991" s="10" t="s">
        <v>38693</v>
      </c>
    </row>
    <row r="1992" ht="24" customHeight="1" spans="1:6">
      <c r="A1992" s="8">
        <v>2696</v>
      </c>
      <c r="B1992" s="9" t="s">
        <v>41893</v>
      </c>
      <c r="C1992" s="8" t="s">
        <v>742</v>
      </c>
      <c r="D1992" s="8" t="s">
        <v>599</v>
      </c>
      <c r="E1992" s="8" t="s">
        <v>32938</v>
      </c>
      <c r="F1992" s="10" t="s">
        <v>38693</v>
      </c>
    </row>
    <row r="1993" ht="24" customHeight="1" spans="1:6">
      <c r="A1993" s="8">
        <v>40928</v>
      </c>
      <c r="B1993" s="9" t="s">
        <v>41894</v>
      </c>
      <c r="C1993" s="8" t="s">
        <v>744</v>
      </c>
      <c r="D1993" s="8" t="s">
        <v>593</v>
      </c>
      <c r="E1993" s="8" t="s">
        <v>39001</v>
      </c>
      <c r="F1993" s="10" t="s">
        <v>38693</v>
      </c>
    </row>
    <row r="1994" ht="24" customHeight="1" spans="1:6">
      <c r="A1994" s="8">
        <v>4083</v>
      </c>
      <c r="B1994" s="9" t="s">
        <v>41895</v>
      </c>
      <c r="C1994" s="8" t="s">
        <v>742</v>
      </c>
      <c r="D1994" s="8" t="s">
        <v>599</v>
      </c>
      <c r="E1994" s="8" t="s">
        <v>41896</v>
      </c>
      <c r="F1994" s="10" t="s">
        <v>38693</v>
      </c>
    </row>
    <row r="1995" ht="24" customHeight="1" spans="1:6">
      <c r="A1995" s="8">
        <v>40818</v>
      </c>
      <c r="B1995" s="9" t="s">
        <v>41897</v>
      </c>
      <c r="C1995" s="8" t="s">
        <v>744</v>
      </c>
      <c r="D1995" s="8" t="s">
        <v>593</v>
      </c>
      <c r="E1995" s="8" t="s">
        <v>41898</v>
      </c>
      <c r="F1995" s="10" t="s">
        <v>38693</v>
      </c>
    </row>
    <row r="1996" ht="24" customHeight="1" spans="1:6">
      <c r="A1996" s="8">
        <v>43146</v>
      </c>
      <c r="B1996" s="9" t="s">
        <v>41899</v>
      </c>
      <c r="C1996" s="8" t="s">
        <v>642</v>
      </c>
      <c r="D1996" s="8" t="s">
        <v>593</v>
      </c>
      <c r="E1996" s="8" t="s">
        <v>41900</v>
      </c>
      <c r="F1996" s="10" t="s">
        <v>38693</v>
      </c>
    </row>
    <row r="1997" ht="24" customHeight="1" spans="1:6">
      <c r="A1997" s="8">
        <v>2705</v>
      </c>
      <c r="B1997" s="9" t="s">
        <v>41901</v>
      </c>
      <c r="C1997" s="8" t="s">
        <v>41902</v>
      </c>
      <c r="D1997" s="8" t="s">
        <v>593</v>
      </c>
      <c r="E1997" s="8" t="s">
        <v>40381</v>
      </c>
      <c r="F1997" s="10" t="s">
        <v>38693</v>
      </c>
    </row>
    <row r="1998" ht="24" customHeight="1" spans="1:6">
      <c r="A1998" s="8">
        <v>14250</v>
      </c>
      <c r="B1998" s="9" t="s">
        <v>41903</v>
      </c>
      <c r="C1998" s="8" t="s">
        <v>41902</v>
      </c>
      <c r="D1998" s="8" t="s">
        <v>599</v>
      </c>
      <c r="E1998" s="8" t="s">
        <v>41904</v>
      </c>
      <c r="F1998" s="10" t="s">
        <v>38693</v>
      </c>
    </row>
    <row r="1999" ht="24" customHeight="1" spans="1:6">
      <c r="A1999" s="8">
        <v>11683</v>
      </c>
      <c r="B1999" s="9" t="s">
        <v>41905</v>
      </c>
      <c r="C1999" s="8" t="s">
        <v>592</v>
      </c>
      <c r="D1999" s="8" t="s">
        <v>639</v>
      </c>
      <c r="E1999" s="8" t="s">
        <v>41906</v>
      </c>
      <c r="F1999" s="10" t="s">
        <v>38693</v>
      </c>
    </row>
    <row r="2000" ht="24" customHeight="1" spans="1:6">
      <c r="A2000" s="8">
        <v>11684</v>
      </c>
      <c r="B2000" s="9" t="s">
        <v>41907</v>
      </c>
      <c r="C2000" s="8" t="s">
        <v>592</v>
      </c>
      <c r="D2000" s="8" t="s">
        <v>639</v>
      </c>
      <c r="E2000" s="8" t="s">
        <v>33984</v>
      </c>
      <c r="F2000" s="10" t="s">
        <v>38693</v>
      </c>
    </row>
    <row r="2001" ht="24" customHeight="1" spans="1:6">
      <c r="A2001" s="8">
        <v>6141</v>
      </c>
      <c r="B2001" s="9" t="s">
        <v>41908</v>
      </c>
      <c r="C2001" s="8" t="s">
        <v>592</v>
      </c>
      <c r="D2001" s="8" t="s">
        <v>593</v>
      </c>
      <c r="E2001" s="8" t="s">
        <v>24925</v>
      </c>
      <c r="F2001" s="10" t="s">
        <v>38693</v>
      </c>
    </row>
    <row r="2002" ht="24" customHeight="1" spans="1:6">
      <c r="A2002" s="8">
        <v>11681</v>
      </c>
      <c r="B2002" s="9" t="s">
        <v>41909</v>
      </c>
      <c r="C2002" s="8" t="s">
        <v>592</v>
      </c>
      <c r="D2002" s="8" t="s">
        <v>593</v>
      </c>
      <c r="E2002" s="8" t="s">
        <v>37307</v>
      </c>
      <c r="F2002" s="10" t="s">
        <v>38693</v>
      </c>
    </row>
    <row r="2003" ht="24" customHeight="1" spans="1:6">
      <c r="A2003" s="8">
        <v>2706</v>
      </c>
      <c r="B2003" s="9" t="s">
        <v>41910</v>
      </c>
      <c r="C2003" s="8" t="s">
        <v>742</v>
      </c>
      <c r="D2003" s="8" t="s">
        <v>599</v>
      </c>
      <c r="E2003" s="8" t="s">
        <v>41911</v>
      </c>
      <c r="F2003" s="10" t="s">
        <v>38693</v>
      </c>
    </row>
    <row r="2004" ht="24" customHeight="1" spans="1:6">
      <c r="A2004" s="8">
        <v>40811</v>
      </c>
      <c r="B2004" s="9" t="s">
        <v>41912</v>
      </c>
      <c r="C2004" s="8" t="s">
        <v>744</v>
      </c>
      <c r="D2004" s="8" t="s">
        <v>593</v>
      </c>
      <c r="E2004" s="8" t="s">
        <v>41913</v>
      </c>
      <c r="F2004" s="10" t="s">
        <v>38693</v>
      </c>
    </row>
    <row r="2005" ht="24" customHeight="1" spans="1:6">
      <c r="A2005" s="8">
        <v>2707</v>
      </c>
      <c r="B2005" s="9" t="s">
        <v>41914</v>
      </c>
      <c r="C2005" s="8" t="s">
        <v>742</v>
      </c>
      <c r="D2005" s="8" t="s">
        <v>593</v>
      </c>
      <c r="E2005" s="8" t="s">
        <v>41915</v>
      </c>
      <c r="F2005" s="10" t="s">
        <v>38693</v>
      </c>
    </row>
    <row r="2006" ht="24" customHeight="1" spans="1:6">
      <c r="A2006" s="8">
        <v>40813</v>
      </c>
      <c r="B2006" s="9" t="s">
        <v>41916</v>
      </c>
      <c r="C2006" s="8" t="s">
        <v>744</v>
      </c>
      <c r="D2006" s="8" t="s">
        <v>593</v>
      </c>
      <c r="E2006" s="8" t="s">
        <v>41917</v>
      </c>
      <c r="F2006" s="10" t="s">
        <v>38693</v>
      </c>
    </row>
    <row r="2007" ht="24" customHeight="1" spans="1:6">
      <c r="A2007" s="8">
        <v>2708</v>
      </c>
      <c r="B2007" s="9" t="s">
        <v>41918</v>
      </c>
      <c r="C2007" s="8" t="s">
        <v>742</v>
      </c>
      <c r="D2007" s="8" t="s">
        <v>593</v>
      </c>
      <c r="E2007" s="8" t="s">
        <v>41919</v>
      </c>
      <c r="F2007" s="10" t="s">
        <v>38693</v>
      </c>
    </row>
    <row r="2008" ht="24" customHeight="1" spans="1:6">
      <c r="A2008" s="8">
        <v>40814</v>
      </c>
      <c r="B2008" s="9" t="s">
        <v>41920</v>
      </c>
      <c r="C2008" s="8" t="s">
        <v>744</v>
      </c>
      <c r="D2008" s="8" t="s">
        <v>593</v>
      </c>
      <c r="E2008" s="8" t="s">
        <v>41921</v>
      </c>
      <c r="F2008" s="10" t="s">
        <v>38693</v>
      </c>
    </row>
    <row r="2009" ht="24" customHeight="1" spans="1:6">
      <c r="A2009" s="8">
        <v>34779</v>
      </c>
      <c r="B2009" s="9" t="s">
        <v>41922</v>
      </c>
      <c r="C2009" s="8" t="s">
        <v>742</v>
      </c>
      <c r="D2009" s="8" t="s">
        <v>593</v>
      </c>
      <c r="E2009" s="8" t="s">
        <v>41923</v>
      </c>
      <c r="F2009" s="10" t="s">
        <v>38693</v>
      </c>
    </row>
    <row r="2010" ht="24" customHeight="1" spans="1:6">
      <c r="A2010" s="8">
        <v>40936</v>
      </c>
      <c r="B2010" s="9" t="s">
        <v>41924</v>
      </c>
      <c r="C2010" s="8" t="s">
        <v>744</v>
      </c>
      <c r="D2010" s="8" t="s">
        <v>593</v>
      </c>
      <c r="E2010" s="8" t="s">
        <v>41925</v>
      </c>
      <c r="F2010" s="10" t="s">
        <v>38693</v>
      </c>
    </row>
    <row r="2011" ht="24" customHeight="1" spans="1:6">
      <c r="A2011" s="8">
        <v>34780</v>
      </c>
      <c r="B2011" s="9" t="s">
        <v>41926</v>
      </c>
      <c r="C2011" s="8" t="s">
        <v>742</v>
      </c>
      <c r="D2011" s="8" t="s">
        <v>593</v>
      </c>
      <c r="E2011" s="8" t="s">
        <v>41927</v>
      </c>
      <c r="F2011" s="10" t="s">
        <v>38693</v>
      </c>
    </row>
    <row r="2012" ht="24" customHeight="1" spans="1:6">
      <c r="A2012" s="8">
        <v>40937</v>
      </c>
      <c r="B2012" s="9" t="s">
        <v>41928</v>
      </c>
      <c r="C2012" s="8" t="s">
        <v>744</v>
      </c>
      <c r="D2012" s="8" t="s">
        <v>593</v>
      </c>
      <c r="E2012" s="8" t="s">
        <v>41929</v>
      </c>
      <c r="F2012" s="10" t="s">
        <v>38693</v>
      </c>
    </row>
    <row r="2013" ht="24" customHeight="1" spans="1:6">
      <c r="A2013" s="8">
        <v>34782</v>
      </c>
      <c r="B2013" s="9" t="s">
        <v>41930</v>
      </c>
      <c r="C2013" s="8" t="s">
        <v>742</v>
      </c>
      <c r="D2013" s="8" t="s">
        <v>593</v>
      </c>
      <c r="E2013" s="8" t="s">
        <v>41931</v>
      </c>
      <c r="F2013" s="10" t="s">
        <v>38693</v>
      </c>
    </row>
    <row r="2014" ht="24" customHeight="1" spans="1:6">
      <c r="A2014" s="8">
        <v>40938</v>
      </c>
      <c r="B2014" s="9" t="s">
        <v>41932</v>
      </c>
      <c r="C2014" s="8" t="s">
        <v>744</v>
      </c>
      <c r="D2014" s="8" t="s">
        <v>593</v>
      </c>
      <c r="E2014" s="8" t="s">
        <v>41933</v>
      </c>
      <c r="F2014" s="10" t="s">
        <v>38693</v>
      </c>
    </row>
    <row r="2015" ht="24" customHeight="1" spans="1:6">
      <c r="A2015" s="8">
        <v>34783</v>
      </c>
      <c r="B2015" s="9" t="s">
        <v>41934</v>
      </c>
      <c r="C2015" s="8" t="s">
        <v>742</v>
      </c>
      <c r="D2015" s="8" t="s">
        <v>593</v>
      </c>
      <c r="E2015" s="8" t="s">
        <v>41646</v>
      </c>
      <c r="F2015" s="10" t="s">
        <v>38693</v>
      </c>
    </row>
    <row r="2016" ht="24" customHeight="1" spans="1:6">
      <c r="A2016" s="8">
        <v>40939</v>
      </c>
      <c r="B2016" s="9" t="s">
        <v>41935</v>
      </c>
      <c r="C2016" s="8" t="s">
        <v>744</v>
      </c>
      <c r="D2016" s="8" t="s">
        <v>593</v>
      </c>
      <c r="E2016" s="8" t="s">
        <v>41936</v>
      </c>
      <c r="F2016" s="10" t="s">
        <v>38693</v>
      </c>
    </row>
    <row r="2017" ht="24" customHeight="1" spans="1:6">
      <c r="A2017" s="8">
        <v>34785</v>
      </c>
      <c r="B2017" s="9" t="s">
        <v>41937</v>
      </c>
      <c r="C2017" s="8" t="s">
        <v>742</v>
      </c>
      <c r="D2017" s="8" t="s">
        <v>593</v>
      </c>
      <c r="E2017" s="8" t="s">
        <v>41938</v>
      </c>
      <c r="F2017" s="10" t="s">
        <v>38693</v>
      </c>
    </row>
    <row r="2018" ht="24" customHeight="1" spans="1:6">
      <c r="A2018" s="8">
        <v>40940</v>
      </c>
      <c r="B2018" s="9" t="s">
        <v>41939</v>
      </c>
      <c r="C2018" s="8" t="s">
        <v>744</v>
      </c>
      <c r="D2018" s="8" t="s">
        <v>593</v>
      </c>
      <c r="E2018" s="8" t="s">
        <v>41940</v>
      </c>
      <c r="F2018" s="10" t="s">
        <v>38693</v>
      </c>
    </row>
    <row r="2019" ht="24" customHeight="1" spans="1:6">
      <c r="A2019" s="8">
        <v>38403</v>
      </c>
      <c r="B2019" s="9" t="s">
        <v>41941</v>
      </c>
      <c r="C2019" s="8" t="s">
        <v>592</v>
      </c>
      <c r="D2019" s="8" t="s">
        <v>593</v>
      </c>
      <c r="E2019" s="8" t="s">
        <v>35039</v>
      </c>
      <c r="F2019" s="10" t="s">
        <v>38693</v>
      </c>
    </row>
    <row r="2020" ht="24" customHeight="1" spans="1:6">
      <c r="A2020" s="8">
        <v>43482</v>
      </c>
      <c r="B2020" s="9" t="s">
        <v>41942</v>
      </c>
      <c r="C2020" s="8" t="s">
        <v>742</v>
      </c>
      <c r="D2020" s="8" t="s">
        <v>599</v>
      </c>
      <c r="E2020" s="8" t="s">
        <v>24185</v>
      </c>
      <c r="F2020" s="10" t="s">
        <v>38693</v>
      </c>
    </row>
    <row r="2021" ht="24" customHeight="1" spans="1:6">
      <c r="A2021" s="8">
        <v>43494</v>
      </c>
      <c r="B2021" s="9" t="s">
        <v>41943</v>
      </c>
      <c r="C2021" s="8" t="s">
        <v>744</v>
      </c>
      <c r="D2021" s="8" t="s">
        <v>599</v>
      </c>
      <c r="E2021" s="8" t="s">
        <v>41944</v>
      </c>
      <c r="F2021" s="10" t="s">
        <v>38693</v>
      </c>
    </row>
    <row r="2022" ht="24" customHeight="1" spans="1:6">
      <c r="A2022" s="8">
        <v>43483</v>
      </c>
      <c r="B2022" s="9" t="s">
        <v>41945</v>
      </c>
      <c r="C2022" s="8" t="s">
        <v>742</v>
      </c>
      <c r="D2022" s="8" t="s">
        <v>599</v>
      </c>
      <c r="E2022" s="8" t="s">
        <v>37383</v>
      </c>
      <c r="F2022" s="10" t="s">
        <v>38693</v>
      </c>
    </row>
    <row r="2023" ht="24" customHeight="1" spans="1:6">
      <c r="A2023" s="8">
        <v>43495</v>
      </c>
      <c r="B2023" s="9" t="s">
        <v>41946</v>
      </c>
      <c r="C2023" s="8" t="s">
        <v>744</v>
      </c>
      <c r="D2023" s="8" t="s">
        <v>599</v>
      </c>
      <c r="E2023" s="8" t="s">
        <v>41947</v>
      </c>
      <c r="F2023" s="10" t="s">
        <v>38693</v>
      </c>
    </row>
    <row r="2024" ht="24" customHeight="1" spans="1:6">
      <c r="A2024" s="8">
        <v>43484</v>
      </c>
      <c r="B2024" s="9" t="s">
        <v>41948</v>
      </c>
      <c r="C2024" s="8" t="s">
        <v>742</v>
      </c>
      <c r="D2024" s="8" t="s">
        <v>599</v>
      </c>
      <c r="E2024" s="8" t="s">
        <v>38265</v>
      </c>
      <c r="F2024" s="10" t="s">
        <v>38693</v>
      </c>
    </row>
    <row r="2025" ht="24" customHeight="1" spans="1:6">
      <c r="A2025" s="8">
        <v>43496</v>
      </c>
      <c r="B2025" s="9" t="s">
        <v>41949</v>
      </c>
      <c r="C2025" s="8" t="s">
        <v>744</v>
      </c>
      <c r="D2025" s="8" t="s">
        <v>599</v>
      </c>
      <c r="E2025" s="8" t="s">
        <v>41950</v>
      </c>
      <c r="F2025" s="10" t="s">
        <v>38693</v>
      </c>
    </row>
    <row r="2026" ht="24" customHeight="1" spans="1:6">
      <c r="A2026" s="8">
        <v>43485</v>
      </c>
      <c r="B2026" s="9" t="s">
        <v>41951</v>
      </c>
      <c r="C2026" s="8" t="s">
        <v>742</v>
      </c>
      <c r="D2026" s="8" t="s">
        <v>599</v>
      </c>
      <c r="E2026" s="8" t="s">
        <v>38263</v>
      </c>
      <c r="F2026" s="10" t="s">
        <v>38693</v>
      </c>
    </row>
    <row r="2027" ht="24" customHeight="1" spans="1:6">
      <c r="A2027" s="8">
        <v>43497</v>
      </c>
      <c r="B2027" s="9" t="s">
        <v>41952</v>
      </c>
      <c r="C2027" s="8" t="s">
        <v>744</v>
      </c>
      <c r="D2027" s="8" t="s">
        <v>599</v>
      </c>
      <c r="E2027" s="8" t="s">
        <v>41953</v>
      </c>
      <c r="F2027" s="10" t="s">
        <v>38693</v>
      </c>
    </row>
    <row r="2028" ht="24" customHeight="1" spans="1:6">
      <c r="A2028" s="8">
        <v>43487</v>
      </c>
      <c r="B2028" s="9" t="s">
        <v>41954</v>
      </c>
      <c r="C2028" s="8" t="s">
        <v>742</v>
      </c>
      <c r="D2028" s="8" t="s">
        <v>599</v>
      </c>
      <c r="E2028" s="8" t="s">
        <v>35649</v>
      </c>
      <c r="F2028" s="10" t="s">
        <v>38693</v>
      </c>
    </row>
    <row r="2029" ht="24" customHeight="1" spans="1:6">
      <c r="A2029" s="8">
        <v>43499</v>
      </c>
      <c r="B2029" s="9" t="s">
        <v>41955</v>
      </c>
      <c r="C2029" s="8" t="s">
        <v>744</v>
      </c>
      <c r="D2029" s="8" t="s">
        <v>599</v>
      </c>
      <c r="E2029" s="8" t="s">
        <v>41956</v>
      </c>
      <c r="F2029" s="10" t="s">
        <v>38693</v>
      </c>
    </row>
    <row r="2030" ht="24" customHeight="1" spans="1:6">
      <c r="A2030" s="8">
        <v>43486</v>
      </c>
      <c r="B2030" s="9" t="s">
        <v>41957</v>
      </c>
      <c r="C2030" s="8" t="s">
        <v>742</v>
      </c>
      <c r="D2030" s="8" t="s">
        <v>599</v>
      </c>
      <c r="E2030" s="11" t="s">
        <v>24988</v>
      </c>
      <c r="F2030" s="10" t="s">
        <v>38693</v>
      </c>
    </row>
    <row r="2031" ht="24" customHeight="1" spans="1:6">
      <c r="A2031" s="8">
        <v>43498</v>
      </c>
      <c r="B2031" s="9" t="s">
        <v>41958</v>
      </c>
      <c r="C2031" s="8" t="s">
        <v>744</v>
      </c>
      <c r="D2031" s="8" t="s">
        <v>599</v>
      </c>
      <c r="E2031" s="11" t="s">
        <v>41959</v>
      </c>
      <c r="F2031" s="10" t="s">
        <v>38693</v>
      </c>
    </row>
    <row r="2032" ht="24" customHeight="1" spans="1:6">
      <c r="A2032" s="8">
        <v>43488</v>
      </c>
      <c r="B2032" s="9" t="s">
        <v>41960</v>
      </c>
      <c r="C2032" s="8" t="s">
        <v>742</v>
      </c>
      <c r="D2032" s="8" t="s">
        <v>599</v>
      </c>
      <c r="E2032" s="11" t="s">
        <v>37432</v>
      </c>
      <c r="F2032" s="10" t="s">
        <v>38693</v>
      </c>
    </row>
    <row r="2033" ht="24" customHeight="1" spans="1:6">
      <c r="A2033" s="8">
        <v>43500</v>
      </c>
      <c r="B2033" s="9" t="s">
        <v>41961</v>
      </c>
      <c r="C2033" s="8" t="s">
        <v>744</v>
      </c>
      <c r="D2033" s="8" t="s">
        <v>599</v>
      </c>
      <c r="E2033" s="8" t="s">
        <v>41962</v>
      </c>
      <c r="F2033" s="10" t="s">
        <v>38693</v>
      </c>
    </row>
    <row r="2034" ht="24" customHeight="1" spans="1:6">
      <c r="A2034" s="8">
        <v>43489</v>
      </c>
      <c r="B2034" s="9" t="s">
        <v>41963</v>
      </c>
      <c r="C2034" s="8" t="s">
        <v>742</v>
      </c>
      <c r="D2034" s="8" t="s">
        <v>599</v>
      </c>
      <c r="E2034" s="11" t="s">
        <v>40381</v>
      </c>
      <c r="F2034" s="10" t="s">
        <v>38693</v>
      </c>
    </row>
    <row r="2035" ht="24" customHeight="1" spans="1:6">
      <c r="A2035" s="8">
        <v>43501</v>
      </c>
      <c r="B2035" s="9" t="s">
        <v>41964</v>
      </c>
      <c r="C2035" s="8" t="s">
        <v>744</v>
      </c>
      <c r="D2035" s="8" t="s">
        <v>599</v>
      </c>
      <c r="E2035" s="11" t="s">
        <v>41965</v>
      </c>
      <c r="F2035" s="10" t="s">
        <v>38693</v>
      </c>
    </row>
    <row r="2036" ht="24" customHeight="1" spans="1:6">
      <c r="A2036" s="8">
        <v>43490</v>
      </c>
      <c r="B2036" s="9" t="s">
        <v>41966</v>
      </c>
      <c r="C2036" s="8" t="s">
        <v>742</v>
      </c>
      <c r="D2036" s="8" t="s">
        <v>599</v>
      </c>
      <c r="E2036" s="11" t="s">
        <v>37291</v>
      </c>
      <c r="F2036" s="10" t="s">
        <v>38693</v>
      </c>
    </row>
    <row r="2037" ht="24" customHeight="1" spans="1:6">
      <c r="A2037" s="8">
        <v>43502</v>
      </c>
      <c r="B2037" s="9" t="s">
        <v>41967</v>
      </c>
      <c r="C2037" s="8" t="s">
        <v>744</v>
      </c>
      <c r="D2037" s="8" t="s">
        <v>599</v>
      </c>
      <c r="E2037" s="11" t="s">
        <v>41968</v>
      </c>
      <c r="F2037" s="10" t="s">
        <v>38693</v>
      </c>
    </row>
    <row r="2038" ht="24" customHeight="1" spans="1:6">
      <c r="A2038" s="8">
        <v>43491</v>
      </c>
      <c r="B2038" s="9" t="s">
        <v>41969</v>
      </c>
      <c r="C2038" s="8" t="s">
        <v>742</v>
      </c>
      <c r="D2038" s="8" t="s">
        <v>599</v>
      </c>
      <c r="E2038" s="11" t="s">
        <v>24490</v>
      </c>
      <c r="F2038" s="10" t="s">
        <v>38693</v>
      </c>
    </row>
    <row r="2039" ht="24" customHeight="1" spans="1:6">
      <c r="A2039" s="8">
        <v>43503</v>
      </c>
      <c r="B2039" s="9" t="s">
        <v>41970</v>
      </c>
      <c r="C2039" s="8" t="s">
        <v>744</v>
      </c>
      <c r="D2039" s="8" t="s">
        <v>599</v>
      </c>
      <c r="E2039" s="8" t="s">
        <v>41971</v>
      </c>
      <c r="F2039" s="10" t="s">
        <v>38693</v>
      </c>
    </row>
    <row r="2040" ht="24" customHeight="1" spans="1:6">
      <c r="A2040" s="8">
        <v>43492</v>
      </c>
      <c r="B2040" s="9" t="s">
        <v>41972</v>
      </c>
      <c r="C2040" s="8" t="s">
        <v>742</v>
      </c>
      <c r="D2040" s="8" t="s">
        <v>599</v>
      </c>
      <c r="E2040" s="11" t="s">
        <v>37885</v>
      </c>
      <c r="F2040" s="10" t="s">
        <v>38693</v>
      </c>
    </row>
    <row r="2041" ht="24" customHeight="1" spans="1:6">
      <c r="A2041" s="8">
        <v>43504</v>
      </c>
      <c r="B2041" s="9" t="s">
        <v>41973</v>
      </c>
      <c r="C2041" s="8" t="s">
        <v>744</v>
      </c>
      <c r="D2041" s="8" t="s">
        <v>599</v>
      </c>
      <c r="E2041" s="8" t="s">
        <v>41974</v>
      </c>
      <c r="F2041" s="10" t="s">
        <v>38693</v>
      </c>
    </row>
    <row r="2042" ht="24" customHeight="1" spans="1:6">
      <c r="A2042" s="8">
        <v>43493</v>
      </c>
      <c r="B2042" s="9" t="s">
        <v>41975</v>
      </c>
      <c r="C2042" s="8" t="s">
        <v>742</v>
      </c>
      <c r="D2042" s="8" t="s">
        <v>599</v>
      </c>
      <c r="E2042" s="8" t="s">
        <v>39525</v>
      </c>
      <c r="F2042" s="10" t="s">
        <v>38693</v>
      </c>
    </row>
    <row r="2043" ht="24" customHeight="1" spans="1:6">
      <c r="A2043" s="8">
        <v>43505</v>
      </c>
      <c r="B2043" s="9" t="s">
        <v>41976</v>
      </c>
      <c r="C2043" s="8" t="s">
        <v>744</v>
      </c>
      <c r="D2043" s="8" t="s">
        <v>599</v>
      </c>
      <c r="E2043" s="8" t="s">
        <v>41977</v>
      </c>
      <c r="F2043" s="10" t="s">
        <v>38693</v>
      </c>
    </row>
    <row r="2044" ht="36" customHeight="1" spans="1:6">
      <c r="A2044" s="8">
        <v>37774</v>
      </c>
      <c r="B2044" s="9" t="s">
        <v>41978</v>
      </c>
      <c r="C2044" s="8" t="s">
        <v>592</v>
      </c>
      <c r="D2044" s="8" t="s">
        <v>639</v>
      </c>
      <c r="E2044" s="8" t="s">
        <v>41979</v>
      </c>
      <c r="F2044" s="10" t="s">
        <v>38693</v>
      </c>
    </row>
    <row r="2045" ht="36" customHeight="1" spans="1:6">
      <c r="A2045" s="8">
        <v>38630</v>
      </c>
      <c r="B2045" s="9" t="s">
        <v>41980</v>
      </c>
      <c r="C2045" s="8" t="s">
        <v>592</v>
      </c>
      <c r="D2045" s="8" t="s">
        <v>639</v>
      </c>
      <c r="E2045" s="8" t="s">
        <v>41981</v>
      </c>
      <c r="F2045" s="10" t="s">
        <v>38693</v>
      </c>
    </row>
    <row r="2046" ht="48" customHeight="1" spans="1:6">
      <c r="A2046" s="8">
        <v>38629</v>
      </c>
      <c r="B2046" s="9" t="s">
        <v>41982</v>
      </c>
      <c r="C2046" s="8" t="s">
        <v>592</v>
      </c>
      <c r="D2046" s="8" t="s">
        <v>639</v>
      </c>
      <c r="E2046" s="8" t="s">
        <v>41983</v>
      </c>
      <c r="F2046" s="10" t="s">
        <v>38693</v>
      </c>
    </row>
    <row r="2047" ht="24" customHeight="1" spans="1:6">
      <c r="A2047" s="8">
        <v>38476</v>
      </c>
      <c r="B2047" s="9" t="s">
        <v>41984</v>
      </c>
      <c r="C2047" s="8" t="s">
        <v>592</v>
      </c>
      <c r="D2047" s="8" t="s">
        <v>593</v>
      </c>
      <c r="E2047" s="8" t="s">
        <v>41985</v>
      </c>
      <c r="F2047" s="10" t="s">
        <v>38693</v>
      </c>
    </row>
    <row r="2048" ht="24" customHeight="1" spans="1:6">
      <c r="A2048" s="8">
        <v>38477</v>
      </c>
      <c r="B2048" s="9" t="s">
        <v>41986</v>
      </c>
      <c r="C2048" s="8" t="s">
        <v>592</v>
      </c>
      <c r="D2048" s="8" t="s">
        <v>593</v>
      </c>
      <c r="E2048" s="8" t="s">
        <v>41987</v>
      </c>
      <c r="F2048" s="10" t="s">
        <v>38693</v>
      </c>
    </row>
    <row r="2049" ht="24" customHeight="1" spans="1:6">
      <c r="A2049" s="8">
        <v>40635</v>
      </c>
      <c r="B2049" s="9" t="s">
        <v>41988</v>
      </c>
      <c r="C2049" s="8" t="s">
        <v>592</v>
      </c>
      <c r="D2049" s="8" t="s">
        <v>639</v>
      </c>
      <c r="E2049" s="8" t="s">
        <v>41989</v>
      </c>
      <c r="F2049" s="10" t="s">
        <v>38693</v>
      </c>
    </row>
    <row r="2050" ht="24" customHeight="1" spans="1:6">
      <c r="A2050" s="8">
        <v>36483</v>
      </c>
      <c r="B2050" s="9" t="s">
        <v>41990</v>
      </c>
      <c r="C2050" s="8" t="s">
        <v>592</v>
      </c>
      <c r="D2050" s="8" t="s">
        <v>639</v>
      </c>
      <c r="E2050" s="11" t="s">
        <v>41991</v>
      </c>
      <c r="F2050" s="10" t="s">
        <v>38693</v>
      </c>
    </row>
    <row r="2051" ht="24" customHeight="1" spans="1:6">
      <c r="A2051" s="8">
        <v>14525</v>
      </c>
      <c r="B2051" s="9" t="s">
        <v>41992</v>
      </c>
      <c r="C2051" s="8" t="s">
        <v>592</v>
      </c>
      <c r="D2051" s="8" t="s">
        <v>639</v>
      </c>
      <c r="E2051" s="8" t="s">
        <v>41993</v>
      </c>
      <c r="F2051" s="10" t="s">
        <v>38693</v>
      </c>
    </row>
    <row r="2052" ht="24" customHeight="1" spans="1:6">
      <c r="A2052" s="8">
        <v>36482</v>
      </c>
      <c r="B2052" s="9" t="s">
        <v>41994</v>
      </c>
      <c r="C2052" s="8" t="s">
        <v>592</v>
      </c>
      <c r="D2052" s="8" t="s">
        <v>639</v>
      </c>
      <c r="E2052" s="11" t="s">
        <v>41995</v>
      </c>
      <c r="F2052" s="10" t="s">
        <v>38693</v>
      </c>
    </row>
    <row r="2053" ht="24" customHeight="1" spans="1:6">
      <c r="A2053" s="8">
        <v>36408</v>
      </c>
      <c r="B2053" s="9" t="s">
        <v>41996</v>
      </c>
      <c r="C2053" s="8" t="s">
        <v>592</v>
      </c>
      <c r="D2053" s="8" t="s">
        <v>639</v>
      </c>
      <c r="E2053" s="8" t="s">
        <v>41997</v>
      </c>
      <c r="F2053" s="10" t="s">
        <v>38693</v>
      </c>
    </row>
    <row r="2054" ht="24" customHeight="1" spans="1:6">
      <c r="A2054" s="8">
        <v>2723</v>
      </c>
      <c r="B2054" s="9" t="s">
        <v>41998</v>
      </c>
      <c r="C2054" s="8" t="s">
        <v>592</v>
      </c>
      <c r="D2054" s="8" t="s">
        <v>639</v>
      </c>
      <c r="E2054" s="8" t="s">
        <v>41999</v>
      </c>
      <c r="F2054" s="10" t="s">
        <v>38693</v>
      </c>
    </row>
    <row r="2055" ht="24" customHeight="1" spans="1:6">
      <c r="A2055" s="8">
        <v>36481</v>
      </c>
      <c r="B2055" s="9" t="s">
        <v>42000</v>
      </c>
      <c r="C2055" s="8" t="s">
        <v>592</v>
      </c>
      <c r="D2055" s="8" t="s">
        <v>639</v>
      </c>
      <c r="E2055" s="8" t="s">
        <v>42001</v>
      </c>
      <c r="F2055" s="10" t="s">
        <v>38693</v>
      </c>
    </row>
    <row r="2056" ht="24" customHeight="1" spans="1:6">
      <c r="A2056" s="8">
        <v>10685</v>
      </c>
      <c r="B2056" s="9" t="s">
        <v>42002</v>
      </c>
      <c r="C2056" s="8" t="s">
        <v>592</v>
      </c>
      <c r="D2056" s="8" t="s">
        <v>639</v>
      </c>
      <c r="E2056" s="8" t="s">
        <v>42003</v>
      </c>
      <c r="F2056" s="10" t="s">
        <v>38693</v>
      </c>
    </row>
    <row r="2057" ht="36" customHeight="1" spans="1:6">
      <c r="A2057" s="8">
        <v>40636</v>
      </c>
      <c r="B2057" s="9" t="s">
        <v>42004</v>
      </c>
      <c r="C2057" s="8" t="s">
        <v>592</v>
      </c>
      <c r="D2057" s="8" t="s">
        <v>639</v>
      </c>
      <c r="E2057" s="8" t="s">
        <v>42005</v>
      </c>
      <c r="F2057" s="10" t="s">
        <v>38693</v>
      </c>
    </row>
    <row r="2058" ht="24" customHeight="1" spans="1:6">
      <c r="A2058" s="8">
        <v>4111</v>
      </c>
      <c r="B2058" s="9" t="s">
        <v>42006</v>
      </c>
      <c r="C2058" s="8" t="s">
        <v>592</v>
      </c>
      <c r="D2058" s="8" t="s">
        <v>593</v>
      </c>
      <c r="E2058" s="8" t="s">
        <v>42007</v>
      </c>
      <c r="F2058" s="10" t="s">
        <v>38693</v>
      </c>
    </row>
    <row r="2059" ht="24" customHeight="1" spans="1:6">
      <c r="A2059" s="8">
        <v>44538</v>
      </c>
      <c r="B2059" s="9" t="s">
        <v>42008</v>
      </c>
      <c r="C2059" s="8" t="s">
        <v>592</v>
      </c>
      <c r="D2059" s="8" t="s">
        <v>593</v>
      </c>
      <c r="E2059" s="8" t="s">
        <v>42009</v>
      </c>
      <c r="F2059" s="10" t="s">
        <v>38693</v>
      </c>
    </row>
    <row r="2060" ht="24" customHeight="1" spans="1:6">
      <c r="A2060" s="8">
        <v>12</v>
      </c>
      <c r="B2060" s="9" t="s">
        <v>42010</v>
      </c>
      <c r="C2060" s="8" t="s">
        <v>592</v>
      </c>
      <c r="D2060" s="8" t="s">
        <v>599</v>
      </c>
      <c r="E2060" s="8" t="s">
        <v>33793</v>
      </c>
      <c r="F2060" s="10" t="s">
        <v>38693</v>
      </c>
    </row>
    <row r="2061" ht="24" customHeight="1" spans="1:6">
      <c r="A2061" s="8">
        <v>37554</v>
      </c>
      <c r="B2061" s="9" t="s">
        <v>42011</v>
      </c>
      <c r="C2061" s="8" t="s">
        <v>592</v>
      </c>
      <c r="D2061" s="8" t="s">
        <v>593</v>
      </c>
      <c r="E2061" s="11" t="s">
        <v>42012</v>
      </c>
      <c r="F2061" s="10" t="s">
        <v>38693</v>
      </c>
    </row>
    <row r="2062" ht="24" customHeight="1" spans="1:6">
      <c r="A2062" s="8">
        <v>37555</v>
      </c>
      <c r="B2062" s="9" t="s">
        <v>42013</v>
      </c>
      <c r="C2062" s="8" t="s">
        <v>592</v>
      </c>
      <c r="D2062" s="8" t="s">
        <v>593</v>
      </c>
      <c r="E2062" s="8" t="s">
        <v>42014</v>
      </c>
      <c r="F2062" s="10" t="s">
        <v>38693</v>
      </c>
    </row>
    <row r="2063" ht="24" customHeight="1" spans="1:6">
      <c r="A2063" s="8">
        <v>10902</v>
      </c>
      <c r="B2063" s="9" t="s">
        <v>42015</v>
      </c>
      <c r="C2063" s="8" t="s">
        <v>592</v>
      </c>
      <c r="D2063" s="8" t="s">
        <v>593</v>
      </c>
      <c r="E2063" s="11" t="s">
        <v>42016</v>
      </c>
      <c r="F2063" s="10" t="s">
        <v>38693</v>
      </c>
    </row>
    <row r="2064" ht="24" customHeight="1" spans="1:6">
      <c r="A2064" s="8">
        <v>20965</v>
      </c>
      <c r="B2064" s="9" t="s">
        <v>42017</v>
      </c>
      <c r="C2064" s="8" t="s">
        <v>592</v>
      </c>
      <c r="D2064" s="8" t="s">
        <v>593</v>
      </c>
      <c r="E2064" s="8" t="s">
        <v>42018</v>
      </c>
      <c r="F2064" s="10" t="s">
        <v>38693</v>
      </c>
    </row>
    <row r="2065" ht="24" customHeight="1" spans="1:6">
      <c r="A2065" s="8">
        <v>20966</v>
      </c>
      <c r="B2065" s="9" t="s">
        <v>42019</v>
      </c>
      <c r="C2065" s="8" t="s">
        <v>592</v>
      </c>
      <c r="D2065" s="8" t="s">
        <v>593</v>
      </c>
      <c r="E2065" s="11" t="s">
        <v>42020</v>
      </c>
      <c r="F2065" s="10" t="s">
        <v>38693</v>
      </c>
    </row>
    <row r="2066" ht="24" customHeight="1" spans="1:6">
      <c r="A2066" s="8">
        <v>10903</v>
      </c>
      <c r="B2066" s="9" t="s">
        <v>42021</v>
      </c>
      <c r="C2066" s="8" t="s">
        <v>592</v>
      </c>
      <c r="D2066" s="8" t="s">
        <v>593</v>
      </c>
      <c r="E2066" s="8" t="s">
        <v>42022</v>
      </c>
      <c r="F2066" s="10" t="s">
        <v>38693</v>
      </c>
    </row>
    <row r="2067" ht="24" customHeight="1" spans="1:6">
      <c r="A2067" s="8">
        <v>20967</v>
      </c>
      <c r="B2067" s="9" t="s">
        <v>42023</v>
      </c>
      <c r="C2067" s="8" t="s">
        <v>592</v>
      </c>
      <c r="D2067" s="8" t="s">
        <v>593</v>
      </c>
      <c r="E2067" s="11" t="s">
        <v>42022</v>
      </c>
      <c r="F2067" s="10" t="s">
        <v>38693</v>
      </c>
    </row>
    <row r="2068" ht="24" customHeight="1" spans="1:6">
      <c r="A2068" s="8">
        <v>20968</v>
      </c>
      <c r="B2068" s="9" t="s">
        <v>42024</v>
      </c>
      <c r="C2068" s="8" t="s">
        <v>592</v>
      </c>
      <c r="D2068" s="8" t="s">
        <v>593</v>
      </c>
      <c r="E2068" s="8" t="s">
        <v>42025</v>
      </c>
      <c r="F2068" s="10" t="s">
        <v>38693</v>
      </c>
    </row>
    <row r="2069" ht="24" customHeight="1" spans="1:6">
      <c r="A2069" s="8">
        <v>11359</v>
      </c>
      <c r="B2069" s="9" t="s">
        <v>42026</v>
      </c>
      <c r="C2069" s="8" t="s">
        <v>592</v>
      </c>
      <c r="D2069" s="8" t="s">
        <v>599</v>
      </c>
      <c r="E2069" s="11" t="s">
        <v>42027</v>
      </c>
      <c r="F2069" s="10" t="s">
        <v>38693</v>
      </c>
    </row>
    <row r="2070" ht="24" customHeight="1" spans="1:6">
      <c r="A2070" s="8">
        <v>39017</v>
      </c>
      <c r="B2070" s="9" t="s">
        <v>42028</v>
      </c>
      <c r="C2070" s="8" t="s">
        <v>592</v>
      </c>
      <c r="D2070" s="8" t="s">
        <v>639</v>
      </c>
      <c r="E2070" s="8" t="s">
        <v>23828</v>
      </c>
      <c r="F2070" s="10" t="s">
        <v>38693</v>
      </c>
    </row>
    <row r="2071" ht="24" customHeight="1" spans="1:6">
      <c r="A2071" s="8">
        <v>39315</v>
      </c>
      <c r="B2071" s="9" t="s">
        <v>42029</v>
      </c>
      <c r="C2071" s="8" t="s">
        <v>592</v>
      </c>
      <c r="D2071" s="8" t="s">
        <v>639</v>
      </c>
      <c r="E2071" s="11" t="s">
        <v>37492</v>
      </c>
      <c r="F2071" s="10" t="s">
        <v>38693</v>
      </c>
    </row>
    <row r="2072" ht="24" customHeight="1" spans="1:6">
      <c r="A2072" s="8">
        <v>39016</v>
      </c>
      <c r="B2072" s="9" t="s">
        <v>42030</v>
      </c>
      <c r="C2072" s="8" t="s">
        <v>592</v>
      </c>
      <c r="D2072" s="8" t="s">
        <v>639</v>
      </c>
      <c r="E2072" s="8" t="s">
        <v>25056</v>
      </c>
      <c r="F2072" s="10" t="s">
        <v>38693</v>
      </c>
    </row>
    <row r="2073" ht="24" customHeight="1" spans="1:6">
      <c r="A2073" s="8">
        <v>40432</v>
      </c>
      <c r="B2073" s="9" t="s">
        <v>42031</v>
      </c>
      <c r="C2073" s="8" t="s">
        <v>592</v>
      </c>
      <c r="D2073" s="8" t="s">
        <v>639</v>
      </c>
      <c r="E2073" s="11" t="s">
        <v>40087</v>
      </c>
      <c r="F2073" s="10" t="s">
        <v>38693</v>
      </c>
    </row>
    <row r="2074" ht="24" customHeight="1" spans="1:6">
      <c r="A2074" s="8">
        <v>39481</v>
      </c>
      <c r="B2074" s="9" t="s">
        <v>42032</v>
      </c>
      <c r="C2074" s="8" t="s">
        <v>592</v>
      </c>
      <c r="D2074" s="8" t="s">
        <v>639</v>
      </c>
      <c r="E2074" s="8" t="s">
        <v>36428</v>
      </c>
      <c r="F2074" s="10" t="s">
        <v>38693</v>
      </c>
    </row>
    <row r="2075" ht="24" customHeight="1" spans="1:6">
      <c r="A2075" s="8">
        <v>40433</v>
      </c>
      <c r="B2075" s="9" t="s">
        <v>42033</v>
      </c>
      <c r="C2075" s="8" t="s">
        <v>592</v>
      </c>
      <c r="D2075" s="8" t="s">
        <v>639</v>
      </c>
      <c r="E2075" s="11" t="s">
        <v>37434</v>
      </c>
      <c r="F2075" s="10" t="s">
        <v>38693</v>
      </c>
    </row>
    <row r="2076" ht="24" customHeight="1" spans="1:6">
      <c r="A2076" s="8">
        <v>20219</v>
      </c>
      <c r="B2076" s="9" t="s">
        <v>42034</v>
      </c>
      <c r="C2076" s="8" t="s">
        <v>592</v>
      </c>
      <c r="D2076" s="8" t="s">
        <v>639</v>
      </c>
      <c r="E2076" s="8" t="s">
        <v>42035</v>
      </c>
      <c r="F2076" s="10" t="s">
        <v>38693</v>
      </c>
    </row>
    <row r="2077" ht="24" customHeight="1" spans="1:6">
      <c r="A2077" s="8">
        <v>36484</v>
      </c>
      <c r="B2077" s="9" t="s">
        <v>42036</v>
      </c>
      <c r="C2077" s="8" t="s">
        <v>592</v>
      </c>
      <c r="D2077" s="8" t="s">
        <v>639</v>
      </c>
      <c r="E2077" s="8" t="s">
        <v>42037</v>
      </c>
      <c r="F2077" s="10" t="s">
        <v>38693</v>
      </c>
    </row>
    <row r="2078" ht="24" customHeight="1" spans="1:6">
      <c r="A2078" s="8">
        <v>38367</v>
      </c>
      <c r="B2078" s="9" t="s">
        <v>42038</v>
      </c>
      <c r="C2078" s="8" t="s">
        <v>592</v>
      </c>
      <c r="D2078" s="8" t="s">
        <v>593</v>
      </c>
      <c r="E2078" s="8" t="s">
        <v>31535</v>
      </c>
      <c r="F2078" s="10" t="s">
        <v>38693</v>
      </c>
    </row>
    <row r="2079" ht="24" customHeight="1" spans="1:6">
      <c r="A2079" s="8">
        <v>38368</v>
      </c>
      <c r="B2079" s="9" t="s">
        <v>42039</v>
      </c>
      <c r="C2079" s="8" t="s">
        <v>592</v>
      </c>
      <c r="D2079" s="8" t="s">
        <v>593</v>
      </c>
      <c r="E2079" s="8" t="s">
        <v>42040</v>
      </c>
      <c r="F2079" s="10" t="s">
        <v>38693</v>
      </c>
    </row>
    <row r="2080" ht="24" customHeight="1" spans="1:6">
      <c r="A2080" s="8">
        <v>38091</v>
      </c>
      <c r="B2080" s="9" t="s">
        <v>42041</v>
      </c>
      <c r="C2080" s="8" t="s">
        <v>592</v>
      </c>
      <c r="D2080" s="8" t="s">
        <v>593</v>
      </c>
      <c r="E2080" s="8" t="s">
        <v>34683</v>
      </c>
      <c r="F2080" s="10" t="s">
        <v>38693</v>
      </c>
    </row>
    <row r="2081" ht="24" customHeight="1" spans="1:6">
      <c r="A2081" s="8">
        <v>38095</v>
      </c>
      <c r="B2081" s="9" t="s">
        <v>42042</v>
      </c>
      <c r="C2081" s="8" t="s">
        <v>592</v>
      </c>
      <c r="D2081" s="8" t="s">
        <v>593</v>
      </c>
      <c r="E2081" s="8" t="s">
        <v>42043</v>
      </c>
      <c r="F2081" s="10" t="s">
        <v>38693</v>
      </c>
    </row>
    <row r="2082" ht="24" customHeight="1" spans="1:6">
      <c r="A2082" s="8">
        <v>38092</v>
      </c>
      <c r="B2082" s="9" t="s">
        <v>42044</v>
      </c>
      <c r="C2082" s="8" t="s">
        <v>592</v>
      </c>
      <c r="D2082" s="8" t="s">
        <v>593</v>
      </c>
      <c r="E2082" s="8" t="s">
        <v>24891</v>
      </c>
      <c r="F2082" s="10" t="s">
        <v>38693</v>
      </c>
    </row>
    <row r="2083" ht="24" customHeight="1" spans="1:6">
      <c r="A2083" s="8">
        <v>38093</v>
      </c>
      <c r="B2083" s="9" t="s">
        <v>42045</v>
      </c>
      <c r="C2083" s="8" t="s">
        <v>592</v>
      </c>
      <c r="D2083" s="8" t="s">
        <v>593</v>
      </c>
      <c r="E2083" s="8" t="s">
        <v>35926</v>
      </c>
      <c r="F2083" s="10" t="s">
        <v>38693</v>
      </c>
    </row>
    <row r="2084" ht="24" customHeight="1" spans="1:6">
      <c r="A2084" s="8">
        <v>38096</v>
      </c>
      <c r="B2084" s="9" t="s">
        <v>42046</v>
      </c>
      <c r="C2084" s="8" t="s">
        <v>592</v>
      </c>
      <c r="D2084" s="8" t="s">
        <v>593</v>
      </c>
      <c r="E2084" s="8" t="s">
        <v>34533</v>
      </c>
      <c r="F2084" s="10" t="s">
        <v>38693</v>
      </c>
    </row>
    <row r="2085" ht="24" customHeight="1" spans="1:6">
      <c r="A2085" s="8">
        <v>38094</v>
      </c>
      <c r="B2085" s="9" t="s">
        <v>42047</v>
      </c>
      <c r="C2085" s="8" t="s">
        <v>592</v>
      </c>
      <c r="D2085" s="8" t="s">
        <v>593</v>
      </c>
      <c r="E2085" s="8" t="s">
        <v>24313</v>
      </c>
      <c r="F2085" s="10" t="s">
        <v>38693</v>
      </c>
    </row>
    <row r="2086" ht="24" customHeight="1" spans="1:6">
      <c r="A2086" s="8">
        <v>38097</v>
      </c>
      <c r="B2086" s="9" t="s">
        <v>42048</v>
      </c>
      <c r="C2086" s="8" t="s">
        <v>592</v>
      </c>
      <c r="D2086" s="8" t="s">
        <v>593</v>
      </c>
      <c r="E2086" s="8" t="s">
        <v>42049</v>
      </c>
      <c r="F2086" s="10" t="s">
        <v>38693</v>
      </c>
    </row>
    <row r="2087" ht="24" customHeight="1" spans="1:6">
      <c r="A2087" s="8">
        <v>38098</v>
      </c>
      <c r="B2087" s="9" t="s">
        <v>42050</v>
      </c>
      <c r="C2087" s="8" t="s">
        <v>592</v>
      </c>
      <c r="D2087" s="8" t="s">
        <v>593</v>
      </c>
      <c r="E2087" s="8" t="s">
        <v>42049</v>
      </c>
      <c r="F2087" s="10" t="s">
        <v>38693</v>
      </c>
    </row>
    <row r="2088" ht="24" customHeight="1" spans="1:6">
      <c r="A2088" s="8">
        <v>11186</v>
      </c>
      <c r="B2088" s="9" t="s">
        <v>42051</v>
      </c>
      <c r="C2088" s="8" t="s">
        <v>997</v>
      </c>
      <c r="D2088" s="8" t="s">
        <v>593</v>
      </c>
      <c r="E2088" s="8" t="s">
        <v>42052</v>
      </c>
      <c r="F2088" s="10" t="s">
        <v>38693</v>
      </c>
    </row>
    <row r="2089" ht="24" customHeight="1" spans="1:6">
      <c r="A2089" s="8">
        <v>11558</v>
      </c>
      <c r="B2089" s="9" t="s">
        <v>42053</v>
      </c>
      <c r="C2089" s="8" t="s">
        <v>1011</v>
      </c>
      <c r="D2089" s="8" t="s">
        <v>593</v>
      </c>
      <c r="E2089" s="8" t="s">
        <v>22816</v>
      </c>
      <c r="F2089" s="10" t="s">
        <v>38693</v>
      </c>
    </row>
    <row r="2090" ht="24" customHeight="1" spans="1:6">
      <c r="A2090" s="8">
        <v>11557</v>
      </c>
      <c r="B2090" s="9" t="s">
        <v>42054</v>
      </c>
      <c r="C2090" s="8" t="s">
        <v>1011</v>
      </c>
      <c r="D2090" s="8" t="s">
        <v>593</v>
      </c>
      <c r="E2090" s="8" t="s">
        <v>42055</v>
      </c>
      <c r="F2090" s="10" t="s">
        <v>38693</v>
      </c>
    </row>
    <row r="2091" ht="24" customHeight="1" spans="1:6">
      <c r="A2091" s="8">
        <v>2759</v>
      </c>
      <c r="B2091" s="9" t="s">
        <v>42056</v>
      </c>
      <c r="C2091" s="8" t="s">
        <v>592</v>
      </c>
      <c r="D2091" s="8" t="s">
        <v>639</v>
      </c>
      <c r="E2091" s="8" t="s">
        <v>28973</v>
      </c>
      <c r="F2091" s="10" t="s">
        <v>38693</v>
      </c>
    </row>
    <row r="2092" ht="24" customHeight="1" spans="1:6">
      <c r="A2092" s="8">
        <v>38124</v>
      </c>
      <c r="B2092" s="9" t="s">
        <v>42057</v>
      </c>
      <c r="C2092" s="8" t="s">
        <v>592</v>
      </c>
      <c r="D2092" s="8" t="s">
        <v>599</v>
      </c>
      <c r="E2092" s="8" t="s">
        <v>42058</v>
      </c>
      <c r="F2092" s="10" t="s">
        <v>38693</v>
      </c>
    </row>
    <row r="2093" ht="24" customHeight="1" spans="1:6">
      <c r="A2093" s="8">
        <v>38380</v>
      </c>
      <c r="B2093" s="9" t="s">
        <v>42059</v>
      </c>
      <c r="C2093" s="8" t="s">
        <v>592</v>
      </c>
      <c r="D2093" s="8" t="s">
        <v>593</v>
      </c>
      <c r="E2093" s="8" t="s">
        <v>42060</v>
      </c>
      <c r="F2093" s="10" t="s">
        <v>38693</v>
      </c>
    </row>
    <row r="2094" ht="24" customHeight="1" spans="1:6">
      <c r="A2094" s="8">
        <v>20059</v>
      </c>
      <c r="B2094" s="9" t="s">
        <v>42061</v>
      </c>
      <c r="C2094" s="8" t="s">
        <v>592</v>
      </c>
      <c r="D2094" s="8" t="s">
        <v>639</v>
      </c>
      <c r="E2094" s="8" t="s">
        <v>25533</v>
      </c>
      <c r="F2094" s="10" t="s">
        <v>38693</v>
      </c>
    </row>
    <row r="2095" ht="24" customHeight="1" spans="1:6">
      <c r="A2095" s="8">
        <v>42429</v>
      </c>
      <c r="B2095" s="9" t="s">
        <v>42062</v>
      </c>
      <c r="C2095" s="8" t="s">
        <v>592</v>
      </c>
      <c r="D2095" s="8" t="s">
        <v>639</v>
      </c>
      <c r="E2095" s="8" t="s">
        <v>42063</v>
      </c>
      <c r="F2095" s="10" t="s">
        <v>38693</v>
      </c>
    </row>
    <row r="2096" ht="24" customHeight="1" spans="1:6">
      <c r="A2096" s="8">
        <v>39616</v>
      </c>
      <c r="B2096" s="9" t="s">
        <v>42064</v>
      </c>
      <c r="C2096" s="8" t="s">
        <v>592</v>
      </c>
      <c r="D2096" s="8" t="s">
        <v>599</v>
      </c>
      <c r="E2096" s="8" t="s">
        <v>42065</v>
      </c>
      <c r="F2096" s="10" t="s">
        <v>38693</v>
      </c>
    </row>
    <row r="2097" ht="24" customHeight="1" spans="1:6">
      <c r="A2097" s="8">
        <v>39618</v>
      </c>
      <c r="B2097" s="9" t="s">
        <v>42066</v>
      </c>
      <c r="C2097" s="8" t="s">
        <v>592</v>
      </c>
      <c r="D2097" s="8" t="s">
        <v>593</v>
      </c>
      <c r="E2097" s="8" t="s">
        <v>42067</v>
      </c>
      <c r="F2097" s="10" t="s">
        <v>38693</v>
      </c>
    </row>
    <row r="2098" ht="24" customHeight="1" spans="1:6">
      <c r="A2098" s="8">
        <v>39619</v>
      </c>
      <c r="B2098" s="9" t="s">
        <v>42068</v>
      </c>
      <c r="C2098" s="8" t="s">
        <v>592</v>
      </c>
      <c r="D2098" s="8" t="s">
        <v>593</v>
      </c>
      <c r="E2098" s="8" t="s">
        <v>42069</v>
      </c>
      <c r="F2098" s="10" t="s">
        <v>38693</v>
      </c>
    </row>
    <row r="2099" ht="24" customHeight="1" spans="1:6">
      <c r="A2099" s="8">
        <v>39613</v>
      </c>
      <c r="B2099" s="9" t="s">
        <v>42070</v>
      </c>
      <c r="C2099" s="8" t="s">
        <v>592</v>
      </c>
      <c r="D2099" s="8" t="s">
        <v>593</v>
      </c>
      <c r="E2099" s="8" t="s">
        <v>42071</v>
      </c>
      <c r="F2099" s="10" t="s">
        <v>38693</v>
      </c>
    </row>
    <row r="2100" ht="24" customHeight="1" spans="1:6">
      <c r="A2100" s="8">
        <v>39614</v>
      </c>
      <c r="B2100" s="9" t="s">
        <v>42072</v>
      </c>
      <c r="C2100" s="8" t="s">
        <v>592</v>
      </c>
      <c r="D2100" s="8" t="s">
        <v>593</v>
      </c>
      <c r="E2100" s="8" t="s">
        <v>42073</v>
      </c>
      <c r="F2100" s="10" t="s">
        <v>38693</v>
      </c>
    </row>
    <row r="2101" ht="24" customHeight="1" spans="1:6">
      <c r="A2101" s="8">
        <v>38538</v>
      </c>
      <c r="B2101" s="9" t="s">
        <v>42074</v>
      </c>
      <c r="C2101" s="8" t="s">
        <v>474</v>
      </c>
      <c r="D2101" s="8" t="s">
        <v>639</v>
      </c>
      <c r="E2101" s="11" t="s">
        <v>42075</v>
      </c>
      <c r="F2101" s="10" t="s">
        <v>38693</v>
      </c>
    </row>
    <row r="2102" ht="24" customHeight="1" spans="1:6">
      <c r="A2102" s="8">
        <v>38539</v>
      </c>
      <c r="B2102" s="9" t="s">
        <v>42076</v>
      </c>
      <c r="C2102" s="8" t="s">
        <v>474</v>
      </c>
      <c r="D2102" s="8" t="s">
        <v>639</v>
      </c>
      <c r="E2102" s="11" t="s">
        <v>42077</v>
      </c>
      <c r="F2102" s="10" t="s">
        <v>38693</v>
      </c>
    </row>
    <row r="2103" ht="24" customHeight="1" spans="1:6">
      <c r="A2103" s="8">
        <v>38540</v>
      </c>
      <c r="B2103" s="9" t="s">
        <v>42078</v>
      </c>
      <c r="C2103" s="8" t="s">
        <v>474</v>
      </c>
      <c r="D2103" s="8" t="s">
        <v>639</v>
      </c>
      <c r="E2103" s="11" t="s">
        <v>31920</v>
      </c>
      <c r="F2103" s="10" t="s">
        <v>38693</v>
      </c>
    </row>
    <row r="2104" ht="24" customHeight="1" spans="1:6">
      <c r="A2104" s="8">
        <v>38384</v>
      </c>
      <c r="B2104" s="9" t="s">
        <v>42079</v>
      </c>
      <c r="C2104" s="8" t="s">
        <v>592</v>
      </c>
      <c r="D2104" s="8" t="s">
        <v>593</v>
      </c>
      <c r="E2104" s="8" t="s">
        <v>42080</v>
      </c>
      <c r="F2104" s="10" t="s">
        <v>38693</v>
      </c>
    </row>
    <row r="2105" ht="24" customHeight="1" spans="1:6">
      <c r="A2105" s="8">
        <v>13</v>
      </c>
      <c r="B2105" s="9" t="s">
        <v>42081</v>
      </c>
      <c r="C2105" s="8" t="s">
        <v>642</v>
      </c>
      <c r="D2105" s="8" t="s">
        <v>593</v>
      </c>
      <c r="E2105" s="8" t="s">
        <v>42082</v>
      </c>
      <c r="F2105" s="10" t="s">
        <v>38693</v>
      </c>
    </row>
    <row r="2106" ht="24" customHeight="1" spans="1:6">
      <c r="A2106" s="8">
        <v>2762</v>
      </c>
      <c r="B2106" s="9" t="s">
        <v>42083</v>
      </c>
      <c r="C2106" s="8" t="s">
        <v>474</v>
      </c>
      <c r="D2106" s="8" t="s">
        <v>639</v>
      </c>
      <c r="E2106" s="11" t="s">
        <v>42084</v>
      </c>
      <c r="F2106" s="10" t="s">
        <v>38693</v>
      </c>
    </row>
    <row r="2107" ht="24" customHeight="1" spans="1:6">
      <c r="A2107" s="8">
        <v>21142</v>
      </c>
      <c r="B2107" s="9" t="s">
        <v>42085</v>
      </c>
      <c r="C2107" s="8" t="s">
        <v>592</v>
      </c>
      <c r="D2107" s="8" t="s">
        <v>593</v>
      </c>
      <c r="E2107" s="11" t="s">
        <v>42086</v>
      </c>
      <c r="F2107" s="10" t="s">
        <v>38693</v>
      </c>
    </row>
    <row r="2108" ht="24" customHeight="1" spans="1:6">
      <c r="A2108" s="8">
        <v>4223</v>
      </c>
      <c r="B2108" s="9" t="s">
        <v>42087</v>
      </c>
      <c r="C2108" s="8" t="s">
        <v>644</v>
      </c>
      <c r="D2108" s="8" t="s">
        <v>599</v>
      </c>
      <c r="E2108" s="11" t="s">
        <v>42088</v>
      </c>
      <c r="F2108" s="10" t="s">
        <v>38693</v>
      </c>
    </row>
    <row r="2109" ht="24" customHeight="1" spans="1:6">
      <c r="A2109" s="8">
        <v>37372</v>
      </c>
      <c r="B2109" s="9" t="s">
        <v>42089</v>
      </c>
      <c r="C2109" s="8" t="s">
        <v>742</v>
      </c>
      <c r="D2109" s="8" t="s">
        <v>599</v>
      </c>
      <c r="E2109" s="11" t="s">
        <v>25233</v>
      </c>
      <c r="F2109" s="10" t="s">
        <v>38693</v>
      </c>
    </row>
    <row r="2110" ht="24" customHeight="1" spans="1:6">
      <c r="A2110" s="8">
        <v>40863</v>
      </c>
      <c r="B2110" s="9" t="s">
        <v>42090</v>
      </c>
      <c r="C2110" s="8" t="s">
        <v>744</v>
      </c>
      <c r="D2110" s="8" t="s">
        <v>599</v>
      </c>
      <c r="E2110" s="11" t="s">
        <v>42091</v>
      </c>
      <c r="F2110" s="10" t="s">
        <v>38693</v>
      </c>
    </row>
    <row r="2111" ht="24" customHeight="1" spans="1:6">
      <c r="A2111" s="8">
        <v>38475</v>
      </c>
      <c r="B2111" s="9" t="s">
        <v>42092</v>
      </c>
      <c r="C2111" s="8" t="s">
        <v>592</v>
      </c>
      <c r="D2111" s="8" t="s">
        <v>593</v>
      </c>
      <c r="E2111" s="11" t="s">
        <v>42093</v>
      </c>
      <c r="F2111" s="10" t="s">
        <v>38693</v>
      </c>
    </row>
    <row r="2112" ht="24" customHeight="1" spans="1:6">
      <c r="A2112" s="8">
        <v>38474</v>
      </c>
      <c r="B2112" s="9" t="s">
        <v>42094</v>
      </c>
      <c r="C2112" s="8" t="s">
        <v>592</v>
      </c>
      <c r="D2112" s="8" t="s">
        <v>593</v>
      </c>
      <c r="E2112" s="11" t="s">
        <v>42095</v>
      </c>
      <c r="F2112" s="10" t="s">
        <v>38693</v>
      </c>
    </row>
    <row r="2113" ht="24" customHeight="1" spans="1:6">
      <c r="A2113" s="8">
        <v>10886</v>
      </c>
      <c r="B2113" s="9" t="s">
        <v>42096</v>
      </c>
      <c r="C2113" s="8" t="s">
        <v>592</v>
      </c>
      <c r="D2113" s="8" t="s">
        <v>593</v>
      </c>
      <c r="E2113" s="11" t="s">
        <v>42097</v>
      </c>
      <c r="F2113" s="10" t="s">
        <v>38693</v>
      </c>
    </row>
    <row r="2114" ht="24" customHeight="1" spans="1:6">
      <c r="A2114" s="8">
        <v>10888</v>
      </c>
      <c r="B2114" s="9" t="s">
        <v>42098</v>
      </c>
      <c r="C2114" s="8" t="s">
        <v>592</v>
      </c>
      <c r="D2114" s="8" t="s">
        <v>593</v>
      </c>
      <c r="E2114" s="11" t="s">
        <v>42099</v>
      </c>
      <c r="F2114" s="10" t="s">
        <v>38693</v>
      </c>
    </row>
    <row r="2115" ht="24" customHeight="1" spans="1:6">
      <c r="A2115" s="8">
        <v>10889</v>
      </c>
      <c r="B2115" s="9" t="s">
        <v>42100</v>
      </c>
      <c r="C2115" s="8" t="s">
        <v>592</v>
      </c>
      <c r="D2115" s="8" t="s">
        <v>593</v>
      </c>
      <c r="E2115" s="8" t="s">
        <v>39613</v>
      </c>
      <c r="F2115" s="10" t="s">
        <v>38693</v>
      </c>
    </row>
    <row r="2116" ht="24" customHeight="1" spans="1:6">
      <c r="A2116" s="8">
        <v>10890</v>
      </c>
      <c r="B2116" s="9" t="s">
        <v>42101</v>
      </c>
      <c r="C2116" s="8" t="s">
        <v>592</v>
      </c>
      <c r="D2116" s="8" t="s">
        <v>593</v>
      </c>
      <c r="E2116" s="8" t="s">
        <v>42102</v>
      </c>
      <c r="F2116" s="10" t="s">
        <v>38693</v>
      </c>
    </row>
    <row r="2117" ht="24" customHeight="1" spans="1:6">
      <c r="A2117" s="8">
        <v>10891</v>
      </c>
      <c r="B2117" s="9" t="s">
        <v>42103</v>
      </c>
      <c r="C2117" s="8" t="s">
        <v>592</v>
      </c>
      <c r="D2117" s="8" t="s">
        <v>593</v>
      </c>
      <c r="E2117" s="8" t="s">
        <v>42104</v>
      </c>
      <c r="F2117" s="10" t="s">
        <v>38693</v>
      </c>
    </row>
    <row r="2118" ht="24" customHeight="1" spans="1:6">
      <c r="A2118" s="8">
        <v>10892</v>
      </c>
      <c r="B2118" s="9" t="s">
        <v>42105</v>
      </c>
      <c r="C2118" s="8" t="s">
        <v>592</v>
      </c>
      <c r="D2118" s="8" t="s">
        <v>599</v>
      </c>
      <c r="E2118" s="8" t="s">
        <v>42106</v>
      </c>
      <c r="F2118" s="10" t="s">
        <v>38693</v>
      </c>
    </row>
    <row r="2119" ht="24" customHeight="1" spans="1:6">
      <c r="A2119" s="8">
        <v>20977</v>
      </c>
      <c r="B2119" s="9" t="s">
        <v>42107</v>
      </c>
      <c r="C2119" s="8" t="s">
        <v>592</v>
      </c>
      <c r="D2119" s="8" t="s">
        <v>593</v>
      </c>
      <c r="E2119" s="8" t="s">
        <v>42108</v>
      </c>
      <c r="F2119" s="10" t="s">
        <v>38693</v>
      </c>
    </row>
    <row r="2120" ht="24" customHeight="1" spans="1:6">
      <c r="A2120" s="8">
        <v>3073</v>
      </c>
      <c r="B2120" s="9" t="s">
        <v>42109</v>
      </c>
      <c r="C2120" s="8" t="s">
        <v>592</v>
      </c>
      <c r="D2120" s="8" t="s">
        <v>639</v>
      </c>
      <c r="E2120" s="8" t="s">
        <v>42110</v>
      </c>
      <c r="F2120" s="10" t="s">
        <v>38693</v>
      </c>
    </row>
    <row r="2121" ht="24" customHeight="1" spans="1:6">
      <c r="A2121" s="8">
        <v>3068</v>
      </c>
      <c r="B2121" s="9" t="s">
        <v>42111</v>
      </c>
      <c r="C2121" s="8" t="s">
        <v>592</v>
      </c>
      <c r="D2121" s="8" t="s">
        <v>639</v>
      </c>
      <c r="E2121" s="8" t="s">
        <v>41311</v>
      </c>
      <c r="F2121" s="10" t="s">
        <v>38693</v>
      </c>
    </row>
    <row r="2122" ht="24" customHeight="1" spans="1:6">
      <c r="A2122" s="8">
        <v>3074</v>
      </c>
      <c r="B2122" s="9" t="s">
        <v>42112</v>
      </c>
      <c r="C2122" s="8" t="s">
        <v>592</v>
      </c>
      <c r="D2122" s="8" t="s">
        <v>639</v>
      </c>
      <c r="E2122" s="8" t="s">
        <v>42113</v>
      </c>
      <c r="F2122" s="10" t="s">
        <v>38693</v>
      </c>
    </row>
    <row r="2123" ht="24" customHeight="1" spans="1:6">
      <c r="A2123" s="8">
        <v>3076</v>
      </c>
      <c r="B2123" s="9" t="s">
        <v>42114</v>
      </c>
      <c r="C2123" s="8" t="s">
        <v>592</v>
      </c>
      <c r="D2123" s="8" t="s">
        <v>639</v>
      </c>
      <c r="E2123" s="8" t="s">
        <v>42115</v>
      </c>
      <c r="F2123" s="10" t="s">
        <v>38693</v>
      </c>
    </row>
    <row r="2124" ht="24" customHeight="1" spans="1:6">
      <c r="A2124" s="8">
        <v>3072</v>
      </c>
      <c r="B2124" s="9" t="s">
        <v>42116</v>
      </c>
      <c r="C2124" s="8" t="s">
        <v>592</v>
      </c>
      <c r="D2124" s="8" t="s">
        <v>639</v>
      </c>
      <c r="E2124" s="8" t="s">
        <v>42117</v>
      </c>
      <c r="F2124" s="10" t="s">
        <v>38693</v>
      </c>
    </row>
    <row r="2125" ht="24" customHeight="1" spans="1:6">
      <c r="A2125" s="8">
        <v>3075</v>
      </c>
      <c r="B2125" s="9" t="s">
        <v>42118</v>
      </c>
      <c r="C2125" s="8" t="s">
        <v>592</v>
      </c>
      <c r="D2125" s="8" t="s">
        <v>639</v>
      </c>
      <c r="E2125" s="8" t="s">
        <v>42119</v>
      </c>
      <c r="F2125" s="10" t="s">
        <v>38693</v>
      </c>
    </row>
    <row r="2126" ht="24" customHeight="1" spans="1:6">
      <c r="A2126" s="8">
        <v>10780</v>
      </c>
      <c r="B2126" s="9" t="s">
        <v>42120</v>
      </c>
      <c r="C2126" s="8" t="s">
        <v>592</v>
      </c>
      <c r="D2126" s="8" t="s">
        <v>639</v>
      </c>
      <c r="E2126" s="8" t="s">
        <v>42121</v>
      </c>
      <c r="F2126" s="10" t="s">
        <v>38693</v>
      </c>
    </row>
    <row r="2127" ht="24" customHeight="1" spans="1:6">
      <c r="A2127" s="8">
        <v>10781</v>
      </c>
      <c r="B2127" s="9" t="s">
        <v>42122</v>
      </c>
      <c r="C2127" s="8" t="s">
        <v>592</v>
      </c>
      <c r="D2127" s="8" t="s">
        <v>639</v>
      </c>
      <c r="E2127" s="8" t="s">
        <v>23259</v>
      </c>
      <c r="F2127" s="10" t="s">
        <v>38693</v>
      </c>
    </row>
    <row r="2128" ht="24" customHeight="1" spans="1:6">
      <c r="A2128" s="8">
        <v>20106</v>
      </c>
      <c r="B2128" s="9" t="s">
        <v>42123</v>
      </c>
      <c r="C2128" s="8" t="s">
        <v>592</v>
      </c>
      <c r="D2128" s="8" t="s">
        <v>639</v>
      </c>
      <c r="E2128" s="8" t="s">
        <v>24684</v>
      </c>
      <c r="F2128" s="10" t="s">
        <v>38693</v>
      </c>
    </row>
    <row r="2129" ht="24" customHeight="1" spans="1:6">
      <c r="A2129" s="8">
        <v>20107</v>
      </c>
      <c r="B2129" s="9" t="s">
        <v>42124</v>
      </c>
      <c r="C2129" s="8" t="s">
        <v>592</v>
      </c>
      <c r="D2129" s="8" t="s">
        <v>639</v>
      </c>
      <c r="E2129" s="8" t="s">
        <v>42125</v>
      </c>
      <c r="F2129" s="10" t="s">
        <v>38693</v>
      </c>
    </row>
    <row r="2130" ht="24" customHeight="1" spans="1:6">
      <c r="A2130" s="8">
        <v>20108</v>
      </c>
      <c r="B2130" s="9" t="s">
        <v>42126</v>
      </c>
      <c r="C2130" s="8" t="s">
        <v>592</v>
      </c>
      <c r="D2130" s="8" t="s">
        <v>639</v>
      </c>
      <c r="E2130" s="8" t="s">
        <v>34745</v>
      </c>
      <c r="F2130" s="10" t="s">
        <v>38693</v>
      </c>
    </row>
    <row r="2131" ht="24" customHeight="1" spans="1:6">
      <c r="A2131" s="8">
        <v>20109</v>
      </c>
      <c r="B2131" s="9" t="s">
        <v>42127</v>
      </c>
      <c r="C2131" s="8" t="s">
        <v>592</v>
      </c>
      <c r="D2131" s="8" t="s">
        <v>639</v>
      </c>
      <c r="E2131" s="8" t="s">
        <v>42121</v>
      </c>
      <c r="F2131" s="10" t="s">
        <v>38693</v>
      </c>
    </row>
    <row r="2132" ht="24" customHeight="1" spans="1:6">
      <c r="A2132" s="8">
        <v>43612</v>
      </c>
      <c r="B2132" s="9" t="s">
        <v>42128</v>
      </c>
      <c r="C2132" s="8" t="s">
        <v>1960</v>
      </c>
      <c r="D2132" s="8" t="s">
        <v>593</v>
      </c>
      <c r="E2132" s="8" t="s">
        <v>36251</v>
      </c>
      <c r="F2132" s="10" t="s">
        <v>38693</v>
      </c>
    </row>
    <row r="2133" ht="24" customHeight="1" spans="1:6">
      <c r="A2133" s="8">
        <v>43613</v>
      </c>
      <c r="B2133" s="9" t="s">
        <v>42129</v>
      </c>
      <c r="C2133" s="8" t="s">
        <v>1960</v>
      </c>
      <c r="D2133" s="8" t="s">
        <v>593</v>
      </c>
      <c r="E2133" s="11" t="s">
        <v>42130</v>
      </c>
      <c r="F2133" s="10" t="s">
        <v>38693</v>
      </c>
    </row>
    <row r="2134" ht="24" customHeight="1" spans="1:6">
      <c r="A2134" s="8">
        <v>11480</v>
      </c>
      <c r="B2134" s="9" t="s">
        <v>42131</v>
      </c>
      <c r="C2134" s="8" t="s">
        <v>1960</v>
      </c>
      <c r="D2134" s="8" t="s">
        <v>593</v>
      </c>
      <c r="E2134" s="11" t="s">
        <v>42132</v>
      </c>
      <c r="F2134" s="10" t="s">
        <v>38693</v>
      </c>
    </row>
    <row r="2135" ht="36" customHeight="1" spans="1:6">
      <c r="A2135" s="8">
        <v>11469</v>
      </c>
      <c r="B2135" s="9" t="s">
        <v>42133</v>
      </c>
      <c r="C2135" s="8" t="s">
        <v>592</v>
      </c>
      <c r="D2135" s="8" t="s">
        <v>593</v>
      </c>
      <c r="E2135" s="8" t="s">
        <v>28016</v>
      </c>
      <c r="F2135" s="10" t="s">
        <v>38693</v>
      </c>
    </row>
    <row r="2136" ht="24" customHeight="1" spans="1:6">
      <c r="A2136" s="8">
        <v>11468</v>
      </c>
      <c r="B2136" s="9" t="s">
        <v>42134</v>
      </c>
      <c r="C2136" s="8" t="s">
        <v>592</v>
      </c>
      <c r="D2136" s="8" t="s">
        <v>593</v>
      </c>
      <c r="E2136" s="8" t="s">
        <v>34706</v>
      </c>
      <c r="F2136" s="10" t="s">
        <v>38693</v>
      </c>
    </row>
    <row r="2137" ht="24" customHeight="1" spans="1:6">
      <c r="A2137" s="8">
        <v>11484</v>
      </c>
      <c r="B2137" s="9" t="s">
        <v>42135</v>
      </c>
      <c r="C2137" s="8" t="s">
        <v>592</v>
      </c>
      <c r="D2137" s="8" t="s">
        <v>593</v>
      </c>
      <c r="E2137" s="8" t="s">
        <v>42136</v>
      </c>
      <c r="F2137" s="10" t="s">
        <v>38693</v>
      </c>
    </row>
    <row r="2138" ht="24" customHeight="1" spans="1:6">
      <c r="A2138" s="8">
        <v>38155</v>
      </c>
      <c r="B2138" s="9" t="s">
        <v>42137</v>
      </c>
      <c r="C2138" s="8" t="s">
        <v>592</v>
      </c>
      <c r="D2138" s="8" t="s">
        <v>593</v>
      </c>
      <c r="E2138" s="8" t="s">
        <v>42138</v>
      </c>
      <c r="F2138" s="10" t="s">
        <v>38693</v>
      </c>
    </row>
    <row r="2139" ht="24" customHeight="1" spans="1:6">
      <c r="A2139" s="8">
        <v>11467</v>
      </c>
      <c r="B2139" s="9" t="s">
        <v>42139</v>
      </c>
      <c r="C2139" s="8" t="s">
        <v>592</v>
      </c>
      <c r="D2139" s="8" t="s">
        <v>593</v>
      </c>
      <c r="E2139" s="8" t="s">
        <v>42140</v>
      </c>
      <c r="F2139" s="10" t="s">
        <v>38693</v>
      </c>
    </row>
    <row r="2140" ht="36" customHeight="1" spans="1:6">
      <c r="A2140" s="8">
        <v>38153</v>
      </c>
      <c r="B2140" s="9" t="s">
        <v>42141</v>
      </c>
      <c r="C2140" s="8" t="s">
        <v>1960</v>
      </c>
      <c r="D2140" s="8" t="s">
        <v>593</v>
      </c>
      <c r="E2140" s="8" t="s">
        <v>24813</v>
      </c>
      <c r="F2140" s="10" t="s">
        <v>38693</v>
      </c>
    </row>
    <row r="2141" ht="36" customHeight="1" spans="1:6">
      <c r="A2141" s="8">
        <v>43607</v>
      </c>
      <c r="B2141" s="9" t="s">
        <v>42142</v>
      </c>
      <c r="C2141" s="8" t="s">
        <v>1960</v>
      </c>
      <c r="D2141" s="8" t="s">
        <v>593</v>
      </c>
      <c r="E2141" s="8" t="s">
        <v>42143</v>
      </c>
      <c r="F2141" s="10" t="s">
        <v>38693</v>
      </c>
    </row>
    <row r="2142" ht="36" customHeight="1" spans="1:6">
      <c r="A2142" s="8">
        <v>3080</v>
      </c>
      <c r="B2142" s="9" t="s">
        <v>42144</v>
      </c>
      <c r="C2142" s="8" t="s">
        <v>1960</v>
      </c>
      <c r="D2142" s="8" t="s">
        <v>599</v>
      </c>
      <c r="E2142" s="8" t="s">
        <v>42145</v>
      </c>
      <c r="F2142" s="10" t="s">
        <v>38693</v>
      </c>
    </row>
    <row r="2143" ht="36" customHeight="1" spans="1:6">
      <c r="A2143" s="8">
        <v>3081</v>
      </c>
      <c r="B2143" s="9" t="s">
        <v>42146</v>
      </c>
      <c r="C2143" s="8" t="s">
        <v>1960</v>
      </c>
      <c r="D2143" s="8" t="s">
        <v>593</v>
      </c>
      <c r="E2143" s="8" t="s">
        <v>42147</v>
      </c>
      <c r="F2143" s="10" t="s">
        <v>38693</v>
      </c>
    </row>
    <row r="2144" ht="36" customHeight="1" spans="1:6">
      <c r="A2144" s="8">
        <v>3090</v>
      </c>
      <c r="B2144" s="9" t="s">
        <v>42148</v>
      </c>
      <c r="C2144" s="8" t="s">
        <v>1960</v>
      </c>
      <c r="D2144" s="8" t="s">
        <v>593</v>
      </c>
      <c r="E2144" s="8" t="s">
        <v>42149</v>
      </c>
      <c r="F2144" s="10" t="s">
        <v>38693</v>
      </c>
    </row>
    <row r="2145" ht="36" customHeight="1" spans="1:6">
      <c r="A2145" s="8">
        <v>43611</v>
      </c>
      <c r="B2145" s="9" t="s">
        <v>42150</v>
      </c>
      <c r="C2145" s="8" t="s">
        <v>1960</v>
      </c>
      <c r="D2145" s="8" t="s">
        <v>593</v>
      </c>
      <c r="E2145" s="8" t="s">
        <v>42151</v>
      </c>
      <c r="F2145" s="10" t="s">
        <v>38693</v>
      </c>
    </row>
    <row r="2146" ht="36" customHeight="1" spans="1:6">
      <c r="A2146" s="8">
        <v>3103</v>
      </c>
      <c r="B2146" s="9" t="s">
        <v>42152</v>
      </c>
      <c r="C2146" s="8" t="s">
        <v>592</v>
      </c>
      <c r="D2146" s="8" t="s">
        <v>593</v>
      </c>
      <c r="E2146" s="8" t="s">
        <v>42153</v>
      </c>
      <c r="F2146" s="10" t="s">
        <v>38693</v>
      </c>
    </row>
    <row r="2147" ht="36" customHeight="1" spans="1:6">
      <c r="A2147" s="8">
        <v>3097</v>
      </c>
      <c r="B2147" s="9" t="s">
        <v>42154</v>
      </c>
      <c r="C2147" s="8" t="s">
        <v>1960</v>
      </c>
      <c r="D2147" s="8" t="s">
        <v>593</v>
      </c>
      <c r="E2147" s="8" t="s">
        <v>42155</v>
      </c>
      <c r="F2147" s="10" t="s">
        <v>38693</v>
      </c>
    </row>
    <row r="2148" ht="36" customHeight="1" spans="1:6">
      <c r="A2148" s="8">
        <v>3099</v>
      </c>
      <c r="B2148" s="9" t="s">
        <v>42156</v>
      </c>
      <c r="C2148" s="8" t="s">
        <v>1960</v>
      </c>
      <c r="D2148" s="8" t="s">
        <v>593</v>
      </c>
      <c r="E2148" s="8" t="s">
        <v>42157</v>
      </c>
      <c r="F2148" s="10" t="s">
        <v>38693</v>
      </c>
    </row>
    <row r="2149" ht="36" customHeight="1" spans="1:6">
      <c r="A2149" s="8">
        <v>38151</v>
      </c>
      <c r="B2149" s="9" t="s">
        <v>42158</v>
      </c>
      <c r="C2149" s="8" t="s">
        <v>1960</v>
      </c>
      <c r="D2149" s="8" t="s">
        <v>593</v>
      </c>
      <c r="E2149" s="8" t="s">
        <v>42159</v>
      </c>
      <c r="F2149" s="10" t="s">
        <v>38693</v>
      </c>
    </row>
    <row r="2150" ht="36" customHeight="1" spans="1:6">
      <c r="A2150" s="8">
        <v>38152</v>
      </c>
      <c r="B2150" s="9" t="s">
        <v>42160</v>
      </c>
      <c r="C2150" s="8" t="s">
        <v>1960</v>
      </c>
      <c r="D2150" s="8" t="s">
        <v>593</v>
      </c>
      <c r="E2150" s="8" t="s">
        <v>25914</v>
      </c>
      <c r="F2150" s="10" t="s">
        <v>38693</v>
      </c>
    </row>
    <row r="2151" ht="36" customHeight="1" spans="1:6">
      <c r="A2151" s="8">
        <v>43610</v>
      </c>
      <c r="B2151" s="9" t="s">
        <v>42161</v>
      </c>
      <c r="C2151" s="8" t="s">
        <v>1960</v>
      </c>
      <c r="D2151" s="8" t="s">
        <v>593</v>
      </c>
      <c r="E2151" s="8" t="s">
        <v>42162</v>
      </c>
      <c r="F2151" s="10" t="s">
        <v>38693</v>
      </c>
    </row>
    <row r="2152" ht="36" customHeight="1" spans="1:6">
      <c r="A2152" s="8">
        <v>3093</v>
      </c>
      <c r="B2152" s="9" t="s">
        <v>42163</v>
      </c>
      <c r="C2152" s="8" t="s">
        <v>1960</v>
      </c>
      <c r="D2152" s="8" t="s">
        <v>593</v>
      </c>
      <c r="E2152" s="11" t="s">
        <v>42157</v>
      </c>
      <c r="F2152" s="10" t="s">
        <v>38693</v>
      </c>
    </row>
    <row r="2153" ht="24" customHeight="1" spans="1:6">
      <c r="A2153" s="8">
        <v>38165</v>
      </c>
      <c r="B2153" s="9" t="s">
        <v>42164</v>
      </c>
      <c r="C2153" s="8" t="s">
        <v>1960</v>
      </c>
      <c r="D2153" s="8" t="s">
        <v>593</v>
      </c>
      <c r="E2153" s="8" t="s">
        <v>36965</v>
      </c>
      <c r="F2153" s="10" t="s">
        <v>38693</v>
      </c>
    </row>
    <row r="2154" ht="24" customHeight="1" spans="1:6">
      <c r="A2154" s="8">
        <v>38177</v>
      </c>
      <c r="B2154" s="9" t="s">
        <v>42165</v>
      </c>
      <c r="C2154" s="8" t="s">
        <v>592</v>
      </c>
      <c r="D2154" s="8" t="s">
        <v>593</v>
      </c>
      <c r="E2154" s="8" t="s">
        <v>42166</v>
      </c>
      <c r="F2154" s="10" t="s">
        <v>38693</v>
      </c>
    </row>
    <row r="2155" ht="24" customHeight="1" spans="1:6">
      <c r="A2155" s="8">
        <v>11458</v>
      </c>
      <c r="B2155" s="9" t="s">
        <v>42167</v>
      </c>
      <c r="C2155" s="8" t="s">
        <v>592</v>
      </c>
      <c r="D2155" s="8" t="s">
        <v>593</v>
      </c>
      <c r="E2155" s="8" t="s">
        <v>42168</v>
      </c>
      <c r="F2155" s="10" t="s">
        <v>38693</v>
      </c>
    </row>
    <row r="2156" ht="36" customHeight="1" spans="1:6">
      <c r="A2156" s="8">
        <v>3108</v>
      </c>
      <c r="B2156" s="9" t="s">
        <v>42169</v>
      </c>
      <c r="C2156" s="8" t="s">
        <v>592</v>
      </c>
      <c r="D2156" s="8" t="s">
        <v>593</v>
      </c>
      <c r="E2156" s="8" t="s">
        <v>42170</v>
      </c>
      <c r="F2156" s="10" t="s">
        <v>38693</v>
      </c>
    </row>
    <row r="2157" ht="36" customHeight="1" spans="1:6">
      <c r="A2157" s="8">
        <v>3105</v>
      </c>
      <c r="B2157" s="9" t="s">
        <v>42171</v>
      </c>
      <c r="C2157" s="8" t="s">
        <v>592</v>
      </c>
      <c r="D2157" s="8" t="s">
        <v>593</v>
      </c>
      <c r="E2157" s="8" t="s">
        <v>42172</v>
      </c>
      <c r="F2157" s="10" t="s">
        <v>38693</v>
      </c>
    </row>
    <row r="2158" ht="24" customHeight="1" spans="1:6">
      <c r="A2158" s="8">
        <v>38178</v>
      </c>
      <c r="B2158" s="9" t="s">
        <v>42173</v>
      </c>
      <c r="C2158" s="8" t="s">
        <v>592</v>
      </c>
      <c r="D2158" s="8" t="s">
        <v>593</v>
      </c>
      <c r="E2158" s="8" t="s">
        <v>30812</v>
      </c>
      <c r="F2158" s="10" t="s">
        <v>38693</v>
      </c>
    </row>
    <row r="2159" ht="24" customHeight="1" spans="1:6">
      <c r="A2159" s="8">
        <v>43575</v>
      </c>
      <c r="B2159" s="9" t="s">
        <v>42174</v>
      </c>
      <c r="C2159" s="8" t="s">
        <v>592</v>
      </c>
      <c r="D2159" s="8" t="s">
        <v>593</v>
      </c>
      <c r="E2159" s="8" t="s">
        <v>25257</v>
      </c>
      <c r="F2159" s="10" t="s">
        <v>38693</v>
      </c>
    </row>
    <row r="2160" ht="24" customHeight="1" spans="1:6">
      <c r="A2160" s="8">
        <v>43577</v>
      </c>
      <c r="B2160" s="9" t="s">
        <v>42175</v>
      </c>
      <c r="C2160" s="8" t="s">
        <v>592</v>
      </c>
      <c r="D2160" s="8" t="s">
        <v>593</v>
      </c>
      <c r="E2160" s="8" t="s">
        <v>42176</v>
      </c>
      <c r="F2160" s="10" t="s">
        <v>38693</v>
      </c>
    </row>
    <row r="2161" ht="24" customHeight="1" spans="1:6">
      <c r="A2161" s="8">
        <v>43458</v>
      </c>
      <c r="B2161" s="9" t="s">
        <v>42177</v>
      </c>
      <c r="C2161" s="8" t="s">
        <v>742</v>
      </c>
      <c r="D2161" s="8" t="s">
        <v>599</v>
      </c>
      <c r="E2161" s="11" t="s">
        <v>23877</v>
      </c>
      <c r="F2161" s="10" t="s">
        <v>38693</v>
      </c>
    </row>
    <row r="2162" ht="24" customHeight="1" spans="1:6">
      <c r="A2162" s="8">
        <v>43470</v>
      </c>
      <c r="B2162" s="9" t="s">
        <v>42178</v>
      </c>
      <c r="C2162" s="8" t="s">
        <v>744</v>
      </c>
      <c r="D2162" s="8" t="s">
        <v>599</v>
      </c>
      <c r="E2162" s="8" t="s">
        <v>31741</v>
      </c>
      <c r="F2162" s="10" t="s">
        <v>38693</v>
      </c>
    </row>
    <row r="2163" ht="24" customHeight="1" spans="1:6">
      <c r="A2163" s="8">
        <v>43459</v>
      </c>
      <c r="B2163" s="9" t="s">
        <v>42179</v>
      </c>
      <c r="C2163" s="8" t="s">
        <v>742</v>
      </c>
      <c r="D2163" s="8" t="s">
        <v>599</v>
      </c>
      <c r="E2163" s="8" t="s">
        <v>24770</v>
      </c>
      <c r="F2163" s="10" t="s">
        <v>38693</v>
      </c>
    </row>
    <row r="2164" ht="24" customHeight="1" spans="1:6">
      <c r="A2164" s="8">
        <v>43471</v>
      </c>
      <c r="B2164" s="9" t="s">
        <v>42180</v>
      </c>
      <c r="C2164" s="8" t="s">
        <v>744</v>
      </c>
      <c r="D2164" s="8" t="s">
        <v>599</v>
      </c>
      <c r="E2164" s="8" t="s">
        <v>42181</v>
      </c>
      <c r="F2164" s="10" t="s">
        <v>38693</v>
      </c>
    </row>
    <row r="2165" ht="24" customHeight="1" spans="1:6">
      <c r="A2165" s="8">
        <v>43460</v>
      </c>
      <c r="B2165" s="9" t="s">
        <v>42182</v>
      </c>
      <c r="C2165" s="8" t="s">
        <v>742</v>
      </c>
      <c r="D2165" s="8" t="s">
        <v>599</v>
      </c>
      <c r="E2165" s="8" t="s">
        <v>24501</v>
      </c>
      <c r="F2165" s="10" t="s">
        <v>38693</v>
      </c>
    </row>
    <row r="2166" ht="24" customHeight="1" spans="1:6">
      <c r="A2166" s="8">
        <v>43472</v>
      </c>
      <c r="B2166" s="9" t="s">
        <v>42183</v>
      </c>
      <c r="C2166" s="8" t="s">
        <v>744</v>
      </c>
      <c r="D2166" s="8" t="s">
        <v>599</v>
      </c>
      <c r="E2166" s="8" t="s">
        <v>42184</v>
      </c>
      <c r="F2166" s="10" t="s">
        <v>38693</v>
      </c>
    </row>
    <row r="2167" ht="24" customHeight="1" spans="1:6">
      <c r="A2167" s="8">
        <v>43461</v>
      </c>
      <c r="B2167" s="9" t="s">
        <v>42185</v>
      </c>
      <c r="C2167" s="8" t="s">
        <v>742</v>
      </c>
      <c r="D2167" s="8" t="s">
        <v>599</v>
      </c>
      <c r="E2167" s="8" t="s">
        <v>24034</v>
      </c>
      <c r="F2167" s="10" t="s">
        <v>38693</v>
      </c>
    </row>
    <row r="2168" ht="24" customHeight="1" spans="1:6">
      <c r="A2168" s="8">
        <v>43473</v>
      </c>
      <c r="B2168" s="9" t="s">
        <v>42186</v>
      </c>
      <c r="C2168" s="8" t="s">
        <v>744</v>
      </c>
      <c r="D2168" s="8" t="s">
        <v>599</v>
      </c>
      <c r="E2168" s="8" t="s">
        <v>42187</v>
      </c>
      <c r="F2168" s="10" t="s">
        <v>38693</v>
      </c>
    </row>
    <row r="2169" ht="24" customHeight="1" spans="1:6">
      <c r="A2169" s="8">
        <v>43463</v>
      </c>
      <c r="B2169" s="9" t="s">
        <v>42188</v>
      </c>
      <c r="C2169" s="8" t="s">
        <v>742</v>
      </c>
      <c r="D2169" s="8" t="s">
        <v>599</v>
      </c>
      <c r="E2169" s="8" t="s">
        <v>24133</v>
      </c>
      <c r="F2169" s="10" t="s">
        <v>38693</v>
      </c>
    </row>
    <row r="2170" ht="24" customHeight="1" spans="1:6">
      <c r="A2170" s="8">
        <v>43475</v>
      </c>
      <c r="B2170" s="9" t="s">
        <v>42189</v>
      </c>
      <c r="C2170" s="8" t="s">
        <v>744</v>
      </c>
      <c r="D2170" s="8" t="s">
        <v>599</v>
      </c>
      <c r="E2170" s="8" t="s">
        <v>25531</v>
      </c>
      <c r="F2170" s="10" t="s">
        <v>38693</v>
      </c>
    </row>
    <row r="2171" ht="24" customHeight="1" spans="1:6">
      <c r="A2171" s="8">
        <v>43462</v>
      </c>
      <c r="B2171" s="9" t="s">
        <v>42190</v>
      </c>
      <c r="C2171" s="8" t="s">
        <v>742</v>
      </c>
      <c r="D2171" s="8" t="s">
        <v>599</v>
      </c>
      <c r="E2171" s="8" t="s">
        <v>24995</v>
      </c>
      <c r="F2171" s="10" t="s">
        <v>38693</v>
      </c>
    </row>
    <row r="2172" ht="24" customHeight="1" spans="1:6">
      <c r="A2172" s="8">
        <v>43474</v>
      </c>
      <c r="B2172" s="9" t="s">
        <v>42191</v>
      </c>
      <c r="C2172" s="8" t="s">
        <v>744</v>
      </c>
      <c r="D2172" s="8" t="s">
        <v>599</v>
      </c>
      <c r="E2172" s="8" t="s">
        <v>37645</v>
      </c>
      <c r="F2172" s="10" t="s">
        <v>38693</v>
      </c>
    </row>
    <row r="2173" ht="24" customHeight="1" spans="1:6">
      <c r="A2173" s="8">
        <v>43464</v>
      </c>
      <c r="B2173" s="9" t="s">
        <v>42192</v>
      </c>
      <c r="C2173" s="8" t="s">
        <v>742</v>
      </c>
      <c r="D2173" s="8" t="s">
        <v>599</v>
      </c>
      <c r="E2173" s="8" t="s">
        <v>24995</v>
      </c>
      <c r="F2173" s="10" t="s">
        <v>38693</v>
      </c>
    </row>
    <row r="2174" ht="24" customHeight="1" spans="1:6">
      <c r="A2174" s="8">
        <v>43476</v>
      </c>
      <c r="B2174" s="9" t="s">
        <v>42193</v>
      </c>
      <c r="C2174" s="8" t="s">
        <v>744</v>
      </c>
      <c r="D2174" s="8" t="s">
        <v>599</v>
      </c>
      <c r="E2174" s="8" t="s">
        <v>24995</v>
      </c>
      <c r="F2174" s="10" t="s">
        <v>38693</v>
      </c>
    </row>
    <row r="2175" ht="24" customHeight="1" spans="1:6">
      <c r="A2175" s="8">
        <v>43465</v>
      </c>
      <c r="B2175" s="9" t="s">
        <v>42194</v>
      </c>
      <c r="C2175" s="8" t="s">
        <v>742</v>
      </c>
      <c r="D2175" s="8" t="s">
        <v>599</v>
      </c>
      <c r="E2175" s="8" t="s">
        <v>24494</v>
      </c>
      <c r="F2175" s="10" t="s">
        <v>38693</v>
      </c>
    </row>
    <row r="2176" ht="24" customHeight="1" spans="1:6">
      <c r="A2176" s="8">
        <v>43477</v>
      </c>
      <c r="B2176" s="9" t="s">
        <v>42195</v>
      </c>
      <c r="C2176" s="8" t="s">
        <v>744</v>
      </c>
      <c r="D2176" s="8" t="s">
        <v>599</v>
      </c>
      <c r="E2176" s="8" t="s">
        <v>42196</v>
      </c>
      <c r="F2176" s="10" t="s">
        <v>38693</v>
      </c>
    </row>
    <row r="2177" ht="24" customHeight="1" spans="1:6">
      <c r="A2177" s="8">
        <v>43466</v>
      </c>
      <c r="B2177" s="9" t="s">
        <v>42197</v>
      </c>
      <c r="C2177" s="8" t="s">
        <v>742</v>
      </c>
      <c r="D2177" s="8" t="s">
        <v>599</v>
      </c>
      <c r="E2177" s="8" t="s">
        <v>24962</v>
      </c>
      <c r="F2177" s="10" t="s">
        <v>38693</v>
      </c>
    </row>
    <row r="2178" ht="24" customHeight="1" spans="1:6">
      <c r="A2178" s="8">
        <v>43478</v>
      </c>
      <c r="B2178" s="9" t="s">
        <v>42198</v>
      </c>
      <c r="C2178" s="8" t="s">
        <v>744</v>
      </c>
      <c r="D2178" s="8" t="s">
        <v>599</v>
      </c>
      <c r="E2178" s="8" t="s">
        <v>42199</v>
      </c>
      <c r="F2178" s="10" t="s">
        <v>38693</v>
      </c>
    </row>
    <row r="2179" ht="24" customHeight="1" spans="1:6">
      <c r="A2179" s="8">
        <v>43467</v>
      </c>
      <c r="B2179" s="9" t="s">
        <v>42200</v>
      </c>
      <c r="C2179" s="8" t="s">
        <v>742</v>
      </c>
      <c r="D2179" s="8" t="s">
        <v>599</v>
      </c>
      <c r="E2179" s="8" t="s">
        <v>24487</v>
      </c>
      <c r="F2179" s="10" t="s">
        <v>38693</v>
      </c>
    </row>
    <row r="2180" ht="24" customHeight="1" spans="1:6">
      <c r="A2180" s="8">
        <v>43479</v>
      </c>
      <c r="B2180" s="9" t="s">
        <v>42201</v>
      </c>
      <c r="C2180" s="8" t="s">
        <v>744</v>
      </c>
      <c r="D2180" s="8" t="s">
        <v>599</v>
      </c>
      <c r="E2180" s="8" t="s">
        <v>42202</v>
      </c>
      <c r="F2180" s="10" t="s">
        <v>38693</v>
      </c>
    </row>
    <row r="2181" ht="24" customHeight="1" spans="1:6">
      <c r="A2181" s="8">
        <v>43468</v>
      </c>
      <c r="B2181" s="9" t="s">
        <v>42203</v>
      </c>
      <c r="C2181" s="8" t="s">
        <v>742</v>
      </c>
      <c r="D2181" s="8" t="s">
        <v>599</v>
      </c>
      <c r="E2181" s="8" t="s">
        <v>38265</v>
      </c>
      <c r="F2181" s="10" t="s">
        <v>38693</v>
      </c>
    </row>
    <row r="2182" ht="24" customHeight="1" spans="1:6">
      <c r="A2182" s="8">
        <v>43480</v>
      </c>
      <c r="B2182" s="9" t="s">
        <v>42204</v>
      </c>
      <c r="C2182" s="8" t="s">
        <v>744</v>
      </c>
      <c r="D2182" s="8" t="s">
        <v>599</v>
      </c>
      <c r="E2182" s="8" t="s">
        <v>42205</v>
      </c>
      <c r="F2182" s="10" t="s">
        <v>38693</v>
      </c>
    </row>
    <row r="2183" ht="24" customHeight="1" spans="1:6">
      <c r="A2183" s="8">
        <v>43469</v>
      </c>
      <c r="B2183" s="9" t="s">
        <v>42206</v>
      </c>
      <c r="C2183" s="8" t="s">
        <v>742</v>
      </c>
      <c r="D2183" s="8" t="s">
        <v>599</v>
      </c>
      <c r="E2183" s="8" t="s">
        <v>24227</v>
      </c>
      <c r="F2183" s="10" t="s">
        <v>38693</v>
      </c>
    </row>
    <row r="2184" ht="24" customHeight="1" spans="1:6">
      <c r="A2184" s="8">
        <v>43481</v>
      </c>
      <c r="B2184" s="9" t="s">
        <v>42207</v>
      </c>
      <c r="C2184" s="8" t="s">
        <v>744</v>
      </c>
      <c r="D2184" s="8" t="s">
        <v>599</v>
      </c>
      <c r="E2184" s="8" t="s">
        <v>42208</v>
      </c>
      <c r="F2184" s="10" t="s">
        <v>38693</v>
      </c>
    </row>
    <row r="2185" ht="24" customHeight="1" spans="1:6">
      <c r="A2185" s="8">
        <v>3119</v>
      </c>
      <c r="B2185" s="9" t="s">
        <v>42209</v>
      </c>
      <c r="C2185" s="8" t="s">
        <v>592</v>
      </c>
      <c r="D2185" s="8" t="s">
        <v>593</v>
      </c>
      <c r="E2185" s="8" t="s">
        <v>40449</v>
      </c>
      <c r="F2185" s="10" t="s">
        <v>38693</v>
      </c>
    </row>
    <row r="2186" ht="24" customHeight="1" spans="1:6">
      <c r="A2186" s="8">
        <v>3122</v>
      </c>
      <c r="B2186" s="9" t="s">
        <v>42210</v>
      </c>
      <c r="C2186" s="8" t="s">
        <v>592</v>
      </c>
      <c r="D2186" s="8" t="s">
        <v>593</v>
      </c>
      <c r="E2186" s="8" t="s">
        <v>23674</v>
      </c>
      <c r="F2186" s="10" t="s">
        <v>38693</v>
      </c>
    </row>
    <row r="2187" ht="24" customHeight="1" spans="1:6">
      <c r="A2187" s="8">
        <v>3121</v>
      </c>
      <c r="B2187" s="9" t="s">
        <v>42211</v>
      </c>
      <c r="C2187" s="8" t="s">
        <v>592</v>
      </c>
      <c r="D2187" s="8" t="s">
        <v>593</v>
      </c>
      <c r="E2187" s="8" t="s">
        <v>24950</v>
      </c>
      <c r="F2187" s="10" t="s">
        <v>38693</v>
      </c>
    </row>
    <row r="2188" ht="24" customHeight="1" spans="1:6">
      <c r="A2188" s="8">
        <v>3120</v>
      </c>
      <c r="B2188" s="9" t="s">
        <v>42212</v>
      </c>
      <c r="C2188" s="8" t="s">
        <v>592</v>
      </c>
      <c r="D2188" s="8" t="s">
        <v>593</v>
      </c>
      <c r="E2188" s="8" t="s">
        <v>42213</v>
      </c>
      <c r="F2188" s="10" t="s">
        <v>38693</v>
      </c>
    </row>
    <row r="2189" ht="24" customHeight="1" spans="1:6">
      <c r="A2189" s="8">
        <v>11455</v>
      </c>
      <c r="B2189" s="9" t="s">
        <v>42214</v>
      </c>
      <c r="C2189" s="8" t="s">
        <v>592</v>
      </c>
      <c r="D2189" s="8" t="s">
        <v>593</v>
      </c>
      <c r="E2189" s="8" t="s">
        <v>41053</v>
      </c>
      <c r="F2189" s="10" t="s">
        <v>38693</v>
      </c>
    </row>
    <row r="2190" ht="24" customHeight="1" spans="1:6">
      <c r="A2190" s="8">
        <v>11456</v>
      </c>
      <c r="B2190" s="9" t="s">
        <v>42215</v>
      </c>
      <c r="C2190" s="8" t="s">
        <v>592</v>
      </c>
      <c r="D2190" s="8" t="s">
        <v>593</v>
      </c>
      <c r="E2190" s="8" t="s">
        <v>42140</v>
      </c>
      <c r="F2190" s="10" t="s">
        <v>38693</v>
      </c>
    </row>
    <row r="2191" ht="36" customHeight="1" spans="1:6">
      <c r="A2191" s="8">
        <v>3107</v>
      </c>
      <c r="B2191" s="9" t="s">
        <v>42216</v>
      </c>
      <c r="C2191" s="8" t="s">
        <v>592</v>
      </c>
      <c r="D2191" s="8" t="s">
        <v>593</v>
      </c>
      <c r="E2191" s="8" t="s">
        <v>42217</v>
      </c>
      <c r="F2191" s="10" t="s">
        <v>38693</v>
      </c>
    </row>
    <row r="2192" ht="36" customHeight="1" spans="1:6">
      <c r="A2192" s="8">
        <v>43583</v>
      </c>
      <c r="B2192" s="9" t="s">
        <v>42218</v>
      </c>
      <c r="C2192" s="8" t="s">
        <v>592</v>
      </c>
      <c r="D2192" s="8" t="s">
        <v>593</v>
      </c>
      <c r="E2192" s="8" t="s">
        <v>39693</v>
      </c>
      <c r="F2192" s="10" t="s">
        <v>38693</v>
      </c>
    </row>
    <row r="2193" ht="36" customHeight="1" spans="1:6">
      <c r="A2193" s="8">
        <v>43586</v>
      </c>
      <c r="B2193" s="9" t="s">
        <v>42219</v>
      </c>
      <c r="C2193" s="8" t="s">
        <v>592</v>
      </c>
      <c r="D2193" s="8" t="s">
        <v>593</v>
      </c>
      <c r="E2193" s="8" t="s">
        <v>37409</v>
      </c>
      <c r="F2193" s="10" t="s">
        <v>38693</v>
      </c>
    </row>
    <row r="2194" ht="36" customHeight="1" spans="1:6">
      <c r="A2194" s="8">
        <v>11461</v>
      </c>
      <c r="B2194" s="9" t="s">
        <v>42220</v>
      </c>
      <c r="C2194" s="8" t="s">
        <v>592</v>
      </c>
      <c r="D2194" s="8" t="s">
        <v>593</v>
      </c>
      <c r="E2194" s="8" t="s">
        <v>42221</v>
      </c>
      <c r="F2194" s="10" t="s">
        <v>38693</v>
      </c>
    </row>
    <row r="2195" ht="36" customHeight="1" spans="1:6">
      <c r="A2195" s="8">
        <v>43587</v>
      </c>
      <c r="B2195" s="9" t="s">
        <v>42222</v>
      </c>
      <c r="C2195" s="8" t="s">
        <v>592</v>
      </c>
      <c r="D2195" s="8" t="s">
        <v>593</v>
      </c>
      <c r="E2195" s="8" t="s">
        <v>28073</v>
      </c>
      <c r="F2195" s="10" t="s">
        <v>38693</v>
      </c>
    </row>
    <row r="2196" ht="36" customHeight="1" spans="1:6">
      <c r="A2196" s="8">
        <v>3106</v>
      </c>
      <c r="B2196" s="9" t="s">
        <v>42223</v>
      </c>
      <c r="C2196" s="8" t="s">
        <v>592</v>
      </c>
      <c r="D2196" s="8" t="s">
        <v>593</v>
      </c>
      <c r="E2196" s="8" t="s">
        <v>42224</v>
      </c>
      <c r="F2196" s="10" t="s">
        <v>38693</v>
      </c>
    </row>
    <row r="2197" ht="24" customHeight="1" spans="1:6">
      <c r="A2197" s="8">
        <v>44539</v>
      </c>
      <c r="B2197" s="9" t="s">
        <v>42225</v>
      </c>
      <c r="C2197" s="8" t="s">
        <v>642</v>
      </c>
      <c r="D2197" s="8" t="s">
        <v>639</v>
      </c>
      <c r="E2197" s="8" t="s">
        <v>24536</v>
      </c>
      <c r="F2197" s="10" t="s">
        <v>38693</v>
      </c>
    </row>
    <row r="2198" ht="24" customHeight="1" spans="1:6">
      <c r="A2198" s="8">
        <v>3123</v>
      </c>
      <c r="B2198" s="9" t="s">
        <v>42226</v>
      </c>
      <c r="C2198" s="8" t="s">
        <v>642</v>
      </c>
      <c r="D2198" s="8" t="s">
        <v>639</v>
      </c>
      <c r="E2198" s="8" t="s">
        <v>30174</v>
      </c>
      <c r="F2198" s="10" t="s">
        <v>38693</v>
      </c>
    </row>
    <row r="2199" ht="24" customHeight="1" spans="1:6">
      <c r="A2199" s="8">
        <v>38125</v>
      </c>
      <c r="B2199" s="9" t="s">
        <v>42227</v>
      </c>
      <c r="C2199" s="8" t="s">
        <v>642</v>
      </c>
      <c r="D2199" s="8" t="s">
        <v>593</v>
      </c>
      <c r="E2199" s="8" t="s">
        <v>24079</v>
      </c>
      <c r="F2199" s="10" t="s">
        <v>38693</v>
      </c>
    </row>
    <row r="2200" ht="24" customHeight="1" spans="1:6">
      <c r="A2200" s="8">
        <v>39014</v>
      </c>
      <c r="B2200" s="9" t="s">
        <v>42228</v>
      </c>
      <c r="C2200" s="8" t="s">
        <v>642</v>
      </c>
      <c r="D2200" s="8" t="s">
        <v>593</v>
      </c>
      <c r="E2200" s="8" t="s">
        <v>29282</v>
      </c>
      <c r="F2200" s="10" t="s">
        <v>38693</v>
      </c>
    </row>
    <row r="2201" ht="24" customHeight="1" spans="1:6">
      <c r="A2201" s="8">
        <v>39365</v>
      </c>
      <c r="B2201" s="9" t="s">
        <v>42229</v>
      </c>
      <c r="C2201" s="8" t="s">
        <v>592</v>
      </c>
      <c r="D2201" s="8" t="s">
        <v>593</v>
      </c>
      <c r="E2201" s="8" t="s">
        <v>42230</v>
      </c>
      <c r="F2201" s="10" t="s">
        <v>38693</v>
      </c>
    </row>
    <row r="2202" ht="24" customHeight="1" spans="1:6">
      <c r="A2202" s="8">
        <v>39366</v>
      </c>
      <c r="B2202" s="9" t="s">
        <v>42231</v>
      </c>
      <c r="C2202" s="8" t="s">
        <v>592</v>
      </c>
      <c r="D2202" s="8" t="s">
        <v>593</v>
      </c>
      <c r="E2202" s="8" t="s">
        <v>42232</v>
      </c>
      <c r="F2202" s="10" t="s">
        <v>38693</v>
      </c>
    </row>
    <row r="2203" ht="24" customHeight="1" spans="1:6">
      <c r="A2203" s="8">
        <v>39367</v>
      </c>
      <c r="B2203" s="9" t="s">
        <v>42233</v>
      </c>
      <c r="C2203" s="8" t="s">
        <v>592</v>
      </c>
      <c r="D2203" s="8" t="s">
        <v>593</v>
      </c>
      <c r="E2203" s="8" t="s">
        <v>42234</v>
      </c>
      <c r="F2203" s="10" t="s">
        <v>38693</v>
      </c>
    </row>
    <row r="2204" ht="24" customHeight="1" spans="1:6">
      <c r="A2204" s="8">
        <v>37394</v>
      </c>
      <c r="B2204" s="9" t="s">
        <v>42235</v>
      </c>
      <c r="C2204" s="8" t="s">
        <v>2655</v>
      </c>
      <c r="D2204" s="8" t="s">
        <v>639</v>
      </c>
      <c r="E2204" s="8" t="s">
        <v>42236</v>
      </c>
      <c r="F2204" s="10" t="s">
        <v>38693</v>
      </c>
    </row>
    <row r="2205" ht="24" customHeight="1" spans="1:6">
      <c r="A2205" s="8">
        <v>14146</v>
      </c>
      <c r="B2205" s="9" t="s">
        <v>42237</v>
      </c>
      <c r="C2205" s="8" t="s">
        <v>2655</v>
      </c>
      <c r="D2205" s="8" t="s">
        <v>639</v>
      </c>
      <c r="E2205" s="8" t="s">
        <v>42238</v>
      </c>
      <c r="F2205" s="10" t="s">
        <v>38693</v>
      </c>
    </row>
    <row r="2206" ht="24" customHeight="1" spans="1:6">
      <c r="A2206" s="8">
        <v>38134</v>
      </c>
      <c r="B2206" s="9" t="s">
        <v>42239</v>
      </c>
      <c r="C2206" s="8" t="s">
        <v>642</v>
      </c>
      <c r="D2206" s="8" t="s">
        <v>593</v>
      </c>
      <c r="E2206" s="8" t="s">
        <v>23175</v>
      </c>
      <c r="F2206" s="10" t="s">
        <v>38693</v>
      </c>
    </row>
    <row r="2207" ht="24" customHeight="1" spans="1:6">
      <c r="A2207" s="8">
        <v>38132</v>
      </c>
      <c r="B2207" s="9" t="s">
        <v>42240</v>
      </c>
      <c r="C2207" s="8" t="s">
        <v>642</v>
      </c>
      <c r="D2207" s="8" t="s">
        <v>593</v>
      </c>
      <c r="E2207" s="8" t="s">
        <v>42241</v>
      </c>
      <c r="F2207" s="10" t="s">
        <v>38693</v>
      </c>
    </row>
    <row r="2208" ht="24" customHeight="1" spans="1:6">
      <c r="A2208" s="8">
        <v>38133</v>
      </c>
      <c r="B2208" s="9" t="s">
        <v>42242</v>
      </c>
      <c r="C2208" s="8" t="s">
        <v>642</v>
      </c>
      <c r="D2208" s="8" t="s">
        <v>593</v>
      </c>
      <c r="E2208" s="8" t="s">
        <v>42243</v>
      </c>
      <c r="F2208" s="10" t="s">
        <v>38693</v>
      </c>
    </row>
    <row r="2209" ht="24" customHeight="1" spans="1:6">
      <c r="A2209" s="8">
        <v>938</v>
      </c>
      <c r="B2209" s="9" t="s">
        <v>42244</v>
      </c>
      <c r="C2209" s="8" t="s">
        <v>474</v>
      </c>
      <c r="D2209" s="8" t="s">
        <v>593</v>
      </c>
      <c r="E2209" s="8" t="s">
        <v>24739</v>
      </c>
      <c r="F2209" s="10" t="s">
        <v>38693</v>
      </c>
    </row>
    <row r="2210" ht="24" customHeight="1" spans="1:6">
      <c r="A2210" s="8">
        <v>937</v>
      </c>
      <c r="B2210" s="9" t="s">
        <v>42245</v>
      </c>
      <c r="C2210" s="8" t="s">
        <v>474</v>
      </c>
      <c r="D2210" s="8" t="s">
        <v>593</v>
      </c>
      <c r="E2210" s="8" t="s">
        <v>40909</v>
      </c>
      <c r="F2210" s="10" t="s">
        <v>38693</v>
      </c>
    </row>
    <row r="2211" ht="24" customHeight="1" spans="1:6">
      <c r="A2211" s="8">
        <v>939</v>
      </c>
      <c r="B2211" s="9" t="s">
        <v>42246</v>
      </c>
      <c r="C2211" s="8" t="s">
        <v>474</v>
      </c>
      <c r="D2211" s="8" t="s">
        <v>593</v>
      </c>
      <c r="E2211" s="8" t="s">
        <v>25422</v>
      </c>
      <c r="F2211" s="10" t="s">
        <v>38693</v>
      </c>
    </row>
    <row r="2212" ht="24" customHeight="1" spans="1:6">
      <c r="A2212" s="8">
        <v>944</v>
      </c>
      <c r="B2212" s="9" t="s">
        <v>42247</v>
      </c>
      <c r="C2212" s="8" t="s">
        <v>474</v>
      </c>
      <c r="D2212" s="8" t="s">
        <v>593</v>
      </c>
      <c r="E2212" s="8" t="s">
        <v>31325</v>
      </c>
      <c r="F2212" s="10" t="s">
        <v>38693</v>
      </c>
    </row>
    <row r="2213" ht="24" customHeight="1" spans="1:6">
      <c r="A2213" s="8">
        <v>940</v>
      </c>
      <c r="B2213" s="9" t="s">
        <v>42248</v>
      </c>
      <c r="C2213" s="8" t="s">
        <v>474</v>
      </c>
      <c r="D2213" s="8" t="s">
        <v>593</v>
      </c>
      <c r="E2213" s="8" t="s">
        <v>38886</v>
      </c>
      <c r="F2213" s="10" t="s">
        <v>38693</v>
      </c>
    </row>
    <row r="2214" ht="24" customHeight="1" spans="1:6">
      <c r="A2214" s="8">
        <v>936</v>
      </c>
      <c r="B2214" s="9" t="s">
        <v>42249</v>
      </c>
      <c r="C2214" s="8" t="s">
        <v>474</v>
      </c>
      <c r="D2214" s="8" t="s">
        <v>593</v>
      </c>
      <c r="E2214" s="8" t="s">
        <v>24438</v>
      </c>
      <c r="F2214" s="10" t="s">
        <v>38693</v>
      </c>
    </row>
    <row r="2215" ht="24" customHeight="1" spans="1:6">
      <c r="A2215" s="8">
        <v>935</v>
      </c>
      <c r="B2215" s="9" t="s">
        <v>42250</v>
      </c>
      <c r="C2215" s="8" t="s">
        <v>474</v>
      </c>
      <c r="D2215" s="8" t="s">
        <v>593</v>
      </c>
      <c r="E2215" s="8" t="s">
        <v>42251</v>
      </c>
      <c r="F2215" s="10" t="s">
        <v>38693</v>
      </c>
    </row>
    <row r="2216" ht="24" customHeight="1" spans="1:6">
      <c r="A2216" s="8">
        <v>44397</v>
      </c>
      <c r="B2216" s="9" t="s">
        <v>42252</v>
      </c>
      <c r="C2216" s="8" t="s">
        <v>474</v>
      </c>
      <c r="D2216" s="8" t="s">
        <v>593</v>
      </c>
      <c r="E2216" s="8" t="s">
        <v>42253</v>
      </c>
      <c r="F2216" s="10" t="s">
        <v>38693</v>
      </c>
    </row>
    <row r="2217" ht="24" customHeight="1" spans="1:6">
      <c r="A2217" s="8">
        <v>406</v>
      </c>
      <c r="B2217" s="9" t="s">
        <v>42254</v>
      </c>
      <c r="C2217" s="8" t="s">
        <v>592</v>
      </c>
      <c r="D2217" s="8" t="s">
        <v>593</v>
      </c>
      <c r="E2217" s="8" t="s">
        <v>42255</v>
      </c>
      <c r="F2217" s="10" t="s">
        <v>38693</v>
      </c>
    </row>
    <row r="2218" ht="24" customHeight="1" spans="1:6">
      <c r="A2218" s="8">
        <v>42529</v>
      </c>
      <c r="B2218" s="9" t="s">
        <v>42256</v>
      </c>
      <c r="C2218" s="8" t="s">
        <v>474</v>
      </c>
      <c r="D2218" s="8" t="s">
        <v>639</v>
      </c>
      <c r="E2218" s="8" t="s">
        <v>25063</v>
      </c>
      <c r="F2218" s="10" t="s">
        <v>38693</v>
      </c>
    </row>
    <row r="2219" ht="24" customHeight="1" spans="1:6">
      <c r="A2219" s="8">
        <v>39634</v>
      </c>
      <c r="B2219" s="9" t="s">
        <v>42257</v>
      </c>
      <c r="C2219" s="8" t="s">
        <v>474</v>
      </c>
      <c r="D2219" s="8" t="s">
        <v>593</v>
      </c>
      <c r="E2219" s="8" t="s">
        <v>34933</v>
      </c>
      <c r="F2219" s="10" t="s">
        <v>38693</v>
      </c>
    </row>
    <row r="2220" ht="24" customHeight="1" spans="1:6">
      <c r="A2220" s="8">
        <v>39701</v>
      </c>
      <c r="B2220" s="9" t="s">
        <v>42258</v>
      </c>
      <c r="C2220" s="8" t="s">
        <v>592</v>
      </c>
      <c r="D2220" s="8" t="s">
        <v>639</v>
      </c>
      <c r="E2220" s="8" t="s">
        <v>42259</v>
      </c>
      <c r="F2220" s="10" t="s">
        <v>38693</v>
      </c>
    </row>
    <row r="2221" ht="24" customHeight="1" spans="1:6">
      <c r="A2221" s="8">
        <v>12815</v>
      </c>
      <c r="B2221" s="9" t="s">
        <v>42260</v>
      </c>
      <c r="C2221" s="8" t="s">
        <v>592</v>
      </c>
      <c r="D2221" s="8" t="s">
        <v>593</v>
      </c>
      <c r="E2221" s="8" t="s">
        <v>42261</v>
      </c>
      <c r="F2221" s="10" t="s">
        <v>38693</v>
      </c>
    </row>
    <row r="2222" ht="24" customHeight="1" spans="1:6">
      <c r="A2222" s="8">
        <v>407</v>
      </c>
      <c r="B2222" s="9" t="s">
        <v>42262</v>
      </c>
      <c r="C2222" s="8" t="s">
        <v>642</v>
      </c>
      <c r="D2222" s="8" t="s">
        <v>639</v>
      </c>
      <c r="E2222" s="8" t="s">
        <v>42263</v>
      </c>
      <c r="F2222" s="10" t="s">
        <v>38693</v>
      </c>
    </row>
    <row r="2223" ht="24" customHeight="1" spans="1:6">
      <c r="A2223" s="8">
        <v>39431</v>
      </c>
      <c r="B2223" s="9" t="s">
        <v>42264</v>
      </c>
      <c r="C2223" s="8" t="s">
        <v>474</v>
      </c>
      <c r="D2223" s="8" t="s">
        <v>593</v>
      </c>
      <c r="E2223" s="8" t="s">
        <v>25110</v>
      </c>
      <c r="F2223" s="10" t="s">
        <v>38693</v>
      </c>
    </row>
    <row r="2224" ht="24" customHeight="1" spans="1:6">
      <c r="A2224" s="8">
        <v>39432</v>
      </c>
      <c r="B2224" s="9" t="s">
        <v>42265</v>
      </c>
      <c r="C2224" s="8" t="s">
        <v>474</v>
      </c>
      <c r="D2224" s="8" t="s">
        <v>593</v>
      </c>
      <c r="E2224" s="8" t="s">
        <v>42266</v>
      </c>
      <c r="F2224" s="10" t="s">
        <v>38693</v>
      </c>
    </row>
    <row r="2225" ht="24" customHeight="1" spans="1:6">
      <c r="A2225" s="8">
        <v>20111</v>
      </c>
      <c r="B2225" s="9" t="s">
        <v>42267</v>
      </c>
      <c r="C2225" s="8" t="s">
        <v>592</v>
      </c>
      <c r="D2225" s="8" t="s">
        <v>599</v>
      </c>
      <c r="E2225" s="8" t="s">
        <v>27853</v>
      </c>
      <c r="F2225" s="10" t="s">
        <v>38693</v>
      </c>
    </row>
    <row r="2226" ht="24" customHeight="1" spans="1:6">
      <c r="A2226" s="8">
        <v>21127</v>
      </c>
      <c r="B2226" s="9" t="s">
        <v>42268</v>
      </c>
      <c r="C2226" s="8" t="s">
        <v>592</v>
      </c>
      <c r="D2226" s="8" t="s">
        <v>593</v>
      </c>
      <c r="E2226" s="8" t="s">
        <v>30155</v>
      </c>
      <c r="F2226" s="10" t="s">
        <v>38693</v>
      </c>
    </row>
    <row r="2227" ht="24" customHeight="1" spans="1:6">
      <c r="A2227" s="8">
        <v>404</v>
      </c>
      <c r="B2227" s="9" t="s">
        <v>42269</v>
      </c>
      <c r="C2227" s="8" t="s">
        <v>474</v>
      </c>
      <c r="D2227" s="8" t="s">
        <v>593</v>
      </c>
      <c r="E2227" s="8" t="s">
        <v>24484</v>
      </c>
      <c r="F2227" s="10" t="s">
        <v>38693</v>
      </c>
    </row>
    <row r="2228" ht="24" customHeight="1" spans="1:6">
      <c r="A2228" s="8">
        <v>14151</v>
      </c>
      <c r="B2228" s="9" t="s">
        <v>42270</v>
      </c>
      <c r="C2228" s="8" t="s">
        <v>592</v>
      </c>
      <c r="D2228" s="8" t="s">
        <v>639</v>
      </c>
      <c r="E2228" s="8" t="s">
        <v>42271</v>
      </c>
      <c r="F2228" s="10" t="s">
        <v>38693</v>
      </c>
    </row>
    <row r="2229" ht="24" customHeight="1" spans="1:6">
      <c r="A2229" s="8">
        <v>14153</v>
      </c>
      <c r="B2229" s="9" t="s">
        <v>42272</v>
      </c>
      <c r="C2229" s="8" t="s">
        <v>592</v>
      </c>
      <c r="D2229" s="8" t="s">
        <v>639</v>
      </c>
      <c r="E2229" s="8" t="s">
        <v>42273</v>
      </c>
      <c r="F2229" s="10" t="s">
        <v>38693</v>
      </c>
    </row>
    <row r="2230" ht="24" customHeight="1" spans="1:6">
      <c r="A2230" s="8">
        <v>14152</v>
      </c>
      <c r="B2230" s="9" t="s">
        <v>42274</v>
      </c>
      <c r="C2230" s="8" t="s">
        <v>592</v>
      </c>
      <c r="D2230" s="8" t="s">
        <v>639</v>
      </c>
      <c r="E2230" s="8" t="s">
        <v>33827</v>
      </c>
      <c r="F2230" s="10" t="s">
        <v>38693</v>
      </c>
    </row>
    <row r="2231" ht="24" customHeight="1" spans="1:6">
      <c r="A2231" s="8">
        <v>14154</v>
      </c>
      <c r="B2231" s="9" t="s">
        <v>42275</v>
      </c>
      <c r="C2231" s="8" t="s">
        <v>592</v>
      </c>
      <c r="D2231" s="8" t="s">
        <v>639</v>
      </c>
      <c r="E2231" s="8" t="s">
        <v>42276</v>
      </c>
      <c r="F2231" s="10" t="s">
        <v>38693</v>
      </c>
    </row>
    <row r="2232" ht="24" customHeight="1" spans="1:6">
      <c r="A2232" s="8">
        <v>3146</v>
      </c>
      <c r="B2232" s="9" t="s">
        <v>42277</v>
      </c>
      <c r="C2232" s="8" t="s">
        <v>592</v>
      </c>
      <c r="D2232" s="8" t="s">
        <v>599</v>
      </c>
      <c r="E2232" s="8" t="s">
        <v>39007</v>
      </c>
      <c r="F2232" s="10" t="s">
        <v>38693</v>
      </c>
    </row>
    <row r="2233" ht="24" customHeight="1" spans="1:6">
      <c r="A2233" s="8">
        <v>3143</v>
      </c>
      <c r="B2233" s="9" t="s">
        <v>42278</v>
      </c>
      <c r="C2233" s="8" t="s">
        <v>592</v>
      </c>
      <c r="D2233" s="8" t="s">
        <v>593</v>
      </c>
      <c r="E2233" s="8" t="s">
        <v>28935</v>
      </c>
      <c r="F2233" s="10" t="s">
        <v>38693</v>
      </c>
    </row>
    <row r="2234" ht="24" customHeight="1" spans="1:6">
      <c r="A2234" s="8">
        <v>3148</v>
      </c>
      <c r="B2234" s="9" t="s">
        <v>42279</v>
      </c>
      <c r="C2234" s="8" t="s">
        <v>592</v>
      </c>
      <c r="D2234" s="8" t="s">
        <v>593</v>
      </c>
      <c r="E2234" s="8" t="s">
        <v>27952</v>
      </c>
      <c r="F2234" s="10" t="s">
        <v>38693</v>
      </c>
    </row>
    <row r="2235" ht="24" customHeight="1" spans="1:6">
      <c r="A2235" s="8">
        <v>4310</v>
      </c>
      <c r="B2235" s="9" t="s">
        <v>42280</v>
      </c>
      <c r="C2235" s="8" t="s">
        <v>592</v>
      </c>
      <c r="D2235" s="8" t="s">
        <v>593</v>
      </c>
      <c r="E2235" s="8" t="s">
        <v>36126</v>
      </c>
      <c r="F2235" s="10" t="s">
        <v>38693</v>
      </c>
    </row>
    <row r="2236" ht="24" customHeight="1" spans="1:6">
      <c r="A2236" s="8">
        <v>4311</v>
      </c>
      <c r="B2236" s="9" t="s">
        <v>42281</v>
      </c>
      <c r="C2236" s="8" t="s">
        <v>592</v>
      </c>
      <c r="D2236" s="8" t="s">
        <v>593</v>
      </c>
      <c r="E2236" s="8" t="s">
        <v>40698</v>
      </c>
      <c r="F2236" s="10" t="s">
        <v>38693</v>
      </c>
    </row>
    <row r="2237" ht="24" customHeight="1" spans="1:6">
      <c r="A2237" s="8">
        <v>4312</v>
      </c>
      <c r="B2237" s="9" t="s">
        <v>42282</v>
      </c>
      <c r="C2237" s="8" t="s">
        <v>592</v>
      </c>
      <c r="D2237" s="8" t="s">
        <v>593</v>
      </c>
      <c r="E2237" s="8" t="s">
        <v>40449</v>
      </c>
      <c r="F2237" s="10" t="s">
        <v>38693</v>
      </c>
    </row>
    <row r="2238" ht="24" customHeight="1" spans="1:6">
      <c r="A2238" s="8">
        <v>13261</v>
      </c>
      <c r="B2238" s="9" t="s">
        <v>42283</v>
      </c>
      <c r="C2238" s="8" t="s">
        <v>592</v>
      </c>
      <c r="D2238" s="8" t="s">
        <v>593</v>
      </c>
      <c r="E2238" s="8" t="s">
        <v>22993</v>
      </c>
      <c r="F2238" s="10" t="s">
        <v>38693</v>
      </c>
    </row>
    <row r="2239" ht="24" customHeight="1" spans="1:6">
      <c r="A2239" s="8">
        <v>3255</v>
      </c>
      <c r="B2239" s="9" t="s">
        <v>42284</v>
      </c>
      <c r="C2239" s="8" t="s">
        <v>592</v>
      </c>
      <c r="D2239" s="8" t="s">
        <v>593</v>
      </c>
      <c r="E2239" s="8" t="s">
        <v>31135</v>
      </c>
      <c r="F2239" s="10" t="s">
        <v>38693</v>
      </c>
    </row>
    <row r="2240" ht="24" customHeight="1" spans="1:6">
      <c r="A2240" s="8">
        <v>3254</v>
      </c>
      <c r="B2240" s="9" t="s">
        <v>42285</v>
      </c>
      <c r="C2240" s="8" t="s">
        <v>592</v>
      </c>
      <c r="D2240" s="8" t="s">
        <v>593</v>
      </c>
      <c r="E2240" s="8" t="s">
        <v>42286</v>
      </c>
      <c r="F2240" s="10" t="s">
        <v>38693</v>
      </c>
    </row>
    <row r="2241" ht="24" customHeight="1" spans="1:6">
      <c r="A2241" s="8">
        <v>3259</v>
      </c>
      <c r="B2241" s="9" t="s">
        <v>42287</v>
      </c>
      <c r="C2241" s="8" t="s">
        <v>592</v>
      </c>
      <c r="D2241" s="8" t="s">
        <v>593</v>
      </c>
      <c r="E2241" s="8" t="s">
        <v>42288</v>
      </c>
      <c r="F2241" s="10" t="s">
        <v>38693</v>
      </c>
    </row>
    <row r="2242" ht="24" customHeight="1" spans="1:6">
      <c r="A2242" s="8">
        <v>3258</v>
      </c>
      <c r="B2242" s="9" t="s">
        <v>42289</v>
      </c>
      <c r="C2242" s="8" t="s">
        <v>592</v>
      </c>
      <c r="D2242" s="8" t="s">
        <v>593</v>
      </c>
      <c r="E2242" s="8" t="s">
        <v>42121</v>
      </c>
      <c r="F2242" s="10" t="s">
        <v>38693</v>
      </c>
    </row>
    <row r="2243" ht="24" customHeight="1" spans="1:6">
      <c r="A2243" s="8">
        <v>3251</v>
      </c>
      <c r="B2243" s="9" t="s">
        <v>42290</v>
      </c>
      <c r="C2243" s="8" t="s">
        <v>592</v>
      </c>
      <c r="D2243" s="8" t="s">
        <v>593</v>
      </c>
      <c r="E2243" s="8" t="s">
        <v>35010</v>
      </c>
      <c r="F2243" s="10" t="s">
        <v>38693</v>
      </c>
    </row>
    <row r="2244" ht="24" customHeight="1" spans="1:6">
      <c r="A2244" s="8">
        <v>3256</v>
      </c>
      <c r="B2244" s="9" t="s">
        <v>42291</v>
      </c>
      <c r="C2244" s="8" t="s">
        <v>592</v>
      </c>
      <c r="D2244" s="8" t="s">
        <v>593</v>
      </c>
      <c r="E2244" s="8" t="s">
        <v>35950</v>
      </c>
      <c r="F2244" s="10" t="s">
        <v>38693</v>
      </c>
    </row>
    <row r="2245" ht="24" customHeight="1" spans="1:6">
      <c r="A2245" s="8">
        <v>3261</v>
      </c>
      <c r="B2245" s="9" t="s">
        <v>42292</v>
      </c>
      <c r="C2245" s="8" t="s">
        <v>592</v>
      </c>
      <c r="D2245" s="8" t="s">
        <v>593</v>
      </c>
      <c r="E2245" s="8" t="s">
        <v>42293</v>
      </c>
      <c r="F2245" s="10" t="s">
        <v>38693</v>
      </c>
    </row>
    <row r="2246" ht="24" customHeight="1" spans="1:6">
      <c r="A2246" s="8">
        <v>3260</v>
      </c>
      <c r="B2246" s="9" t="s">
        <v>42294</v>
      </c>
      <c r="C2246" s="8" t="s">
        <v>592</v>
      </c>
      <c r="D2246" s="8" t="s">
        <v>593</v>
      </c>
      <c r="E2246" s="8" t="s">
        <v>34334</v>
      </c>
      <c r="F2246" s="10" t="s">
        <v>38693</v>
      </c>
    </row>
    <row r="2247" ht="24" customHeight="1" spans="1:6">
      <c r="A2247" s="8">
        <v>3272</v>
      </c>
      <c r="B2247" s="9" t="s">
        <v>42295</v>
      </c>
      <c r="C2247" s="8" t="s">
        <v>592</v>
      </c>
      <c r="D2247" s="8" t="s">
        <v>639</v>
      </c>
      <c r="E2247" s="8" t="s">
        <v>25328</v>
      </c>
      <c r="F2247" s="10" t="s">
        <v>38693</v>
      </c>
    </row>
    <row r="2248" ht="24" customHeight="1" spans="1:6">
      <c r="A2248" s="8">
        <v>3265</v>
      </c>
      <c r="B2248" s="9" t="s">
        <v>42296</v>
      </c>
      <c r="C2248" s="8" t="s">
        <v>592</v>
      </c>
      <c r="D2248" s="8" t="s">
        <v>639</v>
      </c>
      <c r="E2248" s="8" t="s">
        <v>42297</v>
      </c>
      <c r="F2248" s="10" t="s">
        <v>38693</v>
      </c>
    </row>
    <row r="2249" ht="24" customHeight="1" spans="1:6">
      <c r="A2249" s="8">
        <v>3262</v>
      </c>
      <c r="B2249" s="9" t="s">
        <v>42298</v>
      </c>
      <c r="C2249" s="8" t="s">
        <v>592</v>
      </c>
      <c r="D2249" s="8" t="s">
        <v>639</v>
      </c>
      <c r="E2249" s="8" t="s">
        <v>37979</v>
      </c>
      <c r="F2249" s="10" t="s">
        <v>38693</v>
      </c>
    </row>
    <row r="2250" ht="24" customHeight="1" spans="1:6">
      <c r="A2250" s="8">
        <v>3264</v>
      </c>
      <c r="B2250" s="9" t="s">
        <v>42299</v>
      </c>
      <c r="C2250" s="8" t="s">
        <v>592</v>
      </c>
      <c r="D2250" s="8" t="s">
        <v>639</v>
      </c>
      <c r="E2250" s="8" t="s">
        <v>42300</v>
      </c>
      <c r="F2250" s="10" t="s">
        <v>38693</v>
      </c>
    </row>
    <row r="2251" ht="24" customHeight="1" spans="1:6">
      <c r="A2251" s="8">
        <v>3267</v>
      </c>
      <c r="B2251" s="9" t="s">
        <v>42301</v>
      </c>
      <c r="C2251" s="8" t="s">
        <v>592</v>
      </c>
      <c r="D2251" s="8" t="s">
        <v>639</v>
      </c>
      <c r="E2251" s="8" t="s">
        <v>42302</v>
      </c>
      <c r="F2251" s="10" t="s">
        <v>38693</v>
      </c>
    </row>
    <row r="2252" ht="24" customHeight="1" spans="1:6">
      <c r="A2252" s="8">
        <v>3266</v>
      </c>
      <c r="B2252" s="9" t="s">
        <v>42303</v>
      </c>
      <c r="C2252" s="8" t="s">
        <v>592</v>
      </c>
      <c r="D2252" s="8" t="s">
        <v>639</v>
      </c>
      <c r="E2252" s="8" t="s">
        <v>42304</v>
      </c>
      <c r="F2252" s="10" t="s">
        <v>38693</v>
      </c>
    </row>
    <row r="2253" ht="24" customHeight="1" spans="1:6">
      <c r="A2253" s="8">
        <v>3263</v>
      </c>
      <c r="B2253" s="9" t="s">
        <v>42305</v>
      </c>
      <c r="C2253" s="8" t="s">
        <v>592</v>
      </c>
      <c r="D2253" s="8" t="s">
        <v>639</v>
      </c>
      <c r="E2253" s="8" t="s">
        <v>42306</v>
      </c>
      <c r="F2253" s="10" t="s">
        <v>38693</v>
      </c>
    </row>
    <row r="2254" ht="24" customHeight="1" spans="1:6">
      <c r="A2254" s="8">
        <v>3268</v>
      </c>
      <c r="B2254" s="9" t="s">
        <v>42307</v>
      </c>
      <c r="C2254" s="8" t="s">
        <v>592</v>
      </c>
      <c r="D2254" s="8" t="s">
        <v>639</v>
      </c>
      <c r="E2254" s="8" t="s">
        <v>42308</v>
      </c>
      <c r="F2254" s="10" t="s">
        <v>38693</v>
      </c>
    </row>
    <row r="2255" ht="24" customHeight="1" spans="1:6">
      <c r="A2255" s="8">
        <v>3271</v>
      </c>
      <c r="B2255" s="9" t="s">
        <v>42309</v>
      </c>
      <c r="C2255" s="8" t="s">
        <v>592</v>
      </c>
      <c r="D2255" s="8" t="s">
        <v>639</v>
      </c>
      <c r="E2255" s="8" t="s">
        <v>42310</v>
      </c>
      <c r="F2255" s="10" t="s">
        <v>38693</v>
      </c>
    </row>
    <row r="2256" ht="24" customHeight="1" spans="1:6">
      <c r="A2256" s="8">
        <v>3270</v>
      </c>
      <c r="B2256" s="9" t="s">
        <v>42311</v>
      </c>
      <c r="C2256" s="8" t="s">
        <v>592</v>
      </c>
      <c r="D2256" s="8" t="s">
        <v>639</v>
      </c>
      <c r="E2256" s="8" t="s">
        <v>42312</v>
      </c>
      <c r="F2256" s="10" t="s">
        <v>38693</v>
      </c>
    </row>
    <row r="2257" ht="24" customHeight="1" spans="1:6">
      <c r="A2257" s="8">
        <v>3275</v>
      </c>
      <c r="B2257" s="9" t="s">
        <v>42313</v>
      </c>
      <c r="C2257" s="8" t="s">
        <v>997</v>
      </c>
      <c r="D2257" s="8" t="s">
        <v>593</v>
      </c>
      <c r="E2257" s="8" t="s">
        <v>42314</v>
      </c>
      <c r="F2257" s="10" t="s">
        <v>38693</v>
      </c>
    </row>
    <row r="2258" ht="24" customHeight="1" spans="1:6">
      <c r="A2258" s="8">
        <v>39512</v>
      </c>
      <c r="B2258" s="9" t="s">
        <v>42315</v>
      </c>
      <c r="C2258" s="8" t="s">
        <v>997</v>
      </c>
      <c r="D2258" s="8" t="s">
        <v>593</v>
      </c>
      <c r="E2258" s="8" t="s">
        <v>42316</v>
      </c>
      <c r="F2258" s="10" t="s">
        <v>38693</v>
      </c>
    </row>
    <row r="2259" ht="24" customHeight="1" spans="1:6">
      <c r="A2259" s="8">
        <v>39511</v>
      </c>
      <c r="B2259" s="9" t="s">
        <v>42317</v>
      </c>
      <c r="C2259" s="8" t="s">
        <v>997</v>
      </c>
      <c r="D2259" s="8" t="s">
        <v>593</v>
      </c>
      <c r="E2259" s="8" t="s">
        <v>42318</v>
      </c>
      <c r="F2259" s="10" t="s">
        <v>38693</v>
      </c>
    </row>
    <row r="2260" ht="24" customHeight="1" spans="1:6">
      <c r="A2260" s="8">
        <v>39513</v>
      </c>
      <c r="B2260" s="9" t="s">
        <v>42319</v>
      </c>
      <c r="C2260" s="8" t="s">
        <v>997</v>
      </c>
      <c r="D2260" s="8" t="s">
        <v>593</v>
      </c>
      <c r="E2260" s="8" t="s">
        <v>32816</v>
      </c>
      <c r="F2260" s="10" t="s">
        <v>38693</v>
      </c>
    </row>
    <row r="2261" ht="24" customHeight="1" spans="1:6">
      <c r="A2261" s="8">
        <v>3286</v>
      </c>
      <c r="B2261" s="9" t="s">
        <v>42320</v>
      </c>
      <c r="C2261" s="8" t="s">
        <v>997</v>
      </c>
      <c r="D2261" s="8" t="s">
        <v>639</v>
      </c>
      <c r="E2261" s="8" t="s">
        <v>42321</v>
      </c>
      <c r="F2261" s="10" t="s">
        <v>38693</v>
      </c>
    </row>
    <row r="2262" ht="24" customHeight="1" spans="1:6">
      <c r="A2262" s="8">
        <v>3287</v>
      </c>
      <c r="B2262" s="9" t="s">
        <v>42322</v>
      </c>
      <c r="C2262" s="8" t="s">
        <v>997</v>
      </c>
      <c r="D2262" s="8" t="s">
        <v>639</v>
      </c>
      <c r="E2262" s="11" t="s">
        <v>42323</v>
      </c>
      <c r="F2262" s="10" t="s">
        <v>38693</v>
      </c>
    </row>
    <row r="2263" ht="24" customHeight="1" spans="1:6">
      <c r="A2263" s="8">
        <v>3283</v>
      </c>
      <c r="B2263" s="9" t="s">
        <v>42324</v>
      </c>
      <c r="C2263" s="8" t="s">
        <v>997</v>
      </c>
      <c r="D2263" s="8" t="s">
        <v>639</v>
      </c>
      <c r="E2263" s="11" t="s">
        <v>24558</v>
      </c>
      <c r="F2263" s="10" t="s">
        <v>38693</v>
      </c>
    </row>
    <row r="2264" ht="24" customHeight="1" spans="1:6">
      <c r="A2264" s="8">
        <v>11587</v>
      </c>
      <c r="B2264" s="9" t="s">
        <v>42325</v>
      </c>
      <c r="C2264" s="8" t="s">
        <v>997</v>
      </c>
      <c r="D2264" s="8" t="s">
        <v>593</v>
      </c>
      <c r="E2264" s="8" t="s">
        <v>35194</v>
      </c>
      <c r="F2264" s="10" t="s">
        <v>38693</v>
      </c>
    </row>
    <row r="2265" ht="24" customHeight="1" spans="1:6">
      <c r="A2265" s="8">
        <v>36225</v>
      </c>
      <c r="B2265" s="9" t="s">
        <v>42326</v>
      </c>
      <c r="C2265" s="8" t="s">
        <v>997</v>
      </c>
      <c r="D2265" s="8" t="s">
        <v>593</v>
      </c>
      <c r="E2265" s="8" t="s">
        <v>42327</v>
      </c>
      <c r="F2265" s="10" t="s">
        <v>38693</v>
      </c>
    </row>
    <row r="2266" ht="24" customHeight="1" spans="1:6">
      <c r="A2266" s="8">
        <v>36230</v>
      </c>
      <c r="B2266" s="9" t="s">
        <v>42328</v>
      </c>
      <c r="C2266" s="8" t="s">
        <v>997</v>
      </c>
      <c r="D2266" s="8" t="s">
        <v>599</v>
      </c>
      <c r="E2266" s="8" t="s">
        <v>38055</v>
      </c>
      <c r="F2266" s="10" t="s">
        <v>38693</v>
      </c>
    </row>
    <row r="2267" ht="24" customHeight="1" spans="1:6">
      <c r="A2267" s="8">
        <v>36238</v>
      </c>
      <c r="B2267" s="9" t="s">
        <v>42329</v>
      </c>
      <c r="C2267" s="8" t="s">
        <v>997</v>
      </c>
      <c r="D2267" s="8" t="s">
        <v>593</v>
      </c>
      <c r="E2267" s="8" t="s">
        <v>30685</v>
      </c>
      <c r="F2267" s="10" t="s">
        <v>38693</v>
      </c>
    </row>
    <row r="2268" ht="24" customHeight="1" spans="1:6">
      <c r="A2268" s="8">
        <v>39363</v>
      </c>
      <c r="B2268" s="9" t="s">
        <v>42330</v>
      </c>
      <c r="C2268" s="8" t="s">
        <v>592</v>
      </c>
      <c r="D2268" s="8" t="s">
        <v>593</v>
      </c>
      <c r="E2268" s="8" t="s">
        <v>42331</v>
      </c>
      <c r="F2268" s="10" t="s">
        <v>38693</v>
      </c>
    </row>
    <row r="2269" ht="24" customHeight="1" spans="1:6">
      <c r="A2269" s="8">
        <v>39361</v>
      </c>
      <c r="B2269" s="9" t="s">
        <v>42332</v>
      </c>
      <c r="C2269" s="8" t="s">
        <v>592</v>
      </c>
      <c r="D2269" s="8" t="s">
        <v>593</v>
      </c>
      <c r="E2269" s="8" t="s">
        <v>42333</v>
      </c>
      <c r="F2269" s="10" t="s">
        <v>38693</v>
      </c>
    </row>
    <row r="2270" ht="24" customHeight="1" spans="1:6">
      <c r="A2270" s="8">
        <v>39362</v>
      </c>
      <c r="B2270" s="9" t="s">
        <v>42334</v>
      </c>
      <c r="C2270" s="8" t="s">
        <v>592</v>
      </c>
      <c r="D2270" s="8" t="s">
        <v>593</v>
      </c>
      <c r="E2270" s="8" t="s">
        <v>42335</v>
      </c>
      <c r="F2270" s="10" t="s">
        <v>38693</v>
      </c>
    </row>
    <row r="2271" ht="24" customHeight="1" spans="1:6">
      <c r="A2271" s="8">
        <v>39364</v>
      </c>
      <c r="B2271" s="9" t="s">
        <v>42336</v>
      </c>
      <c r="C2271" s="8" t="s">
        <v>592</v>
      </c>
      <c r="D2271" s="8" t="s">
        <v>593</v>
      </c>
      <c r="E2271" s="8" t="s">
        <v>42337</v>
      </c>
      <c r="F2271" s="10" t="s">
        <v>38693</v>
      </c>
    </row>
    <row r="2272" ht="24" customHeight="1" spans="1:6">
      <c r="A2272" s="8">
        <v>14576</v>
      </c>
      <c r="B2272" s="9" t="s">
        <v>42338</v>
      </c>
      <c r="C2272" s="8" t="s">
        <v>592</v>
      </c>
      <c r="D2272" s="8" t="s">
        <v>639</v>
      </c>
      <c r="E2272" s="8" t="s">
        <v>42339</v>
      </c>
      <c r="F2272" s="10" t="s">
        <v>38693</v>
      </c>
    </row>
    <row r="2273" ht="24" customHeight="1" spans="1:6">
      <c r="A2273" s="8">
        <v>13877</v>
      </c>
      <c r="B2273" s="9" t="s">
        <v>42340</v>
      </c>
      <c r="C2273" s="8" t="s">
        <v>592</v>
      </c>
      <c r="D2273" s="8" t="s">
        <v>639</v>
      </c>
      <c r="E2273" s="8" t="s">
        <v>42341</v>
      </c>
      <c r="F2273" s="10" t="s">
        <v>38693</v>
      </c>
    </row>
    <row r="2274" ht="24" customHeight="1" spans="1:6">
      <c r="A2274" s="8">
        <v>7307</v>
      </c>
      <c r="B2274" s="9" t="s">
        <v>42342</v>
      </c>
      <c r="C2274" s="8" t="s">
        <v>644</v>
      </c>
      <c r="D2274" s="8" t="s">
        <v>593</v>
      </c>
      <c r="E2274" s="8" t="s">
        <v>32325</v>
      </c>
      <c r="F2274" s="10" t="s">
        <v>38693</v>
      </c>
    </row>
    <row r="2275" ht="24" customHeight="1" spans="1:6">
      <c r="A2275" s="8">
        <v>38122</v>
      </c>
      <c r="B2275" s="9" t="s">
        <v>42343</v>
      </c>
      <c r="C2275" s="8" t="s">
        <v>644</v>
      </c>
      <c r="D2275" s="8" t="s">
        <v>593</v>
      </c>
      <c r="E2275" s="8" t="s">
        <v>26617</v>
      </c>
      <c r="F2275" s="10" t="s">
        <v>38693</v>
      </c>
    </row>
    <row r="2276" ht="24" customHeight="1" spans="1:6">
      <c r="A2276" s="8">
        <v>43653</v>
      </c>
      <c r="B2276" s="9" t="s">
        <v>42344</v>
      </c>
      <c r="C2276" s="8" t="s">
        <v>644</v>
      </c>
      <c r="D2276" s="8" t="s">
        <v>593</v>
      </c>
      <c r="E2276" s="8" t="s">
        <v>42345</v>
      </c>
      <c r="F2276" s="10" t="s">
        <v>38693</v>
      </c>
    </row>
    <row r="2277" ht="24" customHeight="1" spans="1:6">
      <c r="A2277" s="8">
        <v>38633</v>
      </c>
      <c r="B2277" s="9" t="s">
        <v>42346</v>
      </c>
      <c r="C2277" s="8" t="s">
        <v>592</v>
      </c>
      <c r="D2277" s="8" t="s">
        <v>593</v>
      </c>
      <c r="E2277" s="8" t="s">
        <v>42347</v>
      </c>
      <c r="F2277" s="10" t="s">
        <v>38693</v>
      </c>
    </row>
    <row r="2278" ht="24" customHeight="1" spans="1:6">
      <c r="A2278" s="8">
        <v>12344</v>
      </c>
      <c r="B2278" s="9" t="s">
        <v>42348</v>
      </c>
      <c r="C2278" s="8" t="s">
        <v>592</v>
      </c>
      <c r="D2278" s="8" t="s">
        <v>593</v>
      </c>
      <c r="E2278" s="8" t="s">
        <v>22800</v>
      </c>
      <c r="F2278" s="10" t="s">
        <v>38693</v>
      </c>
    </row>
    <row r="2279" ht="24" customHeight="1" spans="1:6">
      <c r="A2279" s="8">
        <v>12343</v>
      </c>
      <c r="B2279" s="9" t="s">
        <v>42349</v>
      </c>
      <c r="C2279" s="8" t="s">
        <v>592</v>
      </c>
      <c r="D2279" s="8" t="s">
        <v>593</v>
      </c>
      <c r="E2279" s="8" t="s">
        <v>24556</v>
      </c>
      <c r="F2279" s="10" t="s">
        <v>38693</v>
      </c>
    </row>
    <row r="2280" ht="24" customHeight="1" spans="1:6">
      <c r="A2280" s="8">
        <v>3295</v>
      </c>
      <c r="B2280" s="9" t="s">
        <v>42350</v>
      </c>
      <c r="C2280" s="8" t="s">
        <v>592</v>
      </c>
      <c r="D2280" s="8" t="s">
        <v>593</v>
      </c>
      <c r="E2280" s="8" t="s">
        <v>23447</v>
      </c>
      <c r="F2280" s="10" t="s">
        <v>38693</v>
      </c>
    </row>
    <row r="2281" ht="24" customHeight="1" spans="1:6">
      <c r="A2281" s="8">
        <v>3302</v>
      </c>
      <c r="B2281" s="9" t="s">
        <v>42351</v>
      </c>
      <c r="C2281" s="8" t="s">
        <v>592</v>
      </c>
      <c r="D2281" s="8" t="s">
        <v>593</v>
      </c>
      <c r="E2281" s="8" t="s">
        <v>42352</v>
      </c>
      <c r="F2281" s="10" t="s">
        <v>38693</v>
      </c>
    </row>
    <row r="2282" ht="24" customHeight="1" spans="1:6">
      <c r="A2282" s="8">
        <v>3297</v>
      </c>
      <c r="B2282" s="9" t="s">
        <v>42353</v>
      </c>
      <c r="C2282" s="8" t="s">
        <v>592</v>
      </c>
      <c r="D2282" s="8" t="s">
        <v>593</v>
      </c>
      <c r="E2282" s="8" t="s">
        <v>24413</v>
      </c>
      <c r="F2282" s="10" t="s">
        <v>38693</v>
      </c>
    </row>
    <row r="2283" ht="24" customHeight="1" spans="1:6">
      <c r="A2283" s="8">
        <v>3294</v>
      </c>
      <c r="B2283" s="9" t="s">
        <v>42354</v>
      </c>
      <c r="C2283" s="8" t="s">
        <v>592</v>
      </c>
      <c r="D2283" s="8" t="s">
        <v>593</v>
      </c>
      <c r="E2283" s="8" t="s">
        <v>42355</v>
      </c>
      <c r="F2283" s="10" t="s">
        <v>38693</v>
      </c>
    </row>
    <row r="2284" ht="24" customHeight="1" spans="1:6">
      <c r="A2284" s="8">
        <v>3292</v>
      </c>
      <c r="B2284" s="9" t="s">
        <v>42356</v>
      </c>
      <c r="C2284" s="8" t="s">
        <v>592</v>
      </c>
      <c r="D2284" s="8" t="s">
        <v>599</v>
      </c>
      <c r="E2284" s="8" t="s">
        <v>40461</v>
      </c>
      <c r="F2284" s="10" t="s">
        <v>38693</v>
      </c>
    </row>
    <row r="2285" ht="24" customHeight="1" spans="1:6">
      <c r="A2285" s="8">
        <v>3298</v>
      </c>
      <c r="B2285" s="9" t="s">
        <v>42357</v>
      </c>
      <c r="C2285" s="8" t="s">
        <v>592</v>
      </c>
      <c r="D2285" s="8" t="s">
        <v>593</v>
      </c>
      <c r="E2285" s="8" t="s">
        <v>42358</v>
      </c>
      <c r="F2285" s="10" t="s">
        <v>38693</v>
      </c>
    </row>
    <row r="2286" ht="24" customHeight="1" spans="1:6">
      <c r="A2286" s="8">
        <v>11596</v>
      </c>
      <c r="B2286" s="9" t="s">
        <v>42359</v>
      </c>
      <c r="C2286" s="8" t="s">
        <v>592</v>
      </c>
      <c r="D2286" s="8" t="s">
        <v>639</v>
      </c>
      <c r="E2286" s="8" t="s">
        <v>42360</v>
      </c>
      <c r="F2286" s="10" t="s">
        <v>38693</v>
      </c>
    </row>
    <row r="2287" ht="24" customHeight="1" spans="1:6">
      <c r="A2287" s="8">
        <v>34802</v>
      </c>
      <c r="B2287" s="9" t="s">
        <v>42361</v>
      </c>
      <c r="C2287" s="8" t="s">
        <v>592</v>
      </c>
      <c r="D2287" s="8" t="s">
        <v>639</v>
      </c>
      <c r="E2287" s="8" t="s">
        <v>42362</v>
      </c>
      <c r="F2287" s="10" t="s">
        <v>38693</v>
      </c>
    </row>
    <row r="2288" ht="24" customHeight="1" spans="1:6">
      <c r="A2288" s="8">
        <v>11588</v>
      </c>
      <c r="B2288" s="9" t="s">
        <v>42363</v>
      </c>
      <c r="C2288" s="8" t="s">
        <v>592</v>
      </c>
      <c r="D2288" s="8" t="s">
        <v>639</v>
      </c>
      <c r="E2288" s="8" t="s">
        <v>42364</v>
      </c>
      <c r="F2288" s="10" t="s">
        <v>38693</v>
      </c>
    </row>
    <row r="2289" ht="24" customHeight="1" spans="1:6">
      <c r="A2289" s="8">
        <v>34383</v>
      </c>
      <c r="B2289" s="9" t="s">
        <v>42365</v>
      </c>
      <c r="C2289" s="8" t="s">
        <v>592</v>
      </c>
      <c r="D2289" s="8" t="s">
        <v>639</v>
      </c>
      <c r="E2289" s="8" t="s">
        <v>42366</v>
      </c>
      <c r="F2289" s="10" t="s">
        <v>38693</v>
      </c>
    </row>
    <row r="2290" ht="24" customHeight="1" spans="1:6">
      <c r="A2290" s="8">
        <v>40451</v>
      </c>
      <c r="B2290" s="9" t="s">
        <v>42367</v>
      </c>
      <c r="C2290" s="8" t="s">
        <v>997</v>
      </c>
      <c r="D2290" s="8" t="s">
        <v>639</v>
      </c>
      <c r="E2290" s="8" t="s">
        <v>42368</v>
      </c>
      <c r="F2290" s="10" t="s">
        <v>38693</v>
      </c>
    </row>
    <row r="2291" ht="24" customHeight="1" spans="1:6">
      <c r="A2291" s="8">
        <v>40453</v>
      </c>
      <c r="B2291" s="9" t="s">
        <v>42369</v>
      </c>
      <c r="C2291" s="8" t="s">
        <v>997</v>
      </c>
      <c r="D2291" s="8" t="s">
        <v>639</v>
      </c>
      <c r="E2291" s="8" t="s">
        <v>42370</v>
      </c>
      <c r="F2291" s="10" t="s">
        <v>38693</v>
      </c>
    </row>
    <row r="2292" ht="24" customHeight="1" spans="1:6">
      <c r="A2292" s="8">
        <v>40452</v>
      </c>
      <c r="B2292" s="9" t="s">
        <v>42371</v>
      </c>
      <c r="C2292" s="8" t="s">
        <v>997</v>
      </c>
      <c r="D2292" s="8" t="s">
        <v>639</v>
      </c>
      <c r="E2292" s="8" t="s">
        <v>42372</v>
      </c>
      <c r="F2292" s="10" t="s">
        <v>38693</v>
      </c>
    </row>
    <row r="2293" ht="24" customHeight="1" spans="1:6">
      <c r="A2293" s="8">
        <v>11594</v>
      </c>
      <c r="B2293" s="9" t="s">
        <v>42373</v>
      </c>
      <c r="C2293" s="8" t="s">
        <v>592</v>
      </c>
      <c r="D2293" s="8" t="s">
        <v>639</v>
      </c>
      <c r="E2293" s="8" t="s">
        <v>42374</v>
      </c>
      <c r="F2293" s="10" t="s">
        <v>38693</v>
      </c>
    </row>
    <row r="2294" ht="24" customHeight="1" spans="1:6">
      <c r="A2294" s="8">
        <v>3311</v>
      </c>
      <c r="B2294" s="9" t="s">
        <v>42375</v>
      </c>
      <c r="C2294" s="8" t="s">
        <v>740</v>
      </c>
      <c r="D2294" s="8" t="s">
        <v>639</v>
      </c>
      <c r="E2294" s="8" t="s">
        <v>42374</v>
      </c>
      <c r="F2294" s="10" t="s">
        <v>38693</v>
      </c>
    </row>
    <row r="2295" ht="24" customHeight="1" spans="1:6">
      <c r="A2295" s="8">
        <v>11599</v>
      </c>
      <c r="B2295" s="9" t="s">
        <v>42376</v>
      </c>
      <c r="C2295" s="8" t="s">
        <v>592</v>
      </c>
      <c r="D2295" s="8" t="s">
        <v>639</v>
      </c>
      <c r="E2295" s="8" t="s">
        <v>42377</v>
      </c>
      <c r="F2295" s="10" t="s">
        <v>38693</v>
      </c>
    </row>
    <row r="2296" ht="24" customHeight="1" spans="1:6">
      <c r="A2296" s="8">
        <v>11593</v>
      </c>
      <c r="B2296" s="9" t="s">
        <v>42378</v>
      </c>
      <c r="C2296" s="8" t="s">
        <v>592</v>
      </c>
      <c r="D2296" s="8" t="s">
        <v>639</v>
      </c>
      <c r="E2296" s="8" t="s">
        <v>42379</v>
      </c>
      <c r="F2296" s="10" t="s">
        <v>38693</v>
      </c>
    </row>
    <row r="2297" ht="24" customHeight="1" spans="1:6">
      <c r="A2297" s="8">
        <v>3314</v>
      </c>
      <c r="B2297" s="9" t="s">
        <v>42380</v>
      </c>
      <c r="C2297" s="8" t="s">
        <v>740</v>
      </c>
      <c r="D2297" s="8" t="s">
        <v>639</v>
      </c>
      <c r="E2297" s="8" t="s">
        <v>42381</v>
      </c>
      <c r="F2297" s="10" t="s">
        <v>38693</v>
      </c>
    </row>
    <row r="2298" ht="24" customHeight="1" spans="1:6">
      <c r="A2298" s="8">
        <v>11597</v>
      </c>
      <c r="B2298" s="9" t="s">
        <v>42382</v>
      </c>
      <c r="C2298" s="8" t="s">
        <v>592</v>
      </c>
      <c r="D2298" s="8" t="s">
        <v>639</v>
      </c>
      <c r="E2298" s="8" t="s">
        <v>42383</v>
      </c>
      <c r="F2298" s="10" t="s">
        <v>38693</v>
      </c>
    </row>
    <row r="2299" ht="24" customHeight="1" spans="1:6">
      <c r="A2299" s="8">
        <v>3309</v>
      </c>
      <c r="B2299" s="9" t="s">
        <v>42384</v>
      </c>
      <c r="C2299" s="8" t="s">
        <v>740</v>
      </c>
      <c r="D2299" s="8" t="s">
        <v>639</v>
      </c>
      <c r="E2299" s="8" t="s">
        <v>42360</v>
      </c>
      <c r="F2299" s="10" t="s">
        <v>38693</v>
      </c>
    </row>
    <row r="2300" ht="24" customHeight="1" spans="1:6">
      <c r="A2300" s="8">
        <v>34612</v>
      </c>
      <c r="B2300" s="9" t="s">
        <v>42385</v>
      </c>
      <c r="C2300" s="8" t="s">
        <v>592</v>
      </c>
      <c r="D2300" s="8" t="s">
        <v>639</v>
      </c>
      <c r="E2300" s="8" t="s">
        <v>42386</v>
      </c>
      <c r="F2300" s="10" t="s">
        <v>38693</v>
      </c>
    </row>
    <row r="2301" ht="24" customHeight="1" spans="1:6">
      <c r="A2301" s="8">
        <v>34635</v>
      </c>
      <c r="B2301" s="9" t="s">
        <v>42387</v>
      </c>
      <c r="C2301" s="8" t="s">
        <v>592</v>
      </c>
      <c r="D2301" s="8" t="s">
        <v>639</v>
      </c>
      <c r="E2301" s="8" t="s">
        <v>42388</v>
      </c>
      <c r="F2301" s="10" t="s">
        <v>38693</v>
      </c>
    </row>
    <row r="2302" ht="24" customHeight="1" spans="1:6">
      <c r="A2302" s="8">
        <v>34633</v>
      </c>
      <c r="B2302" s="9" t="s">
        <v>42389</v>
      </c>
      <c r="C2302" s="8" t="s">
        <v>592</v>
      </c>
      <c r="D2302" s="8" t="s">
        <v>639</v>
      </c>
      <c r="E2302" s="8" t="s">
        <v>42390</v>
      </c>
      <c r="F2302" s="10" t="s">
        <v>38693</v>
      </c>
    </row>
    <row r="2303" ht="24" customHeight="1" spans="1:6">
      <c r="A2303" s="8">
        <v>40440</v>
      </c>
      <c r="B2303" s="9" t="s">
        <v>42391</v>
      </c>
      <c r="C2303" s="8" t="s">
        <v>740</v>
      </c>
      <c r="D2303" s="8" t="s">
        <v>639</v>
      </c>
      <c r="E2303" s="8" t="s">
        <v>42392</v>
      </c>
      <c r="F2303" s="10" t="s">
        <v>38693</v>
      </c>
    </row>
    <row r="2304" ht="24" customHeight="1" spans="1:6">
      <c r="A2304" s="8">
        <v>40441</v>
      </c>
      <c r="B2304" s="9" t="s">
        <v>42393</v>
      </c>
      <c r="C2304" s="8" t="s">
        <v>740</v>
      </c>
      <c r="D2304" s="8" t="s">
        <v>639</v>
      </c>
      <c r="E2304" s="8" t="s">
        <v>42394</v>
      </c>
      <c r="F2304" s="10" t="s">
        <v>38693</v>
      </c>
    </row>
    <row r="2305" ht="24" customHeight="1" spans="1:6">
      <c r="A2305" s="8">
        <v>40449</v>
      </c>
      <c r="B2305" s="9" t="s">
        <v>42395</v>
      </c>
      <c r="C2305" s="8" t="s">
        <v>740</v>
      </c>
      <c r="D2305" s="8" t="s">
        <v>639</v>
      </c>
      <c r="E2305" s="8" t="s">
        <v>42396</v>
      </c>
      <c r="F2305" s="10" t="s">
        <v>38693</v>
      </c>
    </row>
    <row r="2306" ht="24" customHeight="1" spans="1:6">
      <c r="A2306" s="8">
        <v>34800</v>
      </c>
      <c r="B2306" s="9" t="s">
        <v>42397</v>
      </c>
      <c r="C2306" s="8" t="s">
        <v>740</v>
      </c>
      <c r="D2306" s="8" t="s">
        <v>639</v>
      </c>
      <c r="E2306" s="8" t="s">
        <v>42398</v>
      </c>
      <c r="F2306" s="10" t="s">
        <v>38693</v>
      </c>
    </row>
    <row r="2307" ht="24" customHeight="1" spans="1:6">
      <c r="A2307" s="8">
        <v>11592</v>
      </c>
      <c r="B2307" s="9" t="s">
        <v>42399</v>
      </c>
      <c r="C2307" s="8" t="s">
        <v>592</v>
      </c>
      <c r="D2307" s="8" t="s">
        <v>639</v>
      </c>
      <c r="E2307" s="8" t="s">
        <v>42381</v>
      </c>
      <c r="F2307" s="10" t="s">
        <v>38693</v>
      </c>
    </row>
    <row r="2308" ht="24" customHeight="1" spans="1:6">
      <c r="A2308" s="8">
        <v>40438</v>
      </c>
      <c r="B2308" s="9" t="s">
        <v>42400</v>
      </c>
      <c r="C2308" s="8" t="s">
        <v>740</v>
      </c>
      <c r="D2308" s="8" t="s">
        <v>639</v>
      </c>
      <c r="E2308" s="8" t="s">
        <v>42401</v>
      </c>
      <c r="F2308" s="10" t="s">
        <v>38693</v>
      </c>
    </row>
    <row r="2309" ht="24" customHeight="1" spans="1:6">
      <c r="A2309" s="8">
        <v>40436</v>
      </c>
      <c r="B2309" s="9" t="s">
        <v>42402</v>
      </c>
      <c r="C2309" s="8" t="s">
        <v>740</v>
      </c>
      <c r="D2309" s="8" t="s">
        <v>639</v>
      </c>
      <c r="E2309" s="8" t="s">
        <v>42403</v>
      </c>
      <c r="F2309" s="10" t="s">
        <v>38693</v>
      </c>
    </row>
    <row r="2310" ht="24" customHeight="1" spans="1:6">
      <c r="A2310" s="8">
        <v>4315</v>
      </c>
      <c r="B2310" s="9" t="s">
        <v>42404</v>
      </c>
      <c r="C2310" s="8" t="s">
        <v>592</v>
      </c>
      <c r="D2310" s="8" t="s">
        <v>593</v>
      </c>
      <c r="E2310" s="8" t="s">
        <v>37313</v>
      </c>
      <c r="F2310" s="10" t="s">
        <v>38693</v>
      </c>
    </row>
    <row r="2311" ht="24" customHeight="1" spans="1:6">
      <c r="A2311" s="8">
        <v>402</v>
      </c>
      <c r="B2311" s="9" t="s">
        <v>42405</v>
      </c>
      <c r="C2311" s="8" t="s">
        <v>592</v>
      </c>
      <c r="D2311" s="8" t="s">
        <v>639</v>
      </c>
      <c r="E2311" s="8" t="s">
        <v>41640</v>
      </c>
      <c r="F2311" s="10" t="s">
        <v>38693</v>
      </c>
    </row>
    <row r="2312" ht="24" customHeight="1" spans="1:6">
      <c r="A2312" s="8">
        <v>4226</v>
      </c>
      <c r="B2312" s="9" t="s">
        <v>42406</v>
      </c>
      <c r="C2312" s="8" t="s">
        <v>642</v>
      </c>
      <c r="D2312" s="8" t="s">
        <v>599</v>
      </c>
      <c r="E2312" s="8" t="s">
        <v>42125</v>
      </c>
      <c r="F2312" s="10" t="s">
        <v>38693</v>
      </c>
    </row>
    <row r="2313" ht="24" customHeight="1" spans="1:6">
      <c r="A2313" s="8">
        <v>4222</v>
      </c>
      <c r="B2313" s="9" t="s">
        <v>42407</v>
      </c>
      <c r="C2313" s="8" t="s">
        <v>644</v>
      </c>
      <c r="D2313" s="8" t="s">
        <v>599</v>
      </c>
      <c r="E2313" s="8" t="s">
        <v>29276</v>
      </c>
      <c r="F2313" s="10" t="s">
        <v>38693</v>
      </c>
    </row>
    <row r="2314" ht="24" customHeight="1" spans="1:6">
      <c r="A2314" s="8">
        <v>34804</v>
      </c>
      <c r="B2314" s="9" t="s">
        <v>42408</v>
      </c>
      <c r="C2314" s="8" t="s">
        <v>997</v>
      </c>
      <c r="D2314" s="8" t="s">
        <v>639</v>
      </c>
      <c r="E2314" s="8" t="s">
        <v>34187</v>
      </c>
      <c r="F2314" s="10" t="s">
        <v>38693</v>
      </c>
    </row>
    <row r="2315" ht="24" customHeight="1" spans="1:6">
      <c r="A2315" s="8">
        <v>4013</v>
      </c>
      <c r="B2315" s="9" t="s">
        <v>42409</v>
      </c>
      <c r="C2315" s="8" t="s">
        <v>997</v>
      </c>
      <c r="D2315" s="8" t="s">
        <v>639</v>
      </c>
      <c r="E2315" s="8" t="s">
        <v>42410</v>
      </c>
      <c r="F2315" s="10" t="s">
        <v>38693</v>
      </c>
    </row>
    <row r="2316" ht="24" customHeight="1" spans="1:6">
      <c r="A2316" s="8">
        <v>4011</v>
      </c>
      <c r="B2316" s="9" t="s">
        <v>42411</v>
      </c>
      <c r="C2316" s="8" t="s">
        <v>997</v>
      </c>
      <c r="D2316" s="8" t="s">
        <v>639</v>
      </c>
      <c r="E2316" s="8" t="s">
        <v>23769</v>
      </c>
      <c r="F2316" s="10" t="s">
        <v>38693</v>
      </c>
    </row>
    <row r="2317" ht="24" customHeight="1" spans="1:6">
      <c r="A2317" s="8">
        <v>4021</v>
      </c>
      <c r="B2317" s="9" t="s">
        <v>42412</v>
      </c>
      <c r="C2317" s="8" t="s">
        <v>997</v>
      </c>
      <c r="D2317" s="8" t="s">
        <v>639</v>
      </c>
      <c r="E2317" s="8" t="s">
        <v>31943</v>
      </c>
      <c r="F2317" s="10" t="s">
        <v>38693</v>
      </c>
    </row>
    <row r="2318" ht="24" customHeight="1" spans="1:6">
      <c r="A2318" s="8">
        <v>4019</v>
      </c>
      <c r="B2318" s="9" t="s">
        <v>42413</v>
      </c>
      <c r="C2318" s="8" t="s">
        <v>997</v>
      </c>
      <c r="D2318" s="8" t="s">
        <v>639</v>
      </c>
      <c r="E2318" s="8" t="s">
        <v>42414</v>
      </c>
      <c r="F2318" s="10" t="s">
        <v>38693</v>
      </c>
    </row>
    <row r="2319" ht="24" customHeight="1" spans="1:6">
      <c r="A2319" s="8">
        <v>4012</v>
      </c>
      <c r="B2319" s="9" t="s">
        <v>42415</v>
      </c>
      <c r="C2319" s="8" t="s">
        <v>997</v>
      </c>
      <c r="D2319" s="8" t="s">
        <v>639</v>
      </c>
      <c r="E2319" s="8" t="s">
        <v>27919</v>
      </c>
      <c r="F2319" s="10" t="s">
        <v>38693</v>
      </c>
    </row>
    <row r="2320" ht="24" customHeight="1" spans="1:6">
      <c r="A2320" s="8">
        <v>4020</v>
      </c>
      <c r="B2320" s="9" t="s">
        <v>42416</v>
      </c>
      <c r="C2320" s="8" t="s">
        <v>997</v>
      </c>
      <c r="D2320" s="8" t="s">
        <v>639</v>
      </c>
      <c r="E2320" s="8" t="s">
        <v>27204</v>
      </c>
      <c r="F2320" s="10" t="s">
        <v>38693</v>
      </c>
    </row>
    <row r="2321" ht="24" customHeight="1" spans="1:6">
      <c r="A2321" s="8">
        <v>4018</v>
      </c>
      <c r="B2321" s="9" t="s">
        <v>42417</v>
      </c>
      <c r="C2321" s="8" t="s">
        <v>997</v>
      </c>
      <c r="D2321" s="8" t="s">
        <v>639</v>
      </c>
      <c r="E2321" s="8" t="s">
        <v>31780</v>
      </c>
      <c r="F2321" s="10" t="s">
        <v>38693</v>
      </c>
    </row>
    <row r="2322" ht="24" customHeight="1" spans="1:6">
      <c r="A2322" s="8">
        <v>36498</v>
      </c>
      <c r="B2322" s="9" t="s">
        <v>42418</v>
      </c>
      <c r="C2322" s="8" t="s">
        <v>592</v>
      </c>
      <c r="D2322" s="8" t="s">
        <v>639</v>
      </c>
      <c r="E2322" s="8" t="s">
        <v>42419</v>
      </c>
      <c r="F2322" s="10" t="s">
        <v>38693</v>
      </c>
    </row>
    <row r="2323" ht="24" customHeight="1" spans="1:6">
      <c r="A2323" s="8">
        <v>12872</v>
      </c>
      <c r="B2323" s="9" t="s">
        <v>42420</v>
      </c>
      <c r="C2323" s="8" t="s">
        <v>742</v>
      </c>
      <c r="D2323" s="8" t="s">
        <v>593</v>
      </c>
      <c r="E2323" s="8" t="s">
        <v>32938</v>
      </c>
      <c r="F2323" s="10" t="s">
        <v>38693</v>
      </c>
    </row>
    <row r="2324" ht="24" customHeight="1" spans="1:6">
      <c r="A2324" s="8">
        <v>41075</v>
      </c>
      <c r="B2324" s="9" t="s">
        <v>42421</v>
      </c>
      <c r="C2324" s="8" t="s">
        <v>744</v>
      </c>
      <c r="D2324" s="8" t="s">
        <v>593</v>
      </c>
      <c r="E2324" s="8" t="s">
        <v>39001</v>
      </c>
      <c r="F2324" s="10" t="s">
        <v>38693</v>
      </c>
    </row>
    <row r="2325" ht="24" customHeight="1" spans="1:6">
      <c r="A2325" s="8">
        <v>44324</v>
      </c>
      <c r="B2325" s="9" t="s">
        <v>42422</v>
      </c>
      <c r="C2325" s="8" t="s">
        <v>642</v>
      </c>
      <c r="D2325" s="8" t="s">
        <v>593</v>
      </c>
      <c r="E2325" s="8" t="s">
        <v>37651</v>
      </c>
      <c r="F2325" s="10" t="s">
        <v>38693</v>
      </c>
    </row>
    <row r="2326" ht="24" customHeight="1" spans="1:6">
      <c r="A2326" s="8">
        <v>3315</v>
      </c>
      <c r="B2326" s="9" t="s">
        <v>42423</v>
      </c>
      <c r="C2326" s="8" t="s">
        <v>642</v>
      </c>
      <c r="D2326" s="8" t="s">
        <v>593</v>
      </c>
      <c r="E2326" s="8" t="s">
        <v>37421</v>
      </c>
      <c r="F2326" s="10" t="s">
        <v>38693</v>
      </c>
    </row>
    <row r="2327" ht="24" customHeight="1" spans="1:6">
      <c r="A2327" s="8">
        <v>36870</v>
      </c>
      <c r="B2327" s="9" t="s">
        <v>42424</v>
      </c>
      <c r="C2327" s="8" t="s">
        <v>642</v>
      </c>
      <c r="D2327" s="8" t="s">
        <v>593</v>
      </c>
      <c r="E2327" s="8" t="s">
        <v>37666</v>
      </c>
      <c r="F2327" s="10" t="s">
        <v>38693</v>
      </c>
    </row>
    <row r="2328" ht="24" customHeight="1" spans="1:6">
      <c r="A2328" s="8">
        <v>5092</v>
      </c>
      <c r="B2328" s="9" t="s">
        <v>42425</v>
      </c>
      <c r="C2328" s="8" t="s">
        <v>1011</v>
      </c>
      <c r="D2328" s="8" t="s">
        <v>593</v>
      </c>
      <c r="E2328" s="8" t="s">
        <v>34816</v>
      </c>
      <c r="F2328" s="10" t="s">
        <v>38693</v>
      </c>
    </row>
    <row r="2329" ht="24" customHeight="1" spans="1:6">
      <c r="A2329" s="8">
        <v>11462</v>
      </c>
      <c r="B2329" s="9" t="s">
        <v>42426</v>
      </c>
      <c r="C2329" s="8" t="s">
        <v>1011</v>
      </c>
      <c r="D2329" s="8" t="s">
        <v>593</v>
      </c>
      <c r="E2329" s="11" t="s">
        <v>41457</v>
      </c>
      <c r="F2329" s="10" t="s">
        <v>38693</v>
      </c>
    </row>
    <row r="2330" ht="24" customHeight="1" spans="1:6">
      <c r="A2330" s="8">
        <v>36529</v>
      </c>
      <c r="B2330" s="9" t="s">
        <v>42427</v>
      </c>
      <c r="C2330" s="8" t="s">
        <v>592</v>
      </c>
      <c r="D2330" s="8" t="s">
        <v>639</v>
      </c>
      <c r="E2330" s="11" t="s">
        <v>42428</v>
      </c>
      <c r="F2330" s="10" t="s">
        <v>38693</v>
      </c>
    </row>
    <row r="2331" ht="24" customHeight="1" spans="1:6">
      <c r="A2331" s="8">
        <v>3318</v>
      </c>
      <c r="B2331" s="9" t="s">
        <v>42429</v>
      </c>
      <c r="C2331" s="8" t="s">
        <v>592</v>
      </c>
      <c r="D2331" s="8" t="s">
        <v>639</v>
      </c>
      <c r="E2331" s="11" t="s">
        <v>42430</v>
      </c>
      <c r="F2331" s="10" t="s">
        <v>38693</v>
      </c>
    </row>
    <row r="2332" ht="24" customHeight="1" spans="1:6">
      <c r="A2332" s="8">
        <v>3324</v>
      </c>
      <c r="B2332" s="9" t="s">
        <v>42431</v>
      </c>
      <c r="C2332" s="8" t="s">
        <v>997</v>
      </c>
      <c r="D2332" s="8" t="s">
        <v>639</v>
      </c>
      <c r="E2332" s="11" t="s">
        <v>42432</v>
      </c>
      <c r="F2332" s="10" t="s">
        <v>38693</v>
      </c>
    </row>
    <row r="2333" ht="24" customHeight="1" spans="1:6">
      <c r="A2333" s="8">
        <v>3322</v>
      </c>
      <c r="B2333" s="9" t="s">
        <v>42433</v>
      </c>
      <c r="C2333" s="8" t="s">
        <v>997</v>
      </c>
      <c r="D2333" s="8" t="s">
        <v>639</v>
      </c>
      <c r="E2333" s="11" t="s">
        <v>28016</v>
      </c>
      <c r="F2333" s="10" t="s">
        <v>38693</v>
      </c>
    </row>
    <row r="2334" ht="24" customHeight="1" spans="1:6">
      <c r="A2334" s="8">
        <v>5076</v>
      </c>
      <c r="B2334" s="9" t="s">
        <v>42434</v>
      </c>
      <c r="C2334" s="8" t="s">
        <v>642</v>
      </c>
      <c r="D2334" s="8" t="s">
        <v>593</v>
      </c>
      <c r="E2334" s="11" t="s">
        <v>42435</v>
      </c>
      <c r="F2334" s="10" t="s">
        <v>38693</v>
      </c>
    </row>
    <row r="2335" ht="24" customHeight="1" spans="1:6">
      <c r="A2335" s="8">
        <v>5077</v>
      </c>
      <c r="B2335" s="9" t="s">
        <v>42436</v>
      </c>
      <c r="C2335" s="8" t="s">
        <v>642</v>
      </c>
      <c r="D2335" s="8" t="s">
        <v>593</v>
      </c>
      <c r="E2335" s="8" t="s">
        <v>42437</v>
      </c>
      <c r="F2335" s="10" t="s">
        <v>38693</v>
      </c>
    </row>
    <row r="2336" ht="24" customHeight="1" spans="1:6">
      <c r="A2336" s="8">
        <v>11837</v>
      </c>
      <c r="B2336" s="9" t="s">
        <v>42438</v>
      </c>
      <c r="C2336" s="8" t="s">
        <v>592</v>
      </c>
      <c r="D2336" s="8" t="s">
        <v>639</v>
      </c>
      <c r="E2336" s="8" t="s">
        <v>42439</v>
      </c>
      <c r="F2336" s="10" t="s">
        <v>38693</v>
      </c>
    </row>
    <row r="2337" ht="24" customHeight="1" spans="1:6">
      <c r="A2337" s="8">
        <v>38055</v>
      </c>
      <c r="B2337" s="9" t="s">
        <v>42440</v>
      </c>
      <c r="C2337" s="8" t="s">
        <v>592</v>
      </c>
      <c r="D2337" s="8" t="s">
        <v>639</v>
      </c>
      <c r="E2337" s="11" t="s">
        <v>28737</v>
      </c>
      <c r="F2337" s="10" t="s">
        <v>38693</v>
      </c>
    </row>
    <row r="2338" ht="24" customHeight="1" spans="1:6">
      <c r="A2338" s="8">
        <v>415</v>
      </c>
      <c r="B2338" s="9" t="s">
        <v>42441</v>
      </c>
      <c r="C2338" s="8" t="s">
        <v>592</v>
      </c>
      <c r="D2338" s="8" t="s">
        <v>639</v>
      </c>
      <c r="E2338" s="8" t="s">
        <v>42442</v>
      </c>
      <c r="F2338" s="10" t="s">
        <v>38693</v>
      </c>
    </row>
    <row r="2339" ht="24" customHeight="1" spans="1:6">
      <c r="A2339" s="8">
        <v>416</v>
      </c>
      <c r="B2339" s="9" t="s">
        <v>42443</v>
      </c>
      <c r="C2339" s="8" t="s">
        <v>592</v>
      </c>
      <c r="D2339" s="8" t="s">
        <v>639</v>
      </c>
      <c r="E2339" s="11" t="s">
        <v>29172</v>
      </c>
      <c r="F2339" s="10" t="s">
        <v>38693</v>
      </c>
    </row>
    <row r="2340" ht="24" customHeight="1" spans="1:6">
      <c r="A2340" s="8">
        <v>425</v>
      </c>
      <c r="B2340" s="9" t="s">
        <v>42444</v>
      </c>
      <c r="C2340" s="8" t="s">
        <v>592</v>
      </c>
      <c r="D2340" s="8" t="s">
        <v>639</v>
      </c>
      <c r="E2340" s="11" t="s">
        <v>33087</v>
      </c>
      <c r="F2340" s="10" t="s">
        <v>38693</v>
      </c>
    </row>
    <row r="2341" ht="24" customHeight="1" spans="1:6">
      <c r="A2341" s="8">
        <v>426</v>
      </c>
      <c r="B2341" s="9" t="s">
        <v>42445</v>
      </c>
      <c r="C2341" s="8" t="s">
        <v>592</v>
      </c>
      <c r="D2341" s="8" t="s">
        <v>639</v>
      </c>
      <c r="E2341" s="11" t="s">
        <v>42446</v>
      </c>
      <c r="F2341" s="10" t="s">
        <v>38693</v>
      </c>
    </row>
    <row r="2342" ht="24" customHeight="1" spans="1:6">
      <c r="A2342" s="8">
        <v>38056</v>
      </c>
      <c r="B2342" s="9" t="s">
        <v>42447</v>
      </c>
      <c r="C2342" s="8" t="s">
        <v>592</v>
      </c>
      <c r="D2342" s="8" t="s">
        <v>639</v>
      </c>
      <c r="E2342" s="11" t="s">
        <v>42448</v>
      </c>
      <c r="F2342" s="10" t="s">
        <v>38693</v>
      </c>
    </row>
    <row r="2343" ht="24" customHeight="1" spans="1:6">
      <c r="A2343" s="8">
        <v>1564</v>
      </c>
      <c r="B2343" s="9" t="s">
        <v>42449</v>
      </c>
      <c r="C2343" s="8" t="s">
        <v>592</v>
      </c>
      <c r="D2343" s="8" t="s">
        <v>639</v>
      </c>
      <c r="E2343" s="8" t="s">
        <v>33278</v>
      </c>
      <c r="F2343" s="10" t="s">
        <v>38693</v>
      </c>
    </row>
    <row r="2344" ht="24" customHeight="1" spans="1:6">
      <c r="A2344" s="8">
        <v>11032</v>
      </c>
      <c r="B2344" s="9" t="s">
        <v>42450</v>
      </c>
      <c r="C2344" s="8" t="s">
        <v>592</v>
      </c>
      <c r="D2344" s="8" t="s">
        <v>593</v>
      </c>
      <c r="E2344" s="8" t="s">
        <v>42451</v>
      </c>
      <c r="F2344" s="10" t="s">
        <v>38693</v>
      </c>
    </row>
    <row r="2345" ht="24" customHeight="1" spans="1:6">
      <c r="A2345" s="8">
        <v>36786</v>
      </c>
      <c r="B2345" s="9" t="s">
        <v>42452</v>
      </c>
      <c r="C2345" s="8" t="s">
        <v>2783</v>
      </c>
      <c r="D2345" s="8" t="s">
        <v>639</v>
      </c>
      <c r="E2345" s="8" t="s">
        <v>42453</v>
      </c>
      <c r="F2345" s="10" t="s">
        <v>38693</v>
      </c>
    </row>
    <row r="2346" ht="24" customHeight="1" spans="1:6">
      <c r="A2346" s="8">
        <v>36785</v>
      </c>
      <c r="B2346" s="9" t="s">
        <v>42454</v>
      </c>
      <c r="C2346" s="8" t="s">
        <v>2783</v>
      </c>
      <c r="D2346" s="8" t="s">
        <v>639</v>
      </c>
      <c r="E2346" s="8" t="s">
        <v>42455</v>
      </c>
      <c r="F2346" s="10" t="s">
        <v>38693</v>
      </c>
    </row>
    <row r="2347" ht="24" customHeight="1" spans="1:6">
      <c r="A2347" s="8">
        <v>36782</v>
      </c>
      <c r="B2347" s="9" t="s">
        <v>42456</v>
      </c>
      <c r="C2347" s="8" t="s">
        <v>2783</v>
      </c>
      <c r="D2347" s="8" t="s">
        <v>639</v>
      </c>
      <c r="E2347" s="8" t="s">
        <v>42457</v>
      </c>
      <c r="F2347" s="10" t="s">
        <v>38693</v>
      </c>
    </row>
    <row r="2348" ht="24" customHeight="1" spans="1:6">
      <c r="A2348" s="8">
        <v>44481</v>
      </c>
      <c r="B2348" s="9" t="s">
        <v>42458</v>
      </c>
      <c r="C2348" s="8" t="s">
        <v>2783</v>
      </c>
      <c r="D2348" s="8" t="s">
        <v>639</v>
      </c>
      <c r="E2348" s="8" t="s">
        <v>42459</v>
      </c>
      <c r="F2348" s="10" t="s">
        <v>38693</v>
      </c>
    </row>
    <row r="2349" ht="24" customHeight="1" spans="1:6">
      <c r="A2349" s="8">
        <v>4824</v>
      </c>
      <c r="B2349" s="9" t="s">
        <v>42460</v>
      </c>
      <c r="C2349" s="8" t="s">
        <v>642</v>
      </c>
      <c r="D2349" s="8" t="s">
        <v>593</v>
      </c>
      <c r="E2349" s="8" t="s">
        <v>24440</v>
      </c>
      <c r="F2349" s="10" t="s">
        <v>38693</v>
      </c>
    </row>
    <row r="2350" ht="24" customHeight="1" spans="1:6">
      <c r="A2350" s="8">
        <v>11795</v>
      </c>
      <c r="B2350" s="9" t="s">
        <v>42461</v>
      </c>
      <c r="C2350" s="8" t="s">
        <v>997</v>
      </c>
      <c r="D2350" s="8" t="s">
        <v>593</v>
      </c>
      <c r="E2350" s="8" t="s">
        <v>42462</v>
      </c>
      <c r="F2350" s="10" t="s">
        <v>38693</v>
      </c>
    </row>
    <row r="2351" ht="24" customHeight="1" spans="1:6">
      <c r="A2351" s="8">
        <v>134</v>
      </c>
      <c r="B2351" s="9" t="s">
        <v>42463</v>
      </c>
      <c r="C2351" s="8" t="s">
        <v>642</v>
      </c>
      <c r="D2351" s="8" t="s">
        <v>593</v>
      </c>
      <c r="E2351" s="8" t="s">
        <v>24484</v>
      </c>
      <c r="F2351" s="10" t="s">
        <v>38693</v>
      </c>
    </row>
    <row r="2352" ht="24" customHeight="1" spans="1:6">
      <c r="A2352" s="8">
        <v>4229</v>
      </c>
      <c r="B2352" s="9" t="s">
        <v>42464</v>
      </c>
      <c r="C2352" s="8" t="s">
        <v>642</v>
      </c>
      <c r="D2352" s="8" t="s">
        <v>593</v>
      </c>
      <c r="E2352" s="8" t="s">
        <v>42465</v>
      </c>
      <c r="F2352" s="10" t="s">
        <v>38693</v>
      </c>
    </row>
    <row r="2353" ht="24" customHeight="1" spans="1:6">
      <c r="A2353" s="8">
        <v>11731</v>
      </c>
      <c r="B2353" s="9" t="s">
        <v>42466</v>
      </c>
      <c r="C2353" s="8" t="s">
        <v>592</v>
      </c>
      <c r="D2353" s="8" t="s">
        <v>593</v>
      </c>
      <c r="E2353" s="8" t="s">
        <v>29271</v>
      </c>
      <c r="F2353" s="10" t="s">
        <v>38693</v>
      </c>
    </row>
    <row r="2354" ht="24" customHeight="1" spans="1:6">
      <c r="A2354" s="8">
        <v>11732</v>
      </c>
      <c r="B2354" s="9" t="s">
        <v>42467</v>
      </c>
      <c r="C2354" s="8" t="s">
        <v>592</v>
      </c>
      <c r="D2354" s="8" t="s">
        <v>593</v>
      </c>
      <c r="E2354" s="8" t="s">
        <v>35939</v>
      </c>
      <c r="F2354" s="10" t="s">
        <v>38693</v>
      </c>
    </row>
    <row r="2355" ht="24" customHeight="1" spans="1:6">
      <c r="A2355" s="8">
        <v>11244</v>
      </c>
      <c r="B2355" s="9" t="s">
        <v>42468</v>
      </c>
      <c r="C2355" s="8" t="s">
        <v>592</v>
      </c>
      <c r="D2355" s="8" t="s">
        <v>639</v>
      </c>
      <c r="E2355" s="8" t="s">
        <v>42469</v>
      </c>
      <c r="F2355" s="10" t="s">
        <v>38693</v>
      </c>
    </row>
    <row r="2356" ht="24" customHeight="1" spans="1:6">
      <c r="A2356" s="8">
        <v>11245</v>
      </c>
      <c r="B2356" s="9" t="s">
        <v>42470</v>
      </c>
      <c r="C2356" s="8" t="s">
        <v>592</v>
      </c>
      <c r="D2356" s="8" t="s">
        <v>639</v>
      </c>
      <c r="E2356" s="11" t="s">
        <v>42471</v>
      </c>
      <c r="F2356" s="10" t="s">
        <v>38693</v>
      </c>
    </row>
    <row r="2357" ht="24" customHeight="1" spans="1:6">
      <c r="A2357" s="8">
        <v>11235</v>
      </c>
      <c r="B2357" s="9" t="s">
        <v>42472</v>
      </c>
      <c r="C2357" s="8" t="s">
        <v>592</v>
      </c>
      <c r="D2357" s="8" t="s">
        <v>639</v>
      </c>
      <c r="E2357" s="11" t="s">
        <v>42473</v>
      </c>
      <c r="F2357" s="10" t="s">
        <v>38693</v>
      </c>
    </row>
    <row r="2358" ht="24" customHeight="1" spans="1:6">
      <c r="A2358" s="8">
        <v>11236</v>
      </c>
      <c r="B2358" s="9" t="s">
        <v>42474</v>
      </c>
      <c r="C2358" s="8" t="s">
        <v>592</v>
      </c>
      <c r="D2358" s="8" t="s">
        <v>639</v>
      </c>
      <c r="E2358" s="11" t="s">
        <v>42475</v>
      </c>
      <c r="F2358" s="10" t="s">
        <v>38693</v>
      </c>
    </row>
    <row r="2359" ht="24" customHeight="1" spans="1:6">
      <c r="A2359" s="8">
        <v>36494</v>
      </c>
      <c r="B2359" s="9" t="s">
        <v>42476</v>
      </c>
      <c r="C2359" s="8" t="s">
        <v>592</v>
      </c>
      <c r="D2359" s="8" t="s">
        <v>639</v>
      </c>
      <c r="E2359" s="8" t="s">
        <v>42477</v>
      </c>
      <c r="F2359" s="10" t="s">
        <v>38693</v>
      </c>
    </row>
    <row r="2360" ht="24" customHeight="1" spans="1:6">
      <c r="A2360" s="8">
        <v>36493</v>
      </c>
      <c r="B2360" s="9" t="s">
        <v>42478</v>
      </c>
      <c r="C2360" s="8" t="s">
        <v>592</v>
      </c>
      <c r="D2360" s="8" t="s">
        <v>639</v>
      </c>
      <c r="E2360" s="8" t="s">
        <v>42479</v>
      </c>
      <c r="F2360" s="10" t="s">
        <v>38693</v>
      </c>
    </row>
    <row r="2361" ht="24" customHeight="1" spans="1:6">
      <c r="A2361" s="8">
        <v>36492</v>
      </c>
      <c r="B2361" s="9" t="s">
        <v>42480</v>
      </c>
      <c r="C2361" s="8" t="s">
        <v>592</v>
      </c>
      <c r="D2361" s="8" t="s">
        <v>639</v>
      </c>
      <c r="E2361" s="8" t="s">
        <v>42481</v>
      </c>
      <c r="F2361" s="10" t="s">
        <v>38693</v>
      </c>
    </row>
    <row r="2362" ht="24" customHeight="1" spans="1:6">
      <c r="A2362" s="8">
        <v>13333</v>
      </c>
      <c r="B2362" s="9" t="s">
        <v>42482</v>
      </c>
      <c r="C2362" s="8" t="s">
        <v>592</v>
      </c>
      <c r="D2362" s="8" t="s">
        <v>639</v>
      </c>
      <c r="E2362" s="8" t="s">
        <v>42483</v>
      </c>
      <c r="F2362" s="10" t="s">
        <v>38693</v>
      </c>
    </row>
    <row r="2363" ht="24" customHeight="1" spans="1:6">
      <c r="A2363" s="8">
        <v>13533</v>
      </c>
      <c r="B2363" s="9" t="s">
        <v>42484</v>
      </c>
      <c r="C2363" s="8" t="s">
        <v>592</v>
      </c>
      <c r="D2363" s="8" t="s">
        <v>639</v>
      </c>
      <c r="E2363" s="8" t="s">
        <v>42485</v>
      </c>
      <c r="F2363" s="10" t="s">
        <v>38693</v>
      </c>
    </row>
    <row r="2364" ht="24" customHeight="1" spans="1:6">
      <c r="A2364" s="8">
        <v>36499</v>
      </c>
      <c r="B2364" s="9" t="s">
        <v>42486</v>
      </c>
      <c r="C2364" s="8" t="s">
        <v>592</v>
      </c>
      <c r="D2364" s="8" t="s">
        <v>639</v>
      </c>
      <c r="E2364" s="8" t="s">
        <v>42487</v>
      </c>
      <c r="F2364" s="10" t="s">
        <v>38693</v>
      </c>
    </row>
    <row r="2365" ht="24" customHeight="1" spans="1:6">
      <c r="A2365" s="8">
        <v>39585</v>
      </c>
      <c r="B2365" s="9" t="s">
        <v>42488</v>
      </c>
      <c r="C2365" s="8" t="s">
        <v>592</v>
      </c>
      <c r="D2365" s="8" t="s">
        <v>639</v>
      </c>
      <c r="E2365" s="8" t="s">
        <v>42489</v>
      </c>
      <c r="F2365" s="10" t="s">
        <v>38693</v>
      </c>
    </row>
    <row r="2366" ht="24" customHeight="1" spans="1:6">
      <c r="A2366" s="8">
        <v>39586</v>
      </c>
      <c r="B2366" s="9" t="s">
        <v>42490</v>
      </c>
      <c r="C2366" s="8" t="s">
        <v>592</v>
      </c>
      <c r="D2366" s="8" t="s">
        <v>639</v>
      </c>
      <c r="E2366" s="8" t="s">
        <v>42491</v>
      </c>
      <c r="F2366" s="10" t="s">
        <v>38693</v>
      </c>
    </row>
    <row r="2367" ht="24" customHeight="1" spans="1:6">
      <c r="A2367" s="8">
        <v>39587</v>
      </c>
      <c r="B2367" s="9" t="s">
        <v>42492</v>
      </c>
      <c r="C2367" s="8" t="s">
        <v>592</v>
      </c>
      <c r="D2367" s="8" t="s">
        <v>639</v>
      </c>
      <c r="E2367" s="8" t="s">
        <v>42493</v>
      </c>
      <c r="F2367" s="10" t="s">
        <v>38693</v>
      </c>
    </row>
    <row r="2368" ht="24" customHeight="1" spans="1:6">
      <c r="A2368" s="8">
        <v>39588</v>
      </c>
      <c r="B2368" s="9" t="s">
        <v>42494</v>
      </c>
      <c r="C2368" s="8" t="s">
        <v>592</v>
      </c>
      <c r="D2368" s="8" t="s">
        <v>639</v>
      </c>
      <c r="E2368" s="8" t="s">
        <v>42495</v>
      </c>
      <c r="F2368" s="10" t="s">
        <v>38693</v>
      </c>
    </row>
    <row r="2369" ht="24" customHeight="1" spans="1:6">
      <c r="A2369" s="8">
        <v>39584</v>
      </c>
      <c r="B2369" s="9" t="s">
        <v>42496</v>
      </c>
      <c r="C2369" s="8" t="s">
        <v>592</v>
      </c>
      <c r="D2369" s="8" t="s">
        <v>639</v>
      </c>
      <c r="E2369" s="8" t="s">
        <v>42497</v>
      </c>
      <c r="F2369" s="10" t="s">
        <v>38693</v>
      </c>
    </row>
    <row r="2370" ht="24" customHeight="1" spans="1:6">
      <c r="A2370" s="8">
        <v>39590</v>
      </c>
      <c r="B2370" s="9" t="s">
        <v>42498</v>
      </c>
      <c r="C2370" s="8" t="s">
        <v>592</v>
      </c>
      <c r="D2370" s="8" t="s">
        <v>639</v>
      </c>
      <c r="E2370" s="8" t="s">
        <v>42499</v>
      </c>
      <c r="F2370" s="10" t="s">
        <v>38693</v>
      </c>
    </row>
    <row r="2371" ht="24" customHeight="1" spans="1:6">
      <c r="A2371" s="8">
        <v>39592</v>
      </c>
      <c r="B2371" s="9" t="s">
        <v>42500</v>
      </c>
      <c r="C2371" s="8" t="s">
        <v>592</v>
      </c>
      <c r="D2371" s="8" t="s">
        <v>639</v>
      </c>
      <c r="E2371" s="11" t="s">
        <v>42501</v>
      </c>
      <c r="F2371" s="10" t="s">
        <v>38693</v>
      </c>
    </row>
    <row r="2372" ht="24" customHeight="1" spans="1:6">
      <c r="A2372" s="8">
        <v>39593</v>
      </c>
      <c r="B2372" s="9" t="s">
        <v>42502</v>
      </c>
      <c r="C2372" s="8" t="s">
        <v>592</v>
      </c>
      <c r="D2372" s="8" t="s">
        <v>639</v>
      </c>
      <c r="E2372" s="8" t="s">
        <v>42493</v>
      </c>
      <c r="F2372" s="10" t="s">
        <v>38693</v>
      </c>
    </row>
    <row r="2373" ht="24" customHeight="1" spans="1:6">
      <c r="A2373" s="8">
        <v>14254</v>
      </c>
      <c r="B2373" s="9" t="s">
        <v>42503</v>
      </c>
      <c r="C2373" s="8" t="s">
        <v>592</v>
      </c>
      <c r="D2373" s="8" t="s">
        <v>639</v>
      </c>
      <c r="E2373" s="8" t="s">
        <v>42504</v>
      </c>
      <c r="F2373" s="10" t="s">
        <v>38693</v>
      </c>
    </row>
    <row r="2374" ht="24" customHeight="1" spans="1:6">
      <c r="A2374" s="8">
        <v>44494</v>
      </c>
      <c r="B2374" s="9" t="s">
        <v>42505</v>
      </c>
      <c r="C2374" s="8" t="s">
        <v>592</v>
      </c>
      <c r="D2374" s="8" t="s">
        <v>639</v>
      </c>
      <c r="E2374" s="8" t="s">
        <v>42506</v>
      </c>
      <c r="F2374" s="10" t="s">
        <v>38693</v>
      </c>
    </row>
    <row r="2375" ht="24" customHeight="1" spans="1:6">
      <c r="A2375" s="8">
        <v>25019</v>
      </c>
      <c r="B2375" s="9" t="s">
        <v>42507</v>
      </c>
      <c r="C2375" s="8" t="s">
        <v>592</v>
      </c>
      <c r="D2375" s="8" t="s">
        <v>639</v>
      </c>
      <c r="E2375" s="8" t="s">
        <v>42508</v>
      </c>
      <c r="F2375" s="10" t="s">
        <v>38693</v>
      </c>
    </row>
    <row r="2376" ht="24" customHeight="1" spans="1:6">
      <c r="A2376" s="8">
        <v>36501</v>
      </c>
      <c r="B2376" s="9" t="s">
        <v>42509</v>
      </c>
      <c r="C2376" s="8" t="s">
        <v>592</v>
      </c>
      <c r="D2376" s="8" t="s">
        <v>639</v>
      </c>
      <c r="E2376" s="8" t="s">
        <v>42510</v>
      </c>
      <c r="F2376" s="10" t="s">
        <v>38693</v>
      </c>
    </row>
    <row r="2377" ht="24" customHeight="1" spans="1:6">
      <c r="A2377" s="8">
        <v>44493</v>
      </c>
      <c r="B2377" s="9" t="s">
        <v>42511</v>
      </c>
      <c r="C2377" s="8" t="s">
        <v>592</v>
      </c>
      <c r="D2377" s="8" t="s">
        <v>639</v>
      </c>
      <c r="E2377" s="8" t="s">
        <v>42512</v>
      </c>
      <c r="F2377" s="10" t="s">
        <v>38693</v>
      </c>
    </row>
    <row r="2378" ht="24" customHeight="1" spans="1:6">
      <c r="A2378" s="8">
        <v>36500</v>
      </c>
      <c r="B2378" s="9" t="s">
        <v>42513</v>
      </c>
      <c r="C2378" s="8" t="s">
        <v>592</v>
      </c>
      <c r="D2378" s="8" t="s">
        <v>639</v>
      </c>
      <c r="E2378" s="8" t="s">
        <v>42514</v>
      </c>
      <c r="F2378" s="10" t="s">
        <v>38693</v>
      </c>
    </row>
    <row r="2379" ht="24" customHeight="1" spans="1:6">
      <c r="A2379" s="8">
        <v>20017</v>
      </c>
      <c r="B2379" s="9" t="s">
        <v>42515</v>
      </c>
      <c r="C2379" s="8" t="s">
        <v>474</v>
      </c>
      <c r="D2379" s="8" t="s">
        <v>593</v>
      </c>
      <c r="E2379" s="8" t="s">
        <v>36007</v>
      </c>
      <c r="F2379" s="10" t="s">
        <v>38693</v>
      </c>
    </row>
    <row r="2380" ht="24" customHeight="1" spans="1:6">
      <c r="A2380" s="8">
        <v>20007</v>
      </c>
      <c r="B2380" s="9" t="s">
        <v>42516</v>
      </c>
      <c r="C2380" s="8" t="s">
        <v>474</v>
      </c>
      <c r="D2380" s="8" t="s">
        <v>593</v>
      </c>
      <c r="E2380" s="8" t="s">
        <v>42517</v>
      </c>
      <c r="F2380" s="10" t="s">
        <v>38693</v>
      </c>
    </row>
    <row r="2381" ht="24" customHeight="1" spans="1:6">
      <c r="A2381" s="8">
        <v>39831</v>
      </c>
      <c r="B2381" s="9" t="s">
        <v>42518</v>
      </c>
      <c r="C2381" s="8" t="s">
        <v>1046</v>
      </c>
      <c r="D2381" s="8" t="s">
        <v>639</v>
      </c>
      <c r="E2381" s="8" t="s">
        <v>42519</v>
      </c>
      <c r="F2381" s="10" t="s">
        <v>38693</v>
      </c>
    </row>
    <row r="2382" ht="24" customHeight="1" spans="1:6">
      <c r="A2382" s="8">
        <v>36888</v>
      </c>
      <c r="B2382" s="9" t="s">
        <v>42520</v>
      </c>
      <c r="C2382" s="8" t="s">
        <v>474</v>
      </c>
      <c r="D2382" s="8" t="s">
        <v>593</v>
      </c>
      <c r="E2382" s="8" t="s">
        <v>37801</v>
      </c>
      <c r="F2382" s="10" t="s">
        <v>38693</v>
      </c>
    </row>
    <row r="2383" ht="24" customHeight="1" spans="1:6">
      <c r="A2383" s="8">
        <v>39836</v>
      </c>
      <c r="B2383" s="9" t="s">
        <v>42521</v>
      </c>
      <c r="C2383" s="8" t="s">
        <v>1046</v>
      </c>
      <c r="D2383" s="8" t="s">
        <v>639</v>
      </c>
      <c r="E2383" s="8" t="s">
        <v>42522</v>
      </c>
      <c r="F2383" s="10" t="s">
        <v>38693</v>
      </c>
    </row>
    <row r="2384" ht="24" customHeight="1" spans="1:6">
      <c r="A2384" s="8">
        <v>39830</v>
      </c>
      <c r="B2384" s="9" t="s">
        <v>42523</v>
      </c>
      <c r="C2384" s="8" t="s">
        <v>1046</v>
      </c>
      <c r="D2384" s="8" t="s">
        <v>639</v>
      </c>
      <c r="E2384" s="8" t="s">
        <v>42524</v>
      </c>
      <c r="F2384" s="10" t="s">
        <v>38693</v>
      </c>
    </row>
    <row r="2385" ht="24" customHeight="1" spans="1:6">
      <c r="A2385" s="8">
        <v>40527</v>
      </c>
      <c r="B2385" s="9" t="s">
        <v>42525</v>
      </c>
      <c r="C2385" s="8" t="s">
        <v>592</v>
      </c>
      <c r="D2385" s="8" t="s">
        <v>639</v>
      </c>
      <c r="E2385" s="8" t="s">
        <v>42526</v>
      </c>
      <c r="F2385" s="10" t="s">
        <v>38693</v>
      </c>
    </row>
    <row r="2386" ht="24" customHeight="1" spans="1:6">
      <c r="A2386" s="8">
        <v>36497</v>
      </c>
      <c r="B2386" s="9" t="s">
        <v>42527</v>
      </c>
      <c r="C2386" s="8" t="s">
        <v>592</v>
      </c>
      <c r="D2386" s="8" t="s">
        <v>639</v>
      </c>
      <c r="E2386" s="8" t="s">
        <v>42528</v>
      </c>
      <c r="F2386" s="10" t="s">
        <v>38693</v>
      </c>
    </row>
    <row r="2387" ht="24" customHeight="1" spans="1:6">
      <c r="A2387" s="8">
        <v>36487</v>
      </c>
      <c r="B2387" s="9" t="s">
        <v>42529</v>
      </c>
      <c r="C2387" s="8" t="s">
        <v>592</v>
      </c>
      <c r="D2387" s="8" t="s">
        <v>639</v>
      </c>
      <c r="E2387" s="8" t="s">
        <v>42530</v>
      </c>
      <c r="F2387" s="10" t="s">
        <v>38693</v>
      </c>
    </row>
    <row r="2388" ht="24" customHeight="1" spans="1:6">
      <c r="A2388" s="8">
        <v>44475</v>
      </c>
      <c r="B2388" s="9" t="s">
        <v>42531</v>
      </c>
      <c r="C2388" s="8" t="s">
        <v>592</v>
      </c>
      <c r="D2388" s="8" t="s">
        <v>639</v>
      </c>
      <c r="E2388" s="8" t="s">
        <v>42532</v>
      </c>
      <c r="F2388" s="10" t="s">
        <v>38693</v>
      </c>
    </row>
    <row r="2389" ht="24" customHeight="1" spans="1:6">
      <c r="A2389" s="8">
        <v>44474</v>
      </c>
      <c r="B2389" s="9" t="s">
        <v>42533</v>
      </c>
      <c r="C2389" s="8" t="s">
        <v>592</v>
      </c>
      <c r="D2389" s="8" t="s">
        <v>639</v>
      </c>
      <c r="E2389" s="8" t="s">
        <v>42534</v>
      </c>
      <c r="F2389" s="10" t="s">
        <v>38693</v>
      </c>
    </row>
    <row r="2390" ht="24" customHeight="1" spans="1:6">
      <c r="A2390" s="8">
        <v>44490</v>
      </c>
      <c r="B2390" s="9" t="s">
        <v>42535</v>
      </c>
      <c r="C2390" s="8" t="s">
        <v>592</v>
      </c>
      <c r="D2390" s="8" t="s">
        <v>639</v>
      </c>
      <c r="E2390" s="8" t="s">
        <v>42536</v>
      </c>
      <c r="F2390" s="10" t="s">
        <v>38693</v>
      </c>
    </row>
    <row r="2391" ht="36" customHeight="1" spans="1:6">
      <c r="A2391" s="8">
        <v>37776</v>
      </c>
      <c r="B2391" s="9" t="s">
        <v>42537</v>
      </c>
      <c r="C2391" s="8" t="s">
        <v>592</v>
      </c>
      <c r="D2391" s="8" t="s">
        <v>639</v>
      </c>
      <c r="E2391" s="8" t="s">
        <v>42538</v>
      </c>
      <c r="F2391" s="10" t="s">
        <v>38693</v>
      </c>
    </row>
    <row r="2392" ht="36" customHeight="1" spans="1:6">
      <c r="A2392" s="8">
        <v>37775</v>
      </c>
      <c r="B2392" s="9" t="s">
        <v>42539</v>
      </c>
      <c r="C2392" s="8" t="s">
        <v>592</v>
      </c>
      <c r="D2392" s="8" t="s">
        <v>639</v>
      </c>
      <c r="E2392" s="11" t="s">
        <v>42540</v>
      </c>
      <c r="F2392" s="10" t="s">
        <v>38693</v>
      </c>
    </row>
    <row r="2393" ht="36" customHeight="1" spans="1:6">
      <c r="A2393" s="8">
        <v>36491</v>
      </c>
      <c r="B2393" s="9" t="s">
        <v>42541</v>
      </c>
      <c r="C2393" s="8" t="s">
        <v>592</v>
      </c>
      <c r="D2393" s="8" t="s">
        <v>639</v>
      </c>
      <c r="E2393" s="8" t="s">
        <v>42542</v>
      </c>
      <c r="F2393" s="10" t="s">
        <v>38693</v>
      </c>
    </row>
    <row r="2394" ht="36" customHeight="1" spans="1:6">
      <c r="A2394" s="8">
        <v>10712</v>
      </c>
      <c r="B2394" s="9" t="s">
        <v>42543</v>
      </c>
      <c r="C2394" s="8" t="s">
        <v>592</v>
      </c>
      <c r="D2394" s="8" t="s">
        <v>639</v>
      </c>
      <c r="E2394" s="11" t="s">
        <v>42544</v>
      </c>
      <c r="F2394" s="10" t="s">
        <v>38693</v>
      </c>
    </row>
    <row r="2395" ht="36" customHeight="1" spans="1:6">
      <c r="A2395" s="8">
        <v>3363</v>
      </c>
      <c r="B2395" s="9" t="s">
        <v>42545</v>
      </c>
      <c r="C2395" s="8" t="s">
        <v>592</v>
      </c>
      <c r="D2395" s="8" t="s">
        <v>639</v>
      </c>
      <c r="E2395" s="8" t="s">
        <v>42546</v>
      </c>
      <c r="F2395" s="10" t="s">
        <v>38693</v>
      </c>
    </row>
    <row r="2396" ht="36" customHeight="1" spans="1:6">
      <c r="A2396" s="8">
        <v>3365</v>
      </c>
      <c r="B2396" s="9" t="s">
        <v>42547</v>
      </c>
      <c r="C2396" s="8" t="s">
        <v>592</v>
      </c>
      <c r="D2396" s="8" t="s">
        <v>639</v>
      </c>
      <c r="E2396" s="8" t="s">
        <v>42548</v>
      </c>
      <c r="F2396" s="10" t="s">
        <v>38693</v>
      </c>
    </row>
    <row r="2397" ht="24" customHeight="1" spans="1:6">
      <c r="A2397" s="8">
        <v>7569</v>
      </c>
      <c r="B2397" s="9" t="s">
        <v>42549</v>
      </c>
      <c r="C2397" s="8" t="s">
        <v>592</v>
      </c>
      <c r="D2397" s="8" t="s">
        <v>639</v>
      </c>
      <c r="E2397" s="8" t="s">
        <v>42550</v>
      </c>
      <c r="F2397" s="10" t="s">
        <v>38693</v>
      </c>
    </row>
    <row r="2398" ht="24" customHeight="1" spans="1:6">
      <c r="A2398" s="8">
        <v>34349</v>
      </c>
      <c r="B2398" s="9" t="s">
        <v>42551</v>
      </c>
      <c r="C2398" s="8" t="s">
        <v>592</v>
      </c>
      <c r="D2398" s="8" t="s">
        <v>593</v>
      </c>
      <c r="E2398" s="8" t="s">
        <v>42552</v>
      </c>
      <c r="F2398" s="10" t="s">
        <v>38693</v>
      </c>
    </row>
    <row r="2399" ht="24" customHeight="1" spans="1:6">
      <c r="A2399" s="8">
        <v>11991</v>
      </c>
      <c r="B2399" s="9" t="s">
        <v>42553</v>
      </c>
      <c r="C2399" s="8" t="s">
        <v>592</v>
      </c>
      <c r="D2399" s="8" t="s">
        <v>639</v>
      </c>
      <c r="E2399" s="11" t="s">
        <v>39738</v>
      </c>
      <c r="F2399" s="10" t="s">
        <v>38693</v>
      </c>
    </row>
    <row r="2400" ht="24" customHeight="1" spans="1:6">
      <c r="A2400" s="8">
        <v>20062</v>
      </c>
      <c r="B2400" s="9" t="s">
        <v>42554</v>
      </c>
      <c r="C2400" s="8" t="s">
        <v>592</v>
      </c>
      <c r="D2400" s="8" t="s">
        <v>639</v>
      </c>
      <c r="E2400" s="11" t="s">
        <v>28092</v>
      </c>
      <c r="F2400" s="10" t="s">
        <v>38693</v>
      </c>
    </row>
    <row r="2401" ht="24" customHeight="1" spans="1:6">
      <c r="A2401" s="8">
        <v>11029</v>
      </c>
      <c r="B2401" s="9" t="s">
        <v>42555</v>
      </c>
      <c r="C2401" s="8" t="s">
        <v>1960</v>
      </c>
      <c r="D2401" s="8" t="s">
        <v>593</v>
      </c>
      <c r="E2401" s="8" t="s">
        <v>37732</v>
      </c>
      <c r="F2401" s="10" t="s">
        <v>38693</v>
      </c>
    </row>
    <row r="2402" ht="24" customHeight="1" spans="1:6">
      <c r="A2402" s="8">
        <v>4316</v>
      </c>
      <c r="B2402" s="9" t="s">
        <v>42556</v>
      </c>
      <c r="C2402" s="8" t="s">
        <v>592</v>
      </c>
      <c r="D2402" s="8" t="s">
        <v>593</v>
      </c>
      <c r="E2402" s="8" t="s">
        <v>24839</v>
      </c>
      <c r="F2402" s="10" t="s">
        <v>38693</v>
      </c>
    </row>
    <row r="2403" ht="24" customHeight="1" spans="1:6">
      <c r="A2403" s="8">
        <v>4313</v>
      </c>
      <c r="B2403" s="9" t="s">
        <v>42557</v>
      </c>
      <c r="C2403" s="8" t="s">
        <v>1960</v>
      </c>
      <c r="D2403" s="8" t="s">
        <v>593</v>
      </c>
      <c r="E2403" s="8" t="s">
        <v>37708</v>
      </c>
      <c r="F2403" s="10" t="s">
        <v>38693</v>
      </c>
    </row>
    <row r="2404" ht="24" customHeight="1" spans="1:6">
      <c r="A2404" s="8">
        <v>4317</v>
      </c>
      <c r="B2404" s="9" t="s">
        <v>42558</v>
      </c>
      <c r="C2404" s="8" t="s">
        <v>592</v>
      </c>
      <c r="D2404" s="8" t="s">
        <v>593</v>
      </c>
      <c r="E2404" s="8" t="s">
        <v>39564</v>
      </c>
      <c r="F2404" s="10" t="s">
        <v>38693</v>
      </c>
    </row>
    <row r="2405" ht="24" customHeight="1" spans="1:6">
      <c r="A2405" s="8">
        <v>4314</v>
      </c>
      <c r="B2405" s="9" t="s">
        <v>42559</v>
      </c>
      <c r="C2405" s="8" t="s">
        <v>1960</v>
      </c>
      <c r="D2405" s="8" t="s">
        <v>593</v>
      </c>
      <c r="E2405" s="8" t="s">
        <v>37401</v>
      </c>
      <c r="F2405" s="10" t="s">
        <v>38693</v>
      </c>
    </row>
    <row r="2406" ht="24" customHeight="1" spans="1:6">
      <c r="A2406" s="8">
        <v>10921</v>
      </c>
      <c r="B2406" s="9" t="s">
        <v>42560</v>
      </c>
      <c r="C2406" s="8" t="s">
        <v>592</v>
      </c>
      <c r="D2406" s="8" t="s">
        <v>639</v>
      </c>
      <c r="E2406" s="8" t="s">
        <v>42561</v>
      </c>
      <c r="F2406" s="10" t="s">
        <v>38693</v>
      </c>
    </row>
    <row r="2407" ht="24" customHeight="1" spans="1:6">
      <c r="A2407" s="8">
        <v>10922</v>
      </c>
      <c r="B2407" s="9" t="s">
        <v>42562</v>
      </c>
      <c r="C2407" s="8" t="s">
        <v>592</v>
      </c>
      <c r="D2407" s="8" t="s">
        <v>639</v>
      </c>
      <c r="E2407" s="8" t="s">
        <v>42563</v>
      </c>
      <c r="F2407" s="10" t="s">
        <v>38693</v>
      </c>
    </row>
    <row r="2408" ht="24" customHeight="1" spans="1:6">
      <c r="A2408" s="8">
        <v>10923</v>
      </c>
      <c r="B2408" s="9" t="s">
        <v>42564</v>
      </c>
      <c r="C2408" s="8" t="s">
        <v>592</v>
      </c>
      <c r="D2408" s="8" t="s">
        <v>639</v>
      </c>
      <c r="E2408" s="8" t="s">
        <v>42565</v>
      </c>
      <c r="F2408" s="10" t="s">
        <v>38693</v>
      </c>
    </row>
    <row r="2409" ht="24" customHeight="1" spans="1:6">
      <c r="A2409" s="8">
        <v>10924</v>
      </c>
      <c r="B2409" s="9" t="s">
        <v>42566</v>
      </c>
      <c r="C2409" s="8" t="s">
        <v>592</v>
      </c>
      <c r="D2409" s="8" t="s">
        <v>639</v>
      </c>
      <c r="E2409" s="8" t="s">
        <v>42567</v>
      </c>
      <c r="F2409" s="10" t="s">
        <v>38693</v>
      </c>
    </row>
    <row r="2410" ht="24" customHeight="1" spans="1:6">
      <c r="A2410" s="8">
        <v>37772</v>
      </c>
      <c r="B2410" s="9" t="s">
        <v>42568</v>
      </c>
      <c r="C2410" s="8" t="s">
        <v>592</v>
      </c>
      <c r="D2410" s="8" t="s">
        <v>639</v>
      </c>
      <c r="E2410" s="8" t="s">
        <v>42569</v>
      </c>
      <c r="F2410" s="10" t="s">
        <v>38693</v>
      </c>
    </row>
    <row r="2411" ht="36" customHeight="1" spans="1:6">
      <c r="A2411" s="8">
        <v>37771</v>
      </c>
      <c r="B2411" s="9" t="s">
        <v>42570</v>
      </c>
      <c r="C2411" s="8" t="s">
        <v>592</v>
      </c>
      <c r="D2411" s="8" t="s">
        <v>639</v>
      </c>
      <c r="E2411" s="8" t="s">
        <v>42571</v>
      </c>
      <c r="F2411" s="10" t="s">
        <v>38693</v>
      </c>
    </row>
    <row r="2412" ht="24" customHeight="1" spans="1:6">
      <c r="A2412" s="8">
        <v>12772</v>
      </c>
      <c r="B2412" s="9" t="s">
        <v>42572</v>
      </c>
      <c r="C2412" s="8" t="s">
        <v>592</v>
      </c>
      <c r="D2412" s="8" t="s">
        <v>639</v>
      </c>
      <c r="E2412" s="8" t="s">
        <v>42573</v>
      </c>
      <c r="F2412" s="10" t="s">
        <v>38693</v>
      </c>
    </row>
    <row r="2413" ht="24" customHeight="1" spans="1:6">
      <c r="A2413" s="8">
        <v>12770</v>
      </c>
      <c r="B2413" s="9" t="s">
        <v>42574</v>
      </c>
      <c r="C2413" s="8" t="s">
        <v>592</v>
      </c>
      <c r="D2413" s="8" t="s">
        <v>639</v>
      </c>
      <c r="E2413" s="8" t="s">
        <v>42575</v>
      </c>
      <c r="F2413" s="10" t="s">
        <v>38693</v>
      </c>
    </row>
    <row r="2414" ht="24" customHeight="1" spans="1:6">
      <c r="A2414" s="8">
        <v>12775</v>
      </c>
      <c r="B2414" s="9" t="s">
        <v>42576</v>
      </c>
      <c r="C2414" s="8" t="s">
        <v>592</v>
      </c>
      <c r="D2414" s="8" t="s">
        <v>639</v>
      </c>
      <c r="E2414" s="8" t="s">
        <v>42577</v>
      </c>
      <c r="F2414" s="10" t="s">
        <v>38693</v>
      </c>
    </row>
    <row r="2415" ht="24" customHeight="1" spans="1:6">
      <c r="A2415" s="8">
        <v>12768</v>
      </c>
      <c r="B2415" s="9" t="s">
        <v>42578</v>
      </c>
      <c r="C2415" s="8" t="s">
        <v>592</v>
      </c>
      <c r="D2415" s="8" t="s">
        <v>639</v>
      </c>
      <c r="E2415" s="8" t="s">
        <v>42579</v>
      </c>
      <c r="F2415" s="10" t="s">
        <v>38693</v>
      </c>
    </row>
    <row r="2416" ht="24" customHeight="1" spans="1:6">
      <c r="A2416" s="8">
        <v>12769</v>
      </c>
      <c r="B2416" s="9" t="s">
        <v>42580</v>
      </c>
      <c r="C2416" s="8" t="s">
        <v>592</v>
      </c>
      <c r="D2416" s="8" t="s">
        <v>639</v>
      </c>
      <c r="E2416" s="8" t="s">
        <v>42581</v>
      </c>
      <c r="F2416" s="10" t="s">
        <v>38693</v>
      </c>
    </row>
    <row r="2417" ht="24" customHeight="1" spans="1:6">
      <c r="A2417" s="8">
        <v>12773</v>
      </c>
      <c r="B2417" s="9" t="s">
        <v>42582</v>
      </c>
      <c r="C2417" s="8" t="s">
        <v>592</v>
      </c>
      <c r="D2417" s="8" t="s">
        <v>639</v>
      </c>
      <c r="E2417" s="8" t="s">
        <v>42583</v>
      </c>
      <c r="F2417" s="10" t="s">
        <v>38693</v>
      </c>
    </row>
    <row r="2418" ht="24" customHeight="1" spans="1:6">
      <c r="A2418" s="8">
        <v>12774</v>
      </c>
      <c r="B2418" s="9" t="s">
        <v>42584</v>
      </c>
      <c r="C2418" s="8" t="s">
        <v>592</v>
      </c>
      <c r="D2418" s="8" t="s">
        <v>639</v>
      </c>
      <c r="E2418" s="8" t="s">
        <v>42585</v>
      </c>
      <c r="F2418" s="10" t="s">
        <v>38693</v>
      </c>
    </row>
    <row r="2419" ht="24" customHeight="1" spans="1:6">
      <c r="A2419" s="8">
        <v>12776</v>
      </c>
      <c r="B2419" s="9" t="s">
        <v>42586</v>
      </c>
      <c r="C2419" s="8" t="s">
        <v>592</v>
      </c>
      <c r="D2419" s="8" t="s">
        <v>639</v>
      </c>
      <c r="E2419" s="8" t="s">
        <v>42587</v>
      </c>
      <c r="F2419" s="10" t="s">
        <v>38693</v>
      </c>
    </row>
    <row r="2420" ht="24" customHeight="1" spans="1:6">
      <c r="A2420" s="8">
        <v>12777</v>
      </c>
      <c r="B2420" s="9" t="s">
        <v>42588</v>
      </c>
      <c r="C2420" s="8" t="s">
        <v>592</v>
      </c>
      <c r="D2420" s="8" t="s">
        <v>639</v>
      </c>
      <c r="E2420" s="8" t="s">
        <v>42589</v>
      </c>
      <c r="F2420" s="10" t="s">
        <v>38693</v>
      </c>
    </row>
    <row r="2421" ht="24" customHeight="1" spans="1:6">
      <c r="A2421" s="8">
        <v>3391</v>
      </c>
      <c r="B2421" s="9" t="s">
        <v>42590</v>
      </c>
      <c r="C2421" s="8" t="s">
        <v>592</v>
      </c>
      <c r="D2421" s="8" t="s">
        <v>639</v>
      </c>
      <c r="E2421" s="8" t="s">
        <v>40239</v>
      </c>
      <c r="F2421" s="10" t="s">
        <v>38693</v>
      </c>
    </row>
    <row r="2422" ht="24" customHeight="1" spans="1:6">
      <c r="A2422" s="8">
        <v>3389</v>
      </c>
      <c r="B2422" s="9" t="s">
        <v>42591</v>
      </c>
      <c r="C2422" s="8" t="s">
        <v>592</v>
      </c>
      <c r="D2422" s="8" t="s">
        <v>639</v>
      </c>
      <c r="E2422" s="8" t="s">
        <v>40904</v>
      </c>
      <c r="F2422" s="10" t="s">
        <v>38693</v>
      </c>
    </row>
    <row r="2423" ht="24" customHeight="1" spans="1:6">
      <c r="A2423" s="8">
        <v>3390</v>
      </c>
      <c r="B2423" s="9" t="s">
        <v>42592</v>
      </c>
      <c r="C2423" s="8" t="s">
        <v>592</v>
      </c>
      <c r="D2423" s="8" t="s">
        <v>639</v>
      </c>
      <c r="E2423" s="8" t="s">
        <v>25527</v>
      </c>
      <c r="F2423" s="10" t="s">
        <v>38693</v>
      </c>
    </row>
    <row r="2424" ht="24" customHeight="1" spans="1:6">
      <c r="A2424" s="8">
        <v>12873</v>
      </c>
      <c r="B2424" s="9" t="s">
        <v>42593</v>
      </c>
      <c r="C2424" s="8" t="s">
        <v>742</v>
      </c>
      <c r="D2424" s="8" t="s">
        <v>593</v>
      </c>
      <c r="E2424" s="8" t="s">
        <v>32938</v>
      </c>
      <c r="F2424" s="10" t="s">
        <v>38693</v>
      </c>
    </row>
    <row r="2425" ht="24" customHeight="1" spans="1:6">
      <c r="A2425" s="8">
        <v>41076</v>
      </c>
      <c r="B2425" s="9" t="s">
        <v>42594</v>
      </c>
      <c r="C2425" s="8" t="s">
        <v>744</v>
      </c>
      <c r="D2425" s="8" t="s">
        <v>593</v>
      </c>
      <c r="E2425" s="8" t="s">
        <v>39001</v>
      </c>
      <c r="F2425" s="10" t="s">
        <v>38693</v>
      </c>
    </row>
    <row r="2426" ht="24" customHeight="1" spans="1:6">
      <c r="A2426" s="8">
        <v>140</v>
      </c>
      <c r="B2426" s="9" t="s">
        <v>42595</v>
      </c>
      <c r="C2426" s="8" t="s">
        <v>642</v>
      </c>
      <c r="D2426" s="8" t="s">
        <v>593</v>
      </c>
      <c r="E2426" s="8" t="s">
        <v>34516</v>
      </c>
      <c r="F2426" s="10" t="s">
        <v>38693</v>
      </c>
    </row>
    <row r="2427" ht="24" customHeight="1" spans="1:6">
      <c r="A2427" s="8">
        <v>151</v>
      </c>
      <c r="B2427" s="9" t="s">
        <v>42596</v>
      </c>
      <c r="C2427" s="8" t="s">
        <v>644</v>
      </c>
      <c r="D2427" s="8" t="s">
        <v>593</v>
      </c>
      <c r="E2427" s="8" t="s">
        <v>42597</v>
      </c>
      <c r="F2427" s="10" t="s">
        <v>38693</v>
      </c>
    </row>
    <row r="2428" ht="24" customHeight="1" spans="1:6">
      <c r="A2428" s="8">
        <v>7340</v>
      </c>
      <c r="B2428" s="9" t="s">
        <v>42598</v>
      </c>
      <c r="C2428" s="8" t="s">
        <v>644</v>
      </c>
      <c r="D2428" s="8" t="s">
        <v>593</v>
      </c>
      <c r="E2428" s="8" t="s">
        <v>42599</v>
      </c>
      <c r="F2428" s="10" t="s">
        <v>38693</v>
      </c>
    </row>
    <row r="2429" ht="24" customHeight="1" spans="1:6">
      <c r="A2429" s="8">
        <v>2701</v>
      </c>
      <c r="B2429" s="9" t="s">
        <v>42600</v>
      </c>
      <c r="C2429" s="8" t="s">
        <v>742</v>
      </c>
      <c r="D2429" s="8" t="s">
        <v>593</v>
      </c>
      <c r="E2429" s="8" t="s">
        <v>42601</v>
      </c>
      <c r="F2429" s="10" t="s">
        <v>38693</v>
      </c>
    </row>
    <row r="2430" ht="24" customHeight="1" spans="1:6">
      <c r="A2430" s="8">
        <v>40929</v>
      </c>
      <c r="B2430" s="9" t="s">
        <v>42602</v>
      </c>
      <c r="C2430" s="8" t="s">
        <v>744</v>
      </c>
      <c r="D2430" s="8" t="s">
        <v>593</v>
      </c>
      <c r="E2430" s="11" t="s">
        <v>42603</v>
      </c>
      <c r="F2430" s="10" t="s">
        <v>38693</v>
      </c>
    </row>
    <row r="2431" ht="24" customHeight="1" spans="1:6">
      <c r="A2431" s="8">
        <v>38114</v>
      </c>
      <c r="B2431" s="9" t="s">
        <v>42604</v>
      </c>
      <c r="C2431" s="8" t="s">
        <v>592</v>
      </c>
      <c r="D2431" s="8" t="s">
        <v>593</v>
      </c>
      <c r="E2431" s="11" t="s">
        <v>38843</v>
      </c>
      <c r="F2431" s="10" t="s">
        <v>38693</v>
      </c>
    </row>
    <row r="2432" ht="24" customHeight="1" spans="1:6">
      <c r="A2432" s="8">
        <v>38064</v>
      </c>
      <c r="B2432" s="9" t="s">
        <v>42605</v>
      </c>
      <c r="C2432" s="8" t="s">
        <v>592</v>
      </c>
      <c r="D2432" s="8" t="s">
        <v>593</v>
      </c>
      <c r="E2432" s="11" t="s">
        <v>30135</v>
      </c>
      <c r="F2432" s="10" t="s">
        <v>38693</v>
      </c>
    </row>
    <row r="2433" ht="24" customHeight="1" spans="1:6">
      <c r="A2433" s="8">
        <v>38115</v>
      </c>
      <c r="B2433" s="9" t="s">
        <v>42606</v>
      </c>
      <c r="C2433" s="8" t="s">
        <v>592</v>
      </c>
      <c r="D2433" s="8" t="s">
        <v>593</v>
      </c>
      <c r="E2433" s="11" t="s">
        <v>35792</v>
      </c>
      <c r="F2433" s="10" t="s">
        <v>38693</v>
      </c>
    </row>
    <row r="2434" ht="24" customHeight="1" spans="1:6">
      <c r="A2434" s="8">
        <v>38065</v>
      </c>
      <c r="B2434" s="9" t="s">
        <v>42607</v>
      </c>
      <c r="C2434" s="8" t="s">
        <v>592</v>
      </c>
      <c r="D2434" s="8" t="s">
        <v>593</v>
      </c>
      <c r="E2434" s="11" t="s">
        <v>23449</v>
      </c>
      <c r="F2434" s="10" t="s">
        <v>38693</v>
      </c>
    </row>
    <row r="2435" ht="24" customHeight="1" spans="1:6">
      <c r="A2435" s="8">
        <v>38078</v>
      </c>
      <c r="B2435" s="9" t="s">
        <v>42608</v>
      </c>
      <c r="C2435" s="8" t="s">
        <v>592</v>
      </c>
      <c r="D2435" s="8" t="s">
        <v>593</v>
      </c>
      <c r="E2435" s="11" t="s">
        <v>42609</v>
      </c>
      <c r="F2435" s="10" t="s">
        <v>38693</v>
      </c>
    </row>
    <row r="2436" ht="24" customHeight="1" spans="1:6">
      <c r="A2436" s="8">
        <v>38113</v>
      </c>
      <c r="B2436" s="9" t="s">
        <v>42610</v>
      </c>
      <c r="C2436" s="8" t="s">
        <v>592</v>
      </c>
      <c r="D2436" s="8" t="s">
        <v>593</v>
      </c>
      <c r="E2436" s="11" t="s">
        <v>42611</v>
      </c>
      <c r="F2436" s="10" t="s">
        <v>38693</v>
      </c>
    </row>
    <row r="2437" ht="24" customHeight="1" spans="1:6">
      <c r="A2437" s="8">
        <v>38063</v>
      </c>
      <c r="B2437" s="9" t="s">
        <v>42612</v>
      </c>
      <c r="C2437" s="8" t="s">
        <v>592</v>
      </c>
      <c r="D2437" s="8" t="s">
        <v>593</v>
      </c>
      <c r="E2437" s="11" t="s">
        <v>23886</v>
      </c>
      <c r="F2437" s="10" t="s">
        <v>38693</v>
      </c>
    </row>
    <row r="2438" ht="24" customHeight="1" spans="1:6">
      <c r="A2438" s="8">
        <v>38080</v>
      </c>
      <c r="B2438" s="9" t="s">
        <v>42613</v>
      </c>
      <c r="C2438" s="8" t="s">
        <v>592</v>
      </c>
      <c r="D2438" s="8" t="s">
        <v>593</v>
      </c>
      <c r="E2438" s="11" t="s">
        <v>31300</v>
      </c>
      <c r="F2438" s="10" t="s">
        <v>38693</v>
      </c>
    </row>
    <row r="2439" ht="24" customHeight="1" spans="1:6">
      <c r="A2439" s="8">
        <v>38069</v>
      </c>
      <c r="B2439" s="9" t="s">
        <v>42614</v>
      </c>
      <c r="C2439" s="8" t="s">
        <v>592</v>
      </c>
      <c r="D2439" s="8" t="s">
        <v>593</v>
      </c>
      <c r="E2439" s="11" t="s">
        <v>27880</v>
      </c>
      <c r="F2439" s="10" t="s">
        <v>38693</v>
      </c>
    </row>
    <row r="2440" ht="24" customHeight="1" spans="1:6">
      <c r="A2440" s="8">
        <v>38077</v>
      </c>
      <c r="B2440" s="9" t="s">
        <v>42615</v>
      </c>
      <c r="C2440" s="8" t="s">
        <v>592</v>
      </c>
      <c r="D2440" s="8" t="s">
        <v>593</v>
      </c>
      <c r="E2440" s="11" t="s">
        <v>27273</v>
      </c>
      <c r="F2440" s="10" t="s">
        <v>38693</v>
      </c>
    </row>
    <row r="2441" ht="24" customHeight="1" spans="1:6">
      <c r="A2441" s="8">
        <v>38073</v>
      </c>
      <c r="B2441" s="9" t="s">
        <v>42616</v>
      </c>
      <c r="C2441" s="8" t="s">
        <v>592</v>
      </c>
      <c r="D2441" s="8" t="s">
        <v>593</v>
      </c>
      <c r="E2441" s="11" t="s">
        <v>42617</v>
      </c>
      <c r="F2441" s="10" t="s">
        <v>38693</v>
      </c>
    </row>
    <row r="2442" ht="24" customHeight="1" spans="1:6">
      <c r="A2442" s="8">
        <v>38112</v>
      </c>
      <c r="B2442" s="9" t="s">
        <v>42618</v>
      </c>
      <c r="C2442" s="8" t="s">
        <v>592</v>
      </c>
      <c r="D2442" s="8" t="s">
        <v>593</v>
      </c>
      <c r="E2442" s="11" t="s">
        <v>42619</v>
      </c>
      <c r="F2442" s="10" t="s">
        <v>38693</v>
      </c>
    </row>
    <row r="2443" ht="24" customHeight="1" spans="1:6">
      <c r="A2443" s="8">
        <v>38062</v>
      </c>
      <c r="B2443" s="9" t="s">
        <v>42620</v>
      </c>
      <c r="C2443" s="8" t="s">
        <v>592</v>
      </c>
      <c r="D2443" s="8" t="s">
        <v>593</v>
      </c>
      <c r="E2443" s="11" t="s">
        <v>42621</v>
      </c>
      <c r="F2443" s="10" t="s">
        <v>38693</v>
      </c>
    </row>
    <row r="2444" ht="24" customHeight="1" spans="1:6">
      <c r="A2444" s="8">
        <v>12128</v>
      </c>
      <c r="B2444" s="9" t="s">
        <v>42622</v>
      </c>
      <c r="C2444" s="8" t="s">
        <v>592</v>
      </c>
      <c r="D2444" s="8" t="s">
        <v>593</v>
      </c>
      <c r="E2444" s="11" t="s">
        <v>34929</v>
      </c>
      <c r="F2444" s="10" t="s">
        <v>38693</v>
      </c>
    </row>
    <row r="2445" ht="24" customHeight="1" spans="1:6">
      <c r="A2445" s="8">
        <v>12129</v>
      </c>
      <c r="B2445" s="9" t="s">
        <v>42623</v>
      </c>
      <c r="C2445" s="8" t="s">
        <v>592</v>
      </c>
      <c r="D2445" s="8" t="s">
        <v>593</v>
      </c>
      <c r="E2445" s="11" t="s">
        <v>42624</v>
      </c>
      <c r="F2445" s="10" t="s">
        <v>38693</v>
      </c>
    </row>
    <row r="2446" ht="24" customHeight="1" spans="1:6">
      <c r="A2446" s="8">
        <v>38081</v>
      </c>
      <c r="B2446" s="9" t="s">
        <v>42625</v>
      </c>
      <c r="C2446" s="8" t="s">
        <v>592</v>
      </c>
      <c r="D2446" s="8" t="s">
        <v>593</v>
      </c>
      <c r="E2446" s="11" t="s">
        <v>24236</v>
      </c>
      <c r="F2446" s="10" t="s">
        <v>38693</v>
      </c>
    </row>
    <row r="2447" ht="24" customHeight="1" spans="1:6">
      <c r="A2447" s="8">
        <v>38070</v>
      </c>
      <c r="B2447" s="9" t="s">
        <v>42626</v>
      </c>
      <c r="C2447" s="8" t="s">
        <v>592</v>
      </c>
      <c r="D2447" s="8" t="s">
        <v>593</v>
      </c>
      <c r="E2447" s="11" t="s">
        <v>39818</v>
      </c>
      <c r="F2447" s="10" t="s">
        <v>38693</v>
      </c>
    </row>
    <row r="2448" ht="24" customHeight="1" spans="1:6">
      <c r="A2448" s="8">
        <v>38074</v>
      </c>
      <c r="B2448" s="9" t="s">
        <v>42627</v>
      </c>
      <c r="C2448" s="8" t="s">
        <v>592</v>
      </c>
      <c r="D2448" s="8" t="s">
        <v>593</v>
      </c>
      <c r="E2448" s="11" t="s">
        <v>42628</v>
      </c>
      <c r="F2448" s="10" t="s">
        <v>38693</v>
      </c>
    </row>
    <row r="2449" ht="24" customHeight="1" spans="1:6">
      <c r="A2449" s="8">
        <v>38079</v>
      </c>
      <c r="B2449" s="9" t="s">
        <v>42629</v>
      </c>
      <c r="C2449" s="8" t="s">
        <v>592</v>
      </c>
      <c r="D2449" s="8" t="s">
        <v>593</v>
      </c>
      <c r="E2449" s="11" t="s">
        <v>42630</v>
      </c>
      <c r="F2449" s="10" t="s">
        <v>38693</v>
      </c>
    </row>
    <row r="2450" ht="24" customHeight="1" spans="1:6">
      <c r="A2450" s="8">
        <v>38072</v>
      </c>
      <c r="B2450" s="9" t="s">
        <v>42631</v>
      </c>
      <c r="C2450" s="8" t="s">
        <v>592</v>
      </c>
      <c r="D2450" s="8" t="s">
        <v>593</v>
      </c>
      <c r="E2450" s="8" t="s">
        <v>42632</v>
      </c>
      <c r="F2450" s="10" t="s">
        <v>38693</v>
      </c>
    </row>
    <row r="2451" ht="24" customHeight="1" spans="1:6">
      <c r="A2451" s="8">
        <v>38068</v>
      </c>
      <c r="B2451" s="9" t="s">
        <v>42633</v>
      </c>
      <c r="C2451" s="8" t="s">
        <v>592</v>
      </c>
      <c r="D2451" s="8" t="s">
        <v>593</v>
      </c>
      <c r="E2451" s="8" t="s">
        <v>30707</v>
      </c>
      <c r="F2451" s="10" t="s">
        <v>38693</v>
      </c>
    </row>
    <row r="2452" ht="24" customHeight="1" spans="1:6">
      <c r="A2452" s="8">
        <v>38071</v>
      </c>
      <c r="B2452" s="9" t="s">
        <v>42634</v>
      </c>
      <c r="C2452" s="8" t="s">
        <v>592</v>
      </c>
      <c r="D2452" s="8" t="s">
        <v>593</v>
      </c>
      <c r="E2452" s="8" t="s">
        <v>42635</v>
      </c>
      <c r="F2452" s="10" t="s">
        <v>38693</v>
      </c>
    </row>
    <row r="2453" ht="24" customHeight="1" spans="1:6">
      <c r="A2453" s="8">
        <v>38412</v>
      </c>
      <c r="B2453" s="9" t="s">
        <v>42636</v>
      </c>
      <c r="C2453" s="8" t="s">
        <v>592</v>
      </c>
      <c r="D2453" s="8" t="s">
        <v>599</v>
      </c>
      <c r="E2453" s="8" t="s">
        <v>42637</v>
      </c>
      <c r="F2453" s="10" t="s">
        <v>38693</v>
      </c>
    </row>
    <row r="2454" ht="24" customHeight="1" spans="1:6">
      <c r="A2454" s="8">
        <v>3405</v>
      </c>
      <c r="B2454" s="9" t="s">
        <v>42638</v>
      </c>
      <c r="C2454" s="8" t="s">
        <v>592</v>
      </c>
      <c r="D2454" s="8" t="s">
        <v>639</v>
      </c>
      <c r="E2454" s="8" t="s">
        <v>42639</v>
      </c>
      <c r="F2454" s="10" t="s">
        <v>38693</v>
      </c>
    </row>
    <row r="2455" ht="24" customHeight="1" spans="1:6">
      <c r="A2455" s="8">
        <v>3394</v>
      </c>
      <c r="B2455" s="9" t="s">
        <v>42640</v>
      </c>
      <c r="C2455" s="8" t="s">
        <v>592</v>
      </c>
      <c r="D2455" s="8" t="s">
        <v>639</v>
      </c>
      <c r="E2455" s="8" t="s">
        <v>42641</v>
      </c>
      <c r="F2455" s="10" t="s">
        <v>38693</v>
      </c>
    </row>
    <row r="2456" ht="24" customHeight="1" spans="1:6">
      <c r="A2456" s="8">
        <v>3393</v>
      </c>
      <c r="B2456" s="9" t="s">
        <v>42642</v>
      </c>
      <c r="C2456" s="8" t="s">
        <v>592</v>
      </c>
      <c r="D2456" s="8" t="s">
        <v>639</v>
      </c>
      <c r="E2456" s="11" t="s">
        <v>42643</v>
      </c>
      <c r="F2456" s="10" t="s">
        <v>38693</v>
      </c>
    </row>
    <row r="2457" ht="24" customHeight="1" spans="1:6">
      <c r="A2457" s="8">
        <v>3406</v>
      </c>
      <c r="B2457" s="9" t="s">
        <v>42644</v>
      </c>
      <c r="C2457" s="8" t="s">
        <v>592</v>
      </c>
      <c r="D2457" s="8" t="s">
        <v>639</v>
      </c>
      <c r="E2457" s="11" t="s">
        <v>42645</v>
      </c>
      <c r="F2457" s="10" t="s">
        <v>38693</v>
      </c>
    </row>
    <row r="2458" ht="24" customHeight="1" spans="1:6">
      <c r="A2458" s="8">
        <v>3395</v>
      </c>
      <c r="B2458" s="9" t="s">
        <v>42646</v>
      </c>
      <c r="C2458" s="8" t="s">
        <v>592</v>
      </c>
      <c r="D2458" s="8" t="s">
        <v>639</v>
      </c>
      <c r="E2458" s="11" t="s">
        <v>42647</v>
      </c>
      <c r="F2458" s="10" t="s">
        <v>38693</v>
      </c>
    </row>
    <row r="2459" ht="24" customHeight="1" spans="1:6">
      <c r="A2459" s="8">
        <v>3398</v>
      </c>
      <c r="B2459" s="9" t="s">
        <v>42648</v>
      </c>
      <c r="C2459" s="8" t="s">
        <v>592</v>
      </c>
      <c r="D2459" s="8" t="s">
        <v>639</v>
      </c>
      <c r="E2459" s="11" t="s">
        <v>42410</v>
      </c>
      <c r="F2459" s="10" t="s">
        <v>38693</v>
      </c>
    </row>
    <row r="2460" ht="36" customHeight="1" spans="1:6">
      <c r="A2460" s="8">
        <v>40662</v>
      </c>
      <c r="B2460" s="9" t="s">
        <v>42649</v>
      </c>
      <c r="C2460" s="8" t="s">
        <v>592</v>
      </c>
      <c r="D2460" s="8" t="s">
        <v>639</v>
      </c>
      <c r="E2460" s="11" t="s">
        <v>42650</v>
      </c>
      <c r="F2460" s="10" t="s">
        <v>38693</v>
      </c>
    </row>
    <row r="2461" ht="36" customHeight="1" spans="1:6">
      <c r="A2461" s="8">
        <v>3437</v>
      </c>
      <c r="B2461" s="9" t="s">
        <v>42651</v>
      </c>
      <c r="C2461" s="8" t="s">
        <v>997</v>
      </c>
      <c r="D2461" s="8" t="s">
        <v>639</v>
      </c>
      <c r="E2461" s="11" t="s">
        <v>42652</v>
      </c>
      <c r="F2461" s="10" t="s">
        <v>38693</v>
      </c>
    </row>
    <row r="2462" ht="24" customHeight="1" spans="1:6">
      <c r="A2462" s="8">
        <v>11190</v>
      </c>
      <c r="B2462" s="9" t="s">
        <v>42653</v>
      </c>
      <c r="C2462" s="8" t="s">
        <v>592</v>
      </c>
      <c r="D2462" s="8" t="s">
        <v>639</v>
      </c>
      <c r="E2462" s="11" t="s">
        <v>42654</v>
      </c>
      <c r="F2462" s="10" t="s">
        <v>38693</v>
      </c>
    </row>
    <row r="2463" ht="24" customHeight="1" spans="1:6">
      <c r="A2463" s="8">
        <v>34377</v>
      </c>
      <c r="B2463" s="9" t="s">
        <v>42655</v>
      </c>
      <c r="C2463" s="8" t="s">
        <v>592</v>
      </c>
      <c r="D2463" s="8" t="s">
        <v>593</v>
      </c>
      <c r="E2463" s="11" t="s">
        <v>42656</v>
      </c>
      <c r="F2463" s="10" t="s">
        <v>38693</v>
      </c>
    </row>
    <row r="2464" ht="36" customHeight="1" spans="1:6">
      <c r="A2464" s="8">
        <v>3428</v>
      </c>
      <c r="B2464" s="9" t="s">
        <v>42657</v>
      </c>
      <c r="C2464" s="8" t="s">
        <v>997</v>
      </c>
      <c r="D2464" s="8" t="s">
        <v>639</v>
      </c>
      <c r="E2464" s="11" t="s">
        <v>42658</v>
      </c>
      <c r="F2464" s="10" t="s">
        <v>38693</v>
      </c>
    </row>
    <row r="2465" ht="36" customHeight="1" spans="1:6">
      <c r="A2465" s="8">
        <v>3429</v>
      </c>
      <c r="B2465" s="9" t="s">
        <v>42659</v>
      </c>
      <c r="C2465" s="8" t="s">
        <v>997</v>
      </c>
      <c r="D2465" s="8" t="s">
        <v>639</v>
      </c>
      <c r="E2465" s="11" t="s">
        <v>42660</v>
      </c>
      <c r="F2465" s="10" t="s">
        <v>38693</v>
      </c>
    </row>
    <row r="2466" ht="36" customHeight="1" spans="1:6">
      <c r="A2466" s="8">
        <v>34364</v>
      </c>
      <c r="B2466" s="9" t="s">
        <v>42661</v>
      </c>
      <c r="C2466" s="8" t="s">
        <v>592</v>
      </c>
      <c r="D2466" s="8" t="s">
        <v>593</v>
      </c>
      <c r="E2466" s="11" t="s">
        <v>42662</v>
      </c>
      <c r="F2466" s="10" t="s">
        <v>38693</v>
      </c>
    </row>
    <row r="2467" ht="24" customHeight="1" spans="1:6">
      <c r="A2467" s="8">
        <v>34369</v>
      </c>
      <c r="B2467" s="9" t="s">
        <v>42663</v>
      </c>
      <c r="C2467" s="8" t="s">
        <v>592</v>
      </c>
      <c r="D2467" s="8" t="s">
        <v>593</v>
      </c>
      <c r="E2467" s="11" t="s">
        <v>42664</v>
      </c>
      <c r="F2467" s="10" t="s">
        <v>38693</v>
      </c>
    </row>
    <row r="2468" ht="24" customHeight="1" spans="1:6">
      <c r="A2468" s="8">
        <v>36896</v>
      </c>
      <c r="B2468" s="9" t="s">
        <v>42665</v>
      </c>
      <c r="C2468" s="8" t="s">
        <v>592</v>
      </c>
      <c r="D2468" s="8" t="s">
        <v>599</v>
      </c>
      <c r="E2468" s="8" t="s">
        <v>42666</v>
      </c>
      <c r="F2468" s="10" t="s">
        <v>38693</v>
      </c>
    </row>
    <row r="2469" ht="24" customHeight="1" spans="1:6">
      <c r="A2469" s="8">
        <v>34367</v>
      </c>
      <c r="B2469" s="9" t="s">
        <v>42667</v>
      </c>
      <c r="C2469" s="8" t="s">
        <v>592</v>
      </c>
      <c r="D2469" s="8" t="s">
        <v>593</v>
      </c>
      <c r="E2469" s="8" t="s">
        <v>42668</v>
      </c>
      <c r="F2469" s="10" t="s">
        <v>38693</v>
      </c>
    </row>
    <row r="2470" ht="24" customHeight="1" spans="1:6">
      <c r="A2470" s="8">
        <v>36897</v>
      </c>
      <c r="B2470" s="9" t="s">
        <v>42669</v>
      </c>
      <c r="C2470" s="8" t="s">
        <v>592</v>
      </c>
      <c r="D2470" s="8" t="s">
        <v>593</v>
      </c>
      <c r="E2470" s="8" t="s">
        <v>42670</v>
      </c>
      <c r="F2470" s="10" t="s">
        <v>38693</v>
      </c>
    </row>
    <row r="2471" ht="48" customHeight="1" spans="1:6">
      <c r="A2471" s="8">
        <v>40659</v>
      </c>
      <c r="B2471" s="9" t="s">
        <v>42671</v>
      </c>
      <c r="C2471" s="8" t="s">
        <v>997</v>
      </c>
      <c r="D2471" s="8" t="s">
        <v>639</v>
      </c>
      <c r="E2471" s="8" t="s">
        <v>42672</v>
      </c>
      <c r="F2471" s="10" t="s">
        <v>38693</v>
      </c>
    </row>
    <row r="2472" ht="48" customHeight="1" spans="1:6">
      <c r="A2472" s="8">
        <v>40660</v>
      </c>
      <c r="B2472" s="9" t="s">
        <v>42673</v>
      </c>
      <c r="C2472" s="8" t="s">
        <v>997</v>
      </c>
      <c r="D2472" s="8" t="s">
        <v>639</v>
      </c>
      <c r="E2472" s="8" t="s">
        <v>42674</v>
      </c>
      <c r="F2472" s="10" t="s">
        <v>38693</v>
      </c>
    </row>
    <row r="2473" ht="48" customHeight="1" spans="1:6">
      <c r="A2473" s="8">
        <v>40661</v>
      </c>
      <c r="B2473" s="9" t="s">
        <v>42675</v>
      </c>
      <c r="C2473" s="8" t="s">
        <v>997</v>
      </c>
      <c r="D2473" s="8" t="s">
        <v>639</v>
      </c>
      <c r="E2473" s="8" t="s">
        <v>42676</v>
      </c>
      <c r="F2473" s="10" t="s">
        <v>38693</v>
      </c>
    </row>
    <row r="2474" ht="36" customHeight="1" spans="1:6">
      <c r="A2474" s="8">
        <v>3421</v>
      </c>
      <c r="B2474" s="9" t="s">
        <v>42677</v>
      </c>
      <c r="C2474" s="8" t="s">
        <v>997</v>
      </c>
      <c r="D2474" s="8" t="s">
        <v>639</v>
      </c>
      <c r="E2474" s="8" t="s">
        <v>42678</v>
      </c>
      <c r="F2474" s="10" t="s">
        <v>38693</v>
      </c>
    </row>
    <row r="2475" ht="24" customHeight="1" spans="1:6">
      <c r="A2475" s="8">
        <v>599</v>
      </c>
      <c r="B2475" s="9" t="s">
        <v>42679</v>
      </c>
      <c r="C2475" s="8" t="s">
        <v>997</v>
      </c>
      <c r="D2475" s="8" t="s">
        <v>593</v>
      </c>
      <c r="E2475" s="8" t="s">
        <v>42680</v>
      </c>
      <c r="F2475" s="10" t="s">
        <v>38693</v>
      </c>
    </row>
    <row r="2476" ht="36" customHeight="1" spans="1:6">
      <c r="A2476" s="8">
        <v>44053</v>
      </c>
      <c r="B2476" s="9" t="s">
        <v>42681</v>
      </c>
      <c r="C2476" s="8" t="s">
        <v>592</v>
      </c>
      <c r="D2476" s="8" t="s">
        <v>593</v>
      </c>
      <c r="E2476" s="8" t="s">
        <v>42682</v>
      </c>
      <c r="F2476" s="10" t="s">
        <v>38693</v>
      </c>
    </row>
    <row r="2477" ht="36" customHeight="1" spans="1:6">
      <c r="A2477" s="8">
        <v>3423</v>
      </c>
      <c r="B2477" s="9" t="s">
        <v>42683</v>
      </c>
      <c r="C2477" s="8" t="s">
        <v>997</v>
      </c>
      <c r="D2477" s="8" t="s">
        <v>639</v>
      </c>
      <c r="E2477" s="8" t="s">
        <v>42684</v>
      </c>
      <c r="F2477" s="10" t="s">
        <v>38693</v>
      </c>
    </row>
    <row r="2478" ht="24" customHeight="1" spans="1:6">
      <c r="A2478" s="8">
        <v>34381</v>
      </c>
      <c r="B2478" s="9" t="s">
        <v>42685</v>
      </c>
      <c r="C2478" s="8" t="s">
        <v>592</v>
      </c>
      <c r="D2478" s="8" t="s">
        <v>593</v>
      </c>
      <c r="E2478" s="11" t="s">
        <v>42686</v>
      </c>
      <c r="F2478" s="10" t="s">
        <v>38693</v>
      </c>
    </row>
    <row r="2479" ht="24" customHeight="1" spans="1:6">
      <c r="A2479" s="8">
        <v>34797</v>
      </c>
      <c r="B2479" s="9" t="s">
        <v>42687</v>
      </c>
      <c r="C2479" s="8" t="s">
        <v>592</v>
      </c>
      <c r="D2479" s="8" t="s">
        <v>639</v>
      </c>
      <c r="E2479" s="11" t="s">
        <v>42688</v>
      </c>
      <c r="F2479" s="10" t="s">
        <v>38693</v>
      </c>
    </row>
    <row r="2480" ht="36" customHeight="1" spans="1:6">
      <c r="A2480" s="8">
        <v>44054</v>
      </c>
      <c r="B2480" s="9" t="s">
        <v>42689</v>
      </c>
      <c r="C2480" s="8" t="s">
        <v>592</v>
      </c>
      <c r="D2480" s="8" t="s">
        <v>593</v>
      </c>
      <c r="E2480" s="11" t="s">
        <v>42690</v>
      </c>
      <c r="F2480" s="10" t="s">
        <v>38693</v>
      </c>
    </row>
    <row r="2481" ht="36" customHeight="1" spans="1:6">
      <c r="A2481" s="8">
        <v>44399</v>
      </c>
      <c r="B2481" s="9" t="s">
        <v>42691</v>
      </c>
      <c r="C2481" s="8" t="s">
        <v>592</v>
      </c>
      <c r="D2481" s="8" t="s">
        <v>593</v>
      </c>
      <c r="E2481" s="11" t="s">
        <v>42692</v>
      </c>
      <c r="F2481" s="10" t="s">
        <v>38693</v>
      </c>
    </row>
    <row r="2482" ht="24" customHeight="1" spans="1:6">
      <c r="A2482" s="8">
        <v>44503</v>
      </c>
      <c r="B2482" s="9" t="s">
        <v>42693</v>
      </c>
      <c r="C2482" s="8" t="s">
        <v>742</v>
      </c>
      <c r="D2482" s="8" t="s">
        <v>593</v>
      </c>
      <c r="E2482" s="11" t="s">
        <v>24593</v>
      </c>
      <c r="F2482" s="10" t="s">
        <v>38693</v>
      </c>
    </row>
    <row r="2483" ht="24" customHeight="1" spans="1:6">
      <c r="A2483" s="8">
        <v>41077</v>
      </c>
      <c r="B2483" s="9" t="s">
        <v>42694</v>
      </c>
      <c r="C2483" s="8" t="s">
        <v>744</v>
      </c>
      <c r="D2483" s="8" t="s">
        <v>593</v>
      </c>
      <c r="E2483" s="11" t="s">
        <v>38961</v>
      </c>
      <c r="F2483" s="10" t="s">
        <v>38693</v>
      </c>
    </row>
    <row r="2484" ht="24" customHeight="1" spans="1:6">
      <c r="A2484" s="8">
        <v>20159</v>
      </c>
      <c r="B2484" s="9" t="s">
        <v>42695</v>
      </c>
      <c r="C2484" s="8" t="s">
        <v>592</v>
      </c>
      <c r="D2484" s="8" t="s">
        <v>639</v>
      </c>
      <c r="E2484" s="8" t="s">
        <v>42696</v>
      </c>
      <c r="F2484" s="10" t="s">
        <v>38693</v>
      </c>
    </row>
    <row r="2485" ht="24" customHeight="1" spans="1:6">
      <c r="A2485" s="8">
        <v>37963</v>
      </c>
      <c r="B2485" s="9" t="s">
        <v>42697</v>
      </c>
      <c r="C2485" s="8" t="s">
        <v>592</v>
      </c>
      <c r="D2485" s="8" t="s">
        <v>639</v>
      </c>
      <c r="E2485" s="8" t="s">
        <v>39543</v>
      </c>
      <c r="F2485" s="10" t="s">
        <v>38693</v>
      </c>
    </row>
    <row r="2486" ht="24" customHeight="1" spans="1:6">
      <c r="A2486" s="8">
        <v>37964</v>
      </c>
      <c r="B2486" s="9" t="s">
        <v>42698</v>
      </c>
      <c r="C2486" s="8" t="s">
        <v>592</v>
      </c>
      <c r="D2486" s="8" t="s">
        <v>639</v>
      </c>
      <c r="E2486" s="11" t="s">
        <v>24515</v>
      </c>
      <c r="F2486" s="10" t="s">
        <v>38693</v>
      </c>
    </row>
    <row r="2487" ht="24" customHeight="1" spans="1:6">
      <c r="A2487" s="8">
        <v>37965</v>
      </c>
      <c r="B2487" s="9" t="s">
        <v>42699</v>
      </c>
      <c r="C2487" s="8" t="s">
        <v>592</v>
      </c>
      <c r="D2487" s="8" t="s">
        <v>639</v>
      </c>
      <c r="E2487" s="8" t="s">
        <v>31079</v>
      </c>
      <c r="F2487" s="10" t="s">
        <v>38693</v>
      </c>
    </row>
    <row r="2488" ht="24" customHeight="1" spans="1:6">
      <c r="A2488" s="8">
        <v>37966</v>
      </c>
      <c r="B2488" s="9" t="s">
        <v>42700</v>
      </c>
      <c r="C2488" s="8" t="s">
        <v>592</v>
      </c>
      <c r="D2488" s="8" t="s">
        <v>639</v>
      </c>
      <c r="E2488" s="8" t="s">
        <v>36558</v>
      </c>
      <c r="F2488" s="10" t="s">
        <v>38693</v>
      </c>
    </row>
    <row r="2489" ht="24" customHeight="1" spans="1:6">
      <c r="A2489" s="8">
        <v>37967</v>
      </c>
      <c r="B2489" s="9" t="s">
        <v>42701</v>
      </c>
      <c r="C2489" s="8" t="s">
        <v>592</v>
      </c>
      <c r="D2489" s="8" t="s">
        <v>639</v>
      </c>
      <c r="E2489" s="8" t="s">
        <v>42702</v>
      </c>
      <c r="F2489" s="10" t="s">
        <v>38693</v>
      </c>
    </row>
    <row r="2490" ht="24" customHeight="1" spans="1:6">
      <c r="A2490" s="8">
        <v>37968</v>
      </c>
      <c r="B2490" s="9" t="s">
        <v>42703</v>
      </c>
      <c r="C2490" s="8" t="s">
        <v>592</v>
      </c>
      <c r="D2490" s="8" t="s">
        <v>639</v>
      </c>
      <c r="E2490" s="8" t="s">
        <v>32393</v>
      </c>
      <c r="F2490" s="10" t="s">
        <v>38693</v>
      </c>
    </row>
    <row r="2491" ht="24" customHeight="1" spans="1:6">
      <c r="A2491" s="8">
        <v>37969</v>
      </c>
      <c r="B2491" s="9" t="s">
        <v>42704</v>
      </c>
      <c r="C2491" s="8" t="s">
        <v>592</v>
      </c>
      <c r="D2491" s="8" t="s">
        <v>639</v>
      </c>
      <c r="E2491" s="11" t="s">
        <v>42705</v>
      </c>
      <c r="F2491" s="10" t="s">
        <v>38693</v>
      </c>
    </row>
    <row r="2492" ht="24" customHeight="1" spans="1:6">
      <c r="A2492" s="8">
        <v>37970</v>
      </c>
      <c r="B2492" s="9" t="s">
        <v>42706</v>
      </c>
      <c r="C2492" s="8" t="s">
        <v>592</v>
      </c>
      <c r="D2492" s="8" t="s">
        <v>639</v>
      </c>
      <c r="E2492" s="11" t="s">
        <v>31460</v>
      </c>
      <c r="F2492" s="10" t="s">
        <v>38693</v>
      </c>
    </row>
    <row r="2493" ht="24" customHeight="1" spans="1:6">
      <c r="A2493" s="8">
        <v>21118</v>
      </c>
      <c r="B2493" s="9" t="s">
        <v>42707</v>
      </c>
      <c r="C2493" s="8" t="s">
        <v>592</v>
      </c>
      <c r="D2493" s="8" t="s">
        <v>639</v>
      </c>
      <c r="E2493" s="8" t="s">
        <v>42708</v>
      </c>
      <c r="F2493" s="10" t="s">
        <v>38693</v>
      </c>
    </row>
    <row r="2494" ht="24" customHeight="1" spans="1:6">
      <c r="A2494" s="8">
        <v>37956</v>
      </c>
      <c r="B2494" s="9" t="s">
        <v>42709</v>
      </c>
      <c r="C2494" s="8" t="s">
        <v>592</v>
      </c>
      <c r="D2494" s="8" t="s">
        <v>639</v>
      </c>
      <c r="E2494" s="8" t="s">
        <v>42710</v>
      </c>
      <c r="F2494" s="10" t="s">
        <v>38693</v>
      </c>
    </row>
    <row r="2495" ht="24" customHeight="1" spans="1:6">
      <c r="A2495" s="8">
        <v>37957</v>
      </c>
      <c r="B2495" s="9" t="s">
        <v>42711</v>
      </c>
      <c r="C2495" s="8" t="s">
        <v>592</v>
      </c>
      <c r="D2495" s="8" t="s">
        <v>639</v>
      </c>
      <c r="E2495" s="8" t="s">
        <v>27863</v>
      </c>
      <c r="F2495" s="10" t="s">
        <v>38693</v>
      </c>
    </row>
    <row r="2496" ht="24" customHeight="1" spans="1:6">
      <c r="A2496" s="8">
        <v>37958</v>
      </c>
      <c r="B2496" s="9" t="s">
        <v>42712</v>
      </c>
      <c r="C2496" s="8" t="s">
        <v>592</v>
      </c>
      <c r="D2496" s="8" t="s">
        <v>639</v>
      </c>
      <c r="E2496" s="8" t="s">
        <v>36558</v>
      </c>
      <c r="F2496" s="10" t="s">
        <v>38693</v>
      </c>
    </row>
    <row r="2497" ht="24" customHeight="1" spans="1:6">
      <c r="A2497" s="8">
        <v>37959</v>
      </c>
      <c r="B2497" s="9" t="s">
        <v>42713</v>
      </c>
      <c r="C2497" s="8" t="s">
        <v>592</v>
      </c>
      <c r="D2497" s="8" t="s">
        <v>639</v>
      </c>
      <c r="E2497" s="11" t="s">
        <v>42702</v>
      </c>
      <c r="F2497" s="10" t="s">
        <v>38693</v>
      </c>
    </row>
    <row r="2498" ht="24" customHeight="1" spans="1:6">
      <c r="A2498" s="8">
        <v>37960</v>
      </c>
      <c r="B2498" s="9" t="s">
        <v>42714</v>
      </c>
      <c r="C2498" s="8" t="s">
        <v>592</v>
      </c>
      <c r="D2498" s="8" t="s">
        <v>639</v>
      </c>
      <c r="E2498" s="8" t="s">
        <v>27471</v>
      </c>
      <c r="F2498" s="10" t="s">
        <v>38693</v>
      </c>
    </row>
    <row r="2499" ht="24" customHeight="1" spans="1:6">
      <c r="A2499" s="8">
        <v>37961</v>
      </c>
      <c r="B2499" s="9" t="s">
        <v>42715</v>
      </c>
      <c r="C2499" s="8" t="s">
        <v>592</v>
      </c>
      <c r="D2499" s="8" t="s">
        <v>639</v>
      </c>
      <c r="E2499" s="8" t="s">
        <v>42716</v>
      </c>
      <c r="F2499" s="10" t="s">
        <v>38693</v>
      </c>
    </row>
    <row r="2500" ht="24" customHeight="1" spans="1:6">
      <c r="A2500" s="8">
        <v>37962</v>
      </c>
      <c r="B2500" s="9" t="s">
        <v>42717</v>
      </c>
      <c r="C2500" s="8" t="s">
        <v>592</v>
      </c>
      <c r="D2500" s="8" t="s">
        <v>639</v>
      </c>
      <c r="E2500" s="8" t="s">
        <v>42718</v>
      </c>
      <c r="F2500" s="10" t="s">
        <v>38693</v>
      </c>
    </row>
    <row r="2501" ht="24" customHeight="1" spans="1:6">
      <c r="A2501" s="8">
        <v>3533</v>
      </c>
      <c r="B2501" s="9" t="s">
        <v>42719</v>
      </c>
      <c r="C2501" s="8" t="s">
        <v>592</v>
      </c>
      <c r="D2501" s="8" t="s">
        <v>593</v>
      </c>
      <c r="E2501" s="8" t="s">
        <v>25279</v>
      </c>
      <c r="F2501" s="10" t="s">
        <v>38693</v>
      </c>
    </row>
    <row r="2502" ht="24" customHeight="1" spans="1:6">
      <c r="A2502" s="8">
        <v>3538</v>
      </c>
      <c r="B2502" s="9" t="s">
        <v>42720</v>
      </c>
      <c r="C2502" s="8" t="s">
        <v>592</v>
      </c>
      <c r="D2502" s="8" t="s">
        <v>593</v>
      </c>
      <c r="E2502" s="11" t="s">
        <v>24952</v>
      </c>
      <c r="F2502" s="10" t="s">
        <v>38693</v>
      </c>
    </row>
    <row r="2503" ht="24" customHeight="1" spans="1:6">
      <c r="A2503" s="8">
        <v>3497</v>
      </c>
      <c r="B2503" s="9" t="s">
        <v>42721</v>
      </c>
      <c r="C2503" s="8" t="s">
        <v>592</v>
      </c>
      <c r="D2503" s="8" t="s">
        <v>593</v>
      </c>
      <c r="E2503" s="8" t="s">
        <v>41650</v>
      </c>
      <c r="F2503" s="10" t="s">
        <v>38693</v>
      </c>
    </row>
    <row r="2504" ht="24" customHeight="1" spans="1:6">
      <c r="A2504" s="8">
        <v>3498</v>
      </c>
      <c r="B2504" s="9" t="s">
        <v>42722</v>
      </c>
      <c r="C2504" s="8" t="s">
        <v>592</v>
      </c>
      <c r="D2504" s="8" t="s">
        <v>593</v>
      </c>
      <c r="E2504" s="8" t="s">
        <v>36007</v>
      </c>
      <c r="F2504" s="10" t="s">
        <v>38693</v>
      </c>
    </row>
    <row r="2505" ht="24" customHeight="1" spans="1:6">
      <c r="A2505" s="8">
        <v>3496</v>
      </c>
      <c r="B2505" s="9" t="s">
        <v>42723</v>
      </c>
      <c r="C2505" s="8" t="s">
        <v>592</v>
      </c>
      <c r="D2505" s="8" t="s">
        <v>593</v>
      </c>
      <c r="E2505" s="8" t="s">
        <v>22800</v>
      </c>
      <c r="F2505" s="10" t="s">
        <v>38693</v>
      </c>
    </row>
    <row r="2506" ht="24" customHeight="1" spans="1:6">
      <c r="A2506" s="8">
        <v>38429</v>
      </c>
      <c r="B2506" s="9" t="s">
        <v>42724</v>
      </c>
      <c r="C2506" s="8" t="s">
        <v>592</v>
      </c>
      <c r="D2506" s="8" t="s">
        <v>639</v>
      </c>
      <c r="E2506" s="8" t="s">
        <v>42725</v>
      </c>
      <c r="F2506" s="10" t="s">
        <v>38693</v>
      </c>
    </row>
    <row r="2507" ht="24" customHeight="1" spans="1:6">
      <c r="A2507" s="8">
        <v>38431</v>
      </c>
      <c r="B2507" s="9" t="s">
        <v>42726</v>
      </c>
      <c r="C2507" s="8" t="s">
        <v>592</v>
      </c>
      <c r="D2507" s="8" t="s">
        <v>639</v>
      </c>
      <c r="E2507" s="8" t="s">
        <v>35931</v>
      </c>
      <c r="F2507" s="10" t="s">
        <v>38693</v>
      </c>
    </row>
    <row r="2508" ht="24" customHeight="1" spans="1:6">
      <c r="A2508" s="8">
        <v>38430</v>
      </c>
      <c r="B2508" s="9" t="s">
        <v>42727</v>
      </c>
      <c r="C2508" s="8" t="s">
        <v>592</v>
      </c>
      <c r="D2508" s="8" t="s">
        <v>639</v>
      </c>
      <c r="E2508" s="8" t="s">
        <v>38408</v>
      </c>
      <c r="F2508" s="10" t="s">
        <v>38693</v>
      </c>
    </row>
    <row r="2509" ht="24" customHeight="1" spans="1:6">
      <c r="A2509" s="8">
        <v>36348</v>
      </c>
      <c r="B2509" s="9" t="s">
        <v>42728</v>
      </c>
      <c r="C2509" s="8" t="s">
        <v>592</v>
      </c>
      <c r="D2509" s="8" t="s">
        <v>639</v>
      </c>
      <c r="E2509" s="8" t="s">
        <v>24484</v>
      </c>
      <c r="F2509" s="10" t="s">
        <v>38693</v>
      </c>
    </row>
    <row r="2510" ht="24" customHeight="1" spans="1:6">
      <c r="A2510" s="8">
        <v>36349</v>
      </c>
      <c r="B2510" s="9" t="s">
        <v>42729</v>
      </c>
      <c r="C2510" s="8" t="s">
        <v>592</v>
      </c>
      <c r="D2510" s="8" t="s">
        <v>639</v>
      </c>
      <c r="E2510" s="8" t="s">
        <v>34680</v>
      </c>
      <c r="F2510" s="10" t="s">
        <v>38693</v>
      </c>
    </row>
    <row r="2511" ht="24" customHeight="1" spans="1:6">
      <c r="A2511" s="8">
        <v>38433</v>
      </c>
      <c r="B2511" s="9" t="s">
        <v>42730</v>
      </c>
      <c r="C2511" s="8" t="s">
        <v>592</v>
      </c>
      <c r="D2511" s="8" t="s">
        <v>639</v>
      </c>
      <c r="E2511" s="8" t="s">
        <v>31830</v>
      </c>
      <c r="F2511" s="10" t="s">
        <v>38693</v>
      </c>
    </row>
    <row r="2512" ht="24" customHeight="1" spans="1:6">
      <c r="A2512" s="8">
        <v>38440</v>
      </c>
      <c r="B2512" s="9" t="s">
        <v>42731</v>
      </c>
      <c r="C2512" s="8" t="s">
        <v>592</v>
      </c>
      <c r="D2512" s="8" t="s">
        <v>639</v>
      </c>
      <c r="E2512" s="8" t="s">
        <v>42732</v>
      </c>
      <c r="F2512" s="10" t="s">
        <v>38693</v>
      </c>
    </row>
    <row r="2513" ht="24" customHeight="1" spans="1:6">
      <c r="A2513" s="8">
        <v>36359</v>
      </c>
      <c r="B2513" s="9" t="s">
        <v>42733</v>
      </c>
      <c r="C2513" s="8" t="s">
        <v>592</v>
      </c>
      <c r="D2513" s="8" t="s">
        <v>639</v>
      </c>
      <c r="E2513" s="8" t="s">
        <v>35782</v>
      </c>
      <c r="F2513" s="10" t="s">
        <v>38693</v>
      </c>
    </row>
    <row r="2514" ht="24" customHeight="1" spans="1:6">
      <c r="A2514" s="8">
        <v>36360</v>
      </c>
      <c r="B2514" s="9" t="s">
        <v>42734</v>
      </c>
      <c r="C2514" s="8" t="s">
        <v>592</v>
      </c>
      <c r="D2514" s="8" t="s">
        <v>639</v>
      </c>
      <c r="E2514" s="8" t="s">
        <v>22939</v>
      </c>
      <c r="F2514" s="10" t="s">
        <v>38693</v>
      </c>
    </row>
    <row r="2515" ht="24" customHeight="1" spans="1:6">
      <c r="A2515" s="8">
        <v>38434</v>
      </c>
      <c r="B2515" s="9" t="s">
        <v>42735</v>
      </c>
      <c r="C2515" s="8" t="s">
        <v>592</v>
      </c>
      <c r="D2515" s="8" t="s">
        <v>639</v>
      </c>
      <c r="E2515" s="8" t="s">
        <v>39548</v>
      </c>
      <c r="F2515" s="10" t="s">
        <v>38693</v>
      </c>
    </row>
    <row r="2516" ht="24" customHeight="1" spans="1:6">
      <c r="A2516" s="8">
        <v>38435</v>
      </c>
      <c r="B2516" s="9" t="s">
        <v>42736</v>
      </c>
      <c r="C2516" s="8" t="s">
        <v>592</v>
      </c>
      <c r="D2516" s="8" t="s">
        <v>639</v>
      </c>
      <c r="E2516" s="8" t="s">
        <v>28855</v>
      </c>
      <c r="F2516" s="10" t="s">
        <v>38693</v>
      </c>
    </row>
    <row r="2517" ht="24" customHeight="1" spans="1:6">
      <c r="A2517" s="8">
        <v>38436</v>
      </c>
      <c r="B2517" s="9" t="s">
        <v>42737</v>
      </c>
      <c r="C2517" s="8" t="s">
        <v>592</v>
      </c>
      <c r="D2517" s="8" t="s">
        <v>639</v>
      </c>
      <c r="E2517" s="8" t="s">
        <v>42738</v>
      </c>
      <c r="F2517" s="10" t="s">
        <v>38693</v>
      </c>
    </row>
    <row r="2518" ht="24" customHeight="1" spans="1:6">
      <c r="A2518" s="8">
        <v>38437</v>
      </c>
      <c r="B2518" s="9" t="s">
        <v>42739</v>
      </c>
      <c r="C2518" s="8" t="s">
        <v>592</v>
      </c>
      <c r="D2518" s="8" t="s">
        <v>639</v>
      </c>
      <c r="E2518" s="8" t="s">
        <v>42740</v>
      </c>
      <c r="F2518" s="10" t="s">
        <v>38693</v>
      </c>
    </row>
    <row r="2519" ht="24" customHeight="1" spans="1:6">
      <c r="A2519" s="8">
        <v>38438</v>
      </c>
      <c r="B2519" s="9" t="s">
        <v>42741</v>
      </c>
      <c r="C2519" s="8" t="s">
        <v>592</v>
      </c>
      <c r="D2519" s="8" t="s">
        <v>639</v>
      </c>
      <c r="E2519" s="8" t="s">
        <v>42742</v>
      </c>
      <c r="F2519" s="10" t="s">
        <v>38693</v>
      </c>
    </row>
    <row r="2520" ht="24" customHeight="1" spans="1:6">
      <c r="A2520" s="8">
        <v>38439</v>
      </c>
      <c r="B2520" s="9" t="s">
        <v>42743</v>
      </c>
      <c r="C2520" s="8" t="s">
        <v>592</v>
      </c>
      <c r="D2520" s="8" t="s">
        <v>639</v>
      </c>
      <c r="E2520" s="8" t="s">
        <v>42744</v>
      </c>
      <c r="F2520" s="10" t="s">
        <v>38693</v>
      </c>
    </row>
    <row r="2521" ht="24" customHeight="1" spans="1:6">
      <c r="A2521" s="8">
        <v>10836</v>
      </c>
      <c r="B2521" s="9" t="s">
        <v>42745</v>
      </c>
      <c r="C2521" s="8" t="s">
        <v>592</v>
      </c>
      <c r="D2521" s="8" t="s">
        <v>639</v>
      </c>
      <c r="E2521" s="8" t="s">
        <v>24236</v>
      </c>
      <c r="F2521" s="10" t="s">
        <v>38693</v>
      </c>
    </row>
    <row r="2522" ht="24" customHeight="1" spans="1:6">
      <c r="A2522" s="8">
        <v>20128</v>
      </c>
      <c r="B2522" s="9" t="s">
        <v>42746</v>
      </c>
      <c r="C2522" s="8" t="s">
        <v>592</v>
      </c>
      <c r="D2522" s="8" t="s">
        <v>639</v>
      </c>
      <c r="E2522" s="8" t="s">
        <v>42747</v>
      </c>
      <c r="F2522" s="10" t="s">
        <v>38693</v>
      </c>
    </row>
    <row r="2523" ht="24" customHeight="1" spans="1:6">
      <c r="A2523" s="8">
        <v>20131</v>
      </c>
      <c r="B2523" s="9" t="s">
        <v>42748</v>
      </c>
      <c r="C2523" s="8" t="s">
        <v>592</v>
      </c>
      <c r="D2523" s="8" t="s">
        <v>639</v>
      </c>
      <c r="E2523" s="8" t="s">
        <v>42749</v>
      </c>
      <c r="F2523" s="10" t="s">
        <v>38693</v>
      </c>
    </row>
    <row r="2524" ht="24" customHeight="1" spans="1:6">
      <c r="A2524" s="8">
        <v>3521</v>
      </c>
      <c r="B2524" s="9" t="s">
        <v>42750</v>
      </c>
      <c r="C2524" s="8" t="s">
        <v>592</v>
      </c>
      <c r="D2524" s="8" t="s">
        <v>593</v>
      </c>
      <c r="E2524" s="8" t="s">
        <v>37708</v>
      </c>
      <c r="F2524" s="10" t="s">
        <v>38693</v>
      </c>
    </row>
    <row r="2525" ht="24" customHeight="1" spans="1:6">
      <c r="A2525" s="8">
        <v>3531</v>
      </c>
      <c r="B2525" s="9" t="s">
        <v>42751</v>
      </c>
      <c r="C2525" s="8" t="s">
        <v>592</v>
      </c>
      <c r="D2525" s="8" t="s">
        <v>593</v>
      </c>
      <c r="E2525" s="8" t="s">
        <v>23825</v>
      </c>
      <c r="F2525" s="10" t="s">
        <v>38693</v>
      </c>
    </row>
    <row r="2526" ht="24" customHeight="1" spans="1:6">
      <c r="A2526" s="8">
        <v>3522</v>
      </c>
      <c r="B2526" s="9" t="s">
        <v>42752</v>
      </c>
      <c r="C2526" s="8" t="s">
        <v>592</v>
      </c>
      <c r="D2526" s="8" t="s">
        <v>593</v>
      </c>
      <c r="E2526" s="8" t="s">
        <v>31325</v>
      </c>
      <c r="F2526" s="10" t="s">
        <v>38693</v>
      </c>
    </row>
    <row r="2527" ht="24" customHeight="1" spans="1:6">
      <c r="A2527" s="8">
        <v>3527</v>
      </c>
      <c r="B2527" s="9" t="s">
        <v>42753</v>
      </c>
      <c r="C2527" s="8" t="s">
        <v>592</v>
      </c>
      <c r="D2527" s="8" t="s">
        <v>593</v>
      </c>
      <c r="E2527" s="8" t="s">
        <v>32826</v>
      </c>
      <c r="F2527" s="10" t="s">
        <v>38693</v>
      </c>
    </row>
    <row r="2528" ht="24" customHeight="1" spans="1:6">
      <c r="A2528" s="8">
        <v>10835</v>
      </c>
      <c r="B2528" s="9" t="s">
        <v>42754</v>
      </c>
      <c r="C2528" s="8" t="s">
        <v>592</v>
      </c>
      <c r="D2528" s="8" t="s">
        <v>639</v>
      </c>
      <c r="E2528" s="8" t="s">
        <v>40451</v>
      </c>
      <c r="F2528" s="10" t="s">
        <v>38693</v>
      </c>
    </row>
    <row r="2529" ht="24" customHeight="1" spans="1:6">
      <c r="A2529" s="8">
        <v>3475</v>
      </c>
      <c r="B2529" s="9" t="s">
        <v>42755</v>
      </c>
      <c r="C2529" s="8" t="s">
        <v>592</v>
      </c>
      <c r="D2529" s="8" t="s">
        <v>593</v>
      </c>
      <c r="E2529" s="8" t="s">
        <v>37346</v>
      </c>
      <c r="F2529" s="10" t="s">
        <v>38693</v>
      </c>
    </row>
    <row r="2530" ht="24" customHeight="1" spans="1:6">
      <c r="A2530" s="8">
        <v>3485</v>
      </c>
      <c r="B2530" s="9" t="s">
        <v>42756</v>
      </c>
      <c r="C2530" s="8" t="s">
        <v>592</v>
      </c>
      <c r="D2530" s="8" t="s">
        <v>593</v>
      </c>
      <c r="E2530" s="8" t="s">
        <v>34717</v>
      </c>
      <c r="F2530" s="10" t="s">
        <v>38693</v>
      </c>
    </row>
    <row r="2531" ht="24" customHeight="1" spans="1:6">
      <c r="A2531" s="8">
        <v>3534</v>
      </c>
      <c r="B2531" s="9" t="s">
        <v>42757</v>
      </c>
      <c r="C2531" s="8" t="s">
        <v>592</v>
      </c>
      <c r="D2531" s="8" t="s">
        <v>593</v>
      </c>
      <c r="E2531" s="8" t="s">
        <v>35014</v>
      </c>
      <c r="F2531" s="10" t="s">
        <v>38693</v>
      </c>
    </row>
    <row r="2532" ht="24" customHeight="1" spans="1:6">
      <c r="A2532" s="8">
        <v>3543</v>
      </c>
      <c r="B2532" s="9" t="s">
        <v>42758</v>
      </c>
      <c r="C2532" s="8" t="s">
        <v>592</v>
      </c>
      <c r="D2532" s="8" t="s">
        <v>593</v>
      </c>
      <c r="E2532" s="8" t="s">
        <v>25425</v>
      </c>
      <c r="F2532" s="10" t="s">
        <v>38693</v>
      </c>
    </row>
    <row r="2533" ht="24" customHeight="1" spans="1:6">
      <c r="A2533" s="8">
        <v>3482</v>
      </c>
      <c r="B2533" s="9" t="s">
        <v>42759</v>
      </c>
      <c r="C2533" s="8" t="s">
        <v>592</v>
      </c>
      <c r="D2533" s="8" t="s">
        <v>593</v>
      </c>
      <c r="E2533" s="8" t="s">
        <v>28623</v>
      </c>
      <c r="F2533" s="10" t="s">
        <v>38693</v>
      </c>
    </row>
    <row r="2534" ht="24" customHeight="1" spans="1:6">
      <c r="A2534" s="8">
        <v>3505</v>
      </c>
      <c r="B2534" s="9" t="s">
        <v>42760</v>
      </c>
      <c r="C2534" s="8" t="s">
        <v>592</v>
      </c>
      <c r="D2534" s="8" t="s">
        <v>593</v>
      </c>
      <c r="E2534" s="8" t="s">
        <v>24565</v>
      </c>
      <c r="F2534" s="10" t="s">
        <v>38693</v>
      </c>
    </row>
    <row r="2535" ht="24" customHeight="1" spans="1:6">
      <c r="A2535" s="8">
        <v>3516</v>
      </c>
      <c r="B2535" s="9" t="s">
        <v>42761</v>
      </c>
      <c r="C2535" s="8" t="s">
        <v>592</v>
      </c>
      <c r="D2535" s="8" t="s">
        <v>639</v>
      </c>
      <c r="E2535" s="8" t="s">
        <v>24691</v>
      </c>
      <c r="F2535" s="10" t="s">
        <v>38693</v>
      </c>
    </row>
    <row r="2536" ht="24" customHeight="1" spans="1:6">
      <c r="A2536" s="8">
        <v>3517</v>
      </c>
      <c r="B2536" s="9" t="s">
        <v>42762</v>
      </c>
      <c r="C2536" s="8" t="s">
        <v>592</v>
      </c>
      <c r="D2536" s="8" t="s">
        <v>639</v>
      </c>
      <c r="E2536" s="8" t="s">
        <v>22800</v>
      </c>
      <c r="F2536" s="10" t="s">
        <v>38693</v>
      </c>
    </row>
    <row r="2537" ht="24" customHeight="1" spans="1:6">
      <c r="A2537" s="8">
        <v>3515</v>
      </c>
      <c r="B2537" s="9" t="s">
        <v>42763</v>
      </c>
      <c r="C2537" s="8" t="s">
        <v>592</v>
      </c>
      <c r="D2537" s="8" t="s">
        <v>593</v>
      </c>
      <c r="E2537" s="8" t="s">
        <v>42764</v>
      </c>
      <c r="F2537" s="10" t="s">
        <v>38693</v>
      </c>
    </row>
    <row r="2538" ht="24" customHeight="1" spans="1:6">
      <c r="A2538" s="8">
        <v>20147</v>
      </c>
      <c r="B2538" s="9" t="s">
        <v>42765</v>
      </c>
      <c r="C2538" s="8" t="s">
        <v>592</v>
      </c>
      <c r="D2538" s="8" t="s">
        <v>593</v>
      </c>
      <c r="E2538" s="8" t="s">
        <v>36000</v>
      </c>
      <c r="F2538" s="10" t="s">
        <v>38693</v>
      </c>
    </row>
    <row r="2539" ht="24" customHeight="1" spans="1:6">
      <c r="A2539" s="8">
        <v>3524</v>
      </c>
      <c r="B2539" s="9" t="s">
        <v>42766</v>
      </c>
      <c r="C2539" s="8" t="s">
        <v>592</v>
      </c>
      <c r="D2539" s="8" t="s">
        <v>593</v>
      </c>
      <c r="E2539" s="8" t="s">
        <v>31181</v>
      </c>
      <c r="F2539" s="10" t="s">
        <v>38693</v>
      </c>
    </row>
    <row r="2540" ht="24" customHeight="1" spans="1:6">
      <c r="A2540" s="8">
        <v>3532</v>
      </c>
      <c r="B2540" s="9" t="s">
        <v>42767</v>
      </c>
      <c r="C2540" s="8" t="s">
        <v>592</v>
      </c>
      <c r="D2540" s="8" t="s">
        <v>593</v>
      </c>
      <c r="E2540" s="8" t="s">
        <v>42768</v>
      </c>
      <c r="F2540" s="10" t="s">
        <v>38693</v>
      </c>
    </row>
    <row r="2541" ht="24" customHeight="1" spans="1:6">
      <c r="A2541" s="8">
        <v>3528</v>
      </c>
      <c r="B2541" s="9" t="s">
        <v>42769</v>
      </c>
      <c r="C2541" s="8" t="s">
        <v>592</v>
      </c>
      <c r="D2541" s="8" t="s">
        <v>639</v>
      </c>
      <c r="E2541" s="8" t="s">
        <v>34967</v>
      </c>
      <c r="F2541" s="10" t="s">
        <v>38693</v>
      </c>
    </row>
    <row r="2542" ht="24" customHeight="1" spans="1:6">
      <c r="A2542" s="8">
        <v>37952</v>
      </c>
      <c r="B2542" s="9" t="s">
        <v>42770</v>
      </c>
      <c r="C2542" s="8" t="s">
        <v>592</v>
      </c>
      <c r="D2542" s="8" t="s">
        <v>639</v>
      </c>
      <c r="E2542" s="8" t="s">
        <v>42771</v>
      </c>
      <c r="F2542" s="10" t="s">
        <v>38693</v>
      </c>
    </row>
    <row r="2543" ht="24" customHeight="1" spans="1:6">
      <c r="A2543" s="8">
        <v>37951</v>
      </c>
      <c r="B2543" s="9" t="s">
        <v>42772</v>
      </c>
      <c r="C2543" s="8" t="s">
        <v>592</v>
      </c>
      <c r="D2543" s="8" t="s">
        <v>639</v>
      </c>
      <c r="E2543" s="8" t="s">
        <v>39853</v>
      </c>
      <c r="F2543" s="10" t="s">
        <v>38693</v>
      </c>
    </row>
    <row r="2544" ht="24" customHeight="1" spans="1:6">
      <c r="A2544" s="8">
        <v>3518</v>
      </c>
      <c r="B2544" s="9" t="s">
        <v>42773</v>
      </c>
      <c r="C2544" s="8" t="s">
        <v>592</v>
      </c>
      <c r="D2544" s="8" t="s">
        <v>639</v>
      </c>
      <c r="E2544" s="8" t="s">
        <v>24912</v>
      </c>
      <c r="F2544" s="10" t="s">
        <v>38693</v>
      </c>
    </row>
    <row r="2545" ht="24" customHeight="1" spans="1:6">
      <c r="A2545" s="8">
        <v>3519</v>
      </c>
      <c r="B2545" s="9" t="s">
        <v>42774</v>
      </c>
      <c r="C2545" s="8" t="s">
        <v>592</v>
      </c>
      <c r="D2545" s="8" t="s">
        <v>639</v>
      </c>
      <c r="E2545" s="8" t="s">
        <v>42775</v>
      </c>
      <c r="F2545" s="10" t="s">
        <v>38693</v>
      </c>
    </row>
    <row r="2546" ht="24" customHeight="1" spans="1:6">
      <c r="A2546" s="8">
        <v>3520</v>
      </c>
      <c r="B2546" s="9" t="s">
        <v>42776</v>
      </c>
      <c r="C2546" s="8" t="s">
        <v>592</v>
      </c>
      <c r="D2546" s="8" t="s">
        <v>639</v>
      </c>
      <c r="E2546" s="8" t="s">
        <v>27271</v>
      </c>
      <c r="F2546" s="10" t="s">
        <v>38693</v>
      </c>
    </row>
    <row r="2547" ht="24" customHeight="1" spans="1:6">
      <c r="A2547" s="8">
        <v>37950</v>
      </c>
      <c r="B2547" s="9" t="s">
        <v>42777</v>
      </c>
      <c r="C2547" s="8" t="s">
        <v>592</v>
      </c>
      <c r="D2547" s="8" t="s">
        <v>639</v>
      </c>
      <c r="E2547" s="8" t="s">
        <v>42749</v>
      </c>
      <c r="F2547" s="10" t="s">
        <v>38693</v>
      </c>
    </row>
    <row r="2548" ht="24" customHeight="1" spans="1:6">
      <c r="A2548" s="8">
        <v>37949</v>
      </c>
      <c r="B2548" s="9" t="s">
        <v>42778</v>
      </c>
      <c r="C2548" s="8" t="s">
        <v>592</v>
      </c>
      <c r="D2548" s="8" t="s">
        <v>639</v>
      </c>
      <c r="E2548" s="8" t="s">
        <v>35926</v>
      </c>
      <c r="F2548" s="10" t="s">
        <v>38693</v>
      </c>
    </row>
    <row r="2549" ht="24" customHeight="1" spans="1:6">
      <c r="A2549" s="8">
        <v>3526</v>
      </c>
      <c r="B2549" s="9" t="s">
        <v>42779</v>
      </c>
      <c r="C2549" s="8" t="s">
        <v>592</v>
      </c>
      <c r="D2549" s="8" t="s">
        <v>639</v>
      </c>
      <c r="E2549" s="8" t="s">
        <v>34489</v>
      </c>
      <c r="F2549" s="10" t="s">
        <v>38693</v>
      </c>
    </row>
    <row r="2550" ht="24" customHeight="1" spans="1:6">
      <c r="A2550" s="8">
        <v>3509</v>
      </c>
      <c r="B2550" s="9" t="s">
        <v>42780</v>
      </c>
      <c r="C2550" s="8" t="s">
        <v>592</v>
      </c>
      <c r="D2550" s="8" t="s">
        <v>639</v>
      </c>
      <c r="E2550" s="8" t="s">
        <v>28699</v>
      </c>
      <c r="F2550" s="10" t="s">
        <v>38693</v>
      </c>
    </row>
    <row r="2551" ht="24" customHeight="1" spans="1:6">
      <c r="A2551" s="8">
        <v>3530</v>
      </c>
      <c r="B2551" s="9" t="s">
        <v>42781</v>
      </c>
      <c r="C2551" s="8" t="s">
        <v>592</v>
      </c>
      <c r="D2551" s="8" t="s">
        <v>593</v>
      </c>
      <c r="E2551" s="8" t="s">
        <v>42782</v>
      </c>
      <c r="F2551" s="10" t="s">
        <v>38693</v>
      </c>
    </row>
    <row r="2552" ht="24" customHeight="1" spans="1:6">
      <c r="A2552" s="8">
        <v>3542</v>
      </c>
      <c r="B2552" s="9" t="s">
        <v>42783</v>
      </c>
      <c r="C2552" s="8" t="s">
        <v>592</v>
      </c>
      <c r="D2552" s="8" t="s">
        <v>593</v>
      </c>
      <c r="E2552" s="8" t="s">
        <v>24581</v>
      </c>
      <c r="F2552" s="10" t="s">
        <v>38693</v>
      </c>
    </row>
    <row r="2553" ht="24" customHeight="1" spans="1:6">
      <c r="A2553" s="8">
        <v>3529</v>
      </c>
      <c r="B2553" s="9" t="s">
        <v>42784</v>
      </c>
      <c r="C2553" s="8" t="s">
        <v>592</v>
      </c>
      <c r="D2553" s="8" t="s">
        <v>593</v>
      </c>
      <c r="E2553" s="8" t="s">
        <v>39272</v>
      </c>
      <c r="F2553" s="10" t="s">
        <v>38693</v>
      </c>
    </row>
    <row r="2554" ht="24" customHeight="1" spans="1:6">
      <c r="A2554" s="8">
        <v>3536</v>
      </c>
      <c r="B2554" s="9" t="s">
        <v>42785</v>
      </c>
      <c r="C2554" s="8" t="s">
        <v>592</v>
      </c>
      <c r="D2554" s="8" t="s">
        <v>593</v>
      </c>
      <c r="E2554" s="8" t="s">
        <v>42786</v>
      </c>
      <c r="F2554" s="10" t="s">
        <v>38693</v>
      </c>
    </row>
    <row r="2555" ht="24" customHeight="1" spans="1:6">
      <c r="A2555" s="8">
        <v>3535</v>
      </c>
      <c r="B2555" s="9" t="s">
        <v>42787</v>
      </c>
      <c r="C2555" s="8" t="s">
        <v>592</v>
      </c>
      <c r="D2555" s="8" t="s">
        <v>593</v>
      </c>
      <c r="E2555" s="8" t="s">
        <v>40059</v>
      </c>
      <c r="F2555" s="10" t="s">
        <v>38693</v>
      </c>
    </row>
    <row r="2556" ht="24" customHeight="1" spans="1:6">
      <c r="A2556" s="8">
        <v>3540</v>
      </c>
      <c r="B2556" s="9" t="s">
        <v>42788</v>
      </c>
      <c r="C2556" s="8" t="s">
        <v>592</v>
      </c>
      <c r="D2556" s="8" t="s">
        <v>593</v>
      </c>
      <c r="E2556" s="8" t="s">
        <v>28617</v>
      </c>
      <c r="F2556" s="10" t="s">
        <v>38693</v>
      </c>
    </row>
    <row r="2557" ht="24" customHeight="1" spans="1:6">
      <c r="A2557" s="8">
        <v>3539</v>
      </c>
      <c r="B2557" s="9" t="s">
        <v>42789</v>
      </c>
      <c r="C2557" s="8" t="s">
        <v>592</v>
      </c>
      <c r="D2557" s="8" t="s">
        <v>593</v>
      </c>
      <c r="E2557" s="8" t="s">
        <v>42790</v>
      </c>
      <c r="F2557" s="10" t="s">
        <v>38693</v>
      </c>
    </row>
    <row r="2558" ht="24" customHeight="1" spans="1:6">
      <c r="A2558" s="8">
        <v>3513</v>
      </c>
      <c r="B2558" s="9" t="s">
        <v>42791</v>
      </c>
      <c r="C2558" s="8" t="s">
        <v>592</v>
      </c>
      <c r="D2558" s="8" t="s">
        <v>593</v>
      </c>
      <c r="E2558" s="8" t="s">
        <v>42792</v>
      </c>
      <c r="F2558" s="10" t="s">
        <v>38693</v>
      </c>
    </row>
    <row r="2559" ht="24" customHeight="1" spans="1:6">
      <c r="A2559" s="8">
        <v>3492</v>
      </c>
      <c r="B2559" s="9" t="s">
        <v>42793</v>
      </c>
      <c r="C2559" s="8" t="s">
        <v>592</v>
      </c>
      <c r="D2559" s="8" t="s">
        <v>593</v>
      </c>
      <c r="E2559" s="8" t="s">
        <v>42794</v>
      </c>
      <c r="F2559" s="10" t="s">
        <v>38693</v>
      </c>
    </row>
    <row r="2560" ht="24" customHeight="1" spans="1:6">
      <c r="A2560" s="8">
        <v>3491</v>
      </c>
      <c r="B2560" s="9" t="s">
        <v>42795</v>
      </c>
      <c r="C2560" s="8" t="s">
        <v>592</v>
      </c>
      <c r="D2560" s="8" t="s">
        <v>593</v>
      </c>
      <c r="E2560" s="8" t="s">
        <v>28111</v>
      </c>
      <c r="F2560" s="10" t="s">
        <v>38693</v>
      </c>
    </row>
    <row r="2561" ht="24" customHeight="1" spans="1:6">
      <c r="A2561" s="8">
        <v>3493</v>
      </c>
      <c r="B2561" s="9" t="s">
        <v>42796</v>
      </c>
      <c r="C2561" s="8" t="s">
        <v>592</v>
      </c>
      <c r="D2561" s="8" t="s">
        <v>593</v>
      </c>
      <c r="E2561" s="11" t="s">
        <v>35830</v>
      </c>
      <c r="F2561" s="10" t="s">
        <v>38693</v>
      </c>
    </row>
    <row r="2562" ht="24" customHeight="1" spans="1:6">
      <c r="A2562" s="8">
        <v>12628</v>
      </c>
      <c r="B2562" s="9" t="s">
        <v>42797</v>
      </c>
      <c r="C2562" s="8" t="s">
        <v>592</v>
      </c>
      <c r="D2562" s="8" t="s">
        <v>639</v>
      </c>
      <c r="E2562" s="11" t="s">
        <v>42798</v>
      </c>
      <c r="F2562" s="10" t="s">
        <v>38693</v>
      </c>
    </row>
    <row r="2563" ht="24" customHeight="1" spans="1:6">
      <c r="A2563" s="8">
        <v>12629</v>
      </c>
      <c r="B2563" s="9" t="s">
        <v>42799</v>
      </c>
      <c r="C2563" s="8" t="s">
        <v>592</v>
      </c>
      <c r="D2563" s="8" t="s">
        <v>639</v>
      </c>
      <c r="E2563" s="8" t="s">
        <v>40839</v>
      </c>
      <c r="F2563" s="10" t="s">
        <v>38693</v>
      </c>
    </row>
    <row r="2564" ht="24" customHeight="1" spans="1:6">
      <c r="A2564" s="8">
        <v>3481</v>
      </c>
      <c r="B2564" s="9" t="s">
        <v>42800</v>
      </c>
      <c r="C2564" s="8" t="s">
        <v>592</v>
      </c>
      <c r="D2564" s="8" t="s">
        <v>593</v>
      </c>
      <c r="E2564" s="8" t="s">
        <v>38385</v>
      </c>
      <c r="F2564" s="10" t="s">
        <v>38693</v>
      </c>
    </row>
    <row r="2565" ht="24" customHeight="1" spans="1:6">
      <c r="A2565" s="8">
        <v>3510</v>
      </c>
      <c r="B2565" s="9" t="s">
        <v>42801</v>
      </c>
      <c r="C2565" s="8" t="s">
        <v>592</v>
      </c>
      <c r="D2565" s="8" t="s">
        <v>593</v>
      </c>
      <c r="E2565" s="8" t="s">
        <v>27374</v>
      </c>
      <c r="F2565" s="10" t="s">
        <v>38693</v>
      </c>
    </row>
    <row r="2566" ht="24" customHeight="1" spans="1:6">
      <c r="A2566" s="8">
        <v>3508</v>
      </c>
      <c r="B2566" s="9" t="s">
        <v>42802</v>
      </c>
      <c r="C2566" s="8" t="s">
        <v>592</v>
      </c>
      <c r="D2566" s="8" t="s">
        <v>593</v>
      </c>
      <c r="E2566" s="8" t="s">
        <v>42803</v>
      </c>
      <c r="F2566" s="10" t="s">
        <v>38693</v>
      </c>
    </row>
    <row r="2567" ht="24" customHeight="1" spans="1:6">
      <c r="A2567" s="8">
        <v>38939</v>
      </c>
      <c r="B2567" s="9" t="s">
        <v>42804</v>
      </c>
      <c r="C2567" s="8" t="s">
        <v>592</v>
      </c>
      <c r="D2567" s="8" t="s">
        <v>639</v>
      </c>
      <c r="E2567" s="8" t="s">
        <v>42805</v>
      </c>
      <c r="F2567" s="10" t="s">
        <v>38693</v>
      </c>
    </row>
    <row r="2568" ht="24" customHeight="1" spans="1:6">
      <c r="A2568" s="8">
        <v>38940</v>
      </c>
      <c r="B2568" s="9" t="s">
        <v>42806</v>
      </c>
      <c r="C2568" s="8" t="s">
        <v>592</v>
      </c>
      <c r="D2568" s="8" t="s">
        <v>639</v>
      </c>
      <c r="E2568" s="8" t="s">
        <v>42807</v>
      </c>
      <c r="F2568" s="10" t="s">
        <v>38693</v>
      </c>
    </row>
    <row r="2569" ht="24" customHeight="1" spans="1:6">
      <c r="A2569" s="8">
        <v>38941</v>
      </c>
      <c r="B2569" s="9" t="s">
        <v>42808</v>
      </c>
      <c r="C2569" s="8" t="s">
        <v>592</v>
      </c>
      <c r="D2569" s="8" t="s">
        <v>639</v>
      </c>
      <c r="E2569" s="8" t="s">
        <v>42809</v>
      </c>
      <c r="F2569" s="10" t="s">
        <v>38693</v>
      </c>
    </row>
    <row r="2570" ht="24" customHeight="1" spans="1:6">
      <c r="A2570" s="8">
        <v>38942</v>
      </c>
      <c r="B2570" s="9" t="s">
        <v>42810</v>
      </c>
      <c r="C2570" s="8" t="s">
        <v>592</v>
      </c>
      <c r="D2570" s="8" t="s">
        <v>639</v>
      </c>
      <c r="E2570" s="8" t="s">
        <v>42811</v>
      </c>
      <c r="F2570" s="10" t="s">
        <v>38693</v>
      </c>
    </row>
    <row r="2571" ht="24" customHeight="1" spans="1:6">
      <c r="A2571" s="8">
        <v>38987</v>
      </c>
      <c r="B2571" s="9" t="s">
        <v>42812</v>
      </c>
      <c r="C2571" s="8" t="s">
        <v>592</v>
      </c>
      <c r="D2571" s="8" t="s">
        <v>639</v>
      </c>
      <c r="E2571" s="8" t="s">
        <v>34929</v>
      </c>
      <c r="F2571" s="10" t="s">
        <v>38693</v>
      </c>
    </row>
    <row r="2572" ht="24" customHeight="1" spans="1:6">
      <c r="A2572" s="8">
        <v>38988</v>
      </c>
      <c r="B2572" s="9" t="s">
        <v>42813</v>
      </c>
      <c r="C2572" s="8" t="s">
        <v>592</v>
      </c>
      <c r="D2572" s="8" t="s">
        <v>639</v>
      </c>
      <c r="E2572" s="8" t="s">
        <v>42814</v>
      </c>
      <c r="F2572" s="10" t="s">
        <v>38693</v>
      </c>
    </row>
    <row r="2573" ht="24" customHeight="1" spans="1:6">
      <c r="A2573" s="8">
        <v>38989</v>
      </c>
      <c r="B2573" s="9" t="s">
        <v>42815</v>
      </c>
      <c r="C2573" s="8" t="s">
        <v>592</v>
      </c>
      <c r="D2573" s="8" t="s">
        <v>639</v>
      </c>
      <c r="E2573" s="8" t="s">
        <v>42816</v>
      </c>
      <c r="F2573" s="10" t="s">
        <v>38693</v>
      </c>
    </row>
    <row r="2574" ht="24" customHeight="1" spans="1:6">
      <c r="A2574" s="8">
        <v>38990</v>
      </c>
      <c r="B2574" s="9" t="s">
        <v>42817</v>
      </c>
      <c r="C2574" s="8" t="s">
        <v>592</v>
      </c>
      <c r="D2574" s="8" t="s">
        <v>639</v>
      </c>
      <c r="E2574" s="8" t="s">
        <v>42818</v>
      </c>
      <c r="F2574" s="10" t="s">
        <v>38693</v>
      </c>
    </row>
    <row r="2575" ht="24" customHeight="1" spans="1:6">
      <c r="A2575" s="8">
        <v>38991</v>
      </c>
      <c r="B2575" s="9" t="s">
        <v>42819</v>
      </c>
      <c r="C2575" s="8" t="s">
        <v>592</v>
      </c>
      <c r="D2575" s="8" t="s">
        <v>639</v>
      </c>
      <c r="E2575" s="8" t="s">
        <v>42820</v>
      </c>
      <c r="F2575" s="10" t="s">
        <v>38693</v>
      </c>
    </row>
    <row r="2576" ht="24" customHeight="1" spans="1:6">
      <c r="A2576" s="8">
        <v>38913</v>
      </c>
      <c r="B2576" s="9" t="s">
        <v>42821</v>
      </c>
      <c r="C2576" s="8" t="s">
        <v>592</v>
      </c>
      <c r="D2576" s="8" t="s">
        <v>639</v>
      </c>
      <c r="E2576" s="8" t="s">
        <v>25307</v>
      </c>
      <c r="F2576" s="10" t="s">
        <v>38693</v>
      </c>
    </row>
    <row r="2577" ht="24" customHeight="1" spans="1:6">
      <c r="A2577" s="8">
        <v>38914</v>
      </c>
      <c r="B2577" s="9" t="s">
        <v>42822</v>
      </c>
      <c r="C2577" s="8" t="s">
        <v>592</v>
      </c>
      <c r="D2577" s="8" t="s">
        <v>639</v>
      </c>
      <c r="E2577" s="8" t="s">
        <v>40713</v>
      </c>
      <c r="F2577" s="10" t="s">
        <v>38693</v>
      </c>
    </row>
    <row r="2578" ht="24" customHeight="1" spans="1:6">
      <c r="A2578" s="8">
        <v>38915</v>
      </c>
      <c r="B2578" s="9" t="s">
        <v>42823</v>
      </c>
      <c r="C2578" s="8" t="s">
        <v>592</v>
      </c>
      <c r="D2578" s="8" t="s">
        <v>639</v>
      </c>
      <c r="E2578" s="8" t="s">
        <v>41305</v>
      </c>
      <c r="F2578" s="10" t="s">
        <v>38693</v>
      </c>
    </row>
    <row r="2579" ht="24" customHeight="1" spans="1:6">
      <c r="A2579" s="8">
        <v>38916</v>
      </c>
      <c r="B2579" s="9" t="s">
        <v>42824</v>
      </c>
      <c r="C2579" s="8" t="s">
        <v>592</v>
      </c>
      <c r="D2579" s="8" t="s">
        <v>639</v>
      </c>
      <c r="E2579" s="8" t="s">
        <v>42825</v>
      </c>
      <c r="F2579" s="10" t="s">
        <v>38693</v>
      </c>
    </row>
    <row r="2580" ht="24" customHeight="1" spans="1:6">
      <c r="A2580" s="8">
        <v>39300</v>
      </c>
      <c r="B2580" s="9" t="s">
        <v>42826</v>
      </c>
      <c r="C2580" s="8" t="s">
        <v>592</v>
      </c>
      <c r="D2580" s="8" t="s">
        <v>639</v>
      </c>
      <c r="E2580" s="8" t="s">
        <v>35974</v>
      </c>
      <c r="F2580" s="10" t="s">
        <v>38693</v>
      </c>
    </row>
    <row r="2581" ht="24" customHeight="1" spans="1:6">
      <c r="A2581" s="8">
        <v>39301</v>
      </c>
      <c r="B2581" s="9" t="s">
        <v>42827</v>
      </c>
      <c r="C2581" s="8" t="s">
        <v>592</v>
      </c>
      <c r="D2581" s="8" t="s">
        <v>639</v>
      </c>
      <c r="E2581" s="8" t="s">
        <v>42828</v>
      </c>
      <c r="F2581" s="10" t="s">
        <v>38693</v>
      </c>
    </row>
    <row r="2582" ht="24" customHeight="1" spans="1:6">
      <c r="A2582" s="8">
        <v>39302</v>
      </c>
      <c r="B2582" s="9" t="s">
        <v>42829</v>
      </c>
      <c r="C2582" s="8" t="s">
        <v>592</v>
      </c>
      <c r="D2582" s="8" t="s">
        <v>639</v>
      </c>
      <c r="E2582" s="8" t="s">
        <v>42830</v>
      </c>
      <c r="F2582" s="10" t="s">
        <v>38693</v>
      </c>
    </row>
    <row r="2583" ht="24" customHeight="1" spans="1:6">
      <c r="A2583" s="8">
        <v>39303</v>
      </c>
      <c r="B2583" s="9" t="s">
        <v>42831</v>
      </c>
      <c r="C2583" s="8" t="s">
        <v>592</v>
      </c>
      <c r="D2583" s="8" t="s">
        <v>639</v>
      </c>
      <c r="E2583" s="8" t="s">
        <v>42832</v>
      </c>
      <c r="F2583" s="10" t="s">
        <v>38693</v>
      </c>
    </row>
    <row r="2584" ht="24" customHeight="1" spans="1:6">
      <c r="A2584" s="8">
        <v>38923</v>
      </c>
      <c r="B2584" s="9" t="s">
        <v>42833</v>
      </c>
      <c r="C2584" s="8" t="s">
        <v>592</v>
      </c>
      <c r="D2584" s="8" t="s">
        <v>639</v>
      </c>
      <c r="E2584" s="8" t="s">
        <v>34764</v>
      </c>
      <c r="F2584" s="10" t="s">
        <v>38693</v>
      </c>
    </row>
    <row r="2585" ht="24" customHeight="1" spans="1:6">
      <c r="A2585" s="8">
        <v>38925</v>
      </c>
      <c r="B2585" s="9" t="s">
        <v>42834</v>
      </c>
      <c r="C2585" s="8" t="s">
        <v>592</v>
      </c>
      <c r="D2585" s="8" t="s">
        <v>639</v>
      </c>
      <c r="E2585" s="11" t="s">
        <v>27304</v>
      </c>
      <c r="F2585" s="10" t="s">
        <v>38693</v>
      </c>
    </row>
    <row r="2586" ht="24" customHeight="1" spans="1:6">
      <c r="A2586" s="8">
        <v>38926</v>
      </c>
      <c r="B2586" s="9" t="s">
        <v>42835</v>
      </c>
      <c r="C2586" s="8" t="s">
        <v>592</v>
      </c>
      <c r="D2586" s="8" t="s">
        <v>639</v>
      </c>
      <c r="E2586" s="8" t="s">
        <v>24543</v>
      </c>
      <c r="F2586" s="10" t="s">
        <v>38693</v>
      </c>
    </row>
    <row r="2587" ht="24" customHeight="1" spans="1:6">
      <c r="A2587" s="8">
        <v>38927</v>
      </c>
      <c r="B2587" s="9" t="s">
        <v>42836</v>
      </c>
      <c r="C2587" s="8" t="s">
        <v>592</v>
      </c>
      <c r="D2587" s="8" t="s">
        <v>639</v>
      </c>
      <c r="E2587" s="8" t="s">
        <v>42837</v>
      </c>
      <c r="F2587" s="10" t="s">
        <v>38693</v>
      </c>
    </row>
    <row r="2588" ht="24" customHeight="1" spans="1:6">
      <c r="A2588" s="8">
        <v>39304</v>
      </c>
      <c r="B2588" s="9" t="s">
        <v>42838</v>
      </c>
      <c r="C2588" s="8" t="s">
        <v>592</v>
      </c>
      <c r="D2588" s="8" t="s">
        <v>639</v>
      </c>
      <c r="E2588" s="8" t="s">
        <v>35908</v>
      </c>
      <c r="F2588" s="10" t="s">
        <v>38693</v>
      </c>
    </row>
    <row r="2589" ht="24" customHeight="1" spans="1:6">
      <c r="A2589" s="8">
        <v>38924</v>
      </c>
      <c r="B2589" s="9" t="s">
        <v>42839</v>
      </c>
      <c r="C2589" s="8" t="s">
        <v>592</v>
      </c>
      <c r="D2589" s="8" t="s">
        <v>639</v>
      </c>
      <c r="E2589" s="8" t="s">
        <v>40024</v>
      </c>
      <c r="F2589" s="10" t="s">
        <v>38693</v>
      </c>
    </row>
    <row r="2590" ht="24" customHeight="1" spans="1:6">
      <c r="A2590" s="8">
        <v>39305</v>
      </c>
      <c r="B2590" s="9" t="s">
        <v>42840</v>
      </c>
      <c r="C2590" s="8" t="s">
        <v>592</v>
      </c>
      <c r="D2590" s="8" t="s">
        <v>639</v>
      </c>
      <c r="E2590" s="8" t="s">
        <v>42841</v>
      </c>
      <c r="F2590" s="10" t="s">
        <v>38693</v>
      </c>
    </row>
    <row r="2591" ht="24" customHeight="1" spans="1:6">
      <c r="A2591" s="8">
        <v>39306</v>
      </c>
      <c r="B2591" s="9" t="s">
        <v>42842</v>
      </c>
      <c r="C2591" s="8" t="s">
        <v>592</v>
      </c>
      <c r="D2591" s="8" t="s">
        <v>639</v>
      </c>
      <c r="E2591" s="8" t="s">
        <v>30825</v>
      </c>
      <c r="F2591" s="10" t="s">
        <v>38693</v>
      </c>
    </row>
    <row r="2592" ht="24" customHeight="1" spans="1:6">
      <c r="A2592" s="8">
        <v>38928</v>
      </c>
      <c r="B2592" s="9" t="s">
        <v>42843</v>
      </c>
      <c r="C2592" s="8" t="s">
        <v>592</v>
      </c>
      <c r="D2592" s="8" t="s">
        <v>639</v>
      </c>
      <c r="E2592" s="8" t="s">
        <v>31672</v>
      </c>
      <c r="F2592" s="10" t="s">
        <v>38693</v>
      </c>
    </row>
    <row r="2593" ht="24" customHeight="1" spans="1:6">
      <c r="A2593" s="8">
        <v>38929</v>
      </c>
      <c r="B2593" s="9" t="s">
        <v>42844</v>
      </c>
      <c r="C2593" s="8" t="s">
        <v>592</v>
      </c>
      <c r="D2593" s="8" t="s">
        <v>639</v>
      </c>
      <c r="E2593" s="8" t="s">
        <v>42845</v>
      </c>
      <c r="F2593" s="10" t="s">
        <v>38693</v>
      </c>
    </row>
    <row r="2594" ht="24" customHeight="1" spans="1:6">
      <c r="A2594" s="8">
        <v>39307</v>
      </c>
      <c r="B2594" s="9" t="s">
        <v>42846</v>
      </c>
      <c r="C2594" s="8" t="s">
        <v>592</v>
      </c>
      <c r="D2594" s="8" t="s">
        <v>639</v>
      </c>
      <c r="E2594" s="8" t="s">
        <v>42847</v>
      </c>
      <c r="F2594" s="10" t="s">
        <v>38693</v>
      </c>
    </row>
    <row r="2595" ht="24" customHeight="1" spans="1:6">
      <c r="A2595" s="8">
        <v>38930</v>
      </c>
      <c r="B2595" s="9" t="s">
        <v>42848</v>
      </c>
      <c r="C2595" s="8" t="s">
        <v>592</v>
      </c>
      <c r="D2595" s="8" t="s">
        <v>639</v>
      </c>
      <c r="E2595" s="8" t="s">
        <v>42849</v>
      </c>
      <c r="F2595" s="10" t="s">
        <v>38693</v>
      </c>
    </row>
    <row r="2596" ht="24" customHeight="1" spans="1:6">
      <c r="A2596" s="8">
        <v>38931</v>
      </c>
      <c r="B2596" s="9" t="s">
        <v>42850</v>
      </c>
      <c r="C2596" s="8" t="s">
        <v>592</v>
      </c>
      <c r="D2596" s="8" t="s">
        <v>639</v>
      </c>
      <c r="E2596" s="8" t="s">
        <v>40575</v>
      </c>
      <c r="F2596" s="10" t="s">
        <v>38693</v>
      </c>
    </row>
    <row r="2597" ht="24" customHeight="1" spans="1:6">
      <c r="A2597" s="8">
        <v>38932</v>
      </c>
      <c r="B2597" s="9" t="s">
        <v>42851</v>
      </c>
      <c r="C2597" s="8" t="s">
        <v>592</v>
      </c>
      <c r="D2597" s="8" t="s">
        <v>639</v>
      </c>
      <c r="E2597" s="8" t="s">
        <v>30707</v>
      </c>
      <c r="F2597" s="10" t="s">
        <v>38693</v>
      </c>
    </row>
    <row r="2598" ht="24" customHeight="1" spans="1:6">
      <c r="A2598" s="8">
        <v>38934</v>
      </c>
      <c r="B2598" s="9" t="s">
        <v>42852</v>
      </c>
      <c r="C2598" s="8" t="s">
        <v>592</v>
      </c>
      <c r="D2598" s="8" t="s">
        <v>639</v>
      </c>
      <c r="E2598" s="8" t="s">
        <v>37791</v>
      </c>
      <c r="F2598" s="10" t="s">
        <v>38693</v>
      </c>
    </row>
    <row r="2599" ht="24" customHeight="1" spans="1:6">
      <c r="A2599" s="8">
        <v>38935</v>
      </c>
      <c r="B2599" s="9" t="s">
        <v>42853</v>
      </c>
      <c r="C2599" s="8" t="s">
        <v>592</v>
      </c>
      <c r="D2599" s="8" t="s">
        <v>639</v>
      </c>
      <c r="E2599" s="8" t="s">
        <v>42854</v>
      </c>
      <c r="F2599" s="10" t="s">
        <v>38693</v>
      </c>
    </row>
    <row r="2600" ht="24" customHeight="1" spans="1:6">
      <c r="A2600" s="8">
        <v>38936</v>
      </c>
      <c r="B2600" s="9" t="s">
        <v>42855</v>
      </c>
      <c r="C2600" s="8" t="s">
        <v>592</v>
      </c>
      <c r="D2600" s="8" t="s">
        <v>639</v>
      </c>
      <c r="E2600" s="8" t="s">
        <v>42856</v>
      </c>
      <c r="F2600" s="10" t="s">
        <v>38693</v>
      </c>
    </row>
    <row r="2601" ht="24" customHeight="1" spans="1:6">
      <c r="A2601" s="8">
        <v>38937</v>
      </c>
      <c r="B2601" s="9" t="s">
        <v>42857</v>
      </c>
      <c r="C2601" s="8" t="s">
        <v>592</v>
      </c>
      <c r="D2601" s="8" t="s">
        <v>639</v>
      </c>
      <c r="E2601" s="8" t="s">
        <v>41165</v>
      </c>
      <c r="F2601" s="10" t="s">
        <v>38693</v>
      </c>
    </row>
    <row r="2602" ht="24" customHeight="1" spans="1:6">
      <c r="A2602" s="8">
        <v>38938</v>
      </c>
      <c r="B2602" s="9" t="s">
        <v>42858</v>
      </c>
      <c r="C2602" s="8" t="s">
        <v>592</v>
      </c>
      <c r="D2602" s="8" t="s">
        <v>639</v>
      </c>
      <c r="E2602" s="8" t="s">
        <v>36380</v>
      </c>
      <c r="F2602" s="10" t="s">
        <v>38693</v>
      </c>
    </row>
    <row r="2603" ht="24" customHeight="1" spans="1:6">
      <c r="A2603" s="8">
        <v>3489</v>
      </c>
      <c r="B2603" s="9" t="s">
        <v>42859</v>
      </c>
      <c r="C2603" s="8" t="s">
        <v>592</v>
      </c>
      <c r="D2603" s="8" t="s">
        <v>593</v>
      </c>
      <c r="E2603" s="8" t="s">
        <v>42860</v>
      </c>
      <c r="F2603" s="10" t="s">
        <v>38693</v>
      </c>
    </row>
    <row r="2604" ht="24" customHeight="1" spans="1:6">
      <c r="A2604" s="8">
        <v>20151</v>
      </c>
      <c r="B2604" s="9" t="s">
        <v>42861</v>
      </c>
      <c r="C2604" s="8" t="s">
        <v>592</v>
      </c>
      <c r="D2604" s="8" t="s">
        <v>639</v>
      </c>
      <c r="E2604" s="8" t="s">
        <v>24291</v>
      </c>
      <c r="F2604" s="10" t="s">
        <v>38693</v>
      </c>
    </row>
    <row r="2605" ht="24" customHeight="1" spans="1:6">
      <c r="A2605" s="8">
        <v>20152</v>
      </c>
      <c r="B2605" s="9" t="s">
        <v>42862</v>
      </c>
      <c r="C2605" s="8" t="s">
        <v>592</v>
      </c>
      <c r="D2605" s="8" t="s">
        <v>639</v>
      </c>
      <c r="E2605" s="8" t="s">
        <v>42863</v>
      </c>
      <c r="F2605" s="10" t="s">
        <v>38693</v>
      </c>
    </row>
    <row r="2606" ht="24" customHeight="1" spans="1:6">
      <c r="A2606" s="8">
        <v>20148</v>
      </c>
      <c r="B2606" s="9" t="s">
        <v>42864</v>
      </c>
      <c r="C2606" s="8" t="s">
        <v>592</v>
      </c>
      <c r="D2606" s="8" t="s">
        <v>639</v>
      </c>
      <c r="E2606" s="8" t="s">
        <v>36276</v>
      </c>
      <c r="F2606" s="10" t="s">
        <v>38693</v>
      </c>
    </row>
    <row r="2607" ht="24" customHeight="1" spans="1:6">
      <c r="A2607" s="8">
        <v>20149</v>
      </c>
      <c r="B2607" s="9" t="s">
        <v>42865</v>
      </c>
      <c r="C2607" s="8" t="s">
        <v>592</v>
      </c>
      <c r="D2607" s="8" t="s">
        <v>639</v>
      </c>
      <c r="E2607" s="8" t="s">
        <v>31833</v>
      </c>
      <c r="F2607" s="10" t="s">
        <v>38693</v>
      </c>
    </row>
    <row r="2608" ht="24" customHeight="1" spans="1:6">
      <c r="A2608" s="8">
        <v>20150</v>
      </c>
      <c r="B2608" s="9" t="s">
        <v>42866</v>
      </c>
      <c r="C2608" s="8" t="s">
        <v>592</v>
      </c>
      <c r="D2608" s="8" t="s">
        <v>639</v>
      </c>
      <c r="E2608" s="8" t="s">
        <v>36569</v>
      </c>
      <c r="F2608" s="10" t="s">
        <v>38693</v>
      </c>
    </row>
    <row r="2609" ht="24" customHeight="1" spans="1:6">
      <c r="A2609" s="8">
        <v>20157</v>
      </c>
      <c r="B2609" s="9" t="s">
        <v>42867</v>
      </c>
      <c r="C2609" s="8" t="s">
        <v>592</v>
      </c>
      <c r="D2609" s="8" t="s">
        <v>639</v>
      </c>
      <c r="E2609" s="8" t="s">
        <v>42868</v>
      </c>
      <c r="F2609" s="10" t="s">
        <v>38693</v>
      </c>
    </row>
    <row r="2610" ht="24" customHeight="1" spans="1:6">
      <c r="A2610" s="8">
        <v>20158</v>
      </c>
      <c r="B2610" s="9" t="s">
        <v>42869</v>
      </c>
      <c r="C2610" s="8" t="s">
        <v>592</v>
      </c>
      <c r="D2610" s="8" t="s">
        <v>639</v>
      </c>
      <c r="E2610" s="8" t="s">
        <v>42870</v>
      </c>
      <c r="F2610" s="10" t="s">
        <v>38693</v>
      </c>
    </row>
    <row r="2611" ht="24" customHeight="1" spans="1:6">
      <c r="A2611" s="8">
        <v>20154</v>
      </c>
      <c r="B2611" s="9" t="s">
        <v>42871</v>
      </c>
      <c r="C2611" s="8" t="s">
        <v>592</v>
      </c>
      <c r="D2611" s="8" t="s">
        <v>639</v>
      </c>
      <c r="E2611" s="8" t="s">
        <v>34481</v>
      </c>
      <c r="F2611" s="10" t="s">
        <v>38693</v>
      </c>
    </row>
    <row r="2612" ht="24" customHeight="1" spans="1:6">
      <c r="A2612" s="8">
        <v>20155</v>
      </c>
      <c r="B2612" s="9" t="s">
        <v>42872</v>
      </c>
      <c r="C2612" s="8" t="s">
        <v>592</v>
      </c>
      <c r="D2612" s="8" t="s">
        <v>639</v>
      </c>
      <c r="E2612" s="8" t="s">
        <v>27916</v>
      </c>
      <c r="F2612" s="10" t="s">
        <v>38693</v>
      </c>
    </row>
    <row r="2613" ht="24" customHeight="1" spans="1:6">
      <c r="A2613" s="8">
        <v>20156</v>
      </c>
      <c r="B2613" s="9" t="s">
        <v>42873</v>
      </c>
      <c r="C2613" s="8" t="s">
        <v>592</v>
      </c>
      <c r="D2613" s="8" t="s">
        <v>639</v>
      </c>
      <c r="E2613" s="8" t="s">
        <v>31620</v>
      </c>
      <c r="F2613" s="10" t="s">
        <v>38693</v>
      </c>
    </row>
    <row r="2614" ht="24" customHeight="1" spans="1:6">
      <c r="A2614" s="8">
        <v>3512</v>
      </c>
      <c r="B2614" s="9" t="s">
        <v>42874</v>
      </c>
      <c r="C2614" s="8" t="s">
        <v>592</v>
      </c>
      <c r="D2614" s="8" t="s">
        <v>593</v>
      </c>
      <c r="E2614" s="8" t="s">
        <v>42875</v>
      </c>
      <c r="F2614" s="10" t="s">
        <v>38693</v>
      </c>
    </row>
    <row r="2615" ht="24" customHeight="1" spans="1:6">
      <c r="A2615" s="8">
        <v>3499</v>
      </c>
      <c r="B2615" s="9" t="s">
        <v>42876</v>
      </c>
      <c r="C2615" s="8" t="s">
        <v>592</v>
      </c>
      <c r="D2615" s="8" t="s">
        <v>593</v>
      </c>
      <c r="E2615" s="8" t="s">
        <v>38757</v>
      </c>
      <c r="F2615" s="10" t="s">
        <v>38693</v>
      </c>
    </row>
    <row r="2616" ht="24" customHeight="1" spans="1:6">
      <c r="A2616" s="8">
        <v>3500</v>
      </c>
      <c r="B2616" s="9" t="s">
        <v>42877</v>
      </c>
      <c r="C2616" s="8" t="s">
        <v>592</v>
      </c>
      <c r="D2616" s="8" t="s">
        <v>593</v>
      </c>
      <c r="E2616" s="8" t="s">
        <v>40426</v>
      </c>
      <c r="F2616" s="10" t="s">
        <v>38693</v>
      </c>
    </row>
    <row r="2617" ht="24" customHeight="1" spans="1:6">
      <c r="A2617" s="8">
        <v>3501</v>
      </c>
      <c r="B2617" s="9" t="s">
        <v>42878</v>
      </c>
      <c r="C2617" s="8" t="s">
        <v>592</v>
      </c>
      <c r="D2617" s="8" t="s">
        <v>593</v>
      </c>
      <c r="E2617" s="8" t="s">
        <v>33743</v>
      </c>
      <c r="F2617" s="10" t="s">
        <v>38693</v>
      </c>
    </row>
    <row r="2618" ht="24" customHeight="1" spans="1:6">
      <c r="A2618" s="8">
        <v>3502</v>
      </c>
      <c r="B2618" s="9" t="s">
        <v>42879</v>
      </c>
      <c r="C2618" s="8" t="s">
        <v>592</v>
      </c>
      <c r="D2618" s="8" t="s">
        <v>593</v>
      </c>
      <c r="E2618" s="8" t="s">
        <v>31421</v>
      </c>
      <c r="F2618" s="10" t="s">
        <v>38693</v>
      </c>
    </row>
    <row r="2619" ht="24" customHeight="1" spans="1:6">
      <c r="A2619" s="8">
        <v>3503</v>
      </c>
      <c r="B2619" s="9" t="s">
        <v>42880</v>
      </c>
      <c r="C2619" s="8" t="s">
        <v>592</v>
      </c>
      <c r="D2619" s="8" t="s">
        <v>593</v>
      </c>
      <c r="E2619" s="8" t="s">
        <v>35136</v>
      </c>
      <c r="F2619" s="10" t="s">
        <v>38693</v>
      </c>
    </row>
    <row r="2620" ht="24" customHeight="1" spans="1:6">
      <c r="A2620" s="8">
        <v>3477</v>
      </c>
      <c r="B2620" s="9" t="s">
        <v>42881</v>
      </c>
      <c r="C2620" s="8" t="s">
        <v>592</v>
      </c>
      <c r="D2620" s="8" t="s">
        <v>593</v>
      </c>
      <c r="E2620" s="8" t="s">
        <v>42882</v>
      </c>
      <c r="F2620" s="10" t="s">
        <v>38693</v>
      </c>
    </row>
    <row r="2621" ht="24" customHeight="1" spans="1:6">
      <c r="A2621" s="8">
        <v>3478</v>
      </c>
      <c r="B2621" s="9" t="s">
        <v>42883</v>
      </c>
      <c r="C2621" s="8" t="s">
        <v>592</v>
      </c>
      <c r="D2621" s="8" t="s">
        <v>593</v>
      </c>
      <c r="E2621" s="8" t="s">
        <v>36412</v>
      </c>
      <c r="F2621" s="10" t="s">
        <v>38693</v>
      </c>
    </row>
    <row r="2622" ht="24" customHeight="1" spans="1:6">
      <c r="A2622" s="8">
        <v>3525</v>
      </c>
      <c r="B2622" s="9" t="s">
        <v>42884</v>
      </c>
      <c r="C2622" s="8" t="s">
        <v>592</v>
      </c>
      <c r="D2622" s="8" t="s">
        <v>593</v>
      </c>
      <c r="E2622" s="8" t="s">
        <v>42885</v>
      </c>
      <c r="F2622" s="10" t="s">
        <v>38693</v>
      </c>
    </row>
    <row r="2623" ht="24" customHeight="1" spans="1:6">
      <c r="A2623" s="8">
        <v>3511</v>
      </c>
      <c r="B2623" s="9" t="s">
        <v>42886</v>
      </c>
      <c r="C2623" s="8" t="s">
        <v>592</v>
      </c>
      <c r="D2623" s="8" t="s">
        <v>593</v>
      </c>
      <c r="E2623" s="8" t="s">
        <v>42887</v>
      </c>
      <c r="F2623" s="10" t="s">
        <v>38693</v>
      </c>
    </row>
    <row r="2624" ht="24" customHeight="1" spans="1:6">
      <c r="A2624" s="8">
        <v>38917</v>
      </c>
      <c r="B2624" s="9" t="s">
        <v>42888</v>
      </c>
      <c r="C2624" s="8" t="s">
        <v>592</v>
      </c>
      <c r="D2624" s="8" t="s">
        <v>639</v>
      </c>
      <c r="E2624" s="8" t="s">
        <v>34997</v>
      </c>
      <c r="F2624" s="10" t="s">
        <v>38693</v>
      </c>
    </row>
    <row r="2625" ht="24" customHeight="1" spans="1:6">
      <c r="A2625" s="8">
        <v>38919</v>
      </c>
      <c r="B2625" s="9" t="s">
        <v>42889</v>
      </c>
      <c r="C2625" s="8" t="s">
        <v>592</v>
      </c>
      <c r="D2625" s="8" t="s">
        <v>639</v>
      </c>
      <c r="E2625" s="8" t="s">
        <v>29415</v>
      </c>
      <c r="F2625" s="10" t="s">
        <v>38693</v>
      </c>
    </row>
    <row r="2626" ht="24" customHeight="1" spans="1:6">
      <c r="A2626" s="8">
        <v>38922</v>
      </c>
      <c r="B2626" s="9" t="s">
        <v>42890</v>
      </c>
      <c r="C2626" s="8" t="s">
        <v>592</v>
      </c>
      <c r="D2626" s="8" t="s">
        <v>639</v>
      </c>
      <c r="E2626" s="8" t="s">
        <v>37797</v>
      </c>
      <c r="F2626" s="10" t="s">
        <v>38693</v>
      </c>
    </row>
    <row r="2627" ht="24" customHeight="1" spans="1:6">
      <c r="A2627" s="8">
        <v>38921</v>
      </c>
      <c r="B2627" s="9" t="s">
        <v>42891</v>
      </c>
      <c r="C2627" s="8" t="s">
        <v>592</v>
      </c>
      <c r="D2627" s="8" t="s">
        <v>639</v>
      </c>
      <c r="E2627" s="8" t="s">
        <v>42892</v>
      </c>
      <c r="F2627" s="10" t="s">
        <v>38693</v>
      </c>
    </row>
    <row r="2628" ht="24" customHeight="1" spans="1:6">
      <c r="A2628" s="8">
        <v>38918</v>
      </c>
      <c r="B2628" s="9" t="s">
        <v>42893</v>
      </c>
      <c r="C2628" s="8" t="s">
        <v>592</v>
      </c>
      <c r="D2628" s="8" t="s">
        <v>639</v>
      </c>
      <c r="E2628" s="8" t="s">
        <v>42894</v>
      </c>
      <c r="F2628" s="10" t="s">
        <v>38693</v>
      </c>
    </row>
    <row r="2629" ht="24" customHeight="1" spans="1:6">
      <c r="A2629" s="8">
        <v>38920</v>
      </c>
      <c r="B2629" s="9" t="s">
        <v>42895</v>
      </c>
      <c r="C2629" s="8" t="s">
        <v>592</v>
      </c>
      <c r="D2629" s="8" t="s">
        <v>639</v>
      </c>
      <c r="E2629" s="8" t="s">
        <v>42896</v>
      </c>
      <c r="F2629" s="10" t="s">
        <v>38693</v>
      </c>
    </row>
    <row r="2630" ht="24" customHeight="1" spans="1:6">
      <c r="A2630" s="8">
        <v>12032</v>
      </c>
      <c r="B2630" s="9" t="s">
        <v>42897</v>
      </c>
      <c r="C2630" s="8" t="s">
        <v>1046</v>
      </c>
      <c r="D2630" s="8" t="s">
        <v>593</v>
      </c>
      <c r="E2630" s="8" t="s">
        <v>42898</v>
      </c>
      <c r="F2630" s="10" t="s">
        <v>38693</v>
      </c>
    </row>
    <row r="2631" ht="24" customHeight="1" spans="1:6">
      <c r="A2631" s="8">
        <v>12030</v>
      </c>
      <c r="B2631" s="9" t="s">
        <v>42899</v>
      </c>
      <c r="C2631" s="8" t="s">
        <v>1046</v>
      </c>
      <c r="D2631" s="8" t="s">
        <v>593</v>
      </c>
      <c r="E2631" s="8" t="s">
        <v>42900</v>
      </c>
      <c r="F2631" s="10" t="s">
        <v>38693</v>
      </c>
    </row>
    <row r="2632" ht="24" customHeight="1" spans="1:6">
      <c r="A2632" s="8">
        <v>10908</v>
      </c>
      <c r="B2632" s="9" t="s">
        <v>42901</v>
      </c>
      <c r="C2632" s="8" t="s">
        <v>592</v>
      </c>
      <c r="D2632" s="8" t="s">
        <v>639</v>
      </c>
      <c r="E2632" s="8" t="s">
        <v>42902</v>
      </c>
      <c r="F2632" s="10" t="s">
        <v>38693</v>
      </c>
    </row>
    <row r="2633" ht="24" customHeight="1" spans="1:6">
      <c r="A2633" s="8">
        <v>10909</v>
      </c>
      <c r="B2633" s="9" t="s">
        <v>42903</v>
      </c>
      <c r="C2633" s="8" t="s">
        <v>592</v>
      </c>
      <c r="D2633" s="8" t="s">
        <v>639</v>
      </c>
      <c r="E2633" s="8" t="s">
        <v>42904</v>
      </c>
      <c r="F2633" s="10" t="s">
        <v>38693</v>
      </c>
    </row>
    <row r="2634" ht="24" customHeight="1" spans="1:6">
      <c r="A2634" s="8">
        <v>3669</v>
      </c>
      <c r="B2634" s="9" t="s">
        <v>42905</v>
      </c>
      <c r="C2634" s="8" t="s">
        <v>592</v>
      </c>
      <c r="D2634" s="8" t="s">
        <v>639</v>
      </c>
      <c r="E2634" s="8" t="s">
        <v>27304</v>
      </c>
      <c r="F2634" s="10" t="s">
        <v>38693</v>
      </c>
    </row>
    <row r="2635" ht="24" customHeight="1" spans="1:6">
      <c r="A2635" s="8">
        <v>20138</v>
      </c>
      <c r="B2635" s="9" t="s">
        <v>42906</v>
      </c>
      <c r="C2635" s="8" t="s">
        <v>592</v>
      </c>
      <c r="D2635" s="8" t="s">
        <v>639</v>
      </c>
      <c r="E2635" s="8" t="s">
        <v>42907</v>
      </c>
      <c r="F2635" s="10" t="s">
        <v>38693</v>
      </c>
    </row>
    <row r="2636" ht="24" customHeight="1" spans="1:6">
      <c r="A2636" s="8">
        <v>20139</v>
      </c>
      <c r="B2636" s="9" t="s">
        <v>42908</v>
      </c>
      <c r="C2636" s="8" t="s">
        <v>592</v>
      </c>
      <c r="D2636" s="8" t="s">
        <v>639</v>
      </c>
      <c r="E2636" s="8" t="s">
        <v>42909</v>
      </c>
      <c r="F2636" s="10" t="s">
        <v>38693</v>
      </c>
    </row>
    <row r="2637" ht="24" customHeight="1" spans="1:6">
      <c r="A2637" s="8">
        <v>3668</v>
      </c>
      <c r="B2637" s="9" t="s">
        <v>42910</v>
      </c>
      <c r="C2637" s="8" t="s">
        <v>592</v>
      </c>
      <c r="D2637" s="8" t="s">
        <v>639</v>
      </c>
      <c r="E2637" s="8" t="s">
        <v>42911</v>
      </c>
      <c r="F2637" s="10" t="s">
        <v>38693</v>
      </c>
    </row>
    <row r="2638" ht="24" customHeight="1" spans="1:6">
      <c r="A2638" s="8">
        <v>3656</v>
      </c>
      <c r="B2638" s="9" t="s">
        <v>42912</v>
      </c>
      <c r="C2638" s="8" t="s">
        <v>592</v>
      </c>
      <c r="D2638" s="8" t="s">
        <v>639</v>
      </c>
      <c r="E2638" s="8" t="s">
        <v>42913</v>
      </c>
      <c r="F2638" s="10" t="s">
        <v>38693</v>
      </c>
    </row>
    <row r="2639" ht="24" customHeight="1" spans="1:6">
      <c r="A2639" s="8">
        <v>10911</v>
      </c>
      <c r="B2639" s="9" t="s">
        <v>42914</v>
      </c>
      <c r="C2639" s="8" t="s">
        <v>592</v>
      </c>
      <c r="D2639" s="8" t="s">
        <v>639</v>
      </c>
      <c r="E2639" s="8" t="s">
        <v>26530</v>
      </c>
      <c r="F2639" s="10" t="s">
        <v>38693</v>
      </c>
    </row>
    <row r="2640" ht="24" customHeight="1" spans="1:6">
      <c r="A2640" s="8">
        <v>3654</v>
      </c>
      <c r="B2640" s="9" t="s">
        <v>42915</v>
      </c>
      <c r="C2640" s="8" t="s">
        <v>592</v>
      </c>
      <c r="D2640" s="8" t="s">
        <v>593</v>
      </c>
      <c r="E2640" s="8" t="s">
        <v>24845</v>
      </c>
      <c r="F2640" s="10" t="s">
        <v>38693</v>
      </c>
    </row>
    <row r="2641" ht="24" customHeight="1" spans="1:6">
      <c r="A2641" s="8">
        <v>3664</v>
      </c>
      <c r="B2641" s="9" t="s">
        <v>42916</v>
      </c>
      <c r="C2641" s="8" t="s">
        <v>592</v>
      </c>
      <c r="D2641" s="8" t="s">
        <v>593</v>
      </c>
      <c r="E2641" s="8" t="s">
        <v>35104</v>
      </c>
      <c r="F2641" s="10" t="s">
        <v>38693</v>
      </c>
    </row>
    <row r="2642" ht="24" customHeight="1" spans="1:6">
      <c r="A2642" s="8">
        <v>3657</v>
      </c>
      <c r="B2642" s="9" t="s">
        <v>42917</v>
      </c>
      <c r="C2642" s="8" t="s">
        <v>592</v>
      </c>
      <c r="D2642" s="8" t="s">
        <v>593</v>
      </c>
      <c r="E2642" s="8" t="s">
        <v>42918</v>
      </c>
      <c r="F2642" s="10" t="s">
        <v>38693</v>
      </c>
    </row>
    <row r="2643" ht="24" customHeight="1" spans="1:6">
      <c r="A2643" s="8">
        <v>12625</v>
      </c>
      <c r="B2643" s="9" t="s">
        <v>42919</v>
      </c>
      <c r="C2643" s="8" t="s">
        <v>592</v>
      </c>
      <c r="D2643" s="8" t="s">
        <v>639</v>
      </c>
      <c r="E2643" s="8" t="s">
        <v>32821</v>
      </c>
      <c r="F2643" s="10" t="s">
        <v>38693</v>
      </c>
    </row>
    <row r="2644" ht="24" customHeight="1" spans="1:6">
      <c r="A2644" s="8">
        <v>20136</v>
      </c>
      <c r="B2644" s="9" t="s">
        <v>42920</v>
      </c>
      <c r="C2644" s="8" t="s">
        <v>592</v>
      </c>
      <c r="D2644" s="8" t="s">
        <v>639</v>
      </c>
      <c r="E2644" s="8" t="s">
        <v>42921</v>
      </c>
      <c r="F2644" s="10" t="s">
        <v>38693</v>
      </c>
    </row>
    <row r="2645" ht="24" customHeight="1" spans="1:6">
      <c r="A2645" s="8">
        <v>20144</v>
      </c>
      <c r="B2645" s="9" t="s">
        <v>42922</v>
      </c>
      <c r="C2645" s="8" t="s">
        <v>592</v>
      </c>
      <c r="D2645" s="8" t="s">
        <v>639</v>
      </c>
      <c r="E2645" s="8" t="s">
        <v>42923</v>
      </c>
      <c r="F2645" s="10" t="s">
        <v>38693</v>
      </c>
    </row>
    <row r="2646" ht="24" customHeight="1" spans="1:6">
      <c r="A2646" s="8">
        <v>20143</v>
      </c>
      <c r="B2646" s="9" t="s">
        <v>42924</v>
      </c>
      <c r="C2646" s="8" t="s">
        <v>592</v>
      </c>
      <c r="D2646" s="8" t="s">
        <v>639</v>
      </c>
      <c r="E2646" s="8" t="s">
        <v>42925</v>
      </c>
      <c r="F2646" s="10" t="s">
        <v>38693</v>
      </c>
    </row>
    <row r="2647" ht="24" customHeight="1" spans="1:6">
      <c r="A2647" s="8">
        <v>20145</v>
      </c>
      <c r="B2647" s="9" t="s">
        <v>42926</v>
      </c>
      <c r="C2647" s="8" t="s">
        <v>592</v>
      </c>
      <c r="D2647" s="8" t="s">
        <v>639</v>
      </c>
      <c r="E2647" s="8" t="s">
        <v>42927</v>
      </c>
      <c r="F2647" s="10" t="s">
        <v>38693</v>
      </c>
    </row>
    <row r="2648" ht="24" customHeight="1" spans="1:6">
      <c r="A2648" s="8">
        <v>20146</v>
      </c>
      <c r="B2648" s="9" t="s">
        <v>42928</v>
      </c>
      <c r="C2648" s="8" t="s">
        <v>592</v>
      </c>
      <c r="D2648" s="8" t="s">
        <v>639</v>
      </c>
      <c r="E2648" s="8" t="s">
        <v>42929</v>
      </c>
      <c r="F2648" s="10" t="s">
        <v>38693</v>
      </c>
    </row>
    <row r="2649" ht="24" customHeight="1" spans="1:6">
      <c r="A2649" s="8">
        <v>20140</v>
      </c>
      <c r="B2649" s="9" t="s">
        <v>42930</v>
      </c>
      <c r="C2649" s="8" t="s">
        <v>592</v>
      </c>
      <c r="D2649" s="8" t="s">
        <v>639</v>
      </c>
      <c r="E2649" s="8" t="s">
        <v>34484</v>
      </c>
      <c r="F2649" s="10" t="s">
        <v>38693</v>
      </c>
    </row>
    <row r="2650" ht="24" customHeight="1" spans="1:6">
      <c r="A2650" s="8">
        <v>20141</v>
      </c>
      <c r="B2650" s="9" t="s">
        <v>42931</v>
      </c>
      <c r="C2650" s="8" t="s">
        <v>592</v>
      </c>
      <c r="D2650" s="8" t="s">
        <v>639</v>
      </c>
      <c r="E2650" s="8" t="s">
        <v>42932</v>
      </c>
      <c r="F2650" s="10" t="s">
        <v>38693</v>
      </c>
    </row>
    <row r="2651" ht="24" customHeight="1" spans="1:6">
      <c r="A2651" s="8">
        <v>20142</v>
      </c>
      <c r="B2651" s="9" t="s">
        <v>42933</v>
      </c>
      <c r="C2651" s="8" t="s">
        <v>592</v>
      </c>
      <c r="D2651" s="8" t="s">
        <v>639</v>
      </c>
      <c r="E2651" s="8" t="s">
        <v>42934</v>
      </c>
      <c r="F2651" s="10" t="s">
        <v>38693</v>
      </c>
    </row>
    <row r="2652" ht="24" customHeight="1" spans="1:6">
      <c r="A2652" s="8">
        <v>3659</v>
      </c>
      <c r="B2652" s="9" t="s">
        <v>42935</v>
      </c>
      <c r="C2652" s="8" t="s">
        <v>592</v>
      </c>
      <c r="D2652" s="8" t="s">
        <v>639</v>
      </c>
      <c r="E2652" s="8" t="s">
        <v>42936</v>
      </c>
      <c r="F2652" s="10" t="s">
        <v>38693</v>
      </c>
    </row>
    <row r="2653" ht="24" customHeight="1" spans="1:6">
      <c r="A2653" s="8">
        <v>3660</v>
      </c>
      <c r="B2653" s="9" t="s">
        <v>42937</v>
      </c>
      <c r="C2653" s="8" t="s">
        <v>592</v>
      </c>
      <c r="D2653" s="8" t="s">
        <v>639</v>
      </c>
      <c r="E2653" s="8" t="s">
        <v>42938</v>
      </c>
      <c r="F2653" s="10" t="s">
        <v>38693</v>
      </c>
    </row>
    <row r="2654" ht="24" customHeight="1" spans="1:6">
      <c r="A2654" s="8">
        <v>3662</v>
      </c>
      <c r="B2654" s="9" t="s">
        <v>42939</v>
      </c>
      <c r="C2654" s="8" t="s">
        <v>592</v>
      </c>
      <c r="D2654" s="8" t="s">
        <v>639</v>
      </c>
      <c r="E2654" s="8" t="s">
        <v>25092</v>
      </c>
      <c r="F2654" s="10" t="s">
        <v>38693</v>
      </c>
    </row>
    <row r="2655" ht="24" customHeight="1" spans="1:6">
      <c r="A2655" s="8">
        <v>3661</v>
      </c>
      <c r="B2655" s="9" t="s">
        <v>42940</v>
      </c>
      <c r="C2655" s="8" t="s">
        <v>592</v>
      </c>
      <c r="D2655" s="8" t="s">
        <v>639</v>
      </c>
      <c r="E2655" s="8" t="s">
        <v>42941</v>
      </c>
      <c r="F2655" s="10" t="s">
        <v>38693</v>
      </c>
    </row>
    <row r="2656" ht="24" customHeight="1" spans="1:6">
      <c r="A2656" s="8">
        <v>3658</v>
      </c>
      <c r="B2656" s="9" t="s">
        <v>42942</v>
      </c>
      <c r="C2656" s="8" t="s">
        <v>592</v>
      </c>
      <c r="D2656" s="8" t="s">
        <v>639</v>
      </c>
      <c r="E2656" s="8" t="s">
        <v>40978</v>
      </c>
      <c r="F2656" s="10" t="s">
        <v>38693</v>
      </c>
    </row>
    <row r="2657" ht="24" customHeight="1" spans="1:6">
      <c r="A2657" s="8">
        <v>3670</v>
      </c>
      <c r="B2657" s="9" t="s">
        <v>42943</v>
      </c>
      <c r="C2657" s="8" t="s">
        <v>592</v>
      </c>
      <c r="D2657" s="8" t="s">
        <v>639</v>
      </c>
      <c r="E2657" s="8" t="s">
        <v>42944</v>
      </c>
      <c r="F2657" s="10" t="s">
        <v>38693</v>
      </c>
    </row>
    <row r="2658" ht="24" customHeight="1" spans="1:6">
      <c r="A2658" s="8">
        <v>3666</v>
      </c>
      <c r="B2658" s="9" t="s">
        <v>42945</v>
      </c>
      <c r="C2658" s="8" t="s">
        <v>592</v>
      </c>
      <c r="D2658" s="8" t="s">
        <v>639</v>
      </c>
      <c r="E2658" s="8" t="s">
        <v>25340</v>
      </c>
      <c r="F2658" s="10" t="s">
        <v>38693</v>
      </c>
    </row>
    <row r="2659" ht="24" customHeight="1" spans="1:6">
      <c r="A2659" s="8">
        <v>14157</v>
      </c>
      <c r="B2659" s="9" t="s">
        <v>42946</v>
      </c>
      <c r="C2659" s="8" t="s">
        <v>592</v>
      </c>
      <c r="D2659" s="8" t="s">
        <v>639</v>
      </c>
      <c r="E2659" s="8" t="s">
        <v>37383</v>
      </c>
      <c r="F2659" s="10" t="s">
        <v>38693</v>
      </c>
    </row>
    <row r="2660" ht="24" customHeight="1" spans="1:6">
      <c r="A2660" s="8">
        <v>3653</v>
      </c>
      <c r="B2660" s="9" t="s">
        <v>42947</v>
      </c>
      <c r="C2660" s="8" t="s">
        <v>592</v>
      </c>
      <c r="D2660" s="8" t="s">
        <v>639</v>
      </c>
      <c r="E2660" s="8" t="s">
        <v>42948</v>
      </c>
      <c r="F2660" s="10" t="s">
        <v>38693</v>
      </c>
    </row>
    <row r="2661" ht="24" customHeight="1" spans="1:6">
      <c r="A2661" s="8">
        <v>3649</v>
      </c>
      <c r="B2661" s="9" t="s">
        <v>42949</v>
      </c>
      <c r="C2661" s="8" t="s">
        <v>592</v>
      </c>
      <c r="D2661" s="8" t="s">
        <v>639</v>
      </c>
      <c r="E2661" s="8" t="s">
        <v>42950</v>
      </c>
      <c r="F2661" s="10" t="s">
        <v>38693</v>
      </c>
    </row>
    <row r="2662" ht="24" customHeight="1" spans="1:6">
      <c r="A2662" s="8">
        <v>42696</v>
      </c>
      <c r="B2662" s="9" t="s">
        <v>42951</v>
      </c>
      <c r="C2662" s="8" t="s">
        <v>592</v>
      </c>
      <c r="D2662" s="8" t="s">
        <v>639</v>
      </c>
      <c r="E2662" s="8" t="s">
        <v>42952</v>
      </c>
      <c r="F2662" s="10" t="s">
        <v>38693</v>
      </c>
    </row>
    <row r="2663" ht="24" customHeight="1" spans="1:6">
      <c r="A2663" s="8">
        <v>42697</v>
      </c>
      <c r="B2663" s="9" t="s">
        <v>42953</v>
      </c>
      <c r="C2663" s="8" t="s">
        <v>592</v>
      </c>
      <c r="D2663" s="8" t="s">
        <v>639</v>
      </c>
      <c r="E2663" s="8" t="s">
        <v>42954</v>
      </c>
      <c r="F2663" s="10" t="s">
        <v>38693</v>
      </c>
    </row>
    <row r="2664" ht="24" customHeight="1" spans="1:6">
      <c r="A2664" s="8">
        <v>42698</v>
      </c>
      <c r="B2664" s="9" t="s">
        <v>42955</v>
      </c>
      <c r="C2664" s="8" t="s">
        <v>592</v>
      </c>
      <c r="D2664" s="8" t="s">
        <v>639</v>
      </c>
      <c r="E2664" s="8" t="s">
        <v>42956</v>
      </c>
      <c r="F2664" s="10" t="s">
        <v>38693</v>
      </c>
    </row>
    <row r="2665" ht="24" customHeight="1" spans="1:6">
      <c r="A2665" s="8">
        <v>39875</v>
      </c>
      <c r="B2665" s="9" t="s">
        <v>42957</v>
      </c>
      <c r="C2665" s="8" t="s">
        <v>592</v>
      </c>
      <c r="D2665" s="8" t="s">
        <v>639</v>
      </c>
      <c r="E2665" s="8" t="s">
        <v>42958</v>
      </c>
      <c r="F2665" s="10" t="s">
        <v>38693</v>
      </c>
    </row>
    <row r="2666" ht="24" customHeight="1" spans="1:6">
      <c r="A2666" s="8">
        <v>39876</v>
      </c>
      <c r="B2666" s="9" t="s">
        <v>42959</v>
      </c>
      <c r="C2666" s="8" t="s">
        <v>592</v>
      </c>
      <c r="D2666" s="8" t="s">
        <v>639</v>
      </c>
      <c r="E2666" s="8" t="s">
        <v>42960</v>
      </c>
      <c r="F2666" s="10" t="s">
        <v>38693</v>
      </c>
    </row>
    <row r="2667" ht="24" customHeight="1" spans="1:6">
      <c r="A2667" s="8">
        <v>39877</v>
      </c>
      <c r="B2667" s="9" t="s">
        <v>42961</v>
      </c>
      <c r="C2667" s="8" t="s">
        <v>592</v>
      </c>
      <c r="D2667" s="8" t="s">
        <v>639</v>
      </c>
      <c r="E2667" s="8" t="s">
        <v>42962</v>
      </c>
      <c r="F2667" s="10" t="s">
        <v>38693</v>
      </c>
    </row>
    <row r="2668" ht="24" customHeight="1" spans="1:6">
      <c r="A2668" s="8">
        <v>39878</v>
      </c>
      <c r="B2668" s="9" t="s">
        <v>42963</v>
      </c>
      <c r="C2668" s="8" t="s">
        <v>592</v>
      </c>
      <c r="D2668" s="8" t="s">
        <v>639</v>
      </c>
      <c r="E2668" s="8" t="s">
        <v>42964</v>
      </c>
      <c r="F2668" s="10" t="s">
        <v>38693</v>
      </c>
    </row>
    <row r="2669" ht="24" customHeight="1" spans="1:6">
      <c r="A2669" s="8">
        <v>39872</v>
      </c>
      <c r="B2669" s="9" t="s">
        <v>42965</v>
      </c>
      <c r="C2669" s="8" t="s">
        <v>592</v>
      </c>
      <c r="D2669" s="8" t="s">
        <v>639</v>
      </c>
      <c r="E2669" s="8" t="s">
        <v>42966</v>
      </c>
      <c r="F2669" s="10" t="s">
        <v>38693</v>
      </c>
    </row>
    <row r="2670" ht="24" customHeight="1" spans="1:6">
      <c r="A2670" s="8">
        <v>39873</v>
      </c>
      <c r="B2670" s="9" t="s">
        <v>42967</v>
      </c>
      <c r="C2670" s="8" t="s">
        <v>592</v>
      </c>
      <c r="D2670" s="8" t="s">
        <v>639</v>
      </c>
      <c r="E2670" s="8" t="s">
        <v>42968</v>
      </c>
      <c r="F2670" s="10" t="s">
        <v>38693</v>
      </c>
    </row>
    <row r="2671" ht="24" customHeight="1" spans="1:6">
      <c r="A2671" s="8">
        <v>39874</v>
      </c>
      <c r="B2671" s="9" t="s">
        <v>42969</v>
      </c>
      <c r="C2671" s="8" t="s">
        <v>592</v>
      </c>
      <c r="D2671" s="8" t="s">
        <v>639</v>
      </c>
      <c r="E2671" s="8" t="s">
        <v>42970</v>
      </c>
      <c r="F2671" s="10" t="s">
        <v>38693</v>
      </c>
    </row>
    <row r="2672" ht="24" customHeight="1" spans="1:6">
      <c r="A2672" s="8">
        <v>3674</v>
      </c>
      <c r="B2672" s="9" t="s">
        <v>42971</v>
      </c>
      <c r="C2672" s="8" t="s">
        <v>474</v>
      </c>
      <c r="D2672" s="8" t="s">
        <v>639</v>
      </c>
      <c r="E2672" s="8" t="s">
        <v>33960</v>
      </c>
      <c r="F2672" s="10" t="s">
        <v>38693</v>
      </c>
    </row>
    <row r="2673" ht="24" customHeight="1" spans="1:6">
      <c r="A2673" s="8">
        <v>3681</v>
      </c>
      <c r="B2673" s="9" t="s">
        <v>42972</v>
      </c>
      <c r="C2673" s="8" t="s">
        <v>474</v>
      </c>
      <c r="D2673" s="8" t="s">
        <v>639</v>
      </c>
      <c r="E2673" s="8" t="s">
        <v>42973</v>
      </c>
      <c r="F2673" s="10" t="s">
        <v>38693</v>
      </c>
    </row>
    <row r="2674" ht="24" customHeight="1" spans="1:6">
      <c r="A2674" s="8">
        <v>3676</v>
      </c>
      <c r="B2674" s="9" t="s">
        <v>42974</v>
      </c>
      <c r="C2674" s="8" t="s">
        <v>474</v>
      </c>
      <c r="D2674" s="8" t="s">
        <v>639</v>
      </c>
      <c r="E2674" s="8" t="s">
        <v>42975</v>
      </c>
      <c r="F2674" s="10" t="s">
        <v>38693</v>
      </c>
    </row>
    <row r="2675" ht="24" customHeight="1" spans="1:6">
      <c r="A2675" s="8">
        <v>3679</v>
      </c>
      <c r="B2675" s="9" t="s">
        <v>42976</v>
      </c>
      <c r="C2675" s="8" t="s">
        <v>474</v>
      </c>
      <c r="D2675" s="8" t="s">
        <v>639</v>
      </c>
      <c r="E2675" s="8" t="s">
        <v>42977</v>
      </c>
      <c r="F2675" s="10" t="s">
        <v>38693</v>
      </c>
    </row>
    <row r="2676" ht="24" customHeight="1" spans="1:6">
      <c r="A2676" s="8">
        <v>3672</v>
      </c>
      <c r="B2676" s="9" t="s">
        <v>42978</v>
      </c>
      <c r="C2676" s="8" t="s">
        <v>474</v>
      </c>
      <c r="D2676" s="8" t="s">
        <v>639</v>
      </c>
      <c r="E2676" s="8" t="s">
        <v>22999</v>
      </c>
      <c r="F2676" s="10" t="s">
        <v>38693</v>
      </c>
    </row>
    <row r="2677" ht="24" customHeight="1" spans="1:6">
      <c r="A2677" s="8">
        <v>3671</v>
      </c>
      <c r="B2677" s="9" t="s">
        <v>42979</v>
      </c>
      <c r="C2677" s="8" t="s">
        <v>474</v>
      </c>
      <c r="D2677" s="8" t="s">
        <v>639</v>
      </c>
      <c r="E2677" s="8" t="s">
        <v>37682</v>
      </c>
      <c r="F2677" s="10" t="s">
        <v>38693</v>
      </c>
    </row>
    <row r="2678" ht="24" customHeight="1" spans="1:6">
      <c r="A2678" s="8">
        <v>3673</v>
      </c>
      <c r="B2678" s="9" t="s">
        <v>42980</v>
      </c>
      <c r="C2678" s="8" t="s">
        <v>474</v>
      </c>
      <c r="D2678" s="8" t="s">
        <v>639</v>
      </c>
      <c r="E2678" s="8" t="s">
        <v>30168</v>
      </c>
      <c r="F2678" s="10" t="s">
        <v>38693</v>
      </c>
    </row>
    <row r="2679" ht="24" customHeight="1" spans="1:6">
      <c r="A2679" s="8">
        <v>38394</v>
      </c>
      <c r="B2679" s="9" t="s">
        <v>42981</v>
      </c>
      <c r="C2679" s="8" t="s">
        <v>592</v>
      </c>
      <c r="D2679" s="8" t="s">
        <v>593</v>
      </c>
      <c r="E2679" s="8" t="s">
        <v>42982</v>
      </c>
      <c r="F2679" s="10" t="s">
        <v>38693</v>
      </c>
    </row>
    <row r="2680" ht="24" customHeight="1" spans="1:6">
      <c r="A2680" s="8">
        <v>3729</v>
      </c>
      <c r="B2680" s="9" t="s">
        <v>42983</v>
      </c>
      <c r="C2680" s="8" t="s">
        <v>592</v>
      </c>
      <c r="D2680" s="8" t="s">
        <v>593</v>
      </c>
      <c r="E2680" s="8" t="s">
        <v>42984</v>
      </c>
      <c r="F2680" s="10" t="s">
        <v>38693</v>
      </c>
    </row>
    <row r="2681" ht="48" customHeight="1" spans="1:6">
      <c r="A2681" s="8">
        <v>39357</v>
      </c>
      <c r="B2681" s="9" t="s">
        <v>42985</v>
      </c>
      <c r="C2681" s="8" t="s">
        <v>592</v>
      </c>
      <c r="D2681" s="8" t="s">
        <v>639</v>
      </c>
      <c r="E2681" s="8" t="s">
        <v>42986</v>
      </c>
      <c r="F2681" s="10" t="s">
        <v>38693</v>
      </c>
    </row>
    <row r="2682" ht="48" customHeight="1" spans="1:6">
      <c r="A2682" s="8">
        <v>39358</v>
      </c>
      <c r="B2682" s="9" t="s">
        <v>42987</v>
      </c>
      <c r="C2682" s="8" t="s">
        <v>592</v>
      </c>
      <c r="D2682" s="8" t="s">
        <v>639</v>
      </c>
      <c r="E2682" s="8" t="s">
        <v>42988</v>
      </c>
      <c r="F2682" s="10" t="s">
        <v>38693</v>
      </c>
    </row>
    <row r="2683" ht="48" customHeight="1" spans="1:6">
      <c r="A2683" s="8">
        <v>39356</v>
      </c>
      <c r="B2683" s="9" t="s">
        <v>42989</v>
      </c>
      <c r="C2683" s="8" t="s">
        <v>592</v>
      </c>
      <c r="D2683" s="8" t="s">
        <v>639</v>
      </c>
      <c r="E2683" s="8" t="s">
        <v>42990</v>
      </c>
      <c r="F2683" s="10" t="s">
        <v>38693</v>
      </c>
    </row>
    <row r="2684" ht="48" customHeight="1" spans="1:6">
      <c r="A2684" s="8">
        <v>39355</v>
      </c>
      <c r="B2684" s="9" t="s">
        <v>42991</v>
      </c>
      <c r="C2684" s="8" t="s">
        <v>592</v>
      </c>
      <c r="D2684" s="8" t="s">
        <v>639</v>
      </c>
      <c r="E2684" s="8" t="s">
        <v>42992</v>
      </c>
      <c r="F2684" s="10" t="s">
        <v>38693</v>
      </c>
    </row>
    <row r="2685" ht="48" customHeight="1" spans="1:6">
      <c r="A2685" s="8">
        <v>39353</v>
      </c>
      <c r="B2685" s="9" t="s">
        <v>42993</v>
      </c>
      <c r="C2685" s="8" t="s">
        <v>592</v>
      </c>
      <c r="D2685" s="8" t="s">
        <v>639</v>
      </c>
      <c r="E2685" s="8" t="s">
        <v>42994</v>
      </c>
      <c r="F2685" s="10" t="s">
        <v>38693</v>
      </c>
    </row>
    <row r="2686" ht="48" customHeight="1" spans="1:6">
      <c r="A2686" s="8">
        <v>39354</v>
      </c>
      <c r="B2686" s="9" t="s">
        <v>42995</v>
      </c>
      <c r="C2686" s="8" t="s">
        <v>592</v>
      </c>
      <c r="D2686" s="8" t="s">
        <v>639</v>
      </c>
      <c r="E2686" s="8" t="s">
        <v>42996</v>
      </c>
      <c r="F2686" s="10" t="s">
        <v>38693</v>
      </c>
    </row>
    <row r="2687" ht="24" customHeight="1" spans="1:6">
      <c r="A2687" s="8">
        <v>39398</v>
      </c>
      <c r="B2687" s="9" t="s">
        <v>42997</v>
      </c>
      <c r="C2687" s="8" t="s">
        <v>592</v>
      </c>
      <c r="D2687" s="8" t="s">
        <v>593</v>
      </c>
      <c r="E2687" s="8" t="s">
        <v>42998</v>
      </c>
      <c r="F2687" s="10" t="s">
        <v>38693</v>
      </c>
    </row>
    <row r="2688" ht="24" customHeight="1" spans="1:6">
      <c r="A2688" s="8">
        <v>13343</v>
      </c>
      <c r="B2688" s="9" t="s">
        <v>42999</v>
      </c>
      <c r="C2688" s="8" t="s">
        <v>592</v>
      </c>
      <c r="D2688" s="8" t="s">
        <v>593</v>
      </c>
      <c r="E2688" s="8" t="s">
        <v>43000</v>
      </c>
      <c r="F2688" s="10" t="s">
        <v>38693</v>
      </c>
    </row>
    <row r="2689" ht="24" customHeight="1" spans="1:6">
      <c r="A2689" s="8">
        <v>12118</v>
      </c>
      <c r="B2689" s="9" t="s">
        <v>43001</v>
      </c>
      <c r="C2689" s="8" t="s">
        <v>592</v>
      </c>
      <c r="D2689" s="8" t="s">
        <v>593</v>
      </c>
      <c r="E2689" s="8" t="s">
        <v>32497</v>
      </c>
      <c r="F2689" s="10" t="s">
        <v>38693</v>
      </c>
    </row>
    <row r="2690" ht="36" customHeight="1" spans="1:6">
      <c r="A2690" s="8">
        <v>39482</v>
      </c>
      <c r="B2690" s="9" t="s">
        <v>43002</v>
      </c>
      <c r="C2690" s="8" t="s">
        <v>592</v>
      </c>
      <c r="D2690" s="8" t="s">
        <v>593</v>
      </c>
      <c r="E2690" s="8" t="s">
        <v>43003</v>
      </c>
      <c r="F2690" s="10" t="s">
        <v>38693</v>
      </c>
    </row>
    <row r="2691" ht="36" customHeight="1" spans="1:6">
      <c r="A2691" s="8">
        <v>39486</v>
      </c>
      <c r="B2691" s="9" t="s">
        <v>43004</v>
      </c>
      <c r="C2691" s="8" t="s">
        <v>592</v>
      </c>
      <c r="D2691" s="8" t="s">
        <v>593</v>
      </c>
      <c r="E2691" s="8" t="s">
        <v>43005</v>
      </c>
      <c r="F2691" s="10" t="s">
        <v>38693</v>
      </c>
    </row>
    <row r="2692" ht="36" customHeight="1" spans="1:6">
      <c r="A2692" s="8">
        <v>39484</v>
      </c>
      <c r="B2692" s="9" t="s">
        <v>43006</v>
      </c>
      <c r="C2692" s="8" t="s">
        <v>592</v>
      </c>
      <c r="D2692" s="8" t="s">
        <v>593</v>
      </c>
      <c r="E2692" s="8" t="s">
        <v>43003</v>
      </c>
      <c r="F2692" s="10" t="s">
        <v>38693</v>
      </c>
    </row>
    <row r="2693" ht="36" customHeight="1" spans="1:6">
      <c r="A2693" s="8">
        <v>39488</v>
      </c>
      <c r="B2693" s="9" t="s">
        <v>43007</v>
      </c>
      <c r="C2693" s="8" t="s">
        <v>592</v>
      </c>
      <c r="D2693" s="8" t="s">
        <v>593</v>
      </c>
      <c r="E2693" s="8" t="s">
        <v>43008</v>
      </c>
      <c r="F2693" s="10" t="s">
        <v>38693</v>
      </c>
    </row>
    <row r="2694" ht="36" customHeight="1" spans="1:6">
      <c r="A2694" s="8">
        <v>39485</v>
      </c>
      <c r="B2694" s="9" t="s">
        <v>43009</v>
      </c>
      <c r="C2694" s="8" t="s">
        <v>592</v>
      </c>
      <c r="D2694" s="8" t="s">
        <v>593</v>
      </c>
      <c r="E2694" s="8" t="s">
        <v>43003</v>
      </c>
      <c r="F2694" s="10" t="s">
        <v>38693</v>
      </c>
    </row>
    <row r="2695" ht="36" customHeight="1" spans="1:6">
      <c r="A2695" s="8">
        <v>39489</v>
      </c>
      <c r="B2695" s="9" t="s">
        <v>43010</v>
      </c>
      <c r="C2695" s="8" t="s">
        <v>592</v>
      </c>
      <c r="D2695" s="8" t="s">
        <v>593</v>
      </c>
      <c r="E2695" s="8" t="s">
        <v>43011</v>
      </c>
      <c r="F2695" s="10" t="s">
        <v>38693</v>
      </c>
    </row>
    <row r="2696" ht="48" customHeight="1" spans="1:6">
      <c r="A2696" s="8">
        <v>39490</v>
      </c>
      <c r="B2696" s="9" t="s">
        <v>43012</v>
      </c>
      <c r="C2696" s="8" t="s">
        <v>592</v>
      </c>
      <c r="D2696" s="8" t="s">
        <v>593</v>
      </c>
      <c r="E2696" s="8" t="s">
        <v>43013</v>
      </c>
      <c r="F2696" s="10" t="s">
        <v>38693</v>
      </c>
    </row>
    <row r="2697" ht="36" customHeight="1" spans="1:6">
      <c r="A2697" s="8">
        <v>39494</v>
      </c>
      <c r="B2697" s="9" t="s">
        <v>43014</v>
      </c>
      <c r="C2697" s="8" t="s">
        <v>592</v>
      </c>
      <c r="D2697" s="8" t="s">
        <v>593</v>
      </c>
      <c r="E2697" s="8" t="s">
        <v>43015</v>
      </c>
      <c r="F2697" s="10" t="s">
        <v>38693</v>
      </c>
    </row>
    <row r="2698" ht="36" customHeight="1" spans="1:6">
      <c r="A2698" s="8">
        <v>39495</v>
      </c>
      <c r="B2698" s="9" t="s">
        <v>43016</v>
      </c>
      <c r="C2698" s="8" t="s">
        <v>592</v>
      </c>
      <c r="D2698" s="8" t="s">
        <v>593</v>
      </c>
      <c r="E2698" s="8" t="s">
        <v>43017</v>
      </c>
      <c r="F2698" s="10" t="s">
        <v>38693</v>
      </c>
    </row>
    <row r="2699" ht="36" customHeight="1" spans="1:6">
      <c r="A2699" s="8">
        <v>39496</v>
      </c>
      <c r="B2699" s="9" t="s">
        <v>43018</v>
      </c>
      <c r="C2699" s="8" t="s">
        <v>592</v>
      </c>
      <c r="D2699" s="8" t="s">
        <v>593</v>
      </c>
      <c r="E2699" s="8" t="s">
        <v>32991</v>
      </c>
      <c r="F2699" s="10" t="s">
        <v>38693</v>
      </c>
    </row>
    <row r="2700" ht="36" customHeight="1" spans="1:6">
      <c r="A2700" s="8">
        <v>39492</v>
      </c>
      <c r="B2700" s="9" t="s">
        <v>43019</v>
      </c>
      <c r="C2700" s="8" t="s">
        <v>592</v>
      </c>
      <c r="D2700" s="8" t="s">
        <v>593</v>
      </c>
      <c r="E2700" s="8" t="s">
        <v>43020</v>
      </c>
      <c r="F2700" s="10" t="s">
        <v>38693</v>
      </c>
    </row>
    <row r="2701" ht="36" customHeight="1" spans="1:6">
      <c r="A2701" s="8">
        <v>39497</v>
      </c>
      <c r="B2701" s="9" t="s">
        <v>43021</v>
      </c>
      <c r="C2701" s="8" t="s">
        <v>592</v>
      </c>
      <c r="D2701" s="8" t="s">
        <v>593</v>
      </c>
      <c r="E2701" s="8" t="s">
        <v>43022</v>
      </c>
      <c r="F2701" s="10" t="s">
        <v>38693</v>
      </c>
    </row>
    <row r="2702" ht="36" customHeight="1" spans="1:6">
      <c r="A2702" s="8">
        <v>39493</v>
      </c>
      <c r="B2702" s="9" t="s">
        <v>43023</v>
      </c>
      <c r="C2702" s="8" t="s">
        <v>592</v>
      </c>
      <c r="D2702" s="8" t="s">
        <v>593</v>
      </c>
      <c r="E2702" s="8" t="s">
        <v>43024</v>
      </c>
      <c r="F2702" s="10" t="s">
        <v>38693</v>
      </c>
    </row>
    <row r="2703" ht="36" customHeight="1" spans="1:6">
      <c r="A2703" s="8">
        <v>39500</v>
      </c>
      <c r="B2703" s="9" t="s">
        <v>43025</v>
      </c>
      <c r="C2703" s="8" t="s">
        <v>592</v>
      </c>
      <c r="D2703" s="8" t="s">
        <v>593</v>
      </c>
      <c r="E2703" s="8" t="s">
        <v>43026</v>
      </c>
      <c r="F2703" s="10" t="s">
        <v>38693</v>
      </c>
    </row>
    <row r="2704" ht="36" customHeight="1" spans="1:6">
      <c r="A2704" s="8">
        <v>39498</v>
      </c>
      <c r="B2704" s="9" t="s">
        <v>43027</v>
      </c>
      <c r="C2704" s="8" t="s">
        <v>592</v>
      </c>
      <c r="D2704" s="8" t="s">
        <v>593</v>
      </c>
      <c r="E2704" s="8" t="s">
        <v>43028</v>
      </c>
      <c r="F2704" s="10" t="s">
        <v>38693</v>
      </c>
    </row>
    <row r="2705" ht="36" customHeight="1" spans="1:6">
      <c r="A2705" s="8">
        <v>43628</v>
      </c>
      <c r="B2705" s="9" t="s">
        <v>43029</v>
      </c>
      <c r="C2705" s="8" t="s">
        <v>592</v>
      </c>
      <c r="D2705" s="8" t="s">
        <v>593</v>
      </c>
      <c r="E2705" s="8" t="s">
        <v>43030</v>
      </c>
      <c r="F2705" s="10" t="s">
        <v>38693</v>
      </c>
    </row>
    <row r="2706" ht="36" customHeight="1" spans="1:6">
      <c r="A2706" s="8">
        <v>39501</v>
      </c>
      <c r="B2706" s="9" t="s">
        <v>43031</v>
      </c>
      <c r="C2706" s="8" t="s">
        <v>592</v>
      </c>
      <c r="D2706" s="8" t="s">
        <v>593</v>
      </c>
      <c r="E2706" s="8" t="s">
        <v>43032</v>
      </c>
      <c r="F2706" s="10" t="s">
        <v>38693</v>
      </c>
    </row>
    <row r="2707" ht="36" customHeight="1" spans="1:6">
      <c r="A2707" s="8">
        <v>39499</v>
      </c>
      <c r="B2707" s="9" t="s">
        <v>43033</v>
      </c>
      <c r="C2707" s="8" t="s">
        <v>592</v>
      </c>
      <c r="D2707" s="8" t="s">
        <v>593</v>
      </c>
      <c r="E2707" s="8" t="s">
        <v>43034</v>
      </c>
      <c r="F2707" s="10" t="s">
        <v>38693</v>
      </c>
    </row>
    <row r="2708" ht="36" customHeight="1" spans="1:6">
      <c r="A2708" s="8">
        <v>43621</v>
      </c>
      <c r="B2708" s="9" t="s">
        <v>43035</v>
      </c>
      <c r="C2708" s="8" t="s">
        <v>592</v>
      </c>
      <c r="D2708" s="8" t="s">
        <v>593</v>
      </c>
      <c r="E2708" s="8" t="s">
        <v>43036</v>
      </c>
      <c r="F2708" s="10" t="s">
        <v>38693</v>
      </c>
    </row>
    <row r="2709" ht="24" customHeight="1" spans="1:6">
      <c r="A2709" s="8">
        <v>3733</v>
      </c>
      <c r="B2709" s="9" t="s">
        <v>43037</v>
      </c>
      <c r="C2709" s="8" t="s">
        <v>997</v>
      </c>
      <c r="D2709" s="8" t="s">
        <v>639</v>
      </c>
      <c r="E2709" s="8" t="s">
        <v>43038</v>
      </c>
      <c r="F2709" s="10" t="s">
        <v>38693</v>
      </c>
    </row>
    <row r="2710" ht="24" customHeight="1" spans="1:6">
      <c r="A2710" s="8">
        <v>3731</v>
      </c>
      <c r="B2710" s="9" t="s">
        <v>43039</v>
      </c>
      <c r="C2710" s="8" t="s">
        <v>997</v>
      </c>
      <c r="D2710" s="8" t="s">
        <v>639</v>
      </c>
      <c r="E2710" s="8" t="s">
        <v>43040</v>
      </c>
      <c r="F2710" s="10" t="s">
        <v>38693</v>
      </c>
    </row>
    <row r="2711" ht="24" customHeight="1" spans="1:6">
      <c r="A2711" s="8">
        <v>38137</v>
      </c>
      <c r="B2711" s="9" t="s">
        <v>43041</v>
      </c>
      <c r="C2711" s="8" t="s">
        <v>997</v>
      </c>
      <c r="D2711" s="8" t="s">
        <v>639</v>
      </c>
      <c r="E2711" s="8" t="s">
        <v>43042</v>
      </c>
      <c r="F2711" s="10" t="s">
        <v>38693</v>
      </c>
    </row>
    <row r="2712" ht="24" customHeight="1" spans="1:6">
      <c r="A2712" s="8">
        <v>38135</v>
      </c>
      <c r="B2712" s="9" t="s">
        <v>43043</v>
      </c>
      <c r="C2712" s="8" t="s">
        <v>997</v>
      </c>
      <c r="D2712" s="8" t="s">
        <v>639</v>
      </c>
      <c r="E2712" s="8" t="s">
        <v>43044</v>
      </c>
      <c r="F2712" s="10" t="s">
        <v>38693</v>
      </c>
    </row>
    <row r="2713" ht="24" customHeight="1" spans="1:6">
      <c r="A2713" s="8">
        <v>38138</v>
      </c>
      <c r="B2713" s="9" t="s">
        <v>43045</v>
      </c>
      <c r="C2713" s="8" t="s">
        <v>997</v>
      </c>
      <c r="D2713" s="8" t="s">
        <v>639</v>
      </c>
      <c r="E2713" s="8" t="s">
        <v>43046</v>
      </c>
      <c r="F2713" s="10" t="s">
        <v>38693</v>
      </c>
    </row>
    <row r="2714" ht="24" customHeight="1" spans="1:6">
      <c r="A2714" s="8">
        <v>3736</v>
      </c>
      <c r="B2714" s="9" t="s">
        <v>43047</v>
      </c>
      <c r="C2714" s="8" t="s">
        <v>997</v>
      </c>
      <c r="D2714" s="8" t="s">
        <v>599</v>
      </c>
      <c r="E2714" s="8" t="s">
        <v>43048</v>
      </c>
      <c r="F2714" s="10" t="s">
        <v>38693</v>
      </c>
    </row>
    <row r="2715" ht="24" customHeight="1" spans="1:6">
      <c r="A2715" s="8">
        <v>3741</v>
      </c>
      <c r="B2715" s="9" t="s">
        <v>43049</v>
      </c>
      <c r="C2715" s="8" t="s">
        <v>997</v>
      </c>
      <c r="D2715" s="8" t="s">
        <v>593</v>
      </c>
      <c r="E2715" s="8" t="s">
        <v>25384</v>
      </c>
      <c r="F2715" s="10" t="s">
        <v>38693</v>
      </c>
    </row>
    <row r="2716" ht="24" customHeight="1" spans="1:6">
      <c r="A2716" s="8">
        <v>3745</v>
      </c>
      <c r="B2716" s="9" t="s">
        <v>43050</v>
      </c>
      <c r="C2716" s="8" t="s">
        <v>997</v>
      </c>
      <c r="D2716" s="8" t="s">
        <v>593</v>
      </c>
      <c r="E2716" s="8" t="s">
        <v>27552</v>
      </c>
      <c r="F2716" s="10" t="s">
        <v>38693</v>
      </c>
    </row>
    <row r="2717" ht="24" customHeight="1" spans="1:6">
      <c r="A2717" s="8">
        <v>3743</v>
      </c>
      <c r="B2717" s="9" t="s">
        <v>43051</v>
      </c>
      <c r="C2717" s="8" t="s">
        <v>997</v>
      </c>
      <c r="D2717" s="8" t="s">
        <v>593</v>
      </c>
      <c r="E2717" s="8" t="s">
        <v>43052</v>
      </c>
      <c r="F2717" s="10" t="s">
        <v>38693</v>
      </c>
    </row>
    <row r="2718" ht="24" customHeight="1" spans="1:6">
      <c r="A2718" s="8">
        <v>3744</v>
      </c>
      <c r="B2718" s="9" t="s">
        <v>43053</v>
      </c>
      <c r="C2718" s="8" t="s">
        <v>997</v>
      </c>
      <c r="D2718" s="8" t="s">
        <v>593</v>
      </c>
      <c r="E2718" s="8" t="s">
        <v>34273</v>
      </c>
      <c r="F2718" s="10" t="s">
        <v>38693</v>
      </c>
    </row>
    <row r="2719" ht="24" customHeight="1" spans="1:6">
      <c r="A2719" s="8">
        <v>3739</v>
      </c>
      <c r="B2719" s="9" t="s">
        <v>43054</v>
      </c>
      <c r="C2719" s="8" t="s">
        <v>997</v>
      </c>
      <c r="D2719" s="8" t="s">
        <v>593</v>
      </c>
      <c r="E2719" s="8" t="s">
        <v>29344</v>
      </c>
      <c r="F2719" s="10" t="s">
        <v>38693</v>
      </c>
    </row>
    <row r="2720" ht="24" customHeight="1" spans="1:6">
      <c r="A2720" s="8">
        <v>3737</v>
      </c>
      <c r="B2720" s="9" t="s">
        <v>43055</v>
      </c>
      <c r="C2720" s="8" t="s">
        <v>997</v>
      </c>
      <c r="D2720" s="8" t="s">
        <v>593</v>
      </c>
      <c r="E2720" s="8" t="s">
        <v>43056</v>
      </c>
      <c r="F2720" s="10" t="s">
        <v>38693</v>
      </c>
    </row>
    <row r="2721" ht="24" customHeight="1" spans="1:6">
      <c r="A2721" s="8">
        <v>3738</v>
      </c>
      <c r="B2721" s="9" t="s">
        <v>43057</v>
      </c>
      <c r="C2721" s="8" t="s">
        <v>997</v>
      </c>
      <c r="D2721" s="8" t="s">
        <v>593</v>
      </c>
      <c r="E2721" s="8" t="s">
        <v>43058</v>
      </c>
      <c r="F2721" s="10" t="s">
        <v>38693</v>
      </c>
    </row>
    <row r="2722" ht="24" customHeight="1" spans="1:6">
      <c r="A2722" s="8">
        <v>3747</v>
      </c>
      <c r="B2722" s="9" t="s">
        <v>43059</v>
      </c>
      <c r="C2722" s="8" t="s">
        <v>997</v>
      </c>
      <c r="D2722" s="8" t="s">
        <v>593</v>
      </c>
      <c r="E2722" s="8" t="s">
        <v>34273</v>
      </c>
      <c r="F2722" s="10" t="s">
        <v>38693</v>
      </c>
    </row>
    <row r="2723" ht="24" customHeight="1" spans="1:6">
      <c r="A2723" s="8">
        <v>11649</v>
      </c>
      <c r="B2723" s="9" t="s">
        <v>43060</v>
      </c>
      <c r="C2723" s="8" t="s">
        <v>592</v>
      </c>
      <c r="D2723" s="8" t="s">
        <v>593</v>
      </c>
      <c r="E2723" s="8" t="s">
        <v>40829</v>
      </c>
      <c r="F2723" s="10" t="s">
        <v>38693</v>
      </c>
    </row>
    <row r="2724" ht="24" customHeight="1" spans="1:6">
      <c r="A2724" s="8">
        <v>11650</v>
      </c>
      <c r="B2724" s="9" t="s">
        <v>43061</v>
      </c>
      <c r="C2724" s="8" t="s">
        <v>592</v>
      </c>
      <c r="D2724" s="8" t="s">
        <v>593</v>
      </c>
      <c r="E2724" s="8" t="s">
        <v>43062</v>
      </c>
      <c r="F2724" s="10" t="s">
        <v>38693</v>
      </c>
    </row>
    <row r="2725" ht="24" customHeight="1" spans="1:6">
      <c r="A2725" s="8">
        <v>3742</v>
      </c>
      <c r="B2725" s="9" t="s">
        <v>43063</v>
      </c>
      <c r="C2725" s="8" t="s">
        <v>997</v>
      </c>
      <c r="D2725" s="8" t="s">
        <v>593</v>
      </c>
      <c r="E2725" s="8" t="s">
        <v>43064</v>
      </c>
      <c r="F2725" s="10" t="s">
        <v>38693</v>
      </c>
    </row>
    <row r="2726" ht="24" customHeight="1" spans="1:6">
      <c r="A2726" s="8">
        <v>3746</v>
      </c>
      <c r="B2726" s="9" t="s">
        <v>43065</v>
      </c>
      <c r="C2726" s="8" t="s">
        <v>997</v>
      </c>
      <c r="D2726" s="8" t="s">
        <v>593</v>
      </c>
      <c r="E2726" s="8" t="s">
        <v>43066</v>
      </c>
      <c r="F2726" s="10" t="s">
        <v>38693</v>
      </c>
    </row>
    <row r="2727" ht="24" customHeight="1" spans="1:6">
      <c r="A2727" s="8">
        <v>21106</v>
      </c>
      <c r="B2727" s="9" t="s">
        <v>43067</v>
      </c>
      <c r="C2727" s="8" t="s">
        <v>642</v>
      </c>
      <c r="D2727" s="8" t="s">
        <v>593</v>
      </c>
      <c r="E2727" s="8" t="s">
        <v>29820</v>
      </c>
      <c r="F2727" s="10" t="s">
        <v>38693</v>
      </c>
    </row>
    <row r="2728" ht="24" customHeight="1" spans="1:6">
      <c r="A2728" s="8">
        <v>3755</v>
      </c>
      <c r="B2728" s="9" t="s">
        <v>43068</v>
      </c>
      <c r="C2728" s="8" t="s">
        <v>592</v>
      </c>
      <c r="D2728" s="8" t="s">
        <v>639</v>
      </c>
      <c r="E2728" s="8" t="s">
        <v>31300</v>
      </c>
      <c r="F2728" s="10" t="s">
        <v>38693</v>
      </c>
    </row>
    <row r="2729" ht="24" customHeight="1" spans="1:6">
      <c r="A2729" s="8">
        <v>3750</v>
      </c>
      <c r="B2729" s="9" t="s">
        <v>43069</v>
      </c>
      <c r="C2729" s="8" t="s">
        <v>592</v>
      </c>
      <c r="D2729" s="8" t="s">
        <v>639</v>
      </c>
      <c r="E2729" s="8" t="s">
        <v>43070</v>
      </c>
      <c r="F2729" s="10" t="s">
        <v>38693</v>
      </c>
    </row>
    <row r="2730" ht="24" customHeight="1" spans="1:6">
      <c r="A2730" s="8">
        <v>3756</v>
      </c>
      <c r="B2730" s="9" t="s">
        <v>43071</v>
      </c>
      <c r="C2730" s="8" t="s">
        <v>592</v>
      </c>
      <c r="D2730" s="8" t="s">
        <v>639</v>
      </c>
      <c r="E2730" s="8" t="s">
        <v>43072</v>
      </c>
      <c r="F2730" s="10" t="s">
        <v>38693</v>
      </c>
    </row>
    <row r="2731" ht="24" customHeight="1" spans="1:6">
      <c r="A2731" s="8">
        <v>39377</v>
      </c>
      <c r="B2731" s="9" t="s">
        <v>43073</v>
      </c>
      <c r="C2731" s="8" t="s">
        <v>592</v>
      </c>
      <c r="D2731" s="8" t="s">
        <v>639</v>
      </c>
      <c r="E2731" s="8" t="s">
        <v>43074</v>
      </c>
      <c r="F2731" s="10" t="s">
        <v>38693</v>
      </c>
    </row>
    <row r="2732" ht="24" customHeight="1" spans="1:6">
      <c r="A2732" s="8">
        <v>38191</v>
      </c>
      <c r="B2732" s="9" t="s">
        <v>43075</v>
      </c>
      <c r="C2732" s="8" t="s">
        <v>592</v>
      </c>
      <c r="D2732" s="8" t="s">
        <v>639</v>
      </c>
      <c r="E2732" s="8" t="s">
        <v>30819</v>
      </c>
      <c r="F2732" s="10" t="s">
        <v>38693</v>
      </c>
    </row>
    <row r="2733" ht="24" customHeight="1" spans="1:6">
      <c r="A2733" s="8">
        <v>39381</v>
      </c>
      <c r="B2733" s="9" t="s">
        <v>43076</v>
      </c>
      <c r="C2733" s="8" t="s">
        <v>592</v>
      </c>
      <c r="D2733" s="8" t="s">
        <v>639</v>
      </c>
      <c r="E2733" s="8" t="s">
        <v>27902</v>
      </c>
      <c r="F2733" s="10" t="s">
        <v>38693</v>
      </c>
    </row>
    <row r="2734" ht="24" customHeight="1" spans="1:6">
      <c r="A2734" s="8">
        <v>38780</v>
      </c>
      <c r="B2734" s="9" t="s">
        <v>43077</v>
      </c>
      <c r="C2734" s="8" t="s">
        <v>592</v>
      </c>
      <c r="D2734" s="8" t="s">
        <v>639</v>
      </c>
      <c r="E2734" s="8" t="s">
        <v>25132</v>
      </c>
      <c r="F2734" s="10" t="s">
        <v>38693</v>
      </c>
    </row>
    <row r="2735" ht="24" customHeight="1" spans="1:6">
      <c r="A2735" s="8">
        <v>38781</v>
      </c>
      <c r="B2735" s="9" t="s">
        <v>43078</v>
      </c>
      <c r="C2735" s="8" t="s">
        <v>592</v>
      </c>
      <c r="D2735" s="8" t="s">
        <v>639</v>
      </c>
      <c r="E2735" s="8" t="s">
        <v>43079</v>
      </c>
      <c r="F2735" s="10" t="s">
        <v>38693</v>
      </c>
    </row>
    <row r="2736" ht="24" customHeight="1" spans="1:6">
      <c r="A2736" s="8">
        <v>38192</v>
      </c>
      <c r="B2736" s="9" t="s">
        <v>43080</v>
      </c>
      <c r="C2736" s="8" t="s">
        <v>592</v>
      </c>
      <c r="D2736" s="8" t="s">
        <v>639</v>
      </c>
      <c r="E2736" s="8" t="s">
        <v>43081</v>
      </c>
      <c r="F2736" s="10" t="s">
        <v>38693</v>
      </c>
    </row>
    <row r="2737" ht="24" customHeight="1" spans="1:6">
      <c r="A2737" s="8">
        <v>3753</v>
      </c>
      <c r="B2737" s="9" t="s">
        <v>43082</v>
      </c>
      <c r="C2737" s="8" t="s">
        <v>592</v>
      </c>
      <c r="D2737" s="8" t="s">
        <v>639</v>
      </c>
      <c r="E2737" s="8" t="s">
        <v>43083</v>
      </c>
      <c r="F2737" s="10" t="s">
        <v>38693</v>
      </c>
    </row>
    <row r="2738" ht="24" customHeight="1" spans="1:6">
      <c r="A2738" s="8">
        <v>38782</v>
      </c>
      <c r="B2738" s="9" t="s">
        <v>43084</v>
      </c>
      <c r="C2738" s="8" t="s">
        <v>592</v>
      </c>
      <c r="D2738" s="8" t="s">
        <v>639</v>
      </c>
      <c r="E2738" s="8" t="s">
        <v>40895</v>
      </c>
      <c r="F2738" s="10" t="s">
        <v>38693</v>
      </c>
    </row>
    <row r="2739" ht="24" customHeight="1" spans="1:6">
      <c r="A2739" s="8">
        <v>38778</v>
      </c>
      <c r="B2739" s="9" t="s">
        <v>43085</v>
      </c>
      <c r="C2739" s="8" t="s">
        <v>592</v>
      </c>
      <c r="D2739" s="8" t="s">
        <v>639</v>
      </c>
      <c r="E2739" s="8" t="s">
        <v>25076</v>
      </c>
      <c r="F2739" s="10" t="s">
        <v>38693</v>
      </c>
    </row>
    <row r="2740" ht="24" customHeight="1" spans="1:6">
      <c r="A2740" s="8">
        <v>38779</v>
      </c>
      <c r="B2740" s="9" t="s">
        <v>43086</v>
      </c>
      <c r="C2740" s="8" t="s">
        <v>592</v>
      </c>
      <c r="D2740" s="8" t="s">
        <v>639</v>
      </c>
      <c r="E2740" s="8" t="s">
        <v>25800</v>
      </c>
      <c r="F2740" s="10" t="s">
        <v>38693</v>
      </c>
    </row>
    <row r="2741" ht="24" customHeight="1" spans="1:6">
      <c r="A2741" s="8">
        <v>39388</v>
      </c>
      <c r="B2741" s="9" t="s">
        <v>43087</v>
      </c>
      <c r="C2741" s="8" t="s">
        <v>592</v>
      </c>
      <c r="D2741" s="8" t="s">
        <v>593</v>
      </c>
      <c r="E2741" s="8" t="s">
        <v>41878</v>
      </c>
      <c r="F2741" s="10" t="s">
        <v>38693</v>
      </c>
    </row>
    <row r="2742" ht="24" customHeight="1" spans="1:6">
      <c r="A2742" s="8">
        <v>39387</v>
      </c>
      <c r="B2742" s="9" t="s">
        <v>43088</v>
      </c>
      <c r="C2742" s="8" t="s">
        <v>592</v>
      </c>
      <c r="D2742" s="8" t="s">
        <v>593</v>
      </c>
      <c r="E2742" s="8" t="s">
        <v>27300</v>
      </c>
      <c r="F2742" s="10" t="s">
        <v>38693</v>
      </c>
    </row>
    <row r="2743" ht="24" customHeight="1" spans="1:6">
      <c r="A2743" s="8">
        <v>39386</v>
      </c>
      <c r="B2743" s="9" t="s">
        <v>43089</v>
      </c>
      <c r="C2743" s="8" t="s">
        <v>592</v>
      </c>
      <c r="D2743" s="8" t="s">
        <v>593</v>
      </c>
      <c r="E2743" s="8" t="s">
        <v>29034</v>
      </c>
      <c r="F2743" s="10" t="s">
        <v>38693</v>
      </c>
    </row>
    <row r="2744" ht="24" customHeight="1" spans="1:6">
      <c r="A2744" s="8">
        <v>38194</v>
      </c>
      <c r="B2744" s="9" t="s">
        <v>43090</v>
      </c>
      <c r="C2744" s="8" t="s">
        <v>592</v>
      </c>
      <c r="D2744" s="8" t="s">
        <v>599</v>
      </c>
      <c r="E2744" s="8" t="s">
        <v>43091</v>
      </c>
      <c r="F2744" s="10" t="s">
        <v>38693</v>
      </c>
    </row>
    <row r="2745" ht="24" customHeight="1" spans="1:6">
      <c r="A2745" s="8">
        <v>38193</v>
      </c>
      <c r="B2745" s="9" t="s">
        <v>43092</v>
      </c>
      <c r="C2745" s="8" t="s">
        <v>592</v>
      </c>
      <c r="D2745" s="8" t="s">
        <v>593</v>
      </c>
      <c r="E2745" s="8" t="s">
        <v>31073</v>
      </c>
      <c r="F2745" s="10" t="s">
        <v>38693</v>
      </c>
    </row>
    <row r="2746" ht="24" customHeight="1" spans="1:6">
      <c r="A2746" s="8">
        <v>12216</v>
      </c>
      <c r="B2746" s="9" t="s">
        <v>43093</v>
      </c>
      <c r="C2746" s="8" t="s">
        <v>592</v>
      </c>
      <c r="D2746" s="8" t="s">
        <v>639</v>
      </c>
      <c r="E2746" s="8" t="s">
        <v>43094</v>
      </c>
      <c r="F2746" s="10" t="s">
        <v>38693</v>
      </c>
    </row>
    <row r="2747" ht="24" customHeight="1" spans="1:6">
      <c r="A2747" s="8">
        <v>3757</v>
      </c>
      <c r="B2747" s="9" t="s">
        <v>43095</v>
      </c>
      <c r="C2747" s="8" t="s">
        <v>592</v>
      </c>
      <c r="D2747" s="8" t="s">
        <v>639</v>
      </c>
      <c r="E2747" s="8" t="s">
        <v>43096</v>
      </c>
      <c r="F2747" s="10" t="s">
        <v>38693</v>
      </c>
    </row>
    <row r="2748" ht="24" customHeight="1" spans="1:6">
      <c r="A2748" s="8">
        <v>3758</v>
      </c>
      <c r="B2748" s="9" t="s">
        <v>43097</v>
      </c>
      <c r="C2748" s="8" t="s">
        <v>592</v>
      </c>
      <c r="D2748" s="8" t="s">
        <v>639</v>
      </c>
      <c r="E2748" s="8" t="s">
        <v>43098</v>
      </c>
      <c r="F2748" s="10" t="s">
        <v>38693</v>
      </c>
    </row>
    <row r="2749" ht="24" customHeight="1" spans="1:6">
      <c r="A2749" s="8">
        <v>12214</v>
      </c>
      <c r="B2749" s="9" t="s">
        <v>43099</v>
      </c>
      <c r="C2749" s="8" t="s">
        <v>592</v>
      </c>
      <c r="D2749" s="8" t="s">
        <v>639</v>
      </c>
      <c r="E2749" s="8" t="s">
        <v>28584</v>
      </c>
      <c r="F2749" s="10" t="s">
        <v>38693</v>
      </c>
    </row>
    <row r="2750" ht="24" customHeight="1" spans="1:6">
      <c r="A2750" s="8">
        <v>3749</v>
      </c>
      <c r="B2750" s="9" t="s">
        <v>43100</v>
      </c>
      <c r="C2750" s="8" t="s">
        <v>592</v>
      </c>
      <c r="D2750" s="8" t="s">
        <v>639</v>
      </c>
      <c r="E2750" s="8" t="s">
        <v>43101</v>
      </c>
      <c r="F2750" s="10" t="s">
        <v>38693</v>
      </c>
    </row>
    <row r="2751" ht="24" customHeight="1" spans="1:6">
      <c r="A2751" s="8">
        <v>3751</v>
      </c>
      <c r="B2751" s="9" t="s">
        <v>43102</v>
      </c>
      <c r="C2751" s="8" t="s">
        <v>592</v>
      </c>
      <c r="D2751" s="8" t="s">
        <v>639</v>
      </c>
      <c r="E2751" s="8" t="s">
        <v>43103</v>
      </c>
      <c r="F2751" s="10" t="s">
        <v>38693</v>
      </c>
    </row>
    <row r="2752" ht="24" customHeight="1" spans="1:6">
      <c r="A2752" s="8">
        <v>39376</v>
      </c>
      <c r="B2752" s="9" t="s">
        <v>43104</v>
      </c>
      <c r="C2752" s="8" t="s">
        <v>592</v>
      </c>
      <c r="D2752" s="8" t="s">
        <v>639</v>
      </c>
      <c r="E2752" s="8" t="s">
        <v>43105</v>
      </c>
      <c r="F2752" s="10" t="s">
        <v>38693</v>
      </c>
    </row>
    <row r="2753" ht="24" customHeight="1" spans="1:6">
      <c r="A2753" s="8">
        <v>3752</v>
      </c>
      <c r="B2753" s="9" t="s">
        <v>43106</v>
      </c>
      <c r="C2753" s="8" t="s">
        <v>592</v>
      </c>
      <c r="D2753" s="8" t="s">
        <v>639</v>
      </c>
      <c r="E2753" s="8" t="s">
        <v>43107</v>
      </c>
      <c r="F2753" s="10" t="s">
        <v>38693</v>
      </c>
    </row>
    <row r="2754" ht="24" customHeight="1" spans="1:6">
      <c r="A2754" s="8">
        <v>746</v>
      </c>
      <c r="B2754" s="9" t="s">
        <v>43108</v>
      </c>
      <c r="C2754" s="8" t="s">
        <v>592</v>
      </c>
      <c r="D2754" s="8" t="s">
        <v>599</v>
      </c>
      <c r="E2754" s="8" t="s">
        <v>43109</v>
      </c>
      <c r="F2754" s="10" t="s">
        <v>38693</v>
      </c>
    </row>
    <row r="2755" ht="24" customHeight="1" spans="1:6">
      <c r="A2755" s="8">
        <v>20269</v>
      </c>
      <c r="B2755" s="9" t="s">
        <v>43110</v>
      </c>
      <c r="C2755" s="8" t="s">
        <v>592</v>
      </c>
      <c r="D2755" s="8" t="s">
        <v>593</v>
      </c>
      <c r="E2755" s="8" t="s">
        <v>43111</v>
      </c>
      <c r="F2755" s="10" t="s">
        <v>38693</v>
      </c>
    </row>
    <row r="2756" ht="24" customHeight="1" spans="1:6">
      <c r="A2756" s="8">
        <v>20270</v>
      </c>
      <c r="B2756" s="9" t="s">
        <v>43112</v>
      </c>
      <c r="C2756" s="8" t="s">
        <v>592</v>
      </c>
      <c r="D2756" s="8" t="s">
        <v>593</v>
      </c>
      <c r="E2756" s="8" t="s">
        <v>43113</v>
      </c>
      <c r="F2756" s="10" t="s">
        <v>38693</v>
      </c>
    </row>
    <row r="2757" ht="24" customHeight="1" spans="1:6">
      <c r="A2757" s="8">
        <v>11696</v>
      </c>
      <c r="B2757" s="9" t="s">
        <v>43114</v>
      </c>
      <c r="C2757" s="8" t="s">
        <v>592</v>
      </c>
      <c r="D2757" s="8" t="s">
        <v>593</v>
      </c>
      <c r="E2757" s="8" t="s">
        <v>43115</v>
      </c>
      <c r="F2757" s="10" t="s">
        <v>38693</v>
      </c>
    </row>
    <row r="2758" ht="24" customHeight="1" spans="1:6">
      <c r="A2758" s="8">
        <v>10427</v>
      </c>
      <c r="B2758" s="9" t="s">
        <v>43116</v>
      </c>
      <c r="C2758" s="8" t="s">
        <v>592</v>
      </c>
      <c r="D2758" s="8" t="s">
        <v>593</v>
      </c>
      <c r="E2758" s="8" t="s">
        <v>43117</v>
      </c>
      <c r="F2758" s="10" t="s">
        <v>38693</v>
      </c>
    </row>
    <row r="2759" ht="24" customHeight="1" spans="1:6">
      <c r="A2759" s="8">
        <v>10428</v>
      </c>
      <c r="B2759" s="9" t="s">
        <v>43118</v>
      </c>
      <c r="C2759" s="8" t="s">
        <v>592</v>
      </c>
      <c r="D2759" s="8" t="s">
        <v>593</v>
      </c>
      <c r="E2759" s="8" t="s">
        <v>43119</v>
      </c>
      <c r="F2759" s="10" t="s">
        <v>38693</v>
      </c>
    </row>
    <row r="2760" ht="24" customHeight="1" spans="1:6">
      <c r="A2760" s="8">
        <v>36521</v>
      </c>
      <c r="B2760" s="9" t="s">
        <v>43120</v>
      </c>
      <c r="C2760" s="8" t="s">
        <v>592</v>
      </c>
      <c r="D2760" s="8" t="s">
        <v>593</v>
      </c>
      <c r="E2760" s="8" t="s">
        <v>37835</v>
      </c>
      <c r="F2760" s="10" t="s">
        <v>38693</v>
      </c>
    </row>
    <row r="2761" ht="24" customHeight="1" spans="1:6">
      <c r="A2761" s="8">
        <v>36794</v>
      </c>
      <c r="B2761" s="9" t="s">
        <v>43121</v>
      </c>
      <c r="C2761" s="8" t="s">
        <v>592</v>
      </c>
      <c r="D2761" s="8" t="s">
        <v>593</v>
      </c>
      <c r="E2761" s="8" t="s">
        <v>43122</v>
      </c>
      <c r="F2761" s="10" t="s">
        <v>38693</v>
      </c>
    </row>
    <row r="2762" ht="24" customHeight="1" spans="1:6">
      <c r="A2762" s="8">
        <v>10426</v>
      </c>
      <c r="B2762" s="9" t="s">
        <v>43123</v>
      </c>
      <c r="C2762" s="8" t="s">
        <v>592</v>
      </c>
      <c r="D2762" s="8" t="s">
        <v>593</v>
      </c>
      <c r="E2762" s="8" t="s">
        <v>43124</v>
      </c>
      <c r="F2762" s="10" t="s">
        <v>38693</v>
      </c>
    </row>
    <row r="2763" ht="24" customHeight="1" spans="1:6">
      <c r="A2763" s="8">
        <v>10425</v>
      </c>
      <c r="B2763" s="9" t="s">
        <v>43125</v>
      </c>
      <c r="C2763" s="8" t="s">
        <v>592</v>
      </c>
      <c r="D2763" s="8" t="s">
        <v>593</v>
      </c>
      <c r="E2763" s="8" t="s">
        <v>43126</v>
      </c>
      <c r="F2763" s="10" t="s">
        <v>38693</v>
      </c>
    </row>
    <row r="2764" ht="24" customHeight="1" spans="1:6">
      <c r="A2764" s="8">
        <v>10431</v>
      </c>
      <c r="B2764" s="9" t="s">
        <v>43127</v>
      </c>
      <c r="C2764" s="8" t="s">
        <v>592</v>
      </c>
      <c r="D2764" s="8" t="s">
        <v>593</v>
      </c>
      <c r="E2764" s="8" t="s">
        <v>33937</v>
      </c>
      <c r="F2764" s="10" t="s">
        <v>38693</v>
      </c>
    </row>
    <row r="2765" ht="24" customHeight="1" spans="1:6">
      <c r="A2765" s="8">
        <v>10429</v>
      </c>
      <c r="B2765" s="9" t="s">
        <v>43128</v>
      </c>
      <c r="C2765" s="8" t="s">
        <v>592</v>
      </c>
      <c r="D2765" s="8" t="s">
        <v>593</v>
      </c>
      <c r="E2765" s="8" t="s">
        <v>43129</v>
      </c>
      <c r="F2765" s="10" t="s">
        <v>38693</v>
      </c>
    </row>
    <row r="2766" ht="24" customHeight="1" spans="1:6">
      <c r="A2766" s="8">
        <v>2354</v>
      </c>
      <c r="B2766" s="9" t="s">
        <v>43130</v>
      </c>
      <c r="C2766" s="8" t="s">
        <v>742</v>
      </c>
      <c r="D2766" s="8" t="s">
        <v>593</v>
      </c>
      <c r="E2766" s="8" t="s">
        <v>28734</v>
      </c>
      <c r="F2766" s="10" t="s">
        <v>38693</v>
      </c>
    </row>
    <row r="2767" ht="24" customHeight="1" spans="1:6">
      <c r="A2767" s="8">
        <v>40932</v>
      </c>
      <c r="B2767" s="9" t="s">
        <v>43131</v>
      </c>
      <c r="C2767" s="8" t="s">
        <v>744</v>
      </c>
      <c r="D2767" s="8" t="s">
        <v>593</v>
      </c>
      <c r="E2767" s="8" t="s">
        <v>43132</v>
      </c>
      <c r="F2767" s="10" t="s">
        <v>38693</v>
      </c>
    </row>
    <row r="2768" ht="24" customHeight="1" spans="1:6">
      <c r="A2768" s="8">
        <v>10853</v>
      </c>
      <c r="B2768" s="9" t="s">
        <v>43133</v>
      </c>
      <c r="C2768" s="8" t="s">
        <v>592</v>
      </c>
      <c r="D2768" s="8" t="s">
        <v>593</v>
      </c>
      <c r="E2768" s="8" t="s">
        <v>35494</v>
      </c>
      <c r="F2768" s="10" t="s">
        <v>38693</v>
      </c>
    </row>
    <row r="2769" ht="24" customHeight="1" spans="1:6">
      <c r="A2769" s="8">
        <v>5093</v>
      </c>
      <c r="B2769" s="9" t="s">
        <v>43134</v>
      </c>
      <c r="C2769" s="8" t="s">
        <v>1011</v>
      </c>
      <c r="D2769" s="8" t="s">
        <v>593</v>
      </c>
      <c r="E2769" s="8" t="s">
        <v>43135</v>
      </c>
      <c r="F2769" s="10" t="s">
        <v>38693</v>
      </c>
    </row>
    <row r="2770" ht="24" customHeight="1" spans="1:6">
      <c r="A2770" s="8">
        <v>44331</v>
      </c>
      <c r="B2770" s="9" t="s">
        <v>43136</v>
      </c>
      <c r="C2770" s="8" t="s">
        <v>644</v>
      </c>
      <c r="D2770" s="8" t="s">
        <v>593</v>
      </c>
      <c r="E2770" s="8" t="s">
        <v>43137</v>
      </c>
      <c r="F2770" s="10" t="s">
        <v>38693</v>
      </c>
    </row>
    <row r="2771" ht="24" customHeight="1" spans="1:6">
      <c r="A2771" s="8">
        <v>37768</v>
      </c>
      <c r="B2771" s="9" t="s">
        <v>43138</v>
      </c>
      <c r="C2771" s="8" t="s">
        <v>592</v>
      </c>
      <c r="D2771" s="8" t="s">
        <v>639</v>
      </c>
      <c r="E2771" s="8" t="s">
        <v>43139</v>
      </c>
      <c r="F2771" s="10" t="s">
        <v>38693</v>
      </c>
    </row>
    <row r="2772" ht="24" customHeight="1" spans="1:6">
      <c r="A2772" s="8">
        <v>37773</v>
      </c>
      <c r="B2772" s="9" t="s">
        <v>43140</v>
      </c>
      <c r="C2772" s="8" t="s">
        <v>592</v>
      </c>
      <c r="D2772" s="8" t="s">
        <v>639</v>
      </c>
      <c r="E2772" s="8" t="s">
        <v>43141</v>
      </c>
      <c r="F2772" s="10" t="s">
        <v>38693</v>
      </c>
    </row>
    <row r="2773" ht="24" customHeight="1" spans="1:6">
      <c r="A2773" s="8">
        <v>37769</v>
      </c>
      <c r="B2773" s="9" t="s">
        <v>43142</v>
      </c>
      <c r="C2773" s="8" t="s">
        <v>592</v>
      </c>
      <c r="D2773" s="8" t="s">
        <v>639</v>
      </c>
      <c r="E2773" s="8" t="s">
        <v>43143</v>
      </c>
      <c r="F2773" s="10" t="s">
        <v>38693</v>
      </c>
    </row>
    <row r="2774" ht="24" customHeight="1" spans="1:6">
      <c r="A2774" s="8">
        <v>37770</v>
      </c>
      <c r="B2774" s="9" t="s">
        <v>43144</v>
      </c>
      <c r="C2774" s="8" t="s">
        <v>592</v>
      </c>
      <c r="D2774" s="8" t="s">
        <v>639</v>
      </c>
      <c r="E2774" s="8" t="s">
        <v>43145</v>
      </c>
      <c r="F2774" s="10" t="s">
        <v>38693</v>
      </c>
    </row>
    <row r="2775" ht="24" customHeight="1" spans="1:6">
      <c r="A2775" s="8">
        <v>38382</v>
      </c>
      <c r="B2775" s="9" t="s">
        <v>43146</v>
      </c>
      <c r="C2775" s="8" t="s">
        <v>592</v>
      </c>
      <c r="D2775" s="8" t="s">
        <v>593</v>
      </c>
      <c r="E2775" s="8" t="s">
        <v>34503</v>
      </c>
      <c r="F2775" s="10" t="s">
        <v>38693</v>
      </c>
    </row>
    <row r="2776" ht="24" customHeight="1" spans="1:6">
      <c r="A2776" s="8">
        <v>38383</v>
      </c>
      <c r="B2776" s="9" t="s">
        <v>43147</v>
      </c>
      <c r="C2776" s="8" t="s">
        <v>592</v>
      </c>
      <c r="D2776" s="8" t="s">
        <v>593</v>
      </c>
      <c r="E2776" s="8" t="s">
        <v>43148</v>
      </c>
      <c r="F2776" s="10" t="s">
        <v>38693</v>
      </c>
    </row>
    <row r="2777" ht="24" customHeight="1" spans="1:6">
      <c r="A2777" s="8">
        <v>3768</v>
      </c>
      <c r="B2777" s="9" t="s">
        <v>43149</v>
      </c>
      <c r="C2777" s="8" t="s">
        <v>592</v>
      </c>
      <c r="D2777" s="8" t="s">
        <v>593</v>
      </c>
      <c r="E2777" s="8" t="s">
        <v>24891</v>
      </c>
      <c r="F2777" s="10" t="s">
        <v>38693</v>
      </c>
    </row>
    <row r="2778" ht="24" customHeight="1" spans="1:6">
      <c r="A2778" s="8">
        <v>3767</v>
      </c>
      <c r="B2778" s="9" t="s">
        <v>43150</v>
      </c>
      <c r="C2778" s="8" t="s">
        <v>592</v>
      </c>
      <c r="D2778" s="8" t="s">
        <v>593</v>
      </c>
      <c r="E2778" s="8" t="s">
        <v>22997</v>
      </c>
      <c r="F2778" s="10" t="s">
        <v>38693</v>
      </c>
    </row>
    <row r="2779" ht="24" customHeight="1" spans="1:6">
      <c r="A2779" s="8">
        <v>13192</v>
      </c>
      <c r="B2779" s="9" t="s">
        <v>43151</v>
      </c>
      <c r="C2779" s="8" t="s">
        <v>592</v>
      </c>
      <c r="D2779" s="8" t="s">
        <v>593</v>
      </c>
      <c r="E2779" s="8" t="s">
        <v>43152</v>
      </c>
      <c r="F2779" s="10" t="s">
        <v>38693</v>
      </c>
    </row>
    <row r="2780" ht="24" customHeight="1" spans="1:6">
      <c r="A2780" s="8">
        <v>38413</v>
      </c>
      <c r="B2780" s="9" t="s">
        <v>43153</v>
      </c>
      <c r="C2780" s="8" t="s">
        <v>592</v>
      </c>
      <c r="D2780" s="8" t="s">
        <v>593</v>
      </c>
      <c r="E2780" s="8" t="s">
        <v>43154</v>
      </c>
      <c r="F2780" s="10" t="s">
        <v>38693</v>
      </c>
    </row>
    <row r="2781" ht="36" customHeight="1" spans="1:6">
      <c r="A2781" s="8">
        <v>42440</v>
      </c>
      <c r="B2781" s="9" t="s">
        <v>43155</v>
      </c>
      <c r="C2781" s="8" t="s">
        <v>592</v>
      </c>
      <c r="D2781" s="8" t="s">
        <v>639</v>
      </c>
      <c r="E2781" s="8" t="s">
        <v>43156</v>
      </c>
      <c r="F2781" s="10" t="s">
        <v>38693</v>
      </c>
    </row>
    <row r="2782" ht="24" customHeight="1" spans="1:6">
      <c r="A2782" s="8">
        <v>20193</v>
      </c>
      <c r="B2782" s="9" t="s">
        <v>43157</v>
      </c>
      <c r="C2782" s="8" t="s">
        <v>3176</v>
      </c>
      <c r="D2782" s="8" t="s">
        <v>593</v>
      </c>
      <c r="E2782" s="8" t="s">
        <v>37401</v>
      </c>
      <c r="F2782" s="10" t="s">
        <v>38693</v>
      </c>
    </row>
    <row r="2783" ht="24" customHeight="1" spans="1:6">
      <c r="A2783" s="8">
        <v>10527</v>
      </c>
      <c r="B2783" s="9" t="s">
        <v>43158</v>
      </c>
      <c r="C2783" s="8" t="s">
        <v>3178</v>
      </c>
      <c r="D2783" s="8" t="s">
        <v>599</v>
      </c>
      <c r="E2783" s="8" t="s">
        <v>28148</v>
      </c>
      <c r="F2783" s="10" t="s">
        <v>38693</v>
      </c>
    </row>
    <row r="2784" ht="24" customHeight="1" spans="1:6">
      <c r="A2784" s="8">
        <v>41805</v>
      </c>
      <c r="B2784" s="9" t="s">
        <v>43159</v>
      </c>
      <c r="C2784" s="8" t="s">
        <v>744</v>
      </c>
      <c r="D2784" s="8" t="s">
        <v>639</v>
      </c>
      <c r="E2784" s="8" t="s">
        <v>43160</v>
      </c>
      <c r="F2784" s="10" t="s">
        <v>38693</v>
      </c>
    </row>
    <row r="2785" ht="24" customHeight="1" spans="1:6">
      <c r="A2785" s="8">
        <v>40271</v>
      </c>
      <c r="B2785" s="9" t="s">
        <v>43161</v>
      </c>
      <c r="C2785" s="8" t="s">
        <v>744</v>
      </c>
      <c r="D2785" s="8" t="s">
        <v>593</v>
      </c>
      <c r="E2785" s="8" t="s">
        <v>24745</v>
      </c>
      <c r="F2785" s="10" t="s">
        <v>38693</v>
      </c>
    </row>
    <row r="2786" ht="24" customHeight="1" spans="1:6">
      <c r="A2786" s="8">
        <v>40287</v>
      </c>
      <c r="B2786" s="9" t="s">
        <v>43162</v>
      </c>
      <c r="C2786" s="8" t="s">
        <v>744</v>
      </c>
      <c r="D2786" s="8" t="s">
        <v>593</v>
      </c>
      <c r="E2786" s="8" t="s">
        <v>37708</v>
      </c>
      <c r="F2786" s="10" t="s">
        <v>38693</v>
      </c>
    </row>
    <row r="2787" ht="36" customHeight="1" spans="1:6">
      <c r="A2787" s="8">
        <v>4084</v>
      </c>
      <c r="B2787" s="9" t="s">
        <v>43163</v>
      </c>
      <c r="C2787" s="8" t="s">
        <v>742</v>
      </c>
      <c r="D2787" s="8" t="s">
        <v>593</v>
      </c>
      <c r="E2787" s="8" t="s">
        <v>37885</v>
      </c>
      <c r="F2787" s="10" t="s">
        <v>38693</v>
      </c>
    </row>
    <row r="2788" ht="36" customHeight="1" spans="1:6">
      <c r="A2788" s="8">
        <v>743</v>
      </c>
      <c r="B2788" s="9" t="s">
        <v>43164</v>
      </c>
      <c r="C2788" s="8" t="s">
        <v>742</v>
      </c>
      <c r="D2788" s="8" t="s">
        <v>599</v>
      </c>
      <c r="E2788" s="8" t="s">
        <v>37885</v>
      </c>
      <c r="F2788" s="10" t="s">
        <v>38693</v>
      </c>
    </row>
    <row r="2789" ht="36" customHeight="1" spans="1:6">
      <c r="A2789" s="8">
        <v>40293</v>
      </c>
      <c r="B2789" s="9" t="s">
        <v>43165</v>
      </c>
      <c r="C2789" s="8" t="s">
        <v>742</v>
      </c>
      <c r="D2789" s="8" t="s">
        <v>593</v>
      </c>
      <c r="E2789" s="8" t="s">
        <v>38727</v>
      </c>
      <c r="F2789" s="10" t="s">
        <v>38693</v>
      </c>
    </row>
    <row r="2790" ht="36" customHeight="1" spans="1:6">
      <c r="A2790" s="8">
        <v>40294</v>
      </c>
      <c r="B2790" s="9" t="s">
        <v>43166</v>
      </c>
      <c r="C2790" s="8" t="s">
        <v>742</v>
      </c>
      <c r="D2790" s="8" t="s">
        <v>593</v>
      </c>
      <c r="E2790" s="8" t="s">
        <v>37885</v>
      </c>
      <c r="F2790" s="10" t="s">
        <v>38693</v>
      </c>
    </row>
    <row r="2791" ht="36" customHeight="1" spans="1:6">
      <c r="A2791" s="8">
        <v>4085</v>
      </c>
      <c r="B2791" s="9" t="s">
        <v>43167</v>
      </c>
      <c r="C2791" s="8" t="s">
        <v>742</v>
      </c>
      <c r="D2791" s="8" t="s">
        <v>593</v>
      </c>
      <c r="E2791" s="8" t="s">
        <v>39845</v>
      </c>
      <c r="F2791" s="10" t="s">
        <v>38693</v>
      </c>
    </row>
    <row r="2792" ht="24" customHeight="1" spans="1:6">
      <c r="A2792" s="8">
        <v>10775</v>
      </c>
      <c r="B2792" s="9" t="s">
        <v>43168</v>
      </c>
      <c r="C2792" s="8" t="s">
        <v>744</v>
      </c>
      <c r="D2792" s="8" t="s">
        <v>639</v>
      </c>
      <c r="E2792" s="8" t="s">
        <v>43169</v>
      </c>
      <c r="F2792" s="10" t="s">
        <v>38693</v>
      </c>
    </row>
    <row r="2793" ht="24" customHeight="1" spans="1:6">
      <c r="A2793" s="8">
        <v>10776</v>
      </c>
      <c r="B2793" s="9" t="s">
        <v>43170</v>
      </c>
      <c r="C2793" s="8" t="s">
        <v>744</v>
      </c>
      <c r="D2793" s="8" t="s">
        <v>639</v>
      </c>
      <c r="E2793" s="8" t="s">
        <v>43171</v>
      </c>
      <c r="F2793" s="10" t="s">
        <v>38693</v>
      </c>
    </row>
    <row r="2794" ht="24" customHeight="1" spans="1:6">
      <c r="A2794" s="8">
        <v>10779</v>
      </c>
      <c r="B2794" s="9" t="s">
        <v>43172</v>
      </c>
      <c r="C2794" s="8" t="s">
        <v>744</v>
      </c>
      <c r="D2794" s="8" t="s">
        <v>639</v>
      </c>
      <c r="E2794" s="8" t="s">
        <v>43173</v>
      </c>
      <c r="F2794" s="10" t="s">
        <v>38693</v>
      </c>
    </row>
    <row r="2795" ht="24" customHeight="1" spans="1:6">
      <c r="A2795" s="8">
        <v>10777</v>
      </c>
      <c r="B2795" s="9" t="s">
        <v>43174</v>
      </c>
      <c r="C2795" s="8" t="s">
        <v>744</v>
      </c>
      <c r="D2795" s="8" t="s">
        <v>639</v>
      </c>
      <c r="E2795" s="8" t="s">
        <v>43175</v>
      </c>
      <c r="F2795" s="10" t="s">
        <v>38693</v>
      </c>
    </row>
    <row r="2796" ht="24" customHeight="1" spans="1:6">
      <c r="A2796" s="8">
        <v>10778</v>
      </c>
      <c r="B2796" s="9" t="s">
        <v>43176</v>
      </c>
      <c r="C2796" s="8" t="s">
        <v>744</v>
      </c>
      <c r="D2796" s="8" t="s">
        <v>639</v>
      </c>
      <c r="E2796" s="8" t="s">
        <v>43173</v>
      </c>
      <c r="F2796" s="10" t="s">
        <v>38693</v>
      </c>
    </row>
    <row r="2797" ht="24" customHeight="1" spans="1:6">
      <c r="A2797" s="8">
        <v>40339</v>
      </c>
      <c r="B2797" s="9" t="s">
        <v>43177</v>
      </c>
      <c r="C2797" s="8" t="s">
        <v>744</v>
      </c>
      <c r="D2797" s="8" t="s">
        <v>593</v>
      </c>
      <c r="E2797" s="8" t="s">
        <v>37708</v>
      </c>
      <c r="F2797" s="10" t="s">
        <v>38693</v>
      </c>
    </row>
    <row r="2798" ht="24" customHeight="1" spans="1:6">
      <c r="A2798" s="8">
        <v>10749</v>
      </c>
      <c r="B2798" s="9" t="s">
        <v>43178</v>
      </c>
      <c r="C2798" s="8" t="s">
        <v>744</v>
      </c>
      <c r="D2798" s="8" t="s">
        <v>593</v>
      </c>
      <c r="E2798" s="8" t="s">
        <v>25351</v>
      </c>
      <c r="F2798" s="10" t="s">
        <v>38693</v>
      </c>
    </row>
    <row r="2799" ht="24" customHeight="1" spans="1:6">
      <c r="A2799" s="8">
        <v>40290</v>
      </c>
      <c r="B2799" s="9" t="s">
        <v>43179</v>
      </c>
      <c r="C2799" s="8" t="s">
        <v>744</v>
      </c>
      <c r="D2799" s="8" t="s">
        <v>593</v>
      </c>
      <c r="E2799" s="8" t="s">
        <v>23769</v>
      </c>
      <c r="F2799" s="10" t="s">
        <v>38693</v>
      </c>
    </row>
    <row r="2800" ht="24" customHeight="1" spans="1:6">
      <c r="A2800" s="8">
        <v>3346</v>
      </c>
      <c r="B2800" s="9" t="s">
        <v>43180</v>
      </c>
      <c r="C2800" s="8" t="s">
        <v>742</v>
      </c>
      <c r="D2800" s="8" t="s">
        <v>599</v>
      </c>
      <c r="E2800" s="8" t="s">
        <v>28122</v>
      </c>
      <c r="F2800" s="10" t="s">
        <v>38693</v>
      </c>
    </row>
    <row r="2801" ht="24" customHeight="1" spans="1:6">
      <c r="A2801" s="8">
        <v>3348</v>
      </c>
      <c r="B2801" s="9" t="s">
        <v>43181</v>
      </c>
      <c r="C2801" s="8" t="s">
        <v>742</v>
      </c>
      <c r="D2801" s="8" t="s">
        <v>593</v>
      </c>
      <c r="E2801" s="8" t="s">
        <v>43182</v>
      </c>
      <c r="F2801" s="10" t="s">
        <v>38693</v>
      </c>
    </row>
    <row r="2802" ht="24" customHeight="1" spans="1:6">
      <c r="A2802" s="8">
        <v>39833</v>
      </c>
      <c r="B2802" s="9" t="s">
        <v>43183</v>
      </c>
      <c r="C2802" s="8" t="s">
        <v>742</v>
      </c>
      <c r="D2802" s="8" t="s">
        <v>593</v>
      </c>
      <c r="E2802" s="8" t="s">
        <v>43184</v>
      </c>
      <c r="F2802" s="10" t="s">
        <v>38693</v>
      </c>
    </row>
    <row r="2803" ht="24" customHeight="1" spans="1:6">
      <c r="A2803" s="8">
        <v>7252</v>
      </c>
      <c r="B2803" s="9" t="s">
        <v>43185</v>
      </c>
      <c r="C2803" s="8" t="s">
        <v>742</v>
      </c>
      <c r="D2803" s="8" t="s">
        <v>639</v>
      </c>
      <c r="E2803" s="8" t="s">
        <v>37651</v>
      </c>
      <c r="F2803" s="10" t="s">
        <v>38693</v>
      </c>
    </row>
    <row r="2804" ht="24" customHeight="1" spans="1:6">
      <c r="A2804" s="8">
        <v>7247</v>
      </c>
      <c r="B2804" s="9" t="s">
        <v>43186</v>
      </c>
      <c r="C2804" s="8" t="s">
        <v>742</v>
      </c>
      <c r="D2804" s="8" t="s">
        <v>639</v>
      </c>
      <c r="E2804" s="8" t="s">
        <v>37651</v>
      </c>
      <c r="F2804" s="10" t="s">
        <v>38693</v>
      </c>
    </row>
    <row r="2805" ht="24" customHeight="1" spans="1:6">
      <c r="A2805" s="8">
        <v>40291</v>
      </c>
      <c r="B2805" s="9" t="s">
        <v>43187</v>
      </c>
      <c r="C2805" s="8" t="s">
        <v>744</v>
      </c>
      <c r="D2805" s="8" t="s">
        <v>593</v>
      </c>
      <c r="E2805" s="8" t="s">
        <v>43188</v>
      </c>
      <c r="F2805" s="10" t="s">
        <v>38693</v>
      </c>
    </row>
    <row r="2806" ht="24" customHeight="1" spans="1:6">
      <c r="A2806" s="8">
        <v>40275</v>
      </c>
      <c r="B2806" s="9" t="s">
        <v>43189</v>
      </c>
      <c r="C2806" s="8" t="s">
        <v>744</v>
      </c>
      <c r="D2806" s="8" t="s">
        <v>593</v>
      </c>
      <c r="E2806" s="8" t="s">
        <v>28148</v>
      </c>
      <c r="F2806" s="10" t="s">
        <v>38693</v>
      </c>
    </row>
    <row r="2807" ht="24" customHeight="1" spans="1:6">
      <c r="A2807" s="8">
        <v>42408</v>
      </c>
      <c r="B2807" s="9" t="s">
        <v>43190</v>
      </c>
      <c r="C2807" s="8" t="s">
        <v>997</v>
      </c>
      <c r="D2807" s="8" t="s">
        <v>593</v>
      </c>
      <c r="E2807" s="8" t="s">
        <v>43191</v>
      </c>
      <c r="F2807" s="10" t="s">
        <v>38693</v>
      </c>
    </row>
    <row r="2808" ht="24" customHeight="1" spans="1:6">
      <c r="A2808" s="8">
        <v>3777</v>
      </c>
      <c r="B2808" s="9" t="s">
        <v>43192</v>
      </c>
      <c r="C2808" s="8" t="s">
        <v>997</v>
      </c>
      <c r="D2808" s="8" t="s">
        <v>599</v>
      </c>
      <c r="E2808" s="8" t="s">
        <v>24739</v>
      </c>
      <c r="F2808" s="10" t="s">
        <v>38693</v>
      </c>
    </row>
    <row r="2809" ht="24" customHeight="1" spans="1:6">
      <c r="A2809" s="8">
        <v>3798</v>
      </c>
      <c r="B2809" s="9" t="s">
        <v>43193</v>
      </c>
      <c r="C2809" s="8" t="s">
        <v>592</v>
      </c>
      <c r="D2809" s="8" t="s">
        <v>593</v>
      </c>
      <c r="E2809" s="8" t="s">
        <v>43194</v>
      </c>
      <c r="F2809" s="10" t="s">
        <v>38693</v>
      </c>
    </row>
    <row r="2810" ht="24" customHeight="1" spans="1:6">
      <c r="A2810" s="8">
        <v>38769</v>
      </c>
      <c r="B2810" s="9" t="s">
        <v>43195</v>
      </c>
      <c r="C2810" s="8" t="s">
        <v>592</v>
      </c>
      <c r="D2810" s="8" t="s">
        <v>593</v>
      </c>
      <c r="E2810" s="8" t="s">
        <v>43196</v>
      </c>
      <c r="F2810" s="10" t="s">
        <v>38693</v>
      </c>
    </row>
    <row r="2811" ht="24" customHeight="1" spans="1:6">
      <c r="A2811" s="8">
        <v>39510</v>
      </c>
      <c r="B2811" s="9" t="s">
        <v>43197</v>
      </c>
      <c r="C2811" s="8" t="s">
        <v>592</v>
      </c>
      <c r="D2811" s="8" t="s">
        <v>593</v>
      </c>
      <c r="E2811" s="8" t="s">
        <v>43198</v>
      </c>
      <c r="F2811" s="10" t="s">
        <v>38693</v>
      </c>
    </row>
    <row r="2812" ht="24" customHeight="1" spans="1:6">
      <c r="A2812" s="8">
        <v>38776</v>
      </c>
      <c r="B2812" s="9" t="s">
        <v>43199</v>
      </c>
      <c r="C2812" s="8" t="s">
        <v>592</v>
      </c>
      <c r="D2812" s="8" t="s">
        <v>593</v>
      </c>
      <c r="E2812" s="8" t="s">
        <v>43200</v>
      </c>
      <c r="F2812" s="10" t="s">
        <v>38693</v>
      </c>
    </row>
    <row r="2813" ht="24" customHeight="1" spans="1:6">
      <c r="A2813" s="8">
        <v>38774</v>
      </c>
      <c r="B2813" s="9" t="s">
        <v>43201</v>
      </c>
      <c r="C2813" s="8" t="s">
        <v>592</v>
      </c>
      <c r="D2813" s="8" t="s">
        <v>593</v>
      </c>
      <c r="E2813" s="8" t="s">
        <v>43202</v>
      </c>
      <c r="F2813" s="10" t="s">
        <v>38693</v>
      </c>
    </row>
    <row r="2814" ht="24" customHeight="1" spans="1:6">
      <c r="A2814" s="8">
        <v>42247</v>
      </c>
      <c r="B2814" s="9" t="s">
        <v>43203</v>
      </c>
      <c r="C2814" s="8" t="s">
        <v>592</v>
      </c>
      <c r="D2814" s="8" t="s">
        <v>593</v>
      </c>
      <c r="E2814" s="8" t="s">
        <v>43204</v>
      </c>
      <c r="F2814" s="10" t="s">
        <v>38693</v>
      </c>
    </row>
    <row r="2815" ht="24" customHeight="1" spans="1:6">
      <c r="A2815" s="8">
        <v>42248</v>
      </c>
      <c r="B2815" s="9" t="s">
        <v>43205</v>
      </c>
      <c r="C2815" s="8" t="s">
        <v>592</v>
      </c>
      <c r="D2815" s="8" t="s">
        <v>593</v>
      </c>
      <c r="E2815" s="8" t="s">
        <v>43206</v>
      </c>
      <c r="F2815" s="10" t="s">
        <v>38693</v>
      </c>
    </row>
    <row r="2816" ht="24" customHeight="1" spans="1:6">
      <c r="A2816" s="8">
        <v>42249</v>
      </c>
      <c r="B2816" s="9" t="s">
        <v>43207</v>
      </c>
      <c r="C2816" s="8" t="s">
        <v>592</v>
      </c>
      <c r="D2816" s="8" t="s">
        <v>593</v>
      </c>
      <c r="E2816" s="8" t="s">
        <v>43208</v>
      </c>
      <c r="F2816" s="10" t="s">
        <v>38693</v>
      </c>
    </row>
    <row r="2817" ht="24" customHeight="1" spans="1:6">
      <c r="A2817" s="8">
        <v>42244</v>
      </c>
      <c r="B2817" s="9" t="s">
        <v>43209</v>
      </c>
      <c r="C2817" s="8" t="s">
        <v>592</v>
      </c>
      <c r="D2817" s="8" t="s">
        <v>593</v>
      </c>
      <c r="E2817" s="8" t="s">
        <v>43210</v>
      </c>
      <c r="F2817" s="10" t="s">
        <v>38693</v>
      </c>
    </row>
    <row r="2818" ht="24" customHeight="1" spans="1:6">
      <c r="A2818" s="8">
        <v>42245</v>
      </c>
      <c r="B2818" s="9" t="s">
        <v>43211</v>
      </c>
      <c r="C2818" s="8" t="s">
        <v>592</v>
      </c>
      <c r="D2818" s="8" t="s">
        <v>593</v>
      </c>
      <c r="E2818" s="8" t="s">
        <v>43212</v>
      </c>
      <c r="F2818" s="10" t="s">
        <v>38693</v>
      </c>
    </row>
    <row r="2819" ht="24" customHeight="1" spans="1:6">
      <c r="A2819" s="8">
        <v>42246</v>
      </c>
      <c r="B2819" s="9" t="s">
        <v>43213</v>
      </c>
      <c r="C2819" s="8" t="s">
        <v>592</v>
      </c>
      <c r="D2819" s="8" t="s">
        <v>593</v>
      </c>
      <c r="E2819" s="8" t="s">
        <v>43214</v>
      </c>
      <c r="F2819" s="10" t="s">
        <v>38693</v>
      </c>
    </row>
    <row r="2820" ht="24" customHeight="1" spans="1:6">
      <c r="A2820" s="8">
        <v>42243</v>
      </c>
      <c r="B2820" s="9" t="s">
        <v>43215</v>
      </c>
      <c r="C2820" s="8" t="s">
        <v>592</v>
      </c>
      <c r="D2820" s="8" t="s">
        <v>593</v>
      </c>
      <c r="E2820" s="8" t="s">
        <v>43216</v>
      </c>
      <c r="F2820" s="10" t="s">
        <v>38693</v>
      </c>
    </row>
    <row r="2821" ht="24" customHeight="1" spans="1:6">
      <c r="A2821" s="8">
        <v>38889</v>
      </c>
      <c r="B2821" s="9" t="s">
        <v>43217</v>
      </c>
      <c r="C2821" s="8" t="s">
        <v>592</v>
      </c>
      <c r="D2821" s="8" t="s">
        <v>593</v>
      </c>
      <c r="E2821" s="8" t="s">
        <v>43218</v>
      </c>
      <c r="F2821" s="10" t="s">
        <v>38693</v>
      </c>
    </row>
    <row r="2822" ht="24" customHeight="1" spans="1:6">
      <c r="A2822" s="8">
        <v>38784</v>
      </c>
      <c r="B2822" s="9" t="s">
        <v>43219</v>
      </c>
      <c r="C2822" s="8" t="s">
        <v>592</v>
      </c>
      <c r="D2822" s="8" t="s">
        <v>593</v>
      </c>
      <c r="E2822" s="8" t="s">
        <v>23957</v>
      </c>
      <c r="F2822" s="10" t="s">
        <v>38693</v>
      </c>
    </row>
    <row r="2823" ht="24" customHeight="1" spans="1:6">
      <c r="A2823" s="8">
        <v>3788</v>
      </c>
      <c r="B2823" s="9" t="s">
        <v>43220</v>
      </c>
      <c r="C2823" s="8" t="s">
        <v>592</v>
      </c>
      <c r="D2823" s="8" t="s">
        <v>593</v>
      </c>
      <c r="E2823" s="8" t="s">
        <v>43221</v>
      </c>
      <c r="F2823" s="10" t="s">
        <v>38693</v>
      </c>
    </row>
    <row r="2824" ht="24" customHeight="1" spans="1:6">
      <c r="A2824" s="8">
        <v>12230</v>
      </c>
      <c r="B2824" s="9" t="s">
        <v>43222</v>
      </c>
      <c r="C2824" s="8" t="s">
        <v>592</v>
      </c>
      <c r="D2824" s="8" t="s">
        <v>593</v>
      </c>
      <c r="E2824" s="8" t="s">
        <v>28927</v>
      </c>
      <c r="F2824" s="10" t="s">
        <v>38693</v>
      </c>
    </row>
    <row r="2825" ht="24" customHeight="1" spans="1:6">
      <c r="A2825" s="8">
        <v>3780</v>
      </c>
      <c r="B2825" s="9" t="s">
        <v>43223</v>
      </c>
      <c r="C2825" s="8" t="s">
        <v>592</v>
      </c>
      <c r="D2825" s="8" t="s">
        <v>599</v>
      </c>
      <c r="E2825" s="8" t="s">
        <v>43224</v>
      </c>
      <c r="F2825" s="10" t="s">
        <v>38693</v>
      </c>
    </row>
    <row r="2826" ht="24" customHeight="1" spans="1:6">
      <c r="A2826" s="8">
        <v>12231</v>
      </c>
      <c r="B2826" s="9" t="s">
        <v>43225</v>
      </c>
      <c r="C2826" s="8" t="s">
        <v>592</v>
      </c>
      <c r="D2826" s="8" t="s">
        <v>593</v>
      </c>
      <c r="E2826" s="8" t="s">
        <v>31495</v>
      </c>
      <c r="F2826" s="10" t="s">
        <v>38693</v>
      </c>
    </row>
    <row r="2827" ht="24" customHeight="1" spans="1:6">
      <c r="A2827" s="8">
        <v>3811</v>
      </c>
      <c r="B2827" s="9" t="s">
        <v>43226</v>
      </c>
      <c r="C2827" s="8" t="s">
        <v>592</v>
      </c>
      <c r="D2827" s="8" t="s">
        <v>593</v>
      </c>
      <c r="E2827" s="8" t="s">
        <v>43227</v>
      </c>
      <c r="F2827" s="10" t="s">
        <v>38693</v>
      </c>
    </row>
    <row r="2828" ht="24" customHeight="1" spans="1:6">
      <c r="A2828" s="8">
        <v>12232</v>
      </c>
      <c r="B2828" s="9" t="s">
        <v>43228</v>
      </c>
      <c r="C2828" s="8" t="s">
        <v>592</v>
      </c>
      <c r="D2828" s="8" t="s">
        <v>593</v>
      </c>
      <c r="E2828" s="8" t="s">
        <v>37791</v>
      </c>
      <c r="F2828" s="10" t="s">
        <v>38693</v>
      </c>
    </row>
    <row r="2829" ht="24" customHeight="1" spans="1:6">
      <c r="A2829" s="8">
        <v>3799</v>
      </c>
      <c r="B2829" s="9" t="s">
        <v>43229</v>
      </c>
      <c r="C2829" s="8" t="s">
        <v>592</v>
      </c>
      <c r="D2829" s="8" t="s">
        <v>593</v>
      </c>
      <c r="E2829" s="8" t="s">
        <v>43230</v>
      </c>
      <c r="F2829" s="10" t="s">
        <v>38693</v>
      </c>
    </row>
    <row r="2830" ht="24" customHeight="1" spans="1:6">
      <c r="A2830" s="8">
        <v>12239</v>
      </c>
      <c r="B2830" s="9" t="s">
        <v>43231</v>
      </c>
      <c r="C2830" s="8" t="s">
        <v>592</v>
      </c>
      <c r="D2830" s="8" t="s">
        <v>593</v>
      </c>
      <c r="E2830" s="8" t="s">
        <v>24413</v>
      </c>
      <c r="F2830" s="10" t="s">
        <v>38693</v>
      </c>
    </row>
    <row r="2831" ht="24" customHeight="1" spans="1:6">
      <c r="A2831" s="8">
        <v>38773</v>
      </c>
      <c r="B2831" s="9" t="s">
        <v>43232</v>
      </c>
      <c r="C2831" s="8" t="s">
        <v>592</v>
      </c>
      <c r="D2831" s="8" t="s">
        <v>593</v>
      </c>
      <c r="E2831" s="8" t="s">
        <v>24319</v>
      </c>
      <c r="F2831" s="10" t="s">
        <v>38693</v>
      </c>
    </row>
    <row r="2832" ht="24" customHeight="1" spans="1:6">
      <c r="A2832" s="8">
        <v>12271</v>
      </c>
      <c r="B2832" s="9" t="s">
        <v>43233</v>
      </c>
      <c r="C2832" s="8" t="s">
        <v>592</v>
      </c>
      <c r="D2832" s="8" t="s">
        <v>593</v>
      </c>
      <c r="E2832" s="8" t="s">
        <v>43234</v>
      </c>
      <c r="F2832" s="10" t="s">
        <v>38693</v>
      </c>
    </row>
    <row r="2833" ht="24" customHeight="1" spans="1:6">
      <c r="A2833" s="8">
        <v>38785</v>
      </c>
      <c r="B2833" s="9" t="s">
        <v>43235</v>
      </c>
      <c r="C2833" s="8" t="s">
        <v>592</v>
      </c>
      <c r="D2833" s="8" t="s">
        <v>593</v>
      </c>
      <c r="E2833" s="8" t="s">
        <v>43236</v>
      </c>
      <c r="F2833" s="10" t="s">
        <v>38693</v>
      </c>
    </row>
    <row r="2834" ht="24" customHeight="1" spans="1:6">
      <c r="A2834" s="8">
        <v>38786</v>
      </c>
      <c r="B2834" s="9" t="s">
        <v>43237</v>
      </c>
      <c r="C2834" s="8" t="s">
        <v>592</v>
      </c>
      <c r="D2834" s="8" t="s">
        <v>593</v>
      </c>
      <c r="E2834" s="8" t="s">
        <v>43238</v>
      </c>
      <c r="F2834" s="10" t="s">
        <v>38693</v>
      </c>
    </row>
    <row r="2835" ht="24" customHeight="1" spans="1:6">
      <c r="A2835" s="8">
        <v>39385</v>
      </c>
      <c r="B2835" s="9" t="s">
        <v>43239</v>
      </c>
      <c r="C2835" s="8" t="s">
        <v>592</v>
      </c>
      <c r="D2835" s="8" t="s">
        <v>593</v>
      </c>
      <c r="E2835" s="8" t="s">
        <v>43240</v>
      </c>
      <c r="F2835" s="10" t="s">
        <v>38693</v>
      </c>
    </row>
    <row r="2836" ht="24" customHeight="1" spans="1:6">
      <c r="A2836" s="8">
        <v>39389</v>
      </c>
      <c r="B2836" s="9" t="s">
        <v>43241</v>
      </c>
      <c r="C2836" s="8" t="s">
        <v>592</v>
      </c>
      <c r="D2836" s="8" t="s">
        <v>593</v>
      </c>
      <c r="E2836" s="8" t="s">
        <v>33069</v>
      </c>
      <c r="F2836" s="10" t="s">
        <v>38693</v>
      </c>
    </row>
    <row r="2837" ht="24" customHeight="1" spans="1:6">
      <c r="A2837" s="8">
        <v>39390</v>
      </c>
      <c r="B2837" s="9" t="s">
        <v>43242</v>
      </c>
      <c r="C2837" s="8" t="s">
        <v>592</v>
      </c>
      <c r="D2837" s="8" t="s">
        <v>593</v>
      </c>
      <c r="E2837" s="8" t="s">
        <v>43243</v>
      </c>
      <c r="F2837" s="10" t="s">
        <v>38693</v>
      </c>
    </row>
    <row r="2838" ht="24" customHeight="1" spans="1:6">
      <c r="A2838" s="8">
        <v>39391</v>
      </c>
      <c r="B2838" s="9" t="s">
        <v>43244</v>
      </c>
      <c r="C2838" s="8" t="s">
        <v>592</v>
      </c>
      <c r="D2838" s="8" t="s">
        <v>593</v>
      </c>
      <c r="E2838" s="8" t="s">
        <v>43245</v>
      </c>
      <c r="F2838" s="10" t="s">
        <v>38693</v>
      </c>
    </row>
    <row r="2839" ht="24" customHeight="1" spans="1:6">
      <c r="A2839" s="8">
        <v>3803</v>
      </c>
      <c r="B2839" s="9" t="s">
        <v>43246</v>
      </c>
      <c r="C2839" s="8" t="s">
        <v>592</v>
      </c>
      <c r="D2839" s="8" t="s">
        <v>593</v>
      </c>
      <c r="E2839" s="8" t="s">
        <v>43247</v>
      </c>
      <c r="F2839" s="10" t="s">
        <v>38693</v>
      </c>
    </row>
    <row r="2840" ht="24" customHeight="1" spans="1:6">
      <c r="A2840" s="8">
        <v>38770</v>
      </c>
      <c r="B2840" s="9" t="s">
        <v>43248</v>
      </c>
      <c r="C2840" s="8" t="s">
        <v>592</v>
      </c>
      <c r="D2840" s="8" t="s">
        <v>593</v>
      </c>
      <c r="E2840" s="8" t="s">
        <v>30420</v>
      </c>
      <c r="F2840" s="10" t="s">
        <v>38693</v>
      </c>
    </row>
    <row r="2841" ht="24" customHeight="1" spans="1:6">
      <c r="A2841" s="8">
        <v>12267</v>
      </c>
      <c r="B2841" s="9" t="s">
        <v>43249</v>
      </c>
      <c r="C2841" s="8" t="s">
        <v>592</v>
      </c>
      <c r="D2841" s="8" t="s">
        <v>593</v>
      </c>
      <c r="E2841" s="8" t="s">
        <v>43250</v>
      </c>
      <c r="F2841" s="10" t="s">
        <v>38693</v>
      </c>
    </row>
    <row r="2842" ht="48" customHeight="1" spans="1:6">
      <c r="A2842" s="8">
        <v>43265</v>
      </c>
      <c r="B2842" s="9" t="s">
        <v>43251</v>
      </c>
      <c r="C2842" s="8" t="s">
        <v>592</v>
      </c>
      <c r="D2842" s="8" t="s">
        <v>593</v>
      </c>
      <c r="E2842" s="8" t="s">
        <v>43252</v>
      </c>
      <c r="F2842" s="10" t="s">
        <v>38693</v>
      </c>
    </row>
    <row r="2843" ht="24" customHeight="1" spans="1:6">
      <c r="A2843" s="8">
        <v>12266</v>
      </c>
      <c r="B2843" s="9" t="s">
        <v>43253</v>
      </c>
      <c r="C2843" s="8" t="s">
        <v>592</v>
      </c>
      <c r="D2843" s="8" t="s">
        <v>593</v>
      </c>
      <c r="E2843" s="8" t="s">
        <v>43254</v>
      </c>
      <c r="F2843" s="10" t="s">
        <v>38693</v>
      </c>
    </row>
    <row r="2844" ht="24" customHeight="1" spans="1:6">
      <c r="A2844" s="8">
        <v>39378</v>
      </c>
      <c r="B2844" s="9" t="s">
        <v>43255</v>
      </c>
      <c r="C2844" s="8" t="s">
        <v>592</v>
      </c>
      <c r="D2844" s="8" t="s">
        <v>593</v>
      </c>
      <c r="E2844" s="8" t="s">
        <v>30588</v>
      </c>
      <c r="F2844" s="10" t="s">
        <v>38693</v>
      </c>
    </row>
    <row r="2845" ht="24" customHeight="1" spans="1:6">
      <c r="A2845" s="8">
        <v>43543</v>
      </c>
      <c r="B2845" s="9" t="s">
        <v>43256</v>
      </c>
      <c r="C2845" s="8" t="s">
        <v>592</v>
      </c>
      <c r="D2845" s="8" t="s">
        <v>593</v>
      </c>
      <c r="E2845" s="8" t="s">
        <v>43257</v>
      </c>
      <c r="F2845" s="10" t="s">
        <v>38693</v>
      </c>
    </row>
    <row r="2846" ht="24" customHeight="1" spans="1:6">
      <c r="A2846" s="8">
        <v>38775</v>
      </c>
      <c r="B2846" s="9" t="s">
        <v>43258</v>
      </c>
      <c r="C2846" s="8" t="s">
        <v>592</v>
      </c>
      <c r="D2846" s="8" t="s">
        <v>593</v>
      </c>
      <c r="E2846" s="8" t="s">
        <v>43259</v>
      </c>
      <c r="F2846" s="10" t="s">
        <v>38693</v>
      </c>
    </row>
    <row r="2847" ht="24" customHeight="1" spans="1:6">
      <c r="A2847" s="8">
        <v>21119</v>
      </c>
      <c r="B2847" s="9" t="s">
        <v>43260</v>
      </c>
      <c r="C2847" s="8" t="s">
        <v>592</v>
      </c>
      <c r="D2847" s="8" t="s">
        <v>639</v>
      </c>
      <c r="E2847" s="8" t="s">
        <v>37582</v>
      </c>
      <c r="F2847" s="10" t="s">
        <v>38693</v>
      </c>
    </row>
    <row r="2848" ht="24" customHeight="1" spans="1:6">
      <c r="A2848" s="8">
        <v>37974</v>
      </c>
      <c r="B2848" s="9" t="s">
        <v>43261</v>
      </c>
      <c r="C2848" s="8" t="s">
        <v>592</v>
      </c>
      <c r="D2848" s="8" t="s">
        <v>639</v>
      </c>
      <c r="E2848" s="8" t="s">
        <v>24878</v>
      </c>
      <c r="F2848" s="10" t="s">
        <v>38693</v>
      </c>
    </row>
    <row r="2849" ht="24" customHeight="1" spans="1:6">
      <c r="A2849" s="8">
        <v>37975</v>
      </c>
      <c r="B2849" s="9" t="s">
        <v>43262</v>
      </c>
      <c r="C2849" s="8" t="s">
        <v>592</v>
      </c>
      <c r="D2849" s="8" t="s">
        <v>639</v>
      </c>
      <c r="E2849" s="8" t="s">
        <v>40409</v>
      </c>
      <c r="F2849" s="10" t="s">
        <v>38693</v>
      </c>
    </row>
    <row r="2850" ht="24" customHeight="1" spans="1:6">
      <c r="A2850" s="8">
        <v>37976</v>
      </c>
      <c r="B2850" s="9" t="s">
        <v>43263</v>
      </c>
      <c r="C2850" s="8" t="s">
        <v>592</v>
      </c>
      <c r="D2850" s="8" t="s">
        <v>639</v>
      </c>
      <c r="E2850" s="8" t="s">
        <v>43264</v>
      </c>
      <c r="F2850" s="10" t="s">
        <v>38693</v>
      </c>
    </row>
    <row r="2851" ht="24" customHeight="1" spans="1:6">
      <c r="A2851" s="8">
        <v>37977</v>
      </c>
      <c r="B2851" s="9" t="s">
        <v>43265</v>
      </c>
      <c r="C2851" s="8" t="s">
        <v>592</v>
      </c>
      <c r="D2851" s="8" t="s">
        <v>639</v>
      </c>
      <c r="E2851" s="8" t="s">
        <v>43266</v>
      </c>
      <c r="F2851" s="10" t="s">
        <v>38693</v>
      </c>
    </row>
    <row r="2852" ht="24" customHeight="1" spans="1:6">
      <c r="A2852" s="8">
        <v>37978</v>
      </c>
      <c r="B2852" s="9" t="s">
        <v>43267</v>
      </c>
      <c r="C2852" s="8" t="s">
        <v>592</v>
      </c>
      <c r="D2852" s="8" t="s">
        <v>639</v>
      </c>
      <c r="E2852" s="8" t="s">
        <v>43268</v>
      </c>
      <c r="F2852" s="10" t="s">
        <v>38693</v>
      </c>
    </row>
    <row r="2853" ht="24" customHeight="1" spans="1:6">
      <c r="A2853" s="8">
        <v>37979</v>
      </c>
      <c r="B2853" s="9" t="s">
        <v>43269</v>
      </c>
      <c r="C2853" s="8" t="s">
        <v>592</v>
      </c>
      <c r="D2853" s="8" t="s">
        <v>639</v>
      </c>
      <c r="E2853" s="8" t="s">
        <v>43270</v>
      </c>
      <c r="F2853" s="10" t="s">
        <v>38693</v>
      </c>
    </row>
    <row r="2854" ht="24" customHeight="1" spans="1:6">
      <c r="A2854" s="8">
        <v>37980</v>
      </c>
      <c r="B2854" s="9" t="s">
        <v>43271</v>
      </c>
      <c r="C2854" s="8" t="s">
        <v>592</v>
      </c>
      <c r="D2854" s="8" t="s">
        <v>639</v>
      </c>
      <c r="E2854" s="8" t="s">
        <v>25382</v>
      </c>
      <c r="F2854" s="10" t="s">
        <v>38693</v>
      </c>
    </row>
    <row r="2855" ht="24" customHeight="1" spans="1:6">
      <c r="A2855" s="8">
        <v>36147</v>
      </c>
      <c r="B2855" s="9" t="s">
        <v>43272</v>
      </c>
      <c r="C2855" s="8" t="s">
        <v>1011</v>
      </c>
      <c r="D2855" s="8" t="s">
        <v>593</v>
      </c>
      <c r="E2855" s="8" t="s">
        <v>43273</v>
      </c>
      <c r="F2855" s="10" t="s">
        <v>38693</v>
      </c>
    </row>
    <row r="2856" ht="24" customHeight="1" spans="1:6">
      <c r="A2856" s="8">
        <v>12731</v>
      </c>
      <c r="B2856" s="9" t="s">
        <v>43274</v>
      </c>
      <c r="C2856" s="8" t="s">
        <v>592</v>
      </c>
      <c r="D2856" s="8" t="s">
        <v>639</v>
      </c>
      <c r="E2856" s="8" t="s">
        <v>43275</v>
      </c>
      <c r="F2856" s="10" t="s">
        <v>38693</v>
      </c>
    </row>
    <row r="2857" ht="24" customHeight="1" spans="1:6">
      <c r="A2857" s="8">
        <v>12723</v>
      </c>
      <c r="B2857" s="9" t="s">
        <v>43276</v>
      </c>
      <c r="C2857" s="8" t="s">
        <v>592</v>
      </c>
      <c r="D2857" s="8" t="s">
        <v>639</v>
      </c>
      <c r="E2857" s="8" t="s">
        <v>31311</v>
      </c>
      <c r="F2857" s="10" t="s">
        <v>38693</v>
      </c>
    </row>
    <row r="2858" ht="24" customHeight="1" spans="1:6">
      <c r="A2858" s="8">
        <v>12724</v>
      </c>
      <c r="B2858" s="9" t="s">
        <v>43277</v>
      </c>
      <c r="C2858" s="8" t="s">
        <v>592</v>
      </c>
      <c r="D2858" s="8" t="s">
        <v>639</v>
      </c>
      <c r="E2858" s="11" t="s">
        <v>41269</v>
      </c>
      <c r="F2858" s="10" t="s">
        <v>38693</v>
      </c>
    </row>
    <row r="2859" ht="24" customHeight="1" spans="1:6">
      <c r="A2859" s="8">
        <v>12725</v>
      </c>
      <c r="B2859" s="9" t="s">
        <v>43278</v>
      </c>
      <c r="C2859" s="8" t="s">
        <v>592</v>
      </c>
      <c r="D2859" s="8" t="s">
        <v>639</v>
      </c>
      <c r="E2859" s="8" t="s">
        <v>43279</v>
      </c>
      <c r="F2859" s="10" t="s">
        <v>38693</v>
      </c>
    </row>
    <row r="2860" ht="24" customHeight="1" spans="1:6">
      <c r="A2860" s="8">
        <v>12726</v>
      </c>
      <c r="B2860" s="9" t="s">
        <v>43280</v>
      </c>
      <c r="C2860" s="8" t="s">
        <v>592</v>
      </c>
      <c r="D2860" s="8" t="s">
        <v>639</v>
      </c>
      <c r="E2860" s="8" t="s">
        <v>38902</v>
      </c>
      <c r="F2860" s="10" t="s">
        <v>38693</v>
      </c>
    </row>
    <row r="2861" ht="24" customHeight="1" spans="1:6">
      <c r="A2861" s="8">
        <v>12727</v>
      </c>
      <c r="B2861" s="9" t="s">
        <v>43281</v>
      </c>
      <c r="C2861" s="8" t="s">
        <v>592</v>
      </c>
      <c r="D2861" s="8" t="s">
        <v>639</v>
      </c>
      <c r="E2861" s="8" t="s">
        <v>24161</v>
      </c>
      <c r="F2861" s="10" t="s">
        <v>38693</v>
      </c>
    </row>
    <row r="2862" ht="24" customHeight="1" spans="1:6">
      <c r="A2862" s="8">
        <v>12728</v>
      </c>
      <c r="B2862" s="9" t="s">
        <v>43282</v>
      </c>
      <c r="C2862" s="8" t="s">
        <v>592</v>
      </c>
      <c r="D2862" s="8" t="s">
        <v>639</v>
      </c>
      <c r="E2862" s="8" t="s">
        <v>36711</v>
      </c>
      <c r="F2862" s="10" t="s">
        <v>38693</v>
      </c>
    </row>
    <row r="2863" ht="24" customHeight="1" spans="1:6">
      <c r="A2863" s="8">
        <v>12729</v>
      </c>
      <c r="B2863" s="9" t="s">
        <v>43283</v>
      </c>
      <c r="C2863" s="8" t="s">
        <v>592</v>
      </c>
      <c r="D2863" s="8" t="s">
        <v>639</v>
      </c>
      <c r="E2863" s="8" t="s">
        <v>43284</v>
      </c>
      <c r="F2863" s="10" t="s">
        <v>38693</v>
      </c>
    </row>
    <row r="2864" ht="24" customHeight="1" spans="1:6">
      <c r="A2864" s="8">
        <v>12730</v>
      </c>
      <c r="B2864" s="9" t="s">
        <v>43285</v>
      </c>
      <c r="C2864" s="8" t="s">
        <v>592</v>
      </c>
      <c r="D2864" s="8" t="s">
        <v>639</v>
      </c>
      <c r="E2864" s="8" t="s">
        <v>43286</v>
      </c>
      <c r="F2864" s="10" t="s">
        <v>38693</v>
      </c>
    </row>
    <row r="2865" ht="24" customHeight="1" spans="1:6">
      <c r="A2865" s="8">
        <v>3840</v>
      </c>
      <c r="B2865" s="9" t="s">
        <v>43287</v>
      </c>
      <c r="C2865" s="8" t="s">
        <v>592</v>
      </c>
      <c r="D2865" s="8" t="s">
        <v>639</v>
      </c>
      <c r="E2865" s="8" t="s">
        <v>43288</v>
      </c>
      <c r="F2865" s="10" t="s">
        <v>38693</v>
      </c>
    </row>
    <row r="2866" ht="24" customHeight="1" spans="1:6">
      <c r="A2866" s="8">
        <v>3838</v>
      </c>
      <c r="B2866" s="9" t="s">
        <v>43289</v>
      </c>
      <c r="C2866" s="8" t="s">
        <v>592</v>
      </c>
      <c r="D2866" s="8" t="s">
        <v>639</v>
      </c>
      <c r="E2866" s="8" t="s">
        <v>43290</v>
      </c>
      <c r="F2866" s="10" t="s">
        <v>38693</v>
      </c>
    </row>
    <row r="2867" ht="24" customHeight="1" spans="1:6">
      <c r="A2867" s="8">
        <v>3844</v>
      </c>
      <c r="B2867" s="9" t="s">
        <v>43291</v>
      </c>
      <c r="C2867" s="8" t="s">
        <v>592</v>
      </c>
      <c r="D2867" s="8" t="s">
        <v>639</v>
      </c>
      <c r="E2867" s="8" t="s">
        <v>43292</v>
      </c>
      <c r="F2867" s="10" t="s">
        <v>38693</v>
      </c>
    </row>
    <row r="2868" ht="24" customHeight="1" spans="1:6">
      <c r="A2868" s="8">
        <v>3839</v>
      </c>
      <c r="B2868" s="9" t="s">
        <v>43293</v>
      </c>
      <c r="C2868" s="8" t="s">
        <v>592</v>
      </c>
      <c r="D2868" s="8" t="s">
        <v>639</v>
      </c>
      <c r="E2868" s="8" t="s">
        <v>43294</v>
      </c>
      <c r="F2868" s="10" t="s">
        <v>38693</v>
      </c>
    </row>
    <row r="2869" ht="24" customHeight="1" spans="1:6">
      <c r="A2869" s="8">
        <v>3843</v>
      </c>
      <c r="B2869" s="9" t="s">
        <v>43295</v>
      </c>
      <c r="C2869" s="8" t="s">
        <v>592</v>
      </c>
      <c r="D2869" s="8" t="s">
        <v>639</v>
      </c>
      <c r="E2869" s="8" t="s">
        <v>43296</v>
      </c>
      <c r="F2869" s="10" t="s">
        <v>38693</v>
      </c>
    </row>
    <row r="2870" ht="24" customHeight="1" spans="1:6">
      <c r="A2870" s="8">
        <v>3900</v>
      </c>
      <c r="B2870" s="9" t="s">
        <v>43297</v>
      </c>
      <c r="C2870" s="8" t="s">
        <v>592</v>
      </c>
      <c r="D2870" s="8" t="s">
        <v>593</v>
      </c>
      <c r="E2870" s="8" t="s">
        <v>43298</v>
      </c>
      <c r="F2870" s="10" t="s">
        <v>38693</v>
      </c>
    </row>
    <row r="2871" ht="24" customHeight="1" spans="1:6">
      <c r="A2871" s="8">
        <v>3846</v>
      </c>
      <c r="B2871" s="9" t="s">
        <v>43299</v>
      </c>
      <c r="C2871" s="8" t="s">
        <v>592</v>
      </c>
      <c r="D2871" s="8" t="s">
        <v>593</v>
      </c>
      <c r="E2871" s="11" t="s">
        <v>43300</v>
      </c>
      <c r="F2871" s="10" t="s">
        <v>38693</v>
      </c>
    </row>
    <row r="2872" ht="24" customHeight="1" spans="1:6">
      <c r="A2872" s="8">
        <v>3886</v>
      </c>
      <c r="B2872" s="9" t="s">
        <v>43301</v>
      </c>
      <c r="C2872" s="8" t="s">
        <v>592</v>
      </c>
      <c r="D2872" s="8" t="s">
        <v>593</v>
      </c>
      <c r="E2872" s="8" t="s">
        <v>22778</v>
      </c>
      <c r="F2872" s="10" t="s">
        <v>38693</v>
      </c>
    </row>
    <row r="2873" ht="24" customHeight="1" spans="1:6">
      <c r="A2873" s="8">
        <v>3854</v>
      </c>
      <c r="B2873" s="9" t="s">
        <v>43302</v>
      </c>
      <c r="C2873" s="8" t="s">
        <v>592</v>
      </c>
      <c r="D2873" s="8" t="s">
        <v>593</v>
      </c>
      <c r="E2873" s="8" t="s">
        <v>35124</v>
      </c>
      <c r="F2873" s="10" t="s">
        <v>38693</v>
      </c>
    </row>
    <row r="2874" ht="24" customHeight="1" spans="1:6">
      <c r="A2874" s="8">
        <v>3873</v>
      </c>
      <c r="B2874" s="9" t="s">
        <v>43303</v>
      </c>
      <c r="C2874" s="8" t="s">
        <v>592</v>
      </c>
      <c r="D2874" s="8" t="s">
        <v>593</v>
      </c>
      <c r="E2874" s="11" t="s">
        <v>31247</v>
      </c>
      <c r="F2874" s="10" t="s">
        <v>38693</v>
      </c>
    </row>
    <row r="2875" ht="24" customHeight="1" spans="1:6">
      <c r="A2875" s="8">
        <v>38021</v>
      </c>
      <c r="B2875" s="9" t="s">
        <v>43304</v>
      </c>
      <c r="C2875" s="8" t="s">
        <v>592</v>
      </c>
      <c r="D2875" s="8" t="s">
        <v>593</v>
      </c>
      <c r="E2875" s="11" t="s">
        <v>24420</v>
      </c>
      <c r="F2875" s="10" t="s">
        <v>38693</v>
      </c>
    </row>
    <row r="2876" ht="24" customHeight="1" spans="1:6">
      <c r="A2876" s="8">
        <v>3847</v>
      </c>
      <c r="B2876" s="9" t="s">
        <v>43305</v>
      </c>
      <c r="C2876" s="8" t="s">
        <v>592</v>
      </c>
      <c r="D2876" s="8" t="s">
        <v>593</v>
      </c>
      <c r="E2876" s="11" t="s">
        <v>39468</v>
      </c>
      <c r="F2876" s="10" t="s">
        <v>38693</v>
      </c>
    </row>
    <row r="2877" ht="24" customHeight="1" spans="1:6">
      <c r="A2877" s="8">
        <v>38022</v>
      </c>
      <c r="B2877" s="9" t="s">
        <v>43306</v>
      </c>
      <c r="C2877" s="8" t="s">
        <v>592</v>
      </c>
      <c r="D2877" s="8" t="s">
        <v>593</v>
      </c>
      <c r="E2877" s="11" t="s">
        <v>37860</v>
      </c>
      <c r="F2877" s="10" t="s">
        <v>38693</v>
      </c>
    </row>
    <row r="2878" ht="24" customHeight="1" spans="1:6">
      <c r="A2878" s="8">
        <v>3833</v>
      </c>
      <c r="B2878" s="9" t="s">
        <v>43307</v>
      </c>
      <c r="C2878" s="8" t="s">
        <v>592</v>
      </c>
      <c r="D2878" s="8" t="s">
        <v>639</v>
      </c>
      <c r="E2878" s="8" t="s">
        <v>43308</v>
      </c>
      <c r="F2878" s="10" t="s">
        <v>38693</v>
      </c>
    </row>
    <row r="2879" ht="24" customHeight="1" spans="1:6">
      <c r="A2879" s="8">
        <v>3835</v>
      </c>
      <c r="B2879" s="9" t="s">
        <v>43309</v>
      </c>
      <c r="C2879" s="8" t="s">
        <v>592</v>
      </c>
      <c r="D2879" s="8" t="s">
        <v>639</v>
      </c>
      <c r="E2879" s="8" t="s">
        <v>43310</v>
      </c>
      <c r="F2879" s="10" t="s">
        <v>38693</v>
      </c>
    </row>
    <row r="2880" ht="24" customHeight="1" spans="1:6">
      <c r="A2880" s="8">
        <v>3836</v>
      </c>
      <c r="B2880" s="9" t="s">
        <v>43311</v>
      </c>
      <c r="C2880" s="8" t="s">
        <v>592</v>
      </c>
      <c r="D2880" s="8" t="s">
        <v>639</v>
      </c>
      <c r="E2880" s="8" t="s">
        <v>43312</v>
      </c>
      <c r="F2880" s="10" t="s">
        <v>38693</v>
      </c>
    </row>
    <row r="2881" ht="24" customHeight="1" spans="1:6">
      <c r="A2881" s="8">
        <v>3830</v>
      </c>
      <c r="B2881" s="9" t="s">
        <v>43313</v>
      </c>
      <c r="C2881" s="8" t="s">
        <v>592</v>
      </c>
      <c r="D2881" s="8" t="s">
        <v>639</v>
      </c>
      <c r="E2881" s="8" t="s">
        <v>43314</v>
      </c>
      <c r="F2881" s="10" t="s">
        <v>38693</v>
      </c>
    </row>
    <row r="2882" ht="24" customHeight="1" spans="1:6">
      <c r="A2882" s="8">
        <v>3831</v>
      </c>
      <c r="B2882" s="9" t="s">
        <v>43315</v>
      </c>
      <c r="C2882" s="8" t="s">
        <v>592</v>
      </c>
      <c r="D2882" s="8" t="s">
        <v>639</v>
      </c>
      <c r="E2882" s="8" t="s">
        <v>43316</v>
      </c>
      <c r="F2882" s="10" t="s">
        <v>38693</v>
      </c>
    </row>
    <row r="2883" ht="24" customHeight="1" spans="1:6">
      <c r="A2883" s="8">
        <v>37981</v>
      </c>
      <c r="B2883" s="9" t="s">
        <v>43317</v>
      </c>
      <c r="C2883" s="8" t="s">
        <v>592</v>
      </c>
      <c r="D2883" s="8" t="s">
        <v>639</v>
      </c>
      <c r="E2883" s="11" t="s">
        <v>24029</v>
      </c>
      <c r="F2883" s="10" t="s">
        <v>38693</v>
      </c>
    </row>
    <row r="2884" ht="24" customHeight="1" spans="1:6">
      <c r="A2884" s="8">
        <v>37982</v>
      </c>
      <c r="B2884" s="9" t="s">
        <v>43318</v>
      </c>
      <c r="C2884" s="8" t="s">
        <v>592</v>
      </c>
      <c r="D2884" s="8" t="s">
        <v>639</v>
      </c>
      <c r="E2884" s="8" t="s">
        <v>36486</v>
      </c>
      <c r="F2884" s="10" t="s">
        <v>38693</v>
      </c>
    </row>
    <row r="2885" ht="24" customHeight="1" spans="1:6">
      <c r="A2885" s="8">
        <v>37983</v>
      </c>
      <c r="B2885" s="9" t="s">
        <v>43319</v>
      </c>
      <c r="C2885" s="8" t="s">
        <v>592</v>
      </c>
      <c r="D2885" s="8" t="s">
        <v>639</v>
      </c>
      <c r="E2885" s="8" t="s">
        <v>25398</v>
      </c>
      <c r="F2885" s="10" t="s">
        <v>38693</v>
      </c>
    </row>
    <row r="2886" ht="24" customHeight="1" spans="1:6">
      <c r="A2886" s="8">
        <v>37984</v>
      </c>
      <c r="B2886" s="9" t="s">
        <v>43320</v>
      </c>
      <c r="C2886" s="8" t="s">
        <v>592</v>
      </c>
      <c r="D2886" s="8" t="s">
        <v>639</v>
      </c>
      <c r="E2886" s="8" t="s">
        <v>30710</v>
      </c>
      <c r="F2886" s="10" t="s">
        <v>38693</v>
      </c>
    </row>
    <row r="2887" ht="24" customHeight="1" spans="1:6">
      <c r="A2887" s="8">
        <v>37985</v>
      </c>
      <c r="B2887" s="9" t="s">
        <v>43321</v>
      </c>
      <c r="C2887" s="8" t="s">
        <v>592</v>
      </c>
      <c r="D2887" s="8" t="s">
        <v>639</v>
      </c>
      <c r="E2887" s="8" t="s">
        <v>43322</v>
      </c>
      <c r="F2887" s="10" t="s">
        <v>38693</v>
      </c>
    </row>
    <row r="2888" ht="24" customHeight="1" spans="1:6">
      <c r="A2888" s="8">
        <v>3826</v>
      </c>
      <c r="B2888" s="9" t="s">
        <v>43323</v>
      </c>
      <c r="C2888" s="8" t="s">
        <v>592</v>
      </c>
      <c r="D2888" s="8" t="s">
        <v>639</v>
      </c>
      <c r="E2888" s="8" t="s">
        <v>43324</v>
      </c>
      <c r="F2888" s="10" t="s">
        <v>38693</v>
      </c>
    </row>
    <row r="2889" ht="24" customHeight="1" spans="1:6">
      <c r="A2889" s="8">
        <v>3825</v>
      </c>
      <c r="B2889" s="9" t="s">
        <v>43325</v>
      </c>
      <c r="C2889" s="8" t="s">
        <v>592</v>
      </c>
      <c r="D2889" s="8" t="s">
        <v>639</v>
      </c>
      <c r="E2889" s="8" t="s">
        <v>33350</v>
      </c>
      <c r="F2889" s="10" t="s">
        <v>38693</v>
      </c>
    </row>
    <row r="2890" ht="24" customHeight="1" spans="1:6">
      <c r="A2890" s="8">
        <v>3827</v>
      </c>
      <c r="B2890" s="9" t="s">
        <v>43326</v>
      </c>
      <c r="C2890" s="8" t="s">
        <v>592</v>
      </c>
      <c r="D2890" s="8" t="s">
        <v>639</v>
      </c>
      <c r="E2890" s="8" t="s">
        <v>31934</v>
      </c>
      <c r="F2890" s="10" t="s">
        <v>38693</v>
      </c>
    </row>
    <row r="2891" ht="24" customHeight="1" spans="1:6">
      <c r="A2891" s="8">
        <v>20165</v>
      </c>
      <c r="B2891" s="9" t="s">
        <v>43327</v>
      </c>
      <c r="C2891" s="8" t="s">
        <v>592</v>
      </c>
      <c r="D2891" s="8" t="s">
        <v>639</v>
      </c>
      <c r="E2891" s="8" t="s">
        <v>43328</v>
      </c>
      <c r="F2891" s="10" t="s">
        <v>38693</v>
      </c>
    </row>
    <row r="2892" ht="24" customHeight="1" spans="1:6">
      <c r="A2892" s="8">
        <v>20166</v>
      </c>
      <c r="B2892" s="9" t="s">
        <v>43329</v>
      </c>
      <c r="C2892" s="8" t="s">
        <v>592</v>
      </c>
      <c r="D2892" s="8" t="s">
        <v>639</v>
      </c>
      <c r="E2892" s="8" t="s">
        <v>43330</v>
      </c>
      <c r="F2892" s="10" t="s">
        <v>38693</v>
      </c>
    </row>
    <row r="2893" ht="24" customHeight="1" spans="1:6">
      <c r="A2893" s="8">
        <v>20164</v>
      </c>
      <c r="B2893" s="9" t="s">
        <v>43331</v>
      </c>
      <c r="C2893" s="8" t="s">
        <v>592</v>
      </c>
      <c r="D2893" s="8" t="s">
        <v>639</v>
      </c>
      <c r="E2893" s="8" t="s">
        <v>43332</v>
      </c>
      <c r="F2893" s="10" t="s">
        <v>38693</v>
      </c>
    </row>
    <row r="2894" ht="24" customHeight="1" spans="1:6">
      <c r="A2894" s="8">
        <v>3893</v>
      </c>
      <c r="B2894" s="9" t="s">
        <v>43333</v>
      </c>
      <c r="C2894" s="8" t="s">
        <v>592</v>
      </c>
      <c r="D2894" s="8" t="s">
        <v>639</v>
      </c>
      <c r="E2894" s="8" t="s">
        <v>43334</v>
      </c>
      <c r="F2894" s="10" t="s">
        <v>38693</v>
      </c>
    </row>
    <row r="2895" ht="24" customHeight="1" spans="1:6">
      <c r="A2895" s="8">
        <v>3848</v>
      </c>
      <c r="B2895" s="9" t="s">
        <v>43335</v>
      </c>
      <c r="C2895" s="8" t="s">
        <v>592</v>
      </c>
      <c r="D2895" s="8" t="s">
        <v>639</v>
      </c>
      <c r="E2895" s="8" t="s">
        <v>28067</v>
      </c>
      <c r="F2895" s="10" t="s">
        <v>38693</v>
      </c>
    </row>
    <row r="2896" ht="24" customHeight="1" spans="1:6">
      <c r="A2896" s="8">
        <v>3895</v>
      </c>
      <c r="B2896" s="9" t="s">
        <v>43336</v>
      </c>
      <c r="C2896" s="8" t="s">
        <v>592</v>
      </c>
      <c r="D2896" s="8" t="s">
        <v>639</v>
      </c>
      <c r="E2896" s="8" t="s">
        <v>28878</v>
      </c>
      <c r="F2896" s="10" t="s">
        <v>38693</v>
      </c>
    </row>
    <row r="2897" ht="24" customHeight="1" spans="1:6">
      <c r="A2897" s="8">
        <v>12404</v>
      </c>
      <c r="B2897" s="9" t="s">
        <v>43337</v>
      </c>
      <c r="C2897" s="8" t="s">
        <v>592</v>
      </c>
      <c r="D2897" s="8" t="s">
        <v>639</v>
      </c>
      <c r="E2897" s="8" t="s">
        <v>41127</v>
      </c>
      <c r="F2897" s="10" t="s">
        <v>38693</v>
      </c>
    </row>
    <row r="2898" ht="24" customHeight="1" spans="1:6">
      <c r="A2898" s="8">
        <v>3939</v>
      </c>
      <c r="B2898" s="9" t="s">
        <v>43338</v>
      </c>
      <c r="C2898" s="8" t="s">
        <v>592</v>
      </c>
      <c r="D2898" s="8" t="s">
        <v>639</v>
      </c>
      <c r="E2898" s="8" t="s">
        <v>43339</v>
      </c>
      <c r="F2898" s="10" t="s">
        <v>38693</v>
      </c>
    </row>
    <row r="2899" ht="24" customHeight="1" spans="1:6">
      <c r="A2899" s="8">
        <v>3911</v>
      </c>
      <c r="B2899" s="9" t="s">
        <v>43340</v>
      </c>
      <c r="C2899" s="8" t="s">
        <v>592</v>
      </c>
      <c r="D2899" s="8" t="s">
        <v>639</v>
      </c>
      <c r="E2899" s="8" t="s">
        <v>25326</v>
      </c>
      <c r="F2899" s="10" t="s">
        <v>38693</v>
      </c>
    </row>
    <row r="2900" ht="24" customHeight="1" spans="1:6">
      <c r="A2900" s="8">
        <v>3908</v>
      </c>
      <c r="B2900" s="9" t="s">
        <v>43341</v>
      </c>
      <c r="C2900" s="8" t="s">
        <v>592</v>
      </c>
      <c r="D2900" s="8" t="s">
        <v>639</v>
      </c>
      <c r="E2900" s="8" t="s">
        <v>37747</v>
      </c>
      <c r="F2900" s="10" t="s">
        <v>38693</v>
      </c>
    </row>
    <row r="2901" ht="24" customHeight="1" spans="1:6">
      <c r="A2901" s="8">
        <v>3910</v>
      </c>
      <c r="B2901" s="9" t="s">
        <v>43342</v>
      </c>
      <c r="C2901" s="8" t="s">
        <v>592</v>
      </c>
      <c r="D2901" s="8" t="s">
        <v>639</v>
      </c>
      <c r="E2901" s="8" t="s">
        <v>29034</v>
      </c>
      <c r="F2901" s="10" t="s">
        <v>38693</v>
      </c>
    </row>
    <row r="2902" ht="24" customHeight="1" spans="1:6">
      <c r="A2902" s="8">
        <v>3913</v>
      </c>
      <c r="B2902" s="9" t="s">
        <v>43343</v>
      </c>
      <c r="C2902" s="8" t="s">
        <v>592</v>
      </c>
      <c r="D2902" s="8" t="s">
        <v>639</v>
      </c>
      <c r="E2902" s="8" t="s">
        <v>43344</v>
      </c>
      <c r="F2902" s="10" t="s">
        <v>38693</v>
      </c>
    </row>
    <row r="2903" ht="24" customHeight="1" spans="1:6">
      <c r="A2903" s="8">
        <v>3912</v>
      </c>
      <c r="B2903" s="9" t="s">
        <v>43345</v>
      </c>
      <c r="C2903" s="8" t="s">
        <v>592</v>
      </c>
      <c r="D2903" s="8" t="s">
        <v>639</v>
      </c>
      <c r="E2903" s="8" t="s">
        <v>33382</v>
      </c>
      <c r="F2903" s="10" t="s">
        <v>38693</v>
      </c>
    </row>
    <row r="2904" ht="24" customHeight="1" spans="1:6">
      <c r="A2904" s="8">
        <v>3909</v>
      </c>
      <c r="B2904" s="9" t="s">
        <v>43346</v>
      </c>
      <c r="C2904" s="8" t="s">
        <v>592</v>
      </c>
      <c r="D2904" s="8" t="s">
        <v>639</v>
      </c>
      <c r="E2904" s="8" t="s">
        <v>42619</v>
      </c>
      <c r="F2904" s="10" t="s">
        <v>38693</v>
      </c>
    </row>
    <row r="2905" ht="24" customHeight="1" spans="1:6">
      <c r="A2905" s="8">
        <v>3914</v>
      </c>
      <c r="B2905" s="9" t="s">
        <v>43347</v>
      </c>
      <c r="C2905" s="8" t="s">
        <v>592</v>
      </c>
      <c r="D2905" s="8" t="s">
        <v>639</v>
      </c>
      <c r="E2905" s="8" t="s">
        <v>43348</v>
      </c>
      <c r="F2905" s="10" t="s">
        <v>38693</v>
      </c>
    </row>
    <row r="2906" ht="24" customHeight="1" spans="1:6">
      <c r="A2906" s="8">
        <v>3915</v>
      </c>
      <c r="B2906" s="9" t="s">
        <v>43349</v>
      </c>
      <c r="C2906" s="8" t="s">
        <v>592</v>
      </c>
      <c r="D2906" s="8" t="s">
        <v>639</v>
      </c>
      <c r="E2906" s="8" t="s">
        <v>43350</v>
      </c>
      <c r="F2906" s="10" t="s">
        <v>38693</v>
      </c>
    </row>
    <row r="2907" ht="24" customHeight="1" spans="1:6">
      <c r="A2907" s="8">
        <v>3916</v>
      </c>
      <c r="B2907" s="9" t="s">
        <v>43351</v>
      </c>
      <c r="C2907" s="8" t="s">
        <v>592</v>
      </c>
      <c r="D2907" s="8" t="s">
        <v>639</v>
      </c>
      <c r="E2907" s="8" t="s">
        <v>43352</v>
      </c>
      <c r="F2907" s="10" t="s">
        <v>38693</v>
      </c>
    </row>
    <row r="2908" ht="24" customHeight="1" spans="1:6">
      <c r="A2908" s="8">
        <v>3917</v>
      </c>
      <c r="B2908" s="9" t="s">
        <v>43353</v>
      </c>
      <c r="C2908" s="8" t="s">
        <v>592</v>
      </c>
      <c r="D2908" s="8" t="s">
        <v>639</v>
      </c>
      <c r="E2908" s="8" t="s">
        <v>43354</v>
      </c>
      <c r="F2908" s="10" t="s">
        <v>38693</v>
      </c>
    </row>
    <row r="2909" ht="24" customHeight="1" spans="1:6">
      <c r="A2909" s="8">
        <v>1904</v>
      </c>
      <c r="B2909" s="9" t="s">
        <v>43355</v>
      </c>
      <c r="C2909" s="8" t="s">
        <v>592</v>
      </c>
      <c r="D2909" s="8" t="s">
        <v>593</v>
      </c>
      <c r="E2909" s="8" t="s">
        <v>38265</v>
      </c>
      <c r="F2909" s="10" t="s">
        <v>38693</v>
      </c>
    </row>
    <row r="2910" ht="24" customHeight="1" spans="1:6">
      <c r="A2910" s="8">
        <v>1899</v>
      </c>
      <c r="B2910" s="9" t="s">
        <v>43356</v>
      </c>
      <c r="C2910" s="8" t="s">
        <v>592</v>
      </c>
      <c r="D2910" s="8" t="s">
        <v>593</v>
      </c>
      <c r="E2910" s="8" t="s">
        <v>43357</v>
      </c>
      <c r="F2910" s="10" t="s">
        <v>38693</v>
      </c>
    </row>
    <row r="2911" ht="24" customHeight="1" spans="1:6">
      <c r="A2911" s="8">
        <v>1900</v>
      </c>
      <c r="B2911" s="9" t="s">
        <v>43358</v>
      </c>
      <c r="C2911" s="8" t="s">
        <v>592</v>
      </c>
      <c r="D2911" s="8" t="s">
        <v>593</v>
      </c>
      <c r="E2911" s="8" t="s">
        <v>36991</v>
      </c>
      <c r="F2911" s="10" t="s">
        <v>38693</v>
      </c>
    </row>
    <row r="2912" ht="24" customHeight="1" spans="1:6">
      <c r="A2912" s="8">
        <v>12407</v>
      </c>
      <c r="B2912" s="9" t="s">
        <v>43359</v>
      </c>
      <c r="C2912" s="8" t="s">
        <v>592</v>
      </c>
      <c r="D2912" s="8" t="s">
        <v>639</v>
      </c>
      <c r="E2912" s="8" t="s">
        <v>43360</v>
      </c>
      <c r="F2912" s="10" t="s">
        <v>38693</v>
      </c>
    </row>
    <row r="2913" ht="24" customHeight="1" spans="1:6">
      <c r="A2913" s="8">
        <v>12408</v>
      </c>
      <c r="B2913" s="9" t="s">
        <v>43361</v>
      </c>
      <c r="C2913" s="8" t="s">
        <v>592</v>
      </c>
      <c r="D2913" s="8" t="s">
        <v>639</v>
      </c>
      <c r="E2913" s="8" t="s">
        <v>43362</v>
      </c>
      <c r="F2913" s="10" t="s">
        <v>38693</v>
      </c>
    </row>
    <row r="2914" ht="24" customHeight="1" spans="1:6">
      <c r="A2914" s="8">
        <v>12409</v>
      </c>
      <c r="B2914" s="9" t="s">
        <v>43363</v>
      </c>
      <c r="C2914" s="8" t="s">
        <v>592</v>
      </c>
      <c r="D2914" s="8" t="s">
        <v>639</v>
      </c>
      <c r="E2914" s="8" t="s">
        <v>43362</v>
      </c>
      <c r="F2914" s="10" t="s">
        <v>38693</v>
      </c>
    </row>
    <row r="2915" ht="24" customHeight="1" spans="1:6">
      <c r="A2915" s="8">
        <v>12410</v>
      </c>
      <c r="B2915" s="9" t="s">
        <v>43364</v>
      </c>
      <c r="C2915" s="8" t="s">
        <v>592</v>
      </c>
      <c r="D2915" s="8" t="s">
        <v>639</v>
      </c>
      <c r="E2915" s="8" t="s">
        <v>28070</v>
      </c>
      <c r="F2915" s="10" t="s">
        <v>38693</v>
      </c>
    </row>
    <row r="2916" ht="24" customHeight="1" spans="1:6">
      <c r="A2916" s="8">
        <v>3936</v>
      </c>
      <c r="B2916" s="9" t="s">
        <v>43365</v>
      </c>
      <c r="C2916" s="8" t="s">
        <v>592</v>
      </c>
      <c r="D2916" s="8" t="s">
        <v>639</v>
      </c>
      <c r="E2916" s="8" t="s">
        <v>31535</v>
      </c>
      <c r="F2916" s="10" t="s">
        <v>38693</v>
      </c>
    </row>
    <row r="2917" ht="24" customHeight="1" spans="1:6">
      <c r="A2917" s="8">
        <v>3922</v>
      </c>
      <c r="B2917" s="9" t="s">
        <v>43366</v>
      </c>
      <c r="C2917" s="8" t="s">
        <v>592</v>
      </c>
      <c r="D2917" s="8" t="s">
        <v>639</v>
      </c>
      <c r="E2917" s="8" t="s">
        <v>31082</v>
      </c>
      <c r="F2917" s="10" t="s">
        <v>38693</v>
      </c>
    </row>
    <row r="2918" ht="24" customHeight="1" spans="1:6">
      <c r="A2918" s="8">
        <v>3924</v>
      </c>
      <c r="B2918" s="9" t="s">
        <v>43367</v>
      </c>
      <c r="C2918" s="8" t="s">
        <v>592</v>
      </c>
      <c r="D2918" s="8" t="s">
        <v>639</v>
      </c>
      <c r="E2918" s="8" t="s">
        <v>31535</v>
      </c>
      <c r="F2918" s="10" t="s">
        <v>38693</v>
      </c>
    </row>
    <row r="2919" ht="24" customHeight="1" spans="1:6">
      <c r="A2919" s="8">
        <v>3923</v>
      </c>
      <c r="B2919" s="9" t="s">
        <v>43368</v>
      </c>
      <c r="C2919" s="8" t="s">
        <v>592</v>
      </c>
      <c r="D2919" s="8" t="s">
        <v>639</v>
      </c>
      <c r="E2919" s="8" t="s">
        <v>31535</v>
      </c>
      <c r="F2919" s="10" t="s">
        <v>38693</v>
      </c>
    </row>
    <row r="2920" ht="24" customHeight="1" spans="1:6">
      <c r="A2920" s="8">
        <v>3937</v>
      </c>
      <c r="B2920" s="9" t="s">
        <v>43369</v>
      </c>
      <c r="C2920" s="8" t="s">
        <v>592</v>
      </c>
      <c r="D2920" s="8" t="s">
        <v>639</v>
      </c>
      <c r="E2920" s="8" t="s">
        <v>32375</v>
      </c>
      <c r="F2920" s="10" t="s">
        <v>38693</v>
      </c>
    </row>
    <row r="2921" ht="24" customHeight="1" spans="1:6">
      <c r="A2921" s="8">
        <v>3921</v>
      </c>
      <c r="B2921" s="9" t="s">
        <v>43370</v>
      </c>
      <c r="C2921" s="8" t="s">
        <v>592</v>
      </c>
      <c r="D2921" s="8" t="s">
        <v>639</v>
      </c>
      <c r="E2921" s="8" t="s">
        <v>43371</v>
      </c>
      <c r="F2921" s="10" t="s">
        <v>38693</v>
      </c>
    </row>
    <row r="2922" ht="24" customHeight="1" spans="1:6">
      <c r="A2922" s="8">
        <v>3920</v>
      </c>
      <c r="B2922" s="9" t="s">
        <v>43372</v>
      </c>
      <c r="C2922" s="8" t="s">
        <v>592</v>
      </c>
      <c r="D2922" s="8" t="s">
        <v>639</v>
      </c>
      <c r="E2922" s="8" t="s">
        <v>32375</v>
      </c>
      <c r="F2922" s="10" t="s">
        <v>38693</v>
      </c>
    </row>
    <row r="2923" ht="24" customHeight="1" spans="1:6">
      <c r="A2923" s="8">
        <v>3938</v>
      </c>
      <c r="B2923" s="9" t="s">
        <v>43373</v>
      </c>
      <c r="C2923" s="8" t="s">
        <v>592</v>
      </c>
      <c r="D2923" s="8" t="s">
        <v>639</v>
      </c>
      <c r="E2923" s="8" t="s">
        <v>28115</v>
      </c>
      <c r="F2923" s="10" t="s">
        <v>38693</v>
      </c>
    </row>
    <row r="2924" ht="24" customHeight="1" spans="1:6">
      <c r="A2924" s="8">
        <v>3919</v>
      </c>
      <c r="B2924" s="9" t="s">
        <v>43374</v>
      </c>
      <c r="C2924" s="8" t="s">
        <v>592</v>
      </c>
      <c r="D2924" s="8" t="s">
        <v>639</v>
      </c>
      <c r="E2924" s="11" t="s">
        <v>32197</v>
      </c>
      <c r="F2924" s="10" t="s">
        <v>38693</v>
      </c>
    </row>
    <row r="2925" ht="24" customHeight="1" spans="1:6">
      <c r="A2925" s="8">
        <v>3927</v>
      </c>
      <c r="B2925" s="9" t="s">
        <v>43375</v>
      </c>
      <c r="C2925" s="8" t="s">
        <v>592</v>
      </c>
      <c r="D2925" s="8" t="s">
        <v>639</v>
      </c>
      <c r="E2925" s="8" t="s">
        <v>43376</v>
      </c>
      <c r="F2925" s="10" t="s">
        <v>38693</v>
      </c>
    </row>
    <row r="2926" ht="24" customHeight="1" spans="1:6">
      <c r="A2926" s="8">
        <v>3928</v>
      </c>
      <c r="B2926" s="9" t="s">
        <v>43377</v>
      </c>
      <c r="C2926" s="8" t="s">
        <v>592</v>
      </c>
      <c r="D2926" s="8" t="s">
        <v>639</v>
      </c>
      <c r="E2926" s="8" t="s">
        <v>43376</v>
      </c>
      <c r="F2926" s="10" t="s">
        <v>38693</v>
      </c>
    </row>
    <row r="2927" ht="24" customHeight="1" spans="1:6">
      <c r="A2927" s="8">
        <v>3926</v>
      </c>
      <c r="B2927" s="9" t="s">
        <v>43378</v>
      </c>
      <c r="C2927" s="8" t="s">
        <v>592</v>
      </c>
      <c r="D2927" s="8" t="s">
        <v>639</v>
      </c>
      <c r="E2927" s="8" t="s">
        <v>24375</v>
      </c>
      <c r="F2927" s="10" t="s">
        <v>38693</v>
      </c>
    </row>
    <row r="2928" ht="24" customHeight="1" spans="1:6">
      <c r="A2928" s="8">
        <v>3935</v>
      </c>
      <c r="B2928" s="9" t="s">
        <v>43379</v>
      </c>
      <c r="C2928" s="8" t="s">
        <v>592</v>
      </c>
      <c r="D2928" s="8" t="s">
        <v>639</v>
      </c>
      <c r="E2928" s="8" t="s">
        <v>24375</v>
      </c>
      <c r="F2928" s="10" t="s">
        <v>38693</v>
      </c>
    </row>
    <row r="2929" ht="24" customHeight="1" spans="1:6">
      <c r="A2929" s="8">
        <v>3925</v>
      </c>
      <c r="B2929" s="9" t="s">
        <v>43380</v>
      </c>
      <c r="C2929" s="8" t="s">
        <v>592</v>
      </c>
      <c r="D2929" s="8" t="s">
        <v>639</v>
      </c>
      <c r="E2929" s="8" t="s">
        <v>24375</v>
      </c>
      <c r="F2929" s="10" t="s">
        <v>38693</v>
      </c>
    </row>
    <row r="2930" ht="24" customHeight="1" spans="1:6">
      <c r="A2930" s="8">
        <v>12406</v>
      </c>
      <c r="B2930" s="9" t="s">
        <v>43381</v>
      </c>
      <c r="C2930" s="8" t="s">
        <v>592</v>
      </c>
      <c r="D2930" s="8" t="s">
        <v>639</v>
      </c>
      <c r="E2930" s="8" t="s">
        <v>34935</v>
      </c>
      <c r="F2930" s="10" t="s">
        <v>38693</v>
      </c>
    </row>
    <row r="2931" ht="24" customHeight="1" spans="1:6">
      <c r="A2931" s="8">
        <v>3929</v>
      </c>
      <c r="B2931" s="9" t="s">
        <v>43382</v>
      </c>
      <c r="C2931" s="8" t="s">
        <v>592</v>
      </c>
      <c r="D2931" s="8" t="s">
        <v>639</v>
      </c>
      <c r="E2931" s="8" t="s">
        <v>43383</v>
      </c>
      <c r="F2931" s="10" t="s">
        <v>38693</v>
      </c>
    </row>
    <row r="2932" ht="24" customHeight="1" spans="1:6">
      <c r="A2932" s="8">
        <v>3931</v>
      </c>
      <c r="B2932" s="9" t="s">
        <v>43384</v>
      </c>
      <c r="C2932" s="8" t="s">
        <v>592</v>
      </c>
      <c r="D2932" s="8" t="s">
        <v>639</v>
      </c>
      <c r="E2932" s="8" t="s">
        <v>43383</v>
      </c>
      <c r="F2932" s="10" t="s">
        <v>38693</v>
      </c>
    </row>
    <row r="2933" ht="24" customHeight="1" spans="1:6">
      <c r="A2933" s="8">
        <v>3930</v>
      </c>
      <c r="B2933" s="9" t="s">
        <v>43385</v>
      </c>
      <c r="C2933" s="8" t="s">
        <v>592</v>
      </c>
      <c r="D2933" s="8" t="s">
        <v>639</v>
      </c>
      <c r="E2933" s="8" t="s">
        <v>43383</v>
      </c>
      <c r="F2933" s="10" t="s">
        <v>38693</v>
      </c>
    </row>
    <row r="2934" ht="24" customHeight="1" spans="1:6">
      <c r="A2934" s="8">
        <v>3932</v>
      </c>
      <c r="B2934" s="9" t="s">
        <v>43386</v>
      </c>
      <c r="C2934" s="8" t="s">
        <v>592</v>
      </c>
      <c r="D2934" s="8" t="s">
        <v>639</v>
      </c>
      <c r="E2934" s="8" t="s">
        <v>43387</v>
      </c>
      <c r="F2934" s="10" t="s">
        <v>38693</v>
      </c>
    </row>
    <row r="2935" ht="24" customHeight="1" spans="1:6">
      <c r="A2935" s="8">
        <v>3933</v>
      </c>
      <c r="B2935" s="9" t="s">
        <v>43388</v>
      </c>
      <c r="C2935" s="8" t="s">
        <v>592</v>
      </c>
      <c r="D2935" s="8" t="s">
        <v>639</v>
      </c>
      <c r="E2935" s="8" t="s">
        <v>43387</v>
      </c>
      <c r="F2935" s="10" t="s">
        <v>38693</v>
      </c>
    </row>
    <row r="2936" ht="24" customHeight="1" spans="1:6">
      <c r="A2936" s="8">
        <v>3934</v>
      </c>
      <c r="B2936" s="9" t="s">
        <v>43389</v>
      </c>
      <c r="C2936" s="8" t="s">
        <v>592</v>
      </c>
      <c r="D2936" s="8" t="s">
        <v>639</v>
      </c>
      <c r="E2936" s="8" t="s">
        <v>43387</v>
      </c>
      <c r="F2936" s="10" t="s">
        <v>38693</v>
      </c>
    </row>
    <row r="2937" ht="24" customHeight="1" spans="1:6">
      <c r="A2937" s="8">
        <v>40355</v>
      </c>
      <c r="B2937" s="9" t="s">
        <v>43390</v>
      </c>
      <c r="C2937" s="8" t="s">
        <v>592</v>
      </c>
      <c r="D2937" s="8" t="s">
        <v>639</v>
      </c>
      <c r="E2937" s="8" t="s">
        <v>23724</v>
      </c>
      <c r="F2937" s="10" t="s">
        <v>38693</v>
      </c>
    </row>
    <row r="2938" ht="24" customHeight="1" spans="1:6">
      <c r="A2938" s="8">
        <v>40364</v>
      </c>
      <c r="B2938" s="9" t="s">
        <v>43391</v>
      </c>
      <c r="C2938" s="8" t="s">
        <v>592</v>
      </c>
      <c r="D2938" s="8" t="s">
        <v>639</v>
      </c>
      <c r="E2938" s="8" t="s">
        <v>43392</v>
      </c>
      <c r="F2938" s="10" t="s">
        <v>38693</v>
      </c>
    </row>
    <row r="2939" ht="24" customHeight="1" spans="1:6">
      <c r="A2939" s="8">
        <v>40361</v>
      </c>
      <c r="B2939" s="9" t="s">
        <v>43393</v>
      </c>
      <c r="C2939" s="8" t="s">
        <v>592</v>
      </c>
      <c r="D2939" s="8" t="s">
        <v>639</v>
      </c>
      <c r="E2939" s="8" t="s">
        <v>37858</v>
      </c>
      <c r="F2939" s="10" t="s">
        <v>38693</v>
      </c>
    </row>
    <row r="2940" ht="24" customHeight="1" spans="1:6">
      <c r="A2940" s="8">
        <v>40358</v>
      </c>
      <c r="B2940" s="9" t="s">
        <v>43394</v>
      </c>
      <c r="C2940" s="8" t="s">
        <v>592</v>
      </c>
      <c r="D2940" s="8" t="s">
        <v>639</v>
      </c>
      <c r="E2940" s="8" t="s">
        <v>43395</v>
      </c>
      <c r="F2940" s="10" t="s">
        <v>38693</v>
      </c>
    </row>
    <row r="2941" ht="24" customHeight="1" spans="1:6">
      <c r="A2941" s="8">
        <v>40370</v>
      </c>
      <c r="B2941" s="9" t="s">
        <v>43396</v>
      </c>
      <c r="C2941" s="8" t="s">
        <v>592</v>
      </c>
      <c r="D2941" s="8" t="s">
        <v>639</v>
      </c>
      <c r="E2941" s="8" t="s">
        <v>35477</v>
      </c>
      <c r="F2941" s="10" t="s">
        <v>38693</v>
      </c>
    </row>
    <row r="2942" ht="24" customHeight="1" spans="1:6">
      <c r="A2942" s="8">
        <v>40367</v>
      </c>
      <c r="B2942" s="9" t="s">
        <v>43397</v>
      </c>
      <c r="C2942" s="8" t="s">
        <v>592</v>
      </c>
      <c r="D2942" s="8" t="s">
        <v>639</v>
      </c>
      <c r="E2942" s="8" t="s">
        <v>43398</v>
      </c>
      <c r="F2942" s="10" t="s">
        <v>38693</v>
      </c>
    </row>
    <row r="2943" ht="24" customHeight="1" spans="1:6">
      <c r="A2943" s="8">
        <v>40373</v>
      </c>
      <c r="B2943" s="9" t="s">
        <v>43399</v>
      </c>
      <c r="C2943" s="8" t="s">
        <v>592</v>
      </c>
      <c r="D2943" s="8" t="s">
        <v>639</v>
      </c>
      <c r="E2943" s="8" t="s">
        <v>43400</v>
      </c>
      <c r="F2943" s="10" t="s">
        <v>38693</v>
      </c>
    </row>
    <row r="2944" ht="24" customHeight="1" spans="1:6">
      <c r="A2944" s="8">
        <v>38947</v>
      </c>
      <c r="B2944" s="9" t="s">
        <v>43401</v>
      </c>
      <c r="C2944" s="8" t="s">
        <v>592</v>
      </c>
      <c r="D2944" s="8" t="s">
        <v>639</v>
      </c>
      <c r="E2944" s="8" t="s">
        <v>43402</v>
      </c>
      <c r="F2944" s="10" t="s">
        <v>38693</v>
      </c>
    </row>
    <row r="2945" ht="24" customHeight="1" spans="1:6">
      <c r="A2945" s="8">
        <v>38948</v>
      </c>
      <c r="B2945" s="9" t="s">
        <v>43403</v>
      </c>
      <c r="C2945" s="8" t="s">
        <v>592</v>
      </c>
      <c r="D2945" s="8" t="s">
        <v>639</v>
      </c>
      <c r="E2945" s="8" t="s">
        <v>38787</v>
      </c>
      <c r="F2945" s="10" t="s">
        <v>38693</v>
      </c>
    </row>
    <row r="2946" ht="24" customHeight="1" spans="1:6">
      <c r="A2946" s="8">
        <v>38949</v>
      </c>
      <c r="B2946" s="9" t="s">
        <v>43404</v>
      </c>
      <c r="C2946" s="8" t="s">
        <v>592</v>
      </c>
      <c r="D2946" s="8" t="s">
        <v>639</v>
      </c>
      <c r="E2946" s="8" t="s">
        <v>27345</v>
      </c>
      <c r="F2946" s="10" t="s">
        <v>38693</v>
      </c>
    </row>
    <row r="2947" ht="24" customHeight="1" spans="1:6">
      <c r="A2947" s="8">
        <v>38951</v>
      </c>
      <c r="B2947" s="9" t="s">
        <v>43405</v>
      </c>
      <c r="C2947" s="8" t="s">
        <v>592</v>
      </c>
      <c r="D2947" s="8" t="s">
        <v>639</v>
      </c>
      <c r="E2947" s="8" t="s">
        <v>43406</v>
      </c>
      <c r="F2947" s="10" t="s">
        <v>38693</v>
      </c>
    </row>
    <row r="2948" ht="24" customHeight="1" spans="1:6">
      <c r="A2948" s="8">
        <v>39312</v>
      </c>
      <c r="B2948" s="9" t="s">
        <v>43407</v>
      </c>
      <c r="C2948" s="8" t="s">
        <v>592</v>
      </c>
      <c r="D2948" s="8" t="s">
        <v>639</v>
      </c>
      <c r="E2948" s="8" t="s">
        <v>43408</v>
      </c>
      <c r="F2948" s="10" t="s">
        <v>38693</v>
      </c>
    </row>
    <row r="2949" ht="24" customHeight="1" spans="1:6">
      <c r="A2949" s="8">
        <v>39313</v>
      </c>
      <c r="B2949" s="9" t="s">
        <v>43409</v>
      </c>
      <c r="C2949" s="8" t="s">
        <v>592</v>
      </c>
      <c r="D2949" s="8" t="s">
        <v>639</v>
      </c>
      <c r="E2949" s="8" t="s">
        <v>28888</v>
      </c>
      <c r="F2949" s="10" t="s">
        <v>38693</v>
      </c>
    </row>
    <row r="2950" ht="24" customHeight="1" spans="1:6">
      <c r="A2950" s="8">
        <v>38950</v>
      </c>
      <c r="B2950" s="9" t="s">
        <v>43410</v>
      </c>
      <c r="C2950" s="8" t="s">
        <v>592</v>
      </c>
      <c r="D2950" s="8" t="s">
        <v>639</v>
      </c>
      <c r="E2950" s="8" t="s">
        <v>39242</v>
      </c>
      <c r="F2950" s="10" t="s">
        <v>38693</v>
      </c>
    </row>
    <row r="2951" ht="24" customHeight="1" spans="1:6">
      <c r="A2951" s="8">
        <v>39314</v>
      </c>
      <c r="B2951" s="9" t="s">
        <v>43411</v>
      </c>
      <c r="C2951" s="8" t="s">
        <v>592</v>
      </c>
      <c r="D2951" s="8" t="s">
        <v>639</v>
      </c>
      <c r="E2951" s="8" t="s">
        <v>43412</v>
      </c>
      <c r="F2951" s="10" t="s">
        <v>38693</v>
      </c>
    </row>
    <row r="2952" ht="24" customHeight="1" spans="1:6">
      <c r="A2952" s="8">
        <v>3907</v>
      </c>
      <c r="B2952" s="9" t="s">
        <v>43413</v>
      </c>
      <c r="C2952" s="8" t="s">
        <v>592</v>
      </c>
      <c r="D2952" s="8" t="s">
        <v>593</v>
      </c>
      <c r="E2952" s="8" t="s">
        <v>33743</v>
      </c>
      <c r="F2952" s="10" t="s">
        <v>38693</v>
      </c>
    </row>
    <row r="2953" ht="24" customHeight="1" spans="1:6">
      <c r="A2953" s="8">
        <v>3889</v>
      </c>
      <c r="B2953" s="9" t="s">
        <v>43414</v>
      </c>
      <c r="C2953" s="8" t="s">
        <v>592</v>
      </c>
      <c r="D2953" s="8" t="s">
        <v>593</v>
      </c>
      <c r="E2953" s="8" t="s">
        <v>43415</v>
      </c>
      <c r="F2953" s="10" t="s">
        <v>38693</v>
      </c>
    </row>
    <row r="2954" ht="24" customHeight="1" spans="1:6">
      <c r="A2954" s="8">
        <v>3868</v>
      </c>
      <c r="B2954" s="9" t="s">
        <v>43416</v>
      </c>
      <c r="C2954" s="8" t="s">
        <v>592</v>
      </c>
      <c r="D2954" s="8" t="s">
        <v>593</v>
      </c>
      <c r="E2954" s="8" t="s">
        <v>35168</v>
      </c>
      <c r="F2954" s="10" t="s">
        <v>38693</v>
      </c>
    </row>
    <row r="2955" ht="24" customHeight="1" spans="1:6">
      <c r="A2955" s="8">
        <v>3869</v>
      </c>
      <c r="B2955" s="9" t="s">
        <v>43417</v>
      </c>
      <c r="C2955" s="8" t="s">
        <v>592</v>
      </c>
      <c r="D2955" s="8" t="s">
        <v>593</v>
      </c>
      <c r="E2955" s="8" t="s">
        <v>43418</v>
      </c>
      <c r="F2955" s="10" t="s">
        <v>38693</v>
      </c>
    </row>
    <row r="2956" ht="24" customHeight="1" spans="1:6">
      <c r="A2956" s="8">
        <v>3872</v>
      </c>
      <c r="B2956" s="9" t="s">
        <v>43419</v>
      </c>
      <c r="C2956" s="8" t="s">
        <v>592</v>
      </c>
      <c r="D2956" s="8" t="s">
        <v>593</v>
      </c>
      <c r="E2956" s="8" t="s">
        <v>31798</v>
      </c>
      <c r="F2956" s="10" t="s">
        <v>38693</v>
      </c>
    </row>
    <row r="2957" ht="24" customHeight="1" spans="1:6">
      <c r="A2957" s="8">
        <v>3850</v>
      </c>
      <c r="B2957" s="9" t="s">
        <v>43420</v>
      </c>
      <c r="C2957" s="8" t="s">
        <v>592</v>
      </c>
      <c r="D2957" s="8" t="s">
        <v>593</v>
      </c>
      <c r="E2957" s="8" t="s">
        <v>26619</v>
      </c>
      <c r="F2957" s="10" t="s">
        <v>38693</v>
      </c>
    </row>
    <row r="2958" ht="24" customHeight="1" spans="1:6">
      <c r="A2958" s="8">
        <v>38023</v>
      </c>
      <c r="B2958" s="9" t="s">
        <v>43421</v>
      </c>
      <c r="C2958" s="8" t="s">
        <v>592</v>
      </c>
      <c r="D2958" s="8" t="s">
        <v>593</v>
      </c>
      <c r="E2958" s="8" t="s">
        <v>39036</v>
      </c>
      <c r="F2958" s="10" t="s">
        <v>38693</v>
      </c>
    </row>
    <row r="2959" ht="24" customHeight="1" spans="1:6">
      <c r="A2959" s="8">
        <v>37986</v>
      </c>
      <c r="B2959" s="9" t="s">
        <v>43422</v>
      </c>
      <c r="C2959" s="8" t="s">
        <v>592</v>
      </c>
      <c r="D2959" s="8" t="s">
        <v>639</v>
      </c>
      <c r="E2959" s="8" t="s">
        <v>24839</v>
      </c>
      <c r="F2959" s="10" t="s">
        <v>38693</v>
      </c>
    </row>
    <row r="2960" ht="24" customHeight="1" spans="1:6">
      <c r="A2960" s="8">
        <v>37987</v>
      </c>
      <c r="B2960" s="9" t="s">
        <v>43423</v>
      </c>
      <c r="C2960" s="8" t="s">
        <v>592</v>
      </c>
      <c r="D2960" s="8" t="s">
        <v>639</v>
      </c>
      <c r="E2960" s="8" t="s">
        <v>43424</v>
      </c>
      <c r="F2960" s="10" t="s">
        <v>38693</v>
      </c>
    </row>
    <row r="2961" ht="24" customHeight="1" spans="1:6">
      <c r="A2961" s="8">
        <v>37988</v>
      </c>
      <c r="B2961" s="9" t="s">
        <v>43425</v>
      </c>
      <c r="C2961" s="8" t="s">
        <v>592</v>
      </c>
      <c r="D2961" s="8" t="s">
        <v>639</v>
      </c>
      <c r="E2961" s="8" t="s">
        <v>43426</v>
      </c>
      <c r="F2961" s="10" t="s">
        <v>38693</v>
      </c>
    </row>
    <row r="2962" ht="24" customHeight="1" spans="1:6">
      <c r="A2962" s="8">
        <v>21120</v>
      </c>
      <c r="B2962" s="9" t="s">
        <v>43427</v>
      </c>
      <c r="C2962" s="8" t="s">
        <v>592</v>
      </c>
      <c r="D2962" s="8" t="s">
        <v>639</v>
      </c>
      <c r="E2962" s="8" t="s">
        <v>28002</v>
      </c>
      <c r="F2962" s="10" t="s">
        <v>38693</v>
      </c>
    </row>
    <row r="2963" ht="24" customHeight="1" spans="1:6">
      <c r="A2963" s="8">
        <v>39318</v>
      </c>
      <c r="B2963" s="9" t="s">
        <v>43428</v>
      </c>
      <c r="C2963" s="8" t="s">
        <v>592</v>
      </c>
      <c r="D2963" s="8" t="s">
        <v>639</v>
      </c>
      <c r="E2963" s="8" t="s">
        <v>27866</v>
      </c>
      <c r="F2963" s="10" t="s">
        <v>38693</v>
      </c>
    </row>
    <row r="2964" ht="24" customHeight="1" spans="1:6">
      <c r="A2964" s="8">
        <v>20162</v>
      </c>
      <c r="B2964" s="9" t="s">
        <v>43429</v>
      </c>
      <c r="C2964" s="8" t="s">
        <v>592</v>
      </c>
      <c r="D2964" s="8" t="s">
        <v>639</v>
      </c>
      <c r="E2964" s="8" t="s">
        <v>43430</v>
      </c>
      <c r="F2964" s="10" t="s">
        <v>38693</v>
      </c>
    </row>
    <row r="2965" ht="24" customHeight="1" spans="1:6">
      <c r="A2965" s="8">
        <v>40366</v>
      </c>
      <c r="B2965" s="9" t="s">
        <v>43431</v>
      </c>
      <c r="C2965" s="8" t="s">
        <v>592</v>
      </c>
      <c r="D2965" s="8" t="s">
        <v>639</v>
      </c>
      <c r="E2965" s="8" t="s">
        <v>43432</v>
      </c>
      <c r="F2965" s="10" t="s">
        <v>38693</v>
      </c>
    </row>
    <row r="2966" ht="24" customHeight="1" spans="1:6">
      <c r="A2966" s="8">
        <v>40363</v>
      </c>
      <c r="B2966" s="9" t="s">
        <v>43433</v>
      </c>
      <c r="C2966" s="8" t="s">
        <v>592</v>
      </c>
      <c r="D2966" s="8" t="s">
        <v>639</v>
      </c>
      <c r="E2966" s="8" t="s">
        <v>23501</v>
      </c>
      <c r="F2966" s="10" t="s">
        <v>38693</v>
      </c>
    </row>
    <row r="2967" ht="24" customHeight="1" spans="1:6">
      <c r="A2967" s="8">
        <v>40354</v>
      </c>
      <c r="B2967" s="9" t="s">
        <v>43434</v>
      </c>
      <c r="C2967" s="8" t="s">
        <v>592</v>
      </c>
      <c r="D2967" s="8" t="s">
        <v>639</v>
      </c>
      <c r="E2967" s="8" t="s">
        <v>28036</v>
      </c>
      <c r="F2967" s="10" t="s">
        <v>38693</v>
      </c>
    </row>
    <row r="2968" ht="24" customHeight="1" spans="1:6">
      <c r="A2968" s="8">
        <v>40360</v>
      </c>
      <c r="B2968" s="9" t="s">
        <v>43435</v>
      </c>
      <c r="C2968" s="8" t="s">
        <v>592</v>
      </c>
      <c r="D2968" s="8" t="s">
        <v>639</v>
      </c>
      <c r="E2968" s="8" t="s">
        <v>43436</v>
      </c>
      <c r="F2968" s="10" t="s">
        <v>38693</v>
      </c>
    </row>
    <row r="2969" ht="24" customHeight="1" spans="1:6">
      <c r="A2969" s="8">
        <v>40372</v>
      </c>
      <c r="B2969" s="9" t="s">
        <v>43437</v>
      </c>
      <c r="C2969" s="8" t="s">
        <v>592</v>
      </c>
      <c r="D2969" s="8" t="s">
        <v>639</v>
      </c>
      <c r="E2969" s="8" t="s">
        <v>43438</v>
      </c>
      <c r="F2969" s="10" t="s">
        <v>38693</v>
      </c>
    </row>
    <row r="2970" ht="24" customHeight="1" spans="1:6">
      <c r="A2970" s="8">
        <v>40369</v>
      </c>
      <c r="B2970" s="9" t="s">
        <v>43439</v>
      </c>
      <c r="C2970" s="8" t="s">
        <v>592</v>
      </c>
      <c r="D2970" s="8" t="s">
        <v>639</v>
      </c>
      <c r="E2970" s="8" t="s">
        <v>43440</v>
      </c>
      <c r="F2970" s="10" t="s">
        <v>38693</v>
      </c>
    </row>
    <row r="2971" ht="24" customHeight="1" spans="1:6">
      <c r="A2971" s="8">
        <v>40357</v>
      </c>
      <c r="B2971" s="9" t="s">
        <v>43441</v>
      </c>
      <c r="C2971" s="8" t="s">
        <v>592</v>
      </c>
      <c r="D2971" s="8" t="s">
        <v>639</v>
      </c>
      <c r="E2971" s="8" t="s">
        <v>43395</v>
      </c>
      <c r="F2971" s="10" t="s">
        <v>38693</v>
      </c>
    </row>
    <row r="2972" ht="24" customHeight="1" spans="1:6">
      <c r="A2972" s="8">
        <v>40375</v>
      </c>
      <c r="B2972" s="9" t="s">
        <v>43442</v>
      </c>
      <c r="C2972" s="8" t="s">
        <v>592</v>
      </c>
      <c r="D2972" s="8" t="s">
        <v>639</v>
      </c>
      <c r="E2972" s="8" t="s">
        <v>43443</v>
      </c>
      <c r="F2972" s="10" t="s">
        <v>38693</v>
      </c>
    </row>
    <row r="2973" ht="24" customHeight="1" spans="1:6">
      <c r="A2973" s="8">
        <v>1893</v>
      </c>
      <c r="B2973" s="9" t="s">
        <v>43444</v>
      </c>
      <c r="C2973" s="8" t="s">
        <v>592</v>
      </c>
      <c r="D2973" s="8" t="s">
        <v>593</v>
      </c>
      <c r="E2973" s="8" t="s">
        <v>39016</v>
      </c>
      <c r="F2973" s="10" t="s">
        <v>38693</v>
      </c>
    </row>
    <row r="2974" ht="24" customHeight="1" spans="1:6">
      <c r="A2974" s="8">
        <v>1902</v>
      </c>
      <c r="B2974" s="9" t="s">
        <v>43445</v>
      </c>
      <c r="C2974" s="8" t="s">
        <v>592</v>
      </c>
      <c r="D2974" s="8" t="s">
        <v>593</v>
      </c>
      <c r="E2974" s="8" t="s">
        <v>30172</v>
      </c>
      <c r="F2974" s="10" t="s">
        <v>38693</v>
      </c>
    </row>
    <row r="2975" ht="24" customHeight="1" spans="1:6">
      <c r="A2975" s="8">
        <v>1901</v>
      </c>
      <c r="B2975" s="9" t="s">
        <v>43446</v>
      </c>
      <c r="C2975" s="8" t="s">
        <v>592</v>
      </c>
      <c r="D2975" s="8" t="s">
        <v>593</v>
      </c>
      <c r="E2975" s="8" t="s">
        <v>39315</v>
      </c>
      <c r="F2975" s="10" t="s">
        <v>38693</v>
      </c>
    </row>
    <row r="2976" ht="24" customHeight="1" spans="1:6">
      <c r="A2976" s="8">
        <v>1892</v>
      </c>
      <c r="B2976" s="9" t="s">
        <v>43447</v>
      </c>
      <c r="C2976" s="8" t="s">
        <v>592</v>
      </c>
      <c r="D2976" s="8" t="s">
        <v>593</v>
      </c>
      <c r="E2976" s="8" t="s">
        <v>37645</v>
      </c>
      <c r="F2976" s="10" t="s">
        <v>38693</v>
      </c>
    </row>
    <row r="2977" ht="24" customHeight="1" spans="1:6">
      <c r="A2977" s="8">
        <v>1907</v>
      </c>
      <c r="B2977" s="9" t="s">
        <v>43448</v>
      </c>
      <c r="C2977" s="8" t="s">
        <v>592</v>
      </c>
      <c r="D2977" s="8" t="s">
        <v>593</v>
      </c>
      <c r="E2977" s="8" t="s">
        <v>23031</v>
      </c>
      <c r="F2977" s="10" t="s">
        <v>38693</v>
      </c>
    </row>
    <row r="2978" ht="24" customHeight="1" spans="1:6">
      <c r="A2978" s="8">
        <v>1894</v>
      </c>
      <c r="B2978" s="9" t="s">
        <v>43449</v>
      </c>
      <c r="C2978" s="8" t="s">
        <v>592</v>
      </c>
      <c r="D2978" s="8" t="s">
        <v>593</v>
      </c>
      <c r="E2978" s="8" t="s">
        <v>24096</v>
      </c>
      <c r="F2978" s="10" t="s">
        <v>38693</v>
      </c>
    </row>
    <row r="2979" ht="24" customHeight="1" spans="1:6">
      <c r="A2979" s="8">
        <v>1891</v>
      </c>
      <c r="B2979" s="9" t="s">
        <v>43450</v>
      </c>
      <c r="C2979" s="8" t="s">
        <v>592</v>
      </c>
      <c r="D2979" s="8" t="s">
        <v>593</v>
      </c>
      <c r="E2979" s="8" t="s">
        <v>24511</v>
      </c>
      <c r="F2979" s="10" t="s">
        <v>38693</v>
      </c>
    </row>
    <row r="2980" ht="24" customHeight="1" spans="1:6">
      <c r="A2980" s="8">
        <v>1896</v>
      </c>
      <c r="B2980" s="9" t="s">
        <v>43451</v>
      </c>
      <c r="C2980" s="8" t="s">
        <v>592</v>
      </c>
      <c r="D2980" s="8" t="s">
        <v>593</v>
      </c>
      <c r="E2980" s="8" t="s">
        <v>28979</v>
      </c>
      <c r="F2980" s="10" t="s">
        <v>38693</v>
      </c>
    </row>
    <row r="2981" ht="24" customHeight="1" spans="1:6">
      <c r="A2981" s="8">
        <v>1895</v>
      </c>
      <c r="B2981" s="9" t="s">
        <v>43452</v>
      </c>
      <c r="C2981" s="8" t="s">
        <v>592</v>
      </c>
      <c r="D2981" s="8" t="s">
        <v>593</v>
      </c>
      <c r="E2981" s="8" t="s">
        <v>43453</v>
      </c>
      <c r="F2981" s="10" t="s">
        <v>38693</v>
      </c>
    </row>
    <row r="2982" ht="24" customHeight="1" spans="1:6">
      <c r="A2982" s="8">
        <v>2641</v>
      </c>
      <c r="B2982" s="9" t="s">
        <v>43454</v>
      </c>
      <c r="C2982" s="8" t="s">
        <v>592</v>
      </c>
      <c r="D2982" s="8" t="s">
        <v>639</v>
      </c>
      <c r="E2982" s="8" t="s">
        <v>43455</v>
      </c>
      <c r="F2982" s="10" t="s">
        <v>38693</v>
      </c>
    </row>
    <row r="2983" ht="24" customHeight="1" spans="1:6">
      <c r="A2983" s="8">
        <v>2636</v>
      </c>
      <c r="B2983" s="9" t="s">
        <v>43456</v>
      </c>
      <c r="C2983" s="8" t="s">
        <v>592</v>
      </c>
      <c r="D2983" s="8" t="s">
        <v>639</v>
      </c>
      <c r="E2983" s="8" t="s">
        <v>43457</v>
      </c>
      <c r="F2983" s="10" t="s">
        <v>38693</v>
      </c>
    </row>
    <row r="2984" ht="24" customHeight="1" spans="1:6">
      <c r="A2984" s="8">
        <v>2637</v>
      </c>
      <c r="B2984" s="9" t="s">
        <v>43458</v>
      </c>
      <c r="C2984" s="8" t="s">
        <v>592</v>
      </c>
      <c r="D2984" s="8" t="s">
        <v>639</v>
      </c>
      <c r="E2984" s="8" t="s">
        <v>24878</v>
      </c>
      <c r="F2984" s="10" t="s">
        <v>38693</v>
      </c>
    </row>
    <row r="2985" ht="24" customHeight="1" spans="1:6">
      <c r="A2985" s="8">
        <v>2638</v>
      </c>
      <c r="B2985" s="9" t="s">
        <v>43459</v>
      </c>
      <c r="C2985" s="8" t="s">
        <v>592</v>
      </c>
      <c r="D2985" s="8" t="s">
        <v>639</v>
      </c>
      <c r="E2985" s="8" t="s">
        <v>35880</v>
      </c>
      <c r="F2985" s="10" t="s">
        <v>38693</v>
      </c>
    </row>
    <row r="2986" ht="24" customHeight="1" spans="1:6">
      <c r="A2986" s="8">
        <v>2639</v>
      </c>
      <c r="B2986" s="9" t="s">
        <v>43460</v>
      </c>
      <c r="C2986" s="8" t="s">
        <v>592</v>
      </c>
      <c r="D2986" s="8" t="s">
        <v>639</v>
      </c>
      <c r="E2986" s="8" t="s">
        <v>28897</v>
      </c>
      <c r="F2986" s="10" t="s">
        <v>38693</v>
      </c>
    </row>
    <row r="2987" ht="24" customHeight="1" spans="1:6">
      <c r="A2987" s="8">
        <v>2644</v>
      </c>
      <c r="B2987" s="9" t="s">
        <v>43461</v>
      </c>
      <c r="C2987" s="8" t="s">
        <v>592</v>
      </c>
      <c r="D2987" s="8" t="s">
        <v>639</v>
      </c>
      <c r="E2987" s="8" t="s">
        <v>33205</v>
      </c>
      <c r="F2987" s="10" t="s">
        <v>38693</v>
      </c>
    </row>
    <row r="2988" ht="24" customHeight="1" spans="1:6">
      <c r="A2988" s="8">
        <v>2643</v>
      </c>
      <c r="B2988" s="9" t="s">
        <v>43462</v>
      </c>
      <c r="C2988" s="8" t="s">
        <v>592</v>
      </c>
      <c r="D2988" s="8" t="s">
        <v>639</v>
      </c>
      <c r="E2988" s="8" t="s">
        <v>43463</v>
      </c>
      <c r="F2988" s="10" t="s">
        <v>38693</v>
      </c>
    </row>
    <row r="2989" ht="24" customHeight="1" spans="1:6">
      <c r="A2989" s="8">
        <v>2640</v>
      </c>
      <c r="B2989" s="9" t="s">
        <v>43464</v>
      </c>
      <c r="C2989" s="8" t="s">
        <v>592</v>
      </c>
      <c r="D2989" s="8" t="s">
        <v>639</v>
      </c>
      <c r="E2989" s="8" t="s">
        <v>43465</v>
      </c>
      <c r="F2989" s="10" t="s">
        <v>38693</v>
      </c>
    </row>
    <row r="2990" ht="24" customHeight="1" spans="1:6">
      <c r="A2990" s="8">
        <v>2642</v>
      </c>
      <c r="B2990" s="9" t="s">
        <v>43466</v>
      </c>
      <c r="C2990" s="8" t="s">
        <v>592</v>
      </c>
      <c r="D2990" s="8" t="s">
        <v>639</v>
      </c>
      <c r="E2990" s="8" t="s">
        <v>43467</v>
      </c>
      <c r="F2990" s="10" t="s">
        <v>38693</v>
      </c>
    </row>
    <row r="2991" ht="24" customHeight="1" spans="1:6">
      <c r="A2991" s="8">
        <v>38943</v>
      </c>
      <c r="B2991" s="9" t="s">
        <v>43468</v>
      </c>
      <c r="C2991" s="8" t="s">
        <v>592</v>
      </c>
      <c r="D2991" s="8" t="s">
        <v>639</v>
      </c>
      <c r="E2991" s="8" t="s">
        <v>31788</v>
      </c>
      <c r="F2991" s="10" t="s">
        <v>38693</v>
      </c>
    </row>
    <row r="2992" ht="24" customHeight="1" spans="1:6">
      <c r="A2992" s="8">
        <v>38944</v>
      </c>
      <c r="B2992" s="9" t="s">
        <v>43469</v>
      </c>
      <c r="C2992" s="8" t="s">
        <v>592</v>
      </c>
      <c r="D2992" s="8" t="s">
        <v>639</v>
      </c>
      <c r="E2992" s="8" t="s">
        <v>38793</v>
      </c>
      <c r="F2992" s="10" t="s">
        <v>38693</v>
      </c>
    </row>
    <row r="2993" ht="24" customHeight="1" spans="1:6">
      <c r="A2993" s="8">
        <v>38945</v>
      </c>
      <c r="B2993" s="9" t="s">
        <v>43470</v>
      </c>
      <c r="C2993" s="8" t="s">
        <v>592</v>
      </c>
      <c r="D2993" s="8" t="s">
        <v>639</v>
      </c>
      <c r="E2993" s="8" t="s">
        <v>42080</v>
      </c>
      <c r="F2993" s="10" t="s">
        <v>38693</v>
      </c>
    </row>
    <row r="2994" ht="24" customHeight="1" spans="1:6">
      <c r="A2994" s="8">
        <v>38946</v>
      </c>
      <c r="B2994" s="9" t="s">
        <v>43471</v>
      </c>
      <c r="C2994" s="8" t="s">
        <v>592</v>
      </c>
      <c r="D2994" s="8" t="s">
        <v>639</v>
      </c>
      <c r="E2994" s="8" t="s">
        <v>43472</v>
      </c>
      <c r="F2994" s="10" t="s">
        <v>38693</v>
      </c>
    </row>
    <row r="2995" ht="24" customHeight="1" spans="1:6">
      <c r="A2995" s="8">
        <v>39308</v>
      </c>
      <c r="B2995" s="9" t="s">
        <v>43473</v>
      </c>
      <c r="C2995" s="8" t="s">
        <v>592</v>
      </c>
      <c r="D2995" s="8" t="s">
        <v>639</v>
      </c>
      <c r="E2995" s="8" t="s">
        <v>27981</v>
      </c>
      <c r="F2995" s="10" t="s">
        <v>38693</v>
      </c>
    </row>
    <row r="2996" ht="24" customHeight="1" spans="1:6">
      <c r="A2996" s="8">
        <v>39309</v>
      </c>
      <c r="B2996" s="9" t="s">
        <v>43474</v>
      </c>
      <c r="C2996" s="8" t="s">
        <v>592</v>
      </c>
      <c r="D2996" s="8" t="s">
        <v>639</v>
      </c>
      <c r="E2996" s="8" t="s">
        <v>34575</v>
      </c>
      <c r="F2996" s="10" t="s">
        <v>38693</v>
      </c>
    </row>
    <row r="2997" ht="24" customHeight="1" spans="1:6">
      <c r="A2997" s="8">
        <v>39310</v>
      </c>
      <c r="B2997" s="9" t="s">
        <v>43475</v>
      </c>
      <c r="C2997" s="8" t="s">
        <v>592</v>
      </c>
      <c r="D2997" s="8" t="s">
        <v>639</v>
      </c>
      <c r="E2997" s="8" t="s">
        <v>43476</v>
      </c>
      <c r="F2997" s="10" t="s">
        <v>38693</v>
      </c>
    </row>
    <row r="2998" ht="24" customHeight="1" spans="1:6">
      <c r="A2998" s="8">
        <v>39311</v>
      </c>
      <c r="B2998" s="9" t="s">
        <v>43477</v>
      </c>
      <c r="C2998" s="8" t="s">
        <v>592</v>
      </c>
      <c r="D2998" s="8" t="s">
        <v>639</v>
      </c>
      <c r="E2998" s="8" t="s">
        <v>43478</v>
      </c>
      <c r="F2998" s="10" t="s">
        <v>38693</v>
      </c>
    </row>
    <row r="2999" ht="24" customHeight="1" spans="1:6">
      <c r="A2999" s="8">
        <v>39855</v>
      </c>
      <c r="B2999" s="9" t="s">
        <v>43479</v>
      </c>
      <c r="C2999" s="8" t="s">
        <v>592</v>
      </c>
      <c r="D2999" s="8" t="s">
        <v>639</v>
      </c>
      <c r="E2999" s="8" t="s">
        <v>43480</v>
      </c>
      <c r="F2999" s="10" t="s">
        <v>38693</v>
      </c>
    </row>
    <row r="3000" ht="24" customHeight="1" spans="1:6">
      <c r="A3000" s="8">
        <v>39856</v>
      </c>
      <c r="B3000" s="9" t="s">
        <v>43481</v>
      </c>
      <c r="C3000" s="8" t="s">
        <v>592</v>
      </c>
      <c r="D3000" s="8" t="s">
        <v>639</v>
      </c>
      <c r="E3000" s="8" t="s">
        <v>24496</v>
      </c>
      <c r="F3000" s="10" t="s">
        <v>38693</v>
      </c>
    </row>
    <row r="3001" ht="24" customHeight="1" spans="1:6">
      <c r="A3001" s="8">
        <v>39857</v>
      </c>
      <c r="B3001" s="9" t="s">
        <v>43482</v>
      </c>
      <c r="C3001" s="8" t="s">
        <v>592</v>
      </c>
      <c r="D3001" s="8" t="s">
        <v>639</v>
      </c>
      <c r="E3001" s="8" t="s">
        <v>43279</v>
      </c>
      <c r="F3001" s="10" t="s">
        <v>38693</v>
      </c>
    </row>
    <row r="3002" ht="24" customHeight="1" spans="1:6">
      <c r="A3002" s="8">
        <v>39858</v>
      </c>
      <c r="B3002" s="9" t="s">
        <v>43483</v>
      </c>
      <c r="C3002" s="8" t="s">
        <v>592</v>
      </c>
      <c r="D3002" s="8" t="s">
        <v>639</v>
      </c>
      <c r="E3002" s="8" t="s">
        <v>42807</v>
      </c>
      <c r="F3002" s="10" t="s">
        <v>38693</v>
      </c>
    </row>
    <row r="3003" ht="24" customHeight="1" spans="1:6">
      <c r="A3003" s="8">
        <v>39859</v>
      </c>
      <c r="B3003" s="9" t="s">
        <v>43484</v>
      </c>
      <c r="C3003" s="8" t="s">
        <v>592</v>
      </c>
      <c r="D3003" s="8" t="s">
        <v>639</v>
      </c>
      <c r="E3003" s="8" t="s">
        <v>43485</v>
      </c>
      <c r="F3003" s="10" t="s">
        <v>38693</v>
      </c>
    </row>
    <row r="3004" ht="24" customHeight="1" spans="1:6">
      <c r="A3004" s="8">
        <v>39860</v>
      </c>
      <c r="B3004" s="9" t="s">
        <v>43486</v>
      </c>
      <c r="C3004" s="8" t="s">
        <v>592</v>
      </c>
      <c r="D3004" s="8" t="s">
        <v>639</v>
      </c>
      <c r="E3004" s="8" t="s">
        <v>43487</v>
      </c>
      <c r="F3004" s="10" t="s">
        <v>38693</v>
      </c>
    </row>
    <row r="3005" ht="24" customHeight="1" spans="1:6">
      <c r="A3005" s="8">
        <v>39861</v>
      </c>
      <c r="B3005" s="9" t="s">
        <v>43488</v>
      </c>
      <c r="C3005" s="8" t="s">
        <v>592</v>
      </c>
      <c r="D3005" s="8" t="s">
        <v>639</v>
      </c>
      <c r="E3005" s="8" t="s">
        <v>43284</v>
      </c>
      <c r="F3005" s="10" t="s">
        <v>38693</v>
      </c>
    </row>
    <row r="3006" ht="24" customHeight="1" spans="1:6">
      <c r="A3006" s="8">
        <v>38447</v>
      </c>
      <c r="B3006" s="9" t="s">
        <v>43489</v>
      </c>
      <c r="C3006" s="8" t="s">
        <v>592</v>
      </c>
      <c r="D3006" s="8" t="s">
        <v>639</v>
      </c>
      <c r="E3006" s="8" t="s">
        <v>42998</v>
      </c>
      <c r="F3006" s="10" t="s">
        <v>38693</v>
      </c>
    </row>
    <row r="3007" ht="24" customHeight="1" spans="1:6">
      <c r="A3007" s="8">
        <v>36320</v>
      </c>
      <c r="B3007" s="9" t="s">
        <v>43490</v>
      </c>
      <c r="C3007" s="8" t="s">
        <v>592</v>
      </c>
      <c r="D3007" s="8" t="s">
        <v>639</v>
      </c>
      <c r="E3007" s="8" t="s">
        <v>24484</v>
      </c>
      <c r="F3007" s="10" t="s">
        <v>38693</v>
      </c>
    </row>
    <row r="3008" ht="24" customHeight="1" spans="1:6">
      <c r="A3008" s="8">
        <v>36324</v>
      </c>
      <c r="B3008" s="9" t="s">
        <v>43491</v>
      </c>
      <c r="C3008" s="8" t="s">
        <v>592</v>
      </c>
      <c r="D3008" s="8" t="s">
        <v>639</v>
      </c>
      <c r="E3008" s="8" t="s">
        <v>39264</v>
      </c>
      <c r="F3008" s="10" t="s">
        <v>38693</v>
      </c>
    </row>
    <row r="3009" ht="24" customHeight="1" spans="1:6">
      <c r="A3009" s="8">
        <v>38441</v>
      </c>
      <c r="B3009" s="9" t="s">
        <v>43492</v>
      </c>
      <c r="C3009" s="8" t="s">
        <v>592</v>
      </c>
      <c r="D3009" s="8" t="s">
        <v>639</v>
      </c>
      <c r="E3009" s="8" t="s">
        <v>39016</v>
      </c>
      <c r="F3009" s="10" t="s">
        <v>38693</v>
      </c>
    </row>
    <row r="3010" ht="24" customHeight="1" spans="1:6">
      <c r="A3010" s="8">
        <v>38442</v>
      </c>
      <c r="B3010" s="9" t="s">
        <v>43493</v>
      </c>
      <c r="C3010" s="8" t="s">
        <v>592</v>
      </c>
      <c r="D3010" s="8" t="s">
        <v>639</v>
      </c>
      <c r="E3010" s="8" t="s">
        <v>36983</v>
      </c>
      <c r="F3010" s="10" t="s">
        <v>38693</v>
      </c>
    </row>
    <row r="3011" ht="24" customHeight="1" spans="1:6">
      <c r="A3011" s="8">
        <v>38443</v>
      </c>
      <c r="B3011" s="9" t="s">
        <v>43494</v>
      </c>
      <c r="C3011" s="8" t="s">
        <v>592</v>
      </c>
      <c r="D3011" s="8" t="s">
        <v>639</v>
      </c>
      <c r="E3011" s="8" t="s">
        <v>31473</v>
      </c>
      <c r="F3011" s="10" t="s">
        <v>38693</v>
      </c>
    </row>
    <row r="3012" ht="24" customHeight="1" spans="1:6">
      <c r="A3012" s="8">
        <v>38444</v>
      </c>
      <c r="B3012" s="9" t="s">
        <v>43495</v>
      </c>
      <c r="C3012" s="8" t="s">
        <v>592</v>
      </c>
      <c r="D3012" s="8" t="s">
        <v>639</v>
      </c>
      <c r="E3012" s="8" t="s">
        <v>24543</v>
      </c>
      <c r="F3012" s="10" t="s">
        <v>38693</v>
      </c>
    </row>
    <row r="3013" ht="24" customHeight="1" spans="1:6">
      <c r="A3013" s="8">
        <v>38445</v>
      </c>
      <c r="B3013" s="9" t="s">
        <v>43496</v>
      </c>
      <c r="C3013" s="8" t="s">
        <v>592</v>
      </c>
      <c r="D3013" s="8" t="s">
        <v>639</v>
      </c>
      <c r="E3013" s="8" t="s">
        <v>43497</v>
      </c>
      <c r="F3013" s="10" t="s">
        <v>38693</v>
      </c>
    </row>
    <row r="3014" ht="24" customHeight="1" spans="1:6">
      <c r="A3014" s="8">
        <v>38446</v>
      </c>
      <c r="B3014" s="9" t="s">
        <v>43498</v>
      </c>
      <c r="C3014" s="8" t="s">
        <v>592</v>
      </c>
      <c r="D3014" s="8" t="s">
        <v>639</v>
      </c>
      <c r="E3014" s="8" t="s">
        <v>43499</v>
      </c>
      <c r="F3014" s="10" t="s">
        <v>38693</v>
      </c>
    </row>
    <row r="3015" ht="24" customHeight="1" spans="1:6">
      <c r="A3015" s="8">
        <v>3867</v>
      </c>
      <c r="B3015" s="9" t="s">
        <v>43500</v>
      </c>
      <c r="C3015" s="8" t="s">
        <v>592</v>
      </c>
      <c r="D3015" s="8" t="s">
        <v>593</v>
      </c>
      <c r="E3015" s="8" t="s">
        <v>43501</v>
      </c>
      <c r="F3015" s="10" t="s">
        <v>38693</v>
      </c>
    </row>
    <row r="3016" ht="24" customHeight="1" spans="1:6">
      <c r="A3016" s="8">
        <v>3861</v>
      </c>
      <c r="B3016" s="9" t="s">
        <v>43502</v>
      </c>
      <c r="C3016" s="8" t="s">
        <v>592</v>
      </c>
      <c r="D3016" s="8" t="s">
        <v>593</v>
      </c>
      <c r="E3016" s="8" t="s">
        <v>24847</v>
      </c>
      <c r="F3016" s="10" t="s">
        <v>38693</v>
      </c>
    </row>
    <row r="3017" ht="24" customHeight="1" spans="1:6">
      <c r="A3017" s="8">
        <v>3904</v>
      </c>
      <c r="B3017" s="9" t="s">
        <v>43503</v>
      </c>
      <c r="C3017" s="8" t="s">
        <v>592</v>
      </c>
      <c r="D3017" s="8" t="s">
        <v>593</v>
      </c>
      <c r="E3017" s="8" t="s">
        <v>36040</v>
      </c>
      <c r="F3017" s="10" t="s">
        <v>38693</v>
      </c>
    </row>
    <row r="3018" ht="24" customHeight="1" spans="1:6">
      <c r="A3018" s="8">
        <v>3903</v>
      </c>
      <c r="B3018" s="9" t="s">
        <v>43504</v>
      </c>
      <c r="C3018" s="8" t="s">
        <v>592</v>
      </c>
      <c r="D3018" s="8" t="s">
        <v>593</v>
      </c>
      <c r="E3018" s="8" t="s">
        <v>27366</v>
      </c>
      <c r="F3018" s="10" t="s">
        <v>38693</v>
      </c>
    </row>
    <row r="3019" ht="24" customHeight="1" spans="1:6">
      <c r="A3019" s="8">
        <v>3862</v>
      </c>
      <c r="B3019" s="9" t="s">
        <v>43505</v>
      </c>
      <c r="C3019" s="8" t="s">
        <v>592</v>
      </c>
      <c r="D3019" s="8" t="s">
        <v>593</v>
      </c>
      <c r="E3019" s="8" t="s">
        <v>24776</v>
      </c>
      <c r="F3019" s="10" t="s">
        <v>38693</v>
      </c>
    </row>
    <row r="3020" ht="24" customHeight="1" spans="1:6">
      <c r="A3020" s="8">
        <v>3863</v>
      </c>
      <c r="B3020" s="9" t="s">
        <v>43506</v>
      </c>
      <c r="C3020" s="8" t="s">
        <v>592</v>
      </c>
      <c r="D3020" s="8" t="s">
        <v>593</v>
      </c>
      <c r="E3020" s="8" t="s">
        <v>22947</v>
      </c>
      <c r="F3020" s="10" t="s">
        <v>38693</v>
      </c>
    </row>
    <row r="3021" ht="24" customHeight="1" spans="1:6">
      <c r="A3021" s="8">
        <v>3864</v>
      </c>
      <c r="B3021" s="9" t="s">
        <v>43507</v>
      </c>
      <c r="C3021" s="8" t="s">
        <v>592</v>
      </c>
      <c r="D3021" s="8" t="s">
        <v>593</v>
      </c>
      <c r="E3021" s="8" t="s">
        <v>27190</v>
      </c>
      <c r="F3021" s="10" t="s">
        <v>38693</v>
      </c>
    </row>
    <row r="3022" ht="24" customHeight="1" spans="1:6">
      <c r="A3022" s="8">
        <v>3865</v>
      </c>
      <c r="B3022" s="9" t="s">
        <v>43508</v>
      </c>
      <c r="C3022" s="8" t="s">
        <v>592</v>
      </c>
      <c r="D3022" s="8" t="s">
        <v>593</v>
      </c>
      <c r="E3022" s="8" t="s">
        <v>42794</v>
      </c>
      <c r="F3022" s="10" t="s">
        <v>38693</v>
      </c>
    </row>
    <row r="3023" ht="24" customHeight="1" spans="1:6">
      <c r="A3023" s="8">
        <v>3866</v>
      </c>
      <c r="B3023" s="9" t="s">
        <v>43509</v>
      </c>
      <c r="C3023" s="8" t="s">
        <v>592</v>
      </c>
      <c r="D3023" s="8" t="s">
        <v>593</v>
      </c>
      <c r="E3023" s="8" t="s">
        <v>43510</v>
      </c>
      <c r="F3023" s="10" t="s">
        <v>38693</v>
      </c>
    </row>
    <row r="3024" ht="24" customHeight="1" spans="1:6">
      <c r="A3024" s="8">
        <v>3902</v>
      </c>
      <c r="B3024" s="9" t="s">
        <v>43511</v>
      </c>
      <c r="C3024" s="8" t="s">
        <v>592</v>
      </c>
      <c r="D3024" s="8" t="s">
        <v>593</v>
      </c>
      <c r="E3024" s="8" t="s">
        <v>43512</v>
      </c>
      <c r="F3024" s="10" t="s">
        <v>38693</v>
      </c>
    </row>
    <row r="3025" ht="24" customHeight="1" spans="1:6">
      <c r="A3025" s="8">
        <v>3878</v>
      </c>
      <c r="B3025" s="9" t="s">
        <v>43513</v>
      </c>
      <c r="C3025" s="8" t="s">
        <v>592</v>
      </c>
      <c r="D3025" s="8" t="s">
        <v>593</v>
      </c>
      <c r="E3025" s="8" t="s">
        <v>43514</v>
      </c>
      <c r="F3025" s="10" t="s">
        <v>38693</v>
      </c>
    </row>
    <row r="3026" ht="24" customHeight="1" spans="1:6">
      <c r="A3026" s="8">
        <v>3877</v>
      </c>
      <c r="B3026" s="9" t="s">
        <v>43515</v>
      </c>
      <c r="C3026" s="8" t="s">
        <v>592</v>
      </c>
      <c r="D3026" s="8" t="s">
        <v>593</v>
      </c>
      <c r="E3026" s="8" t="s">
        <v>43516</v>
      </c>
      <c r="F3026" s="10" t="s">
        <v>38693</v>
      </c>
    </row>
    <row r="3027" ht="24" customHeight="1" spans="1:6">
      <c r="A3027" s="8">
        <v>3879</v>
      </c>
      <c r="B3027" s="9" t="s">
        <v>43517</v>
      </c>
      <c r="C3027" s="8" t="s">
        <v>592</v>
      </c>
      <c r="D3027" s="8" t="s">
        <v>593</v>
      </c>
      <c r="E3027" s="8" t="s">
        <v>32200</v>
      </c>
      <c r="F3027" s="10" t="s">
        <v>38693</v>
      </c>
    </row>
    <row r="3028" ht="24" customHeight="1" spans="1:6">
      <c r="A3028" s="8">
        <v>3880</v>
      </c>
      <c r="B3028" s="9" t="s">
        <v>43518</v>
      </c>
      <c r="C3028" s="8" t="s">
        <v>592</v>
      </c>
      <c r="D3028" s="8" t="s">
        <v>593</v>
      </c>
      <c r="E3028" s="8" t="s">
        <v>43519</v>
      </c>
      <c r="F3028" s="10" t="s">
        <v>38693</v>
      </c>
    </row>
    <row r="3029" ht="24" customHeight="1" spans="1:6">
      <c r="A3029" s="8">
        <v>12892</v>
      </c>
      <c r="B3029" s="9" t="s">
        <v>43520</v>
      </c>
      <c r="C3029" s="8" t="s">
        <v>1011</v>
      </c>
      <c r="D3029" s="8" t="s">
        <v>593</v>
      </c>
      <c r="E3029" s="8" t="s">
        <v>35801</v>
      </c>
      <c r="F3029" s="10" t="s">
        <v>38693</v>
      </c>
    </row>
    <row r="3030" ht="24" customHeight="1" spans="1:6">
      <c r="A3030" s="8">
        <v>3883</v>
      </c>
      <c r="B3030" s="9" t="s">
        <v>43521</v>
      </c>
      <c r="C3030" s="8" t="s">
        <v>592</v>
      </c>
      <c r="D3030" s="8" t="s">
        <v>593</v>
      </c>
      <c r="E3030" s="8" t="s">
        <v>24484</v>
      </c>
      <c r="F3030" s="10" t="s">
        <v>38693</v>
      </c>
    </row>
    <row r="3031" ht="24" customHeight="1" spans="1:6">
      <c r="A3031" s="8">
        <v>3876</v>
      </c>
      <c r="B3031" s="9" t="s">
        <v>43522</v>
      </c>
      <c r="C3031" s="8" t="s">
        <v>592</v>
      </c>
      <c r="D3031" s="8" t="s">
        <v>593</v>
      </c>
      <c r="E3031" s="8" t="s">
        <v>23716</v>
      </c>
      <c r="F3031" s="10" t="s">
        <v>38693</v>
      </c>
    </row>
    <row r="3032" ht="24" customHeight="1" spans="1:6">
      <c r="A3032" s="8">
        <v>3884</v>
      </c>
      <c r="B3032" s="9" t="s">
        <v>43523</v>
      </c>
      <c r="C3032" s="8" t="s">
        <v>592</v>
      </c>
      <c r="D3032" s="8" t="s">
        <v>593</v>
      </c>
      <c r="E3032" s="8" t="s">
        <v>34680</v>
      </c>
      <c r="F3032" s="10" t="s">
        <v>38693</v>
      </c>
    </row>
    <row r="3033" ht="24" customHeight="1" spans="1:6">
      <c r="A3033" s="8">
        <v>3837</v>
      </c>
      <c r="B3033" s="9" t="s">
        <v>43524</v>
      </c>
      <c r="C3033" s="8" t="s">
        <v>592</v>
      </c>
      <c r="D3033" s="8" t="s">
        <v>639</v>
      </c>
      <c r="E3033" s="8" t="s">
        <v>29341</v>
      </c>
      <c r="F3033" s="10" t="s">
        <v>38693</v>
      </c>
    </row>
    <row r="3034" ht="24" customHeight="1" spans="1:6">
      <c r="A3034" s="8">
        <v>3845</v>
      </c>
      <c r="B3034" s="9" t="s">
        <v>43525</v>
      </c>
      <c r="C3034" s="8" t="s">
        <v>592</v>
      </c>
      <c r="D3034" s="8" t="s">
        <v>639</v>
      </c>
      <c r="E3034" s="8" t="s">
        <v>38071</v>
      </c>
      <c r="F3034" s="10" t="s">
        <v>38693</v>
      </c>
    </row>
    <row r="3035" ht="24" customHeight="1" spans="1:6">
      <c r="A3035" s="8">
        <v>11045</v>
      </c>
      <c r="B3035" s="9" t="s">
        <v>43526</v>
      </c>
      <c r="C3035" s="8" t="s">
        <v>592</v>
      </c>
      <c r="D3035" s="8" t="s">
        <v>639</v>
      </c>
      <c r="E3035" s="8" t="s">
        <v>43527</v>
      </c>
      <c r="F3035" s="10" t="s">
        <v>38693</v>
      </c>
    </row>
    <row r="3036" ht="24" customHeight="1" spans="1:6">
      <c r="A3036" s="8">
        <v>20170</v>
      </c>
      <c r="B3036" s="9" t="s">
        <v>43528</v>
      </c>
      <c r="C3036" s="8" t="s">
        <v>592</v>
      </c>
      <c r="D3036" s="8" t="s">
        <v>639</v>
      </c>
      <c r="E3036" s="8" t="s">
        <v>31997</v>
      </c>
      <c r="F3036" s="10" t="s">
        <v>38693</v>
      </c>
    </row>
    <row r="3037" ht="24" customHeight="1" spans="1:6">
      <c r="A3037" s="8">
        <v>20171</v>
      </c>
      <c r="B3037" s="9" t="s">
        <v>43529</v>
      </c>
      <c r="C3037" s="8" t="s">
        <v>592</v>
      </c>
      <c r="D3037" s="8" t="s">
        <v>639</v>
      </c>
      <c r="E3037" s="8" t="s">
        <v>43530</v>
      </c>
      <c r="F3037" s="10" t="s">
        <v>38693</v>
      </c>
    </row>
    <row r="3038" ht="24" customHeight="1" spans="1:6">
      <c r="A3038" s="8">
        <v>20167</v>
      </c>
      <c r="B3038" s="9" t="s">
        <v>43531</v>
      </c>
      <c r="C3038" s="8" t="s">
        <v>592</v>
      </c>
      <c r="D3038" s="8" t="s">
        <v>639</v>
      </c>
      <c r="E3038" s="8" t="s">
        <v>23269</v>
      </c>
      <c r="F3038" s="10" t="s">
        <v>38693</v>
      </c>
    </row>
    <row r="3039" ht="24" customHeight="1" spans="1:6">
      <c r="A3039" s="8">
        <v>20168</v>
      </c>
      <c r="B3039" s="9" t="s">
        <v>43532</v>
      </c>
      <c r="C3039" s="8" t="s">
        <v>592</v>
      </c>
      <c r="D3039" s="8" t="s">
        <v>639</v>
      </c>
      <c r="E3039" s="8" t="s">
        <v>34503</v>
      </c>
      <c r="F3039" s="10" t="s">
        <v>38693</v>
      </c>
    </row>
    <row r="3040" ht="24" customHeight="1" spans="1:6">
      <c r="A3040" s="8">
        <v>20169</v>
      </c>
      <c r="B3040" s="9" t="s">
        <v>43533</v>
      </c>
      <c r="C3040" s="8" t="s">
        <v>592</v>
      </c>
      <c r="D3040" s="8" t="s">
        <v>639</v>
      </c>
      <c r="E3040" s="8" t="s">
        <v>35934</v>
      </c>
      <c r="F3040" s="10" t="s">
        <v>38693</v>
      </c>
    </row>
    <row r="3041" ht="24" customHeight="1" spans="1:6">
      <c r="A3041" s="8">
        <v>3899</v>
      </c>
      <c r="B3041" s="9" t="s">
        <v>43534</v>
      </c>
      <c r="C3041" s="8" t="s">
        <v>592</v>
      </c>
      <c r="D3041" s="8" t="s">
        <v>639</v>
      </c>
      <c r="E3041" s="8" t="s">
        <v>31943</v>
      </c>
      <c r="F3041" s="10" t="s">
        <v>38693</v>
      </c>
    </row>
    <row r="3042" ht="24" customHeight="1" spans="1:6">
      <c r="A3042" s="8">
        <v>38676</v>
      </c>
      <c r="B3042" s="9" t="s">
        <v>43535</v>
      </c>
      <c r="C3042" s="8" t="s">
        <v>592</v>
      </c>
      <c r="D3042" s="8" t="s">
        <v>639</v>
      </c>
      <c r="E3042" s="8" t="s">
        <v>31318</v>
      </c>
      <c r="F3042" s="10" t="s">
        <v>38693</v>
      </c>
    </row>
    <row r="3043" ht="24" customHeight="1" spans="1:6">
      <c r="A3043" s="8">
        <v>3897</v>
      </c>
      <c r="B3043" s="9" t="s">
        <v>43536</v>
      </c>
      <c r="C3043" s="8" t="s">
        <v>592</v>
      </c>
      <c r="D3043" s="8" t="s">
        <v>639</v>
      </c>
      <c r="E3043" s="8" t="s">
        <v>24839</v>
      </c>
      <c r="F3043" s="10" t="s">
        <v>38693</v>
      </c>
    </row>
    <row r="3044" ht="24" customHeight="1" spans="1:6">
      <c r="A3044" s="8">
        <v>3875</v>
      </c>
      <c r="B3044" s="9" t="s">
        <v>43537</v>
      </c>
      <c r="C3044" s="8" t="s">
        <v>592</v>
      </c>
      <c r="D3044" s="8" t="s">
        <v>639</v>
      </c>
      <c r="E3044" s="8" t="s">
        <v>40020</v>
      </c>
      <c r="F3044" s="10" t="s">
        <v>38693</v>
      </c>
    </row>
    <row r="3045" ht="24" customHeight="1" spans="1:6">
      <c r="A3045" s="8">
        <v>3898</v>
      </c>
      <c r="B3045" s="9" t="s">
        <v>43538</v>
      </c>
      <c r="C3045" s="8" t="s">
        <v>592</v>
      </c>
      <c r="D3045" s="8" t="s">
        <v>639</v>
      </c>
      <c r="E3045" s="8" t="s">
        <v>30159</v>
      </c>
      <c r="F3045" s="10" t="s">
        <v>38693</v>
      </c>
    </row>
    <row r="3046" ht="24" customHeight="1" spans="1:6">
      <c r="A3046" s="8">
        <v>3855</v>
      </c>
      <c r="B3046" s="9" t="s">
        <v>43539</v>
      </c>
      <c r="C3046" s="8" t="s">
        <v>592</v>
      </c>
      <c r="D3046" s="8" t="s">
        <v>593</v>
      </c>
      <c r="E3046" s="8" t="s">
        <v>43540</v>
      </c>
      <c r="F3046" s="10" t="s">
        <v>38693</v>
      </c>
    </row>
    <row r="3047" ht="24" customHeight="1" spans="1:6">
      <c r="A3047" s="8">
        <v>3874</v>
      </c>
      <c r="B3047" s="9" t="s">
        <v>43541</v>
      </c>
      <c r="C3047" s="8" t="s">
        <v>592</v>
      </c>
      <c r="D3047" s="8" t="s">
        <v>593</v>
      </c>
      <c r="E3047" s="8" t="s">
        <v>42125</v>
      </c>
      <c r="F3047" s="10" t="s">
        <v>38693</v>
      </c>
    </row>
    <row r="3048" ht="24" customHeight="1" spans="1:6">
      <c r="A3048" s="8">
        <v>3870</v>
      </c>
      <c r="B3048" s="9" t="s">
        <v>43542</v>
      </c>
      <c r="C3048" s="8" t="s">
        <v>592</v>
      </c>
      <c r="D3048" s="8" t="s">
        <v>593</v>
      </c>
      <c r="E3048" s="8" t="s">
        <v>43543</v>
      </c>
      <c r="F3048" s="10" t="s">
        <v>38693</v>
      </c>
    </row>
    <row r="3049" ht="24" customHeight="1" spans="1:6">
      <c r="A3049" s="8">
        <v>38678</v>
      </c>
      <c r="B3049" s="9" t="s">
        <v>43544</v>
      </c>
      <c r="C3049" s="8" t="s">
        <v>592</v>
      </c>
      <c r="D3049" s="8" t="s">
        <v>593</v>
      </c>
      <c r="E3049" s="8" t="s">
        <v>43545</v>
      </c>
      <c r="F3049" s="10" t="s">
        <v>38693</v>
      </c>
    </row>
    <row r="3050" ht="24" customHeight="1" spans="1:6">
      <c r="A3050" s="8">
        <v>3859</v>
      </c>
      <c r="B3050" s="9" t="s">
        <v>43546</v>
      </c>
      <c r="C3050" s="8" t="s">
        <v>592</v>
      </c>
      <c r="D3050" s="8" t="s">
        <v>593</v>
      </c>
      <c r="E3050" s="8" t="s">
        <v>37732</v>
      </c>
      <c r="F3050" s="10" t="s">
        <v>38693</v>
      </c>
    </row>
    <row r="3051" ht="24" customHeight="1" spans="1:6">
      <c r="A3051" s="8">
        <v>3856</v>
      </c>
      <c r="B3051" s="9" t="s">
        <v>43547</v>
      </c>
      <c r="C3051" s="8" t="s">
        <v>592</v>
      </c>
      <c r="D3051" s="8" t="s">
        <v>593</v>
      </c>
      <c r="E3051" s="8" t="s">
        <v>38760</v>
      </c>
      <c r="F3051" s="10" t="s">
        <v>38693</v>
      </c>
    </row>
    <row r="3052" ht="24" customHeight="1" spans="1:6">
      <c r="A3052" s="8">
        <v>3906</v>
      </c>
      <c r="B3052" s="9" t="s">
        <v>43548</v>
      </c>
      <c r="C3052" s="8" t="s">
        <v>592</v>
      </c>
      <c r="D3052" s="8" t="s">
        <v>593</v>
      </c>
      <c r="E3052" s="8" t="s">
        <v>43148</v>
      </c>
      <c r="F3052" s="10" t="s">
        <v>38693</v>
      </c>
    </row>
    <row r="3053" ht="24" customHeight="1" spans="1:6">
      <c r="A3053" s="8">
        <v>3860</v>
      </c>
      <c r="B3053" s="9" t="s">
        <v>43549</v>
      </c>
      <c r="C3053" s="8" t="s">
        <v>592</v>
      </c>
      <c r="D3053" s="8" t="s">
        <v>593</v>
      </c>
      <c r="E3053" s="8" t="s">
        <v>43550</v>
      </c>
      <c r="F3053" s="10" t="s">
        <v>38693</v>
      </c>
    </row>
    <row r="3054" ht="24" customHeight="1" spans="1:6">
      <c r="A3054" s="8">
        <v>3905</v>
      </c>
      <c r="B3054" s="9" t="s">
        <v>43551</v>
      </c>
      <c r="C3054" s="8" t="s">
        <v>592</v>
      </c>
      <c r="D3054" s="8" t="s">
        <v>593</v>
      </c>
      <c r="E3054" s="8" t="s">
        <v>28962</v>
      </c>
      <c r="F3054" s="10" t="s">
        <v>38693</v>
      </c>
    </row>
    <row r="3055" ht="24" customHeight="1" spans="1:6">
      <c r="A3055" s="8">
        <v>3871</v>
      </c>
      <c r="B3055" s="9" t="s">
        <v>43552</v>
      </c>
      <c r="C3055" s="8" t="s">
        <v>592</v>
      </c>
      <c r="D3055" s="8" t="s">
        <v>593</v>
      </c>
      <c r="E3055" s="8" t="s">
        <v>43553</v>
      </c>
      <c r="F3055" s="10" t="s">
        <v>38693</v>
      </c>
    </row>
    <row r="3056" ht="24" customHeight="1" spans="1:6">
      <c r="A3056" s="8">
        <v>37429</v>
      </c>
      <c r="B3056" s="9" t="s">
        <v>43554</v>
      </c>
      <c r="C3056" s="8" t="s">
        <v>592</v>
      </c>
      <c r="D3056" s="8" t="s">
        <v>639</v>
      </c>
      <c r="E3056" s="8" t="s">
        <v>43555</v>
      </c>
      <c r="F3056" s="10" t="s">
        <v>38693</v>
      </c>
    </row>
    <row r="3057" ht="24" customHeight="1" spans="1:6">
      <c r="A3057" s="8">
        <v>37426</v>
      </c>
      <c r="B3057" s="9" t="s">
        <v>43556</v>
      </c>
      <c r="C3057" s="8" t="s">
        <v>592</v>
      </c>
      <c r="D3057" s="8" t="s">
        <v>639</v>
      </c>
      <c r="E3057" s="8" t="s">
        <v>43557</v>
      </c>
      <c r="F3057" s="10" t="s">
        <v>38693</v>
      </c>
    </row>
    <row r="3058" ht="24" customHeight="1" spans="1:6">
      <c r="A3058" s="8">
        <v>37427</v>
      </c>
      <c r="B3058" s="9" t="s">
        <v>43558</v>
      </c>
      <c r="C3058" s="8" t="s">
        <v>592</v>
      </c>
      <c r="D3058" s="8" t="s">
        <v>639</v>
      </c>
      <c r="E3058" s="8" t="s">
        <v>43559</v>
      </c>
      <c r="F3058" s="10" t="s">
        <v>38693</v>
      </c>
    </row>
    <row r="3059" ht="24" customHeight="1" spans="1:6">
      <c r="A3059" s="8">
        <v>37424</v>
      </c>
      <c r="B3059" s="9" t="s">
        <v>43560</v>
      </c>
      <c r="C3059" s="8" t="s">
        <v>592</v>
      </c>
      <c r="D3059" s="8" t="s">
        <v>639</v>
      </c>
      <c r="E3059" s="8" t="s">
        <v>32853</v>
      </c>
      <c r="F3059" s="10" t="s">
        <v>38693</v>
      </c>
    </row>
    <row r="3060" ht="24" customHeight="1" spans="1:6">
      <c r="A3060" s="8">
        <v>37428</v>
      </c>
      <c r="B3060" s="9" t="s">
        <v>43561</v>
      </c>
      <c r="C3060" s="8" t="s">
        <v>592</v>
      </c>
      <c r="D3060" s="8" t="s">
        <v>639</v>
      </c>
      <c r="E3060" s="8" t="s">
        <v>43562</v>
      </c>
      <c r="F3060" s="10" t="s">
        <v>38693</v>
      </c>
    </row>
    <row r="3061" ht="24" customHeight="1" spans="1:6">
      <c r="A3061" s="8">
        <v>37425</v>
      </c>
      <c r="B3061" s="9" t="s">
        <v>43563</v>
      </c>
      <c r="C3061" s="8" t="s">
        <v>592</v>
      </c>
      <c r="D3061" s="8" t="s">
        <v>639</v>
      </c>
      <c r="E3061" s="8" t="s">
        <v>43564</v>
      </c>
      <c r="F3061" s="10" t="s">
        <v>38693</v>
      </c>
    </row>
    <row r="3062" ht="24" customHeight="1" spans="1:6">
      <c r="A3062" s="8">
        <v>11519</v>
      </c>
      <c r="B3062" s="9" t="s">
        <v>43565</v>
      </c>
      <c r="C3062" s="8" t="s">
        <v>1011</v>
      </c>
      <c r="D3062" s="8" t="s">
        <v>593</v>
      </c>
      <c r="E3062" s="8" t="s">
        <v>43566</v>
      </c>
      <c r="F3062" s="10" t="s">
        <v>38693</v>
      </c>
    </row>
    <row r="3063" ht="24" customHeight="1" spans="1:6">
      <c r="A3063" s="8">
        <v>11520</v>
      </c>
      <c r="B3063" s="9" t="s">
        <v>43567</v>
      </c>
      <c r="C3063" s="8" t="s">
        <v>1011</v>
      </c>
      <c r="D3063" s="8" t="s">
        <v>593</v>
      </c>
      <c r="E3063" s="8" t="s">
        <v>23775</v>
      </c>
      <c r="F3063" s="10" t="s">
        <v>38693</v>
      </c>
    </row>
    <row r="3064" ht="24" customHeight="1" spans="1:6">
      <c r="A3064" s="8">
        <v>11518</v>
      </c>
      <c r="B3064" s="9" t="s">
        <v>43568</v>
      </c>
      <c r="C3064" s="8" t="s">
        <v>1011</v>
      </c>
      <c r="D3064" s="8" t="s">
        <v>593</v>
      </c>
      <c r="E3064" s="8" t="s">
        <v>43569</v>
      </c>
      <c r="F3064" s="10" t="s">
        <v>38693</v>
      </c>
    </row>
    <row r="3065" ht="24" customHeight="1" spans="1:6">
      <c r="A3065" s="8">
        <v>38473</v>
      </c>
      <c r="B3065" s="9" t="s">
        <v>43570</v>
      </c>
      <c r="C3065" s="8" t="s">
        <v>592</v>
      </c>
      <c r="D3065" s="8" t="s">
        <v>593</v>
      </c>
      <c r="E3065" s="8" t="s">
        <v>43571</v>
      </c>
      <c r="F3065" s="10" t="s">
        <v>38693</v>
      </c>
    </row>
    <row r="3066" ht="24" customHeight="1" spans="1:6">
      <c r="A3066" s="8">
        <v>4244</v>
      </c>
      <c r="B3066" s="9" t="s">
        <v>43572</v>
      </c>
      <c r="C3066" s="8" t="s">
        <v>742</v>
      </c>
      <c r="D3066" s="8" t="s">
        <v>593</v>
      </c>
      <c r="E3066" s="8" t="s">
        <v>38963</v>
      </c>
      <c r="F3066" s="10" t="s">
        <v>38693</v>
      </c>
    </row>
    <row r="3067" ht="24" customHeight="1" spans="1:6">
      <c r="A3067" s="8">
        <v>40977</v>
      </c>
      <c r="B3067" s="9" t="s">
        <v>43573</v>
      </c>
      <c r="C3067" s="8" t="s">
        <v>744</v>
      </c>
      <c r="D3067" s="8" t="s">
        <v>593</v>
      </c>
      <c r="E3067" s="8" t="s">
        <v>43574</v>
      </c>
      <c r="F3067" s="10" t="s">
        <v>38693</v>
      </c>
    </row>
    <row r="3068" ht="24" customHeight="1" spans="1:6">
      <c r="A3068" s="8">
        <v>4115</v>
      </c>
      <c r="B3068" s="9" t="s">
        <v>43575</v>
      </c>
      <c r="C3068" s="8" t="s">
        <v>474</v>
      </c>
      <c r="D3068" s="8" t="s">
        <v>593</v>
      </c>
      <c r="E3068" s="8" t="s">
        <v>43576</v>
      </c>
      <c r="F3068" s="10" t="s">
        <v>38693</v>
      </c>
    </row>
    <row r="3069" ht="24" customHeight="1" spans="1:6">
      <c r="A3069" s="8">
        <v>4119</v>
      </c>
      <c r="B3069" s="9" t="s">
        <v>43577</v>
      </c>
      <c r="C3069" s="8" t="s">
        <v>474</v>
      </c>
      <c r="D3069" s="8" t="s">
        <v>593</v>
      </c>
      <c r="E3069" s="8" t="s">
        <v>43578</v>
      </c>
      <c r="F3069" s="10" t="s">
        <v>38693</v>
      </c>
    </row>
    <row r="3070" ht="24" customHeight="1" spans="1:6">
      <c r="A3070" s="8">
        <v>2794</v>
      </c>
      <c r="B3070" s="9" t="s">
        <v>43579</v>
      </c>
      <c r="C3070" s="8" t="s">
        <v>474</v>
      </c>
      <c r="D3070" s="8" t="s">
        <v>593</v>
      </c>
      <c r="E3070" s="8" t="s">
        <v>43580</v>
      </c>
      <c r="F3070" s="10" t="s">
        <v>38693</v>
      </c>
    </row>
    <row r="3071" ht="24" customHeight="1" spans="1:6">
      <c r="A3071" s="8">
        <v>2788</v>
      </c>
      <c r="B3071" s="9" t="s">
        <v>43581</v>
      </c>
      <c r="C3071" s="8" t="s">
        <v>474</v>
      </c>
      <c r="D3071" s="8" t="s">
        <v>593</v>
      </c>
      <c r="E3071" s="8" t="s">
        <v>43582</v>
      </c>
      <c r="F3071" s="10" t="s">
        <v>38693</v>
      </c>
    </row>
    <row r="3072" ht="24" customHeight="1" spans="1:6">
      <c r="A3072" s="8">
        <v>4006</v>
      </c>
      <c r="B3072" s="9" t="s">
        <v>43583</v>
      </c>
      <c r="C3072" s="8" t="s">
        <v>740</v>
      </c>
      <c r="D3072" s="8" t="s">
        <v>593</v>
      </c>
      <c r="E3072" s="8" t="s">
        <v>43584</v>
      </c>
      <c r="F3072" s="10" t="s">
        <v>38693</v>
      </c>
    </row>
    <row r="3073" ht="24" customHeight="1" spans="1:6">
      <c r="A3073" s="8">
        <v>36151</v>
      </c>
      <c r="B3073" s="9" t="s">
        <v>43585</v>
      </c>
      <c r="C3073" s="8" t="s">
        <v>592</v>
      </c>
      <c r="D3073" s="8" t="s">
        <v>593</v>
      </c>
      <c r="E3073" s="8" t="s">
        <v>43472</v>
      </c>
      <c r="F3073" s="10" t="s">
        <v>38693</v>
      </c>
    </row>
    <row r="3074" ht="24" customHeight="1" spans="1:6">
      <c r="A3074" s="8">
        <v>37457</v>
      </c>
      <c r="B3074" s="9" t="s">
        <v>43586</v>
      </c>
      <c r="C3074" s="8" t="s">
        <v>474</v>
      </c>
      <c r="D3074" s="8" t="s">
        <v>593</v>
      </c>
      <c r="E3074" s="8" t="s">
        <v>25419</v>
      </c>
      <c r="F3074" s="10" t="s">
        <v>38693</v>
      </c>
    </row>
    <row r="3075" ht="24" customHeight="1" spans="1:6">
      <c r="A3075" s="8">
        <v>37456</v>
      </c>
      <c r="B3075" s="9" t="s">
        <v>43587</v>
      </c>
      <c r="C3075" s="8" t="s">
        <v>474</v>
      </c>
      <c r="D3075" s="8" t="s">
        <v>593</v>
      </c>
      <c r="E3075" s="8" t="s">
        <v>35168</v>
      </c>
      <c r="F3075" s="10" t="s">
        <v>38693</v>
      </c>
    </row>
    <row r="3076" ht="24" customHeight="1" spans="1:6">
      <c r="A3076" s="8">
        <v>37461</v>
      </c>
      <c r="B3076" s="9" t="s">
        <v>43588</v>
      </c>
      <c r="C3076" s="8" t="s">
        <v>474</v>
      </c>
      <c r="D3076" s="8" t="s">
        <v>593</v>
      </c>
      <c r="E3076" s="8" t="s">
        <v>31772</v>
      </c>
      <c r="F3076" s="10" t="s">
        <v>38693</v>
      </c>
    </row>
    <row r="3077" ht="24" customHeight="1" spans="1:6">
      <c r="A3077" s="8">
        <v>37460</v>
      </c>
      <c r="B3077" s="9" t="s">
        <v>43589</v>
      </c>
      <c r="C3077" s="8" t="s">
        <v>474</v>
      </c>
      <c r="D3077" s="8" t="s">
        <v>593</v>
      </c>
      <c r="E3077" s="8" t="s">
        <v>35893</v>
      </c>
      <c r="F3077" s="10" t="s">
        <v>38693</v>
      </c>
    </row>
    <row r="3078" ht="24" customHeight="1" spans="1:6">
      <c r="A3078" s="8">
        <v>37458</v>
      </c>
      <c r="B3078" s="9" t="s">
        <v>43590</v>
      </c>
      <c r="C3078" s="8" t="s">
        <v>474</v>
      </c>
      <c r="D3078" s="8" t="s">
        <v>599</v>
      </c>
      <c r="E3078" s="8" t="s">
        <v>35172</v>
      </c>
      <c r="F3078" s="10" t="s">
        <v>38693</v>
      </c>
    </row>
    <row r="3079" ht="24" customHeight="1" spans="1:6">
      <c r="A3079" s="8">
        <v>37454</v>
      </c>
      <c r="B3079" s="9" t="s">
        <v>43591</v>
      </c>
      <c r="C3079" s="8" t="s">
        <v>474</v>
      </c>
      <c r="D3079" s="8" t="s">
        <v>593</v>
      </c>
      <c r="E3079" s="8" t="s">
        <v>37383</v>
      </c>
      <c r="F3079" s="10" t="s">
        <v>38693</v>
      </c>
    </row>
    <row r="3080" ht="24" customHeight="1" spans="1:6">
      <c r="A3080" s="8">
        <v>37455</v>
      </c>
      <c r="B3080" s="9" t="s">
        <v>43592</v>
      </c>
      <c r="C3080" s="8" t="s">
        <v>474</v>
      </c>
      <c r="D3080" s="8" t="s">
        <v>593</v>
      </c>
      <c r="E3080" s="8" t="s">
        <v>24678</v>
      </c>
      <c r="F3080" s="10" t="s">
        <v>38693</v>
      </c>
    </row>
    <row r="3081" ht="24" customHeight="1" spans="1:6">
      <c r="A3081" s="8">
        <v>37459</v>
      </c>
      <c r="B3081" s="9" t="s">
        <v>43593</v>
      </c>
      <c r="C3081" s="8" t="s">
        <v>474</v>
      </c>
      <c r="D3081" s="8" t="s">
        <v>593</v>
      </c>
      <c r="E3081" s="8" t="s">
        <v>36499</v>
      </c>
      <c r="F3081" s="10" t="s">
        <v>38693</v>
      </c>
    </row>
    <row r="3082" ht="24" customHeight="1" spans="1:6">
      <c r="A3082" s="8">
        <v>21029</v>
      </c>
      <c r="B3082" s="9" t="s">
        <v>43594</v>
      </c>
      <c r="C3082" s="8" t="s">
        <v>592</v>
      </c>
      <c r="D3082" s="8" t="s">
        <v>599</v>
      </c>
      <c r="E3082" s="8" t="s">
        <v>43595</v>
      </c>
      <c r="F3082" s="10" t="s">
        <v>38693</v>
      </c>
    </row>
    <row r="3083" ht="24" customHeight="1" spans="1:6">
      <c r="A3083" s="8">
        <v>21030</v>
      </c>
      <c r="B3083" s="9" t="s">
        <v>43596</v>
      </c>
      <c r="C3083" s="8" t="s">
        <v>592</v>
      </c>
      <c r="D3083" s="8" t="s">
        <v>593</v>
      </c>
      <c r="E3083" s="8" t="s">
        <v>43597</v>
      </c>
      <c r="F3083" s="10" t="s">
        <v>38693</v>
      </c>
    </row>
    <row r="3084" ht="24" customHeight="1" spans="1:6">
      <c r="A3084" s="8">
        <v>21031</v>
      </c>
      <c r="B3084" s="9" t="s">
        <v>43598</v>
      </c>
      <c r="C3084" s="8" t="s">
        <v>592</v>
      </c>
      <c r="D3084" s="8" t="s">
        <v>593</v>
      </c>
      <c r="E3084" s="8" t="s">
        <v>43599</v>
      </c>
      <c r="F3084" s="10" t="s">
        <v>38693</v>
      </c>
    </row>
    <row r="3085" ht="24" customHeight="1" spans="1:6">
      <c r="A3085" s="8">
        <v>21032</v>
      </c>
      <c r="B3085" s="9" t="s">
        <v>43600</v>
      </c>
      <c r="C3085" s="8" t="s">
        <v>592</v>
      </c>
      <c r="D3085" s="8" t="s">
        <v>593</v>
      </c>
      <c r="E3085" s="8" t="s">
        <v>43601</v>
      </c>
      <c r="F3085" s="10" t="s">
        <v>38693</v>
      </c>
    </row>
    <row r="3086" ht="24" customHeight="1" spans="1:6">
      <c r="A3086" s="8">
        <v>37527</v>
      </c>
      <c r="B3086" s="9" t="s">
        <v>43602</v>
      </c>
      <c r="C3086" s="8" t="s">
        <v>592</v>
      </c>
      <c r="D3086" s="8" t="s">
        <v>593</v>
      </c>
      <c r="E3086" s="8" t="s">
        <v>43603</v>
      </c>
      <c r="F3086" s="10" t="s">
        <v>38693</v>
      </c>
    </row>
    <row r="3087" ht="24" customHeight="1" spans="1:6">
      <c r="A3087" s="8">
        <v>37528</v>
      </c>
      <c r="B3087" s="9" t="s">
        <v>43604</v>
      </c>
      <c r="C3087" s="8" t="s">
        <v>592</v>
      </c>
      <c r="D3087" s="8" t="s">
        <v>593</v>
      </c>
      <c r="E3087" s="8" t="s">
        <v>43605</v>
      </c>
      <c r="F3087" s="10" t="s">
        <v>38693</v>
      </c>
    </row>
    <row r="3088" ht="24" customHeight="1" spans="1:6">
      <c r="A3088" s="8">
        <v>37529</v>
      </c>
      <c r="B3088" s="9" t="s">
        <v>43606</v>
      </c>
      <c r="C3088" s="8" t="s">
        <v>592</v>
      </c>
      <c r="D3088" s="8" t="s">
        <v>593</v>
      </c>
      <c r="E3088" s="8" t="s">
        <v>43607</v>
      </c>
      <c r="F3088" s="10" t="s">
        <v>38693</v>
      </c>
    </row>
    <row r="3089" ht="24" customHeight="1" spans="1:6">
      <c r="A3089" s="8">
        <v>37530</v>
      </c>
      <c r="B3089" s="9" t="s">
        <v>43608</v>
      </c>
      <c r="C3089" s="8" t="s">
        <v>592</v>
      </c>
      <c r="D3089" s="8" t="s">
        <v>593</v>
      </c>
      <c r="E3089" s="8" t="s">
        <v>43609</v>
      </c>
      <c r="F3089" s="10" t="s">
        <v>38693</v>
      </c>
    </row>
    <row r="3090" ht="24" customHeight="1" spans="1:6">
      <c r="A3090" s="8">
        <v>21034</v>
      </c>
      <c r="B3090" s="9" t="s">
        <v>43610</v>
      </c>
      <c r="C3090" s="8" t="s">
        <v>592</v>
      </c>
      <c r="D3090" s="8" t="s">
        <v>593</v>
      </c>
      <c r="E3090" s="8" t="s">
        <v>43611</v>
      </c>
      <c r="F3090" s="10" t="s">
        <v>38693</v>
      </c>
    </row>
    <row r="3091" ht="24" customHeight="1" spans="1:6">
      <c r="A3091" s="8">
        <v>37531</v>
      </c>
      <c r="B3091" s="9" t="s">
        <v>43612</v>
      </c>
      <c r="C3091" s="8" t="s">
        <v>592</v>
      </c>
      <c r="D3091" s="8" t="s">
        <v>593</v>
      </c>
      <c r="E3091" s="8" t="s">
        <v>43613</v>
      </c>
      <c r="F3091" s="10" t="s">
        <v>38693</v>
      </c>
    </row>
    <row r="3092" ht="24" customHeight="1" spans="1:6">
      <c r="A3092" s="8">
        <v>21036</v>
      </c>
      <c r="B3092" s="9" t="s">
        <v>43614</v>
      </c>
      <c r="C3092" s="8" t="s">
        <v>592</v>
      </c>
      <c r="D3092" s="8" t="s">
        <v>593</v>
      </c>
      <c r="E3092" s="8" t="s">
        <v>43615</v>
      </c>
      <c r="F3092" s="10" t="s">
        <v>38693</v>
      </c>
    </row>
    <row r="3093" ht="24" customHeight="1" spans="1:6">
      <c r="A3093" s="8">
        <v>21037</v>
      </c>
      <c r="B3093" s="9" t="s">
        <v>43616</v>
      </c>
      <c r="C3093" s="8" t="s">
        <v>592</v>
      </c>
      <c r="D3093" s="8" t="s">
        <v>593</v>
      </c>
      <c r="E3093" s="8" t="s">
        <v>43617</v>
      </c>
      <c r="F3093" s="10" t="s">
        <v>38693</v>
      </c>
    </row>
    <row r="3094" ht="24" customHeight="1" spans="1:6">
      <c r="A3094" s="8">
        <v>20185</v>
      </c>
      <c r="B3094" s="9" t="s">
        <v>43618</v>
      </c>
      <c r="C3094" s="8" t="s">
        <v>474</v>
      </c>
      <c r="D3094" s="8" t="s">
        <v>593</v>
      </c>
      <c r="E3094" s="8" t="s">
        <v>25132</v>
      </c>
      <c r="F3094" s="10" t="s">
        <v>38693</v>
      </c>
    </row>
    <row r="3095" ht="24" customHeight="1" spans="1:6">
      <c r="A3095" s="8">
        <v>20260</v>
      </c>
      <c r="B3095" s="9" t="s">
        <v>43619</v>
      </c>
      <c r="C3095" s="8" t="s">
        <v>592</v>
      </c>
      <c r="D3095" s="8" t="s">
        <v>593</v>
      </c>
      <c r="E3095" s="8" t="s">
        <v>39023</v>
      </c>
      <c r="F3095" s="10" t="s">
        <v>38693</v>
      </c>
    </row>
    <row r="3096" ht="24" customHeight="1" spans="1:6">
      <c r="A3096" s="8">
        <v>37523</v>
      </c>
      <c r="B3096" s="9" t="s">
        <v>43620</v>
      </c>
      <c r="C3096" s="8" t="s">
        <v>592</v>
      </c>
      <c r="D3096" s="8" t="s">
        <v>639</v>
      </c>
      <c r="E3096" s="8" t="s">
        <v>43621</v>
      </c>
      <c r="F3096" s="10" t="s">
        <v>38693</v>
      </c>
    </row>
    <row r="3097" ht="24" customHeight="1" spans="1:6">
      <c r="A3097" s="8">
        <v>37515</v>
      </c>
      <c r="B3097" s="9" t="s">
        <v>43622</v>
      </c>
      <c r="C3097" s="8" t="s">
        <v>592</v>
      </c>
      <c r="D3097" s="8" t="s">
        <v>639</v>
      </c>
      <c r="E3097" s="8" t="s">
        <v>43623</v>
      </c>
      <c r="F3097" s="10" t="s">
        <v>38693</v>
      </c>
    </row>
    <row r="3098" ht="24" customHeight="1" spans="1:6">
      <c r="A3098" s="8">
        <v>12899</v>
      </c>
      <c r="B3098" s="9" t="s">
        <v>43624</v>
      </c>
      <c r="C3098" s="8" t="s">
        <v>592</v>
      </c>
      <c r="D3098" s="8" t="s">
        <v>639</v>
      </c>
      <c r="E3098" s="8" t="s">
        <v>43625</v>
      </c>
      <c r="F3098" s="10" t="s">
        <v>38693</v>
      </c>
    </row>
    <row r="3099" ht="24" customHeight="1" spans="1:6">
      <c r="A3099" s="8">
        <v>12898</v>
      </c>
      <c r="B3099" s="9" t="s">
        <v>43626</v>
      </c>
      <c r="C3099" s="8" t="s">
        <v>592</v>
      </c>
      <c r="D3099" s="8" t="s">
        <v>639</v>
      </c>
      <c r="E3099" s="8" t="s">
        <v>43627</v>
      </c>
      <c r="F3099" s="10" t="s">
        <v>38693</v>
      </c>
    </row>
    <row r="3100" ht="24" customHeight="1" spans="1:6">
      <c r="A3100" s="8">
        <v>42528</v>
      </c>
      <c r="B3100" s="9" t="s">
        <v>43628</v>
      </c>
      <c r="C3100" s="8" t="s">
        <v>997</v>
      </c>
      <c r="D3100" s="8" t="s">
        <v>639</v>
      </c>
      <c r="E3100" s="8" t="s">
        <v>34933</v>
      </c>
      <c r="F3100" s="10" t="s">
        <v>38693</v>
      </c>
    </row>
    <row r="3101" ht="24" customHeight="1" spans="1:6">
      <c r="A3101" s="8">
        <v>39696</v>
      </c>
      <c r="B3101" s="9" t="s">
        <v>43629</v>
      </c>
      <c r="C3101" s="8" t="s">
        <v>997</v>
      </c>
      <c r="D3101" s="8" t="s">
        <v>639</v>
      </c>
      <c r="E3101" s="8" t="s">
        <v>38745</v>
      </c>
      <c r="F3101" s="10" t="s">
        <v>38693</v>
      </c>
    </row>
    <row r="3102" ht="24" customHeight="1" spans="1:6">
      <c r="A3102" s="8">
        <v>39700</v>
      </c>
      <c r="B3102" s="9" t="s">
        <v>43630</v>
      </c>
      <c r="C3102" s="8" t="s">
        <v>997</v>
      </c>
      <c r="D3102" s="8" t="s">
        <v>639</v>
      </c>
      <c r="E3102" s="8" t="s">
        <v>25281</v>
      </c>
      <c r="F3102" s="10" t="s">
        <v>38693</v>
      </c>
    </row>
    <row r="3103" ht="24" customHeight="1" spans="1:6">
      <c r="A3103" s="8">
        <v>11621</v>
      </c>
      <c r="B3103" s="9" t="s">
        <v>43631</v>
      </c>
      <c r="C3103" s="8" t="s">
        <v>997</v>
      </c>
      <c r="D3103" s="8" t="s">
        <v>639</v>
      </c>
      <c r="E3103" s="8" t="s">
        <v>43632</v>
      </c>
      <c r="F3103" s="10" t="s">
        <v>38693</v>
      </c>
    </row>
    <row r="3104" ht="24" customHeight="1" spans="1:6">
      <c r="A3104" s="8">
        <v>4014</v>
      </c>
      <c r="B3104" s="9" t="s">
        <v>43633</v>
      </c>
      <c r="C3104" s="8" t="s">
        <v>997</v>
      </c>
      <c r="D3104" s="8" t="s">
        <v>639</v>
      </c>
      <c r="E3104" s="8" t="s">
        <v>43634</v>
      </c>
      <c r="F3104" s="10" t="s">
        <v>38693</v>
      </c>
    </row>
    <row r="3105" ht="24" customHeight="1" spans="1:6">
      <c r="A3105" s="8">
        <v>4015</v>
      </c>
      <c r="B3105" s="9" t="s">
        <v>43635</v>
      </c>
      <c r="C3105" s="8" t="s">
        <v>997</v>
      </c>
      <c r="D3105" s="8" t="s">
        <v>639</v>
      </c>
      <c r="E3105" s="8" t="s">
        <v>27022</v>
      </c>
      <c r="F3105" s="10" t="s">
        <v>38693</v>
      </c>
    </row>
    <row r="3106" ht="24" customHeight="1" spans="1:6">
      <c r="A3106" s="8">
        <v>4017</v>
      </c>
      <c r="B3106" s="9" t="s">
        <v>43636</v>
      </c>
      <c r="C3106" s="8" t="s">
        <v>997</v>
      </c>
      <c r="D3106" s="8" t="s">
        <v>639</v>
      </c>
      <c r="E3106" s="8" t="s">
        <v>43637</v>
      </c>
      <c r="F3106" s="10" t="s">
        <v>38693</v>
      </c>
    </row>
    <row r="3107" ht="24" customHeight="1" spans="1:6">
      <c r="A3107" s="8">
        <v>4016</v>
      </c>
      <c r="B3107" s="9" t="s">
        <v>43638</v>
      </c>
      <c r="C3107" s="8" t="s">
        <v>997</v>
      </c>
      <c r="D3107" s="8" t="s">
        <v>639</v>
      </c>
      <c r="E3107" s="8" t="s">
        <v>43639</v>
      </c>
      <c r="F3107" s="10" t="s">
        <v>38693</v>
      </c>
    </row>
    <row r="3108" ht="24" customHeight="1" spans="1:6">
      <c r="A3108" s="8">
        <v>39699</v>
      </c>
      <c r="B3108" s="9" t="s">
        <v>43640</v>
      </c>
      <c r="C3108" s="8" t="s">
        <v>997</v>
      </c>
      <c r="D3108" s="8" t="s">
        <v>593</v>
      </c>
      <c r="E3108" s="8" t="s">
        <v>43641</v>
      </c>
      <c r="F3108" s="10" t="s">
        <v>38693</v>
      </c>
    </row>
    <row r="3109" ht="24" customHeight="1" spans="1:6">
      <c r="A3109" s="8">
        <v>38544</v>
      </c>
      <c r="B3109" s="9" t="s">
        <v>43642</v>
      </c>
      <c r="C3109" s="8" t="s">
        <v>997</v>
      </c>
      <c r="D3109" s="8" t="s">
        <v>639</v>
      </c>
      <c r="E3109" s="8" t="s">
        <v>41843</v>
      </c>
      <c r="F3109" s="10" t="s">
        <v>38693</v>
      </c>
    </row>
    <row r="3110" ht="24" customHeight="1" spans="1:6">
      <c r="A3110" s="8">
        <v>38545</v>
      </c>
      <c r="B3110" s="9" t="s">
        <v>43643</v>
      </c>
      <c r="C3110" s="8" t="s">
        <v>997</v>
      </c>
      <c r="D3110" s="8" t="s">
        <v>639</v>
      </c>
      <c r="E3110" s="8" t="s">
        <v>34511</v>
      </c>
      <c r="F3110" s="10" t="s">
        <v>38693</v>
      </c>
    </row>
    <row r="3111" ht="24" customHeight="1" spans="1:6">
      <c r="A3111" s="8">
        <v>42527</v>
      </c>
      <c r="B3111" s="9" t="s">
        <v>43644</v>
      </c>
      <c r="C3111" s="8" t="s">
        <v>997</v>
      </c>
      <c r="D3111" s="8" t="s">
        <v>639</v>
      </c>
      <c r="E3111" s="8" t="s">
        <v>43645</v>
      </c>
      <c r="F3111" s="10" t="s">
        <v>38693</v>
      </c>
    </row>
    <row r="3112" ht="24" customHeight="1" spans="1:6">
      <c r="A3112" s="8">
        <v>39323</v>
      </c>
      <c r="B3112" s="9" t="s">
        <v>43646</v>
      </c>
      <c r="C3112" s="8" t="s">
        <v>997</v>
      </c>
      <c r="D3112" s="8" t="s">
        <v>639</v>
      </c>
      <c r="E3112" s="8" t="s">
        <v>43647</v>
      </c>
      <c r="F3112" s="10" t="s">
        <v>38693</v>
      </c>
    </row>
    <row r="3113" ht="24" customHeight="1" spans="1:6">
      <c r="A3113" s="8">
        <v>626</v>
      </c>
      <c r="B3113" s="9" t="s">
        <v>43648</v>
      </c>
      <c r="C3113" s="8" t="s">
        <v>642</v>
      </c>
      <c r="D3113" s="8" t="s">
        <v>599</v>
      </c>
      <c r="E3113" s="8" t="s">
        <v>43649</v>
      </c>
      <c r="F3113" s="10" t="s">
        <v>38693</v>
      </c>
    </row>
    <row r="3114" ht="24" customHeight="1" spans="1:6">
      <c r="A3114" s="8">
        <v>44504</v>
      </c>
      <c r="B3114" s="9" t="s">
        <v>43650</v>
      </c>
      <c r="C3114" s="8" t="s">
        <v>997</v>
      </c>
      <c r="D3114" s="8" t="s">
        <v>639</v>
      </c>
      <c r="E3114" s="8" t="s">
        <v>34997</v>
      </c>
      <c r="F3114" s="10" t="s">
        <v>38693</v>
      </c>
    </row>
    <row r="3115" ht="24" customHeight="1" spans="1:6">
      <c r="A3115" s="8">
        <v>44505</v>
      </c>
      <c r="B3115" s="9" t="s">
        <v>43651</v>
      </c>
      <c r="C3115" s="8" t="s">
        <v>997</v>
      </c>
      <c r="D3115" s="8" t="s">
        <v>639</v>
      </c>
      <c r="E3115" s="8" t="s">
        <v>43652</v>
      </c>
      <c r="F3115" s="10" t="s">
        <v>38693</v>
      </c>
    </row>
    <row r="3116" ht="24" customHeight="1" spans="1:6">
      <c r="A3116" s="8">
        <v>44506</v>
      </c>
      <c r="B3116" s="9" t="s">
        <v>43653</v>
      </c>
      <c r="C3116" s="8" t="s">
        <v>997</v>
      </c>
      <c r="D3116" s="8" t="s">
        <v>639</v>
      </c>
      <c r="E3116" s="8" t="s">
        <v>43654</v>
      </c>
      <c r="F3116" s="10" t="s">
        <v>38693</v>
      </c>
    </row>
    <row r="3117" ht="24" customHeight="1" spans="1:6">
      <c r="A3117" s="8">
        <v>44507</v>
      </c>
      <c r="B3117" s="9" t="s">
        <v>43655</v>
      </c>
      <c r="C3117" s="8" t="s">
        <v>997</v>
      </c>
      <c r="D3117" s="8" t="s">
        <v>639</v>
      </c>
      <c r="E3117" s="8" t="s">
        <v>30713</v>
      </c>
      <c r="F3117" s="10" t="s">
        <v>38693</v>
      </c>
    </row>
    <row r="3118" ht="24" customHeight="1" spans="1:6">
      <c r="A3118" s="8">
        <v>44508</v>
      </c>
      <c r="B3118" s="9" t="s">
        <v>43656</v>
      </c>
      <c r="C3118" s="8" t="s">
        <v>997</v>
      </c>
      <c r="D3118" s="8" t="s">
        <v>639</v>
      </c>
      <c r="E3118" s="8" t="s">
        <v>31934</v>
      </c>
      <c r="F3118" s="10" t="s">
        <v>38693</v>
      </c>
    </row>
    <row r="3119" ht="24" customHeight="1" spans="1:6">
      <c r="A3119" s="8">
        <v>44509</v>
      </c>
      <c r="B3119" s="9" t="s">
        <v>43657</v>
      </c>
      <c r="C3119" s="8" t="s">
        <v>997</v>
      </c>
      <c r="D3119" s="8" t="s">
        <v>639</v>
      </c>
      <c r="E3119" s="8" t="s">
        <v>30671</v>
      </c>
      <c r="F3119" s="10" t="s">
        <v>38693</v>
      </c>
    </row>
    <row r="3120" ht="24" customHeight="1" spans="1:6">
      <c r="A3120" s="8">
        <v>44510</v>
      </c>
      <c r="B3120" s="9" t="s">
        <v>43658</v>
      </c>
      <c r="C3120" s="8" t="s">
        <v>997</v>
      </c>
      <c r="D3120" s="8" t="s">
        <v>639</v>
      </c>
      <c r="E3120" s="8" t="s">
        <v>43659</v>
      </c>
      <c r="F3120" s="10" t="s">
        <v>38693</v>
      </c>
    </row>
    <row r="3121" ht="24" customHeight="1" spans="1:6">
      <c r="A3121" s="8">
        <v>44512</v>
      </c>
      <c r="B3121" s="9" t="s">
        <v>43660</v>
      </c>
      <c r="C3121" s="8" t="s">
        <v>997</v>
      </c>
      <c r="D3121" s="8" t="s">
        <v>639</v>
      </c>
      <c r="E3121" s="8" t="s">
        <v>31763</v>
      </c>
      <c r="F3121" s="10" t="s">
        <v>38693</v>
      </c>
    </row>
    <row r="3122" ht="24" customHeight="1" spans="1:6">
      <c r="A3122" s="8">
        <v>44513</v>
      </c>
      <c r="B3122" s="9" t="s">
        <v>43661</v>
      </c>
      <c r="C3122" s="8" t="s">
        <v>997</v>
      </c>
      <c r="D3122" s="8" t="s">
        <v>639</v>
      </c>
      <c r="E3122" s="8" t="s">
        <v>43662</v>
      </c>
      <c r="F3122" s="10" t="s">
        <v>38693</v>
      </c>
    </row>
    <row r="3123" ht="24" customHeight="1" spans="1:6">
      <c r="A3123" s="8">
        <v>44514</v>
      </c>
      <c r="B3123" s="9" t="s">
        <v>43663</v>
      </c>
      <c r="C3123" s="8" t="s">
        <v>997</v>
      </c>
      <c r="D3123" s="8" t="s">
        <v>639</v>
      </c>
      <c r="E3123" s="8" t="s">
        <v>43664</v>
      </c>
      <c r="F3123" s="10" t="s">
        <v>38693</v>
      </c>
    </row>
    <row r="3124" ht="24" customHeight="1" spans="1:6">
      <c r="A3124" s="8">
        <v>44515</v>
      </c>
      <c r="B3124" s="9" t="s">
        <v>43665</v>
      </c>
      <c r="C3124" s="8" t="s">
        <v>997</v>
      </c>
      <c r="D3124" s="8" t="s">
        <v>639</v>
      </c>
      <c r="E3124" s="8" t="s">
        <v>24420</v>
      </c>
      <c r="F3124" s="10" t="s">
        <v>38693</v>
      </c>
    </row>
    <row r="3125" ht="24" customHeight="1" spans="1:6">
      <c r="A3125" s="8">
        <v>44511</v>
      </c>
      <c r="B3125" s="9" t="s">
        <v>43666</v>
      </c>
      <c r="C3125" s="8" t="s">
        <v>997</v>
      </c>
      <c r="D3125" s="8" t="s">
        <v>639</v>
      </c>
      <c r="E3125" s="8" t="s">
        <v>28381</v>
      </c>
      <c r="F3125" s="10" t="s">
        <v>38693</v>
      </c>
    </row>
    <row r="3126" ht="24" customHeight="1" spans="1:6">
      <c r="A3126" s="8">
        <v>44516</v>
      </c>
      <c r="B3126" s="9" t="s">
        <v>43667</v>
      </c>
      <c r="C3126" s="8" t="s">
        <v>997</v>
      </c>
      <c r="D3126" s="8" t="s">
        <v>639</v>
      </c>
      <c r="E3126" s="8" t="s">
        <v>43668</v>
      </c>
      <c r="F3126" s="10" t="s">
        <v>38693</v>
      </c>
    </row>
    <row r="3127" ht="24" customHeight="1" spans="1:6">
      <c r="A3127" s="8">
        <v>44517</v>
      </c>
      <c r="B3127" s="9" t="s">
        <v>43669</v>
      </c>
      <c r="C3127" s="8" t="s">
        <v>997</v>
      </c>
      <c r="D3127" s="8" t="s">
        <v>639</v>
      </c>
      <c r="E3127" s="8" t="s">
        <v>43670</v>
      </c>
      <c r="F3127" s="10" t="s">
        <v>38693</v>
      </c>
    </row>
    <row r="3128" ht="24" customHeight="1" spans="1:6">
      <c r="A3128" s="8">
        <v>11479</v>
      </c>
      <c r="B3128" s="9" t="s">
        <v>43671</v>
      </c>
      <c r="C3128" s="8" t="s">
        <v>592</v>
      </c>
      <c r="D3128" s="8" t="s">
        <v>593</v>
      </c>
      <c r="E3128" s="8" t="s">
        <v>39468</v>
      </c>
      <c r="F3128" s="10" t="s">
        <v>38693</v>
      </c>
    </row>
    <row r="3129" ht="24" customHeight="1" spans="1:6">
      <c r="A3129" s="8">
        <v>11481</v>
      </c>
      <c r="B3129" s="9" t="s">
        <v>43672</v>
      </c>
      <c r="C3129" s="8" t="s">
        <v>592</v>
      </c>
      <c r="D3129" s="8" t="s">
        <v>593</v>
      </c>
      <c r="E3129" s="8" t="s">
        <v>43673</v>
      </c>
      <c r="F3129" s="10" t="s">
        <v>38693</v>
      </c>
    </row>
    <row r="3130" ht="24" customHeight="1" spans="1:6">
      <c r="A3130" s="8">
        <v>43609</v>
      </c>
      <c r="B3130" s="9" t="s">
        <v>43674</v>
      </c>
      <c r="C3130" s="8" t="s">
        <v>592</v>
      </c>
      <c r="D3130" s="8" t="s">
        <v>593</v>
      </c>
      <c r="E3130" s="8" t="s">
        <v>43673</v>
      </c>
      <c r="F3130" s="10" t="s">
        <v>38693</v>
      </c>
    </row>
    <row r="3131" ht="24" customHeight="1" spans="1:6">
      <c r="A3131" s="8">
        <v>11478</v>
      </c>
      <c r="B3131" s="9" t="s">
        <v>43675</v>
      </c>
      <c r="C3131" s="8" t="s">
        <v>592</v>
      </c>
      <c r="D3131" s="8" t="s">
        <v>593</v>
      </c>
      <c r="E3131" s="8" t="s">
        <v>43676</v>
      </c>
      <c r="F3131" s="10" t="s">
        <v>38693</v>
      </c>
    </row>
    <row r="3132" ht="24" customHeight="1" spans="1:6">
      <c r="A3132" s="8">
        <v>43608</v>
      </c>
      <c r="B3132" s="9" t="s">
        <v>43677</v>
      </c>
      <c r="C3132" s="8" t="s">
        <v>592</v>
      </c>
      <c r="D3132" s="8" t="s">
        <v>593</v>
      </c>
      <c r="E3132" s="8" t="s">
        <v>43678</v>
      </c>
      <c r="F3132" s="10" t="s">
        <v>38693</v>
      </c>
    </row>
    <row r="3133" ht="24" customHeight="1" spans="1:6">
      <c r="A3133" s="8">
        <v>11476</v>
      </c>
      <c r="B3133" s="9" t="s">
        <v>43679</v>
      </c>
      <c r="C3133" s="8" t="s">
        <v>592</v>
      </c>
      <c r="D3133" s="8" t="s">
        <v>593</v>
      </c>
      <c r="E3133" s="8" t="s">
        <v>43678</v>
      </c>
      <c r="F3133" s="10" t="s">
        <v>38693</v>
      </c>
    </row>
    <row r="3134" ht="24" customHeight="1" spans="1:6">
      <c r="A3134" s="8">
        <v>40637</v>
      </c>
      <c r="B3134" s="9" t="s">
        <v>43680</v>
      </c>
      <c r="C3134" s="8" t="s">
        <v>592</v>
      </c>
      <c r="D3134" s="8" t="s">
        <v>639</v>
      </c>
      <c r="E3134" s="8" t="s">
        <v>43681</v>
      </c>
      <c r="F3134" s="10" t="s">
        <v>38693</v>
      </c>
    </row>
    <row r="3135" ht="24" customHeight="1" spans="1:6">
      <c r="A3135" s="8">
        <v>13836</v>
      </c>
      <c r="B3135" s="9" t="s">
        <v>43682</v>
      </c>
      <c r="C3135" s="8" t="s">
        <v>592</v>
      </c>
      <c r="D3135" s="8" t="s">
        <v>639</v>
      </c>
      <c r="E3135" s="8" t="s">
        <v>43683</v>
      </c>
      <c r="F3135" s="10" t="s">
        <v>38693</v>
      </c>
    </row>
    <row r="3136" ht="24" customHeight="1" spans="1:6">
      <c r="A3136" s="8">
        <v>14534</v>
      </c>
      <c r="B3136" s="9" t="s">
        <v>43684</v>
      </c>
      <c r="C3136" s="8" t="s">
        <v>592</v>
      </c>
      <c r="D3136" s="8" t="s">
        <v>639</v>
      </c>
      <c r="E3136" s="8" t="s">
        <v>43685</v>
      </c>
      <c r="F3136" s="10" t="s">
        <v>38693</v>
      </c>
    </row>
    <row r="3137" ht="24" customHeight="1" spans="1:6">
      <c r="A3137" s="8">
        <v>14619</v>
      </c>
      <c r="B3137" s="9" t="s">
        <v>43686</v>
      </c>
      <c r="C3137" s="8" t="s">
        <v>592</v>
      </c>
      <c r="D3137" s="8" t="s">
        <v>593</v>
      </c>
      <c r="E3137" s="8" t="s">
        <v>43687</v>
      </c>
      <c r="F3137" s="10" t="s">
        <v>38693</v>
      </c>
    </row>
    <row r="3138" ht="24" customHeight="1" spans="1:6">
      <c r="A3138" s="8">
        <v>14535</v>
      </c>
      <c r="B3138" s="9" t="s">
        <v>43688</v>
      </c>
      <c r="C3138" s="8" t="s">
        <v>592</v>
      </c>
      <c r="D3138" s="8" t="s">
        <v>639</v>
      </c>
      <c r="E3138" s="8" t="s">
        <v>43689</v>
      </c>
      <c r="F3138" s="10" t="s">
        <v>38693</v>
      </c>
    </row>
    <row r="3139" ht="36" customHeight="1" spans="1:6">
      <c r="A3139" s="8">
        <v>39813</v>
      </c>
      <c r="B3139" s="9" t="s">
        <v>43690</v>
      </c>
      <c r="C3139" s="8" t="s">
        <v>592</v>
      </c>
      <c r="D3139" s="8" t="s">
        <v>639</v>
      </c>
      <c r="E3139" s="8" t="s">
        <v>43691</v>
      </c>
      <c r="F3139" s="10" t="s">
        <v>38693</v>
      </c>
    </row>
    <row r="3140" ht="36" customHeight="1" spans="1:6">
      <c r="A3140" s="8">
        <v>40403</v>
      </c>
      <c r="B3140" s="9" t="s">
        <v>43692</v>
      </c>
      <c r="C3140" s="8" t="s">
        <v>592</v>
      </c>
      <c r="D3140" s="8" t="s">
        <v>593</v>
      </c>
      <c r="E3140" s="8" t="s">
        <v>43693</v>
      </c>
      <c r="F3140" s="10" t="s">
        <v>38693</v>
      </c>
    </row>
    <row r="3141" ht="24" customHeight="1" spans="1:6">
      <c r="A3141" s="8">
        <v>12868</v>
      </c>
      <c r="B3141" s="9" t="s">
        <v>43694</v>
      </c>
      <c r="C3141" s="8" t="s">
        <v>742</v>
      </c>
      <c r="D3141" s="8" t="s">
        <v>593</v>
      </c>
      <c r="E3141" s="8" t="s">
        <v>34777</v>
      </c>
      <c r="F3141" s="10" t="s">
        <v>38693</v>
      </c>
    </row>
    <row r="3142" ht="24" customHeight="1" spans="1:6">
      <c r="A3142" s="8">
        <v>40916</v>
      </c>
      <c r="B3142" s="9" t="s">
        <v>43695</v>
      </c>
      <c r="C3142" s="8" t="s">
        <v>744</v>
      </c>
      <c r="D3142" s="8" t="s">
        <v>593</v>
      </c>
      <c r="E3142" s="8" t="s">
        <v>43696</v>
      </c>
      <c r="F3142" s="10" t="s">
        <v>38693</v>
      </c>
    </row>
    <row r="3143" ht="24" customHeight="1" spans="1:6">
      <c r="A3143" s="8">
        <v>4755</v>
      </c>
      <c r="B3143" s="9" t="s">
        <v>43697</v>
      </c>
      <c r="C3143" s="8" t="s">
        <v>742</v>
      </c>
      <c r="D3143" s="8" t="s">
        <v>593</v>
      </c>
      <c r="E3143" s="8" t="s">
        <v>32938</v>
      </c>
      <c r="F3143" s="10" t="s">
        <v>38693</v>
      </c>
    </row>
    <row r="3144" ht="24" customHeight="1" spans="1:6">
      <c r="A3144" s="8">
        <v>41067</v>
      </c>
      <c r="B3144" s="9" t="s">
        <v>43698</v>
      </c>
      <c r="C3144" s="8" t="s">
        <v>744</v>
      </c>
      <c r="D3144" s="8" t="s">
        <v>593</v>
      </c>
      <c r="E3144" s="8" t="s">
        <v>39001</v>
      </c>
      <c r="F3144" s="10" t="s">
        <v>38693</v>
      </c>
    </row>
    <row r="3145" ht="24" customHeight="1" spans="1:6">
      <c r="A3145" s="8">
        <v>38463</v>
      </c>
      <c r="B3145" s="9" t="s">
        <v>43699</v>
      </c>
      <c r="C3145" s="8" t="s">
        <v>592</v>
      </c>
      <c r="D3145" s="8" t="s">
        <v>593</v>
      </c>
      <c r="E3145" s="8" t="s">
        <v>43700</v>
      </c>
      <c r="F3145" s="10" t="s">
        <v>38693</v>
      </c>
    </row>
    <row r="3146" ht="24" customHeight="1" spans="1:6">
      <c r="A3146" s="8">
        <v>40703</v>
      </c>
      <c r="B3146" s="9" t="s">
        <v>43701</v>
      </c>
      <c r="C3146" s="8" t="s">
        <v>592</v>
      </c>
      <c r="D3146" s="8" t="s">
        <v>639</v>
      </c>
      <c r="E3146" s="8" t="s">
        <v>43702</v>
      </c>
      <c r="F3146" s="10" t="s">
        <v>38693</v>
      </c>
    </row>
    <row r="3147" ht="24" customHeight="1" spans="1:6">
      <c r="A3147" s="8">
        <v>14531</v>
      </c>
      <c r="B3147" s="9" t="s">
        <v>43703</v>
      </c>
      <c r="C3147" s="8" t="s">
        <v>592</v>
      </c>
      <c r="D3147" s="8" t="s">
        <v>639</v>
      </c>
      <c r="E3147" s="8" t="s">
        <v>43704</v>
      </c>
      <c r="F3147" s="10" t="s">
        <v>38693</v>
      </c>
    </row>
    <row r="3148" ht="24" customHeight="1" spans="1:6">
      <c r="A3148" s="8">
        <v>36533</v>
      </c>
      <c r="B3148" s="9" t="s">
        <v>43705</v>
      </c>
      <c r="C3148" s="8" t="s">
        <v>592</v>
      </c>
      <c r="D3148" s="8" t="s">
        <v>639</v>
      </c>
      <c r="E3148" s="8" t="s">
        <v>43706</v>
      </c>
      <c r="F3148" s="10" t="s">
        <v>38693</v>
      </c>
    </row>
    <row r="3149" ht="24" customHeight="1" spans="1:6">
      <c r="A3149" s="8">
        <v>11616</v>
      </c>
      <c r="B3149" s="9" t="s">
        <v>43707</v>
      </c>
      <c r="C3149" s="8" t="s">
        <v>592</v>
      </c>
      <c r="D3149" s="8" t="s">
        <v>639</v>
      </c>
      <c r="E3149" s="8" t="s">
        <v>43708</v>
      </c>
      <c r="F3149" s="10" t="s">
        <v>38693</v>
      </c>
    </row>
    <row r="3150" ht="24" customHeight="1" spans="1:6">
      <c r="A3150" s="8">
        <v>41898</v>
      </c>
      <c r="B3150" s="9" t="s">
        <v>43709</v>
      </c>
      <c r="C3150" s="8" t="s">
        <v>592</v>
      </c>
      <c r="D3150" s="8" t="s">
        <v>639</v>
      </c>
      <c r="E3150" s="8" t="s">
        <v>43710</v>
      </c>
      <c r="F3150" s="10" t="s">
        <v>38693</v>
      </c>
    </row>
    <row r="3151" ht="24" customHeight="1" spans="1:6">
      <c r="A3151" s="8">
        <v>13447</v>
      </c>
      <c r="B3151" s="9" t="s">
        <v>43711</v>
      </c>
      <c r="C3151" s="8" t="s">
        <v>592</v>
      </c>
      <c r="D3151" s="8" t="s">
        <v>639</v>
      </c>
      <c r="E3151" s="8" t="s">
        <v>43712</v>
      </c>
      <c r="F3151" s="10" t="s">
        <v>38693</v>
      </c>
    </row>
    <row r="3152" ht="24" customHeight="1" spans="1:6">
      <c r="A3152" s="8">
        <v>14529</v>
      </c>
      <c r="B3152" s="9" t="s">
        <v>43713</v>
      </c>
      <c r="C3152" s="8" t="s">
        <v>592</v>
      </c>
      <c r="D3152" s="8" t="s">
        <v>639</v>
      </c>
      <c r="E3152" s="8" t="s">
        <v>43714</v>
      </c>
      <c r="F3152" s="10" t="s">
        <v>38693</v>
      </c>
    </row>
    <row r="3153" ht="24" customHeight="1" spans="1:6">
      <c r="A3153" s="8">
        <v>10747</v>
      </c>
      <c r="B3153" s="9" t="s">
        <v>43715</v>
      </c>
      <c r="C3153" s="8" t="s">
        <v>592</v>
      </c>
      <c r="D3153" s="8" t="s">
        <v>639</v>
      </c>
      <c r="E3153" s="8" t="s">
        <v>43716</v>
      </c>
      <c r="F3153" s="10" t="s">
        <v>38693</v>
      </c>
    </row>
    <row r="3154" ht="24" customHeight="1" spans="1:6">
      <c r="A3154" s="8">
        <v>36141</v>
      </c>
      <c r="B3154" s="9" t="s">
        <v>43717</v>
      </c>
      <c r="C3154" s="8" t="s">
        <v>592</v>
      </c>
      <c r="D3154" s="8" t="s">
        <v>593</v>
      </c>
      <c r="E3154" s="8" t="s">
        <v>24238</v>
      </c>
      <c r="F3154" s="10" t="s">
        <v>38693</v>
      </c>
    </row>
    <row r="3155" ht="24" customHeight="1" spans="1:6">
      <c r="A3155" s="8">
        <v>43651</v>
      </c>
      <c r="B3155" s="9" t="s">
        <v>43718</v>
      </c>
      <c r="C3155" s="8" t="s">
        <v>642</v>
      </c>
      <c r="D3155" s="8" t="s">
        <v>593</v>
      </c>
      <c r="E3155" s="8" t="s">
        <v>43719</v>
      </c>
      <c r="F3155" s="10" t="s">
        <v>38693</v>
      </c>
    </row>
    <row r="3156" ht="24" customHeight="1" spans="1:6">
      <c r="A3156" s="8">
        <v>43626</v>
      </c>
      <c r="B3156" s="9" t="s">
        <v>43720</v>
      </c>
      <c r="C3156" s="8" t="s">
        <v>642</v>
      </c>
      <c r="D3156" s="8" t="s">
        <v>599</v>
      </c>
      <c r="E3156" s="8" t="s">
        <v>24942</v>
      </c>
      <c r="F3156" s="10" t="s">
        <v>38693</v>
      </c>
    </row>
    <row r="3157" ht="24" customHeight="1" spans="1:6">
      <c r="A3157" s="8">
        <v>39434</v>
      </c>
      <c r="B3157" s="9" t="s">
        <v>43721</v>
      </c>
      <c r="C3157" s="8" t="s">
        <v>642</v>
      </c>
      <c r="D3157" s="8" t="s">
        <v>593</v>
      </c>
      <c r="E3157" s="8" t="s">
        <v>40449</v>
      </c>
      <c r="F3157" s="10" t="s">
        <v>38693</v>
      </c>
    </row>
    <row r="3158" ht="24" customHeight="1" spans="1:6">
      <c r="A3158" s="8">
        <v>39433</v>
      </c>
      <c r="B3158" s="9" t="s">
        <v>43722</v>
      </c>
      <c r="C3158" s="8" t="s">
        <v>642</v>
      </c>
      <c r="D3158" s="8" t="s">
        <v>593</v>
      </c>
      <c r="E3158" s="8" t="s">
        <v>37651</v>
      </c>
      <c r="F3158" s="10" t="s">
        <v>38693</v>
      </c>
    </row>
    <row r="3159" ht="24" customHeight="1" spans="1:6">
      <c r="A3159" s="8">
        <v>4049</v>
      </c>
      <c r="B3159" s="9" t="s">
        <v>43723</v>
      </c>
      <c r="C3159" s="8" t="s">
        <v>644</v>
      </c>
      <c r="D3159" s="8" t="s">
        <v>593</v>
      </c>
      <c r="E3159" s="8" t="s">
        <v>43724</v>
      </c>
      <c r="F3159" s="10" t="s">
        <v>38693</v>
      </c>
    </row>
    <row r="3160" ht="24" customHeight="1" spans="1:6">
      <c r="A3160" s="8">
        <v>38120</v>
      </c>
      <c r="B3160" s="9" t="s">
        <v>43725</v>
      </c>
      <c r="C3160" s="8" t="s">
        <v>642</v>
      </c>
      <c r="D3160" s="8" t="s">
        <v>593</v>
      </c>
      <c r="E3160" s="11" t="s">
        <v>43726</v>
      </c>
      <c r="F3160" s="10" t="s">
        <v>38693</v>
      </c>
    </row>
    <row r="3161" ht="24" customHeight="1" spans="1:6">
      <c r="A3161" s="8">
        <v>43652</v>
      </c>
      <c r="B3161" s="9" t="s">
        <v>43727</v>
      </c>
      <c r="C3161" s="8" t="s">
        <v>642</v>
      </c>
      <c r="D3161" s="8" t="s">
        <v>593</v>
      </c>
      <c r="E3161" s="8" t="s">
        <v>25443</v>
      </c>
      <c r="F3161" s="10" t="s">
        <v>38693</v>
      </c>
    </row>
    <row r="3162" ht="24" customHeight="1" spans="1:6">
      <c r="A3162" s="8">
        <v>10498</v>
      </c>
      <c r="B3162" s="9" t="s">
        <v>43728</v>
      </c>
      <c r="C3162" s="8" t="s">
        <v>642</v>
      </c>
      <c r="D3162" s="8" t="s">
        <v>593</v>
      </c>
      <c r="E3162" s="8" t="s">
        <v>34957</v>
      </c>
      <c r="F3162" s="10" t="s">
        <v>38693</v>
      </c>
    </row>
    <row r="3163" ht="24" customHeight="1" spans="1:6">
      <c r="A3163" s="8">
        <v>4823</v>
      </c>
      <c r="B3163" s="9" t="s">
        <v>43729</v>
      </c>
      <c r="C3163" s="8" t="s">
        <v>642</v>
      </c>
      <c r="D3163" s="8" t="s">
        <v>593</v>
      </c>
      <c r="E3163" s="8" t="s">
        <v>43730</v>
      </c>
      <c r="F3163" s="10" t="s">
        <v>38693</v>
      </c>
    </row>
    <row r="3164" ht="24" customHeight="1" spans="1:6">
      <c r="A3164" s="8">
        <v>38877</v>
      </c>
      <c r="B3164" s="9" t="s">
        <v>43731</v>
      </c>
      <c r="C3164" s="8" t="s">
        <v>642</v>
      </c>
      <c r="D3164" s="8" t="s">
        <v>593</v>
      </c>
      <c r="E3164" s="8" t="s">
        <v>24782</v>
      </c>
      <c r="F3164" s="10" t="s">
        <v>38693</v>
      </c>
    </row>
    <row r="3165" ht="24" customHeight="1" spans="1:6">
      <c r="A3165" s="8">
        <v>34546</v>
      </c>
      <c r="B3165" s="9" t="s">
        <v>43732</v>
      </c>
      <c r="C3165" s="8" t="s">
        <v>642</v>
      </c>
      <c r="D3165" s="8" t="s">
        <v>593</v>
      </c>
      <c r="E3165" s="8" t="s">
        <v>39084</v>
      </c>
      <c r="F3165" s="10" t="s">
        <v>38693</v>
      </c>
    </row>
    <row r="3166" ht="24" customHeight="1" spans="1:6">
      <c r="A3166" s="8">
        <v>41387</v>
      </c>
      <c r="B3166" s="9" t="s">
        <v>43733</v>
      </c>
      <c r="C3166" s="8" t="s">
        <v>474</v>
      </c>
      <c r="D3166" s="8" t="s">
        <v>639</v>
      </c>
      <c r="E3166" s="8" t="s">
        <v>24104</v>
      </c>
      <c r="F3166" s="10" t="s">
        <v>38693</v>
      </c>
    </row>
    <row r="3167" ht="24" customHeight="1" spans="1:6">
      <c r="A3167" s="8">
        <v>41388</v>
      </c>
      <c r="B3167" s="9" t="s">
        <v>43734</v>
      </c>
      <c r="C3167" s="8" t="s">
        <v>474</v>
      </c>
      <c r="D3167" s="8" t="s">
        <v>639</v>
      </c>
      <c r="E3167" s="8" t="s">
        <v>43735</v>
      </c>
      <c r="F3167" s="10" t="s">
        <v>38693</v>
      </c>
    </row>
    <row r="3168" ht="24" customHeight="1" spans="1:6">
      <c r="A3168" s="8">
        <v>41380</v>
      </c>
      <c r="B3168" s="9" t="s">
        <v>43736</v>
      </c>
      <c r="C3168" s="8" t="s">
        <v>592</v>
      </c>
      <c r="D3168" s="8" t="s">
        <v>639</v>
      </c>
      <c r="E3168" s="8" t="s">
        <v>43737</v>
      </c>
      <c r="F3168" s="10" t="s">
        <v>38693</v>
      </c>
    </row>
    <row r="3169" ht="24" customHeight="1" spans="1:6">
      <c r="A3169" s="8">
        <v>41381</v>
      </c>
      <c r="B3169" s="9" t="s">
        <v>43738</v>
      </c>
      <c r="C3169" s="8" t="s">
        <v>592</v>
      </c>
      <c r="D3169" s="8" t="s">
        <v>639</v>
      </c>
      <c r="E3169" s="8" t="s">
        <v>43739</v>
      </c>
      <c r="F3169" s="10" t="s">
        <v>38693</v>
      </c>
    </row>
    <row r="3170" ht="24" customHeight="1" spans="1:6">
      <c r="A3170" s="8">
        <v>41382</v>
      </c>
      <c r="B3170" s="9" t="s">
        <v>43740</v>
      </c>
      <c r="C3170" s="8" t="s">
        <v>592</v>
      </c>
      <c r="D3170" s="8" t="s">
        <v>639</v>
      </c>
      <c r="E3170" s="8" t="s">
        <v>43741</v>
      </c>
      <c r="F3170" s="10" t="s">
        <v>38693</v>
      </c>
    </row>
    <row r="3171" ht="24" customHeight="1" spans="1:6">
      <c r="A3171" s="8">
        <v>41383</v>
      </c>
      <c r="B3171" s="9" t="s">
        <v>43742</v>
      </c>
      <c r="C3171" s="8" t="s">
        <v>592</v>
      </c>
      <c r="D3171" s="8" t="s">
        <v>639</v>
      </c>
      <c r="E3171" s="11" t="s">
        <v>43743</v>
      </c>
      <c r="F3171" s="10" t="s">
        <v>38693</v>
      </c>
    </row>
    <row r="3172" ht="24" customHeight="1" spans="1:6">
      <c r="A3172" s="8">
        <v>41385</v>
      </c>
      <c r="B3172" s="9" t="s">
        <v>43744</v>
      </c>
      <c r="C3172" s="8" t="s">
        <v>592</v>
      </c>
      <c r="D3172" s="8" t="s">
        <v>639</v>
      </c>
      <c r="E3172" s="8" t="s">
        <v>43745</v>
      </c>
      <c r="F3172" s="10" t="s">
        <v>38693</v>
      </c>
    </row>
    <row r="3173" ht="24" customHeight="1" spans="1:6">
      <c r="A3173" s="8">
        <v>11079</v>
      </c>
      <c r="B3173" s="9" t="s">
        <v>43746</v>
      </c>
      <c r="C3173" s="8" t="s">
        <v>740</v>
      </c>
      <c r="D3173" s="8" t="s">
        <v>593</v>
      </c>
      <c r="E3173" s="8" t="s">
        <v>43747</v>
      </c>
      <c r="F3173" s="10" t="s">
        <v>38693</v>
      </c>
    </row>
    <row r="3174" ht="24" customHeight="1" spans="1:6">
      <c r="A3174" s="8">
        <v>11082</v>
      </c>
      <c r="B3174" s="9" t="s">
        <v>43748</v>
      </c>
      <c r="C3174" s="8" t="s">
        <v>740</v>
      </c>
      <c r="D3174" s="8" t="s">
        <v>593</v>
      </c>
      <c r="E3174" s="8" t="s">
        <v>43747</v>
      </c>
      <c r="F3174" s="10" t="s">
        <v>38693</v>
      </c>
    </row>
    <row r="3175" ht="24" customHeight="1" spans="1:6">
      <c r="A3175" s="8">
        <v>4058</v>
      </c>
      <c r="B3175" s="9" t="s">
        <v>43749</v>
      </c>
      <c r="C3175" s="8" t="s">
        <v>742</v>
      </c>
      <c r="D3175" s="8" t="s">
        <v>593</v>
      </c>
      <c r="E3175" s="8" t="s">
        <v>29136</v>
      </c>
      <c r="F3175" s="10" t="s">
        <v>38693</v>
      </c>
    </row>
    <row r="3176" ht="24" customHeight="1" spans="1:6">
      <c r="A3176" s="8">
        <v>40974</v>
      </c>
      <c r="B3176" s="9" t="s">
        <v>43750</v>
      </c>
      <c r="C3176" s="8" t="s">
        <v>744</v>
      </c>
      <c r="D3176" s="8" t="s">
        <v>593</v>
      </c>
      <c r="E3176" s="8" t="s">
        <v>43751</v>
      </c>
      <c r="F3176" s="10" t="s">
        <v>38693</v>
      </c>
    </row>
    <row r="3177" ht="24" customHeight="1" spans="1:6">
      <c r="A3177" s="8">
        <v>34794</v>
      </c>
      <c r="B3177" s="9" t="s">
        <v>43752</v>
      </c>
      <c r="C3177" s="8" t="s">
        <v>742</v>
      </c>
      <c r="D3177" s="8" t="s">
        <v>593</v>
      </c>
      <c r="E3177" s="8" t="s">
        <v>27872</v>
      </c>
      <c r="F3177" s="10" t="s">
        <v>38693</v>
      </c>
    </row>
    <row r="3178" ht="24" customHeight="1" spans="1:6">
      <c r="A3178" s="8">
        <v>40925</v>
      </c>
      <c r="B3178" s="9" t="s">
        <v>43753</v>
      </c>
      <c r="C3178" s="8" t="s">
        <v>744</v>
      </c>
      <c r="D3178" s="8" t="s">
        <v>593</v>
      </c>
      <c r="E3178" s="8" t="s">
        <v>43754</v>
      </c>
      <c r="F3178" s="10" t="s">
        <v>38693</v>
      </c>
    </row>
    <row r="3179" ht="24" customHeight="1" spans="1:6">
      <c r="A3179" s="8">
        <v>13741</v>
      </c>
      <c r="B3179" s="9" t="s">
        <v>43755</v>
      </c>
      <c r="C3179" s="8" t="s">
        <v>592</v>
      </c>
      <c r="D3179" s="8" t="s">
        <v>593</v>
      </c>
      <c r="E3179" s="8" t="s">
        <v>43756</v>
      </c>
      <c r="F3179" s="10" t="s">
        <v>38693</v>
      </c>
    </row>
    <row r="3180" ht="24" customHeight="1" spans="1:6">
      <c r="A3180" s="8">
        <v>3288</v>
      </c>
      <c r="B3180" s="9" t="s">
        <v>43757</v>
      </c>
      <c r="C3180" s="8" t="s">
        <v>474</v>
      </c>
      <c r="D3180" s="8" t="s">
        <v>639</v>
      </c>
      <c r="E3180" s="8" t="s">
        <v>33741</v>
      </c>
      <c r="F3180" s="10" t="s">
        <v>38693</v>
      </c>
    </row>
    <row r="3181" ht="24" customHeight="1" spans="1:6">
      <c r="A3181" s="8">
        <v>13587</v>
      </c>
      <c r="B3181" s="9" t="s">
        <v>43758</v>
      </c>
      <c r="C3181" s="8" t="s">
        <v>474</v>
      </c>
      <c r="D3181" s="8" t="s">
        <v>639</v>
      </c>
      <c r="E3181" s="8" t="s">
        <v>28746</v>
      </c>
      <c r="F3181" s="10" t="s">
        <v>38693</v>
      </c>
    </row>
    <row r="3182" ht="24" customHeight="1" spans="1:6">
      <c r="A3182" s="8">
        <v>38598</v>
      </c>
      <c r="B3182" s="9" t="s">
        <v>43759</v>
      </c>
      <c r="C3182" s="8" t="s">
        <v>592</v>
      </c>
      <c r="D3182" s="8" t="s">
        <v>593</v>
      </c>
      <c r="E3182" s="8" t="s">
        <v>34683</v>
      </c>
      <c r="F3182" s="10" t="s">
        <v>38693</v>
      </c>
    </row>
    <row r="3183" ht="24" customHeight="1" spans="1:6">
      <c r="A3183" s="8">
        <v>38595</v>
      </c>
      <c r="B3183" s="9" t="s">
        <v>43760</v>
      </c>
      <c r="C3183" s="8" t="s">
        <v>592</v>
      </c>
      <c r="D3183" s="8" t="s">
        <v>593</v>
      </c>
      <c r="E3183" s="8" t="s">
        <v>39845</v>
      </c>
      <c r="F3183" s="10" t="s">
        <v>38693</v>
      </c>
    </row>
    <row r="3184" ht="24" customHeight="1" spans="1:6">
      <c r="A3184" s="8">
        <v>38592</v>
      </c>
      <c r="B3184" s="9" t="s">
        <v>43761</v>
      </c>
      <c r="C3184" s="8" t="s">
        <v>592</v>
      </c>
      <c r="D3184" s="8" t="s">
        <v>593</v>
      </c>
      <c r="E3184" s="8" t="s">
        <v>43762</v>
      </c>
      <c r="F3184" s="10" t="s">
        <v>38693</v>
      </c>
    </row>
    <row r="3185" ht="24" customHeight="1" spans="1:6">
      <c r="A3185" s="8">
        <v>38588</v>
      </c>
      <c r="B3185" s="9" t="s">
        <v>43763</v>
      </c>
      <c r="C3185" s="8" t="s">
        <v>592</v>
      </c>
      <c r="D3185" s="8" t="s">
        <v>593</v>
      </c>
      <c r="E3185" s="8" t="s">
        <v>24696</v>
      </c>
      <c r="F3185" s="10" t="s">
        <v>38693</v>
      </c>
    </row>
    <row r="3186" ht="24" customHeight="1" spans="1:6">
      <c r="A3186" s="8">
        <v>38593</v>
      </c>
      <c r="B3186" s="9" t="s">
        <v>43764</v>
      </c>
      <c r="C3186" s="8" t="s">
        <v>592</v>
      </c>
      <c r="D3186" s="8" t="s">
        <v>593</v>
      </c>
      <c r="E3186" s="11" t="s">
        <v>24891</v>
      </c>
      <c r="F3186" s="10" t="s">
        <v>38693</v>
      </c>
    </row>
    <row r="3187" ht="24" customHeight="1" spans="1:6">
      <c r="A3187" s="8">
        <v>38589</v>
      </c>
      <c r="B3187" s="9" t="s">
        <v>43765</v>
      </c>
      <c r="C3187" s="8" t="s">
        <v>592</v>
      </c>
      <c r="D3187" s="8" t="s">
        <v>593</v>
      </c>
      <c r="E3187" s="8" t="s">
        <v>22991</v>
      </c>
      <c r="F3187" s="10" t="s">
        <v>38693</v>
      </c>
    </row>
    <row r="3188" ht="24" customHeight="1" spans="1:6">
      <c r="A3188" s="8">
        <v>38594</v>
      </c>
      <c r="B3188" s="9" t="s">
        <v>43766</v>
      </c>
      <c r="C3188" s="8" t="s">
        <v>592</v>
      </c>
      <c r="D3188" s="8" t="s">
        <v>593</v>
      </c>
      <c r="E3188" s="8" t="s">
        <v>43767</v>
      </c>
      <c r="F3188" s="10" t="s">
        <v>38693</v>
      </c>
    </row>
    <row r="3189" ht="24" customHeight="1" spans="1:6">
      <c r="A3189" s="8">
        <v>34773</v>
      </c>
      <c r="B3189" s="9" t="s">
        <v>43768</v>
      </c>
      <c r="C3189" s="8" t="s">
        <v>592</v>
      </c>
      <c r="D3189" s="8" t="s">
        <v>593</v>
      </c>
      <c r="E3189" s="8" t="s">
        <v>35166</v>
      </c>
      <c r="F3189" s="10" t="s">
        <v>38693</v>
      </c>
    </row>
    <row r="3190" ht="24" customHeight="1" spans="1:6">
      <c r="A3190" s="8">
        <v>34769</v>
      </c>
      <c r="B3190" s="9" t="s">
        <v>43769</v>
      </c>
      <c r="C3190" s="8" t="s">
        <v>592</v>
      </c>
      <c r="D3190" s="8" t="s">
        <v>593</v>
      </c>
      <c r="E3190" s="8" t="s">
        <v>38994</v>
      </c>
      <c r="F3190" s="10" t="s">
        <v>38693</v>
      </c>
    </row>
    <row r="3191" ht="24" customHeight="1" spans="1:6">
      <c r="A3191" s="8">
        <v>34763</v>
      </c>
      <c r="B3191" s="9" t="s">
        <v>43770</v>
      </c>
      <c r="C3191" s="8" t="s">
        <v>592</v>
      </c>
      <c r="D3191" s="8" t="s">
        <v>593</v>
      </c>
      <c r="E3191" s="8" t="s">
        <v>24407</v>
      </c>
      <c r="F3191" s="10" t="s">
        <v>38693</v>
      </c>
    </row>
    <row r="3192" ht="24" customHeight="1" spans="1:6">
      <c r="A3192" s="8">
        <v>34774</v>
      </c>
      <c r="B3192" s="9" t="s">
        <v>43771</v>
      </c>
      <c r="C3192" s="8" t="s">
        <v>592</v>
      </c>
      <c r="D3192" s="8" t="s">
        <v>593</v>
      </c>
      <c r="E3192" s="8" t="s">
        <v>39258</v>
      </c>
      <c r="F3192" s="10" t="s">
        <v>38693</v>
      </c>
    </row>
    <row r="3193" ht="24" customHeight="1" spans="1:6">
      <c r="A3193" s="8">
        <v>34771</v>
      </c>
      <c r="B3193" s="9" t="s">
        <v>43772</v>
      </c>
      <c r="C3193" s="8" t="s">
        <v>592</v>
      </c>
      <c r="D3193" s="8" t="s">
        <v>593</v>
      </c>
      <c r="E3193" s="8" t="s">
        <v>41120</v>
      </c>
      <c r="F3193" s="10" t="s">
        <v>38693</v>
      </c>
    </row>
    <row r="3194" ht="24" customHeight="1" spans="1:6">
      <c r="A3194" s="8">
        <v>34764</v>
      </c>
      <c r="B3194" s="9" t="s">
        <v>43773</v>
      </c>
      <c r="C3194" s="8" t="s">
        <v>592</v>
      </c>
      <c r="D3194" s="8" t="s">
        <v>593</v>
      </c>
      <c r="E3194" s="8" t="s">
        <v>25417</v>
      </c>
      <c r="F3194" s="10" t="s">
        <v>38693</v>
      </c>
    </row>
    <row r="3195" ht="24" customHeight="1" spans="1:6">
      <c r="A3195" s="8">
        <v>34788</v>
      </c>
      <c r="B3195" s="9" t="s">
        <v>43774</v>
      </c>
      <c r="C3195" s="8" t="s">
        <v>592</v>
      </c>
      <c r="D3195" s="8" t="s">
        <v>593</v>
      </c>
      <c r="E3195" s="8" t="s">
        <v>43775</v>
      </c>
      <c r="F3195" s="10" t="s">
        <v>38693</v>
      </c>
    </row>
    <row r="3196" ht="24" customHeight="1" spans="1:6">
      <c r="A3196" s="8">
        <v>34781</v>
      </c>
      <c r="B3196" s="9" t="s">
        <v>43776</v>
      </c>
      <c r="C3196" s="8" t="s">
        <v>592</v>
      </c>
      <c r="D3196" s="8" t="s">
        <v>593</v>
      </c>
      <c r="E3196" s="8" t="s">
        <v>38263</v>
      </c>
      <c r="F3196" s="10" t="s">
        <v>38693</v>
      </c>
    </row>
    <row r="3197" ht="24" customHeight="1" spans="1:6">
      <c r="A3197" s="8">
        <v>41682</v>
      </c>
      <c r="B3197" s="9" t="s">
        <v>43777</v>
      </c>
      <c r="C3197" s="8" t="s">
        <v>592</v>
      </c>
      <c r="D3197" s="8" t="s">
        <v>593</v>
      </c>
      <c r="E3197" s="8" t="s">
        <v>26780</v>
      </c>
      <c r="F3197" s="10" t="s">
        <v>38693</v>
      </c>
    </row>
    <row r="3198" ht="24" customHeight="1" spans="1:6">
      <c r="A3198" s="8">
        <v>41683</v>
      </c>
      <c r="B3198" s="9" t="s">
        <v>43778</v>
      </c>
      <c r="C3198" s="8" t="s">
        <v>592</v>
      </c>
      <c r="D3198" s="8" t="s">
        <v>593</v>
      </c>
      <c r="E3198" s="8" t="s">
        <v>43779</v>
      </c>
      <c r="F3198" s="10" t="s">
        <v>38693</v>
      </c>
    </row>
    <row r="3199" ht="24" customHeight="1" spans="1:6">
      <c r="A3199" s="8">
        <v>41680</v>
      </c>
      <c r="B3199" s="9" t="s">
        <v>43780</v>
      </c>
      <c r="C3199" s="8" t="s">
        <v>592</v>
      </c>
      <c r="D3199" s="8" t="s">
        <v>593</v>
      </c>
      <c r="E3199" s="8" t="s">
        <v>31021</v>
      </c>
      <c r="F3199" s="10" t="s">
        <v>38693</v>
      </c>
    </row>
    <row r="3200" ht="24" customHeight="1" spans="1:6">
      <c r="A3200" s="8">
        <v>41679</v>
      </c>
      <c r="B3200" s="9" t="s">
        <v>43781</v>
      </c>
      <c r="C3200" s="8" t="s">
        <v>592</v>
      </c>
      <c r="D3200" s="8" t="s">
        <v>593</v>
      </c>
      <c r="E3200" s="8" t="s">
        <v>43782</v>
      </c>
      <c r="F3200" s="10" t="s">
        <v>38693</v>
      </c>
    </row>
    <row r="3201" ht="24" customHeight="1" spans="1:6">
      <c r="A3201" s="8">
        <v>41681</v>
      </c>
      <c r="B3201" s="9" t="s">
        <v>43783</v>
      </c>
      <c r="C3201" s="8" t="s">
        <v>592</v>
      </c>
      <c r="D3201" s="8" t="s">
        <v>593</v>
      </c>
      <c r="E3201" s="8" t="s">
        <v>31836</v>
      </c>
      <c r="F3201" s="10" t="s">
        <v>38693</v>
      </c>
    </row>
    <row r="3202" ht="24" customHeight="1" spans="1:6">
      <c r="A3202" s="8">
        <v>43386</v>
      </c>
      <c r="B3202" s="9" t="s">
        <v>43784</v>
      </c>
      <c r="C3202" s="8" t="s">
        <v>592</v>
      </c>
      <c r="D3202" s="8" t="s">
        <v>593</v>
      </c>
      <c r="E3202" s="8" t="s">
        <v>43785</v>
      </c>
      <c r="F3202" s="10" t="s">
        <v>38693</v>
      </c>
    </row>
    <row r="3203" ht="24" customHeight="1" spans="1:6">
      <c r="A3203" s="8">
        <v>4059</v>
      </c>
      <c r="B3203" s="9" t="s">
        <v>43786</v>
      </c>
      <c r="C3203" s="8" t="s">
        <v>474</v>
      </c>
      <c r="D3203" s="8" t="s">
        <v>593</v>
      </c>
      <c r="E3203" s="8" t="s">
        <v>26780</v>
      </c>
      <c r="F3203" s="10" t="s">
        <v>38693</v>
      </c>
    </row>
    <row r="3204" ht="24" customHeight="1" spans="1:6">
      <c r="A3204" s="8">
        <v>4062</v>
      </c>
      <c r="B3204" s="9" t="s">
        <v>43787</v>
      </c>
      <c r="C3204" s="8" t="s">
        <v>592</v>
      </c>
      <c r="D3204" s="8" t="s">
        <v>593</v>
      </c>
      <c r="E3204" s="8" t="s">
        <v>26780</v>
      </c>
      <c r="F3204" s="10" t="s">
        <v>38693</v>
      </c>
    </row>
    <row r="3205" ht="24" customHeight="1" spans="1:6">
      <c r="A3205" s="8">
        <v>4061</v>
      </c>
      <c r="B3205" s="9" t="s">
        <v>43788</v>
      </c>
      <c r="C3205" s="8" t="s">
        <v>592</v>
      </c>
      <c r="D3205" s="8" t="s">
        <v>593</v>
      </c>
      <c r="E3205" s="8" t="s">
        <v>31964</v>
      </c>
      <c r="F3205" s="10" t="s">
        <v>38693</v>
      </c>
    </row>
    <row r="3206" ht="24" customHeight="1" spans="1:6">
      <c r="A3206" s="8">
        <v>41315</v>
      </c>
      <c r="B3206" s="9" t="s">
        <v>43789</v>
      </c>
      <c r="C3206" s="8" t="s">
        <v>642</v>
      </c>
      <c r="D3206" s="8" t="s">
        <v>593</v>
      </c>
      <c r="E3206" s="8" t="s">
        <v>39251</v>
      </c>
      <c r="F3206" s="10" t="s">
        <v>38693</v>
      </c>
    </row>
    <row r="3207" ht="24" customHeight="1" spans="1:6">
      <c r="A3207" s="8">
        <v>43148</v>
      </c>
      <c r="B3207" s="9" t="s">
        <v>43790</v>
      </c>
      <c r="C3207" s="8" t="s">
        <v>642</v>
      </c>
      <c r="D3207" s="8" t="s">
        <v>593</v>
      </c>
      <c r="E3207" s="11" t="s">
        <v>43791</v>
      </c>
      <c r="F3207" s="10" t="s">
        <v>38693</v>
      </c>
    </row>
    <row r="3208" ht="24" customHeight="1" spans="1:6">
      <c r="A3208" s="8">
        <v>43147</v>
      </c>
      <c r="B3208" s="9" t="s">
        <v>43792</v>
      </c>
      <c r="C3208" s="8" t="s">
        <v>642</v>
      </c>
      <c r="D3208" s="8" t="s">
        <v>593</v>
      </c>
      <c r="E3208" s="8" t="s">
        <v>30414</v>
      </c>
      <c r="F3208" s="10" t="s">
        <v>38693</v>
      </c>
    </row>
    <row r="3209" ht="24" customHeight="1" spans="1:6">
      <c r="A3209" s="8">
        <v>10608</v>
      </c>
      <c r="B3209" s="9" t="s">
        <v>43793</v>
      </c>
      <c r="C3209" s="8" t="s">
        <v>592</v>
      </c>
      <c r="D3209" s="8" t="s">
        <v>639</v>
      </c>
      <c r="E3209" s="8" t="s">
        <v>43794</v>
      </c>
      <c r="F3209" s="10" t="s">
        <v>38693</v>
      </c>
    </row>
    <row r="3210" ht="24" customHeight="1" spans="1:6">
      <c r="A3210" s="8">
        <v>4069</v>
      </c>
      <c r="B3210" s="9" t="s">
        <v>43795</v>
      </c>
      <c r="C3210" s="8" t="s">
        <v>742</v>
      </c>
      <c r="D3210" s="8" t="s">
        <v>593</v>
      </c>
      <c r="E3210" s="11" t="s">
        <v>43796</v>
      </c>
      <c r="F3210" s="10" t="s">
        <v>38693</v>
      </c>
    </row>
    <row r="3211" ht="24" customHeight="1" spans="1:6">
      <c r="A3211" s="8">
        <v>40819</v>
      </c>
      <c r="B3211" s="9" t="s">
        <v>43797</v>
      </c>
      <c r="C3211" s="8" t="s">
        <v>744</v>
      </c>
      <c r="D3211" s="8" t="s">
        <v>593</v>
      </c>
      <c r="E3211" s="11" t="s">
        <v>43798</v>
      </c>
      <c r="F3211" s="10" t="s">
        <v>38693</v>
      </c>
    </row>
    <row r="3212" ht="24" customHeight="1" spans="1:6">
      <c r="A3212" s="8">
        <v>34361</v>
      </c>
      <c r="B3212" s="9" t="s">
        <v>43799</v>
      </c>
      <c r="C3212" s="8" t="s">
        <v>642</v>
      </c>
      <c r="D3212" s="8" t="s">
        <v>593</v>
      </c>
      <c r="E3212" s="8" t="s">
        <v>23073</v>
      </c>
      <c r="F3212" s="10" t="s">
        <v>38693</v>
      </c>
    </row>
    <row r="3213" ht="24" customHeight="1" spans="1:6">
      <c r="A3213" s="8">
        <v>36512</v>
      </c>
      <c r="B3213" s="9" t="s">
        <v>43800</v>
      </c>
      <c r="C3213" s="8" t="s">
        <v>592</v>
      </c>
      <c r="D3213" s="8" t="s">
        <v>639</v>
      </c>
      <c r="E3213" s="8" t="s">
        <v>43801</v>
      </c>
      <c r="F3213" s="10" t="s">
        <v>38693</v>
      </c>
    </row>
    <row r="3214" ht="24" customHeight="1" spans="1:6">
      <c r="A3214" s="8">
        <v>44478</v>
      </c>
      <c r="B3214" s="9" t="s">
        <v>43802</v>
      </c>
      <c r="C3214" s="8" t="s">
        <v>642</v>
      </c>
      <c r="D3214" s="8" t="s">
        <v>593</v>
      </c>
      <c r="E3214" s="8" t="s">
        <v>31772</v>
      </c>
      <c r="F3214" s="10" t="s">
        <v>38693</v>
      </c>
    </row>
    <row r="3215" ht="24" customHeight="1" spans="1:6">
      <c r="A3215" s="8">
        <v>44477</v>
      </c>
      <c r="B3215" s="9" t="s">
        <v>43803</v>
      </c>
      <c r="C3215" s="8" t="s">
        <v>642</v>
      </c>
      <c r="D3215" s="8" t="s">
        <v>593</v>
      </c>
      <c r="E3215" s="8" t="s">
        <v>31772</v>
      </c>
      <c r="F3215" s="10" t="s">
        <v>38693</v>
      </c>
    </row>
    <row r="3216" ht="24" customHeight="1" spans="1:6">
      <c r="A3216" s="8">
        <v>11697</v>
      </c>
      <c r="B3216" s="9" t="s">
        <v>43804</v>
      </c>
      <c r="C3216" s="8" t="s">
        <v>592</v>
      </c>
      <c r="D3216" s="8" t="s">
        <v>593</v>
      </c>
      <c r="E3216" s="8" t="s">
        <v>43805</v>
      </c>
      <c r="F3216" s="10" t="s">
        <v>38693</v>
      </c>
    </row>
    <row r="3217" ht="24" customHeight="1" spans="1:6">
      <c r="A3217" s="8">
        <v>11698</v>
      </c>
      <c r="B3217" s="9" t="s">
        <v>43806</v>
      </c>
      <c r="C3217" s="8" t="s">
        <v>592</v>
      </c>
      <c r="D3217" s="8" t="s">
        <v>593</v>
      </c>
      <c r="E3217" s="8" t="s">
        <v>33831</v>
      </c>
      <c r="F3217" s="10" t="s">
        <v>38693</v>
      </c>
    </row>
    <row r="3218" ht="24" customHeight="1" spans="1:6">
      <c r="A3218" s="8">
        <v>10432</v>
      </c>
      <c r="B3218" s="9" t="s">
        <v>43807</v>
      </c>
      <c r="C3218" s="8" t="s">
        <v>592</v>
      </c>
      <c r="D3218" s="8" t="s">
        <v>593</v>
      </c>
      <c r="E3218" s="8" t="s">
        <v>43808</v>
      </c>
      <c r="F3218" s="10" t="s">
        <v>38693</v>
      </c>
    </row>
    <row r="3219" ht="24" customHeight="1" spans="1:6">
      <c r="A3219" s="8">
        <v>11699</v>
      </c>
      <c r="B3219" s="9" t="s">
        <v>43809</v>
      </c>
      <c r="C3219" s="8" t="s">
        <v>592</v>
      </c>
      <c r="D3219" s="8" t="s">
        <v>593</v>
      </c>
      <c r="E3219" s="8" t="s">
        <v>43810</v>
      </c>
      <c r="F3219" s="10" t="s">
        <v>38693</v>
      </c>
    </row>
    <row r="3220" ht="24" customHeight="1" spans="1:6">
      <c r="A3220" s="8">
        <v>44020</v>
      </c>
      <c r="B3220" s="9" t="s">
        <v>43811</v>
      </c>
      <c r="C3220" s="8" t="s">
        <v>592</v>
      </c>
      <c r="D3220" s="8" t="s">
        <v>593</v>
      </c>
      <c r="E3220" s="8" t="s">
        <v>43812</v>
      </c>
      <c r="F3220" s="10" t="s">
        <v>38693</v>
      </c>
    </row>
    <row r="3221" ht="24" customHeight="1" spans="1:6">
      <c r="A3221" s="8">
        <v>41420</v>
      </c>
      <c r="B3221" s="9" t="s">
        <v>43813</v>
      </c>
      <c r="C3221" s="8" t="s">
        <v>592</v>
      </c>
      <c r="D3221" s="8" t="s">
        <v>639</v>
      </c>
      <c r="E3221" s="8" t="s">
        <v>41648</v>
      </c>
      <c r="F3221" s="10" t="s">
        <v>38693</v>
      </c>
    </row>
    <row r="3222" ht="24" customHeight="1" spans="1:6">
      <c r="A3222" s="8">
        <v>41422</v>
      </c>
      <c r="B3222" s="9" t="s">
        <v>43814</v>
      </c>
      <c r="C3222" s="8" t="s">
        <v>592</v>
      </c>
      <c r="D3222" s="8" t="s">
        <v>639</v>
      </c>
      <c r="E3222" s="8" t="s">
        <v>43815</v>
      </c>
      <c r="F3222" s="10" t="s">
        <v>38693</v>
      </c>
    </row>
    <row r="3223" ht="24" customHeight="1" spans="1:6">
      <c r="A3223" s="8">
        <v>41425</v>
      </c>
      <c r="B3223" s="9" t="s">
        <v>43816</v>
      </c>
      <c r="C3223" s="8" t="s">
        <v>592</v>
      </c>
      <c r="D3223" s="8" t="s">
        <v>639</v>
      </c>
      <c r="E3223" s="8" t="s">
        <v>41002</v>
      </c>
      <c r="F3223" s="10" t="s">
        <v>38693</v>
      </c>
    </row>
    <row r="3224" ht="24" customHeight="1" spans="1:6">
      <c r="A3224" s="8">
        <v>41426</v>
      </c>
      <c r="B3224" s="9" t="s">
        <v>43817</v>
      </c>
      <c r="C3224" s="8" t="s">
        <v>592</v>
      </c>
      <c r="D3224" s="8" t="s">
        <v>639</v>
      </c>
      <c r="E3224" s="8" t="s">
        <v>40582</v>
      </c>
      <c r="F3224" s="10" t="s">
        <v>38693</v>
      </c>
    </row>
    <row r="3225" ht="24" customHeight="1" spans="1:6">
      <c r="A3225" s="8">
        <v>41419</v>
      </c>
      <c r="B3225" s="9" t="s">
        <v>43818</v>
      </c>
      <c r="C3225" s="8" t="s">
        <v>592</v>
      </c>
      <c r="D3225" s="8" t="s">
        <v>639</v>
      </c>
      <c r="E3225" s="8" t="s">
        <v>33182</v>
      </c>
      <c r="F3225" s="10" t="s">
        <v>38693</v>
      </c>
    </row>
    <row r="3226" ht="24" customHeight="1" spans="1:6">
      <c r="A3226" s="8">
        <v>41421</v>
      </c>
      <c r="B3226" s="9" t="s">
        <v>43819</v>
      </c>
      <c r="C3226" s="8" t="s">
        <v>592</v>
      </c>
      <c r="D3226" s="8" t="s">
        <v>639</v>
      </c>
      <c r="E3226" s="8" t="s">
        <v>31476</v>
      </c>
      <c r="F3226" s="10" t="s">
        <v>38693</v>
      </c>
    </row>
    <row r="3227" ht="24" customHeight="1" spans="1:6">
      <c r="A3227" s="8">
        <v>41414</v>
      </c>
      <c r="B3227" s="9" t="s">
        <v>43820</v>
      </c>
      <c r="C3227" s="8" t="s">
        <v>592</v>
      </c>
      <c r="D3227" s="8" t="s">
        <v>639</v>
      </c>
      <c r="E3227" s="8" t="s">
        <v>34578</v>
      </c>
      <c r="F3227" s="10" t="s">
        <v>38693</v>
      </c>
    </row>
    <row r="3228" ht="24" customHeight="1" spans="1:6">
      <c r="A3228" s="8">
        <v>41415</v>
      </c>
      <c r="B3228" s="9" t="s">
        <v>43821</v>
      </c>
      <c r="C3228" s="8" t="s">
        <v>592</v>
      </c>
      <c r="D3228" s="8" t="s">
        <v>639</v>
      </c>
      <c r="E3228" s="8" t="s">
        <v>43782</v>
      </c>
      <c r="F3228" s="10" t="s">
        <v>38693</v>
      </c>
    </row>
    <row r="3229" ht="24" customHeight="1" spans="1:6">
      <c r="A3229" s="8">
        <v>37514</v>
      </c>
      <c r="B3229" s="9" t="s">
        <v>43822</v>
      </c>
      <c r="C3229" s="8" t="s">
        <v>592</v>
      </c>
      <c r="D3229" s="8" t="s">
        <v>599</v>
      </c>
      <c r="E3229" s="8" t="s">
        <v>43823</v>
      </c>
      <c r="F3229" s="10" t="s">
        <v>38693</v>
      </c>
    </row>
    <row r="3230" ht="24" customHeight="1" spans="1:6">
      <c r="A3230" s="8">
        <v>37519</v>
      </c>
      <c r="B3230" s="9" t="s">
        <v>43824</v>
      </c>
      <c r="C3230" s="8" t="s">
        <v>592</v>
      </c>
      <c r="D3230" s="8" t="s">
        <v>593</v>
      </c>
      <c r="E3230" s="8" t="s">
        <v>43825</v>
      </c>
      <c r="F3230" s="10" t="s">
        <v>38693</v>
      </c>
    </row>
    <row r="3231" ht="24" customHeight="1" spans="1:6">
      <c r="A3231" s="8">
        <v>37520</v>
      </c>
      <c r="B3231" s="9" t="s">
        <v>43826</v>
      </c>
      <c r="C3231" s="8" t="s">
        <v>592</v>
      </c>
      <c r="D3231" s="8" t="s">
        <v>593</v>
      </c>
      <c r="E3231" s="8" t="s">
        <v>43827</v>
      </c>
      <c r="F3231" s="10" t="s">
        <v>38693</v>
      </c>
    </row>
    <row r="3232" ht="24" customHeight="1" spans="1:6">
      <c r="A3232" s="8">
        <v>37521</v>
      </c>
      <c r="B3232" s="9" t="s">
        <v>43828</v>
      </c>
      <c r="C3232" s="8" t="s">
        <v>592</v>
      </c>
      <c r="D3232" s="8" t="s">
        <v>593</v>
      </c>
      <c r="E3232" s="8" t="s">
        <v>43829</v>
      </c>
      <c r="F3232" s="10" t="s">
        <v>38693</v>
      </c>
    </row>
    <row r="3233" ht="24" customHeight="1" spans="1:6">
      <c r="A3233" s="8">
        <v>37522</v>
      </c>
      <c r="B3233" s="9" t="s">
        <v>43830</v>
      </c>
      <c r="C3233" s="8" t="s">
        <v>592</v>
      </c>
      <c r="D3233" s="8" t="s">
        <v>593</v>
      </c>
      <c r="E3233" s="8" t="s">
        <v>43831</v>
      </c>
      <c r="F3233" s="10" t="s">
        <v>38693</v>
      </c>
    </row>
    <row r="3234" ht="24" customHeight="1" spans="1:6">
      <c r="A3234" s="8">
        <v>21109</v>
      </c>
      <c r="B3234" s="9" t="s">
        <v>43832</v>
      </c>
      <c r="C3234" s="8" t="s">
        <v>592</v>
      </c>
      <c r="D3234" s="8" t="s">
        <v>639</v>
      </c>
      <c r="E3234" s="8" t="s">
        <v>43833</v>
      </c>
      <c r="F3234" s="10" t="s">
        <v>38693</v>
      </c>
    </row>
    <row r="3235" ht="24" customHeight="1" spans="1:6">
      <c r="A3235" s="8">
        <v>37546</v>
      </c>
      <c r="B3235" s="9" t="s">
        <v>43834</v>
      </c>
      <c r="C3235" s="8" t="s">
        <v>592</v>
      </c>
      <c r="D3235" s="8" t="s">
        <v>639</v>
      </c>
      <c r="E3235" s="8" t="s">
        <v>43835</v>
      </c>
      <c r="F3235" s="10" t="s">
        <v>38693</v>
      </c>
    </row>
    <row r="3236" ht="24" customHeight="1" spans="1:6">
      <c r="A3236" s="8">
        <v>37544</v>
      </c>
      <c r="B3236" s="9" t="s">
        <v>43836</v>
      </c>
      <c r="C3236" s="8" t="s">
        <v>592</v>
      </c>
      <c r="D3236" s="8" t="s">
        <v>639</v>
      </c>
      <c r="E3236" s="8" t="s">
        <v>43837</v>
      </c>
      <c r="F3236" s="10" t="s">
        <v>38693</v>
      </c>
    </row>
    <row r="3237" ht="24" customHeight="1" spans="1:6">
      <c r="A3237" s="8">
        <v>37545</v>
      </c>
      <c r="B3237" s="9" t="s">
        <v>43838</v>
      </c>
      <c r="C3237" s="8" t="s">
        <v>592</v>
      </c>
      <c r="D3237" s="8" t="s">
        <v>639</v>
      </c>
      <c r="E3237" s="8" t="s">
        <v>43839</v>
      </c>
      <c r="F3237" s="10" t="s">
        <v>38693</v>
      </c>
    </row>
    <row r="3238" ht="24" customHeight="1" spans="1:6">
      <c r="A3238" s="8">
        <v>36793</v>
      </c>
      <c r="B3238" s="9" t="s">
        <v>43840</v>
      </c>
      <c r="C3238" s="8" t="s">
        <v>592</v>
      </c>
      <c r="D3238" s="8" t="s">
        <v>593</v>
      </c>
      <c r="E3238" s="8" t="s">
        <v>43841</v>
      </c>
      <c r="F3238" s="10" t="s">
        <v>38693</v>
      </c>
    </row>
    <row r="3239" ht="24" customHeight="1" spans="1:6">
      <c r="A3239" s="8">
        <v>11769</v>
      </c>
      <c r="B3239" s="9" t="s">
        <v>43842</v>
      </c>
      <c r="C3239" s="8" t="s">
        <v>592</v>
      </c>
      <c r="D3239" s="8" t="s">
        <v>593</v>
      </c>
      <c r="E3239" s="8" t="s">
        <v>43843</v>
      </c>
      <c r="F3239" s="10" t="s">
        <v>38693</v>
      </c>
    </row>
    <row r="3240" ht="24" customHeight="1" spans="1:6">
      <c r="A3240" s="8">
        <v>11771</v>
      </c>
      <c r="B3240" s="9" t="s">
        <v>43844</v>
      </c>
      <c r="C3240" s="8" t="s">
        <v>592</v>
      </c>
      <c r="D3240" s="8" t="s">
        <v>593</v>
      </c>
      <c r="E3240" s="8" t="s">
        <v>40030</v>
      </c>
      <c r="F3240" s="10" t="s">
        <v>38693</v>
      </c>
    </row>
    <row r="3241" ht="24" customHeight="1" spans="1:6">
      <c r="A3241" s="8">
        <v>39919</v>
      </c>
      <c r="B3241" s="9" t="s">
        <v>43845</v>
      </c>
      <c r="C3241" s="8" t="s">
        <v>592</v>
      </c>
      <c r="D3241" s="8" t="s">
        <v>639</v>
      </c>
      <c r="E3241" s="8" t="s">
        <v>43846</v>
      </c>
      <c r="F3241" s="10" t="s">
        <v>38693</v>
      </c>
    </row>
    <row r="3242" ht="24" customHeight="1" spans="1:6">
      <c r="A3242" s="8">
        <v>38385</v>
      </c>
      <c r="B3242" s="9" t="s">
        <v>43847</v>
      </c>
      <c r="C3242" s="8" t="s">
        <v>592</v>
      </c>
      <c r="D3242" s="8" t="s">
        <v>593</v>
      </c>
      <c r="E3242" s="11" t="s">
        <v>28578</v>
      </c>
      <c r="F3242" s="10" t="s">
        <v>38693</v>
      </c>
    </row>
    <row r="3243" ht="24" customHeight="1" spans="1:6">
      <c r="A3243" s="8">
        <v>36800</v>
      </c>
      <c r="B3243" s="9" t="s">
        <v>43848</v>
      </c>
      <c r="C3243" s="8" t="s">
        <v>592</v>
      </c>
      <c r="D3243" s="8" t="s">
        <v>593</v>
      </c>
      <c r="E3243" s="11" t="s">
        <v>43849</v>
      </c>
      <c r="F3243" s="10" t="s">
        <v>38693</v>
      </c>
    </row>
    <row r="3244" ht="24" customHeight="1" spans="1:6">
      <c r="A3244" s="8">
        <v>37587</v>
      </c>
      <c r="B3244" s="9" t="s">
        <v>43850</v>
      </c>
      <c r="C3244" s="8" t="s">
        <v>592</v>
      </c>
      <c r="D3244" s="8" t="s">
        <v>593</v>
      </c>
      <c r="E3244" s="11" t="s">
        <v>43851</v>
      </c>
      <c r="F3244" s="10" t="s">
        <v>38693</v>
      </c>
    </row>
    <row r="3245" ht="24" customHeight="1" spans="1:6">
      <c r="A3245" s="8">
        <v>11561</v>
      </c>
      <c r="B3245" s="9" t="s">
        <v>43852</v>
      </c>
      <c r="C3245" s="8" t="s">
        <v>592</v>
      </c>
      <c r="D3245" s="8" t="s">
        <v>593</v>
      </c>
      <c r="E3245" s="11" t="s">
        <v>43853</v>
      </c>
      <c r="F3245" s="10" t="s">
        <v>38693</v>
      </c>
    </row>
    <row r="3246" ht="24" customHeight="1" spans="1:6">
      <c r="A3246" s="8">
        <v>43604</v>
      </c>
      <c r="B3246" s="9" t="s">
        <v>43854</v>
      </c>
      <c r="C3246" s="8" t="s">
        <v>592</v>
      </c>
      <c r="D3246" s="8" t="s">
        <v>593</v>
      </c>
      <c r="E3246" s="11" t="s">
        <v>43855</v>
      </c>
      <c r="F3246" s="10" t="s">
        <v>38693</v>
      </c>
    </row>
    <row r="3247" ht="24" customHeight="1" spans="1:6">
      <c r="A3247" s="8">
        <v>11560</v>
      </c>
      <c r="B3247" s="9" t="s">
        <v>43856</v>
      </c>
      <c r="C3247" s="8" t="s">
        <v>592</v>
      </c>
      <c r="D3247" s="8" t="s">
        <v>593</v>
      </c>
      <c r="E3247" s="11" t="s">
        <v>43857</v>
      </c>
      <c r="F3247" s="10" t="s">
        <v>38693</v>
      </c>
    </row>
    <row r="3248" ht="24" customHeight="1" spans="1:6">
      <c r="A3248" s="8">
        <v>11499</v>
      </c>
      <c r="B3248" s="9" t="s">
        <v>43858</v>
      </c>
      <c r="C3248" s="8" t="s">
        <v>592</v>
      </c>
      <c r="D3248" s="8" t="s">
        <v>593</v>
      </c>
      <c r="E3248" s="8" t="s">
        <v>43859</v>
      </c>
      <c r="F3248" s="10" t="s">
        <v>38693</v>
      </c>
    </row>
    <row r="3249" ht="24" customHeight="1" spans="1:6">
      <c r="A3249" s="8">
        <v>34761</v>
      </c>
      <c r="B3249" s="9" t="s">
        <v>43860</v>
      </c>
      <c r="C3249" s="8" t="s">
        <v>742</v>
      </c>
      <c r="D3249" s="8" t="s">
        <v>593</v>
      </c>
      <c r="E3249" s="8" t="s">
        <v>27861</v>
      </c>
      <c r="F3249" s="10" t="s">
        <v>38693</v>
      </c>
    </row>
    <row r="3250" ht="24" customHeight="1" spans="1:6">
      <c r="A3250" s="8">
        <v>40924</v>
      </c>
      <c r="B3250" s="9" t="s">
        <v>43861</v>
      </c>
      <c r="C3250" s="8" t="s">
        <v>744</v>
      </c>
      <c r="D3250" s="8" t="s">
        <v>593</v>
      </c>
      <c r="E3250" s="11" t="s">
        <v>43862</v>
      </c>
      <c r="F3250" s="10" t="s">
        <v>38693</v>
      </c>
    </row>
    <row r="3251" ht="24" customHeight="1" spans="1:6">
      <c r="A3251" s="8">
        <v>40983</v>
      </c>
      <c r="B3251" s="9" t="s">
        <v>43863</v>
      </c>
      <c r="C3251" s="8" t="s">
        <v>744</v>
      </c>
      <c r="D3251" s="8" t="s">
        <v>593</v>
      </c>
      <c r="E3251" s="8" t="s">
        <v>39335</v>
      </c>
      <c r="F3251" s="10" t="s">
        <v>38693</v>
      </c>
    </row>
    <row r="3252" ht="24" customHeight="1" spans="1:6">
      <c r="A3252" s="8">
        <v>44497</v>
      </c>
      <c r="B3252" s="9" t="s">
        <v>43864</v>
      </c>
      <c r="C3252" s="8" t="s">
        <v>742</v>
      </c>
      <c r="D3252" s="8" t="s">
        <v>593</v>
      </c>
      <c r="E3252" s="11" t="s">
        <v>31959</v>
      </c>
      <c r="F3252" s="10" t="s">
        <v>38693</v>
      </c>
    </row>
    <row r="3253" ht="24" customHeight="1" spans="1:6">
      <c r="A3253" s="8">
        <v>2437</v>
      </c>
      <c r="B3253" s="9" t="s">
        <v>43865</v>
      </c>
      <c r="C3253" s="8" t="s">
        <v>742</v>
      </c>
      <c r="D3253" s="8" t="s">
        <v>593</v>
      </c>
      <c r="E3253" s="8" t="s">
        <v>31255</v>
      </c>
      <c r="F3253" s="10" t="s">
        <v>38693</v>
      </c>
    </row>
    <row r="3254" ht="24" customHeight="1" spans="1:6">
      <c r="A3254" s="8">
        <v>40921</v>
      </c>
      <c r="B3254" s="9" t="s">
        <v>43866</v>
      </c>
      <c r="C3254" s="8" t="s">
        <v>744</v>
      </c>
      <c r="D3254" s="8" t="s">
        <v>593</v>
      </c>
      <c r="E3254" s="11" t="s">
        <v>43867</v>
      </c>
      <c r="F3254" s="10" t="s">
        <v>38693</v>
      </c>
    </row>
    <row r="3255" ht="24" customHeight="1" spans="1:6">
      <c r="A3255" s="8">
        <v>14252</v>
      </c>
      <c r="B3255" s="9" t="s">
        <v>43868</v>
      </c>
      <c r="C3255" s="8" t="s">
        <v>592</v>
      </c>
      <c r="D3255" s="8" t="s">
        <v>593</v>
      </c>
      <c r="E3255" s="11" t="s">
        <v>43869</v>
      </c>
      <c r="F3255" s="10" t="s">
        <v>38693</v>
      </c>
    </row>
    <row r="3256" ht="24" customHeight="1" spans="1:6">
      <c r="A3256" s="8">
        <v>730</v>
      </c>
      <c r="B3256" s="9" t="s">
        <v>43870</v>
      </c>
      <c r="C3256" s="8" t="s">
        <v>592</v>
      </c>
      <c r="D3256" s="8" t="s">
        <v>593</v>
      </c>
      <c r="E3256" s="11" t="s">
        <v>43871</v>
      </c>
      <c r="F3256" s="10" t="s">
        <v>38693</v>
      </c>
    </row>
    <row r="3257" ht="24" customHeight="1" spans="1:6">
      <c r="A3257" s="8">
        <v>723</v>
      </c>
      <c r="B3257" s="9" t="s">
        <v>43872</v>
      </c>
      <c r="C3257" s="8" t="s">
        <v>592</v>
      </c>
      <c r="D3257" s="8" t="s">
        <v>593</v>
      </c>
      <c r="E3257" s="11" t="s">
        <v>43873</v>
      </c>
      <c r="F3257" s="10" t="s">
        <v>38693</v>
      </c>
    </row>
    <row r="3258" ht="24" customHeight="1" spans="1:6">
      <c r="A3258" s="8">
        <v>36502</v>
      </c>
      <c r="B3258" s="9" t="s">
        <v>43874</v>
      </c>
      <c r="C3258" s="8" t="s">
        <v>592</v>
      </c>
      <c r="D3258" s="8" t="s">
        <v>593</v>
      </c>
      <c r="E3258" s="11" t="s">
        <v>43875</v>
      </c>
      <c r="F3258" s="10" t="s">
        <v>38693</v>
      </c>
    </row>
    <row r="3259" ht="24" customHeight="1" spans="1:6">
      <c r="A3259" s="8">
        <v>36503</v>
      </c>
      <c r="B3259" s="9" t="s">
        <v>43876</v>
      </c>
      <c r="C3259" s="8" t="s">
        <v>592</v>
      </c>
      <c r="D3259" s="8" t="s">
        <v>593</v>
      </c>
      <c r="E3259" s="11" t="s">
        <v>43877</v>
      </c>
      <c r="F3259" s="10" t="s">
        <v>38693</v>
      </c>
    </row>
    <row r="3260" ht="24" customHeight="1" spans="1:6">
      <c r="A3260" s="8">
        <v>4090</v>
      </c>
      <c r="B3260" s="9" t="s">
        <v>43878</v>
      </c>
      <c r="C3260" s="8" t="s">
        <v>592</v>
      </c>
      <c r="D3260" s="8" t="s">
        <v>639</v>
      </c>
      <c r="E3260" s="11" t="s">
        <v>43879</v>
      </c>
      <c r="F3260" s="10" t="s">
        <v>38693</v>
      </c>
    </row>
    <row r="3261" ht="24" customHeight="1" spans="1:6">
      <c r="A3261" s="8">
        <v>13227</v>
      </c>
      <c r="B3261" s="9" t="s">
        <v>43880</v>
      </c>
      <c r="C3261" s="8" t="s">
        <v>592</v>
      </c>
      <c r="D3261" s="8" t="s">
        <v>639</v>
      </c>
      <c r="E3261" s="11" t="s">
        <v>43881</v>
      </c>
      <c r="F3261" s="10" t="s">
        <v>38693</v>
      </c>
    </row>
    <row r="3262" ht="24" customHeight="1" spans="1:6">
      <c r="A3262" s="8">
        <v>10597</v>
      </c>
      <c r="B3262" s="9" t="s">
        <v>43882</v>
      </c>
      <c r="C3262" s="8" t="s">
        <v>592</v>
      </c>
      <c r="D3262" s="8" t="s">
        <v>639</v>
      </c>
      <c r="E3262" s="8" t="s">
        <v>43883</v>
      </c>
      <c r="F3262" s="10" t="s">
        <v>38693</v>
      </c>
    </row>
    <row r="3263" ht="24" customHeight="1" spans="1:6">
      <c r="A3263" s="8">
        <v>39628</v>
      </c>
      <c r="B3263" s="9" t="s">
        <v>43884</v>
      </c>
      <c r="C3263" s="8" t="s">
        <v>592</v>
      </c>
      <c r="D3263" s="8" t="s">
        <v>639</v>
      </c>
      <c r="E3263" s="8" t="s">
        <v>43885</v>
      </c>
      <c r="F3263" s="10" t="s">
        <v>38693</v>
      </c>
    </row>
    <row r="3264" ht="24" customHeight="1" spans="1:6">
      <c r="A3264" s="8">
        <v>39404</v>
      </c>
      <c r="B3264" s="9" t="s">
        <v>43886</v>
      </c>
      <c r="C3264" s="8" t="s">
        <v>592</v>
      </c>
      <c r="D3264" s="8" t="s">
        <v>639</v>
      </c>
      <c r="E3264" s="8" t="s">
        <v>43887</v>
      </c>
      <c r="F3264" s="10" t="s">
        <v>38693</v>
      </c>
    </row>
    <row r="3265" ht="24" customHeight="1" spans="1:6">
      <c r="A3265" s="8">
        <v>39402</v>
      </c>
      <c r="B3265" s="9" t="s">
        <v>43888</v>
      </c>
      <c r="C3265" s="8" t="s">
        <v>592</v>
      </c>
      <c r="D3265" s="8" t="s">
        <v>639</v>
      </c>
      <c r="E3265" s="8" t="s">
        <v>43889</v>
      </c>
      <c r="F3265" s="10" t="s">
        <v>38693</v>
      </c>
    </row>
    <row r="3266" ht="24" customHeight="1" spans="1:6">
      <c r="A3266" s="8">
        <v>39403</v>
      </c>
      <c r="B3266" s="9" t="s">
        <v>43890</v>
      </c>
      <c r="C3266" s="8" t="s">
        <v>592</v>
      </c>
      <c r="D3266" s="8" t="s">
        <v>639</v>
      </c>
      <c r="E3266" s="8" t="s">
        <v>43891</v>
      </c>
      <c r="F3266" s="10" t="s">
        <v>38693</v>
      </c>
    </row>
    <row r="3267" ht="24" customHeight="1" spans="1:6">
      <c r="A3267" s="8">
        <v>4093</v>
      </c>
      <c r="B3267" s="9" t="s">
        <v>43892</v>
      </c>
      <c r="C3267" s="8" t="s">
        <v>742</v>
      </c>
      <c r="D3267" s="8" t="s">
        <v>593</v>
      </c>
      <c r="E3267" s="8" t="s">
        <v>33355</v>
      </c>
      <c r="F3267" s="10" t="s">
        <v>38693</v>
      </c>
    </row>
    <row r="3268" ht="24" customHeight="1" spans="1:6">
      <c r="A3268" s="8">
        <v>10512</v>
      </c>
      <c r="B3268" s="9" t="s">
        <v>43893</v>
      </c>
      <c r="C3268" s="8" t="s">
        <v>744</v>
      </c>
      <c r="D3268" s="8" t="s">
        <v>593</v>
      </c>
      <c r="E3268" s="8" t="s">
        <v>43894</v>
      </c>
      <c r="F3268" s="10" t="s">
        <v>38693</v>
      </c>
    </row>
    <row r="3269" ht="24" customHeight="1" spans="1:6">
      <c r="A3269" s="8">
        <v>20020</v>
      </c>
      <c r="B3269" s="9" t="s">
        <v>43895</v>
      </c>
      <c r="C3269" s="8" t="s">
        <v>742</v>
      </c>
      <c r="D3269" s="8" t="s">
        <v>593</v>
      </c>
      <c r="E3269" s="8" t="s">
        <v>43896</v>
      </c>
      <c r="F3269" s="10" t="s">
        <v>38693</v>
      </c>
    </row>
    <row r="3270" ht="24" customHeight="1" spans="1:6">
      <c r="A3270" s="8">
        <v>41038</v>
      </c>
      <c r="B3270" s="9" t="s">
        <v>43897</v>
      </c>
      <c r="C3270" s="8" t="s">
        <v>744</v>
      </c>
      <c r="D3270" s="8" t="s">
        <v>593</v>
      </c>
      <c r="E3270" s="8" t="s">
        <v>43898</v>
      </c>
      <c r="F3270" s="10" t="s">
        <v>38693</v>
      </c>
    </row>
    <row r="3271" ht="24" customHeight="1" spans="1:6">
      <c r="A3271" s="8">
        <v>4094</v>
      </c>
      <c r="B3271" s="9" t="s">
        <v>43899</v>
      </c>
      <c r="C3271" s="8" t="s">
        <v>742</v>
      </c>
      <c r="D3271" s="8" t="s">
        <v>593</v>
      </c>
      <c r="E3271" s="8" t="s">
        <v>24672</v>
      </c>
      <c r="F3271" s="10" t="s">
        <v>38693</v>
      </c>
    </row>
    <row r="3272" ht="24" customHeight="1" spans="1:6">
      <c r="A3272" s="8">
        <v>40988</v>
      </c>
      <c r="B3272" s="9" t="s">
        <v>43900</v>
      </c>
      <c r="C3272" s="8" t="s">
        <v>744</v>
      </c>
      <c r="D3272" s="8" t="s">
        <v>593</v>
      </c>
      <c r="E3272" s="8" t="s">
        <v>43901</v>
      </c>
      <c r="F3272" s="10" t="s">
        <v>38693</v>
      </c>
    </row>
    <row r="3273" ht="24" customHeight="1" spans="1:6">
      <c r="A3273" s="8">
        <v>4095</v>
      </c>
      <c r="B3273" s="9" t="s">
        <v>43902</v>
      </c>
      <c r="C3273" s="8" t="s">
        <v>742</v>
      </c>
      <c r="D3273" s="8" t="s">
        <v>593</v>
      </c>
      <c r="E3273" s="8" t="s">
        <v>42166</v>
      </c>
      <c r="F3273" s="10" t="s">
        <v>38693</v>
      </c>
    </row>
    <row r="3274" ht="24" customHeight="1" spans="1:6">
      <c r="A3274" s="8">
        <v>40990</v>
      </c>
      <c r="B3274" s="9" t="s">
        <v>43903</v>
      </c>
      <c r="C3274" s="8" t="s">
        <v>744</v>
      </c>
      <c r="D3274" s="8" t="s">
        <v>593</v>
      </c>
      <c r="E3274" s="8" t="s">
        <v>43904</v>
      </c>
      <c r="F3274" s="10" t="s">
        <v>38693</v>
      </c>
    </row>
    <row r="3275" ht="24" customHeight="1" spans="1:6">
      <c r="A3275" s="8">
        <v>4097</v>
      </c>
      <c r="B3275" s="9" t="s">
        <v>43905</v>
      </c>
      <c r="C3275" s="8" t="s">
        <v>742</v>
      </c>
      <c r="D3275" s="8" t="s">
        <v>593</v>
      </c>
      <c r="E3275" s="8" t="s">
        <v>42807</v>
      </c>
      <c r="F3275" s="10" t="s">
        <v>38693</v>
      </c>
    </row>
    <row r="3276" ht="24" customHeight="1" spans="1:6">
      <c r="A3276" s="8">
        <v>40994</v>
      </c>
      <c r="B3276" s="9" t="s">
        <v>43906</v>
      </c>
      <c r="C3276" s="8" t="s">
        <v>744</v>
      </c>
      <c r="D3276" s="8" t="s">
        <v>593</v>
      </c>
      <c r="E3276" s="8" t="s">
        <v>43907</v>
      </c>
      <c r="F3276" s="10" t="s">
        <v>38693</v>
      </c>
    </row>
    <row r="3277" ht="24" customHeight="1" spans="1:6">
      <c r="A3277" s="8">
        <v>4096</v>
      </c>
      <c r="B3277" s="9" t="s">
        <v>43908</v>
      </c>
      <c r="C3277" s="8" t="s">
        <v>742</v>
      </c>
      <c r="D3277" s="8" t="s">
        <v>593</v>
      </c>
      <c r="E3277" s="8" t="s">
        <v>40970</v>
      </c>
      <c r="F3277" s="10" t="s">
        <v>38693</v>
      </c>
    </row>
    <row r="3278" ht="24" customHeight="1" spans="1:6">
      <c r="A3278" s="8">
        <v>40992</v>
      </c>
      <c r="B3278" s="9" t="s">
        <v>43909</v>
      </c>
      <c r="C3278" s="8" t="s">
        <v>744</v>
      </c>
      <c r="D3278" s="8" t="s">
        <v>593</v>
      </c>
      <c r="E3278" s="8" t="s">
        <v>43910</v>
      </c>
      <c r="F3278" s="10" t="s">
        <v>38693</v>
      </c>
    </row>
    <row r="3279" ht="24" customHeight="1" spans="1:6">
      <c r="A3279" s="8">
        <v>4114</v>
      </c>
      <c r="B3279" s="9" t="s">
        <v>43911</v>
      </c>
      <c r="C3279" s="8" t="s">
        <v>592</v>
      </c>
      <c r="D3279" s="8" t="s">
        <v>593</v>
      </c>
      <c r="E3279" s="8" t="s">
        <v>38294</v>
      </c>
      <c r="F3279" s="10" t="s">
        <v>38693</v>
      </c>
    </row>
    <row r="3280" ht="24" customHeight="1" spans="1:6">
      <c r="A3280" s="8">
        <v>36797</v>
      </c>
      <c r="B3280" s="9" t="s">
        <v>43912</v>
      </c>
      <c r="C3280" s="8" t="s">
        <v>592</v>
      </c>
      <c r="D3280" s="8" t="s">
        <v>593</v>
      </c>
      <c r="E3280" s="8" t="s">
        <v>39900</v>
      </c>
      <c r="F3280" s="10" t="s">
        <v>38693</v>
      </c>
    </row>
    <row r="3281" ht="24" customHeight="1" spans="1:6">
      <c r="A3281" s="8">
        <v>4107</v>
      </c>
      <c r="B3281" s="9" t="s">
        <v>43913</v>
      </c>
      <c r="C3281" s="8" t="s">
        <v>592</v>
      </c>
      <c r="D3281" s="8" t="s">
        <v>593</v>
      </c>
      <c r="E3281" s="8" t="s">
        <v>43914</v>
      </c>
      <c r="F3281" s="10" t="s">
        <v>38693</v>
      </c>
    </row>
    <row r="3282" ht="24" customHeight="1" spans="1:6">
      <c r="A3282" s="8">
        <v>4102</v>
      </c>
      <c r="B3282" s="9" t="s">
        <v>43915</v>
      </c>
      <c r="C3282" s="8" t="s">
        <v>592</v>
      </c>
      <c r="D3282" s="8" t="s">
        <v>599</v>
      </c>
      <c r="E3282" s="11" t="s">
        <v>43916</v>
      </c>
      <c r="F3282" s="10" t="s">
        <v>38693</v>
      </c>
    </row>
    <row r="3283" ht="24" customHeight="1" spans="1:6">
      <c r="A3283" s="8">
        <v>36799</v>
      </c>
      <c r="B3283" s="9" t="s">
        <v>43917</v>
      </c>
      <c r="C3283" s="8" t="s">
        <v>592</v>
      </c>
      <c r="D3283" s="8" t="s">
        <v>593</v>
      </c>
      <c r="E3283" s="8" t="s">
        <v>41351</v>
      </c>
      <c r="F3283" s="10" t="s">
        <v>38693</v>
      </c>
    </row>
    <row r="3284" ht="24" customHeight="1" spans="1:6">
      <c r="A3284" s="8">
        <v>2747</v>
      </c>
      <c r="B3284" s="9" t="s">
        <v>43918</v>
      </c>
      <c r="C3284" s="8" t="s">
        <v>474</v>
      </c>
      <c r="D3284" s="8" t="s">
        <v>593</v>
      </c>
      <c r="E3284" s="11" t="s">
        <v>43476</v>
      </c>
      <c r="F3284" s="10" t="s">
        <v>38693</v>
      </c>
    </row>
    <row r="3285" ht="24" customHeight="1" spans="1:6">
      <c r="A3285" s="8">
        <v>21138</v>
      </c>
      <c r="B3285" s="9" t="s">
        <v>43919</v>
      </c>
      <c r="C3285" s="8" t="s">
        <v>474</v>
      </c>
      <c r="D3285" s="8" t="s">
        <v>599</v>
      </c>
      <c r="E3285" s="11" t="s">
        <v>43920</v>
      </c>
      <c r="F3285" s="10" t="s">
        <v>38693</v>
      </c>
    </row>
    <row r="3286" ht="24" customHeight="1" spans="1:6">
      <c r="A3286" s="8">
        <v>10826</v>
      </c>
      <c r="B3286" s="9" t="s">
        <v>43921</v>
      </c>
      <c r="C3286" s="8" t="s">
        <v>592</v>
      </c>
      <c r="D3286" s="8" t="s">
        <v>593</v>
      </c>
      <c r="E3286" s="8" t="s">
        <v>43922</v>
      </c>
      <c r="F3286" s="10" t="s">
        <v>38693</v>
      </c>
    </row>
    <row r="3287" ht="24" customHeight="1" spans="1:6">
      <c r="A3287" s="8">
        <v>365</v>
      </c>
      <c r="B3287" s="9" t="s">
        <v>43923</v>
      </c>
      <c r="C3287" s="8" t="s">
        <v>592</v>
      </c>
      <c r="D3287" s="8" t="s">
        <v>593</v>
      </c>
      <c r="E3287" s="8" t="s">
        <v>43924</v>
      </c>
      <c r="F3287" s="10" t="s">
        <v>38693</v>
      </c>
    </row>
    <row r="3288" ht="24" customHeight="1" spans="1:6">
      <c r="A3288" s="8">
        <v>38639</v>
      </c>
      <c r="B3288" s="9" t="s">
        <v>43925</v>
      </c>
      <c r="C3288" s="8" t="s">
        <v>592</v>
      </c>
      <c r="D3288" s="8" t="s">
        <v>593</v>
      </c>
      <c r="E3288" s="8" t="s">
        <v>43926</v>
      </c>
      <c r="F3288" s="10" t="s">
        <v>38693</v>
      </c>
    </row>
    <row r="3289" ht="24" customHeight="1" spans="1:6">
      <c r="A3289" s="8">
        <v>38640</v>
      </c>
      <c r="B3289" s="9" t="s">
        <v>43927</v>
      </c>
      <c r="C3289" s="8" t="s">
        <v>592</v>
      </c>
      <c r="D3289" s="8" t="s">
        <v>593</v>
      </c>
      <c r="E3289" s="8" t="s">
        <v>24940</v>
      </c>
      <c r="F3289" s="10" t="s">
        <v>38693</v>
      </c>
    </row>
    <row r="3290" ht="24" customHeight="1" spans="1:6">
      <c r="A3290" s="8">
        <v>358</v>
      </c>
      <c r="B3290" s="9" t="s">
        <v>43928</v>
      </c>
      <c r="C3290" s="8" t="s">
        <v>592</v>
      </c>
      <c r="D3290" s="8" t="s">
        <v>593</v>
      </c>
      <c r="E3290" s="8" t="s">
        <v>43929</v>
      </c>
      <c r="F3290" s="10" t="s">
        <v>38693</v>
      </c>
    </row>
    <row r="3291" ht="24" customHeight="1" spans="1:6">
      <c r="A3291" s="8">
        <v>359</v>
      </c>
      <c r="B3291" s="9" t="s">
        <v>43930</v>
      </c>
      <c r="C3291" s="8" t="s">
        <v>592</v>
      </c>
      <c r="D3291" s="8" t="s">
        <v>593</v>
      </c>
      <c r="E3291" s="8" t="s">
        <v>43931</v>
      </c>
      <c r="F3291" s="10" t="s">
        <v>38693</v>
      </c>
    </row>
    <row r="3292" ht="24" customHeight="1" spans="1:6">
      <c r="A3292" s="8">
        <v>38641</v>
      </c>
      <c r="B3292" s="9" t="s">
        <v>43932</v>
      </c>
      <c r="C3292" s="8" t="s">
        <v>592</v>
      </c>
      <c r="D3292" s="8" t="s">
        <v>593</v>
      </c>
      <c r="E3292" s="8" t="s">
        <v>43933</v>
      </c>
      <c r="F3292" s="10" t="s">
        <v>38693</v>
      </c>
    </row>
    <row r="3293" ht="24" customHeight="1" spans="1:6">
      <c r="A3293" s="8">
        <v>360</v>
      </c>
      <c r="B3293" s="9" t="s">
        <v>43934</v>
      </c>
      <c r="C3293" s="8" t="s">
        <v>592</v>
      </c>
      <c r="D3293" s="8" t="s">
        <v>599</v>
      </c>
      <c r="E3293" s="8" t="s">
        <v>25119</v>
      </c>
      <c r="F3293" s="10" t="s">
        <v>38693</v>
      </c>
    </row>
    <row r="3294" ht="36" customHeight="1" spans="1:6">
      <c r="A3294" s="8">
        <v>42430</v>
      </c>
      <c r="B3294" s="9" t="s">
        <v>43935</v>
      </c>
      <c r="C3294" s="8" t="s">
        <v>592</v>
      </c>
      <c r="D3294" s="8" t="s">
        <v>639</v>
      </c>
      <c r="E3294" s="8" t="s">
        <v>43936</v>
      </c>
      <c r="F3294" s="10" t="s">
        <v>38693</v>
      </c>
    </row>
    <row r="3295" ht="24" customHeight="1" spans="1:6">
      <c r="A3295" s="8">
        <v>4214</v>
      </c>
      <c r="B3295" s="9" t="s">
        <v>43937</v>
      </c>
      <c r="C3295" s="8" t="s">
        <v>592</v>
      </c>
      <c r="D3295" s="8" t="s">
        <v>593</v>
      </c>
      <c r="E3295" s="8" t="s">
        <v>29022</v>
      </c>
      <c r="F3295" s="10" t="s">
        <v>38693</v>
      </c>
    </row>
    <row r="3296" ht="24" customHeight="1" spans="1:6">
      <c r="A3296" s="8">
        <v>4215</v>
      </c>
      <c r="B3296" s="9" t="s">
        <v>43938</v>
      </c>
      <c r="C3296" s="8" t="s">
        <v>592</v>
      </c>
      <c r="D3296" s="8" t="s">
        <v>593</v>
      </c>
      <c r="E3296" s="8" t="s">
        <v>32131</v>
      </c>
      <c r="F3296" s="10" t="s">
        <v>38693</v>
      </c>
    </row>
    <row r="3297" ht="24" customHeight="1" spans="1:6">
      <c r="A3297" s="8">
        <v>4210</v>
      </c>
      <c r="B3297" s="9" t="s">
        <v>43939</v>
      </c>
      <c r="C3297" s="8" t="s">
        <v>592</v>
      </c>
      <c r="D3297" s="8" t="s">
        <v>593</v>
      </c>
      <c r="E3297" s="8" t="s">
        <v>43940</v>
      </c>
      <c r="F3297" s="10" t="s">
        <v>38693</v>
      </c>
    </row>
    <row r="3298" ht="24" customHeight="1" spans="1:6">
      <c r="A3298" s="8">
        <v>4212</v>
      </c>
      <c r="B3298" s="9" t="s">
        <v>43941</v>
      </c>
      <c r="C3298" s="8" t="s">
        <v>592</v>
      </c>
      <c r="D3298" s="8" t="s">
        <v>593</v>
      </c>
      <c r="E3298" s="8" t="s">
        <v>24823</v>
      </c>
      <c r="F3298" s="10" t="s">
        <v>38693</v>
      </c>
    </row>
    <row r="3299" ht="24" customHeight="1" spans="1:6">
      <c r="A3299" s="8">
        <v>4213</v>
      </c>
      <c r="B3299" s="9" t="s">
        <v>43942</v>
      </c>
      <c r="C3299" s="8" t="s">
        <v>592</v>
      </c>
      <c r="D3299" s="8" t="s">
        <v>593</v>
      </c>
      <c r="E3299" s="8" t="s">
        <v>43943</v>
      </c>
      <c r="F3299" s="10" t="s">
        <v>38693</v>
      </c>
    </row>
    <row r="3300" ht="24" customHeight="1" spans="1:6">
      <c r="A3300" s="8">
        <v>4211</v>
      </c>
      <c r="B3300" s="9" t="s">
        <v>43944</v>
      </c>
      <c r="C3300" s="8" t="s">
        <v>592</v>
      </c>
      <c r="D3300" s="8" t="s">
        <v>593</v>
      </c>
      <c r="E3300" s="8" t="s">
        <v>37653</v>
      </c>
      <c r="F3300" s="10" t="s">
        <v>38693</v>
      </c>
    </row>
    <row r="3301" ht="24" customHeight="1" spans="1:6">
      <c r="A3301" s="8">
        <v>4209</v>
      </c>
      <c r="B3301" s="9" t="s">
        <v>43945</v>
      </c>
      <c r="C3301" s="8" t="s">
        <v>592</v>
      </c>
      <c r="D3301" s="8" t="s">
        <v>639</v>
      </c>
      <c r="E3301" s="8" t="s">
        <v>38445</v>
      </c>
      <c r="F3301" s="10" t="s">
        <v>38693</v>
      </c>
    </row>
    <row r="3302" ht="24" customHeight="1" spans="1:6">
      <c r="A3302" s="8">
        <v>4180</v>
      </c>
      <c r="B3302" s="9" t="s">
        <v>43946</v>
      </c>
      <c r="C3302" s="8" t="s">
        <v>592</v>
      </c>
      <c r="D3302" s="8" t="s">
        <v>639</v>
      </c>
      <c r="E3302" s="8" t="s">
        <v>25086</v>
      </c>
      <c r="F3302" s="10" t="s">
        <v>38693</v>
      </c>
    </row>
    <row r="3303" ht="24" customHeight="1" spans="1:6">
      <c r="A3303" s="8">
        <v>4177</v>
      </c>
      <c r="B3303" s="9" t="s">
        <v>43947</v>
      </c>
      <c r="C3303" s="8" t="s">
        <v>592</v>
      </c>
      <c r="D3303" s="8" t="s">
        <v>639</v>
      </c>
      <c r="E3303" s="8" t="s">
        <v>31827</v>
      </c>
      <c r="F3303" s="10" t="s">
        <v>38693</v>
      </c>
    </row>
    <row r="3304" ht="24" customHeight="1" spans="1:6">
      <c r="A3304" s="8">
        <v>4179</v>
      </c>
      <c r="B3304" s="9" t="s">
        <v>43948</v>
      </c>
      <c r="C3304" s="8" t="s">
        <v>592</v>
      </c>
      <c r="D3304" s="8" t="s">
        <v>639</v>
      </c>
      <c r="E3304" s="8" t="s">
        <v>34970</v>
      </c>
      <c r="F3304" s="10" t="s">
        <v>38693</v>
      </c>
    </row>
    <row r="3305" ht="24" customHeight="1" spans="1:6">
      <c r="A3305" s="8">
        <v>4208</v>
      </c>
      <c r="B3305" s="9" t="s">
        <v>43949</v>
      </c>
      <c r="C3305" s="8" t="s">
        <v>592</v>
      </c>
      <c r="D3305" s="8" t="s">
        <v>639</v>
      </c>
      <c r="E3305" s="8" t="s">
        <v>43950</v>
      </c>
      <c r="F3305" s="10" t="s">
        <v>38693</v>
      </c>
    </row>
    <row r="3306" ht="24" customHeight="1" spans="1:6">
      <c r="A3306" s="8">
        <v>4181</v>
      </c>
      <c r="B3306" s="9" t="s">
        <v>43951</v>
      </c>
      <c r="C3306" s="8" t="s">
        <v>592</v>
      </c>
      <c r="D3306" s="8" t="s">
        <v>639</v>
      </c>
      <c r="E3306" s="8" t="s">
        <v>22786</v>
      </c>
      <c r="F3306" s="10" t="s">
        <v>38693</v>
      </c>
    </row>
    <row r="3307" ht="24" customHeight="1" spans="1:6">
      <c r="A3307" s="8">
        <v>4178</v>
      </c>
      <c r="B3307" s="9" t="s">
        <v>43952</v>
      </c>
      <c r="C3307" s="8" t="s">
        <v>592</v>
      </c>
      <c r="D3307" s="8" t="s">
        <v>639</v>
      </c>
      <c r="E3307" s="8" t="s">
        <v>24031</v>
      </c>
      <c r="F3307" s="10" t="s">
        <v>38693</v>
      </c>
    </row>
    <row r="3308" ht="24" customHeight="1" spans="1:6">
      <c r="A3308" s="8">
        <v>4182</v>
      </c>
      <c r="B3308" s="9" t="s">
        <v>43953</v>
      </c>
      <c r="C3308" s="8" t="s">
        <v>592</v>
      </c>
      <c r="D3308" s="8" t="s">
        <v>639</v>
      </c>
      <c r="E3308" s="8" t="s">
        <v>43954</v>
      </c>
      <c r="F3308" s="10" t="s">
        <v>38693</v>
      </c>
    </row>
    <row r="3309" ht="24" customHeight="1" spans="1:6">
      <c r="A3309" s="8">
        <v>4183</v>
      </c>
      <c r="B3309" s="9" t="s">
        <v>43955</v>
      </c>
      <c r="C3309" s="8" t="s">
        <v>592</v>
      </c>
      <c r="D3309" s="8" t="s">
        <v>639</v>
      </c>
      <c r="E3309" s="8" t="s">
        <v>43956</v>
      </c>
      <c r="F3309" s="10" t="s">
        <v>38693</v>
      </c>
    </row>
    <row r="3310" ht="24" customHeight="1" spans="1:6">
      <c r="A3310" s="8">
        <v>4184</v>
      </c>
      <c r="B3310" s="9" t="s">
        <v>43957</v>
      </c>
      <c r="C3310" s="8" t="s">
        <v>592</v>
      </c>
      <c r="D3310" s="8" t="s">
        <v>639</v>
      </c>
      <c r="E3310" s="8" t="s">
        <v>43958</v>
      </c>
      <c r="F3310" s="10" t="s">
        <v>38693</v>
      </c>
    </row>
    <row r="3311" ht="24" customHeight="1" spans="1:6">
      <c r="A3311" s="8">
        <v>4185</v>
      </c>
      <c r="B3311" s="9" t="s">
        <v>43959</v>
      </c>
      <c r="C3311" s="8" t="s">
        <v>592</v>
      </c>
      <c r="D3311" s="8" t="s">
        <v>639</v>
      </c>
      <c r="E3311" s="11" t="s">
        <v>43960</v>
      </c>
      <c r="F3311" s="10" t="s">
        <v>38693</v>
      </c>
    </row>
    <row r="3312" ht="24" customHeight="1" spans="1:6">
      <c r="A3312" s="8">
        <v>4205</v>
      </c>
      <c r="B3312" s="9" t="s">
        <v>43961</v>
      </c>
      <c r="C3312" s="8" t="s">
        <v>592</v>
      </c>
      <c r="D3312" s="8" t="s">
        <v>639</v>
      </c>
      <c r="E3312" s="8" t="s">
        <v>43962</v>
      </c>
      <c r="F3312" s="10" t="s">
        <v>38693</v>
      </c>
    </row>
    <row r="3313" ht="24" customHeight="1" spans="1:6">
      <c r="A3313" s="8">
        <v>4192</v>
      </c>
      <c r="B3313" s="9" t="s">
        <v>43963</v>
      </c>
      <c r="C3313" s="8" t="s">
        <v>592</v>
      </c>
      <c r="D3313" s="8" t="s">
        <v>639</v>
      </c>
      <c r="E3313" s="11" t="s">
        <v>43962</v>
      </c>
      <c r="F3313" s="10" t="s">
        <v>38693</v>
      </c>
    </row>
    <row r="3314" ht="24" customHeight="1" spans="1:6">
      <c r="A3314" s="8">
        <v>4191</v>
      </c>
      <c r="B3314" s="9" t="s">
        <v>43964</v>
      </c>
      <c r="C3314" s="8" t="s">
        <v>592</v>
      </c>
      <c r="D3314" s="8" t="s">
        <v>639</v>
      </c>
      <c r="E3314" s="8" t="s">
        <v>43962</v>
      </c>
      <c r="F3314" s="10" t="s">
        <v>38693</v>
      </c>
    </row>
    <row r="3315" ht="24" customHeight="1" spans="1:6">
      <c r="A3315" s="8">
        <v>4207</v>
      </c>
      <c r="B3315" s="9" t="s">
        <v>43965</v>
      </c>
      <c r="C3315" s="8" t="s">
        <v>592</v>
      </c>
      <c r="D3315" s="8" t="s">
        <v>639</v>
      </c>
      <c r="E3315" s="11" t="s">
        <v>43966</v>
      </c>
      <c r="F3315" s="10" t="s">
        <v>38693</v>
      </c>
    </row>
    <row r="3316" ht="24" customHeight="1" spans="1:6">
      <c r="A3316" s="8">
        <v>4206</v>
      </c>
      <c r="B3316" s="9" t="s">
        <v>43967</v>
      </c>
      <c r="C3316" s="8" t="s">
        <v>592</v>
      </c>
      <c r="D3316" s="8" t="s">
        <v>639</v>
      </c>
      <c r="E3316" s="8" t="s">
        <v>23981</v>
      </c>
      <c r="F3316" s="10" t="s">
        <v>38693</v>
      </c>
    </row>
    <row r="3317" ht="24" customHeight="1" spans="1:6">
      <c r="A3317" s="8">
        <v>4190</v>
      </c>
      <c r="B3317" s="9" t="s">
        <v>43968</v>
      </c>
      <c r="C3317" s="8" t="s">
        <v>592</v>
      </c>
      <c r="D3317" s="8" t="s">
        <v>639</v>
      </c>
      <c r="E3317" s="8" t="s">
        <v>23981</v>
      </c>
      <c r="F3317" s="10" t="s">
        <v>38693</v>
      </c>
    </row>
    <row r="3318" ht="24" customHeight="1" spans="1:6">
      <c r="A3318" s="8">
        <v>4186</v>
      </c>
      <c r="B3318" s="9" t="s">
        <v>43969</v>
      </c>
      <c r="C3318" s="8" t="s">
        <v>592</v>
      </c>
      <c r="D3318" s="8" t="s">
        <v>639</v>
      </c>
      <c r="E3318" s="8" t="s">
        <v>43970</v>
      </c>
      <c r="F3318" s="10" t="s">
        <v>38693</v>
      </c>
    </row>
    <row r="3319" ht="24" customHeight="1" spans="1:6">
      <c r="A3319" s="8">
        <v>4188</v>
      </c>
      <c r="B3319" s="9" t="s">
        <v>43971</v>
      </c>
      <c r="C3319" s="8" t="s">
        <v>592</v>
      </c>
      <c r="D3319" s="8" t="s">
        <v>639</v>
      </c>
      <c r="E3319" s="8" t="s">
        <v>43972</v>
      </c>
      <c r="F3319" s="10" t="s">
        <v>38693</v>
      </c>
    </row>
    <row r="3320" ht="24" customHeight="1" spans="1:6">
      <c r="A3320" s="8">
        <v>4189</v>
      </c>
      <c r="B3320" s="9" t="s">
        <v>43973</v>
      </c>
      <c r="C3320" s="8" t="s">
        <v>592</v>
      </c>
      <c r="D3320" s="8" t="s">
        <v>639</v>
      </c>
      <c r="E3320" s="8" t="s">
        <v>43972</v>
      </c>
      <c r="F3320" s="10" t="s">
        <v>38693</v>
      </c>
    </row>
    <row r="3321" ht="24" customHeight="1" spans="1:6">
      <c r="A3321" s="8">
        <v>4197</v>
      </c>
      <c r="B3321" s="9" t="s">
        <v>43974</v>
      </c>
      <c r="C3321" s="8" t="s">
        <v>592</v>
      </c>
      <c r="D3321" s="8" t="s">
        <v>639</v>
      </c>
      <c r="E3321" s="8" t="s">
        <v>40201</v>
      </c>
      <c r="F3321" s="10" t="s">
        <v>38693</v>
      </c>
    </row>
    <row r="3322" ht="24" customHeight="1" spans="1:6">
      <c r="A3322" s="8">
        <v>4194</v>
      </c>
      <c r="B3322" s="9" t="s">
        <v>43975</v>
      </c>
      <c r="C3322" s="8" t="s">
        <v>592</v>
      </c>
      <c r="D3322" s="8" t="s">
        <v>639</v>
      </c>
      <c r="E3322" s="8" t="s">
        <v>43976</v>
      </c>
      <c r="F3322" s="10" t="s">
        <v>38693</v>
      </c>
    </row>
    <row r="3323" ht="24" customHeight="1" spans="1:6">
      <c r="A3323" s="8">
        <v>4193</v>
      </c>
      <c r="B3323" s="9" t="s">
        <v>43977</v>
      </c>
      <c r="C3323" s="8" t="s">
        <v>592</v>
      </c>
      <c r="D3323" s="8" t="s">
        <v>639</v>
      </c>
      <c r="E3323" s="11" t="s">
        <v>43976</v>
      </c>
      <c r="F3323" s="10" t="s">
        <v>38693</v>
      </c>
    </row>
    <row r="3324" ht="24" customHeight="1" spans="1:6">
      <c r="A3324" s="8">
        <v>4204</v>
      </c>
      <c r="B3324" s="9" t="s">
        <v>43978</v>
      </c>
      <c r="C3324" s="8" t="s">
        <v>592</v>
      </c>
      <c r="D3324" s="8" t="s">
        <v>639</v>
      </c>
      <c r="E3324" s="11" t="s">
        <v>43976</v>
      </c>
      <c r="F3324" s="10" t="s">
        <v>38693</v>
      </c>
    </row>
    <row r="3325" ht="24" customHeight="1" spans="1:6">
      <c r="A3325" s="8">
        <v>4187</v>
      </c>
      <c r="B3325" s="9" t="s">
        <v>43979</v>
      </c>
      <c r="C3325" s="8" t="s">
        <v>592</v>
      </c>
      <c r="D3325" s="8" t="s">
        <v>639</v>
      </c>
      <c r="E3325" s="11" t="s">
        <v>36486</v>
      </c>
      <c r="F3325" s="10" t="s">
        <v>38693</v>
      </c>
    </row>
    <row r="3326" ht="24" customHeight="1" spans="1:6">
      <c r="A3326" s="8">
        <v>4202</v>
      </c>
      <c r="B3326" s="9" t="s">
        <v>43980</v>
      </c>
      <c r="C3326" s="8" t="s">
        <v>592</v>
      </c>
      <c r="D3326" s="8" t="s">
        <v>639</v>
      </c>
      <c r="E3326" s="11" t="s">
        <v>43981</v>
      </c>
      <c r="F3326" s="10" t="s">
        <v>38693</v>
      </c>
    </row>
    <row r="3327" ht="24" customHeight="1" spans="1:6">
      <c r="A3327" s="8">
        <v>4203</v>
      </c>
      <c r="B3327" s="9" t="s">
        <v>43982</v>
      </c>
      <c r="C3327" s="8" t="s">
        <v>592</v>
      </c>
      <c r="D3327" s="8" t="s">
        <v>639</v>
      </c>
      <c r="E3327" s="11" t="s">
        <v>43983</v>
      </c>
      <c r="F3327" s="10" t="s">
        <v>38693</v>
      </c>
    </row>
    <row r="3328" ht="24" customHeight="1" spans="1:6">
      <c r="A3328" s="8">
        <v>40368</v>
      </c>
      <c r="B3328" s="9" t="s">
        <v>43984</v>
      </c>
      <c r="C3328" s="8" t="s">
        <v>592</v>
      </c>
      <c r="D3328" s="8" t="s">
        <v>639</v>
      </c>
      <c r="E3328" s="8" t="s">
        <v>43985</v>
      </c>
      <c r="F3328" s="10" t="s">
        <v>38693</v>
      </c>
    </row>
    <row r="3329" ht="24" customHeight="1" spans="1:6">
      <c r="A3329" s="8">
        <v>40365</v>
      </c>
      <c r="B3329" s="9" t="s">
        <v>43986</v>
      </c>
      <c r="C3329" s="8" t="s">
        <v>592</v>
      </c>
      <c r="D3329" s="8" t="s">
        <v>639</v>
      </c>
      <c r="E3329" s="8" t="s">
        <v>43987</v>
      </c>
      <c r="F3329" s="10" t="s">
        <v>38693</v>
      </c>
    </row>
    <row r="3330" ht="24" customHeight="1" spans="1:6">
      <c r="A3330" s="8">
        <v>40356</v>
      </c>
      <c r="B3330" s="9" t="s">
        <v>43988</v>
      </c>
      <c r="C3330" s="8" t="s">
        <v>592</v>
      </c>
      <c r="D3330" s="8" t="s">
        <v>639</v>
      </c>
      <c r="E3330" s="8" t="s">
        <v>28113</v>
      </c>
      <c r="F3330" s="10" t="s">
        <v>38693</v>
      </c>
    </row>
    <row r="3331" ht="24" customHeight="1" spans="1:6">
      <c r="A3331" s="8">
        <v>40362</v>
      </c>
      <c r="B3331" s="9" t="s">
        <v>43989</v>
      </c>
      <c r="C3331" s="8" t="s">
        <v>592</v>
      </c>
      <c r="D3331" s="8" t="s">
        <v>639</v>
      </c>
      <c r="E3331" s="8" t="s">
        <v>32168</v>
      </c>
      <c r="F3331" s="10" t="s">
        <v>38693</v>
      </c>
    </row>
    <row r="3332" ht="24" customHeight="1" spans="1:6">
      <c r="A3332" s="8">
        <v>40374</v>
      </c>
      <c r="B3332" s="9" t="s">
        <v>43990</v>
      </c>
      <c r="C3332" s="8" t="s">
        <v>592</v>
      </c>
      <c r="D3332" s="8" t="s">
        <v>639</v>
      </c>
      <c r="E3332" s="11" t="s">
        <v>43991</v>
      </c>
      <c r="F3332" s="10" t="s">
        <v>38693</v>
      </c>
    </row>
    <row r="3333" ht="24" customHeight="1" spans="1:6">
      <c r="A3333" s="8">
        <v>40371</v>
      </c>
      <c r="B3333" s="9" t="s">
        <v>43992</v>
      </c>
      <c r="C3333" s="8" t="s">
        <v>592</v>
      </c>
      <c r="D3333" s="8" t="s">
        <v>639</v>
      </c>
      <c r="E3333" s="11" t="s">
        <v>43993</v>
      </c>
      <c r="F3333" s="10" t="s">
        <v>38693</v>
      </c>
    </row>
    <row r="3334" ht="24" customHeight="1" spans="1:6">
      <c r="A3334" s="8">
        <v>40359</v>
      </c>
      <c r="B3334" s="9" t="s">
        <v>43994</v>
      </c>
      <c r="C3334" s="8" t="s">
        <v>592</v>
      </c>
      <c r="D3334" s="8" t="s">
        <v>639</v>
      </c>
      <c r="E3334" s="11" t="s">
        <v>37979</v>
      </c>
      <c r="F3334" s="10" t="s">
        <v>38693</v>
      </c>
    </row>
    <row r="3335" ht="24" customHeight="1" spans="1:6">
      <c r="A3335" s="8">
        <v>7595</v>
      </c>
      <c r="B3335" s="9" t="s">
        <v>43995</v>
      </c>
      <c r="C3335" s="8" t="s">
        <v>742</v>
      </c>
      <c r="D3335" s="8" t="s">
        <v>593</v>
      </c>
      <c r="E3335" s="8" t="s">
        <v>28855</v>
      </c>
      <c r="F3335" s="10" t="s">
        <v>38693</v>
      </c>
    </row>
    <row r="3336" ht="24" customHeight="1" spans="1:6">
      <c r="A3336" s="8">
        <v>41094</v>
      </c>
      <c r="B3336" s="9" t="s">
        <v>43996</v>
      </c>
      <c r="C3336" s="8" t="s">
        <v>744</v>
      </c>
      <c r="D3336" s="8" t="s">
        <v>593</v>
      </c>
      <c r="E3336" s="11" t="s">
        <v>43997</v>
      </c>
      <c r="F3336" s="10" t="s">
        <v>38693</v>
      </c>
    </row>
    <row r="3337" ht="24" customHeight="1" spans="1:6">
      <c r="A3337" s="8">
        <v>39609</v>
      </c>
      <c r="B3337" s="9" t="s">
        <v>43998</v>
      </c>
      <c r="C3337" s="8" t="s">
        <v>592</v>
      </c>
      <c r="D3337" s="8" t="s">
        <v>593</v>
      </c>
      <c r="E3337" s="8" t="s">
        <v>43999</v>
      </c>
      <c r="F3337" s="10" t="s">
        <v>38693</v>
      </c>
    </row>
    <row r="3338" ht="24" customHeight="1" spans="1:6">
      <c r="A3338" s="8">
        <v>39610</v>
      </c>
      <c r="B3338" s="9" t="s">
        <v>44000</v>
      </c>
      <c r="C3338" s="8" t="s">
        <v>592</v>
      </c>
      <c r="D3338" s="8" t="s">
        <v>593</v>
      </c>
      <c r="E3338" s="8" t="s">
        <v>44001</v>
      </c>
      <c r="F3338" s="10" t="s">
        <v>38693</v>
      </c>
    </row>
    <row r="3339" ht="24" customHeight="1" spans="1:6">
      <c r="A3339" s="8">
        <v>39611</v>
      </c>
      <c r="B3339" s="9" t="s">
        <v>44002</v>
      </c>
      <c r="C3339" s="8" t="s">
        <v>592</v>
      </c>
      <c r="D3339" s="8" t="s">
        <v>593</v>
      </c>
      <c r="E3339" s="8" t="s">
        <v>44003</v>
      </c>
      <c r="F3339" s="10" t="s">
        <v>38693</v>
      </c>
    </row>
    <row r="3340" ht="24" customHeight="1" spans="1:6">
      <c r="A3340" s="8">
        <v>39612</v>
      </c>
      <c r="B3340" s="9" t="s">
        <v>44004</v>
      </c>
      <c r="C3340" s="8" t="s">
        <v>592</v>
      </c>
      <c r="D3340" s="8" t="s">
        <v>593</v>
      </c>
      <c r="E3340" s="8" t="s">
        <v>44005</v>
      </c>
      <c r="F3340" s="10" t="s">
        <v>38693</v>
      </c>
    </row>
    <row r="3341" ht="24" customHeight="1" spans="1:6">
      <c r="A3341" s="8">
        <v>39608</v>
      </c>
      <c r="B3341" s="9" t="s">
        <v>44006</v>
      </c>
      <c r="C3341" s="8" t="s">
        <v>592</v>
      </c>
      <c r="D3341" s="8" t="s">
        <v>593</v>
      </c>
      <c r="E3341" s="8" t="s">
        <v>44007</v>
      </c>
      <c r="F3341" s="10" t="s">
        <v>38693</v>
      </c>
    </row>
    <row r="3342" ht="24" customHeight="1" spans="1:6">
      <c r="A3342" s="8">
        <v>38175</v>
      </c>
      <c r="B3342" s="9" t="s">
        <v>44008</v>
      </c>
      <c r="C3342" s="8" t="s">
        <v>592</v>
      </c>
      <c r="D3342" s="8" t="s">
        <v>593</v>
      </c>
      <c r="E3342" s="11" t="s">
        <v>22800</v>
      </c>
      <c r="F3342" s="10" t="s">
        <v>38693</v>
      </c>
    </row>
    <row r="3343" ht="24" customHeight="1" spans="1:6">
      <c r="A3343" s="8">
        <v>38176</v>
      </c>
      <c r="B3343" s="9" t="s">
        <v>44009</v>
      </c>
      <c r="C3343" s="8" t="s">
        <v>592</v>
      </c>
      <c r="D3343" s="8" t="s">
        <v>593</v>
      </c>
      <c r="E3343" s="8" t="s">
        <v>28692</v>
      </c>
      <c r="F3343" s="10" t="s">
        <v>38693</v>
      </c>
    </row>
    <row r="3344" ht="24" customHeight="1" spans="1:6">
      <c r="A3344" s="8">
        <v>36152</v>
      </c>
      <c r="B3344" s="9" t="s">
        <v>44010</v>
      </c>
      <c r="C3344" s="8" t="s">
        <v>592</v>
      </c>
      <c r="D3344" s="8" t="s">
        <v>593</v>
      </c>
      <c r="E3344" s="11" t="s">
        <v>34524</v>
      </c>
      <c r="F3344" s="10" t="s">
        <v>38693</v>
      </c>
    </row>
    <row r="3345" ht="24" customHeight="1" spans="1:6">
      <c r="A3345" s="8">
        <v>11138</v>
      </c>
      <c r="B3345" s="9" t="s">
        <v>44011</v>
      </c>
      <c r="C3345" s="8" t="s">
        <v>644</v>
      </c>
      <c r="D3345" s="8" t="s">
        <v>593</v>
      </c>
      <c r="E3345" s="8" t="s">
        <v>24499</v>
      </c>
      <c r="F3345" s="10" t="s">
        <v>38693</v>
      </c>
    </row>
    <row r="3346" ht="24" customHeight="1" spans="1:6">
      <c r="A3346" s="8">
        <v>4221</v>
      </c>
      <c r="B3346" s="9" t="s">
        <v>44012</v>
      </c>
      <c r="C3346" s="8" t="s">
        <v>644</v>
      </c>
      <c r="D3346" s="8" t="s">
        <v>599</v>
      </c>
      <c r="E3346" s="11" t="s">
        <v>31109</v>
      </c>
      <c r="F3346" s="10" t="s">
        <v>38693</v>
      </c>
    </row>
    <row r="3347" ht="24" customHeight="1" spans="1:6">
      <c r="A3347" s="8">
        <v>4227</v>
      </c>
      <c r="B3347" s="9" t="s">
        <v>44013</v>
      </c>
      <c r="C3347" s="8" t="s">
        <v>644</v>
      </c>
      <c r="D3347" s="8" t="s">
        <v>599</v>
      </c>
      <c r="E3347" s="8" t="s">
        <v>24291</v>
      </c>
      <c r="F3347" s="10" t="s">
        <v>38693</v>
      </c>
    </row>
    <row r="3348" ht="24" customHeight="1" spans="1:6">
      <c r="A3348" s="8">
        <v>38170</v>
      </c>
      <c r="B3348" s="9" t="s">
        <v>44014</v>
      </c>
      <c r="C3348" s="8" t="s">
        <v>592</v>
      </c>
      <c r="D3348" s="8" t="s">
        <v>593</v>
      </c>
      <c r="E3348" s="11" t="s">
        <v>44015</v>
      </c>
      <c r="F3348" s="10" t="s">
        <v>38693</v>
      </c>
    </row>
    <row r="3349" ht="24" customHeight="1" spans="1:6">
      <c r="A3349" s="8">
        <v>4252</v>
      </c>
      <c r="B3349" s="9" t="s">
        <v>44016</v>
      </c>
      <c r="C3349" s="8" t="s">
        <v>742</v>
      </c>
      <c r="D3349" s="8" t="s">
        <v>593</v>
      </c>
      <c r="E3349" s="8" t="s">
        <v>39514</v>
      </c>
      <c r="F3349" s="10" t="s">
        <v>38693</v>
      </c>
    </row>
    <row r="3350" ht="24" customHeight="1" spans="1:6">
      <c r="A3350" s="8">
        <v>40980</v>
      </c>
      <c r="B3350" s="9" t="s">
        <v>44017</v>
      </c>
      <c r="C3350" s="8" t="s">
        <v>744</v>
      </c>
      <c r="D3350" s="8" t="s">
        <v>593</v>
      </c>
      <c r="E3350" s="11" t="s">
        <v>44018</v>
      </c>
      <c r="F3350" s="10" t="s">
        <v>38693</v>
      </c>
    </row>
    <row r="3351" ht="24" customHeight="1" spans="1:6">
      <c r="A3351" s="8">
        <v>4243</v>
      </c>
      <c r="B3351" s="9" t="s">
        <v>44019</v>
      </c>
      <c r="C3351" s="8" t="s">
        <v>742</v>
      </c>
      <c r="D3351" s="8" t="s">
        <v>593</v>
      </c>
      <c r="E3351" s="11" t="s">
        <v>44020</v>
      </c>
      <c r="F3351" s="10" t="s">
        <v>38693</v>
      </c>
    </row>
    <row r="3352" ht="24" customHeight="1" spans="1:6">
      <c r="A3352" s="8">
        <v>41031</v>
      </c>
      <c r="B3352" s="9" t="s">
        <v>44021</v>
      </c>
      <c r="C3352" s="8" t="s">
        <v>744</v>
      </c>
      <c r="D3352" s="8" t="s">
        <v>593</v>
      </c>
      <c r="E3352" s="11" t="s">
        <v>44022</v>
      </c>
      <c r="F3352" s="10" t="s">
        <v>38693</v>
      </c>
    </row>
    <row r="3353" ht="24" customHeight="1" spans="1:6">
      <c r="A3353" s="8">
        <v>37666</v>
      </c>
      <c r="B3353" s="9" t="s">
        <v>44023</v>
      </c>
      <c r="C3353" s="8" t="s">
        <v>742</v>
      </c>
      <c r="D3353" s="8" t="s">
        <v>593</v>
      </c>
      <c r="E3353" s="11" t="s">
        <v>40285</v>
      </c>
      <c r="F3353" s="10" t="s">
        <v>38693</v>
      </c>
    </row>
    <row r="3354" ht="24" customHeight="1" spans="1:6">
      <c r="A3354" s="8">
        <v>40986</v>
      </c>
      <c r="B3354" s="9" t="s">
        <v>44024</v>
      </c>
      <c r="C3354" s="8" t="s">
        <v>744</v>
      </c>
      <c r="D3354" s="8" t="s">
        <v>593</v>
      </c>
      <c r="E3354" s="11" t="s">
        <v>44025</v>
      </c>
      <c r="F3354" s="10" t="s">
        <v>38693</v>
      </c>
    </row>
    <row r="3355" ht="24" customHeight="1" spans="1:6">
      <c r="A3355" s="8">
        <v>4250</v>
      </c>
      <c r="B3355" s="9" t="s">
        <v>44026</v>
      </c>
      <c r="C3355" s="8" t="s">
        <v>742</v>
      </c>
      <c r="D3355" s="8" t="s">
        <v>593</v>
      </c>
      <c r="E3355" s="11" t="s">
        <v>44027</v>
      </c>
      <c r="F3355" s="10" t="s">
        <v>38693</v>
      </c>
    </row>
    <row r="3356" ht="24" customHeight="1" spans="1:6">
      <c r="A3356" s="8">
        <v>40978</v>
      </c>
      <c r="B3356" s="9" t="s">
        <v>44028</v>
      </c>
      <c r="C3356" s="8" t="s">
        <v>744</v>
      </c>
      <c r="D3356" s="8" t="s">
        <v>593</v>
      </c>
      <c r="E3356" s="11" t="s">
        <v>44029</v>
      </c>
      <c r="F3356" s="10" t="s">
        <v>38693</v>
      </c>
    </row>
    <row r="3357" ht="24" customHeight="1" spans="1:6">
      <c r="A3357" s="8">
        <v>41043</v>
      </c>
      <c r="B3357" s="9" t="s">
        <v>44030</v>
      </c>
      <c r="C3357" s="8" t="s">
        <v>744</v>
      </c>
      <c r="D3357" s="8" t="s">
        <v>593</v>
      </c>
      <c r="E3357" s="11" t="s">
        <v>44031</v>
      </c>
      <c r="F3357" s="10" t="s">
        <v>38693</v>
      </c>
    </row>
    <row r="3358" ht="24" customHeight="1" spans="1:6">
      <c r="A3358" s="8">
        <v>44501</v>
      </c>
      <c r="B3358" s="9" t="s">
        <v>44032</v>
      </c>
      <c r="C3358" s="8" t="s">
        <v>742</v>
      </c>
      <c r="D3358" s="8" t="s">
        <v>593</v>
      </c>
      <c r="E3358" s="11" t="s">
        <v>44033</v>
      </c>
      <c r="F3358" s="10" t="s">
        <v>38693</v>
      </c>
    </row>
    <row r="3359" ht="24" customHeight="1" spans="1:6">
      <c r="A3359" s="8">
        <v>4234</v>
      </c>
      <c r="B3359" s="9" t="s">
        <v>44034</v>
      </c>
      <c r="C3359" s="8" t="s">
        <v>742</v>
      </c>
      <c r="D3359" s="8" t="s">
        <v>599</v>
      </c>
      <c r="E3359" s="11" t="s">
        <v>44035</v>
      </c>
      <c r="F3359" s="10" t="s">
        <v>38693</v>
      </c>
    </row>
    <row r="3360" ht="24" customHeight="1" spans="1:6">
      <c r="A3360" s="8">
        <v>40987</v>
      </c>
      <c r="B3360" s="9" t="s">
        <v>44036</v>
      </c>
      <c r="C3360" s="8" t="s">
        <v>744</v>
      </c>
      <c r="D3360" s="8" t="s">
        <v>593</v>
      </c>
      <c r="E3360" s="11" t="s">
        <v>44037</v>
      </c>
      <c r="F3360" s="10" t="s">
        <v>38693</v>
      </c>
    </row>
    <row r="3361" ht="24" customHeight="1" spans="1:6">
      <c r="A3361" s="8">
        <v>4253</v>
      </c>
      <c r="B3361" s="9" t="s">
        <v>44038</v>
      </c>
      <c r="C3361" s="8" t="s">
        <v>742</v>
      </c>
      <c r="D3361" s="8" t="s">
        <v>593</v>
      </c>
      <c r="E3361" s="8" t="s">
        <v>31959</v>
      </c>
      <c r="F3361" s="10" t="s">
        <v>38693</v>
      </c>
    </row>
    <row r="3362" ht="24" customHeight="1" spans="1:6">
      <c r="A3362" s="8">
        <v>40981</v>
      </c>
      <c r="B3362" s="9" t="s">
        <v>44039</v>
      </c>
      <c r="C3362" s="8" t="s">
        <v>744</v>
      </c>
      <c r="D3362" s="8" t="s">
        <v>593</v>
      </c>
      <c r="E3362" s="8" t="s">
        <v>39335</v>
      </c>
      <c r="F3362" s="10" t="s">
        <v>38693</v>
      </c>
    </row>
    <row r="3363" ht="24" customHeight="1" spans="1:6">
      <c r="A3363" s="8">
        <v>4254</v>
      </c>
      <c r="B3363" s="9" t="s">
        <v>44040</v>
      </c>
      <c r="C3363" s="8" t="s">
        <v>742</v>
      </c>
      <c r="D3363" s="8" t="s">
        <v>593</v>
      </c>
      <c r="E3363" s="11" t="s">
        <v>31959</v>
      </c>
      <c r="F3363" s="10" t="s">
        <v>38693</v>
      </c>
    </row>
    <row r="3364" ht="24" customHeight="1" spans="1:6">
      <c r="A3364" s="8">
        <v>41036</v>
      </c>
      <c r="B3364" s="9" t="s">
        <v>44041</v>
      </c>
      <c r="C3364" s="8" t="s">
        <v>744</v>
      </c>
      <c r="D3364" s="8" t="s">
        <v>593</v>
      </c>
      <c r="E3364" s="8" t="s">
        <v>39335</v>
      </c>
      <c r="F3364" s="10" t="s">
        <v>38693</v>
      </c>
    </row>
    <row r="3365" ht="24" customHeight="1" spans="1:6">
      <c r="A3365" s="8">
        <v>4251</v>
      </c>
      <c r="B3365" s="9" t="s">
        <v>44042</v>
      </c>
      <c r="C3365" s="8" t="s">
        <v>742</v>
      </c>
      <c r="D3365" s="8" t="s">
        <v>593</v>
      </c>
      <c r="E3365" s="11" t="s">
        <v>42837</v>
      </c>
      <c r="F3365" s="10" t="s">
        <v>38693</v>
      </c>
    </row>
    <row r="3366" ht="24" customHeight="1" spans="1:6">
      <c r="A3366" s="8">
        <v>40979</v>
      </c>
      <c r="B3366" s="9" t="s">
        <v>44043</v>
      </c>
      <c r="C3366" s="8" t="s">
        <v>744</v>
      </c>
      <c r="D3366" s="8" t="s">
        <v>593</v>
      </c>
      <c r="E3366" s="8" t="s">
        <v>44044</v>
      </c>
      <c r="F3366" s="10" t="s">
        <v>38693</v>
      </c>
    </row>
    <row r="3367" ht="24" customHeight="1" spans="1:6">
      <c r="A3367" s="8">
        <v>4230</v>
      </c>
      <c r="B3367" s="9" t="s">
        <v>44045</v>
      </c>
      <c r="C3367" s="8" t="s">
        <v>742</v>
      </c>
      <c r="D3367" s="8" t="s">
        <v>593</v>
      </c>
      <c r="E3367" s="11" t="s">
        <v>34343</v>
      </c>
      <c r="F3367" s="10" t="s">
        <v>38693</v>
      </c>
    </row>
    <row r="3368" ht="24" customHeight="1" spans="1:6">
      <c r="A3368" s="8">
        <v>40998</v>
      </c>
      <c r="B3368" s="9" t="s">
        <v>44046</v>
      </c>
      <c r="C3368" s="8" t="s">
        <v>744</v>
      </c>
      <c r="D3368" s="8" t="s">
        <v>593</v>
      </c>
      <c r="E3368" s="8" t="s">
        <v>44047</v>
      </c>
      <c r="F3368" s="10" t="s">
        <v>38693</v>
      </c>
    </row>
    <row r="3369" ht="24" customHeight="1" spans="1:6">
      <c r="A3369" s="8">
        <v>4257</v>
      </c>
      <c r="B3369" s="9" t="s">
        <v>44048</v>
      </c>
      <c r="C3369" s="8" t="s">
        <v>742</v>
      </c>
      <c r="D3369" s="8" t="s">
        <v>593</v>
      </c>
      <c r="E3369" s="11" t="s">
        <v>31959</v>
      </c>
      <c r="F3369" s="10" t="s">
        <v>38693</v>
      </c>
    </row>
    <row r="3370" ht="24" customHeight="1" spans="1:6">
      <c r="A3370" s="8">
        <v>40982</v>
      </c>
      <c r="B3370" s="9" t="s">
        <v>44049</v>
      </c>
      <c r="C3370" s="8" t="s">
        <v>744</v>
      </c>
      <c r="D3370" s="8" t="s">
        <v>593</v>
      </c>
      <c r="E3370" s="8" t="s">
        <v>39335</v>
      </c>
      <c r="F3370" s="10" t="s">
        <v>38693</v>
      </c>
    </row>
    <row r="3371" ht="24" customHeight="1" spans="1:6">
      <c r="A3371" s="8">
        <v>4240</v>
      </c>
      <c r="B3371" s="9" t="s">
        <v>44050</v>
      </c>
      <c r="C3371" s="8" t="s">
        <v>742</v>
      </c>
      <c r="D3371" s="8" t="s">
        <v>593</v>
      </c>
      <c r="E3371" s="11" t="s">
        <v>31357</v>
      </c>
      <c r="F3371" s="10" t="s">
        <v>38693</v>
      </c>
    </row>
    <row r="3372" ht="24" customHeight="1" spans="1:6">
      <c r="A3372" s="8">
        <v>41026</v>
      </c>
      <c r="B3372" s="9" t="s">
        <v>44051</v>
      </c>
      <c r="C3372" s="8" t="s">
        <v>744</v>
      </c>
      <c r="D3372" s="8" t="s">
        <v>593</v>
      </c>
      <c r="E3372" s="8" t="s">
        <v>44052</v>
      </c>
      <c r="F3372" s="10" t="s">
        <v>38693</v>
      </c>
    </row>
    <row r="3373" ht="24" customHeight="1" spans="1:6">
      <c r="A3373" s="8">
        <v>4239</v>
      </c>
      <c r="B3373" s="9" t="s">
        <v>44053</v>
      </c>
      <c r="C3373" s="8" t="s">
        <v>742</v>
      </c>
      <c r="D3373" s="8" t="s">
        <v>593</v>
      </c>
      <c r="E3373" s="11" t="s">
        <v>44054</v>
      </c>
      <c r="F3373" s="10" t="s">
        <v>38693</v>
      </c>
    </row>
    <row r="3374" ht="24" customHeight="1" spans="1:6">
      <c r="A3374" s="8">
        <v>41024</v>
      </c>
      <c r="B3374" s="9" t="s">
        <v>44055</v>
      </c>
      <c r="C3374" s="8" t="s">
        <v>744</v>
      </c>
      <c r="D3374" s="8" t="s">
        <v>593</v>
      </c>
      <c r="E3374" s="11" t="s">
        <v>44056</v>
      </c>
      <c r="F3374" s="10" t="s">
        <v>38693</v>
      </c>
    </row>
    <row r="3375" ht="24" customHeight="1" spans="1:6">
      <c r="A3375" s="8">
        <v>4248</v>
      </c>
      <c r="B3375" s="9" t="s">
        <v>44057</v>
      </c>
      <c r="C3375" s="8" t="s">
        <v>742</v>
      </c>
      <c r="D3375" s="8" t="s">
        <v>593</v>
      </c>
      <c r="E3375" s="8" t="s">
        <v>38487</v>
      </c>
      <c r="F3375" s="10" t="s">
        <v>38693</v>
      </c>
    </row>
    <row r="3376" ht="24" customHeight="1" spans="1:6">
      <c r="A3376" s="8">
        <v>41033</v>
      </c>
      <c r="B3376" s="9" t="s">
        <v>44058</v>
      </c>
      <c r="C3376" s="8" t="s">
        <v>744</v>
      </c>
      <c r="D3376" s="8" t="s">
        <v>593</v>
      </c>
      <c r="E3376" s="8" t="s">
        <v>44059</v>
      </c>
      <c r="F3376" s="10" t="s">
        <v>38693</v>
      </c>
    </row>
    <row r="3377" ht="24" customHeight="1" spans="1:6">
      <c r="A3377" s="8">
        <v>41040</v>
      </c>
      <c r="B3377" s="9" t="s">
        <v>44060</v>
      </c>
      <c r="C3377" s="8" t="s">
        <v>744</v>
      </c>
      <c r="D3377" s="8" t="s">
        <v>593</v>
      </c>
      <c r="E3377" s="8" t="s">
        <v>44061</v>
      </c>
      <c r="F3377" s="10" t="s">
        <v>38693</v>
      </c>
    </row>
    <row r="3378" ht="24" customHeight="1" spans="1:6">
      <c r="A3378" s="8">
        <v>44500</v>
      </c>
      <c r="B3378" s="9" t="s">
        <v>44062</v>
      </c>
      <c r="C3378" s="8" t="s">
        <v>742</v>
      </c>
      <c r="D3378" s="8" t="s">
        <v>593</v>
      </c>
      <c r="E3378" s="8" t="s">
        <v>44063</v>
      </c>
      <c r="F3378" s="10" t="s">
        <v>38693</v>
      </c>
    </row>
    <row r="3379" ht="24" customHeight="1" spans="1:6">
      <c r="A3379" s="8">
        <v>4238</v>
      </c>
      <c r="B3379" s="9" t="s">
        <v>44064</v>
      </c>
      <c r="C3379" s="8" t="s">
        <v>742</v>
      </c>
      <c r="D3379" s="8" t="s">
        <v>593</v>
      </c>
      <c r="E3379" s="8" t="s">
        <v>33096</v>
      </c>
      <c r="F3379" s="10" t="s">
        <v>38693</v>
      </c>
    </row>
    <row r="3380" ht="24" customHeight="1" spans="1:6">
      <c r="A3380" s="8">
        <v>41012</v>
      </c>
      <c r="B3380" s="9" t="s">
        <v>44065</v>
      </c>
      <c r="C3380" s="8" t="s">
        <v>744</v>
      </c>
      <c r="D3380" s="8" t="s">
        <v>593</v>
      </c>
      <c r="E3380" s="8" t="s">
        <v>44066</v>
      </c>
      <c r="F3380" s="10" t="s">
        <v>38693</v>
      </c>
    </row>
    <row r="3381" ht="24" customHeight="1" spans="1:6">
      <c r="A3381" s="8">
        <v>4237</v>
      </c>
      <c r="B3381" s="9" t="s">
        <v>44067</v>
      </c>
      <c r="C3381" s="8" t="s">
        <v>742</v>
      </c>
      <c r="D3381" s="8" t="s">
        <v>593</v>
      </c>
      <c r="E3381" s="8" t="s">
        <v>33313</v>
      </c>
      <c r="F3381" s="10" t="s">
        <v>38693</v>
      </c>
    </row>
    <row r="3382" ht="24" customHeight="1" spans="1:6">
      <c r="A3382" s="8">
        <v>41002</v>
      </c>
      <c r="B3382" s="9" t="s">
        <v>44068</v>
      </c>
      <c r="C3382" s="8" t="s">
        <v>744</v>
      </c>
      <c r="D3382" s="8" t="s">
        <v>593</v>
      </c>
      <c r="E3382" s="8" t="s">
        <v>44069</v>
      </c>
      <c r="F3382" s="10" t="s">
        <v>38693</v>
      </c>
    </row>
    <row r="3383" ht="24" customHeight="1" spans="1:6">
      <c r="A3383" s="8">
        <v>4233</v>
      </c>
      <c r="B3383" s="9" t="s">
        <v>44070</v>
      </c>
      <c r="C3383" s="8" t="s">
        <v>742</v>
      </c>
      <c r="D3383" s="8" t="s">
        <v>593</v>
      </c>
      <c r="E3383" s="8" t="s">
        <v>33355</v>
      </c>
      <c r="F3383" s="10" t="s">
        <v>38693</v>
      </c>
    </row>
    <row r="3384" ht="24" customHeight="1" spans="1:6">
      <c r="A3384" s="8">
        <v>41001</v>
      </c>
      <c r="B3384" s="9" t="s">
        <v>44071</v>
      </c>
      <c r="C3384" s="8" t="s">
        <v>744</v>
      </c>
      <c r="D3384" s="8" t="s">
        <v>593</v>
      </c>
      <c r="E3384" s="8" t="s">
        <v>44072</v>
      </c>
      <c r="F3384" s="10" t="s">
        <v>38693</v>
      </c>
    </row>
    <row r="3385" ht="24" customHeight="1" spans="1:6">
      <c r="A3385" s="8">
        <v>2</v>
      </c>
      <c r="B3385" s="9" t="s">
        <v>44073</v>
      </c>
      <c r="C3385" s="8" t="s">
        <v>740</v>
      </c>
      <c r="D3385" s="8" t="s">
        <v>639</v>
      </c>
      <c r="E3385" s="8" t="s">
        <v>34967</v>
      </c>
      <c r="F3385" s="10" t="s">
        <v>38693</v>
      </c>
    </row>
    <row r="3386" ht="24" customHeight="1" spans="1:6">
      <c r="A3386" s="8">
        <v>36517</v>
      </c>
      <c r="B3386" s="9" t="s">
        <v>44074</v>
      </c>
      <c r="C3386" s="8" t="s">
        <v>592</v>
      </c>
      <c r="D3386" s="8" t="s">
        <v>593</v>
      </c>
      <c r="E3386" s="8" t="s">
        <v>44075</v>
      </c>
      <c r="F3386" s="10" t="s">
        <v>38693</v>
      </c>
    </row>
    <row r="3387" ht="24" customHeight="1" spans="1:6">
      <c r="A3387" s="8">
        <v>4262</v>
      </c>
      <c r="B3387" s="9" t="s">
        <v>44076</v>
      </c>
      <c r="C3387" s="8" t="s">
        <v>592</v>
      </c>
      <c r="D3387" s="8" t="s">
        <v>599</v>
      </c>
      <c r="E3387" s="8" t="s">
        <v>44077</v>
      </c>
      <c r="F3387" s="10" t="s">
        <v>38693</v>
      </c>
    </row>
    <row r="3388" ht="24" customHeight="1" spans="1:6">
      <c r="A3388" s="8">
        <v>4263</v>
      </c>
      <c r="B3388" s="9" t="s">
        <v>44078</v>
      </c>
      <c r="C3388" s="8" t="s">
        <v>592</v>
      </c>
      <c r="D3388" s="8" t="s">
        <v>593</v>
      </c>
      <c r="E3388" s="8" t="s">
        <v>44079</v>
      </c>
      <c r="F3388" s="10" t="s">
        <v>38693</v>
      </c>
    </row>
    <row r="3389" ht="24" customHeight="1" spans="1:6">
      <c r="A3389" s="8">
        <v>36518</v>
      </c>
      <c r="B3389" s="9" t="s">
        <v>44080</v>
      </c>
      <c r="C3389" s="8" t="s">
        <v>592</v>
      </c>
      <c r="D3389" s="8" t="s">
        <v>593</v>
      </c>
      <c r="E3389" s="8" t="s">
        <v>44081</v>
      </c>
      <c r="F3389" s="10" t="s">
        <v>38693</v>
      </c>
    </row>
    <row r="3390" ht="24" customHeight="1" spans="1:6">
      <c r="A3390" s="8">
        <v>14221</v>
      </c>
      <c r="B3390" s="9" t="s">
        <v>44082</v>
      </c>
      <c r="C3390" s="8" t="s">
        <v>592</v>
      </c>
      <c r="D3390" s="8" t="s">
        <v>593</v>
      </c>
      <c r="E3390" s="8" t="s">
        <v>44083</v>
      </c>
      <c r="F3390" s="10" t="s">
        <v>38693</v>
      </c>
    </row>
    <row r="3391" ht="24" customHeight="1" spans="1:6">
      <c r="A3391" s="8">
        <v>38402</v>
      </c>
      <c r="B3391" s="9" t="s">
        <v>44084</v>
      </c>
      <c r="C3391" s="8" t="s">
        <v>592</v>
      </c>
      <c r="D3391" s="8" t="s">
        <v>593</v>
      </c>
      <c r="E3391" s="8" t="s">
        <v>28959</v>
      </c>
      <c r="F3391" s="10" t="s">
        <v>38693</v>
      </c>
    </row>
    <row r="3392" ht="24" customHeight="1" spans="1:6">
      <c r="A3392" s="8">
        <v>3412</v>
      </c>
      <c r="B3392" s="9" t="s">
        <v>44085</v>
      </c>
      <c r="C3392" s="8" t="s">
        <v>997</v>
      </c>
      <c r="D3392" s="8" t="s">
        <v>639</v>
      </c>
      <c r="E3392" s="8" t="s">
        <v>30080</v>
      </c>
      <c r="F3392" s="10" t="s">
        <v>38693</v>
      </c>
    </row>
    <row r="3393" ht="24" customHeight="1" spans="1:6">
      <c r="A3393" s="8">
        <v>3413</v>
      </c>
      <c r="B3393" s="9" t="s">
        <v>44086</v>
      </c>
      <c r="C3393" s="8" t="s">
        <v>997</v>
      </c>
      <c r="D3393" s="8" t="s">
        <v>639</v>
      </c>
      <c r="E3393" s="11" t="s">
        <v>44087</v>
      </c>
      <c r="F3393" s="10" t="s">
        <v>38693</v>
      </c>
    </row>
    <row r="3394" ht="24" customHeight="1" spans="1:6">
      <c r="A3394" s="8">
        <v>39744</v>
      </c>
      <c r="B3394" s="9" t="s">
        <v>44088</v>
      </c>
      <c r="C3394" s="8" t="s">
        <v>997</v>
      </c>
      <c r="D3394" s="8" t="s">
        <v>639</v>
      </c>
      <c r="E3394" s="8" t="s">
        <v>44089</v>
      </c>
      <c r="F3394" s="10" t="s">
        <v>38693</v>
      </c>
    </row>
    <row r="3395" ht="24" customHeight="1" spans="1:6">
      <c r="A3395" s="8">
        <v>39745</v>
      </c>
      <c r="B3395" s="9" t="s">
        <v>44090</v>
      </c>
      <c r="C3395" s="8" t="s">
        <v>997</v>
      </c>
      <c r="D3395" s="8" t="s">
        <v>639</v>
      </c>
      <c r="E3395" s="8" t="s">
        <v>44091</v>
      </c>
      <c r="F3395" s="10" t="s">
        <v>38693</v>
      </c>
    </row>
    <row r="3396" ht="24" customHeight="1" spans="1:6">
      <c r="A3396" s="8">
        <v>39637</v>
      </c>
      <c r="B3396" s="9" t="s">
        <v>44092</v>
      </c>
      <c r="C3396" s="8" t="s">
        <v>997</v>
      </c>
      <c r="D3396" s="8" t="s">
        <v>593</v>
      </c>
      <c r="E3396" s="8" t="s">
        <v>44093</v>
      </c>
      <c r="F3396" s="10" t="s">
        <v>38693</v>
      </c>
    </row>
    <row r="3397" ht="24" customHeight="1" spans="1:6">
      <c r="A3397" s="8">
        <v>39638</v>
      </c>
      <c r="B3397" s="9" t="s">
        <v>44094</v>
      </c>
      <c r="C3397" s="8" t="s">
        <v>997</v>
      </c>
      <c r="D3397" s="8" t="s">
        <v>593</v>
      </c>
      <c r="E3397" s="8" t="s">
        <v>44095</v>
      </c>
      <c r="F3397" s="10" t="s">
        <v>38693</v>
      </c>
    </row>
    <row r="3398" ht="24" customHeight="1" spans="1:6">
      <c r="A3398" s="8">
        <v>39639</v>
      </c>
      <c r="B3398" s="9" t="s">
        <v>44096</v>
      </c>
      <c r="C3398" s="8" t="s">
        <v>997</v>
      </c>
      <c r="D3398" s="8" t="s">
        <v>593</v>
      </c>
      <c r="E3398" s="8" t="s">
        <v>44097</v>
      </c>
      <c r="F3398" s="10" t="s">
        <v>38693</v>
      </c>
    </row>
    <row r="3399" ht="36" customHeight="1" spans="1:6">
      <c r="A3399" s="8">
        <v>39517</v>
      </c>
      <c r="B3399" s="9" t="s">
        <v>44098</v>
      </c>
      <c r="C3399" s="8" t="s">
        <v>997</v>
      </c>
      <c r="D3399" s="8" t="s">
        <v>593</v>
      </c>
      <c r="E3399" s="8" t="s">
        <v>44099</v>
      </c>
      <c r="F3399" s="10" t="s">
        <v>38693</v>
      </c>
    </row>
    <row r="3400" ht="36" customHeight="1" spans="1:6">
      <c r="A3400" s="8">
        <v>39518</v>
      </c>
      <c r="B3400" s="9" t="s">
        <v>44100</v>
      </c>
      <c r="C3400" s="8" t="s">
        <v>997</v>
      </c>
      <c r="D3400" s="8" t="s">
        <v>593</v>
      </c>
      <c r="E3400" s="8" t="s">
        <v>44101</v>
      </c>
      <c r="F3400" s="10" t="s">
        <v>38693</v>
      </c>
    </row>
    <row r="3401" ht="24" customHeight="1" spans="1:6">
      <c r="A3401" s="8">
        <v>38366</v>
      </c>
      <c r="B3401" s="9" t="s">
        <v>44102</v>
      </c>
      <c r="C3401" s="8" t="s">
        <v>997</v>
      </c>
      <c r="D3401" s="8" t="s">
        <v>639</v>
      </c>
      <c r="E3401" s="8" t="s">
        <v>23265</v>
      </c>
      <c r="F3401" s="10" t="s">
        <v>38693</v>
      </c>
    </row>
    <row r="3402" ht="24" customHeight="1" spans="1:6">
      <c r="A3402" s="8">
        <v>11703</v>
      </c>
      <c r="B3402" s="9" t="s">
        <v>44103</v>
      </c>
      <c r="C3402" s="8" t="s">
        <v>592</v>
      </c>
      <c r="D3402" s="8" t="s">
        <v>593</v>
      </c>
      <c r="E3402" s="8" t="s">
        <v>33399</v>
      </c>
      <c r="F3402" s="10" t="s">
        <v>38693</v>
      </c>
    </row>
    <row r="3403" ht="24" customHeight="1" spans="1:6">
      <c r="A3403" s="8">
        <v>37400</v>
      </c>
      <c r="B3403" s="9" t="s">
        <v>44104</v>
      </c>
      <c r="C3403" s="8" t="s">
        <v>592</v>
      </c>
      <c r="D3403" s="8" t="s">
        <v>593</v>
      </c>
      <c r="E3403" s="8" t="s">
        <v>44105</v>
      </c>
      <c r="F3403" s="10" t="s">
        <v>38693</v>
      </c>
    </row>
    <row r="3404" ht="24" customHeight="1" spans="1:6">
      <c r="A3404" s="8">
        <v>25400</v>
      </c>
      <c r="B3404" s="9" t="s">
        <v>44106</v>
      </c>
      <c r="C3404" s="8" t="s">
        <v>592</v>
      </c>
      <c r="D3404" s="8" t="s">
        <v>593</v>
      </c>
      <c r="E3404" s="8" t="s">
        <v>44107</v>
      </c>
      <c r="F3404" s="10" t="s">
        <v>38693</v>
      </c>
    </row>
    <row r="3405" ht="24" customHeight="1" spans="1:6">
      <c r="A3405" s="8">
        <v>4276</v>
      </c>
      <c r="B3405" s="9" t="s">
        <v>44108</v>
      </c>
      <c r="C3405" s="8" t="s">
        <v>592</v>
      </c>
      <c r="D3405" s="8" t="s">
        <v>639</v>
      </c>
      <c r="E3405" s="8" t="s">
        <v>44109</v>
      </c>
      <c r="F3405" s="10" t="s">
        <v>38693</v>
      </c>
    </row>
    <row r="3406" ht="24" customHeight="1" spans="1:6">
      <c r="A3406" s="8">
        <v>4273</v>
      </c>
      <c r="B3406" s="9" t="s">
        <v>44110</v>
      </c>
      <c r="C3406" s="8" t="s">
        <v>592</v>
      </c>
      <c r="D3406" s="8" t="s">
        <v>639</v>
      </c>
      <c r="E3406" s="8" t="s">
        <v>44111</v>
      </c>
      <c r="F3406" s="10" t="s">
        <v>38693</v>
      </c>
    </row>
    <row r="3407" ht="24" customHeight="1" spans="1:6">
      <c r="A3407" s="8">
        <v>4274</v>
      </c>
      <c r="B3407" s="9" t="s">
        <v>44112</v>
      </c>
      <c r="C3407" s="8" t="s">
        <v>592</v>
      </c>
      <c r="D3407" s="8" t="s">
        <v>639</v>
      </c>
      <c r="E3407" s="8" t="s">
        <v>40480</v>
      </c>
      <c r="F3407" s="10" t="s">
        <v>38693</v>
      </c>
    </row>
    <row r="3408" ht="24" customHeight="1" spans="1:6">
      <c r="A3408" s="8">
        <v>39438</v>
      </c>
      <c r="B3408" s="9" t="s">
        <v>44113</v>
      </c>
      <c r="C3408" s="8" t="s">
        <v>592</v>
      </c>
      <c r="D3408" s="8" t="s">
        <v>593</v>
      </c>
      <c r="E3408" s="8" t="s">
        <v>24034</v>
      </c>
      <c r="F3408" s="10" t="s">
        <v>38693</v>
      </c>
    </row>
    <row r="3409" ht="24" customHeight="1" spans="1:6">
      <c r="A3409" s="8">
        <v>11963</v>
      </c>
      <c r="B3409" s="9" t="s">
        <v>44114</v>
      </c>
      <c r="C3409" s="8" t="s">
        <v>592</v>
      </c>
      <c r="D3409" s="8" t="s">
        <v>593</v>
      </c>
      <c r="E3409" s="8" t="s">
        <v>32372</v>
      </c>
      <c r="F3409" s="10" t="s">
        <v>38693</v>
      </c>
    </row>
    <row r="3410" ht="24" customHeight="1" spans="1:6">
      <c r="A3410" s="8">
        <v>11964</v>
      </c>
      <c r="B3410" s="9" t="s">
        <v>44115</v>
      </c>
      <c r="C3410" s="8" t="s">
        <v>592</v>
      </c>
      <c r="D3410" s="8" t="s">
        <v>593</v>
      </c>
      <c r="E3410" s="8" t="s">
        <v>41547</v>
      </c>
      <c r="F3410" s="10" t="s">
        <v>38693</v>
      </c>
    </row>
    <row r="3411" ht="24" customHeight="1" spans="1:6">
      <c r="A3411" s="8">
        <v>4379</v>
      </c>
      <c r="B3411" s="9" t="s">
        <v>44116</v>
      </c>
      <c r="C3411" s="8" t="s">
        <v>592</v>
      </c>
      <c r="D3411" s="8" t="s">
        <v>593</v>
      </c>
      <c r="E3411" s="8" t="s">
        <v>24864</v>
      </c>
      <c r="F3411" s="10" t="s">
        <v>38693</v>
      </c>
    </row>
    <row r="3412" ht="24" customHeight="1" spans="1:6">
      <c r="A3412" s="8">
        <v>4377</v>
      </c>
      <c r="B3412" s="9" t="s">
        <v>44117</v>
      </c>
      <c r="C3412" s="8" t="s">
        <v>592</v>
      </c>
      <c r="D3412" s="8" t="s">
        <v>593</v>
      </c>
      <c r="E3412" s="8" t="s">
        <v>38223</v>
      </c>
      <c r="F3412" s="10" t="s">
        <v>38693</v>
      </c>
    </row>
    <row r="3413" ht="24" customHeight="1" spans="1:6">
      <c r="A3413" s="8">
        <v>4356</v>
      </c>
      <c r="B3413" s="9" t="s">
        <v>44118</v>
      </c>
      <c r="C3413" s="8" t="s">
        <v>592</v>
      </c>
      <c r="D3413" s="8" t="s">
        <v>593</v>
      </c>
      <c r="E3413" s="8" t="s">
        <v>24034</v>
      </c>
      <c r="F3413" s="10" t="s">
        <v>38693</v>
      </c>
    </row>
    <row r="3414" ht="24" customHeight="1" spans="1:6">
      <c r="A3414" s="8">
        <v>13246</v>
      </c>
      <c r="B3414" s="9" t="s">
        <v>44119</v>
      </c>
      <c r="C3414" s="8" t="s">
        <v>592</v>
      </c>
      <c r="D3414" s="8" t="s">
        <v>593</v>
      </c>
      <c r="E3414" s="8" t="s">
        <v>24869</v>
      </c>
      <c r="F3414" s="10" t="s">
        <v>38693</v>
      </c>
    </row>
    <row r="3415" ht="24" customHeight="1" spans="1:6">
      <c r="A3415" s="8">
        <v>4346</v>
      </c>
      <c r="B3415" s="9" t="s">
        <v>44120</v>
      </c>
      <c r="C3415" s="8" t="s">
        <v>592</v>
      </c>
      <c r="D3415" s="8" t="s">
        <v>593</v>
      </c>
      <c r="E3415" s="8" t="s">
        <v>26623</v>
      </c>
      <c r="F3415" s="10" t="s">
        <v>38693</v>
      </c>
    </row>
    <row r="3416" ht="24" customHeight="1" spans="1:6">
      <c r="A3416" s="8">
        <v>11955</v>
      </c>
      <c r="B3416" s="9" t="s">
        <v>44121</v>
      </c>
      <c r="C3416" s="8" t="s">
        <v>592</v>
      </c>
      <c r="D3416" s="8" t="s">
        <v>593</v>
      </c>
      <c r="E3416" s="8" t="s">
        <v>40451</v>
      </c>
      <c r="F3416" s="10" t="s">
        <v>38693</v>
      </c>
    </row>
    <row r="3417" ht="24" customHeight="1" spans="1:6">
      <c r="A3417" s="8">
        <v>11960</v>
      </c>
      <c r="B3417" s="9" t="s">
        <v>44122</v>
      </c>
      <c r="C3417" s="8" t="s">
        <v>592</v>
      </c>
      <c r="D3417" s="8" t="s">
        <v>593</v>
      </c>
      <c r="E3417" s="8" t="s">
        <v>38196</v>
      </c>
      <c r="F3417" s="10" t="s">
        <v>38693</v>
      </c>
    </row>
    <row r="3418" ht="24" customHeight="1" spans="1:6">
      <c r="A3418" s="8">
        <v>4333</v>
      </c>
      <c r="B3418" s="9" t="s">
        <v>44123</v>
      </c>
      <c r="C3418" s="8" t="s">
        <v>592</v>
      </c>
      <c r="D3418" s="8" t="s">
        <v>593</v>
      </c>
      <c r="E3418" s="8" t="s">
        <v>24034</v>
      </c>
      <c r="F3418" s="10" t="s">
        <v>38693</v>
      </c>
    </row>
    <row r="3419" ht="24" customHeight="1" spans="1:6">
      <c r="A3419" s="8">
        <v>4358</v>
      </c>
      <c r="B3419" s="9" t="s">
        <v>44124</v>
      </c>
      <c r="C3419" s="8" t="s">
        <v>592</v>
      </c>
      <c r="D3419" s="8" t="s">
        <v>593</v>
      </c>
      <c r="E3419" s="8" t="s">
        <v>24817</v>
      </c>
      <c r="F3419" s="10" t="s">
        <v>38693</v>
      </c>
    </row>
    <row r="3420" ht="24" customHeight="1" spans="1:6">
      <c r="A3420" s="8">
        <v>39435</v>
      </c>
      <c r="B3420" s="9" t="s">
        <v>44125</v>
      </c>
      <c r="C3420" s="8" t="s">
        <v>592</v>
      </c>
      <c r="D3420" s="8" t="s">
        <v>593</v>
      </c>
      <c r="E3420" s="8" t="s">
        <v>24998</v>
      </c>
      <c r="F3420" s="10" t="s">
        <v>38693</v>
      </c>
    </row>
    <row r="3421" ht="24" customHeight="1" spans="1:6">
      <c r="A3421" s="8">
        <v>39436</v>
      </c>
      <c r="B3421" s="9" t="s">
        <v>44126</v>
      </c>
      <c r="C3421" s="8" t="s">
        <v>592</v>
      </c>
      <c r="D3421" s="8" t="s">
        <v>593</v>
      </c>
      <c r="E3421" s="8" t="s">
        <v>23947</v>
      </c>
      <c r="F3421" s="10" t="s">
        <v>38693</v>
      </c>
    </row>
    <row r="3422" ht="24" customHeight="1" spans="1:6">
      <c r="A3422" s="8">
        <v>39437</v>
      </c>
      <c r="B3422" s="9" t="s">
        <v>44127</v>
      </c>
      <c r="C3422" s="8" t="s">
        <v>592</v>
      </c>
      <c r="D3422" s="8" t="s">
        <v>593</v>
      </c>
      <c r="E3422" s="8" t="s">
        <v>25081</v>
      </c>
      <c r="F3422" s="10" t="s">
        <v>38693</v>
      </c>
    </row>
    <row r="3423" ht="24" customHeight="1" spans="1:6">
      <c r="A3423" s="8">
        <v>39439</v>
      </c>
      <c r="B3423" s="9" t="s">
        <v>44128</v>
      </c>
      <c r="C3423" s="8" t="s">
        <v>592</v>
      </c>
      <c r="D3423" s="8" t="s">
        <v>593</v>
      </c>
      <c r="E3423" s="8" t="s">
        <v>24532</v>
      </c>
      <c r="F3423" s="10" t="s">
        <v>38693</v>
      </c>
    </row>
    <row r="3424" ht="24" customHeight="1" spans="1:6">
      <c r="A3424" s="8">
        <v>39440</v>
      </c>
      <c r="B3424" s="9" t="s">
        <v>44129</v>
      </c>
      <c r="C3424" s="8" t="s">
        <v>592</v>
      </c>
      <c r="D3424" s="8" t="s">
        <v>593</v>
      </c>
      <c r="E3424" s="8" t="s">
        <v>25110</v>
      </c>
      <c r="F3424" s="10" t="s">
        <v>38693</v>
      </c>
    </row>
    <row r="3425" ht="24" customHeight="1" spans="1:6">
      <c r="A3425" s="8">
        <v>39441</v>
      </c>
      <c r="B3425" s="9" t="s">
        <v>44130</v>
      </c>
      <c r="C3425" s="8" t="s">
        <v>592</v>
      </c>
      <c r="D3425" s="8" t="s">
        <v>593</v>
      </c>
      <c r="E3425" s="8" t="s">
        <v>24508</v>
      </c>
      <c r="F3425" s="10" t="s">
        <v>38693</v>
      </c>
    </row>
    <row r="3426" ht="24" customHeight="1" spans="1:6">
      <c r="A3426" s="8">
        <v>39442</v>
      </c>
      <c r="B3426" s="9" t="s">
        <v>44131</v>
      </c>
      <c r="C3426" s="8" t="s">
        <v>592</v>
      </c>
      <c r="D3426" s="8" t="s">
        <v>593</v>
      </c>
      <c r="E3426" s="8" t="s">
        <v>23828</v>
      </c>
      <c r="F3426" s="10" t="s">
        <v>38693</v>
      </c>
    </row>
    <row r="3427" ht="24" customHeight="1" spans="1:6">
      <c r="A3427" s="8">
        <v>39443</v>
      </c>
      <c r="B3427" s="9" t="s">
        <v>44132</v>
      </c>
      <c r="C3427" s="8" t="s">
        <v>592</v>
      </c>
      <c r="D3427" s="8" t="s">
        <v>593</v>
      </c>
      <c r="E3427" s="8" t="s">
        <v>25078</v>
      </c>
      <c r="F3427" s="10" t="s">
        <v>38693</v>
      </c>
    </row>
    <row r="3428" ht="24" customHeight="1" spans="1:6">
      <c r="A3428" s="8">
        <v>4329</v>
      </c>
      <c r="B3428" s="9" t="s">
        <v>44133</v>
      </c>
      <c r="C3428" s="8" t="s">
        <v>592</v>
      </c>
      <c r="D3428" s="8" t="s">
        <v>599</v>
      </c>
      <c r="E3428" s="8" t="s">
        <v>36115</v>
      </c>
      <c r="F3428" s="10" t="s">
        <v>38693</v>
      </c>
    </row>
    <row r="3429" ht="24" customHeight="1" spans="1:6">
      <c r="A3429" s="8">
        <v>4383</v>
      </c>
      <c r="B3429" s="9" t="s">
        <v>44134</v>
      </c>
      <c r="C3429" s="8" t="s">
        <v>592</v>
      </c>
      <c r="D3429" s="8" t="s">
        <v>593</v>
      </c>
      <c r="E3429" s="8" t="s">
        <v>44135</v>
      </c>
      <c r="F3429" s="10" t="s">
        <v>38693</v>
      </c>
    </row>
    <row r="3430" ht="24" customHeight="1" spans="1:6">
      <c r="A3430" s="8">
        <v>4344</v>
      </c>
      <c r="B3430" s="9" t="s">
        <v>44136</v>
      </c>
      <c r="C3430" s="8" t="s">
        <v>592</v>
      </c>
      <c r="D3430" s="8" t="s">
        <v>593</v>
      </c>
      <c r="E3430" s="8" t="s">
        <v>43576</v>
      </c>
      <c r="F3430" s="10" t="s">
        <v>38693</v>
      </c>
    </row>
    <row r="3431" ht="24" customHeight="1" spans="1:6">
      <c r="A3431" s="8">
        <v>436</v>
      </c>
      <c r="B3431" s="9" t="s">
        <v>44137</v>
      </c>
      <c r="C3431" s="8" t="s">
        <v>592</v>
      </c>
      <c r="D3431" s="8" t="s">
        <v>639</v>
      </c>
      <c r="E3431" s="8" t="s">
        <v>24603</v>
      </c>
      <c r="F3431" s="10" t="s">
        <v>38693</v>
      </c>
    </row>
    <row r="3432" ht="24" customHeight="1" spans="1:6">
      <c r="A3432" s="8">
        <v>442</v>
      </c>
      <c r="B3432" s="9" t="s">
        <v>44138</v>
      </c>
      <c r="C3432" s="8" t="s">
        <v>592</v>
      </c>
      <c r="D3432" s="8" t="s">
        <v>639</v>
      </c>
      <c r="E3432" s="8" t="s">
        <v>38974</v>
      </c>
      <c r="F3432" s="10" t="s">
        <v>38693</v>
      </c>
    </row>
    <row r="3433" ht="24" customHeight="1" spans="1:6">
      <c r="A3433" s="8">
        <v>11953</v>
      </c>
      <c r="B3433" s="9" t="s">
        <v>44139</v>
      </c>
      <c r="C3433" s="8" t="s">
        <v>592</v>
      </c>
      <c r="D3433" s="8" t="s">
        <v>593</v>
      </c>
      <c r="E3433" s="8" t="s">
        <v>44140</v>
      </c>
      <c r="F3433" s="10" t="s">
        <v>38693</v>
      </c>
    </row>
    <row r="3434" ht="24" customHeight="1" spans="1:6">
      <c r="A3434" s="8">
        <v>4335</v>
      </c>
      <c r="B3434" s="9" t="s">
        <v>44141</v>
      </c>
      <c r="C3434" s="8" t="s">
        <v>592</v>
      </c>
      <c r="D3434" s="8" t="s">
        <v>593</v>
      </c>
      <c r="E3434" s="8" t="s">
        <v>31583</v>
      </c>
      <c r="F3434" s="10" t="s">
        <v>38693</v>
      </c>
    </row>
    <row r="3435" ht="24" customHeight="1" spans="1:6">
      <c r="A3435" s="8">
        <v>4334</v>
      </c>
      <c r="B3435" s="9" t="s">
        <v>44142</v>
      </c>
      <c r="C3435" s="8" t="s">
        <v>592</v>
      </c>
      <c r="D3435" s="8" t="s">
        <v>593</v>
      </c>
      <c r="E3435" s="11" t="s">
        <v>44143</v>
      </c>
      <c r="F3435" s="10" t="s">
        <v>38693</v>
      </c>
    </row>
    <row r="3436" ht="24" customHeight="1" spans="1:6">
      <c r="A3436" s="8">
        <v>4343</v>
      </c>
      <c r="B3436" s="9" t="s">
        <v>44144</v>
      </c>
      <c r="C3436" s="8" t="s">
        <v>592</v>
      </c>
      <c r="D3436" s="8" t="s">
        <v>593</v>
      </c>
      <c r="E3436" s="8" t="s">
        <v>34982</v>
      </c>
      <c r="F3436" s="10" t="s">
        <v>38693</v>
      </c>
    </row>
    <row r="3437" ht="24" customHeight="1" spans="1:6">
      <c r="A3437" s="8">
        <v>430</v>
      </c>
      <c r="B3437" s="9" t="s">
        <v>44145</v>
      </c>
      <c r="C3437" s="8" t="s">
        <v>592</v>
      </c>
      <c r="D3437" s="8" t="s">
        <v>639</v>
      </c>
      <c r="E3437" s="8" t="s">
        <v>37507</v>
      </c>
      <c r="F3437" s="10" t="s">
        <v>38693</v>
      </c>
    </row>
    <row r="3438" ht="24" customHeight="1" spans="1:6">
      <c r="A3438" s="8">
        <v>441</v>
      </c>
      <c r="B3438" s="9" t="s">
        <v>44146</v>
      </c>
      <c r="C3438" s="8" t="s">
        <v>592</v>
      </c>
      <c r="D3438" s="8" t="s">
        <v>639</v>
      </c>
      <c r="E3438" s="8" t="s">
        <v>36499</v>
      </c>
      <c r="F3438" s="10" t="s">
        <v>38693</v>
      </c>
    </row>
    <row r="3439" ht="24" customHeight="1" spans="1:6">
      <c r="A3439" s="8">
        <v>431</v>
      </c>
      <c r="B3439" s="9" t="s">
        <v>44147</v>
      </c>
      <c r="C3439" s="8" t="s">
        <v>592</v>
      </c>
      <c r="D3439" s="8" t="s">
        <v>639</v>
      </c>
      <c r="E3439" s="8" t="s">
        <v>35007</v>
      </c>
      <c r="F3439" s="10" t="s">
        <v>38693</v>
      </c>
    </row>
    <row r="3440" ht="24" customHeight="1" spans="1:6">
      <c r="A3440" s="8">
        <v>432</v>
      </c>
      <c r="B3440" s="9" t="s">
        <v>44148</v>
      </c>
      <c r="C3440" s="8" t="s">
        <v>592</v>
      </c>
      <c r="D3440" s="8" t="s">
        <v>639</v>
      </c>
      <c r="E3440" s="8" t="s">
        <v>44149</v>
      </c>
      <c r="F3440" s="10" t="s">
        <v>38693</v>
      </c>
    </row>
    <row r="3441" ht="24" customHeight="1" spans="1:6">
      <c r="A3441" s="8">
        <v>429</v>
      </c>
      <c r="B3441" s="9" t="s">
        <v>44150</v>
      </c>
      <c r="C3441" s="8" t="s">
        <v>592</v>
      </c>
      <c r="D3441" s="8" t="s">
        <v>639</v>
      </c>
      <c r="E3441" s="8" t="s">
        <v>40091</v>
      </c>
      <c r="F3441" s="10" t="s">
        <v>38693</v>
      </c>
    </row>
    <row r="3442" ht="24" customHeight="1" spans="1:6">
      <c r="A3442" s="8">
        <v>439</v>
      </c>
      <c r="B3442" s="9" t="s">
        <v>44151</v>
      </c>
      <c r="C3442" s="8" t="s">
        <v>592</v>
      </c>
      <c r="D3442" s="8" t="s">
        <v>639</v>
      </c>
      <c r="E3442" s="8" t="s">
        <v>39802</v>
      </c>
      <c r="F3442" s="10" t="s">
        <v>38693</v>
      </c>
    </row>
    <row r="3443" ht="24" customHeight="1" spans="1:6">
      <c r="A3443" s="8">
        <v>433</v>
      </c>
      <c r="B3443" s="9" t="s">
        <v>44152</v>
      </c>
      <c r="C3443" s="8" t="s">
        <v>592</v>
      </c>
      <c r="D3443" s="8" t="s">
        <v>639</v>
      </c>
      <c r="E3443" s="8" t="s">
        <v>44153</v>
      </c>
      <c r="F3443" s="10" t="s">
        <v>38693</v>
      </c>
    </row>
    <row r="3444" ht="24" customHeight="1" spans="1:6">
      <c r="A3444" s="8">
        <v>437</v>
      </c>
      <c r="B3444" s="9" t="s">
        <v>44154</v>
      </c>
      <c r="C3444" s="8" t="s">
        <v>592</v>
      </c>
      <c r="D3444" s="8" t="s">
        <v>639</v>
      </c>
      <c r="E3444" s="8" t="s">
        <v>27905</v>
      </c>
      <c r="F3444" s="10" t="s">
        <v>38693</v>
      </c>
    </row>
    <row r="3445" ht="24" customHeight="1" spans="1:6">
      <c r="A3445" s="8">
        <v>11790</v>
      </c>
      <c r="B3445" s="9" t="s">
        <v>44155</v>
      </c>
      <c r="C3445" s="8" t="s">
        <v>592</v>
      </c>
      <c r="D3445" s="8" t="s">
        <v>639</v>
      </c>
      <c r="E3445" s="11" t="s">
        <v>30933</v>
      </c>
      <c r="F3445" s="10" t="s">
        <v>38693</v>
      </c>
    </row>
    <row r="3446" ht="24" customHeight="1" spans="1:6">
      <c r="A3446" s="8">
        <v>428</v>
      </c>
      <c r="B3446" s="9" t="s">
        <v>44156</v>
      </c>
      <c r="C3446" s="8" t="s">
        <v>592</v>
      </c>
      <c r="D3446" s="8" t="s">
        <v>639</v>
      </c>
      <c r="E3446" s="8" t="s">
        <v>31532</v>
      </c>
      <c r="F3446" s="10" t="s">
        <v>38693</v>
      </c>
    </row>
    <row r="3447" ht="24" customHeight="1" spans="1:6">
      <c r="A3447" s="8">
        <v>4384</v>
      </c>
      <c r="B3447" s="9" t="s">
        <v>44157</v>
      </c>
      <c r="C3447" s="8" t="s">
        <v>592</v>
      </c>
      <c r="D3447" s="8" t="s">
        <v>593</v>
      </c>
      <c r="E3447" s="11" t="s">
        <v>44158</v>
      </c>
      <c r="F3447" s="10" t="s">
        <v>38693</v>
      </c>
    </row>
    <row r="3448" ht="24" customHeight="1" spans="1:6">
      <c r="A3448" s="8">
        <v>4351</v>
      </c>
      <c r="B3448" s="9" t="s">
        <v>44159</v>
      </c>
      <c r="C3448" s="8" t="s">
        <v>592</v>
      </c>
      <c r="D3448" s="8" t="s">
        <v>593</v>
      </c>
      <c r="E3448" s="8" t="s">
        <v>44020</v>
      </c>
      <c r="F3448" s="10" t="s">
        <v>38693</v>
      </c>
    </row>
    <row r="3449" ht="24" customHeight="1" spans="1:6">
      <c r="A3449" s="8">
        <v>11054</v>
      </c>
      <c r="B3449" s="9" t="s">
        <v>44160</v>
      </c>
      <c r="C3449" s="8" t="s">
        <v>592</v>
      </c>
      <c r="D3449" s="8" t="s">
        <v>593</v>
      </c>
      <c r="E3449" s="11" t="s">
        <v>24446</v>
      </c>
      <c r="F3449" s="10" t="s">
        <v>38693</v>
      </c>
    </row>
    <row r="3450" ht="24" customHeight="1" spans="1:6">
      <c r="A3450" s="8">
        <v>11055</v>
      </c>
      <c r="B3450" s="9" t="s">
        <v>44161</v>
      </c>
      <c r="C3450" s="8" t="s">
        <v>592</v>
      </c>
      <c r="D3450" s="8" t="s">
        <v>593</v>
      </c>
      <c r="E3450" s="8" t="s">
        <v>24227</v>
      </c>
      <c r="F3450" s="10" t="s">
        <v>38693</v>
      </c>
    </row>
    <row r="3451" ht="24" customHeight="1" spans="1:6">
      <c r="A3451" s="8">
        <v>11056</v>
      </c>
      <c r="B3451" s="9" t="s">
        <v>44162</v>
      </c>
      <c r="C3451" s="8" t="s">
        <v>592</v>
      </c>
      <c r="D3451" s="8" t="s">
        <v>593</v>
      </c>
      <c r="E3451" s="11" t="s">
        <v>24478</v>
      </c>
      <c r="F3451" s="10" t="s">
        <v>38693</v>
      </c>
    </row>
    <row r="3452" ht="24" customHeight="1" spans="1:6">
      <c r="A3452" s="8">
        <v>11057</v>
      </c>
      <c r="B3452" s="9" t="s">
        <v>44163</v>
      </c>
      <c r="C3452" s="8" t="s">
        <v>592</v>
      </c>
      <c r="D3452" s="8" t="s">
        <v>593</v>
      </c>
      <c r="E3452" s="8" t="s">
        <v>25343</v>
      </c>
      <c r="F3452" s="10" t="s">
        <v>38693</v>
      </c>
    </row>
    <row r="3453" ht="24" customHeight="1" spans="1:6">
      <c r="A3453" s="8">
        <v>11059</v>
      </c>
      <c r="B3453" s="9" t="s">
        <v>44164</v>
      </c>
      <c r="C3453" s="8" t="s">
        <v>592</v>
      </c>
      <c r="D3453" s="8" t="s">
        <v>593</v>
      </c>
      <c r="E3453" s="11" t="s">
        <v>24508</v>
      </c>
      <c r="F3453" s="10" t="s">
        <v>38693</v>
      </c>
    </row>
    <row r="3454" ht="24" customHeight="1" spans="1:6">
      <c r="A3454" s="8">
        <v>11058</v>
      </c>
      <c r="B3454" s="9" t="s">
        <v>44165</v>
      </c>
      <c r="C3454" s="8" t="s">
        <v>592</v>
      </c>
      <c r="D3454" s="8" t="s">
        <v>593</v>
      </c>
      <c r="E3454" s="8" t="s">
        <v>24149</v>
      </c>
      <c r="F3454" s="10" t="s">
        <v>38693</v>
      </c>
    </row>
    <row r="3455" ht="24" customHeight="1" spans="1:6">
      <c r="A3455" s="8">
        <v>4380</v>
      </c>
      <c r="B3455" s="9" t="s">
        <v>44166</v>
      </c>
      <c r="C3455" s="8" t="s">
        <v>592</v>
      </c>
      <c r="D3455" s="8" t="s">
        <v>593</v>
      </c>
      <c r="E3455" s="11" t="s">
        <v>24511</v>
      </c>
      <c r="F3455" s="10" t="s">
        <v>38693</v>
      </c>
    </row>
    <row r="3456" ht="24" customHeight="1" spans="1:6">
      <c r="A3456" s="8">
        <v>4299</v>
      </c>
      <c r="B3456" s="9" t="s">
        <v>44167</v>
      </c>
      <c r="C3456" s="8" t="s">
        <v>592</v>
      </c>
      <c r="D3456" s="8" t="s">
        <v>599</v>
      </c>
      <c r="E3456" s="8" t="s">
        <v>24438</v>
      </c>
      <c r="F3456" s="10" t="s">
        <v>38693</v>
      </c>
    </row>
    <row r="3457" ht="24" customHeight="1" spans="1:6">
      <c r="A3457" s="8">
        <v>4304</v>
      </c>
      <c r="B3457" s="9" t="s">
        <v>44168</v>
      </c>
      <c r="C3457" s="8" t="s">
        <v>592</v>
      </c>
      <c r="D3457" s="8" t="s">
        <v>593</v>
      </c>
      <c r="E3457" s="11" t="s">
        <v>36428</v>
      </c>
      <c r="F3457" s="10" t="s">
        <v>38693</v>
      </c>
    </row>
    <row r="3458" ht="24" customHeight="1" spans="1:6">
      <c r="A3458" s="8">
        <v>4305</v>
      </c>
      <c r="B3458" s="9" t="s">
        <v>44169</v>
      </c>
      <c r="C3458" s="8" t="s">
        <v>592</v>
      </c>
      <c r="D3458" s="8" t="s">
        <v>593</v>
      </c>
      <c r="E3458" s="8" t="s">
        <v>40698</v>
      </c>
      <c r="F3458" s="10" t="s">
        <v>38693</v>
      </c>
    </row>
    <row r="3459" ht="24" customHeight="1" spans="1:6">
      <c r="A3459" s="8">
        <v>4306</v>
      </c>
      <c r="B3459" s="9" t="s">
        <v>44170</v>
      </c>
      <c r="C3459" s="8" t="s">
        <v>592</v>
      </c>
      <c r="D3459" s="8" t="s">
        <v>593</v>
      </c>
      <c r="E3459" s="11" t="s">
        <v>30324</v>
      </c>
      <c r="F3459" s="10" t="s">
        <v>38693</v>
      </c>
    </row>
    <row r="3460" ht="24" customHeight="1" spans="1:6">
      <c r="A3460" s="8">
        <v>4308</v>
      </c>
      <c r="B3460" s="9" t="s">
        <v>44171</v>
      </c>
      <c r="C3460" s="8" t="s">
        <v>592</v>
      </c>
      <c r="D3460" s="8" t="s">
        <v>593</v>
      </c>
      <c r="E3460" s="8" t="s">
        <v>44172</v>
      </c>
      <c r="F3460" s="10" t="s">
        <v>38693</v>
      </c>
    </row>
    <row r="3461" ht="24" customHeight="1" spans="1:6">
      <c r="A3461" s="8">
        <v>4302</v>
      </c>
      <c r="B3461" s="9" t="s">
        <v>44173</v>
      </c>
      <c r="C3461" s="8" t="s">
        <v>592</v>
      </c>
      <c r="D3461" s="8" t="s">
        <v>593</v>
      </c>
      <c r="E3461" s="11" t="s">
        <v>24741</v>
      </c>
      <c r="F3461" s="10" t="s">
        <v>38693</v>
      </c>
    </row>
    <row r="3462" ht="24" customHeight="1" spans="1:6">
      <c r="A3462" s="8">
        <v>4300</v>
      </c>
      <c r="B3462" s="9" t="s">
        <v>44174</v>
      </c>
      <c r="C3462" s="8" t="s">
        <v>592</v>
      </c>
      <c r="D3462" s="8" t="s">
        <v>593</v>
      </c>
      <c r="E3462" s="8" t="s">
        <v>37430</v>
      </c>
      <c r="F3462" s="10" t="s">
        <v>38693</v>
      </c>
    </row>
    <row r="3463" ht="24" customHeight="1" spans="1:6">
      <c r="A3463" s="8">
        <v>4301</v>
      </c>
      <c r="B3463" s="9" t="s">
        <v>44175</v>
      </c>
      <c r="C3463" s="8" t="s">
        <v>592</v>
      </c>
      <c r="D3463" s="8" t="s">
        <v>593</v>
      </c>
      <c r="E3463" s="11" t="s">
        <v>44176</v>
      </c>
      <c r="F3463" s="10" t="s">
        <v>38693</v>
      </c>
    </row>
    <row r="3464" ht="24" customHeight="1" spans="1:6">
      <c r="A3464" s="8">
        <v>4320</v>
      </c>
      <c r="B3464" s="9" t="s">
        <v>44177</v>
      </c>
      <c r="C3464" s="8" t="s">
        <v>592</v>
      </c>
      <c r="D3464" s="8" t="s">
        <v>593</v>
      </c>
      <c r="E3464" s="8" t="s">
        <v>25419</v>
      </c>
      <c r="F3464" s="10" t="s">
        <v>38693</v>
      </c>
    </row>
    <row r="3465" ht="24" customHeight="1" spans="1:6">
      <c r="A3465" s="8">
        <v>4318</v>
      </c>
      <c r="B3465" s="9" t="s">
        <v>44178</v>
      </c>
      <c r="C3465" s="8" t="s">
        <v>592</v>
      </c>
      <c r="D3465" s="8" t="s">
        <v>593</v>
      </c>
      <c r="E3465" s="11" t="s">
        <v>44179</v>
      </c>
      <c r="F3465" s="10" t="s">
        <v>38693</v>
      </c>
    </row>
    <row r="3466" ht="24" customHeight="1" spans="1:6">
      <c r="A3466" s="8">
        <v>40547</v>
      </c>
      <c r="B3466" s="9" t="s">
        <v>44180</v>
      </c>
      <c r="C3466" s="8" t="s">
        <v>2655</v>
      </c>
      <c r="D3466" s="8" t="s">
        <v>593</v>
      </c>
      <c r="E3466" s="8" t="s">
        <v>38086</v>
      </c>
      <c r="F3466" s="10" t="s">
        <v>38693</v>
      </c>
    </row>
    <row r="3467" ht="24" customHeight="1" spans="1:6">
      <c r="A3467" s="8">
        <v>11962</v>
      </c>
      <c r="B3467" s="9" t="s">
        <v>44181</v>
      </c>
      <c r="C3467" s="8" t="s">
        <v>592</v>
      </c>
      <c r="D3467" s="8" t="s">
        <v>593</v>
      </c>
      <c r="E3467" s="11" t="s">
        <v>37334</v>
      </c>
      <c r="F3467" s="10" t="s">
        <v>38693</v>
      </c>
    </row>
    <row r="3468" ht="24" customHeight="1" spans="1:6">
      <c r="A3468" s="8">
        <v>4332</v>
      </c>
      <c r="B3468" s="9" t="s">
        <v>44182</v>
      </c>
      <c r="C3468" s="8" t="s">
        <v>592</v>
      </c>
      <c r="D3468" s="8" t="s">
        <v>593</v>
      </c>
      <c r="E3468" s="8" t="s">
        <v>43940</v>
      </c>
      <c r="F3468" s="10" t="s">
        <v>38693</v>
      </c>
    </row>
    <row r="3469" ht="24" customHeight="1" spans="1:6">
      <c r="A3469" s="8">
        <v>4331</v>
      </c>
      <c r="B3469" s="9" t="s">
        <v>44183</v>
      </c>
      <c r="C3469" s="8" t="s">
        <v>592</v>
      </c>
      <c r="D3469" s="8" t="s">
        <v>593</v>
      </c>
      <c r="E3469" s="11" t="s">
        <v>24967</v>
      </c>
      <c r="F3469" s="10" t="s">
        <v>38693</v>
      </c>
    </row>
    <row r="3470" ht="24" customHeight="1" spans="1:6">
      <c r="A3470" s="8">
        <v>4336</v>
      </c>
      <c r="B3470" s="9" t="s">
        <v>44184</v>
      </c>
      <c r="C3470" s="8" t="s">
        <v>592</v>
      </c>
      <c r="D3470" s="8" t="s">
        <v>593</v>
      </c>
      <c r="E3470" s="8" t="s">
        <v>44185</v>
      </c>
      <c r="F3470" s="10" t="s">
        <v>38693</v>
      </c>
    </row>
    <row r="3471" ht="24" customHeight="1" spans="1:6">
      <c r="A3471" s="8">
        <v>13294</v>
      </c>
      <c r="B3471" s="9" t="s">
        <v>44186</v>
      </c>
      <c r="C3471" s="8" t="s">
        <v>592</v>
      </c>
      <c r="D3471" s="8" t="s">
        <v>593</v>
      </c>
      <c r="E3471" s="11" t="s">
        <v>25002</v>
      </c>
      <c r="F3471" s="10" t="s">
        <v>38693</v>
      </c>
    </row>
    <row r="3472" ht="24" customHeight="1" spans="1:6">
      <c r="A3472" s="8">
        <v>11948</v>
      </c>
      <c r="B3472" s="9" t="s">
        <v>44187</v>
      </c>
      <c r="C3472" s="8" t="s">
        <v>592</v>
      </c>
      <c r="D3472" s="8" t="s">
        <v>593</v>
      </c>
      <c r="E3472" s="8" t="s">
        <v>43775</v>
      </c>
      <c r="F3472" s="10" t="s">
        <v>38693</v>
      </c>
    </row>
    <row r="3473" ht="24" customHeight="1" spans="1:6">
      <c r="A3473" s="8">
        <v>4382</v>
      </c>
      <c r="B3473" s="9" t="s">
        <v>44188</v>
      </c>
      <c r="C3473" s="8" t="s">
        <v>592</v>
      </c>
      <c r="D3473" s="8" t="s">
        <v>593</v>
      </c>
      <c r="E3473" s="11" t="s">
        <v>23767</v>
      </c>
      <c r="F3473" s="10" t="s">
        <v>38693</v>
      </c>
    </row>
    <row r="3474" ht="24" customHeight="1" spans="1:6">
      <c r="A3474" s="8">
        <v>4354</v>
      </c>
      <c r="B3474" s="9" t="s">
        <v>44189</v>
      </c>
      <c r="C3474" s="8" t="s">
        <v>592</v>
      </c>
      <c r="D3474" s="8" t="s">
        <v>593</v>
      </c>
      <c r="E3474" s="8" t="s">
        <v>44190</v>
      </c>
      <c r="F3474" s="10" t="s">
        <v>38693</v>
      </c>
    </row>
    <row r="3475" ht="24" customHeight="1" spans="1:6">
      <c r="A3475" s="8">
        <v>40839</v>
      </c>
      <c r="B3475" s="9" t="s">
        <v>44191</v>
      </c>
      <c r="C3475" s="8" t="s">
        <v>2655</v>
      </c>
      <c r="D3475" s="8" t="s">
        <v>593</v>
      </c>
      <c r="E3475" s="11" t="s">
        <v>44192</v>
      </c>
      <c r="F3475" s="10" t="s">
        <v>38693</v>
      </c>
    </row>
    <row r="3476" ht="24" customHeight="1" spans="1:6">
      <c r="A3476" s="8">
        <v>40552</v>
      </c>
      <c r="B3476" s="9" t="s">
        <v>44193</v>
      </c>
      <c r="C3476" s="8" t="s">
        <v>2655</v>
      </c>
      <c r="D3476" s="8" t="s">
        <v>593</v>
      </c>
      <c r="E3476" s="8" t="s">
        <v>44194</v>
      </c>
      <c r="F3476" s="10" t="s">
        <v>38693</v>
      </c>
    </row>
    <row r="3477" ht="24" customHeight="1" spans="1:6">
      <c r="A3477" s="8">
        <v>40549</v>
      </c>
      <c r="B3477" s="9" t="s">
        <v>44195</v>
      </c>
      <c r="C3477" s="8" t="s">
        <v>2655</v>
      </c>
      <c r="D3477" s="8" t="s">
        <v>593</v>
      </c>
      <c r="E3477" s="11" t="s">
        <v>44196</v>
      </c>
      <c r="F3477" s="10" t="s">
        <v>38693</v>
      </c>
    </row>
    <row r="3478" ht="24" customHeight="1" spans="1:6">
      <c r="A3478" s="8">
        <v>4385</v>
      </c>
      <c r="B3478" s="9" t="s">
        <v>44197</v>
      </c>
      <c r="C3478" s="8" t="s">
        <v>3857</v>
      </c>
      <c r="D3478" s="8" t="s">
        <v>593</v>
      </c>
      <c r="E3478" s="8" t="s">
        <v>44198</v>
      </c>
      <c r="F3478" s="10" t="s">
        <v>38693</v>
      </c>
    </row>
    <row r="3479" ht="24" customHeight="1" spans="1:6">
      <c r="A3479" s="8">
        <v>20078</v>
      </c>
      <c r="B3479" s="9" t="s">
        <v>44199</v>
      </c>
      <c r="C3479" s="8" t="s">
        <v>592</v>
      </c>
      <c r="D3479" s="8" t="s">
        <v>593</v>
      </c>
      <c r="E3479" s="11" t="s">
        <v>44200</v>
      </c>
      <c r="F3479" s="10" t="s">
        <v>38693</v>
      </c>
    </row>
    <row r="3480" ht="24" customHeight="1" spans="1:6">
      <c r="A3480" s="8">
        <v>39897</v>
      </c>
      <c r="B3480" s="9" t="s">
        <v>44201</v>
      </c>
      <c r="C3480" s="8" t="s">
        <v>592</v>
      </c>
      <c r="D3480" s="8" t="s">
        <v>639</v>
      </c>
      <c r="E3480" s="8" t="s">
        <v>44202</v>
      </c>
      <c r="F3480" s="10" t="s">
        <v>38693</v>
      </c>
    </row>
    <row r="3481" ht="24" customHeight="1" spans="1:6">
      <c r="A3481" s="8">
        <v>118</v>
      </c>
      <c r="B3481" s="9" t="s">
        <v>44203</v>
      </c>
      <c r="C3481" s="8" t="s">
        <v>592</v>
      </c>
      <c r="D3481" s="8" t="s">
        <v>593</v>
      </c>
      <c r="E3481" s="11" t="s">
        <v>44204</v>
      </c>
      <c r="F3481" s="10" t="s">
        <v>38693</v>
      </c>
    </row>
    <row r="3482" ht="24" customHeight="1" spans="1:6">
      <c r="A3482" s="8">
        <v>4396</v>
      </c>
      <c r="B3482" s="9" t="s">
        <v>44205</v>
      </c>
      <c r="C3482" s="8" t="s">
        <v>997</v>
      </c>
      <c r="D3482" s="8" t="s">
        <v>593</v>
      </c>
      <c r="E3482" s="11" t="s">
        <v>23678</v>
      </c>
      <c r="F3482" s="10" t="s">
        <v>38693</v>
      </c>
    </row>
    <row r="3483" ht="24" customHeight="1" spans="1:6">
      <c r="A3483" s="8">
        <v>36881</v>
      </c>
      <c r="B3483" s="9" t="s">
        <v>44206</v>
      </c>
      <c r="C3483" s="8" t="s">
        <v>997</v>
      </c>
      <c r="D3483" s="8" t="s">
        <v>593</v>
      </c>
      <c r="E3483" s="11" t="s">
        <v>44207</v>
      </c>
      <c r="F3483" s="10" t="s">
        <v>38693</v>
      </c>
    </row>
    <row r="3484" ht="24" customHeight="1" spans="1:6">
      <c r="A3484" s="8">
        <v>4397</v>
      </c>
      <c r="B3484" s="9" t="s">
        <v>44208</v>
      </c>
      <c r="C3484" s="8" t="s">
        <v>997</v>
      </c>
      <c r="D3484" s="8" t="s">
        <v>593</v>
      </c>
      <c r="E3484" s="11" t="s">
        <v>23905</v>
      </c>
      <c r="F3484" s="10" t="s">
        <v>38693</v>
      </c>
    </row>
    <row r="3485" ht="24" customHeight="1" spans="1:6">
      <c r="A3485" s="8">
        <v>36882</v>
      </c>
      <c r="B3485" s="9" t="s">
        <v>44209</v>
      </c>
      <c r="C3485" s="8" t="s">
        <v>997</v>
      </c>
      <c r="D3485" s="8" t="s">
        <v>593</v>
      </c>
      <c r="E3485" s="11" t="s">
        <v>44210</v>
      </c>
      <c r="F3485" s="10" t="s">
        <v>38693</v>
      </c>
    </row>
    <row r="3486" ht="24" customHeight="1" spans="1:6">
      <c r="A3486" s="8">
        <v>4751</v>
      </c>
      <c r="B3486" s="9" t="s">
        <v>44211</v>
      </c>
      <c r="C3486" s="8" t="s">
        <v>742</v>
      </c>
      <c r="D3486" s="8" t="s">
        <v>593</v>
      </c>
      <c r="E3486" s="8" t="s">
        <v>32938</v>
      </c>
      <c r="F3486" s="10" t="s">
        <v>38693</v>
      </c>
    </row>
    <row r="3487" ht="24" customHeight="1" spans="1:6">
      <c r="A3487" s="8">
        <v>41066</v>
      </c>
      <c r="B3487" s="9" t="s">
        <v>44212</v>
      </c>
      <c r="C3487" s="8" t="s">
        <v>744</v>
      </c>
      <c r="D3487" s="8" t="s">
        <v>593</v>
      </c>
      <c r="E3487" s="8" t="s">
        <v>39001</v>
      </c>
      <c r="F3487" s="10" t="s">
        <v>38693</v>
      </c>
    </row>
    <row r="3488" ht="24" customHeight="1" spans="1:6">
      <c r="A3488" s="8">
        <v>39604</v>
      </c>
      <c r="B3488" s="9" t="s">
        <v>44213</v>
      </c>
      <c r="C3488" s="8" t="s">
        <v>592</v>
      </c>
      <c r="D3488" s="8" t="s">
        <v>593</v>
      </c>
      <c r="E3488" s="8" t="s">
        <v>40904</v>
      </c>
      <c r="F3488" s="10" t="s">
        <v>38693</v>
      </c>
    </row>
    <row r="3489" ht="24" customHeight="1" spans="1:6">
      <c r="A3489" s="8">
        <v>39605</v>
      </c>
      <c r="B3489" s="9" t="s">
        <v>44214</v>
      </c>
      <c r="C3489" s="8" t="s">
        <v>592</v>
      </c>
      <c r="D3489" s="8" t="s">
        <v>593</v>
      </c>
      <c r="E3489" s="8" t="s">
        <v>44215</v>
      </c>
      <c r="F3489" s="10" t="s">
        <v>38693</v>
      </c>
    </row>
    <row r="3490" ht="24" customHeight="1" spans="1:6">
      <c r="A3490" s="8">
        <v>39606</v>
      </c>
      <c r="B3490" s="9" t="s">
        <v>44216</v>
      </c>
      <c r="C3490" s="8" t="s">
        <v>592</v>
      </c>
      <c r="D3490" s="8" t="s">
        <v>593</v>
      </c>
      <c r="E3490" s="8" t="s">
        <v>44217</v>
      </c>
      <c r="F3490" s="10" t="s">
        <v>38693</v>
      </c>
    </row>
    <row r="3491" ht="24" customHeight="1" spans="1:6">
      <c r="A3491" s="8">
        <v>39607</v>
      </c>
      <c r="B3491" s="9" t="s">
        <v>44218</v>
      </c>
      <c r="C3491" s="8" t="s">
        <v>592</v>
      </c>
      <c r="D3491" s="8" t="s">
        <v>593</v>
      </c>
      <c r="E3491" s="8" t="s">
        <v>32321</v>
      </c>
      <c r="F3491" s="10" t="s">
        <v>38693</v>
      </c>
    </row>
    <row r="3492" ht="24" customHeight="1" spans="1:6">
      <c r="A3492" s="8">
        <v>39594</v>
      </c>
      <c r="B3492" s="9" t="s">
        <v>44219</v>
      </c>
      <c r="C3492" s="8" t="s">
        <v>592</v>
      </c>
      <c r="D3492" s="8" t="s">
        <v>599</v>
      </c>
      <c r="E3492" s="8" t="s">
        <v>44220</v>
      </c>
      <c r="F3492" s="10" t="s">
        <v>38693</v>
      </c>
    </row>
    <row r="3493" ht="24" customHeight="1" spans="1:6">
      <c r="A3493" s="8">
        <v>39596</v>
      </c>
      <c r="B3493" s="9" t="s">
        <v>44221</v>
      </c>
      <c r="C3493" s="8" t="s">
        <v>592</v>
      </c>
      <c r="D3493" s="8" t="s">
        <v>593</v>
      </c>
      <c r="E3493" s="8" t="s">
        <v>44222</v>
      </c>
      <c r="F3493" s="10" t="s">
        <v>38693</v>
      </c>
    </row>
    <row r="3494" ht="24" customHeight="1" spans="1:6">
      <c r="A3494" s="8">
        <v>39595</v>
      </c>
      <c r="B3494" s="9" t="s">
        <v>44223</v>
      </c>
      <c r="C3494" s="8" t="s">
        <v>592</v>
      </c>
      <c r="D3494" s="8" t="s">
        <v>593</v>
      </c>
      <c r="E3494" s="8" t="s">
        <v>44224</v>
      </c>
      <c r="F3494" s="10" t="s">
        <v>38693</v>
      </c>
    </row>
    <row r="3495" ht="24" customHeight="1" spans="1:6">
      <c r="A3495" s="8">
        <v>39597</v>
      </c>
      <c r="B3495" s="9" t="s">
        <v>44225</v>
      </c>
      <c r="C3495" s="8" t="s">
        <v>592</v>
      </c>
      <c r="D3495" s="8" t="s">
        <v>593</v>
      </c>
      <c r="E3495" s="8" t="s">
        <v>44226</v>
      </c>
      <c r="F3495" s="10" t="s">
        <v>38693</v>
      </c>
    </row>
    <row r="3496" ht="24" customHeight="1" spans="1:6">
      <c r="A3496" s="8">
        <v>10731</v>
      </c>
      <c r="B3496" s="9" t="s">
        <v>44227</v>
      </c>
      <c r="C3496" s="8" t="s">
        <v>997</v>
      </c>
      <c r="D3496" s="8" t="s">
        <v>599</v>
      </c>
      <c r="E3496" s="8" t="s">
        <v>30929</v>
      </c>
      <c r="F3496" s="10" t="s">
        <v>38693</v>
      </c>
    </row>
    <row r="3497" ht="24" customHeight="1" spans="1:6">
      <c r="A3497" s="8">
        <v>4704</v>
      </c>
      <c r="B3497" s="9" t="s">
        <v>44228</v>
      </c>
      <c r="C3497" s="8" t="s">
        <v>997</v>
      </c>
      <c r="D3497" s="8" t="s">
        <v>593</v>
      </c>
      <c r="E3497" s="8" t="s">
        <v>30391</v>
      </c>
      <c r="F3497" s="10" t="s">
        <v>38693</v>
      </c>
    </row>
    <row r="3498" ht="24" customHeight="1" spans="1:6">
      <c r="A3498" s="8">
        <v>10730</v>
      </c>
      <c r="B3498" s="9" t="s">
        <v>44229</v>
      </c>
      <c r="C3498" s="8" t="s">
        <v>997</v>
      </c>
      <c r="D3498" s="8" t="s">
        <v>593</v>
      </c>
      <c r="E3498" s="8" t="s">
        <v>31889</v>
      </c>
      <c r="F3498" s="10" t="s">
        <v>38693</v>
      </c>
    </row>
    <row r="3499" ht="24" customHeight="1" spans="1:6">
      <c r="A3499" s="8">
        <v>4729</v>
      </c>
      <c r="B3499" s="9" t="s">
        <v>44230</v>
      </c>
      <c r="C3499" s="8" t="s">
        <v>740</v>
      </c>
      <c r="D3499" s="8" t="s">
        <v>593</v>
      </c>
      <c r="E3499" s="11" t="s">
        <v>44231</v>
      </c>
      <c r="F3499" s="10" t="s">
        <v>38693</v>
      </c>
    </row>
    <row r="3500" ht="24" customHeight="1" spans="1:6">
      <c r="A3500" s="8">
        <v>4720</v>
      </c>
      <c r="B3500" s="9" t="s">
        <v>44232</v>
      </c>
      <c r="C3500" s="8" t="s">
        <v>740</v>
      </c>
      <c r="D3500" s="8" t="s">
        <v>593</v>
      </c>
      <c r="E3500" s="8" t="s">
        <v>44233</v>
      </c>
      <c r="F3500" s="10" t="s">
        <v>38693</v>
      </c>
    </row>
    <row r="3501" ht="24" customHeight="1" spans="1:6">
      <c r="A3501" s="8">
        <v>4721</v>
      </c>
      <c r="B3501" s="9" t="s">
        <v>44234</v>
      </c>
      <c r="C3501" s="8" t="s">
        <v>740</v>
      </c>
      <c r="D3501" s="8" t="s">
        <v>593</v>
      </c>
      <c r="E3501" s="8" t="s">
        <v>44235</v>
      </c>
      <c r="F3501" s="10" t="s">
        <v>38693</v>
      </c>
    </row>
    <row r="3502" ht="24" customHeight="1" spans="1:6">
      <c r="A3502" s="8">
        <v>4718</v>
      </c>
      <c r="B3502" s="9" t="s">
        <v>44236</v>
      </c>
      <c r="C3502" s="8" t="s">
        <v>740</v>
      </c>
      <c r="D3502" s="8" t="s">
        <v>599</v>
      </c>
      <c r="E3502" s="8" t="s">
        <v>44237</v>
      </c>
      <c r="F3502" s="10" t="s">
        <v>38693</v>
      </c>
    </row>
    <row r="3503" ht="24" customHeight="1" spans="1:6">
      <c r="A3503" s="8">
        <v>4722</v>
      </c>
      <c r="B3503" s="9" t="s">
        <v>44238</v>
      </c>
      <c r="C3503" s="8" t="s">
        <v>740</v>
      </c>
      <c r="D3503" s="8" t="s">
        <v>593</v>
      </c>
      <c r="E3503" s="8" t="s">
        <v>44239</v>
      </c>
      <c r="F3503" s="10" t="s">
        <v>38693</v>
      </c>
    </row>
    <row r="3504" ht="24" customHeight="1" spans="1:6">
      <c r="A3504" s="8">
        <v>4723</v>
      </c>
      <c r="B3504" s="9" t="s">
        <v>44240</v>
      </c>
      <c r="C3504" s="8" t="s">
        <v>740</v>
      </c>
      <c r="D3504" s="8" t="s">
        <v>593</v>
      </c>
      <c r="E3504" s="8" t="s">
        <v>44241</v>
      </c>
      <c r="F3504" s="10" t="s">
        <v>38693</v>
      </c>
    </row>
    <row r="3505" ht="24" customHeight="1" spans="1:6">
      <c r="A3505" s="8">
        <v>4727</v>
      </c>
      <c r="B3505" s="9" t="s">
        <v>44242</v>
      </c>
      <c r="C3505" s="8" t="s">
        <v>740</v>
      </c>
      <c r="D3505" s="8" t="s">
        <v>593</v>
      </c>
      <c r="E3505" s="8" t="s">
        <v>44243</v>
      </c>
      <c r="F3505" s="10" t="s">
        <v>38693</v>
      </c>
    </row>
    <row r="3506" ht="24" customHeight="1" spans="1:6">
      <c r="A3506" s="8">
        <v>4748</v>
      </c>
      <c r="B3506" s="9" t="s">
        <v>44244</v>
      </c>
      <c r="C3506" s="8" t="s">
        <v>740</v>
      </c>
      <c r="D3506" s="8" t="s">
        <v>593</v>
      </c>
      <c r="E3506" s="8" t="s">
        <v>44245</v>
      </c>
      <c r="F3506" s="10" t="s">
        <v>38693</v>
      </c>
    </row>
    <row r="3507" ht="24" customHeight="1" spans="1:6">
      <c r="A3507" s="8">
        <v>4730</v>
      </c>
      <c r="B3507" s="9" t="s">
        <v>44246</v>
      </c>
      <c r="C3507" s="8" t="s">
        <v>740</v>
      </c>
      <c r="D3507" s="8" t="s">
        <v>593</v>
      </c>
      <c r="E3507" s="8" t="s">
        <v>44247</v>
      </c>
      <c r="F3507" s="10" t="s">
        <v>38693</v>
      </c>
    </row>
    <row r="3508" ht="24" customHeight="1" spans="1:6">
      <c r="A3508" s="8">
        <v>13186</v>
      </c>
      <c r="B3508" s="9" t="s">
        <v>44248</v>
      </c>
      <c r="C3508" s="8" t="s">
        <v>740</v>
      </c>
      <c r="D3508" s="8" t="s">
        <v>593</v>
      </c>
      <c r="E3508" s="8" t="s">
        <v>30374</v>
      </c>
      <c r="F3508" s="10" t="s">
        <v>38693</v>
      </c>
    </row>
    <row r="3509" ht="24" customHeight="1" spans="1:6">
      <c r="A3509" s="8">
        <v>10737</v>
      </c>
      <c r="B3509" s="9" t="s">
        <v>44249</v>
      </c>
      <c r="C3509" s="8" t="s">
        <v>997</v>
      </c>
      <c r="D3509" s="8" t="s">
        <v>593</v>
      </c>
      <c r="E3509" s="8" t="s">
        <v>44250</v>
      </c>
      <c r="F3509" s="10" t="s">
        <v>38693</v>
      </c>
    </row>
    <row r="3510" ht="24" customHeight="1" spans="1:6">
      <c r="A3510" s="8">
        <v>10734</v>
      </c>
      <c r="B3510" s="9" t="s">
        <v>44251</v>
      </c>
      <c r="C3510" s="8" t="s">
        <v>997</v>
      </c>
      <c r="D3510" s="8" t="s">
        <v>593</v>
      </c>
      <c r="E3510" s="8" t="s">
        <v>32675</v>
      </c>
      <c r="F3510" s="10" t="s">
        <v>38693</v>
      </c>
    </row>
    <row r="3511" ht="24" customHeight="1" spans="1:6">
      <c r="A3511" s="8">
        <v>4708</v>
      </c>
      <c r="B3511" s="9" t="s">
        <v>44252</v>
      </c>
      <c r="C3511" s="8" t="s">
        <v>997</v>
      </c>
      <c r="D3511" s="8" t="s">
        <v>593</v>
      </c>
      <c r="E3511" s="8" t="s">
        <v>44253</v>
      </c>
      <c r="F3511" s="10" t="s">
        <v>38693</v>
      </c>
    </row>
    <row r="3512" ht="24" customHeight="1" spans="1:6">
      <c r="A3512" s="8">
        <v>4712</v>
      </c>
      <c r="B3512" s="9" t="s">
        <v>44254</v>
      </c>
      <c r="C3512" s="8" t="s">
        <v>997</v>
      </c>
      <c r="D3512" s="8" t="s">
        <v>593</v>
      </c>
      <c r="E3512" s="8" t="s">
        <v>44255</v>
      </c>
      <c r="F3512" s="10" t="s">
        <v>38693</v>
      </c>
    </row>
    <row r="3513" ht="24" customHeight="1" spans="1:6">
      <c r="A3513" s="8">
        <v>4710</v>
      </c>
      <c r="B3513" s="9" t="s">
        <v>44256</v>
      </c>
      <c r="C3513" s="8" t="s">
        <v>997</v>
      </c>
      <c r="D3513" s="8" t="s">
        <v>593</v>
      </c>
      <c r="E3513" s="8" t="s">
        <v>44257</v>
      </c>
      <c r="F3513" s="10" t="s">
        <v>38693</v>
      </c>
    </row>
    <row r="3514" ht="24" customHeight="1" spans="1:6">
      <c r="A3514" s="8">
        <v>4746</v>
      </c>
      <c r="B3514" s="9" t="s">
        <v>44258</v>
      </c>
      <c r="C3514" s="8" t="s">
        <v>740</v>
      </c>
      <c r="D3514" s="8" t="s">
        <v>593</v>
      </c>
      <c r="E3514" s="8" t="s">
        <v>29475</v>
      </c>
      <c r="F3514" s="10" t="s">
        <v>38693</v>
      </c>
    </row>
    <row r="3515" ht="24" customHeight="1" spans="1:6">
      <c r="A3515" s="8">
        <v>4750</v>
      </c>
      <c r="B3515" s="9" t="s">
        <v>44259</v>
      </c>
      <c r="C3515" s="8" t="s">
        <v>742</v>
      </c>
      <c r="D3515" s="8" t="s">
        <v>599</v>
      </c>
      <c r="E3515" s="8" t="s">
        <v>32938</v>
      </c>
      <c r="F3515" s="10" t="s">
        <v>38693</v>
      </c>
    </row>
    <row r="3516" ht="24" customHeight="1" spans="1:6">
      <c r="A3516" s="8">
        <v>41065</v>
      </c>
      <c r="B3516" s="9" t="s">
        <v>44260</v>
      </c>
      <c r="C3516" s="8" t="s">
        <v>744</v>
      </c>
      <c r="D3516" s="8" t="s">
        <v>593</v>
      </c>
      <c r="E3516" s="8" t="s">
        <v>39001</v>
      </c>
      <c r="F3516" s="10" t="s">
        <v>38693</v>
      </c>
    </row>
    <row r="3517" ht="24" customHeight="1" spans="1:6">
      <c r="A3517" s="8">
        <v>34747</v>
      </c>
      <c r="B3517" s="9" t="s">
        <v>44261</v>
      </c>
      <c r="C3517" s="8" t="s">
        <v>474</v>
      </c>
      <c r="D3517" s="8" t="s">
        <v>593</v>
      </c>
      <c r="E3517" s="8" t="s">
        <v>32417</v>
      </c>
      <c r="F3517" s="10" t="s">
        <v>38693</v>
      </c>
    </row>
    <row r="3518" ht="24" customHeight="1" spans="1:6">
      <c r="A3518" s="8">
        <v>4826</v>
      </c>
      <c r="B3518" s="9" t="s">
        <v>44262</v>
      </c>
      <c r="C3518" s="8" t="s">
        <v>474</v>
      </c>
      <c r="D3518" s="8" t="s">
        <v>593</v>
      </c>
      <c r="E3518" s="8" t="s">
        <v>44263</v>
      </c>
      <c r="F3518" s="10" t="s">
        <v>38693</v>
      </c>
    </row>
    <row r="3519" ht="24" customHeight="1" spans="1:6">
      <c r="A3519" s="8">
        <v>41975</v>
      </c>
      <c r="B3519" s="9" t="s">
        <v>44264</v>
      </c>
      <c r="C3519" s="8" t="s">
        <v>997</v>
      </c>
      <c r="D3519" s="8" t="s">
        <v>639</v>
      </c>
      <c r="E3519" s="8" t="s">
        <v>44265</v>
      </c>
      <c r="F3519" s="10" t="s">
        <v>38693</v>
      </c>
    </row>
    <row r="3520" ht="24" customHeight="1" spans="1:6">
      <c r="A3520" s="8">
        <v>4825</v>
      </c>
      <c r="B3520" s="9" t="s">
        <v>44266</v>
      </c>
      <c r="C3520" s="8" t="s">
        <v>474</v>
      </c>
      <c r="D3520" s="8" t="s">
        <v>593</v>
      </c>
      <c r="E3520" s="8" t="s">
        <v>44267</v>
      </c>
      <c r="F3520" s="10" t="s">
        <v>38693</v>
      </c>
    </row>
    <row r="3521" ht="24" customHeight="1" spans="1:6">
      <c r="A3521" s="8">
        <v>34744</v>
      </c>
      <c r="B3521" s="9" t="s">
        <v>44268</v>
      </c>
      <c r="C3521" s="8" t="s">
        <v>997</v>
      </c>
      <c r="D3521" s="8" t="s">
        <v>639</v>
      </c>
      <c r="E3521" s="8" t="s">
        <v>38078</v>
      </c>
      <c r="F3521" s="10" t="s">
        <v>38693</v>
      </c>
    </row>
    <row r="3522" ht="24" customHeight="1" spans="1:6">
      <c r="A3522" s="8">
        <v>39430</v>
      </c>
      <c r="B3522" s="9" t="s">
        <v>44269</v>
      </c>
      <c r="C3522" s="8" t="s">
        <v>592</v>
      </c>
      <c r="D3522" s="8" t="s">
        <v>593</v>
      </c>
      <c r="E3522" s="8" t="s">
        <v>24876</v>
      </c>
      <c r="F3522" s="10" t="s">
        <v>38693</v>
      </c>
    </row>
    <row r="3523" ht="24" customHeight="1" spans="1:6">
      <c r="A3523" s="8">
        <v>39573</v>
      </c>
      <c r="B3523" s="9" t="s">
        <v>44270</v>
      </c>
      <c r="C3523" s="8" t="s">
        <v>592</v>
      </c>
      <c r="D3523" s="8" t="s">
        <v>593</v>
      </c>
      <c r="E3523" s="8" t="s">
        <v>36126</v>
      </c>
      <c r="F3523" s="10" t="s">
        <v>38693</v>
      </c>
    </row>
    <row r="3524" ht="24" customHeight="1" spans="1:6">
      <c r="A3524" s="8">
        <v>38410</v>
      </c>
      <c r="B3524" s="9" t="s">
        <v>44271</v>
      </c>
      <c r="C3524" s="8" t="s">
        <v>592</v>
      </c>
      <c r="D3524" s="8" t="s">
        <v>639</v>
      </c>
      <c r="E3524" s="8" t="s">
        <v>44272</v>
      </c>
      <c r="F3524" s="10" t="s">
        <v>38693</v>
      </c>
    </row>
    <row r="3525" ht="24" customHeight="1" spans="1:6">
      <c r="A3525" s="8">
        <v>41596</v>
      </c>
      <c r="B3525" s="9" t="s">
        <v>44273</v>
      </c>
      <c r="C3525" s="8" t="s">
        <v>642</v>
      </c>
      <c r="D3525" s="8" t="s">
        <v>593</v>
      </c>
      <c r="E3525" s="8" t="s">
        <v>24100</v>
      </c>
      <c r="F3525" s="10" t="s">
        <v>38693</v>
      </c>
    </row>
    <row r="3526" ht="24" customHeight="1" spans="1:6">
      <c r="A3526" s="8">
        <v>41598</v>
      </c>
      <c r="B3526" s="9" t="s">
        <v>44274</v>
      </c>
      <c r="C3526" s="8" t="s">
        <v>642</v>
      </c>
      <c r="D3526" s="8" t="s">
        <v>593</v>
      </c>
      <c r="E3526" s="8" t="s">
        <v>24100</v>
      </c>
      <c r="F3526" s="10" t="s">
        <v>38693</v>
      </c>
    </row>
    <row r="3527" ht="24" customHeight="1" spans="1:6">
      <c r="A3527" s="8">
        <v>41594</v>
      </c>
      <c r="B3527" s="9" t="s">
        <v>44275</v>
      </c>
      <c r="C3527" s="8" t="s">
        <v>642</v>
      </c>
      <c r="D3527" s="8" t="s">
        <v>593</v>
      </c>
      <c r="E3527" s="8" t="s">
        <v>23443</v>
      </c>
      <c r="F3527" s="10" t="s">
        <v>38693</v>
      </c>
    </row>
    <row r="3528" ht="24" customHeight="1" spans="1:6">
      <c r="A3528" s="8">
        <v>43663</v>
      </c>
      <c r="B3528" s="9" t="s">
        <v>44276</v>
      </c>
      <c r="C3528" s="8" t="s">
        <v>642</v>
      </c>
      <c r="D3528" s="8" t="s">
        <v>593</v>
      </c>
      <c r="E3528" s="8" t="s">
        <v>40562</v>
      </c>
      <c r="F3528" s="10" t="s">
        <v>38693</v>
      </c>
    </row>
    <row r="3529" ht="24" customHeight="1" spans="1:6">
      <c r="A3529" s="8">
        <v>4766</v>
      </c>
      <c r="B3529" s="9" t="s">
        <v>44277</v>
      </c>
      <c r="C3529" s="8" t="s">
        <v>642</v>
      </c>
      <c r="D3529" s="8" t="s">
        <v>593</v>
      </c>
      <c r="E3529" s="8" t="s">
        <v>44278</v>
      </c>
      <c r="F3529" s="10" t="s">
        <v>38693</v>
      </c>
    </row>
    <row r="3530" ht="24" customHeight="1" spans="1:6">
      <c r="A3530" s="8">
        <v>43664</v>
      </c>
      <c r="B3530" s="9" t="s">
        <v>44279</v>
      </c>
      <c r="C3530" s="8" t="s">
        <v>642</v>
      </c>
      <c r="D3530" s="8" t="s">
        <v>593</v>
      </c>
      <c r="E3530" s="8" t="s">
        <v>32586</v>
      </c>
      <c r="F3530" s="10" t="s">
        <v>38693</v>
      </c>
    </row>
    <row r="3531" ht="24" customHeight="1" spans="1:6">
      <c r="A3531" s="8">
        <v>43082</v>
      </c>
      <c r="B3531" s="9" t="s">
        <v>44280</v>
      </c>
      <c r="C3531" s="8" t="s">
        <v>642</v>
      </c>
      <c r="D3531" s="8" t="s">
        <v>599</v>
      </c>
      <c r="E3531" s="8" t="s">
        <v>35997</v>
      </c>
      <c r="F3531" s="10" t="s">
        <v>38693</v>
      </c>
    </row>
    <row r="3532" ht="24" customHeight="1" spans="1:6">
      <c r="A3532" s="8">
        <v>43665</v>
      </c>
      <c r="B3532" s="9" t="s">
        <v>44281</v>
      </c>
      <c r="C3532" s="8" t="s">
        <v>642</v>
      </c>
      <c r="D3532" s="8" t="s">
        <v>593</v>
      </c>
      <c r="E3532" s="8" t="s">
        <v>44278</v>
      </c>
      <c r="F3532" s="10" t="s">
        <v>38693</v>
      </c>
    </row>
    <row r="3533" ht="24" customHeight="1" spans="1:6">
      <c r="A3533" s="8">
        <v>10966</v>
      </c>
      <c r="B3533" s="9" t="s">
        <v>44282</v>
      </c>
      <c r="C3533" s="8" t="s">
        <v>642</v>
      </c>
      <c r="D3533" s="8" t="s">
        <v>593</v>
      </c>
      <c r="E3533" s="8" t="s">
        <v>40562</v>
      </c>
      <c r="F3533" s="10" t="s">
        <v>38693</v>
      </c>
    </row>
    <row r="3534" ht="24" customHeight="1" spans="1:6">
      <c r="A3534" s="8">
        <v>43692</v>
      </c>
      <c r="B3534" s="9" t="s">
        <v>44283</v>
      </c>
      <c r="C3534" s="8" t="s">
        <v>642</v>
      </c>
      <c r="D3534" s="8" t="s">
        <v>593</v>
      </c>
      <c r="E3534" s="8" t="s">
        <v>40562</v>
      </c>
      <c r="F3534" s="10" t="s">
        <v>38693</v>
      </c>
    </row>
    <row r="3535" ht="24" customHeight="1" spans="1:6">
      <c r="A3535" s="8">
        <v>43083</v>
      </c>
      <c r="B3535" s="9" t="s">
        <v>44284</v>
      </c>
      <c r="C3535" s="8" t="s">
        <v>642</v>
      </c>
      <c r="D3535" s="8" t="s">
        <v>593</v>
      </c>
      <c r="E3535" s="8" t="s">
        <v>28115</v>
      </c>
      <c r="F3535" s="10" t="s">
        <v>38693</v>
      </c>
    </row>
    <row r="3536" ht="24" customHeight="1" spans="1:6">
      <c r="A3536" s="8">
        <v>40535</v>
      </c>
      <c r="B3536" s="9" t="s">
        <v>44285</v>
      </c>
      <c r="C3536" s="8" t="s">
        <v>642</v>
      </c>
      <c r="D3536" s="8" t="s">
        <v>593</v>
      </c>
      <c r="E3536" s="8" t="s">
        <v>28115</v>
      </c>
      <c r="F3536" s="10" t="s">
        <v>38693</v>
      </c>
    </row>
    <row r="3537" ht="24" customHeight="1" spans="1:6">
      <c r="A3537" s="8">
        <v>39427</v>
      </c>
      <c r="B3537" s="9" t="s">
        <v>44286</v>
      </c>
      <c r="C3537" s="8" t="s">
        <v>474</v>
      </c>
      <c r="D3537" s="8" t="s">
        <v>593</v>
      </c>
      <c r="E3537" s="8" t="s">
        <v>44287</v>
      </c>
      <c r="F3537" s="10" t="s">
        <v>38693</v>
      </c>
    </row>
    <row r="3538" ht="24" customHeight="1" spans="1:6">
      <c r="A3538" s="8">
        <v>39424</v>
      </c>
      <c r="B3538" s="9" t="s">
        <v>44288</v>
      </c>
      <c r="C3538" s="8" t="s">
        <v>474</v>
      </c>
      <c r="D3538" s="8" t="s">
        <v>593</v>
      </c>
      <c r="E3538" s="8" t="s">
        <v>24143</v>
      </c>
      <c r="F3538" s="10" t="s">
        <v>38693</v>
      </c>
    </row>
    <row r="3539" ht="24" customHeight="1" spans="1:6">
      <c r="A3539" s="8">
        <v>39425</v>
      </c>
      <c r="B3539" s="9" t="s">
        <v>44289</v>
      </c>
      <c r="C3539" s="8" t="s">
        <v>474</v>
      </c>
      <c r="D3539" s="8" t="s">
        <v>593</v>
      </c>
      <c r="E3539" s="8" t="s">
        <v>41223</v>
      </c>
      <c r="F3539" s="10" t="s">
        <v>38693</v>
      </c>
    </row>
    <row r="3540" ht="24" customHeight="1" spans="1:6">
      <c r="A3540" s="8">
        <v>40664</v>
      </c>
      <c r="B3540" s="9" t="s">
        <v>44290</v>
      </c>
      <c r="C3540" s="8" t="s">
        <v>642</v>
      </c>
      <c r="D3540" s="8" t="s">
        <v>593</v>
      </c>
      <c r="E3540" s="8" t="s">
        <v>24634</v>
      </c>
      <c r="F3540" s="10" t="s">
        <v>38693</v>
      </c>
    </row>
    <row r="3541" ht="24" customHeight="1" spans="1:6">
      <c r="A3541" s="8">
        <v>34360</v>
      </c>
      <c r="B3541" s="9" t="s">
        <v>44291</v>
      </c>
      <c r="C3541" s="8" t="s">
        <v>642</v>
      </c>
      <c r="D3541" s="8" t="s">
        <v>639</v>
      </c>
      <c r="E3541" s="8" t="s">
        <v>38871</v>
      </c>
      <c r="F3541" s="10" t="s">
        <v>38693</v>
      </c>
    </row>
    <row r="3542" ht="24" customHeight="1" spans="1:6">
      <c r="A3542" s="8">
        <v>20259</v>
      </c>
      <c r="B3542" s="9" t="s">
        <v>44292</v>
      </c>
      <c r="C3542" s="8" t="s">
        <v>474</v>
      </c>
      <c r="D3542" s="8" t="s">
        <v>639</v>
      </c>
      <c r="E3542" s="8" t="s">
        <v>33793</v>
      </c>
      <c r="F3542" s="10" t="s">
        <v>38693</v>
      </c>
    </row>
    <row r="3543" ht="24" customHeight="1" spans="1:6">
      <c r="A3543" s="8">
        <v>14077</v>
      </c>
      <c r="B3543" s="9" t="s">
        <v>44293</v>
      </c>
      <c r="C3543" s="8" t="s">
        <v>474</v>
      </c>
      <c r="D3543" s="8" t="s">
        <v>639</v>
      </c>
      <c r="E3543" s="8" t="s">
        <v>44294</v>
      </c>
      <c r="F3543" s="10" t="s">
        <v>38693</v>
      </c>
    </row>
    <row r="3544" ht="24" customHeight="1" spans="1:6">
      <c r="A3544" s="8">
        <v>3678</v>
      </c>
      <c r="B3544" s="9" t="s">
        <v>44295</v>
      </c>
      <c r="C3544" s="8" t="s">
        <v>474</v>
      </c>
      <c r="D3544" s="8" t="s">
        <v>639</v>
      </c>
      <c r="E3544" s="8" t="s">
        <v>44296</v>
      </c>
      <c r="F3544" s="10" t="s">
        <v>38693</v>
      </c>
    </row>
    <row r="3545" ht="24" customHeight="1" spans="1:6">
      <c r="A3545" s="8">
        <v>39418</v>
      </c>
      <c r="B3545" s="9" t="s">
        <v>44297</v>
      </c>
      <c r="C3545" s="8" t="s">
        <v>474</v>
      </c>
      <c r="D3545" s="8" t="s">
        <v>593</v>
      </c>
      <c r="E3545" s="8" t="s">
        <v>35029</v>
      </c>
      <c r="F3545" s="10" t="s">
        <v>38693</v>
      </c>
    </row>
    <row r="3546" ht="24" customHeight="1" spans="1:6">
      <c r="A3546" s="8">
        <v>39419</v>
      </c>
      <c r="B3546" s="9" t="s">
        <v>44298</v>
      </c>
      <c r="C3546" s="8" t="s">
        <v>474</v>
      </c>
      <c r="D3546" s="8" t="s">
        <v>593</v>
      </c>
      <c r="E3546" s="8" t="s">
        <v>30754</v>
      </c>
      <c r="F3546" s="10" t="s">
        <v>38693</v>
      </c>
    </row>
    <row r="3547" ht="24" customHeight="1" spans="1:6">
      <c r="A3547" s="8">
        <v>39420</v>
      </c>
      <c r="B3547" s="9" t="s">
        <v>44299</v>
      </c>
      <c r="C3547" s="8" t="s">
        <v>474</v>
      </c>
      <c r="D3547" s="8" t="s">
        <v>593</v>
      </c>
      <c r="E3547" s="8" t="s">
        <v>32372</v>
      </c>
      <c r="F3547" s="10" t="s">
        <v>38693</v>
      </c>
    </row>
    <row r="3548" ht="24" customHeight="1" spans="1:6">
      <c r="A3548" s="8">
        <v>39571</v>
      </c>
      <c r="B3548" s="9" t="s">
        <v>44300</v>
      </c>
      <c r="C3548" s="8" t="s">
        <v>474</v>
      </c>
      <c r="D3548" s="8" t="s">
        <v>593</v>
      </c>
      <c r="E3548" s="8" t="s">
        <v>36467</v>
      </c>
      <c r="F3548" s="10" t="s">
        <v>38693</v>
      </c>
    </row>
    <row r="3549" ht="24" customHeight="1" spans="1:6">
      <c r="A3549" s="8">
        <v>39421</v>
      </c>
      <c r="B3549" s="9" t="s">
        <v>44301</v>
      </c>
      <c r="C3549" s="8" t="s">
        <v>474</v>
      </c>
      <c r="D3549" s="8" t="s">
        <v>593</v>
      </c>
      <c r="E3549" s="8" t="s">
        <v>44302</v>
      </c>
      <c r="F3549" s="10" t="s">
        <v>38693</v>
      </c>
    </row>
    <row r="3550" ht="24" customHeight="1" spans="1:6">
      <c r="A3550" s="8">
        <v>39422</v>
      </c>
      <c r="B3550" s="9" t="s">
        <v>44303</v>
      </c>
      <c r="C3550" s="8" t="s">
        <v>474</v>
      </c>
      <c r="D3550" s="8" t="s">
        <v>599</v>
      </c>
      <c r="E3550" s="8" t="s">
        <v>31772</v>
      </c>
      <c r="F3550" s="10" t="s">
        <v>38693</v>
      </c>
    </row>
    <row r="3551" ht="24" customHeight="1" spans="1:6">
      <c r="A3551" s="8">
        <v>39423</v>
      </c>
      <c r="B3551" s="9" t="s">
        <v>44304</v>
      </c>
      <c r="C3551" s="8" t="s">
        <v>474</v>
      </c>
      <c r="D3551" s="8" t="s">
        <v>593</v>
      </c>
      <c r="E3551" s="8" t="s">
        <v>28013</v>
      </c>
      <c r="F3551" s="10" t="s">
        <v>38693</v>
      </c>
    </row>
    <row r="3552" ht="24" customHeight="1" spans="1:6">
      <c r="A3552" s="8">
        <v>39426</v>
      </c>
      <c r="B3552" s="9" t="s">
        <v>44305</v>
      </c>
      <c r="C3552" s="8" t="s">
        <v>474</v>
      </c>
      <c r="D3552" s="8" t="s">
        <v>593</v>
      </c>
      <c r="E3552" s="8" t="s">
        <v>38100</v>
      </c>
      <c r="F3552" s="10" t="s">
        <v>38693</v>
      </c>
    </row>
    <row r="3553" ht="24" customHeight="1" spans="1:6">
      <c r="A3553" s="8">
        <v>39429</v>
      </c>
      <c r="B3553" s="9" t="s">
        <v>44306</v>
      </c>
      <c r="C3553" s="8" t="s">
        <v>474</v>
      </c>
      <c r="D3553" s="8" t="s">
        <v>593</v>
      </c>
      <c r="E3553" s="8" t="s">
        <v>25443</v>
      </c>
      <c r="F3553" s="10" t="s">
        <v>38693</v>
      </c>
    </row>
    <row r="3554" ht="24" customHeight="1" spans="1:6">
      <c r="A3554" s="8">
        <v>39428</v>
      </c>
      <c r="B3554" s="9" t="s">
        <v>44307</v>
      </c>
      <c r="C3554" s="8" t="s">
        <v>474</v>
      </c>
      <c r="D3554" s="8" t="s">
        <v>593</v>
      </c>
      <c r="E3554" s="8" t="s">
        <v>28908</v>
      </c>
      <c r="F3554" s="10" t="s">
        <v>38693</v>
      </c>
    </row>
    <row r="3555" ht="24" customHeight="1" spans="1:6">
      <c r="A3555" s="8">
        <v>39572</v>
      </c>
      <c r="B3555" s="9" t="s">
        <v>44308</v>
      </c>
      <c r="C3555" s="8" t="s">
        <v>474</v>
      </c>
      <c r="D3555" s="8" t="s">
        <v>593</v>
      </c>
      <c r="E3555" s="8" t="s">
        <v>37758</v>
      </c>
      <c r="F3555" s="10" t="s">
        <v>38693</v>
      </c>
    </row>
    <row r="3556" ht="24" customHeight="1" spans="1:6">
      <c r="A3556" s="8">
        <v>39570</v>
      </c>
      <c r="B3556" s="9" t="s">
        <v>44309</v>
      </c>
      <c r="C3556" s="8" t="s">
        <v>474</v>
      </c>
      <c r="D3556" s="8" t="s">
        <v>593</v>
      </c>
      <c r="E3556" s="8" t="s">
        <v>23769</v>
      </c>
      <c r="F3556" s="10" t="s">
        <v>38693</v>
      </c>
    </row>
    <row r="3557" ht="24" customHeight="1" spans="1:6">
      <c r="A3557" s="8">
        <v>39569</v>
      </c>
      <c r="B3557" s="9" t="s">
        <v>44310</v>
      </c>
      <c r="C3557" s="8" t="s">
        <v>474</v>
      </c>
      <c r="D3557" s="8" t="s">
        <v>593</v>
      </c>
      <c r="E3557" s="8" t="s">
        <v>28951</v>
      </c>
      <c r="F3557" s="10" t="s">
        <v>38693</v>
      </c>
    </row>
    <row r="3558" ht="24" customHeight="1" spans="1:6">
      <c r="A3558" s="8">
        <v>11552</v>
      </c>
      <c r="B3558" s="9" t="s">
        <v>44311</v>
      </c>
      <c r="C3558" s="8" t="s">
        <v>474</v>
      </c>
      <c r="D3558" s="8" t="s">
        <v>593</v>
      </c>
      <c r="E3558" s="8" t="s">
        <v>30147</v>
      </c>
      <c r="F3558" s="10" t="s">
        <v>38693</v>
      </c>
    </row>
    <row r="3559" ht="24" customHeight="1" spans="1:6">
      <c r="A3559" s="8">
        <v>40598</v>
      </c>
      <c r="B3559" s="9" t="s">
        <v>44312</v>
      </c>
      <c r="C3559" s="8" t="s">
        <v>642</v>
      </c>
      <c r="D3559" s="8" t="s">
        <v>593</v>
      </c>
      <c r="E3559" s="8" t="s">
        <v>38278</v>
      </c>
      <c r="F3559" s="10" t="s">
        <v>38693</v>
      </c>
    </row>
    <row r="3560" ht="24" customHeight="1" spans="1:6">
      <c r="A3560" s="8">
        <v>39029</v>
      </c>
      <c r="B3560" s="9" t="s">
        <v>44313</v>
      </c>
      <c r="C3560" s="8" t="s">
        <v>474</v>
      </c>
      <c r="D3560" s="8" t="s">
        <v>593</v>
      </c>
      <c r="E3560" s="8" t="s">
        <v>38475</v>
      </c>
      <c r="F3560" s="10" t="s">
        <v>38693</v>
      </c>
    </row>
    <row r="3561" ht="24" customHeight="1" spans="1:6">
      <c r="A3561" s="8">
        <v>39028</v>
      </c>
      <c r="B3561" s="9" t="s">
        <v>44314</v>
      </c>
      <c r="C3561" s="8" t="s">
        <v>474</v>
      </c>
      <c r="D3561" s="8" t="s">
        <v>593</v>
      </c>
      <c r="E3561" s="8" t="s">
        <v>34728</v>
      </c>
      <c r="F3561" s="10" t="s">
        <v>38693</v>
      </c>
    </row>
    <row r="3562" ht="24" customHeight="1" spans="1:6">
      <c r="A3562" s="8">
        <v>39328</v>
      </c>
      <c r="B3562" s="9" t="s">
        <v>44315</v>
      </c>
      <c r="C3562" s="8" t="s">
        <v>474</v>
      </c>
      <c r="D3562" s="8" t="s">
        <v>593</v>
      </c>
      <c r="E3562" s="8" t="s">
        <v>43550</v>
      </c>
      <c r="F3562" s="10" t="s">
        <v>38693</v>
      </c>
    </row>
    <row r="3563" ht="36" customHeight="1" spans="1:6">
      <c r="A3563" s="8">
        <v>38541</v>
      </c>
      <c r="B3563" s="9" t="s">
        <v>44316</v>
      </c>
      <c r="C3563" s="8" t="s">
        <v>592</v>
      </c>
      <c r="D3563" s="8" t="s">
        <v>639</v>
      </c>
      <c r="E3563" s="8" t="s">
        <v>44317</v>
      </c>
      <c r="F3563" s="10" t="s">
        <v>38693</v>
      </c>
    </row>
    <row r="3564" ht="36" customHeight="1" spans="1:6">
      <c r="A3564" s="8">
        <v>38542</v>
      </c>
      <c r="B3564" s="9" t="s">
        <v>44318</v>
      </c>
      <c r="C3564" s="8" t="s">
        <v>592</v>
      </c>
      <c r="D3564" s="8" t="s">
        <v>639</v>
      </c>
      <c r="E3564" s="8" t="s">
        <v>44319</v>
      </c>
      <c r="F3564" s="10" t="s">
        <v>38693</v>
      </c>
    </row>
    <row r="3565" ht="36" customHeight="1" spans="1:6">
      <c r="A3565" s="8">
        <v>38543</v>
      </c>
      <c r="B3565" s="9" t="s">
        <v>44320</v>
      </c>
      <c r="C3565" s="8" t="s">
        <v>592</v>
      </c>
      <c r="D3565" s="8" t="s">
        <v>639</v>
      </c>
      <c r="E3565" s="8" t="s">
        <v>44321</v>
      </c>
      <c r="F3565" s="10" t="s">
        <v>38693</v>
      </c>
    </row>
    <row r="3566" ht="24" customHeight="1" spans="1:6">
      <c r="A3566" s="8">
        <v>40406</v>
      </c>
      <c r="B3566" s="9" t="s">
        <v>44322</v>
      </c>
      <c r="C3566" s="8" t="s">
        <v>592</v>
      </c>
      <c r="D3566" s="8" t="s">
        <v>639</v>
      </c>
      <c r="E3566" s="8" t="s">
        <v>44323</v>
      </c>
      <c r="F3566" s="10" t="s">
        <v>38693</v>
      </c>
    </row>
    <row r="3567" ht="24" customHeight="1" spans="1:6">
      <c r="A3567" s="8">
        <v>40789</v>
      </c>
      <c r="B3567" s="9" t="s">
        <v>44324</v>
      </c>
      <c r="C3567" s="8" t="s">
        <v>592</v>
      </c>
      <c r="D3567" s="8" t="s">
        <v>639</v>
      </c>
      <c r="E3567" s="8" t="s">
        <v>44325</v>
      </c>
      <c r="F3567" s="10" t="s">
        <v>38693</v>
      </c>
    </row>
    <row r="3568" ht="24" customHeight="1" spans="1:6">
      <c r="A3568" s="8">
        <v>40791</v>
      </c>
      <c r="B3568" s="9" t="s">
        <v>44326</v>
      </c>
      <c r="C3568" s="8" t="s">
        <v>592</v>
      </c>
      <c r="D3568" s="8" t="s">
        <v>639</v>
      </c>
      <c r="E3568" s="8" t="s">
        <v>44327</v>
      </c>
      <c r="F3568" s="10" t="s">
        <v>38693</v>
      </c>
    </row>
    <row r="3569" ht="24" customHeight="1" spans="1:6">
      <c r="A3569" s="8">
        <v>11651</v>
      </c>
      <c r="B3569" s="9" t="s">
        <v>44328</v>
      </c>
      <c r="C3569" s="8" t="s">
        <v>592</v>
      </c>
      <c r="D3569" s="8" t="s">
        <v>639</v>
      </c>
      <c r="E3569" s="8" t="s">
        <v>44329</v>
      </c>
      <c r="F3569" s="10" t="s">
        <v>38693</v>
      </c>
    </row>
    <row r="3570" ht="24" customHeight="1" spans="1:6">
      <c r="A3570" s="8">
        <v>40435</v>
      </c>
      <c r="B3570" s="9" t="s">
        <v>44330</v>
      </c>
      <c r="C3570" s="8" t="s">
        <v>592</v>
      </c>
      <c r="D3570" s="8" t="s">
        <v>639</v>
      </c>
      <c r="E3570" s="8" t="s">
        <v>44331</v>
      </c>
      <c r="F3570" s="10" t="s">
        <v>38693</v>
      </c>
    </row>
    <row r="3571" ht="24" customHeight="1" spans="1:6">
      <c r="A3571" s="8">
        <v>39012</v>
      </c>
      <c r="B3571" s="9" t="s">
        <v>44332</v>
      </c>
      <c r="C3571" s="8" t="s">
        <v>592</v>
      </c>
      <c r="D3571" s="8" t="s">
        <v>639</v>
      </c>
      <c r="E3571" s="8" t="s">
        <v>44333</v>
      </c>
      <c r="F3571" s="10" t="s">
        <v>38693</v>
      </c>
    </row>
    <row r="3572" ht="24" customHeight="1" spans="1:6">
      <c r="A3572" s="8">
        <v>13617</v>
      </c>
      <c r="B3572" s="9" t="s">
        <v>44334</v>
      </c>
      <c r="C3572" s="8" t="s">
        <v>592</v>
      </c>
      <c r="D3572" s="8" t="s">
        <v>593</v>
      </c>
      <c r="E3572" s="8" t="s">
        <v>44335</v>
      </c>
      <c r="F3572" s="10" t="s">
        <v>38693</v>
      </c>
    </row>
    <row r="3573" ht="24" customHeight="1" spans="1:6">
      <c r="A3573" s="8">
        <v>35274</v>
      </c>
      <c r="B3573" s="9" t="s">
        <v>44336</v>
      </c>
      <c r="C3573" s="8" t="s">
        <v>474</v>
      </c>
      <c r="D3573" s="8" t="s">
        <v>593</v>
      </c>
      <c r="E3573" s="8" t="s">
        <v>39696</v>
      </c>
      <c r="F3573" s="10" t="s">
        <v>38693</v>
      </c>
    </row>
    <row r="3574" ht="24" customHeight="1" spans="1:6">
      <c r="A3574" s="8">
        <v>35275</v>
      </c>
      <c r="B3574" s="9" t="s">
        <v>44337</v>
      </c>
      <c r="C3574" s="8" t="s">
        <v>474</v>
      </c>
      <c r="D3574" s="8" t="s">
        <v>593</v>
      </c>
      <c r="E3574" s="11" t="s">
        <v>44338</v>
      </c>
      <c r="F3574" s="10" t="s">
        <v>38693</v>
      </c>
    </row>
    <row r="3575" ht="24" customHeight="1" spans="1:6">
      <c r="A3575" s="8">
        <v>35276</v>
      </c>
      <c r="B3575" s="9" t="s">
        <v>44339</v>
      </c>
      <c r="C3575" s="8" t="s">
        <v>474</v>
      </c>
      <c r="D3575" s="8" t="s">
        <v>593</v>
      </c>
      <c r="E3575" s="8" t="s">
        <v>44340</v>
      </c>
      <c r="F3575" s="10" t="s">
        <v>38693</v>
      </c>
    </row>
    <row r="3576" ht="24" customHeight="1" spans="1:6">
      <c r="A3576" s="8">
        <v>38386</v>
      </c>
      <c r="B3576" s="9" t="s">
        <v>44341</v>
      </c>
      <c r="C3576" s="8" t="s">
        <v>592</v>
      </c>
      <c r="D3576" s="8" t="s">
        <v>593</v>
      </c>
      <c r="E3576" s="8" t="s">
        <v>38442</v>
      </c>
      <c r="F3576" s="10" t="s">
        <v>38693</v>
      </c>
    </row>
    <row r="3577" ht="24" customHeight="1" spans="1:6">
      <c r="A3577" s="8">
        <v>11091</v>
      </c>
      <c r="B3577" s="9" t="s">
        <v>44342</v>
      </c>
      <c r="C3577" s="8" t="s">
        <v>592</v>
      </c>
      <c r="D3577" s="8" t="s">
        <v>593</v>
      </c>
      <c r="E3577" s="8" t="s">
        <v>37582</v>
      </c>
      <c r="F3577" s="10" t="s">
        <v>38693</v>
      </c>
    </row>
    <row r="3578" ht="24" customHeight="1" spans="1:6">
      <c r="A3578" s="8">
        <v>37586</v>
      </c>
      <c r="B3578" s="9" t="s">
        <v>44343</v>
      </c>
      <c r="C3578" s="8" t="s">
        <v>2655</v>
      </c>
      <c r="D3578" s="8" t="s">
        <v>639</v>
      </c>
      <c r="E3578" s="8" t="s">
        <v>44344</v>
      </c>
      <c r="F3578" s="10" t="s">
        <v>38693</v>
      </c>
    </row>
    <row r="3579" ht="24" customHeight="1" spans="1:6">
      <c r="A3579" s="8">
        <v>37395</v>
      </c>
      <c r="B3579" s="9" t="s">
        <v>44345</v>
      </c>
      <c r="C3579" s="8" t="s">
        <v>2655</v>
      </c>
      <c r="D3579" s="8" t="s">
        <v>639</v>
      </c>
      <c r="E3579" s="8" t="s">
        <v>38896</v>
      </c>
      <c r="F3579" s="10" t="s">
        <v>38693</v>
      </c>
    </row>
    <row r="3580" ht="24" customHeight="1" spans="1:6">
      <c r="A3580" s="8">
        <v>14147</v>
      </c>
      <c r="B3580" s="9" t="s">
        <v>44346</v>
      </c>
      <c r="C3580" s="8" t="s">
        <v>2655</v>
      </c>
      <c r="D3580" s="8" t="s">
        <v>639</v>
      </c>
      <c r="E3580" s="8" t="s">
        <v>44347</v>
      </c>
      <c r="F3580" s="10" t="s">
        <v>38693</v>
      </c>
    </row>
    <row r="3581" ht="24" customHeight="1" spans="1:6">
      <c r="A3581" s="8">
        <v>37396</v>
      </c>
      <c r="B3581" s="9" t="s">
        <v>44348</v>
      </c>
      <c r="C3581" s="8" t="s">
        <v>2655</v>
      </c>
      <c r="D3581" s="8" t="s">
        <v>639</v>
      </c>
      <c r="E3581" s="8" t="s">
        <v>44349</v>
      </c>
      <c r="F3581" s="10" t="s">
        <v>38693</v>
      </c>
    </row>
    <row r="3582" ht="24" customHeight="1" spans="1:6">
      <c r="A3582" s="8">
        <v>37397</v>
      </c>
      <c r="B3582" s="9" t="s">
        <v>44350</v>
      </c>
      <c r="C3582" s="8" t="s">
        <v>2655</v>
      </c>
      <c r="D3582" s="8" t="s">
        <v>639</v>
      </c>
      <c r="E3582" s="8" t="s">
        <v>32267</v>
      </c>
      <c r="F3582" s="10" t="s">
        <v>38693</v>
      </c>
    </row>
    <row r="3583" ht="24" customHeight="1" spans="1:6">
      <c r="A3583" s="8">
        <v>43606</v>
      </c>
      <c r="B3583" s="9" t="s">
        <v>44351</v>
      </c>
      <c r="C3583" s="8" t="s">
        <v>592</v>
      </c>
      <c r="D3583" s="8" t="s">
        <v>593</v>
      </c>
      <c r="E3583" s="8" t="s">
        <v>28687</v>
      </c>
      <c r="F3583" s="10" t="s">
        <v>38693</v>
      </c>
    </row>
    <row r="3584" ht="24" customHeight="1" spans="1:6">
      <c r="A3584" s="8">
        <v>444</v>
      </c>
      <c r="B3584" s="9" t="s">
        <v>44352</v>
      </c>
      <c r="C3584" s="8" t="s">
        <v>592</v>
      </c>
      <c r="D3584" s="8" t="s">
        <v>639</v>
      </c>
      <c r="E3584" s="8" t="s">
        <v>33382</v>
      </c>
      <c r="F3584" s="10" t="s">
        <v>38693</v>
      </c>
    </row>
    <row r="3585" ht="24" customHeight="1" spans="1:6">
      <c r="A3585" s="8">
        <v>445</v>
      </c>
      <c r="B3585" s="9" t="s">
        <v>44353</v>
      </c>
      <c r="C3585" s="8" t="s">
        <v>592</v>
      </c>
      <c r="D3585" s="8" t="s">
        <v>639</v>
      </c>
      <c r="E3585" s="8" t="s">
        <v>44354</v>
      </c>
      <c r="F3585" s="10" t="s">
        <v>38693</v>
      </c>
    </row>
    <row r="3586" ht="24" customHeight="1" spans="1:6">
      <c r="A3586" s="8">
        <v>4783</v>
      </c>
      <c r="B3586" s="9" t="s">
        <v>44355</v>
      </c>
      <c r="C3586" s="8" t="s">
        <v>742</v>
      </c>
      <c r="D3586" s="8" t="s">
        <v>599</v>
      </c>
      <c r="E3586" s="8" t="s">
        <v>32938</v>
      </c>
      <c r="F3586" s="10" t="s">
        <v>38693</v>
      </c>
    </row>
    <row r="3587" ht="24" customHeight="1" spans="1:6">
      <c r="A3587" s="8">
        <v>41079</v>
      </c>
      <c r="B3587" s="9" t="s">
        <v>44356</v>
      </c>
      <c r="C3587" s="8" t="s">
        <v>744</v>
      </c>
      <c r="D3587" s="8" t="s">
        <v>593</v>
      </c>
      <c r="E3587" s="8" t="s">
        <v>39001</v>
      </c>
      <c r="F3587" s="10" t="s">
        <v>38693</v>
      </c>
    </row>
    <row r="3588" ht="24" customHeight="1" spans="1:6">
      <c r="A3588" s="8">
        <v>12874</v>
      </c>
      <c r="B3588" s="9" t="s">
        <v>44357</v>
      </c>
      <c r="C3588" s="8" t="s">
        <v>742</v>
      </c>
      <c r="D3588" s="8" t="s">
        <v>593</v>
      </c>
      <c r="E3588" s="11" t="s">
        <v>30940</v>
      </c>
      <c r="F3588" s="10" t="s">
        <v>38693</v>
      </c>
    </row>
    <row r="3589" ht="24" customHeight="1" spans="1:6">
      <c r="A3589" s="8">
        <v>41082</v>
      </c>
      <c r="B3589" s="9" t="s">
        <v>44358</v>
      </c>
      <c r="C3589" s="8" t="s">
        <v>744</v>
      </c>
      <c r="D3589" s="8" t="s">
        <v>593</v>
      </c>
      <c r="E3589" s="8" t="s">
        <v>44359</v>
      </c>
      <c r="F3589" s="10" t="s">
        <v>38693</v>
      </c>
    </row>
    <row r="3590" ht="24" customHeight="1" spans="1:6">
      <c r="A3590" s="8">
        <v>4785</v>
      </c>
      <c r="B3590" s="9" t="s">
        <v>44360</v>
      </c>
      <c r="C3590" s="8" t="s">
        <v>742</v>
      </c>
      <c r="D3590" s="8" t="s">
        <v>593</v>
      </c>
      <c r="E3590" s="8" t="s">
        <v>44361</v>
      </c>
      <c r="F3590" s="10" t="s">
        <v>38693</v>
      </c>
    </row>
    <row r="3591" ht="24" customHeight="1" spans="1:6">
      <c r="A3591" s="8">
        <v>41081</v>
      </c>
      <c r="B3591" s="9" t="s">
        <v>44362</v>
      </c>
      <c r="C3591" s="8" t="s">
        <v>744</v>
      </c>
      <c r="D3591" s="8" t="s">
        <v>593</v>
      </c>
      <c r="E3591" s="8" t="s">
        <v>44363</v>
      </c>
      <c r="F3591" s="10" t="s">
        <v>38693</v>
      </c>
    </row>
    <row r="3592" ht="24" customHeight="1" spans="1:6">
      <c r="A3592" s="8">
        <v>4801</v>
      </c>
      <c r="B3592" s="9" t="s">
        <v>44364</v>
      </c>
      <c r="C3592" s="8" t="s">
        <v>997</v>
      </c>
      <c r="D3592" s="8" t="s">
        <v>593</v>
      </c>
      <c r="E3592" s="8" t="s">
        <v>44365</v>
      </c>
      <c r="F3592" s="10" t="s">
        <v>38693</v>
      </c>
    </row>
    <row r="3593" ht="24" customHeight="1" spans="1:6">
      <c r="A3593" s="8">
        <v>4794</v>
      </c>
      <c r="B3593" s="9" t="s">
        <v>44366</v>
      </c>
      <c r="C3593" s="8" t="s">
        <v>997</v>
      </c>
      <c r="D3593" s="8" t="s">
        <v>593</v>
      </c>
      <c r="E3593" s="8" t="s">
        <v>44367</v>
      </c>
      <c r="F3593" s="10" t="s">
        <v>38693</v>
      </c>
    </row>
    <row r="3594" ht="24" customHeight="1" spans="1:6">
      <c r="A3594" s="8">
        <v>4796</v>
      </c>
      <c r="B3594" s="9" t="s">
        <v>44368</v>
      </c>
      <c r="C3594" s="8" t="s">
        <v>997</v>
      </c>
      <c r="D3594" s="8" t="s">
        <v>593</v>
      </c>
      <c r="E3594" s="8" t="s">
        <v>44369</v>
      </c>
      <c r="F3594" s="10" t="s">
        <v>38693</v>
      </c>
    </row>
    <row r="3595" ht="24" customHeight="1" spans="1:6">
      <c r="A3595" s="8">
        <v>4800</v>
      </c>
      <c r="B3595" s="9" t="s">
        <v>44370</v>
      </c>
      <c r="C3595" s="8" t="s">
        <v>997</v>
      </c>
      <c r="D3595" s="8" t="s">
        <v>593</v>
      </c>
      <c r="E3595" s="8" t="s">
        <v>44371</v>
      </c>
      <c r="F3595" s="10" t="s">
        <v>38693</v>
      </c>
    </row>
    <row r="3596" ht="24" customHeight="1" spans="1:6">
      <c r="A3596" s="8">
        <v>4795</v>
      </c>
      <c r="B3596" s="9" t="s">
        <v>44372</v>
      </c>
      <c r="C3596" s="8" t="s">
        <v>997</v>
      </c>
      <c r="D3596" s="8" t="s">
        <v>593</v>
      </c>
      <c r="E3596" s="8" t="s">
        <v>44373</v>
      </c>
      <c r="F3596" s="10" t="s">
        <v>38693</v>
      </c>
    </row>
    <row r="3597" ht="36" customHeight="1" spans="1:6">
      <c r="A3597" s="8">
        <v>39694</v>
      </c>
      <c r="B3597" s="9" t="s">
        <v>44374</v>
      </c>
      <c r="C3597" s="8" t="s">
        <v>997</v>
      </c>
      <c r="D3597" s="8" t="s">
        <v>593</v>
      </c>
      <c r="E3597" s="8" t="s">
        <v>44375</v>
      </c>
      <c r="F3597" s="10" t="s">
        <v>38693</v>
      </c>
    </row>
    <row r="3598" ht="24" customHeight="1" spans="1:6">
      <c r="A3598" s="8">
        <v>1292</v>
      </c>
      <c r="B3598" s="9" t="s">
        <v>44376</v>
      </c>
      <c r="C3598" s="8" t="s">
        <v>997</v>
      </c>
      <c r="D3598" s="8" t="s">
        <v>593</v>
      </c>
      <c r="E3598" s="8" t="s">
        <v>30533</v>
      </c>
      <c r="F3598" s="10" t="s">
        <v>38693</v>
      </c>
    </row>
    <row r="3599" ht="24" customHeight="1" spans="1:6">
      <c r="A3599" s="8">
        <v>1287</v>
      </c>
      <c r="B3599" s="9" t="s">
        <v>44377</v>
      </c>
      <c r="C3599" s="8" t="s">
        <v>997</v>
      </c>
      <c r="D3599" s="8" t="s">
        <v>599</v>
      </c>
      <c r="E3599" s="8" t="s">
        <v>25324</v>
      </c>
      <c r="F3599" s="10" t="s">
        <v>38693</v>
      </c>
    </row>
    <row r="3600" ht="24" customHeight="1" spans="1:6">
      <c r="A3600" s="8">
        <v>1297</v>
      </c>
      <c r="B3600" s="9" t="s">
        <v>44378</v>
      </c>
      <c r="C3600" s="8" t="s">
        <v>997</v>
      </c>
      <c r="D3600" s="8" t="s">
        <v>593</v>
      </c>
      <c r="E3600" s="8" t="s">
        <v>44379</v>
      </c>
      <c r="F3600" s="10" t="s">
        <v>38693</v>
      </c>
    </row>
    <row r="3601" ht="24" customHeight="1" spans="1:6">
      <c r="A3601" s="8">
        <v>4786</v>
      </c>
      <c r="B3601" s="9" t="s">
        <v>44380</v>
      </c>
      <c r="C3601" s="8" t="s">
        <v>997</v>
      </c>
      <c r="D3601" s="8" t="s">
        <v>639</v>
      </c>
      <c r="E3601" s="8" t="s">
        <v>44381</v>
      </c>
      <c r="F3601" s="10" t="s">
        <v>38693</v>
      </c>
    </row>
    <row r="3602" ht="24" customHeight="1" spans="1:6">
      <c r="A3602" s="8">
        <v>10840</v>
      </c>
      <c r="B3602" s="9" t="s">
        <v>44382</v>
      </c>
      <c r="C3602" s="8" t="s">
        <v>997</v>
      </c>
      <c r="D3602" s="8" t="s">
        <v>599</v>
      </c>
      <c r="E3602" s="8" t="s">
        <v>44383</v>
      </c>
      <c r="F3602" s="10" t="s">
        <v>38693</v>
      </c>
    </row>
    <row r="3603" ht="24" customHeight="1" spans="1:6">
      <c r="A3603" s="8">
        <v>10841</v>
      </c>
      <c r="B3603" s="9" t="s">
        <v>44384</v>
      </c>
      <c r="C3603" s="8" t="s">
        <v>997</v>
      </c>
      <c r="D3603" s="8" t="s">
        <v>593</v>
      </c>
      <c r="E3603" s="8" t="s">
        <v>44385</v>
      </c>
      <c r="F3603" s="10" t="s">
        <v>38693</v>
      </c>
    </row>
    <row r="3604" ht="24" customHeight="1" spans="1:6">
      <c r="A3604" s="8">
        <v>44540</v>
      </c>
      <c r="B3604" s="9" t="s">
        <v>44386</v>
      </c>
      <c r="C3604" s="8" t="s">
        <v>997</v>
      </c>
      <c r="D3604" s="8" t="s">
        <v>593</v>
      </c>
      <c r="E3604" s="8" t="s">
        <v>44387</v>
      </c>
      <c r="F3604" s="10" t="s">
        <v>38693</v>
      </c>
    </row>
    <row r="3605" ht="24" customHeight="1" spans="1:6">
      <c r="A3605" s="8">
        <v>10842</v>
      </c>
      <c r="B3605" s="9" t="s">
        <v>44388</v>
      </c>
      <c r="C3605" s="8" t="s">
        <v>997</v>
      </c>
      <c r="D3605" s="8" t="s">
        <v>593</v>
      </c>
      <c r="E3605" s="8" t="s">
        <v>44389</v>
      </c>
      <c r="F3605" s="10" t="s">
        <v>38693</v>
      </c>
    </row>
    <row r="3606" ht="24" customHeight="1" spans="1:6">
      <c r="A3606" s="8">
        <v>21108</v>
      </c>
      <c r="B3606" s="9" t="s">
        <v>44390</v>
      </c>
      <c r="C3606" s="8" t="s">
        <v>997</v>
      </c>
      <c r="D3606" s="8" t="s">
        <v>593</v>
      </c>
      <c r="E3606" s="8" t="s">
        <v>44391</v>
      </c>
      <c r="F3606" s="10" t="s">
        <v>38693</v>
      </c>
    </row>
    <row r="3607" ht="24" customHeight="1" spans="1:6">
      <c r="A3607" s="8">
        <v>38180</v>
      </c>
      <c r="B3607" s="9" t="s">
        <v>44392</v>
      </c>
      <c r="C3607" s="8" t="s">
        <v>997</v>
      </c>
      <c r="D3607" s="8" t="s">
        <v>593</v>
      </c>
      <c r="E3607" s="8" t="s">
        <v>44393</v>
      </c>
      <c r="F3607" s="10" t="s">
        <v>38693</v>
      </c>
    </row>
    <row r="3608" ht="24" customHeight="1" spans="1:6">
      <c r="A3608" s="8">
        <v>40648</v>
      </c>
      <c r="B3608" s="9" t="s">
        <v>44394</v>
      </c>
      <c r="C3608" s="8" t="s">
        <v>997</v>
      </c>
      <c r="D3608" s="8" t="s">
        <v>639</v>
      </c>
      <c r="E3608" s="8" t="s">
        <v>44395</v>
      </c>
      <c r="F3608" s="10" t="s">
        <v>38693</v>
      </c>
    </row>
    <row r="3609" ht="24" customHeight="1" spans="1:6">
      <c r="A3609" s="8">
        <v>40649</v>
      </c>
      <c r="B3609" s="9" t="s">
        <v>44396</v>
      </c>
      <c r="C3609" s="8" t="s">
        <v>997</v>
      </c>
      <c r="D3609" s="8" t="s">
        <v>639</v>
      </c>
      <c r="E3609" s="8" t="s">
        <v>44397</v>
      </c>
      <c r="F3609" s="10" t="s">
        <v>38693</v>
      </c>
    </row>
    <row r="3610" ht="24" customHeight="1" spans="1:6">
      <c r="A3610" s="8">
        <v>40650</v>
      </c>
      <c r="B3610" s="9" t="s">
        <v>44398</v>
      </c>
      <c r="C3610" s="8" t="s">
        <v>997</v>
      </c>
      <c r="D3610" s="8" t="s">
        <v>639</v>
      </c>
      <c r="E3610" s="8" t="s">
        <v>44399</v>
      </c>
      <c r="F3610" s="10" t="s">
        <v>38693</v>
      </c>
    </row>
    <row r="3611" ht="24" customHeight="1" spans="1:6">
      <c r="A3611" s="8">
        <v>40651</v>
      </c>
      <c r="B3611" s="9" t="s">
        <v>44400</v>
      </c>
      <c r="C3611" s="8" t="s">
        <v>997</v>
      </c>
      <c r="D3611" s="8" t="s">
        <v>639</v>
      </c>
      <c r="E3611" s="8" t="s">
        <v>44401</v>
      </c>
      <c r="F3611" s="10" t="s">
        <v>38693</v>
      </c>
    </row>
    <row r="3612" ht="24" customHeight="1" spans="1:6">
      <c r="A3612" s="8">
        <v>40652</v>
      </c>
      <c r="B3612" s="9" t="s">
        <v>44402</v>
      </c>
      <c r="C3612" s="8" t="s">
        <v>997</v>
      </c>
      <c r="D3612" s="8" t="s">
        <v>639</v>
      </c>
      <c r="E3612" s="8" t="s">
        <v>44403</v>
      </c>
      <c r="F3612" s="10" t="s">
        <v>38693</v>
      </c>
    </row>
    <row r="3613" ht="24" customHeight="1" spans="1:6">
      <c r="A3613" s="8">
        <v>40647</v>
      </c>
      <c r="B3613" s="9" t="s">
        <v>44404</v>
      </c>
      <c r="C3613" s="8" t="s">
        <v>997</v>
      </c>
      <c r="D3613" s="8" t="s">
        <v>639</v>
      </c>
      <c r="E3613" s="8" t="s">
        <v>44405</v>
      </c>
      <c r="F3613" s="10" t="s">
        <v>38693</v>
      </c>
    </row>
    <row r="3614" ht="24" customHeight="1" spans="1:6">
      <c r="A3614" s="8">
        <v>40653</v>
      </c>
      <c r="B3614" s="9" t="s">
        <v>44406</v>
      </c>
      <c r="C3614" s="8" t="s">
        <v>997</v>
      </c>
      <c r="D3614" s="8" t="s">
        <v>639</v>
      </c>
      <c r="E3614" s="8" t="s">
        <v>29862</v>
      </c>
      <c r="F3614" s="10" t="s">
        <v>38693</v>
      </c>
    </row>
    <row r="3615" ht="24" customHeight="1" spans="1:6">
      <c r="A3615" s="8">
        <v>36178</v>
      </c>
      <c r="B3615" s="9" t="s">
        <v>44407</v>
      </c>
      <c r="C3615" s="8" t="s">
        <v>592</v>
      </c>
      <c r="D3615" s="8" t="s">
        <v>593</v>
      </c>
      <c r="E3615" s="8" t="s">
        <v>34484</v>
      </c>
      <c r="F3615" s="10" t="s">
        <v>38693</v>
      </c>
    </row>
    <row r="3616" ht="24" customHeight="1" spans="1:6">
      <c r="A3616" s="8">
        <v>38195</v>
      </c>
      <c r="B3616" s="9" t="s">
        <v>44408</v>
      </c>
      <c r="C3616" s="8" t="s">
        <v>997</v>
      </c>
      <c r="D3616" s="8" t="s">
        <v>593</v>
      </c>
      <c r="E3616" s="8" t="s">
        <v>44409</v>
      </c>
      <c r="F3616" s="10" t="s">
        <v>38693</v>
      </c>
    </row>
    <row r="3617" ht="24" customHeight="1" spans="1:6">
      <c r="A3617" s="8">
        <v>38181</v>
      </c>
      <c r="B3617" s="9" t="s">
        <v>44410</v>
      </c>
      <c r="C3617" s="8" t="s">
        <v>997</v>
      </c>
      <c r="D3617" s="8" t="s">
        <v>593</v>
      </c>
      <c r="E3617" s="8" t="s">
        <v>44411</v>
      </c>
      <c r="F3617" s="10" t="s">
        <v>38693</v>
      </c>
    </row>
    <row r="3618" ht="24" customHeight="1" spans="1:6">
      <c r="A3618" s="8">
        <v>38182</v>
      </c>
      <c r="B3618" s="9" t="s">
        <v>44412</v>
      </c>
      <c r="C3618" s="8" t="s">
        <v>997</v>
      </c>
      <c r="D3618" s="8" t="s">
        <v>593</v>
      </c>
      <c r="E3618" s="8" t="s">
        <v>44413</v>
      </c>
      <c r="F3618" s="10" t="s">
        <v>38693</v>
      </c>
    </row>
    <row r="3619" ht="24" customHeight="1" spans="1:6">
      <c r="A3619" s="8">
        <v>38186</v>
      </c>
      <c r="B3619" s="9" t="s">
        <v>44414</v>
      </c>
      <c r="C3619" s="8" t="s">
        <v>997</v>
      </c>
      <c r="D3619" s="8" t="s">
        <v>593</v>
      </c>
      <c r="E3619" s="11" t="s">
        <v>44415</v>
      </c>
      <c r="F3619" s="10" t="s">
        <v>38693</v>
      </c>
    </row>
    <row r="3620" ht="24" customHeight="1" spans="1:6">
      <c r="A3620" s="8">
        <v>38185</v>
      </c>
      <c r="B3620" s="9" t="s">
        <v>44416</v>
      </c>
      <c r="C3620" s="8" t="s">
        <v>997</v>
      </c>
      <c r="D3620" s="8" t="s">
        <v>593</v>
      </c>
      <c r="E3620" s="8" t="s">
        <v>44417</v>
      </c>
      <c r="F3620" s="10" t="s">
        <v>38693</v>
      </c>
    </row>
    <row r="3621" ht="24" customHeight="1" spans="1:6">
      <c r="A3621" s="8">
        <v>40654</v>
      </c>
      <c r="B3621" s="9" t="s">
        <v>44418</v>
      </c>
      <c r="C3621" s="8" t="s">
        <v>997</v>
      </c>
      <c r="D3621" s="8" t="s">
        <v>639</v>
      </c>
      <c r="E3621" s="8" t="s">
        <v>43124</v>
      </c>
      <c r="F3621" s="10" t="s">
        <v>38693</v>
      </c>
    </row>
    <row r="3622" ht="24" customHeight="1" spans="1:6">
      <c r="A3622" s="8">
        <v>44541</v>
      </c>
      <c r="B3622" s="9" t="s">
        <v>44419</v>
      </c>
      <c r="C3622" s="8" t="s">
        <v>997</v>
      </c>
      <c r="D3622" s="8" t="s">
        <v>593</v>
      </c>
      <c r="E3622" s="8" t="s">
        <v>44420</v>
      </c>
      <c r="F3622" s="10" t="s">
        <v>38693</v>
      </c>
    </row>
    <row r="3623" ht="24" customHeight="1" spans="1:6">
      <c r="A3623" s="8">
        <v>4822</v>
      </c>
      <c r="B3623" s="9" t="s">
        <v>44421</v>
      </c>
      <c r="C3623" s="8" t="s">
        <v>997</v>
      </c>
      <c r="D3623" s="8" t="s">
        <v>593</v>
      </c>
      <c r="E3623" s="8" t="s">
        <v>44422</v>
      </c>
      <c r="F3623" s="10" t="s">
        <v>38693</v>
      </c>
    </row>
    <row r="3624" ht="24" customHeight="1" spans="1:6">
      <c r="A3624" s="8">
        <v>4818</v>
      </c>
      <c r="B3624" s="9" t="s">
        <v>44423</v>
      </c>
      <c r="C3624" s="8" t="s">
        <v>997</v>
      </c>
      <c r="D3624" s="8" t="s">
        <v>599</v>
      </c>
      <c r="E3624" s="8" t="s">
        <v>44424</v>
      </c>
      <c r="F3624" s="10" t="s">
        <v>38693</v>
      </c>
    </row>
    <row r="3625" ht="24" customHeight="1" spans="1:6">
      <c r="A3625" s="8">
        <v>39567</v>
      </c>
      <c r="B3625" s="9" t="s">
        <v>44425</v>
      </c>
      <c r="C3625" s="8" t="s">
        <v>997</v>
      </c>
      <c r="D3625" s="8" t="s">
        <v>593</v>
      </c>
      <c r="E3625" s="8" t="s">
        <v>29088</v>
      </c>
      <c r="F3625" s="10" t="s">
        <v>38693</v>
      </c>
    </row>
    <row r="3626" ht="24" customHeight="1" spans="1:6">
      <c r="A3626" s="8">
        <v>39566</v>
      </c>
      <c r="B3626" s="9" t="s">
        <v>44426</v>
      </c>
      <c r="C3626" s="8" t="s">
        <v>997</v>
      </c>
      <c r="D3626" s="8" t="s">
        <v>593</v>
      </c>
      <c r="E3626" s="8" t="s">
        <v>44427</v>
      </c>
      <c r="F3626" s="10" t="s">
        <v>38693</v>
      </c>
    </row>
    <row r="3627" ht="24" customHeight="1" spans="1:6">
      <c r="A3627" s="8">
        <v>39416</v>
      </c>
      <c r="B3627" s="9" t="s">
        <v>44428</v>
      </c>
      <c r="C3627" s="8" t="s">
        <v>997</v>
      </c>
      <c r="D3627" s="8" t="s">
        <v>593</v>
      </c>
      <c r="E3627" s="11" t="s">
        <v>44429</v>
      </c>
      <c r="F3627" s="10" t="s">
        <v>38693</v>
      </c>
    </row>
    <row r="3628" ht="24" customHeight="1" spans="1:6">
      <c r="A3628" s="8">
        <v>39417</v>
      </c>
      <c r="B3628" s="9" t="s">
        <v>44430</v>
      </c>
      <c r="C3628" s="8" t="s">
        <v>997</v>
      </c>
      <c r="D3628" s="8" t="s">
        <v>593</v>
      </c>
      <c r="E3628" s="8" t="s">
        <v>34325</v>
      </c>
      <c r="F3628" s="10" t="s">
        <v>38693</v>
      </c>
    </row>
    <row r="3629" ht="24" customHeight="1" spans="1:6">
      <c r="A3629" s="8">
        <v>43742</v>
      </c>
      <c r="B3629" s="9" t="s">
        <v>44431</v>
      </c>
      <c r="C3629" s="8" t="s">
        <v>997</v>
      </c>
      <c r="D3629" s="8" t="s">
        <v>593</v>
      </c>
      <c r="E3629" s="8" t="s">
        <v>29057</v>
      </c>
      <c r="F3629" s="10" t="s">
        <v>38693</v>
      </c>
    </row>
    <row r="3630" ht="24" customHeight="1" spans="1:6">
      <c r="A3630" s="8">
        <v>39414</v>
      </c>
      <c r="B3630" s="9" t="s">
        <v>44432</v>
      </c>
      <c r="C3630" s="8" t="s">
        <v>997</v>
      </c>
      <c r="D3630" s="8" t="s">
        <v>593</v>
      </c>
      <c r="E3630" s="8" t="s">
        <v>32877</v>
      </c>
      <c r="F3630" s="10" t="s">
        <v>38693</v>
      </c>
    </row>
    <row r="3631" ht="24" customHeight="1" spans="1:6">
      <c r="A3631" s="8">
        <v>39415</v>
      </c>
      <c r="B3631" s="9" t="s">
        <v>44433</v>
      </c>
      <c r="C3631" s="8" t="s">
        <v>997</v>
      </c>
      <c r="D3631" s="8" t="s">
        <v>593</v>
      </c>
      <c r="E3631" s="8" t="s">
        <v>31284</v>
      </c>
      <c r="F3631" s="10" t="s">
        <v>38693</v>
      </c>
    </row>
    <row r="3632" ht="24" customHeight="1" spans="1:6">
      <c r="A3632" s="8">
        <v>43740</v>
      </c>
      <c r="B3632" s="9" t="s">
        <v>44434</v>
      </c>
      <c r="C3632" s="8" t="s">
        <v>997</v>
      </c>
      <c r="D3632" s="8" t="s">
        <v>593</v>
      </c>
      <c r="E3632" s="8" t="s">
        <v>41021</v>
      </c>
      <c r="F3632" s="10" t="s">
        <v>38693</v>
      </c>
    </row>
    <row r="3633" ht="24" customHeight="1" spans="1:6">
      <c r="A3633" s="8">
        <v>39412</v>
      </c>
      <c r="B3633" s="9" t="s">
        <v>44435</v>
      </c>
      <c r="C3633" s="8" t="s">
        <v>997</v>
      </c>
      <c r="D3633" s="8" t="s">
        <v>599</v>
      </c>
      <c r="E3633" s="8" t="s">
        <v>23281</v>
      </c>
      <c r="F3633" s="10" t="s">
        <v>38693</v>
      </c>
    </row>
    <row r="3634" ht="24" customHeight="1" spans="1:6">
      <c r="A3634" s="8">
        <v>39413</v>
      </c>
      <c r="B3634" s="9" t="s">
        <v>44436</v>
      </c>
      <c r="C3634" s="8" t="s">
        <v>997</v>
      </c>
      <c r="D3634" s="8" t="s">
        <v>593</v>
      </c>
      <c r="E3634" s="8" t="s">
        <v>27883</v>
      </c>
      <c r="F3634" s="10" t="s">
        <v>38693</v>
      </c>
    </row>
    <row r="3635" ht="24" customHeight="1" spans="1:6">
      <c r="A3635" s="8">
        <v>43741</v>
      </c>
      <c r="B3635" s="9" t="s">
        <v>44437</v>
      </c>
      <c r="C3635" s="8" t="s">
        <v>997</v>
      </c>
      <c r="D3635" s="8" t="s">
        <v>593</v>
      </c>
      <c r="E3635" s="8" t="s">
        <v>43300</v>
      </c>
      <c r="F3635" s="10" t="s">
        <v>38693</v>
      </c>
    </row>
    <row r="3636" ht="24" customHeight="1" spans="1:6">
      <c r="A3636" s="8">
        <v>11062</v>
      </c>
      <c r="B3636" s="9" t="s">
        <v>44438</v>
      </c>
      <c r="C3636" s="8" t="s">
        <v>997</v>
      </c>
      <c r="D3636" s="8" t="s">
        <v>593</v>
      </c>
      <c r="E3636" s="8" t="s">
        <v>44439</v>
      </c>
      <c r="F3636" s="10" t="s">
        <v>38693</v>
      </c>
    </row>
    <row r="3637" ht="24" customHeight="1" spans="1:6">
      <c r="A3637" s="8">
        <v>11063</v>
      </c>
      <c r="B3637" s="9" t="s">
        <v>44440</v>
      </c>
      <c r="C3637" s="8" t="s">
        <v>997</v>
      </c>
      <c r="D3637" s="8" t="s">
        <v>593</v>
      </c>
      <c r="E3637" s="8" t="s">
        <v>44441</v>
      </c>
      <c r="F3637" s="10" t="s">
        <v>38693</v>
      </c>
    </row>
    <row r="3638" ht="24" customHeight="1" spans="1:6">
      <c r="A3638" s="8">
        <v>13521</v>
      </c>
      <c r="B3638" s="9" t="s">
        <v>44442</v>
      </c>
      <c r="C3638" s="8" t="s">
        <v>592</v>
      </c>
      <c r="D3638" s="8" t="s">
        <v>639</v>
      </c>
      <c r="E3638" s="8" t="s">
        <v>44443</v>
      </c>
      <c r="F3638" s="10" t="s">
        <v>38693</v>
      </c>
    </row>
    <row r="3639" ht="24" customHeight="1" spans="1:6">
      <c r="A3639" s="8">
        <v>10851</v>
      </c>
      <c r="B3639" s="9" t="s">
        <v>44444</v>
      </c>
      <c r="C3639" s="8" t="s">
        <v>592</v>
      </c>
      <c r="D3639" s="8" t="s">
        <v>639</v>
      </c>
      <c r="E3639" s="8" t="s">
        <v>44445</v>
      </c>
      <c r="F3639" s="10" t="s">
        <v>38693</v>
      </c>
    </row>
    <row r="3640" ht="24" customHeight="1" spans="1:6">
      <c r="A3640" s="8">
        <v>39515</v>
      </c>
      <c r="B3640" s="9" t="s">
        <v>44446</v>
      </c>
      <c r="C3640" s="8" t="s">
        <v>592</v>
      </c>
      <c r="D3640" s="8" t="s">
        <v>593</v>
      </c>
      <c r="E3640" s="8" t="s">
        <v>44447</v>
      </c>
      <c r="F3640" s="10" t="s">
        <v>38693</v>
      </c>
    </row>
    <row r="3641" ht="24" customHeight="1" spans="1:6">
      <c r="A3641" s="8">
        <v>39516</v>
      </c>
      <c r="B3641" s="9" t="s">
        <v>44448</v>
      </c>
      <c r="C3641" s="8" t="s">
        <v>592</v>
      </c>
      <c r="D3641" s="8" t="s">
        <v>593</v>
      </c>
      <c r="E3641" s="8" t="s">
        <v>44449</v>
      </c>
      <c r="F3641" s="10" t="s">
        <v>38693</v>
      </c>
    </row>
    <row r="3642" ht="24" customHeight="1" spans="1:6">
      <c r="A3642" s="8">
        <v>39514</v>
      </c>
      <c r="B3642" s="9" t="s">
        <v>44450</v>
      </c>
      <c r="C3642" s="8" t="s">
        <v>592</v>
      </c>
      <c r="D3642" s="8" t="s">
        <v>599</v>
      </c>
      <c r="E3642" s="8" t="s">
        <v>44451</v>
      </c>
      <c r="F3642" s="10" t="s">
        <v>38693</v>
      </c>
    </row>
    <row r="3643" ht="24" customHeight="1" spans="1:6">
      <c r="A3643" s="8">
        <v>4812</v>
      </c>
      <c r="B3643" s="9" t="s">
        <v>44452</v>
      </c>
      <c r="C3643" s="8" t="s">
        <v>997</v>
      </c>
      <c r="D3643" s="8" t="s">
        <v>593</v>
      </c>
      <c r="E3643" s="8" t="s">
        <v>43920</v>
      </c>
      <c r="F3643" s="10" t="s">
        <v>38693</v>
      </c>
    </row>
    <row r="3644" ht="24" customHeight="1" spans="1:6">
      <c r="A3644" s="8">
        <v>10849</v>
      </c>
      <c r="B3644" s="9" t="s">
        <v>44453</v>
      </c>
      <c r="C3644" s="8" t="s">
        <v>592</v>
      </c>
      <c r="D3644" s="8" t="s">
        <v>639</v>
      </c>
      <c r="E3644" s="8" t="s">
        <v>44454</v>
      </c>
      <c r="F3644" s="10" t="s">
        <v>38693</v>
      </c>
    </row>
    <row r="3645" ht="24" customHeight="1" spans="1:6">
      <c r="A3645" s="8">
        <v>10848</v>
      </c>
      <c r="B3645" s="9" t="s">
        <v>44455</v>
      </c>
      <c r="C3645" s="8" t="s">
        <v>592</v>
      </c>
      <c r="D3645" s="8" t="s">
        <v>639</v>
      </c>
      <c r="E3645" s="8" t="s">
        <v>44456</v>
      </c>
      <c r="F3645" s="10" t="s">
        <v>38693</v>
      </c>
    </row>
    <row r="3646" ht="24" customHeight="1" spans="1:6">
      <c r="A3646" s="8">
        <v>4813</v>
      </c>
      <c r="B3646" s="9" t="s">
        <v>44457</v>
      </c>
      <c r="C3646" s="8" t="s">
        <v>997</v>
      </c>
      <c r="D3646" s="8" t="s">
        <v>639</v>
      </c>
      <c r="E3646" s="8" t="s">
        <v>44458</v>
      </c>
      <c r="F3646" s="10" t="s">
        <v>38693</v>
      </c>
    </row>
    <row r="3647" ht="24" customHeight="1" spans="1:6">
      <c r="A3647" s="8">
        <v>37560</v>
      </c>
      <c r="B3647" s="9" t="s">
        <v>44459</v>
      </c>
      <c r="C3647" s="8" t="s">
        <v>592</v>
      </c>
      <c r="D3647" s="8" t="s">
        <v>593</v>
      </c>
      <c r="E3647" s="8" t="s">
        <v>44460</v>
      </c>
      <c r="F3647" s="10" t="s">
        <v>38693</v>
      </c>
    </row>
    <row r="3648" ht="24" customHeight="1" spans="1:6">
      <c r="A3648" s="8">
        <v>37557</v>
      </c>
      <c r="B3648" s="9" t="s">
        <v>44461</v>
      </c>
      <c r="C3648" s="8" t="s">
        <v>592</v>
      </c>
      <c r="D3648" s="8" t="s">
        <v>593</v>
      </c>
      <c r="E3648" s="8" t="s">
        <v>38078</v>
      </c>
      <c r="F3648" s="10" t="s">
        <v>38693</v>
      </c>
    </row>
    <row r="3649" ht="24" customHeight="1" spans="1:6">
      <c r="A3649" s="8">
        <v>37556</v>
      </c>
      <c r="B3649" s="9" t="s">
        <v>44462</v>
      </c>
      <c r="C3649" s="8" t="s">
        <v>592</v>
      </c>
      <c r="D3649" s="8" t="s">
        <v>593</v>
      </c>
      <c r="E3649" s="8" t="s">
        <v>44463</v>
      </c>
      <c r="F3649" s="10" t="s">
        <v>38693</v>
      </c>
    </row>
    <row r="3650" ht="24" customHeight="1" spans="1:6">
      <c r="A3650" s="8">
        <v>37559</v>
      </c>
      <c r="B3650" s="9" t="s">
        <v>44464</v>
      </c>
      <c r="C3650" s="8" t="s">
        <v>592</v>
      </c>
      <c r="D3650" s="8" t="s">
        <v>593</v>
      </c>
      <c r="E3650" s="8" t="s">
        <v>44465</v>
      </c>
      <c r="F3650" s="10" t="s">
        <v>38693</v>
      </c>
    </row>
    <row r="3651" ht="24" customHeight="1" spans="1:6">
      <c r="A3651" s="8">
        <v>37539</v>
      </c>
      <c r="B3651" s="9" t="s">
        <v>44466</v>
      </c>
      <c r="C3651" s="8" t="s">
        <v>592</v>
      </c>
      <c r="D3651" s="8" t="s">
        <v>599</v>
      </c>
      <c r="E3651" s="8" t="s">
        <v>24375</v>
      </c>
      <c r="F3651" s="10" t="s">
        <v>38693</v>
      </c>
    </row>
    <row r="3652" ht="24" customHeight="1" spans="1:6">
      <c r="A3652" s="8">
        <v>37558</v>
      </c>
      <c r="B3652" s="9" t="s">
        <v>44467</v>
      </c>
      <c r="C3652" s="8" t="s">
        <v>592</v>
      </c>
      <c r="D3652" s="8" t="s">
        <v>593</v>
      </c>
      <c r="E3652" s="8" t="s">
        <v>44468</v>
      </c>
      <c r="F3652" s="10" t="s">
        <v>38693</v>
      </c>
    </row>
    <row r="3653" ht="24" customHeight="1" spans="1:6">
      <c r="A3653" s="8">
        <v>34723</v>
      </c>
      <c r="B3653" s="9" t="s">
        <v>44469</v>
      </c>
      <c r="C3653" s="8" t="s">
        <v>997</v>
      </c>
      <c r="D3653" s="8" t="s">
        <v>639</v>
      </c>
      <c r="E3653" s="8" t="s">
        <v>44470</v>
      </c>
      <c r="F3653" s="10" t="s">
        <v>38693</v>
      </c>
    </row>
    <row r="3654" ht="24" customHeight="1" spans="1:6">
      <c r="A3654" s="8">
        <v>34721</v>
      </c>
      <c r="B3654" s="9" t="s">
        <v>44471</v>
      </c>
      <c r="C3654" s="8" t="s">
        <v>997</v>
      </c>
      <c r="D3654" s="8" t="s">
        <v>639</v>
      </c>
      <c r="E3654" s="8" t="s">
        <v>44472</v>
      </c>
      <c r="F3654" s="10" t="s">
        <v>38693</v>
      </c>
    </row>
    <row r="3655" ht="24" customHeight="1" spans="1:6">
      <c r="A3655" s="8">
        <v>4309</v>
      </c>
      <c r="B3655" s="9" t="s">
        <v>44473</v>
      </c>
      <c r="C3655" s="8" t="s">
        <v>592</v>
      </c>
      <c r="D3655" s="8" t="s">
        <v>593</v>
      </c>
      <c r="E3655" s="8" t="s">
        <v>35010</v>
      </c>
      <c r="F3655" s="10" t="s">
        <v>38693</v>
      </c>
    </row>
    <row r="3656" ht="24" customHeight="1" spans="1:6">
      <c r="A3656" s="8">
        <v>4307</v>
      </c>
      <c r="B3656" s="9" t="s">
        <v>44474</v>
      </c>
      <c r="C3656" s="8" t="s">
        <v>592</v>
      </c>
      <c r="D3656" s="8" t="s">
        <v>593</v>
      </c>
      <c r="E3656" s="8" t="s">
        <v>33014</v>
      </c>
      <c r="F3656" s="10" t="s">
        <v>38693</v>
      </c>
    </row>
    <row r="3657" ht="24" customHeight="1" spans="1:6">
      <c r="A3657" s="8">
        <v>10850</v>
      </c>
      <c r="B3657" s="9" t="s">
        <v>44475</v>
      </c>
      <c r="C3657" s="8" t="s">
        <v>592</v>
      </c>
      <c r="D3657" s="8" t="s">
        <v>639</v>
      </c>
      <c r="E3657" s="8" t="s">
        <v>34331</v>
      </c>
      <c r="F3657" s="10" t="s">
        <v>38693</v>
      </c>
    </row>
    <row r="3658" ht="24" customHeight="1" spans="1:6">
      <c r="A3658" s="8">
        <v>42438</v>
      </c>
      <c r="B3658" s="9" t="s">
        <v>44476</v>
      </c>
      <c r="C3658" s="8" t="s">
        <v>592</v>
      </c>
      <c r="D3658" s="8" t="s">
        <v>639</v>
      </c>
      <c r="E3658" s="8" t="s">
        <v>44477</v>
      </c>
      <c r="F3658" s="10" t="s">
        <v>38693</v>
      </c>
    </row>
    <row r="3659" ht="24" customHeight="1" spans="1:6">
      <c r="A3659" s="8">
        <v>4792</v>
      </c>
      <c r="B3659" s="9" t="s">
        <v>44478</v>
      </c>
      <c r="C3659" s="8" t="s">
        <v>997</v>
      </c>
      <c r="D3659" s="8" t="s">
        <v>593</v>
      </c>
      <c r="E3659" s="8" t="s">
        <v>44479</v>
      </c>
      <c r="F3659" s="10" t="s">
        <v>38693</v>
      </c>
    </row>
    <row r="3660" ht="24" customHeight="1" spans="1:6">
      <c r="A3660" s="8">
        <v>4790</v>
      </c>
      <c r="B3660" s="9" t="s">
        <v>44480</v>
      </c>
      <c r="C3660" s="8" t="s">
        <v>997</v>
      </c>
      <c r="D3660" s="8" t="s">
        <v>599</v>
      </c>
      <c r="E3660" s="8" t="s">
        <v>39249</v>
      </c>
      <c r="F3660" s="10" t="s">
        <v>38693</v>
      </c>
    </row>
    <row r="3661" ht="24" customHeight="1" spans="1:6">
      <c r="A3661" s="8">
        <v>40671</v>
      </c>
      <c r="B3661" s="9" t="s">
        <v>44481</v>
      </c>
      <c r="C3661" s="8" t="s">
        <v>997</v>
      </c>
      <c r="D3661" s="8" t="s">
        <v>593</v>
      </c>
      <c r="E3661" s="8" t="s">
        <v>44482</v>
      </c>
      <c r="F3661" s="10" t="s">
        <v>38693</v>
      </c>
    </row>
    <row r="3662" ht="24" customHeight="1" spans="1:6">
      <c r="A3662" s="8">
        <v>7552</v>
      </c>
      <c r="B3662" s="9" t="s">
        <v>44483</v>
      </c>
      <c r="C3662" s="8" t="s">
        <v>592</v>
      </c>
      <c r="D3662" s="8" t="s">
        <v>639</v>
      </c>
      <c r="E3662" s="8" t="s">
        <v>44484</v>
      </c>
      <c r="F3662" s="10" t="s">
        <v>38693</v>
      </c>
    </row>
    <row r="3663" ht="24" customHeight="1" spans="1:6">
      <c r="A3663" s="8">
        <v>4893</v>
      </c>
      <c r="B3663" s="9" t="s">
        <v>44485</v>
      </c>
      <c r="C3663" s="8" t="s">
        <v>592</v>
      </c>
      <c r="D3663" s="8" t="s">
        <v>639</v>
      </c>
      <c r="E3663" s="8" t="s">
        <v>31021</v>
      </c>
      <c r="F3663" s="10" t="s">
        <v>38693</v>
      </c>
    </row>
    <row r="3664" ht="24" customHeight="1" spans="1:6">
      <c r="A3664" s="8">
        <v>4894</v>
      </c>
      <c r="B3664" s="9" t="s">
        <v>44486</v>
      </c>
      <c r="C3664" s="8" t="s">
        <v>592</v>
      </c>
      <c r="D3664" s="8" t="s">
        <v>639</v>
      </c>
      <c r="E3664" s="8" t="s">
        <v>34400</v>
      </c>
      <c r="F3664" s="10" t="s">
        <v>38693</v>
      </c>
    </row>
    <row r="3665" ht="24" customHeight="1" spans="1:6">
      <c r="A3665" s="8">
        <v>4888</v>
      </c>
      <c r="B3665" s="9" t="s">
        <v>44487</v>
      </c>
      <c r="C3665" s="8" t="s">
        <v>592</v>
      </c>
      <c r="D3665" s="8" t="s">
        <v>639</v>
      </c>
      <c r="E3665" s="8" t="s">
        <v>24584</v>
      </c>
      <c r="F3665" s="10" t="s">
        <v>38693</v>
      </c>
    </row>
    <row r="3666" ht="24" customHeight="1" spans="1:6">
      <c r="A3666" s="8">
        <v>4890</v>
      </c>
      <c r="B3666" s="9" t="s">
        <v>44488</v>
      </c>
      <c r="C3666" s="8" t="s">
        <v>592</v>
      </c>
      <c r="D3666" s="8" t="s">
        <v>639</v>
      </c>
      <c r="E3666" s="8" t="s">
        <v>22804</v>
      </c>
      <c r="F3666" s="10" t="s">
        <v>38693</v>
      </c>
    </row>
    <row r="3667" ht="24" customHeight="1" spans="1:6">
      <c r="A3667" s="8">
        <v>12411</v>
      </c>
      <c r="B3667" s="9" t="s">
        <v>44489</v>
      </c>
      <c r="C3667" s="8" t="s">
        <v>592</v>
      </c>
      <c r="D3667" s="8" t="s">
        <v>639</v>
      </c>
      <c r="E3667" s="11" t="s">
        <v>44490</v>
      </c>
      <c r="F3667" s="10" t="s">
        <v>38693</v>
      </c>
    </row>
    <row r="3668" ht="24" customHeight="1" spans="1:6">
      <c r="A3668" s="8">
        <v>4891</v>
      </c>
      <c r="B3668" s="9" t="s">
        <v>44491</v>
      </c>
      <c r="C3668" s="8" t="s">
        <v>592</v>
      </c>
      <c r="D3668" s="8" t="s">
        <v>639</v>
      </c>
      <c r="E3668" s="11" t="s">
        <v>44492</v>
      </c>
      <c r="F3668" s="10" t="s">
        <v>38693</v>
      </c>
    </row>
    <row r="3669" ht="24" customHeight="1" spans="1:6">
      <c r="A3669" s="8">
        <v>4889</v>
      </c>
      <c r="B3669" s="9" t="s">
        <v>44493</v>
      </c>
      <c r="C3669" s="8" t="s">
        <v>592</v>
      </c>
      <c r="D3669" s="8" t="s">
        <v>639</v>
      </c>
      <c r="E3669" s="11" t="s">
        <v>25340</v>
      </c>
      <c r="F3669" s="10" t="s">
        <v>38693</v>
      </c>
    </row>
    <row r="3670" ht="24" customHeight="1" spans="1:6">
      <c r="A3670" s="8">
        <v>4892</v>
      </c>
      <c r="B3670" s="9" t="s">
        <v>44494</v>
      </c>
      <c r="C3670" s="8" t="s">
        <v>592</v>
      </c>
      <c r="D3670" s="8" t="s">
        <v>639</v>
      </c>
      <c r="E3670" s="11" t="s">
        <v>44495</v>
      </c>
      <c r="F3670" s="10" t="s">
        <v>38693</v>
      </c>
    </row>
    <row r="3671" ht="24" customHeight="1" spans="1:6">
      <c r="A3671" s="8">
        <v>12412</v>
      </c>
      <c r="B3671" s="9" t="s">
        <v>44496</v>
      </c>
      <c r="C3671" s="8" t="s">
        <v>592</v>
      </c>
      <c r="D3671" s="8" t="s">
        <v>639</v>
      </c>
      <c r="E3671" s="11" t="s">
        <v>44497</v>
      </c>
      <c r="F3671" s="10" t="s">
        <v>38693</v>
      </c>
    </row>
    <row r="3672" ht="24" customHeight="1" spans="1:6">
      <c r="A3672" s="8">
        <v>11073</v>
      </c>
      <c r="B3672" s="9" t="s">
        <v>44498</v>
      </c>
      <c r="C3672" s="8" t="s">
        <v>592</v>
      </c>
      <c r="D3672" s="8" t="s">
        <v>639</v>
      </c>
      <c r="E3672" s="11" t="s">
        <v>36132</v>
      </c>
      <c r="F3672" s="10" t="s">
        <v>38693</v>
      </c>
    </row>
    <row r="3673" ht="24" customHeight="1" spans="1:6">
      <c r="A3673" s="8">
        <v>11071</v>
      </c>
      <c r="B3673" s="9" t="s">
        <v>44499</v>
      </c>
      <c r="C3673" s="8" t="s">
        <v>592</v>
      </c>
      <c r="D3673" s="8" t="s">
        <v>639</v>
      </c>
      <c r="E3673" s="11" t="s">
        <v>23777</v>
      </c>
      <c r="F3673" s="10" t="s">
        <v>38693</v>
      </c>
    </row>
    <row r="3674" ht="24" customHeight="1" spans="1:6">
      <c r="A3674" s="8">
        <v>11072</v>
      </c>
      <c r="B3674" s="9" t="s">
        <v>44500</v>
      </c>
      <c r="C3674" s="8" t="s">
        <v>592</v>
      </c>
      <c r="D3674" s="8" t="s">
        <v>639</v>
      </c>
      <c r="E3674" s="11" t="s">
        <v>44501</v>
      </c>
      <c r="F3674" s="10" t="s">
        <v>38693</v>
      </c>
    </row>
    <row r="3675" ht="24" customHeight="1" spans="1:6">
      <c r="A3675" s="8">
        <v>4895</v>
      </c>
      <c r="B3675" s="9" t="s">
        <v>44502</v>
      </c>
      <c r="C3675" s="8" t="s">
        <v>592</v>
      </c>
      <c r="D3675" s="8" t="s">
        <v>593</v>
      </c>
      <c r="E3675" s="11" t="s">
        <v>24475</v>
      </c>
      <c r="F3675" s="10" t="s">
        <v>38693</v>
      </c>
    </row>
    <row r="3676" ht="24" customHeight="1" spans="1:6">
      <c r="A3676" s="8">
        <v>4907</v>
      </c>
      <c r="B3676" s="9" t="s">
        <v>44503</v>
      </c>
      <c r="C3676" s="8" t="s">
        <v>592</v>
      </c>
      <c r="D3676" s="8" t="s">
        <v>639</v>
      </c>
      <c r="E3676" s="11" t="s">
        <v>44504</v>
      </c>
      <c r="F3676" s="10" t="s">
        <v>38693</v>
      </c>
    </row>
    <row r="3677" ht="24" customHeight="1" spans="1:6">
      <c r="A3677" s="8">
        <v>4902</v>
      </c>
      <c r="B3677" s="9" t="s">
        <v>44505</v>
      </c>
      <c r="C3677" s="8" t="s">
        <v>592</v>
      </c>
      <c r="D3677" s="8" t="s">
        <v>639</v>
      </c>
      <c r="E3677" s="11" t="s">
        <v>44506</v>
      </c>
      <c r="F3677" s="10" t="s">
        <v>38693</v>
      </c>
    </row>
    <row r="3678" ht="24" customHeight="1" spans="1:6">
      <c r="A3678" s="8">
        <v>4908</v>
      </c>
      <c r="B3678" s="9" t="s">
        <v>44507</v>
      </c>
      <c r="C3678" s="8" t="s">
        <v>592</v>
      </c>
      <c r="D3678" s="8" t="s">
        <v>639</v>
      </c>
      <c r="E3678" s="8" t="s">
        <v>44508</v>
      </c>
      <c r="F3678" s="10" t="s">
        <v>38693</v>
      </c>
    </row>
    <row r="3679" ht="24" customHeight="1" spans="1:6">
      <c r="A3679" s="8">
        <v>4909</v>
      </c>
      <c r="B3679" s="9" t="s">
        <v>44509</v>
      </c>
      <c r="C3679" s="8" t="s">
        <v>592</v>
      </c>
      <c r="D3679" s="8" t="s">
        <v>639</v>
      </c>
      <c r="E3679" s="8" t="s">
        <v>44510</v>
      </c>
      <c r="F3679" s="10" t="s">
        <v>38693</v>
      </c>
    </row>
    <row r="3680" ht="24" customHeight="1" spans="1:6">
      <c r="A3680" s="8">
        <v>4903</v>
      </c>
      <c r="B3680" s="9" t="s">
        <v>44511</v>
      </c>
      <c r="C3680" s="8" t="s">
        <v>592</v>
      </c>
      <c r="D3680" s="8" t="s">
        <v>639</v>
      </c>
      <c r="E3680" s="8" t="s">
        <v>44512</v>
      </c>
      <c r="F3680" s="10" t="s">
        <v>38693</v>
      </c>
    </row>
    <row r="3681" ht="24" customHeight="1" spans="1:6">
      <c r="A3681" s="8">
        <v>4897</v>
      </c>
      <c r="B3681" s="9" t="s">
        <v>44513</v>
      </c>
      <c r="C3681" s="8" t="s">
        <v>592</v>
      </c>
      <c r="D3681" s="8" t="s">
        <v>593</v>
      </c>
      <c r="E3681" s="8" t="s">
        <v>34680</v>
      </c>
      <c r="F3681" s="10" t="s">
        <v>38693</v>
      </c>
    </row>
    <row r="3682" ht="24" customHeight="1" spans="1:6">
      <c r="A3682" s="8">
        <v>4896</v>
      </c>
      <c r="B3682" s="9" t="s">
        <v>44514</v>
      </c>
      <c r="C3682" s="8" t="s">
        <v>592</v>
      </c>
      <c r="D3682" s="8" t="s">
        <v>593</v>
      </c>
      <c r="E3682" s="8" t="s">
        <v>40381</v>
      </c>
      <c r="F3682" s="10" t="s">
        <v>38693</v>
      </c>
    </row>
    <row r="3683" ht="24" customHeight="1" spans="1:6">
      <c r="A3683" s="8">
        <v>4900</v>
      </c>
      <c r="B3683" s="9" t="s">
        <v>44515</v>
      </c>
      <c r="C3683" s="8" t="s">
        <v>592</v>
      </c>
      <c r="D3683" s="8" t="s">
        <v>593</v>
      </c>
      <c r="E3683" s="8" t="s">
        <v>27866</v>
      </c>
      <c r="F3683" s="10" t="s">
        <v>38693</v>
      </c>
    </row>
    <row r="3684" ht="24" customHeight="1" spans="1:6">
      <c r="A3684" s="8">
        <v>4898</v>
      </c>
      <c r="B3684" s="9" t="s">
        <v>44516</v>
      </c>
      <c r="C3684" s="8" t="s">
        <v>592</v>
      </c>
      <c r="D3684" s="8" t="s">
        <v>593</v>
      </c>
      <c r="E3684" s="8" t="s">
        <v>24462</v>
      </c>
      <c r="F3684" s="10" t="s">
        <v>38693</v>
      </c>
    </row>
    <row r="3685" ht="24" customHeight="1" spans="1:6">
      <c r="A3685" s="8">
        <v>4899</v>
      </c>
      <c r="B3685" s="9" t="s">
        <v>44517</v>
      </c>
      <c r="C3685" s="8" t="s">
        <v>592</v>
      </c>
      <c r="D3685" s="8" t="s">
        <v>593</v>
      </c>
      <c r="E3685" s="8" t="s">
        <v>44518</v>
      </c>
      <c r="F3685" s="10" t="s">
        <v>38693</v>
      </c>
    </row>
    <row r="3686" ht="24" customHeight="1" spans="1:6">
      <c r="A3686" s="8">
        <v>11096</v>
      </c>
      <c r="B3686" s="9" t="s">
        <v>44519</v>
      </c>
      <c r="C3686" s="8" t="s">
        <v>642</v>
      </c>
      <c r="D3686" s="8" t="s">
        <v>593</v>
      </c>
      <c r="E3686" s="8" t="s">
        <v>44520</v>
      </c>
      <c r="F3686" s="10" t="s">
        <v>38693</v>
      </c>
    </row>
    <row r="3687" ht="24" customHeight="1" spans="1:6">
      <c r="A3687" s="8">
        <v>4741</v>
      </c>
      <c r="B3687" s="9" t="s">
        <v>44521</v>
      </c>
      <c r="C3687" s="8" t="s">
        <v>740</v>
      </c>
      <c r="D3687" s="8" t="s">
        <v>593</v>
      </c>
      <c r="E3687" s="8" t="s">
        <v>44239</v>
      </c>
      <c r="F3687" s="10" t="s">
        <v>38693</v>
      </c>
    </row>
    <row r="3688" ht="24" customHeight="1" spans="1:6">
      <c r="A3688" s="8">
        <v>4752</v>
      </c>
      <c r="B3688" s="9" t="s">
        <v>44522</v>
      </c>
      <c r="C3688" s="8" t="s">
        <v>742</v>
      </c>
      <c r="D3688" s="8" t="s">
        <v>593</v>
      </c>
      <c r="E3688" s="8" t="s">
        <v>27868</v>
      </c>
      <c r="F3688" s="10" t="s">
        <v>38693</v>
      </c>
    </row>
    <row r="3689" ht="24" customHeight="1" spans="1:6">
      <c r="A3689" s="8">
        <v>41091</v>
      </c>
      <c r="B3689" s="9" t="s">
        <v>44523</v>
      </c>
      <c r="C3689" s="8" t="s">
        <v>744</v>
      </c>
      <c r="D3689" s="8" t="s">
        <v>593</v>
      </c>
      <c r="E3689" s="8" t="s">
        <v>44524</v>
      </c>
      <c r="F3689" s="10" t="s">
        <v>38693</v>
      </c>
    </row>
    <row r="3690" ht="24" customHeight="1" spans="1:6">
      <c r="A3690" s="8">
        <v>13954</v>
      </c>
      <c r="B3690" s="9" t="s">
        <v>44525</v>
      </c>
      <c r="C3690" s="8" t="s">
        <v>592</v>
      </c>
      <c r="D3690" s="8" t="s">
        <v>639</v>
      </c>
      <c r="E3690" s="8" t="s">
        <v>44526</v>
      </c>
      <c r="F3690" s="10" t="s">
        <v>38693</v>
      </c>
    </row>
    <row r="3691" ht="24" customHeight="1" spans="1:6">
      <c r="A3691" s="8">
        <v>3411</v>
      </c>
      <c r="B3691" s="9" t="s">
        <v>44527</v>
      </c>
      <c r="C3691" s="8" t="s">
        <v>642</v>
      </c>
      <c r="D3691" s="8" t="s">
        <v>639</v>
      </c>
      <c r="E3691" s="8" t="s">
        <v>44528</v>
      </c>
      <c r="F3691" s="10" t="s">
        <v>38693</v>
      </c>
    </row>
    <row r="3692" ht="24" customHeight="1" spans="1:6">
      <c r="A3692" s="8">
        <v>39995</v>
      </c>
      <c r="B3692" s="9" t="s">
        <v>44529</v>
      </c>
      <c r="C3692" s="8" t="s">
        <v>740</v>
      </c>
      <c r="D3692" s="8" t="s">
        <v>639</v>
      </c>
      <c r="E3692" s="8" t="s">
        <v>44530</v>
      </c>
      <c r="F3692" s="10" t="s">
        <v>38693</v>
      </c>
    </row>
    <row r="3693" ht="24" customHeight="1" spans="1:6">
      <c r="A3693" s="8">
        <v>11615</v>
      </c>
      <c r="B3693" s="9" t="s">
        <v>44531</v>
      </c>
      <c r="C3693" s="8" t="s">
        <v>997</v>
      </c>
      <c r="D3693" s="8" t="s">
        <v>639</v>
      </c>
      <c r="E3693" s="11" t="s">
        <v>44532</v>
      </c>
      <c r="F3693" s="10" t="s">
        <v>38693</v>
      </c>
    </row>
    <row r="3694" ht="24" customHeight="1" spans="1:6">
      <c r="A3694" s="8">
        <v>3408</v>
      </c>
      <c r="B3694" s="9" t="s">
        <v>44533</v>
      </c>
      <c r="C3694" s="8" t="s">
        <v>997</v>
      </c>
      <c r="D3694" s="8" t="s">
        <v>639</v>
      </c>
      <c r="E3694" s="8" t="s">
        <v>23273</v>
      </c>
      <c r="F3694" s="10" t="s">
        <v>38693</v>
      </c>
    </row>
    <row r="3695" ht="24" customHeight="1" spans="1:6">
      <c r="A3695" s="8">
        <v>3409</v>
      </c>
      <c r="B3695" s="9" t="s">
        <v>44534</v>
      </c>
      <c r="C3695" s="8" t="s">
        <v>997</v>
      </c>
      <c r="D3695" s="8" t="s">
        <v>639</v>
      </c>
      <c r="E3695" s="11" t="s">
        <v>37325</v>
      </c>
      <c r="F3695" s="10" t="s">
        <v>38693</v>
      </c>
    </row>
    <row r="3696" ht="24" customHeight="1" spans="1:6">
      <c r="A3696" s="8">
        <v>11427</v>
      </c>
      <c r="B3696" s="9" t="s">
        <v>44535</v>
      </c>
      <c r="C3696" s="8" t="s">
        <v>642</v>
      </c>
      <c r="D3696" s="8" t="s">
        <v>639</v>
      </c>
      <c r="E3696" s="8" t="s">
        <v>27530</v>
      </c>
      <c r="F3696" s="10" t="s">
        <v>38693</v>
      </c>
    </row>
    <row r="3697" ht="24" customHeight="1" spans="1:6">
      <c r="A3697" s="8">
        <v>4491</v>
      </c>
      <c r="B3697" s="9" t="s">
        <v>44536</v>
      </c>
      <c r="C3697" s="8" t="s">
        <v>474</v>
      </c>
      <c r="D3697" s="8" t="s">
        <v>593</v>
      </c>
      <c r="E3697" s="11" t="s">
        <v>31004</v>
      </c>
      <c r="F3697" s="10" t="s">
        <v>38693</v>
      </c>
    </row>
    <row r="3698" ht="24" customHeight="1" spans="1:6">
      <c r="A3698" s="8">
        <v>2745</v>
      </c>
      <c r="B3698" s="9" t="s">
        <v>44537</v>
      </c>
      <c r="C3698" s="8" t="s">
        <v>474</v>
      </c>
      <c r="D3698" s="8" t="s">
        <v>593</v>
      </c>
      <c r="E3698" s="8" t="s">
        <v>24882</v>
      </c>
      <c r="F3698" s="10" t="s">
        <v>38693</v>
      </c>
    </row>
    <row r="3699" ht="24" customHeight="1" spans="1:6">
      <c r="A3699" s="8">
        <v>14439</v>
      </c>
      <c r="B3699" s="9" t="s">
        <v>44538</v>
      </c>
      <c r="C3699" s="8" t="s">
        <v>474</v>
      </c>
      <c r="D3699" s="8" t="s">
        <v>593</v>
      </c>
      <c r="E3699" s="8" t="s">
        <v>24772</v>
      </c>
      <c r="F3699" s="10" t="s">
        <v>38693</v>
      </c>
    </row>
    <row r="3700" ht="24" customHeight="1" spans="1:6">
      <c r="A3700" s="8">
        <v>44496</v>
      </c>
      <c r="B3700" s="9" t="s">
        <v>44539</v>
      </c>
      <c r="C3700" s="8" t="s">
        <v>592</v>
      </c>
      <c r="D3700" s="8" t="s">
        <v>593</v>
      </c>
      <c r="E3700" s="8" t="s">
        <v>44540</v>
      </c>
      <c r="F3700" s="10" t="s">
        <v>38693</v>
      </c>
    </row>
    <row r="3701" ht="24" customHeight="1" spans="1:6">
      <c r="A3701" s="8">
        <v>12362</v>
      </c>
      <c r="B3701" s="9" t="s">
        <v>44541</v>
      </c>
      <c r="C3701" s="8" t="s">
        <v>592</v>
      </c>
      <c r="D3701" s="8" t="s">
        <v>639</v>
      </c>
      <c r="E3701" s="8" t="s">
        <v>34880</v>
      </c>
      <c r="F3701" s="10" t="s">
        <v>38693</v>
      </c>
    </row>
    <row r="3702" ht="24" customHeight="1" spans="1:6">
      <c r="A3702" s="8">
        <v>421</v>
      </c>
      <c r="B3702" s="9" t="s">
        <v>44542</v>
      </c>
      <c r="C3702" s="8" t="s">
        <v>592</v>
      </c>
      <c r="D3702" s="8" t="s">
        <v>639</v>
      </c>
      <c r="E3702" s="8" t="s">
        <v>31165</v>
      </c>
      <c r="F3702" s="10" t="s">
        <v>38693</v>
      </c>
    </row>
    <row r="3703" ht="24" customHeight="1" spans="1:6">
      <c r="A3703" s="8">
        <v>14148</v>
      </c>
      <c r="B3703" s="9" t="s">
        <v>44543</v>
      </c>
      <c r="C3703" s="8" t="s">
        <v>592</v>
      </c>
      <c r="D3703" s="8" t="s">
        <v>639</v>
      </c>
      <c r="E3703" s="8" t="s">
        <v>24935</v>
      </c>
      <c r="F3703" s="10" t="s">
        <v>38693</v>
      </c>
    </row>
    <row r="3704" ht="24" customHeight="1" spans="1:6">
      <c r="A3704" s="8">
        <v>4341</v>
      </c>
      <c r="B3704" s="9" t="s">
        <v>44544</v>
      </c>
      <c r="C3704" s="8" t="s">
        <v>592</v>
      </c>
      <c r="D3704" s="8" t="s">
        <v>593</v>
      </c>
      <c r="E3704" s="8" t="s">
        <v>34461</v>
      </c>
      <c r="F3704" s="10" t="s">
        <v>38693</v>
      </c>
    </row>
    <row r="3705" ht="24" customHeight="1" spans="1:6">
      <c r="A3705" s="8">
        <v>4337</v>
      </c>
      <c r="B3705" s="9" t="s">
        <v>44545</v>
      </c>
      <c r="C3705" s="8" t="s">
        <v>592</v>
      </c>
      <c r="D3705" s="8" t="s">
        <v>593</v>
      </c>
      <c r="E3705" s="8" t="s">
        <v>24545</v>
      </c>
      <c r="F3705" s="10" t="s">
        <v>38693</v>
      </c>
    </row>
    <row r="3706" ht="24" customHeight="1" spans="1:6">
      <c r="A3706" s="8">
        <v>4339</v>
      </c>
      <c r="B3706" s="9" t="s">
        <v>44546</v>
      </c>
      <c r="C3706" s="8" t="s">
        <v>592</v>
      </c>
      <c r="D3706" s="8" t="s">
        <v>593</v>
      </c>
      <c r="E3706" s="8" t="s">
        <v>35170</v>
      </c>
      <c r="F3706" s="10" t="s">
        <v>38693</v>
      </c>
    </row>
    <row r="3707" ht="24" customHeight="1" spans="1:6">
      <c r="A3707" s="8">
        <v>39997</v>
      </c>
      <c r="B3707" s="9" t="s">
        <v>44547</v>
      </c>
      <c r="C3707" s="8" t="s">
        <v>592</v>
      </c>
      <c r="D3707" s="8" t="s">
        <v>593</v>
      </c>
      <c r="E3707" s="8" t="s">
        <v>39688</v>
      </c>
      <c r="F3707" s="10" t="s">
        <v>38693</v>
      </c>
    </row>
    <row r="3708" ht="24" customHeight="1" spans="1:6">
      <c r="A3708" s="8">
        <v>11971</v>
      </c>
      <c r="B3708" s="9" t="s">
        <v>44548</v>
      </c>
      <c r="C3708" s="8" t="s">
        <v>592</v>
      </c>
      <c r="D3708" s="8" t="s">
        <v>593</v>
      </c>
      <c r="E3708" s="8" t="s">
        <v>24973</v>
      </c>
      <c r="F3708" s="10" t="s">
        <v>38693</v>
      </c>
    </row>
    <row r="3709" ht="24" customHeight="1" spans="1:6">
      <c r="A3709" s="8">
        <v>4342</v>
      </c>
      <c r="B3709" s="9" t="s">
        <v>44549</v>
      </c>
      <c r="C3709" s="8" t="s">
        <v>592</v>
      </c>
      <c r="D3709" s="8" t="s">
        <v>593</v>
      </c>
      <c r="E3709" s="8" t="s">
        <v>37334</v>
      </c>
      <c r="F3709" s="10" t="s">
        <v>38693</v>
      </c>
    </row>
    <row r="3710" ht="24" customHeight="1" spans="1:6">
      <c r="A3710" s="8">
        <v>4330</v>
      </c>
      <c r="B3710" s="9" t="s">
        <v>44550</v>
      </c>
      <c r="C3710" s="8" t="s">
        <v>592</v>
      </c>
      <c r="D3710" s="8" t="s">
        <v>593</v>
      </c>
      <c r="E3710" s="8" t="s">
        <v>38196</v>
      </c>
      <c r="F3710" s="10" t="s">
        <v>38693</v>
      </c>
    </row>
    <row r="3711" ht="24" customHeight="1" spans="1:6">
      <c r="A3711" s="8">
        <v>4340</v>
      </c>
      <c r="B3711" s="9" t="s">
        <v>44551</v>
      </c>
      <c r="C3711" s="8" t="s">
        <v>592</v>
      </c>
      <c r="D3711" s="8" t="s">
        <v>593</v>
      </c>
      <c r="E3711" s="8" t="s">
        <v>25004</v>
      </c>
      <c r="F3711" s="10" t="s">
        <v>38693</v>
      </c>
    </row>
    <row r="3712" ht="24" customHeight="1" spans="1:6">
      <c r="A3712" s="8">
        <v>5088</v>
      </c>
      <c r="B3712" s="9" t="s">
        <v>44552</v>
      </c>
      <c r="C3712" s="8" t="s">
        <v>592</v>
      </c>
      <c r="D3712" s="8" t="s">
        <v>593</v>
      </c>
      <c r="E3712" s="8" t="s">
        <v>42125</v>
      </c>
      <c r="F3712" s="10" t="s">
        <v>38693</v>
      </c>
    </row>
    <row r="3713" ht="24" customHeight="1" spans="1:6">
      <c r="A3713" s="8">
        <v>11154</v>
      </c>
      <c r="B3713" s="9" t="s">
        <v>44553</v>
      </c>
      <c r="C3713" s="8" t="s">
        <v>592</v>
      </c>
      <c r="D3713" s="8" t="s">
        <v>639</v>
      </c>
      <c r="E3713" s="8" t="s">
        <v>44554</v>
      </c>
      <c r="F3713" s="10" t="s">
        <v>38693</v>
      </c>
    </row>
    <row r="3714" ht="36" customHeight="1" spans="1:6">
      <c r="A3714" s="8">
        <v>4989</v>
      </c>
      <c r="B3714" s="9" t="s">
        <v>44555</v>
      </c>
      <c r="C3714" s="8" t="s">
        <v>592</v>
      </c>
      <c r="D3714" s="8" t="s">
        <v>593</v>
      </c>
      <c r="E3714" s="8" t="s">
        <v>44556</v>
      </c>
      <c r="F3714" s="10" t="s">
        <v>38693</v>
      </c>
    </row>
    <row r="3715" ht="36" customHeight="1" spans="1:6">
      <c r="A3715" s="8">
        <v>4982</v>
      </c>
      <c r="B3715" s="9" t="s">
        <v>44557</v>
      </c>
      <c r="C3715" s="8" t="s">
        <v>592</v>
      </c>
      <c r="D3715" s="8" t="s">
        <v>593</v>
      </c>
      <c r="E3715" s="8" t="s">
        <v>44558</v>
      </c>
      <c r="F3715" s="10" t="s">
        <v>38693</v>
      </c>
    </row>
    <row r="3716" ht="36" customHeight="1" spans="1:6">
      <c r="A3716" s="8">
        <v>4962</v>
      </c>
      <c r="B3716" s="9" t="s">
        <v>44559</v>
      </c>
      <c r="C3716" s="8" t="s">
        <v>592</v>
      </c>
      <c r="D3716" s="8" t="s">
        <v>593</v>
      </c>
      <c r="E3716" s="8" t="s">
        <v>44560</v>
      </c>
      <c r="F3716" s="10" t="s">
        <v>38693</v>
      </c>
    </row>
    <row r="3717" ht="36" customHeight="1" spans="1:6">
      <c r="A3717" s="8">
        <v>4981</v>
      </c>
      <c r="B3717" s="9" t="s">
        <v>44561</v>
      </c>
      <c r="C3717" s="8" t="s">
        <v>592</v>
      </c>
      <c r="D3717" s="8" t="s">
        <v>599</v>
      </c>
      <c r="E3717" s="8" t="s">
        <v>44562</v>
      </c>
      <c r="F3717" s="10" t="s">
        <v>38693</v>
      </c>
    </row>
    <row r="3718" ht="36" customHeight="1" spans="1:6">
      <c r="A3718" s="8">
        <v>4964</v>
      </c>
      <c r="B3718" s="9" t="s">
        <v>44563</v>
      </c>
      <c r="C3718" s="8" t="s">
        <v>592</v>
      </c>
      <c r="D3718" s="8" t="s">
        <v>593</v>
      </c>
      <c r="E3718" s="8" t="s">
        <v>44564</v>
      </c>
      <c r="F3718" s="10" t="s">
        <v>38693</v>
      </c>
    </row>
    <row r="3719" ht="36" customHeight="1" spans="1:6">
      <c r="A3719" s="8">
        <v>4992</v>
      </c>
      <c r="B3719" s="9" t="s">
        <v>44565</v>
      </c>
      <c r="C3719" s="8" t="s">
        <v>592</v>
      </c>
      <c r="D3719" s="8" t="s">
        <v>593</v>
      </c>
      <c r="E3719" s="8" t="s">
        <v>44566</v>
      </c>
      <c r="F3719" s="10" t="s">
        <v>38693</v>
      </c>
    </row>
    <row r="3720" ht="36" customHeight="1" spans="1:6">
      <c r="A3720" s="8">
        <v>4987</v>
      </c>
      <c r="B3720" s="9" t="s">
        <v>44567</v>
      </c>
      <c r="C3720" s="8" t="s">
        <v>592</v>
      </c>
      <c r="D3720" s="8" t="s">
        <v>593</v>
      </c>
      <c r="E3720" s="8" t="s">
        <v>44568</v>
      </c>
      <c r="F3720" s="10" t="s">
        <v>38693</v>
      </c>
    </row>
    <row r="3721" ht="24" customHeight="1" spans="1:6">
      <c r="A3721" s="8">
        <v>4930</v>
      </c>
      <c r="B3721" s="9" t="s">
        <v>44569</v>
      </c>
      <c r="C3721" s="8" t="s">
        <v>997</v>
      </c>
      <c r="D3721" s="8" t="s">
        <v>639</v>
      </c>
      <c r="E3721" s="8" t="s">
        <v>44570</v>
      </c>
      <c r="F3721" s="10" t="s">
        <v>38693</v>
      </c>
    </row>
    <row r="3722" ht="36" customHeight="1" spans="1:6">
      <c r="A3722" s="8">
        <v>39021</v>
      </c>
      <c r="B3722" s="9" t="s">
        <v>44571</v>
      </c>
      <c r="C3722" s="8" t="s">
        <v>592</v>
      </c>
      <c r="D3722" s="8" t="s">
        <v>639</v>
      </c>
      <c r="E3722" s="8" t="s">
        <v>44572</v>
      </c>
      <c r="F3722" s="10" t="s">
        <v>38693</v>
      </c>
    </row>
    <row r="3723" ht="24" customHeight="1" spans="1:6">
      <c r="A3723" s="8">
        <v>39022</v>
      </c>
      <c r="B3723" s="9" t="s">
        <v>44573</v>
      </c>
      <c r="C3723" s="8" t="s">
        <v>592</v>
      </c>
      <c r="D3723" s="8" t="s">
        <v>639</v>
      </c>
      <c r="E3723" s="8" t="s">
        <v>44574</v>
      </c>
      <c r="F3723" s="10" t="s">
        <v>38693</v>
      </c>
    </row>
    <row r="3724" ht="24" customHeight="1" spans="1:6">
      <c r="A3724" s="8">
        <v>39024</v>
      </c>
      <c r="B3724" s="9" t="s">
        <v>44575</v>
      </c>
      <c r="C3724" s="8" t="s">
        <v>592</v>
      </c>
      <c r="D3724" s="8" t="s">
        <v>593</v>
      </c>
      <c r="E3724" s="8" t="s">
        <v>26949</v>
      </c>
      <c r="F3724" s="10" t="s">
        <v>38693</v>
      </c>
    </row>
    <row r="3725" ht="24" customHeight="1" spans="1:6">
      <c r="A3725" s="8">
        <v>4914</v>
      </c>
      <c r="B3725" s="9" t="s">
        <v>44576</v>
      </c>
      <c r="C3725" s="8" t="s">
        <v>997</v>
      </c>
      <c r="D3725" s="8" t="s">
        <v>593</v>
      </c>
      <c r="E3725" s="8" t="s">
        <v>44577</v>
      </c>
      <c r="F3725" s="10" t="s">
        <v>38693</v>
      </c>
    </row>
    <row r="3726" ht="24" customHeight="1" spans="1:6">
      <c r="A3726" s="8">
        <v>4917</v>
      </c>
      <c r="B3726" s="9" t="s">
        <v>44578</v>
      </c>
      <c r="C3726" s="8" t="s">
        <v>997</v>
      </c>
      <c r="D3726" s="8" t="s">
        <v>599</v>
      </c>
      <c r="E3726" s="8" t="s">
        <v>44579</v>
      </c>
      <c r="F3726" s="10" t="s">
        <v>38693</v>
      </c>
    </row>
    <row r="3727" ht="24" customHeight="1" spans="1:6">
      <c r="A3727" s="8">
        <v>39025</v>
      </c>
      <c r="B3727" s="9" t="s">
        <v>44580</v>
      </c>
      <c r="C3727" s="8" t="s">
        <v>592</v>
      </c>
      <c r="D3727" s="8" t="s">
        <v>593</v>
      </c>
      <c r="E3727" s="8" t="s">
        <v>44581</v>
      </c>
      <c r="F3727" s="10" t="s">
        <v>38693</v>
      </c>
    </row>
    <row r="3728" ht="24" customHeight="1" spans="1:6">
      <c r="A3728" s="8">
        <v>4922</v>
      </c>
      <c r="B3728" s="9" t="s">
        <v>44582</v>
      </c>
      <c r="C3728" s="8" t="s">
        <v>997</v>
      </c>
      <c r="D3728" s="8" t="s">
        <v>593</v>
      </c>
      <c r="E3728" s="8" t="s">
        <v>44583</v>
      </c>
      <c r="F3728" s="10" t="s">
        <v>38693</v>
      </c>
    </row>
    <row r="3729" ht="24" customHeight="1" spans="1:6">
      <c r="A3729" s="8">
        <v>4911</v>
      </c>
      <c r="B3729" s="9" t="s">
        <v>44584</v>
      </c>
      <c r="C3729" s="8" t="s">
        <v>997</v>
      </c>
      <c r="D3729" s="8" t="s">
        <v>593</v>
      </c>
      <c r="E3729" s="8" t="s">
        <v>44585</v>
      </c>
      <c r="F3729" s="10" t="s">
        <v>38693</v>
      </c>
    </row>
    <row r="3730" ht="24" customHeight="1" spans="1:6">
      <c r="A3730" s="8">
        <v>37518</v>
      </c>
      <c r="B3730" s="9" t="s">
        <v>44586</v>
      </c>
      <c r="C3730" s="8" t="s">
        <v>997</v>
      </c>
      <c r="D3730" s="8" t="s">
        <v>593</v>
      </c>
      <c r="E3730" s="8" t="s">
        <v>44587</v>
      </c>
      <c r="F3730" s="10" t="s">
        <v>38693</v>
      </c>
    </row>
    <row r="3731" ht="24" customHeight="1" spans="1:6">
      <c r="A3731" s="8">
        <v>4910</v>
      </c>
      <c r="B3731" s="9" t="s">
        <v>44588</v>
      </c>
      <c r="C3731" s="8" t="s">
        <v>997</v>
      </c>
      <c r="D3731" s="8" t="s">
        <v>593</v>
      </c>
      <c r="E3731" s="8" t="s">
        <v>44589</v>
      </c>
      <c r="F3731" s="10" t="s">
        <v>38693</v>
      </c>
    </row>
    <row r="3732" ht="24" customHeight="1" spans="1:6">
      <c r="A3732" s="8">
        <v>4943</v>
      </c>
      <c r="B3732" s="9" t="s">
        <v>44590</v>
      </c>
      <c r="C3732" s="8" t="s">
        <v>997</v>
      </c>
      <c r="D3732" s="8" t="s">
        <v>593</v>
      </c>
      <c r="E3732" s="8" t="s">
        <v>44591</v>
      </c>
      <c r="F3732" s="10" t="s">
        <v>38693</v>
      </c>
    </row>
    <row r="3733" ht="24" customHeight="1" spans="1:6">
      <c r="A3733" s="8">
        <v>5002</v>
      </c>
      <c r="B3733" s="9" t="s">
        <v>44592</v>
      </c>
      <c r="C3733" s="8" t="s">
        <v>997</v>
      </c>
      <c r="D3733" s="8" t="s">
        <v>593</v>
      </c>
      <c r="E3733" s="8" t="s">
        <v>44593</v>
      </c>
      <c r="F3733" s="10" t="s">
        <v>38693</v>
      </c>
    </row>
    <row r="3734" ht="24" customHeight="1" spans="1:6">
      <c r="A3734" s="8">
        <v>4977</v>
      </c>
      <c r="B3734" s="9" t="s">
        <v>44594</v>
      </c>
      <c r="C3734" s="8" t="s">
        <v>997</v>
      </c>
      <c r="D3734" s="8" t="s">
        <v>593</v>
      </c>
      <c r="E3734" s="8" t="s">
        <v>44595</v>
      </c>
      <c r="F3734" s="10" t="s">
        <v>38693</v>
      </c>
    </row>
    <row r="3735" ht="24" customHeight="1" spans="1:6">
      <c r="A3735" s="8">
        <v>5028</v>
      </c>
      <c r="B3735" s="9" t="s">
        <v>44596</v>
      </c>
      <c r="C3735" s="8" t="s">
        <v>997</v>
      </c>
      <c r="D3735" s="8" t="s">
        <v>593</v>
      </c>
      <c r="E3735" s="8" t="s">
        <v>44597</v>
      </c>
      <c r="F3735" s="10" t="s">
        <v>38693</v>
      </c>
    </row>
    <row r="3736" ht="24" customHeight="1" spans="1:6">
      <c r="A3736" s="8">
        <v>4998</v>
      </c>
      <c r="B3736" s="9" t="s">
        <v>44598</v>
      </c>
      <c r="C3736" s="8" t="s">
        <v>997</v>
      </c>
      <c r="D3736" s="8" t="s">
        <v>593</v>
      </c>
      <c r="E3736" s="8" t="s">
        <v>44599</v>
      </c>
      <c r="F3736" s="10" t="s">
        <v>38693</v>
      </c>
    </row>
    <row r="3737" ht="24" customHeight="1" spans="1:6">
      <c r="A3737" s="8">
        <v>4969</v>
      </c>
      <c r="B3737" s="9" t="s">
        <v>44600</v>
      </c>
      <c r="C3737" s="8" t="s">
        <v>997</v>
      </c>
      <c r="D3737" s="8" t="s">
        <v>599</v>
      </c>
      <c r="E3737" s="8" t="s">
        <v>44601</v>
      </c>
      <c r="F3737" s="10" t="s">
        <v>38693</v>
      </c>
    </row>
    <row r="3738" ht="24" customHeight="1" spans="1:6">
      <c r="A3738" s="8">
        <v>11364</v>
      </c>
      <c r="B3738" s="9" t="s">
        <v>44602</v>
      </c>
      <c r="C3738" s="8" t="s">
        <v>592</v>
      </c>
      <c r="D3738" s="8" t="s">
        <v>593</v>
      </c>
      <c r="E3738" s="8" t="s">
        <v>42909</v>
      </c>
      <c r="F3738" s="10" t="s">
        <v>38693</v>
      </c>
    </row>
    <row r="3739" ht="24" customHeight="1" spans="1:6">
      <c r="A3739" s="8">
        <v>11365</v>
      </c>
      <c r="B3739" s="9" t="s">
        <v>44603</v>
      </c>
      <c r="C3739" s="8" t="s">
        <v>592</v>
      </c>
      <c r="D3739" s="8" t="s">
        <v>593</v>
      </c>
      <c r="E3739" s="8" t="s">
        <v>44604</v>
      </c>
      <c r="F3739" s="10" t="s">
        <v>38693</v>
      </c>
    </row>
    <row r="3740" ht="24" customHeight="1" spans="1:6">
      <c r="A3740" s="8">
        <v>11366</v>
      </c>
      <c r="B3740" s="9" t="s">
        <v>44605</v>
      </c>
      <c r="C3740" s="8" t="s">
        <v>592</v>
      </c>
      <c r="D3740" s="8" t="s">
        <v>593</v>
      </c>
      <c r="E3740" s="8" t="s">
        <v>44606</v>
      </c>
      <c r="F3740" s="10" t="s">
        <v>38693</v>
      </c>
    </row>
    <row r="3741" ht="24" customHeight="1" spans="1:6">
      <c r="A3741" s="8">
        <v>43777</v>
      </c>
      <c r="B3741" s="9" t="s">
        <v>44607</v>
      </c>
      <c r="C3741" s="8" t="s">
        <v>592</v>
      </c>
      <c r="D3741" s="8" t="s">
        <v>593</v>
      </c>
      <c r="E3741" s="11" t="s">
        <v>44608</v>
      </c>
      <c r="F3741" s="10" t="s">
        <v>38693</v>
      </c>
    </row>
    <row r="3742" ht="36" customHeight="1" spans="1:6">
      <c r="A3742" s="8">
        <v>20322</v>
      </c>
      <c r="B3742" s="9" t="s">
        <v>44609</v>
      </c>
      <c r="C3742" s="8" t="s">
        <v>592</v>
      </c>
      <c r="D3742" s="8" t="s">
        <v>593</v>
      </c>
      <c r="E3742" s="8" t="s">
        <v>44610</v>
      </c>
      <c r="F3742" s="10" t="s">
        <v>38693</v>
      </c>
    </row>
    <row r="3743" ht="24" customHeight="1" spans="1:6">
      <c r="A3743" s="8">
        <v>10553</v>
      </c>
      <c r="B3743" s="9" t="s">
        <v>44611</v>
      </c>
      <c r="C3743" s="8" t="s">
        <v>592</v>
      </c>
      <c r="D3743" s="8" t="s">
        <v>593</v>
      </c>
      <c r="E3743" s="8" t="s">
        <v>44612</v>
      </c>
      <c r="F3743" s="10" t="s">
        <v>38693</v>
      </c>
    </row>
    <row r="3744" ht="36" customHeight="1" spans="1:6">
      <c r="A3744" s="8">
        <v>5020</v>
      </c>
      <c r="B3744" s="9" t="s">
        <v>44613</v>
      </c>
      <c r="C3744" s="8" t="s">
        <v>592</v>
      </c>
      <c r="D3744" s="8" t="s">
        <v>593</v>
      </c>
      <c r="E3744" s="8" t="s">
        <v>44614</v>
      </c>
      <c r="F3744" s="10" t="s">
        <v>38693</v>
      </c>
    </row>
    <row r="3745" ht="24" customHeight="1" spans="1:6">
      <c r="A3745" s="8">
        <v>10554</v>
      </c>
      <c r="B3745" s="9" t="s">
        <v>44615</v>
      </c>
      <c r="C3745" s="8" t="s">
        <v>592</v>
      </c>
      <c r="D3745" s="8" t="s">
        <v>593</v>
      </c>
      <c r="E3745" s="8" t="s">
        <v>44616</v>
      </c>
      <c r="F3745" s="10" t="s">
        <v>38693</v>
      </c>
    </row>
    <row r="3746" ht="24" customHeight="1" spans="1:6">
      <c r="A3746" s="8">
        <v>10555</v>
      </c>
      <c r="B3746" s="9" t="s">
        <v>44617</v>
      </c>
      <c r="C3746" s="8" t="s">
        <v>592</v>
      </c>
      <c r="D3746" s="8" t="s">
        <v>593</v>
      </c>
      <c r="E3746" s="8" t="s">
        <v>44618</v>
      </c>
      <c r="F3746" s="10" t="s">
        <v>38693</v>
      </c>
    </row>
    <row r="3747" ht="24" customHeight="1" spans="1:6">
      <c r="A3747" s="8">
        <v>10556</v>
      </c>
      <c r="B3747" s="9" t="s">
        <v>44619</v>
      </c>
      <c r="C3747" s="8" t="s">
        <v>592</v>
      </c>
      <c r="D3747" s="8" t="s">
        <v>593</v>
      </c>
      <c r="E3747" s="8" t="s">
        <v>44620</v>
      </c>
      <c r="F3747" s="10" t="s">
        <v>38693</v>
      </c>
    </row>
    <row r="3748" ht="24" customHeight="1" spans="1:6">
      <c r="A3748" s="8">
        <v>39502</v>
      </c>
      <c r="B3748" s="9" t="s">
        <v>44621</v>
      </c>
      <c r="C3748" s="8" t="s">
        <v>592</v>
      </c>
      <c r="D3748" s="8" t="s">
        <v>593</v>
      </c>
      <c r="E3748" s="8" t="s">
        <v>44622</v>
      </c>
      <c r="F3748" s="10" t="s">
        <v>38693</v>
      </c>
    </row>
    <row r="3749" ht="24" customHeight="1" spans="1:6">
      <c r="A3749" s="8">
        <v>39504</v>
      </c>
      <c r="B3749" s="9" t="s">
        <v>44623</v>
      </c>
      <c r="C3749" s="8" t="s">
        <v>592</v>
      </c>
      <c r="D3749" s="8" t="s">
        <v>593</v>
      </c>
      <c r="E3749" s="8" t="s">
        <v>44624</v>
      </c>
      <c r="F3749" s="10" t="s">
        <v>38693</v>
      </c>
    </row>
    <row r="3750" ht="24" customHeight="1" spans="1:6">
      <c r="A3750" s="8">
        <v>39503</v>
      </c>
      <c r="B3750" s="9" t="s">
        <v>44625</v>
      </c>
      <c r="C3750" s="8" t="s">
        <v>592</v>
      </c>
      <c r="D3750" s="8" t="s">
        <v>593</v>
      </c>
      <c r="E3750" s="8" t="s">
        <v>44626</v>
      </c>
      <c r="F3750" s="10" t="s">
        <v>38693</v>
      </c>
    </row>
    <row r="3751" ht="24" customHeight="1" spans="1:6">
      <c r="A3751" s="8">
        <v>39505</v>
      </c>
      <c r="B3751" s="9" t="s">
        <v>44627</v>
      </c>
      <c r="C3751" s="8" t="s">
        <v>592</v>
      </c>
      <c r="D3751" s="8" t="s">
        <v>593</v>
      </c>
      <c r="E3751" s="8" t="s">
        <v>44628</v>
      </c>
      <c r="F3751" s="10" t="s">
        <v>38693</v>
      </c>
    </row>
    <row r="3752" ht="24" customHeight="1" spans="1:6">
      <c r="A3752" s="8">
        <v>44471</v>
      </c>
      <c r="B3752" s="9" t="s">
        <v>44629</v>
      </c>
      <c r="C3752" s="8" t="s">
        <v>592</v>
      </c>
      <c r="D3752" s="8" t="s">
        <v>639</v>
      </c>
      <c r="E3752" s="8" t="s">
        <v>44630</v>
      </c>
      <c r="F3752" s="10" t="s">
        <v>38693</v>
      </c>
    </row>
    <row r="3753" ht="24" customHeight="1" spans="1:6">
      <c r="A3753" s="8">
        <v>4944</v>
      </c>
      <c r="B3753" s="9" t="s">
        <v>44631</v>
      </c>
      <c r="C3753" s="8" t="s">
        <v>997</v>
      </c>
      <c r="D3753" s="8" t="s">
        <v>593</v>
      </c>
      <c r="E3753" s="8" t="s">
        <v>44632</v>
      </c>
      <c r="F3753" s="10" t="s">
        <v>38693</v>
      </c>
    </row>
    <row r="3754" ht="24" customHeight="1" spans="1:6">
      <c r="A3754" s="8">
        <v>21102</v>
      </c>
      <c r="B3754" s="9" t="s">
        <v>44633</v>
      </c>
      <c r="C3754" s="8" t="s">
        <v>592</v>
      </c>
      <c r="D3754" s="8" t="s">
        <v>593</v>
      </c>
      <c r="E3754" s="8" t="s">
        <v>44634</v>
      </c>
      <c r="F3754" s="10" t="s">
        <v>38693</v>
      </c>
    </row>
    <row r="3755" ht="24" customHeight="1" spans="1:6">
      <c r="A3755" s="8">
        <v>21101</v>
      </c>
      <c r="B3755" s="9" t="s">
        <v>44635</v>
      </c>
      <c r="C3755" s="8" t="s">
        <v>592</v>
      </c>
      <c r="D3755" s="8" t="s">
        <v>593</v>
      </c>
      <c r="E3755" s="11" t="s">
        <v>31318</v>
      </c>
      <c r="F3755" s="10" t="s">
        <v>38693</v>
      </c>
    </row>
    <row r="3756" ht="24" customHeight="1" spans="1:6">
      <c r="A3756" s="8">
        <v>34713</v>
      </c>
      <c r="B3756" s="9" t="s">
        <v>44636</v>
      </c>
      <c r="C3756" s="8" t="s">
        <v>997</v>
      </c>
      <c r="D3756" s="8" t="s">
        <v>593</v>
      </c>
      <c r="E3756" s="8" t="s">
        <v>44637</v>
      </c>
      <c r="F3756" s="10" t="s">
        <v>38693</v>
      </c>
    </row>
    <row r="3757" ht="24" customHeight="1" spans="1:6">
      <c r="A3757" s="8">
        <v>37563</v>
      </c>
      <c r="B3757" s="9" t="s">
        <v>44638</v>
      </c>
      <c r="C3757" s="8" t="s">
        <v>997</v>
      </c>
      <c r="D3757" s="8" t="s">
        <v>639</v>
      </c>
      <c r="E3757" s="8" t="s">
        <v>44639</v>
      </c>
      <c r="F3757" s="10" t="s">
        <v>38693</v>
      </c>
    </row>
    <row r="3758" ht="24" customHeight="1" spans="1:6">
      <c r="A3758" s="8">
        <v>4948</v>
      </c>
      <c r="B3758" s="9" t="s">
        <v>44640</v>
      </c>
      <c r="C3758" s="8" t="s">
        <v>997</v>
      </c>
      <c r="D3758" s="8" t="s">
        <v>639</v>
      </c>
      <c r="E3758" s="8" t="s">
        <v>44641</v>
      </c>
      <c r="F3758" s="10" t="s">
        <v>38693</v>
      </c>
    </row>
    <row r="3759" ht="24" customHeight="1" spans="1:6">
      <c r="A3759" s="8">
        <v>37561</v>
      </c>
      <c r="B3759" s="9" t="s">
        <v>44642</v>
      </c>
      <c r="C3759" s="8" t="s">
        <v>997</v>
      </c>
      <c r="D3759" s="8" t="s">
        <v>639</v>
      </c>
      <c r="E3759" s="8" t="s">
        <v>44643</v>
      </c>
      <c r="F3759" s="10" t="s">
        <v>38693</v>
      </c>
    </row>
    <row r="3760" ht="24" customHeight="1" spans="1:6">
      <c r="A3760" s="8">
        <v>37562</v>
      </c>
      <c r="B3760" s="9" t="s">
        <v>44644</v>
      </c>
      <c r="C3760" s="8" t="s">
        <v>997</v>
      </c>
      <c r="D3760" s="8" t="s">
        <v>639</v>
      </c>
      <c r="E3760" s="8" t="s">
        <v>44645</v>
      </c>
      <c r="F3760" s="10" t="s">
        <v>38693</v>
      </c>
    </row>
    <row r="3761" ht="24" customHeight="1" spans="1:6">
      <c r="A3761" s="8">
        <v>14164</v>
      </c>
      <c r="B3761" s="9" t="s">
        <v>44646</v>
      </c>
      <c r="C3761" s="8" t="s">
        <v>592</v>
      </c>
      <c r="D3761" s="8" t="s">
        <v>639</v>
      </c>
      <c r="E3761" s="8" t="s">
        <v>44647</v>
      </c>
      <c r="F3761" s="10" t="s">
        <v>38693</v>
      </c>
    </row>
    <row r="3762" ht="24" customHeight="1" spans="1:6">
      <c r="A3762" s="8">
        <v>14163</v>
      </c>
      <c r="B3762" s="9" t="s">
        <v>44648</v>
      </c>
      <c r="C3762" s="8" t="s">
        <v>592</v>
      </c>
      <c r="D3762" s="8" t="s">
        <v>639</v>
      </c>
      <c r="E3762" s="8" t="s">
        <v>44649</v>
      </c>
      <c r="F3762" s="10" t="s">
        <v>38693</v>
      </c>
    </row>
    <row r="3763" ht="24" customHeight="1" spans="1:6">
      <c r="A3763" s="8">
        <v>5051</v>
      </c>
      <c r="B3763" s="9" t="s">
        <v>44650</v>
      </c>
      <c r="C3763" s="8" t="s">
        <v>592</v>
      </c>
      <c r="D3763" s="8" t="s">
        <v>639</v>
      </c>
      <c r="E3763" s="8" t="s">
        <v>44651</v>
      </c>
      <c r="F3763" s="10" t="s">
        <v>38693</v>
      </c>
    </row>
    <row r="3764" ht="24" customHeight="1" spans="1:6">
      <c r="A3764" s="8">
        <v>14162</v>
      </c>
      <c r="B3764" s="9" t="s">
        <v>44652</v>
      </c>
      <c r="C3764" s="8" t="s">
        <v>592</v>
      </c>
      <c r="D3764" s="8" t="s">
        <v>639</v>
      </c>
      <c r="E3764" s="8" t="s">
        <v>44653</v>
      </c>
      <c r="F3764" s="10" t="s">
        <v>38693</v>
      </c>
    </row>
    <row r="3765" ht="24" customHeight="1" spans="1:6">
      <c r="A3765" s="8">
        <v>5052</v>
      </c>
      <c r="B3765" s="9" t="s">
        <v>44654</v>
      </c>
      <c r="C3765" s="8" t="s">
        <v>592</v>
      </c>
      <c r="D3765" s="8" t="s">
        <v>639</v>
      </c>
      <c r="E3765" s="8" t="s">
        <v>44655</v>
      </c>
      <c r="F3765" s="10" t="s">
        <v>38693</v>
      </c>
    </row>
    <row r="3766" ht="24" customHeight="1" spans="1:6">
      <c r="A3766" s="8">
        <v>14166</v>
      </c>
      <c r="B3766" s="9" t="s">
        <v>44656</v>
      </c>
      <c r="C3766" s="8" t="s">
        <v>592</v>
      </c>
      <c r="D3766" s="8" t="s">
        <v>639</v>
      </c>
      <c r="E3766" s="8" t="s">
        <v>44657</v>
      </c>
      <c r="F3766" s="10" t="s">
        <v>38693</v>
      </c>
    </row>
    <row r="3767" ht="24" customHeight="1" spans="1:6">
      <c r="A3767" s="8">
        <v>14165</v>
      </c>
      <c r="B3767" s="9" t="s">
        <v>44658</v>
      </c>
      <c r="C3767" s="8" t="s">
        <v>592</v>
      </c>
      <c r="D3767" s="8" t="s">
        <v>639</v>
      </c>
      <c r="E3767" s="8" t="s">
        <v>44659</v>
      </c>
      <c r="F3767" s="10" t="s">
        <v>38693</v>
      </c>
    </row>
    <row r="3768" ht="24" customHeight="1" spans="1:6">
      <c r="A3768" s="8">
        <v>5050</v>
      </c>
      <c r="B3768" s="9" t="s">
        <v>44660</v>
      </c>
      <c r="C3768" s="8" t="s">
        <v>592</v>
      </c>
      <c r="D3768" s="8" t="s">
        <v>639</v>
      </c>
      <c r="E3768" s="8" t="s">
        <v>34359</v>
      </c>
      <c r="F3768" s="10" t="s">
        <v>38693</v>
      </c>
    </row>
    <row r="3769" ht="24" customHeight="1" spans="1:6">
      <c r="A3769" s="8">
        <v>12366</v>
      </c>
      <c r="B3769" s="9" t="s">
        <v>44661</v>
      </c>
      <c r="C3769" s="8" t="s">
        <v>592</v>
      </c>
      <c r="D3769" s="8" t="s">
        <v>639</v>
      </c>
      <c r="E3769" s="8" t="s">
        <v>44662</v>
      </c>
      <c r="F3769" s="10" t="s">
        <v>38693</v>
      </c>
    </row>
    <row r="3770" ht="24" customHeight="1" spans="1:6">
      <c r="A3770" s="8">
        <v>5045</v>
      </c>
      <c r="B3770" s="9" t="s">
        <v>44663</v>
      </c>
      <c r="C3770" s="8" t="s">
        <v>592</v>
      </c>
      <c r="D3770" s="8" t="s">
        <v>639</v>
      </c>
      <c r="E3770" s="8" t="s">
        <v>44664</v>
      </c>
      <c r="F3770" s="10" t="s">
        <v>38693</v>
      </c>
    </row>
    <row r="3771" ht="24" customHeight="1" spans="1:6">
      <c r="A3771" s="8">
        <v>5035</v>
      </c>
      <c r="B3771" s="9" t="s">
        <v>44665</v>
      </c>
      <c r="C3771" s="8" t="s">
        <v>592</v>
      </c>
      <c r="D3771" s="8" t="s">
        <v>639</v>
      </c>
      <c r="E3771" s="8" t="s">
        <v>44666</v>
      </c>
      <c r="F3771" s="10" t="s">
        <v>38693</v>
      </c>
    </row>
    <row r="3772" ht="24" customHeight="1" spans="1:6">
      <c r="A3772" s="8">
        <v>41180</v>
      </c>
      <c r="B3772" s="9" t="s">
        <v>44667</v>
      </c>
      <c r="C3772" s="8" t="s">
        <v>592</v>
      </c>
      <c r="D3772" s="8" t="s">
        <v>639</v>
      </c>
      <c r="E3772" s="8" t="s">
        <v>44668</v>
      </c>
      <c r="F3772" s="10" t="s">
        <v>38693</v>
      </c>
    </row>
    <row r="3773" ht="24" customHeight="1" spans="1:6">
      <c r="A3773" s="8">
        <v>41181</v>
      </c>
      <c r="B3773" s="9" t="s">
        <v>44669</v>
      </c>
      <c r="C3773" s="8" t="s">
        <v>592</v>
      </c>
      <c r="D3773" s="8" t="s">
        <v>639</v>
      </c>
      <c r="E3773" s="8" t="s">
        <v>44670</v>
      </c>
      <c r="F3773" s="10" t="s">
        <v>38693</v>
      </c>
    </row>
    <row r="3774" ht="24" customHeight="1" spans="1:6">
      <c r="A3774" s="8">
        <v>41182</v>
      </c>
      <c r="B3774" s="9" t="s">
        <v>44671</v>
      </c>
      <c r="C3774" s="8" t="s">
        <v>592</v>
      </c>
      <c r="D3774" s="8" t="s">
        <v>639</v>
      </c>
      <c r="E3774" s="8" t="s">
        <v>44672</v>
      </c>
      <c r="F3774" s="10" t="s">
        <v>38693</v>
      </c>
    </row>
    <row r="3775" ht="24" customHeight="1" spans="1:6">
      <c r="A3775" s="8">
        <v>41183</v>
      </c>
      <c r="B3775" s="9" t="s">
        <v>44673</v>
      </c>
      <c r="C3775" s="8" t="s">
        <v>592</v>
      </c>
      <c r="D3775" s="8" t="s">
        <v>639</v>
      </c>
      <c r="E3775" s="8" t="s">
        <v>44674</v>
      </c>
      <c r="F3775" s="10" t="s">
        <v>38693</v>
      </c>
    </row>
    <row r="3776" ht="24" customHeight="1" spans="1:6">
      <c r="A3776" s="8">
        <v>41184</v>
      </c>
      <c r="B3776" s="9" t="s">
        <v>44675</v>
      </c>
      <c r="C3776" s="8" t="s">
        <v>592</v>
      </c>
      <c r="D3776" s="8" t="s">
        <v>639</v>
      </c>
      <c r="E3776" s="8" t="s">
        <v>44676</v>
      </c>
      <c r="F3776" s="10" t="s">
        <v>38693</v>
      </c>
    </row>
    <row r="3777" ht="24" customHeight="1" spans="1:6">
      <c r="A3777" s="8">
        <v>41185</v>
      </c>
      <c r="B3777" s="9" t="s">
        <v>44677</v>
      </c>
      <c r="C3777" s="8" t="s">
        <v>592</v>
      </c>
      <c r="D3777" s="8" t="s">
        <v>639</v>
      </c>
      <c r="E3777" s="8" t="s">
        <v>44678</v>
      </c>
      <c r="F3777" s="10" t="s">
        <v>38693</v>
      </c>
    </row>
    <row r="3778" ht="24" customHeight="1" spans="1:6">
      <c r="A3778" s="8">
        <v>41186</v>
      </c>
      <c r="B3778" s="9" t="s">
        <v>44679</v>
      </c>
      <c r="C3778" s="8" t="s">
        <v>592</v>
      </c>
      <c r="D3778" s="8" t="s">
        <v>639</v>
      </c>
      <c r="E3778" s="8" t="s">
        <v>44680</v>
      </c>
      <c r="F3778" s="10" t="s">
        <v>38693</v>
      </c>
    </row>
    <row r="3779" ht="24" customHeight="1" spans="1:6">
      <c r="A3779" s="8">
        <v>41187</v>
      </c>
      <c r="B3779" s="9" t="s">
        <v>44681</v>
      </c>
      <c r="C3779" s="8" t="s">
        <v>592</v>
      </c>
      <c r="D3779" s="8" t="s">
        <v>639</v>
      </c>
      <c r="E3779" s="8" t="s">
        <v>44682</v>
      </c>
      <c r="F3779" s="10" t="s">
        <v>38693</v>
      </c>
    </row>
    <row r="3780" ht="24" customHeight="1" spans="1:6">
      <c r="A3780" s="8">
        <v>41188</v>
      </c>
      <c r="B3780" s="9" t="s">
        <v>44683</v>
      </c>
      <c r="C3780" s="8" t="s">
        <v>592</v>
      </c>
      <c r="D3780" s="8" t="s">
        <v>639</v>
      </c>
      <c r="E3780" s="8" t="s">
        <v>44684</v>
      </c>
      <c r="F3780" s="10" t="s">
        <v>38693</v>
      </c>
    </row>
    <row r="3781" ht="24" customHeight="1" spans="1:6">
      <c r="A3781" s="8">
        <v>5036</v>
      </c>
      <c r="B3781" s="9" t="s">
        <v>44685</v>
      </c>
      <c r="C3781" s="8" t="s">
        <v>592</v>
      </c>
      <c r="D3781" s="8" t="s">
        <v>639</v>
      </c>
      <c r="E3781" s="8" t="s">
        <v>44686</v>
      </c>
      <c r="F3781" s="10" t="s">
        <v>38693</v>
      </c>
    </row>
    <row r="3782" ht="24" customHeight="1" spans="1:6">
      <c r="A3782" s="8">
        <v>41189</v>
      </c>
      <c r="B3782" s="9" t="s">
        <v>44687</v>
      </c>
      <c r="C3782" s="8" t="s">
        <v>592</v>
      </c>
      <c r="D3782" s="8" t="s">
        <v>639</v>
      </c>
      <c r="E3782" s="8" t="s">
        <v>44688</v>
      </c>
      <c r="F3782" s="10" t="s">
        <v>38693</v>
      </c>
    </row>
    <row r="3783" ht="24" customHeight="1" spans="1:6">
      <c r="A3783" s="8">
        <v>41190</v>
      </c>
      <c r="B3783" s="9" t="s">
        <v>44689</v>
      </c>
      <c r="C3783" s="8" t="s">
        <v>592</v>
      </c>
      <c r="D3783" s="8" t="s">
        <v>639</v>
      </c>
      <c r="E3783" s="8" t="s">
        <v>44690</v>
      </c>
      <c r="F3783" s="10" t="s">
        <v>38693</v>
      </c>
    </row>
    <row r="3784" ht="24" customHeight="1" spans="1:6">
      <c r="A3784" s="8">
        <v>41191</v>
      </c>
      <c r="B3784" s="9" t="s">
        <v>44691</v>
      </c>
      <c r="C3784" s="8" t="s">
        <v>592</v>
      </c>
      <c r="D3784" s="8" t="s">
        <v>639</v>
      </c>
      <c r="E3784" s="8" t="s">
        <v>44692</v>
      </c>
      <c r="F3784" s="10" t="s">
        <v>38693</v>
      </c>
    </row>
    <row r="3785" ht="24" customHeight="1" spans="1:6">
      <c r="A3785" s="8">
        <v>41192</v>
      </c>
      <c r="B3785" s="9" t="s">
        <v>44693</v>
      </c>
      <c r="C3785" s="8" t="s">
        <v>592</v>
      </c>
      <c r="D3785" s="8" t="s">
        <v>639</v>
      </c>
      <c r="E3785" s="8" t="s">
        <v>44694</v>
      </c>
      <c r="F3785" s="10" t="s">
        <v>38693</v>
      </c>
    </row>
    <row r="3786" ht="24" customHeight="1" spans="1:6">
      <c r="A3786" s="8">
        <v>41193</v>
      </c>
      <c r="B3786" s="9" t="s">
        <v>44695</v>
      </c>
      <c r="C3786" s="8" t="s">
        <v>592</v>
      </c>
      <c r="D3786" s="8" t="s">
        <v>639</v>
      </c>
      <c r="E3786" s="11" t="s">
        <v>44696</v>
      </c>
      <c r="F3786" s="10" t="s">
        <v>38693</v>
      </c>
    </row>
    <row r="3787" ht="24" customHeight="1" spans="1:6">
      <c r="A3787" s="8">
        <v>41194</v>
      </c>
      <c r="B3787" s="9" t="s">
        <v>44697</v>
      </c>
      <c r="C3787" s="8" t="s">
        <v>592</v>
      </c>
      <c r="D3787" s="8" t="s">
        <v>639</v>
      </c>
      <c r="E3787" s="11" t="s">
        <v>44698</v>
      </c>
      <c r="F3787" s="10" t="s">
        <v>38693</v>
      </c>
    </row>
    <row r="3788" ht="24" customHeight="1" spans="1:6">
      <c r="A3788" s="8">
        <v>5044</v>
      </c>
      <c r="B3788" s="9" t="s">
        <v>44699</v>
      </c>
      <c r="C3788" s="8" t="s">
        <v>592</v>
      </c>
      <c r="D3788" s="8" t="s">
        <v>639</v>
      </c>
      <c r="E3788" s="8" t="s">
        <v>44700</v>
      </c>
      <c r="F3788" s="10" t="s">
        <v>38693</v>
      </c>
    </row>
    <row r="3789" ht="24" customHeight="1" spans="1:6">
      <c r="A3789" s="8">
        <v>5059</v>
      </c>
      <c r="B3789" s="9" t="s">
        <v>44701</v>
      </c>
      <c r="C3789" s="8" t="s">
        <v>592</v>
      </c>
      <c r="D3789" s="8" t="s">
        <v>639</v>
      </c>
      <c r="E3789" s="8" t="s">
        <v>44702</v>
      </c>
      <c r="F3789" s="10" t="s">
        <v>38693</v>
      </c>
    </row>
    <row r="3790" ht="24" customHeight="1" spans="1:6">
      <c r="A3790" s="8">
        <v>41201</v>
      </c>
      <c r="B3790" s="9" t="s">
        <v>44703</v>
      </c>
      <c r="C3790" s="8" t="s">
        <v>592</v>
      </c>
      <c r="D3790" s="8" t="s">
        <v>639</v>
      </c>
      <c r="E3790" s="8" t="s">
        <v>44704</v>
      </c>
      <c r="F3790" s="10" t="s">
        <v>38693</v>
      </c>
    </row>
    <row r="3791" ht="24" customHeight="1" spans="1:6">
      <c r="A3791" s="8">
        <v>41199</v>
      </c>
      <c r="B3791" s="9" t="s">
        <v>44705</v>
      </c>
      <c r="C3791" s="8" t="s">
        <v>592</v>
      </c>
      <c r="D3791" s="8" t="s">
        <v>639</v>
      </c>
      <c r="E3791" s="8" t="s">
        <v>44706</v>
      </c>
      <c r="F3791" s="10" t="s">
        <v>38693</v>
      </c>
    </row>
    <row r="3792" ht="24" customHeight="1" spans="1:6">
      <c r="A3792" s="8">
        <v>5057</v>
      </c>
      <c r="B3792" s="9" t="s">
        <v>44707</v>
      </c>
      <c r="C3792" s="8" t="s">
        <v>592</v>
      </c>
      <c r="D3792" s="8" t="s">
        <v>639</v>
      </c>
      <c r="E3792" s="8" t="s">
        <v>44708</v>
      </c>
      <c r="F3792" s="10" t="s">
        <v>38693</v>
      </c>
    </row>
    <row r="3793" ht="24" customHeight="1" spans="1:6">
      <c r="A3793" s="8">
        <v>41200</v>
      </c>
      <c r="B3793" s="9" t="s">
        <v>44709</v>
      </c>
      <c r="C3793" s="8" t="s">
        <v>592</v>
      </c>
      <c r="D3793" s="8" t="s">
        <v>639</v>
      </c>
      <c r="E3793" s="8" t="s">
        <v>44710</v>
      </c>
      <c r="F3793" s="10" t="s">
        <v>38693</v>
      </c>
    </row>
    <row r="3794" ht="24" customHeight="1" spans="1:6">
      <c r="A3794" s="8">
        <v>41205</v>
      </c>
      <c r="B3794" s="9" t="s">
        <v>44711</v>
      </c>
      <c r="C3794" s="8" t="s">
        <v>592</v>
      </c>
      <c r="D3794" s="8" t="s">
        <v>639</v>
      </c>
      <c r="E3794" s="8" t="s">
        <v>44712</v>
      </c>
      <c r="F3794" s="10" t="s">
        <v>38693</v>
      </c>
    </row>
    <row r="3795" ht="24" customHeight="1" spans="1:6">
      <c r="A3795" s="8">
        <v>41202</v>
      </c>
      <c r="B3795" s="9" t="s">
        <v>44713</v>
      </c>
      <c r="C3795" s="8" t="s">
        <v>592</v>
      </c>
      <c r="D3795" s="8" t="s">
        <v>639</v>
      </c>
      <c r="E3795" s="8" t="s">
        <v>44714</v>
      </c>
      <c r="F3795" s="10" t="s">
        <v>38693</v>
      </c>
    </row>
    <row r="3796" ht="24" customHeight="1" spans="1:6">
      <c r="A3796" s="8">
        <v>41206</v>
      </c>
      <c r="B3796" s="9" t="s">
        <v>44715</v>
      </c>
      <c r="C3796" s="8" t="s">
        <v>592</v>
      </c>
      <c r="D3796" s="8" t="s">
        <v>639</v>
      </c>
      <c r="E3796" s="8" t="s">
        <v>44716</v>
      </c>
      <c r="F3796" s="10" t="s">
        <v>38693</v>
      </c>
    </row>
    <row r="3797" ht="24" customHeight="1" spans="1:6">
      <c r="A3797" s="8">
        <v>12372</v>
      </c>
      <c r="B3797" s="9" t="s">
        <v>44717</v>
      </c>
      <c r="C3797" s="8" t="s">
        <v>592</v>
      </c>
      <c r="D3797" s="8" t="s">
        <v>639</v>
      </c>
      <c r="E3797" s="8" t="s">
        <v>44718</v>
      </c>
      <c r="F3797" s="10" t="s">
        <v>38693</v>
      </c>
    </row>
    <row r="3798" ht="24" customHeight="1" spans="1:6">
      <c r="A3798" s="8">
        <v>41207</v>
      </c>
      <c r="B3798" s="9" t="s">
        <v>44719</v>
      </c>
      <c r="C3798" s="8" t="s">
        <v>592</v>
      </c>
      <c r="D3798" s="8" t="s">
        <v>639</v>
      </c>
      <c r="E3798" s="8" t="s">
        <v>44720</v>
      </c>
      <c r="F3798" s="10" t="s">
        <v>38693</v>
      </c>
    </row>
    <row r="3799" ht="24" customHeight="1" spans="1:6">
      <c r="A3799" s="8">
        <v>41203</v>
      </c>
      <c r="B3799" s="9" t="s">
        <v>44721</v>
      </c>
      <c r="C3799" s="8" t="s">
        <v>592</v>
      </c>
      <c r="D3799" s="8" t="s">
        <v>639</v>
      </c>
      <c r="E3799" s="8" t="s">
        <v>44722</v>
      </c>
      <c r="F3799" s="10" t="s">
        <v>38693</v>
      </c>
    </row>
    <row r="3800" ht="24" customHeight="1" spans="1:6">
      <c r="A3800" s="8">
        <v>41204</v>
      </c>
      <c r="B3800" s="9" t="s">
        <v>44723</v>
      </c>
      <c r="C3800" s="8" t="s">
        <v>592</v>
      </c>
      <c r="D3800" s="8" t="s">
        <v>639</v>
      </c>
      <c r="E3800" s="8" t="s">
        <v>44724</v>
      </c>
      <c r="F3800" s="10" t="s">
        <v>38693</v>
      </c>
    </row>
    <row r="3801" ht="24" customHeight="1" spans="1:6">
      <c r="A3801" s="8">
        <v>41210</v>
      </c>
      <c r="B3801" s="9" t="s">
        <v>44725</v>
      </c>
      <c r="C3801" s="8" t="s">
        <v>592</v>
      </c>
      <c r="D3801" s="8" t="s">
        <v>639</v>
      </c>
      <c r="E3801" s="8" t="s">
        <v>44726</v>
      </c>
      <c r="F3801" s="10" t="s">
        <v>38693</v>
      </c>
    </row>
    <row r="3802" ht="24" customHeight="1" spans="1:6">
      <c r="A3802" s="8">
        <v>41208</v>
      </c>
      <c r="B3802" s="9" t="s">
        <v>44727</v>
      </c>
      <c r="C3802" s="8" t="s">
        <v>592</v>
      </c>
      <c r="D3802" s="8" t="s">
        <v>639</v>
      </c>
      <c r="E3802" s="8" t="s">
        <v>44728</v>
      </c>
      <c r="F3802" s="10" t="s">
        <v>38693</v>
      </c>
    </row>
    <row r="3803" ht="24" customHeight="1" spans="1:6">
      <c r="A3803" s="8">
        <v>41211</v>
      </c>
      <c r="B3803" s="9" t="s">
        <v>44729</v>
      </c>
      <c r="C3803" s="8" t="s">
        <v>592</v>
      </c>
      <c r="D3803" s="8" t="s">
        <v>639</v>
      </c>
      <c r="E3803" s="8" t="s">
        <v>44730</v>
      </c>
      <c r="F3803" s="10" t="s">
        <v>38693</v>
      </c>
    </row>
    <row r="3804" ht="24" customHeight="1" spans="1:6">
      <c r="A3804" s="8">
        <v>13339</v>
      </c>
      <c r="B3804" s="9" t="s">
        <v>44731</v>
      </c>
      <c r="C3804" s="8" t="s">
        <v>592</v>
      </c>
      <c r="D3804" s="8" t="s">
        <v>639</v>
      </c>
      <c r="E3804" s="8" t="s">
        <v>44732</v>
      </c>
      <c r="F3804" s="10" t="s">
        <v>38693</v>
      </c>
    </row>
    <row r="3805" ht="24" customHeight="1" spans="1:6">
      <c r="A3805" s="8">
        <v>41213</v>
      </c>
      <c r="B3805" s="9" t="s">
        <v>44733</v>
      </c>
      <c r="C3805" s="8" t="s">
        <v>592</v>
      </c>
      <c r="D3805" s="8" t="s">
        <v>639</v>
      </c>
      <c r="E3805" s="8" t="s">
        <v>44734</v>
      </c>
      <c r="F3805" s="10" t="s">
        <v>38693</v>
      </c>
    </row>
    <row r="3806" ht="24" customHeight="1" spans="1:6">
      <c r="A3806" s="8">
        <v>41209</v>
      </c>
      <c r="B3806" s="9" t="s">
        <v>44735</v>
      </c>
      <c r="C3806" s="8" t="s">
        <v>592</v>
      </c>
      <c r="D3806" s="8" t="s">
        <v>639</v>
      </c>
      <c r="E3806" s="8" t="s">
        <v>44736</v>
      </c>
      <c r="F3806" s="10" t="s">
        <v>38693</v>
      </c>
    </row>
    <row r="3807" ht="24" customHeight="1" spans="1:6">
      <c r="A3807" s="8">
        <v>41216</v>
      </c>
      <c r="B3807" s="9" t="s">
        <v>44737</v>
      </c>
      <c r="C3807" s="8" t="s">
        <v>592</v>
      </c>
      <c r="D3807" s="8" t="s">
        <v>639</v>
      </c>
      <c r="E3807" s="8" t="s">
        <v>44738</v>
      </c>
      <c r="F3807" s="10" t="s">
        <v>38693</v>
      </c>
    </row>
    <row r="3808" ht="24" customHeight="1" spans="1:6">
      <c r="A3808" s="8">
        <v>41217</v>
      </c>
      <c r="B3808" s="9" t="s">
        <v>44739</v>
      </c>
      <c r="C3808" s="8" t="s">
        <v>592</v>
      </c>
      <c r="D3808" s="8" t="s">
        <v>639</v>
      </c>
      <c r="E3808" s="8" t="s">
        <v>44740</v>
      </c>
      <c r="F3808" s="10" t="s">
        <v>38693</v>
      </c>
    </row>
    <row r="3809" ht="24" customHeight="1" spans="1:6">
      <c r="A3809" s="8">
        <v>41218</v>
      </c>
      <c r="B3809" s="9" t="s">
        <v>44741</v>
      </c>
      <c r="C3809" s="8" t="s">
        <v>592</v>
      </c>
      <c r="D3809" s="8" t="s">
        <v>639</v>
      </c>
      <c r="E3809" s="8" t="s">
        <v>44742</v>
      </c>
      <c r="F3809" s="10" t="s">
        <v>38693</v>
      </c>
    </row>
    <row r="3810" ht="24" customHeight="1" spans="1:6">
      <c r="A3810" s="8">
        <v>41214</v>
      </c>
      <c r="B3810" s="9" t="s">
        <v>44743</v>
      </c>
      <c r="C3810" s="8" t="s">
        <v>592</v>
      </c>
      <c r="D3810" s="8" t="s">
        <v>639</v>
      </c>
      <c r="E3810" s="8" t="s">
        <v>44744</v>
      </c>
      <c r="F3810" s="10" t="s">
        <v>38693</v>
      </c>
    </row>
    <row r="3811" ht="24" customHeight="1" spans="1:6">
      <c r="A3811" s="8">
        <v>41215</v>
      </c>
      <c r="B3811" s="9" t="s">
        <v>44745</v>
      </c>
      <c r="C3811" s="8" t="s">
        <v>592</v>
      </c>
      <c r="D3811" s="8" t="s">
        <v>639</v>
      </c>
      <c r="E3811" s="8" t="s">
        <v>44746</v>
      </c>
      <c r="F3811" s="10" t="s">
        <v>38693</v>
      </c>
    </row>
    <row r="3812" ht="24" customHeight="1" spans="1:6">
      <c r="A3812" s="8">
        <v>41221</v>
      </c>
      <c r="B3812" s="9" t="s">
        <v>44747</v>
      </c>
      <c r="C3812" s="8" t="s">
        <v>592</v>
      </c>
      <c r="D3812" s="8" t="s">
        <v>639</v>
      </c>
      <c r="E3812" s="8" t="s">
        <v>44748</v>
      </c>
      <c r="F3812" s="10" t="s">
        <v>38693</v>
      </c>
    </row>
    <row r="3813" ht="24" customHeight="1" spans="1:6">
      <c r="A3813" s="8">
        <v>41222</v>
      </c>
      <c r="B3813" s="9" t="s">
        <v>44749</v>
      </c>
      <c r="C3813" s="8" t="s">
        <v>592</v>
      </c>
      <c r="D3813" s="8" t="s">
        <v>639</v>
      </c>
      <c r="E3813" s="8" t="s">
        <v>44750</v>
      </c>
      <c r="F3813" s="10" t="s">
        <v>38693</v>
      </c>
    </row>
    <row r="3814" ht="24" customHeight="1" spans="1:6">
      <c r="A3814" s="8">
        <v>41195</v>
      </c>
      <c r="B3814" s="9" t="s">
        <v>44751</v>
      </c>
      <c r="C3814" s="8" t="s">
        <v>592</v>
      </c>
      <c r="D3814" s="8" t="s">
        <v>639</v>
      </c>
      <c r="E3814" s="8" t="s">
        <v>44752</v>
      </c>
      <c r="F3814" s="10" t="s">
        <v>38693</v>
      </c>
    </row>
    <row r="3815" ht="24" customHeight="1" spans="1:6">
      <c r="A3815" s="8">
        <v>41198</v>
      </c>
      <c r="B3815" s="9" t="s">
        <v>44753</v>
      </c>
      <c r="C3815" s="8" t="s">
        <v>592</v>
      </c>
      <c r="D3815" s="8" t="s">
        <v>639</v>
      </c>
      <c r="E3815" s="8" t="s">
        <v>44754</v>
      </c>
      <c r="F3815" s="10" t="s">
        <v>38693</v>
      </c>
    </row>
    <row r="3816" ht="24" customHeight="1" spans="1:6">
      <c r="A3816" s="8">
        <v>41196</v>
      </c>
      <c r="B3816" s="9" t="s">
        <v>44755</v>
      </c>
      <c r="C3816" s="8" t="s">
        <v>592</v>
      </c>
      <c r="D3816" s="8" t="s">
        <v>639</v>
      </c>
      <c r="E3816" s="8" t="s">
        <v>44756</v>
      </c>
      <c r="F3816" s="10" t="s">
        <v>38693</v>
      </c>
    </row>
    <row r="3817" ht="24" customHeight="1" spans="1:6">
      <c r="A3817" s="8">
        <v>5033</v>
      </c>
      <c r="B3817" s="9" t="s">
        <v>44757</v>
      </c>
      <c r="C3817" s="8" t="s">
        <v>592</v>
      </c>
      <c r="D3817" s="8" t="s">
        <v>639</v>
      </c>
      <c r="E3817" s="8" t="s">
        <v>44758</v>
      </c>
      <c r="F3817" s="10" t="s">
        <v>38693</v>
      </c>
    </row>
    <row r="3818" ht="24" customHeight="1" spans="1:6">
      <c r="A3818" s="8">
        <v>41197</v>
      </c>
      <c r="B3818" s="9" t="s">
        <v>44759</v>
      </c>
      <c r="C3818" s="8" t="s">
        <v>592</v>
      </c>
      <c r="D3818" s="8" t="s">
        <v>639</v>
      </c>
      <c r="E3818" s="8" t="s">
        <v>44760</v>
      </c>
      <c r="F3818" s="10" t="s">
        <v>38693</v>
      </c>
    </row>
    <row r="3819" ht="24" customHeight="1" spans="1:6">
      <c r="A3819" s="8">
        <v>12388</v>
      </c>
      <c r="B3819" s="9" t="s">
        <v>44761</v>
      </c>
      <c r="C3819" s="8" t="s">
        <v>592</v>
      </c>
      <c r="D3819" s="8" t="s">
        <v>639</v>
      </c>
      <c r="E3819" s="8" t="s">
        <v>44762</v>
      </c>
      <c r="F3819" s="10" t="s">
        <v>38693</v>
      </c>
    </row>
    <row r="3820" ht="24" customHeight="1" spans="1:6">
      <c r="A3820" s="8">
        <v>2731</v>
      </c>
      <c r="B3820" s="9" t="s">
        <v>44763</v>
      </c>
      <c r="C3820" s="8" t="s">
        <v>474</v>
      </c>
      <c r="D3820" s="8" t="s">
        <v>593</v>
      </c>
      <c r="E3820" s="8" t="s">
        <v>28353</v>
      </c>
      <c r="F3820" s="10" t="s">
        <v>38693</v>
      </c>
    </row>
    <row r="3821" ht="24" customHeight="1" spans="1:6">
      <c r="A3821" s="8">
        <v>41457</v>
      </c>
      <c r="B3821" s="9" t="s">
        <v>44764</v>
      </c>
      <c r="C3821" s="8" t="s">
        <v>592</v>
      </c>
      <c r="D3821" s="8" t="s">
        <v>639</v>
      </c>
      <c r="E3821" s="8" t="s">
        <v>44765</v>
      </c>
      <c r="F3821" s="10" t="s">
        <v>38693</v>
      </c>
    </row>
    <row r="3822" ht="24" customHeight="1" spans="1:6">
      <c r="A3822" s="8">
        <v>41458</v>
      </c>
      <c r="B3822" s="9" t="s">
        <v>44766</v>
      </c>
      <c r="C3822" s="8" t="s">
        <v>592</v>
      </c>
      <c r="D3822" s="8" t="s">
        <v>639</v>
      </c>
      <c r="E3822" s="8" t="s">
        <v>44767</v>
      </c>
      <c r="F3822" s="10" t="s">
        <v>38693</v>
      </c>
    </row>
    <row r="3823" ht="24" customHeight="1" spans="1:6">
      <c r="A3823" s="8">
        <v>41459</v>
      </c>
      <c r="B3823" s="9" t="s">
        <v>44768</v>
      </c>
      <c r="C3823" s="8" t="s">
        <v>592</v>
      </c>
      <c r="D3823" s="8" t="s">
        <v>639</v>
      </c>
      <c r="E3823" s="8" t="s">
        <v>44769</v>
      </c>
      <c r="F3823" s="10" t="s">
        <v>38693</v>
      </c>
    </row>
    <row r="3824" ht="24" customHeight="1" spans="1:6">
      <c r="A3824" s="8">
        <v>41461</v>
      </c>
      <c r="B3824" s="9" t="s">
        <v>44770</v>
      </c>
      <c r="C3824" s="8" t="s">
        <v>592</v>
      </c>
      <c r="D3824" s="8" t="s">
        <v>639</v>
      </c>
      <c r="E3824" s="8" t="s">
        <v>44771</v>
      </c>
      <c r="F3824" s="10" t="s">
        <v>38693</v>
      </c>
    </row>
    <row r="3825" ht="24" customHeight="1" spans="1:6">
      <c r="A3825" s="8">
        <v>44537</v>
      </c>
      <c r="B3825" s="9" t="s">
        <v>44772</v>
      </c>
      <c r="C3825" s="8" t="s">
        <v>1649</v>
      </c>
      <c r="D3825" s="8" t="s">
        <v>593</v>
      </c>
      <c r="E3825" s="8" t="s">
        <v>44773</v>
      </c>
      <c r="F3825" s="10" t="s">
        <v>38693</v>
      </c>
    </row>
    <row r="3826" ht="24" customHeight="1" spans="1:6">
      <c r="A3826" s="8">
        <v>11844</v>
      </c>
      <c r="B3826" s="9" t="s">
        <v>44774</v>
      </c>
      <c r="C3826" s="8" t="s">
        <v>474</v>
      </c>
      <c r="D3826" s="8" t="s">
        <v>593</v>
      </c>
      <c r="E3826" s="8" t="s">
        <v>30951</v>
      </c>
      <c r="F3826" s="10" t="s">
        <v>38693</v>
      </c>
    </row>
    <row r="3827" ht="24" customHeight="1" spans="1:6">
      <c r="A3827" s="8">
        <v>4465</v>
      </c>
      <c r="B3827" s="9" t="s">
        <v>44775</v>
      </c>
      <c r="C3827" s="8" t="s">
        <v>474</v>
      </c>
      <c r="D3827" s="8" t="s">
        <v>593</v>
      </c>
      <c r="E3827" s="8" t="s">
        <v>37864</v>
      </c>
      <c r="F3827" s="10" t="s">
        <v>38693</v>
      </c>
    </row>
    <row r="3828" ht="24" customHeight="1" spans="1:6">
      <c r="A3828" s="8">
        <v>35273</v>
      </c>
      <c r="B3828" s="9" t="s">
        <v>44776</v>
      </c>
      <c r="C3828" s="8" t="s">
        <v>474</v>
      </c>
      <c r="D3828" s="8" t="s">
        <v>593</v>
      </c>
      <c r="E3828" s="8" t="s">
        <v>44777</v>
      </c>
      <c r="F3828" s="10" t="s">
        <v>38693</v>
      </c>
    </row>
    <row r="3829" ht="24" customHeight="1" spans="1:6">
      <c r="A3829" s="8">
        <v>4470</v>
      </c>
      <c r="B3829" s="9" t="s">
        <v>44778</v>
      </c>
      <c r="C3829" s="8" t="s">
        <v>474</v>
      </c>
      <c r="D3829" s="8" t="s">
        <v>593</v>
      </c>
      <c r="E3829" s="8" t="s">
        <v>44779</v>
      </c>
      <c r="F3829" s="10" t="s">
        <v>38693</v>
      </c>
    </row>
    <row r="3830" ht="24" customHeight="1" spans="1:6">
      <c r="A3830" s="8">
        <v>20208</v>
      </c>
      <c r="B3830" s="9" t="s">
        <v>44780</v>
      </c>
      <c r="C3830" s="8" t="s">
        <v>474</v>
      </c>
      <c r="D3830" s="8" t="s">
        <v>593</v>
      </c>
      <c r="E3830" s="8" t="s">
        <v>44781</v>
      </c>
      <c r="F3830" s="10" t="s">
        <v>38693</v>
      </c>
    </row>
    <row r="3831" ht="24" customHeight="1" spans="1:6">
      <c r="A3831" s="8">
        <v>20204</v>
      </c>
      <c r="B3831" s="9" t="s">
        <v>44782</v>
      </c>
      <c r="C3831" s="8" t="s">
        <v>474</v>
      </c>
      <c r="D3831" s="8" t="s">
        <v>593</v>
      </c>
      <c r="E3831" s="8" t="s">
        <v>44783</v>
      </c>
      <c r="F3831" s="10" t="s">
        <v>38693</v>
      </c>
    </row>
    <row r="3832" ht="24" customHeight="1" spans="1:6">
      <c r="A3832" s="8">
        <v>4437</v>
      </c>
      <c r="B3832" s="9" t="s">
        <v>44784</v>
      </c>
      <c r="C3832" s="8" t="s">
        <v>474</v>
      </c>
      <c r="D3832" s="8" t="s">
        <v>593</v>
      </c>
      <c r="E3832" s="8" t="s">
        <v>44785</v>
      </c>
      <c r="F3832" s="10" t="s">
        <v>38693</v>
      </c>
    </row>
    <row r="3833" ht="24" customHeight="1" spans="1:6">
      <c r="A3833" s="8">
        <v>14580</v>
      </c>
      <c r="B3833" s="9" t="s">
        <v>44786</v>
      </c>
      <c r="C3833" s="8" t="s">
        <v>474</v>
      </c>
      <c r="D3833" s="8" t="s">
        <v>593</v>
      </c>
      <c r="E3833" s="8" t="s">
        <v>44785</v>
      </c>
      <c r="F3833" s="10" t="s">
        <v>38693</v>
      </c>
    </row>
    <row r="3834" ht="24" customHeight="1" spans="1:6">
      <c r="A3834" s="8">
        <v>40304</v>
      </c>
      <c r="B3834" s="9" t="s">
        <v>44787</v>
      </c>
      <c r="C3834" s="8" t="s">
        <v>642</v>
      </c>
      <c r="D3834" s="8" t="s">
        <v>593</v>
      </c>
      <c r="E3834" s="8" t="s">
        <v>27655</v>
      </c>
      <c r="F3834" s="10" t="s">
        <v>38693</v>
      </c>
    </row>
    <row r="3835" ht="24" customHeight="1" spans="1:6">
      <c r="A3835" s="8">
        <v>5065</v>
      </c>
      <c r="B3835" s="9" t="s">
        <v>44788</v>
      </c>
      <c r="C3835" s="8" t="s">
        <v>642</v>
      </c>
      <c r="D3835" s="8" t="s">
        <v>593</v>
      </c>
      <c r="E3835" s="8" t="s">
        <v>44789</v>
      </c>
      <c r="F3835" s="10" t="s">
        <v>38693</v>
      </c>
    </row>
    <row r="3836" ht="24" customHeight="1" spans="1:6">
      <c r="A3836" s="8">
        <v>5072</v>
      </c>
      <c r="B3836" s="9" t="s">
        <v>44790</v>
      </c>
      <c r="C3836" s="8" t="s">
        <v>642</v>
      </c>
      <c r="D3836" s="8" t="s">
        <v>593</v>
      </c>
      <c r="E3836" s="8" t="s">
        <v>44087</v>
      </c>
      <c r="F3836" s="10" t="s">
        <v>38693</v>
      </c>
    </row>
    <row r="3837" ht="24" customHeight="1" spans="1:6">
      <c r="A3837" s="8">
        <v>5066</v>
      </c>
      <c r="B3837" s="9" t="s">
        <v>44791</v>
      </c>
      <c r="C3837" s="8" t="s">
        <v>642</v>
      </c>
      <c r="D3837" s="8" t="s">
        <v>593</v>
      </c>
      <c r="E3837" s="8" t="s">
        <v>44792</v>
      </c>
      <c r="F3837" s="10" t="s">
        <v>38693</v>
      </c>
    </row>
    <row r="3838" ht="24" customHeight="1" spans="1:6">
      <c r="A3838" s="8">
        <v>5063</v>
      </c>
      <c r="B3838" s="9" t="s">
        <v>44793</v>
      </c>
      <c r="C3838" s="8" t="s">
        <v>642</v>
      </c>
      <c r="D3838" s="8" t="s">
        <v>593</v>
      </c>
      <c r="E3838" s="8" t="s">
        <v>36845</v>
      </c>
      <c r="F3838" s="10" t="s">
        <v>38693</v>
      </c>
    </row>
    <row r="3839" ht="24" customHeight="1" spans="1:6">
      <c r="A3839" s="8">
        <v>20247</v>
      </c>
      <c r="B3839" s="9" t="s">
        <v>44794</v>
      </c>
      <c r="C3839" s="8" t="s">
        <v>642</v>
      </c>
      <c r="D3839" s="8" t="s">
        <v>593</v>
      </c>
      <c r="E3839" s="8" t="s">
        <v>43557</v>
      </c>
      <c r="F3839" s="10" t="s">
        <v>38693</v>
      </c>
    </row>
    <row r="3840" ht="24" customHeight="1" spans="1:6">
      <c r="A3840" s="8">
        <v>5074</v>
      </c>
      <c r="B3840" s="9" t="s">
        <v>44795</v>
      </c>
      <c r="C3840" s="8" t="s">
        <v>642</v>
      </c>
      <c r="D3840" s="8" t="s">
        <v>593</v>
      </c>
      <c r="E3840" s="8" t="s">
        <v>38023</v>
      </c>
      <c r="F3840" s="10" t="s">
        <v>38693</v>
      </c>
    </row>
    <row r="3841" ht="24" customHeight="1" spans="1:6">
      <c r="A3841" s="8">
        <v>5067</v>
      </c>
      <c r="B3841" s="9" t="s">
        <v>44796</v>
      </c>
      <c r="C3841" s="8" t="s">
        <v>642</v>
      </c>
      <c r="D3841" s="8" t="s">
        <v>593</v>
      </c>
      <c r="E3841" s="8" t="s">
        <v>44797</v>
      </c>
      <c r="F3841" s="10" t="s">
        <v>38693</v>
      </c>
    </row>
    <row r="3842" ht="24" customHeight="1" spans="1:6">
      <c r="A3842" s="8">
        <v>5078</v>
      </c>
      <c r="B3842" s="9" t="s">
        <v>44798</v>
      </c>
      <c r="C3842" s="8" t="s">
        <v>642</v>
      </c>
      <c r="D3842" s="8" t="s">
        <v>593</v>
      </c>
      <c r="E3842" s="8" t="s">
        <v>44799</v>
      </c>
      <c r="F3842" s="10" t="s">
        <v>38693</v>
      </c>
    </row>
    <row r="3843" ht="24" customHeight="1" spans="1:6">
      <c r="A3843" s="8">
        <v>5068</v>
      </c>
      <c r="B3843" s="9" t="s">
        <v>44800</v>
      </c>
      <c r="C3843" s="8" t="s">
        <v>642</v>
      </c>
      <c r="D3843" s="8" t="s">
        <v>593</v>
      </c>
      <c r="E3843" s="8" t="s">
        <v>25172</v>
      </c>
      <c r="F3843" s="10" t="s">
        <v>38693</v>
      </c>
    </row>
    <row r="3844" ht="24" customHeight="1" spans="1:6">
      <c r="A3844" s="8">
        <v>5073</v>
      </c>
      <c r="B3844" s="9" t="s">
        <v>44801</v>
      </c>
      <c r="C3844" s="8" t="s">
        <v>642</v>
      </c>
      <c r="D3844" s="8" t="s">
        <v>593</v>
      </c>
      <c r="E3844" s="8" t="s">
        <v>44802</v>
      </c>
      <c r="F3844" s="10" t="s">
        <v>38693</v>
      </c>
    </row>
    <row r="3845" ht="24" customHeight="1" spans="1:6">
      <c r="A3845" s="8">
        <v>5069</v>
      </c>
      <c r="B3845" s="9" t="s">
        <v>44803</v>
      </c>
      <c r="C3845" s="8" t="s">
        <v>642</v>
      </c>
      <c r="D3845" s="8" t="s">
        <v>593</v>
      </c>
      <c r="E3845" s="8" t="s">
        <v>44802</v>
      </c>
      <c r="F3845" s="10" t="s">
        <v>38693</v>
      </c>
    </row>
    <row r="3846" ht="24" customHeight="1" spans="1:6">
      <c r="A3846" s="8">
        <v>5070</v>
      </c>
      <c r="B3846" s="9" t="s">
        <v>44804</v>
      </c>
      <c r="C3846" s="8" t="s">
        <v>642</v>
      </c>
      <c r="D3846" s="8" t="s">
        <v>593</v>
      </c>
      <c r="E3846" s="8" t="s">
        <v>34336</v>
      </c>
      <c r="F3846" s="10" t="s">
        <v>38693</v>
      </c>
    </row>
    <row r="3847" ht="24" customHeight="1" spans="1:6">
      <c r="A3847" s="8">
        <v>5071</v>
      </c>
      <c r="B3847" s="9" t="s">
        <v>44805</v>
      </c>
      <c r="C3847" s="8" t="s">
        <v>642</v>
      </c>
      <c r="D3847" s="8" t="s">
        <v>593</v>
      </c>
      <c r="E3847" s="8" t="s">
        <v>25172</v>
      </c>
      <c r="F3847" s="10" t="s">
        <v>38693</v>
      </c>
    </row>
    <row r="3848" ht="24" customHeight="1" spans="1:6">
      <c r="A3848" s="8">
        <v>5061</v>
      </c>
      <c r="B3848" s="9" t="s">
        <v>44806</v>
      </c>
      <c r="C3848" s="8" t="s">
        <v>642</v>
      </c>
      <c r="D3848" s="8" t="s">
        <v>599</v>
      </c>
      <c r="E3848" s="8" t="s">
        <v>44807</v>
      </c>
      <c r="F3848" s="10" t="s">
        <v>38693</v>
      </c>
    </row>
    <row r="3849" ht="24" customHeight="1" spans="1:6">
      <c r="A3849" s="8">
        <v>5075</v>
      </c>
      <c r="B3849" s="9" t="s">
        <v>44808</v>
      </c>
      <c r="C3849" s="8" t="s">
        <v>642</v>
      </c>
      <c r="D3849" s="8" t="s">
        <v>593</v>
      </c>
      <c r="E3849" s="8" t="s">
        <v>25172</v>
      </c>
      <c r="F3849" s="10" t="s">
        <v>38693</v>
      </c>
    </row>
    <row r="3850" ht="24" customHeight="1" spans="1:6">
      <c r="A3850" s="8">
        <v>39027</v>
      </c>
      <c r="B3850" s="9" t="s">
        <v>44809</v>
      </c>
      <c r="C3850" s="8" t="s">
        <v>642</v>
      </c>
      <c r="D3850" s="8" t="s">
        <v>593</v>
      </c>
      <c r="E3850" s="8" t="s">
        <v>32879</v>
      </c>
      <c r="F3850" s="10" t="s">
        <v>38693</v>
      </c>
    </row>
    <row r="3851" ht="24" customHeight="1" spans="1:6">
      <c r="A3851" s="8">
        <v>5062</v>
      </c>
      <c r="B3851" s="9" t="s">
        <v>44810</v>
      </c>
      <c r="C3851" s="8" t="s">
        <v>642</v>
      </c>
      <c r="D3851" s="8" t="s">
        <v>593</v>
      </c>
      <c r="E3851" s="8" t="s">
        <v>44811</v>
      </c>
      <c r="F3851" s="10" t="s">
        <v>38693</v>
      </c>
    </row>
    <row r="3852" ht="24" customHeight="1" spans="1:6">
      <c r="A3852" s="8">
        <v>40568</v>
      </c>
      <c r="B3852" s="9" t="s">
        <v>44812</v>
      </c>
      <c r="C3852" s="8" t="s">
        <v>642</v>
      </c>
      <c r="D3852" s="8" t="s">
        <v>593</v>
      </c>
      <c r="E3852" s="8" t="s">
        <v>28970</v>
      </c>
      <c r="F3852" s="10" t="s">
        <v>38693</v>
      </c>
    </row>
    <row r="3853" ht="24" customHeight="1" spans="1:6">
      <c r="A3853" s="8">
        <v>39026</v>
      </c>
      <c r="B3853" s="9" t="s">
        <v>44813</v>
      </c>
      <c r="C3853" s="8" t="s">
        <v>642</v>
      </c>
      <c r="D3853" s="8" t="s">
        <v>593</v>
      </c>
      <c r="E3853" s="8" t="s">
        <v>29012</v>
      </c>
      <c r="F3853" s="10" t="s">
        <v>38693</v>
      </c>
    </row>
    <row r="3854" ht="24" customHeight="1" spans="1:6">
      <c r="A3854" s="8">
        <v>42431</v>
      </c>
      <c r="B3854" s="9" t="s">
        <v>44814</v>
      </c>
      <c r="C3854" s="8" t="s">
        <v>592</v>
      </c>
      <c r="D3854" s="8" t="s">
        <v>639</v>
      </c>
      <c r="E3854" s="8" t="s">
        <v>44815</v>
      </c>
      <c r="F3854" s="10" t="s">
        <v>38693</v>
      </c>
    </row>
    <row r="3855" ht="24" customHeight="1" spans="1:6">
      <c r="A3855" s="8">
        <v>44074</v>
      </c>
      <c r="B3855" s="9" t="s">
        <v>44816</v>
      </c>
      <c r="C3855" s="8" t="s">
        <v>644</v>
      </c>
      <c r="D3855" s="8" t="s">
        <v>593</v>
      </c>
      <c r="E3855" s="8" t="s">
        <v>44817</v>
      </c>
      <c r="F3855" s="10" t="s">
        <v>38693</v>
      </c>
    </row>
    <row r="3856" ht="24" customHeight="1" spans="1:6">
      <c r="A3856" s="8">
        <v>44072</v>
      </c>
      <c r="B3856" s="9" t="s">
        <v>44818</v>
      </c>
      <c r="C3856" s="8" t="s">
        <v>644</v>
      </c>
      <c r="D3856" s="8" t="s">
        <v>593</v>
      </c>
      <c r="E3856" s="8" t="s">
        <v>44819</v>
      </c>
      <c r="F3856" s="10" t="s">
        <v>38693</v>
      </c>
    </row>
    <row r="3857" ht="24" customHeight="1" spans="1:6">
      <c r="A3857" s="8">
        <v>511</v>
      </c>
      <c r="B3857" s="9" t="s">
        <v>44820</v>
      </c>
      <c r="C3857" s="8" t="s">
        <v>644</v>
      </c>
      <c r="D3857" s="8" t="s">
        <v>599</v>
      </c>
      <c r="E3857" s="8" t="s">
        <v>34924</v>
      </c>
      <c r="F3857" s="10" t="s">
        <v>38693</v>
      </c>
    </row>
    <row r="3858" ht="24" customHeight="1" spans="1:6">
      <c r="A3858" s="8">
        <v>37540</v>
      </c>
      <c r="B3858" s="9" t="s">
        <v>44821</v>
      </c>
      <c r="C3858" s="8" t="s">
        <v>592</v>
      </c>
      <c r="D3858" s="8" t="s">
        <v>639</v>
      </c>
      <c r="E3858" s="8" t="s">
        <v>44822</v>
      </c>
      <c r="F3858" s="10" t="s">
        <v>38693</v>
      </c>
    </row>
    <row r="3859" ht="24" customHeight="1" spans="1:6">
      <c r="A3859" s="8">
        <v>37548</v>
      </c>
      <c r="B3859" s="9" t="s">
        <v>44823</v>
      </c>
      <c r="C3859" s="8" t="s">
        <v>592</v>
      </c>
      <c r="D3859" s="8" t="s">
        <v>639</v>
      </c>
      <c r="E3859" s="11" t="s">
        <v>44824</v>
      </c>
      <c r="F3859" s="10" t="s">
        <v>38693</v>
      </c>
    </row>
    <row r="3860" ht="24" customHeight="1" spans="1:6">
      <c r="A3860" s="8">
        <v>39828</v>
      </c>
      <c r="B3860" s="9" t="s">
        <v>44825</v>
      </c>
      <c r="C3860" s="8" t="s">
        <v>592</v>
      </c>
      <c r="D3860" s="8" t="s">
        <v>639</v>
      </c>
      <c r="E3860" s="11" t="s">
        <v>44826</v>
      </c>
      <c r="F3860" s="10" t="s">
        <v>38693</v>
      </c>
    </row>
    <row r="3861" ht="36" customHeight="1" spans="1:6">
      <c r="A3861" s="8">
        <v>12273</v>
      </c>
      <c r="B3861" s="9" t="s">
        <v>44827</v>
      </c>
      <c r="C3861" s="8" t="s">
        <v>592</v>
      </c>
      <c r="D3861" s="8" t="s">
        <v>593</v>
      </c>
      <c r="E3861" s="11" t="s">
        <v>44828</v>
      </c>
      <c r="F3861" s="10" t="s">
        <v>38693</v>
      </c>
    </row>
    <row r="3862" ht="24" customHeight="1" spans="1:6">
      <c r="A3862" s="8">
        <v>38392</v>
      </c>
      <c r="B3862" s="9" t="s">
        <v>44829</v>
      </c>
      <c r="C3862" s="8" t="s">
        <v>592</v>
      </c>
      <c r="D3862" s="8" t="s">
        <v>593</v>
      </c>
      <c r="E3862" s="11" t="s">
        <v>42117</v>
      </c>
      <c r="F3862" s="10" t="s">
        <v>38693</v>
      </c>
    </row>
    <row r="3863" ht="24" customHeight="1" spans="1:6">
      <c r="A3863" s="8">
        <v>11735</v>
      </c>
      <c r="B3863" s="9" t="s">
        <v>44830</v>
      </c>
      <c r="C3863" s="8" t="s">
        <v>592</v>
      </c>
      <c r="D3863" s="8" t="s">
        <v>593</v>
      </c>
      <c r="E3863" s="8" t="s">
        <v>41415</v>
      </c>
      <c r="F3863" s="10" t="s">
        <v>38693</v>
      </c>
    </row>
    <row r="3864" ht="24" customHeight="1" spans="1:6">
      <c r="A3864" s="8">
        <v>11737</v>
      </c>
      <c r="B3864" s="9" t="s">
        <v>44831</v>
      </c>
      <c r="C3864" s="8" t="s">
        <v>592</v>
      </c>
      <c r="D3864" s="8" t="s">
        <v>593</v>
      </c>
      <c r="E3864" s="8" t="s">
        <v>41878</v>
      </c>
      <c r="F3864" s="10" t="s">
        <v>38693</v>
      </c>
    </row>
    <row r="3865" ht="24" customHeight="1" spans="1:6">
      <c r="A3865" s="8">
        <v>11738</v>
      </c>
      <c r="B3865" s="9" t="s">
        <v>44832</v>
      </c>
      <c r="C3865" s="8" t="s">
        <v>592</v>
      </c>
      <c r="D3865" s="8" t="s">
        <v>593</v>
      </c>
      <c r="E3865" s="11" t="s">
        <v>28676</v>
      </c>
      <c r="F3865" s="10" t="s">
        <v>38693</v>
      </c>
    </row>
    <row r="3866" ht="24" customHeight="1" spans="1:6">
      <c r="A3866" s="8">
        <v>36143</v>
      </c>
      <c r="B3866" s="9" t="s">
        <v>44833</v>
      </c>
      <c r="C3866" s="8" t="s">
        <v>592</v>
      </c>
      <c r="D3866" s="8" t="s">
        <v>593</v>
      </c>
      <c r="E3866" s="8" t="s">
        <v>44834</v>
      </c>
      <c r="F3866" s="10" t="s">
        <v>38693</v>
      </c>
    </row>
    <row r="3867" ht="24" customHeight="1" spans="1:6">
      <c r="A3867" s="8">
        <v>36142</v>
      </c>
      <c r="B3867" s="9" t="s">
        <v>44835</v>
      </c>
      <c r="C3867" s="8" t="s">
        <v>592</v>
      </c>
      <c r="D3867" s="8" t="s">
        <v>593</v>
      </c>
      <c r="E3867" s="8" t="s">
        <v>37651</v>
      </c>
      <c r="F3867" s="10" t="s">
        <v>38693</v>
      </c>
    </row>
    <row r="3868" ht="24" customHeight="1" spans="1:6">
      <c r="A3868" s="8">
        <v>36146</v>
      </c>
      <c r="B3868" s="9" t="s">
        <v>44836</v>
      </c>
      <c r="C3868" s="8" t="s">
        <v>592</v>
      </c>
      <c r="D3868" s="8" t="s">
        <v>593</v>
      </c>
      <c r="E3868" s="8" t="s">
        <v>44837</v>
      </c>
      <c r="F3868" s="10" t="s">
        <v>38693</v>
      </c>
    </row>
    <row r="3869" ht="24" customHeight="1" spans="1:6">
      <c r="A3869" s="8">
        <v>39015</v>
      </c>
      <c r="B3869" s="9" t="s">
        <v>44838</v>
      </c>
      <c r="C3869" s="8" t="s">
        <v>592</v>
      </c>
      <c r="D3869" s="8" t="s">
        <v>639</v>
      </c>
      <c r="E3869" s="8" t="s">
        <v>39272</v>
      </c>
      <c r="F3869" s="10" t="s">
        <v>38693</v>
      </c>
    </row>
    <row r="3870" ht="24" customHeight="1" spans="1:6">
      <c r="A3870" s="8">
        <v>38377</v>
      </c>
      <c r="B3870" s="9" t="s">
        <v>44839</v>
      </c>
      <c r="C3870" s="8" t="s">
        <v>592</v>
      </c>
      <c r="D3870" s="8" t="s">
        <v>593</v>
      </c>
      <c r="E3870" s="8" t="s">
        <v>33476</v>
      </c>
      <c r="F3870" s="10" t="s">
        <v>38693</v>
      </c>
    </row>
    <row r="3871" ht="24" customHeight="1" spans="1:6">
      <c r="A3871" s="8">
        <v>38376</v>
      </c>
      <c r="B3871" s="9" t="s">
        <v>44840</v>
      </c>
      <c r="C3871" s="8" t="s">
        <v>592</v>
      </c>
      <c r="D3871" s="8" t="s">
        <v>593</v>
      </c>
      <c r="E3871" s="8" t="s">
        <v>29582</v>
      </c>
      <c r="F3871" s="10" t="s">
        <v>38693</v>
      </c>
    </row>
    <row r="3872" ht="24" customHeight="1" spans="1:6">
      <c r="A3872" s="8">
        <v>38116</v>
      </c>
      <c r="B3872" s="9" t="s">
        <v>44841</v>
      </c>
      <c r="C3872" s="8" t="s">
        <v>592</v>
      </c>
      <c r="D3872" s="8" t="s">
        <v>593</v>
      </c>
      <c r="E3872" s="8" t="s">
        <v>23267</v>
      </c>
      <c r="F3872" s="10" t="s">
        <v>38693</v>
      </c>
    </row>
    <row r="3873" ht="24" customHeight="1" spans="1:6">
      <c r="A3873" s="8">
        <v>38066</v>
      </c>
      <c r="B3873" s="9" t="s">
        <v>44842</v>
      </c>
      <c r="C3873" s="8" t="s">
        <v>592</v>
      </c>
      <c r="D3873" s="8" t="s">
        <v>593</v>
      </c>
      <c r="E3873" s="11" t="s">
        <v>39693</v>
      </c>
      <c r="F3873" s="10" t="s">
        <v>38693</v>
      </c>
    </row>
    <row r="3874" ht="24" customHeight="1" spans="1:6">
      <c r="A3874" s="8">
        <v>38117</v>
      </c>
      <c r="B3874" s="9" t="s">
        <v>44843</v>
      </c>
      <c r="C3874" s="8" t="s">
        <v>592</v>
      </c>
      <c r="D3874" s="8" t="s">
        <v>593</v>
      </c>
      <c r="E3874" s="11" t="s">
        <v>41555</v>
      </c>
      <c r="F3874" s="10" t="s">
        <v>38693</v>
      </c>
    </row>
    <row r="3875" ht="24" customHeight="1" spans="1:6">
      <c r="A3875" s="8">
        <v>38067</v>
      </c>
      <c r="B3875" s="9" t="s">
        <v>44844</v>
      </c>
      <c r="C3875" s="8" t="s">
        <v>592</v>
      </c>
      <c r="D3875" s="8" t="s">
        <v>593</v>
      </c>
      <c r="E3875" s="8" t="s">
        <v>44845</v>
      </c>
      <c r="F3875" s="10" t="s">
        <v>38693</v>
      </c>
    </row>
    <row r="3876" ht="24" customHeight="1" spans="1:6">
      <c r="A3876" s="8">
        <v>11522</v>
      </c>
      <c r="B3876" s="9" t="s">
        <v>44846</v>
      </c>
      <c r="C3876" s="8" t="s">
        <v>592</v>
      </c>
      <c r="D3876" s="8" t="s">
        <v>593</v>
      </c>
      <c r="E3876" s="11" t="s">
        <v>43564</v>
      </c>
      <c r="F3876" s="10" t="s">
        <v>38693</v>
      </c>
    </row>
    <row r="3877" ht="24" customHeight="1" spans="1:6">
      <c r="A3877" s="8">
        <v>43600</v>
      </c>
      <c r="B3877" s="9" t="s">
        <v>44847</v>
      </c>
      <c r="C3877" s="8" t="s">
        <v>592</v>
      </c>
      <c r="D3877" s="8" t="s">
        <v>593</v>
      </c>
      <c r="E3877" s="8" t="s">
        <v>44848</v>
      </c>
      <c r="F3877" s="10" t="s">
        <v>38693</v>
      </c>
    </row>
    <row r="3878" ht="24" customHeight="1" spans="1:6">
      <c r="A3878" s="8">
        <v>5080</v>
      </c>
      <c r="B3878" s="9" t="s">
        <v>44849</v>
      </c>
      <c r="C3878" s="8" t="s">
        <v>592</v>
      </c>
      <c r="D3878" s="8" t="s">
        <v>593</v>
      </c>
      <c r="E3878" s="8" t="s">
        <v>43647</v>
      </c>
      <c r="F3878" s="10" t="s">
        <v>38693</v>
      </c>
    </row>
    <row r="3879" ht="24" customHeight="1" spans="1:6">
      <c r="A3879" s="8">
        <v>38168</v>
      </c>
      <c r="B3879" s="9" t="s">
        <v>44850</v>
      </c>
      <c r="C3879" s="8" t="s">
        <v>592</v>
      </c>
      <c r="D3879" s="8" t="s">
        <v>593</v>
      </c>
      <c r="E3879" s="8" t="s">
        <v>44851</v>
      </c>
      <c r="F3879" s="10" t="s">
        <v>38693</v>
      </c>
    </row>
    <row r="3880" ht="24" customHeight="1" spans="1:6">
      <c r="A3880" s="8">
        <v>43601</v>
      </c>
      <c r="B3880" s="9" t="s">
        <v>44852</v>
      </c>
      <c r="C3880" s="8" t="s">
        <v>592</v>
      </c>
      <c r="D3880" s="8" t="s">
        <v>593</v>
      </c>
      <c r="E3880" s="8" t="s">
        <v>44853</v>
      </c>
      <c r="F3880" s="10" t="s">
        <v>38693</v>
      </c>
    </row>
    <row r="3881" ht="24" customHeight="1" spans="1:6">
      <c r="A3881" s="8">
        <v>13393</v>
      </c>
      <c r="B3881" s="9" t="s">
        <v>44854</v>
      </c>
      <c r="C3881" s="8" t="s">
        <v>592</v>
      </c>
      <c r="D3881" s="8" t="s">
        <v>593</v>
      </c>
      <c r="E3881" s="8" t="s">
        <v>44855</v>
      </c>
      <c r="F3881" s="10" t="s">
        <v>38693</v>
      </c>
    </row>
    <row r="3882" ht="24" customHeight="1" spans="1:6">
      <c r="A3882" s="8">
        <v>13395</v>
      </c>
      <c r="B3882" s="9" t="s">
        <v>44856</v>
      </c>
      <c r="C3882" s="8" t="s">
        <v>592</v>
      </c>
      <c r="D3882" s="8" t="s">
        <v>593</v>
      </c>
      <c r="E3882" s="11" t="s">
        <v>44857</v>
      </c>
      <c r="F3882" s="10" t="s">
        <v>38693</v>
      </c>
    </row>
    <row r="3883" ht="24" customHeight="1" spans="1:6">
      <c r="A3883" s="8">
        <v>12039</v>
      </c>
      <c r="B3883" s="9" t="s">
        <v>44858</v>
      </c>
      <c r="C3883" s="8" t="s">
        <v>592</v>
      </c>
      <c r="D3883" s="8" t="s">
        <v>593</v>
      </c>
      <c r="E3883" s="11" t="s">
        <v>44859</v>
      </c>
      <c r="F3883" s="10" t="s">
        <v>38693</v>
      </c>
    </row>
    <row r="3884" ht="24" customHeight="1" spans="1:6">
      <c r="A3884" s="8">
        <v>13396</v>
      </c>
      <c r="B3884" s="9" t="s">
        <v>44860</v>
      </c>
      <c r="C3884" s="8" t="s">
        <v>592</v>
      </c>
      <c r="D3884" s="8" t="s">
        <v>593</v>
      </c>
      <c r="E3884" s="8" t="s">
        <v>44861</v>
      </c>
      <c r="F3884" s="10" t="s">
        <v>38693</v>
      </c>
    </row>
    <row r="3885" ht="24" customHeight="1" spans="1:6">
      <c r="A3885" s="8">
        <v>12041</v>
      </c>
      <c r="B3885" s="9" t="s">
        <v>44862</v>
      </c>
      <c r="C3885" s="8" t="s">
        <v>592</v>
      </c>
      <c r="D3885" s="8" t="s">
        <v>593</v>
      </c>
      <c r="E3885" s="8" t="s">
        <v>44863</v>
      </c>
      <c r="F3885" s="10" t="s">
        <v>38693</v>
      </c>
    </row>
    <row r="3886" ht="24" customHeight="1" spans="1:6">
      <c r="A3886" s="8">
        <v>12043</v>
      </c>
      <c r="B3886" s="9" t="s">
        <v>44864</v>
      </c>
      <c r="C3886" s="8" t="s">
        <v>592</v>
      </c>
      <c r="D3886" s="8" t="s">
        <v>593</v>
      </c>
      <c r="E3886" s="11" t="s">
        <v>44865</v>
      </c>
      <c r="F3886" s="10" t="s">
        <v>38693</v>
      </c>
    </row>
    <row r="3887" ht="24" customHeight="1" spans="1:6">
      <c r="A3887" s="8">
        <v>39762</v>
      </c>
      <c r="B3887" s="9" t="s">
        <v>44866</v>
      </c>
      <c r="C3887" s="8" t="s">
        <v>592</v>
      </c>
      <c r="D3887" s="8" t="s">
        <v>593</v>
      </c>
      <c r="E3887" s="8" t="s">
        <v>44867</v>
      </c>
      <c r="F3887" s="10" t="s">
        <v>38693</v>
      </c>
    </row>
    <row r="3888" ht="24" customHeight="1" spans="1:6">
      <c r="A3888" s="8">
        <v>12042</v>
      </c>
      <c r="B3888" s="9" t="s">
        <v>44868</v>
      </c>
      <c r="C3888" s="8" t="s">
        <v>592</v>
      </c>
      <c r="D3888" s="8" t="s">
        <v>593</v>
      </c>
      <c r="E3888" s="8" t="s">
        <v>44869</v>
      </c>
      <c r="F3888" s="10" t="s">
        <v>38693</v>
      </c>
    </row>
    <row r="3889" ht="24" customHeight="1" spans="1:6">
      <c r="A3889" s="8">
        <v>39763</v>
      </c>
      <c r="B3889" s="9" t="s">
        <v>44870</v>
      </c>
      <c r="C3889" s="8" t="s">
        <v>592</v>
      </c>
      <c r="D3889" s="8" t="s">
        <v>593</v>
      </c>
      <c r="E3889" s="8" t="s">
        <v>44871</v>
      </c>
      <c r="F3889" s="10" t="s">
        <v>38693</v>
      </c>
    </row>
    <row r="3890" ht="24" customHeight="1" spans="1:6">
      <c r="A3890" s="8">
        <v>39760</v>
      </c>
      <c r="B3890" s="9" t="s">
        <v>44872</v>
      </c>
      <c r="C3890" s="8" t="s">
        <v>592</v>
      </c>
      <c r="D3890" s="8" t="s">
        <v>593</v>
      </c>
      <c r="E3890" s="8" t="s">
        <v>44873</v>
      </c>
      <c r="F3890" s="10" t="s">
        <v>38693</v>
      </c>
    </row>
    <row r="3891" ht="24" customHeight="1" spans="1:6">
      <c r="A3891" s="8">
        <v>39756</v>
      </c>
      <c r="B3891" s="9" t="s">
        <v>44874</v>
      </c>
      <c r="C3891" s="8" t="s">
        <v>592</v>
      </c>
      <c r="D3891" s="8" t="s">
        <v>593</v>
      </c>
      <c r="E3891" s="8" t="s">
        <v>44875</v>
      </c>
      <c r="F3891" s="10" t="s">
        <v>38693</v>
      </c>
    </row>
    <row r="3892" ht="24" customHeight="1" spans="1:6">
      <c r="A3892" s="8">
        <v>12038</v>
      </c>
      <c r="B3892" s="9" t="s">
        <v>44876</v>
      </c>
      <c r="C3892" s="8" t="s">
        <v>592</v>
      </c>
      <c r="D3892" s="8" t="s">
        <v>593</v>
      </c>
      <c r="E3892" s="8" t="s">
        <v>44877</v>
      </c>
      <c r="F3892" s="10" t="s">
        <v>38693</v>
      </c>
    </row>
    <row r="3893" ht="24" customHeight="1" spans="1:6">
      <c r="A3893" s="8">
        <v>39757</v>
      </c>
      <c r="B3893" s="9" t="s">
        <v>44878</v>
      </c>
      <c r="C3893" s="8" t="s">
        <v>592</v>
      </c>
      <c r="D3893" s="8" t="s">
        <v>593</v>
      </c>
      <c r="E3893" s="8" t="s">
        <v>44879</v>
      </c>
      <c r="F3893" s="10" t="s">
        <v>38693</v>
      </c>
    </row>
    <row r="3894" ht="24" customHeight="1" spans="1:6">
      <c r="A3894" s="8">
        <v>39758</v>
      </c>
      <c r="B3894" s="9" t="s">
        <v>44880</v>
      </c>
      <c r="C3894" s="8" t="s">
        <v>592</v>
      </c>
      <c r="D3894" s="8" t="s">
        <v>593</v>
      </c>
      <c r="E3894" s="8" t="s">
        <v>44881</v>
      </c>
      <c r="F3894" s="10" t="s">
        <v>38693</v>
      </c>
    </row>
    <row r="3895" ht="24" customHeight="1" spans="1:6">
      <c r="A3895" s="8">
        <v>39759</v>
      </c>
      <c r="B3895" s="9" t="s">
        <v>44882</v>
      </c>
      <c r="C3895" s="8" t="s">
        <v>592</v>
      </c>
      <c r="D3895" s="8" t="s">
        <v>593</v>
      </c>
      <c r="E3895" s="8" t="s">
        <v>44883</v>
      </c>
      <c r="F3895" s="10" t="s">
        <v>38693</v>
      </c>
    </row>
    <row r="3896" ht="24" customHeight="1" spans="1:6">
      <c r="A3896" s="8">
        <v>39761</v>
      </c>
      <c r="B3896" s="9" t="s">
        <v>44884</v>
      </c>
      <c r="C3896" s="8" t="s">
        <v>592</v>
      </c>
      <c r="D3896" s="8" t="s">
        <v>593</v>
      </c>
      <c r="E3896" s="8" t="s">
        <v>44885</v>
      </c>
      <c r="F3896" s="10" t="s">
        <v>38693</v>
      </c>
    </row>
    <row r="3897" ht="24" customHeight="1" spans="1:6">
      <c r="A3897" s="8">
        <v>39805</v>
      </c>
      <c r="B3897" s="9" t="s">
        <v>44886</v>
      </c>
      <c r="C3897" s="8" t="s">
        <v>592</v>
      </c>
      <c r="D3897" s="8" t="s">
        <v>593</v>
      </c>
      <c r="E3897" s="8" t="s">
        <v>44887</v>
      </c>
      <c r="F3897" s="10" t="s">
        <v>38693</v>
      </c>
    </row>
    <row r="3898" ht="24" customHeight="1" spans="1:6">
      <c r="A3898" s="8">
        <v>39806</v>
      </c>
      <c r="B3898" s="9" t="s">
        <v>44888</v>
      </c>
      <c r="C3898" s="8" t="s">
        <v>592</v>
      </c>
      <c r="D3898" s="8" t="s">
        <v>593</v>
      </c>
      <c r="E3898" s="8" t="s">
        <v>44889</v>
      </c>
      <c r="F3898" s="10" t="s">
        <v>38693</v>
      </c>
    </row>
    <row r="3899" ht="24" customHeight="1" spans="1:6">
      <c r="A3899" s="8">
        <v>39807</v>
      </c>
      <c r="B3899" s="9" t="s">
        <v>44890</v>
      </c>
      <c r="C3899" s="8" t="s">
        <v>592</v>
      </c>
      <c r="D3899" s="8" t="s">
        <v>593</v>
      </c>
      <c r="E3899" s="8" t="s">
        <v>44891</v>
      </c>
      <c r="F3899" s="10" t="s">
        <v>38693</v>
      </c>
    </row>
    <row r="3900" ht="24" customHeight="1" spans="1:6">
      <c r="A3900" s="8">
        <v>43100</v>
      </c>
      <c r="B3900" s="9" t="s">
        <v>44892</v>
      </c>
      <c r="C3900" s="8" t="s">
        <v>592</v>
      </c>
      <c r="D3900" s="8" t="s">
        <v>593</v>
      </c>
      <c r="E3900" s="8" t="s">
        <v>44893</v>
      </c>
      <c r="F3900" s="10" t="s">
        <v>38693</v>
      </c>
    </row>
    <row r="3901" ht="24" customHeight="1" spans="1:6">
      <c r="A3901" s="8">
        <v>39804</v>
      </c>
      <c r="B3901" s="9" t="s">
        <v>44894</v>
      </c>
      <c r="C3901" s="8" t="s">
        <v>592</v>
      </c>
      <c r="D3901" s="8" t="s">
        <v>593</v>
      </c>
      <c r="E3901" s="8" t="s">
        <v>44895</v>
      </c>
      <c r="F3901" s="10" t="s">
        <v>38693</v>
      </c>
    </row>
    <row r="3902" ht="24" customHeight="1" spans="1:6">
      <c r="A3902" s="8">
        <v>39796</v>
      </c>
      <c r="B3902" s="9" t="s">
        <v>44896</v>
      </c>
      <c r="C3902" s="8" t="s">
        <v>592</v>
      </c>
      <c r="D3902" s="8" t="s">
        <v>593</v>
      </c>
      <c r="E3902" s="8" t="s">
        <v>44897</v>
      </c>
      <c r="F3902" s="10" t="s">
        <v>38693</v>
      </c>
    </row>
    <row r="3903" ht="24" customHeight="1" spans="1:6">
      <c r="A3903" s="8">
        <v>39797</v>
      </c>
      <c r="B3903" s="9" t="s">
        <v>44898</v>
      </c>
      <c r="C3903" s="8" t="s">
        <v>592</v>
      </c>
      <c r="D3903" s="8" t="s">
        <v>599</v>
      </c>
      <c r="E3903" s="8" t="s">
        <v>44899</v>
      </c>
      <c r="F3903" s="10" t="s">
        <v>38693</v>
      </c>
    </row>
    <row r="3904" ht="24" customHeight="1" spans="1:6">
      <c r="A3904" s="8">
        <v>39798</v>
      </c>
      <c r="B3904" s="9" t="s">
        <v>44900</v>
      </c>
      <c r="C3904" s="8" t="s">
        <v>592</v>
      </c>
      <c r="D3904" s="8" t="s">
        <v>593</v>
      </c>
      <c r="E3904" s="8" t="s">
        <v>44901</v>
      </c>
      <c r="F3904" s="10" t="s">
        <v>38693</v>
      </c>
    </row>
    <row r="3905" ht="24" customHeight="1" spans="1:6">
      <c r="A3905" s="8">
        <v>39794</v>
      </c>
      <c r="B3905" s="9" t="s">
        <v>44902</v>
      </c>
      <c r="C3905" s="8" t="s">
        <v>592</v>
      </c>
      <c r="D3905" s="8" t="s">
        <v>593</v>
      </c>
      <c r="E3905" s="8" t="s">
        <v>41475</v>
      </c>
      <c r="F3905" s="10" t="s">
        <v>38693</v>
      </c>
    </row>
    <row r="3906" ht="24" customHeight="1" spans="1:6">
      <c r="A3906" s="8">
        <v>39795</v>
      </c>
      <c r="B3906" s="9" t="s">
        <v>44903</v>
      </c>
      <c r="C3906" s="8" t="s">
        <v>592</v>
      </c>
      <c r="D3906" s="8" t="s">
        <v>593</v>
      </c>
      <c r="E3906" s="8" t="s">
        <v>44904</v>
      </c>
      <c r="F3906" s="10" t="s">
        <v>38693</v>
      </c>
    </row>
    <row r="3907" ht="24" customHeight="1" spans="1:6">
      <c r="A3907" s="8">
        <v>39799</v>
      </c>
      <c r="B3907" s="9" t="s">
        <v>44905</v>
      </c>
      <c r="C3907" s="8" t="s">
        <v>592</v>
      </c>
      <c r="D3907" s="8" t="s">
        <v>593</v>
      </c>
      <c r="E3907" s="8" t="s">
        <v>24680</v>
      </c>
      <c r="F3907" s="10" t="s">
        <v>38693</v>
      </c>
    </row>
    <row r="3908" ht="24" customHeight="1" spans="1:6">
      <c r="A3908" s="8">
        <v>39801</v>
      </c>
      <c r="B3908" s="9" t="s">
        <v>44906</v>
      </c>
      <c r="C3908" s="8" t="s">
        <v>592</v>
      </c>
      <c r="D3908" s="8" t="s">
        <v>593</v>
      </c>
      <c r="E3908" s="8" t="s">
        <v>44907</v>
      </c>
      <c r="F3908" s="10" t="s">
        <v>38693</v>
      </c>
    </row>
    <row r="3909" ht="24" customHeight="1" spans="1:6">
      <c r="A3909" s="8">
        <v>39802</v>
      </c>
      <c r="B3909" s="9" t="s">
        <v>44908</v>
      </c>
      <c r="C3909" s="8" t="s">
        <v>592</v>
      </c>
      <c r="D3909" s="8" t="s">
        <v>593</v>
      </c>
      <c r="E3909" s="8" t="s">
        <v>31925</v>
      </c>
      <c r="F3909" s="10" t="s">
        <v>38693</v>
      </c>
    </row>
    <row r="3910" ht="24" customHeight="1" spans="1:6">
      <c r="A3910" s="8">
        <v>39803</v>
      </c>
      <c r="B3910" s="9" t="s">
        <v>44909</v>
      </c>
      <c r="C3910" s="8" t="s">
        <v>592</v>
      </c>
      <c r="D3910" s="8" t="s">
        <v>593</v>
      </c>
      <c r="E3910" s="8" t="s">
        <v>44910</v>
      </c>
      <c r="F3910" s="10" t="s">
        <v>38693</v>
      </c>
    </row>
    <row r="3911" ht="24" customHeight="1" spans="1:6">
      <c r="A3911" s="8">
        <v>39800</v>
      </c>
      <c r="B3911" s="9" t="s">
        <v>44911</v>
      </c>
      <c r="C3911" s="8" t="s">
        <v>592</v>
      </c>
      <c r="D3911" s="8" t="s">
        <v>593</v>
      </c>
      <c r="E3911" s="8" t="s">
        <v>44912</v>
      </c>
      <c r="F3911" s="10" t="s">
        <v>38693</v>
      </c>
    </row>
    <row r="3912" ht="24" customHeight="1" spans="1:6">
      <c r="A3912" s="8">
        <v>21059</v>
      </c>
      <c r="B3912" s="9" t="s">
        <v>44913</v>
      </c>
      <c r="C3912" s="8" t="s">
        <v>592</v>
      </c>
      <c r="D3912" s="8" t="s">
        <v>639</v>
      </c>
      <c r="E3912" s="8" t="s">
        <v>44914</v>
      </c>
      <c r="F3912" s="10" t="s">
        <v>38693</v>
      </c>
    </row>
    <row r="3913" ht="24" customHeight="1" spans="1:6">
      <c r="A3913" s="8">
        <v>11234</v>
      </c>
      <c r="B3913" s="9" t="s">
        <v>44915</v>
      </c>
      <c r="C3913" s="8" t="s">
        <v>592</v>
      </c>
      <c r="D3913" s="8" t="s">
        <v>639</v>
      </c>
      <c r="E3913" s="8" t="s">
        <v>44916</v>
      </c>
      <c r="F3913" s="10" t="s">
        <v>38693</v>
      </c>
    </row>
    <row r="3914" ht="24" customHeight="1" spans="1:6">
      <c r="A3914" s="8">
        <v>21060</v>
      </c>
      <c r="B3914" s="9" t="s">
        <v>44917</v>
      </c>
      <c r="C3914" s="8" t="s">
        <v>592</v>
      </c>
      <c r="D3914" s="8" t="s">
        <v>639</v>
      </c>
      <c r="E3914" s="8" t="s">
        <v>44918</v>
      </c>
      <c r="F3914" s="10" t="s">
        <v>38693</v>
      </c>
    </row>
    <row r="3915" ht="24" customHeight="1" spans="1:6">
      <c r="A3915" s="8">
        <v>21061</v>
      </c>
      <c r="B3915" s="9" t="s">
        <v>44919</v>
      </c>
      <c r="C3915" s="8" t="s">
        <v>592</v>
      </c>
      <c r="D3915" s="8" t="s">
        <v>639</v>
      </c>
      <c r="E3915" s="8" t="s">
        <v>44920</v>
      </c>
      <c r="F3915" s="10" t="s">
        <v>38693</v>
      </c>
    </row>
    <row r="3916" ht="24" customHeight="1" spans="1:6">
      <c r="A3916" s="8">
        <v>21062</v>
      </c>
      <c r="B3916" s="9" t="s">
        <v>44921</v>
      </c>
      <c r="C3916" s="8" t="s">
        <v>592</v>
      </c>
      <c r="D3916" s="8" t="s">
        <v>639</v>
      </c>
      <c r="E3916" s="8" t="s">
        <v>44922</v>
      </c>
      <c r="F3916" s="10" t="s">
        <v>38693</v>
      </c>
    </row>
    <row r="3917" ht="24" customHeight="1" spans="1:6">
      <c r="A3917" s="8">
        <v>11708</v>
      </c>
      <c r="B3917" s="9" t="s">
        <v>44923</v>
      </c>
      <c r="C3917" s="8" t="s">
        <v>592</v>
      </c>
      <c r="D3917" s="8" t="s">
        <v>639</v>
      </c>
      <c r="E3917" s="11" t="s">
        <v>35814</v>
      </c>
      <c r="F3917" s="10" t="s">
        <v>38693</v>
      </c>
    </row>
    <row r="3918" ht="24" customHeight="1" spans="1:6">
      <c r="A3918" s="8">
        <v>11709</v>
      </c>
      <c r="B3918" s="9" t="s">
        <v>44924</v>
      </c>
      <c r="C3918" s="8" t="s">
        <v>592</v>
      </c>
      <c r="D3918" s="8" t="s">
        <v>639</v>
      </c>
      <c r="E3918" s="8" t="s">
        <v>39027</v>
      </c>
      <c r="F3918" s="10" t="s">
        <v>38693</v>
      </c>
    </row>
    <row r="3919" ht="24" customHeight="1" spans="1:6">
      <c r="A3919" s="8">
        <v>11710</v>
      </c>
      <c r="B3919" s="9" t="s">
        <v>44925</v>
      </c>
      <c r="C3919" s="8" t="s">
        <v>592</v>
      </c>
      <c r="D3919" s="8" t="s">
        <v>639</v>
      </c>
      <c r="E3919" s="8" t="s">
        <v>44926</v>
      </c>
      <c r="F3919" s="10" t="s">
        <v>38693</v>
      </c>
    </row>
    <row r="3920" ht="24" customHeight="1" spans="1:6">
      <c r="A3920" s="8">
        <v>11707</v>
      </c>
      <c r="B3920" s="9" t="s">
        <v>44927</v>
      </c>
      <c r="C3920" s="8" t="s">
        <v>592</v>
      </c>
      <c r="D3920" s="8" t="s">
        <v>639</v>
      </c>
      <c r="E3920" s="8" t="s">
        <v>28874</v>
      </c>
      <c r="F3920" s="10" t="s">
        <v>38693</v>
      </c>
    </row>
    <row r="3921" ht="24" customHeight="1" spans="1:6">
      <c r="A3921" s="8">
        <v>5102</v>
      </c>
      <c r="B3921" s="9" t="s">
        <v>44928</v>
      </c>
      <c r="C3921" s="8" t="s">
        <v>592</v>
      </c>
      <c r="D3921" s="8" t="s">
        <v>593</v>
      </c>
      <c r="E3921" s="11" t="s">
        <v>33155</v>
      </c>
      <c r="F3921" s="10" t="s">
        <v>38693</v>
      </c>
    </row>
    <row r="3922" ht="24" customHeight="1" spans="1:6">
      <c r="A3922" s="8">
        <v>11739</v>
      </c>
      <c r="B3922" s="9" t="s">
        <v>44929</v>
      </c>
      <c r="C3922" s="8" t="s">
        <v>592</v>
      </c>
      <c r="D3922" s="8" t="s">
        <v>593</v>
      </c>
      <c r="E3922" s="11" t="s">
        <v>31073</v>
      </c>
      <c r="F3922" s="10" t="s">
        <v>38693</v>
      </c>
    </row>
    <row r="3923" ht="24" customHeight="1" spans="1:6">
      <c r="A3923" s="8">
        <v>11711</v>
      </c>
      <c r="B3923" s="9" t="s">
        <v>44930</v>
      </c>
      <c r="C3923" s="8" t="s">
        <v>592</v>
      </c>
      <c r="D3923" s="8" t="s">
        <v>593</v>
      </c>
      <c r="E3923" s="8" t="s">
        <v>40411</v>
      </c>
      <c r="F3923" s="10" t="s">
        <v>38693</v>
      </c>
    </row>
    <row r="3924" ht="24" customHeight="1" spans="1:6">
      <c r="A3924" s="8">
        <v>11741</v>
      </c>
      <c r="B3924" s="9" t="s">
        <v>44931</v>
      </c>
      <c r="C3924" s="8" t="s">
        <v>592</v>
      </c>
      <c r="D3924" s="8" t="s">
        <v>593</v>
      </c>
      <c r="E3924" s="8" t="s">
        <v>23251</v>
      </c>
      <c r="F3924" s="10" t="s">
        <v>38693</v>
      </c>
    </row>
    <row r="3925" ht="24" customHeight="1" spans="1:6">
      <c r="A3925" s="8">
        <v>11745</v>
      </c>
      <c r="B3925" s="9" t="s">
        <v>44932</v>
      </c>
      <c r="C3925" s="8" t="s">
        <v>592</v>
      </c>
      <c r="D3925" s="8" t="s">
        <v>593</v>
      </c>
      <c r="E3925" s="8" t="s">
        <v>34963</v>
      </c>
      <c r="F3925" s="10" t="s">
        <v>38693</v>
      </c>
    </row>
    <row r="3926" ht="24" customHeight="1" spans="1:6">
      <c r="A3926" s="8">
        <v>11743</v>
      </c>
      <c r="B3926" s="9" t="s">
        <v>44933</v>
      </c>
      <c r="C3926" s="8" t="s">
        <v>592</v>
      </c>
      <c r="D3926" s="8" t="s">
        <v>593</v>
      </c>
      <c r="E3926" s="8" t="s">
        <v>40862</v>
      </c>
      <c r="F3926" s="10" t="s">
        <v>38693</v>
      </c>
    </row>
    <row r="3927" ht="24" customHeight="1" spans="1:6">
      <c r="A3927" s="8">
        <v>40985</v>
      </c>
      <c r="B3927" s="9" t="s">
        <v>44934</v>
      </c>
      <c r="C3927" s="8" t="s">
        <v>744</v>
      </c>
      <c r="D3927" s="8" t="s">
        <v>593</v>
      </c>
      <c r="E3927" s="8" t="s">
        <v>39356</v>
      </c>
      <c r="F3927" s="10" t="s">
        <v>38693</v>
      </c>
    </row>
    <row r="3928" ht="24" customHeight="1" spans="1:6">
      <c r="A3928" s="8">
        <v>44502</v>
      </c>
      <c r="B3928" s="9" t="s">
        <v>44935</v>
      </c>
      <c r="C3928" s="8" t="s">
        <v>742</v>
      </c>
      <c r="D3928" s="8" t="s">
        <v>593</v>
      </c>
      <c r="E3928" s="8" t="s">
        <v>39354</v>
      </c>
      <c r="F3928" s="10" t="s">
        <v>38693</v>
      </c>
    </row>
    <row r="3929" ht="24" customHeight="1" spans="1:6">
      <c r="A3929" s="8">
        <v>1088</v>
      </c>
      <c r="B3929" s="9" t="s">
        <v>44936</v>
      </c>
      <c r="C3929" s="8" t="s">
        <v>592</v>
      </c>
      <c r="D3929" s="8" t="s">
        <v>593</v>
      </c>
      <c r="E3929" s="8" t="s">
        <v>31795</v>
      </c>
      <c r="F3929" s="10" t="s">
        <v>38693</v>
      </c>
    </row>
    <row r="3930" ht="24" customHeight="1" spans="1:6">
      <c r="A3930" s="8">
        <v>1087</v>
      </c>
      <c r="B3930" s="9" t="s">
        <v>44937</v>
      </c>
      <c r="C3930" s="8" t="s">
        <v>592</v>
      </c>
      <c r="D3930" s="8" t="s">
        <v>593</v>
      </c>
      <c r="E3930" s="8" t="s">
        <v>44938</v>
      </c>
      <c r="F3930" s="10" t="s">
        <v>38693</v>
      </c>
    </row>
    <row r="3931" ht="24" customHeight="1" spans="1:6">
      <c r="A3931" s="8">
        <v>38777</v>
      </c>
      <c r="B3931" s="9" t="s">
        <v>44939</v>
      </c>
      <c r="C3931" s="8" t="s">
        <v>592</v>
      </c>
      <c r="D3931" s="8" t="s">
        <v>593</v>
      </c>
      <c r="E3931" s="8" t="s">
        <v>44940</v>
      </c>
      <c r="F3931" s="10" t="s">
        <v>38693</v>
      </c>
    </row>
    <row r="3932" ht="24" customHeight="1" spans="1:6">
      <c r="A3932" s="8">
        <v>1086</v>
      </c>
      <c r="B3932" s="9" t="s">
        <v>44941</v>
      </c>
      <c r="C3932" s="8" t="s">
        <v>592</v>
      </c>
      <c r="D3932" s="8" t="s">
        <v>593</v>
      </c>
      <c r="E3932" s="8" t="s">
        <v>44942</v>
      </c>
      <c r="F3932" s="10" t="s">
        <v>38693</v>
      </c>
    </row>
    <row r="3933" ht="24" customHeight="1" spans="1:6">
      <c r="A3933" s="8">
        <v>1079</v>
      </c>
      <c r="B3933" s="9" t="s">
        <v>44943</v>
      </c>
      <c r="C3933" s="8" t="s">
        <v>592</v>
      </c>
      <c r="D3933" s="8" t="s">
        <v>593</v>
      </c>
      <c r="E3933" s="8" t="s">
        <v>44944</v>
      </c>
      <c r="F3933" s="10" t="s">
        <v>38693</v>
      </c>
    </row>
    <row r="3934" ht="24" customHeight="1" spans="1:6">
      <c r="A3934" s="8">
        <v>39374</v>
      </c>
      <c r="B3934" s="9" t="s">
        <v>44945</v>
      </c>
      <c r="C3934" s="8" t="s">
        <v>592</v>
      </c>
      <c r="D3934" s="8" t="s">
        <v>599</v>
      </c>
      <c r="E3934" s="8" t="s">
        <v>44946</v>
      </c>
      <c r="F3934" s="10" t="s">
        <v>38693</v>
      </c>
    </row>
    <row r="3935" ht="24" customHeight="1" spans="1:6">
      <c r="A3935" s="8">
        <v>1082</v>
      </c>
      <c r="B3935" s="9" t="s">
        <v>44947</v>
      </c>
      <c r="C3935" s="8" t="s">
        <v>592</v>
      </c>
      <c r="D3935" s="8" t="s">
        <v>593</v>
      </c>
      <c r="E3935" s="8" t="s">
        <v>44948</v>
      </c>
      <c r="F3935" s="10" t="s">
        <v>38693</v>
      </c>
    </row>
    <row r="3936" ht="24" customHeight="1" spans="1:6">
      <c r="A3936" s="8">
        <v>12316</v>
      </c>
      <c r="B3936" s="9" t="s">
        <v>44949</v>
      </c>
      <c r="C3936" s="8" t="s">
        <v>592</v>
      </c>
      <c r="D3936" s="8" t="s">
        <v>593</v>
      </c>
      <c r="E3936" s="8" t="s">
        <v>44950</v>
      </c>
      <c r="F3936" s="10" t="s">
        <v>38693</v>
      </c>
    </row>
    <row r="3937" ht="24" customHeight="1" spans="1:6">
      <c r="A3937" s="8">
        <v>12317</v>
      </c>
      <c r="B3937" s="9" t="s">
        <v>44951</v>
      </c>
      <c r="C3937" s="8" t="s">
        <v>592</v>
      </c>
      <c r="D3937" s="8" t="s">
        <v>593</v>
      </c>
      <c r="E3937" s="8" t="s">
        <v>32082</v>
      </c>
      <c r="F3937" s="10" t="s">
        <v>38693</v>
      </c>
    </row>
    <row r="3938" ht="24" customHeight="1" spans="1:6">
      <c r="A3938" s="8">
        <v>12318</v>
      </c>
      <c r="B3938" s="9" t="s">
        <v>44952</v>
      </c>
      <c r="C3938" s="8" t="s">
        <v>592</v>
      </c>
      <c r="D3938" s="8" t="s">
        <v>593</v>
      </c>
      <c r="E3938" s="8" t="s">
        <v>44953</v>
      </c>
      <c r="F3938" s="10" t="s">
        <v>38693</v>
      </c>
    </row>
    <row r="3939" ht="24" customHeight="1" spans="1:6">
      <c r="A3939" s="8">
        <v>5104</v>
      </c>
      <c r="B3939" s="9" t="s">
        <v>44954</v>
      </c>
      <c r="C3939" s="8" t="s">
        <v>642</v>
      </c>
      <c r="D3939" s="8" t="s">
        <v>639</v>
      </c>
      <c r="E3939" s="8" t="s">
        <v>44955</v>
      </c>
      <c r="F3939" s="10" t="s">
        <v>38693</v>
      </c>
    </row>
    <row r="3940" ht="24" customHeight="1" spans="1:6">
      <c r="A3940" s="8">
        <v>44530</v>
      </c>
      <c r="B3940" s="9" t="s">
        <v>44956</v>
      </c>
      <c r="C3940" s="8" t="s">
        <v>592</v>
      </c>
      <c r="D3940" s="8" t="s">
        <v>593</v>
      </c>
      <c r="E3940" s="8" t="s">
        <v>27067</v>
      </c>
      <c r="F3940" s="10" t="s">
        <v>38693</v>
      </c>
    </row>
    <row r="3941" ht="24" customHeight="1" spans="1:6">
      <c r="A3941" s="8">
        <v>2710</v>
      </c>
      <c r="B3941" s="9" t="s">
        <v>44957</v>
      </c>
      <c r="C3941" s="8" t="s">
        <v>592</v>
      </c>
      <c r="D3941" s="8" t="s">
        <v>593</v>
      </c>
      <c r="E3941" s="11" t="s">
        <v>23938</v>
      </c>
      <c r="F3941" s="10" t="s">
        <v>38693</v>
      </c>
    </row>
    <row r="3942" ht="24" customHeight="1" spans="1:6">
      <c r="A3942" s="8">
        <v>14575</v>
      </c>
      <c r="B3942" s="9" t="s">
        <v>44958</v>
      </c>
      <c r="C3942" s="8" t="s">
        <v>592</v>
      </c>
      <c r="D3942" s="8" t="s">
        <v>639</v>
      </c>
      <c r="E3942" s="8" t="s">
        <v>44959</v>
      </c>
      <c r="F3942" s="10" t="s">
        <v>38693</v>
      </c>
    </row>
    <row r="3943" ht="24" customHeight="1" spans="1:6">
      <c r="A3943" s="8">
        <v>20034</v>
      </c>
      <c r="B3943" s="9" t="s">
        <v>44960</v>
      </c>
      <c r="C3943" s="8" t="s">
        <v>592</v>
      </c>
      <c r="D3943" s="8" t="s">
        <v>639</v>
      </c>
      <c r="E3943" s="8" t="s">
        <v>44961</v>
      </c>
      <c r="F3943" s="10" t="s">
        <v>38693</v>
      </c>
    </row>
    <row r="3944" ht="24" customHeight="1" spans="1:6">
      <c r="A3944" s="8">
        <v>20036</v>
      </c>
      <c r="B3944" s="9" t="s">
        <v>44962</v>
      </c>
      <c r="C3944" s="8" t="s">
        <v>592</v>
      </c>
      <c r="D3944" s="8" t="s">
        <v>639</v>
      </c>
      <c r="E3944" s="8" t="s">
        <v>32875</v>
      </c>
      <c r="F3944" s="10" t="s">
        <v>38693</v>
      </c>
    </row>
    <row r="3945" ht="24" customHeight="1" spans="1:6">
      <c r="A3945" s="8">
        <v>20037</v>
      </c>
      <c r="B3945" s="9" t="s">
        <v>44963</v>
      </c>
      <c r="C3945" s="8" t="s">
        <v>592</v>
      </c>
      <c r="D3945" s="8" t="s">
        <v>639</v>
      </c>
      <c r="E3945" s="8" t="s">
        <v>44964</v>
      </c>
      <c r="F3945" s="10" t="s">
        <v>38693</v>
      </c>
    </row>
    <row r="3946" ht="24" customHeight="1" spans="1:6">
      <c r="A3946" s="8">
        <v>20043</v>
      </c>
      <c r="B3946" s="9" t="s">
        <v>44965</v>
      </c>
      <c r="C3946" s="8" t="s">
        <v>592</v>
      </c>
      <c r="D3946" s="8" t="s">
        <v>639</v>
      </c>
      <c r="E3946" s="8" t="s">
        <v>42775</v>
      </c>
      <c r="F3946" s="10" t="s">
        <v>38693</v>
      </c>
    </row>
    <row r="3947" ht="24" customHeight="1" spans="1:6">
      <c r="A3947" s="8">
        <v>20044</v>
      </c>
      <c r="B3947" s="9" t="s">
        <v>44966</v>
      </c>
      <c r="C3947" s="8" t="s">
        <v>592</v>
      </c>
      <c r="D3947" s="8" t="s">
        <v>639</v>
      </c>
      <c r="E3947" s="8" t="s">
        <v>44967</v>
      </c>
      <c r="F3947" s="10" t="s">
        <v>38693</v>
      </c>
    </row>
    <row r="3948" ht="24" customHeight="1" spans="1:6">
      <c r="A3948" s="8">
        <v>20042</v>
      </c>
      <c r="B3948" s="9" t="s">
        <v>44968</v>
      </c>
      <c r="C3948" s="8" t="s">
        <v>592</v>
      </c>
      <c r="D3948" s="8" t="s">
        <v>639</v>
      </c>
      <c r="E3948" s="8" t="s">
        <v>41331</v>
      </c>
      <c r="F3948" s="10" t="s">
        <v>38693</v>
      </c>
    </row>
    <row r="3949" ht="24" customHeight="1" spans="1:6">
      <c r="A3949" s="8">
        <v>20046</v>
      </c>
      <c r="B3949" s="9" t="s">
        <v>44969</v>
      </c>
      <c r="C3949" s="8" t="s">
        <v>592</v>
      </c>
      <c r="D3949" s="8" t="s">
        <v>639</v>
      </c>
      <c r="E3949" s="8" t="s">
        <v>42617</v>
      </c>
      <c r="F3949" s="10" t="s">
        <v>38693</v>
      </c>
    </row>
    <row r="3950" ht="24" customHeight="1" spans="1:6">
      <c r="A3950" s="8">
        <v>20047</v>
      </c>
      <c r="B3950" s="9" t="s">
        <v>44970</v>
      </c>
      <c r="C3950" s="8" t="s">
        <v>592</v>
      </c>
      <c r="D3950" s="8" t="s">
        <v>639</v>
      </c>
      <c r="E3950" s="8" t="s">
        <v>40478</v>
      </c>
      <c r="F3950" s="10" t="s">
        <v>38693</v>
      </c>
    </row>
    <row r="3951" ht="24" customHeight="1" spans="1:6">
      <c r="A3951" s="8">
        <v>20045</v>
      </c>
      <c r="B3951" s="9" t="s">
        <v>44971</v>
      </c>
      <c r="C3951" s="8" t="s">
        <v>592</v>
      </c>
      <c r="D3951" s="8" t="s">
        <v>639</v>
      </c>
      <c r="E3951" s="8" t="s">
        <v>39802</v>
      </c>
      <c r="F3951" s="10" t="s">
        <v>38693</v>
      </c>
    </row>
    <row r="3952" ht="24" customHeight="1" spans="1:6">
      <c r="A3952" s="8">
        <v>20972</v>
      </c>
      <c r="B3952" s="9" t="s">
        <v>44972</v>
      </c>
      <c r="C3952" s="8" t="s">
        <v>592</v>
      </c>
      <c r="D3952" s="8" t="s">
        <v>593</v>
      </c>
      <c r="E3952" s="8" t="s">
        <v>44973</v>
      </c>
      <c r="F3952" s="10" t="s">
        <v>38693</v>
      </c>
    </row>
    <row r="3953" ht="24" customHeight="1" spans="1:6">
      <c r="A3953" s="8">
        <v>20032</v>
      </c>
      <c r="B3953" s="9" t="s">
        <v>44974</v>
      </c>
      <c r="C3953" s="8" t="s">
        <v>592</v>
      </c>
      <c r="D3953" s="8" t="s">
        <v>639</v>
      </c>
      <c r="E3953" s="8" t="s">
        <v>44975</v>
      </c>
      <c r="F3953" s="10" t="s">
        <v>38693</v>
      </c>
    </row>
    <row r="3954" ht="24" customHeight="1" spans="1:6">
      <c r="A3954" s="8">
        <v>11321</v>
      </c>
      <c r="B3954" s="9" t="s">
        <v>44976</v>
      </c>
      <c r="C3954" s="8" t="s">
        <v>592</v>
      </c>
      <c r="D3954" s="8" t="s">
        <v>639</v>
      </c>
      <c r="E3954" s="8" t="s">
        <v>44977</v>
      </c>
      <c r="F3954" s="10" t="s">
        <v>38693</v>
      </c>
    </row>
    <row r="3955" ht="24" customHeight="1" spans="1:6">
      <c r="A3955" s="8">
        <v>11323</v>
      </c>
      <c r="B3955" s="9" t="s">
        <v>44978</v>
      </c>
      <c r="C3955" s="8" t="s">
        <v>592</v>
      </c>
      <c r="D3955" s="8" t="s">
        <v>639</v>
      </c>
      <c r="E3955" s="8" t="s">
        <v>44979</v>
      </c>
      <c r="F3955" s="10" t="s">
        <v>38693</v>
      </c>
    </row>
    <row r="3956" ht="24" customHeight="1" spans="1:6">
      <c r="A3956" s="8">
        <v>20327</v>
      </c>
      <c r="B3956" s="9" t="s">
        <v>44980</v>
      </c>
      <c r="C3956" s="8" t="s">
        <v>592</v>
      </c>
      <c r="D3956" s="8" t="s">
        <v>639</v>
      </c>
      <c r="E3956" s="8" t="s">
        <v>35692</v>
      </c>
      <c r="F3956" s="10" t="s">
        <v>38693</v>
      </c>
    </row>
    <row r="3957" ht="36" customHeight="1" spans="1:6">
      <c r="A3957" s="8">
        <v>13390</v>
      </c>
      <c r="B3957" s="9" t="s">
        <v>44981</v>
      </c>
      <c r="C3957" s="8" t="s">
        <v>592</v>
      </c>
      <c r="D3957" s="8" t="s">
        <v>593</v>
      </c>
      <c r="E3957" s="8" t="s">
        <v>44982</v>
      </c>
      <c r="F3957" s="10" t="s">
        <v>38693</v>
      </c>
    </row>
    <row r="3958" ht="24" customHeight="1" spans="1:6">
      <c r="A3958" s="8">
        <v>6034</v>
      </c>
      <c r="B3958" s="9" t="s">
        <v>44983</v>
      </c>
      <c r="C3958" s="8" t="s">
        <v>592</v>
      </c>
      <c r="D3958" s="8" t="s">
        <v>593</v>
      </c>
      <c r="E3958" s="8" t="s">
        <v>43564</v>
      </c>
      <c r="F3958" s="10" t="s">
        <v>38693</v>
      </c>
    </row>
    <row r="3959" ht="24" customHeight="1" spans="1:6">
      <c r="A3959" s="8">
        <v>6036</v>
      </c>
      <c r="B3959" s="9" t="s">
        <v>44984</v>
      </c>
      <c r="C3959" s="8" t="s">
        <v>592</v>
      </c>
      <c r="D3959" s="8" t="s">
        <v>593</v>
      </c>
      <c r="E3959" s="8" t="s">
        <v>39883</v>
      </c>
      <c r="F3959" s="10" t="s">
        <v>38693</v>
      </c>
    </row>
    <row r="3960" ht="24" customHeight="1" spans="1:6">
      <c r="A3960" s="8">
        <v>6031</v>
      </c>
      <c r="B3960" s="9" t="s">
        <v>44985</v>
      </c>
      <c r="C3960" s="8" t="s">
        <v>592</v>
      </c>
      <c r="D3960" s="8" t="s">
        <v>599</v>
      </c>
      <c r="E3960" s="8" t="s">
        <v>35811</v>
      </c>
      <c r="F3960" s="10" t="s">
        <v>38693</v>
      </c>
    </row>
    <row r="3961" ht="24" customHeight="1" spans="1:6">
      <c r="A3961" s="8">
        <v>6029</v>
      </c>
      <c r="B3961" s="9" t="s">
        <v>44986</v>
      </c>
      <c r="C3961" s="8" t="s">
        <v>592</v>
      </c>
      <c r="D3961" s="8" t="s">
        <v>593</v>
      </c>
      <c r="E3961" s="8" t="s">
        <v>24259</v>
      </c>
      <c r="F3961" s="10" t="s">
        <v>38693</v>
      </c>
    </row>
    <row r="3962" ht="24" customHeight="1" spans="1:6">
      <c r="A3962" s="8">
        <v>6033</v>
      </c>
      <c r="B3962" s="9" t="s">
        <v>44987</v>
      </c>
      <c r="C3962" s="8" t="s">
        <v>592</v>
      </c>
      <c r="D3962" s="8" t="s">
        <v>593</v>
      </c>
      <c r="E3962" s="8" t="s">
        <v>32117</v>
      </c>
      <c r="F3962" s="10" t="s">
        <v>38693</v>
      </c>
    </row>
    <row r="3963" ht="24" customHeight="1" spans="1:6">
      <c r="A3963" s="8">
        <v>11672</v>
      </c>
      <c r="B3963" s="9" t="s">
        <v>44988</v>
      </c>
      <c r="C3963" s="8" t="s">
        <v>592</v>
      </c>
      <c r="D3963" s="8" t="s">
        <v>593</v>
      </c>
      <c r="E3963" s="8" t="s">
        <v>37590</v>
      </c>
      <c r="F3963" s="10" t="s">
        <v>38693</v>
      </c>
    </row>
    <row r="3964" ht="24" customHeight="1" spans="1:6">
      <c r="A3964" s="8">
        <v>11669</v>
      </c>
      <c r="B3964" s="9" t="s">
        <v>44989</v>
      </c>
      <c r="C3964" s="8" t="s">
        <v>592</v>
      </c>
      <c r="D3964" s="8" t="s">
        <v>593</v>
      </c>
      <c r="E3964" s="8" t="s">
        <v>44990</v>
      </c>
      <c r="F3964" s="10" t="s">
        <v>38693</v>
      </c>
    </row>
    <row r="3965" ht="24" customHeight="1" spans="1:6">
      <c r="A3965" s="8">
        <v>11670</v>
      </c>
      <c r="B3965" s="9" t="s">
        <v>44991</v>
      </c>
      <c r="C3965" s="8" t="s">
        <v>592</v>
      </c>
      <c r="D3965" s="8" t="s">
        <v>593</v>
      </c>
      <c r="E3965" s="8" t="s">
        <v>42814</v>
      </c>
      <c r="F3965" s="10" t="s">
        <v>38693</v>
      </c>
    </row>
    <row r="3966" ht="24" customHeight="1" spans="1:6">
      <c r="A3966" s="8">
        <v>20055</v>
      </c>
      <c r="B3966" s="9" t="s">
        <v>44992</v>
      </c>
      <c r="C3966" s="8" t="s">
        <v>592</v>
      </c>
      <c r="D3966" s="8" t="s">
        <v>593</v>
      </c>
      <c r="E3966" s="8" t="s">
        <v>44993</v>
      </c>
      <c r="F3966" s="10" t="s">
        <v>38693</v>
      </c>
    </row>
    <row r="3967" ht="24" customHeight="1" spans="1:6">
      <c r="A3967" s="8">
        <v>11671</v>
      </c>
      <c r="B3967" s="9" t="s">
        <v>44994</v>
      </c>
      <c r="C3967" s="8" t="s">
        <v>592</v>
      </c>
      <c r="D3967" s="8" t="s">
        <v>593</v>
      </c>
      <c r="E3967" s="8" t="s">
        <v>44995</v>
      </c>
      <c r="F3967" s="10" t="s">
        <v>38693</v>
      </c>
    </row>
    <row r="3968" ht="24" customHeight="1" spans="1:6">
      <c r="A3968" s="8">
        <v>6032</v>
      </c>
      <c r="B3968" s="9" t="s">
        <v>44996</v>
      </c>
      <c r="C3968" s="8" t="s">
        <v>592</v>
      </c>
      <c r="D3968" s="8" t="s">
        <v>593</v>
      </c>
      <c r="E3968" s="8" t="s">
        <v>42352</v>
      </c>
      <c r="F3968" s="10" t="s">
        <v>38693</v>
      </c>
    </row>
    <row r="3969" ht="24" customHeight="1" spans="1:6">
      <c r="A3969" s="8">
        <v>11673</v>
      </c>
      <c r="B3969" s="9" t="s">
        <v>44997</v>
      </c>
      <c r="C3969" s="8" t="s">
        <v>592</v>
      </c>
      <c r="D3969" s="8" t="s">
        <v>593</v>
      </c>
      <c r="E3969" s="8" t="s">
        <v>23055</v>
      </c>
      <c r="F3969" s="10" t="s">
        <v>38693</v>
      </c>
    </row>
    <row r="3970" ht="24" customHeight="1" spans="1:6">
      <c r="A3970" s="8">
        <v>11674</v>
      </c>
      <c r="B3970" s="9" t="s">
        <v>44998</v>
      </c>
      <c r="C3970" s="8" t="s">
        <v>592</v>
      </c>
      <c r="D3970" s="8" t="s">
        <v>593</v>
      </c>
      <c r="E3970" s="8" t="s">
        <v>44999</v>
      </c>
      <c r="F3970" s="10" t="s">
        <v>38693</v>
      </c>
    </row>
    <row r="3971" ht="24" customHeight="1" spans="1:6">
      <c r="A3971" s="8">
        <v>11675</v>
      </c>
      <c r="B3971" s="9" t="s">
        <v>45000</v>
      </c>
      <c r="C3971" s="8" t="s">
        <v>592</v>
      </c>
      <c r="D3971" s="8" t="s">
        <v>593</v>
      </c>
      <c r="E3971" s="8" t="s">
        <v>45001</v>
      </c>
      <c r="F3971" s="10" t="s">
        <v>38693</v>
      </c>
    </row>
    <row r="3972" ht="24" customHeight="1" spans="1:6">
      <c r="A3972" s="8">
        <v>11676</v>
      </c>
      <c r="B3972" s="9" t="s">
        <v>45002</v>
      </c>
      <c r="C3972" s="8" t="s">
        <v>592</v>
      </c>
      <c r="D3972" s="8" t="s">
        <v>593</v>
      </c>
      <c r="E3972" s="8" t="s">
        <v>45003</v>
      </c>
      <c r="F3972" s="10" t="s">
        <v>38693</v>
      </c>
    </row>
    <row r="3973" ht="24" customHeight="1" spans="1:6">
      <c r="A3973" s="8">
        <v>11677</v>
      </c>
      <c r="B3973" s="9" t="s">
        <v>45004</v>
      </c>
      <c r="C3973" s="8" t="s">
        <v>592</v>
      </c>
      <c r="D3973" s="8" t="s">
        <v>593</v>
      </c>
      <c r="E3973" s="8" t="s">
        <v>45005</v>
      </c>
      <c r="F3973" s="10" t="s">
        <v>38693</v>
      </c>
    </row>
    <row r="3974" ht="24" customHeight="1" spans="1:6">
      <c r="A3974" s="8">
        <v>11678</v>
      </c>
      <c r="B3974" s="9" t="s">
        <v>45006</v>
      </c>
      <c r="C3974" s="8" t="s">
        <v>592</v>
      </c>
      <c r="D3974" s="8" t="s">
        <v>593</v>
      </c>
      <c r="E3974" s="8" t="s">
        <v>45007</v>
      </c>
      <c r="F3974" s="10" t="s">
        <v>38693</v>
      </c>
    </row>
    <row r="3975" ht="24" customHeight="1" spans="1:6">
      <c r="A3975" s="8">
        <v>6038</v>
      </c>
      <c r="B3975" s="9" t="s">
        <v>45008</v>
      </c>
      <c r="C3975" s="8" t="s">
        <v>592</v>
      </c>
      <c r="D3975" s="8" t="s">
        <v>593</v>
      </c>
      <c r="E3975" s="8" t="s">
        <v>36494</v>
      </c>
      <c r="F3975" s="10" t="s">
        <v>38693</v>
      </c>
    </row>
    <row r="3976" ht="24" customHeight="1" spans="1:6">
      <c r="A3976" s="8">
        <v>11718</v>
      </c>
      <c r="B3976" s="9" t="s">
        <v>45009</v>
      </c>
      <c r="C3976" s="8" t="s">
        <v>592</v>
      </c>
      <c r="D3976" s="8" t="s">
        <v>593</v>
      </c>
      <c r="E3976" s="8" t="s">
        <v>29294</v>
      </c>
      <c r="F3976" s="10" t="s">
        <v>38693</v>
      </c>
    </row>
    <row r="3977" ht="24" customHeight="1" spans="1:6">
      <c r="A3977" s="8">
        <v>6037</v>
      </c>
      <c r="B3977" s="9" t="s">
        <v>45010</v>
      </c>
      <c r="C3977" s="8" t="s">
        <v>592</v>
      </c>
      <c r="D3977" s="8" t="s">
        <v>593</v>
      </c>
      <c r="E3977" s="8" t="s">
        <v>40439</v>
      </c>
      <c r="F3977" s="10" t="s">
        <v>38693</v>
      </c>
    </row>
    <row r="3978" ht="24" customHeight="1" spans="1:6">
      <c r="A3978" s="8">
        <v>11719</v>
      </c>
      <c r="B3978" s="9" t="s">
        <v>45011</v>
      </c>
      <c r="C3978" s="8" t="s">
        <v>592</v>
      </c>
      <c r="D3978" s="8" t="s">
        <v>593</v>
      </c>
      <c r="E3978" s="8" t="s">
        <v>34752</v>
      </c>
      <c r="F3978" s="10" t="s">
        <v>38693</v>
      </c>
    </row>
    <row r="3979" ht="24" customHeight="1" spans="1:6">
      <c r="A3979" s="8">
        <v>6019</v>
      </c>
      <c r="B3979" s="9" t="s">
        <v>45012</v>
      </c>
      <c r="C3979" s="8" t="s">
        <v>592</v>
      </c>
      <c r="D3979" s="8" t="s">
        <v>593</v>
      </c>
      <c r="E3979" s="8" t="s">
        <v>45013</v>
      </c>
      <c r="F3979" s="10" t="s">
        <v>38693</v>
      </c>
    </row>
    <row r="3980" ht="24" customHeight="1" spans="1:6">
      <c r="A3980" s="8">
        <v>6010</v>
      </c>
      <c r="B3980" s="9" t="s">
        <v>45014</v>
      </c>
      <c r="C3980" s="8" t="s">
        <v>592</v>
      </c>
      <c r="D3980" s="8" t="s">
        <v>593</v>
      </c>
      <c r="E3980" s="8" t="s">
        <v>35826</v>
      </c>
      <c r="F3980" s="10" t="s">
        <v>38693</v>
      </c>
    </row>
    <row r="3981" ht="24" customHeight="1" spans="1:6">
      <c r="A3981" s="8">
        <v>6017</v>
      </c>
      <c r="B3981" s="9" t="s">
        <v>45015</v>
      </c>
      <c r="C3981" s="8" t="s">
        <v>592</v>
      </c>
      <c r="D3981" s="8" t="s">
        <v>593</v>
      </c>
      <c r="E3981" s="8" t="s">
        <v>45016</v>
      </c>
      <c r="F3981" s="10" t="s">
        <v>38693</v>
      </c>
    </row>
    <row r="3982" ht="24" customHeight="1" spans="1:6">
      <c r="A3982" s="8">
        <v>6020</v>
      </c>
      <c r="B3982" s="9" t="s">
        <v>45017</v>
      </c>
      <c r="C3982" s="8" t="s">
        <v>592</v>
      </c>
      <c r="D3982" s="8" t="s">
        <v>593</v>
      </c>
      <c r="E3982" s="8" t="s">
        <v>23453</v>
      </c>
      <c r="F3982" s="10" t="s">
        <v>38693</v>
      </c>
    </row>
    <row r="3983" ht="24" customHeight="1" spans="1:6">
      <c r="A3983" s="8">
        <v>6028</v>
      </c>
      <c r="B3983" s="9" t="s">
        <v>45018</v>
      </c>
      <c r="C3983" s="8" t="s">
        <v>592</v>
      </c>
      <c r="D3983" s="8" t="s">
        <v>593</v>
      </c>
      <c r="E3983" s="8" t="s">
        <v>27532</v>
      </c>
      <c r="F3983" s="10" t="s">
        <v>38693</v>
      </c>
    </row>
    <row r="3984" ht="24" customHeight="1" spans="1:6">
      <c r="A3984" s="8">
        <v>6011</v>
      </c>
      <c r="B3984" s="9" t="s">
        <v>45019</v>
      </c>
      <c r="C3984" s="8" t="s">
        <v>592</v>
      </c>
      <c r="D3984" s="8" t="s">
        <v>593</v>
      </c>
      <c r="E3984" s="8" t="s">
        <v>45020</v>
      </c>
      <c r="F3984" s="10" t="s">
        <v>38693</v>
      </c>
    </row>
    <row r="3985" ht="24" customHeight="1" spans="1:6">
      <c r="A3985" s="8">
        <v>6012</v>
      </c>
      <c r="B3985" s="9" t="s">
        <v>45021</v>
      </c>
      <c r="C3985" s="8" t="s">
        <v>592</v>
      </c>
      <c r="D3985" s="8" t="s">
        <v>593</v>
      </c>
      <c r="E3985" s="8" t="s">
        <v>45022</v>
      </c>
      <c r="F3985" s="10" t="s">
        <v>38693</v>
      </c>
    </row>
    <row r="3986" ht="24" customHeight="1" spans="1:6">
      <c r="A3986" s="8">
        <v>6016</v>
      </c>
      <c r="B3986" s="9" t="s">
        <v>45023</v>
      </c>
      <c r="C3986" s="8" t="s">
        <v>592</v>
      </c>
      <c r="D3986" s="8" t="s">
        <v>593</v>
      </c>
      <c r="E3986" s="8" t="s">
        <v>36421</v>
      </c>
      <c r="F3986" s="10" t="s">
        <v>38693</v>
      </c>
    </row>
    <row r="3987" ht="24" customHeight="1" spans="1:6">
      <c r="A3987" s="8">
        <v>6027</v>
      </c>
      <c r="B3987" s="9" t="s">
        <v>45024</v>
      </c>
      <c r="C3987" s="8" t="s">
        <v>592</v>
      </c>
      <c r="D3987" s="8" t="s">
        <v>593</v>
      </c>
      <c r="E3987" s="8" t="s">
        <v>45025</v>
      </c>
      <c r="F3987" s="10" t="s">
        <v>38693</v>
      </c>
    </row>
    <row r="3988" ht="24" customHeight="1" spans="1:6">
      <c r="A3988" s="8">
        <v>6013</v>
      </c>
      <c r="B3988" s="9" t="s">
        <v>45026</v>
      </c>
      <c r="C3988" s="8" t="s">
        <v>592</v>
      </c>
      <c r="D3988" s="8" t="s">
        <v>593</v>
      </c>
      <c r="E3988" s="8" t="s">
        <v>45027</v>
      </c>
      <c r="F3988" s="10" t="s">
        <v>38693</v>
      </c>
    </row>
    <row r="3989" ht="24" customHeight="1" spans="1:6">
      <c r="A3989" s="8">
        <v>6015</v>
      </c>
      <c r="B3989" s="9" t="s">
        <v>45028</v>
      </c>
      <c r="C3989" s="8" t="s">
        <v>592</v>
      </c>
      <c r="D3989" s="8" t="s">
        <v>593</v>
      </c>
      <c r="E3989" s="8" t="s">
        <v>45029</v>
      </c>
      <c r="F3989" s="10" t="s">
        <v>38693</v>
      </c>
    </row>
    <row r="3990" ht="24" customHeight="1" spans="1:6">
      <c r="A3990" s="8">
        <v>6014</v>
      </c>
      <c r="B3990" s="9" t="s">
        <v>45030</v>
      </c>
      <c r="C3990" s="8" t="s">
        <v>592</v>
      </c>
      <c r="D3990" s="8" t="s">
        <v>593</v>
      </c>
      <c r="E3990" s="8" t="s">
        <v>45031</v>
      </c>
      <c r="F3990" s="10" t="s">
        <v>38693</v>
      </c>
    </row>
    <row r="3991" ht="24" customHeight="1" spans="1:6">
      <c r="A3991" s="8">
        <v>6006</v>
      </c>
      <c r="B3991" s="9" t="s">
        <v>45032</v>
      </c>
      <c r="C3991" s="8" t="s">
        <v>592</v>
      </c>
      <c r="D3991" s="8" t="s">
        <v>593</v>
      </c>
      <c r="E3991" s="8" t="s">
        <v>45033</v>
      </c>
      <c r="F3991" s="10" t="s">
        <v>38693</v>
      </c>
    </row>
    <row r="3992" ht="24" customHeight="1" spans="1:6">
      <c r="A3992" s="8">
        <v>6005</v>
      </c>
      <c r="B3992" s="9" t="s">
        <v>45034</v>
      </c>
      <c r="C3992" s="8" t="s">
        <v>592</v>
      </c>
      <c r="D3992" s="8" t="s">
        <v>599</v>
      </c>
      <c r="E3992" s="8" t="s">
        <v>35403</v>
      </c>
      <c r="F3992" s="10" t="s">
        <v>38693</v>
      </c>
    </row>
    <row r="3993" ht="24" customHeight="1" spans="1:6">
      <c r="A3993" s="8">
        <v>11756</v>
      </c>
      <c r="B3993" s="9" t="s">
        <v>45035</v>
      </c>
      <c r="C3993" s="8" t="s">
        <v>592</v>
      </c>
      <c r="D3993" s="8" t="s">
        <v>593</v>
      </c>
      <c r="E3993" s="8" t="s">
        <v>45036</v>
      </c>
      <c r="F3993" s="10" t="s">
        <v>38693</v>
      </c>
    </row>
    <row r="3994" ht="24" customHeight="1" spans="1:6">
      <c r="A3994" s="8">
        <v>10904</v>
      </c>
      <c r="B3994" s="9" t="s">
        <v>45037</v>
      </c>
      <c r="C3994" s="8" t="s">
        <v>592</v>
      </c>
      <c r="D3994" s="8" t="s">
        <v>599</v>
      </c>
      <c r="E3994" s="8" t="s">
        <v>45038</v>
      </c>
      <c r="F3994" s="10" t="s">
        <v>38693</v>
      </c>
    </row>
    <row r="3995" ht="24" customHeight="1" spans="1:6">
      <c r="A3995" s="8">
        <v>11752</v>
      </c>
      <c r="B3995" s="9" t="s">
        <v>45039</v>
      </c>
      <c r="C3995" s="8" t="s">
        <v>592</v>
      </c>
      <c r="D3995" s="8" t="s">
        <v>593</v>
      </c>
      <c r="E3995" s="11" t="s">
        <v>45040</v>
      </c>
      <c r="F3995" s="10" t="s">
        <v>38693</v>
      </c>
    </row>
    <row r="3996" ht="24" customHeight="1" spans="1:6">
      <c r="A3996" s="8">
        <v>11753</v>
      </c>
      <c r="B3996" s="9" t="s">
        <v>45041</v>
      </c>
      <c r="C3996" s="8" t="s">
        <v>592</v>
      </c>
      <c r="D3996" s="8" t="s">
        <v>593</v>
      </c>
      <c r="E3996" s="8" t="s">
        <v>45042</v>
      </c>
      <c r="F3996" s="10" t="s">
        <v>38693</v>
      </c>
    </row>
    <row r="3997" ht="24" customHeight="1" spans="1:6">
      <c r="A3997" s="8">
        <v>6021</v>
      </c>
      <c r="B3997" s="9" t="s">
        <v>45043</v>
      </c>
      <c r="C3997" s="8" t="s">
        <v>592</v>
      </c>
      <c r="D3997" s="8" t="s">
        <v>593</v>
      </c>
      <c r="E3997" s="8" t="s">
        <v>33538</v>
      </c>
      <c r="F3997" s="10" t="s">
        <v>38693</v>
      </c>
    </row>
    <row r="3998" ht="24" customHeight="1" spans="1:6">
      <c r="A3998" s="8">
        <v>6024</v>
      </c>
      <c r="B3998" s="9" t="s">
        <v>45044</v>
      </c>
      <c r="C3998" s="8" t="s">
        <v>592</v>
      </c>
      <c r="D3998" s="8" t="s">
        <v>593</v>
      </c>
      <c r="E3998" s="8" t="s">
        <v>45045</v>
      </c>
      <c r="F3998" s="10" t="s">
        <v>38693</v>
      </c>
    </row>
    <row r="3999" ht="24" customHeight="1" spans="1:6">
      <c r="A3999" s="8">
        <v>38379</v>
      </c>
      <c r="B3999" s="9" t="s">
        <v>45046</v>
      </c>
      <c r="C3999" s="8" t="s">
        <v>474</v>
      </c>
      <c r="D3999" s="8" t="s">
        <v>593</v>
      </c>
      <c r="E3999" s="8" t="s">
        <v>45047</v>
      </c>
      <c r="F3999" s="10" t="s">
        <v>38693</v>
      </c>
    </row>
    <row r="4000" ht="24" customHeight="1" spans="1:6">
      <c r="A4000" s="8">
        <v>13897</v>
      </c>
      <c r="B4000" s="9" t="s">
        <v>45048</v>
      </c>
      <c r="C4000" s="8" t="s">
        <v>592</v>
      </c>
      <c r="D4000" s="8" t="s">
        <v>639</v>
      </c>
      <c r="E4000" s="8" t="s">
        <v>45049</v>
      </c>
      <c r="F4000" s="10" t="s">
        <v>38693</v>
      </c>
    </row>
    <row r="4001" ht="24" customHeight="1" spans="1:6">
      <c r="A4001" s="8">
        <v>10640</v>
      </c>
      <c r="B4001" s="9" t="s">
        <v>45050</v>
      </c>
      <c r="C4001" s="8" t="s">
        <v>592</v>
      </c>
      <c r="D4001" s="8" t="s">
        <v>639</v>
      </c>
      <c r="E4001" s="8" t="s">
        <v>45051</v>
      </c>
      <c r="F4001" s="10" t="s">
        <v>38693</v>
      </c>
    </row>
    <row r="4002" ht="24" customHeight="1" spans="1:6">
      <c r="A4002" s="8">
        <v>34357</v>
      </c>
      <c r="B4002" s="9" t="s">
        <v>45052</v>
      </c>
      <c r="C4002" s="8" t="s">
        <v>642</v>
      </c>
      <c r="D4002" s="8" t="s">
        <v>593</v>
      </c>
      <c r="E4002" s="8" t="s">
        <v>39840</v>
      </c>
      <c r="F4002" s="10" t="s">
        <v>38693</v>
      </c>
    </row>
    <row r="4003" ht="24" customHeight="1" spans="1:6">
      <c r="A4003" s="8">
        <v>37329</v>
      </c>
      <c r="B4003" s="9" t="s">
        <v>45053</v>
      </c>
      <c r="C4003" s="8" t="s">
        <v>642</v>
      </c>
      <c r="D4003" s="8" t="s">
        <v>593</v>
      </c>
      <c r="E4003" s="8" t="s">
        <v>45054</v>
      </c>
      <c r="F4003" s="10" t="s">
        <v>38693</v>
      </c>
    </row>
    <row r="4004" ht="24" customHeight="1" spans="1:6">
      <c r="A4004" s="8">
        <v>2510</v>
      </c>
      <c r="B4004" s="9" t="s">
        <v>45055</v>
      </c>
      <c r="C4004" s="8" t="s">
        <v>592</v>
      </c>
      <c r="D4004" s="8" t="s">
        <v>593</v>
      </c>
      <c r="E4004" s="8" t="s">
        <v>32886</v>
      </c>
      <c r="F4004" s="10" t="s">
        <v>38693</v>
      </c>
    </row>
    <row r="4005" ht="24" customHeight="1" spans="1:6">
      <c r="A4005" s="8">
        <v>12359</v>
      </c>
      <c r="B4005" s="9" t="s">
        <v>45056</v>
      </c>
      <c r="C4005" s="8" t="s">
        <v>592</v>
      </c>
      <c r="D4005" s="8" t="s">
        <v>639</v>
      </c>
      <c r="E4005" s="8" t="s">
        <v>45057</v>
      </c>
      <c r="F4005" s="10" t="s">
        <v>38693</v>
      </c>
    </row>
    <row r="4006" ht="24" customHeight="1" spans="1:6">
      <c r="A4006" s="8">
        <v>7353</v>
      </c>
      <c r="B4006" s="9" t="s">
        <v>45058</v>
      </c>
      <c r="C4006" s="8" t="s">
        <v>644</v>
      </c>
      <c r="D4006" s="8" t="s">
        <v>593</v>
      </c>
      <c r="E4006" s="8" t="s">
        <v>32520</v>
      </c>
      <c r="F4006" s="10" t="s">
        <v>38693</v>
      </c>
    </row>
    <row r="4007" ht="24" customHeight="1" spans="1:6">
      <c r="A4007" s="8">
        <v>36144</v>
      </c>
      <c r="B4007" s="9" t="s">
        <v>45059</v>
      </c>
      <c r="C4007" s="8" t="s">
        <v>592</v>
      </c>
      <c r="D4007" s="8" t="s">
        <v>593</v>
      </c>
      <c r="E4007" s="8" t="s">
        <v>45060</v>
      </c>
      <c r="F4007" s="10" t="s">
        <v>38693</v>
      </c>
    </row>
    <row r="4008" ht="24" customHeight="1" spans="1:6">
      <c r="A4008" s="8">
        <v>10518</v>
      </c>
      <c r="B4008" s="9" t="s">
        <v>45061</v>
      </c>
      <c r="C4008" s="8" t="s">
        <v>592</v>
      </c>
      <c r="D4008" s="8" t="s">
        <v>639</v>
      </c>
      <c r="E4008" s="8" t="s">
        <v>45062</v>
      </c>
      <c r="F4008" s="10" t="s">
        <v>38693</v>
      </c>
    </row>
    <row r="4009" ht="36" customHeight="1" spans="1:6">
      <c r="A4009" s="8">
        <v>36530</v>
      </c>
      <c r="B4009" s="9" t="s">
        <v>45063</v>
      </c>
      <c r="C4009" s="8" t="s">
        <v>592</v>
      </c>
      <c r="D4009" s="8" t="s">
        <v>593</v>
      </c>
      <c r="E4009" s="11" t="s">
        <v>45064</v>
      </c>
      <c r="F4009" s="10" t="s">
        <v>38693</v>
      </c>
    </row>
    <row r="4010" ht="36" customHeight="1" spans="1:6">
      <c r="A4010" s="8">
        <v>6046</v>
      </c>
      <c r="B4010" s="9" t="s">
        <v>45065</v>
      </c>
      <c r="C4010" s="8" t="s">
        <v>592</v>
      </c>
      <c r="D4010" s="8" t="s">
        <v>599</v>
      </c>
      <c r="E4010" s="8" t="s">
        <v>45066</v>
      </c>
      <c r="F4010" s="10" t="s">
        <v>38693</v>
      </c>
    </row>
    <row r="4011" ht="36" customHeight="1" spans="1:6">
      <c r="A4011" s="8">
        <v>36531</v>
      </c>
      <c r="B4011" s="9" t="s">
        <v>45067</v>
      </c>
      <c r="C4011" s="8" t="s">
        <v>592</v>
      </c>
      <c r="D4011" s="8" t="s">
        <v>593</v>
      </c>
      <c r="E4011" s="8" t="s">
        <v>45068</v>
      </c>
      <c r="F4011" s="10" t="s">
        <v>38693</v>
      </c>
    </row>
    <row r="4012" ht="24" customHeight="1" spans="1:6">
      <c r="A4012" s="8">
        <v>34684</v>
      </c>
      <c r="B4012" s="9" t="s">
        <v>45069</v>
      </c>
      <c r="C4012" s="8" t="s">
        <v>997</v>
      </c>
      <c r="D4012" s="8" t="s">
        <v>639</v>
      </c>
      <c r="E4012" s="8" t="s">
        <v>45070</v>
      </c>
      <c r="F4012" s="10" t="s">
        <v>38693</v>
      </c>
    </row>
    <row r="4013" ht="24" customHeight="1" spans="1:6">
      <c r="A4013" s="8">
        <v>34683</v>
      </c>
      <c r="B4013" s="9" t="s">
        <v>45071</v>
      </c>
      <c r="C4013" s="8" t="s">
        <v>997</v>
      </c>
      <c r="D4013" s="8" t="s">
        <v>639</v>
      </c>
      <c r="E4013" s="8" t="s">
        <v>45072</v>
      </c>
      <c r="F4013" s="10" t="s">
        <v>38693</v>
      </c>
    </row>
    <row r="4014" ht="24" customHeight="1" spans="1:6">
      <c r="A4014" s="8">
        <v>533</v>
      </c>
      <c r="B4014" s="9" t="s">
        <v>45073</v>
      </c>
      <c r="C4014" s="8" t="s">
        <v>997</v>
      </c>
      <c r="D4014" s="8" t="s">
        <v>593</v>
      </c>
      <c r="E4014" s="8" t="s">
        <v>42168</v>
      </c>
      <c r="F4014" s="10" t="s">
        <v>38693</v>
      </c>
    </row>
    <row r="4015" ht="24" customHeight="1" spans="1:6">
      <c r="A4015" s="8">
        <v>10515</v>
      </c>
      <c r="B4015" s="9" t="s">
        <v>45074</v>
      </c>
      <c r="C4015" s="8" t="s">
        <v>997</v>
      </c>
      <c r="D4015" s="8" t="s">
        <v>593</v>
      </c>
      <c r="E4015" s="8" t="s">
        <v>45075</v>
      </c>
      <c r="F4015" s="10" t="s">
        <v>38693</v>
      </c>
    </row>
    <row r="4016" ht="24" customHeight="1" spans="1:6">
      <c r="A4016" s="8">
        <v>536</v>
      </c>
      <c r="B4016" s="9" t="s">
        <v>45076</v>
      </c>
      <c r="C4016" s="8" t="s">
        <v>997</v>
      </c>
      <c r="D4016" s="8" t="s">
        <v>599</v>
      </c>
      <c r="E4016" s="8" t="s">
        <v>45077</v>
      </c>
      <c r="F4016" s="10" t="s">
        <v>38693</v>
      </c>
    </row>
    <row r="4017" ht="24" customHeight="1" spans="1:6">
      <c r="A4017" s="8">
        <v>153</v>
      </c>
      <c r="B4017" s="9" t="s">
        <v>45078</v>
      </c>
      <c r="C4017" s="8" t="s">
        <v>644</v>
      </c>
      <c r="D4017" s="8" t="s">
        <v>593</v>
      </c>
      <c r="E4017" s="8" t="s">
        <v>45079</v>
      </c>
      <c r="F4017" s="10" t="s">
        <v>38693</v>
      </c>
    </row>
    <row r="4018" ht="24" customHeight="1" spans="1:6">
      <c r="A4018" s="8">
        <v>34682</v>
      </c>
      <c r="B4018" s="9" t="s">
        <v>45080</v>
      </c>
      <c r="C4018" s="8" t="s">
        <v>997</v>
      </c>
      <c r="D4018" s="8" t="s">
        <v>639</v>
      </c>
      <c r="E4018" s="8" t="s">
        <v>45081</v>
      </c>
      <c r="F4018" s="10" t="s">
        <v>38693</v>
      </c>
    </row>
    <row r="4019" ht="24" customHeight="1" spans="1:6">
      <c r="A4019" s="8">
        <v>20205</v>
      </c>
      <c r="B4019" s="9" t="s">
        <v>45082</v>
      </c>
      <c r="C4019" s="8" t="s">
        <v>474</v>
      </c>
      <c r="D4019" s="8" t="s">
        <v>593</v>
      </c>
      <c r="E4019" s="8" t="s">
        <v>36115</v>
      </c>
      <c r="F4019" s="10" t="s">
        <v>38693</v>
      </c>
    </row>
    <row r="4020" ht="24" customHeight="1" spans="1:6">
      <c r="A4020" s="8">
        <v>4412</v>
      </c>
      <c r="B4020" s="9" t="s">
        <v>45083</v>
      </c>
      <c r="C4020" s="8" t="s">
        <v>474</v>
      </c>
      <c r="D4020" s="8" t="s">
        <v>593</v>
      </c>
      <c r="E4020" s="8" t="s">
        <v>24065</v>
      </c>
      <c r="F4020" s="10" t="s">
        <v>38693</v>
      </c>
    </row>
    <row r="4021" ht="24" customHeight="1" spans="1:6">
      <c r="A4021" s="8">
        <v>4408</v>
      </c>
      <c r="B4021" s="9" t="s">
        <v>45084</v>
      </c>
      <c r="C4021" s="8" t="s">
        <v>474</v>
      </c>
      <c r="D4021" s="8" t="s">
        <v>593</v>
      </c>
      <c r="E4021" s="8" t="s">
        <v>35192</v>
      </c>
      <c r="F4021" s="10" t="s">
        <v>38693</v>
      </c>
    </row>
    <row r="4022" ht="24" customHeight="1" spans="1:6">
      <c r="A4022" s="8">
        <v>36250</v>
      </c>
      <c r="B4022" s="9" t="s">
        <v>45085</v>
      </c>
      <c r="C4022" s="8" t="s">
        <v>474</v>
      </c>
      <c r="D4022" s="8" t="s">
        <v>593</v>
      </c>
      <c r="E4022" s="8" t="s">
        <v>24324</v>
      </c>
      <c r="F4022" s="10" t="s">
        <v>38693</v>
      </c>
    </row>
    <row r="4023" ht="24" customHeight="1" spans="1:6">
      <c r="A4023" s="8">
        <v>10857</v>
      </c>
      <c r="B4023" s="9" t="s">
        <v>45086</v>
      </c>
      <c r="C4023" s="8" t="s">
        <v>474</v>
      </c>
      <c r="D4023" s="8" t="s">
        <v>593</v>
      </c>
      <c r="E4023" s="8" t="s">
        <v>41660</v>
      </c>
      <c r="F4023" s="10" t="s">
        <v>38693</v>
      </c>
    </row>
    <row r="4024" ht="24" customHeight="1" spans="1:6">
      <c r="A4024" s="8">
        <v>4803</v>
      </c>
      <c r="B4024" s="9" t="s">
        <v>45087</v>
      </c>
      <c r="C4024" s="8" t="s">
        <v>474</v>
      </c>
      <c r="D4024" s="8" t="s">
        <v>593</v>
      </c>
      <c r="E4024" s="8" t="s">
        <v>38114</v>
      </c>
      <c r="F4024" s="10" t="s">
        <v>38693</v>
      </c>
    </row>
    <row r="4025" ht="24" customHeight="1" spans="1:6">
      <c r="A4025" s="8">
        <v>6186</v>
      </c>
      <c r="B4025" s="9" t="s">
        <v>45088</v>
      </c>
      <c r="C4025" s="8" t="s">
        <v>474</v>
      </c>
      <c r="D4025" s="8" t="s">
        <v>639</v>
      </c>
      <c r="E4025" s="8" t="s">
        <v>26629</v>
      </c>
      <c r="F4025" s="10" t="s">
        <v>38693</v>
      </c>
    </row>
    <row r="4026" ht="24" customHeight="1" spans="1:6">
      <c r="A4026" s="8">
        <v>4829</v>
      </c>
      <c r="B4026" s="9" t="s">
        <v>45089</v>
      </c>
      <c r="C4026" s="8" t="s">
        <v>474</v>
      </c>
      <c r="D4026" s="8" t="s">
        <v>593</v>
      </c>
      <c r="E4026" s="8" t="s">
        <v>45090</v>
      </c>
      <c r="F4026" s="10" t="s">
        <v>38693</v>
      </c>
    </row>
    <row r="4027" ht="24" customHeight="1" spans="1:6">
      <c r="A4027" s="8">
        <v>39829</v>
      </c>
      <c r="B4027" s="9" t="s">
        <v>45091</v>
      </c>
      <c r="C4027" s="8" t="s">
        <v>474</v>
      </c>
      <c r="D4027" s="8" t="s">
        <v>639</v>
      </c>
      <c r="E4027" s="8" t="s">
        <v>45092</v>
      </c>
      <c r="F4027" s="10" t="s">
        <v>38693</v>
      </c>
    </row>
    <row r="4028" ht="24" customHeight="1" spans="1:6">
      <c r="A4028" s="8">
        <v>20231</v>
      </c>
      <c r="B4028" s="9" t="s">
        <v>45093</v>
      </c>
      <c r="C4028" s="8" t="s">
        <v>474</v>
      </c>
      <c r="D4028" s="8" t="s">
        <v>593</v>
      </c>
      <c r="E4028" s="8" t="s">
        <v>31937</v>
      </c>
      <c r="F4028" s="10" t="s">
        <v>38693</v>
      </c>
    </row>
    <row r="4029" ht="24" customHeight="1" spans="1:6">
      <c r="A4029" s="8">
        <v>4804</v>
      </c>
      <c r="B4029" s="9" t="s">
        <v>45094</v>
      </c>
      <c r="C4029" s="8" t="s">
        <v>474</v>
      </c>
      <c r="D4029" s="8" t="s">
        <v>593</v>
      </c>
      <c r="E4029" s="8" t="s">
        <v>45095</v>
      </c>
      <c r="F4029" s="10" t="s">
        <v>38693</v>
      </c>
    </row>
    <row r="4030" ht="24" customHeight="1" spans="1:6">
      <c r="A4030" s="8">
        <v>34680</v>
      </c>
      <c r="B4030" s="9" t="s">
        <v>45096</v>
      </c>
      <c r="C4030" s="8" t="s">
        <v>474</v>
      </c>
      <c r="D4030" s="8" t="s">
        <v>639</v>
      </c>
      <c r="E4030" s="8" t="s">
        <v>32806</v>
      </c>
      <c r="F4030" s="10" t="s">
        <v>38693</v>
      </c>
    </row>
    <row r="4031" ht="24" customHeight="1" spans="1:6">
      <c r="A4031" s="8">
        <v>11573</v>
      </c>
      <c r="B4031" s="9" t="s">
        <v>45097</v>
      </c>
      <c r="C4031" s="8" t="s">
        <v>592</v>
      </c>
      <c r="D4031" s="8" t="s">
        <v>593</v>
      </c>
      <c r="E4031" s="8" t="s">
        <v>24735</v>
      </c>
      <c r="F4031" s="10" t="s">
        <v>38693</v>
      </c>
    </row>
    <row r="4032" ht="24" customHeight="1" spans="1:6">
      <c r="A4032" s="8">
        <v>38401</v>
      </c>
      <c r="B4032" s="9" t="s">
        <v>45098</v>
      </c>
      <c r="C4032" s="8" t="s">
        <v>592</v>
      </c>
      <c r="D4032" s="8" t="s">
        <v>593</v>
      </c>
      <c r="E4032" s="8" t="s">
        <v>38969</v>
      </c>
      <c r="F4032" s="10" t="s">
        <v>38693</v>
      </c>
    </row>
    <row r="4033" ht="24" customHeight="1" spans="1:6">
      <c r="A4033" s="8">
        <v>11575</v>
      </c>
      <c r="B4033" s="9" t="s">
        <v>45099</v>
      </c>
      <c r="C4033" s="8" t="s">
        <v>592</v>
      </c>
      <c r="D4033" s="8" t="s">
        <v>593</v>
      </c>
      <c r="E4033" s="8" t="s">
        <v>45100</v>
      </c>
      <c r="F4033" s="10" t="s">
        <v>38693</v>
      </c>
    </row>
    <row r="4034" ht="24" customHeight="1" spans="1:6">
      <c r="A4034" s="8">
        <v>38179</v>
      </c>
      <c r="B4034" s="9" t="s">
        <v>45101</v>
      </c>
      <c r="C4034" s="8" t="s">
        <v>592</v>
      </c>
      <c r="D4034" s="8" t="s">
        <v>593</v>
      </c>
      <c r="E4034" s="8" t="s">
        <v>45102</v>
      </c>
      <c r="F4034" s="10" t="s">
        <v>38693</v>
      </c>
    </row>
    <row r="4035" ht="24" customHeight="1" spans="1:6">
      <c r="A4035" s="8">
        <v>20256</v>
      </c>
      <c r="B4035" s="9" t="s">
        <v>45103</v>
      </c>
      <c r="C4035" s="8" t="s">
        <v>592</v>
      </c>
      <c r="D4035" s="8" t="s">
        <v>593</v>
      </c>
      <c r="E4035" s="8" t="s">
        <v>25056</v>
      </c>
      <c r="F4035" s="10" t="s">
        <v>38693</v>
      </c>
    </row>
    <row r="4036" ht="24" customHeight="1" spans="1:6">
      <c r="A4036" s="8">
        <v>14511</v>
      </c>
      <c r="B4036" s="9" t="s">
        <v>45104</v>
      </c>
      <c r="C4036" s="8" t="s">
        <v>592</v>
      </c>
      <c r="D4036" s="8" t="s">
        <v>639</v>
      </c>
      <c r="E4036" s="8" t="s">
        <v>45105</v>
      </c>
      <c r="F4036" s="10" t="s">
        <v>38693</v>
      </c>
    </row>
    <row r="4037" ht="24" customHeight="1" spans="1:6">
      <c r="A4037" s="8">
        <v>10642</v>
      </c>
      <c r="B4037" s="9" t="s">
        <v>45106</v>
      </c>
      <c r="C4037" s="8" t="s">
        <v>592</v>
      </c>
      <c r="D4037" s="8" t="s">
        <v>639</v>
      </c>
      <c r="E4037" s="8" t="s">
        <v>45107</v>
      </c>
      <c r="F4037" s="10" t="s">
        <v>38693</v>
      </c>
    </row>
    <row r="4038" ht="24" customHeight="1" spans="1:6">
      <c r="A4038" s="8">
        <v>14489</v>
      </c>
      <c r="B4038" s="9" t="s">
        <v>45108</v>
      </c>
      <c r="C4038" s="8" t="s">
        <v>592</v>
      </c>
      <c r="D4038" s="8" t="s">
        <v>639</v>
      </c>
      <c r="E4038" s="8" t="s">
        <v>45109</v>
      </c>
      <c r="F4038" s="10" t="s">
        <v>38693</v>
      </c>
    </row>
    <row r="4039" ht="24" customHeight="1" spans="1:6">
      <c r="A4039" s="8">
        <v>14513</v>
      </c>
      <c r="B4039" s="9" t="s">
        <v>45110</v>
      </c>
      <c r="C4039" s="8" t="s">
        <v>592</v>
      </c>
      <c r="D4039" s="8" t="s">
        <v>639</v>
      </c>
      <c r="E4039" s="8" t="s">
        <v>45111</v>
      </c>
      <c r="F4039" s="10" t="s">
        <v>38693</v>
      </c>
    </row>
    <row r="4040" ht="24" customHeight="1" spans="1:6">
      <c r="A4040" s="8">
        <v>13600</v>
      </c>
      <c r="B4040" s="9" t="s">
        <v>45112</v>
      </c>
      <c r="C4040" s="8" t="s">
        <v>592</v>
      </c>
      <c r="D4040" s="8" t="s">
        <v>639</v>
      </c>
      <c r="E4040" s="8" t="s">
        <v>45113</v>
      </c>
      <c r="F4040" s="10" t="s">
        <v>38693</v>
      </c>
    </row>
    <row r="4041" ht="24" customHeight="1" spans="1:6">
      <c r="A4041" s="8">
        <v>10646</v>
      </c>
      <c r="B4041" s="9" t="s">
        <v>45114</v>
      </c>
      <c r="C4041" s="8" t="s">
        <v>592</v>
      </c>
      <c r="D4041" s="8" t="s">
        <v>639</v>
      </c>
      <c r="E4041" s="8" t="s">
        <v>45115</v>
      </c>
      <c r="F4041" s="10" t="s">
        <v>38693</v>
      </c>
    </row>
    <row r="4042" ht="24" customHeight="1" spans="1:6">
      <c r="A4042" s="8">
        <v>6070</v>
      </c>
      <c r="B4042" s="9" t="s">
        <v>45116</v>
      </c>
      <c r="C4042" s="8" t="s">
        <v>592</v>
      </c>
      <c r="D4042" s="8" t="s">
        <v>639</v>
      </c>
      <c r="E4042" s="8" t="s">
        <v>45117</v>
      </c>
      <c r="F4042" s="10" t="s">
        <v>38693</v>
      </c>
    </row>
    <row r="4043" ht="24" customHeight="1" spans="1:6">
      <c r="A4043" s="8">
        <v>6069</v>
      </c>
      <c r="B4043" s="9" t="s">
        <v>45118</v>
      </c>
      <c r="C4043" s="8" t="s">
        <v>592</v>
      </c>
      <c r="D4043" s="8" t="s">
        <v>639</v>
      </c>
      <c r="E4043" s="8" t="s">
        <v>45119</v>
      </c>
      <c r="F4043" s="10" t="s">
        <v>38693</v>
      </c>
    </row>
    <row r="4044" ht="24" customHeight="1" spans="1:6">
      <c r="A4044" s="8">
        <v>14626</v>
      </c>
      <c r="B4044" s="9" t="s">
        <v>45120</v>
      </c>
      <c r="C4044" s="8" t="s">
        <v>592</v>
      </c>
      <c r="D4044" s="8" t="s">
        <v>639</v>
      </c>
      <c r="E4044" s="8" t="s">
        <v>45121</v>
      </c>
      <c r="F4044" s="10" t="s">
        <v>38693</v>
      </c>
    </row>
    <row r="4045" ht="24" customHeight="1" spans="1:6">
      <c r="A4045" s="8">
        <v>6067</v>
      </c>
      <c r="B4045" s="9" t="s">
        <v>45122</v>
      </c>
      <c r="C4045" s="8" t="s">
        <v>592</v>
      </c>
      <c r="D4045" s="8" t="s">
        <v>639</v>
      </c>
      <c r="E4045" s="8" t="s">
        <v>45123</v>
      </c>
      <c r="F4045" s="10" t="s">
        <v>38693</v>
      </c>
    </row>
    <row r="4046" ht="24" customHeight="1" spans="1:6">
      <c r="A4046" s="8">
        <v>38393</v>
      </c>
      <c r="B4046" s="9" t="s">
        <v>45124</v>
      </c>
      <c r="C4046" s="8" t="s">
        <v>592</v>
      </c>
      <c r="D4046" s="8" t="s">
        <v>599</v>
      </c>
      <c r="E4046" s="8" t="s">
        <v>45125</v>
      </c>
      <c r="F4046" s="10" t="s">
        <v>38693</v>
      </c>
    </row>
    <row r="4047" ht="24" customHeight="1" spans="1:6">
      <c r="A4047" s="8">
        <v>38390</v>
      </c>
      <c r="B4047" s="9" t="s">
        <v>45126</v>
      </c>
      <c r="C4047" s="8" t="s">
        <v>592</v>
      </c>
      <c r="D4047" s="8" t="s">
        <v>593</v>
      </c>
      <c r="E4047" s="8" t="s">
        <v>45127</v>
      </c>
      <c r="F4047" s="10" t="s">
        <v>38693</v>
      </c>
    </row>
    <row r="4048" ht="24" customHeight="1" spans="1:6">
      <c r="A4048" s="8">
        <v>36532</v>
      </c>
      <c r="B4048" s="9" t="s">
        <v>45128</v>
      </c>
      <c r="C4048" s="8" t="s">
        <v>592</v>
      </c>
      <c r="D4048" s="8" t="s">
        <v>639</v>
      </c>
      <c r="E4048" s="8" t="s">
        <v>45129</v>
      </c>
      <c r="F4048" s="10" t="s">
        <v>38693</v>
      </c>
    </row>
    <row r="4049" ht="24" customHeight="1" spans="1:6">
      <c r="A4049" s="8">
        <v>11578</v>
      </c>
      <c r="B4049" s="9" t="s">
        <v>45130</v>
      </c>
      <c r="C4049" s="8" t="s">
        <v>592</v>
      </c>
      <c r="D4049" s="8" t="s">
        <v>593</v>
      </c>
      <c r="E4049" s="8" t="s">
        <v>26621</v>
      </c>
      <c r="F4049" s="10" t="s">
        <v>38693</v>
      </c>
    </row>
    <row r="4050" ht="24" customHeight="1" spans="1:6">
      <c r="A4050" s="8">
        <v>11577</v>
      </c>
      <c r="B4050" s="9" t="s">
        <v>45131</v>
      </c>
      <c r="C4050" s="8" t="s">
        <v>592</v>
      </c>
      <c r="D4050" s="8" t="s">
        <v>593</v>
      </c>
      <c r="E4050" s="8" t="s">
        <v>28976</v>
      </c>
      <c r="F4050" s="10" t="s">
        <v>38693</v>
      </c>
    </row>
    <row r="4051" ht="36" customHeight="1" spans="1:6">
      <c r="A4051" s="8">
        <v>42432</v>
      </c>
      <c r="B4051" s="9" t="s">
        <v>45132</v>
      </c>
      <c r="C4051" s="8" t="s">
        <v>592</v>
      </c>
      <c r="D4051" s="8" t="s">
        <v>639</v>
      </c>
      <c r="E4051" s="8" t="s">
        <v>45133</v>
      </c>
      <c r="F4051" s="10" t="s">
        <v>38693</v>
      </c>
    </row>
    <row r="4052" ht="24" customHeight="1" spans="1:6">
      <c r="A4052" s="8">
        <v>42437</v>
      </c>
      <c r="B4052" s="9" t="s">
        <v>45134</v>
      </c>
      <c r="C4052" s="8" t="s">
        <v>592</v>
      </c>
      <c r="D4052" s="8" t="s">
        <v>639</v>
      </c>
      <c r="E4052" s="8" t="s">
        <v>45135</v>
      </c>
      <c r="F4052" s="10" t="s">
        <v>38693</v>
      </c>
    </row>
    <row r="4053" ht="24" customHeight="1" spans="1:6">
      <c r="A4053" s="8">
        <v>1116</v>
      </c>
      <c r="B4053" s="9" t="s">
        <v>45136</v>
      </c>
      <c r="C4053" s="8" t="s">
        <v>474</v>
      </c>
      <c r="D4053" s="8" t="s">
        <v>593</v>
      </c>
      <c r="E4053" s="8" t="s">
        <v>40970</v>
      </c>
      <c r="F4053" s="10" t="s">
        <v>38693</v>
      </c>
    </row>
    <row r="4054" ht="24" customHeight="1" spans="1:6">
      <c r="A4054" s="8">
        <v>1115</v>
      </c>
      <c r="B4054" s="9" t="s">
        <v>45137</v>
      </c>
      <c r="C4054" s="8" t="s">
        <v>474</v>
      </c>
      <c r="D4054" s="8" t="s">
        <v>593</v>
      </c>
      <c r="E4054" s="8" t="s">
        <v>42944</v>
      </c>
      <c r="F4054" s="10" t="s">
        <v>38693</v>
      </c>
    </row>
    <row r="4055" ht="24" customHeight="1" spans="1:6">
      <c r="A4055" s="8">
        <v>1113</v>
      </c>
      <c r="B4055" s="9" t="s">
        <v>45138</v>
      </c>
      <c r="C4055" s="8" t="s">
        <v>474</v>
      </c>
      <c r="D4055" s="8" t="s">
        <v>593</v>
      </c>
      <c r="E4055" s="8" t="s">
        <v>40301</v>
      </c>
      <c r="F4055" s="10" t="s">
        <v>38693</v>
      </c>
    </row>
    <row r="4056" ht="24" customHeight="1" spans="1:6">
      <c r="A4056" s="8">
        <v>1114</v>
      </c>
      <c r="B4056" s="9" t="s">
        <v>45139</v>
      </c>
      <c r="C4056" s="8" t="s">
        <v>474</v>
      </c>
      <c r="D4056" s="8" t="s">
        <v>593</v>
      </c>
      <c r="E4056" s="8" t="s">
        <v>38383</v>
      </c>
      <c r="F4056" s="10" t="s">
        <v>38693</v>
      </c>
    </row>
    <row r="4057" ht="24" customHeight="1" spans="1:6">
      <c r="A4057" s="8">
        <v>40873</v>
      </c>
      <c r="B4057" s="9" t="s">
        <v>45140</v>
      </c>
      <c r="C4057" s="8" t="s">
        <v>474</v>
      </c>
      <c r="D4057" s="8" t="s">
        <v>593</v>
      </c>
      <c r="E4057" s="8" t="s">
        <v>45042</v>
      </c>
      <c r="F4057" s="10" t="s">
        <v>38693</v>
      </c>
    </row>
    <row r="4058" ht="24" customHeight="1" spans="1:6">
      <c r="A4058" s="8">
        <v>20214</v>
      </c>
      <c r="B4058" s="9" t="s">
        <v>45141</v>
      </c>
      <c r="C4058" s="8" t="s">
        <v>592</v>
      </c>
      <c r="D4058" s="8" t="s">
        <v>593</v>
      </c>
      <c r="E4058" s="8" t="s">
        <v>45142</v>
      </c>
      <c r="F4058" s="10" t="s">
        <v>38693</v>
      </c>
    </row>
    <row r="4059" ht="24" customHeight="1" spans="1:6">
      <c r="A4059" s="8">
        <v>7237</v>
      </c>
      <c r="B4059" s="9" t="s">
        <v>45143</v>
      </c>
      <c r="C4059" s="8" t="s">
        <v>592</v>
      </c>
      <c r="D4059" s="8" t="s">
        <v>593</v>
      </c>
      <c r="E4059" s="8" t="s">
        <v>45144</v>
      </c>
      <c r="F4059" s="10" t="s">
        <v>38693</v>
      </c>
    </row>
    <row r="4060" ht="24" customHeight="1" spans="1:6">
      <c r="A4060" s="8">
        <v>11757</v>
      </c>
      <c r="B4060" s="9" t="s">
        <v>45145</v>
      </c>
      <c r="C4060" s="8" t="s">
        <v>592</v>
      </c>
      <c r="D4060" s="8" t="s">
        <v>599</v>
      </c>
      <c r="E4060" s="8" t="s">
        <v>45146</v>
      </c>
      <c r="F4060" s="10" t="s">
        <v>38693</v>
      </c>
    </row>
    <row r="4061" ht="24" customHeight="1" spans="1:6">
      <c r="A4061" s="8">
        <v>11758</v>
      </c>
      <c r="B4061" s="9" t="s">
        <v>45147</v>
      </c>
      <c r="C4061" s="8" t="s">
        <v>592</v>
      </c>
      <c r="D4061" s="8" t="s">
        <v>599</v>
      </c>
      <c r="E4061" s="8" t="s">
        <v>40182</v>
      </c>
      <c r="F4061" s="10" t="s">
        <v>38693</v>
      </c>
    </row>
    <row r="4062" ht="24" customHeight="1" spans="1:6">
      <c r="A4062" s="8">
        <v>37526</v>
      </c>
      <c r="B4062" s="9" t="s">
        <v>45148</v>
      </c>
      <c r="C4062" s="8" t="s">
        <v>592</v>
      </c>
      <c r="D4062" s="8" t="s">
        <v>593</v>
      </c>
      <c r="E4062" s="8" t="s">
        <v>33720</v>
      </c>
      <c r="F4062" s="10" t="s">
        <v>38693</v>
      </c>
    </row>
    <row r="4063" ht="24" customHeight="1" spans="1:6">
      <c r="A4063" s="8">
        <v>6076</v>
      </c>
      <c r="B4063" s="9" t="s">
        <v>45149</v>
      </c>
      <c r="C4063" s="8" t="s">
        <v>740</v>
      </c>
      <c r="D4063" s="8" t="s">
        <v>599</v>
      </c>
      <c r="E4063" s="8" t="s">
        <v>45150</v>
      </c>
      <c r="F4063" s="10" t="s">
        <v>38693</v>
      </c>
    </row>
    <row r="4064" ht="24" customHeight="1" spans="1:6">
      <c r="A4064" s="8">
        <v>13109</v>
      </c>
      <c r="B4064" s="9" t="s">
        <v>45151</v>
      </c>
      <c r="C4064" s="8" t="s">
        <v>592</v>
      </c>
      <c r="D4064" s="8" t="s">
        <v>639</v>
      </c>
      <c r="E4064" s="8" t="s">
        <v>45152</v>
      </c>
      <c r="F4064" s="10" t="s">
        <v>38693</v>
      </c>
    </row>
    <row r="4065" ht="24" customHeight="1" spans="1:6">
      <c r="A4065" s="8">
        <v>13110</v>
      </c>
      <c r="B4065" s="9" t="s">
        <v>45153</v>
      </c>
      <c r="C4065" s="8" t="s">
        <v>592</v>
      </c>
      <c r="D4065" s="8" t="s">
        <v>639</v>
      </c>
      <c r="E4065" s="8" t="s">
        <v>45154</v>
      </c>
      <c r="F4065" s="10" t="s">
        <v>38693</v>
      </c>
    </row>
    <row r="4066" ht="24" customHeight="1" spans="1:6">
      <c r="A4066" s="8">
        <v>7581</v>
      </c>
      <c r="B4066" s="9" t="s">
        <v>45155</v>
      </c>
      <c r="C4066" s="8" t="s">
        <v>592</v>
      </c>
      <c r="D4066" s="8" t="s">
        <v>639</v>
      </c>
      <c r="E4066" s="8" t="s">
        <v>25038</v>
      </c>
      <c r="F4066" s="10" t="s">
        <v>38693</v>
      </c>
    </row>
    <row r="4067" ht="24" customHeight="1" spans="1:6">
      <c r="A4067" s="8">
        <v>4509</v>
      </c>
      <c r="B4067" s="9" t="s">
        <v>45156</v>
      </c>
      <c r="C4067" s="8" t="s">
        <v>474</v>
      </c>
      <c r="D4067" s="8" t="s">
        <v>593</v>
      </c>
      <c r="E4067" s="8" t="s">
        <v>45157</v>
      </c>
      <c r="F4067" s="10" t="s">
        <v>38693</v>
      </c>
    </row>
    <row r="4068" ht="24" customHeight="1" spans="1:6">
      <c r="A4068" s="8">
        <v>4512</v>
      </c>
      <c r="B4068" s="9" t="s">
        <v>45158</v>
      </c>
      <c r="C4068" s="8" t="s">
        <v>474</v>
      </c>
      <c r="D4068" s="8" t="s">
        <v>593</v>
      </c>
      <c r="E4068" s="11" t="s">
        <v>37543</v>
      </c>
      <c r="F4068" s="10" t="s">
        <v>38693</v>
      </c>
    </row>
    <row r="4069" ht="24" customHeight="1" spans="1:6">
      <c r="A4069" s="8">
        <v>4517</v>
      </c>
      <c r="B4069" s="9" t="s">
        <v>45159</v>
      </c>
      <c r="C4069" s="8" t="s">
        <v>474</v>
      </c>
      <c r="D4069" s="8" t="s">
        <v>593</v>
      </c>
      <c r="E4069" s="11" t="s">
        <v>45160</v>
      </c>
      <c r="F4069" s="10" t="s">
        <v>38693</v>
      </c>
    </row>
    <row r="4070" ht="24" customHeight="1" spans="1:6">
      <c r="A4070" s="8">
        <v>20206</v>
      </c>
      <c r="B4070" s="9" t="s">
        <v>45161</v>
      </c>
      <c r="C4070" s="8" t="s">
        <v>474</v>
      </c>
      <c r="D4070" s="8" t="s">
        <v>593</v>
      </c>
      <c r="E4070" s="8" t="s">
        <v>28565</v>
      </c>
      <c r="F4070" s="10" t="s">
        <v>38693</v>
      </c>
    </row>
    <row r="4071" ht="24" customHeight="1" spans="1:6">
      <c r="A4071" s="8">
        <v>4460</v>
      </c>
      <c r="B4071" s="9" t="s">
        <v>45162</v>
      </c>
      <c r="C4071" s="8" t="s">
        <v>474</v>
      </c>
      <c r="D4071" s="8" t="s">
        <v>593</v>
      </c>
      <c r="E4071" s="8" t="s">
        <v>39814</v>
      </c>
      <c r="F4071" s="10" t="s">
        <v>38693</v>
      </c>
    </row>
    <row r="4072" ht="24" customHeight="1" spans="1:6">
      <c r="A4072" s="8">
        <v>4417</v>
      </c>
      <c r="B4072" s="9" t="s">
        <v>45163</v>
      </c>
      <c r="C4072" s="8" t="s">
        <v>474</v>
      </c>
      <c r="D4072" s="8" t="s">
        <v>593</v>
      </c>
      <c r="E4072" s="8" t="s">
        <v>34511</v>
      </c>
      <c r="F4072" s="10" t="s">
        <v>38693</v>
      </c>
    </row>
    <row r="4073" ht="24" customHeight="1" spans="1:6">
      <c r="A4073" s="8">
        <v>4415</v>
      </c>
      <c r="B4073" s="9" t="s">
        <v>45164</v>
      </c>
      <c r="C4073" s="8" t="s">
        <v>474</v>
      </c>
      <c r="D4073" s="8" t="s">
        <v>593</v>
      </c>
      <c r="E4073" s="8" t="s">
        <v>37768</v>
      </c>
      <c r="F4073" s="10" t="s">
        <v>38693</v>
      </c>
    </row>
    <row r="4074" ht="24" customHeight="1" spans="1:6">
      <c r="A4074" s="8">
        <v>37373</v>
      </c>
      <c r="B4074" s="9" t="s">
        <v>45165</v>
      </c>
      <c r="C4074" s="8" t="s">
        <v>742</v>
      </c>
      <c r="D4074" s="8" t="s">
        <v>599</v>
      </c>
      <c r="E4074" s="8" t="s">
        <v>24995</v>
      </c>
      <c r="F4074" s="10" t="s">
        <v>38693</v>
      </c>
    </row>
    <row r="4075" ht="24" customHeight="1" spans="1:6">
      <c r="A4075" s="8">
        <v>40864</v>
      </c>
      <c r="B4075" s="9" t="s">
        <v>45166</v>
      </c>
      <c r="C4075" s="8" t="s">
        <v>744</v>
      </c>
      <c r="D4075" s="8" t="s">
        <v>599</v>
      </c>
      <c r="E4075" s="8" t="s">
        <v>24995</v>
      </c>
      <c r="F4075" s="10" t="s">
        <v>38693</v>
      </c>
    </row>
    <row r="4076" ht="24" customHeight="1" spans="1:6">
      <c r="A4076" s="8">
        <v>4734</v>
      </c>
      <c r="B4076" s="9" t="s">
        <v>45167</v>
      </c>
      <c r="C4076" s="8" t="s">
        <v>740</v>
      </c>
      <c r="D4076" s="8" t="s">
        <v>593</v>
      </c>
      <c r="E4076" s="8" t="s">
        <v>45168</v>
      </c>
      <c r="F4076" s="10" t="s">
        <v>38693</v>
      </c>
    </row>
    <row r="4077" ht="24" customHeight="1" spans="1:6">
      <c r="A4077" s="8">
        <v>6085</v>
      </c>
      <c r="B4077" s="9" t="s">
        <v>45169</v>
      </c>
      <c r="C4077" s="8" t="s">
        <v>644</v>
      </c>
      <c r="D4077" s="8" t="s">
        <v>599</v>
      </c>
      <c r="E4077" s="8" t="s">
        <v>45170</v>
      </c>
      <c r="F4077" s="10" t="s">
        <v>38693</v>
      </c>
    </row>
    <row r="4078" ht="24" customHeight="1" spans="1:6">
      <c r="A4078" s="8">
        <v>38396</v>
      </c>
      <c r="B4078" s="9" t="s">
        <v>45171</v>
      </c>
      <c r="C4078" s="8" t="s">
        <v>592</v>
      </c>
      <c r="D4078" s="8" t="s">
        <v>593</v>
      </c>
      <c r="E4078" s="8" t="s">
        <v>45172</v>
      </c>
      <c r="F4078" s="10" t="s">
        <v>38693</v>
      </c>
    </row>
    <row r="4079" ht="24" customHeight="1" spans="1:6">
      <c r="A4079" s="8">
        <v>11622</v>
      </c>
      <c r="B4079" s="9" t="s">
        <v>45173</v>
      </c>
      <c r="C4079" s="8" t="s">
        <v>642</v>
      </c>
      <c r="D4079" s="8" t="s">
        <v>593</v>
      </c>
      <c r="E4079" s="8" t="s">
        <v>45174</v>
      </c>
      <c r="F4079" s="10" t="s">
        <v>38693</v>
      </c>
    </row>
    <row r="4080" ht="24" customHeight="1" spans="1:6">
      <c r="A4080" s="8">
        <v>43143</v>
      </c>
      <c r="B4080" s="9" t="s">
        <v>45175</v>
      </c>
      <c r="C4080" s="8" t="s">
        <v>644</v>
      </c>
      <c r="D4080" s="8" t="s">
        <v>593</v>
      </c>
      <c r="E4080" s="8" t="s">
        <v>45176</v>
      </c>
      <c r="F4080" s="10" t="s">
        <v>38693</v>
      </c>
    </row>
    <row r="4081" ht="24" customHeight="1" spans="1:6">
      <c r="A4081" s="8">
        <v>7317</v>
      </c>
      <c r="B4081" s="9" t="s">
        <v>45177</v>
      </c>
      <c r="C4081" s="8" t="s">
        <v>642</v>
      </c>
      <c r="D4081" s="8" t="s">
        <v>593</v>
      </c>
      <c r="E4081" s="11" t="s">
        <v>45178</v>
      </c>
      <c r="F4081" s="10" t="s">
        <v>38693</v>
      </c>
    </row>
    <row r="4082" ht="24" customHeight="1" spans="1:6">
      <c r="A4082" s="8">
        <v>142</v>
      </c>
      <c r="B4082" s="9" t="s">
        <v>45179</v>
      </c>
      <c r="C4082" s="8" t="s">
        <v>4438</v>
      </c>
      <c r="D4082" s="8" t="s">
        <v>593</v>
      </c>
      <c r="E4082" s="11" t="s">
        <v>45180</v>
      </c>
      <c r="F4082" s="10" t="s">
        <v>38693</v>
      </c>
    </row>
    <row r="4083" ht="24" customHeight="1" spans="1:6">
      <c r="A4083" s="8">
        <v>43142</v>
      </c>
      <c r="B4083" s="9" t="s">
        <v>45181</v>
      </c>
      <c r="C4083" s="8" t="s">
        <v>644</v>
      </c>
      <c r="D4083" s="8" t="s">
        <v>593</v>
      </c>
      <c r="E4083" s="11" t="s">
        <v>45182</v>
      </c>
      <c r="F4083" s="10" t="s">
        <v>38693</v>
      </c>
    </row>
    <row r="4084" ht="24" customHeight="1" spans="1:6">
      <c r="A4084" s="8">
        <v>38123</v>
      </c>
      <c r="B4084" s="9" t="s">
        <v>45183</v>
      </c>
      <c r="C4084" s="8" t="s">
        <v>642</v>
      </c>
      <c r="D4084" s="8" t="s">
        <v>593</v>
      </c>
      <c r="E4084" s="8" t="s">
        <v>30671</v>
      </c>
      <c r="F4084" s="10" t="s">
        <v>38693</v>
      </c>
    </row>
    <row r="4085" ht="24" customHeight="1" spans="1:6">
      <c r="A4085" s="8">
        <v>42701</v>
      </c>
      <c r="B4085" s="9" t="s">
        <v>45184</v>
      </c>
      <c r="C4085" s="8" t="s">
        <v>592</v>
      </c>
      <c r="D4085" s="8" t="s">
        <v>639</v>
      </c>
      <c r="E4085" s="8" t="s">
        <v>45185</v>
      </c>
      <c r="F4085" s="10" t="s">
        <v>38693</v>
      </c>
    </row>
    <row r="4086" ht="24" customHeight="1" spans="1:6">
      <c r="A4086" s="8">
        <v>42702</v>
      </c>
      <c r="B4086" s="9" t="s">
        <v>45186</v>
      </c>
      <c r="C4086" s="8" t="s">
        <v>592</v>
      </c>
      <c r="D4086" s="8" t="s">
        <v>639</v>
      </c>
      <c r="E4086" s="8" t="s">
        <v>28992</v>
      </c>
      <c r="F4086" s="10" t="s">
        <v>38693</v>
      </c>
    </row>
    <row r="4087" ht="24" customHeight="1" spans="1:6">
      <c r="A4087" s="8">
        <v>37955</v>
      </c>
      <c r="B4087" s="9" t="s">
        <v>45187</v>
      </c>
      <c r="C4087" s="8" t="s">
        <v>592</v>
      </c>
      <c r="D4087" s="8" t="s">
        <v>639</v>
      </c>
      <c r="E4087" s="8" t="s">
        <v>45188</v>
      </c>
      <c r="F4087" s="10" t="s">
        <v>38693</v>
      </c>
    </row>
    <row r="4088" ht="24" customHeight="1" spans="1:6">
      <c r="A4088" s="8">
        <v>42699</v>
      </c>
      <c r="B4088" s="9" t="s">
        <v>45189</v>
      </c>
      <c r="C4088" s="8" t="s">
        <v>592</v>
      </c>
      <c r="D4088" s="8" t="s">
        <v>639</v>
      </c>
      <c r="E4088" s="8" t="s">
        <v>45190</v>
      </c>
      <c r="F4088" s="10" t="s">
        <v>38693</v>
      </c>
    </row>
    <row r="4089" ht="24" customHeight="1" spans="1:6">
      <c r="A4089" s="8">
        <v>42700</v>
      </c>
      <c r="B4089" s="9" t="s">
        <v>45191</v>
      </c>
      <c r="C4089" s="8" t="s">
        <v>592</v>
      </c>
      <c r="D4089" s="8" t="s">
        <v>639</v>
      </c>
      <c r="E4089" s="8" t="s">
        <v>45192</v>
      </c>
      <c r="F4089" s="10" t="s">
        <v>38693</v>
      </c>
    </row>
    <row r="4090" ht="24" customHeight="1" spans="1:6">
      <c r="A4090" s="8">
        <v>37743</v>
      </c>
      <c r="B4090" s="9" t="s">
        <v>45193</v>
      </c>
      <c r="C4090" s="8" t="s">
        <v>592</v>
      </c>
      <c r="D4090" s="8" t="s">
        <v>639</v>
      </c>
      <c r="E4090" s="8" t="s">
        <v>45194</v>
      </c>
      <c r="F4090" s="10" t="s">
        <v>38693</v>
      </c>
    </row>
    <row r="4091" ht="24" customHeight="1" spans="1:6">
      <c r="A4091" s="8">
        <v>37744</v>
      </c>
      <c r="B4091" s="9" t="s">
        <v>45195</v>
      </c>
      <c r="C4091" s="8" t="s">
        <v>592</v>
      </c>
      <c r="D4091" s="8" t="s">
        <v>639</v>
      </c>
      <c r="E4091" s="8" t="s">
        <v>45196</v>
      </c>
      <c r="F4091" s="10" t="s">
        <v>38693</v>
      </c>
    </row>
    <row r="4092" ht="24" customHeight="1" spans="1:6">
      <c r="A4092" s="8">
        <v>37741</v>
      </c>
      <c r="B4092" s="9" t="s">
        <v>45197</v>
      </c>
      <c r="C4092" s="8" t="s">
        <v>592</v>
      </c>
      <c r="D4092" s="8" t="s">
        <v>639</v>
      </c>
      <c r="E4092" s="8" t="s">
        <v>45198</v>
      </c>
      <c r="F4092" s="10" t="s">
        <v>38693</v>
      </c>
    </row>
    <row r="4093" ht="24" customHeight="1" spans="1:6">
      <c r="A4093" s="8">
        <v>39396</v>
      </c>
      <c r="B4093" s="9" t="s">
        <v>45199</v>
      </c>
      <c r="C4093" s="8" t="s">
        <v>592</v>
      </c>
      <c r="D4093" s="8" t="s">
        <v>593</v>
      </c>
      <c r="E4093" s="8" t="s">
        <v>30480</v>
      </c>
      <c r="F4093" s="10" t="s">
        <v>38693</v>
      </c>
    </row>
    <row r="4094" ht="24" customHeight="1" spans="1:6">
      <c r="A4094" s="8">
        <v>39392</v>
      </c>
      <c r="B4094" s="9" t="s">
        <v>45200</v>
      </c>
      <c r="C4094" s="8" t="s">
        <v>592</v>
      </c>
      <c r="D4094" s="8" t="s">
        <v>593</v>
      </c>
      <c r="E4094" s="8" t="s">
        <v>37461</v>
      </c>
      <c r="F4094" s="10" t="s">
        <v>38693</v>
      </c>
    </row>
    <row r="4095" ht="24" customHeight="1" spans="1:6">
      <c r="A4095" s="8">
        <v>39393</v>
      </c>
      <c r="B4095" s="9" t="s">
        <v>45201</v>
      </c>
      <c r="C4095" s="8" t="s">
        <v>592</v>
      </c>
      <c r="D4095" s="8" t="s">
        <v>593</v>
      </c>
      <c r="E4095" s="11" t="s">
        <v>40701</v>
      </c>
      <c r="F4095" s="10" t="s">
        <v>38693</v>
      </c>
    </row>
    <row r="4096" ht="24" customHeight="1" spans="1:6">
      <c r="A4096" s="8">
        <v>39394</v>
      </c>
      <c r="B4096" s="9" t="s">
        <v>45202</v>
      </c>
      <c r="C4096" s="8" t="s">
        <v>592</v>
      </c>
      <c r="D4096" s="8" t="s">
        <v>593</v>
      </c>
      <c r="E4096" s="11" t="s">
        <v>45203</v>
      </c>
      <c r="F4096" s="10" t="s">
        <v>38693</v>
      </c>
    </row>
    <row r="4097" ht="24" customHeight="1" spans="1:6">
      <c r="A4097" s="8">
        <v>39395</v>
      </c>
      <c r="B4097" s="9" t="s">
        <v>45204</v>
      </c>
      <c r="C4097" s="8" t="s">
        <v>592</v>
      </c>
      <c r="D4097" s="8" t="s">
        <v>593</v>
      </c>
      <c r="E4097" s="8" t="s">
        <v>30426</v>
      </c>
      <c r="F4097" s="10" t="s">
        <v>38693</v>
      </c>
    </row>
    <row r="4098" ht="24" customHeight="1" spans="1:6">
      <c r="A4098" s="8">
        <v>14618</v>
      </c>
      <c r="B4098" s="9" t="s">
        <v>45205</v>
      </c>
      <c r="C4098" s="8" t="s">
        <v>592</v>
      </c>
      <c r="D4098" s="8" t="s">
        <v>593</v>
      </c>
      <c r="E4098" s="8" t="s">
        <v>45206</v>
      </c>
      <c r="F4098" s="10" t="s">
        <v>38693</v>
      </c>
    </row>
    <row r="4099" ht="24" customHeight="1" spans="1:6">
      <c r="A4099" s="8">
        <v>40269</v>
      </c>
      <c r="B4099" s="9" t="s">
        <v>45207</v>
      </c>
      <c r="C4099" s="8" t="s">
        <v>592</v>
      </c>
      <c r="D4099" s="8" t="s">
        <v>593</v>
      </c>
      <c r="E4099" s="8" t="s">
        <v>45208</v>
      </c>
      <c r="F4099" s="10" t="s">
        <v>38693</v>
      </c>
    </row>
    <row r="4100" ht="24" customHeight="1" spans="1:6">
      <c r="A4100" s="8">
        <v>6110</v>
      </c>
      <c r="B4100" s="9" t="s">
        <v>45209</v>
      </c>
      <c r="C4100" s="8" t="s">
        <v>742</v>
      </c>
      <c r="D4100" s="8" t="s">
        <v>593</v>
      </c>
      <c r="E4100" s="8" t="s">
        <v>32938</v>
      </c>
      <c r="F4100" s="10" t="s">
        <v>38693</v>
      </c>
    </row>
    <row r="4101" ht="24" customHeight="1" spans="1:6">
      <c r="A4101" s="8">
        <v>40910</v>
      </c>
      <c r="B4101" s="9" t="s">
        <v>45210</v>
      </c>
      <c r="C4101" s="8" t="s">
        <v>744</v>
      </c>
      <c r="D4101" s="8" t="s">
        <v>593</v>
      </c>
      <c r="E4101" s="8" t="s">
        <v>39001</v>
      </c>
      <c r="F4101" s="10" t="s">
        <v>38693</v>
      </c>
    </row>
    <row r="4102" ht="24" customHeight="1" spans="1:6">
      <c r="A4102" s="8">
        <v>6111</v>
      </c>
      <c r="B4102" s="9" t="s">
        <v>45211</v>
      </c>
      <c r="C4102" s="8" t="s">
        <v>742</v>
      </c>
      <c r="D4102" s="8" t="s">
        <v>599</v>
      </c>
      <c r="E4102" s="8" t="s">
        <v>28142</v>
      </c>
      <c r="F4102" s="10" t="s">
        <v>38693</v>
      </c>
    </row>
    <row r="4103" ht="24" customHeight="1" spans="1:6">
      <c r="A4103" s="8">
        <v>41084</v>
      </c>
      <c r="B4103" s="9" t="s">
        <v>45212</v>
      </c>
      <c r="C4103" s="8" t="s">
        <v>744</v>
      </c>
      <c r="D4103" s="8" t="s">
        <v>593</v>
      </c>
      <c r="E4103" s="8" t="s">
        <v>39361</v>
      </c>
      <c r="F4103" s="10" t="s">
        <v>38693</v>
      </c>
    </row>
    <row r="4104" ht="24" customHeight="1" spans="1:6">
      <c r="A4104" s="8">
        <v>44535</v>
      </c>
      <c r="B4104" s="9" t="s">
        <v>45213</v>
      </c>
      <c r="C4104" s="8" t="s">
        <v>740</v>
      </c>
      <c r="D4104" s="8" t="s">
        <v>593</v>
      </c>
      <c r="E4104" s="8" t="s">
        <v>40950</v>
      </c>
      <c r="F4104" s="10" t="s">
        <v>38693</v>
      </c>
    </row>
    <row r="4105" ht="24" customHeight="1" spans="1:6">
      <c r="A4105" s="8">
        <v>38637</v>
      </c>
      <c r="B4105" s="9" t="s">
        <v>45214</v>
      </c>
      <c r="C4105" s="8" t="s">
        <v>592</v>
      </c>
      <c r="D4105" s="8" t="s">
        <v>639</v>
      </c>
      <c r="E4105" s="8" t="s">
        <v>43857</v>
      </c>
      <c r="F4105" s="10" t="s">
        <v>38693</v>
      </c>
    </row>
    <row r="4106" ht="24" customHeight="1" spans="1:6">
      <c r="A4106" s="8">
        <v>6150</v>
      </c>
      <c r="B4106" s="9" t="s">
        <v>45215</v>
      </c>
      <c r="C4106" s="8" t="s">
        <v>592</v>
      </c>
      <c r="D4106" s="8" t="s">
        <v>639</v>
      </c>
      <c r="E4106" s="8" t="s">
        <v>45216</v>
      </c>
      <c r="F4106" s="10" t="s">
        <v>38693</v>
      </c>
    </row>
    <row r="4107" ht="24" customHeight="1" spans="1:6">
      <c r="A4107" s="8">
        <v>6136</v>
      </c>
      <c r="B4107" s="9" t="s">
        <v>45217</v>
      </c>
      <c r="C4107" s="8" t="s">
        <v>592</v>
      </c>
      <c r="D4107" s="8" t="s">
        <v>639</v>
      </c>
      <c r="E4107" s="8" t="s">
        <v>45218</v>
      </c>
      <c r="F4107" s="10" t="s">
        <v>38693</v>
      </c>
    </row>
    <row r="4108" ht="24" customHeight="1" spans="1:6">
      <c r="A4108" s="8">
        <v>38638</v>
      </c>
      <c r="B4108" s="9" t="s">
        <v>45219</v>
      </c>
      <c r="C4108" s="8" t="s">
        <v>592</v>
      </c>
      <c r="D4108" s="8" t="s">
        <v>639</v>
      </c>
      <c r="E4108" s="8" t="s">
        <v>45220</v>
      </c>
      <c r="F4108" s="10" t="s">
        <v>38693</v>
      </c>
    </row>
    <row r="4109" ht="24" customHeight="1" spans="1:6">
      <c r="A4109" s="8">
        <v>20262</v>
      </c>
      <c r="B4109" s="9" t="s">
        <v>45221</v>
      </c>
      <c r="C4109" s="8" t="s">
        <v>592</v>
      </c>
      <c r="D4109" s="8" t="s">
        <v>593</v>
      </c>
      <c r="E4109" s="8" t="s">
        <v>45222</v>
      </c>
      <c r="F4109" s="10" t="s">
        <v>38693</v>
      </c>
    </row>
    <row r="4110" ht="24" customHeight="1" spans="1:6">
      <c r="A4110" s="8">
        <v>6148</v>
      </c>
      <c r="B4110" s="9" t="s">
        <v>45223</v>
      </c>
      <c r="C4110" s="8" t="s">
        <v>592</v>
      </c>
      <c r="D4110" s="8" t="s">
        <v>599</v>
      </c>
      <c r="E4110" s="8" t="s">
        <v>45170</v>
      </c>
      <c r="F4110" s="10" t="s">
        <v>38693</v>
      </c>
    </row>
    <row r="4111" ht="24" customHeight="1" spans="1:6">
      <c r="A4111" s="8">
        <v>6145</v>
      </c>
      <c r="B4111" s="9" t="s">
        <v>45224</v>
      </c>
      <c r="C4111" s="8" t="s">
        <v>592</v>
      </c>
      <c r="D4111" s="8" t="s">
        <v>593</v>
      </c>
      <c r="E4111" s="11" t="s">
        <v>40976</v>
      </c>
      <c r="F4111" s="10" t="s">
        <v>38693</v>
      </c>
    </row>
    <row r="4112" ht="24" customHeight="1" spans="1:6">
      <c r="A4112" s="8">
        <v>6149</v>
      </c>
      <c r="B4112" s="9" t="s">
        <v>45225</v>
      </c>
      <c r="C4112" s="8" t="s">
        <v>592</v>
      </c>
      <c r="D4112" s="8" t="s">
        <v>593</v>
      </c>
      <c r="E4112" s="11" t="s">
        <v>41640</v>
      </c>
      <c r="F4112" s="10" t="s">
        <v>38693</v>
      </c>
    </row>
    <row r="4113" ht="24" customHeight="1" spans="1:6">
      <c r="A4113" s="8">
        <v>6146</v>
      </c>
      <c r="B4113" s="9" t="s">
        <v>45226</v>
      </c>
      <c r="C4113" s="8" t="s">
        <v>592</v>
      </c>
      <c r="D4113" s="8" t="s">
        <v>593</v>
      </c>
      <c r="E4113" s="11" t="s">
        <v>45227</v>
      </c>
      <c r="F4113" s="10" t="s">
        <v>38693</v>
      </c>
    </row>
    <row r="4114" ht="24" customHeight="1" spans="1:6">
      <c r="A4114" s="8">
        <v>44536</v>
      </c>
      <c r="B4114" s="9" t="s">
        <v>45228</v>
      </c>
      <c r="C4114" s="8" t="s">
        <v>642</v>
      </c>
      <c r="D4114" s="8" t="s">
        <v>593</v>
      </c>
      <c r="E4114" s="11" t="s">
        <v>24807</v>
      </c>
      <c r="F4114" s="10" t="s">
        <v>38693</v>
      </c>
    </row>
    <row r="4115" ht="24" customHeight="1" spans="1:6">
      <c r="A4115" s="8">
        <v>39961</v>
      </c>
      <c r="B4115" s="9" t="s">
        <v>45229</v>
      </c>
      <c r="C4115" s="8" t="s">
        <v>592</v>
      </c>
      <c r="D4115" s="8" t="s">
        <v>593</v>
      </c>
      <c r="E4115" s="11" t="s">
        <v>32377</v>
      </c>
      <c r="F4115" s="10" t="s">
        <v>38693</v>
      </c>
    </row>
    <row r="4116" ht="36" customHeight="1" spans="1:6">
      <c r="A4116" s="8">
        <v>42433</v>
      </c>
      <c r="B4116" s="9" t="s">
        <v>45230</v>
      </c>
      <c r="C4116" s="8" t="s">
        <v>592</v>
      </c>
      <c r="D4116" s="8" t="s">
        <v>639</v>
      </c>
      <c r="E4116" s="11" t="s">
        <v>45231</v>
      </c>
      <c r="F4116" s="10" t="s">
        <v>38693</v>
      </c>
    </row>
    <row r="4117" ht="36" customHeight="1" spans="1:6">
      <c r="A4117" s="8">
        <v>42434</v>
      </c>
      <c r="B4117" s="9" t="s">
        <v>45232</v>
      </c>
      <c r="C4117" s="8" t="s">
        <v>592</v>
      </c>
      <c r="D4117" s="8" t="s">
        <v>639</v>
      </c>
      <c r="E4117" s="11" t="s">
        <v>45233</v>
      </c>
      <c r="F4117" s="10" t="s">
        <v>38693</v>
      </c>
    </row>
    <row r="4118" ht="36" customHeight="1" spans="1:6">
      <c r="A4118" s="8">
        <v>42435</v>
      </c>
      <c r="B4118" s="9" t="s">
        <v>45234</v>
      </c>
      <c r="C4118" s="8" t="s">
        <v>592</v>
      </c>
      <c r="D4118" s="8" t="s">
        <v>639</v>
      </c>
      <c r="E4118" s="11" t="s">
        <v>45235</v>
      </c>
      <c r="F4118" s="10" t="s">
        <v>38693</v>
      </c>
    </row>
    <row r="4119" ht="24" customHeight="1" spans="1:6">
      <c r="A4119" s="8">
        <v>38061</v>
      </c>
      <c r="B4119" s="9" t="s">
        <v>45236</v>
      </c>
      <c r="C4119" s="8" t="s">
        <v>592</v>
      </c>
      <c r="D4119" s="8" t="s">
        <v>639</v>
      </c>
      <c r="E4119" s="11" t="s">
        <v>28757</v>
      </c>
      <c r="F4119" s="10" t="s">
        <v>38693</v>
      </c>
    </row>
    <row r="4120" ht="24" customHeight="1" spans="1:6">
      <c r="A4120" s="8">
        <v>20250</v>
      </c>
      <c r="B4120" s="9" t="s">
        <v>45237</v>
      </c>
      <c r="C4120" s="8" t="s">
        <v>642</v>
      </c>
      <c r="D4120" s="8" t="s">
        <v>599</v>
      </c>
      <c r="E4120" s="11" t="s">
        <v>33793</v>
      </c>
      <c r="F4120" s="10" t="s">
        <v>38693</v>
      </c>
    </row>
    <row r="4121" ht="24" customHeight="1" spans="1:6">
      <c r="A4121" s="8">
        <v>13388</v>
      </c>
      <c r="B4121" s="9" t="s">
        <v>45238</v>
      </c>
      <c r="C4121" s="8" t="s">
        <v>642</v>
      </c>
      <c r="D4121" s="8" t="s">
        <v>593</v>
      </c>
      <c r="E4121" s="8" t="s">
        <v>45239</v>
      </c>
      <c r="F4121" s="10" t="s">
        <v>38693</v>
      </c>
    </row>
    <row r="4122" ht="24" customHeight="1" spans="1:6">
      <c r="A4122" s="8">
        <v>39914</v>
      </c>
      <c r="B4122" s="9" t="s">
        <v>45240</v>
      </c>
      <c r="C4122" s="8" t="s">
        <v>642</v>
      </c>
      <c r="D4122" s="8" t="s">
        <v>639</v>
      </c>
      <c r="E4122" s="8" t="s">
        <v>45241</v>
      </c>
      <c r="F4122" s="10" t="s">
        <v>38693</v>
      </c>
    </row>
    <row r="4123" ht="24" customHeight="1" spans="1:6">
      <c r="A4123" s="8">
        <v>12732</v>
      </c>
      <c r="B4123" s="9" t="s">
        <v>45242</v>
      </c>
      <c r="C4123" s="8" t="s">
        <v>592</v>
      </c>
      <c r="D4123" s="8" t="s">
        <v>639</v>
      </c>
      <c r="E4123" s="11" t="s">
        <v>45243</v>
      </c>
      <c r="F4123" s="10" t="s">
        <v>38693</v>
      </c>
    </row>
    <row r="4124" ht="24" customHeight="1" spans="1:6">
      <c r="A4124" s="8">
        <v>6160</v>
      </c>
      <c r="B4124" s="9" t="s">
        <v>45244</v>
      </c>
      <c r="C4124" s="8" t="s">
        <v>742</v>
      </c>
      <c r="D4124" s="8" t="s">
        <v>599</v>
      </c>
      <c r="E4124" s="8" t="s">
        <v>32938</v>
      </c>
      <c r="F4124" s="10" t="s">
        <v>38693</v>
      </c>
    </row>
    <row r="4125" ht="24" customHeight="1" spans="1:6">
      <c r="A4125" s="8">
        <v>41087</v>
      </c>
      <c r="B4125" s="9" t="s">
        <v>45245</v>
      </c>
      <c r="C4125" s="8" t="s">
        <v>744</v>
      </c>
      <c r="D4125" s="8" t="s">
        <v>593</v>
      </c>
      <c r="E4125" s="8" t="s">
        <v>39001</v>
      </c>
      <c r="F4125" s="10" t="s">
        <v>38693</v>
      </c>
    </row>
    <row r="4126" ht="24" customHeight="1" spans="1:6">
      <c r="A4126" s="8">
        <v>6166</v>
      </c>
      <c r="B4126" s="9" t="s">
        <v>45246</v>
      </c>
      <c r="C4126" s="8" t="s">
        <v>742</v>
      </c>
      <c r="D4126" s="8" t="s">
        <v>593</v>
      </c>
      <c r="E4126" s="11" t="s">
        <v>23031</v>
      </c>
      <c r="F4126" s="10" t="s">
        <v>38693</v>
      </c>
    </row>
    <row r="4127" ht="24" customHeight="1" spans="1:6">
      <c r="A4127" s="8">
        <v>41088</v>
      </c>
      <c r="B4127" s="9" t="s">
        <v>45247</v>
      </c>
      <c r="C4127" s="8" t="s">
        <v>744</v>
      </c>
      <c r="D4127" s="8" t="s">
        <v>593</v>
      </c>
      <c r="E4127" s="11" t="s">
        <v>45248</v>
      </c>
      <c r="F4127" s="10" t="s">
        <v>38693</v>
      </c>
    </row>
    <row r="4128" ht="24" customHeight="1" spans="1:6">
      <c r="A4128" s="8">
        <v>20232</v>
      </c>
      <c r="B4128" s="9" t="s">
        <v>45249</v>
      </c>
      <c r="C4128" s="8" t="s">
        <v>474</v>
      </c>
      <c r="D4128" s="8" t="s">
        <v>593</v>
      </c>
      <c r="E4128" s="8" t="s">
        <v>45250</v>
      </c>
      <c r="F4128" s="10" t="s">
        <v>38693</v>
      </c>
    </row>
    <row r="4129" ht="24" customHeight="1" spans="1:6">
      <c r="A4129" s="8">
        <v>10856</v>
      </c>
      <c r="B4129" s="9" t="s">
        <v>45251</v>
      </c>
      <c r="C4129" s="8" t="s">
        <v>474</v>
      </c>
      <c r="D4129" s="8" t="s">
        <v>639</v>
      </c>
      <c r="E4129" s="8" t="s">
        <v>45252</v>
      </c>
      <c r="F4129" s="10" t="s">
        <v>38693</v>
      </c>
    </row>
    <row r="4130" ht="24" customHeight="1" spans="1:6">
      <c r="A4130" s="8">
        <v>4828</v>
      </c>
      <c r="B4130" s="9" t="s">
        <v>45253</v>
      </c>
      <c r="C4130" s="8" t="s">
        <v>474</v>
      </c>
      <c r="D4130" s="8" t="s">
        <v>593</v>
      </c>
      <c r="E4130" s="8" t="s">
        <v>45254</v>
      </c>
      <c r="F4130" s="10" t="s">
        <v>38693</v>
      </c>
    </row>
    <row r="4131" ht="24" customHeight="1" spans="1:6">
      <c r="A4131" s="8">
        <v>20249</v>
      </c>
      <c r="B4131" s="9" t="s">
        <v>45255</v>
      </c>
      <c r="C4131" s="8" t="s">
        <v>474</v>
      </c>
      <c r="D4131" s="8" t="s">
        <v>593</v>
      </c>
      <c r="E4131" s="8" t="s">
        <v>45256</v>
      </c>
      <c r="F4131" s="10" t="s">
        <v>38693</v>
      </c>
    </row>
    <row r="4132" ht="24" customHeight="1" spans="1:6">
      <c r="A4132" s="8">
        <v>11609</v>
      </c>
      <c r="B4132" s="9" t="s">
        <v>45257</v>
      </c>
      <c r="C4132" s="8" t="s">
        <v>644</v>
      </c>
      <c r="D4132" s="8" t="s">
        <v>593</v>
      </c>
      <c r="E4132" s="8" t="s">
        <v>43815</v>
      </c>
      <c r="F4132" s="10" t="s">
        <v>38693</v>
      </c>
    </row>
    <row r="4133" ht="24" customHeight="1" spans="1:6">
      <c r="A4133" s="8">
        <v>20083</v>
      </c>
      <c r="B4133" s="9" t="s">
        <v>45258</v>
      </c>
      <c r="C4133" s="8" t="s">
        <v>592</v>
      </c>
      <c r="D4133" s="8" t="s">
        <v>593</v>
      </c>
      <c r="E4133" s="8" t="s">
        <v>45259</v>
      </c>
      <c r="F4133" s="10" t="s">
        <v>38693</v>
      </c>
    </row>
    <row r="4134" ht="24" customHeight="1" spans="1:6">
      <c r="A4134" s="8">
        <v>10691</v>
      </c>
      <c r="B4134" s="9" t="s">
        <v>45260</v>
      </c>
      <c r="C4134" s="8" t="s">
        <v>644</v>
      </c>
      <c r="D4134" s="8" t="s">
        <v>593</v>
      </c>
      <c r="E4134" s="8" t="s">
        <v>45261</v>
      </c>
      <c r="F4134" s="10" t="s">
        <v>38693</v>
      </c>
    </row>
    <row r="4135" ht="24" customHeight="1" spans="1:6">
      <c r="A4135" s="8">
        <v>12295</v>
      </c>
      <c r="B4135" s="9" t="s">
        <v>45262</v>
      </c>
      <c r="C4135" s="8" t="s">
        <v>592</v>
      </c>
      <c r="D4135" s="8" t="s">
        <v>593</v>
      </c>
      <c r="E4135" s="8" t="s">
        <v>45263</v>
      </c>
      <c r="F4135" s="10" t="s">
        <v>38693</v>
      </c>
    </row>
    <row r="4136" ht="24" customHeight="1" spans="1:6">
      <c r="A4136" s="8">
        <v>12296</v>
      </c>
      <c r="B4136" s="9" t="s">
        <v>45264</v>
      </c>
      <c r="C4136" s="8" t="s">
        <v>592</v>
      </c>
      <c r="D4136" s="8" t="s">
        <v>593</v>
      </c>
      <c r="E4136" s="8" t="s">
        <v>37768</v>
      </c>
      <c r="F4136" s="10" t="s">
        <v>38693</v>
      </c>
    </row>
    <row r="4137" ht="24" customHeight="1" spans="1:6">
      <c r="A4137" s="8">
        <v>12294</v>
      </c>
      <c r="B4137" s="9" t="s">
        <v>45265</v>
      </c>
      <c r="C4137" s="8" t="s">
        <v>592</v>
      </c>
      <c r="D4137" s="8" t="s">
        <v>593</v>
      </c>
      <c r="E4137" s="8" t="s">
        <v>34975</v>
      </c>
      <c r="F4137" s="10" t="s">
        <v>38693</v>
      </c>
    </row>
    <row r="4138" ht="24" customHeight="1" spans="1:6">
      <c r="A4138" s="8">
        <v>14543</v>
      </c>
      <c r="B4138" s="9" t="s">
        <v>45266</v>
      </c>
      <c r="C4138" s="8" t="s">
        <v>592</v>
      </c>
      <c r="D4138" s="8" t="s">
        <v>593</v>
      </c>
      <c r="E4138" s="8" t="s">
        <v>33049</v>
      </c>
      <c r="F4138" s="10" t="s">
        <v>38693</v>
      </c>
    </row>
    <row r="4139" ht="24" customHeight="1" spans="1:6">
      <c r="A4139" s="8">
        <v>13329</v>
      </c>
      <c r="B4139" s="9" t="s">
        <v>45267</v>
      </c>
      <c r="C4139" s="8" t="s">
        <v>592</v>
      </c>
      <c r="D4139" s="8" t="s">
        <v>599</v>
      </c>
      <c r="E4139" s="8" t="s">
        <v>40207</v>
      </c>
      <c r="F4139" s="10" t="s">
        <v>38693</v>
      </c>
    </row>
    <row r="4140" ht="24" customHeight="1" spans="1:6">
      <c r="A4140" s="8">
        <v>21044</v>
      </c>
      <c r="B4140" s="9" t="s">
        <v>45268</v>
      </c>
      <c r="C4140" s="8" t="s">
        <v>592</v>
      </c>
      <c r="D4140" s="8" t="s">
        <v>639</v>
      </c>
      <c r="E4140" s="8" t="s">
        <v>27589</v>
      </c>
      <c r="F4140" s="10" t="s">
        <v>38693</v>
      </c>
    </row>
    <row r="4141" ht="24" customHeight="1" spans="1:6">
      <c r="A4141" s="8">
        <v>21045</v>
      </c>
      <c r="B4141" s="9" t="s">
        <v>45269</v>
      </c>
      <c r="C4141" s="8" t="s">
        <v>592</v>
      </c>
      <c r="D4141" s="8" t="s">
        <v>639</v>
      </c>
      <c r="E4141" s="8" t="s">
        <v>45270</v>
      </c>
      <c r="F4141" s="10" t="s">
        <v>38693</v>
      </c>
    </row>
    <row r="4142" ht="24" customHeight="1" spans="1:6">
      <c r="A4142" s="8">
        <v>21040</v>
      </c>
      <c r="B4142" s="9" t="s">
        <v>45271</v>
      </c>
      <c r="C4142" s="8" t="s">
        <v>592</v>
      </c>
      <c r="D4142" s="8" t="s">
        <v>639</v>
      </c>
      <c r="E4142" s="8" t="s">
        <v>42058</v>
      </c>
      <c r="F4142" s="10" t="s">
        <v>38693</v>
      </c>
    </row>
    <row r="4143" ht="24" customHeight="1" spans="1:6">
      <c r="A4143" s="8">
        <v>21041</v>
      </c>
      <c r="B4143" s="9" t="s">
        <v>45272</v>
      </c>
      <c r="C4143" s="8" t="s">
        <v>592</v>
      </c>
      <c r="D4143" s="8" t="s">
        <v>639</v>
      </c>
      <c r="E4143" s="8" t="s">
        <v>24375</v>
      </c>
      <c r="F4143" s="10" t="s">
        <v>38693</v>
      </c>
    </row>
    <row r="4144" ht="24" customHeight="1" spans="1:6">
      <c r="A4144" s="8">
        <v>21047</v>
      </c>
      <c r="B4144" s="9" t="s">
        <v>45273</v>
      </c>
      <c r="C4144" s="8" t="s">
        <v>592</v>
      </c>
      <c r="D4144" s="8" t="s">
        <v>639</v>
      </c>
      <c r="E4144" s="8" t="s">
        <v>45274</v>
      </c>
      <c r="F4144" s="10" t="s">
        <v>38693</v>
      </c>
    </row>
    <row r="4145" ht="24" customHeight="1" spans="1:6">
      <c r="A4145" s="8">
        <v>21043</v>
      </c>
      <c r="B4145" s="9" t="s">
        <v>45275</v>
      </c>
      <c r="C4145" s="8" t="s">
        <v>592</v>
      </c>
      <c r="D4145" s="8" t="s">
        <v>639</v>
      </c>
      <c r="E4145" s="8" t="s">
        <v>24295</v>
      </c>
      <c r="F4145" s="10" t="s">
        <v>38693</v>
      </c>
    </row>
    <row r="4146" ht="24" customHeight="1" spans="1:6">
      <c r="A4146" s="8">
        <v>21042</v>
      </c>
      <c r="B4146" s="9" t="s">
        <v>45276</v>
      </c>
      <c r="C4146" s="8" t="s">
        <v>592</v>
      </c>
      <c r="D4146" s="8" t="s">
        <v>639</v>
      </c>
      <c r="E4146" s="8" t="s">
        <v>32511</v>
      </c>
      <c r="F4146" s="10" t="s">
        <v>38693</v>
      </c>
    </row>
    <row r="4147" ht="24" customHeight="1" spans="1:6">
      <c r="A4147" s="8">
        <v>14149</v>
      </c>
      <c r="B4147" s="9" t="s">
        <v>45277</v>
      </c>
      <c r="C4147" s="8" t="s">
        <v>2655</v>
      </c>
      <c r="D4147" s="8" t="s">
        <v>639</v>
      </c>
      <c r="E4147" s="8" t="s">
        <v>45278</v>
      </c>
      <c r="F4147" s="10" t="s">
        <v>38693</v>
      </c>
    </row>
    <row r="4148" ht="24" customHeight="1" spans="1:6">
      <c r="A4148" s="8">
        <v>38099</v>
      </c>
      <c r="B4148" s="9" t="s">
        <v>45279</v>
      </c>
      <c r="C4148" s="8" t="s">
        <v>592</v>
      </c>
      <c r="D4148" s="8" t="s">
        <v>593</v>
      </c>
      <c r="E4148" s="8" t="s">
        <v>45280</v>
      </c>
      <c r="F4148" s="10" t="s">
        <v>38693</v>
      </c>
    </row>
    <row r="4149" ht="24" customHeight="1" spans="1:6">
      <c r="A4149" s="8">
        <v>38100</v>
      </c>
      <c r="B4149" s="9" t="s">
        <v>45281</v>
      </c>
      <c r="C4149" s="8" t="s">
        <v>592</v>
      </c>
      <c r="D4149" s="8" t="s">
        <v>593</v>
      </c>
      <c r="E4149" s="8" t="s">
        <v>37569</v>
      </c>
      <c r="F4149" s="10" t="s">
        <v>38693</v>
      </c>
    </row>
    <row r="4150" ht="24" customHeight="1" spans="1:6">
      <c r="A4150" s="8">
        <v>20061</v>
      </c>
      <c r="B4150" s="9" t="s">
        <v>45282</v>
      </c>
      <c r="C4150" s="8" t="s">
        <v>592</v>
      </c>
      <c r="D4150" s="8" t="s">
        <v>639</v>
      </c>
      <c r="E4150" s="8" t="s">
        <v>25316</v>
      </c>
      <c r="F4150" s="10" t="s">
        <v>38693</v>
      </c>
    </row>
    <row r="4151" ht="24" customHeight="1" spans="1:6">
      <c r="A4151" s="8">
        <v>7576</v>
      </c>
      <c r="B4151" s="9" t="s">
        <v>45283</v>
      </c>
      <c r="C4151" s="8" t="s">
        <v>592</v>
      </c>
      <c r="D4151" s="8" t="s">
        <v>639</v>
      </c>
      <c r="E4151" s="8" t="s">
        <v>45284</v>
      </c>
      <c r="F4151" s="10" t="s">
        <v>38693</v>
      </c>
    </row>
    <row r="4152" ht="24" customHeight="1" spans="1:6">
      <c r="A4152" s="8">
        <v>3384</v>
      </c>
      <c r="B4152" s="9" t="s">
        <v>45285</v>
      </c>
      <c r="C4152" s="8" t="s">
        <v>592</v>
      </c>
      <c r="D4152" s="8" t="s">
        <v>639</v>
      </c>
      <c r="E4152" s="8" t="s">
        <v>45286</v>
      </c>
      <c r="F4152" s="10" t="s">
        <v>38693</v>
      </c>
    </row>
    <row r="4153" ht="24" customHeight="1" spans="1:6">
      <c r="A4153" s="8">
        <v>7572</v>
      </c>
      <c r="B4153" s="9" t="s">
        <v>45287</v>
      </c>
      <c r="C4153" s="8" t="s">
        <v>592</v>
      </c>
      <c r="D4153" s="8" t="s">
        <v>639</v>
      </c>
      <c r="E4153" s="8" t="s">
        <v>38400</v>
      </c>
      <c r="F4153" s="10" t="s">
        <v>38693</v>
      </c>
    </row>
    <row r="4154" ht="24" customHeight="1" spans="1:6">
      <c r="A4154" s="8">
        <v>3396</v>
      </c>
      <c r="B4154" s="9" t="s">
        <v>45288</v>
      </c>
      <c r="C4154" s="8" t="s">
        <v>592</v>
      </c>
      <c r="D4154" s="8" t="s">
        <v>639</v>
      </c>
      <c r="E4154" s="8" t="s">
        <v>28903</v>
      </c>
      <c r="F4154" s="10" t="s">
        <v>38693</v>
      </c>
    </row>
    <row r="4155" ht="24" customHeight="1" spans="1:6">
      <c r="A4155" s="8">
        <v>37590</v>
      </c>
      <c r="B4155" s="9" t="s">
        <v>45289</v>
      </c>
      <c r="C4155" s="8" t="s">
        <v>592</v>
      </c>
      <c r="D4155" s="8" t="s">
        <v>593</v>
      </c>
      <c r="E4155" s="8" t="s">
        <v>45290</v>
      </c>
      <c r="F4155" s="10" t="s">
        <v>38693</v>
      </c>
    </row>
    <row r="4156" ht="24" customHeight="1" spans="1:6">
      <c r="A4156" s="8">
        <v>37591</v>
      </c>
      <c r="B4156" s="9" t="s">
        <v>45291</v>
      </c>
      <c r="C4156" s="8" t="s">
        <v>592</v>
      </c>
      <c r="D4156" s="8" t="s">
        <v>593</v>
      </c>
      <c r="E4156" s="8" t="s">
        <v>25816</v>
      </c>
      <c r="F4156" s="10" t="s">
        <v>38693</v>
      </c>
    </row>
    <row r="4157" ht="24" customHeight="1" spans="1:6">
      <c r="A4157" s="8">
        <v>12626</v>
      </c>
      <c r="B4157" s="9" t="s">
        <v>45292</v>
      </c>
      <c r="C4157" s="8" t="s">
        <v>592</v>
      </c>
      <c r="D4157" s="8" t="s">
        <v>639</v>
      </c>
      <c r="E4157" s="8" t="s">
        <v>23443</v>
      </c>
      <c r="F4157" s="10" t="s">
        <v>38693</v>
      </c>
    </row>
    <row r="4158" ht="24" customHeight="1" spans="1:6">
      <c r="A4158" s="8">
        <v>11033</v>
      </c>
      <c r="B4158" s="9" t="s">
        <v>45293</v>
      </c>
      <c r="C4158" s="8" t="s">
        <v>592</v>
      </c>
      <c r="D4158" s="8" t="s">
        <v>593</v>
      </c>
      <c r="E4158" s="8" t="s">
        <v>38743</v>
      </c>
      <c r="F4158" s="10" t="s">
        <v>38693</v>
      </c>
    </row>
    <row r="4159" ht="24" customHeight="1" spans="1:6">
      <c r="A4159" s="8">
        <v>390</v>
      </c>
      <c r="B4159" s="9" t="s">
        <v>45294</v>
      </c>
      <c r="C4159" s="8" t="s">
        <v>592</v>
      </c>
      <c r="D4159" s="8" t="s">
        <v>639</v>
      </c>
      <c r="E4159" s="8" t="s">
        <v>45295</v>
      </c>
      <c r="F4159" s="10" t="s">
        <v>38693</v>
      </c>
    </row>
    <row r="4160" ht="24" customHeight="1" spans="1:6">
      <c r="A4160" s="8">
        <v>42436</v>
      </c>
      <c r="B4160" s="9" t="s">
        <v>45296</v>
      </c>
      <c r="C4160" s="8" t="s">
        <v>592</v>
      </c>
      <c r="D4160" s="8" t="s">
        <v>639</v>
      </c>
      <c r="E4160" s="8" t="s">
        <v>45297</v>
      </c>
      <c r="F4160" s="10" t="s">
        <v>38693</v>
      </c>
    </row>
    <row r="4161" ht="24" customHeight="1" spans="1:6">
      <c r="A4161" s="8">
        <v>6193</v>
      </c>
      <c r="B4161" s="9" t="s">
        <v>45298</v>
      </c>
      <c r="C4161" s="8" t="s">
        <v>474</v>
      </c>
      <c r="D4161" s="8" t="s">
        <v>593</v>
      </c>
      <c r="E4161" s="8" t="s">
        <v>36555</v>
      </c>
      <c r="F4161" s="10" t="s">
        <v>38693</v>
      </c>
    </row>
    <row r="4162" ht="24" customHeight="1" spans="1:6">
      <c r="A4162" s="8">
        <v>6194</v>
      </c>
      <c r="B4162" s="9" t="s">
        <v>45299</v>
      </c>
      <c r="C4162" s="8" t="s">
        <v>474</v>
      </c>
      <c r="D4162" s="8" t="s">
        <v>593</v>
      </c>
      <c r="E4162" s="8" t="s">
        <v>39957</v>
      </c>
      <c r="F4162" s="10" t="s">
        <v>38693</v>
      </c>
    </row>
    <row r="4163" ht="24" customHeight="1" spans="1:6">
      <c r="A4163" s="8">
        <v>10567</v>
      </c>
      <c r="B4163" s="9" t="s">
        <v>45300</v>
      </c>
      <c r="C4163" s="8" t="s">
        <v>474</v>
      </c>
      <c r="D4163" s="8" t="s">
        <v>593</v>
      </c>
      <c r="E4163" s="8" t="s">
        <v>31713</v>
      </c>
      <c r="F4163" s="10" t="s">
        <v>38693</v>
      </c>
    </row>
    <row r="4164" ht="24" customHeight="1" spans="1:6">
      <c r="A4164" s="8">
        <v>6212</v>
      </c>
      <c r="B4164" s="9" t="s">
        <v>45301</v>
      </c>
      <c r="C4164" s="8" t="s">
        <v>474</v>
      </c>
      <c r="D4164" s="8" t="s">
        <v>599</v>
      </c>
      <c r="E4164" s="8" t="s">
        <v>45302</v>
      </c>
      <c r="F4164" s="10" t="s">
        <v>38693</v>
      </c>
    </row>
    <row r="4165" ht="24" customHeight="1" spans="1:6">
      <c r="A4165" s="8">
        <v>3993</v>
      </c>
      <c r="B4165" s="9" t="s">
        <v>45303</v>
      </c>
      <c r="C4165" s="8" t="s">
        <v>997</v>
      </c>
      <c r="D4165" s="8" t="s">
        <v>593</v>
      </c>
      <c r="E4165" s="8" t="s">
        <v>45304</v>
      </c>
      <c r="F4165" s="10" t="s">
        <v>38693</v>
      </c>
    </row>
    <row r="4166" ht="24" customHeight="1" spans="1:6">
      <c r="A4166" s="8">
        <v>3990</v>
      </c>
      <c r="B4166" s="9" t="s">
        <v>45305</v>
      </c>
      <c r="C4166" s="8" t="s">
        <v>474</v>
      </c>
      <c r="D4166" s="8" t="s">
        <v>593</v>
      </c>
      <c r="E4166" s="8" t="s">
        <v>32375</v>
      </c>
      <c r="F4166" s="10" t="s">
        <v>38693</v>
      </c>
    </row>
    <row r="4167" ht="24" customHeight="1" spans="1:6">
      <c r="A4167" s="8">
        <v>3992</v>
      </c>
      <c r="B4167" s="9" t="s">
        <v>45306</v>
      </c>
      <c r="C4167" s="8" t="s">
        <v>474</v>
      </c>
      <c r="D4167" s="8" t="s">
        <v>593</v>
      </c>
      <c r="E4167" s="8" t="s">
        <v>45307</v>
      </c>
      <c r="F4167" s="10" t="s">
        <v>38693</v>
      </c>
    </row>
    <row r="4168" ht="24" customHeight="1" spans="1:6">
      <c r="A4168" s="8">
        <v>6178</v>
      </c>
      <c r="B4168" s="9" t="s">
        <v>45308</v>
      </c>
      <c r="C4168" s="8" t="s">
        <v>997</v>
      </c>
      <c r="D4168" s="8" t="s">
        <v>639</v>
      </c>
      <c r="E4168" s="8" t="s">
        <v>45309</v>
      </c>
      <c r="F4168" s="10" t="s">
        <v>38693</v>
      </c>
    </row>
    <row r="4169" ht="24" customHeight="1" spans="1:6">
      <c r="A4169" s="8">
        <v>6180</v>
      </c>
      <c r="B4169" s="9" t="s">
        <v>45310</v>
      </c>
      <c r="C4169" s="8" t="s">
        <v>997</v>
      </c>
      <c r="D4169" s="8" t="s">
        <v>639</v>
      </c>
      <c r="E4169" s="11" t="s">
        <v>45311</v>
      </c>
      <c r="F4169" s="10" t="s">
        <v>38693</v>
      </c>
    </row>
    <row r="4170" ht="24" customHeight="1" spans="1:6">
      <c r="A4170" s="8">
        <v>6182</v>
      </c>
      <c r="B4170" s="9" t="s">
        <v>45312</v>
      </c>
      <c r="C4170" s="8" t="s">
        <v>997</v>
      </c>
      <c r="D4170" s="8" t="s">
        <v>639</v>
      </c>
      <c r="E4170" s="11" t="s">
        <v>45313</v>
      </c>
      <c r="F4170" s="10" t="s">
        <v>38693</v>
      </c>
    </row>
    <row r="4171" ht="24" customHeight="1" spans="1:6">
      <c r="A4171" s="8">
        <v>43614</v>
      </c>
      <c r="B4171" s="9" t="s">
        <v>45314</v>
      </c>
      <c r="C4171" s="8" t="s">
        <v>474</v>
      </c>
      <c r="D4171" s="8" t="s">
        <v>593</v>
      </c>
      <c r="E4171" s="11" t="s">
        <v>25595</v>
      </c>
      <c r="F4171" s="10" t="s">
        <v>38693</v>
      </c>
    </row>
    <row r="4172" ht="24" customHeight="1" spans="1:6">
      <c r="A4172" s="8">
        <v>6189</v>
      </c>
      <c r="B4172" s="9" t="s">
        <v>45315</v>
      </c>
      <c r="C4172" s="8" t="s">
        <v>474</v>
      </c>
      <c r="D4172" s="8" t="s">
        <v>593</v>
      </c>
      <c r="E4172" s="8" t="s">
        <v>45316</v>
      </c>
      <c r="F4172" s="10" t="s">
        <v>38693</v>
      </c>
    </row>
    <row r="4173" ht="24" customHeight="1" spans="1:6">
      <c r="A4173" s="8">
        <v>6214</v>
      </c>
      <c r="B4173" s="9" t="s">
        <v>45317</v>
      </c>
      <c r="C4173" s="8" t="s">
        <v>997</v>
      </c>
      <c r="D4173" s="8" t="s">
        <v>639</v>
      </c>
      <c r="E4173" s="8" t="s">
        <v>45318</v>
      </c>
      <c r="F4173" s="10" t="s">
        <v>38693</v>
      </c>
    </row>
    <row r="4174" ht="24" customHeight="1" spans="1:6">
      <c r="A4174" s="8">
        <v>36153</v>
      </c>
      <c r="B4174" s="9" t="s">
        <v>45319</v>
      </c>
      <c r="C4174" s="8" t="s">
        <v>592</v>
      </c>
      <c r="D4174" s="8" t="s">
        <v>593</v>
      </c>
      <c r="E4174" s="8" t="s">
        <v>45320</v>
      </c>
      <c r="F4174" s="10" t="s">
        <v>38693</v>
      </c>
    </row>
    <row r="4175" ht="24" customHeight="1" spans="1:6">
      <c r="A4175" s="8">
        <v>10740</v>
      </c>
      <c r="B4175" s="9" t="s">
        <v>45321</v>
      </c>
      <c r="C4175" s="8" t="s">
        <v>592</v>
      </c>
      <c r="D4175" s="8" t="s">
        <v>639</v>
      </c>
      <c r="E4175" s="8" t="s">
        <v>45322</v>
      </c>
      <c r="F4175" s="10" t="s">
        <v>38693</v>
      </c>
    </row>
    <row r="4176" ht="24" customHeight="1" spans="1:6">
      <c r="A4176" s="8">
        <v>13914</v>
      </c>
      <c r="B4176" s="9" t="s">
        <v>45323</v>
      </c>
      <c r="C4176" s="8" t="s">
        <v>592</v>
      </c>
      <c r="D4176" s="8" t="s">
        <v>639</v>
      </c>
      <c r="E4176" s="8" t="s">
        <v>45324</v>
      </c>
      <c r="F4176" s="10" t="s">
        <v>38693</v>
      </c>
    </row>
    <row r="4177" ht="24" customHeight="1" spans="1:6">
      <c r="A4177" s="8">
        <v>10742</v>
      </c>
      <c r="B4177" s="9" t="s">
        <v>45325</v>
      </c>
      <c r="C4177" s="8" t="s">
        <v>592</v>
      </c>
      <c r="D4177" s="8" t="s">
        <v>639</v>
      </c>
      <c r="E4177" s="8" t="s">
        <v>45326</v>
      </c>
      <c r="F4177" s="10" t="s">
        <v>38693</v>
      </c>
    </row>
    <row r="4178" ht="24" customHeight="1" spans="1:6">
      <c r="A4178" s="8">
        <v>38465</v>
      </c>
      <c r="B4178" s="9" t="s">
        <v>45327</v>
      </c>
      <c r="C4178" s="8" t="s">
        <v>592</v>
      </c>
      <c r="D4178" s="8" t="s">
        <v>593</v>
      </c>
      <c r="E4178" s="11" t="s">
        <v>42847</v>
      </c>
      <c r="F4178" s="10" t="s">
        <v>38693</v>
      </c>
    </row>
    <row r="4179" ht="24" customHeight="1" spans="1:6">
      <c r="A4179" s="8">
        <v>7543</v>
      </c>
      <c r="B4179" s="9" t="s">
        <v>45328</v>
      </c>
      <c r="C4179" s="8" t="s">
        <v>592</v>
      </c>
      <c r="D4179" s="8" t="s">
        <v>593</v>
      </c>
      <c r="E4179" s="8" t="s">
        <v>38886</v>
      </c>
      <c r="F4179" s="10" t="s">
        <v>38693</v>
      </c>
    </row>
    <row r="4180" ht="24" customHeight="1" spans="1:6">
      <c r="A4180" s="8">
        <v>43427</v>
      </c>
      <c r="B4180" s="9" t="s">
        <v>45329</v>
      </c>
      <c r="C4180" s="8" t="s">
        <v>592</v>
      </c>
      <c r="D4180" s="8" t="s">
        <v>639</v>
      </c>
      <c r="E4180" s="11" t="s">
        <v>45330</v>
      </c>
      <c r="F4180" s="10" t="s">
        <v>38693</v>
      </c>
    </row>
    <row r="4181" ht="24" customHeight="1" spans="1:6">
      <c r="A4181" s="8">
        <v>41613</v>
      </c>
      <c r="B4181" s="9" t="s">
        <v>45331</v>
      </c>
      <c r="C4181" s="8" t="s">
        <v>592</v>
      </c>
      <c r="D4181" s="8" t="s">
        <v>639</v>
      </c>
      <c r="E4181" s="8" t="s">
        <v>45332</v>
      </c>
      <c r="F4181" s="10" t="s">
        <v>38693</v>
      </c>
    </row>
    <row r="4182" ht="24" customHeight="1" spans="1:6">
      <c r="A4182" s="8">
        <v>41614</v>
      </c>
      <c r="B4182" s="9" t="s">
        <v>45333</v>
      </c>
      <c r="C4182" s="8" t="s">
        <v>592</v>
      </c>
      <c r="D4182" s="8" t="s">
        <v>639</v>
      </c>
      <c r="E4182" s="11" t="s">
        <v>44253</v>
      </c>
      <c r="F4182" s="10" t="s">
        <v>38693</v>
      </c>
    </row>
    <row r="4183" ht="24" customHeight="1" spans="1:6">
      <c r="A4183" s="8">
        <v>41615</v>
      </c>
      <c r="B4183" s="9" t="s">
        <v>45334</v>
      </c>
      <c r="C4183" s="8" t="s">
        <v>592</v>
      </c>
      <c r="D4183" s="8" t="s">
        <v>639</v>
      </c>
      <c r="E4183" s="8" t="s">
        <v>45335</v>
      </c>
      <c r="F4183" s="10" t="s">
        <v>38693</v>
      </c>
    </row>
    <row r="4184" ht="24" customHeight="1" spans="1:6">
      <c r="A4184" s="8">
        <v>41616</v>
      </c>
      <c r="B4184" s="9" t="s">
        <v>45336</v>
      </c>
      <c r="C4184" s="8" t="s">
        <v>592</v>
      </c>
      <c r="D4184" s="8" t="s">
        <v>639</v>
      </c>
      <c r="E4184" s="8" t="s">
        <v>45337</v>
      </c>
      <c r="F4184" s="10" t="s">
        <v>38693</v>
      </c>
    </row>
    <row r="4185" ht="24" customHeight="1" spans="1:6">
      <c r="A4185" s="8">
        <v>41617</v>
      </c>
      <c r="B4185" s="9" t="s">
        <v>45338</v>
      </c>
      <c r="C4185" s="8" t="s">
        <v>592</v>
      </c>
      <c r="D4185" s="8" t="s">
        <v>639</v>
      </c>
      <c r="E4185" s="8" t="s">
        <v>26818</v>
      </c>
      <c r="F4185" s="10" t="s">
        <v>38693</v>
      </c>
    </row>
    <row r="4186" ht="24" customHeight="1" spans="1:6">
      <c r="A4186" s="8">
        <v>41618</v>
      </c>
      <c r="B4186" s="9" t="s">
        <v>45339</v>
      </c>
      <c r="C4186" s="8" t="s">
        <v>592</v>
      </c>
      <c r="D4186" s="8" t="s">
        <v>639</v>
      </c>
      <c r="E4186" s="8" t="s">
        <v>45340</v>
      </c>
      <c r="F4186" s="10" t="s">
        <v>38693</v>
      </c>
    </row>
    <row r="4187" ht="24" customHeight="1" spans="1:6">
      <c r="A4187" s="8">
        <v>43428</v>
      </c>
      <c r="B4187" s="9" t="s">
        <v>45341</v>
      </c>
      <c r="C4187" s="8" t="s">
        <v>592</v>
      </c>
      <c r="D4187" s="8" t="s">
        <v>639</v>
      </c>
      <c r="E4187" s="8" t="s">
        <v>45342</v>
      </c>
      <c r="F4187" s="10" t="s">
        <v>38693</v>
      </c>
    </row>
    <row r="4188" ht="24" customHeight="1" spans="1:6">
      <c r="A4188" s="8">
        <v>41619</v>
      </c>
      <c r="B4188" s="9" t="s">
        <v>45343</v>
      </c>
      <c r="C4188" s="8" t="s">
        <v>592</v>
      </c>
      <c r="D4188" s="8" t="s">
        <v>639</v>
      </c>
      <c r="E4188" s="8" t="s">
        <v>39054</v>
      </c>
      <c r="F4188" s="10" t="s">
        <v>38693</v>
      </c>
    </row>
    <row r="4189" ht="24" customHeight="1" spans="1:6">
      <c r="A4189" s="8">
        <v>41620</v>
      </c>
      <c r="B4189" s="9" t="s">
        <v>45344</v>
      </c>
      <c r="C4189" s="8" t="s">
        <v>592</v>
      </c>
      <c r="D4189" s="8" t="s">
        <v>639</v>
      </c>
      <c r="E4189" s="8" t="s">
        <v>45345</v>
      </c>
      <c r="F4189" s="10" t="s">
        <v>38693</v>
      </c>
    </row>
    <row r="4190" ht="24" customHeight="1" spans="1:6">
      <c r="A4190" s="8">
        <v>41622</v>
      </c>
      <c r="B4190" s="9" t="s">
        <v>45346</v>
      </c>
      <c r="C4190" s="8" t="s">
        <v>592</v>
      </c>
      <c r="D4190" s="8" t="s">
        <v>639</v>
      </c>
      <c r="E4190" s="8" t="s">
        <v>45347</v>
      </c>
      <c r="F4190" s="10" t="s">
        <v>38693</v>
      </c>
    </row>
    <row r="4191" ht="24" customHeight="1" spans="1:6">
      <c r="A4191" s="8">
        <v>41623</v>
      </c>
      <c r="B4191" s="9" t="s">
        <v>45348</v>
      </c>
      <c r="C4191" s="8" t="s">
        <v>592</v>
      </c>
      <c r="D4191" s="8" t="s">
        <v>639</v>
      </c>
      <c r="E4191" s="8" t="s">
        <v>45349</v>
      </c>
      <c r="F4191" s="10" t="s">
        <v>38693</v>
      </c>
    </row>
    <row r="4192" ht="24" customHeight="1" spans="1:6">
      <c r="A4192" s="8">
        <v>41624</v>
      </c>
      <c r="B4192" s="9" t="s">
        <v>45350</v>
      </c>
      <c r="C4192" s="8" t="s">
        <v>592</v>
      </c>
      <c r="D4192" s="8" t="s">
        <v>639</v>
      </c>
      <c r="E4192" s="8" t="s">
        <v>45351</v>
      </c>
      <c r="F4192" s="10" t="s">
        <v>38693</v>
      </c>
    </row>
    <row r="4193" ht="24" customHeight="1" spans="1:6">
      <c r="A4193" s="8">
        <v>41625</v>
      </c>
      <c r="B4193" s="9" t="s">
        <v>45352</v>
      </c>
      <c r="C4193" s="8" t="s">
        <v>592</v>
      </c>
      <c r="D4193" s="8" t="s">
        <v>639</v>
      </c>
      <c r="E4193" s="8" t="s">
        <v>45353</v>
      </c>
      <c r="F4193" s="10" t="s">
        <v>38693</v>
      </c>
    </row>
    <row r="4194" ht="24" customHeight="1" spans="1:6">
      <c r="A4194" s="8">
        <v>39352</v>
      </c>
      <c r="B4194" s="9" t="s">
        <v>45354</v>
      </c>
      <c r="C4194" s="8" t="s">
        <v>592</v>
      </c>
      <c r="D4194" s="8" t="s">
        <v>593</v>
      </c>
      <c r="E4194" s="8" t="s">
        <v>45355</v>
      </c>
      <c r="F4194" s="10" t="s">
        <v>38693</v>
      </c>
    </row>
    <row r="4195" ht="24" customHeight="1" spans="1:6">
      <c r="A4195" s="8">
        <v>39346</v>
      </c>
      <c r="B4195" s="9" t="s">
        <v>45356</v>
      </c>
      <c r="C4195" s="8" t="s">
        <v>592</v>
      </c>
      <c r="D4195" s="8" t="s">
        <v>593</v>
      </c>
      <c r="E4195" s="11" t="s">
        <v>45355</v>
      </c>
      <c r="F4195" s="10" t="s">
        <v>38693</v>
      </c>
    </row>
    <row r="4196" ht="24" customHeight="1" spans="1:6">
      <c r="A4196" s="8">
        <v>39350</v>
      </c>
      <c r="B4196" s="9" t="s">
        <v>45357</v>
      </c>
      <c r="C4196" s="8" t="s">
        <v>592</v>
      </c>
      <c r="D4196" s="8" t="s">
        <v>593</v>
      </c>
      <c r="E4196" s="11" t="s">
        <v>39016</v>
      </c>
      <c r="F4196" s="10" t="s">
        <v>38693</v>
      </c>
    </row>
    <row r="4197" ht="24" customHeight="1" spans="1:6">
      <c r="A4197" s="8">
        <v>39351</v>
      </c>
      <c r="B4197" s="9" t="s">
        <v>45358</v>
      </c>
      <c r="C4197" s="8" t="s">
        <v>592</v>
      </c>
      <c r="D4197" s="8" t="s">
        <v>593</v>
      </c>
      <c r="E4197" s="11" t="s">
        <v>40375</v>
      </c>
      <c r="F4197" s="10" t="s">
        <v>38693</v>
      </c>
    </row>
    <row r="4198" ht="24" customHeight="1" spans="1:6">
      <c r="A4198" s="8">
        <v>38952</v>
      </c>
      <c r="B4198" s="9" t="s">
        <v>45359</v>
      </c>
      <c r="C4198" s="8" t="s">
        <v>592</v>
      </c>
      <c r="D4198" s="8" t="s">
        <v>639</v>
      </c>
      <c r="E4198" s="8" t="s">
        <v>24451</v>
      </c>
      <c r="F4198" s="10" t="s">
        <v>38693</v>
      </c>
    </row>
    <row r="4199" ht="24" customHeight="1" spans="1:6">
      <c r="A4199" s="8">
        <v>38953</v>
      </c>
      <c r="B4199" s="9" t="s">
        <v>45360</v>
      </c>
      <c r="C4199" s="8" t="s">
        <v>592</v>
      </c>
      <c r="D4199" s="8" t="s">
        <v>639</v>
      </c>
      <c r="E4199" s="8" t="s">
        <v>42049</v>
      </c>
      <c r="F4199" s="10" t="s">
        <v>38693</v>
      </c>
    </row>
    <row r="4200" ht="24" customHeight="1" spans="1:6">
      <c r="A4200" s="8">
        <v>38835</v>
      </c>
      <c r="B4200" s="9" t="s">
        <v>45361</v>
      </c>
      <c r="C4200" s="8" t="s">
        <v>592</v>
      </c>
      <c r="D4200" s="8" t="s">
        <v>639</v>
      </c>
      <c r="E4200" s="11" t="s">
        <v>45362</v>
      </c>
      <c r="F4200" s="10" t="s">
        <v>38693</v>
      </c>
    </row>
    <row r="4201" ht="24" customHeight="1" spans="1:6">
      <c r="A4201" s="8">
        <v>38837</v>
      </c>
      <c r="B4201" s="9" t="s">
        <v>45363</v>
      </c>
      <c r="C4201" s="8" t="s">
        <v>592</v>
      </c>
      <c r="D4201" s="8" t="s">
        <v>639</v>
      </c>
      <c r="E4201" s="11" t="s">
        <v>45364</v>
      </c>
      <c r="F4201" s="10" t="s">
        <v>38693</v>
      </c>
    </row>
    <row r="4202" ht="24" customHeight="1" spans="1:6">
      <c r="A4202" s="8">
        <v>38836</v>
      </c>
      <c r="B4202" s="9" t="s">
        <v>45365</v>
      </c>
      <c r="C4202" s="8" t="s">
        <v>592</v>
      </c>
      <c r="D4202" s="8" t="s">
        <v>639</v>
      </c>
      <c r="E4202" s="8" t="s">
        <v>33208</v>
      </c>
      <c r="F4202" s="10" t="s">
        <v>38693</v>
      </c>
    </row>
    <row r="4203" ht="24" customHeight="1" spans="1:6">
      <c r="A4203" s="8">
        <v>2666</v>
      </c>
      <c r="B4203" s="9" t="s">
        <v>45366</v>
      </c>
      <c r="C4203" s="8" t="s">
        <v>592</v>
      </c>
      <c r="D4203" s="8" t="s">
        <v>593</v>
      </c>
      <c r="E4203" s="8" t="s">
        <v>45367</v>
      </c>
      <c r="F4203" s="10" t="s">
        <v>38693</v>
      </c>
    </row>
    <row r="4204" ht="24" customHeight="1" spans="1:6">
      <c r="A4204" s="8">
        <v>2668</v>
      </c>
      <c r="B4204" s="9" t="s">
        <v>45368</v>
      </c>
      <c r="C4204" s="8" t="s">
        <v>592</v>
      </c>
      <c r="D4204" s="8" t="s">
        <v>593</v>
      </c>
      <c r="E4204" s="8" t="s">
        <v>45369</v>
      </c>
      <c r="F4204" s="10" t="s">
        <v>38693</v>
      </c>
    </row>
    <row r="4205" ht="24" customHeight="1" spans="1:6">
      <c r="A4205" s="8">
        <v>2664</v>
      </c>
      <c r="B4205" s="9" t="s">
        <v>45370</v>
      </c>
      <c r="C4205" s="8" t="s">
        <v>592</v>
      </c>
      <c r="D4205" s="8" t="s">
        <v>593</v>
      </c>
      <c r="E4205" s="8" t="s">
        <v>38432</v>
      </c>
      <c r="F4205" s="10" t="s">
        <v>38693</v>
      </c>
    </row>
    <row r="4206" ht="24" customHeight="1" spans="1:6">
      <c r="A4206" s="8">
        <v>2662</v>
      </c>
      <c r="B4206" s="9" t="s">
        <v>45371</v>
      </c>
      <c r="C4206" s="8" t="s">
        <v>592</v>
      </c>
      <c r="D4206" s="8" t="s">
        <v>593</v>
      </c>
      <c r="E4206" s="8" t="s">
        <v>29133</v>
      </c>
      <c r="F4206" s="10" t="s">
        <v>38693</v>
      </c>
    </row>
    <row r="4207" ht="24" customHeight="1" spans="1:6">
      <c r="A4207" s="8">
        <v>20964</v>
      </c>
      <c r="B4207" s="9" t="s">
        <v>45372</v>
      </c>
      <c r="C4207" s="8" t="s">
        <v>592</v>
      </c>
      <c r="D4207" s="8" t="s">
        <v>593</v>
      </c>
      <c r="E4207" s="11" t="s">
        <v>45373</v>
      </c>
      <c r="F4207" s="10" t="s">
        <v>38693</v>
      </c>
    </row>
    <row r="4208" ht="24" customHeight="1" spans="1:6">
      <c r="A4208" s="8">
        <v>10905</v>
      </c>
      <c r="B4208" s="9" t="s">
        <v>45374</v>
      </c>
      <c r="C4208" s="8" t="s">
        <v>592</v>
      </c>
      <c r="D4208" s="8" t="s">
        <v>593</v>
      </c>
      <c r="E4208" s="8" t="s">
        <v>45375</v>
      </c>
      <c r="F4208" s="10" t="s">
        <v>38693</v>
      </c>
    </row>
    <row r="4209" ht="24" customHeight="1" spans="1:6">
      <c r="A4209" s="8">
        <v>42703</v>
      </c>
      <c r="B4209" s="9" t="s">
        <v>45376</v>
      </c>
      <c r="C4209" s="8" t="s">
        <v>592</v>
      </c>
      <c r="D4209" s="8" t="s">
        <v>639</v>
      </c>
      <c r="E4209" s="11" t="s">
        <v>45377</v>
      </c>
      <c r="F4209" s="10" t="s">
        <v>38693</v>
      </c>
    </row>
    <row r="4210" ht="24" customHeight="1" spans="1:6">
      <c r="A4210" s="8">
        <v>42704</v>
      </c>
      <c r="B4210" s="9" t="s">
        <v>45378</v>
      </c>
      <c r="C4210" s="8" t="s">
        <v>592</v>
      </c>
      <c r="D4210" s="8" t="s">
        <v>639</v>
      </c>
      <c r="E4210" s="8" t="s">
        <v>45379</v>
      </c>
      <c r="F4210" s="10" t="s">
        <v>38693</v>
      </c>
    </row>
    <row r="4211" ht="24" customHeight="1" spans="1:6">
      <c r="A4211" s="8">
        <v>42705</v>
      </c>
      <c r="B4211" s="9" t="s">
        <v>45380</v>
      </c>
      <c r="C4211" s="8" t="s">
        <v>592</v>
      </c>
      <c r="D4211" s="8" t="s">
        <v>639</v>
      </c>
      <c r="E4211" s="8" t="s">
        <v>45381</v>
      </c>
      <c r="F4211" s="10" t="s">
        <v>38693</v>
      </c>
    </row>
    <row r="4212" ht="24" customHeight="1" spans="1:6">
      <c r="A4212" s="8">
        <v>42706</v>
      </c>
      <c r="B4212" s="9" t="s">
        <v>45382</v>
      </c>
      <c r="C4212" s="8" t="s">
        <v>592</v>
      </c>
      <c r="D4212" s="8" t="s">
        <v>639</v>
      </c>
      <c r="E4212" s="8" t="s">
        <v>45383</v>
      </c>
      <c r="F4212" s="10" t="s">
        <v>38693</v>
      </c>
    </row>
    <row r="4213" ht="24" customHeight="1" spans="1:6">
      <c r="A4213" s="8">
        <v>11289</v>
      </c>
      <c r="B4213" s="9" t="s">
        <v>45384</v>
      </c>
      <c r="C4213" s="8" t="s">
        <v>592</v>
      </c>
      <c r="D4213" s="8" t="s">
        <v>639</v>
      </c>
      <c r="E4213" s="8" t="s">
        <v>45385</v>
      </c>
      <c r="F4213" s="10" t="s">
        <v>38693</v>
      </c>
    </row>
    <row r="4214" ht="24" customHeight="1" spans="1:6">
      <c r="A4214" s="8">
        <v>11241</v>
      </c>
      <c r="B4214" s="9" t="s">
        <v>45386</v>
      </c>
      <c r="C4214" s="8" t="s">
        <v>592</v>
      </c>
      <c r="D4214" s="8" t="s">
        <v>639</v>
      </c>
      <c r="E4214" s="8" t="s">
        <v>45387</v>
      </c>
      <c r="F4214" s="10" t="s">
        <v>38693</v>
      </c>
    </row>
    <row r="4215" ht="24" customHeight="1" spans="1:6">
      <c r="A4215" s="8">
        <v>11301</v>
      </c>
      <c r="B4215" s="9" t="s">
        <v>45388</v>
      </c>
      <c r="C4215" s="8" t="s">
        <v>592</v>
      </c>
      <c r="D4215" s="8" t="s">
        <v>639</v>
      </c>
      <c r="E4215" s="8" t="s">
        <v>45389</v>
      </c>
      <c r="F4215" s="10" t="s">
        <v>38693</v>
      </c>
    </row>
    <row r="4216" ht="24" customHeight="1" spans="1:6">
      <c r="A4216" s="8">
        <v>21090</v>
      </c>
      <c r="B4216" s="9" t="s">
        <v>45390</v>
      </c>
      <c r="C4216" s="8" t="s">
        <v>592</v>
      </c>
      <c r="D4216" s="8" t="s">
        <v>639</v>
      </c>
      <c r="E4216" s="8" t="s">
        <v>45391</v>
      </c>
      <c r="F4216" s="10" t="s">
        <v>38693</v>
      </c>
    </row>
    <row r="4217" ht="24" customHeight="1" spans="1:6">
      <c r="A4217" s="8">
        <v>14112</v>
      </c>
      <c r="B4217" s="9" t="s">
        <v>45392</v>
      </c>
      <c r="C4217" s="8" t="s">
        <v>592</v>
      </c>
      <c r="D4217" s="8" t="s">
        <v>639</v>
      </c>
      <c r="E4217" s="8" t="s">
        <v>45393</v>
      </c>
      <c r="F4217" s="10" t="s">
        <v>38693</v>
      </c>
    </row>
    <row r="4218" ht="24" customHeight="1" spans="1:6">
      <c r="A4218" s="8">
        <v>11315</v>
      </c>
      <c r="B4218" s="9" t="s">
        <v>45394</v>
      </c>
      <c r="C4218" s="8" t="s">
        <v>592</v>
      </c>
      <c r="D4218" s="8" t="s">
        <v>639</v>
      </c>
      <c r="E4218" s="8" t="s">
        <v>45395</v>
      </c>
      <c r="F4218" s="10" t="s">
        <v>38693</v>
      </c>
    </row>
    <row r="4219" ht="24" customHeight="1" spans="1:6">
      <c r="A4219" s="8">
        <v>21071</v>
      </c>
      <c r="B4219" s="9" t="s">
        <v>45396</v>
      </c>
      <c r="C4219" s="8" t="s">
        <v>592</v>
      </c>
      <c r="D4219" s="8" t="s">
        <v>639</v>
      </c>
      <c r="E4219" s="8" t="s">
        <v>45397</v>
      </c>
      <c r="F4219" s="10" t="s">
        <v>38693</v>
      </c>
    </row>
    <row r="4220" ht="24" customHeight="1" spans="1:6">
      <c r="A4220" s="8">
        <v>11316</v>
      </c>
      <c r="B4220" s="9" t="s">
        <v>45398</v>
      </c>
      <c r="C4220" s="8" t="s">
        <v>592</v>
      </c>
      <c r="D4220" s="8" t="s">
        <v>639</v>
      </c>
      <c r="E4220" s="8" t="s">
        <v>45399</v>
      </c>
      <c r="F4220" s="10" t="s">
        <v>38693</v>
      </c>
    </row>
    <row r="4221" ht="24" customHeight="1" spans="1:6">
      <c r="A4221" s="8">
        <v>6243</v>
      </c>
      <c r="B4221" s="9" t="s">
        <v>45400</v>
      </c>
      <c r="C4221" s="8" t="s">
        <v>592</v>
      </c>
      <c r="D4221" s="8" t="s">
        <v>639</v>
      </c>
      <c r="E4221" s="8" t="s">
        <v>45401</v>
      </c>
      <c r="F4221" s="10" t="s">
        <v>38693</v>
      </c>
    </row>
    <row r="4222" ht="24" customHeight="1" spans="1:6">
      <c r="A4222" s="8">
        <v>6240</v>
      </c>
      <c r="B4222" s="9" t="s">
        <v>45402</v>
      </c>
      <c r="C4222" s="8" t="s">
        <v>592</v>
      </c>
      <c r="D4222" s="8" t="s">
        <v>639</v>
      </c>
      <c r="E4222" s="8" t="s">
        <v>45403</v>
      </c>
      <c r="F4222" s="10" t="s">
        <v>38693</v>
      </c>
    </row>
    <row r="4223" ht="24" customHeight="1" spans="1:6">
      <c r="A4223" s="8">
        <v>11296</v>
      </c>
      <c r="B4223" s="9" t="s">
        <v>45404</v>
      </c>
      <c r="C4223" s="8" t="s">
        <v>592</v>
      </c>
      <c r="D4223" s="8" t="s">
        <v>639</v>
      </c>
      <c r="E4223" s="8" t="s">
        <v>45405</v>
      </c>
      <c r="F4223" s="10" t="s">
        <v>38693</v>
      </c>
    </row>
    <row r="4224" ht="24" customHeight="1" spans="1:6">
      <c r="A4224" s="8">
        <v>11299</v>
      </c>
      <c r="B4224" s="9" t="s">
        <v>45406</v>
      </c>
      <c r="C4224" s="8" t="s">
        <v>592</v>
      </c>
      <c r="D4224" s="8" t="s">
        <v>639</v>
      </c>
      <c r="E4224" s="8" t="s">
        <v>45407</v>
      </c>
      <c r="F4224" s="10" t="s">
        <v>38693</v>
      </c>
    </row>
    <row r="4225" ht="24" customHeight="1" spans="1:6">
      <c r="A4225" s="8">
        <v>11688</v>
      </c>
      <c r="B4225" s="9" t="s">
        <v>45408</v>
      </c>
      <c r="C4225" s="8" t="s">
        <v>592</v>
      </c>
      <c r="D4225" s="8" t="s">
        <v>593</v>
      </c>
      <c r="E4225" s="8" t="s">
        <v>45409</v>
      </c>
      <c r="F4225" s="10" t="s">
        <v>38693</v>
      </c>
    </row>
    <row r="4226" ht="36" customHeight="1" spans="1:6">
      <c r="A4226" s="8">
        <v>37736</v>
      </c>
      <c r="B4226" s="9" t="s">
        <v>45410</v>
      </c>
      <c r="C4226" s="8" t="s">
        <v>592</v>
      </c>
      <c r="D4226" s="8" t="s">
        <v>639</v>
      </c>
      <c r="E4226" s="8" t="s">
        <v>45411</v>
      </c>
      <c r="F4226" s="10" t="s">
        <v>38693</v>
      </c>
    </row>
    <row r="4227" ht="24" customHeight="1" spans="1:6">
      <c r="A4227" s="8">
        <v>37739</v>
      </c>
      <c r="B4227" s="9" t="s">
        <v>45412</v>
      </c>
      <c r="C4227" s="8" t="s">
        <v>592</v>
      </c>
      <c r="D4227" s="8" t="s">
        <v>639</v>
      </c>
      <c r="E4227" s="8" t="s">
        <v>45413</v>
      </c>
      <c r="F4227" s="10" t="s">
        <v>38693</v>
      </c>
    </row>
    <row r="4228" ht="24" customHeight="1" spans="1:6">
      <c r="A4228" s="8">
        <v>37740</v>
      </c>
      <c r="B4228" s="9" t="s">
        <v>45414</v>
      </c>
      <c r="C4228" s="8" t="s">
        <v>592</v>
      </c>
      <c r="D4228" s="8" t="s">
        <v>639</v>
      </c>
      <c r="E4228" s="8" t="s">
        <v>45415</v>
      </c>
      <c r="F4228" s="10" t="s">
        <v>38693</v>
      </c>
    </row>
    <row r="4229" ht="24" customHeight="1" spans="1:6">
      <c r="A4229" s="8">
        <v>37738</v>
      </c>
      <c r="B4229" s="9" t="s">
        <v>45416</v>
      </c>
      <c r="C4229" s="8" t="s">
        <v>592</v>
      </c>
      <c r="D4229" s="8" t="s">
        <v>639</v>
      </c>
      <c r="E4229" s="8" t="s">
        <v>45417</v>
      </c>
      <c r="F4229" s="10" t="s">
        <v>38693</v>
      </c>
    </row>
    <row r="4230" ht="24" customHeight="1" spans="1:6">
      <c r="A4230" s="8">
        <v>37737</v>
      </c>
      <c r="B4230" s="9" t="s">
        <v>45418</v>
      </c>
      <c r="C4230" s="8" t="s">
        <v>592</v>
      </c>
      <c r="D4230" s="8" t="s">
        <v>639</v>
      </c>
      <c r="E4230" s="8" t="s">
        <v>45419</v>
      </c>
      <c r="F4230" s="10" t="s">
        <v>38693</v>
      </c>
    </row>
    <row r="4231" ht="24" customHeight="1" spans="1:6">
      <c r="A4231" s="8">
        <v>25014</v>
      </c>
      <c r="B4231" s="9" t="s">
        <v>45420</v>
      </c>
      <c r="C4231" s="8" t="s">
        <v>592</v>
      </c>
      <c r="D4231" s="8" t="s">
        <v>639</v>
      </c>
      <c r="E4231" s="8" t="s">
        <v>45421</v>
      </c>
      <c r="F4231" s="10" t="s">
        <v>38693</v>
      </c>
    </row>
    <row r="4232" ht="24" customHeight="1" spans="1:6">
      <c r="A4232" s="8">
        <v>25013</v>
      </c>
      <c r="B4232" s="9" t="s">
        <v>45422</v>
      </c>
      <c r="C4232" s="8" t="s">
        <v>592</v>
      </c>
      <c r="D4232" s="8" t="s">
        <v>639</v>
      </c>
      <c r="E4232" s="11" t="s">
        <v>45423</v>
      </c>
      <c r="F4232" s="10" t="s">
        <v>38693</v>
      </c>
    </row>
    <row r="4233" ht="24" customHeight="1" spans="1:6">
      <c r="A4233" s="8">
        <v>14405</v>
      </c>
      <c r="B4233" s="9" t="s">
        <v>45424</v>
      </c>
      <c r="C4233" s="8" t="s">
        <v>592</v>
      </c>
      <c r="D4233" s="8" t="s">
        <v>639</v>
      </c>
      <c r="E4233" s="11" t="s">
        <v>45425</v>
      </c>
      <c r="F4233" s="10" t="s">
        <v>38693</v>
      </c>
    </row>
    <row r="4234" ht="24" customHeight="1" spans="1:6">
      <c r="A4234" s="8">
        <v>20271</v>
      </c>
      <c r="B4234" s="9" t="s">
        <v>45426</v>
      </c>
      <c r="C4234" s="8" t="s">
        <v>592</v>
      </c>
      <c r="D4234" s="8" t="s">
        <v>593</v>
      </c>
      <c r="E4234" s="11" t="s">
        <v>45427</v>
      </c>
      <c r="F4234" s="10" t="s">
        <v>38693</v>
      </c>
    </row>
    <row r="4235" ht="24" customHeight="1" spans="1:6">
      <c r="A4235" s="8">
        <v>10423</v>
      </c>
      <c r="B4235" s="9" t="s">
        <v>45428</v>
      </c>
      <c r="C4235" s="8" t="s">
        <v>592</v>
      </c>
      <c r="D4235" s="8" t="s">
        <v>593</v>
      </c>
      <c r="E4235" s="8" t="s">
        <v>45429</v>
      </c>
      <c r="F4235" s="10" t="s">
        <v>38693</v>
      </c>
    </row>
    <row r="4236" ht="24" customHeight="1" spans="1:6">
      <c r="A4236" s="8">
        <v>36790</v>
      </c>
      <c r="B4236" s="9" t="s">
        <v>45430</v>
      </c>
      <c r="C4236" s="8" t="s">
        <v>592</v>
      </c>
      <c r="D4236" s="8" t="s">
        <v>593</v>
      </c>
      <c r="E4236" s="11" t="s">
        <v>45431</v>
      </c>
      <c r="F4236" s="10" t="s">
        <v>38693</v>
      </c>
    </row>
    <row r="4237" ht="24" customHeight="1" spans="1:6">
      <c r="A4237" s="8">
        <v>37589</v>
      </c>
      <c r="B4237" s="9" t="s">
        <v>45432</v>
      </c>
      <c r="C4237" s="8" t="s">
        <v>592</v>
      </c>
      <c r="D4237" s="8" t="s">
        <v>593</v>
      </c>
      <c r="E4237" s="11" t="s">
        <v>45433</v>
      </c>
      <c r="F4237" s="10" t="s">
        <v>38693</v>
      </c>
    </row>
    <row r="4238" ht="24" customHeight="1" spans="1:6">
      <c r="A4238" s="8">
        <v>11690</v>
      </c>
      <c r="B4238" s="9" t="s">
        <v>45434</v>
      </c>
      <c r="C4238" s="8" t="s">
        <v>592</v>
      </c>
      <c r="D4238" s="8" t="s">
        <v>593</v>
      </c>
      <c r="E4238" s="8" t="s">
        <v>45435</v>
      </c>
      <c r="F4238" s="10" t="s">
        <v>38693</v>
      </c>
    </row>
    <row r="4239" ht="24" customHeight="1" spans="1:6">
      <c r="A4239" s="8">
        <v>20234</v>
      </c>
      <c r="B4239" s="9" t="s">
        <v>45436</v>
      </c>
      <c r="C4239" s="8" t="s">
        <v>592</v>
      </c>
      <c r="D4239" s="8" t="s">
        <v>593</v>
      </c>
      <c r="E4239" s="8" t="s">
        <v>45437</v>
      </c>
      <c r="F4239" s="10" t="s">
        <v>38693</v>
      </c>
    </row>
    <row r="4240" ht="24" customHeight="1" spans="1:6">
      <c r="A4240" s="8">
        <v>4763</v>
      </c>
      <c r="B4240" s="9" t="s">
        <v>45438</v>
      </c>
      <c r="C4240" s="8" t="s">
        <v>742</v>
      </c>
      <c r="D4240" s="8" t="s">
        <v>593</v>
      </c>
      <c r="E4240" s="8" t="s">
        <v>28515</v>
      </c>
      <c r="F4240" s="10" t="s">
        <v>38693</v>
      </c>
    </row>
    <row r="4241" ht="24" customHeight="1" spans="1:6">
      <c r="A4241" s="8">
        <v>41070</v>
      </c>
      <c r="B4241" s="9" t="s">
        <v>45439</v>
      </c>
      <c r="C4241" s="8" t="s">
        <v>744</v>
      </c>
      <c r="D4241" s="8" t="s">
        <v>593</v>
      </c>
      <c r="E4241" s="8" t="s">
        <v>45440</v>
      </c>
      <c r="F4241" s="10" t="s">
        <v>38693</v>
      </c>
    </row>
    <row r="4242" ht="24" customHeight="1" spans="1:6">
      <c r="A4242" s="8">
        <v>44480</v>
      </c>
      <c r="B4242" s="9" t="s">
        <v>45441</v>
      </c>
      <c r="C4242" s="8" t="s">
        <v>740</v>
      </c>
      <c r="D4242" s="8" t="s">
        <v>593</v>
      </c>
      <c r="E4242" s="8" t="s">
        <v>32877</v>
      </c>
      <c r="F4242" s="10" t="s">
        <v>38693</v>
      </c>
    </row>
    <row r="4243" ht="24" customHeight="1" spans="1:6">
      <c r="A4243" s="8">
        <v>11457</v>
      </c>
      <c r="B4243" s="9" t="s">
        <v>45442</v>
      </c>
      <c r="C4243" s="8" t="s">
        <v>592</v>
      </c>
      <c r="D4243" s="8" t="s">
        <v>593</v>
      </c>
      <c r="E4243" s="8" t="s">
        <v>45443</v>
      </c>
      <c r="F4243" s="10" t="s">
        <v>38693</v>
      </c>
    </row>
    <row r="4244" ht="24" customHeight="1" spans="1:6">
      <c r="A4244" s="8">
        <v>44073</v>
      </c>
      <c r="B4244" s="9" t="s">
        <v>45444</v>
      </c>
      <c r="C4244" s="8" t="s">
        <v>474</v>
      </c>
      <c r="D4244" s="8" t="s">
        <v>593</v>
      </c>
      <c r="E4244" s="8" t="s">
        <v>45445</v>
      </c>
      <c r="F4244" s="10" t="s">
        <v>38693</v>
      </c>
    </row>
    <row r="4245" ht="24" customHeight="1" spans="1:6">
      <c r="A4245" s="8">
        <v>21121</v>
      </c>
      <c r="B4245" s="9" t="s">
        <v>45446</v>
      </c>
      <c r="C4245" s="8" t="s">
        <v>592</v>
      </c>
      <c r="D4245" s="8" t="s">
        <v>639</v>
      </c>
      <c r="E4245" s="8" t="s">
        <v>39564</v>
      </c>
      <c r="F4245" s="10" t="s">
        <v>38693</v>
      </c>
    </row>
    <row r="4246" ht="24" customHeight="1" spans="1:6">
      <c r="A4246" s="8">
        <v>38010</v>
      </c>
      <c r="B4246" s="9" t="s">
        <v>45447</v>
      </c>
      <c r="C4246" s="8" t="s">
        <v>592</v>
      </c>
      <c r="D4246" s="8" t="s">
        <v>639</v>
      </c>
      <c r="E4246" s="8" t="s">
        <v>43418</v>
      </c>
      <c r="F4246" s="10" t="s">
        <v>38693</v>
      </c>
    </row>
    <row r="4247" ht="24" customHeight="1" spans="1:6">
      <c r="A4247" s="8">
        <v>38011</v>
      </c>
      <c r="B4247" s="9" t="s">
        <v>45448</v>
      </c>
      <c r="C4247" s="8" t="s">
        <v>592</v>
      </c>
      <c r="D4247" s="8" t="s">
        <v>639</v>
      </c>
      <c r="E4247" s="8" t="s">
        <v>43091</v>
      </c>
      <c r="F4247" s="10" t="s">
        <v>38693</v>
      </c>
    </row>
    <row r="4248" ht="24" customHeight="1" spans="1:6">
      <c r="A4248" s="8">
        <v>38012</v>
      </c>
      <c r="B4248" s="9" t="s">
        <v>45449</v>
      </c>
      <c r="C4248" s="8" t="s">
        <v>592</v>
      </c>
      <c r="D4248" s="8" t="s">
        <v>639</v>
      </c>
      <c r="E4248" s="8" t="s">
        <v>44834</v>
      </c>
      <c r="F4248" s="10" t="s">
        <v>38693</v>
      </c>
    </row>
    <row r="4249" ht="24" customHeight="1" spans="1:6">
      <c r="A4249" s="8">
        <v>38013</v>
      </c>
      <c r="B4249" s="9" t="s">
        <v>45450</v>
      </c>
      <c r="C4249" s="8" t="s">
        <v>592</v>
      </c>
      <c r="D4249" s="8" t="s">
        <v>639</v>
      </c>
      <c r="E4249" s="8" t="s">
        <v>32055</v>
      </c>
      <c r="F4249" s="10" t="s">
        <v>38693</v>
      </c>
    </row>
    <row r="4250" ht="24" customHeight="1" spans="1:6">
      <c r="A4250" s="8">
        <v>38014</v>
      </c>
      <c r="B4250" s="9" t="s">
        <v>45451</v>
      </c>
      <c r="C4250" s="8" t="s">
        <v>592</v>
      </c>
      <c r="D4250" s="8" t="s">
        <v>639</v>
      </c>
      <c r="E4250" s="8" t="s">
        <v>36918</v>
      </c>
      <c r="F4250" s="10" t="s">
        <v>38693</v>
      </c>
    </row>
    <row r="4251" ht="24" customHeight="1" spans="1:6">
      <c r="A4251" s="8">
        <v>38015</v>
      </c>
      <c r="B4251" s="9" t="s">
        <v>45452</v>
      </c>
      <c r="C4251" s="8" t="s">
        <v>592</v>
      </c>
      <c r="D4251" s="8" t="s">
        <v>639</v>
      </c>
      <c r="E4251" s="11" t="s">
        <v>45453</v>
      </c>
      <c r="F4251" s="10" t="s">
        <v>38693</v>
      </c>
    </row>
    <row r="4252" ht="24" customHeight="1" spans="1:6">
      <c r="A4252" s="8">
        <v>38016</v>
      </c>
      <c r="B4252" s="9" t="s">
        <v>45454</v>
      </c>
      <c r="C4252" s="8" t="s">
        <v>592</v>
      </c>
      <c r="D4252" s="8" t="s">
        <v>639</v>
      </c>
      <c r="E4252" s="8" t="s">
        <v>45455</v>
      </c>
      <c r="F4252" s="10" t="s">
        <v>38693</v>
      </c>
    </row>
    <row r="4253" ht="24" customHeight="1" spans="1:6">
      <c r="A4253" s="8">
        <v>12741</v>
      </c>
      <c r="B4253" s="9" t="s">
        <v>45456</v>
      </c>
      <c r="C4253" s="8" t="s">
        <v>592</v>
      </c>
      <c r="D4253" s="8" t="s">
        <v>639</v>
      </c>
      <c r="E4253" s="8" t="s">
        <v>45457</v>
      </c>
      <c r="F4253" s="10" t="s">
        <v>38693</v>
      </c>
    </row>
    <row r="4254" ht="24" customHeight="1" spans="1:6">
      <c r="A4254" s="8">
        <v>12733</v>
      </c>
      <c r="B4254" s="9" t="s">
        <v>45458</v>
      </c>
      <c r="C4254" s="8" t="s">
        <v>592</v>
      </c>
      <c r="D4254" s="8" t="s">
        <v>639</v>
      </c>
      <c r="E4254" s="8" t="s">
        <v>37753</v>
      </c>
      <c r="F4254" s="10" t="s">
        <v>38693</v>
      </c>
    </row>
    <row r="4255" ht="24" customHeight="1" spans="1:6">
      <c r="A4255" s="8">
        <v>12734</v>
      </c>
      <c r="B4255" s="9" t="s">
        <v>45459</v>
      </c>
      <c r="C4255" s="8" t="s">
        <v>592</v>
      </c>
      <c r="D4255" s="8" t="s">
        <v>639</v>
      </c>
      <c r="E4255" s="8" t="s">
        <v>45460</v>
      </c>
      <c r="F4255" s="10" t="s">
        <v>38693</v>
      </c>
    </row>
    <row r="4256" ht="24" customHeight="1" spans="1:6">
      <c r="A4256" s="8">
        <v>12735</v>
      </c>
      <c r="B4256" s="9" t="s">
        <v>45461</v>
      </c>
      <c r="C4256" s="8" t="s">
        <v>592</v>
      </c>
      <c r="D4256" s="8" t="s">
        <v>639</v>
      </c>
      <c r="E4256" s="8" t="s">
        <v>40941</v>
      </c>
      <c r="F4256" s="10" t="s">
        <v>38693</v>
      </c>
    </row>
    <row r="4257" ht="24" customHeight="1" spans="1:6">
      <c r="A4257" s="8">
        <v>12736</v>
      </c>
      <c r="B4257" s="9" t="s">
        <v>45462</v>
      </c>
      <c r="C4257" s="8" t="s">
        <v>592</v>
      </c>
      <c r="D4257" s="8" t="s">
        <v>639</v>
      </c>
      <c r="E4257" s="8" t="s">
        <v>43252</v>
      </c>
      <c r="F4257" s="10" t="s">
        <v>38693</v>
      </c>
    </row>
    <row r="4258" ht="24" customHeight="1" spans="1:6">
      <c r="A4258" s="8">
        <v>12737</v>
      </c>
      <c r="B4258" s="9" t="s">
        <v>45463</v>
      </c>
      <c r="C4258" s="8" t="s">
        <v>592</v>
      </c>
      <c r="D4258" s="8" t="s">
        <v>639</v>
      </c>
      <c r="E4258" s="8" t="s">
        <v>45464</v>
      </c>
      <c r="F4258" s="10" t="s">
        <v>38693</v>
      </c>
    </row>
    <row r="4259" ht="24" customHeight="1" spans="1:6">
      <c r="A4259" s="8">
        <v>12738</v>
      </c>
      <c r="B4259" s="9" t="s">
        <v>45465</v>
      </c>
      <c r="C4259" s="8" t="s">
        <v>592</v>
      </c>
      <c r="D4259" s="8" t="s">
        <v>639</v>
      </c>
      <c r="E4259" s="8" t="s">
        <v>45466</v>
      </c>
      <c r="F4259" s="10" t="s">
        <v>38693</v>
      </c>
    </row>
    <row r="4260" ht="24" customHeight="1" spans="1:6">
      <c r="A4260" s="8">
        <v>12739</v>
      </c>
      <c r="B4260" s="9" t="s">
        <v>45467</v>
      </c>
      <c r="C4260" s="8" t="s">
        <v>592</v>
      </c>
      <c r="D4260" s="8" t="s">
        <v>639</v>
      </c>
      <c r="E4260" s="8" t="s">
        <v>45468</v>
      </c>
      <c r="F4260" s="10" t="s">
        <v>38693</v>
      </c>
    </row>
    <row r="4261" ht="24" customHeight="1" spans="1:6">
      <c r="A4261" s="8">
        <v>12740</v>
      </c>
      <c r="B4261" s="9" t="s">
        <v>45469</v>
      </c>
      <c r="C4261" s="8" t="s">
        <v>592</v>
      </c>
      <c r="D4261" s="8" t="s">
        <v>639</v>
      </c>
      <c r="E4261" s="8" t="s">
        <v>45470</v>
      </c>
      <c r="F4261" s="10" t="s">
        <v>38693</v>
      </c>
    </row>
    <row r="4262" ht="24" customHeight="1" spans="1:6">
      <c r="A4262" s="8">
        <v>6297</v>
      </c>
      <c r="B4262" s="9" t="s">
        <v>45471</v>
      </c>
      <c r="C4262" s="8" t="s">
        <v>592</v>
      </c>
      <c r="D4262" s="8" t="s">
        <v>639</v>
      </c>
      <c r="E4262" s="8" t="s">
        <v>45472</v>
      </c>
      <c r="F4262" s="10" t="s">
        <v>38693</v>
      </c>
    </row>
    <row r="4263" ht="24" customHeight="1" spans="1:6">
      <c r="A4263" s="8">
        <v>6296</v>
      </c>
      <c r="B4263" s="9" t="s">
        <v>45473</v>
      </c>
      <c r="C4263" s="8" t="s">
        <v>592</v>
      </c>
      <c r="D4263" s="8" t="s">
        <v>639</v>
      </c>
      <c r="E4263" s="8" t="s">
        <v>41583</v>
      </c>
      <c r="F4263" s="10" t="s">
        <v>38693</v>
      </c>
    </row>
    <row r="4264" ht="24" customHeight="1" spans="1:6">
      <c r="A4264" s="8">
        <v>6294</v>
      </c>
      <c r="B4264" s="9" t="s">
        <v>45474</v>
      </c>
      <c r="C4264" s="8" t="s">
        <v>592</v>
      </c>
      <c r="D4264" s="8" t="s">
        <v>639</v>
      </c>
      <c r="E4264" s="8" t="s">
        <v>31124</v>
      </c>
      <c r="F4264" s="10" t="s">
        <v>38693</v>
      </c>
    </row>
    <row r="4265" ht="24" customHeight="1" spans="1:6">
      <c r="A4265" s="8">
        <v>6323</v>
      </c>
      <c r="B4265" s="9" t="s">
        <v>45475</v>
      </c>
      <c r="C4265" s="8" t="s">
        <v>592</v>
      </c>
      <c r="D4265" s="8" t="s">
        <v>639</v>
      </c>
      <c r="E4265" s="8" t="s">
        <v>45476</v>
      </c>
      <c r="F4265" s="10" t="s">
        <v>38693</v>
      </c>
    </row>
    <row r="4266" ht="24" customHeight="1" spans="1:6">
      <c r="A4266" s="8">
        <v>6299</v>
      </c>
      <c r="B4266" s="9" t="s">
        <v>45477</v>
      </c>
      <c r="C4266" s="8" t="s">
        <v>592</v>
      </c>
      <c r="D4266" s="8" t="s">
        <v>639</v>
      </c>
      <c r="E4266" s="8" t="s">
        <v>45478</v>
      </c>
      <c r="F4266" s="10" t="s">
        <v>38693</v>
      </c>
    </row>
    <row r="4267" ht="24" customHeight="1" spans="1:6">
      <c r="A4267" s="8">
        <v>6298</v>
      </c>
      <c r="B4267" s="9" t="s">
        <v>45479</v>
      </c>
      <c r="C4267" s="8" t="s">
        <v>592</v>
      </c>
      <c r="D4267" s="8" t="s">
        <v>639</v>
      </c>
      <c r="E4267" s="11" t="s">
        <v>22989</v>
      </c>
      <c r="F4267" s="10" t="s">
        <v>38693</v>
      </c>
    </row>
    <row r="4268" ht="24" customHeight="1" spans="1:6">
      <c r="A4268" s="8">
        <v>6295</v>
      </c>
      <c r="B4268" s="9" t="s">
        <v>45480</v>
      </c>
      <c r="C4268" s="8" t="s">
        <v>592</v>
      </c>
      <c r="D4268" s="8" t="s">
        <v>639</v>
      </c>
      <c r="E4268" s="8" t="s">
        <v>45481</v>
      </c>
      <c r="F4268" s="10" t="s">
        <v>38693</v>
      </c>
    </row>
    <row r="4269" ht="24" customHeight="1" spans="1:6">
      <c r="A4269" s="8">
        <v>6322</v>
      </c>
      <c r="B4269" s="9" t="s">
        <v>45482</v>
      </c>
      <c r="C4269" s="8" t="s">
        <v>592</v>
      </c>
      <c r="D4269" s="8" t="s">
        <v>639</v>
      </c>
      <c r="E4269" s="11" t="s">
        <v>24089</v>
      </c>
      <c r="F4269" s="10" t="s">
        <v>38693</v>
      </c>
    </row>
    <row r="4270" ht="24" customHeight="1" spans="1:6">
      <c r="A4270" s="8">
        <v>6300</v>
      </c>
      <c r="B4270" s="9" t="s">
        <v>45483</v>
      </c>
      <c r="C4270" s="8" t="s">
        <v>592</v>
      </c>
      <c r="D4270" s="8" t="s">
        <v>639</v>
      </c>
      <c r="E4270" s="8" t="s">
        <v>45484</v>
      </c>
      <c r="F4270" s="10" t="s">
        <v>38693</v>
      </c>
    </row>
    <row r="4271" ht="24" customHeight="1" spans="1:6">
      <c r="A4271" s="8">
        <v>6321</v>
      </c>
      <c r="B4271" s="9" t="s">
        <v>45485</v>
      </c>
      <c r="C4271" s="8" t="s">
        <v>592</v>
      </c>
      <c r="D4271" s="8" t="s">
        <v>639</v>
      </c>
      <c r="E4271" s="8" t="s">
        <v>45486</v>
      </c>
      <c r="F4271" s="10" t="s">
        <v>38693</v>
      </c>
    </row>
    <row r="4272" ht="24" customHeight="1" spans="1:6">
      <c r="A4272" s="8">
        <v>6301</v>
      </c>
      <c r="B4272" s="9" t="s">
        <v>45487</v>
      </c>
      <c r="C4272" s="8" t="s">
        <v>592</v>
      </c>
      <c r="D4272" s="8" t="s">
        <v>639</v>
      </c>
      <c r="E4272" s="8" t="s">
        <v>45488</v>
      </c>
      <c r="F4272" s="10" t="s">
        <v>38693</v>
      </c>
    </row>
    <row r="4273" ht="24" customHeight="1" spans="1:6">
      <c r="A4273" s="8">
        <v>7105</v>
      </c>
      <c r="B4273" s="9" t="s">
        <v>45489</v>
      </c>
      <c r="C4273" s="8" t="s">
        <v>592</v>
      </c>
      <c r="D4273" s="8" t="s">
        <v>639</v>
      </c>
      <c r="E4273" s="8" t="s">
        <v>24709</v>
      </c>
      <c r="F4273" s="10" t="s">
        <v>38693</v>
      </c>
    </row>
    <row r="4274" ht="24" customHeight="1" spans="1:6">
      <c r="A4274" s="8">
        <v>20183</v>
      </c>
      <c r="B4274" s="9" t="s">
        <v>45490</v>
      </c>
      <c r="C4274" s="8" t="s">
        <v>592</v>
      </c>
      <c r="D4274" s="8" t="s">
        <v>639</v>
      </c>
      <c r="E4274" s="8" t="s">
        <v>44955</v>
      </c>
      <c r="F4274" s="10" t="s">
        <v>38693</v>
      </c>
    </row>
    <row r="4275" ht="24" customHeight="1" spans="1:6">
      <c r="A4275" s="8">
        <v>38448</v>
      </c>
      <c r="B4275" s="9" t="s">
        <v>45491</v>
      </c>
      <c r="C4275" s="8" t="s">
        <v>592</v>
      </c>
      <c r="D4275" s="8" t="s">
        <v>639</v>
      </c>
      <c r="E4275" s="8" t="s">
        <v>45492</v>
      </c>
      <c r="F4275" s="10" t="s">
        <v>38693</v>
      </c>
    </row>
    <row r="4276" ht="24" customHeight="1" spans="1:6">
      <c r="A4276" s="8">
        <v>20182</v>
      </c>
      <c r="B4276" s="9" t="s">
        <v>45493</v>
      </c>
      <c r="C4276" s="8" t="s">
        <v>592</v>
      </c>
      <c r="D4276" s="8" t="s">
        <v>639</v>
      </c>
      <c r="E4276" s="8" t="s">
        <v>45494</v>
      </c>
      <c r="F4276" s="10" t="s">
        <v>38693</v>
      </c>
    </row>
    <row r="4277" ht="24" customHeight="1" spans="1:6">
      <c r="A4277" s="8">
        <v>7119</v>
      </c>
      <c r="B4277" s="9" t="s">
        <v>45495</v>
      </c>
      <c r="C4277" s="8" t="s">
        <v>592</v>
      </c>
      <c r="D4277" s="8" t="s">
        <v>593</v>
      </c>
      <c r="E4277" s="8" t="s">
        <v>28702</v>
      </c>
      <c r="F4277" s="10" t="s">
        <v>38693</v>
      </c>
    </row>
    <row r="4278" ht="24" customHeight="1" spans="1:6">
      <c r="A4278" s="8">
        <v>7120</v>
      </c>
      <c r="B4278" s="9" t="s">
        <v>45496</v>
      </c>
      <c r="C4278" s="8" t="s">
        <v>592</v>
      </c>
      <c r="D4278" s="8" t="s">
        <v>593</v>
      </c>
      <c r="E4278" s="8" t="s">
        <v>41766</v>
      </c>
      <c r="F4278" s="10" t="s">
        <v>38693</v>
      </c>
    </row>
    <row r="4279" ht="24" customHeight="1" spans="1:6">
      <c r="A4279" s="8">
        <v>6319</v>
      </c>
      <c r="B4279" s="9" t="s">
        <v>45497</v>
      </c>
      <c r="C4279" s="8" t="s">
        <v>592</v>
      </c>
      <c r="D4279" s="8" t="s">
        <v>639</v>
      </c>
      <c r="E4279" s="8" t="s">
        <v>45498</v>
      </c>
      <c r="F4279" s="10" t="s">
        <v>38693</v>
      </c>
    </row>
    <row r="4280" ht="24" customHeight="1" spans="1:6">
      <c r="A4280" s="8">
        <v>6304</v>
      </c>
      <c r="B4280" s="9" t="s">
        <v>45499</v>
      </c>
      <c r="C4280" s="8" t="s">
        <v>592</v>
      </c>
      <c r="D4280" s="8" t="s">
        <v>639</v>
      </c>
      <c r="E4280" s="8" t="s">
        <v>45498</v>
      </c>
      <c r="F4280" s="10" t="s">
        <v>38693</v>
      </c>
    </row>
    <row r="4281" ht="24" customHeight="1" spans="1:6">
      <c r="A4281" s="8">
        <v>21116</v>
      </c>
      <c r="B4281" s="9" t="s">
        <v>45500</v>
      </c>
      <c r="C4281" s="8" t="s">
        <v>592</v>
      </c>
      <c r="D4281" s="8" t="s">
        <v>639</v>
      </c>
      <c r="E4281" s="8" t="s">
        <v>23091</v>
      </c>
      <c r="F4281" s="10" t="s">
        <v>38693</v>
      </c>
    </row>
    <row r="4282" ht="24" customHeight="1" spans="1:6">
      <c r="A4282" s="8">
        <v>6320</v>
      </c>
      <c r="B4282" s="9" t="s">
        <v>45501</v>
      </c>
      <c r="C4282" s="8" t="s">
        <v>592</v>
      </c>
      <c r="D4282" s="8" t="s">
        <v>639</v>
      </c>
      <c r="E4282" s="8" t="s">
        <v>45502</v>
      </c>
      <c r="F4282" s="10" t="s">
        <v>38693</v>
      </c>
    </row>
    <row r="4283" ht="24" customHeight="1" spans="1:6">
      <c r="A4283" s="8">
        <v>6303</v>
      </c>
      <c r="B4283" s="9" t="s">
        <v>45503</v>
      </c>
      <c r="C4283" s="8" t="s">
        <v>592</v>
      </c>
      <c r="D4283" s="8" t="s">
        <v>639</v>
      </c>
      <c r="E4283" s="8" t="s">
        <v>45502</v>
      </c>
      <c r="F4283" s="10" t="s">
        <v>38693</v>
      </c>
    </row>
    <row r="4284" ht="24" customHeight="1" spans="1:6">
      <c r="A4284" s="8">
        <v>6308</v>
      </c>
      <c r="B4284" s="9" t="s">
        <v>45504</v>
      </c>
      <c r="C4284" s="8" t="s">
        <v>592</v>
      </c>
      <c r="D4284" s="8" t="s">
        <v>639</v>
      </c>
      <c r="E4284" s="8" t="s">
        <v>25764</v>
      </c>
      <c r="F4284" s="10" t="s">
        <v>38693</v>
      </c>
    </row>
    <row r="4285" ht="24" customHeight="1" spans="1:6">
      <c r="A4285" s="8">
        <v>6317</v>
      </c>
      <c r="B4285" s="9" t="s">
        <v>45505</v>
      </c>
      <c r="C4285" s="8" t="s">
        <v>592</v>
      </c>
      <c r="D4285" s="8" t="s">
        <v>639</v>
      </c>
      <c r="E4285" s="8" t="s">
        <v>25764</v>
      </c>
      <c r="F4285" s="10" t="s">
        <v>38693</v>
      </c>
    </row>
    <row r="4286" ht="24" customHeight="1" spans="1:6">
      <c r="A4286" s="8">
        <v>6307</v>
      </c>
      <c r="B4286" s="9" t="s">
        <v>45506</v>
      </c>
      <c r="C4286" s="8" t="s">
        <v>592</v>
      </c>
      <c r="D4286" s="8" t="s">
        <v>639</v>
      </c>
      <c r="E4286" s="8" t="s">
        <v>25764</v>
      </c>
      <c r="F4286" s="10" t="s">
        <v>38693</v>
      </c>
    </row>
    <row r="4287" ht="24" customHeight="1" spans="1:6">
      <c r="A4287" s="8">
        <v>6309</v>
      </c>
      <c r="B4287" s="9" t="s">
        <v>45507</v>
      </c>
      <c r="C4287" s="8" t="s">
        <v>592</v>
      </c>
      <c r="D4287" s="8" t="s">
        <v>639</v>
      </c>
      <c r="E4287" s="8" t="s">
        <v>45508</v>
      </c>
      <c r="F4287" s="10" t="s">
        <v>38693</v>
      </c>
    </row>
    <row r="4288" ht="24" customHeight="1" spans="1:6">
      <c r="A4288" s="8">
        <v>6318</v>
      </c>
      <c r="B4288" s="9" t="s">
        <v>45509</v>
      </c>
      <c r="C4288" s="8" t="s">
        <v>592</v>
      </c>
      <c r="D4288" s="8" t="s">
        <v>639</v>
      </c>
      <c r="E4288" s="8" t="s">
        <v>45510</v>
      </c>
      <c r="F4288" s="10" t="s">
        <v>38693</v>
      </c>
    </row>
    <row r="4289" ht="24" customHeight="1" spans="1:6">
      <c r="A4289" s="8">
        <v>6306</v>
      </c>
      <c r="B4289" s="9" t="s">
        <v>45511</v>
      </c>
      <c r="C4289" s="8" t="s">
        <v>592</v>
      </c>
      <c r="D4289" s="8" t="s">
        <v>639</v>
      </c>
      <c r="E4289" s="8" t="s">
        <v>45510</v>
      </c>
      <c r="F4289" s="10" t="s">
        <v>38693</v>
      </c>
    </row>
    <row r="4290" ht="24" customHeight="1" spans="1:6">
      <c r="A4290" s="8">
        <v>6305</v>
      </c>
      <c r="B4290" s="9" t="s">
        <v>45512</v>
      </c>
      <c r="C4290" s="8" t="s">
        <v>592</v>
      </c>
      <c r="D4290" s="8" t="s">
        <v>639</v>
      </c>
      <c r="E4290" s="8" t="s">
        <v>45510</v>
      </c>
      <c r="F4290" s="10" t="s">
        <v>38693</v>
      </c>
    </row>
    <row r="4291" ht="24" customHeight="1" spans="1:6">
      <c r="A4291" s="8">
        <v>6302</v>
      </c>
      <c r="B4291" s="9" t="s">
        <v>45513</v>
      </c>
      <c r="C4291" s="8" t="s">
        <v>592</v>
      </c>
      <c r="D4291" s="8" t="s">
        <v>639</v>
      </c>
      <c r="E4291" s="8" t="s">
        <v>25665</v>
      </c>
      <c r="F4291" s="10" t="s">
        <v>38693</v>
      </c>
    </row>
    <row r="4292" ht="24" customHeight="1" spans="1:6">
      <c r="A4292" s="8">
        <v>6312</v>
      </c>
      <c r="B4292" s="9" t="s">
        <v>45514</v>
      </c>
      <c r="C4292" s="8" t="s">
        <v>592</v>
      </c>
      <c r="D4292" s="8" t="s">
        <v>639</v>
      </c>
      <c r="E4292" s="8" t="s">
        <v>45515</v>
      </c>
      <c r="F4292" s="10" t="s">
        <v>38693</v>
      </c>
    </row>
    <row r="4293" ht="24" customHeight="1" spans="1:6">
      <c r="A4293" s="8">
        <v>6311</v>
      </c>
      <c r="B4293" s="9" t="s">
        <v>45516</v>
      </c>
      <c r="C4293" s="8" t="s">
        <v>592</v>
      </c>
      <c r="D4293" s="8" t="s">
        <v>639</v>
      </c>
      <c r="E4293" s="8" t="s">
        <v>45515</v>
      </c>
      <c r="F4293" s="10" t="s">
        <v>38693</v>
      </c>
    </row>
    <row r="4294" ht="24" customHeight="1" spans="1:6">
      <c r="A4294" s="8">
        <v>6310</v>
      </c>
      <c r="B4294" s="9" t="s">
        <v>45517</v>
      </c>
      <c r="C4294" s="8" t="s">
        <v>592</v>
      </c>
      <c r="D4294" s="8" t="s">
        <v>639</v>
      </c>
      <c r="E4294" s="8" t="s">
        <v>45515</v>
      </c>
      <c r="F4294" s="10" t="s">
        <v>38693</v>
      </c>
    </row>
    <row r="4295" ht="24" customHeight="1" spans="1:6">
      <c r="A4295" s="8">
        <v>6314</v>
      </c>
      <c r="B4295" s="9" t="s">
        <v>45518</v>
      </c>
      <c r="C4295" s="8" t="s">
        <v>592</v>
      </c>
      <c r="D4295" s="8" t="s">
        <v>639</v>
      </c>
      <c r="E4295" s="8" t="s">
        <v>45515</v>
      </c>
      <c r="F4295" s="10" t="s">
        <v>38693</v>
      </c>
    </row>
    <row r="4296" ht="24" customHeight="1" spans="1:6">
      <c r="A4296" s="8">
        <v>6313</v>
      </c>
      <c r="B4296" s="9" t="s">
        <v>45519</v>
      </c>
      <c r="C4296" s="8" t="s">
        <v>592</v>
      </c>
      <c r="D4296" s="8" t="s">
        <v>639</v>
      </c>
      <c r="E4296" s="8" t="s">
        <v>45515</v>
      </c>
      <c r="F4296" s="10" t="s">
        <v>38693</v>
      </c>
    </row>
    <row r="4297" ht="24" customHeight="1" spans="1:6">
      <c r="A4297" s="8">
        <v>6315</v>
      </c>
      <c r="B4297" s="9" t="s">
        <v>45520</v>
      </c>
      <c r="C4297" s="8" t="s">
        <v>592</v>
      </c>
      <c r="D4297" s="8" t="s">
        <v>639</v>
      </c>
      <c r="E4297" s="8" t="s">
        <v>45521</v>
      </c>
      <c r="F4297" s="10" t="s">
        <v>38693</v>
      </c>
    </row>
    <row r="4298" ht="24" customHeight="1" spans="1:6">
      <c r="A4298" s="8">
        <v>6316</v>
      </c>
      <c r="B4298" s="9" t="s">
        <v>45522</v>
      </c>
      <c r="C4298" s="8" t="s">
        <v>592</v>
      </c>
      <c r="D4298" s="8" t="s">
        <v>639</v>
      </c>
      <c r="E4298" s="8" t="s">
        <v>45521</v>
      </c>
      <c r="F4298" s="10" t="s">
        <v>38693</v>
      </c>
    </row>
    <row r="4299" ht="24" customHeight="1" spans="1:6">
      <c r="A4299" s="8">
        <v>38878</v>
      </c>
      <c r="B4299" s="9" t="s">
        <v>45523</v>
      </c>
      <c r="C4299" s="8" t="s">
        <v>592</v>
      </c>
      <c r="D4299" s="8" t="s">
        <v>639</v>
      </c>
      <c r="E4299" s="8" t="s">
        <v>23981</v>
      </c>
      <c r="F4299" s="10" t="s">
        <v>38693</v>
      </c>
    </row>
    <row r="4300" ht="24" customHeight="1" spans="1:6">
      <c r="A4300" s="8">
        <v>38879</v>
      </c>
      <c r="B4300" s="9" t="s">
        <v>45524</v>
      </c>
      <c r="C4300" s="8" t="s">
        <v>592</v>
      </c>
      <c r="D4300" s="8" t="s">
        <v>639</v>
      </c>
      <c r="E4300" s="8" t="s">
        <v>45525</v>
      </c>
      <c r="F4300" s="10" t="s">
        <v>38693</v>
      </c>
    </row>
    <row r="4301" ht="24" customHeight="1" spans="1:6">
      <c r="A4301" s="8">
        <v>38881</v>
      </c>
      <c r="B4301" s="9" t="s">
        <v>45526</v>
      </c>
      <c r="C4301" s="8" t="s">
        <v>592</v>
      </c>
      <c r="D4301" s="8" t="s">
        <v>639</v>
      </c>
      <c r="E4301" s="8" t="s">
        <v>40122</v>
      </c>
      <c r="F4301" s="10" t="s">
        <v>38693</v>
      </c>
    </row>
    <row r="4302" ht="24" customHeight="1" spans="1:6">
      <c r="A4302" s="8">
        <v>38880</v>
      </c>
      <c r="B4302" s="9" t="s">
        <v>45527</v>
      </c>
      <c r="C4302" s="8" t="s">
        <v>592</v>
      </c>
      <c r="D4302" s="8" t="s">
        <v>639</v>
      </c>
      <c r="E4302" s="8" t="s">
        <v>42140</v>
      </c>
      <c r="F4302" s="10" t="s">
        <v>38693</v>
      </c>
    </row>
    <row r="4303" ht="24" customHeight="1" spans="1:6">
      <c r="A4303" s="8">
        <v>38882</v>
      </c>
      <c r="B4303" s="9" t="s">
        <v>45528</v>
      </c>
      <c r="C4303" s="8" t="s">
        <v>592</v>
      </c>
      <c r="D4303" s="8" t="s">
        <v>639</v>
      </c>
      <c r="E4303" s="8" t="s">
        <v>43652</v>
      </c>
      <c r="F4303" s="10" t="s">
        <v>38693</v>
      </c>
    </row>
    <row r="4304" ht="24" customHeight="1" spans="1:6">
      <c r="A4304" s="8">
        <v>38883</v>
      </c>
      <c r="B4304" s="9" t="s">
        <v>45529</v>
      </c>
      <c r="C4304" s="8" t="s">
        <v>592</v>
      </c>
      <c r="D4304" s="8" t="s">
        <v>639</v>
      </c>
      <c r="E4304" s="8" t="s">
        <v>39460</v>
      </c>
      <c r="F4304" s="10" t="s">
        <v>38693</v>
      </c>
    </row>
    <row r="4305" ht="24" customHeight="1" spans="1:6">
      <c r="A4305" s="8">
        <v>38884</v>
      </c>
      <c r="B4305" s="9" t="s">
        <v>45530</v>
      </c>
      <c r="C4305" s="8" t="s">
        <v>592</v>
      </c>
      <c r="D4305" s="8" t="s">
        <v>639</v>
      </c>
      <c r="E4305" s="11" t="s">
        <v>45531</v>
      </c>
      <c r="F4305" s="10" t="s">
        <v>38693</v>
      </c>
    </row>
    <row r="4306" ht="24" customHeight="1" spans="1:6">
      <c r="A4306" s="8">
        <v>38885</v>
      </c>
      <c r="B4306" s="9" t="s">
        <v>45532</v>
      </c>
      <c r="C4306" s="8" t="s">
        <v>592</v>
      </c>
      <c r="D4306" s="8" t="s">
        <v>639</v>
      </c>
      <c r="E4306" s="8" t="s">
        <v>45533</v>
      </c>
      <c r="F4306" s="10" t="s">
        <v>38693</v>
      </c>
    </row>
    <row r="4307" ht="24" customHeight="1" spans="1:6">
      <c r="A4307" s="8">
        <v>38886</v>
      </c>
      <c r="B4307" s="9" t="s">
        <v>45534</v>
      </c>
      <c r="C4307" s="8" t="s">
        <v>592</v>
      </c>
      <c r="D4307" s="8" t="s">
        <v>639</v>
      </c>
      <c r="E4307" s="8" t="s">
        <v>42811</v>
      </c>
      <c r="F4307" s="10" t="s">
        <v>38693</v>
      </c>
    </row>
    <row r="4308" ht="24" customHeight="1" spans="1:6">
      <c r="A4308" s="8">
        <v>38887</v>
      </c>
      <c r="B4308" s="9" t="s">
        <v>45535</v>
      </c>
      <c r="C4308" s="8" t="s">
        <v>592</v>
      </c>
      <c r="D4308" s="8" t="s">
        <v>639</v>
      </c>
      <c r="E4308" s="8" t="s">
        <v>45536</v>
      </c>
      <c r="F4308" s="10" t="s">
        <v>38693</v>
      </c>
    </row>
    <row r="4309" ht="24" customHeight="1" spans="1:6">
      <c r="A4309" s="8">
        <v>38888</v>
      </c>
      <c r="B4309" s="9" t="s">
        <v>45537</v>
      </c>
      <c r="C4309" s="8" t="s">
        <v>592</v>
      </c>
      <c r="D4309" s="8" t="s">
        <v>639</v>
      </c>
      <c r="E4309" s="8" t="s">
        <v>31258</v>
      </c>
      <c r="F4309" s="10" t="s">
        <v>38693</v>
      </c>
    </row>
    <row r="4310" ht="24" customHeight="1" spans="1:6">
      <c r="A4310" s="8">
        <v>38890</v>
      </c>
      <c r="B4310" s="9" t="s">
        <v>45538</v>
      </c>
      <c r="C4310" s="8" t="s">
        <v>592</v>
      </c>
      <c r="D4310" s="8" t="s">
        <v>639</v>
      </c>
      <c r="E4310" s="11" t="s">
        <v>45539</v>
      </c>
      <c r="F4310" s="10" t="s">
        <v>38693</v>
      </c>
    </row>
    <row r="4311" ht="24" customHeight="1" spans="1:6">
      <c r="A4311" s="8">
        <v>38893</v>
      </c>
      <c r="B4311" s="9" t="s">
        <v>45540</v>
      </c>
      <c r="C4311" s="8" t="s">
        <v>592</v>
      </c>
      <c r="D4311" s="8" t="s">
        <v>639</v>
      </c>
      <c r="E4311" s="11" t="s">
        <v>45541</v>
      </c>
      <c r="F4311" s="10" t="s">
        <v>38693</v>
      </c>
    </row>
    <row r="4312" ht="24" customHeight="1" spans="1:6">
      <c r="A4312" s="8">
        <v>38894</v>
      </c>
      <c r="B4312" s="9" t="s">
        <v>45542</v>
      </c>
      <c r="C4312" s="8" t="s">
        <v>592</v>
      </c>
      <c r="D4312" s="8" t="s">
        <v>639</v>
      </c>
      <c r="E4312" s="11" t="s">
        <v>45543</v>
      </c>
      <c r="F4312" s="10" t="s">
        <v>38693</v>
      </c>
    </row>
    <row r="4313" ht="24" customHeight="1" spans="1:6">
      <c r="A4313" s="8">
        <v>38896</v>
      </c>
      <c r="B4313" s="9" t="s">
        <v>45544</v>
      </c>
      <c r="C4313" s="8" t="s">
        <v>592</v>
      </c>
      <c r="D4313" s="8" t="s">
        <v>639</v>
      </c>
      <c r="E4313" s="11" t="s">
        <v>29463</v>
      </c>
      <c r="F4313" s="10" t="s">
        <v>38693</v>
      </c>
    </row>
    <row r="4314" ht="24" customHeight="1" spans="1:6">
      <c r="A4314" s="8">
        <v>39324</v>
      </c>
      <c r="B4314" s="9" t="s">
        <v>45545</v>
      </c>
      <c r="C4314" s="8" t="s">
        <v>592</v>
      </c>
      <c r="D4314" s="8" t="s">
        <v>639</v>
      </c>
      <c r="E4314" s="11" t="s">
        <v>31225</v>
      </c>
      <c r="F4314" s="10" t="s">
        <v>38693</v>
      </c>
    </row>
    <row r="4315" ht="24" customHeight="1" spans="1:6">
      <c r="A4315" s="8">
        <v>39325</v>
      </c>
      <c r="B4315" s="9" t="s">
        <v>45546</v>
      </c>
      <c r="C4315" s="8" t="s">
        <v>592</v>
      </c>
      <c r="D4315" s="8" t="s">
        <v>639</v>
      </c>
      <c r="E4315" s="11" t="s">
        <v>40909</v>
      </c>
      <c r="F4315" s="10" t="s">
        <v>38693</v>
      </c>
    </row>
    <row r="4316" ht="24" customHeight="1" spans="1:6">
      <c r="A4316" s="8">
        <v>39326</v>
      </c>
      <c r="B4316" s="9" t="s">
        <v>45547</v>
      </c>
      <c r="C4316" s="8" t="s">
        <v>592</v>
      </c>
      <c r="D4316" s="8" t="s">
        <v>639</v>
      </c>
      <c r="E4316" s="11" t="s">
        <v>44811</v>
      </c>
      <c r="F4316" s="10" t="s">
        <v>38693</v>
      </c>
    </row>
    <row r="4317" ht="24" customHeight="1" spans="1:6">
      <c r="A4317" s="8">
        <v>39327</v>
      </c>
      <c r="B4317" s="9" t="s">
        <v>45548</v>
      </c>
      <c r="C4317" s="8" t="s">
        <v>592</v>
      </c>
      <c r="D4317" s="8" t="s">
        <v>639</v>
      </c>
      <c r="E4317" s="11" t="s">
        <v>45549</v>
      </c>
      <c r="F4317" s="10" t="s">
        <v>38693</v>
      </c>
    </row>
    <row r="4318" ht="24" customHeight="1" spans="1:6">
      <c r="A4318" s="8">
        <v>20176</v>
      </c>
      <c r="B4318" s="9" t="s">
        <v>45550</v>
      </c>
      <c r="C4318" s="8" t="s">
        <v>592</v>
      </c>
      <c r="D4318" s="8" t="s">
        <v>639</v>
      </c>
      <c r="E4318" s="8" t="s">
        <v>45551</v>
      </c>
      <c r="F4318" s="10" t="s">
        <v>38693</v>
      </c>
    </row>
    <row r="4319" ht="24" customHeight="1" spans="1:6">
      <c r="A4319" s="8">
        <v>11378</v>
      </c>
      <c r="B4319" s="9" t="s">
        <v>45552</v>
      </c>
      <c r="C4319" s="8" t="s">
        <v>592</v>
      </c>
      <c r="D4319" s="8" t="s">
        <v>639</v>
      </c>
      <c r="E4319" s="8" t="s">
        <v>45553</v>
      </c>
      <c r="F4319" s="10" t="s">
        <v>38693</v>
      </c>
    </row>
    <row r="4320" ht="24" customHeight="1" spans="1:6">
      <c r="A4320" s="8">
        <v>11379</v>
      </c>
      <c r="B4320" s="9" t="s">
        <v>45554</v>
      </c>
      <c r="C4320" s="8" t="s">
        <v>592</v>
      </c>
      <c r="D4320" s="8" t="s">
        <v>639</v>
      </c>
      <c r="E4320" s="8" t="s">
        <v>45555</v>
      </c>
      <c r="F4320" s="10" t="s">
        <v>38693</v>
      </c>
    </row>
    <row r="4321" ht="24" customHeight="1" spans="1:6">
      <c r="A4321" s="8">
        <v>11493</v>
      </c>
      <c r="B4321" s="9" t="s">
        <v>45556</v>
      </c>
      <c r="C4321" s="8" t="s">
        <v>592</v>
      </c>
      <c r="D4321" s="8" t="s">
        <v>639</v>
      </c>
      <c r="E4321" s="8" t="s">
        <v>45557</v>
      </c>
      <c r="F4321" s="10" t="s">
        <v>38693</v>
      </c>
    </row>
    <row r="4322" ht="24" customHeight="1" spans="1:6">
      <c r="A4322" s="8">
        <v>42717</v>
      </c>
      <c r="B4322" s="9" t="s">
        <v>45558</v>
      </c>
      <c r="C4322" s="8" t="s">
        <v>592</v>
      </c>
      <c r="D4322" s="8" t="s">
        <v>639</v>
      </c>
      <c r="E4322" s="8" t="s">
        <v>45559</v>
      </c>
      <c r="F4322" s="10" t="s">
        <v>38693</v>
      </c>
    </row>
    <row r="4323" ht="24" customHeight="1" spans="1:6">
      <c r="A4323" s="8">
        <v>42718</v>
      </c>
      <c r="B4323" s="9" t="s">
        <v>45560</v>
      </c>
      <c r="C4323" s="8" t="s">
        <v>592</v>
      </c>
      <c r="D4323" s="8" t="s">
        <v>639</v>
      </c>
      <c r="E4323" s="8" t="s">
        <v>45561</v>
      </c>
      <c r="F4323" s="10" t="s">
        <v>38693</v>
      </c>
    </row>
    <row r="4324" ht="24" customHeight="1" spans="1:6">
      <c r="A4324" s="8">
        <v>7106</v>
      </c>
      <c r="B4324" s="9" t="s">
        <v>45562</v>
      </c>
      <c r="C4324" s="8" t="s">
        <v>592</v>
      </c>
      <c r="D4324" s="8" t="s">
        <v>593</v>
      </c>
      <c r="E4324" s="8" t="s">
        <v>45563</v>
      </c>
      <c r="F4324" s="10" t="s">
        <v>38693</v>
      </c>
    </row>
    <row r="4325" ht="24" customHeight="1" spans="1:6">
      <c r="A4325" s="8">
        <v>7104</v>
      </c>
      <c r="B4325" s="9" t="s">
        <v>45564</v>
      </c>
      <c r="C4325" s="8" t="s">
        <v>592</v>
      </c>
      <c r="D4325" s="8" t="s">
        <v>593</v>
      </c>
      <c r="E4325" s="11" t="s">
        <v>24607</v>
      </c>
      <c r="F4325" s="10" t="s">
        <v>38693</v>
      </c>
    </row>
    <row r="4326" ht="24" customHeight="1" spans="1:6">
      <c r="A4326" s="8">
        <v>7136</v>
      </c>
      <c r="B4326" s="9" t="s">
        <v>45565</v>
      </c>
      <c r="C4326" s="8" t="s">
        <v>592</v>
      </c>
      <c r="D4326" s="8" t="s">
        <v>593</v>
      </c>
      <c r="E4326" s="8" t="s">
        <v>45566</v>
      </c>
      <c r="F4326" s="10" t="s">
        <v>38693</v>
      </c>
    </row>
    <row r="4327" ht="24" customHeight="1" spans="1:6">
      <c r="A4327" s="8">
        <v>7128</v>
      </c>
      <c r="B4327" s="9" t="s">
        <v>45567</v>
      </c>
      <c r="C4327" s="8" t="s">
        <v>592</v>
      </c>
      <c r="D4327" s="8" t="s">
        <v>593</v>
      </c>
      <c r="E4327" s="8" t="s">
        <v>34725</v>
      </c>
      <c r="F4327" s="10" t="s">
        <v>38693</v>
      </c>
    </row>
    <row r="4328" ht="24" customHeight="1" spans="1:6">
      <c r="A4328" s="8">
        <v>7108</v>
      </c>
      <c r="B4328" s="9" t="s">
        <v>45568</v>
      </c>
      <c r="C4328" s="8" t="s">
        <v>592</v>
      </c>
      <c r="D4328" s="8" t="s">
        <v>593</v>
      </c>
      <c r="E4328" s="8" t="s">
        <v>45569</v>
      </c>
      <c r="F4328" s="10" t="s">
        <v>38693</v>
      </c>
    </row>
    <row r="4329" ht="24" customHeight="1" spans="1:6">
      <c r="A4329" s="8">
        <v>7129</v>
      </c>
      <c r="B4329" s="9" t="s">
        <v>45570</v>
      </c>
      <c r="C4329" s="8" t="s">
        <v>592</v>
      </c>
      <c r="D4329" s="8" t="s">
        <v>593</v>
      </c>
      <c r="E4329" s="8" t="s">
        <v>28087</v>
      </c>
      <c r="F4329" s="10" t="s">
        <v>38693</v>
      </c>
    </row>
    <row r="4330" ht="24" customHeight="1" spans="1:6">
      <c r="A4330" s="8">
        <v>7130</v>
      </c>
      <c r="B4330" s="9" t="s">
        <v>45571</v>
      </c>
      <c r="C4330" s="8" t="s">
        <v>592</v>
      </c>
      <c r="D4330" s="8" t="s">
        <v>593</v>
      </c>
      <c r="E4330" s="8" t="s">
        <v>45572</v>
      </c>
      <c r="F4330" s="10" t="s">
        <v>38693</v>
      </c>
    </row>
    <row r="4331" ht="24" customHeight="1" spans="1:6">
      <c r="A4331" s="8">
        <v>7131</v>
      </c>
      <c r="B4331" s="9" t="s">
        <v>45573</v>
      </c>
      <c r="C4331" s="8" t="s">
        <v>592</v>
      </c>
      <c r="D4331" s="8" t="s">
        <v>593</v>
      </c>
      <c r="E4331" s="8" t="s">
        <v>45574</v>
      </c>
      <c r="F4331" s="10" t="s">
        <v>38693</v>
      </c>
    </row>
    <row r="4332" ht="24" customHeight="1" spans="1:6">
      <c r="A4332" s="8">
        <v>7132</v>
      </c>
      <c r="B4332" s="9" t="s">
        <v>45575</v>
      </c>
      <c r="C4332" s="8" t="s">
        <v>592</v>
      </c>
      <c r="D4332" s="8" t="s">
        <v>593</v>
      </c>
      <c r="E4332" s="8" t="s">
        <v>45576</v>
      </c>
      <c r="F4332" s="10" t="s">
        <v>38693</v>
      </c>
    </row>
    <row r="4333" ht="24" customHeight="1" spans="1:6">
      <c r="A4333" s="8">
        <v>7133</v>
      </c>
      <c r="B4333" s="9" t="s">
        <v>45577</v>
      </c>
      <c r="C4333" s="8" t="s">
        <v>592</v>
      </c>
      <c r="D4333" s="8" t="s">
        <v>593</v>
      </c>
      <c r="E4333" s="8" t="s">
        <v>45578</v>
      </c>
      <c r="F4333" s="10" t="s">
        <v>38693</v>
      </c>
    </row>
    <row r="4334" ht="24" customHeight="1" spans="1:6">
      <c r="A4334" s="8">
        <v>37420</v>
      </c>
      <c r="B4334" s="9" t="s">
        <v>45579</v>
      </c>
      <c r="C4334" s="8" t="s">
        <v>592</v>
      </c>
      <c r="D4334" s="8" t="s">
        <v>639</v>
      </c>
      <c r="E4334" s="8" t="s">
        <v>45580</v>
      </c>
      <c r="F4334" s="10" t="s">
        <v>38693</v>
      </c>
    </row>
    <row r="4335" ht="24" customHeight="1" spans="1:6">
      <c r="A4335" s="8">
        <v>37421</v>
      </c>
      <c r="B4335" s="9" t="s">
        <v>45581</v>
      </c>
      <c r="C4335" s="8" t="s">
        <v>592</v>
      </c>
      <c r="D4335" s="8" t="s">
        <v>639</v>
      </c>
      <c r="E4335" s="8" t="s">
        <v>45582</v>
      </c>
      <c r="F4335" s="10" t="s">
        <v>38693</v>
      </c>
    </row>
    <row r="4336" ht="24" customHeight="1" spans="1:6">
      <c r="A4336" s="8">
        <v>37422</v>
      </c>
      <c r="B4336" s="9" t="s">
        <v>45583</v>
      </c>
      <c r="C4336" s="8" t="s">
        <v>592</v>
      </c>
      <c r="D4336" s="8" t="s">
        <v>639</v>
      </c>
      <c r="E4336" s="8" t="s">
        <v>32982</v>
      </c>
      <c r="F4336" s="10" t="s">
        <v>38693</v>
      </c>
    </row>
    <row r="4337" ht="24" customHeight="1" spans="1:6">
      <c r="A4337" s="8">
        <v>37443</v>
      </c>
      <c r="B4337" s="9" t="s">
        <v>45584</v>
      </c>
      <c r="C4337" s="8" t="s">
        <v>592</v>
      </c>
      <c r="D4337" s="8" t="s">
        <v>639</v>
      </c>
      <c r="E4337" s="8" t="s">
        <v>45585</v>
      </c>
      <c r="F4337" s="10" t="s">
        <v>38693</v>
      </c>
    </row>
    <row r="4338" ht="24" customHeight="1" spans="1:6">
      <c r="A4338" s="8">
        <v>37444</v>
      </c>
      <c r="B4338" s="9" t="s">
        <v>45586</v>
      </c>
      <c r="C4338" s="8" t="s">
        <v>592</v>
      </c>
      <c r="D4338" s="8" t="s">
        <v>639</v>
      </c>
      <c r="E4338" s="8" t="s">
        <v>45587</v>
      </c>
      <c r="F4338" s="10" t="s">
        <v>38693</v>
      </c>
    </row>
    <row r="4339" ht="24" customHeight="1" spans="1:6">
      <c r="A4339" s="8">
        <v>37445</v>
      </c>
      <c r="B4339" s="9" t="s">
        <v>45588</v>
      </c>
      <c r="C4339" s="8" t="s">
        <v>592</v>
      </c>
      <c r="D4339" s="8" t="s">
        <v>639</v>
      </c>
      <c r="E4339" s="8" t="s">
        <v>45589</v>
      </c>
      <c r="F4339" s="10" t="s">
        <v>38693</v>
      </c>
    </row>
    <row r="4340" ht="24" customHeight="1" spans="1:6">
      <c r="A4340" s="8">
        <v>37446</v>
      </c>
      <c r="B4340" s="9" t="s">
        <v>45590</v>
      </c>
      <c r="C4340" s="8" t="s">
        <v>592</v>
      </c>
      <c r="D4340" s="8" t="s">
        <v>639</v>
      </c>
      <c r="E4340" s="8" t="s">
        <v>45591</v>
      </c>
      <c r="F4340" s="10" t="s">
        <v>38693</v>
      </c>
    </row>
    <row r="4341" ht="24" customHeight="1" spans="1:6">
      <c r="A4341" s="8">
        <v>37447</v>
      </c>
      <c r="B4341" s="9" t="s">
        <v>45592</v>
      </c>
      <c r="C4341" s="8" t="s">
        <v>592</v>
      </c>
      <c r="D4341" s="8" t="s">
        <v>639</v>
      </c>
      <c r="E4341" s="8" t="s">
        <v>45593</v>
      </c>
      <c r="F4341" s="10" t="s">
        <v>38693</v>
      </c>
    </row>
    <row r="4342" ht="24" customHeight="1" spans="1:6">
      <c r="A4342" s="8">
        <v>37448</v>
      </c>
      <c r="B4342" s="9" t="s">
        <v>45594</v>
      </c>
      <c r="C4342" s="8" t="s">
        <v>592</v>
      </c>
      <c r="D4342" s="8" t="s">
        <v>639</v>
      </c>
      <c r="E4342" s="8" t="s">
        <v>45595</v>
      </c>
      <c r="F4342" s="10" t="s">
        <v>38693</v>
      </c>
    </row>
    <row r="4343" ht="24" customHeight="1" spans="1:6">
      <c r="A4343" s="8">
        <v>37440</v>
      </c>
      <c r="B4343" s="9" t="s">
        <v>45596</v>
      </c>
      <c r="C4343" s="8" t="s">
        <v>592</v>
      </c>
      <c r="D4343" s="8" t="s">
        <v>639</v>
      </c>
      <c r="E4343" s="8" t="s">
        <v>45597</v>
      </c>
      <c r="F4343" s="10" t="s">
        <v>38693</v>
      </c>
    </row>
    <row r="4344" ht="24" customHeight="1" spans="1:6">
      <c r="A4344" s="8">
        <v>37441</v>
      </c>
      <c r="B4344" s="9" t="s">
        <v>45598</v>
      </c>
      <c r="C4344" s="8" t="s">
        <v>592</v>
      </c>
      <c r="D4344" s="8" t="s">
        <v>639</v>
      </c>
      <c r="E4344" s="8" t="s">
        <v>45597</v>
      </c>
      <c r="F4344" s="10" t="s">
        <v>38693</v>
      </c>
    </row>
    <row r="4345" ht="24" customHeight="1" spans="1:6">
      <c r="A4345" s="8">
        <v>37442</v>
      </c>
      <c r="B4345" s="9" t="s">
        <v>45599</v>
      </c>
      <c r="C4345" s="8" t="s">
        <v>592</v>
      </c>
      <c r="D4345" s="8" t="s">
        <v>639</v>
      </c>
      <c r="E4345" s="8" t="s">
        <v>45600</v>
      </c>
      <c r="F4345" s="10" t="s">
        <v>38693</v>
      </c>
    </row>
    <row r="4346" ht="24" customHeight="1" spans="1:6">
      <c r="A4346" s="8">
        <v>38017</v>
      </c>
      <c r="B4346" s="9" t="s">
        <v>45601</v>
      </c>
      <c r="C4346" s="8" t="s">
        <v>592</v>
      </c>
      <c r="D4346" s="8" t="s">
        <v>639</v>
      </c>
      <c r="E4346" s="8" t="s">
        <v>45170</v>
      </c>
      <c r="F4346" s="10" t="s">
        <v>38693</v>
      </c>
    </row>
    <row r="4347" ht="24" customHeight="1" spans="1:6">
      <c r="A4347" s="8">
        <v>38018</v>
      </c>
      <c r="B4347" s="9" t="s">
        <v>45602</v>
      </c>
      <c r="C4347" s="8" t="s">
        <v>592</v>
      </c>
      <c r="D4347" s="8" t="s">
        <v>639</v>
      </c>
      <c r="E4347" s="8" t="s">
        <v>34970</v>
      </c>
      <c r="F4347" s="10" t="s">
        <v>38693</v>
      </c>
    </row>
    <row r="4348" ht="24" customHeight="1" spans="1:6">
      <c r="A4348" s="8">
        <v>39895</v>
      </c>
      <c r="B4348" s="9" t="s">
        <v>45603</v>
      </c>
      <c r="C4348" s="8" t="s">
        <v>592</v>
      </c>
      <c r="D4348" s="8" t="s">
        <v>639</v>
      </c>
      <c r="E4348" s="8" t="s">
        <v>35326</v>
      </c>
      <c r="F4348" s="10" t="s">
        <v>38693</v>
      </c>
    </row>
    <row r="4349" ht="24" customHeight="1" spans="1:6">
      <c r="A4349" s="8">
        <v>39896</v>
      </c>
      <c r="B4349" s="9" t="s">
        <v>45604</v>
      </c>
      <c r="C4349" s="8" t="s">
        <v>592</v>
      </c>
      <c r="D4349" s="8" t="s">
        <v>639</v>
      </c>
      <c r="E4349" s="8" t="s">
        <v>35215</v>
      </c>
      <c r="F4349" s="10" t="s">
        <v>38693</v>
      </c>
    </row>
    <row r="4350" ht="24" customHeight="1" spans="1:6">
      <c r="A4350" s="8">
        <v>38873</v>
      </c>
      <c r="B4350" s="9" t="s">
        <v>45605</v>
      </c>
      <c r="C4350" s="8" t="s">
        <v>592</v>
      </c>
      <c r="D4350" s="8" t="s">
        <v>639</v>
      </c>
      <c r="E4350" s="8" t="s">
        <v>36028</v>
      </c>
      <c r="F4350" s="10" t="s">
        <v>38693</v>
      </c>
    </row>
    <row r="4351" ht="24" customHeight="1" spans="1:6">
      <c r="A4351" s="8">
        <v>38874</v>
      </c>
      <c r="B4351" s="9" t="s">
        <v>45606</v>
      </c>
      <c r="C4351" s="8" t="s">
        <v>592</v>
      </c>
      <c r="D4351" s="8" t="s">
        <v>639</v>
      </c>
      <c r="E4351" s="8" t="s">
        <v>37990</v>
      </c>
      <c r="F4351" s="10" t="s">
        <v>38693</v>
      </c>
    </row>
    <row r="4352" ht="24" customHeight="1" spans="1:6">
      <c r="A4352" s="8">
        <v>38875</v>
      </c>
      <c r="B4352" s="9" t="s">
        <v>45607</v>
      </c>
      <c r="C4352" s="8" t="s">
        <v>592</v>
      </c>
      <c r="D4352" s="8" t="s">
        <v>639</v>
      </c>
      <c r="E4352" s="8" t="s">
        <v>29391</v>
      </c>
      <c r="F4352" s="10" t="s">
        <v>38693</v>
      </c>
    </row>
    <row r="4353" ht="24" customHeight="1" spans="1:6">
      <c r="A4353" s="8">
        <v>38876</v>
      </c>
      <c r="B4353" s="9" t="s">
        <v>45608</v>
      </c>
      <c r="C4353" s="8" t="s">
        <v>592</v>
      </c>
      <c r="D4353" s="8" t="s">
        <v>639</v>
      </c>
      <c r="E4353" s="8" t="s">
        <v>45609</v>
      </c>
      <c r="F4353" s="10" t="s">
        <v>38693</v>
      </c>
    </row>
    <row r="4354" ht="24" customHeight="1" spans="1:6">
      <c r="A4354" s="8">
        <v>39000</v>
      </c>
      <c r="B4354" s="9" t="s">
        <v>45610</v>
      </c>
      <c r="C4354" s="8" t="s">
        <v>592</v>
      </c>
      <c r="D4354" s="8" t="s">
        <v>639</v>
      </c>
      <c r="E4354" s="8" t="s">
        <v>25049</v>
      </c>
      <c r="F4354" s="10" t="s">
        <v>38693</v>
      </c>
    </row>
    <row r="4355" ht="24" customHeight="1" spans="1:6">
      <c r="A4355" s="8">
        <v>38674</v>
      </c>
      <c r="B4355" s="9" t="s">
        <v>45611</v>
      </c>
      <c r="C4355" s="8" t="s">
        <v>592</v>
      </c>
      <c r="D4355" s="8" t="s">
        <v>639</v>
      </c>
      <c r="E4355" s="8" t="s">
        <v>33368</v>
      </c>
      <c r="F4355" s="10" t="s">
        <v>38693</v>
      </c>
    </row>
    <row r="4356" ht="24" customHeight="1" spans="1:6">
      <c r="A4356" s="8">
        <v>38911</v>
      </c>
      <c r="B4356" s="9" t="s">
        <v>45612</v>
      </c>
      <c r="C4356" s="8" t="s">
        <v>592</v>
      </c>
      <c r="D4356" s="8" t="s">
        <v>639</v>
      </c>
      <c r="E4356" s="8" t="s">
        <v>45613</v>
      </c>
      <c r="F4356" s="10" t="s">
        <v>38693</v>
      </c>
    </row>
    <row r="4357" ht="24" customHeight="1" spans="1:6">
      <c r="A4357" s="8">
        <v>38912</v>
      </c>
      <c r="B4357" s="9" t="s">
        <v>45614</v>
      </c>
      <c r="C4357" s="8" t="s">
        <v>592</v>
      </c>
      <c r="D4357" s="8" t="s">
        <v>639</v>
      </c>
      <c r="E4357" s="8" t="s">
        <v>45615</v>
      </c>
      <c r="F4357" s="10" t="s">
        <v>38693</v>
      </c>
    </row>
    <row r="4358" ht="24" customHeight="1" spans="1:6">
      <c r="A4358" s="8">
        <v>38019</v>
      </c>
      <c r="B4358" s="9" t="s">
        <v>45616</v>
      </c>
      <c r="C4358" s="8" t="s">
        <v>592</v>
      </c>
      <c r="D4358" s="8" t="s">
        <v>639</v>
      </c>
      <c r="E4358" s="8" t="s">
        <v>28623</v>
      </c>
      <c r="F4358" s="10" t="s">
        <v>38693</v>
      </c>
    </row>
    <row r="4359" ht="24" customHeight="1" spans="1:6">
      <c r="A4359" s="8">
        <v>38020</v>
      </c>
      <c r="B4359" s="9" t="s">
        <v>45617</v>
      </c>
      <c r="C4359" s="8" t="s">
        <v>592</v>
      </c>
      <c r="D4359" s="8" t="s">
        <v>639</v>
      </c>
      <c r="E4359" s="8" t="s">
        <v>34970</v>
      </c>
      <c r="F4359" s="10" t="s">
        <v>38693</v>
      </c>
    </row>
    <row r="4360" ht="24" customHeight="1" spans="1:6">
      <c r="A4360" s="8">
        <v>38454</v>
      </c>
      <c r="B4360" s="9" t="s">
        <v>45618</v>
      </c>
      <c r="C4360" s="8" t="s">
        <v>592</v>
      </c>
      <c r="D4360" s="8" t="s">
        <v>639</v>
      </c>
      <c r="E4360" s="8" t="s">
        <v>33208</v>
      </c>
      <c r="F4360" s="10" t="s">
        <v>38693</v>
      </c>
    </row>
    <row r="4361" ht="24" customHeight="1" spans="1:6">
      <c r="A4361" s="8">
        <v>38455</v>
      </c>
      <c r="B4361" s="9" t="s">
        <v>45619</v>
      </c>
      <c r="C4361" s="8" t="s">
        <v>592</v>
      </c>
      <c r="D4361" s="8" t="s">
        <v>639</v>
      </c>
      <c r="E4361" s="8" t="s">
        <v>28908</v>
      </c>
      <c r="F4361" s="10" t="s">
        <v>38693</v>
      </c>
    </row>
    <row r="4362" ht="24" customHeight="1" spans="1:6">
      <c r="A4362" s="8">
        <v>38462</v>
      </c>
      <c r="B4362" s="9" t="s">
        <v>45620</v>
      </c>
      <c r="C4362" s="8" t="s">
        <v>592</v>
      </c>
      <c r="D4362" s="8" t="s">
        <v>639</v>
      </c>
      <c r="E4362" s="8" t="s">
        <v>45621</v>
      </c>
      <c r="F4362" s="10" t="s">
        <v>38693</v>
      </c>
    </row>
    <row r="4363" ht="24" customHeight="1" spans="1:6">
      <c r="A4363" s="8">
        <v>36362</v>
      </c>
      <c r="B4363" s="9" t="s">
        <v>45622</v>
      </c>
      <c r="C4363" s="8" t="s">
        <v>592</v>
      </c>
      <c r="D4363" s="8" t="s">
        <v>639</v>
      </c>
      <c r="E4363" s="8" t="s">
        <v>25425</v>
      </c>
      <c r="F4363" s="10" t="s">
        <v>38693</v>
      </c>
    </row>
    <row r="4364" ht="24" customHeight="1" spans="1:6">
      <c r="A4364" s="8">
        <v>36298</v>
      </c>
      <c r="B4364" s="9" t="s">
        <v>45623</v>
      </c>
      <c r="C4364" s="8" t="s">
        <v>592</v>
      </c>
      <c r="D4364" s="8" t="s">
        <v>639</v>
      </c>
      <c r="E4364" s="8" t="s">
        <v>25351</v>
      </c>
      <c r="F4364" s="10" t="s">
        <v>38693</v>
      </c>
    </row>
    <row r="4365" ht="24" customHeight="1" spans="1:6">
      <c r="A4365" s="8">
        <v>38456</v>
      </c>
      <c r="B4365" s="9" t="s">
        <v>45624</v>
      </c>
      <c r="C4365" s="8" t="s">
        <v>592</v>
      </c>
      <c r="D4365" s="8" t="s">
        <v>639</v>
      </c>
      <c r="E4365" s="8" t="s">
        <v>25798</v>
      </c>
      <c r="F4365" s="10" t="s">
        <v>38693</v>
      </c>
    </row>
    <row r="4366" ht="24" customHeight="1" spans="1:6">
      <c r="A4366" s="8">
        <v>38457</v>
      </c>
      <c r="B4366" s="9" t="s">
        <v>45625</v>
      </c>
      <c r="C4366" s="8" t="s">
        <v>592</v>
      </c>
      <c r="D4366" s="8" t="s">
        <v>639</v>
      </c>
      <c r="E4366" s="8" t="s">
        <v>42860</v>
      </c>
      <c r="F4366" s="10" t="s">
        <v>38693</v>
      </c>
    </row>
    <row r="4367" ht="24" customHeight="1" spans="1:6">
      <c r="A4367" s="8">
        <v>38458</v>
      </c>
      <c r="B4367" s="9" t="s">
        <v>45626</v>
      </c>
      <c r="C4367" s="8" t="s">
        <v>592</v>
      </c>
      <c r="D4367" s="8" t="s">
        <v>639</v>
      </c>
      <c r="E4367" s="8" t="s">
        <v>45627</v>
      </c>
      <c r="F4367" s="10" t="s">
        <v>38693</v>
      </c>
    </row>
    <row r="4368" ht="24" customHeight="1" spans="1:6">
      <c r="A4368" s="8">
        <v>38459</v>
      </c>
      <c r="B4368" s="9" t="s">
        <v>45628</v>
      </c>
      <c r="C4368" s="8" t="s">
        <v>592</v>
      </c>
      <c r="D4368" s="8" t="s">
        <v>639</v>
      </c>
      <c r="E4368" s="8" t="s">
        <v>45629</v>
      </c>
      <c r="F4368" s="10" t="s">
        <v>38693</v>
      </c>
    </row>
    <row r="4369" ht="24" customHeight="1" spans="1:6">
      <c r="A4369" s="8">
        <v>38460</v>
      </c>
      <c r="B4369" s="9" t="s">
        <v>45630</v>
      </c>
      <c r="C4369" s="8" t="s">
        <v>592</v>
      </c>
      <c r="D4369" s="8" t="s">
        <v>639</v>
      </c>
      <c r="E4369" s="8" t="s">
        <v>45631</v>
      </c>
      <c r="F4369" s="10" t="s">
        <v>38693</v>
      </c>
    </row>
    <row r="4370" ht="24" customHeight="1" spans="1:6">
      <c r="A4370" s="8">
        <v>38461</v>
      </c>
      <c r="B4370" s="9" t="s">
        <v>45632</v>
      </c>
      <c r="C4370" s="8" t="s">
        <v>592</v>
      </c>
      <c r="D4370" s="8" t="s">
        <v>639</v>
      </c>
      <c r="E4370" s="8" t="s">
        <v>45633</v>
      </c>
      <c r="F4370" s="10" t="s">
        <v>38693</v>
      </c>
    </row>
    <row r="4371" ht="24" customHeight="1" spans="1:6">
      <c r="A4371" s="8">
        <v>7094</v>
      </c>
      <c r="B4371" s="9" t="s">
        <v>45634</v>
      </c>
      <c r="C4371" s="8" t="s">
        <v>592</v>
      </c>
      <c r="D4371" s="8" t="s">
        <v>593</v>
      </c>
      <c r="E4371" s="8" t="s">
        <v>27872</v>
      </c>
      <c r="F4371" s="10" t="s">
        <v>38693</v>
      </c>
    </row>
    <row r="4372" ht="24" customHeight="1" spans="1:6">
      <c r="A4372" s="8">
        <v>7116</v>
      </c>
      <c r="B4372" s="9" t="s">
        <v>45635</v>
      </c>
      <c r="C4372" s="8" t="s">
        <v>592</v>
      </c>
      <c r="D4372" s="8" t="s">
        <v>639</v>
      </c>
      <c r="E4372" s="8" t="s">
        <v>45636</v>
      </c>
      <c r="F4372" s="10" t="s">
        <v>38693</v>
      </c>
    </row>
    <row r="4373" ht="24" customHeight="1" spans="1:6">
      <c r="A4373" s="8">
        <v>7118</v>
      </c>
      <c r="B4373" s="9" t="s">
        <v>45637</v>
      </c>
      <c r="C4373" s="8" t="s">
        <v>592</v>
      </c>
      <c r="D4373" s="8" t="s">
        <v>593</v>
      </c>
      <c r="E4373" s="8" t="s">
        <v>39460</v>
      </c>
      <c r="F4373" s="10" t="s">
        <v>38693</v>
      </c>
    </row>
    <row r="4374" ht="24" customHeight="1" spans="1:6">
      <c r="A4374" s="8">
        <v>7117</v>
      </c>
      <c r="B4374" s="9" t="s">
        <v>45638</v>
      </c>
      <c r="C4374" s="8" t="s">
        <v>592</v>
      </c>
      <c r="D4374" s="8" t="s">
        <v>593</v>
      </c>
      <c r="E4374" s="8" t="s">
        <v>45639</v>
      </c>
      <c r="F4374" s="10" t="s">
        <v>38693</v>
      </c>
    </row>
    <row r="4375" ht="24" customHeight="1" spans="1:6">
      <c r="A4375" s="8">
        <v>7098</v>
      </c>
      <c r="B4375" s="9" t="s">
        <v>45640</v>
      </c>
      <c r="C4375" s="8" t="s">
        <v>592</v>
      </c>
      <c r="D4375" s="8" t="s">
        <v>593</v>
      </c>
      <c r="E4375" s="8" t="s">
        <v>24076</v>
      </c>
      <c r="F4375" s="10" t="s">
        <v>38693</v>
      </c>
    </row>
    <row r="4376" ht="24" customHeight="1" spans="1:6">
      <c r="A4376" s="8">
        <v>7110</v>
      </c>
      <c r="B4376" s="9" t="s">
        <v>45641</v>
      </c>
      <c r="C4376" s="8" t="s">
        <v>592</v>
      </c>
      <c r="D4376" s="8" t="s">
        <v>593</v>
      </c>
      <c r="E4376" s="8" t="s">
        <v>45642</v>
      </c>
      <c r="F4376" s="10" t="s">
        <v>38693</v>
      </c>
    </row>
    <row r="4377" ht="24" customHeight="1" spans="1:6">
      <c r="A4377" s="8">
        <v>7123</v>
      </c>
      <c r="B4377" s="9" t="s">
        <v>45643</v>
      </c>
      <c r="C4377" s="8" t="s">
        <v>592</v>
      </c>
      <c r="D4377" s="8" t="s">
        <v>593</v>
      </c>
      <c r="E4377" s="8" t="s">
        <v>34986</v>
      </c>
      <c r="F4377" s="10" t="s">
        <v>38693</v>
      </c>
    </row>
    <row r="4378" ht="24" customHeight="1" spans="1:6">
      <c r="A4378" s="8">
        <v>7121</v>
      </c>
      <c r="B4378" s="9" t="s">
        <v>45644</v>
      </c>
      <c r="C4378" s="8" t="s">
        <v>592</v>
      </c>
      <c r="D4378" s="8" t="s">
        <v>593</v>
      </c>
      <c r="E4378" s="8" t="s">
        <v>37440</v>
      </c>
      <c r="F4378" s="10" t="s">
        <v>38693</v>
      </c>
    </row>
    <row r="4379" ht="24" customHeight="1" spans="1:6">
      <c r="A4379" s="8">
        <v>7137</v>
      </c>
      <c r="B4379" s="9" t="s">
        <v>45645</v>
      </c>
      <c r="C4379" s="8" t="s">
        <v>592</v>
      </c>
      <c r="D4379" s="8" t="s">
        <v>593</v>
      </c>
      <c r="E4379" s="8" t="s">
        <v>38436</v>
      </c>
      <c r="F4379" s="10" t="s">
        <v>38693</v>
      </c>
    </row>
    <row r="4380" ht="24" customHeight="1" spans="1:6">
      <c r="A4380" s="8">
        <v>7122</v>
      </c>
      <c r="B4380" s="9" t="s">
        <v>45646</v>
      </c>
      <c r="C4380" s="8" t="s">
        <v>592</v>
      </c>
      <c r="D4380" s="8" t="s">
        <v>593</v>
      </c>
      <c r="E4380" s="8" t="s">
        <v>40386</v>
      </c>
      <c r="F4380" s="10" t="s">
        <v>38693</v>
      </c>
    </row>
    <row r="4381" ht="24" customHeight="1" spans="1:6">
      <c r="A4381" s="8">
        <v>7114</v>
      </c>
      <c r="B4381" s="9" t="s">
        <v>45647</v>
      </c>
      <c r="C4381" s="8" t="s">
        <v>592</v>
      </c>
      <c r="D4381" s="8" t="s">
        <v>593</v>
      </c>
      <c r="E4381" s="8" t="s">
        <v>31484</v>
      </c>
      <c r="F4381" s="10" t="s">
        <v>38693</v>
      </c>
    </row>
    <row r="4382" ht="24" customHeight="1" spans="1:6">
      <c r="A4382" s="8">
        <v>7109</v>
      </c>
      <c r="B4382" s="9" t="s">
        <v>45648</v>
      </c>
      <c r="C4382" s="8" t="s">
        <v>592</v>
      </c>
      <c r="D4382" s="8" t="s">
        <v>593</v>
      </c>
      <c r="E4382" s="8" t="s">
        <v>28779</v>
      </c>
      <c r="F4382" s="10" t="s">
        <v>38693</v>
      </c>
    </row>
    <row r="4383" ht="24" customHeight="1" spans="1:6">
      <c r="A4383" s="8">
        <v>7135</v>
      </c>
      <c r="B4383" s="9" t="s">
        <v>45649</v>
      </c>
      <c r="C4383" s="8" t="s">
        <v>592</v>
      </c>
      <c r="D4383" s="8" t="s">
        <v>593</v>
      </c>
      <c r="E4383" s="8" t="s">
        <v>24845</v>
      </c>
      <c r="F4383" s="10" t="s">
        <v>38693</v>
      </c>
    </row>
    <row r="4384" ht="24" customHeight="1" spans="1:6">
      <c r="A4384" s="8">
        <v>37947</v>
      </c>
      <c r="B4384" s="9" t="s">
        <v>45650</v>
      </c>
      <c r="C4384" s="8" t="s">
        <v>592</v>
      </c>
      <c r="D4384" s="8" t="s">
        <v>593</v>
      </c>
      <c r="E4384" s="8" t="s">
        <v>34979</v>
      </c>
      <c r="F4384" s="10" t="s">
        <v>38693</v>
      </c>
    </row>
    <row r="4385" ht="24" customHeight="1" spans="1:6">
      <c r="A4385" s="8">
        <v>7103</v>
      </c>
      <c r="B4385" s="9" t="s">
        <v>45651</v>
      </c>
      <c r="C4385" s="8" t="s">
        <v>592</v>
      </c>
      <c r="D4385" s="8" t="s">
        <v>593</v>
      </c>
      <c r="E4385" s="8" t="s">
        <v>45569</v>
      </c>
      <c r="F4385" s="10" t="s">
        <v>38693</v>
      </c>
    </row>
    <row r="4386" ht="24" customHeight="1" spans="1:6">
      <c r="A4386" s="8">
        <v>40419</v>
      </c>
      <c r="B4386" s="9" t="s">
        <v>45652</v>
      </c>
      <c r="C4386" s="8" t="s">
        <v>592</v>
      </c>
      <c r="D4386" s="8" t="s">
        <v>639</v>
      </c>
      <c r="E4386" s="8" t="s">
        <v>30919</v>
      </c>
      <c r="F4386" s="10" t="s">
        <v>38693</v>
      </c>
    </row>
    <row r="4387" ht="24" customHeight="1" spans="1:6">
      <c r="A4387" s="8">
        <v>40420</v>
      </c>
      <c r="B4387" s="9" t="s">
        <v>45653</v>
      </c>
      <c r="C4387" s="8" t="s">
        <v>592</v>
      </c>
      <c r="D4387" s="8" t="s">
        <v>639</v>
      </c>
      <c r="E4387" s="8" t="s">
        <v>45654</v>
      </c>
      <c r="F4387" s="10" t="s">
        <v>38693</v>
      </c>
    </row>
    <row r="4388" ht="24" customHeight="1" spans="1:6">
      <c r="A4388" s="8">
        <v>40421</v>
      </c>
      <c r="B4388" s="9" t="s">
        <v>45655</v>
      </c>
      <c r="C4388" s="8" t="s">
        <v>592</v>
      </c>
      <c r="D4388" s="8" t="s">
        <v>639</v>
      </c>
      <c r="E4388" s="8" t="s">
        <v>45656</v>
      </c>
      <c r="F4388" s="10" t="s">
        <v>38693</v>
      </c>
    </row>
    <row r="4389" ht="24" customHeight="1" spans="1:6">
      <c r="A4389" s="8">
        <v>7126</v>
      </c>
      <c r="B4389" s="9" t="s">
        <v>45657</v>
      </c>
      <c r="C4389" s="8" t="s">
        <v>592</v>
      </c>
      <c r="D4389" s="8" t="s">
        <v>593</v>
      </c>
      <c r="E4389" s="8" t="s">
        <v>31076</v>
      </c>
      <c r="F4389" s="10" t="s">
        <v>38693</v>
      </c>
    </row>
    <row r="4390" ht="24" customHeight="1" spans="1:6">
      <c r="A4390" s="8">
        <v>38905</v>
      </c>
      <c r="B4390" s="9" t="s">
        <v>45658</v>
      </c>
      <c r="C4390" s="8" t="s">
        <v>592</v>
      </c>
      <c r="D4390" s="8" t="s">
        <v>639</v>
      </c>
      <c r="E4390" s="8" t="s">
        <v>31780</v>
      </c>
      <c r="F4390" s="10" t="s">
        <v>38693</v>
      </c>
    </row>
    <row r="4391" ht="24" customHeight="1" spans="1:6">
      <c r="A4391" s="8">
        <v>38907</v>
      </c>
      <c r="B4391" s="9" t="s">
        <v>45659</v>
      </c>
      <c r="C4391" s="8" t="s">
        <v>592</v>
      </c>
      <c r="D4391" s="8" t="s">
        <v>639</v>
      </c>
      <c r="E4391" s="8" t="s">
        <v>42936</v>
      </c>
      <c r="F4391" s="10" t="s">
        <v>38693</v>
      </c>
    </row>
    <row r="4392" ht="24" customHeight="1" spans="1:6">
      <c r="A4392" s="8">
        <v>38908</v>
      </c>
      <c r="B4392" s="9" t="s">
        <v>45660</v>
      </c>
      <c r="C4392" s="8" t="s">
        <v>592</v>
      </c>
      <c r="D4392" s="8" t="s">
        <v>639</v>
      </c>
      <c r="E4392" s="8" t="s">
        <v>37997</v>
      </c>
      <c r="F4392" s="10" t="s">
        <v>38693</v>
      </c>
    </row>
    <row r="4393" ht="24" customHeight="1" spans="1:6">
      <c r="A4393" s="8">
        <v>38909</v>
      </c>
      <c r="B4393" s="9" t="s">
        <v>45661</v>
      </c>
      <c r="C4393" s="8" t="s">
        <v>592</v>
      </c>
      <c r="D4393" s="8" t="s">
        <v>639</v>
      </c>
      <c r="E4393" s="8" t="s">
        <v>45662</v>
      </c>
      <c r="F4393" s="10" t="s">
        <v>38693</v>
      </c>
    </row>
    <row r="4394" ht="24" customHeight="1" spans="1:6">
      <c r="A4394" s="8">
        <v>38910</v>
      </c>
      <c r="B4394" s="9" t="s">
        <v>45663</v>
      </c>
      <c r="C4394" s="8" t="s">
        <v>592</v>
      </c>
      <c r="D4394" s="8" t="s">
        <v>639</v>
      </c>
      <c r="E4394" s="8" t="s">
        <v>45664</v>
      </c>
      <c r="F4394" s="10" t="s">
        <v>38693</v>
      </c>
    </row>
    <row r="4395" ht="24" customHeight="1" spans="1:6">
      <c r="A4395" s="8">
        <v>38897</v>
      </c>
      <c r="B4395" s="9" t="s">
        <v>45665</v>
      </c>
      <c r="C4395" s="8" t="s">
        <v>592</v>
      </c>
      <c r="D4395" s="8" t="s">
        <v>639</v>
      </c>
      <c r="E4395" s="8" t="s">
        <v>33024</v>
      </c>
      <c r="F4395" s="10" t="s">
        <v>38693</v>
      </c>
    </row>
    <row r="4396" ht="24" customHeight="1" spans="1:6">
      <c r="A4396" s="8">
        <v>38899</v>
      </c>
      <c r="B4396" s="9" t="s">
        <v>45666</v>
      </c>
      <c r="C4396" s="8" t="s">
        <v>592</v>
      </c>
      <c r="D4396" s="8" t="s">
        <v>639</v>
      </c>
      <c r="E4396" s="8" t="s">
        <v>45667</v>
      </c>
      <c r="F4396" s="10" t="s">
        <v>38693</v>
      </c>
    </row>
    <row r="4397" ht="24" customHeight="1" spans="1:6">
      <c r="A4397" s="8">
        <v>38900</v>
      </c>
      <c r="B4397" s="9" t="s">
        <v>45668</v>
      </c>
      <c r="C4397" s="8" t="s">
        <v>592</v>
      </c>
      <c r="D4397" s="8" t="s">
        <v>639</v>
      </c>
      <c r="E4397" s="8" t="s">
        <v>45669</v>
      </c>
      <c r="F4397" s="10" t="s">
        <v>38693</v>
      </c>
    </row>
    <row r="4398" ht="24" customHeight="1" spans="1:6">
      <c r="A4398" s="8">
        <v>38901</v>
      </c>
      <c r="B4398" s="9" t="s">
        <v>45670</v>
      </c>
      <c r="C4398" s="8" t="s">
        <v>592</v>
      </c>
      <c r="D4398" s="8" t="s">
        <v>639</v>
      </c>
      <c r="E4398" s="8" t="s">
        <v>28611</v>
      </c>
      <c r="F4398" s="10" t="s">
        <v>38693</v>
      </c>
    </row>
    <row r="4399" ht="24" customHeight="1" spans="1:6">
      <c r="A4399" s="8">
        <v>38904</v>
      </c>
      <c r="B4399" s="9" t="s">
        <v>45671</v>
      </c>
      <c r="C4399" s="8" t="s">
        <v>592</v>
      </c>
      <c r="D4399" s="8" t="s">
        <v>639</v>
      </c>
      <c r="E4399" s="8" t="s">
        <v>45672</v>
      </c>
      <c r="F4399" s="10" t="s">
        <v>38693</v>
      </c>
    </row>
    <row r="4400" ht="24" customHeight="1" spans="1:6">
      <c r="A4400" s="8">
        <v>38903</v>
      </c>
      <c r="B4400" s="9" t="s">
        <v>45673</v>
      </c>
      <c r="C4400" s="8" t="s">
        <v>592</v>
      </c>
      <c r="D4400" s="8" t="s">
        <v>639</v>
      </c>
      <c r="E4400" s="8" t="s">
        <v>45674</v>
      </c>
      <c r="F4400" s="10" t="s">
        <v>38693</v>
      </c>
    </row>
    <row r="4401" ht="24" customHeight="1" spans="1:6">
      <c r="A4401" s="8">
        <v>7091</v>
      </c>
      <c r="B4401" s="9" t="s">
        <v>45675</v>
      </c>
      <c r="C4401" s="8" t="s">
        <v>592</v>
      </c>
      <c r="D4401" s="8" t="s">
        <v>639</v>
      </c>
      <c r="E4401" s="8" t="s">
        <v>24895</v>
      </c>
      <c r="F4401" s="10" t="s">
        <v>38693</v>
      </c>
    </row>
    <row r="4402" ht="24" customHeight="1" spans="1:6">
      <c r="A4402" s="8">
        <v>11655</v>
      </c>
      <c r="B4402" s="9" t="s">
        <v>45676</v>
      </c>
      <c r="C4402" s="8" t="s">
        <v>592</v>
      </c>
      <c r="D4402" s="8" t="s">
        <v>639</v>
      </c>
      <c r="E4402" s="8" t="s">
        <v>34569</v>
      </c>
      <c r="F4402" s="10" t="s">
        <v>38693</v>
      </c>
    </row>
    <row r="4403" ht="24" customHeight="1" spans="1:6">
      <c r="A4403" s="8">
        <v>11656</v>
      </c>
      <c r="B4403" s="9" t="s">
        <v>45677</v>
      </c>
      <c r="C4403" s="8" t="s">
        <v>592</v>
      </c>
      <c r="D4403" s="8" t="s">
        <v>639</v>
      </c>
      <c r="E4403" s="8" t="s">
        <v>41862</v>
      </c>
      <c r="F4403" s="10" t="s">
        <v>38693</v>
      </c>
    </row>
    <row r="4404" ht="24" customHeight="1" spans="1:6">
      <c r="A4404" s="8">
        <v>37948</v>
      </c>
      <c r="B4404" s="9" t="s">
        <v>45678</v>
      </c>
      <c r="C4404" s="8" t="s">
        <v>592</v>
      </c>
      <c r="D4404" s="8" t="s">
        <v>639</v>
      </c>
      <c r="E4404" s="8" t="s">
        <v>45679</v>
      </c>
      <c r="F4404" s="10" t="s">
        <v>38693</v>
      </c>
    </row>
    <row r="4405" ht="24" customHeight="1" spans="1:6">
      <c r="A4405" s="8">
        <v>7097</v>
      </c>
      <c r="B4405" s="9" t="s">
        <v>45680</v>
      </c>
      <c r="C4405" s="8" t="s">
        <v>592</v>
      </c>
      <c r="D4405" s="8" t="s">
        <v>639</v>
      </c>
      <c r="E4405" s="8" t="s">
        <v>28708</v>
      </c>
      <c r="F4405" s="10" t="s">
        <v>38693</v>
      </c>
    </row>
    <row r="4406" ht="24" customHeight="1" spans="1:6">
      <c r="A4406" s="8">
        <v>11657</v>
      </c>
      <c r="B4406" s="9" t="s">
        <v>45681</v>
      </c>
      <c r="C4406" s="8" t="s">
        <v>592</v>
      </c>
      <c r="D4406" s="8" t="s">
        <v>639</v>
      </c>
      <c r="E4406" s="8" t="s">
        <v>33137</v>
      </c>
      <c r="F4406" s="10" t="s">
        <v>38693</v>
      </c>
    </row>
    <row r="4407" ht="24" customHeight="1" spans="1:6">
      <c r="A4407" s="8">
        <v>11658</v>
      </c>
      <c r="B4407" s="9" t="s">
        <v>45682</v>
      </c>
      <c r="C4407" s="8" t="s">
        <v>592</v>
      </c>
      <c r="D4407" s="8" t="s">
        <v>639</v>
      </c>
      <c r="E4407" s="8" t="s">
        <v>45683</v>
      </c>
      <c r="F4407" s="10" t="s">
        <v>38693</v>
      </c>
    </row>
    <row r="4408" ht="24" customHeight="1" spans="1:6">
      <c r="A4408" s="8">
        <v>7146</v>
      </c>
      <c r="B4408" s="9" t="s">
        <v>45684</v>
      </c>
      <c r="C4408" s="8" t="s">
        <v>592</v>
      </c>
      <c r="D4408" s="8" t="s">
        <v>593</v>
      </c>
      <c r="E4408" s="8" t="s">
        <v>45685</v>
      </c>
      <c r="F4408" s="10" t="s">
        <v>38693</v>
      </c>
    </row>
    <row r="4409" ht="24" customHeight="1" spans="1:6">
      <c r="A4409" s="8">
        <v>7138</v>
      </c>
      <c r="B4409" s="9" t="s">
        <v>45686</v>
      </c>
      <c r="C4409" s="8" t="s">
        <v>592</v>
      </c>
      <c r="D4409" s="8" t="s">
        <v>593</v>
      </c>
      <c r="E4409" s="8" t="s">
        <v>34461</v>
      </c>
      <c r="F4409" s="10" t="s">
        <v>38693</v>
      </c>
    </row>
    <row r="4410" ht="24" customHeight="1" spans="1:6">
      <c r="A4410" s="8">
        <v>7139</v>
      </c>
      <c r="B4410" s="9" t="s">
        <v>45687</v>
      </c>
      <c r="C4410" s="8" t="s">
        <v>592</v>
      </c>
      <c r="D4410" s="8" t="s">
        <v>593</v>
      </c>
      <c r="E4410" s="8" t="s">
        <v>37678</v>
      </c>
      <c r="F4410" s="10" t="s">
        <v>38693</v>
      </c>
    </row>
    <row r="4411" ht="24" customHeight="1" spans="1:6">
      <c r="A4411" s="8">
        <v>7140</v>
      </c>
      <c r="B4411" s="9" t="s">
        <v>45688</v>
      </c>
      <c r="C4411" s="8" t="s">
        <v>592</v>
      </c>
      <c r="D4411" s="8" t="s">
        <v>593</v>
      </c>
      <c r="E4411" s="8" t="s">
        <v>40451</v>
      </c>
      <c r="F4411" s="10" t="s">
        <v>38693</v>
      </c>
    </row>
    <row r="4412" ht="24" customHeight="1" spans="1:6">
      <c r="A4412" s="8">
        <v>7141</v>
      </c>
      <c r="B4412" s="9" t="s">
        <v>45689</v>
      </c>
      <c r="C4412" s="8" t="s">
        <v>592</v>
      </c>
      <c r="D4412" s="8" t="s">
        <v>593</v>
      </c>
      <c r="E4412" s="8" t="s">
        <v>38692</v>
      </c>
      <c r="F4412" s="10" t="s">
        <v>38693</v>
      </c>
    </row>
    <row r="4413" ht="24" customHeight="1" spans="1:6">
      <c r="A4413" s="8">
        <v>7143</v>
      </c>
      <c r="B4413" s="9" t="s">
        <v>45690</v>
      </c>
      <c r="C4413" s="8" t="s">
        <v>592</v>
      </c>
      <c r="D4413" s="8" t="s">
        <v>593</v>
      </c>
      <c r="E4413" s="8" t="s">
        <v>31258</v>
      </c>
      <c r="F4413" s="10" t="s">
        <v>38693</v>
      </c>
    </row>
    <row r="4414" ht="24" customHeight="1" spans="1:6">
      <c r="A4414" s="8">
        <v>7144</v>
      </c>
      <c r="B4414" s="9" t="s">
        <v>45691</v>
      </c>
      <c r="C4414" s="8" t="s">
        <v>592</v>
      </c>
      <c r="D4414" s="8" t="s">
        <v>593</v>
      </c>
      <c r="E4414" s="8" t="s">
        <v>45692</v>
      </c>
      <c r="F4414" s="10" t="s">
        <v>38693</v>
      </c>
    </row>
    <row r="4415" ht="24" customHeight="1" spans="1:6">
      <c r="A4415" s="8">
        <v>7145</v>
      </c>
      <c r="B4415" s="9" t="s">
        <v>45693</v>
      </c>
      <c r="C4415" s="8" t="s">
        <v>592</v>
      </c>
      <c r="D4415" s="8" t="s">
        <v>593</v>
      </c>
      <c r="E4415" s="8" t="s">
        <v>45694</v>
      </c>
      <c r="F4415" s="10" t="s">
        <v>38693</v>
      </c>
    </row>
    <row r="4416" ht="24" customHeight="1" spans="1:6">
      <c r="A4416" s="8">
        <v>7142</v>
      </c>
      <c r="B4416" s="9" t="s">
        <v>45695</v>
      </c>
      <c r="C4416" s="8" t="s">
        <v>592</v>
      </c>
      <c r="D4416" s="8" t="s">
        <v>593</v>
      </c>
      <c r="E4416" s="8" t="s">
        <v>24674</v>
      </c>
      <c r="F4416" s="10" t="s">
        <v>38693</v>
      </c>
    </row>
    <row r="4417" ht="24" customHeight="1" spans="1:6">
      <c r="A4417" s="8">
        <v>3593</v>
      </c>
      <c r="B4417" s="9" t="s">
        <v>45696</v>
      </c>
      <c r="C4417" s="8" t="s">
        <v>592</v>
      </c>
      <c r="D4417" s="8" t="s">
        <v>639</v>
      </c>
      <c r="E4417" s="8" t="s">
        <v>45697</v>
      </c>
      <c r="F4417" s="10" t="s">
        <v>38693</v>
      </c>
    </row>
    <row r="4418" ht="24" customHeight="1" spans="1:6">
      <c r="A4418" s="8">
        <v>3588</v>
      </c>
      <c r="B4418" s="9" t="s">
        <v>45698</v>
      </c>
      <c r="C4418" s="8" t="s">
        <v>592</v>
      </c>
      <c r="D4418" s="8" t="s">
        <v>639</v>
      </c>
      <c r="E4418" s="8" t="s">
        <v>32331</v>
      </c>
      <c r="F4418" s="10" t="s">
        <v>38693</v>
      </c>
    </row>
    <row r="4419" ht="24" customHeight="1" spans="1:6">
      <c r="A4419" s="8">
        <v>3585</v>
      </c>
      <c r="B4419" s="9" t="s">
        <v>45699</v>
      </c>
      <c r="C4419" s="8" t="s">
        <v>592</v>
      </c>
      <c r="D4419" s="8" t="s">
        <v>639</v>
      </c>
      <c r="E4419" s="8" t="s">
        <v>45700</v>
      </c>
      <c r="F4419" s="10" t="s">
        <v>38693</v>
      </c>
    </row>
    <row r="4420" ht="24" customHeight="1" spans="1:6">
      <c r="A4420" s="8">
        <v>3587</v>
      </c>
      <c r="B4420" s="9" t="s">
        <v>45701</v>
      </c>
      <c r="C4420" s="8" t="s">
        <v>592</v>
      </c>
      <c r="D4420" s="8" t="s">
        <v>639</v>
      </c>
      <c r="E4420" s="8" t="s">
        <v>25746</v>
      </c>
      <c r="F4420" s="10" t="s">
        <v>38693</v>
      </c>
    </row>
    <row r="4421" ht="24" customHeight="1" spans="1:6">
      <c r="A4421" s="8">
        <v>3590</v>
      </c>
      <c r="B4421" s="9" t="s">
        <v>45702</v>
      </c>
      <c r="C4421" s="8" t="s">
        <v>592</v>
      </c>
      <c r="D4421" s="8" t="s">
        <v>639</v>
      </c>
      <c r="E4421" s="8" t="s">
        <v>45703</v>
      </c>
      <c r="F4421" s="10" t="s">
        <v>38693</v>
      </c>
    </row>
    <row r="4422" ht="24" customHeight="1" spans="1:6">
      <c r="A4422" s="8">
        <v>3589</v>
      </c>
      <c r="B4422" s="9" t="s">
        <v>45704</v>
      </c>
      <c r="C4422" s="8" t="s">
        <v>592</v>
      </c>
      <c r="D4422" s="8" t="s">
        <v>639</v>
      </c>
      <c r="E4422" s="8" t="s">
        <v>45705</v>
      </c>
      <c r="F4422" s="10" t="s">
        <v>38693</v>
      </c>
    </row>
    <row r="4423" ht="24" customHeight="1" spans="1:6">
      <c r="A4423" s="8">
        <v>3586</v>
      </c>
      <c r="B4423" s="9" t="s">
        <v>45706</v>
      </c>
      <c r="C4423" s="8" t="s">
        <v>592</v>
      </c>
      <c r="D4423" s="8" t="s">
        <v>639</v>
      </c>
      <c r="E4423" s="8" t="s">
        <v>28559</v>
      </c>
      <c r="F4423" s="10" t="s">
        <v>38693</v>
      </c>
    </row>
    <row r="4424" ht="24" customHeight="1" spans="1:6">
      <c r="A4424" s="8">
        <v>3592</v>
      </c>
      <c r="B4424" s="9" t="s">
        <v>45707</v>
      </c>
      <c r="C4424" s="8" t="s">
        <v>592</v>
      </c>
      <c r="D4424" s="8" t="s">
        <v>639</v>
      </c>
      <c r="E4424" s="8" t="s">
        <v>45708</v>
      </c>
      <c r="F4424" s="10" t="s">
        <v>38693</v>
      </c>
    </row>
    <row r="4425" ht="24" customHeight="1" spans="1:6">
      <c r="A4425" s="8">
        <v>3591</v>
      </c>
      <c r="B4425" s="9" t="s">
        <v>45709</v>
      </c>
      <c r="C4425" s="8" t="s">
        <v>592</v>
      </c>
      <c r="D4425" s="8" t="s">
        <v>639</v>
      </c>
      <c r="E4425" s="8" t="s">
        <v>45710</v>
      </c>
      <c r="F4425" s="10" t="s">
        <v>38693</v>
      </c>
    </row>
    <row r="4426" ht="24" customHeight="1" spans="1:6">
      <c r="A4426" s="8">
        <v>40396</v>
      </c>
      <c r="B4426" s="9" t="s">
        <v>45711</v>
      </c>
      <c r="C4426" s="8" t="s">
        <v>592</v>
      </c>
      <c r="D4426" s="8" t="s">
        <v>639</v>
      </c>
      <c r="E4426" s="8" t="s">
        <v>45712</v>
      </c>
      <c r="F4426" s="10" t="s">
        <v>38693</v>
      </c>
    </row>
    <row r="4427" ht="24" customHeight="1" spans="1:6">
      <c r="A4427" s="8">
        <v>40395</v>
      </c>
      <c r="B4427" s="9" t="s">
        <v>45713</v>
      </c>
      <c r="C4427" s="8" t="s">
        <v>592</v>
      </c>
      <c r="D4427" s="8" t="s">
        <v>639</v>
      </c>
      <c r="E4427" s="8" t="s">
        <v>45714</v>
      </c>
      <c r="F4427" s="10" t="s">
        <v>38693</v>
      </c>
    </row>
    <row r="4428" ht="24" customHeight="1" spans="1:6">
      <c r="A4428" s="8">
        <v>40392</v>
      </c>
      <c r="B4428" s="9" t="s">
        <v>45715</v>
      </c>
      <c r="C4428" s="8" t="s">
        <v>592</v>
      </c>
      <c r="D4428" s="8" t="s">
        <v>639</v>
      </c>
      <c r="E4428" s="8" t="s">
        <v>45716</v>
      </c>
      <c r="F4428" s="10" t="s">
        <v>38693</v>
      </c>
    </row>
    <row r="4429" ht="24" customHeight="1" spans="1:6">
      <c r="A4429" s="8">
        <v>40394</v>
      </c>
      <c r="B4429" s="9" t="s">
        <v>45717</v>
      </c>
      <c r="C4429" s="8" t="s">
        <v>592</v>
      </c>
      <c r="D4429" s="8" t="s">
        <v>639</v>
      </c>
      <c r="E4429" s="8" t="s">
        <v>45718</v>
      </c>
      <c r="F4429" s="10" t="s">
        <v>38693</v>
      </c>
    </row>
    <row r="4430" ht="24" customHeight="1" spans="1:6">
      <c r="A4430" s="8">
        <v>40398</v>
      </c>
      <c r="B4430" s="9" t="s">
        <v>45719</v>
      </c>
      <c r="C4430" s="8" t="s">
        <v>592</v>
      </c>
      <c r="D4430" s="8" t="s">
        <v>639</v>
      </c>
      <c r="E4430" s="8" t="s">
        <v>45720</v>
      </c>
      <c r="F4430" s="10" t="s">
        <v>38693</v>
      </c>
    </row>
    <row r="4431" ht="24" customHeight="1" spans="1:6">
      <c r="A4431" s="8">
        <v>40397</v>
      </c>
      <c r="B4431" s="9" t="s">
        <v>45721</v>
      </c>
      <c r="C4431" s="8" t="s">
        <v>592</v>
      </c>
      <c r="D4431" s="8" t="s">
        <v>639</v>
      </c>
      <c r="E4431" s="8" t="s">
        <v>45722</v>
      </c>
      <c r="F4431" s="10" t="s">
        <v>38693</v>
      </c>
    </row>
    <row r="4432" ht="24" customHeight="1" spans="1:6">
      <c r="A4432" s="8">
        <v>40393</v>
      </c>
      <c r="B4432" s="9" t="s">
        <v>45723</v>
      </c>
      <c r="C4432" s="8" t="s">
        <v>592</v>
      </c>
      <c r="D4432" s="8" t="s">
        <v>639</v>
      </c>
      <c r="E4432" s="8" t="s">
        <v>45724</v>
      </c>
      <c r="F4432" s="10" t="s">
        <v>38693</v>
      </c>
    </row>
    <row r="4433" ht="24" customHeight="1" spans="1:6">
      <c r="A4433" s="8">
        <v>40399</v>
      </c>
      <c r="B4433" s="9" t="s">
        <v>45725</v>
      </c>
      <c r="C4433" s="8" t="s">
        <v>592</v>
      </c>
      <c r="D4433" s="8" t="s">
        <v>639</v>
      </c>
      <c r="E4433" s="8" t="s">
        <v>45726</v>
      </c>
      <c r="F4433" s="10" t="s">
        <v>38693</v>
      </c>
    </row>
    <row r="4434" ht="24" customHeight="1" spans="1:6">
      <c r="A4434" s="8">
        <v>39322</v>
      </c>
      <c r="B4434" s="9" t="s">
        <v>45727</v>
      </c>
      <c r="C4434" s="8" t="s">
        <v>592</v>
      </c>
      <c r="D4434" s="8" t="s">
        <v>639</v>
      </c>
      <c r="E4434" s="8" t="s">
        <v>45728</v>
      </c>
      <c r="F4434" s="10" t="s">
        <v>38693</v>
      </c>
    </row>
    <row r="4435" ht="24" customHeight="1" spans="1:6">
      <c r="A4435" s="8">
        <v>39289</v>
      </c>
      <c r="B4435" s="9" t="s">
        <v>45729</v>
      </c>
      <c r="C4435" s="8" t="s">
        <v>592</v>
      </c>
      <c r="D4435" s="8" t="s">
        <v>639</v>
      </c>
      <c r="E4435" s="8" t="s">
        <v>39871</v>
      </c>
      <c r="F4435" s="10" t="s">
        <v>38693</v>
      </c>
    </row>
    <row r="4436" ht="24" customHeight="1" spans="1:6">
      <c r="A4436" s="8">
        <v>39290</v>
      </c>
      <c r="B4436" s="9" t="s">
        <v>45730</v>
      </c>
      <c r="C4436" s="8" t="s">
        <v>592</v>
      </c>
      <c r="D4436" s="8" t="s">
        <v>639</v>
      </c>
      <c r="E4436" s="8" t="s">
        <v>45731</v>
      </c>
      <c r="F4436" s="10" t="s">
        <v>38693</v>
      </c>
    </row>
    <row r="4437" ht="24" customHeight="1" spans="1:6">
      <c r="A4437" s="8">
        <v>39291</v>
      </c>
      <c r="B4437" s="9" t="s">
        <v>45732</v>
      </c>
      <c r="C4437" s="8" t="s">
        <v>592</v>
      </c>
      <c r="D4437" s="8" t="s">
        <v>639</v>
      </c>
      <c r="E4437" s="8" t="s">
        <v>45733</v>
      </c>
      <c r="F4437" s="10" t="s">
        <v>38693</v>
      </c>
    </row>
    <row r="4438" ht="24" customHeight="1" spans="1:6">
      <c r="A4438" s="8">
        <v>20174</v>
      </c>
      <c r="B4438" s="9" t="s">
        <v>45734</v>
      </c>
      <c r="C4438" s="8" t="s">
        <v>592</v>
      </c>
      <c r="D4438" s="8" t="s">
        <v>639</v>
      </c>
      <c r="E4438" s="8" t="s">
        <v>45735</v>
      </c>
      <c r="F4438" s="10" t="s">
        <v>38693</v>
      </c>
    </row>
    <row r="4439" ht="24" customHeight="1" spans="1:6">
      <c r="A4439" s="8">
        <v>41892</v>
      </c>
      <c r="B4439" s="9" t="s">
        <v>45736</v>
      </c>
      <c r="C4439" s="8" t="s">
        <v>592</v>
      </c>
      <c r="D4439" s="8" t="s">
        <v>639</v>
      </c>
      <c r="E4439" s="8" t="s">
        <v>25772</v>
      </c>
      <c r="F4439" s="10" t="s">
        <v>38693</v>
      </c>
    </row>
    <row r="4440" ht="24" customHeight="1" spans="1:6">
      <c r="A4440" s="8">
        <v>7048</v>
      </c>
      <c r="B4440" s="9" t="s">
        <v>45737</v>
      </c>
      <c r="C4440" s="8" t="s">
        <v>592</v>
      </c>
      <c r="D4440" s="8" t="s">
        <v>639</v>
      </c>
      <c r="E4440" s="8" t="s">
        <v>33784</v>
      </c>
      <c r="F4440" s="10" t="s">
        <v>38693</v>
      </c>
    </row>
    <row r="4441" ht="24" customHeight="1" spans="1:6">
      <c r="A4441" s="8">
        <v>7088</v>
      </c>
      <c r="B4441" s="9" t="s">
        <v>45738</v>
      </c>
      <c r="C4441" s="8" t="s">
        <v>592</v>
      </c>
      <c r="D4441" s="8" t="s">
        <v>639</v>
      </c>
      <c r="E4441" s="8" t="s">
        <v>45739</v>
      </c>
      <c r="F4441" s="10" t="s">
        <v>38693</v>
      </c>
    </row>
    <row r="4442" ht="24" customHeight="1" spans="1:6">
      <c r="A4442" s="8">
        <v>20179</v>
      </c>
      <c r="B4442" s="9" t="s">
        <v>45740</v>
      </c>
      <c r="C4442" s="8" t="s">
        <v>592</v>
      </c>
      <c r="D4442" s="8" t="s">
        <v>639</v>
      </c>
      <c r="E4442" s="8" t="s">
        <v>45741</v>
      </c>
      <c r="F4442" s="10" t="s">
        <v>38693</v>
      </c>
    </row>
    <row r="4443" ht="24" customHeight="1" spans="1:6">
      <c r="A4443" s="8">
        <v>20178</v>
      </c>
      <c r="B4443" s="9" t="s">
        <v>45742</v>
      </c>
      <c r="C4443" s="8" t="s">
        <v>592</v>
      </c>
      <c r="D4443" s="8" t="s">
        <v>639</v>
      </c>
      <c r="E4443" s="8" t="s">
        <v>25267</v>
      </c>
      <c r="F4443" s="10" t="s">
        <v>38693</v>
      </c>
    </row>
    <row r="4444" ht="24" customHeight="1" spans="1:6">
      <c r="A4444" s="8">
        <v>20180</v>
      </c>
      <c r="B4444" s="9" t="s">
        <v>45743</v>
      </c>
      <c r="C4444" s="8" t="s">
        <v>592</v>
      </c>
      <c r="D4444" s="8" t="s">
        <v>639</v>
      </c>
      <c r="E4444" s="8" t="s">
        <v>45744</v>
      </c>
      <c r="F4444" s="10" t="s">
        <v>38693</v>
      </c>
    </row>
    <row r="4445" ht="24" customHeight="1" spans="1:6">
      <c r="A4445" s="8">
        <v>20181</v>
      </c>
      <c r="B4445" s="9" t="s">
        <v>45745</v>
      </c>
      <c r="C4445" s="8" t="s">
        <v>592</v>
      </c>
      <c r="D4445" s="8" t="s">
        <v>639</v>
      </c>
      <c r="E4445" s="8" t="s">
        <v>45746</v>
      </c>
      <c r="F4445" s="10" t="s">
        <v>38693</v>
      </c>
    </row>
    <row r="4446" ht="24" customHeight="1" spans="1:6">
      <c r="A4446" s="8">
        <v>20177</v>
      </c>
      <c r="B4446" s="9" t="s">
        <v>45747</v>
      </c>
      <c r="C4446" s="8" t="s">
        <v>592</v>
      </c>
      <c r="D4446" s="8" t="s">
        <v>639</v>
      </c>
      <c r="E4446" s="8" t="s">
        <v>45748</v>
      </c>
      <c r="F4446" s="10" t="s">
        <v>38693</v>
      </c>
    </row>
    <row r="4447" ht="24" customHeight="1" spans="1:6">
      <c r="A4447" s="8">
        <v>7082</v>
      </c>
      <c r="B4447" s="9" t="s">
        <v>45749</v>
      </c>
      <c r="C4447" s="8" t="s">
        <v>592</v>
      </c>
      <c r="D4447" s="8" t="s">
        <v>639</v>
      </c>
      <c r="E4447" s="8" t="s">
        <v>36965</v>
      </c>
      <c r="F4447" s="10" t="s">
        <v>38693</v>
      </c>
    </row>
    <row r="4448" ht="24" customHeight="1" spans="1:6">
      <c r="A4448" s="8">
        <v>42707</v>
      </c>
      <c r="B4448" s="9" t="s">
        <v>45750</v>
      </c>
      <c r="C4448" s="8" t="s">
        <v>592</v>
      </c>
      <c r="D4448" s="8" t="s">
        <v>639</v>
      </c>
      <c r="E4448" s="8" t="s">
        <v>45751</v>
      </c>
      <c r="F4448" s="10" t="s">
        <v>38693</v>
      </c>
    </row>
    <row r="4449" ht="24" customHeight="1" spans="1:6">
      <c r="A4449" s="8">
        <v>7069</v>
      </c>
      <c r="B4449" s="9" t="s">
        <v>45752</v>
      </c>
      <c r="C4449" s="8" t="s">
        <v>592</v>
      </c>
      <c r="D4449" s="8" t="s">
        <v>639</v>
      </c>
      <c r="E4449" s="8" t="s">
        <v>27751</v>
      </c>
      <c r="F4449" s="10" t="s">
        <v>38693</v>
      </c>
    </row>
    <row r="4450" ht="24" customHeight="1" spans="1:6">
      <c r="A4450" s="8">
        <v>42708</v>
      </c>
      <c r="B4450" s="9" t="s">
        <v>45753</v>
      </c>
      <c r="C4450" s="8" t="s">
        <v>592</v>
      </c>
      <c r="D4450" s="8" t="s">
        <v>639</v>
      </c>
      <c r="E4450" s="8" t="s">
        <v>45754</v>
      </c>
      <c r="F4450" s="10" t="s">
        <v>38693</v>
      </c>
    </row>
    <row r="4451" ht="24" customHeight="1" spans="1:6">
      <c r="A4451" s="8">
        <v>7070</v>
      </c>
      <c r="B4451" s="9" t="s">
        <v>45755</v>
      </c>
      <c r="C4451" s="8" t="s">
        <v>592</v>
      </c>
      <c r="D4451" s="8" t="s">
        <v>639</v>
      </c>
      <c r="E4451" s="8" t="s">
        <v>45756</v>
      </c>
      <c r="F4451" s="10" t="s">
        <v>38693</v>
      </c>
    </row>
    <row r="4452" ht="24" customHeight="1" spans="1:6">
      <c r="A4452" s="8">
        <v>42709</v>
      </c>
      <c r="B4452" s="9" t="s">
        <v>45757</v>
      </c>
      <c r="C4452" s="8" t="s">
        <v>592</v>
      </c>
      <c r="D4452" s="8" t="s">
        <v>639</v>
      </c>
      <c r="E4452" s="8" t="s">
        <v>45758</v>
      </c>
      <c r="F4452" s="10" t="s">
        <v>38693</v>
      </c>
    </row>
    <row r="4453" ht="24" customHeight="1" spans="1:6">
      <c r="A4453" s="8">
        <v>42710</v>
      </c>
      <c r="B4453" s="9" t="s">
        <v>45759</v>
      </c>
      <c r="C4453" s="8" t="s">
        <v>592</v>
      </c>
      <c r="D4453" s="8" t="s">
        <v>639</v>
      </c>
      <c r="E4453" s="8" t="s">
        <v>45760</v>
      </c>
      <c r="F4453" s="10" t="s">
        <v>38693</v>
      </c>
    </row>
    <row r="4454" ht="24" customHeight="1" spans="1:6">
      <c r="A4454" s="8">
        <v>42716</v>
      </c>
      <c r="B4454" s="9" t="s">
        <v>45761</v>
      </c>
      <c r="C4454" s="8" t="s">
        <v>592</v>
      </c>
      <c r="D4454" s="8" t="s">
        <v>639</v>
      </c>
      <c r="E4454" s="8" t="s">
        <v>45762</v>
      </c>
      <c r="F4454" s="10" t="s">
        <v>38693</v>
      </c>
    </row>
    <row r="4455" ht="24" customHeight="1" spans="1:6">
      <c r="A4455" s="8">
        <v>20172</v>
      </c>
      <c r="B4455" s="9" t="s">
        <v>45763</v>
      </c>
      <c r="C4455" s="8" t="s">
        <v>592</v>
      </c>
      <c r="D4455" s="8" t="s">
        <v>639</v>
      </c>
      <c r="E4455" s="8" t="s">
        <v>45764</v>
      </c>
      <c r="F4455" s="10" t="s">
        <v>38693</v>
      </c>
    </row>
    <row r="4456" ht="24" customHeight="1" spans="1:6">
      <c r="A4456" s="8">
        <v>40945</v>
      </c>
      <c r="B4456" s="9" t="s">
        <v>45765</v>
      </c>
      <c r="C4456" s="8" t="s">
        <v>742</v>
      </c>
      <c r="D4456" s="8" t="s">
        <v>593</v>
      </c>
      <c r="E4456" s="8" t="s">
        <v>34785</v>
      </c>
      <c r="F4456" s="10" t="s">
        <v>38693</v>
      </c>
    </row>
    <row r="4457" ht="24" customHeight="1" spans="1:6">
      <c r="A4457" s="8">
        <v>40946</v>
      </c>
      <c r="B4457" s="9" t="s">
        <v>45766</v>
      </c>
      <c r="C4457" s="8" t="s">
        <v>744</v>
      </c>
      <c r="D4457" s="8" t="s">
        <v>593</v>
      </c>
      <c r="E4457" s="8" t="s">
        <v>45767</v>
      </c>
      <c r="F4457" s="10" t="s">
        <v>38693</v>
      </c>
    </row>
    <row r="4458" ht="24" customHeight="1" spans="1:6">
      <c r="A4458" s="8">
        <v>7153</v>
      </c>
      <c r="B4458" s="9" t="s">
        <v>45768</v>
      </c>
      <c r="C4458" s="8" t="s">
        <v>742</v>
      </c>
      <c r="D4458" s="8" t="s">
        <v>593</v>
      </c>
      <c r="E4458" s="8" t="s">
        <v>29415</v>
      </c>
      <c r="F4458" s="10" t="s">
        <v>38693</v>
      </c>
    </row>
    <row r="4459" ht="24" customHeight="1" spans="1:6">
      <c r="A4459" s="8">
        <v>41089</v>
      </c>
      <c r="B4459" s="9" t="s">
        <v>45769</v>
      </c>
      <c r="C4459" s="8" t="s">
        <v>744</v>
      </c>
      <c r="D4459" s="8" t="s">
        <v>593</v>
      </c>
      <c r="E4459" s="8" t="s">
        <v>45770</v>
      </c>
      <c r="F4459" s="10" t="s">
        <v>38693</v>
      </c>
    </row>
    <row r="4460" ht="24" customHeight="1" spans="1:6">
      <c r="A4460" s="8">
        <v>40943</v>
      </c>
      <c r="B4460" s="9" t="s">
        <v>45771</v>
      </c>
      <c r="C4460" s="8" t="s">
        <v>742</v>
      </c>
      <c r="D4460" s="8" t="s">
        <v>593</v>
      </c>
      <c r="E4460" s="8" t="s">
        <v>32200</v>
      </c>
      <c r="F4460" s="10" t="s">
        <v>38693</v>
      </c>
    </row>
    <row r="4461" ht="24" customHeight="1" spans="1:6">
      <c r="A4461" s="8">
        <v>40944</v>
      </c>
      <c r="B4461" s="9" t="s">
        <v>45772</v>
      </c>
      <c r="C4461" s="8" t="s">
        <v>744</v>
      </c>
      <c r="D4461" s="8" t="s">
        <v>593</v>
      </c>
      <c r="E4461" s="8" t="s">
        <v>45773</v>
      </c>
      <c r="F4461" s="10" t="s">
        <v>38693</v>
      </c>
    </row>
    <row r="4462" ht="24" customHeight="1" spans="1:6">
      <c r="A4462" s="8">
        <v>6175</v>
      </c>
      <c r="B4462" s="9" t="s">
        <v>45774</v>
      </c>
      <c r="C4462" s="8" t="s">
        <v>742</v>
      </c>
      <c r="D4462" s="8" t="s">
        <v>593</v>
      </c>
      <c r="E4462" s="8" t="s">
        <v>36584</v>
      </c>
      <c r="F4462" s="10" t="s">
        <v>38693</v>
      </c>
    </row>
    <row r="4463" ht="24" customHeight="1" spans="1:6">
      <c r="A4463" s="8">
        <v>41092</v>
      </c>
      <c r="B4463" s="9" t="s">
        <v>45775</v>
      </c>
      <c r="C4463" s="8" t="s">
        <v>744</v>
      </c>
      <c r="D4463" s="8" t="s">
        <v>593</v>
      </c>
      <c r="E4463" s="8" t="s">
        <v>45776</v>
      </c>
      <c r="F4463" s="10" t="s">
        <v>38693</v>
      </c>
    </row>
    <row r="4464" ht="24" customHeight="1" spans="1:6">
      <c r="A4464" s="8">
        <v>37712</v>
      </c>
      <c r="B4464" s="9" t="s">
        <v>45777</v>
      </c>
      <c r="C4464" s="8" t="s">
        <v>997</v>
      </c>
      <c r="D4464" s="8" t="s">
        <v>639</v>
      </c>
      <c r="E4464" s="8" t="s">
        <v>45778</v>
      </c>
      <c r="F4464" s="10" t="s">
        <v>38693</v>
      </c>
    </row>
    <row r="4465" ht="24" customHeight="1" spans="1:6">
      <c r="A4465" s="8">
        <v>34547</v>
      </c>
      <c r="B4465" s="9" t="s">
        <v>45779</v>
      </c>
      <c r="C4465" s="8" t="s">
        <v>474</v>
      </c>
      <c r="D4465" s="8" t="s">
        <v>593</v>
      </c>
      <c r="E4465" s="8" t="s">
        <v>40409</v>
      </c>
      <c r="F4465" s="10" t="s">
        <v>38693</v>
      </c>
    </row>
    <row r="4466" ht="24" customHeight="1" spans="1:6">
      <c r="A4466" s="8">
        <v>34548</v>
      </c>
      <c r="B4466" s="9" t="s">
        <v>45780</v>
      </c>
      <c r="C4466" s="8" t="s">
        <v>474</v>
      </c>
      <c r="D4466" s="8" t="s">
        <v>593</v>
      </c>
      <c r="E4466" s="8" t="s">
        <v>38400</v>
      </c>
      <c r="F4466" s="10" t="s">
        <v>38693</v>
      </c>
    </row>
    <row r="4467" ht="24" customHeight="1" spans="1:6">
      <c r="A4467" s="8">
        <v>34558</v>
      </c>
      <c r="B4467" s="9" t="s">
        <v>45781</v>
      </c>
      <c r="C4467" s="8" t="s">
        <v>474</v>
      </c>
      <c r="D4467" s="8" t="s">
        <v>593</v>
      </c>
      <c r="E4467" s="8" t="s">
        <v>37697</v>
      </c>
      <c r="F4467" s="10" t="s">
        <v>38693</v>
      </c>
    </row>
    <row r="4468" ht="24" customHeight="1" spans="1:6">
      <c r="A4468" s="8">
        <v>34550</v>
      </c>
      <c r="B4468" s="9" t="s">
        <v>45782</v>
      </c>
      <c r="C4468" s="8" t="s">
        <v>474</v>
      </c>
      <c r="D4468" s="8" t="s">
        <v>593</v>
      </c>
      <c r="E4468" s="8" t="s">
        <v>24484</v>
      </c>
      <c r="F4468" s="10" t="s">
        <v>38693</v>
      </c>
    </row>
    <row r="4469" ht="24" customHeight="1" spans="1:6">
      <c r="A4469" s="8">
        <v>34557</v>
      </c>
      <c r="B4469" s="9" t="s">
        <v>45783</v>
      </c>
      <c r="C4469" s="8" t="s">
        <v>474</v>
      </c>
      <c r="D4469" s="8" t="s">
        <v>593</v>
      </c>
      <c r="E4469" s="8" t="s">
        <v>39564</v>
      </c>
      <c r="F4469" s="10" t="s">
        <v>38693</v>
      </c>
    </row>
    <row r="4470" ht="24" customHeight="1" spans="1:6">
      <c r="A4470" s="8">
        <v>37411</v>
      </c>
      <c r="B4470" s="9" t="s">
        <v>45784</v>
      </c>
      <c r="C4470" s="8" t="s">
        <v>997</v>
      </c>
      <c r="D4470" s="8" t="s">
        <v>593</v>
      </c>
      <c r="E4470" s="8" t="s">
        <v>24895</v>
      </c>
      <c r="F4470" s="10" t="s">
        <v>38693</v>
      </c>
    </row>
    <row r="4471" ht="24" customHeight="1" spans="1:6">
      <c r="A4471" s="8">
        <v>39508</v>
      </c>
      <c r="B4471" s="9" t="s">
        <v>45785</v>
      </c>
      <c r="C4471" s="8" t="s">
        <v>997</v>
      </c>
      <c r="D4471" s="8" t="s">
        <v>593</v>
      </c>
      <c r="E4471" s="8" t="s">
        <v>29782</v>
      </c>
      <c r="F4471" s="10" t="s">
        <v>38693</v>
      </c>
    </row>
    <row r="4472" ht="24" customHeight="1" spans="1:6">
      <c r="A4472" s="8">
        <v>39507</v>
      </c>
      <c r="B4472" s="9" t="s">
        <v>45786</v>
      </c>
      <c r="C4472" s="8" t="s">
        <v>997</v>
      </c>
      <c r="D4472" s="8" t="s">
        <v>593</v>
      </c>
      <c r="E4472" s="8" t="s">
        <v>37784</v>
      </c>
      <c r="F4472" s="10" t="s">
        <v>38693</v>
      </c>
    </row>
    <row r="4473" ht="24" customHeight="1" spans="1:6">
      <c r="A4473" s="8">
        <v>7155</v>
      </c>
      <c r="B4473" s="9" t="s">
        <v>45787</v>
      </c>
      <c r="C4473" s="8" t="s">
        <v>997</v>
      </c>
      <c r="D4473" s="8" t="s">
        <v>593</v>
      </c>
      <c r="E4473" s="8" t="s">
        <v>25820</v>
      </c>
      <c r="F4473" s="10" t="s">
        <v>38693</v>
      </c>
    </row>
    <row r="4474" ht="24" customHeight="1" spans="1:6">
      <c r="A4474" s="8">
        <v>42406</v>
      </c>
      <c r="B4474" s="9" t="s">
        <v>45788</v>
      </c>
      <c r="C4474" s="8" t="s">
        <v>997</v>
      </c>
      <c r="D4474" s="8" t="s">
        <v>593</v>
      </c>
      <c r="E4474" s="8" t="s">
        <v>30693</v>
      </c>
      <c r="F4474" s="10" t="s">
        <v>38693</v>
      </c>
    </row>
    <row r="4475" ht="24" customHeight="1" spans="1:6">
      <c r="A4475" s="8">
        <v>7156</v>
      </c>
      <c r="B4475" s="9" t="s">
        <v>45789</v>
      </c>
      <c r="C4475" s="8" t="s">
        <v>997</v>
      </c>
      <c r="D4475" s="8" t="s">
        <v>599</v>
      </c>
      <c r="E4475" s="8" t="s">
        <v>32511</v>
      </c>
      <c r="F4475" s="10" t="s">
        <v>38693</v>
      </c>
    </row>
    <row r="4476" ht="24" customHeight="1" spans="1:6">
      <c r="A4476" s="8">
        <v>43127</v>
      </c>
      <c r="B4476" s="9" t="s">
        <v>45790</v>
      </c>
      <c r="C4476" s="8" t="s">
        <v>997</v>
      </c>
      <c r="D4476" s="8" t="s">
        <v>593</v>
      </c>
      <c r="E4476" s="8" t="s">
        <v>35698</v>
      </c>
      <c r="F4476" s="10" t="s">
        <v>38693</v>
      </c>
    </row>
    <row r="4477" ht="24" customHeight="1" spans="1:6">
      <c r="A4477" s="8">
        <v>10917</v>
      </c>
      <c r="B4477" s="9" t="s">
        <v>45791</v>
      </c>
      <c r="C4477" s="8" t="s">
        <v>997</v>
      </c>
      <c r="D4477" s="8" t="s">
        <v>593</v>
      </c>
      <c r="E4477" s="8" t="s">
        <v>41040</v>
      </c>
      <c r="F4477" s="10" t="s">
        <v>38693</v>
      </c>
    </row>
    <row r="4478" ht="24" customHeight="1" spans="1:6">
      <c r="A4478" s="8">
        <v>21141</v>
      </c>
      <c r="B4478" s="9" t="s">
        <v>45792</v>
      </c>
      <c r="C4478" s="8" t="s">
        <v>997</v>
      </c>
      <c r="D4478" s="8" t="s">
        <v>593</v>
      </c>
      <c r="E4478" s="8" t="s">
        <v>28111</v>
      </c>
      <c r="F4478" s="10" t="s">
        <v>38693</v>
      </c>
    </row>
    <row r="4479" ht="24" customHeight="1" spans="1:6">
      <c r="A4479" s="8">
        <v>39509</v>
      </c>
      <c r="B4479" s="9" t="s">
        <v>45793</v>
      </c>
      <c r="C4479" s="8" t="s">
        <v>997</v>
      </c>
      <c r="D4479" s="8" t="s">
        <v>593</v>
      </c>
      <c r="E4479" s="8" t="s">
        <v>45794</v>
      </c>
      <c r="F4479" s="10" t="s">
        <v>38693</v>
      </c>
    </row>
    <row r="4480" ht="24" customHeight="1" spans="1:6">
      <c r="A4480" s="8">
        <v>44529</v>
      </c>
      <c r="B4480" s="9" t="s">
        <v>45795</v>
      </c>
      <c r="C4480" s="8" t="s">
        <v>997</v>
      </c>
      <c r="D4480" s="8" t="s">
        <v>593</v>
      </c>
      <c r="E4480" s="8" t="s">
        <v>25443</v>
      </c>
      <c r="F4480" s="10" t="s">
        <v>38693</v>
      </c>
    </row>
    <row r="4481" ht="24" customHeight="1" spans="1:6">
      <c r="A4481" s="8">
        <v>7167</v>
      </c>
      <c r="B4481" s="9" t="s">
        <v>45796</v>
      </c>
      <c r="C4481" s="8" t="s">
        <v>997</v>
      </c>
      <c r="D4481" s="8" t="s">
        <v>593</v>
      </c>
      <c r="E4481" s="8" t="s">
        <v>45797</v>
      </c>
      <c r="F4481" s="10" t="s">
        <v>38693</v>
      </c>
    </row>
    <row r="4482" ht="24" customHeight="1" spans="1:6">
      <c r="A4482" s="8">
        <v>10928</v>
      </c>
      <c r="B4482" s="9" t="s">
        <v>45798</v>
      </c>
      <c r="C4482" s="8" t="s">
        <v>997</v>
      </c>
      <c r="D4482" s="8" t="s">
        <v>593</v>
      </c>
      <c r="E4482" s="8" t="s">
        <v>45799</v>
      </c>
      <c r="F4482" s="10" t="s">
        <v>38693</v>
      </c>
    </row>
    <row r="4483" ht="24" customHeight="1" spans="1:6">
      <c r="A4483" s="8">
        <v>10933</v>
      </c>
      <c r="B4483" s="9" t="s">
        <v>45800</v>
      </c>
      <c r="C4483" s="8" t="s">
        <v>997</v>
      </c>
      <c r="D4483" s="8" t="s">
        <v>593</v>
      </c>
      <c r="E4483" s="8" t="s">
        <v>29012</v>
      </c>
      <c r="F4483" s="10" t="s">
        <v>38693</v>
      </c>
    </row>
    <row r="4484" ht="24" customHeight="1" spans="1:6">
      <c r="A4484" s="8">
        <v>7158</v>
      </c>
      <c r="B4484" s="9" t="s">
        <v>45801</v>
      </c>
      <c r="C4484" s="8" t="s">
        <v>997</v>
      </c>
      <c r="D4484" s="8" t="s">
        <v>599</v>
      </c>
      <c r="E4484" s="8" t="s">
        <v>45802</v>
      </c>
      <c r="F4484" s="10" t="s">
        <v>38693</v>
      </c>
    </row>
    <row r="4485" ht="24" customHeight="1" spans="1:6">
      <c r="A4485" s="8">
        <v>10927</v>
      </c>
      <c r="B4485" s="9" t="s">
        <v>45803</v>
      </c>
      <c r="C4485" s="8" t="s">
        <v>997</v>
      </c>
      <c r="D4485" s="8" t="s">
        <v>593</v>
      </c>
      <c r="E4485" s="8" t="s">
        <v>45804</v>
      </c>
      <c r="F4485" s="10" t="s">
        <v>38693</v>
      </c>
    </row>
    <row r="4486" ht="24" customHeight="1" spans="1:6">
      <c r="A4486" s="8">
        <v>7162</v>
      </c>
      <c r="B4486" s="9" t="s">
        <v>45805</v>
      </c>
      <c r="C4486" s="8" t="s">
        <v>997</v>
      </c>
      <c r="D4486" s="8" t="s">
        <v>593</v>
      </c>
      <c r="E4486" s="8" t="s">
        <v>43224</v>
      </c>
      <c r="F4486" s="10" t="s">
        <v>38693</v>
      </c>
    </row>
    <row r="4487" ht="24" customHeight="1" spans="1:6">
      <c r="A4487" s="8">
        <v>10932</v>
      </c>
      <c r="B4487" s="9" t="s">
        <v>45806</v>
      </c>
      <c r="C4487" s="8" t="s">
        <v>997</v>
      </c>
      <c r="D4487" s="8" t="s">
        <v>593</v>
      </c>
      <c r="E4487" s="8" t="s">
        <v>30795</v>
      </c>
      <c r="F4487" s="10" t="s">
        <v>38693</v>
      </c>
    </row>
    <row r="4488" ht="24" customHeight="1" spans="1:6">
      <c r="A4488" s="8">
        <v>10937</v>
      </c>
      <c r="B4488" s="9" t="s">
        <v>45807</v>
      </c>
      <c r="C4488" s="8" t="s">
        <v>997</v>
      </c>
      <c r="D4488" s="8" t="s">
        <v>593</v>
      </c>
      <c r="E4488" s="8" t="s">
        <v>38808</v>
      </c>
      <c r="F4488" s="10" t="s">
        <v>38693</v>
      </c>
    </row>
    <row r="4489" ht="24" customHeight="1" spans="1:6">
      <c r="A4489" s="8">
        <v>10935</v>
      </c>
      <c r="B4489" s="9" t="s">
        <v>45808</v>
      </c>
      <c r="C4489" s="8" t="s">
        <v>997</v>
      </c>
      <c r="D4489" s="8" t="s">
        <v>593</v>
      </c>
      <c r="E4489" s="8" t="s">
        <v>45809</v>
      </c>
      <c r="F4489" s="10" t="s">
        <v>38693</v>
      </c>
    </row>
    <row r="4490" ht="24" customHeight="1" spans="1:6">
      <c r="A4490" s="8">
        <v>10931</v>
      </c>
      <c r="B4490" s="9" t="s">
        <v>45810</v>
      </c>
      <c r="C4490" s="8" t="s">
        <v>997</v>
      </c>
      <c r="D4490" s="8" t="s">
        <v>593</v>
      </c>
      <c r="E4490" s="8" t="s">
        <v>27380</v>
      </c>
      <c r="F4490" s="10" t="s">
        <v>38693</v>
      </c>
    </row>
    <row r="4491" ht="24" customHeight="1" spans="1:6">
      <c r="A4491" s="8">
        <v>7164</v>
      </c>
      <c r="B4491" s="9" t="s">
        <v>45811</v>
      </c>
      <c r="C4491" s="8" t="s">
        <v>997</v>
      </c>
      <c r="D4491" s="8" t="s">
        <v>593</v>
      </c>
      <c r="E4491" s="8" t="s">
        <v>45812</v>
      </c>
      <c r="F4491" s="10" t="s">
        <v>38693</v>
      </c>
    </row>
    <row r="4492" ht="24" customHeight="1" spans="1:6">
      <c r="A4492" s="8">
        <v>36887</v>
      </c>
      <c r="B4492" s="9" t="s">
        <v>45813</v>
      </c>
      <c r="C4492" s="8" t="s">
        <v>997</v>
      </c>
      <c r="D4492" s="8" t="s">
        <v>593</v>
      </c>
      <c r="E4492" s="8" t="s">
        <v>35136</v>
      </c>
      <c r="F4492" s="10" t="s">
        <v>38693</v>
      </c>
    </row>
    <row r="4493" ht="36" customHeight="1" spans="1:6">
      <c r="A4493" s="8">
        <v>34630</v>
      </c>
      <c r="B4493" s="9" t="s">
        <v>45814</v>
      </c>
      <c r="C4493" s="8" t="s">
        <v>592</v>
      </c>
      <c r="D4493" s="8" t="s">
        <v>639</v>
      </c>
      <c r="E4493" s="8" t="s">
        <v>45815</v>
      </c>
      <c r="F4493" s="10" t="s">
        <v>38693</v>
      </c>
    </row>
    <row r="4494" ht="24" customHeight="1" spans="1:6">
      <c r="A4494" s="8">
        <v>7161</v>
      </c>
      <c r="B4494" s="9" t="s">
        <v>45816</v>
      </c>
      <c r="C4494" s="8" t="s">
        <v>997</v>
      </c>
      <c r="D4494" s="8" t="s">
        <v>593</v>
      </c>
      <c r="E4494" s="8" t="s">
        <v>24745</v>
      </c>
      <c r="F4494" s="10" t="s">
        <v>38693</v>
      </c>
    </row>
    <row r="4495" ht="24" customHeight="1" spans="1:6">
      <c r="A4495" s="8">
        <v>7170</v>
      </c>
      <c r="B4495" s="9" t="s">
        <v>45817</v>
      </c>
      <c r="C4495" s="8" t="s">
        <v>997</v>
      </c>
      <c r="D4495" s="8" t="s">
        <v>593</v>
      </c>
      <c r="E4495" s="8" t="s">
        <v>36956</v>
      </c>
      <c r="F4495" s="10" t="s">
        <v>38693</v>
      </c>
    </row>
    <row r="4496" ht="24" customHeight="1" spans="1:6">
      <c r="A4496" s="8">
        <v>37524</v>
      </c>
      <c r="B4496" s="9" t="s">
        <v>45818</v>
      </c>
      <c r="C4496" s="8" t="s">
        <v>474</v>
      </c>
      <c r="D4496" s="8" t="s">
        <v>599</v>
      </c>
      <c r="E4496" s="8" t="s">
        <v>43148</v>
      </c>
      <c r="F4496" s="10" t="s">
        <v>38693</v>
      </c>
    </row>
    <row r="4497" ht="24" customHeight="1" spans="1:6">
      <c r="A4497" s="8">
        <v>37525</v>
      </c>
      <c r="B4497" s="9" t="s">
        <v>45819</v>
      </c>
      <c r="C4497" s="8" t="s">
        <v>474</v>
      </c>
      <c r="D4497" s="8" t="s">
        <v>593</v>
      </c>
      <c r="E4497" s="8" t="s">
        <v>30172</v>
      </c>
      <c r="F4497" s="10" t="s">
        <v>38693</v>
      </c>
    </row>
    <row r="4498" ht="24" customHeight="1" spans="1:6">
      <c r="A4498" s="8">
        <v>36789</v>
      </c>
      <c r="B4498" s="9" t="s">
        <v>45820</v>
      </c>
      <c r="C4498" s="8" t="s">
        <v>592</v>
      </c>
      <c r="D4498" s="8" t="s">
        <v>593</v>
      </c>
      <c r="E4498" s="8" t="s">
        <v>24484</v>
      </c>
      <c r="F4498" s="10" t="s">
        <v>38693</v>
      </c>
    </row>
    <row r="4499" ht="24" customHeight="1" spans="1:6">
      <c r="A4499" s="8">
        <v>7173</v>
      </c>
      <c r="B4499" s="9" t="s">
        <v>45821</v>
      </c>
      <c r="C4499" s="8" t="s">
        <v>3857</v>
      </c>
      <c r="D4499" s="8" t="s">
        <v>599</v>
      </c>
      <c r="E4499" s="8" t="s">
        <v>45822</v>
      </c>
      <c r="F4499" s="10" t="s">
        <v>38693</v>
      </c>
    </row>
    <row r="4500" ht="24" customHeight="1" spans="1:6">
      <c r="A4500" s="8">
        <v>7175</v>
      </c>
      <c r="B4500" s="9" t="s">
        <v>45823</v>
      </c>
      <c r="C4500" s="8" t="s">
        <v>592</v>
      </c>
      <c r="D4500" s="8" t="s">
        <v>593</v>
      </c>
      <c r="E4500" s="8" t="s">
        <v>23001</v>
      </c>
      <c r="F4500" s="10" t="s">
        <v>38693</v>
      </c>
    </row>
    <row r="4501" ht="24" customHeight="1" spans="1:6">
      <c r="A4501" s="8">
        <v>40741</v>
      </c>
      <c r="B4501" s="9" t="s">
        <v>45824</v>
      </c>
      <c r="C4501" s="8" t="s">
        <v>592</v>
      </c>
      <c r="D4501" s="8" t="s">
        <v>593</v>
      </c>
      <c r="E4501" s="8" t="s">
        <v>22973</v>
      </c>
      <c r="F4501" s="10" t="s">
        <v>38693</v>
      </c>
    </row>
    <row r="4502" ht="24" customHeight="1" spans="1:6">
      <c r="A4502" s="8">
        <v>7184</v>
      </c>
      <c r="B4502" s="9" t="s">
        <v>45825</v>
      </c>
      <c r="C4502" s="8" t="s">
        <v>997</v>
      </c>
      <c r="D4502" s="8" t="s">
        <v>639</v>
      </c>
      <c r="E4502" s="8" t="s">
        <v>45826</v>
      </c>
      <c r="F4502" s="10" t="s">
        <v>38693</v>
      </c>
    </row>
    <row r="4503" ht="24" customHeight="1" spans="1:6">
      <c r="A4503" s="8">
        <v>34458</v>
      </c>
      <c r="B4503" s="9" t="s">
        <v>45827</v>
      </c>
      <c r="C4503" s="8" t="s">
        <v>592</v>
      </c>
      <c r="D4503" s="8" t="s">
        <v>593</v>
      </c>
      <c r="E4503" s="8" t="s">
        <v>45828</v>
      </c>
      <c r="F4503" s="10" t="s">
        <v>38693</v>
      </c>
    </row>
    <row r="4504" ht="24" customHeight="1" spans="1:6">
      <c r="A4504" s="8">
        <v>34464</v>
      </c>
      <c r="B4504" s="9" t="s">
        <v>45829</v>
      </c>
      <c r="C4504" s="8" t="s">
        <v>592</v>
      </c>
      <c r="D4504" s="8" t="s">
        <v>593</v>
      </c>
      <c r="E4504" s="8" t="s">
        <v>45830</v>
      </c>
      <c r="F4504" s="10" t="s">
        <v>38693</v>
      </c>
    </row>
    <row r="4505" ht="24" customHeight="1" spans="1:6">
      <c r="A4505" s="8">
        <v>34468</v>
      </c>
      <c r="B4505" s="9" t="s">
        <v>45831</v>
      </c>
      <c r="C4505" s="8" t="s">
        <v>592</v>
      </c>
      <c r="D4505" s="8" t="s">
        <v>593</v>
      </c>
      <c r="E4505" s="8" t="s">
        <v>45832</v>
      </c>
      <c r="F4505" s="10" t="s">
        <v>38693</v>
      </c>
    </row>
    <row r="4506" ht="24" customHeight="1" spans="1:6">
      <c r="A4506" s="8">
        <v>34473</v>
      </c>
      <c r="B4506" s="9" t="s">
        <v>45833</v>
      </c>
      <c r="C4506" s="8" t="s">
        <v>592</v>
      </c>
      <c r="D4506" s="8" t="s">
        <v>593</v>
      </c>
      <c r="E4506" s="8" t="s">
        <v>45834</v>
      </c>
      <c r="F4506" s="10" t="s">
        <v>38693</v>
      </c>
    </row>
    <row r="4507" ht="24" customHeight="1" spans="1:6">
      <c r="A4507" s="8">
        <v>34480</v>
      </c>
      <c r="B4507" s="9" t="s">
        <v>45835</v>
      </c>
      <c r="C4507" s="8" t="s">
        <v>592</v>
      </c>
      <c r="D4507" s="8" t="s">
        <v>593</v>
      </c>
      <c r="E4507" s="8" t="s">
        <v>45836</v>
      </c>
      <c r="F4507" s="10" t="s">
        <v>38693</v>
      </c>
    </row>
    <row r="4508" ht="24" customHeight="1" spans="1:6">
      <c r="A4508" s="8">
        <v>34486</v>
      </c>
      <c r="B4508" s="9" t="s">
        <v>45837</v>
      </c>
      <c r="C4508" s="8" t="s">
        <v>592</v>
      </c>
      <c r="D4508" s="8" t="s">
        <v>593</v>
      </c>
      <c r="E4508" s="8" t="s">
        <v>45838</v>
      </c>
      <c r="F4508" s="10" t="s">
        <v>38693</v>
      </c>
    </row>
    <row r="4509" ht="24" customHeight="1" spans="1:6">
      <c r="A4509" s="8">
        <v>7190</v>
      </c>
      <c r="B4509" s="9" t="s">
        <v>45839</v>
      </c>
      <c r="C4509" s="8" t="s">
        <v>592</v>
      </c>
      <c r="D4509" s="8" t="s">
        <v>593</v>
      </c>
      <c r="E4509" s="8" t="s">
        <v>40315</v>
      </c>
      <c r="F4509" s="10" t="s">
        <v>38693</v>
      </c>
    </row>
    <row r="4510" ht="24" customHeight="1" spans="1:6">
      <c r="A4510" s="8">
        <v>34417</v>
      </c>
      <c r="B4510" s="9" t="s">
        <v>45840</v>
      </c>
      <c r="C4510" s="8" t="s">
        <v>592</v>
      </c>
      <c r="D4510" s="8" t="s">
        <v>593</v>
      </c>
      <c r="E4510" s="8" t="s">
        <v>45841</v>
      </c>
      <c r="F4510" s="10" t="s">
        <v>38693</v>
      </c>
    </row>
    <row r="4511" ht="24" customHeight="1" spans="1:6">
      <c r="A4511" s="8">
        <v>7213</v>
      </c>
      <c r="B4511" s="9" t="s">
        <v>45842</v>
      </c>
      <c r="C4511" s="8" t="s">
        <v>997</v>
      </c>
      <c r="D4511" s="8" t="s">
        <v>593</v>
      </c>
      <c r="E4511" s="8" t="s">
        <v>37997</v>
      </c>
      <c r="F4511" s="10" t="s">
        <v>38693</v>
      </c>
    </row>
    <row r="4512" ht="24" customHeight="1" spans="1:6">
      <c r="A4512" s="8">
        <v>7195</v>
      </c>
      <c r="B4512" s="9" t="s">
        <v>45843</v>
      </c>
      <c r="C4512" s="8" t="s">
        <v>592</v>
      </c>
      <c r="D4512" s="8" t="s">
        <v>593</v>
      </c>
      <c r="E4512" s="8" t="s">
        <v>29600</v>
      </c>
      <c r="F4512" s="10" t="s">
        <v>38693</v>
      </c>
    </row>
    <row r="4513" ht="24" customHeight="1" spans="1:6">
      <c r="A4513" s="8">
        <v>7186</v>
      </c>
      <c r="B4513" s="9" t="s">
        <v>45844</v>
      </c>
      <c r="C4513" s="8" t="s">
        <v>592</v>
      </c>
      <c r="D4513" s="8" t="s">
        <v>599</v>
      </c>
      <c r="E4513" s="8" t="s">
        <v>45845</v>
      </c>
      <c r="F4513" s="10" t="s">
        <v>38693</v>
      </c>
    </row>
    <row r="4514" ht="24" customHeight="1" spans="1:6">
      <c r="A4514" s="8">
        <v>7194</v>
      </c>
      <c r="B4514" s="9" t="s">
        <v>45846</v>
      </c>
      <c r="C4514" s="8" t="s">
        <v>997</v>
      </c>
      <c r="D4514" s="8" t="s">
        <v>593</v>
      </c>
      <c r="E4514" s="8" t="s">
        <v>45847</v>
      </c>
      <c r="F4514" s="10" t="s">
        <v>38693</v>
      </c>
    </row>
    <row r="4515" ht="24" customHeight="1" spans="1:6">
      <c r="A4515" s="8">
        <v>7197</v>
      </c>
      <c r="B4515" s="9" t="s">
        <v>45848</v>
      </c>
      <c r="C4515" s="8" t="s">
        <v>592</v>
      </c>
      <c r="D4515" s="8" t="s">
        <v>593</v>
      </c>
      <c r="E4515" s="8" t="s">
        <v>32256</v>
      </c>
      <c r="F4515" s="10" t="s">
        <v>38693</v>
      </c>
    </row>
    <row r="4516" ht="24" customHeight="1" spans="1:6">
      <c r="A4516" s="8">
        <v>7192</v>
      </c>
      <c r="B4516" s="9" t="s">
        <v>45849</v>
      </c>
      <c r="C4516" s="8" t="s">
        <v>592</v>
      </c>
      <c r="D4516" s="8" t="s">
        <v>593</v>
      </c>
      <c r="E4516" s="8" t="s">
        <v>45850</v>
      </c>
      <c r="F4516" s="10" t="s">
        <v>38693</v>
      </c>
    </row>
    <row r="4517" ht="24" customHeight="1" spans="1:6">
      <c r="A4517" s="8">
        <v>7193</v>
      </c>
      <c r="B4517" s="9" t="s">
        <v>45851</v>
      </c>
      <c r="C4517" s="8" t="s">
        <v>592</v>
      </c>
      <c r="D4517" s="8" t="s">
        <v>593</v>
      </c>
      <c r="E4517" s="8" t="s">
        <v>45852</v>
      </c>
      <c r="F4517" s="10" t="s">
        <v>38693</v>
      </c>
    </row>
    <row r="4518" ht="24" customHeight="1" spans="1:6">
      <c r="A4518" s="8">
        <v>7189</v>
      </c>
      <c r="B4518" s="9" t="s">
        <v>45853</v>
      </c>
      <c r="C4518" s="8" t="s">
        <v>592</v>
      </c>
      <c r="D4518" s="8" t="s">
        <v>593</v>
      </c>
      <c r="E4518" s="8" t="s">
        <v>45854</v>
      </c>
      <c r="F4518" s="10" t="s">
        <v>38693</v>
      </c>
    </row>
    <row r="4519" ht="24" customHeight="1" spans="1:6">
      <c r="A4519" s="8">
        <v>34402</v>
      </c>
      <c r="B4519" s="9" t="s">
        <v>45855</v>
      </c>
      <c r="C4519" s="8" t="s">
        <v>592</v>
      </c>
      <c r="D4519" s="8" t="s">
        <v>593</v>
      </c>
      <c r="E4519" s="8" t="s">
        <v>45856</v>
      </c>
      <c r="F4519" s="10" t="s">
        <v>38693</v>
      </c>
    </row>
    <row r="4520" ht="24" customHeight="1" spans="1:6">
      <c r="A4520" s="8">
        <v>7245</v>
      </c>
      <c r="B4520" s="9" t="s">
        <v>45857</v>
      </c>
      <c r="C4520" s="8" t="s">
        <v>592</v>
      </c>
      <c r="D4520" s="8" t="s">
        <v>593</v>
      </c>
      <c r="E4520" s="8" t="s">
        <v>45858</v>
      </c>
      <c r="F4520" s="10" t="s">
        <v>38693</v>
      </c>
    </row>
    <row r="4521" ht="24" customHeight="1" spans="1:6">
      <c r="A4521" s="8">
        <v>34425</v>
      </c>
      <c r="B4521" s="9" t="s">
        <v>45859</v>
      </c>
      <c r="C4521" s="8" t="s">
        <v>592</v>
      </c>
      <c r="D4521" s="8" t="s">
        <v>593</v>
      </c>
      <c r="E4521" s="8" t="s">
        <v>45860</v>
      </c>
      <c r="F4521" s="10" t="s">
        <v>38693</v>
      </c>
    </row>
    <row r="4522" ht="24" customHeight="1" spans="1:6">
      <c r="A4522" s="8">
        <v>7223</v>
      </c>
      <c r="B4522" s="9" t="s">
        <v>45861</v>
      </c>
      <c r="C4522" s="8" t="s">
        <v>592</v>
      </c>
      <c r="D4522" s="8" t="s">
        <v>593</v>
      </c>
      <c r="E4522" s="8" t="s">
        <v>45862</v>
      </c>
      <c r="F4522" s="10" t="s">
        <v>38693</v>
      </c>
    </row>
    <row r="4523" ht="24" customHeight="1" spans="1:6">
      <c r="A4523" s="8">
        <v>7234</v>
      </c>
      <c r="B4523" s="9" t="s">
        <v>45863</v>
      </c>
      <c r="C4523" s="8" t="s">
        <v>592</v>
      </c>
      <c r="D4523" s="8" t="s">
        <v>593</v>
      </c>
      <c r="E4523" s="8" t="s">
        <v>45864</v>
      </c>
      <c r="F4523" s="10" t="s">
        <v>38693</v>
      </c>
    </row>
    <row r="4524" ht="24" customHeight="1" spans="1:6">
      <c r="A4524" s="8">
        <v>7224</v>
      </c>
      <c r="B4524" s="9" t="s">
        <v>45865</v>
      </c>
      <c r="C4524" s="8" t="s">
        <v>592</v>
      </c>
      <c r="D4524" s="8" t="s">
        <v>593</v>
      </c>
      <c r="E4524" s="8" t="s">
        <v>45866</v>
      </c>
      <c r="F4524" s="10" t="s">
        <v>38693</v>
      </c>
    </row>
    <row r="4525" ht="24" customHeight="1" spans="1:6">
      <c r="A4525" s="8">
        <v>7225</v>
      </c>
      <c r="B4525" s="9" t="s">
        <v>45867</v>
      </c>
      <c r="C4525" s="8" t="s">
        <v>592</v>
      </c>
      <c r="D4525" s="8" t="s">
        <v>593</v>
      </c>
      <c r="E4525" s="8" t="s">
        <v>45868</v>
      </c>
      <c r="F4525" s="10" t="s">
        <v>38693</v>
      </c>
    </row>
    <row r="4526" ht="24" customHeight="1" spans="1:6">
      <c r="A4526" s="8">
        <v>7226</v>
      </c>
      <c r="B4526" s="9" t="s">
        <v>45869</v>
      </c>
      <c r="C4526" s="8" t="s">
        <v>592</v>
      </c>
      <c r="D4526" s="8" t="s">
        <v>593</v>
      </c>
      <c r="E4526" s="8" t="s">
        <v>45870</v>
      </c>
      <c r="F4526" s="10" t="s">
        <v>38693</v>
      </c>
    </row>
    <row r="4527" ht="24" customHeight="1" spans="1:6">
      <c r="A4527" s="8">
        <v>7227</v>
      </c>
      <c r="B4527" s="9" t="s">
        <v>45871</v>
      </c>
      <c r="C4527" s="8" t="s">
        <v>592</v>
      </c>
      <c r="D4527" s="8" t="s">
        <v>593</v>
      </c>
      <c r="E4527" s="8" t="s">
        <v>28234</v>
      </c>
      <c r="F4527" s="10" t="s">
        <v>38693</v>
      </c>
    </row>
    <row r="4528" ht="24" customHeight="1" spans="1:6">
      <c r="A4528" s="8">
        <v>7212</v>
      </c>
      <c r="B4528" s="9" t="s">
        <v>45872</v>
      </c>
      <c r="C4528" s="8" t="s">
        <v>592</v>
      </c>
      <c r="D4528" s="8" t="s">
        <v>593</v>
      </c>
      <c r="E4528" s="8" t="s">
        <v>45873</v>
      </c>
      <c r="F4528" s="10" t="s">
        <v>38693</v>
      </c>
    </row>
    <row r="4529" ht="24" customHeight="1" spans="1:6">
      <c r="A4529" s="8">
        <v>7229</v>
      </c>
      <c r="B4529" s="9" t="s">
        <v>45874</v>
      </c>
      <c r="C4529" s="8" t="s">
        <v>592</v>
      </c>
      <c r="D4529" s="8" t="s">
        <v>593</v>
      </c>
      <c r="E4529" s="8" t="s">
        <v>45875</v>
      </c>
      <c r="F4529" s="10" t="s">
        <v>38693</v>
      </c>
    </row>
    <row r="4530" ht="24" customHeight="1" spans="1:6">
      <c r="A4530" s="8">
        <v>7230</v>
      </c>
      <c r="B4530" s="9" t="s">
        <v>45876</v>
      </c>
      <c r="C4530" s="8" t="s">
        <v>592</v>
      </c>
      <c r="D4530" s="8" t="s">
        <v>593</v>
      </c>
      <c r="E4530" s="8" t="s">
        <v>45877</v>
      </c>
      <c r="F4530" s="10" t="s">
        <v>38693</v>
      </c>
    </row>
    <row r="4531" ht="24" customHeight="1" spans="1:6">
      <c r="A4531" s="8">
        <v>7231</v>
      </c>
      <c r="B4531" s="9" t="s">
        <v>45878</v>
      </c>
      <c r="C4531" s="8" t="s">
        <v>592</v>
      </c>
      <c r="D4531" s="8" t="s">
        <v>593</v>
      </c>
      <c r="E4531" s="8" t="s">
        <v>45879</v>
      </c>
      <c r="F4531" s="10" t="s">
        <v>38693</v>
      </c>
    </row>
    <row r="4532" ht="24" customHeight="1" spans="1:6">
      <c r="A4532" s="8">
        <v>7220</v>
      </c>
      <c r="B4532" s="9" t="s">
        <v>45880</v>
      </c>
      <c r="C4532" s="8" t="s">
        <v>592</v>
      </c>
      <c r="D4532" s="8" t="s">
        <v>593</v>
      </c>
      <c r="E4532" s="8" t="s">
        <v>45881</v>
      </c>
      <c r="F4532" s="10" t="s">
        <v>38693</v>
      </c>
    </row>
    <row r="4533" ht="24" customHeight="1" spans="1:6">
      <c r="A4533" s="8">
        <v>34447</v>
      </c>
      <c r="B4533" s="9" t="s">
        <v>45882</v>
      </c>
      <c r="C4533" s="8" t="s">
        <v>592</v>
      </c>
      <c r="D4533" s="8" t="s">
        <v>593</v>
      </c>
      <c r="E4533" s="8" t="s">
        <v>45883</v>
      </c>
      <c r="F4533" s="10" t="s">
        <v>38693</v>
      </c>
    </row>
    <row r="4534" ht="24" customHeight="1" spans="1:6">
      <c r="A4534" s="8">
        <v>7233</v>
      </c>
      <c r="B4534" s="9" t="s">
        <v>45884</v>
      </c>
      <c r="C4534" s="8" t="s">
        <v>592</v>
      </c>
      <c r="D4534" s="8" t="s">
        <v>593</v>
      </c>
      <c r="E4534" s="8" t="s">
        <v>45885</v>
      </c>
      <c r="F4534" s="10" t="s">
        <v>38693</v>
      </c>
    </row>
    <row r="4535" ht="48" customHeight="1" spans="1:6">
      <c r="A4535" s="8">
        <v>40740</v>
      </c>
      <c r="B4535" s="9" t="s">
        <v>45886</v>
      </c>
      <c r="C4535" s="8" t="s">
        <v>997</v>
      </c>
      <c r="D4535" s="8" t="s">
        <v>593</v>
      </c>
      <c r="E4535" s="8" t="s">
        <v>45887</v>
      </c>
      <c r="F4535" s="10" t="s">
        <v>38693</v>
      </c>
    </row>
    <row r="4536" ht="24" customHeight="1" spans="1:6">
      <c r="A4536" s="8">
        <v>25007</v>
      </c>
      <c r="B4536" s="9" t="s">
        <v>45888</v>
      </c>
      <c r="C4536" s="8" t="s">
        <v>997</v>
      </c>
      <c r="D4536" s="8" t="s">
        <v>599</v>
      </c>
      <c r="E4536" s="8" t="s">
        <v>40930</v>
      </c>
      <c r="F4536" s="10" t="s">
        <v>38693</v>
      </c>
    </row>
    <row r="4537" ht="48" customHeight="1" spans="1:6">
      <c r="A4537" s="8">
        <v>43071</v>
      </c>
      <c r="B4537" s="9" t="s">
        <v>45889</v>
      </c>
      <c r="C4537" s="8" t="s">
        <v>997</v>
      </c>
      <c r="D4537" s="8" t="s">
        <v>593</v>
      </c>
      <c r="E4537" s="11" t="s">
        <v>27499</v>
      </c>
      <c r="F4537" s="10" t="s">
        <v>38693</v>
      </c>
    </row>
    <row r="4538" ht="36" customHeight="1" spans="1:6">
      <c r="A4538" s="8">
        <v>39520</v>
      </c>
      <c r="B4538" s="9" t="s">
        <v>45890</v>
      </c>
      <c r="C4538" s="8" t="s">
        <v>997</v>
      </c>
      <c r="D4538" s="8" t="s">
        <v>593</v>
      </c>
      <c r="E4538" s="8" t="s">
        <v>45891</v>
      </c>
      <c r="F4538" s="10" t="s">
        <v>38693</v>
      </c>
    </row>
    <row r="4539" ht="36" customHeight="1" spans="1:6">
      <c r="A4539" s="8">
        <v>39521</v>
      </c>
      <c r="B4539" s="9" t="s">
        <v>45892</v>
      </c>
      <c r="C4539" s="8" t="s">
        <v>997</v>
      </c>
      <c r="D4539" s="8" t="s">
        <v>593</v>
      </c>
      <c r="E4539" s="8" t="s">
        <v>45893</v>
      </c>
      <c r="F4539" s="10" t="s">
        <v>38693</v>
      </c>
    </row>
    <row r="4540" ht="36" customHeight="1" spans="1:6">
      <c r="A4540" s="8">
        <v>39522</v>
      </c>
      <c r="B4540" s="9" t="s">
        <v>45894</v>
      </c>
      <c r="C4540" s="8" t="s">
        <v>997</v>
      </c>
      <c r="D4540" s="8" t="s">
        <v>593</v>
      </c>
      <c r="E4540" s="11" t="s">
        <v>41718</v>
      </c>
      <c r="F4540" s="10" t="s">
        <v>38693</v>
      </c>
    </row>
    <row r="4541" ht="24" customHeight="1" spans="1:6">
      <c r="A4541" s="8">
        <v>7243</v>
      </c>
      <c r="B4541" s="9" t="s">
        <v>45895</v>
      </c>
      <c r="C4541" s="8" t="s">
        <v>997</v>
      </c>
      <c r="D4541" s="8" t="s">
        <v>593</v>
      </c>
      <c r="E4541" s="8" t="s">
        <v>45896</v>
      </c>
      <c r="F4541" s="10" t="s">
        <v>38693</v>
      </c>
    </row>
    <row r="4542" ht="24" customHeight="1" spans="1:6">
      <c r="A4542" s="8">
        <v>11067</v>
      </c>
      <c r="B4542" s="9" t="s">
        <v>45897</v>
      </c>
      <c r="C4542" s="8" t="s">
        <v>592</v>
      </c>
      <c r="D4542" s="8" t="s">
        <v>593</v>
      </c>
      <c r="E4542" s="11" t="s">
        <v>45898</v>
      </c>
      <c r="F4542" s="10" t="s">
        <v>38693</v>
      </c>
    </row>
    <row r="4543" ht="24" customHeight="1" spans="1:6">
      <c r="A4543" s="8">
        <v>11068</v>
      </c>
      <c r="B4543" s="9" t="s">
        <v>45899</v>
      </c>
      <c r="C4543" s="8" t="s">
        <v>592</v>
      </c>
      <c r="D4543" s="8" t="s">
        <v>593</v>
      </c>
      <c r="E4543" s="8" t="s">
        <v>45900</v>
      </c>
      <c r="F4543" s="10" t="s">
        <v>38693</v>
      </c>
    </row>
    <row r="4544" ht="24" customHeight="1" spans="1:6">
      <c r="A4544" s="8">
        <v>7246</v>
      </c>
      <c r="B4544" s="9" t="s">
        <v>45901</v>
      </c>
      <c r="C4544" s="8" t="s">
        <v>592</v>
      </c>
      <c r="D4544" s="8" t="s">
        <v>593</v>
      </c>
      <c r="E4544" s="11" t="s">
        <v>28884</v>
      </c>
      <c r="F4544" s="10" t="s">
        <v>38693</v>
      </c>
    </row>
    <row r="4545" ht="24" customHeight="1" spans="1:6">
      <c r="A4545" s="8">
        <v>12869</v>
      </c>
      <c r="B4545" s="9" t="s">
        <v>45902</v>
      </c>
      <c r="C4545" s="8" t="s">
        <v>742</v>
      </c>
      <c r="D4545" s="8" t="s">
        <v>593</v>
      </c>
      <c r="E4545" s="8" t="s">
        <v>45903</v>
      </c>
      <c r="F4545" s="10" t="s">
        <v>38693</v>
      </c>
    </row>
    <row r="4546" ht="24" customHeight="1" spans="1:6">
      <c r="A4546" s="8">
        <v>41097</v>
      </c>
      <c r="B4546" s="9" t="s">
        <v>45904</v>
      </c>
      <c r="C4546" s="8" t="s">
        <v>744</v>
      </c>
      <c r="D4546" s="8" t="s">
        <v>593</v>
      </c>
      <c r="E4546" s="11" t="s">
        <v>45905</v>
      </c>
      <c r="F4546" s="10" t="s">
        <v>38693</v>
      </c>
    </row>
    <row r="4547" ht="24" customHeight="1" spans="1:6">
      <c r="A4547" s="8">
        <v>1574</v>
      </c>
      <c r="B4547" s="9" t="s">
        <v>45906</v>
      </c>
      <c r="C4547" s="8" t="s">
        <v>592</v>
      </c>
      <c r="D4547" s="8" t="s">
        <v>593</v>
      </c>
      <c r="E4547" s="8" t="s">
        <v>30168</v>
      </c>
      <c r="F4547" s="10" t="s">
        <v>38693</v>
      </c>
    </row>
    <row r="4548" ht="24" customHeight="1" spans="1:6">
      <c r="A4548" s="8">
        <v>1581</v>
      </c>
      <c r="B4548" s="9" t="s">
        <v>45907</v>
      </c>
      <c r="C4548" s="8" t="s">
        <v>592</v>
      </c>
      <c r="D4548" s="8" t="s">
        <v>593</v>
      </c>
      <c r="E4548" s="8" t="s">
        <v>32186</v>
      </c>
      <c r="F4548" s="10" t="s">
        <v>38693</v>
      </c>
    </row>
    <row r="4549" ht="24" customHeight="1" spans="1:6">
      <c r="A4549" s="8">
        <v>1575</v>
      </c>
      <c r="B4549" s="9" t="s">
        <v>45908</v>
      </c>
      <c r="C4549" s="8" t="s">
        <v>592</v>
      </c>
      <c r="D4549" s="8" t="s">
        <v>593</v>
      </c>
      <c r="E4549" s="8" t="s">
        <v>24484</v>
      </c>
      <c r="F4549" s="10" t="s">
        <v>38693</v>
      </c>
    </row>
    <row r="4550" ht="24" customHeight="1" spans="1:6">
      <c r="A4550" s="8">
        <v>1570</v>
      </c>
      <c r="B4550" s="9" t="s">
        <v>45909</v>
      </c>
      <c r="C4550" s="8" t="s">
        <v>592</v>
      </c>
      <c r="D4550" s="8" t="s">
        <v>593</v>
      </c>
      <c r="E4550" s="8" t="s">
        <v>25205</v>
      </c>
      <c r="F4550" s="10" t="s">
        <v>38693</v>
      </c>
    </row>
    <row r="4551" ht="24" customHeight="1" spans="1:6">
      <c r="A4551" s="8">
        <v>1576</v>
      </c>
      <c r="B4551" s="9" t="s">
        <v>45910</v>
      </c>
      <c r="C4551" s="8" t="s">
        <v>592</v>
      </c>
      <c r="D4551" s="8" t="s">
        <v>593</v>
      </c>
      <c r="E4551" s="8" t="s">
        <v>45911</v>
      </c>
      <c r="F4551" s="10" t="s">
        <v>38693</v>
      </c>
    </row>
    <row r="4552" ht="24" customHeight="1" spans="1:6">
      <c r="A4552" s="8">
        <v>1577</v>
      </c>
      <c r="B4552" s="9" t="s">
        <v>45912</v>
      </c>
      <c r="C4552" s="8" t="s">
        <v>592</v>
      </c>
      <c r="D4552" s="8" t="s">
        <v>593</v>
      </c>
      <c r="E4552" s="8" t="s">
        <v>45913</v>
      </c>
      <c r="F4552" s="10" t="s">
        <v>38693</v>
      </c>
    </row>
    <row r="4553" ht="24" customHeight="1" spans="1:6">
      <c r="A4553" s="8">
        <v>1571</v>
      </c>
      <c r="B4553" s="9" t="s">
        <v>45914</v>
      </c>
      <c r="C4553" s="8" t="s">
        <v>592</v>
      </c>
      <c r="D4553" s="8" t="s">
        <v>593</v>
      </c>
      <c r="E4553" s="8" t="s">
        <v>45915</v>
      </c>
      <c r="F4553" s="10" t="s">
        <v>38693</v>
      </c>
    </row>
    <row r="4554" ht="24" customHeight="1" spans="1:6">
      <c r="A4554" s="8">
        <v>1578</v>
      </c>
      <c r="B4554" s="9" t="s">
        <v>45916</v>
      </c>
      <c r="C4554" s="8" t="s">
        <v>592</v>
      </c>
      <c r="D4554" s="8" t="s">
        <v>593</v>
      </c>
      <c r="E4554" s="8" t="s">
        <v>42043</v>
      </c>
      <c r="F4554" s="10" t="s">
        <v>38693</v>
      </c>
    </row>
    <row r="4555" ht="24" customHeight="1" spans="1:6">
      <c r="A4555" s="8">
        <v>1573</v>
      </c>
      <c r="B4555" s="9" t="s">
        <v>45917</v>
      </c>
      <c r="C4555" s="8" t="s">
        <v>592</v>
      </c>
      <c r="D4555" s="8" t="s">
        <v>593</v>
      </c>
      <c r="E4555" s="8" t="s">
        <v>37415</v>
      </c>
      <c r="F4555" s="10" t="s">
        <v>38693</v>
      </c>
    </row>
    <row r="4556" ht="24" customHeight="1" spans="1:6">
      <c r="A4556" s="8">
        <v>1579</v>
      </c>
      <c r="B4556" s="9" t="s">
        <v>45918</v>
      </c>
      <c r="C4556" s="8" t="s">
        <v>592</v>
      </c>
      <c r="D4556" s="8" t="s">
        <v>593</v>
      </c>
      <c r="E4556" s="8" t="s">
        <v>45919</v>
      </c>
      <c r="F4556" s="10" t="s">
        <v>38693</v>
      </c>
    </row>
    <row r="4557" ht="24" customHeight="1" spans="1:6">
      <c r="A4557" s="8">
        <v>1580</v>
      </c>
      <c r="B4557" s="9" t="s">
        <v>45920</v>
      </c>
      <c r="C4557" s="8" t="s">
        <v>592</v>
      </c>
      <c r="D4557" s="8" t="s">
        <v>593</v>
      </c>
      <c r="E4557" s="8" t="s">
        <v>45921</v>
      </c>
      <c r="F4557" s="10" t="s">
        <v>38693</v>
      </c>
    </row>
    <row r="4558" ht="24" customHeight="1" spans="1:6">
      <c r="A4558" s="8">
        <v>39321</v>
      </c>
      <c r="B4558" s="9" t="s">
        <v>45922</v>
      </c>
      <c r="C4558" s="8" t="s">
        <v>592</v>
      </c>
      <c r="D4558" s="8" t="s">
        <v>639</v>
      </c>
      <c r="E4558" s="8" t="s">
        <v>45923</v>
      </c>
      <c r="F4558" s="10" t="s">
        <v>38693</v>
      </c>
    </row>
    <row r="4559" ht="24" customHeight="1" spans="1:6">
      <c r="A4559" s="8">
        <v>39319</v>
      </c>
      <c r="B4559" s="9" t="s">
        <v>45924</v>
      </c>
      <c r="C4559" s="8" t="s">
        <v>592</v>
      </c>
      <c r="D4559" s="8" t="s">
        <v>639</v>
      </c>
      <c r="E4559" s="8" t="s">
        <v>41788</v>
      </c>
      <c r="F4559" s="10" t="s">
        <v>38693</v>
      </c>
    </row>
    <row r="4560" ht="24" customHeight="1" spans="1:6">
      <c r="A4560" s="8">
        <v>39320</v>
      </c>
      <c r="B4560" s="9" t="s">
        <v>45925</v>
      </c>
      <c r="C4560" s="8" t="s">
        <v>592</v>
      </c>
      <c r="D4560" s="8" t="s">
        <v>639</v>
      </c>
      <c r="E4560" s="8" t="s">
        <v>29288</v>
      </c>
      <c r="F4560" s="10" t="s">
        <v>38693</v>
      </c>
    </row>
    <row r="4561" ht="24" customHeight="1" spans="1:6">
      <c r="A4561" s="8">
        <v>1591</v>
      </c>
      <c r="B4561" s="9" t="s">
        <v>45926</v>
      </c>
      <c r="C4561" s="8" t="s">
        <v>592</v>
      </c>
      <c r="D4561" s="8" t="s">
        <v>593</v>
      </c>
      <c r="E4561" s="8" t="s">
        <v>43664</v>
      </c>
      <c r="F4561" s="10" t="s">
        <v>38693</v>
      </c>
    </row>
    <row r="4562" ht="24" customHeight="1" spans="1:6">
      <c r="A4562" s="8">
        <v>1547</v>
      </c>
      <c r="B4562" s="9" t="s">
        <v>45927</v>
      </c>
      <c r="C4562" s="8" t="s">
        <v>592</v>
      </c>
      <c r="D4562" s="8" t="s">
        <v>593</v>
      </c>
      <c r="E4562" s="8" t="s">
        <v>45928</v>
      </c>
      <c r="F4562" s="10" t="s">
        <v>38693</v>
      </c>
    </row>
    <row r="4563" ht="24" customHeight="1" spans="1:6">
      <c r="A4563" s="8">
        <v>38196</v>
      </c>
      <c r="B4563" s="9" t="s">
        <v>45929</v>
      </c>
      <c r="C4563" s="8" t="s">
        <v>592</v>
      </c>
      <c r="D4563" s="8" t="s">
        <v>593</v>
      </c>
      <c r="E4563" s="8" t="s">
        <v>24145</v>
      </c>
      <c r="F4563" s="10" t="s">
        <v>38693</v>
      </c>
    </row>
    <row r="4564" ht="24" customHeight="1" spans="1:6">
      <c r="A4564" s="8">
        <v>1543</v>
      </c>
      <c r="B4564" s="9" t="s">
        <v>45930</v>
      </c>
      <c r="C4564" s="8" t="s">
        <v>592</v>
      </c>
      <c r="D4564" s="8" t="s">
        <v>593</v>
      </c>
      <c r="E4564" s="8" t="s">
        <v>45931</v>
      </c>
      <c r="F4564" s="10" t="s">
        <v>38693</v>
      </c>
    </row>
    <row r="4565" ht="24" customHeight="1" spans="1:6">
      <c r="A4565" s="8">
        <v>1585</v>
      </c>
      <c r="B4565" s="9" t="s">
        <v>45932</v>
      </c>
      <c r="C4565" s="8" t="s">
        <v>592</v>
      </c>
      <c r="D4565" s="8" t="s">
        <v>593</v>
      </c>
      <c r="E4565" s="8" t="s">
        <v>42043</v>
      </c>
      <c r="F4565" s="10" t="s">
        <v>38693</v>
      </c>
    </row>
    <row r="4566" ht="24" customHeight="1" spans="1:6">
      <c r="A4566" s="8">
        <v>1593</v>
      </c>
      <c r="B4566" s="9" t="s">
        <v>45933</v>
      </c>
      <c r="C4566" s="8" t="s">
        <v>592</v>
      </c>
      <c r="D4566" s="8" t="s">
        <v>593</v>
      </c>
      <c r="E4566" s="8" t="s">
        <v>45934</v>
      </c>
      <c r="F4566" s="10" t="s">
        <v>38693</v>
      </c>
    </row>
    <row r="4567" ht="24" customHeight="1" spans="1:6">
      <c r="A4567" s="8">
        <v>11838</v>
      </c>
      <c r="B4567" s="9" t="s">
        <v>45935</v>
      </c>
      <c r="C4567" s="8" t="s">
        <v>592</v>
      </c>
      <c r="D4567" s="8" t="s">
        <v>593</v>
      </c>
      <c r="E4567" s="8" t="s">
        <v>45936</v>
      </c>
      <c r="F4567" s="10" t="s">
        <v>38693</v>
      </c>
    </row>
    <row r="4568" ht="24" customHeight="1" spans="1:6">
      <c r="A4568" s="8">
        <v>1594</v>
      </c>
      <c r="B4568" s="9" t="s">
        <v>45937</v>
      </c>
      <c r="C4568" s="8" t="s">
        <v>592</v>
      </c>
      <c r="D4568" s="8" t="s">
        <v>593</v>
      </c>
      <c r="E4568" s="8" t="s">
        <v>22836</v>
      </c>
      <c r="F4568" s="10" t="s">
        <v>38693</v>
      </c>
    </row>
    <row r="4569" ht="24" customHeight="1" spans="1:6">
      <c r="A4569" s="8">
        <v>1586</v>
      </c>
      <c r="B4569" s="9" t="s">
        <v>45938</v>
      </c>
      <c r="C4569" s="8" t="s">
        <v>592</v>
      </c>
      <c r="D4569" s="8" t="s">
        <v>593</v>
      </c>
      <c r="E4569" s="8" t="s">
        <v>35010</v>
      </c>
      <c r="F4569" s="10" t="s">
        <v>38693</v>
      </c>
    </row>
    <row r="4570" ht="24" customHeight="1" spans="1:6">
      <c r="A4570" s="8">
        <v>11839</v>
      </c>
      <c r="B4570" s="9" t="s">
        <v>45939</v>
      </c>
      <c r="C4570" s="8" t="s">
        <v>592</v>
      </c>
      <c r="D4570" s="8" t="s">
        <v>593</v>
      </c>
      <c r="E4570" s="8" t="s">
        <v>28410</v>
      </c>
      <c r="F4570" s="10" t="s">
        <v>38693</v>
      </c>
    </row>
    <row r="4571" ht="24" customHeight="1" spans="1:6">
      <c r="A4571" s="8">
        <v>1587</v>
      </c>
      <c r="B4571" s="9" t="s">
        <v>45940</v>
      </c>
      <c r="C4571" s="8" t="s">
        <v>592</v>
      </c>
      <c r="D4571" s="8" t="s">
        <v>593</v>
      </c>
      <c r="E4571" s="8" t="s">
        <v>24432</v>
      </c>
      <c r="F4571" s="10" t="s">
        <v>38693</v>
      </c>
    </row>
    <row r="4572" ht="24" customHeight="1" spans="1:6">
      <c r="A4572" s="8">
        <v>1545</v>
      </c>
      <c r="B4572" s="9" t="s">
        <v>45941</v>
      </c>
      <c r="C4572" s="8" t="s">
        <v>592</v>
      </c>
      <c r="D4572" s="8" t="s">
        <v>593</v>
      </c>
      <c r="E4572" s="8" t="s">
        <v>45942</v>
      </c>
      <c r="F4572" s="10" t="s">
        <v>38693</v>
      </c>
    </row>
    <row r="4573" ht="24" customHeight="1" spans="1:6">
      <c r="A4573" s="8">
        <v>1588</v>
      </c>
      <c r="B4573" s="9" t="s">
        <v>45943</v>
      </c>
      <c r="C4573" s="8" t="s">
        <v>592</v>
      </c>
      <c r="D4573" s="8" t="s">
        <v>593</v>
      </c>
      <c r="E4573" s="8" t="s">
        <v>45944</v>
      </c>
      <c r="F4573" s="10" t="s">
        <v>38693</v>
      </c>
    </row>
    <row r="4574" ht="24" customHeight="1" spans="1:6">
      <c r="A4574" s="8">
        <v>1535</v>
      </c>
      <c r="B4574" s="9" t="s">
        <v>45945</v>
      </c>
      <c r="C4574" s="8" t="s">
        <v>592</v>
      </c>
      <c r="D4574" s="8" t="s">
        <v>593</v>
      </c>
      <c r="E4574" s="8" t="s">
        <v>36474</v>
      </c>
      <c r="F4574" s="10" t="s">
        <v>38693</v>
      </c>
    </row>
    <row r="4575" ht="24" customHeight="1" spans="1:6">
      <c r="A4575" s="8">
        <v>1589</v>
      </c>
      <c r="B4575" s="9" t="s">
        <v>45946</v>
      </c>
      <c r="C4575" s="8" t="s">
        <v>592</v>
      </c>
      <c r="D4575" s="8" t="s">
        <v>593</v>
      </c>
      <c r="E4575" s="8" t="s">
        <v>28924</v>
      </c>
      <c r="F4575" s="10" t="s">
        <v>38693</v>
      </c>
    </row>
    <row r="4576" ht="24" customHeight="1" spans="1:6">
      <c r="A4576" s="8">
        <v>1546</v>
      </c>
      <c r="B4576" s="9" t="s">
        <v>45947</v>
      </c>
      <c r="C4576" s="8" t="s">
        <v>592</v>
      </c>
      <c r="D4576" s="8" t="s">
        <v>593</v>
      </c>
      <c r="E4576" s="8" t="s">
        <v>45948</v>
      </c>
      <c r="F4576" s="10" t="s">
        <v>38693</v>
      </c>
    </row>
    <row r="4577" ht="24" customHeight="1" spans="1:6">
      <c r="A4577" s="8">
        <v>1590</v>
      </c>
      <c r="B4577" s="9" t="s">
        <v>45949</v>
      </c>
      <c r="C4577" s="8" t="s">
        <v>592</v>
      </c>
      <c r="D4577" s="8" t="s">
        <v>593</v>
      </c>
      <c r="E4577" s="8" t="s">
        <v>28515</v>
      </c>
      <c r="F4577" s="10" t="s">
        <v>38693</v>
      </c>
    </row>
    <row r="4578" ht="24" customHeight="1" spans="1:6">
      <c r="A4578" s="8">
        <v>1542</v>
      </c>
      <c r="B4578" s="9" t="s">
        <v>45950</v>
      </c>
      <c r="C4578" s="8" t="s">
        <v>592</v>
      </c>
      <c r="D4578" s="8" t="s">
        <v>593</v>
      </c>
      <c r="E4578" s="8" t="s">
        <v>45951</v>
      </c>
      <c r="F4578" s="10" t="s">
        <v>38693</v>
      </c>
    </row>
    <row r="4579" ht="24" customHeight="1" spans="1:6">
      <c r="A4579" s="8">
        <v>38415</v>
      </c>
      <c r="B4579" s="9" t="s">
        <v>45952</v>
      </c>
      <c r="C4579" s="8" t="s">
        <v>592</v>
      </c>
      <c r="D4579" s="8" t="s">
        <v>593</v>
      </c>
      <c r="E4579" s="8" t="s">
        <v>45953</v>
      </c>
      <c r="F4579" s="10" t="s">
        <v>38693</v>
      </c>
    </row>
    <row r="4580" ht="24" customHeight="1" spans="1:6">
      <c r="A4580" s="8">
        <v>38414</v>
      </c>
      <c r="B4580" s="9" t="s">
        <v>45954</v>
      </c>
      <c r="C4580" s="8" t="s">
        <v>592</v>
      </c>
      <c r="D4580" s="8" t="s">
        <v>593</v>
      </c>
      <c r="E4580" s="8" t="s">
        <v>45955</v>
      </c>
      <c r="F4580" s="10" t="s">
        <v>38693</v>
      </c>
    </row>
    <row r="4581" ht="24" customHeight="1" spans="1:6">
      <c r="A4581" s="8">
        <v>38128</v>
      </c>
      <c r="B4581" s="9" t="s">
        <v>45956</v>
      </c>
      <c r="C4581" s="8" t="s">
        <v>642</v>
      </c>
      <c r="D4581" s="8" t="s">
        <v>599</v>
      </c>
      <c r="E4581" s="8" t="s">
        <v>24770</v>
      </c>
      <c r="F4581" s="10" t="s">
        <v>38693</v>
      </c>
    </row>
    <row r="4582" ht="24" customHeight="1" spans="1:6">
      <c r="A4582" s="8">
        <v>7253</v>
      </c>
      <c r="B4582" s="9" t="s">
        <v>45957</v>
      </c>
      <c r="C4582" s="8" t="s">
        <v>740</v>
      </c>
      <c r="D4582" s="8" t="s">
        <v>593</v>
      </c>
      <c r="E4582" s="11" t="s">
        <v>45958</v>
      </c>
      <c r="F4582" s="10" t="s">
        <v>38693</v>
      </c>
    </row>
    <row r="4583" ht="24" customHeight="1" spans="1:6">
      <c r="A4583" s="8">
        <v>4806</v>
      </c>
      <c r="B4583" s="9" t="s">
        <v>45959</v>
      </c>
      <c r="C4583" s="8" t="s">
        <v>474</v>
      </c>
      <c r="D4583" s="8" t="s">
        <v>593</v>
      </c>
      <c r="E4583" s="8" t="s">
        <v>36046</v>
      </c>
      <c r="F4583" s="10" t="s">
        <v>38693</v>
      </c>
    </row>
    <row r="4584" ht="24" customHeight="1" spans="1:6">
      <c r="A4584" s="8">
        <v>34401</v>
      </c>
      <c r="B4584" s="9" t="s">
        <v>45960</v>
      </c>
      <c r="C4584" s="8" t="s">
        <v>592</v>
      </c>
      <c r="D4584" s="8" t="s">
        <v>593</v>
      </c>
      <c r="E4584" s="8" t="s">
        <v>38265</v>
      </c>
      <c r="F4584" s="10" t="s">
        <v>38693</v>
      </c>
    </row>
    <row r="4585" ht="24" customHeight="1" spans="1:6">
      <c r="A4585" s="8">
        <v>7260</v>
      </c>
      <c r="B4585" s="9" t="s">
        <v>45961</v>
      </c>
      <c r="C4585" s="8" t="s">
        <v>592</v>
      </c>
      <c r="D4585" s="8" t="s">
        <v>593</v>
      </c>
      <c r="E4585" s="8" t="s">
        <v>24130</v>
      </c>
      <c r="F4585" s="10" t="s">
        <v>38693</v>
      </c>
    </row>
    <row r="4586" ht="24" customHeight="1" spans="1:6">
      <c r="A4586" s="8">
        <v>7256</v>
      </c>
      <c r="B4586" s="9" t="s">
        <v>45962</v>
      </c>
      <c r="C4586" s="8" t="s">
        <v>592</v>
      </c>
      <c r="D4586" s="8" t="s">
        <v>593</v>
      </c>
      <c r="E4586" s="8" t="s">
        <v>38263</v>
      </c>
      <c r="F4586" s="10" t="s">
        <v>38693</v>
      </c>
    </row>
    <row r="4587" ht="24" customHeight="1" spans="1:6">
      <c r="A4587" s="8">
        <v>7258</v>
      </c>
      <c r="B4587" s="9" t="s">
        <v>45963</v>
      </c>
      <c r="C4587" s="8" t="s">
        <v>592</v>
      </c>
      <c r="D4587" s="8" t="s">
        <v>593</v>
      </c>
      <c r="E4587" s="8" t="s">
        <v>38252</v>
      </c>
      <c r="F4587" s="10" t="s">
        <v>38693</v>
      </c>
    </row>
    <row r="4588" ht="24" customHeight="1" spans="1:6">
      <c r="A4588" s="8">
        <v>34400</v>
      </c>
      <c r="B4588" s="9" t="s">
        <v>45964</v>
      </c>
      <c r="C4588" s="8" t="s">
        <v>592</v>
      </c>
      <c r="D4588" s="8" t="s">
        <v>593</v>
      </c>
      <c r="E4588" s="8" t="s">
        <v>37377</v>
      </c>
      <c r="F4588" s="10" t="s">
        <v>38693</v>
      </c>
    </row>
    <row r="4589" ht="24" customHeight="1" spans="1:6">
      <c r="A4589" s="8">
        <v>10617</v>
      </c>
      <c r="B4589" s="9" t="s">
        <v>45965</v>
      </c>
      <c r="C4589" s="8" t="s">
        <v>592</v>
      </c>
      <c r="D4589" s="8" t="s">
        <v>593</v>
      </c>
      <c r="E4589" s="8" t="s">
        <v>22937</v>
      </c>
      <c r="F4589" s="10" t="s">
        <v>38693</v>
      </c>
    </row>
    <row r="4590" ht="24" customHeight="1" spans="1:6">
      <c r="A4590" s="8">
        <v>7274</v>
      </c>
      <c r="B4590" s="9" t="s">
        <v>45966</v>
      </c>
      <c r="C4590" s="8" t="s">
        <v>592</v>
      </c>
      <c r="D4590" s="8" t="s">
        <v>639</v>
      </c>
      <c r="E4590" s="8" t="s">
        <v>45967</v>
      </c>
      <c r="F4590" s="10" t="s">
        <v>38693</v>
      </c>
    </row>
    <row r="4591" ht="24" customHeight="1" spans="1:6">
      <c r="A4591" s="8">
        <v>11663</v>
      </c>
      <c r="B4591" s="9" t="s">
        <v>45968</v>
      </c>
      <c r="C4591" s="8" t="s">
        <v>592</v>
      </c>
      <c r="D4591" s="8" t="s">
        <v>639</v>
      </c>
      <c r="E4591" s="8" t="s">
        <v>45969</v>
      </c>
      <c r="F4591" s="10" t="s">
        <v>38693</v>
      </c>
    </row>
    <row r="4592" ht="24" customHeight="1" spans="1:6">
      <c r="A4592" s="8">
        <v>154</v>
      </c>
      <c r="B4592" s="9" t="s">
        <v>45970</v>
      </c>
      <c r="C4592" s="8" t="s">
        <v>644</v>
      </c>
      <c r="D4592" s="8" t="s">
        <v>593</v>
      </c>
      <c r="E4592" s="8" t="s">
        <v>45971</v>
      </c>
      <c r="F4592" s="10" t="s">
        <v>38693</v>
      </c>
    </row>
    <row r="4593" ht="24" customHeight="1" spans="1:6">
      <c r="A4593" s="8">
        <v>38121</v>
      </c>
      <c r="B4593" s="9" t="s">
        <v>45972</v>
      </c>
      <c r="C4593" s="8" t="s">
        <v>644</v>
      </c>
      <c r="D4593" s="8" t="s">
        <v>593</v>
      </c>
      <c r="E4593" s="8" t="s">
        <v>45973</v>
      </c>
      <c r="F4593" s="10" t="s">
        <v>38693</v>
      </c>
    </row>
    <row r="4594" ht="24" customHeight="1" spans="1:6">
      <c r="A4594" s="8">
        <v>43776</v>
      </c>
      <c r="B4594" s="9" t="s">
        <v>45974</v>
      </c>
      <c r="C4594" s="8" t="s">
        <v>644</v>
      </c>
      <c r="D4594" s="8" t="s">
        <v>593</v>
      </c>
      <c r="E4594" s="8" t="s">
        <v>32317</v>
      </c>
      <c r="F4594" s="10" t="s">
        <v>38693</v>
      </c>
    </row>
    <row r="4595" ht="24" customHeight="1" spans="1:6">
      <c r="A4595" s="8">
        <v>7343</v>
      </c>
      <c r="B4595" s="9" t="s">
        <v>45975</v>
      </c>
      <c r="C4595" s="8" t="s">
        <v>644</v>
      </c>
      <c r="D4595" s="8" t="s">
        <v>593</v>
      </c>
      <c r="E4595" s="8" t="s">
        <v>26806</v>
      </c>
      <c r="F4595" s="10" t="s">
        <v>38693</v>
      </c>
    </row>
    <row r="4596" ht="24" customHeight="1" spans="1:6">
      <c r="A4596" s="8">
        <v>7348</v>
      </c>
      <c r="B4596" s="9" t="s">
        <v>45976</v>
      </c>
      <c r="C4596" s="8" t="s">
        <v>644</v>
      </c>
      <c r="D4596" s="8" t="s">
        <v>593</v>
      </c>
      <c r="E4596" s="8" t="s">
        <v>34782</v>
      </c>
      <c r="F4596" s="10" t="s">
        <v>38693</v>
      </c>
    </row>
    <row r="4597" ht="24" customHeight="1" spans="1:6">
      <c r="A4597" s="8">
        <v>7313</v>
      </c>
      <c r="B4597" s="9" t="s">
        <v>45977</v>
      </c>
      <c r="C4597" s="8" t="s">
        <v>644</v>
      </c>
      <c r="D4597" s="8" t="s">
        <v>593</v>
      </c>
      <c r="E4597" s="8" t="s">
        <v>29385</v>
      </c>
      <c r="F4597" s="10" t="s">
        <v>38693</v>
      </c>
    </row>
    <row r="4598" ht="24" customHeight="1" spans="1:6">
      <c r="A4598" s="8">
        <v>7319</v>
      </c>
      <c r="B4598" s="9" t="s">
        <v>45978</v>
      </c>
      <c r="C4598" s="8" t="s">
        <v>644</v>
      </c>
      <c r="D4598" s="8" t="s">
        <v>593</v>
      </c>
      <c r="E4598" s="8" t="s">
        <v>28976</v>
      </c>
      <c r="F4598" s="10" t="s">
        <v>38693</v>
      </c>
    </row>
    <row r="4599" ht="24" customHeight="1" spans="1:6">
      <c r="A4599" s="8">
        <v>7314</v>
      </c>
      <c r="B4599" s="9" t="s">
        <v>45979</v>
      </c>
      <c r="C4599" s="8" t="s">
        <v>644</v>
      </c>
      <c r="D4599" s="8" t="s">
        <v>593</v>
      </c>
      <c r="E4599" s="8" t="s">
        <v>33405</v>
      </c>
      <c r="F4599" s="10" t="s">
        <v>38693</v>
      </c>
    </row>
    <row r="4600" ht="24" customHeight="1" spans="1:6">
      <c r="A4600" s="8">
        <v>7304</v>
      </c>
      <c r="B4600" s="9" t="s">
        <v>45980</v>
      </c>
      <c r="C4600" s="8" t="s">
        <v>644</v>
      </c>
      <c r="D4600" s="8" t="s">
        <v>593</v>
      </c>
      <c r="E4600" s="8" t="s">
        <v>45981</v>
      </c>
      <c r="F4600" s="10" t="s">
        <v>38693</v>
      </c>
    </row>
    <row r="4601" ht="24" customHeight="1" spans="1:6">
      <c r="A4601" s="8">
        <v>43649</v>
      </c>
      <c r="B4601" s="9" t="s">
        <v>45982</v>
      </c>
      <c r="C4601" s="8" t="s">
        <v>644</v>
      </c>
      <c r="D4601" s="8" t="s">
        <v>593</v>
      </c>
      <c r="E4601" s="8" t="s">
        <v>45983</v>
      </c>
      <c r="F4601" s="10" t="s">
        <v>38693</v>
      </c>
    </row>
    <row r="4602" ht="24" customHeight="1" spans="1:6">
      <c r="A4602" s="8">
        <v>43650</v>
      </c>
      <c r="B4602" s="9" t="s">
        <v>45984</v>
      </c>
      <c r="C4602" s="8" t="s">
        <v>644</v>
      </c>
      <c r="D4602" s="8" t="s">
        <v>593</v>
      </c>
      <c r="E4602" s="8" t="s">
        <v>45985</v>
      </c>
      <c r="F4602" s="10" t="s">
        <v>38693</v>
      </c>
    </row>
    <row r="4603" ht="24" customHeight="1" spans="1:6">
      <c r="A4603" s="8">
        <v>7311</v>
      </c>
      <c r="B4603" s="9" t="s">
        <v>45986</v>
      </c>
      <c r="C4603" s="8" t="s">
        <v>644</v>
      </c>
      <c r="D4603" s="8" t="s">
        <v>593</v>
      </c>
      <c r="E4603" s="8" t="s">
        <v>25309</v>
      </c>
      <c r="F4603" s="10" t="s">
        <v>38693</v>
      </c>
    </row>
    <row r="4604" ht="24" customHeight="1" spans="1:6">
      <c r="A4604" s="8">
        <v>7292</v>
      </c>
      <c r="B4604" s="9" t="s">
        <v>45987</v>
      </c>
      <c r="C4604" s="8" t="s">
        <v>644</v>
      </c>
      <c r="D4604" s="8" t="s">
        <v>599</v>
      </c>
      <c r="E4604" s="8" t="s">
        <v>45988</v>
      </c>
      <c r="F4604" s="10" t="s">
        <v>38693</v>
      </c>
    </row>
    <row r="4605" ht="24" customHeight="1" spans="1:6">
      <c r="A4605" s="8">
        <v>7293</v>
      </c>
      <c r="B4605" s="9" t="s">
        <v>45989</v>
      </c>
      <c r="C4605" s="8" t="s">
        <v>644</v>
      </c>
      <c r="D4605" s="8" t="s">
        <v>593</v>
      </c>
      <c r="E4605" s="8" t="s">
        <v>34345</v>
      </c>
      <c r="F4605" s="10" t="s">
        <v>38693</v>
      </c>
    </row>
    <row r="4606" ht="24" customHeight="1" spans="1:6">
      <c r="A4606" s="8">
        <v>7306</v>
      </c>
      <c r="B4606" s="9" t="s">
        <v>45990</v>
      </c>
      <c r="C4606" s="8" t="s">
        <v>644</v>
      </c>
      <c r="D4606" s="8" t="s">
        <v>593</v>
      </c>
      <c r="E4606" s="8" t="s">
        <v>28553</v>
      </c>
      <c r="F4606" s="10" t="s">
        <v>38693</v>
      </c>
    </row>
    <row r="4607" ht="24" customHeight="1" spans="1:6">
      <c r="A4607" s="8">
        <v>7288</v>
      </c>
      <c r="B4607" s="9" t="s">
        <v>45991</v>
      </c>
      <c r="C4607" s="8" t="s">
        <v>644</v>
      </c>
      <c r="D4607" s="8" t="s">
        <v>593</v>
      </c>
      <c r="E4607" s="8" t="s">
        <v>45992</v>
      </c>
      <c r="F4607" s="10" t="s">
        <v>38693</v>
      </c>
    </row>
    <row r="4608" ht="24" customHeight="1" spans="1:6">
      <c r="A4608" s="8">
        <v>43625</v>
      </c>
      <c r="B4608" s="9" t="s">
        <v>45993</v>
      </c>
      <c r="C4608" s="8" t="s">
        <v>644</v>
      </c>
      <c r="D4608" s="8" t="s">
        <v>593</v>
      </c>
      <c r="E4608" s="8" t="s">
        <v>45994</v>
      </c>
      <c r="F4608" s="10" t="s">
        <v>38693</v>
      </c>
    </row>
    <row r="4609" ht="24" customHeight="1" spans="1:6">
      <c r="A4609" s="8">
        <v>43647</v>
      </c>
      <c r="B4609" s="9" t="s">
        <v>45995</v>
      </c>
      <c r="C4609" s="8" t="s">
        <v>644</v>
      </c>
      <c r="D4609" s="8" t="s">
        <v>593</v>
      </c>
      <c r="E4609" s="8" t="s">
        <v>36569</v>
      </c>
      <c r="F4609" s="10" t="s">
        <v>38693</v>
      </c>
    </row>
    <row r="4610" ht="24" customHeight="1" spans="1:6">
      <c r="A4610" s="8">
        <v>43648</v>
      </c>
      <c r="B4610" s="9" t="s">
        <v>45996</v>
      </c>
      <c r="C4610" s="8" t="s">
        <v>644</v>
      </c>
      <c r="D4610" s="8" t="s">
        <v>593</v>
      </c>
      <c r="E4610" s="8" t="s">
        <v>44015</v>
      </c>
      <c r="F4610" s="10" t="s">
        <v>38693</v>
      </c>
    </row>
    <row r="4611" ht="24" customHeight="1" spans="1:6">
      <c r="A4611" s="8">
        <v>35693</v>
      </c>
      <c r="B4611" s="9" t="s">
        <v>45997</v>
      </c>
      <c r="C4611" s="8" t="s">
        <v>644</v>
      </c>
      <c r="D4611" s="8" t="s">
        <v>593</v>
      </c>
      <c r="E4611" s="8" t="s">
        <v>27192</v>
      </c>
      <c r="F4611" s="10" t="s">
        <v>38693</v>
      </c>
    </row>
    <row r="4612" ht="24" customHeight="1" spans="1:6">
      <c r="A4612" s="8">
        <v>7356</v>
      </c>
      <c r="B4612" s="9" t="s">
        <v>45998</v>
      </c>
      <c r="C4612" s="8" t="s">
        <v>644</v>
      </c>
      <c r="D4612" s="8" t="s">
        <v>599</v>
      </c>
      <c r="E4612" s="8" t="s">
        <v>30617</v>
      </c>
      <c r="F4612" s="10" t="s">
        <v>38693</v>
      </c>
    </row>
    <row r="4613" ht="24" customHeight="1" spans="1:6">
      <c r="A4613" s="8">
        <v>35692</v>
      </c>
      <c r="B4613" s="9" t="s">
        <v>45999</v>
      </c>
      <c r="C4613" s="8" t="s">
        <v>644</v>
      </c>
      <c r="D4613" s="8" t="s">
        <v>593</v>
      </c>
      <c r="E4613" s="8" t="s">
        <v>28515</v>
      </c>
      <c r="F4613" s="10" t="s">
        <v>38693</v>
      </c>
    </row>
    <row r="4614" ht="24" customHeight="1" spans="1:6">
      <c r="A4614" s="8">
        <v>43624</v>
      </c>
      <c r="B4614" s="9" t="s">
        <v>46000</v>
      </c>
      <c r="C4614" s="8" t="s">
        <v>644</v>
      </c>
      <c r="D4614" s="8" t="s">
        <v>593</v>
      </c>
      <c r="E4614" s="8" t="s">
        <v>36835</v>
      </c>
      <c r="F4614" s="10" t="s">
        <v>38693</v>
      </c>
    </row>
    <row r="4615" ht="24" customHeight="1" spans="1:6">
      <c r="A4615" s="8">
        <v>7342</v>
      </c>
      <c r="B4615" s="9" t="s">
        <v>46001</v>
      </c>
      <c r="C4615" s="8" t="s">
        <v>642</v>
      </c>
      <c r="D4615" s="8" t="s">
        <v>593</v>
      </c>
      <c r="E4615" s="8" t="s">
        <v>22973</v>
      </c>
      <c r="F4615" s="10" t="s">
        <v>38693</v>
      </c>
    </row>
    <row r="4616" ht="24" customHeight="1" spans="1:6">
      <c r="A4616" s="8">
        <v>7350</v>
      </c>
      <c r="B4616" s="9" t="s">
        <v>46002</v>
      </c>
      <c r="C4616" s="8" t="s">
        <v>644</v>
      </c>
      <c r="D4616" s="8" t="s">
        <v>593</v>
      </c>
      <c r="E4616" s="8" t="s">
        <v>46003</v>
      </c>
      <c r="F4616" s="10" t="s">
        <v>38693</v>
      </c>
    </row>
    <row r="4617" ht="24" customHeight="1" spans="1:6">
      <c r="A4617" s="8">
        <v>39574</v>
      </c>
      <c r="B4617" s="9" t="s">
        <v>46004</v>
      </c>
      <c r="C4617" s="8" t="s">
        <v>592</v>
      </c>
      <c r="D4617" s="8" t="s">
        <v>593</v>
      </c>
      <c r="E4617" s="8" t="s">
        <v>46005</v>
      </c>
      <c r="F4617" s="10" t="s">
        <v>38693</v>
      </c>
    </row>
    <row r="4618" ht="24" customHeight="1" spans="1:6">
      <c r="A4618" s="8">
        <v>11060</v>
      </c>
      <c r="B4618" s="9" t="s">
        <v>46006</v>
      </c>
      <c r="C4618" s="8" t="s">
        <v>592</v>
      </c>
      <c r="D4618" s="8" t="s">
        <v>593</v>
      </c>
      <c r="E4618" s="8" t="s">
        <v>22983</v>
      </c>
      <c r="F4618" s="10" t="s">
        <v>38693</v>
      </c>
    </row>
    <row r="4619" ht="24" customHeight="1" spans="1:6">
      <c r="A4619" s="8">
        <v>37401</v>
      </c>
      <c r="B4619" s="9" t="s">
        <v>46007</v>
      </c>
      <c r="C4619" s="8" t="s">
        <v>592</v>
      </c>
      <c r="D4619" s="8" t="s">
        <v>593</v>
      </c>
      <c r="E4619" s="8" t="s">
        <v>44105</v>
      </c>
      <c r="F4619" s="10" t="s">
        <v>38693</v>
      </c>
    </row>
    <row r="4620" ht="24" customHeight="1" spans="1:6">
      <c r="A4620" s="8">
        <v>7525</v>
      </c>
      <c r="B4620" s="9" t="s">
        <v>46008</v>
      </c>
      <c r="C4620" s="8" t="s">
        <v>592</v>
      </c>
      <c r="D4620" s="8" t="s">
        <v>593</v>
      </c>
      <c r="E4620" s="8" t="s">
        <v>46009</v>
      </c>
      <c r="F4620" s="10" t="s">
        <v>38693</v>
      </c>
    </row>
    <row r="4621" ht="24" customHeight="1" spans="1:6">
      <c r="A4621" s="8">
        <v>7524</v>
      </c>
      <c r="B4621" s="9" t="s">
        <v>46010</v>
      </c>
      <c r="C4621" s="8" t="s">
        <v>592</v>
      </c>
      <c r="D4621" s="8" t="s">
        <v>593</v>
      </c>
      <c r="E4621" s="8" t="s">
        <v>46011</v>
      </c>
      <c r="F4621" s="10" t="s">
        <v>38693</v>
      </c>
    </row>
    <row r="4622" ht="24" customHeight="1" spans="1:6">
      <c r="A4622" s="8">
        <v>38105</v>
      </c>
      <c r="B4622" s="9" t="s">
        <v>46012</v>
      </c>
      <c r="C4622" s="8" t="s">
        <v>592</v>
      </c>
      <c r="D4622" s="8" t="s">
        <v>593</v>
      </c>
      <c r="E4622" s="8" t="s">
        <v>44278</v>
      </c>
      <c r="F4622" s="10" t="s">
        <v>38693</v>
      </c>
    </row>
    <row r="4623" ht="24" customHeight="1" spans="1:6">
      <c r="A4623" s="8">
        <v>38084</v>
      </c>
      <c r="B4623" s="9" t="s">
        <v>46013</v>
      </c>
      <c r="C4623" s="8" t="s">
        <v>592</v>
      </c>
      <c r="D4623" s="8" t="s">
        <v>593</v>
      </c>
      <c r="E4623" s="8" t="s">
        <v>46014</v>
      </c>
      <c r="F4623" s="10" t="s">
        <v>38693</v>
      </c>
    </row>
    <row r="4624" ht="24" customHeight="1" spans="1:6">
      <c r="A4624" s="8">
        <v>38103</v>
      </c>
      <c r="B4624" s="9" t="s">
        <v>46015</v>
      </c>
      <c r="C4624" s="8" t="s">
        <v>592</v>
      </c>
      <c r="D4624" s="8" t="s">
        <v>593</v>
      </c>
      <c r="E4624" s="8" t="s">
        <v>27851</v>
      </c>
      <c r="F4624" s="10" t="s">
        <v>38693</v>
      </c>
    </row>
    <row r="4625" ht="24" customHeight="1" spans="1:6">
      <c r="A4625" s="8">
        <v>38082</v>
      </c>
      <c r="B4625" s="9" t="s">
        <v>46016</v>
      </c>
      <c r="C4625" s="8" t="s">
        <v>592</v>
      </c>
      <c r="D4625" s="8" t="s">
        <v>593</v>
      </c>
      <c r="E4625" s="8" t="s">
        <v>44015</v>
      </c>
      <c r="F4625" s="10" t="s">
        <v>38693</v>
      </c>
    </row>
    <row r="4626" ht="24" customHeight="1" spans="1:6">
      <c r="A4626" s="8">
        <v>38104</v>
      </c>
      <c r="B4626" s="9" t="s">
        <v>46017</v>
      </c>
      <c r="C4626" s="8" t="s">
        <v>592</v>
      </c>
      <c r="D4626" s="8" t="s">
        <v>593</v>
      </c>
      <c r="E4626" s="8" t="s">
        <v>46018</v>
      </c>
      <c r="F4626" s="10" t="s">
        <v>38693</v>
      </c>
    </row>
    <row r="4627" ht="24" customHeight="1" spans="1:6">
      <c r="A4627" s="8">
        <v>38083</v>
      </c>
      <c r="B4627" s="9" t="s">
        <v>46019</v>
      </c>
      <c r="C4627" s="8" t="s">
        <v>592</v>
      </c>
      <c r="D4627" s="8" t="s">
        <v>593</v>
      </c>
      <c r="E4627" s="8" t="s">
        <v>35533</v>
      </c>
      <c r="F4627" s="10" t="s">
        <v>38693</v>
      </c>
    </row>
    <row r="4628" ht="24" customHeight="1" spans="1:6">
      <c r="A4628" s="8">
        <v>38101</v>
      </c>
      <c r="B4628" s="9" t="s">
        <v>46020</v>
      </c>
      <c r="C4628" s="8" t="s">
        <v>592</v>
      </c>
      <c r="D4628" s="8" t="s">
        <v>593</v>
      </c>
      <c r="E4628" s="8" t="s">
        <v>30993</v>
      </c>
      <c r="F4628" s="10" t="s">
        <v>38693</v>
      </c>
    </row>
    <row r="4629" ht="24" customHeight="1" spans="1:6">
      <c r="A4629" s="8">
        <v>7528</v>
      </c>
      <c r="B4629" s="9" t="s">
        <v>46021</v>
      </c>
      <c r="C4629" s="8" t="s">
        <v>592</v>
      </c>
      <c r="D4629" s="8" t="s">
        <v>599</v>
      </c>
      <c r="E4629" s="8" t="s">
        <v>31839</v>
      </c>
      <c r="F4629" s="10" t="s">
        <v>38693</v>
      </c>
    </row>
    <row r="4630" ht="24" customHeight="1" spans="1:6">
      <c r="A4630" s="8">
        <v>12147</v>
      </c>
      <c r="B4630" s="9" t="s">
        <v>46022</v>
      </c>
      <c r="C4630" s="8" t="s">
        <v>592</v>
      </c>
      <c r="D4630" s="8" t="s">
        <v>593</v>
      </c>
      <c r="E4630" s="8" t="s">
        <v>25993</v>
      </c>
      <c r="F4630" s="10" t="s">
        <v>38693</v>
      </c>
    </row>
    <row r="4631" ht="24" customHeight="1" spans="1:6">
      <c r="A4631" s="8">
        <v>38075</v>
      </c>
      <c r="B4631" s="9" t="s">
        <v>46023</v>
      </c>
      <c r="C4631" s="8" t="s">
        <v>592</v>
      </c>
      <c r="D4631" s="8" t="s">
        <v>593</v>
      </c>
      <c r="E4631" s="8" t="s">
        <v>25989</v>
      </c>
      <c r="F4631" s="10" t="s">
        <v>38693</v>
      </c>
    </row>
    <row r="4632" ht="24" customHeight="1" spans="1:6">
      <c r="A4632" s="8">
        <v>38102</v>
      </c>
      <c r="B4632" s="9" t="s">
        <v>46024</v>
      </c>
      <c r="C4632" s="8" t="s">
        <v>592</v>
      </c>
      <c r="D4632" s="8" t="s">
        <v>593</v>
      </c>
      <c r="E4632" s="8" t="s">
        <v>46025</v>
      </c>
      <c r="F4632" s="10" t="s">
        <v>38693</v>
      </c>
    </row>
    <row r="4633" ht="24" customHeight="1" spans="1:6">
      <c r="A4633" s="8">
        <v>38076</v>
      </c>
      <c r="B4633" s="9" t="s">
        <v>46026</v>
      </c>
      <c r="C4633" s="8" t="s">
        <v>592</v>
      </c>
      <c r="D4633" s="8" t="s">
        <v>593</v>
      </c>
      <c r="E4633" s="11" t="s">
        <v>22818</v>
      </c>
      <c r="F4633" s="10" t="s">
        <v>38693</v>
      </c>
    </row>
    <row r="4634" ht="24" customHeight="1" spans="1:6">
      <c r="A4634" s="8">
        <v>7592</v>
      </c>
      <c r="B4634" s="9" t="s">
        <v>46027</v>
      </c>
      <c r="C4634" s="8" t="s">
        <v>742</v>
      </c>
      <c r="D4634" s="8" t="s">
        <v>599</v>
      </c>
      <c r="E4634" s="8" t="s">
        <v>36531</v>
      </c>
      <c r="F4634" s="10" t="s">
        <v>38693</v>
      </c>
    </row>
    <row r="4635" ht="24" customHeight="1" spans="1:6">
      <c r="A4635" s="8">
        <v>40820</v>
      </c>
      <c r="B4635" s="9" t="s">
        <v>46028</v>
      </c>
      <c r="C4635" s="8" t="s">
        <v>744</v>
      </c>
      <c r="D4635" s="8" t="s">
        <v>593</v>
      </c>
      <c r="E4635" s="8" t="s">
        <v>46029</v>
      </c>
      <c r="F4635" s="10" t="s">
        <v>38693</v>
      </c>
    </row>
    <row r="4636" ht="24" customHeight="1" spans="1:6">
      <c r="A4636" s="8">
        <v>11826</v>
      </c>
      <c r="B4636" s="9" t="s">
        <v>46030</v>
      </c>
      <c r="C4636" s="8" t="s">
        <v>592</v>
      </c>
      <c r="D4636" s="8" t="s">
        <v>593</v>
      </c>
      <c r="E4636" s="11" t="s">
        <v>44979</v>
      </c>
      <c r="F4636" s="10" t="s">
        <v>38693</v>
      </c>
    </row>
    <row r="4637" ht="24" customHeight="1" spans="1:6">
      <c r="A4637" s="8">
        <v>7606</v>
      </c>
      <c r="B4637" s="9" t="s">
        <v>46031</v>
      </c>
      <c r="C4637" s="8" t="s">
        <v>592</v>
      </c>
      <c r="D4637" s="8" t="s">
        <v>593</v>
      </c>
      <c r="E4637" s="8" t="s">
        <v>46032</v>
      </c>
      <c r="F4637" s="10" t="s">
        <v>38693</v>
      </c>
    </row>
    <row r="4638" ht="24" customHeight="1" spans="1:6">
      <c r="A4638" s="8">
        <v>11763</v>
      </c>
      <c r="B4638" s="9" t="s">
        <v>46033</v>
      </c>
      <c r="C4638" s="8" t="s">
        <v>592</v>
      </c>
      <c r="D4638" s="8" t="s">
        <v>593</v>
      </c>
      <c r="E4638" s="8" t="s">
        <v>46034</v>
      </c>
      <c r="F4638" s="10" t="s">
        <v>38693</v>
      </c>
    </row>
    <row r="4639" ht="24" customHeight="1" spans="1:6">
      <c r="A4639" s="8">
        <v>11764</v>
      </c>
      <c r="B4639" s="9" t="s">
        <v>46035</v>
      </c>
      <c r="C4639" s="8" t="s">
        <v>592</v>
      </c>
      <c r="D4639" s="8" t="s">
        <v>593</v>
      </c>
      <c r="E4639" s="8" t="s">
        <v>35395</v>
      </c>
      <c r="F4639" s="10" t="s">
        <v>38693</v>
      </c>
    </row>
    <row r="4640" ht="24" customHeight="1" spans="1:6">
      <c r="A4640" s="8">
        <v>11829</v>
      </c>
      <c r="B4640" s="9" t="s">
        <v>46036</v>
      </c>
      <c r="C4640" s="8" t="s">
        <v>592</v>
      </c>
      <c r="D4640" s="8" t="s">
        <v>593</v>
      </c>
      <c r="E4640" s="8" t="s">
        <v>25281</v>
      </c>
      <c r="F4640" s="10" t="s">
        <v>38693</v>
      </c>
    </row>
    <row r="4641" ht="24" customHeight="1" spans="1:6">
      <c r="A4641" s="8">
        <v>11830</v>
      </c>
      <c r="B4641" s="9" t="s">
        <v>46037</v>
      </c>
      <c r="C4641" s="8" t="s">
        <v>592</v>
      </c>
      <c r="D4641" s="8" t="s">
        <v>593</v>
      </c>
      <c r="E4641" s="8" t="s">
        <v>31357</v>
      </c>
      <c r="F4641" s="10" t="s">
        <v>38693</v>
      </c>
    </row>
    <row r="4642" ht="24" customHeight="1" spans="1:6">
      <c r="A4642" s="8">
        <v>11825</v>
      </c>
      <c r="B4642" s="9" t="s">
        <v>46038</v>
      </c>
      <c r="C4642" s="8" t="s">
        <v>592</v>
      </c>
      <c r="D4642" s="8" t="s">
        <v>593</v>
      </c>
      <c r="E4642" s="8" t="s">
        <v>46039</v>
      </c>
      <c r="F4642" s="10" t="s">
        <v>38693</v>
      </c>
    </row>
    <row r="4643" ht="24" customHeight="1" spans="1:6">
      <c r="A4643" s="8">
        <v>11767</v>
      </c>
      <c r="B4643" s="9" t="s">
        <v>46040</v>
      </c>
      <c r="C4643" s="8" t="s">
        <v>592</v>
      </c>
      <c r="D4643" s="8" t="s">
        <v>593</v>
      </c>
      <c r="E4643" s="8" t="s">
        <v>46041</v>
      </c>
      <c r="F4643" s="10" t="s">
        <v>38693</v>
      </c>
    </row>
    <row r="4644" ht="24" customHeight="1" spans="1:6">
      <c r="A4644" s="8">
        <v>11766</v>
      </c>
      <c r="B4644" s="9" t="s">
        <v>46042</v>
      </c>
      <c r="C4644" s="8" t="s">
        <v>592</v>
      </c>
      <c r="D4644" s="8" t="s">
        <v>593</v>
      </c>
      <c r="E4644" s="8" t="s">
        <v>46043</v>
      </c>
      <c r="F4644" s="10" t="s">
        <v>38693</v>
      </c>
    </row>
    <row r="4645" ht="24" customHeight="1" spans="1:6">
      <c r="A4645" s="8">
        <v>11765</v>
      </c>
      <c r="B4645" s="9" t="s">
        <v>46044</v>
      </c>
      <c r="C4645" s="8" t="s">
        <v>592</v>
      </c>
      <c r="D4645" s="8" t="s">
        <v>593</v>
      </c>
      <c r="E4645" s="8" t="s">
        <v>46045</v>
      </c>
      <c r="F4645" s="10" t="s">
        <v>38693</v>
      </c>
    </row>
    <row r="4646" ht="24" customHeight="1" spans="1:6">
      <c r="A4646" s="8">
        <v>11824</v>
      </c>
      <c r="B4646" s="9" t="s">
        <v>46046</v>
      </c>
      <c r="C4646" s="8" t="s">
        <v>592</v>
      </c>
      <c r="D4646" s="8" t="s">
        <v>593</v>
      </c>
      <c r="E4646" s="8" t="s">
        <v>23973</v>
      </c>
      <c r="F4646" s="10" t="s">
        <v>38693</v>
      </c>
    </row>
    <row r="4647" ht="24" customHeight="1" spans="1:6">
      <c r="A4647" s="8">
        <v>44045</v>
      </c>
      <c r="B4647" s="9" t="s">
        <v>46047</v>
      </c>
      <c r="C4647" s="8" t="s">
        <v>592</v>
      </c>
      <c r="D4647" s="8" t="s">
        <v>593</v>
      </c>
      <c r="E4647" s="8" t="s">
        <v>46048</v>
      </c>
      <c r="F4647" s="10" t="s">
        <v>38693</v>
      </c>
    </row>
    <row r="4648" ht="24" customHeight="1" spans="1:6">
      <c r="A4648" s="8">
        <v>39702</v>
      </c>
      <c r="B4648" s="9" t="s">
        <v>46049</v>
      </c>
      <c r="C4648" s="8" t="s">
        <v>592</v>
      </c>
      <c r="D4648" s="8" t="s">
        <v>593</v>
      </c>
      <c r="E4648" s="8" t="s">
        <v>46050</v>
      </c>
      <c r="F4648" s="10" t="s">
        <v>38693</v>
      </c>
    </row>
    <row r="4649" ht="24" customHeight="1" spans="1:6">
      <c r="A4649" s="8">
        <v>13415</v>
      </c>
      <c r="B4649" s="9" t="s">
        <v>46051</v>
      </c>
      <c r="C4649" s="8" t="s">
        <v>592</v>
      </c>
      <c r="D4649" s="8" t="s">
        <v>599</v>
      </c>
      <c r="E4649" s="8" t="s">
        <v>42187</v>
      </c>
      <c r="F4649" s="10" t="s">
        <v>38693</v>
      </c>
    </row>
    <row r="4650" ht="24" customHeight="1" spans="1:6">
      <c r="A4650" s="8">
        <v>7602</v>
      </c>
      <c r="B4650" s="9" t="s">
        <v>46052</v>
      </c>
      <c r="C4650" s="8" t="s">
        <v>592</v>
      </c>
      <c r="D4650" s="8" t="s">
        <v>593</v>
      </c>
      <c r="E4650" s="8" t="s">
        <v>46053</v>
      </c>
      <c r="F4650" s="10" t="s">
        <v>38693</v>
      </c>
    </row>
    <row r="4651" ht="24" customHeight="1" spans="1:6">
      <c r="A4651" s="8">
        <v>7603</v>
      </c>
      <c r="B4651" s="9" t="s">
        <v>46054</v>
      </c>
      <c r="C4651" s="8" t="s">
        <v>592</v>
      </c>
      <c r="D4651" s="8" t="s">
        <v>593</v>
      </c>
      <c r="E4651" s="8" t="s">
        <v>46055</v>
      </c>
      <c r="F4651" s="10" t="s">
        <v>38693</v>
      </c>
    </row>
    <row r="4652" ht="24" customHeight="1" spans="1:6">
      <c r="A4652" s="8">
        <v>11777</v>
      </c>
      <c r="B4652" s="9" t="s">
        <v>46056</v>
      </c>
      <c r="C4652" s="8" t="s">
        <v>592</v>
      </c>
      <c r="D4652" s="8" t="s">
        <v>593</v>
      </c>
      <c r="E4652" s="8" t="s">
        <v>46057</v>
      </c>
      <c r="F4652" s="10" t="s">
        <v>38693</v>
      </c>
    </row>
    <row r="4653" ht="24" customHeight="1" spans="1:6">
      <c r="A4653" s="8">
        <v>13417</v>
      </c>
      <c r="B4653" s="9" t="s">
        <v>46058</v>
      </c>
      <c r="C4653" s="8" t="s">
        <v>592</v>
      </c>
      <c r="D4653" s="8" t="s">
        <v>593</v>
      </c>
      <c r="E4653" s="8" t="s">
        <v>46059</v>
      </c>
      <c r="F4653" s="10" t="s">
        <v>38693</v>
      </c>
    </row>
    <row r="4654" ht="24" customHeight="1" spans="1:6">
      <c r="A4654" s="8">
        <v>36791</v>
      </c>
      <c r="B4654" s="9" t="s">
        <v>46060</v>
      </c>
      <c r="C4654" s="8" t="s">
        <v>592</v>
      </c>
      <c r="D4654" s="8" t="s">
        <v>593</v>
      </c>
      <c r="E4654" s="8" t="s">
        <v>46061</v>
      </c>
      <c r="F4654" s="10" t="s">
        <v>38693</v>
      </c>
    </row>
    <row r="4655" ht="24" customHeight="1" spans="1:6">
      <c r="A4655" s="8">
        <v>36795</v>
      </c>
      <c r="B4655" s="9" t="s">
        <v>46062</v>
      </c>
      <c r="C4655" s="8" t="s">
        <v>592</v>
      </c>
      <c r="D4655" s="8" t="s">
        <v>593</v>
      </c>
      <c r="E4655" s="8" t="s">
        <v>46063</v>
      </c>
      <c r="F4655" s="10" t="s">
        <v>38693</v>
      </c>
    </row>
    <row r="4656" ht="24" customHeight="1" spans="1:6">
      <c r="A4656" s="8">
        <v>36796</v>
      </c>
      <c r="B4656" s="9" t="s">
        <v>46064</v>
      </c>
      <c r="C4656" s="8" t="s">
        <v>592</v>
      </c>
      <c r="D4656" s="8" t="s">
        <v>593</v>
      </c>
      <c r="E4656" s="8" t="s">
        <v>34386</v>
      </c>
      <c r="F4656" s="10" t="s">
        <v>38693</v>
      </c>
    </row>
    <row r="4657" ht="24" customHeight="1" spans="1:6">
      <c r="A4657" s="8">
        <v>36792</v>
      </c>
      <c r="B4657" s="9" t="s">
        <v>46065</v>
      </c>
      <c r="C4657" s="8" t="s">
        <v>592</v>
      </c>
      <c r="D4657" s="8" t="s">
        <v>593</v>
      </c>
      <c r="E4657" s="8" t="s">
        <v>46066</v>
      </c>
      <c r="F4657" s="10" t="s">
        <v>38693</v>
      </c>
    </row>
    <row r="4658" ht="24" customHeight="1" spans="1:6">
      <c r="A4658" s="8">
        <v>11773</v>
      </c>
      <c r="B4658" s="9" t="s">
        <v>46067</v>
      </c>
      <c r="C4658" s="8" t="s">
        <v>592</v>
      </c>
      <c r="D4658" s="8" t="s">
        <v>593</v>
      </c>
      <c r="E4658" s="8" t="s">
        <v>46068</v>
      </c>
      <c r="F4658" s="10" t="s">
        <v>38693</v>
      </c>
    </row>
    <row r="4659" ht="24" customHeight="1" spans="1:6">
      <c r="A4659" s="8">
        <v>11762</v>
      </c>
      <c r="B4659" s="9" t="s">
        <v>46069</v>
      </c>
      <c r="C4659" s="8" t="s">
        <v>592</v>
      </c>
      <c r="D4659" s="8" t="s">
        <v>593</v>
      </c>
      <c r="E4659" s="8" t="s">
        <v>46070</v>
      </c>
      <c r="F4659" s="10" t="s">
        <v>38693</v>
      </c>
    </row>
    <row r="4660" ht="24" customHeight="1" spans="1:6">
      <c r="A4660" s="8">
        <v>7604</v>
      </c>
      <c r="B4660" s="9" t="s">
        <v>46071</v>
      </c>
      <c r="C4660" s="8" t="s">
        <v>592</v>
      </c>
      <c r="D4660" s="8" t="s">
        <v>593</v>
      </c>
      <c r="E4660" s="8" t="s">
        <v>23103</v>
      </c>
      <c r="F4660" s="10" t="s">
        <v>38693</v>
      </c>
    </row>
    <row r="4661" ht="24" customHeight="1" spans="1:6">
      <c r="A4661" s="8">
        <v>13984</v>
      </c>
      <c r="B4661" s="9" t="s">
        <v>46072</v>
      </c>
      <c r="C4661" s="8" t="s">
        <v>592</v>
      </c>
      <c r="D4661" s="8" t="s">
        <v>593</v>
      </c>
      <c r="E4661" s="8" t="s">
        <v>30538</v>
      </c>
      <c r="F4661" s="10" t="s">
        <v>38693</v>
      </c>
    </row>
    <row r="4662" ht="24" customHeight="1" spans="1:6">
      <c r="A4662" s="8">
        <v>11772</v>
      </c>
      <c r="B4662" s="9" t="s">
        <v>46073</v>
      </c>
      <c r="C4662" s="8" t="s">
        <v>592</v>
      </c>
      <c r="D4662" s="8" t="s">
        <v>593</v>
      </c>
      <c r="E4662" s="8" t="s">
        <v>32242</v>
      </c>
      <c r="F4662" s="10" t="s">
        <v>38693</v>
      </c>
    </row>
    <row r="4663" ht="24" customHeight="1" spans="1:6">
      <c r="A4663" s="8">
        <v>13983</v>
      </c>
      <c r="B4663" s="9" t="s">
        <v>46074</v>
      </c>
      <c r="C4663" s="8" t="s">
        <v>592</v>
      </c>
      <c r="D4663" s="8" t="s">
        <v>593</v>
      </c>
      <c r="E4663" s="8" t="s">
        <v>46075</v>
      </c>
      <c r="F4663" s="10" t="s">
        <v>38693</v>
      </c>
    </row>
    <row r="4664" ht="24" customHeight="1" spans="1:6">
      <c r="A4664" s="8">
        <v>13416</v>
      </c>
      <c r="B4664" s="9" t="s">
        <v>46076</v>
      </c>
      <c r="C4664" s="8" t="s">
        <v>592</v>
      </c>
      <c r="D4664" s="8" t="s">
        <v>593</v>
      </c>
      <c r="E4664" s="8" t="s">
        <v>27457</v>
      </c>
      <c r="F4664" s="10" t="s">
        <v>38693</v>
      </c>
    </row>
    <row r="4665" ht="24" customHeight="1" spans="1:6">
      <c r="A4665" s="8">
        <v>40329</v>
      </c>
      <c r="B4665" s="9" t="s">
        <v>46077</v>
      </c>
      <c r="C4665" s="8" t="s">
        <v>592</v>
      </c>
      <c r="D4665" s="8" t="s">
        <v>599</v>
      </c>
      <c r="E4665" s="8" t="s">
        <v>36014</v>
      </c>
      <c r="F4665" s="10" t="s">
        <v>38693</v>
      </c>
    </row>
    <row r="4666" ht="24" customHeight="1" spans="1:6">
      <c r="A4666" s="8">
        <v>11823</v>
      </c>
      <c r="B4666" s="9" t="s">
        <v>46078</v>
      </c>
      <c r="C4666" s="8" t="s">
        <v>592</v>
      </c>
      <c r="D4666" s="8" t="s">
        <v>593</v>
      </c>
      <c r="E4666" s="8" t="s">
        <v>24492</v>
      </c>
      <c r="F4666" s="10" t="s">
        <v>38693</v>
      </c>
    </row>
    <row r="4667" ht="24" customHeight="1" spans="1:6">
      <c r="A4667" s="8">
        <v>11822</v>
      </c>
      <c r="B4667" s="9" t="s">
        <v>46079</v>
      </c>
      <c r="C4667" s="8" t="s">
        <v>592</v>
      </c>
      <c r="D4667" s="8" t="s">
        <v>593</v>
      </c>
      <c r="E4667" s="8" t="s">
        <v>42095</v>
      </c>
      <c r="F4667" s="10" t="s">
        <v>38693</v>
      </c>
    </row>
    <row r="4668" ht="24" customHeight="1" spans="1:6">
      <c r="A4668" s="8">
        <v>11831</v>
      </c>
      <c r="B4668" s="9" t="s">
        <v>46080</v>
      </c>
      <c r="C4668" s="8" t="s">
        <v>592</v>
      </c>
      <c r="D4668" s="8" t="s">
        <v>593</v>
      </c>
      <c r="E4668" s="8" t="s">
        <v>36546</v>
      </c>
      <c r="F4668" s="10" t="s">
        <v>38693</v>
      </c>
    </row>
    <row r="4669" ht="24" customHeight="1" spans="1:6">
      <c r="A4669" s="8">
        <v>7613</v>
      </c>
      <c r="B4669" s="9" t="s">
        <v>46081</v>
      </c>
      <c r="C4669" s="8" t="s">
        <v>592</v>
      </c>
      <c r="D4669" s="8" t="s">
        <v>639</v>
      </c>
      <c r="E4669" s="8" t="s">
        <v>46082</v>
      </c>
      <c r="F4669" s="10" t="s">
        <v>38693</v>
      </c>
    </row>
    <row r="4670" ht="24" customHeight="1" spans="1:6">
      <c r="A4670" s="8">
        <v>7619</v>
      </c>
      <c r="B4670" s="9" t="s">
        <v>46083</v>
      </c>
      <c r="C4670" s="8" t="s">
        <v>592</v>
      </c>
      <c r="D4670" s="8" t="s">
        <v>639</v>
      </c>
      <c r="E4670" s="8" t="s">
        <v>46084</v>
      </c>
      <c r="F4670" s="10" t="s">
        <v>38693</v>
      </c>
    </row>
    <row r="4671" ht="24" customHeight="1" spans="1:6">
      <c r="A4671" s="8">
        <v>12076</v>
      </c>
      <c r="B4671" s="9" t="s">
        <v>46085</v>
      </c>
      <c r="C4671" s="8" t="s">
        <v>592</v>
      </c>
      <c r="D4671" s="8" t="s">
        <v>639</v>
      </c>
      <c r="E4671" s="8" t="s">
        <v>46086</v>
      </c>
      <c r="F4671" s="10" t="s">
        <v>38693</v>
      </c>
    </row>
    <row r="4672" ht="24" customHeight="1" spans="1:6">
      <c r="A4672" s="8">
        <v>7614</v>
      </c>
      <c r="B4672" s="9" t="s">
        <v>46087</v>
      </c>
      <c r="C4672" s="8" t="s">
        <v>592</v>
      </c>
      <c r="D4672" s="8" t="s">
        <v>639</v>
      </c>
      <c r="E4672" s="8" t="s">
        <v>46088</v>
      </c>
      <c r="F4672" s="10" t="s">
        <v>38693</v>
      </c>
    </row>
    <row r="4673" ht="24" customHeight="1" spans="1:6">
      <c r="A4673" s="8">
        <v>7618</v>
      </c>
      <c r="B4673" s="9" t="s">
        <v>46089</v>
      </c>
      <c r="C4673" s="8" t="s">
        <v>592</v>
      </c>
      <c r="D4673" s="8" t="s">
        <v>639</v>
      </c>
      <c r="E4673" s="8" t="s">
        <v>46090</v>
      </c>
      <c r="F4673" s="10" t="s">
        <v>38693</v>
      </c>
    </row>
    <row r="4674" ht="24" customHeight="1" spans="1:6">
      <c r="A4674" s="8">
        <v>7620</v>
      </c>
      <c r="B4674" s="9" t="s">
        <v>46091</v>
      </c>
      <c r="C4674" s="8" t="s">
        <v>592</v>
      </c>
      <c r="D4674" s="8" t="s">
        <v>639</v>
      </c>
      <c r="E4674" s="8" t="s">
        <v>46092</v>
      </c>
      <c r="F4674" s="10" t="s">
        <v>38693</v>
      </c>
    </row>
    <row r="4675" ht="24" customHeight="1" spans="1:6">
      <c r="A4675" s="8">
        <v>7610</v>
      </c>
      <c r="B4675" s="9" t="s">
        <v>46093</v>
      </c>
      <c r="C4675" s="8" t="s">
        <v>592</v>
      </c>
      <c r="D4675" s="8" t="s">
        <v>639</v>
      </c>
      <c r="E4675" s="8" t="s">
        <v>46094</v>
      </c>
      <c r="F4675" s="10" t="s">
        <v>38693</v>
      </c>
    </row>
    <row r="4676" ht="24" customHeight="1" spans="1:6">
      <c r="A4676" s="8">
        <v>7615</v>
      </c>
      <c r="B4676" s="9" t="s">
        <v>46095</v>
      </c>
      <c r="C4676" s="8" t="s">
        <v>592</v>
      </c>
      <c r="D4676" s="8" t="s">
        <v>639</v>
      </c>
      <c r="E4676" s="8" t="s">
        <v>46096</v>
      </c>
      <c r="F4676" s="10" t="s">
        <v>38693</v>
      </c>
    </row>
    <row r="4677" ht="24" customHeight="1" spans="1:6">
      <c r="A4677" s="8">
        <v>7617</v>
      </c>
      <c r="B4677" s="9" t="s">
        <v>46097</v>
      </c>
      <c r="C4677" s="8" t="s">
        <v>592</v>
      </c>
      <c r="D4677" s="8" t="s">
        <v>639</v>
      </c>
      <c r="E4677" s="8" t="s">
        <v>46098</v>
      </c>
      <c r="F4677" s="10" t="s">
        <v>38693</v>
      </c>
    </row>
    <row r="4678" ht="24" customHeight="1" spans="1:6">
      <c r="A4678" s="8">
        <v>7616</v>
      </c>
      <c r="B4678" s="9" t="s">
        <v>46099</v>
      </c>
      <c r="C4678" s="8" t="s">
        <v>592</v>
      </c>
      <c r="D4678" s="8" t="s">
        <v>639</v>
      </c>
      <c r="E4678" s="8" t="s">
        <v>46100</v>
      </c>
      <c r="F4678" s="10" t="s">
        <v>38693</v>
      </c>
    </row>
    <row r="4679" ht="24" customHeight="1" spans="1:6">
      <c r="A4679" s="8">
        <v>7611</v>
      </c>
      <c r="B4679" s="9" t="s">
        <v>46101</v>
      </c>
      <c r="C4679" s="8" t="s">
        <v>592</v>
      </c>
      <c r="D4679" s="8" t="s">
        <v>639</v>
      </c>
      <c r="E4679" s="8" t="s">
        <v>46102</v>
      </c>
      <c r="F4679" s="10" t="s">
        <v>38693</v>
      </c>
    </row>
    <row r="4680" ht="24" customHeight="1" spans="1:6">
      <c r="A4680" s="8">
        <v>7612</v>
      </c>
      <c r="B4680" s="9" t="s">
        <v>46103</v>
      </c>
      <c r="C4680" s="8" t="s">
        <v>592</v>
      </c>
      <c r="D4680" s="8" t="s">
        <v>639</v>
      </c>
      <c r="E4680" s="8" t="s">
        <v>46104</v>
      </c>
      <c r="F4680" s="10" t="s">
        <v>38693</v>
      </c>
    </row>
    <row r="4681" ht="24" customHeight="1" spans="1:6">
      <c r="A4681" s="8">
        <v>37371</v>
      </c>
      <c r="B4681" s="9" t="s">
        <v>46105</v>
      </c>
      <c r="C4681" s="8" t="s">
        <v>742</v>
      </c>
      <c r="D4681" s="8" t="s">
        <v>599</v>
      </c>
      <c r="E4681" s="8" t="s">
        <v>24487</v>
      </c>
      <c r="F4681" s="10" t="s">
        <v>38693</v>
      </c>
    </row>
    <row r="4682" ht="24" customHeight="1" spans="1:6">
      <c r="A4682" s="8">
        <v>40861</v>
      </c>
      <c r="B4682" s="9" t="s">
        <v>46106</v>
      </c>
      <c r="C4682" s="8" t="s">
        <v>744</v>
      </c>
      <c r="D4682" s="8" t="s">
        <v>599</v>
      </c>
      <c r="E4682" s="8" t="s">
        <v>46107</v>
      </c>
      <c r="F4682" s="10" t="s">
        <v>38693</v>
      </c>
    </row>
    <row r="4683" ht="24" customHeight="1" spans="1:6">
      <c r="A4683" s="8">
        <v>36510</v>
      </c>
      <c r="B4683" s="9" t="s">
        <v>46108</v>
      </c>
      <c r="C4683" s="8" t="s">
        <v>592</v>
      </c>
      <c r="D4683" s="8" t="s">
        <v>639</v>
      </c>
      <c r="E4683" s="8" t="s">
        <v>46109</v>
      </c>
      <c r="F4683" s="10" t="s">
        <v>38693</v>
      </c>
    </row>
    <row r="4684" ht="24" customHeight="1" spans="1:6">
      <c r="A4684" s="8">
        <v>25020</v>
      </c>
      <c r="B4684" s="9" t="s">
        <v>46110</v>
      </c>
      <c r="C4684" s="8" t="s">
        <v>592</v>
      </c>
      <c r="D4684" s="8" t="s">
        <v>639</v>
      </c>
      <c r="E4684" s="8" t="s">
        <v>46111</v>
      </c>
      <c r="F4684" s="10" t="s">
        <v>38693</v>
      </c>
    </row>
    <row r="4685" ht="24" customHeight="1" spans="1:6">
      <c r="A4685" s="8">
        <v>7622</v>
      </c>
      <c r="B4685" s="9" t="s">
        <v>46112</v>
      </c>
      <c r="C4685" s="8" t="s">
        <v>592</v>
      </c>
      <c r="D4685" s="8" t="s">
        <v>639</v>
      </c>
      <c r="E4685" s="8" t="s">
        <v>46113</v>
      </c>
      <c r="F4685" s="10" t="s">
        <v>38693</v>
      </c>
    </row>
    <row r="4686" ht="24" customHeight="1" spans="1:6">
      <c r="A4686" s="8">
        <v>7624</v>
      </c>
      <c r="B4686" s="9" t="s">
        <v>46114</v>
      </c>
      <c r="C4686" s="8" t="s">
        <v>592</v>
      </c>
      <c r="D4686" s="8" t="s">
        <v>639</v>
      </c>
      <c r="E4686" s="8" t="s">
        <v>46115</v>
      </c>
      <c r="F4686" s="10" t="s">
        <v>38693</v>
      </c>
    </row>
    <row r="4687" ht="24" customHeight="1" spans="1:6">
      <c r="A4687" s="8">
        <v>7625</v>
      </c>
      <c r="B4687" s="9" t="s">
        <v>46116</v>
      </c>
      <c r="C4687" s="8" t="s">
        <v>592</v>
      </c>
      <c r="D4687" s="8" t="s">
        <v>639</v>
      </c>
      <c r="E4687" s="8" t="s">
        <v>46117</v>
      </c>
      <c r="F4687" s="10" t="s">
        <v>38693</v>
      </c>
    </row>
    <row r="4688" ht="24" customHeight="1" spans="1:6">
      <c r="A4688" s="8">
        <v>7623</v>
      </c>
      <c r="B4688" s="9" t="s">
        <v>46118</v>
      </c>
      <c r="C4688" s="8" t="s">
        <v>592</v>
      </c>
      <c r="D4688" s="8" t="s">
        <v>639</v>
      </c>
      <c r="E4688" s="8" t="s">
        <v>46111</v>
      </c>
      <c r="F4688" s="10" t="s">
        <v>38693</v>
      </c>
    </row>
    <row r="4689" ht="24" customHeight="1" spans="1:6">
      <c r="A4689" s="8">
        <v>36508</v>
      </c>
      <c r="B4689" s="9" t="s">
        <v>46119</v>
      </c>
      <c r="C4689" s="8" t="s">
        <v>592</v>
      </c>
      <c r="D4689" s="8" t="s">
        <v>639</v>
      </c>
      <c r="E4689" s="8" t="s">
        <v>46120</v>
      </c>
      <c r="F4689" s="10" t="s">
        <v>38693</v>
      </c>
    </row>
    <row r="4690" ht="24" customHeight="1" spans="1:6">
      <c r="A4690" s="8">
        <v>36509</v>
      </c>
      <c r="B4690" s="9" t="s">
        <v>46121</v>
      </c>
      <c r="C4690" s="8" t="s">
        <v>592</v>
      </c>
      <c r="D4690" s="8" t="s">
        <v>639</v>
      </c>
      <c r="E4690" s="8" t="s">
        <v>46122</v>
      </c>
      <c r="F4690" s="10" t="s">
        <v>38693</v>
      </c>
    </row>
    <row r="4691" ht="24" customHeight="1" spans="1:6">
      <c r="A4691" s="8">
        <v>13238</v>
      </c>
      <c r="B4691" s="9" t="s">
        <v>46123</v>
      </c>
      <c r="C4691" s="8" t="s">
        <v>592</v>
      </c>
      <c r="D4691" s="8" t="s">
        <v>639</v>
      </c>
      <c r="E4691" s="8" t="s">
        <v>46124</v>
      </c>
      <c r="F4691" s="10" t="s">
        <v>38693</v>
      </c>
    </row>
    <row r="4692" ht="24" customHeight="1" spans="1:6">
      <c r="A4692" s="8">
        <v>36511</v>
      </c>
      <c r="B4692" s="9" t="s">
        <v>46125</v>
      </c>
      <c r="C4692" s="8" t="s">
        <v>592</v>
      </c>
      <c r="D4692" s="8" t="s">
        <v>639</v>
      </c>
      <c r="E4692" s="8" t="s">
        <v>46126</v>
      </c>
      <c r="F4692" s="10" t="s">
        <v>38693</v>
      </c>
    </row>
    <row r="4693" ht="24" customHeight="1" spans="1:6">
      <c r="A4693" s="8">
        <v>36515</v>
      </c>
      <c r="B4693" s="9" t="s">
        <v>46127</v>
      </c>
      <c r="C4693" s="8" t="s">
        <v>592</v>
      </c>
      <c r="D4693" s="8" t="s">
        <v>639</v>
      </c>
      <c r="E4693" s="8" t="s">
        <v>46128</v>
      </c>
      <c r="F4693" s="10" t="s">
        <v>38693</v>
      </c>
    </row>
    <row r="4694" ht="24" customHeight="1" spans="1:6">
      <c r="A4694" s="8">
        <v>10598</v>
      </c>
      <c r="B4694" s="9" t="s">
        <v>46129</v>
      </c>
      <c r="C4694" s="8" t="s">
        <v>592</v>
      </c>
      <c r="D4694" s="8" t="s">
        <v>639</v>
      </c>
      <c r="E4694" s="8" t="s">
        <v>46130</v>
      </c>
      <c r="F4694" s="10" t="s">
        <v>38693</v>
      </c>
    </row>
    <row r="4695" ht="24" customHeight="1" spans="1:6">
      <c r="A4695" s="8">
        <v>7640</v>
      </c>
      <c r="B4695" s="9" t="s">
        <v>46131</v>
      </c>
      <c r="C4695" s="8" t="s">
        <v>592</v>
      </c>
      <c r="D4695" s="8" t="s">
        <v>639</v>
      </c>
      <c r="E4695" s="8" t="s">
        <v>46132</v>
      </c>
      <c r="F4695" s="10" t="s">
        <v>38693</v>
      </c>
    </row>
    <row r="4696" ht="24" customHeight="1" spans="1:6">
      <c r="A4696" s="8">
        <v>36513</v>
      </c>
      <c r="B4696" s="9" t="s">
        <v>46133</v>
      </c>
      <c r="C4696" s="8" t="s">
        <v>592</v>
      </c>
      <c r="D4696" s="8" t="s">
        <v>639</v>
      </c>
      <c r="E4696" s="8" t="s">
        <v>46134</v>
      </c>
      <c r="F4696" s="10" t="s">
        <v>38693</v>
      </c>
    </row>
    <row r="4697" ht="24" customHeight="1" spans="1:6">
      <c r="A4697" s="8">
        <v>36514</v>
      </c>
      <c r="B4697" s="9" t="s">
        <v>46135</v>
      </c>
      <c r="C4697" s="8" t="s">
        <v>592</v>
      </c>
      <c r="D4697" s="8" t="s">
        <v>639</v>
      </c>
      <c r="E4697" s="8" t="s">
        <v>46136</v>
      </c>
      <c r="F4697" s="10" t="s">
        <v>38693</v>
      </c>
    </row>
    <row r="4698" ht="24" customHeight="1" spans="1:6">
      <c r="A4698" s="8">
        <v>11572</v>
      </c>
      <c r="B4698" s="9" t="s">
        <v>46137</v>
      </c>
      <c r="C4698" s="8" t="s">
        <v>592</v>
      </c>
      <c r="D4698" s="8" t="s">
        <v>593</v>
      </c>
      <c r="E4698" s="8" t="s">
        <v>46138</v>
      </c>
      <c r="F4698" s="10" t="s">
        <v>38693</v>
      </c>
    </row>
    <row r="4699" ht="24" customHeight="1" spans="1:6">
      <c r="A4699" s="8">
        <v>36149</v>
      </c>
      <c r="B4699" s="9" t="s">
        <v>46139</v>
      </c>
      <c r="C4699" s="8" t="s">
        <v>592</v>
      </c>
      <c r="D4699" s="8" t="s">
        <v>593</v>
      </c>
      <c r="E4699" s="8" t="s">
        <v>46140</v>
      </c>
      <c r="F4699" s="10" t="s">
        <v>38693</v>
      </c>
    </row>
    <row r="4700" ht="24" customHeight="1" spans="1:6">
      <c r="A4700" s="8">
        <v>42407</v>
      </c>
      <c r="B4700" s="9" t="s">
        <v>46141</v>
      </c>
      <c r="C4700" s="8" t="s">
        <v>474</v>
      </c>
      <c r="D4700" s="8" t="s">
        <v>593</v>
      </c>
      <c r="E4700" s="8" t="s">
        <v>37744</v>
      </c>
      <c r="F4700" s="10" t="s">
        <v>38693</v>
      </c>
    </row>
    <row r="4701" ht="24" customHeight="1" spans="1:6">
      <c r="A4701" s="8">
        <v>11581</v>
      </c>
      <c r="B4701" s="9" t="s">
        <v>46142</v>
      </c>
      <c r="C4701" s="8" t="s">
        <v>474</v>
      </c>
      <c r="D4701" s="8" t="s">
        <v>593</v>
      </c>
      <c r="E4701" s="8" t="s">
        <v>38475</v>
      </c>
      <c r="F4701" s="10" t="s">
        <v>38693</v>
      </c>
    </row>
    <row r="4702" ht="24" customHeight="1" spans="1:6">
      <c r="A4702" s="8">
        <v>43605</v>
      </c>
      <c r="B4702" s="9" t="s">
        <v>46143</v>
      </c>
      <c r="C4702" s="8" t="s">
        <v>474</v>
      </c>
      <c r="D4702" s="8" t="s">
        <v>593</v>
      </c>
      <c r="E4702" s="8" t="s">
        <v>46144</v>
      </c>
      <c r="F4702" s="10" t="s">
        <v>38693</v>
      </c>
    </row>
    <row r="4703" ht="24" customHeight="1" spans="1:6">
      <c r="A4703" s="8">
        <v>11580</v>
      </c>
      <c r="B4703" s="9" t="s">
        <v>46145</v>
      </c>
      <c r="C4703" s="8" t="s">
        <v>474</v>
      </c>
      <c r="D4703" s="8" t="s">
        <v>593</v>
      </c>
      <c r="E4703" s="8" t="s">
        <v>42261</v>
      </c>
      <c r="F4703" s="10" t="s">
        <v>38693</v>
      </c>
    </row>
    <row r="4704" ht="24" customHeight="1" spans="1:6">
      <c r="A4704" s="8">
        <v>10743</v>
      </c>
      <c r="B4704" s="9" t="s">
        <v>46146</v>
      </c>
      <c r="C4704" s="8" t="s">
        <v>592</v>
      </c>
      <c r="D4704" s="8" t="s">
        <v>639</v>
      </c>
      <c r="E4704" s="8" t="s">
        <v>46147</v>
      </c>
      <c r="F4704" s="10" t="s">
        <v>38693</v>
      </c>
    </row>
    <row r="4705" ht="24" customHeight="1" spans="1:6">
      <c r="A4705" s="8">
        <v>39848</v>
      </c>
      <c r="B4705" s="9" t="s">
        <v>46148</v>
      </c>
      <c r="C4705" s="8" t="s">
        <v>474</v>
      </c>
      <c r="D4705" s="8" t="s">
        <v>639</v>
      </c>
      <c r="E4705" s="8" t="s">
        <v>35192</v>
      </c>
      <c r="F4705" s="10" t="s">
        <v>38693</v>
      </c>
    </row>
    <row r="4706" ht="24" customHeight="1" spans="1:6">
      <c r="A4706" s="8">
        <v>20999</v>
      </c>
      <c r="B4706" s="9" t="s">
        <v>46149</v>
      </c>
      <c r="C4706" s="8" t="s">
        <v>474</v>
      </c>
      <c r="D4706" s="8" t="s">
        <v>593</v>
      </c>
      <c r="E4706" s="8" t="s">
        <v>39676</v>
      </c>
      <c r="F4706" s="10" t="s">
        <v>38693</v>
      </c>
    </row>
    <row r="4707" ht="24" customHeight="1" spans="1:6">
      <c r="A4707" s="8">
        <v>21001</v>
      </c>
      <c r="B4707" s="9" t="s">
        <v>46150</v>
      </c>
      <c r="C4707" s="8" t="s">
        <v>474</v>
      </c>
      <c r="D4707" s="8" t="s">
        <v>599</v>
      </c>
      <c r="E4707" s="8" t="s">
        <v>40024</v>
      </c>
      <c r="F4707" s="10" t="s">
        <v>38693</v>
      </c>
    </row>
    <row r="4708" ht="24" customHeight="1" spans="1:6">
      <c r="A4708" s="8">
        <v>21003</v>
      </c>
      <c r="B4708" s="9" t="s">
        <v>46151</v>
      </c>
      <c r="C4708" s="8" t="s">
        <v>474</v>
      </c>
      <c r="D4708" s="8" t="s">
        <v>593</v>
      </c>
      <c r="E4708" s="8" t="s">
        <v>46152</v>
      </c>
      <c r="F4708" s="10" t="s">
        <v>38693</v>
      </c>
    </row>
    <row r="4709" ht="24" customHeight="1" spans="1:6">
      <c r="A4709" s="8">
        <v>21006</v>
      </c>
      <c r="B4709" s="9" t="s">
        <v>46153</v>
      </c>
      <c r="C4709" s="8" t="s">
        <v>474</v>
      </c>
      <c r="D4709" s="8" t="s">
        <v>593</v>
      </c>
      <c r="E4709" s="8" t="s">
        <v>46154</v>
      </c>
      <c r="F4709" s="10" t="s">
        <v>38693</v>
      </c>
    </row>
    <row r="4710" ht="24" customHeight="1" spans="1:6">
      <c r="A4710" s="8">
        <v>21019</v>
      </c>
      <c r="B4710" s="9" t="s">
        <v>46155</v>
      </c>
      <c r="C4710" s="8" t="s">
        <v>474</v>
      </c>
      <c r="D4710" s="8" t="s">
        <v>593</v>
      </c>
      <c r="E4710" s="8" t="s">
        <v>46156</v>
      </c>
      <c r="F4710" s="10" t="s">
        <v>38693</v>
      </c>
    </row>
    <row r="4711" ht="24" customHeight="1" spans="1:6">
      <c r="A4711" s="8">
        <v>21021</v>
      </c>
      <c r="B4711" s="9" t="s">
        <v>46157</v>
      </c>
      <c r="C4711" s="8" t="s">
        <v>474</v>
      </c>
      <c r="D4711" s="8" t="s">
        <v>593</v>
      </c>
      <c r="E4711" s="8" t="s">
        <v>46158</v>
      </c>
      <c r="F4711" s="10" t="s">
        <v>38693</v>
      </c>
    </row>
    <row r="4712" ht="24" customHeight="1" spans="1:6">
      <c r="A4712" s="8">
        <v>21024</v>
      </c>
      <c r="B4712" s="9" t="s">
        <v>46159</v>
      </c>
      <c r="C4712" s="8" t="s">
        <v>474</v>
      </c>
      <c r="D4712" s="8" t="s">
        <v>593</v>
      </c>
      <c r="E4712" s="8" t="s">
        <v>46160</v>
      </c>
      <c r="F4712" s="10" t="s">
        <v>38693</v>
      </c>
    </row>
    <row r="4713" ht="24" customHeight="1" spans="1:6">
      <c r="A4713" s="8">
        <v>40624</v>
      </c>
      <c r="B4713" s="9" t="s">
        <v>46161</v>
      </c>
      <c r="C4713" s="8" t="s">
        <v>474</v>
      </c>
      <c r="D4713" s="8" t="s">
        <v>593</v>
      </c>
      <c r="E4713" s="8" t="s">
        <v>46162</v>
      </c>
      <c r="F4713" s="10" t="s">
        <v>38693</v>
      </c>
    </row>
    <row r="4714" ht="24" customHeight="1" spans="1:6">
      <c r="A4714" s="8">
        <v>42575</v>
      </c>
      <c r="B4714" s="9" t="s">
        <v>46163</v>
      </c>
      <c r="C4714" s="8" t="s">
        <v>474</v>
      </c>
      <c r="D4714" s="8" t="s">
        <v>593</v>
      </c>
      <c r="E4714" s="8" t="s">
        <v>46164</v>
      </c>
      <c r="F4714" s="10" t="s">
        <v>38693</v>
      </c>
    </row>
    <row r="4715" ht="24" customHeight="1" spans="1:6">
      <c r="A4715" s="8">
        <v>13127</v>
      </c>
      <c r="B4715" s="9" t="s">
        <v>46165</v>
      </c>
      <c r="C4715" s="8" t="s">
        <v>474</v>
      </c>
      <c r="D4715" s="8" t="s">
        <v>593</v>
      </c>
      <c r="E4715" s="8" t="s">
        <v>46166</v>
      </c>
      <c r="F4715" s="10" t="s">
        <v>38693</v>
      </c>
    </row>
    <row r="4716" ht="24" customHeight="1" spans="1:6">
      <c r="A4716" s="8">
        <v>13137</v>
      </c>
      <c r="B4716" s="9" t="s">
        <v>46167</v>
      </c>
      <c r="C4716" s="8" t="s">
        <v>474</v>
      </c>
      <c r="D4716" s="8" t="s">
        <v>593</v>
      </c>
      <c r="E4716" s="8" t="s">
        <v>46168</v>
      </c>
      <c r="F4716" s="10" t="s">
        <v>38693</v>
      </c>
    </row>
    <row r="4717" ht="24" customHeight="1" spans="1:6">
      <c r="A4717" s="8">
        <v>42574</v>
      </c>
      <c r="B4717" s="9" t="s">
        <v>46169</v>
      </c>
      <c r="C4717" s="8" t="s">
        <v>474</v>
      </c>
      <c r="D4717" s="8" t="s">
        <v>593</v>
      </c>
      <c r="E4717" s="8" t="s">
        <v>46170</v>
      </c>
      <c r="F4717" s="10" t="s">
        <v>38693</v>
      </c>
    </row>
    <row r="4718" ht="24" customHeight="1" spans="1:6">
      <c r="A4718" s="8">
        <v>20989</v>
      </c>
      <c r="B4718" s="9" t="s">
        <v>46171</v>
      </c>
      <c r="C4718" s="8" t="s">
        <v>474</v>
      </c>
      <c r="D4718" s="8" t="s">
        <v>593</v>
      </c>
      <c r="E4718" s="8" t="s">
        <v>46172</v>
      </c>
      <c r="F4718" s="10" t="s">
        <v>38693</v>
      </c>
    </row>
    <row r="4719" ht="24" customHeight="1" spans="1:6">
      <c r="A4719" s="8">
        <v>21147</v>
      </c>
      <c r="B4719" s="9" t="s">
        <v>46173</v>
      </c>
      <c r="C4719" s="8" t="s">
        <v>474</v>
      </c>
      <c r="D4719" s="8" t="s">
        <v>593</v>
      </c>
      <c r="E4719" s="8" t="s">
        <v>46174</v>
      </c>
      <c r="F4719" s="10" t="s">
        <v>38693</v>
      </c>
    </row>
    <row r="4720" ht="24" customHeight="1" spans="1:6">
      <c r="A4720" s="8">
        <v>21148</v>
      </c>
      <c r="B4720" s="9" t="s">
        <v>46175</v>
      </c>
      <c r="C4720" s="8" t="s">
        <v>474</v>
      </c>
      <c r="D4720" s="8" t="s">
        <v>599</v>
      </c>
      <c r="E4720" s="8" t="s">
        <v>46176</v>
      </c>
      <c r="F4720" s="10" t="s">
        <v>38693</v>
      </c>
    </row>
    <row r="4721" ht="24" customHeight="1" spans="1:6">
      <c r="A4721" s="8">
        <v>20984</v>
      </c>
      <c r="B4721" s="9" t="s">
        <v>46177</v>
      </c>
      <c r="C4721" s="8" t="s">
        <v>474</v>
      </c>
      <c r="D4721" s="8" t="s">
        <v>593</v>
      </c>
      <c r="E4721" s="8" t="s">
        <v>46178</v>
      </c>
      <c r="F4721" s="10" t="s">
        <v>38693</v>
      </c>
    </row>
    <row r="4722" ht="24" customHeight="1" spans="1:6">
      <c r="A4722" s="8">
        <v>13042</v>
      </c>
      <c r="B4722" s="9" t="s">
        <v>46179</v>
      </c>
      <c r="C4722" s="8" t="s">
        <v>474</v>
      </c>
      <c r="D4722" s="8" t="s">
        <v>593</v>
      </c>
      <c r="E4722" s="8" t="s">
        <v>46180</v>
      </c>
      <c r="F4722" s="10" t="s">
        <v>38693</v>
      </c>
    </row>
    <row r="4723" ht="24" customHeight="1" spans="1:6">
      <c r="A4723" s="8">
        <v>21150</v>
      </c>
      <c r="B4723" s="9" t="s">
        <v>46181</v>
      </c>
      <c r="C4723" s="8" t="s">
        <v>474</v>
      </c>
      <c r="D4723" s="8" t="s">
        <v>593</v>
      </c>
      <c r="E4723" s="8" t="s">
        <v>46182</v>
      </c>
      <c r="F4723" s="10" t="s">
        <v>38693</v>
      </c>
    </row>
    <row r="4724" ht="24" customHeight="1" spans="1:6">
      <c r="A4724" s="8">
        <v>13141</v>
      </c>
      <c r="B4724" s="9" t="s">
        <v>46183</v>
      </c>
      <c r="C4724" s="8" t="s">
        <v>474</v>
      </c>
      <c r="D4724" s="8" t="s">
        <v>593</v>
      </c>
      <c r="E4724" s="8" t="s">
        <v>46184</v>
      </c>
      <c r="F4724" s="10" t="s">
        <v>38693</v>
      </c>
    </row>
    <row r="4725" ht="24" customHeight="1" spans="1:6">
      <c r="A4725" s="8">
        <v>42576</v>
      </c>
      <c r="B4725" s="9" t="s">
        <v>46185</v>
      </c>
      <c r="C4725" s="8" t="s">
        <v>474</v>
      </c>
      <c r="D4725" s="8" t="s">
        <v>593</v>
      </c>
      <c r="E4725" s="8" t="s">
        <v>46186</v>
      </c>
      <c r="F4725" s="10" t="s">
        <v>38693</v>
      </c>
    </row>
    <row r="4726" ht="24" customHeight="1" spans="1:6">
      <c r="A4726" s="8">
        <v>21151</v>
      </c>
      <c r="B4726" s="9" t="s">
        <v>46187</v>
      </c>
      <c r="C4726" s="8" t="s">
        <v>474</v>
      </c>
      <c r="D4726" s="8" t="s">
        <v>593</v>
      </c>
      <c r="E4726" s="8" t="s">
        <v>46188</v>
      </c>
      <c r="F4726" s="10" t="s">
        <v>38693</v>
      </c>
    </row>
    <row r="4727" ht="24" customHeight="1" spans="1:6">
      <c r="A4727" s="8">
        <v>13142</v>
      </c>
      <c r="B4727" s="9" t="s">
        <v>46189</v>
      </c>
      <c r="C4727" s="8" t="s">
        <v>474</v>
      </c>
      <c r="D4727" s="8" t="s">
        <v>593</v>
      </c>
      <c r="E4727" s="11" t="s">
        <v>46190</v>
      </c>
      <c r="F4727" s="10" t="s">
        <v>38693</v>
      </c>
    </row>
    <row r="4728" ht="24" customHeight="1" spans="1:6">
      <c r="A4728" s="8">
        <v>42577</v>
      </c>
      <c r="B4728" s="9" t="s">
        <v>46191</v>
      </c>
      <c r="C4728" s="8" t="s">
        <v>474</v>
      </c>
      <c r="D4728" s="8" t="s">
        <v>593</v>
      </c>
      <c r="E4728" s="8" t="s">
        <v>46192</v>
      </c>
      <c r="F4728" s="10" t="s">
        <v>38693</v>
      </c>
    </row>
    <row r="4729" ht="24" customHeight="1" spans="1:6">
      <c r="A4729" s="8">
        <v>20994</v>
      </c>
      <c r="B4729" s="9" t="s">
        <v>46193</v>
      </c>
      <c r="C4729" s="8" t="s">
        <v>474</v>
      </c>
      <c r="D4729" s="8" t="s">
        <v>593</v>
      </c>
      <c r="E4729" s="8" t="s">
        <v>46194</v>
      </c>
      <c r="F4729" s="10" t="s">
        <v>38693</v>
      </c>
    </row>
    <row r="4730" ht="24" customHeight="1" spans="1:6">
      <c r="A4730" s="8">
        <v>7672</v>
      </c>
      <c r="B4730" s="9" t="s">
        <v>46195</v>
      </c>
      <c r="C4730" s="8" t="s">
        <v>474</v>
      </c>
      <c r="D4730" s="8" t="s">
        <v>593</v>
      </c>
      <c r="E4730" s="8" t="s">
        <v>46196</v>
      </c>
      <c r="F4730" s="10" t="s">
        <v>38693</v>
      </c>
    </row>
    <row r="4731" ht="24" customHeight="1" spans="1:6">
      <c r="A4731" s="8">
        <v>20995</v>
      </c>
      <c r="B4731" s="9" t="s">
        <v>46197</v>
      </c>
      <c r="C4731" s="8" t="s">
        <v>474</v>
      </c>
      <c r="D4731" s="8" t="s">
        <v>593</v>
      </c>
      <c r="E4731" s="8" t="s">
        <v>46198</v>
      </c>
      <c r="F4731" s="10" t="s">
        <v>38693</v>
      </c>
    </row>
    <row r="4732" ht="24" customHeight="1" spans="1:6">
      <c r="A4732" s="8">
        <v>7690</v>
      </c>
      <c r="B4732" s="9" t="s">
        <v>46199</v>
      </c>
      <c r="C4732" s="8" t="s">
        <v>474</v>
      </c>
      <c r="D4732" s="8" t="s">
        <v>593</v>
      </c>
      <c r="E4732" s="8" t="s">
        <v>46200</v>
      </c>
      <c r="F4732" s="10" t="s">
        <v>38693</v>
      </c>
    </row>
    <row r="4733" ht="24" customHeight="1" spans="1:6">
      <c r="A4733" s="8">
        <v>20980</v>
      </c>
      <c r="B4733" s="9" t="s">
        <v>46201</v>
      </c>
      <c r="C4733" s="8" t="s">
        <v>474</v>
      </c>
      <c r="D4733" s="8" t="s">
        <v>593</v>
      </c>
      <c r="E4733" s="8" t="s">
        <v>46202</v>
      </c>
      <c r="F4733" s="10" t="s">
        <v>38693</v>
      </c>
    </row>
    <row r="4734" ht="24" customHeight="1" spans="1:6">
      <c r="A4734" s="8">
        <v>7661</v>
      </c>
      <c r="B4734" s="9" t="s">
        <v>46203</v>
      </c>
      <c r="C4734" s="8" t="s">
        <v>474</v>
      </c>
      <c r="D4734" s="8" t="s">
        <v>593</v>
      </c>
      <c r="E4734" s="8" t="s">
        <v>46204</v>
      </c>
      <c r="F4734" s="10" t="s">
        <v>38693</v>
      </c>
    </row>
    <row r="4735" ht="24" customHeight="1" spans="1:6">
      <c r="A4735" s="8">
        <v>21016</v>
      </c>
      <c r="B4735" s="9" t="s">
        <v>46205</v>
      </c>
      <c r="C4735" s="8" t="s">
        <v>474</v>
      </c>
      <c r="D4735" s="8" t="s">
        <v>593</v>
      </c>
      <c r="E4735" s="8" t="s">
        <v>46206</v>
      </c>
      <c r="F4735" s="10" t="s">
        <v>38693</v>
      </c>
    </row>
    <row r="4736" ht="24" customHeight="1" spans="1:6">
      <c r="A4736" s="8">
        <v>21008</v>
      </c>
      <c r="B4736" s="9" t="s">
        <v>46207</v>
      </c>
      <c r="C4736" s="8" t="s">
        <v>474</v>
      </c>
      <c r="D4736" s="8" t="s">
        <v>593</v>
      </c>
      <c r="E4736" s="8" t="s">
        <v>40369</v>
      </c>
      <c r="F4736" s="10" t="s">
        <v>38693</v>
      </c>
    </row>
    <row r="4737" ht="24" customHeight="1" spans="1:6">
      <c r="A4737" s="8">
        <v>21009</v>
      </c>
      <c r="B4737" s="9" t="s">
        <v>46208</v>
      </c>
      <c r="C4737" s="8" t="s">
        <v>474</v>
      </c>
      <c r="D4737" s="8" t="s">
        <v>593</v>
      </c>
      <c r="E4737" s="8" t="s">
        <v>30942</v>
      </c>
      <c r="F4737" s="10" t="s">
        <v>38693</v>
      </c>
    </row>
    <row r="4738" ht="24" customHeight="1" spans="1:6">
      <c r="A4738" s="8">
        <v>21010</v>
      </c>
      <c r="B4738" s="9" t="s">
        <v>46209</v>
      </c>
      <c r="C4738" s="8" t="s">
        <v>474</v>
      </c>
      <c r="D4738" s="8" t="s">
        <v>599</v>
      </c>
      <c r="E4738" s="8" t="s">
        <v>46018</v>
      </c>
      <c r="F4738" s="10" t="s">
        <v>38693</v>
      </c>
    </row>
    <row r="4739" ht="24" customHeight="1" spans="1:6">
      <c r="A4739" s="8">
        <v>21011</v>
      </c>
      <c r="B4739" s="9" t="s">
        <v>46210</v>
      </c>
      <c r="C4739" s="8" t="s">
        <v>474</v>
      </c>
      <c r="D4739" s="8" t="s">
        <v>593</v>
      </c>
      <c r="E4739" s="8" t="s">
        <v>46211</v>
      </c>
      <c r="F4739" s="10" t="s">
        <v>38693</v>
      </c>
    </row>
    <row r="4740" ht="24" customHeight="1" spans="1:6">
      <c r="A4740" s="8">
        <v>21012</v>
      </c>
      <c r="B4740" s="9" t="s">
        <v>46212</v>
      </c>
      <c r="C4740" s="8" t="s">
        <v>474</v>
      </c>
      <c r="D4740" s="8" t="s">
        <v>593</v>
      </c>
      <c r="E4740" s="8" t="s">
        <v>46213</v>
      </c>
      <c r="F4740" s="10" t="s">
        <v>38693</v>
      </c>
    </row>
    <row r="4741" ht="24" customHeight="1" spans="1:6">
      <c r="A4741" s="8">
        <v>21013</v>
      </c>
      <c r="B4741" s="9" t="s">
        <v>46214</v>
      </c>
      <c r="C4741" s="8" t="s">
        <v>474</v>
      </c>
      <c r="D4741" s="8" t="s">
        <v>593</v>
      </c>
      <c r="E4741" s="8" t="s">
        <v>46215</v>
      </c>
      <c r="F4741" s="10" t="s">
        <v>38693</v>
      </c>
    </row>
    <row r="4742" ht="24" customHeight="1" spans="1:6">
      <c r="A4742" s="8">
        <v>21014</v>
      </c>
      <c r="B4742" s="9" t="s">
        <v>46216</v>
      </c>
      <c r="C4742" s="8" t="s">
        <v>474</v>
      </c>
      <c r="D4742" s="8" t="s">
        <v>593</v>
      </c>
      <c r="E4742" s="8" t="s">
        <v>27064</v>
      </c>
      <c r="F4742" s="10" t="s">
        <v>38693</v>
      </c>
    </row>
    <row r="4743" ht="24" customHeight="1" spans="1:6">
      <c r="A4743" s="8">
        <v>21015</v>
      </c>
      <c r="B4743" s="9" t="s">
        <v>46217</v>
      </c>
      <c r="C4743" s="8" t="s">
        <v>474</v>
      </c>
      <c r="D4743" s="8" t="s">
        <v>593</v>
      </c>
      <c r="E4743" s="8" t="s">
        <v>30660</v>
      </c>
      <c r="F4743" s="10" t="s">
        <v>38693</v>
      </c>
    </row>
    <row r="4744" ht="24" customHeight="1" spans="1:6">
      <c r="A4744" s="8">
        <v>7697</v>
      </c>
      <c r="B4744" s="9" t="s">
        <v>46218</v>
      </c>
      <c r="C4744" s="8" t="s">
        <v>474</v>
      </c>
      <c r="D4744" s="8" t="s">
        <v>593</v>
      </c>
      <c r="E4744" s="8" t="s">
        <v>28593</v>
      </c>
      <c r="F4744" s="10" t="s">
        <v>38693</v>
      </c>
    </row>
    <row r="4745" ht="24" customHeight="1" spans="1:6">
      <c r="A4745" s="8">
        <v>7698</v>
      </c>
      <c r="B4745" s="9" t="s">
        <v>46219</v>
      </c>
      <c r="C4745" s="8" t="s">
        <v>474</v>
      </c>
      <c r="D4745" s="8" t="s">
        <v>593</v>
      </c>
      <c r="E4745" s="8" t="s">
        <v>46220</v>
      </c>
      <c r="F4745" s="10" t="s">
        <v>38693</v>
      </c>
    </row>
    <row r="4746" ht="24" customHeight="1" spans="1:6">
      <c r="A4746" s="8">
        <v>7691</v>
      </c>
      <c r="B4746" s="9" t="s">
        <v>46221</v>
      </c>
      <c r="C4746" s="8" t="s">
        <v>474</v>
      </c>
      <c r="D4746" s="8" t="s">
        <v>593</v>
      </c>
      <c r="E4746" s="8" t="s">
        <v>46222</v>
      </c>
      <c r="F4746" s="10" t="s">
        <v>38693</v>
      </c>
    </row>
    <row r="4747" ht="24" customHeight="1" spans="1:6">
      <c r="A4747" s="8">
        <v>40626</v>
      </c>
      <c r="B4747" s="9" t="s">
        <v>46223</v>
      </c>
      <c r="C4747" s="8" t="s">
        <v>474</v>
      </c>
      <c r="D4747" s="8" t="s">
        <v>593</v>
      </c>
      <c r="E4747" s="8" t="s">
        <v>36590</v>
      </c>
      <c r="F4747" s="10" t="s">
        <v>38693</v>
      </c>
    </row>
    <row r="4748" ht="24" customHeight="1" spans="1:6">
      <c r="A4748" s="8">
        <v>7701</v>
      </c>
      <c r="B4748" s="9" t="s">
        <v>46224</v>
      </c>
      <c r="C4748" s="8" t="s">
        <v>474</v>
      </c>
      <c r="D4748" s="8" t="s">
        <v>593</v>
      </c>
      <c r="E4748" s="8" t="s">
        <v>46225</v>
      </c>
      <c r="F4748" s="10" t="s">
        <v>38693</v>
      </c>
    </row>
    <row r="4749" ht="24" customHeight="1" spans="1:6">
      <c r="A4749" s="8">
        <v>7696</v>
      </c>
      <c r="B4749" s="9" t="s">
        <v>46226</v>
      </c>
      <c r="C4749" s="8" t="s">
        <v>474</v>
      </c>
      <c r="D4749" s="8" t="s">
        <v>593</v>
      </c>
      <c r="E4749" s="8" t="s">
        <v>46227</v>
      </c>
      <c r="F4749" s="10" t="s">
        <v>38693</v>
      </c>
    </row>
    <row r="4750" ht="24" customHeight="1" spans="1:6">
      <c r="A4750" s="8">
        <v>7700</v>
      </c>
      <c r="B4750" s="9" t="s">
        <v>46228</v>
      </c>
      <c r="C4750" s="8" t="s">
        <v>474</v>
      </c>
      <c r="D4750" s="8" t="s">
        <v>593</v>
      </c>
      <c r="E4750" s="8" t="s">
        <v>27659</v>
      </c>
      <c r="F4750" s="10" t="s">
        <v>38693</v>
      </c>
    </row>
    <row r="4751" ht="24" customHeight="1" spans="1:6">
      <c r="A4751" s="8">
        <v>7694</v>
      </c>
      <c r="B4751" s="9" t="s">
        <v>46229</v>
      </c>
      <c r="C4751" s="8" t="s">
        <v>474</v>
      </c>
      <c r="D4751" s="8" t="s">
        <v>593</v>
      </c>
      <c r="E4751" s="8" t="s">
        <v>46230</v>
      </c>
      <c r="F4751" s="10" t="s">
        <v>38693</v>
      </c>
    </row>
    <row r="4752" ht="24" customHeight="1" spans="1:6">
      <c r="A4752" s="8">
        <v>7693</v>
      </c>
      <c r="B4752" s="9" t="s">
        <v>46231</v>
      </c>
      <c r="C4752" s="8" t="s">
        <v>474</v>
      </c>
      <c r="D4752" s="8" t="s">
        <v>593</v>
      </c>
      <c r="E4752" s="8" t="s">
        <v>46232</v>
      </c>
      <c r="F4752" s="10" t="s">
        <v>38693</v>
      </c>
    </row>
    <row r="4753" ht="24" customHeight="1" spans="1:6">
      <c r="A4753" s="8">
        <v>7692</v>
      </c>
      <c r="B4753" s="9" t="s">
        <v>46233</v>
      </c>
      <c r="C4753" s="8" t="s">
        <v>474</v>
      </c>
      <c r="D4753" s="8" t="s">
        <v>593</v>
      </c>
      <c r="E4753" s="8" t="s">
        <v>46234</v>
      </c>
      <c r="F4753" s="10" t="s">
        <v>38693</v>
      </c>
    </row>
    <row r="4754" ht="24" customHeight="1" spans="1:6">
      <c r="A4754" s="8">
        <v>7695</v>
      </c>
      <c r="B4754" s="9" t="s">
        <v>46235</v>
      </c>
      <c r="C4754" s="8" t="s">
        <v>474</v>
      </c>
      <c r="D4754" s="8" t="s">
        <v>593</v>
      </c>
      <c r="E4754" s="8" t="s">
        <v>46236</v>
      </c>
      <c r="F4754" s="10" t="s">
        <v>38693</v>
      </c>
    </row>
    <row r="4755" ht="24" customHeight="1" spans="1:6">
      <c r="A4755" s="8">
        <v>13356</v>
      </c>
      <c r="B4755" s="9" t="s">
        <v>46237</v>
      </c>
      <c r="C4755" s="8" t="s">
        <v>474</v>
      </c>
      <c r="D4755" s="8" t="s">
        <v>593</v>
      </c>
      <c r="E4755" s="8" t="s">
        <v>36515</v>
      </c>
      <c r="F4755" s="10" t="s">
        <v>38693</v>
      </c>
    </row>
    <row r="4756" ht="24" customHeight="1" spans="1:6">
      <c r="A4756" s="8">
        <v>36365</v>
      </c>
      <c r="B4756" s="9" t="s">
        <v>46238</v>
      </c>
      <c r="C4756" s="8" t="s">
        <v>474</v>
      </c>
      <c r="D4756" s="8" t="s">
        <v>639</v>
      </c>
      <c r="E4756" s="8" t="s">
        <v>33184</v>
      </c>
      <c r="F4756" s="10" t="s">
        <v>38693</v>
      </c>
    </row>
    <row r="4757" ht="24" customHeight="1" spans="1:6">
      <c r="A4757" s="8">
        <v>41930</v>
      </c>
      <c r="B4757" s="9" t="s">
        <v>46239</v>
      </c>
      <c r="C4757" s="8" t="s">
        <v>474</v>
      </c>
      <c r="D4757" s="8" t="s">
        <v>639</v>
      </c>
      <c r="E4757" s="8" t="s">
        <v>46240</v>
      </c>
      <c r="F4757" s="10" t="s">
        <v>38693</v>
      </c>
    </row>
    <row r="4758" ht="24" customHeight="1" spans="1:6">
      <c r="A4758" s="8">
        <v>41931</v>
      </c>
      <c r="B4758" s="9" t="s">
        <v>46241</v>
      </c>
      <c r="C4758" s="8" t="s">
        <v>474</v>
      </c>
      <c r="D4758" s="8" t="s">
        <v>639</v>
      </c>
      <c r="E4758" s="8" t="s">
        <v>46242</v>
      </c>
      <c r="F4758" s="10" t="s">
        <v>38693</v>
      </c>
    </row>
    <row r="4759" ht="24" customHeight="1" spans="1:6">
      <c r="A4759" s="8">
        <v>41932</v>
      </c>
      <c r="B4759" s="9" t="s">
        <v>46243</v>
      </c>
      <c r="C4759" s="8" t="s">
        <v>474</v>
      </c>
      <c r="D4759" s="8" t="s">
        <v>639</v>
      </c>
      <c r="E4759" s="8" t="s">
        <v>46244</v>
      </c>
      <c r="F4759" s="10" t="s">
        <v>38693</v>
      </c>
    </row>
    <row r="4760" ht="24" customHeight="1" spans="1:6">
      <c r="A4760" s="8">
        <v>41933</v>
      </c>
      <c r="B4760" s="9" t="s">
        <v>46245</v>
      </c>
      <c r="C4760" s="8" t="s">
        <v>474</v>
      </c>
      <c r="D4760" s="8" t="s">
        <v>639</v>
      </c>
      <c r="E4760" s="8" t="s">
        <v>46246</v>
      </c>
      <c r="F4760" s="10" t="s">
        <v>38693</v>
      </c>
    </row>
    <row r="4761" ht="24" customHeight="1" spans="1:6">
      <c r="A4761" s="8">
        <v>41934</v>
      </c>
      <c r="B4761" s="9" t="s">
        <v>46247</v>
      </c>
      <c r="C4761" s="8" t="s">
        <v>474</v>
      </c>
      <c r="D4761" s="8" t="s">
        <v>639</v>
      </c>
      <c r="E4761" s="11" t="s">
        <v>46248</v>
      </c>
      <c r="F4761" s="10" t="s">
        <v>38693</v>
      </c>
    </row>
    <row r="4762" ht="24" customHeight="1" spans="1:6">
      <c r="A4762" s="8">
        <v>41936</v>
      </c>
      <c r="B4762" s="9" t="s">
        <v>46249</v>
      </c>
      <c r="C4762" s="8" t="s">
        <v>474</v>
      </c>
      <c r="D4762" s="8" t="s">
        <v>639</v>
      </c>
      <c r="E4762" s="11" t="s">
        <v>46250</v>
      </c>
      <c r="F4762" s="10" t="s">
        <v>38693</v>
      </c>
    </row>
    <row r="4763" ht="24" customHeight="1" spans="1:6">
      <c r="A4763" s="8">
        <v>41785</v>
      </c>
      <c r="B4763" s="9" t="s">
        <v>46251</v>
      </c>
      <c r="C4763" s="8" t="s">
        <v>474</v>
      </c>
      <c r="D4763" s="8" t="s">
        <v>639</v>
      </c>
      <c r="E4763" s="11" t="s">
        <v>46252</v>
      </c>
      <c r="F4763" s="10" t="s">
        <v>38693</v>
      </c>
    </row>
    <row r="4764" ht="24" customHeight="1" spans="1:6">
      <c r="A4764" s="8">
        <v>41781</v>
      </c>
      <c r="B4764" s="9" t="s">
        <v>46253</v>
      </c>
      <c r="C4764" s="8" t="s">
        <v>474</v>
      </c>
      <c r="D4764" s="8" t="s">
        <v>639</v>
      </c>
      <c r="E4764" s="11" t="s">
        <v>46254</v>
      </c>
      <c r="F4764" s="10" t="s">
        <v>38693</v>
      </c>
    </row>
    <row r="4765" ht="24" customHeight="1" spans="1:6">
      <c r="A4765" s="8">
        <v>41783</v>
      </c>
      <c r="B4765" s="9" t="s">
        <v>46255</v>
      </c>
      <c r="C4765" s="8" t="s">
        <v>474</v>
      </c>
      <c r="D4765" s="8" t="s">
        <v>639</v>
      </c>
      <c r="E4765" s="11" t="s">
        <v>46256</v>
      </c>
      <c r="F4765" s="10" t="s">
        <v>38693</v>
      </c>
    </row>
    <row r="4766" ht="24" customHeight="1" spans="1:6">
      <c r="A4766" s="8">
        <v>41786</v>
      </c>
      <c r="B4766" s="9" t="s">
        <v>46257</v>
      </c>
      <c r="C4766" s="8" t="s">
        <v>474</v>
      </c>
      <c r="D4766" s="8" t="s">
        <v>639</v>
      </c>
      <c r="E4766" s="11" t="s">
        <v>46258</v>
      </c>
      <c r="F4766" s="10" t="s">
        <v>38693</v>
      </c>
    </row>
    <row r="4767" ht="24" customHeight="1" spans="1:6">
      <c r="A4767" s="8">
        <v>41779</v>
      </c>
      <c r="B4767" s="9" t="s">
        <v>46259</v>
      </c>
      <c r="C4767" s="8" t="s">
        <v>474</v>
      </c>
      <c r="D4767" s="8" t="s">
        <v>639</v>
      </c>
      <c r="E4767" s="11" t="s">
        <v>46260</v>
      </c>
      <c r="F4767" s="10" t="s">
        <v>38693</v>
      </c>
    </row>
    <row r="4768" ht="24" customHeight="1" spans="1:6">
      <c r="A4768" s="8">
        <v>41780</v>
      </c>
      <c r="B4768" s="9" t="s">
        <v>46261</v>
      </c>
      <c r="C4768" s="8" t="s">
        <v>474</v>
      </c>
      <c r="D4768" s="8" t="s">
        <v>639</v>
      </c>
      <c r="E4768" s="11" t="s">
        <v>46262</v>
      </c>
      <c r="F4768" s="10" t="s">
        <v>38693</v>
      </c>
    </row>
    <row r="4769" ht="24" customHeight="1" spans="1:6">
      <c r="A4769" s="8">
        <v>41782</v>
      </c>
      <c r="B4769" s="9" t="s">
        <v>46263</v>
      </c>
      <c r="C4769" s="8" t="s">
        <v>474</v>
      </c>
      <c r="D4769" s="8" t="s">
        <v>639</v>
      </c>
      <c r="E4769" s="11" t="s">
        <v>46264</v>
      </c>
      <c r="F4769" s="10" t="s">
        <v>38693</v>
      </c>
    </row>
    <row r="4770" ht="24" customHeight="1" spans="1:6">
      <c r="A4770" s="8">
        <v>38130</v>
      </c>
      <c r="B4770" s="9" t="s">
        <v>46265</v>
      </c>
      <c r="C4770" s="8" t="s">
        <v>474</v>
      </c>
      <c r="D4770" s="8" t="s">
        <v>639</v>
      </c>
      <c r="E4770" s="11" t="s">
        <v>46266</v>
      </c>
      <c r="F4770" s="10" t="s">
        <v>38693</v>
      </c>
    </row>
    <row r="4771" ht="24" customHeight="1" spans="1:6">
      <c r="A4771" s="8">
        <v>21123</v>
      </c>
      <c r="B4771" s="9" t="s">
        <v>46267</v>
      </c>
      <c r="C4771" s="8" t="s">
        <v>474</v>
      </c>
      <c r="D4771" s="8" t="s">
        <v>639</v>
      </c>
      <c r="E4771" s="11" t="s">
        <v>46268</v>
      </c>
      <c r="F4771" s="10" t="s">
        <v>38693</v>
      </c>
    </row>
    <row r="4772" ht="24" customHeight="1" spans="1:6">
      <c r="A4772" s="8">
        <v>21124</v>
      </c>
      <c r="B4772" s="9" t="s">
        <v>46269</v>
      </c>
      <c r="C4772" s="8" t="s">
        <v>474</v>
      </c>
      <c r="D4772" s="8" t="s">
        <v>639</v>
      </c>
      <c r="E4772" s="11" t="s">
        <v>30710</v>
      </c>
      <c r="F4772" s="10" t="s">
        <v>38693</v>
      </c>
    </row>
    <row r="4773" ht="24" customHeight="1" spans="1:6">
      <c r="A4773" s="8">
        <v>21125</v>
      </c>
      <c r="B4773" s="9" t="s">
        <v>46270</v>
      </c>
      <c r="C4773" s="8" t="s">
        <v>474</v>
      </c>
      <c r="D4773" s="8" t="s">
        <v>639</v>
      </c>
      <c r="E4773" s="8" t="s">
        <v>46271</v>
      </c>
      <c r="F4773" s="10" t="s">
        <v>38693</v>
      </c>
    </row>
    <row r="4774" ht="24" customHeight="1" spans="1:6">
      <c r="A4774" s="8">
        <v>38028</v>
      </c>
      <c r="B4774" s="9" t="s">
        <v>46272</v>
      </c>
      <c r="C4774" s="8" t="s">
        <v>474</v>
      </c>
      <c r="D4774" s="8" t="s">
        <v>639</v>
      </c>
      <c r="E4774" s="8" t="s">
        <v>46273</v>
      </c>
      <c r="F4774" s="10" t="s">
        <v>38693</v>
      </c>
    </row>
    <row r="4775" ht="24" customHeight="1" spans="1:6">
      <c r="A4775" s="8">
        <v>38029</v>
      </c>
      <c r="B4775" s="9" t="s">
        <v>46274</v>
      </c>
      <c r="C4775" s="8" t="s">
        <v>474</v>
      </c>
      <c r="D4775" s="8" t="s">
        <v>639</v>
      </c>
      <c r="E4775" s="11" t="s">
        <v>46275</v>
      </c>
      <c r="F4775" s="10" t="s">
        <v>38693</v>
      </c>
    </row>
    <row r="4776" ht="24" customHeight="1" spans="1:6">
      <c r="A4776" s="8">
        <v>38030</v>
      </c>
      <c r="B4776" s="9" t="s">
        <v>46276</v>
      </c>
      <c r="C4776" s="8" t="s">
        <v>474</v>
      </c>
      <c r="D4776" s="8" t="s">
        <v>639</v>
      </c>
      <c r="E4776" s="11" t="s">
        <v>46277</v>
      </c>
      <c r="F4776" s="10" t="s">
        <v>38693</v>
      </c>
    </row>
    <row r="4777" ht="24" customHeight="1" spans="1:6">
      <c r="A4777" s="8">
        <v>38031</v>
      </c>
      <c r="B4777" s="9" t="s">
        <v>46278</v>
      </c>
      <c r="C4777" s="8" t="s">
        <v>474</v>
      </c>
      <c r="D4777" s="8" t="s">
        <v>639</v>
      </c>
      <c r="E4777" s="11" t="s">
        <v>46279</v>
      </c>
      <c r="F4777" s="10" t="s">
        <v>38693</v>
      </c>
    </row>
    <row r="4778" ht="36" customHeight="1" spans="1:6">
      <c r="A4778" s="8">
        <v>39735</v>
      </c>
      <c r="B4778" s="9" t="s">
        <v>46280</v>
      </c>
      <c r="C4778" s="8" t="s">
        <v>474</v>
      </c>
      <c r="D4778" s="8" t="s">
        <v>639</v>
      </c>
      <c r="E4778" s="11" t="s">
        <v>46281</v>
      </c>
      <c r="F4778" s="10" t="s">
        <v>38693</v>
      </c>
    </row>
    <row r="4779" ht="36" customHeight="1" spans="1:6">
      <c r="A4779" s="8">
        <v>39734</v>
      </c>
      <c r="B4779" s="9" t="s">
        <v>46282</v>
      </c>
      <c r="C4779" s="8" t="s">
        <v>474</v>
      </c>
      <c r="D4779" s="8" t="s">
        <v>639</v>
      </c>
      <c r="E4779" s="11" t="s">
        <v>46283</v>
      </c>
      <c r="F4779" s="10" t="s">
        <v>38693</v>
      </c>
    </row>
    <row r="4780" ht="36" customHeight="1" spans="1:6">
      <c r="A4780" s="8">
        <v>39736</v>
      </c>
      <c r="B4780" s="9" t="s">
        <v>46284</v>
      </c>
      <c r="C4780" s="8" t="s">
        <v>474</v>
      </c>
      <c r="D4780" s="8" t="s">
        <v>639</v>
      </c>
      <c r="E4780" s="11" t="s">
        <v>46285</v>
      </c>
      <c r="F4780" s="10" t="s">
        <v>38693</v>
      </c>
    </row>
    <row r="4781" ht="36" customHeight="1" spans="1:6">
      <c r="A4781" s="8">
        <v>39737</v>
      </c>
      <c r="B4781" s="9" t="s">
        <v>46286</v>
      </c>
      <c r="C4781" s="8" t="s">
        <v>474</v>
      </c>
      <c r="D4781" s="8" t="s">
        <v>639</v>
      </c>
      <c r="E4781" s="11" t="s">
        <v>46287</v>
      </c>
      <c r="F4781" s="10" t="s">
        <v>38693</v>
      </c>
    </row>
    <row r="4782" ht="36" customHeight="1" spans="1:6">
      <c r="A4782" s="8">
        <v>39738</v>
      </c>
      <c r="B4782" s="9" t="s">
        <v>46288</v>
      </c>
      <c r="C4782" s="8" t="s">
        <v>474</v>
      </c>
      <c r="D4782" s="8" t="s">
        <v>639</v>
      </c>
      <c r="E4782" s="11" t="s">
        <v>37629</v>
      </c>
      <c r="F4782" s="10" t="s">
        <v>38693</v>
      </c>
    </row>
    <row r="4783" ht="36" customHeight="1" spans="1:6">
      <c r="A4783" s="8">
        <v>39739</v>
      </c>
      <c r="B4783" s="9" t="s">
        <v>46289</v>
      </c>
      <c r="C4783" s="8" t="s">
        <v>474</v>
      </c>
      <c r="D4783" s="8" t="s">
        <v>639</v>
      </c>
      <c r="E4783" s="11" t="s">
        <v>46290</v>
      </c>
      <c r="F4783" s="10" t="s">
        <v>38693</v>
      </c>
    </row>
    <row r="4784" ht="36" customHeight="1" spans="1:6">
      <c r="A4784" s="8">
        <v>39733</v>
      </c>
      <c r="B4784" s="9" t="s">
        <v>46291</v>
      </c>
      <c r="C4784" s="8" t="s">
        <v>474</v>
      </c>
      <c r="D4784" s="8" t="s">
        <v>639</v>
      </c>
      <c r="E4784" s="11" t="s">
        <v>46292</v>
      </c>
      <c r="F4784" s="10" t="s">
        <v>38693</v>
      </c>
    </row>
    <row r="4785" ht="36" customHeight="1" spans="1:6">
      <c r="A4785" s="8">
        <v>39854</v>
      </c>
      <c r="B4785" s="9" t="s">
        <v>46293</v>
      </c>
      <c r="C4785" s="8" t="s">
        <v>474</v>
      </c>
      <c r="D4785" s="8" t="s">
        <v>639</v>
      </c>
      <c r="E4785" s="11" t="s">
        <v>41325</v>
      </c>
      <c r="F4785" s="10" t="s">
        <v>38693</v>
      </c>
    </row>
    <row r="4786" ht="36" customHeight="1" spans="1:6">
      <c r="A4786" s="8">
        <v>39740</v>
      </c>
      <c r="B4786" s="9" t="s">
        <v>46294</v>
      </c>
      <c r="C4786" s="8" t="s">
        <v>474</v>
      </c>
      <c r="D4786" s="8" t="s">
        <v>639</v>
      </c>
      <c r="E4786" s="11" t="s">
        <v>46295</v>
      </c>
      <c r="F4786" s="10" t="s">
        <v>38693</v>
      </c>
    </row>
    <row r="4787" ht="36" customHeight="1" spans="1:6">
      <c r="A4787" s="8">
        <v>39741</v>
      </c>
      <c r="B4787" s="9" t="s">
        <v>46296</v>
      </c>
      <c r="C4787" s="8" t="s">
        <v>474</v>
      </c>
      <c r="D4787" s="8" t="s">
        <v>639</v>
      </c>
      <c r="E4787" s="11" t="s">
        <v>34736</v>
      </c>
      <c r="F4787" s="10" t="s">
        <v>38693</v>
      </c>
    </row>
    <row r="4788" ht="36" customHeight="1" spans="1:6">
      <c r="A4788" s="8">
        <v>39853</v>
      </c>
      <c r="B4788" s="9" t="s">
        <v>46297</v>
      </c>
      <c r="C4788" s="8" t="s">
        <v>474</v>
      </c>
      <c r="D4788" s="8" t="s">
        <v>639</v>
      </c>
      <c r="E4788" s="11" t="s">
        <v>34758</v>
      </c>
      <c r="F4788" s="10" t="s">
        <v>38693</v>
      </c>
    </row>
    <row r="4789" ht="36" customHeight="1" spans="1:6">
      <c r="A4789" s="8">
        <v>39742</v>
      </c>
      <c r="B4789" s="9" t="s">
        <v>46298</v>
      </c>
      <c r="C4789" s="8" t="s">
        <v>474</v>
      </c>
      <c r="D4789" s="8" t="s">
        <v>639</v>
      </c>
      <c r="E4789" s="11" t="s">
        <v>46299</v>
      </c>
      <c r="F4789" s="10" t="s">
        <v>38693</v>
      </c>
    </row>
    <row r="4790" ht="24" customHeight="1" spans="1:6">
      <c r="A4790" s="8">
        <v>39749</v>
      </c>
      <c r="B4790" s="9" t="s">
        <v>46300</v>
      </c>
      <c r="C4790" s="8" t="s">
        <v>474</v>
      </c>
      <c r="D4790" s="8" t="s">
        <v>639</v>
      </c>
      <c r="E4790" s="8" t="s">
        <v>46301</v>
      </c>
      <c r="F4790" s="10" t="s">
        <v>38693</v>
      </c>
    </row>
    <row r="4791" ht="24" customHeight="1" spans="1:6">
      <c r="A4791" s="8">
        <v>39751</v>
      </c>
      <c r="B4791" s="9" t="s">
        <v>46302</v>
      </c>
      <c r="C4791" s="8" t="s">
        <v>474</v>
      </c>
      <c r="D4791" s="8" t="s">
        <v>639</v>
      </c>
      <c r="E4791" s="8" t="s">
        <v>46303</v>
      </c>
      <c r="F4791" s="10" t="s">
        <v>38693</v>
      </c>
    </row>
    <row r="4792" ht="24" customHeight="1" spans="1:6">
      <c r="A4792" s="8">
        <v>39750</v>
      </c>
      <c r="B4792" s="9" t="s">
        <v>46304</v>
      </c>
      <c r="C4792" s="8" t="s">
        <v>474</v>
      </c>
      <c r="D4792" s="8" t="s">
        <v>639</v>
      </c>
      <c r="E4792" s="8" t="s">
        <v>46305</v>
      </c>
      <c r="F4792" s="10" t="s">
        <v>38693</v>
      </c>
    </row>
    <row r="4793" ht="24" customHeight="1" spans="1:6">
      <c r="A4793" s="8">
        <v>39747</v>
      </c>
      <c r="B4793" s="9" t="s">
        <v>46306</v>
      </c>
      <c r="C4793" s="8" t="s">
        <v>474</v>
      </c>
      <c r="D4793" s="8" t="s">
        <v>639</v>
      </c>
      <c r="E4793" s="8" t="s">
        <v>33480</v>
      </c>
      <c r="F4793" s="10" t="s">
        <v>38693</v>
      </c>
    </row>
    <row r="4794" ht="24" customHeight="1" spans="1:6">
      <c r="A4794" s="8">
        <v>39753</v>
      </c>
      <c r="B4794" s="9" t="s">
        <v>46307</v>
      </c>
      <c r="C4794" s="8" t="s">
        <v>474</v>
      </c>
      <c r="D4794" s="8" t="s">
        <v>639</v>
      </c>
      <c r="E4794" s="8" t="s">
        <v>46308</v>
      </c>
      <c r="F4794" s="10" t="s">
        <v>38693</v>
      </c>
    </row>
    <row r="4795" ht="24" customHeight="1" spans="1:6">
      <c r="A4795" s="8">
        <v>39754</v>
      </c>
      <c r="B4795" s="9" t="s">
        <v>46309</v>
      </c>
      <c r="C4795" s="8" t="s">
        <v>474</v>
      </c>
      <c r="D4795" s="8" t="s">
        <v>639</v>
      </c>
      <c r="E4795" s="8" t="s">
        <v>46310</v>
      </c>
      <c r="F4795" s="10" t="s">
        <v>38693</v>
      </c>
    </row>
    <row r="4796" ht="24" customHeight="1" spans="1:6">
      <c r="A4796" s="8">
        <v>39748</v>
      </c>
      <c r="B4796" s="9" t="s">
        <v>46311</v>
      </c>
      <c r="C4796" s="8" t="s">
        <v>474</v>
      </c>
      <c r="D4796" s="8" t="s">
        <v>639</v>
      </c>
      <c r="E4796" s="8" t="s">
        <v>46312</v>
      </c>
      <c r="F4796" s="10" t="s">
        <v>38693</v>
      </c>
    </row>
    <row r="4797" ht="24" customHeight="1" spans="1:6">
      <c r="A4797" s="8">
        <v>39755</v>
      </c>
      <c r="B4797" s="9" t="s">
        <v>46313</v>
      </c>
      <c r="C4797" s="8" t="s">
        <v>474</v>
      </c>
      <c r="D4797" s="8" t="s">
        <v>639</v>
      </c>
      <c r="E4797" s="8" t="s">
        <v>46314</v>
      </c>
      <c r="F4797" s="10" t="s">
        <v>38693</v>
      </c>
    </row>
    <row r="4798" ht="24" customHeight="1" spans="1:6">
      <c r="A4798" s="8">
        <v>12742</v>
      </c>
      <c r="B4798" s="9" t="s">
        <v>46315</v>
      </c>
      <c r="C4798" s="8" t="s">
        <v>474</v>
      </c>
      <c r="D4798" s="8" t="s">
        <v>639</v>
      </c>
      <c r="E4798" s="8" t="s">
        <v>46316</v>
      </c>
      <c r="F4798" s="10" t="s">
        <v>38693</v>
      </c>
    </row>
    <row r="4799" ht="24" customHeight="1" spans="1:6">
      <c r="A4799" s="8">
        <v>12713</v>
      </c>
      <c r="B4799" s="9" t="s">
        <v>46317</v>
      </c>
      <c r="C4799" s="8" t="s">
        <v>474</v>
      </c>
      <c r="D4799" s="8" t="s">
        <v>639</v>
      </c>
      <c r="E4799" s="8" t="s">
        <v>30137</v>
      </c>
      <c r="F4799" s="10" t="s">
        <v>38693</v>
      </c>
    </row>
    <row r="4800" ht="24" customHeight="1" spans="1:6">
      <c r="A4800" s="8">
        <v>12743</v>
      </c>
      <c r="B4800" s="9" t="s">
        <v>46318</v>
      </c>
      <c r="C4800" s="8" t="s">
        <v>474</v>
      </c>
      <c r="D4800" s="8" t="s">
        <v>639</v>
      </c>
      <c r="E4800" s="8" t="s">
        <v>46319</v>
      </c>
      <c r="F4800" s="10" t="s">
        <v>38693</v>
      </c>
    </row>
    <row r="4801" ht="24" customHeight="1" spans="1:6">
      <c r="A4801" s="8">
        <v>12744</v>
      </c>
      <c r="B4801" s="9" t="s">
        <v>46320</v>
      </c>
      <c r="C4801" s="8" t="s">
        <v>474</v>
      </c>
      <c r="D4801" s="8" t="s">
        <v>639</v>
      </c>
      <c r="E4801" s="8" t="s">
        <v>46321</v>
      </c>
      <c r="F4801" s="10" t="s">
        <v>38693</v>
      </c>
    </row>
    <row r="4802" ht="24" customHeight="1" spans="1:6">
      <c r="A4802" s="8">
        <v>12745</v>
      </c>
      <c r="B4802" s="9" t="s">
        <v>46322</v>
      </c>
      <c r="C4802" s="8" t="s">
        <v>474</v>
      </c>
      <c r="D4802" s="8" t="s">
        <v>639</v>
      </c>
      <c r="E4802" s="8" t="s">
        <v>46323</v>
      </c>
      <c r="F4802" s="10" t="s">
        <v>38693</v>
      </c>
    </row>
    <row r="4803" ht="24" customHeight="1" spans="1:6">
      <c r="A4803" s="8">
        <v>12746</v>
      </c>
      <c r="B4803" s="9" t="s">
        <v>46324</v>
      </c>
      <c r="C4803" s="8" t="s">
        <v>474</v>
      </c>
      <c r="D4803" s="8" t="s">
        <v>639</v>
      </c>
      <c r="E4803" s="8" t="s">
        <v>46325</v>
      </c>
      <c r="F4803" s="10" t="s">
        <v>38693</v>
      </c>
    </row>
    <row r="4804" ht="24" customHeight="1" spans="1:6">
      <c r="A4804" s="8">
        <v>12747</v>
      </c>
      <c r="B4804" s="9" t="s">
        <v>46326</v>
      </c>
      <c r="C4804" s="8" t="s">
        <v>474</v>
      </c>
      <c r="D4804" s="8" t="s">
        <v>639</v>
      </c>
      <c r="E4804" s="8" t="s">
        <v>46327</v>
      </c>
      <c r="F4804" s="10" t="s">
        <v>38693</v>
      </c>
    </row>
    <row r="4805" ht="24" customHeight="1" spans="1:6">
      <c r="A4805" s="8">
        <v>12748</v>
      </c>
      <c r="B4805" s="9" t="s">
        <v>46328</v>
      </c>
      <c r="C4805" s="8" t="s">
        <v>474</v>
      </c>
      <c r="D4805" s="8" t="s">
        <v>639</v>
      </c>
      <c r="E4805" s="8" t="s">
        <v>46329</v>
      </c>
      <c r="F4805" s="10" t="s">
        <v>38693</v>
      </c>
    </row>
    <row r="4806" ht="24" customHeight="1" spans="1:6">
      <c r="A4806" s="8">
        <v>12749</v>
      </c>
      <c r="B4806" s="9" t="s">
        <v>46330</v>
      </c>
      <c r="C4806" s="8" t="s">
        <v>474</v>
      </c>
      <c r="D4806" s="8" t="s">
        <v>639</v>
      </c>
      <c r="E4806" s="8" t="s">
        <v>46331</v>
      </c>
      <c r="F4806" s="10" t="s">
        <v>38693</v>
      </c>
    </row>
    <row r="4807" ht="24" customHeight="1" spans="1:6">
      <c r="A4807" s="8">
        <v>39726</v>
      </c>
      <c r="B4807" s="9" t="s">
        <v>46332</v>
      </c>
      <c r="C4807" s="8" t="s">
        <v>474</v>
      </c>
      <c r="D4807" s="8" t="s">
        <v>639</v>
      </c>
      <c r="E4807" s="11" t="s">
        <v>46333</v>
      </c>
      <c r="F4807" s="10" t="s">
        <v>38693</v>
      </c>
    </row>
    <row r="4808" ht="24" customHeight="1" spans="1:6">
      <c r="A4808" s="8">
        <v>39728</v>
      </c>
      <c r="B4808" s="9" t="s">
        <v>46334</v>
      </c>
      <c r="C4808" s="8" t="s">
        <v>474</v>
      </c>
      <c r="D4808" s="8" t="s">
        <v>639</v>
      </c>
      <c r="E4808" s="8" t="s">
        <v>46335</v>
      </c>
      <c r="F4808" s="10" t="s">
        <v>38693</v>
      </c>
    </row>
    <row r="4809" ht="24" customHeight="1" spans="1:6">
      <c r="A4809" s="8">
        <v>39727</v>
      </c>
      <c r="B4809" s="9" t="s">
        <v>46336</v>
      </c>
      <c r="C4809" s="8" t="s">
        <v>474</v>
      </c>
      <c r="D4809" s="8" t="s">
        <v>639</v>
      </c>
      <c r="E4809" s="8" t="s">
        <v>46337</v>
      </c>
      <c r="F4809" s="10" t="s">
        <v>38693</v>
      </c>
    </row>
    <row r="4810" ht="24" customHeight="1" spans="1:6">
      <c r="A4810" s="8">
        <v>39724</v>
      </c>
      <c r="B4810" s="9" t="s">
        <v>46338</v>
      </c>
      <c r="C4810" s="8" t="s">
        <v>474</v>
      </c>
      <c r="D4810" s="8" t="s">
        <v>639</v>
      </c>
      <c r="E4810" s="11" t="s">
        <v>46339</v>
      </c>
      <c r="F4810" s="10" t="s">
        <v>38693</v>
      </c>
    </row>
    <row r="4811" ht="24" customHeight="1" spans="1:6">
      <c r="A4811" s="8">
        <v>39729</v>
      </c>
      <c r="B4811" s="9" t="s">
        <v>46340</v>
      </c>
      <c r="C4811" s="8" t="s">
        <v>474</v>
      </c>
      <c r="D4811" s="8" t="s">
        <v>639</v>
      </c>
      <c r="E4811" s="11" t="s">
        <v>46341</v>
      </c>
      <c r="F4811" s="10" t="s">
        <v>38693</v>
      </c>
    </row>
    <row r="4812" ht="24" customHeight="1" spans="1:6">
      <c r="A4812" s="8">
        <v>39730</v>
      </c>
      <c r="B4812" s="9" t="s">
        <v>46342</v>
      </c>
      <c r="C4812" s="8" t="s">
        <v>474</v>
      </c>
      <c r="D4812" s="8" t="s">
        <v>639</v>
      </c>
      <c r="E4812" s="8" t="s">
        <v>46343</v>
      </c>
      <c r="F4812" s="10" t="s">
        <v>38693</v>
      </c>
    </row>
    <row r="4813" ht="24" customHeight="1" spans="1:6">
      <c r="A4813" s="8">
        <v>39731</v>
      </c>
      <c r="B4813" s="9" t="s">
        <v>46344</v>
      </c>
      <c r="C4813" s="8" t="s">
        <v>474</v>
      </c>
      <c r="D4813" s="8" t="s">
        <v>639</v>
      </c>
      <c r="E4813" s="8" t="s">
        <v>46345</v>
      </c>
      <c r="F4813" s="10" t="s">
        <v>38693</v>
      </c>
    </row>
    <row r="4814" ht="24" customHeight="1" spans="1:6">
      <c r="A4814" s="8">
        <v>39725</v>
      </c>
      <c r="B4814" s="9" t="s">
        <v>46346</v>
      </c>
      <c r="C4814" s="8" t="s">
        <v>474</v>
      </c>
      <c r="D4814" s="8" t="s">
        <v>639</v>
      </c>
      <c r="E4814" s="8" t="s">
        <v>46347</v>
      </c>
      <c r="F4814" s="10" t="s">
        <v>38693</v>
      </c>
    </row>
    <row r="4815" ht="24" customHeight="1" spans="1:6">
      <c r="A4815" s="8">
        <v>39732</v>
      </c>
      <c r="B4815" s="9" t="s">
        <v>46348</v>
      </c>
      <c r="C4815" s="8" t="s">
        <v>474</v>
      </c>
      <c r="D4815" s="8" t="s">
        <v>639</v>
      </c>
      <c r="E4815" s="8" t="s">
        <v>46349</v>
      </c>
      <c r="F4815" s="10" t="s">
        <v>38693</v>
      </c>
    </row>
    <row r="4816" ht="24" customHeight="1" spans="1:6">
      <c r="A4816" s="8">
        <v>39660</v>
      </c>
      <c r="B4816" s="9" t="s">
        <v>46350</v>
      </c>
      <c r="C4816" s="8" t="s">
        <v>474</v>
      </c>
      <c r="D4816" s="8" t="s">
        <v>639</v>
      </c>
      <c r="E4816" s="8" t="s">
        <v>46351</v>
      </c>
      <c r="F4816" s="10" t="s">
        <v>38693</v>
      </c>
    </row>
    <row r="4817" ht="24" customHeight="1" spans="1:6">
      <c r="A4817" s="8">
        <v>39662</v>
      </c>
      <c r="B4817" s="9" t="s">
        <v>46352</v>
      </c>
      <c r="C4817" s="8" t="s">
        <v>474</v>
      </c>
      <c r="D4817" s="8" t="s">
        <v>639</v>
      </c>
      <c r="E4817" s="8" t="s">
        <v>25520</v>
      </c>
      <c r="F4817" s="10" t="s">
        <v>38693</v>
      </c>
    </row>
    <row r="4818" ht="24" customHeight="1" spans="1:6">
      <c r="A4818" s="8">
        <v>39661</v>
      </c>
      <c r="B4818" s="9" t="s">
        <v>46353</v>
      </c>
      <c r="C4818" s="8" t="s">
        <v>474</v>
      </c>
      <c r="D4818" s="8" t="s">
        <v>639</v>
      </c>
      <c r="E4818" s="8" t="s">
        <v>23443</v>
      </c>
      <c r="F4818" s="10" t="s">
        <v>38693</v>
      </c>
    </row>
    <row r="4819" ht="24" customHeight="1" spans="1:6">
      <c r="A4819" s="8">
        <v>39666</v>
      </c>
      <c r="B4819" s="9" t="s">
        <v>46354</v>
      </c>
      <c r="C4819" s="8" t="s">
        <v>474</v>
      </c>
      <c r="D4819" s="8" t="s">
        <v>639</v>
      </c>
      <c r="E4819" s="8" t="s">
        <v>46355</v>
      </c>
      <c r="F4819" s="10" t="s">
        <v>38693</v>
      </c>
    </row>
    <row r="4820" ht="24" customHeight="1" spans="1:6">
      <c r="A4820" s="8">
        <v>39664</v>
      </c>
      <c r="B4820" s="9" t="s">
        <v>46356</v>
      </c>
      <c r="C4820" s="8" t="s">
        <v>474</v>
      </c>
      <c r="D4820" s="8" t="s">
        <v>639</v>
      </c>
      <c r="E4820" s="8" t="s">
        <v>46357</v>
      </c>
      <c r="F4820" s="10" t="s">
        <v>38693</v>
      </c>
    </row>
    <row r="4821" ht="24" customHeight="1" spans="1:6">
      <c r="A4821" s="8">
        <v>39663</v>
      </c>
      <c r="B4821" s="9" t="s">
        <v>46358</v>
      </c>
      <c r="C4821" s="8" t="s">
        <v>474</v>
      </c>
      <c r="D4821" s="8" t="s">
        <v>639</v>
      </c>
      <c r="E4821" s="8" t="s">
        <v>46359</v>
      </c>
      <c r="F4821" s="10" t="s">
        <v>38693</v>
      </c>
    </row>
    <row r="4822" ht="24" customHeight="1" spans="1:6">
      <c r="A4822" s="8">
        <v>39665</v>
      </c>
      <c r="B4822" s="9" t="s">
        <v>46360</v>
      </c>
      <c r="C4822" s="8" t="s">
        <v>474</v>
      </c>
      <c r="D4822" s="8" t="s">
        <v>639</v>
      </c>
      <c r="E4822" s="8" t="s">
        <v>46361</v>
      </c>
      <c r="F4822" s="10" t="s">
        <v>38693</v>
      </c>
    </row>
    <row r="4823" ht="24" customHeight="1" spans="1:6">
      <c r="A4823" s="8">
        <v>39752</v>
      </c>
      <c r="B4823" s="9" t="s">
        <v>46362</v>
      </c>
      <c r="C4823" s="8" t="s">
        <v>474</v>
      </c>
      <c r="D4823" s="8" t="s">
        <v>639</v>
      </c>
      <c r="E4823" s="8" t="s">
        <v>46363</v>
      </c>
      <c r="F4823" s="10" t="s">
        <v>38693</v>
      </c>
    </row>
    <row r="4824" ht="24" customHeight="1" spans="1:6">
      <c r="A4824" s="8">
        <v>7725</v>
      </c>
      <c r="B4824" s="9" t="s">
        <v>46364</v>
      </c>
      <c r="C4824" s="8" t="s">
        <v>474</v>
      </c>
      <c r="D4824" s="8" t="s">
        <v>639</v>
      </c>
      <c r="E4824" s="8" t="s">
        <v>46365</v>
      </c>
      <c r="F4824" s="10" t="s">
        <v>38693</v>
      </c>
    </row>
    <row r="4825" ht="24" customHeight="1" spans="1:6">
      <c r="A4825" s="8">
        <v>7753</v>
      </c>
      <c r="B4825" s="9" t="s">
        <v>46366</v>
      </c>
      <c r="C4825" s="8" t="s">
        <v>474</v>
      </c>
      <c r="D4825" s="8" t="s">
        <v>639</v>
      </c>
      <c r="E4825" s="8" t="s">
        <v>46367</v>
      </c>
      <c r="F4825" s="10" t="s">
        <v>38693</v>
      </c>
    </row>
    <row r="4826" ht="24" customHeight="1" spans="1:6">
      <c r="A4826" s="8">
        <v>13256</v>
      </c>
      <c r="B4826" s="9" t="s">
        <v>46368</v>
      </c>
      <c r="C4826" s="8" t="s">
        <v>474</v>
      </c>
      <c r="D4826" s="8" t="s">
        <v>639</v>
      </c>
      <c r="E4826" s="8" t="s">
        <v>46369</v>
      </c>
      <c r="F4826" s="10" t="s">
        <v>38693</v>
      </c>
    </row>
    <row r="4827" ht="24" customHeight="1" spans="1:6">
      <c r="A4827" s="8">
        <v>7757</v>
      </c>
      <c r="B4827" s="9" t="s">
        <v>46370</v>
      </c>
      <c r="C4827" s="8" t="s">
        <v>474</v>
      </c>
      <c r="D4827" s="8" t="s">
        <v>639</v>
      </c>
      <c r="E4827" s="8" t="s">
        <v>46371</v>
      </c>
      <c r="F4827" s="10" t="s">
        <v>38693</v>
      </c>
    </row>
    <row r="4828" ht="24" customHeight="1" spans="1:6">
      <c r="A4828" s="8">
        <v>7758</v>
      </c>
      <c r="B4828" s="9" t="s">
        <v>46372</v>
      </c>
      <c r="C4828" s="8" t="s">
        <v>474</v>
      </c>
      <c r="D4828" s="8" t="s">
        <v>639</v>
      </c>
      <c r="E4828" s="8" t="s">
        <v>46373</v>
      </c>
      <c r="F4828" s="10" t="s">
        <v>38693</v>
      </c>
    </row>
    <row r="4829" ht="24" customHeight="1" spans="1:6">
      <c r="A4829" s="8">
        <v>7759</v>
      </c>
      <c r="B4829" s="9" t="s">
        <v>46374</v>
      </c>
      <c r="C4829" s="8" t="s">
        <v>474</v>
      </c>
      <c r="D4829" s="8" t="s">
        <v>639</v>
      </c>
      <c r="E4829" s="8" t="s">
        <v>46375</v>
      </c>
      <c r="F4829" s="10" t="s">
        <v>38693</v>
      </c>
    </row>
    <row r="4830" ht="24" customHeight="1" spans="1:6">
      <c r="A4830" s="8">
        <v>40334</v>
      </c>
      <c r="B4830" s="9" t="s">
        <v>46376</v>
      </c>
      <c r="C4830" s="8" t="s">
        <v>474</v>
      </c>
      <c r="D4830" s="8" t="s">
        <v>639</v>
      </c>
      <c r="E4830" s="8" t="s">
        <v>45081</v>
      </c>
      <c r="F4830" s="10" t="s">
        <v>38693</v>
      </c>
    </row>
    <row r="4831" ht="24" customHeight="1" spans="1:6">
      <c r="A4831" s="8">
        <v>7745</v>
      </c>
      <c r="B4831" s="9" t="s">
        <v>46377</v>
      </c>
      <c r="C4831" s="8" t="s">
        <v>474</v>
      </c>
      <c r="D4831" s="8" t="s">
        <v>639</v>
      </c>
      <c r="E4831" s="8" t="s">
        <v>46378</v>
      </c>
      <c r="F4831" s="10" t="s">
        <v>38693</v>
      </c>
    </row>
    <row r="4832" ht="24" customHeight="1" spans="1:6">
      <c r="A4832" s="8">
        <v>7714</v>
      </c>
      <c r="B4832" s="9" t="s">
        <v>46379</v>
      </c>
      <c r="C4832" s="8" t="s">
        <v>474</v>
      </c>
      <c r="D4832" s="8" t="s">
        <v>639</v>
      </c>
      <c r="E4832" s="8" t="s">
        <v>46380</v>
      </c>
      <c r="F4832" s="10" t="s">
        <v>38693</v>
      </c>
    </row>
    <row r="4833" ht="24" customHeight="1" spans="1:6">
      <c r="A4833" s="8">
        <v>7742</v>
      </c>
      <c r="B4833" s="9" t="s">
        <v>46381</v>
      </c>
      <c r="C4833" s="8" t="s">
        <v>474</v>
      </c>
      <c r="D4833" s="8" t="s">
        <v>639</v>
      </c>
      <c r="E4833" s="8" t="s">
        <v>46382</v>
      </c>
      <c r="F4833" s="10" t="s">
        <v>38693</v>
      </c>
    </row>
    <row r="4834" ht="24" customHeight="1" spans="1:6">
      <c r="A4834" s="8">
        <v>7750</v>
      </c>
      <c r="B4834" s="9" t="s">
        <v>46383</v>
      </c>
      <c r="C4834" s="8" t="s">
        <v>474</v>
      </c>
      <c r="D4834" s="8" t="s">
        <v>639</v>
      </c>
      <c r="E4834" s="8" t="s">
        <v>46384</v>
      </c>
      <c r="F4834" s="10" t="s">
        <v>38693</v>
      </c>
    </row>
    <row r="4835" ht="24" customHeight="1" spans="1:6">
      <c r="A4835" s="8">
        <v>7756</v>
      </c>
      <c r="B4835" s="9" t="s">
        <v>46385</v>
      </c>
      <c r="C4835" s="8" t="s">
        <v>474</v>
      </c>
      <c r="D4835" s="8" t="s">
        <v>639</v>
      </c>
      <c r="E4835" s="8" t="s">
        <v>46386</v>
      </c>
      <c r="F4835" s="10" t="s">
        <v>38693</v>
      </c>
    </row>
    <row r="4836" ht="24" customHeight="1" spans="1:6">
      <c r="A4836" s="8">
        <v>7765</v>
      </c>
      <c r="B4836" s="9" t="s">
        <v>46387</v>
      </c>
      <c r="C4836" s="8" t="s">
        <v>474</v>
      </c>
      <c r="D4836" s="8" t="s">
        <v>639</v>
      </c>
      <c r="E4836" s="8" t="s">
        <v>46388</v>
      </c>
      <c r="F4836" s="10" t="s">
        <v>38693</v>
      </c>
    </row>
    <row r="4837" ht="24" customHeight="1" spans="1:6">
      <c r="A4837" s="8">
        <v>12569</v>
      </c>
      <c r="B4837" s="9" t="s">
        <v>46389</v>
      </c>
      <c r="C4837" s="8" t="s">
        <v>474</v>
      </c>
      <c r="D4837" s="8" t="s">
        <v>639</v>
      </c>
      <c r="E4837" s="8" t="s">
        <v>46390</v>
      </c>
      <c r="F4837" s="10" t="s">
        <v>38693</v>
      </c>
    </row>
    <row r="4838" ht="24" customHeight="1" spans="1:6">
      <c r="A4838" s="8">
        <v>7766</v>
      </c>
      <c r="B4838" s="9" t="s">
        <v>46391</v>
      </c>
      <c r="C4838" s="8" t="s">
        <v>474</v>
      </c>
      <c r="D4838" s="8" t="s">
        <v>639</v>
      </c>
      <c r="E4838" s="8" t="s">
        <v>46392</v>
      </c>
      <c r="F4838" s="10" t="s">
        <v>38693</v>
      </c>
    </row>
    <row r="4839" ht="24" customHeight="1" spans="1:6">
      <c r="A4839" s="8">
        <v>7767</v>
      </c>
      <c r="B4839" s="9" t="s">
        <v>46393</v>
      </c>
      <c r="C4839" s="8" t="s">
        <v>474</v>
      </c>
      <c r="D4839" s="8" t="s">
        <v>639</v>
      </c>
      <c r="E4839" s="8" t="s">
        <v>46394</v>
      </c>
      <c r="F4839" s="10" t="s">
        <v>38693</v>
      </c>
    </row>
    <row r="4840" ht="24" customHeight="1" spans="1:6">
      <c r="A4840" s="8">
        <v>7727</v>
      </c>
      <c r="B4840" s="9" t="s">
        <v>46395</v>
      </c>
      <c r="C4840" s="8" t="s">
        <v>474</v>
      </c>
      <c r="D4840" s="8" t="s">
        <v>639</v>
      </c>
      <c r="E4840" s="8" t="s">
        <v>46396</v>
      </c>
      <c r="F4840" s="10" t="s">
        <v>38693</v>
      </c>
    </row>
    <row r="4841" ht="24" customHeight="1" spans="1:6">
      <c r="A4841" s="8">
        <v>7760</v>
      </c>
      <c r="B4841" s="9" t="s">
        <v>46397</v>
      </c>
      <c r="C4841" s="8" t="s">
        <v>474</v>
      </c>
      <c r="D4841" s="8" t="s">
        <v>639</v>
      </c>
      <c r="E4841" s="8" t="s">
        <v>45332</v>
      </c>
      <c r="F4841" s="10" t="s">
        <v>38693</v>
      </c>
    </row>
    <row r="4842" ht="24" customHeight="1" spans="1:6">
      <c r="A4842" s="8">
        <v>7761</v>
      </c>
      <c r="B4842" s="9" t="s">
        <v>46398</v>
      </c>
      <c r="C4842" s="8" t="s">
        <v>474</v>
      </c>
      <c r="D4842" s="8" t="s">
        <v>639</v>
      </c>
      <c r="E4842" s="8" t="s">
        <v>46399</v>
      </c>
      <c r="F4842" s="10" t="s">
        <v>38693</v>
      </c>
    </row>
    <row r="4843" ht="24" customHeight="1" spans="1:6">
      <c r="A4843" s="8">
        <v>7752</v>
      </c>
      <c r="B4843" s="9" t="s">
        <v>46400</v>
      </c>
      <c r="C4843" s="8" t="s">
        <v>474</v>
      </c>
      <c r="D4843" s="8" t="s">
        <v>639</v>
      </c>
      <c r="E4843" s="8" t="s">
        <v>44253</v>
      </c>
      <c r="F4843" s="10" t="s">
        <v>38693</v>
      </c>
    </row>
    <row r="4844" ht="24" customHeight="1" spans="1:6">
      <c r="A4844" s="8">
        <v>7762</v>
      </c>
      <c r="B4844" s="9" t="s">
        <v>46401</v>
      </c>
      <c r="C4844" s="8" t="s">
        <v>474</v>
      </c>
      <c r="D4844" s="8" t="s">
        <v>639</v>
      </c>
      <c r="E4844" s="8" t="s">
        <v>46402</v>
      </c>
      <c r="F4844" s="10" t="s">
        <v>38693</v>
      </c>
    </row>
    <row r="4845" ht="24" customHeight="1" spans="1:6">
      <c r="A4845" s="8">
        <v>7722</v>
      </c>
      <c r="B4845" s="9" t="s">
        <v>46403</v>
      </c>
      <c r="C4845" s="8" t="s">
        <v>474</v>
      </c>
      <c r="D4845" s="8" t="s">
        <v>639</v>
      </c>
      <c r="E4845" s="8" t="s">
        <v>46404</v>
      </c>
      <c r="F4845" s="10" t="s">
        <v>38693</v>
      </c>
    </row>
    <row r="4846" ht="24" customHeight="1" spans="1:6">
      <c r="A4846" s="8">
        <v>7763</v>
      </c>
      <c r="B4846" s="9" t="s">
        <v>46405</v>
      </c>
      <c r="C4846" s="8" t="s">
        <v>474</v>
      </c>
      <c r="D4846" s="8" t="s">
        <v>639</v>
      </c>
      <c r="E4846" s="8" t="s">
        <v>40157</v>
      </c>
      <c r="F4846" s="10" t="s">
        <v>38693</v>
      </c>
    </row>
    <row r="4847" ht="24" customHeight="1" spans="1:6">
      <c r="A4847" s="8">
        <v>7764</v>
      </c>
      <c r="B4847" s="9" t="s">
        <v>46406</v>
      </c>
      <c r="C4847" s="8" t="s">
        <v>474</v>
      </c>
      <c r="D4847" s="8" t="s">
        <v>639</v>
      </c>
      <c r="E4847" s="8" t="s">
        <v>46407</v>
      </c>
      <c r="F4847" s="10" t="s">
        <v>38693</v>
      </c>
    </row>
    <row r="4848" ht="24" customHeight="1" spans="1:6">
      <c r="A4848" s="8">
        <v>12572</v>
      </c>
      <c r="B4848" s="9" t="s">
        <v>46408</v>
      </c>
      <c r="C4848" s="8" t="s">
        <v>474</v>
      </c>
      <c r="D4848" s="8" t="s">
        <v>639</v>
      </c>
      <c r="E4848" s="8" t="s">
        <v>46369</v>
      </c>
      <c r="F4848" s="10" t="s">
        <v>38693</v>
      </c>
    </row>
    <row r="4849" ht="24" customHeight="1" spans="1:6">
      <c r="A4849" s="8">
        <v>12573</v>
      </c>
      <c r="B4849" s="9" t="s">
        <v>46409</v>
      </c>
      <c r="C4849" s="8" t="s">
        <v>474</v>
      </c>
      <c r="D4849" s="8" t="s">
        <v>639</v>
      </c>
      <c r="E4849" s="8" t="s">
        <v>46410</v>
      </c>
      <c r="F4849" s="10" t="s">
        <v>38693</v>
      </c>
    </row>
    <row r="4850" ht="24" customHeight="1" spans="1:6">
      <c r="A4850" s="8">
        <v>12574</v>
      </c>
      <c r="B4850" s="9" t="s">
        <v>46411</v>
      </c>
      <c r="C4850" s="8" t="s">
        <v>474</v>
      </c>
      <c r="D4850" s="8" t="s">
        <v>639</v>
      </c>
      <c r="E4850" s="8" t="s">
        <v>46412</v>
      </c>
      <c r="F4850" s="10" t="s">
        <v>38693</v>
      </c>
    </row>
    <row r="4851" ht="24" customHeight="1" spans="1:6">
      <c r="A4851" s="8">
        <v>12575</v>
      </c>
      <c r="B4851" s="9" t="s">
        <v>46413</v>
      </c>
      <c r="C4851" s="8" t="s">
        <v>474</v>
      </c>
      <c r="D4851" s="8" t="s">
        <v>639</v>
      </c>
      <c r="E4851" s="8" t="s">
        <v>46414</v>
      </c>
      <c r="F4851" s="10" t="s">
        <v>38693</v>
      </c>
    </row>
    <row r="4852" ht="24" customHeight="1" spans="1:6">
      <c r="A4852" s="8">
        <v>12576</v>
      </c>
      <c r="B4852" s="9" t="s">
        <v>46415</v>
      </c>
      <c r="C4852" s="8" t="s">
        <v>474</v>
      </c>
      <c r="D4852" s="8" t="s">
        <v>639</v>
      </c>
      <c r="E4852" s="8" t="s">
        <v>46416</v>
      </c>
      <c r="F4852" s="10" t="s">
        <v>38693</v>
      </c>
    </row>
    <row r="4853" ht="24" customHeight="1" spans="1:6">
      <c r="A4853" s="8">
        <v>12577</v>
      </c>
      <c r="B4853" s="9" t="s">
        <v>46417</v>
      </c>
      <c r="C4853" s="8" t="s">
        <v>474</v>
      </c>
      <c r="D4853" s="8" t="s">
        <v>639</v>
      </c>
      <c r="E4853" s="8" t="s">
        <v>46418</v>
      </c>
      <c r="F4853" s="10" t="s">
        <v>38693</v>
      </c>
    </row>
    <row r="4854" ht="24" customHeight="1" spans="1:6">
      <c r="A4854" s="8">
        <v>12578</v>
      </c>
      <c r="B4854" s="9" t="s">
        <v>46419</v>
      </c>
      <c r="C4854" s="8" t="s">
        <v>474</v>
      </c>
      <c r="D4854" s="8" t="s">
        <v>639</v>
      </c>
      <c r="E4854" s="8" t="s">
        <v>46420</v>
      </c>
      <c r="F4854" s="10" t="s">
        <v>38693</v>
      </c>
    </row>
    <row r="4855" ht="24" customHeight="1" spans="1:6">
      <c r="A4855" s="8">
        <v>12579</v>
      </c>
      <c r="B4855" s="9" t="s">
        <v>46421</v>
      </c>
      <c r="C4855" s="8" t="s">
        <v>474</v>
      </c>
      <c r="D4855" s="8" t="s">
        <v>639</v>
      </c>
      <c r="E4855" s="8" t="s">
        <v>46422</v>
      </c>
      <c r="F4855" s="10" t="s">
        <v>38693</v>
      </c>
    </row>
    <row r="4856" ht="24" customHeight="1" spans="1:6">
      <c r="A4856" s="8">
        <v>12580</v>
      </c>
      <c r="B4856" s="9" t="s">
        <v>46423</v>
      </c>
      <c r="C4856" s="8" t="s">
        <v>474</v>
      </c>
      <c r="D4856" s="8" t="s">
        <v>639</v>
      </c>
      <c r="E4856" s="8" t="s">
        <v>46424</v>
      </c>
      <c r="F4856" s="10" t="s">
        <v>38693</v>
      </c>
    </row>
    <row r="4857" ht="24" customHeight="1" spans="1:6">
      <c r="A4857" s="8">
        <v>12581</v>
      </c>
      <c r="B4857" s="9" t="s">
        <v>46425</v>
      </c>
      <c r="C4857" s="8" t="s">
        <v>474</v>
      </c>
      <c r="D4857" s="8" t="s">
        <v>639</v>
      </c>
      <c r="E4857" s="8" t="s">
        <v>46426</v>
      </c>
      <c r="F4857" s="10" t="s">
        <v>38693</v>
      </c>
    </row>
    <row r="4858" ht="24" customHeight="1" spans="1:6">
      <c r="A4858" s="8">
        <v>7720</v>
      </c>
      <c r="B4858" s="9" t="s">
        <v>46427</v>
      </c>
      <c r="C4858" s="8" t="s">
        <v>474</v>
      </c>
      <c r="D4858" s="8" t="s">
        <v>639</v>
      </c>
      <c r="E4858" s="8" t="s">
        <v>46428</v>
      </c>
      <c r="F4858" s="10" t="s">
        <v>38693</v>
      </c>
    </row>
    <row r="4859" ht="24" customHeight="1" spans="1:6">
      <c r="A4859" s="8">
        <v>40335</v>
      </c>
      <c r="B4859" s="9" t="s">
        <v>46429</v>
      </c>
      <c r="C4859" s="8" t="s">
        <v>474</v>
      </c>
      <c r="D4859" s="8" t="s">
        <v>639</v>
      </c>
      <c r="E4859" s="8" t="s">
        <v>46430</v>
      </c>
      <c r="F4859" s="10" t="s">
        <v>38693</v>
      </c>
    </row>
    <row r="4860" ht="24" customHeight="1" spans="1:6">
      <c r="A4860" s="8">
        <v>7740</v>
      </c>
      <c r="B4860" s="9" t="s">
        <v>46431</v>
      </c>
      <c r="C4860" s="8" t="s">
        <v>474</v>
      </c>
      <c r="D4860" s="8" t="s">
        <v>639</v>
      </c>
      <c r="E4860" s="8" t="s">
        <v>46432</v>
      </c>
      <c r="F4860" s="10" t="s">
        <v>38693</v>
      </c>
    </row>
    <row r="4861" ht="24" customHeight="1" spans="1:6">
      <c r="A4861" s="8">
        <v>7741</v>
      </c>
      <c r="B4861" s="9" t="s">
        <v>46433</v>
      </c>
      <c r="C4861" s="8" t="s">
        <v>474</v>
      </c>
      <c r="D4861" s="8" t="s">
        <v>639</v>
      </c>
      <c r="E4861" s="8" t="s">
        <v>46434</v>
      </c>
      <c r="F4861" s="10" t="s">
        <v>38693</v>
      </c>
    </row>
    <row r="4862" ht="24" customHeight="1" spans="1:6">
      <c r="A4862" s="8">
        <v>7774</v>
      </c>
      <c r="B4862" s="9" t="s">
        <v>46435</v>
      </c>
      <c r="C4862" s="8" t="s">
        <v>474</v>
      </c>
      <c r="D4862" s="8" t="s">
        <v>639</v>
      </c>
      <c r="E4862" s="8" t="s">
        <v>46436</v>
      </c>
      <c r="F4862" s="10" t="s">
        <v>38693</v>
      </c>
    </row>
    <row r="4863" ht="24" customHeight="1" spans="1:6">
      <c r="A4863" s="8">
        <v>7744</v>
      </c>
      <c r="B4863" s="9" t="s">
        <v>46437</v>
      </c>
      <c r="C4863" s="8" t="s">
        <v>474</v>
      </c>
      <c r="D4863" s="8" t="s">
        <v>639</v>
      </c>
      <c r="E4863" s="8" t="s">
        <v>46438</v>
      </c>
      <c r="F4863" s="10" t="s">
        <v>38693</v>
      </c>
    </row>
    <row r="4864" ht="24" customHeight="1" spans="1:6">
      <c r="A4864" s="8">
        <v>7773</v>
      </c>
      <c r="B4864" s="9" t="s">
        <v>46439</v>
      </c>
      <c r="C4864" s="8" t="s">
        <v>474</v>
      </c>
      <c r="D4864" s="8" t="s">
        <v>639</v>
      </c>
      <c r="E4864" s="8" t="s">
        <v>46440</v>
      </c>
      <c r="F4864" s="10" t="s">
        <v>38693</v>
      </c>
    </row>
    <row r="4865" ht="24" customHeight="1" spans="1:6">
      <c r="A4865" s="8">
        <v>7754</v>
      </c>
      <c r="B4865" s="9" t="s">
        <v>46441</v>
      </c>
      <c r="C4865" s="8" t="s">
        <v>474</v>
      </c>
      <c r="D4865" s="8" t="s">
        <v>639</v>
      </c>
      <c r="E4865" s="8" t="s">
        <v>46442</v>
      </c>
      <c r="F4865" s="10" t="s">
        <v>38693</v>
      </c>
    </row>
    <row r="4866" ht="24" customHeight="1" spans="1:6">
      <c r="A4866" s="8">
        <v>7735</v>
      </c>
      <c r="B4866" s="9" t="s">
        <v>46443</v>
      </c>
      <c r="C4866" s="8" t="s">
        <v>474</v>
      </c>
      <c r="D4866" s="8" t="s">
        <v>639</v>
      </c>
      <c r="E4866" s="8" t="s">
        <v>46444</v>
      </c>
      <c r="F4866" s="10" t="s">
        <v>38693</v>
      </c>
    </row>
    <row r="4867" ht="24" customHeight="1" spans="1:6">
      <c r="A4867" s="8">
        <v>7755</v>
      </c>
      <c r="B4867" s="9" t="s">
        <v>46445</v>
      </c>
      <c r="C4867" s="8" t="s">
        <v>474</v>
      </c>
      <c r="D4867" s="8" t="s">
        <v>639</v>
      </c>
      <c r="E4867" s="8" t="s">
        <v>46446</v>
      </c>
      <c r="F4867" s="10" t="s">
        <v>38693</v>
      </c>
    </row>
    <row r="4868" ht="24" customHeight="1" spans="1:6">
      <c r="A4868" s="8">
        <v>7776</v>
      </c>
      <c r="B4868" s="9" t="s">
        <v>46447</v>
      </c>
      <c r="C4868" s="8" t="s">
        <v>474</v>
      </c>
      <c r="D4868" s="8" t="s">
        <v>639</v>
      </c>
      <c r="E4868" s="8" t="s">
        <v>46448</v>
      </c>
      <c r="F4868" s="10" t="s">
        <v>38693</v>
      </c>
    </row>
    <row r="4869" ht="24" customHeight="1" spans="1:6">
      <c r="A4869" s="8">
        <v>7743</v>
      </c>
      <c r="B4869" s="9" t="s">
        <v>46449</v>
      </c>
      <c r="C4869" s="8" t="s">
        <v>474</v>
      </c>
      <c r="D4869" s="8" t="s">
        <v>639</v>
      </c>
      <c r="E4869" s="8" t="s">
        <v>46450</v>
      </c>
      <c r="F4869" s="10" t="s">
        <v>38693</v>
      </c>
    </row>
    <row r="4870" ht="24" customHeight="1" spans="1:6">
      <c r="A4870" s="8">
        <v>7733</v>
      </c>
      <c r="B4870" s="9" t="s">
        <v>46451</v>
      </c>
      <c r="C4870" s="8" t="s">
        <v>474</v>
      </c>
      <c r="D4870" s="8" t="s">
        <v>639</v>
      </c>
      <c r="E4870" s="8" t="s">
        <v>46452</v>
      </c>
      <c r="F4870" s="10" t="s">
        <v>38693</v>
      </c>
    </row>
    <row r="4871" ht="24" customHeight="1" spans="1:6">
      <c r="A4871" s="8">
        <v>7775</v>
      </c>
      <c r="B4871" s="9" t="s">
        <v>46453</v>
      </c>
      <c r="C4871" s="8" t="s">
        <v>474</v>
      </c>
      <c r="D4871" s="8" t="s">
        <v>639</v>
      </c>
      <c r="E4871" s="8" t="s">
        <v>46454</v>
      </c>
      <c r="F4871" s="10" t="s">
        <v>38693</v>
      </c>
    </row>
    <row r="4872" ht="24" customHeight="1" spans="1:6">
      <c r="A4872" s="8">
        <v>7734</v>
      </c>
      <c r="B4872" s="9" t="s">
        <v>46455</v>
      </c>
      <c r="C4872" s="8" t="s">
        <v>474</v>
      </c>
      <c r="D4872" s="8" t="s">
        <v>639</v>
      </c>
      <c r="E4872" s="8" t="s">
        <v>46456</v>
      </c>
      <c r="F4872" s="10" t="s">
        <v>38693</v>
      </c>
    </row>
    <row r="4873" ht="24" customHeight="1" spans="1:6">
      <c r="A4873" s="8">
        <v>37449</v>
      </c>
      <c r="B4873" s="9" t="s">
        <v>46457</v>
      </c>
      <c r="C4873" s="8" t="s">
        <v>474</v>
      </c>
      <c r="D4873" s="8" t="s">
        <v>639</v>
      </c>
      <c r="E4873" s="8" t="s">
        <v>46458</v>
      </c>
      <c r="F4873" s="10" t="s">
        <v>38693</v>
      </c>
    </row>
    <row r="4874" ht="24" customHeight="1" spans="1:6">
      <c r="A4874" s="8">
        <v>37450</v>
      </c>
      <c r="B4874" s="9" t="s">
        <v>46459</v>
      </c>
      <c r="C4874" s="8" t="s">
        <v>474</v>
      </c>
      <c r="D4874" s="8" t="s">
        <v>639</v>
      </c>
      <c r="E4874" s="8" t="s">
        <v>32889</v>
      </c>
      <c r="F4874" s="10" t="s">
        <v>38693</v>
      </c>
    </row>
    <row r="4875" ht="24" customHeight="1" spans="1:6">
      <c r="A4875" s="8">
        <v>37451</v>
      </c>
      <c r="B4875" s="9" t="s">
        <v>46460</v>
      </c>
      <c r="C4875" s="8" t="s">
        <v>474</v>
      </c>
      <c r="D4875" s="8" t="s">
        <v>639</v>
      </c>
      <c r="E4875" s="8" t="s">
        <v>46461</v>
      </c>
      <c r="F4875" s="10" t="s">
        <v>38693</v>
      </c>
    </row>
    <row r="4876" ht="24" customHeight="1" spans="1:6">
      <c r="A4876" s="8">
        <v>37452</v>
      </c>
      <c r="B4876" s="9" t="s">
        <v>46462</v>
      </c>
      <c r="C4876" s="8" t="s">
        <v>474</v>
      </c>
      <c r="D4876" s="8" t="s">
        <v>639</v>
      </c>
      <c r="E4876" s="8" t="s">
        <v>23796</v>
      </c>
      <c r="F4876" s="10" t="s">
        <v>38693</v>
      </c>
    </row>
    <row r="4877" ht="24" customHeight="1" spans="1:6">
      <c r="A4877" s="8">
        <v>37453</v>
      </c>
      <c r="B4877" s="9" t="s">
        <v>46463</v>
      </c>
      <c r="C4877" s="8" t="s">
        <v>474</v>
      </c>
      <c r="D4877" s="8" t="s">
        <v>639</v>
      </c>
      <c r="E4877" s="8" t="s">
        <v>44365</v>
      </c>
      <c r="F4877" s="10" t="s">
        <v>38693</v>
      </c>
    </row>
    <row r="4878" ht="24" customHeight="1" spans="1:6">
      <c r="A4878" s="8">
        <v>7778</v>
      </c>
      <c r="B4878" s="9" t="s">
        <v>46464</v>
      </c>
      <c r="C4878" s="8" t="s">
        <v>474</v>
      </c>
      <c r="D4878" s="8" t="s">
        <v>639</v>
      </c>
      <c r="E4878" s="8" t="s">
        <v>42355</v>
      </c>
      <c r="F4878" s="10" t="s">
        <v>38693</v>
      </c>
    </row>
    <row r="4879" ht="24" customHeight="1" spans="1:6">
      <c r="A4879" s="8">
        <v>7796</v>
      </c>
      <c r="B4879" s="9" t="s">
        <v>46465</v>
      </c>
      <c r="C4879" s="8" t="s">
        <v>474</v>
      </c>
      <c r="D4879" s="8" t="s">
        <v>639</v>
      </c>
      <c r="E4879" s="8" t="s">
        <v>46466</v>
      </c>
      <c r="F4879" s="10" t="s">
        <v>38693</v>
      </c>
    </row>
    <row r="4880" ht="24" customHeight="1" spans="1:6">
      <c r="A4880" s="8">
        <v>7781</v>
      </c>
      <c r="B4880" s="9" t="s">
        <v>46467</v>
      </c>
      <c r="C4880" s="8" t="s">
        <v>474</v>
      </c>
      <c r="D4880" s="8" t="s">
        <v>639</v>
      </c>
      <c r="E4880" s="8" t="s">
        <v>46468</v>
      </c>
      <c r="F4880" s="10" t="s">
        <v>38693</v>
      </c>
    </row>
    <row r="4881" ht="24" customHeight="1" spans="1:6">
      <c r="A4881" s="8">
        <v>7795</v>
      </c>
      <c r="B4881" s="9" t="s">
        <v>46469</v>
      </c>
      <c r="C4881" s="8" t="s">
        <v>474</v>
      </c>
      <c r="D4881" s="8" t="s">
        <v>639</v>
      </c>
      <c r="E4881" s="11" t="s">
        <v>29193</v>
      </c>
      <c r="F4881" s="10" t="s">
        <v>38693</v>
      </c>
    </row>
    <row r="4882" ht="24" customHeight="1" spans="1:6">
      <c r="A4882" s="8">
        <v>7791</v>
      </c>
      <c r="B4882" s="9" t="s">
        <v>46470</v>
      </c>
      <c r="C4882" s="8" t="s">
        <v>474</v>
      </c>
      <c r="D4882" s="8" t="s">
        <v>639</v>
      </c>
      <c r="E4882" s="8" t="s">
        <v>46471</v>
      </c>
      <c r="F4882" s="10" t="s">
        <v>38693</v>
      </c>
    </row>
    <row r="4883" ht="24" customHeight="1" spans="1:6">
      <c r="A4883" s="8">
        <v>7783</v>
      </c>
      <c r="B4883" s="9" t="s">
        <v>46472</v>
      </c>
      <c r="C4883" s="8" t="s">
        <v>474</v>
      </c>
      <c r="D4883" s="8" t="s">
        <v>639</v>
      </c>
      <c r="E4883" s="8" t="s">
        <v>46473</v>
      </c>
      <c r="F4883" s="10" t="s">
        <v>38693</v>
      </c>
    </row>
    <row r="4884" ht="24" customHeight="1" spans="1:6">
      <c r="A4884" s="8">
        <v>7790</v>
      </c>
      <c r="B4884" s="9" t="s">
        <v>46474</v>
      </c>
      <c r="C4884" s="8" t="s">
        <v>474</v>
      </c>
      <c r="D4884" s="8" t="s">
        <v>639</v>
      </c>
      <c r="E4884" s="8" t="s">
        <v>23957</v>
      </c>
      <c r="F4884" s="10" t="s">
        <v>38693</v>
      </c>
    </row>
    <row r="4885" ht="24" customHeight="1" spans="1:6">
      <c r="A4885" s="8">
        <v>7785</v>
      </c>
      <c r="B4885" s="9" t="s">
        <v>46475</v>
      </c>
      <c r="C4885" s="8" t="s">
        <v>474</v>
      </c>
      <c r="D4885" s="8" t="s">
        <v>639</v>
      </c>
      <c r="E4885" s="8" t="s">
        <v>46476</v>
      </c>
      <c r="F4885" s="10" t="s">
        <v>38693</v>
      </c>
    </row>
    <row r="4886" ht="24" customHeight="1" spans="1:6">
      <c r="A4886" s="8">
        <v>7792</v>
      </c>
      <c r="B4886" s="9" t="s">
        <v>46477</v>
      </c>
      <c r="C4886" s="8" t="s">
        <v>474</v>
      </c>
      <c r="D4886" s="8" t="s">
        <v>639</v>
      </c>
      <c r="E4886" s="8" t="s">
        <v>46478</v>
      </c>
      <c r="F4886" s="10" t="s">
        <v>38693</v>
      </c>
    </row>
    <row r="4887" ht="24" customHeight="1" spans="1:6">
      <c r="A4887" s="8">
        <v>7793</v>
      </c>
      <c r="B4887" s="9" t="s">
        <v>46479</v>
      </c>
      <c r="C4887" s="8" t="s">
        <v>474</v>
      </c>
      <c r="D4887" s="8" t="s">
        <v>639</v>
      </c>
      <c r="E4887" s="8" t="s">
        <v>46480</v>
      </c>
      <c r="F4887" s="10" t="s">
        <v>38693</v>
      </c>
    </row>
    <row r="4888" ht="24" customHeight="1" spans="1:6">
      <c r="A4888" s="8">
        <v>13159</v>
      </c>
      <c r="B4888" s="9" t="s">
        <v>46481</v>
      </c>
      <c r="C4888" s="8" t="s">
        <v>474</v>
      </c>
      <c r="D4888" s="8" t="s">
        <v>639</v>
      </c>
      <c r="E4888" s="8" t="s">
        <v>23832</v>
      </c>
      <c r="F4888" s="10" t="s">
        <v>38693</v>
      </c>
    </row>
    <row r="4889" ht="24" customHeight="1" spans="1:6">
      <c r="A4889" s="8">
        <v>13168</v>
      </c>
      <c r="B4889" s="9" t="s">
        <v>46482</v>
      </c>
      <c r="C4889" s="8" t="s">
        <v>474</v>
      </c>
      <c r="D4889" s="8" t="s">
        <v>639</v>
      </c>
      <c r="E4889" s="8" t="s">
        <v>46483</v>
      </c>
      <c r="F4889" s="10" t="s">
        <v>38693</v>
      </c>
    </row>
    <row r="4890" ht="24" customHeight="1" spans="1:6">
      <c r="A4890" s="8">
        <v>13173</v>
      </c>
      <c r="B4890" s="9" t="s">
        <v>46484</v>
      </c>
      <c r="C4890" s="8" t="s">
        <v>474</v>
      </c>
      <c r="D4890" s="8" t="s">
        <v>639</v>
      </c>
      <c r="E4890" s="8" t="s">
        <v>46485</v>
      </c>
      <c r="F4890" s="10" t="s">
        <v>38693</v>
      </c>
    </row>
    <row r="4891" ht="24" customHeight="1" spans="1:6">
      <c r="A4891" s="8">
        <v>12583</v>
      </c>
      <c r="B4891" s="9" t="s">
        <v>46486</v>
      </c>
      <c r="C4891" s="8" t="s">
        <v>474</v>
      </c>
      <c r="D4891" s="8" t="s">
        <v>639</v>
      </c>
      <c r="E4891" s="8" t="s">
        <v>33291</v>
      </c>
      <c r="F4891" s="10" t="s">
        <v>38693</v>
      </c>
    </row>
    <row r="4892" ht="24" customHeight="1" spans="1:6">
      <c r="A4892" s="8">
        <v>12584</v>
      </c>
      <c r="B4892" s="9" t="s">
        <v>46487</v>
      </c>
      <c r="C4892" s="8" t="s">
        <v>474</v>
      </c>
      <c r="D4892" s="8" t="s">
        <v>639</v>
      </c>
      <c r="E4892" s="8" t="s">
        <v>25008</v>
      </c>
      <c r="F4892" s="10" t="s">
        <v>38693</v>
      </c>
    </row>
    <row r="4893" ht="24" customHeight="1" spans="1:6">
      <c r="A4893" s="8">
        <v>12613</v>
      </c>
      <c r="B4893" s="9" t="s">
        <v>46488</v>
      </c>
      <c r="C4893" s="8" t="s">
        <v>592</v>
      </c>
      <c r="D4893" s="8" t="s">
        <v>593</v>
      </c>
      <c r="E4893" s="8" t="s">
        <v>46489</v>
      </c>
      <c r="F4893" s="10" t="s">
        <v>38693</v>
      </c>
    </row>
    <row r="4894" ht="24" customHeight="1" spans="1:6">
      <c r="A4894" s="8">
        <v>1031</v>
      </c>
      <c r="B4894" s="9" t="s">
        <v>46490</v>
      </c>
      <c r="C4894" s="8" t="s">
        <v>592</v>
      </c>
      <c r="D4894" s="8" t="s">
        <v>593</v>
      </c>
      <c r="E4894" s="8" t="s">
        <v>25092</v>
      </c>
      <c r="F4894" s="10" t="s">
        <v>38693</v>
      </c>
    </row>
    <row r="4895" ht="24" customHeight="1" spans="1:6">
      <c r="A4895" s="8">
        <v>39707</v>
      </c>
      <c r="B4895" s="9" t="s">
        <v>46491</v>
      </c>
      <c r="C4895" s="8" t="s">
        <v>474</v>
      </c>
      <c r="D4895" s="8" t="s">
        <v>639</v>
      </c>
      <c r="E4895" s="8" t="s">
        <v>24536</v>
      </c>
      <c r="F4895" s="10" t="s">
        <v>38693</v>
      </c>
    </row>
    <row r="4896" ht="24" customHeight="1" spans="1:6">
      <c r="A4896" s="8">
        <v>39708</v>
      </c>
      <c r="B4896" s="9" t="s">
        <v>46492</v>
      </c>
      <c r="C4896" s="8" t="s">
        <v>474</v>
      </c>
      <c r="D4896" s="8" t="s">
        <v>639</v>
      </c>
      <c r="E4896" s="8" t="s">
        <v>46493</v>
      </c>
      <c r="F4896" s="10" t="s">
        <v>38693</v>
      </c>
    </row>
    <row r="4897" ht="24" customHeight="1" spans="1:6">
      <c r="A4897" s="8">
        <v>39710</v>
      </c>
      <c r="B4897" s="9" t="s">
        <v>46494</v>
      </c>
      <c r="C4897" s="8" t="s">
        <v>474</v>
      </c>
      <c r="D4897" s="8" t="s">
        <v>639</v>
      </c>
      <c r="E4897" s="8" t="s">
        <v>46495</v>
      </c>
      <c r="F4897" s="10" t="s">
        <v>38693</v>
      </c>
    </row>
    <row r="4898" ht="24" customHeight="1" spans="1:6">
      <c r="A4898" s="8">
        <v>39709</v>
      </c>
      <c r="B4898" s="9" t="s">
        <v>46496</v>
      </c>
      <c r="C4898" s="8" t="s">
        <v>474</v>
      </c>
      <c r="D4898" s="8" t="s">
        <v>639</v>
      </c>
      <c r="E4898" s="8" t="s">
        <v>33732</v>
      </c>
      <c r="F4898" s="10" t="s">
        <v>38693</v>
      </c>
    </row>
    <row r="4899" ht="24" customHeight="1" spans="1:6">
      <c r="A4899" s="8">
        <v>39711</v>
      </c>
      <c r="B4899" s="9" t="s">
        <v>46497</v>
      </c>
      <c r="C4899" s="8" t="s">
        <v>474</v>
      </c>
      <c r="D4899" s="8" t="s">
        <v>639</v>
      </c>
      <c r="E4899" s="8" t="s">
        <v>24912</v>
      </c>
      <c r="F4899" s="10" t="s">
        <v>38693</v>
      </c>
    </row>
    <row r="4900" ht="24" customHeight="1" spans="1:6">
      <c r="A4900" s="8">
        <v>39712</v>
      </c>
      <c r="B4900" s="9" t="s">
        <v>46498</v>
      </c>
      <c r="C4900" s="8" t="s">
        <v>474</v>
      </c>
      <c r="D4900" s="8" t="s">
        <v>639</v>
      </c>
      <c r="E4900" s="8" t="s">
        <v>37291</v>
      </c>
      <c r="F4900" s="10" t="s">
        <v>38693</v>
      </c>
    </row>
    <row r="4901" ht="24" customHeight="1" spans="1:6">
      <c r="A4901" s="8">
        <v>39713</v>
      </c>
      <c r="B4901" s="9" t="s">
        <v>46499</v>
      </c>
      <c r="C4901" s="8" t="s">
        <v>474</v>
      </c>
      <c r="D4901" s="8" t="s">
        <v>639</v>
      </c>
      <c r="E4901" s="8" t="s">
        <v>24618</v>
      </c>
      <c r="F4901" s="10" t="s">
        <v>38693</v>
      </c>
    </row>
    <row r="4902" ht="24" customHeight="1" spans="1:6">
      <c r="A4902" s="8">
        <v>39714</v>
      </c>
      <c r="B4902" s="9" t="s">
        <v>46500</v>
      </c>
      <c r="C4902" s="8" t="s">
        <v>474</v>
      </c>
      <c r="D4902" s="8" t="s">
        <v>639</v>
      </c>
      <c r="E4902" s="11" t="s">
        <v>33724</v>
      </c>
      <c r="F4902" s="10" t="s">
        <v>38693</v>
      </c>
    </row>
    <row r="4903" ht="24" customHeight="1" spans="1:6">
      <c r="A4903" s="8">
        <v>39715</v>
      </c>
      <c r="B4903" s="9" t="s">
        <v>46501</v>
      </c>
      <c r="C4903" s="8" t="s">
        <v>474</v>
      </c>
      <c r="D4903" s="8" t="s">
        <v>639</v>
      </c>
      <c r="E4903" s="8" t="s">
        <v>37653</v>
      </c>
      <c r="F4903" s="10" t="s">
        <v>38693</v>
      </c>
    </row>
    <row r="4904" ht="24" customHeight="1" spans="1:6">
      <c r="A4904" s="8">
        <v>39716</v>
      </c>
      <c r="B4904" s="9" t="s">
        <v>46502</v>
      </c>
      <c r="C4904" s="8" t="s">
        <v>474</v>
      </c>
      <c r="D4904" s="8" t="s">
        <v>639</v>
      </c>
      <c r="E4904" s="8" t="s">
        <v>25004</v>
      </c>
      <c r="F4904" s="10" t="s">
        <v>38693</v>
      </c>
    </row>
    <row r="4905" ht="24" customHeight="1" spans="1:6">
      <c r="A4905" s="8">
        <v>39718</v>
      </c>
      <c r="B4905" s="9" t="s">
        <v>46503</v>
      </c>
      <c r="C4905" s="8" t="s">
        <v>474</v>
      </c>
      <c r="D4905" s="8" t="s">
        <v>639</v>
      </c>
      <c r="E4905" s="8" t="s">
        <v>24817</v>
      </c>
      <c r="F4905" s="10" t="s">
        <v>38693</v>
      </c>
    </row>
    <row r="4906" ht="24" customHeight="1" spans="1:6">
      <c r="A4906" s="8">
        <v>9813</v>
      </c>
      <c r="B4906" s="9" t="s">
        <v>46504</v>
      </c>
      <c r="C4906" s="8" t="s">
        <v>474</v>
      </c>
      <c r="D4906" s="8" t="s">
        <v>639</v>
      </c>
      <c r="E4906" s="8" t="s">
        <v>34511</v>
      </c>
      <c r="F4906" s="10" t="s">
        <v>38693</v>
      </c>
    </row>
    <row r="4907" ht="24" customHeight="1" spans="1:6">
      <c r="A4907" s="8">
        <v>9815</v>
      </c>
      <c r="B4907" s="9" t="s">
        <v>46505</v>
      </c>
      <c r="C4907" s="8" t="s">
        <v>474</v>
      </c>
      <c r="D4907" s="8" t="s">
        <v>639</v>
      </c>
      <c r="E4907" s="8" t="s">
        <v>25398</v>
      </c>
      <c r="F4907" s="10" t="s">
        <v>38693</v>
      </c>
    </row>
    <row r="4908" ht="24" customHeight="1" spans="1:6">
      <c r="A4908" s="8">
        <v>44543</v>
      </c>
      <c r="B4908" s="9" t="s">
        <v>46506</v>
      </c>
      <c r="C4908" s="8" t="s">
        <v>474</v>
      </c>
      <c r="D4908" s="8" t="s">
        <v>639</v>
      </c>
      <c r="E4908" s="8" t="s">
        <v>46507</v>
      </c>
      <c r="F4908" s="10" t="s">
        <v>38693</v>
      </c>
    </row>
    <row r="4909" ht="24" customHeight="1" spans="1:6">
      <c r="A4909" s="8">
        <v>44526</v>
      </c>
      <c r="B4909" s="9" t="s">
        <v>46508</v>
      </c>
      <c r="C4909" s="8" t="s">
        <v>474</v>
      </c>
      <c r="D4909" s="8" t="s">
        <v>639</v>
      </c>
      <c r="E4909" s="8" t="s">
        <v>46509</v>
      </c>
      <c r="F4909" s="10" t="s">
        <v>38693</v>
      </c>
    </row>
    <row r="4910" ht="24" customHeight="1" spans="1:6">
      <c r="A4910" s="8">
        <v>44518</v>
      </c>
      <c r="B4910" s="9" t="s">
        <v>46510</v>
      </c>
      <c r="C4910" s="8" t="s">
        <v>474</v>
      </c>
      <c r="D4910" s="8" t="s">
        <v>639</v>
      </c>
      <c r="E4910" s="8" t="s">
        <v>46511</v>
      </c>
      <c r="F4910" s="10" t="s">
        <v>38693</v>
      </c>
    </row>
    <row r="4911" ht="24" customHeight="1" spans="1:6">
      <c r="A4911" s="8">
        <v>44544</v>
      </c>
      <c r="B4911" s="9" t="s">
        <v>46512</v>
      </c>
      <c r="C4911" s="8" t="s">
        <v>474</v>
      </c>
      <c r="D4911" s="8" t="s">
        <v>639</v>
      </c>
      <c r="E4911" s="8" t="s">
        <v>46513</v>
      </c>
      <c r="F4911" s="10" t="s">
        <v>38693</v>
      </c>
    </row>
    <row r="4912" ht="24" customHeight="1" spans="1:6">
      <c r="A4912" s="8">
        <v>44545</v>
      </c>
      <c r="B4912" s="9" t="s">
        <v>46514</v>
      </c>
      <c r="C4912" s="8" t="s">
        <v>474</v>
      </c>
      <c r="D4912" s="8" t="s">
        <v>639</v>
      </c>
      <c r="E4912" s="8" t="s">
        <v>46515</v>
      </c>
      <c r="F4912" s="10" t="s">
        <v>38693</v>
      </c>
    </row>
    <row r="4913" ht="24" customHeight="1" spans="1:6">
      <c r="A4913" s="8">
        <v>44546</v>
      </c>
      <c r="B4913" s="9" t="s">
        <v>46516</v>
      </c>
      <c r="C4913" s="8" t="s">
        <v>474</v>
      </c>
      <c r="D4913" s="8" t="s">
        <v>639</v>
      </c>
      <c r="E4913" s="8" t="s">
        <v>46517</v>
      </c>
      <c r="F4913" s="10" t="s">
        <v>38693</v>
      </c>
    </row>
    <row r="4914" ht="24" customHeight="1" spans="1:6">
      <c r="A4914" s="8">
        <v>44525</v>
      </c>
      <c r="B4914" s="9" t="s">
        <v>46518</v>
      </c>
      <c r="C4914" s="8" t="s">
        <v>474</v>
      </c>
      <c r="D4914" s="8" t="s">
        <v>639</v>
      </c>
      <c r="E4914" s="8" t="s">
        <v>46519</v>
      </c>
      <c r="F4914" s="10" t="s">
        <v>38693</v>
      </c>
    </row>
    <row r="4915" ht="24" customHeight="1" spans="1:6">
      <c r="A4915" s="8">
        <v>44547</v>
      </c>
      <c r="B4915" s="9" t="s">
        <v>46520</v>
      </c>
      <c r="C4915" s="8" t="s">
        <v>474</v>
      </c>
      <c r="D4915" s="8" t="s">
        <v>639</v>
      </c>
      <c r="E4915" s="8" t="s">
        <v>44893</v>
      </c>
      <c r="F4915" s="10" t="s">
        <v>38693</v>
      </c>
    </row>
    <row r="4916" ht="24" customHeight="1" spans="1:6">
      <c r="A4916" s="8">
        <v>44519</v>
      </c>
      <c r="B4916" s="9" t="s">
        <v>46521</v>
      </c>
      <c r="C4916" s="8" t="s">
        <v>474</v>
      </c>
      <c r="D4916" s="8" t="s">
        <v>639</v>
      </c>
      <c r="E4916" s="8" t="s">
        <v>46522</v>
      </c>
      <c r="F4916" s="10" t="s">
        <v>38693</v>
      </c>
    </row>
    <row r="4917" ht="24" customHeight="1" spans="1:6">
      <c r="A4917" s="8">
        <v>44520</v>
      </c>
      <c r="B4917" s="9" t="s">
        <v>46523</v>
      </c>
      <c r="C4917" s="8" t="s">
        <v>474</v>
      </c>
      <c r="D4917" s="8" t="s">
        <v>639</v>
      </c>
      <c r="E4917" s="8" t="s">
        <v>46524</v>
      </c>
      <c r="F4917" s="10" t="s">
        <v>38693</v>
      </c>
    </row>
    <row r="4918" ht="24" customHeight="1" spans="1:6">
      <c r="A4918" s="8">
        <v>44521</v>
      </c>
      <c r="B4918" s="9" t="s">
        <v>46525</v>
      </c>
      <c r="C4918" s="8" t="s">
        <v>474</v>
      </c>
      <c r="D4918" s="8" t="s">
        <v>639</v>
      </c>
      <c r="E4918" s="8" t="s">
        <v>24970</v>
      </c>
      <c r="F4918" s="10" t="s">
        <v>38693</v>
      </c>
    </row>
    <row r="4919" ht="24" customHeight="1" spans="1:6">
      <c r="A4919" s="8">
        <v>44522</v>
      </c>
      <c r="B4919" s="9" t="s">
        <v>46526</v>
      </c>
      <c r="C4919" s="8" t="s">
        <v>474</v>
      </c>
      <c r="D4919" s="8" t="s">
        <v>639</v>
      </c>
      <c r="E4919" s="8" t="s">
        <v>46527</v>
      </c>
      <c r="F4919" s="10" t="s">
        <v>38693</v>
      </c>
    </row>
    <row r="4920" ht="24" customHeight="1" spans="1:6">
      <c r="A4920" s="8">
        <v>44523</v>
      </c>
      <c r="B4920" s="9" t="s">
        <v>46528</v>
      </c>
      <c r="C4920" s="8" t="s">
        <v>474</v>
      </c>
      <c r="D4920" s="8" t="s">
        <v>639</v>
      </c>
      <c r="E4920" s="8" t="s">
        <v>46529</v>
      </c>
      <c r="F4920" s="10" t="s">
        <v>38693</v>
      </c>
    </row>
    <row r="4921" ht="24" customHeight="1" spans="1:6">
      <c r="A4921" s="8">
        <v>44527</v>
      </c>
      <c r="B4921" s="9" t="s">
        <v>46530</v>
      </c>
      <c r="C4921" s="8" t="s">
        <v>474</v>
      </c>
      <c r="D4921" s="8" t="s">
        <v>639</v>
      </c>
      <c r="E4921" s="8" t="s">
        <v>46531</v>
      </c>
      <c r="F4921" s="10" t="s">
        <v>38693</v>
      </c>
    </row>
    <row r="4922" ht="24" customHeight="1" spans="1:6">
      <c r="A4922" s="8">
        <v>44524</v>
      </c>
      <c r="B4922" s="9" t="s">
        <v>46532</v>
      </c>
      <c r="C4922" s="8" t="s">
        <v>474</v>
      </c>
      <c r="D4922" s="8" t="s">
        <v>639</v>
      </c>
      <c r="E4922" s="8" t="s">
        <v>46533</v>
      </c>
      <c r="F4922" s="10" t="s">
        <v>38693</v>
      </c>
    </row>
    <row r="4923" ht="24" customHeight="1" spans="1:6">
      <c r="A4923" s="8">
        <v>44542</v>
      </c>
      <c r="B4923" s="9" t="s">
        <v>46534</v>
      </c>
      <c r="C4923" s="8" t="s">
        <v>474</v>
      </c>
      <c r="D4923" s="8" t="s">
        <v>639</v>
      </c>
      <c r="E4923" s="8" t="s">
        <v>46535</v>
      </c>
      <c r="F4923" s="10" t="s">
        <v>38693</v>
      </c>
    </row>
    <row r="4924" ht="24" customHeight="1" spans="1:6">
      <c r="A4924" s="8">
        <v>9876</v>
      </c>
      <c r="B4924" s="9" t="s">
        <v>46536</v>
      </c>
      <c r="C4924" s="8" t="s">
        <v>474</v>
      </c>
      <c r="D4924" s="8" t="s">
        <v>639</v>
      </c>
      <c r="E4924" s="8" t="s">
        <v>46537</v>
      </c>
      <c r="F4924" s="10" t="s">
        <v>38693</v>
      </c>
    </row>
    <row r="4925" ht="24" customHeight="1" spans="1:6">
      <c r="A4925" s="8">
        <v>9877</v>
      </c>
      <c r="B4925" s="9" t="s">
        <v>46538</v>
      </c>
      <c r="C4925" s="8" t="s">
        <v>474</v>
      </c>
      <c r="D4925" s="8" t="s">
        <v>639</v>
      </c>
      <c r="E4925" s="8" t="s">
        <v>46539</v>
      </c>
      <c r="F4925" s="10" t="s">
        <v>38693</v>
      </c>
    </row>
    <row r="4926" ht="24" customHeight="1" spans="1:6">
      <c r="A4926" s="8">
        <v>9878</v>
      </c>
      <c r="B4926" s="9" t="s">
        <v>46540</v>
      </c>
      <c r="C4926" s="8" t="s">
        <v>474</v>
      </c>
      <c r="D4926" s="8" t="s">
        <v>639</v>
      </c>
      <c r="E4926" s="8" t="s">
        <v>46541</v>
      </c>
      <c r="F4926" s="10" t="s">
        <v>38693</v>
      </c>
    </row>
    <row r="4927" ht="24" customHeight="1" spans="1:6">
      <c r="A4927" s="8">
        <v>9879</v>
      </c>
      <c r="B4927" s="9" t="s">
        <v>46542</v>
      </c>
      <c r="C4927" s="8" t="s">
        <v>474</v>
      </c>
      <c r="D4927" s="8" t="s">
        <v>639</v>
      </c>
      <c r="E4927" s="8" t="s">
        <v>46543</v>
      </c>
      <c r="F4927" s="10" t="s">
        <v>38693</v>
      </c>
    </row>
    <row r="4928" ht="24" customHeight="1" spans="1:6">
      <c r="A4928" s="8">
        <v>41986</v>
      </c>
      <c r="B4928" s="9" t="s">
        <v>46544</v>
      </c>
      <c r="C4928" s="8" t="s">
        <v>474</v>
      </c>
      <c r="D4928" s="8" t="s">
        <v>593</v>
      </c>
      <c r="E4928" s="8" t="s">
        <v>46545</v>
      </c>
      <c r="F4928" s="10" t="s">
        <v>38693</v>
      </c>
    </row>
    <row r="4929" ht="24" customHeight="1" spans="1:6">
      <c r="A4929" s="8">
        <v>43422</v>
      </c>
      <c r="B4929" s="9" t="s">
        <v>46546</v>
      </c>
      <c r="C4929" s="8" t="s">
        <v>474</v>
      </c>
      <c r="D4929" s="8" t="s">
        <v>593</v>
      </c>
      <c r="E4929" s="8" t="s">
        <v>46547</v>
      </c>
      <c r="F4929" s="10" t="s">
        <v>38693</v>
      </c>
    </row>
    <row r="4930" ht="24" customHeight="1" spans="1:6">
      <c r="A4930" s="8">
        <v>41987</v>
      </c>
      <c r="B4930" s="9" t="s">
        <v>46548</v>
      </c>
      <c r="C4930" s="8" t="s">
        <v>474</v>
      </c>
      <c r="D4930" s="8" t="s">
        <v>593</v>
      </c>
      <c r="E4930" s="8" t="s">
        <v>46549</v>
      </c>
      <c r="F4930" s="10" t="s">
        <v>38693</v>
      </c>
    </row>
    <row r="4931" ht="24" customHeight="1" spans="1:6">
      <c r="A4931" s="8">
        <v>41988</v>
      </c>
      <c r="B4931" s="9" t="s">
        <v>46550</v>
      </c>
      <c r="C4931" s="8" t="s">
        <v>474</v>
      </c>
      <c r="D4931" s="8" t="s">
        <v>593</v>
      </c>
      <c r="E4931" s="8" t="s">
        <v>46551</v>
      </c>
      <c r="F4931" s="10" t="s">
        <v>38693</v>
      </c>
    </row>
    <row r="4932" ht="24" customHeight="1" spans="1:6">
      <c r="A4932" s="8">
        <v>41697</v>
      </c>
      <c r="B4932" s="9" t="s">
        <v>46552</v>
      </c>
      <c r="C4932" s="8" t="s">
        <v>474</v>
      </c>
      <c r="D4932" s="8" t="s">
        <v>593</v>
      </c>
      <c r="E4932" s="8" t="s">
        <v>46553</v>
      </c>
      <c r="F4932" s="10" t="s">
        <v>38693</v>
      </c>
    </row>
    <row r="4933" ht="24" customHeight="1" spans="1:6">
      <c r="A4933" s="8">
        <v>41985</v>
      </c>
      <c r="B4933" s="9" t="s">
        <v>46554</v>
      </c>
      <c r="C4933" s="8" t="s">
        <v>474</v>
      </c>
      <c r="D4933" s="8" t="s">
        <v>593</v>
      </c>
      <c r="E4933" s="8" t="s">
        <v>46555</v>
      </c>
      <c r="F4933" s="10" t="s">
        <v>38693</v>
      </c>
    </row>
    <row r="4934" ht="24" customHeight="1" spans="1:6">
      <c r="A4934" s="8">
        <v>41699</v>
      </c>
      <c r="B4934" s="9" t="s">
        <v>46556</v>
      </c>
      <c r="C4934" s="8" t="s">
        <v>474</v>
      </c>
      <c r="D4934" s="8" t="s">
        <v>593</v>
      </c>
      <c r="E4934" s="8" t="s">
        <v>46557</v>
      </c>
      <c r="F4934" s="10" t="s">
        <v>38693</v>
      </c>
    </row>
    <row r="4935" ht="24" customHeight="1" spans="1:6">
      <c r="A4935" s="8">
        <v>38053</v>
      </c>
      <c r="B4935" s="9" t="s">
        <v>46558</v>
      </c>
      <c r="C4935" s="8" t="s">
        <v>474</v>
      </c>
      <c r="D4935" s="8" t="s">
        <v>639</v>
      </c>
      <c r="E4935" s="8" t="s">
        <v>41816</v>
      </c>
      <c r="F4935" s="10" t="s">
        <v>38693</v>
      </c>
    </row>
    <row r="4936" ht="24" customHeight="1" spans="1:6">
      <c r="A4936" s="8">
        <v>38054</v>
      </c>
      <c r="B4936" s="9" t="s">
        <v>46559</v>
      </c>
      <c r="C4936" s="8" t="s">
        <v>474</v>
      </c>
      <c r="D4936" s="8" t="s">
        <v>639</v>
      </c>
      <c r="E4936" s="8" t="s">
        <v>36096</v>
      </c>
      <c r="F4936" s="10" t="s">
        <v>38693</v>
      </c>
    </row>
    <row r="4937" ht="24" customHeight="1" spans="1:6">
      <c r="A4937" s="8">
        <v>38052</v>
      </c>
      <c r="B4937" s="9" t="s">
        <v>46560</v>
      </c>
      <c r="C4937" s="8" t="s">
        <v>474</v>
      </c>
      <c r="D4937" s="8" t="s">
        <v>639</v>
      </c>
      <c r="E4937" s="8" t="s">
        <v>30355</v>
      </c>
      <c r="F4937" s="10" t="s">
        <v>38693</v>
      </c>
    </row>
    <row r="4938" ht="24" customHeight="1" spans="1:6">
      <c r="A4938" s="8">
        <v>38051</v>
      </c>
      <c r="B4938" s="9" t="s">
        <v>46561</v>
      </c>
      <c r="C4938" s="8" t="s">
        <v>474</v>
      </c>
      <c r="D4938" s="8" t="s">
        <v>639</v>
      </c>
      <c r="E4938" s="8" t="s">
        <v>31516</v>
      </c>
      <c r="F4938" s="10" t="s">
        <v>38693</v>
      </c>
    </row>
    <row r="4939" ht="24" customHeight="1" spans="1:6">
      <c r="A4939" s="8">
        <v>38787</v>
      </c>
      <c r="B4939" s="9" t="s">
        <v>46562</v>
      </c>
      <c r="C4939" s="8" t="s">
        <v>474</v>
      </c>
      <c r="D4939" s="8" t="s">
        <v>639</v>
      </c>
      <c r="E4939" s="8" t="s">
        <v>24523</v>
      </c>
      <c r="F4939" s="10" t="s">
        <v>38693</v>
      </c>
    </row>
    <row r="4940" ht="24" customHeight="1" spans="1:6">
      <c r="A4940" s="8">
        <v>38825</v>
      </c>
      <c r="B4940" s="9" t="s">
        <v>46563</v>
      </c>
      <c r="C4940" s="8" t="s">
        <v>474</v>
      </c>
      <c r="D4940" s="8" t="s">
        <v>639</v>
      </c>
      <c r="E4940" s="8" t="s">
        <v>28623</v>
      </c>
      <c r="F4940" s="10" t="s">
        <v>38693</v>
      </c>
    </row>
    <row r="4941" ht="24" customHeight="1" spans="1:6">
      <c r="A4941" s="8">
        <v>38826</v>
      </c>
      <c r="B4941" s="9" t="s">
        <v>46564</v>
      </c>
      <c r="C4941" s="8" t="s">
        <v>474</v>
      </c>
      <c r="D4941" s="8" t="s">
        <v>639</v>
      </c>
      <c r="E4941" s="8" t="s">
        <v>24753</v>
      </c>
      <c r="F4941" s="10" t="s">
        <v>38693</v>
      </c>
    </row>
    <row r="4942" ht="24" customHeight="1" spans="1:6">
      <c r="A4942" s="8">
        <v>38827</v>
      </c>
      <c r="B4942" s="9" t="s">
        <v>46565</v>
      </c>
      <c r="C4942" s="8" t="s">
        <v>474</v>
      </c>
      <c r="D4942" s="8" t="s">
        <v>639</v>
      </c>
      <c r="E4942" s="8" t="s">
        <v>25132</v>
      </c>
      <c r="F4942" s="10" t="s">
        <v>38693</v>
      </c>
    </row>
    <row r="4943" ht="24" customHeight="1" spans="1:6">
      <c r="A4943" s="8">
        <v>38830</v>
      </c>
      <c r="B4943" s="9" t="s">
        <v>46566</v>
      </c>
      <c r="C4943" s="8" t="s">
        <v>474</v>
      </c>
      <c r="D4943" s="8" t="s">
        <v>639</v>
      </c>
      <c r="E4943" s="8" t="s">
        <v>40729</v>
      </c>
      <c r="F4943" s="10" t="s">
        <v>38693</v>
      </c>
    </row>
    <row r="4944" ht="24" customHeight="1" spans="1:6">
      <c r="A4944" s="8">
        <v>38828</v>
      </c>
      <c r="B4944" s="9" t="s">
        <v>46567</v>
      </c>
      <c r="C4944" s="8" t="s">
        <v>474</v>
      </c>
      <c r="D4944" s="8" t="s">
        <v>639</v>
      </c>
      <c r="E4944" s="8" t="s">
        <v>45481</v>
      </c>
      <c r="F4944" s="10" t="s">
        <v>38693</v>
      </c>
    </row>
    <row r="4945" ht="24" customHeight="1" spans="1:6">
      <c r="A4945" s="8">
        <v>38829</v>
      </c>
      <c r="B4945" s="9" t="s">
        <v>46568</v>
      </c>
      <c r="C4945" s="8" t="s">
        <v>474</v>
      </c>
      <c r="D4945" s="8" t="s">
        <v>639</v>
      </c>
      <c r="E4945" s="8" t="s">
        <v>46569</v>
      </c>
      <c r="F4945" s="10" t="s">
        <v>38693</v>
      </c>
    </row>
    <row r="4946" ht="24" customHeight="1" spans="1:6">
      <c r="A4946" s="8">
        <v>38831</v>
      </c>
      <c r="B4946" s="9" t="s">
        <v>46570</v>
      </c>
      <c r="C4946" s="8" t="s">
        <v>474</v>
      </c>
      <c r="D4946" s="8" t="s">
        <v>639</v>
      </c>
      <c r="E4946" s="8" t="s">
        <v>46571</v>
      </c>
      <c r="F4946" s="10" t="s">
        <v>38693</v>
      </c>
    </row>
    <row r="4947" ht="24" customHeight="1" spans="1:6">
      <c r="A4947" s="8">
        <v>36274</v>
      </c>
      <c r="B4947" s="9" t="s">
        <v>46572</v>
      </c>
      <c r="C4947" s="8" t="s">
        <v>474</v>
      </c>
      <c r="D4947" s="8" t="s">
        <v>639</v>
      </c>
      <c r="E4947" s="8" t="s">
        <v>39811</v>
      </c>
      <c r="F4947" s="10" t="s">
        <v>38693</v>
      </c>
    </row>
    <row r="4948" ht="24" customHeight="1" spans="1:6">
      <c r="A4948" s="8">
        <v>36278</v>
      </c>
      <c r="B4948" s="9" t="s">
        <v>46573</v>
      </c>
      <c r="C4948" s="8" t="s">
        <v>474</v>
      </c>
      <c r="D4948" s="8" t="s">
        <v>639</v>
      </c>
      <c r="E4948" s="8" t="s">
        <v>46574</v>
      </c>
      <c r="F4948" s="10" t="s">
        <v>38693</v>
      </c>
    </row>
    <row r="4949" ht="24" customHeight="1" spans="1:6">
      <c r="A4949" s="8">
        <v>38977</v>
      </c>
      <c r="B4949" s="9" t="s">
        <v>46575</v>
      </c>
      <c r="C4949" s="8" t="s">
        <v>474</v>
      </c>
      <c r="D4949" s="8" t="s">
        <v>639</v>
      </c>
      <c r="E4949" s="8" t="s">
        <v>25861</v>
      </c>
      <c r="F4949" s="10" t="s">
        <v>38693</v>
      </c>
    </row>
    <row r="4950" ht="24" customHeight="1" spans="1:6">
      <c r="A4950" s="8">
        <v>38971</v>
      </c>
      <c r="B4950" s="9" t="s">
        <v>46576</v>
      </c>
      <c r="C4950" s="8" t="s">
        <v>474</v>
      </c>
      <c r="D4950" s="8" t="s">
        <v>639</v>
      </c>
      <c r="E4950" s="8" t="s">
        <v>37893</v>
      </c>
      <c r="F4950" s="10" t="s">
        <v>38693</v>
      </c>
    </row>
    <row r="4951" ht="24" customHeight="1" spans="1:6">
      <c r="A4951" s="8">
        <v>38972</v>
      </c>
      <c r="B4951" s="9" t="s">
        <v>46577</v>
      </c>
      <c r="C4951" s="8" t="s">
        <v>474</v>
      </c>
      <c r="D4951" s="8" t="s">
        <v>639</v>
      </c>
      <c r="E4951" s="8" t="s">
        <v>46578</v>
      </c>
      <c r="F4951" s="10" t="s">
        <v>38693</v>
      </c>
    </row>
    <row r="4952" ht="24" customHeight="1" spans="1:6">
      <c r="A4952" s="8">
        <v>38973</v>
      </c>
      <c r="B4952" s="9" t="s">
        <v>46579</v>
      </c>
      <c r="C4952" s="8" t="s">
        <v>474</v>
      </c>
      <c r="D4952" s="8" t="s">
        <v>639</v>
      </c>
      <c r="E4952" s="8" t="s">
        <v>46580</v>
      </c>
      <c r="F4952" s="10" t="s">
        <v>38693</v>
      </c>
    </row>
    <row r="4953" ht="24" customHeight="1" spans="1:6">
      <c r="A4953" s="8">
        <v>38974</v>
      </c>
      <c r="B4953" s="9" t="s">
        <v>46581</v>
      </c>
      <c r="C4953" s="8" t="s">
        <v>474</v>
      </c>
      <c r="D4953" s="8" t="s">
        <v>639</v>
      </c>
      <c r="E4953" s="8" t="s">
        <v>46582</v>
      </c>
      <c r="F4953" s="10" t="s">
        <v>38693</v>
      </c>
    </row>
    <row r="4954" ht="24" customHeight="1" spans="1:6">
      <c r="A4954" s="8">
        <v>38975</v>
      </c>
      <c r="B4954" s="9" t="s">
        <v>46583</v>
      </c>
      <c r="C4954" s="8" t="s">
        <v>474</v>
      </c>
      <c r="D4954" s="8" t="s">
        <v>639</v>
      </c>
      <c r="E4954" s="8" t="s">
        <v>46584</v>
      </c>
      <c r="F4954" s="10" t="s">
        <v>38693</v>
      </c>
    </row>
    <row r="4955" ht="24" customHeight="1" spans="1:6">
      <c r="A4955" s="8">
        <v>38976</v>
      </c>
      <c r="B4955" s="9" t="s">
        <v>46585</v>
      </c>
      <c r="C4955" s="8" t="s">
        <v>474</v>
      </c>
      <c r="D4955" s="8" t="s">
        <v>639</v>
      </c>
      <c r="E4955" s="8" t="s">
        <v>46586</v>
      </c>
      <c r="F4955" s="10" t="s">
        <v>38693</v>
      </c>
    </row>
    <row r="4956" ht="24" customHeight="1" spans="1:6">
      <c r="A4956" s="8">
        <v>38986</v>
      </c>
      <c r="B4956" s="9" t="s">
        <v>46587</v>
      </c>
      <c r="C4956" s="8" t="s">
        <v>474</v>
      </c>
      <c r="D4956" s="8" t="s">
        <v>639</v>
      </c>
      <c r="E4956" s="8" t="s">
        <v>46588</v>
      </c>
      <c r="F4956" s="10" t="s">
        <v>38693</v>
      </c>
    </row>
    <row r="4957" ht="24" customHeight="1" spans="1:6">
      <c r="A4957" s="8">
        <v>38978</v>
      </c>
      <c r="B4957" s="9" t="s">
        <v>46589</v>
      </c>
      <c r="C4957" s="8" t="s">
        <v>474</v>
      </c>
      <c r="D4957" s="8" t="s">
        <v>639</v>
      </c>
      <c r="E4957" s="8" t="s">
        <v>39811</v>
      </c>
      <c r="F4957" s="10" t="s">
        <v>38693</v>
      </c>
    </row>
    <row r="4958" ht="24" customHeight="1" spans="1:6">
      <c r="A4958" s="8">
        <v>38979</v>
      </c>
      <c r="B4958" s="9" t="s">
        <v>46590</v>
      </c>
      <c r="C4958" s="8" t="s">
        <v>474</v>
      </c>
      <c r="D4958" s="8" t="s">
        <v>639</v>
      </c>
      <c r="E4958" s="8" t="s">
        <v>46574</v>
      </c>
      <c r="F4958" s="10" t="s">
        <v>38693</v>
      </c>
    </row>
    <row r="4959" ht="24" customHeight="1" spans="1:6">
      <c r="A4959" s="8">
        <v>38980</v>
      </c>
      <c r="B4959" s="9" t="s">
        <v>46591</v>
      </c>
      <c r="C4959" s="8" t="s">
        <v>474</v>
      </c>
      <c r="D4959" s="8" t="s">
        <v>639</v>
      </c>
      <c r="E4959" s="8" t="s">
        <v>46592</v>
      </c>
      <c r="F4959" s="10" t="s">
        <v>38693</v>
      </c>
    </row>
    <row r="4960" ht="24" customHeight="1" spans="1:6">
      <c r="A4960" s="8">
        <v>38981</v>
      </c>
      <c r="B4960" s="9" t="s">
        <v>46593</v>
      </c>
      <c r="C4960" s="8" t="s">
        <v>474</v>
      </c>
      <c r="D4960" s="8" t="s">
        <v>639</v>
      </c>
      <c r="E4960" s="8" t="s">
        <v>46594</v>
      </c>
      <c r="F4960" s="10" t="s">
        <v>38693</v>
      </c>
    </row>
    <row r="4961" ht="24" customHeight="1" spans="1:6">
      <c r="A4961" s="8">
        <v>38982</v>
      </c>
      <c r="B4961" s="9" t="s">
        <v>46595</v>
      </c>
      <c r="C4961" s="8" t="s">
        <v>474</v>
      </c>
      <c r="D4961" s="8" t="s">
        <v>639</v>
      </c>
      <c r="E4961" s="8" t="s">
        <v>46596</v>
      </c>
      <c r="F4961" s="10" t="s">
        <v>38693</v>
      </c>
    </row>
    <row r="4962" ht="24" customHeight="1" spans="1:6">
      <c r="A4962" s="8">
        <v>38983</v>
      </c>
      <c r="B4962" s="9" t="s">
        <v>46597</v>
      </c>
      <c r="C4962" s="8" t="s">
        <v>474</v>
      </c>
      <c r="D4962" s="8" t="s">
        <v>639</v>
      </c>
      <c r="E4962" s="8" t="s">
        <v>46598</v>
      </c>
      <c r="F4962" s="10" t="s">
        <v>38693</v>
      </c>
    </row>
    <row r="4963" ht="24" customHeight="1" spans="1:6">
      <c r="A4963" s="8">
        <v>38984</v>
      </c>
      <c r="B4963" s="9" t="s">
        <v>46599</v>
      </c>
      <c r="C4963" s="8" t="s">
        <v>474</v>
      </c>
      <c r="D4963" s="8" t="s">
        <v>639</v>
      </c>
      <c r="E4963" s="8" t="s">
        <v>46600</v>
      </c>
      <c r="F4963" s="10" t="s">
        <v>38693</v>
      </c>
    </row>
    <row r="4964" ht="24" customHeight="1" spans="1:6">
      <c r="A4964" s="8">
        <v>38985</v>
      </c>
      <c r="B4964" s="9" t="s">
        <v>46601</v>
      </c>
      <c r="C4964" s="8" t="s">
        <v>474</v>
      </c>
      <c r="D4964" s="8" t="s">
        <v>639</v>
      </c>
      <c r="E4964" s="8" t="s">
        <v>46602</v>
      </c>
      <c r="F4964" s="10" t="s">
        <v>38693</v>
      </c>
    </row>
    <row r="4965" ht="24" customHeight="1" spans="1:6">
      <c r="A4965" s="8">
        <v>9836</v>
      </c>
      <c r="B4965" s="9" t="s">
        <v>46603</v>
      </c>
      <c r="C4965" s="8" t="s">
        <v>474</v>
      </c>
      <c r="D4965" s="8" t="s">
        <v>639</v>
      </c>
      <c r="E4965" s="8" t="s">
        <v>41578</v>
      </c>
      <c r="F4965" s="10" t="s">
        <v>38693</v>
      </c>
    </row>
    <row r="4966" ht="24" customHeight="1" spans="1:6">
      <c r="A4966" s="8">
        <v>20065</v>
      </c>
      <c r="B4966" s="9" t="s">
        <v>46604</v>
      </c>
      <c r="C4966" s="8" t="s">
        <v>474</v>
      </c>
      <c r="D4966" s="8" t="s">
        <v>639</v>
      </c>
      <c r="E4966" s="8" t="s">
        <v>46605</v>
      </c>
      <c r="F4966" s="10" t="s">
        <v>38693</v>
      </c>
    </row>
    <row r="4967" ht="24" customHeight="1" spans="1:6">
      <c r="A4967" s="8">
        <v>9835</v>
      </c>
      <c r="B4967" s="9" t="s">
        <v>46606</v>
      </c>
      <c r="C4967" s="8" t="s">
        <v>474</v>
      </c>
      <c r="D4967" s="8" t="s">
        <v>639</v>
      </c>
      <c r="E4967" s="8" t="s">
        <v>42125</v>
      </c>
      <c r="F4967" s="10" t="s">
        <v>38693</v>
      </c>
    </row>
    <row r="4968" ht="24" customHeight="1" spans="1:6">
      <c r="A4968" s="8">
        <v>38032</v>
      </c>
      <c r="B4968" s="9" t="s">
        <v>46607</v>
      </c>
      <c r="C4968" s="8" t="s">
        <v>474</v>
      </c>
      <c r="D4968" s="8" t="s">
        <v>639</v>
      </c>
      <c r="E4968" s="8" t="s">
        <v>46608</v>
      </c>
      <c r="F4968" s="10" t="s">
        <v>38693</v>
      </c>
    </row>
    <row r="4969" ht="24" customHeight="1" spans="1:6">
      <c r="A4969" s="8">
        <v>38033</v>
      </c>
      <c r="B4969" s="9" t="s">
        <v>46609</v>
      </c>
      <c r="C4969" s="8" t="s">
        <v>474</v>
      </c>
      <c r="D4969" s="8" t="s">
        <v>639</v>
      </c>
      <c r="E4969" s="8" t="s">
        <v>46610</v>
      </c>
      <c r="F4969" s="10" t="s">
        <v>38693</v>
      </c>
    </row>
    <row r="4970" ht="24" customHeight="1" spans="1:6">
      <c r="A4970" s="8">
        <v>38034</v>
      </c>
      <c r="B4970" s="9" t="s">
        <v>46611</v>
      </c>
      <c r="C4970" s="8" t="s">
        <v>474</v>
      </c>
      <c r="D4970" s="8" t="s">
        <v>639</v>
      </c>
      <c r="E4970" s="8" t="s">
        <v>46612</v>
      </c>
      <c r="F4970" s="10" t="s">
        <v>38693</v>
      </c>
    </row>
    <row r="4971" ht="24" customHeight="1" spans="1:6">
      <c r="A4971" s="8">
        <v>38035</v>
      </c>
      <c r="B4971" s="9" t="s">
        <v>46613</v>
      </c>
      <c r="C4971" s="8" t="s">
        <v>474</v>
      </c>
      <c r="D4971" s="8" t="s">
        <v>639</v>
      </c>
      <c r="E4971" s="8" t="s">
        <v>46614</v>
      </c>
      <c r="F4971" s="10" t="s">
        <v>38693</v>
      </c>
    </row>
    <row r="4972" ht="24" customHeight="1" spans="1:6">
      <c r="A4972" s="8">
        <v>38036</v>
      </c>
      <c r="B4972" s="9" t="s">
        <v>46615</v>
      </c>
      <c r="C4972" s="8" t="s">
        <v>474</v>
      </c>
      <c r="D4972" s="8" t="s">
        <v>639</v>
      </c>
      <c r="E4972" s="8" t="s">
        <v>46616</v>
      </c>
      <c r="F4972" s="10" t="s">
        <v>38693</v>
      </c>
    </row>
    <row r="4973" ht="24" customHeight="1" spans="1:6">
      <c r="A4973" s="8">
        <v>38037</v>
      </c>
      <c r="B4973" s="9" t="s">
        <v>46617</v>
      </c>
      <c r="C4973" s="8" t="s">
        <v>474</v>
      </c>
      <c r="D4973" s="8" t="s">
        <v>639</v>
      </c>
      <c r="E4973" s="8" t="s">
        <v>46618</v>
      </c>
      <c r="F4973" s="10" t="s">
        <v>38693</v>
      </c>
    </row>
    <row r="4974" ht="24" customHeight="1" spans="1:6">
      <c r="A4974" s="8">
        <v>9850</v>
      </c>
      <c r="B4974" s="9" t="s">
        <v>46619</v>
      </c>
      <c r="C4974" s="8" t="s">
        <v>474</v>
      </c>
      <c r="D4974" s="8" t="s">
        <v>639</v>
      </c>
      <c r="E4974" s="8" t="s">
        <v>41760</v>
      </c>
      <c r="F4974" s="10" t="s">
        <v>38693</v>
      </c>
    </row>
    <row r="4975" ht="24" customHeight="1" spans="1:6">
      <c r="A4975" s="8">
        <v>9853</v>
      </c>
      <c r="B4975" s="9" t="s">
        <v>46620</v>
      </c>
      <c r="C4975" s="8" t="s">
        <v>474</v>
      </c>
      <c r="D4975" s="8" t="s">
        <v>639</v>
      </c>
      <c r="E4975" s="8" t="s">
        <v>46621</v>
      </c>
      <c r="F4975" s="10" t="s">
        <v>38693</v>
      </c>
    </row>
    <row r="4976" ht="24" customHeight="1" spans="1:6">
      <c r="A4976" s="8">
        <v>9854</v>
      </c>
      <c r="B4976" s="9" t="s">
        <v>46622</v>
      </c>
      <c r="C4976" s="8" t="s">
        <v>474</v>
      </c>
      <c r="D4976" s="8" t="s">
        <v>639</v>
      </c>
      <c r="E4976" s="8" t="s">
        <v>46623</v>
      </c>
      <c r="F4976" s="10" t="s">
        <v>38693</v>
      </c>
    </row>
    <row r="4977" ht="24" customHeight="1" spans="1:6">
      <c r="A4977" s="8">
        <v>9851</v>
      </c>
      <c r="B4977" s="9" t="s">
        <v>46624</v>
      </c>
      <c r="C4977" s="8" t="s">
        <v>474</v>
      </c>
      <c r="D4977" s="8" t="s">
        <v>639</v>
      </c>
      <c r="E4977" s="8" t="s">
        <v>46625</v>
      </c>
      <c r="F4977" s="10" t="s">
        <v>38693</v>
      </c>
    </row>
    <row r="4978" ht="24" customHeight="1" spans="1:6">
      <c r="A4978" s="8">
        <v>9855</v>
      </c>
      <c r="B4978" s="9" t="s">
        <v>46626</v>
      </c>
      <c r="C4978" s="8" t="s">
        <v>474</v>
      </c>
      <c r="D4978" s="8" t="s">
        <v>639</v>
      </c>
      <c r="E4978" s="8" t="s">
        <v>26851</v>
      </c>
      <c r="F4978" s="10" t="s">
        <v>38693</v>
      </c>
    </row>
    <row r="4979" ht="24" customHeight="1" spans="1:6">
      <c r="A4979" s="8">
        <v>9825</v>
      </c>
      <c r="B4979" s="9" t="s">
        <v>46627</v>
      </c>
      <c r="C4979" s="8" t="s">
        <v>474</v>
      </c>
      <c r="D4979" s="8" t="s">
        <v>639</v>
      </c>
      <c r="E4979" s="8" t="s">
        <v>46628</v>
      </c>
      <c r="F4979" s="10" t="s">
        <v>38693</v>
      </c>
    </row>
    <row r="4980" ht="24" customHeight="1" spans="1:6">
      <c r="A4980" s="8">
        <v>9828</v>
      </c>
      <c r="B4980" s="9" t="s">
        <v>46629</v>
      </c>
      <c r="C4980" s="8" t="s">
        <v>474</v>
      </c>
      <c r="D4980" s="8" t="s">
        <v>639</v>
      </c>
      <c r="E4980" s="8" t="s">
        <v>46630</v>
      </c>
      <c r="F4980" s="10" t="s">
        <v>38693</v>
      </c>
    </row>
    <row r="4981" ht="24" customHeight="1" spans="1:6">
      <c r="A4981" s="8">
        <v>9829</v>
      </c>
      <c r="B4981" s="9" t="s">
        <v>46631</v>
      </c>
      <c r="C4981" s="8" t="s">
        <v>474</v>
      </c>
      <c r="D4981" s="8" t="s">
        <v>639</v>
      </c>
      <c r="E4981" s="8" t="s">
        <v>46632</v>
      </c>
      <c r="F4981" s="10" t="s">
        <v>38693</v>
      </c>
    </row>
    <row r="4982" ht="24" customHeight="1" spans="1:6">
      <c r="A4982" s="8">
        <v>9826</v>
      </c>
      <c r="B4982" s="9" t="s">
        <v>46633</v>
      </c>
      <c r="C4982" s="8" t="s">
        <v>474</v>
      </c>
      <c r="D4982" s="8" t="s">
        <v>639</v>
      </c>
      <c r="E4982" s="8" t="s">
        <v>46634</v>
      </c>
      <c r="F4982" s="10" t="s">
        <v>38693</v>
      </c>
    </row>
    <row r="4983" ht="24" customHeight="1" spans="1:6">
      <c r="A4983" s="8">
        <v>9827</v>
      </c>
      <c r="B4983" s="9" t="s">
        <v>46635</v>
      </c>
      <c r="C4983" s="8" t="s">
        <v>474</v>
      </c>
      <c r="D4983" s="8" t="s">
        <v>639</v>
      </c>
      <c r="E4983" s="8" t="s">
        <v>46636</v>
      </c>
      <c r="F4983" s="10" t="s">
        <v>38693</v>
      </c>
    </row>
    <row r="4984" ht="24" customHeight="1" spans="1:6">
      <c r="A4984" s="8">
        <v>36374</v>
      </c>
      <c r="B4984" s="9" t="s">
        <v>46637</v>
      </c>
      <c r="C4984" s="8" t="s">
        <v>474</v>
      </c>
      <c r="D4984" s="8" t="s">
        <v>639</v>
      </c>
      <c r="E4984" s="8" t="s">
        <v>46638</v>
      </c>
      <c r="F4984" s="10" t="s">
        <v>38693</v>
      </c>
    </row>
    <row r="4985" ht="24" customHeight="1" spans="1:6">
      <c r="A4985" s="8">
        <v>36084</v>
      </c>
      <c r="B4985" s="9" t="s">
        <v>46639</v>
      </c>
      <c r="C4985" s="8" t="s">
        <v>474</v>
      </c>
      <c r="D4985" s="8" t="s">
        <v>639</v>
      </c>
      <c r="E4985" s="8" t="s">
        <v>24259</v>
      </c>
      <c r="F4985" s="10" t="s">
        <v>38693</v>
      </c>
    </row>
    <row r="4986" ht="24" customHeight="1" spans="1:6">
      <c r="A4986" s="8">
        <v>36373</v>
      </c>
      <c r="B4986" s="9" t="s">
        <v>46640</v>
      </c>
      <c r="C4986" s="8" t="s">
        <v>474</v>
      </c>
      <c r="D4986" s="8" t="s">
        <v>639</v>
      </c>
      <c r="E4986" s="8" t="s">
        <v>46641</v>
      </c>
      <c r="F4986" s="10" t="s">
        <v>38693</v>
      </c>
    </row>
    <row r="4987" ht="24" customHeight="1" spans="1:6">
      <c r="A4987" s="8">
        <v>36377</v>
      </c>
      <c r="B4987" s="9" t="s">
        <v>46642</v>
      </c>
      <c r="C4987" s="8" t="s">
        <v>474</v>
      </c>
      <c r="D4987" s="8" t="s">
        <v>639</v>
      </c>
      <c r="E4987" s="8" t="s">
        <v>25627</v>
      </c>
      <c r="F4987" s="10" t="s">
        <v>38693</v>
      </c>
    </row>
    <row r="4988" ht="24" customHeight="1" spans="1:6">
      <c r="A4988" s="8">
        <v>36375</v>
      </c>
      <c r="B4988" s="9" t="s">
        <v>46643</v>
      </c>
      <c r="C4988" s="8" t="s">
        <v>474</v>
      </c>
      <c r="D4988" s="8" t="s">
        <v>639</v>
      </c>
      <c r="E4988" s="8" t="s">
        <v>27585</v>
      </c>
      <c r="F4988" s="10" t="s">
        <v>38693</v>
      </c>
    </row>
    <row r="4989" ht="24" customHeight="1" spans="1:6">
      <c r="A4989" s="8">
        <v>36376</v>
      </c>
      <c r="B4989" s="9" t="s">
        <v>46644</v>
      </c>
      <c r="C4989" s="8" t="s">
        <v>474</v>
      </c>
      <c r="D4989" s="8" t="s">
        <v>639</v>
      </c>
      <c r="E4989" s="8" t="s">
        <v>46645</v>
      </c>
      <c r="F4989" s="10" t="s">
        <v>38693</v>
      </c>
    </row>
    <row r="4990" ht="24" customHeight="1" spans="1:6">
      <c r="A4990" s="8">
        <v>36380</v>
      </c>
      <c r="B4990" s="9" t="s">
        <v>46646</v>
      </c>
      <c r="C4990" s="8" t="s">
        <v>474</v>
      </c>
      <c r="D4990" s="8" t="s">
        <v>639</v>
      </c>
      <c r="E4990" s="8" t="s">
        <v>46647</v>
      </c>
      <c r="F4990" s="10" t="s">
        <v>38693</v>
      </c>
    </row>
    <row r="4991" ht="24" customHeight="1" spans="1:6">
      <c r="A4991" s="8">
        <v>36378</v>
      </c>
      <c r="B4991" s="9" t="s">
        <v>46648</v>
      </c>
      <c r="C4991" s="8" t="s">
        <v>474</v>
      </c>
      <c r="D4991" s="8" t="s">
        <v>639</v>
      </c>
      <c r="E4991" s="8" t="s">
        <v>36339</v>
      </c>
      <c r="F4991" s="10" t="s">
        <v>38693</v>
      </c>
    </row>
    <row r="4992" ht="24" customHeight="1" spans="1:6">
      <c r="A4992" s="8">
        <v>36379</v>
      </c>
      <c r="B4992" s="9" t="s">
        <v>46649</v>
      </c>
      <c r="C4992" s="8" t="s">
        <v>474</v>
      </c>
      <c r="D4992" s="8" t="s">
        <v>639</v>
      </c>
      <c r="E4992" s="8" t="s">
        <v>29188</v>
      </c>
      <c r="F4992" s="10" t="s">
        <v>38693</v>
      </c>
    </row>
    <row r="4993" ht="24" customHeight="1" spans="1:6">
      <c r="A4993" s="8">
        <v>9859</v>
      </c>
      <c r="B4993" s="9" t="s">
        <v>46650</v>
      </c>
      <c r="C4993" s="8" t="s">
        <v>474</v>
      </c>
      <c r="D4993" s="8" t="s">
        <v>593</v>
      </c>
      <c r="E4993" s="8" t="s">
        <v>35950</v>
      </c>
      <c r="F4993" s="10" t="s">
        <v>38693</v>
      </c>
    </row>
    <row r="4994" ht="24" customHeight="1" spans="1:6">
      <c r="A4994" s="8">
        <v>9838</v>
      </c>
      <c r="B4994" s="9" t="s">
        <v>46651</v>
      </c>
      <c r="C4994" s="8" t="s">
        <v>474</v>
      </c>
      <c r="D4994" s="8" t="s">
        <v>639</v>
      </c>
      <c r="E4994" s="8" t="s">
        <v>40567</v>
      </c>
      <c r="F4994" s="10" t="s">
        <v>38693</v>
      </c>
    </row>
    <row r="4995" ht="24" customHeight="1" spans="1:6">
      <c r="A4995" s="8">
        <v>9837</v>
      </c>
      <c r="B4995" s="9" t="s">
        <v>46652</v>
      </c>
      <c r="C4995" s="8" t="s">
        <v>474</v>
      </c>
      <c r="D4995" s="8" t="s">
        <v>639</v>
      </c>
      <c r="E4995" s="11" t="s">
        <v>38461</v>
      </c>
      <c r="F4995" s="10" t="s">
        <v>38693</v>
      </c>
    </row>
    <row r="4996" ht="24" customHeight="1" spans="1:6">
      <c r="A4996" s="8">
        <v>9833</v>
      </c>
      <c r="B4996" s="9" t="s">
        <v>46653</v>
      </c>
      <c r="C4996" s="8" t="s">
        <v>474</v>
      </c>
      <c r="D4996" s="8" t="s">
        <v>639</v>
      </c>
      <c r="E4996" s="8" t="s">
        <v>32956</v>
      </c>
      <c r="F4996" s="10" t="s">
        <v>38693</v>
      </c>
    </row>
    <row r="4997" ht="24" customHeight="1" spans="1:6">
      <c r="A4997" s="8">
        <v>9830</v>
      </c>
      <c r="B4997" s="9" t="s">
        <v>46654</v>
      </c>
      <c r="C4997" s="8" t="s">
        <v>474</v>
      </c>
      <c r="D4997" s="8" t="s">
        <v>639</v>
      </c>
      <c r="E4997" s="11" t="s">
        <v>33743</v>
      </c>
      <c r="F4997" s="10" t="s">
        <v>38693</v>
      </c>
    </row>
    <row r="4998" ht="24" customHeight="1" spans="1:6">
      <c r="A4998" s="8">
        <v>9834</v>
      </c>
      <c r="B4998" s="9" t="s">
        <v>46655</v>
      </c>
      <c r="C4998" s="8" t="s">
        <v>474</v>
      </c>
      <c r="D4998" s="8" t="s">
        <v>639</v>
      </c>
      <c r="E4998" s="11" t="s">
        <v>32568</v>
      </c>
      <c r="F4998" s="10" t="s">
        <v>38693</v>
      </c>
    </row>
    <row r="4999" ht="24" customHeight="1" spans="1:6">
      <c r="A4999" s="8">
        <v>9863</v>
      </c>
      <c r="B4999" s="9" t="s">
        <v>46656</v>
      </c>
      <c r="C4999" s="8" t="s">
        <v>474</v>
      </c>
      <c r="D4999" s="8" t="s">
        <v>593</v>
      </c>
      <c r="E4999" s="8" t="s">
        <v>46657</v>
      </c>
      <c r="F4999" s="10" t="s">
        <v>38693</v>
      </c>
    </row>
    <row r="5000" ht="24" customHeight="1" spans="1:6">
      <c r="A5000" s="8">
        <v>9860</v>
      </c>
      <c r="B5000" s="9" t="s">
        <v>46658</v>
      </c>
      <c r="C5000" s="8" t="s">
        <v>474</v>
      </c>
      <c r="D5000" s="8" t="s">
        <v>593</v>
      </c>
      <c r="E5000" s="11" t="s">
        <v>32415</v>
      </c>
      <c r="F5000" s="10" t="s">
        <v>38693</v>
      </c>
    </row>
    <row r="5001" ht="24" customHeight="1" spans="1:6">
      <c r="A5001" s="8">
        <v>9862</v>
      </c>
      <c r="B5001" s="9" t="s">
        <v>46659</v>
      </c>
      <c r="C5001" s="8" t="s">
        <v>474</v>
      </c>
      <c r="D5001" s="8" t="s">
        <v>593</v>
      </c>
      <c r="E5001" s="11" t="s">
        <v>46660</v>
      </c>
      <c r="F5001" s="10" t="s">
        <v>38693</v>
      </c>
    </row>
    <row r="5002" ht="24" customHeight="1" spans="1:6">
      <c r="A5002" s="8">
        <v>9861</v>
      </c>
      <c r="B5002" s="9" t="s">
        <v>46661</v>
      </c>
      <c r="C5002" s="8" t="s">
        <v>474</v>
      </c>
      <c r="D5002" s="8" t="s">
        <v>593</v>
      </c>
      <c r="E5002" s="8" t="s">
        <v>46662</v>
      </c>
      <c r="F5002" s="10" t="s">
        <v>38693</v>
      </c>
    </row>
    <row r="5003" ht="24" customHeight="1" spans="1:6">
      <c r="A5003" s="8">
        <v>9856</v>
      </c>
      <c r="B5003" s="9" t="s">
        <v>46663</v>
      </c>
      <c r="C5003" s="8" t="s">
        <v>474</v>
      </c>
      <c r="D5003" s="8" t="s">
        <v>593</v>
      </c>
      <c r="E5003" s="8" t="s">
        <v>28734</v>
      </c>
      <c r="F5003" s="10" t="s">
        <v>38693</v>
      </c>
    </row>
    <row r="5004" ht="24" customHeight="1" spans="1:6">
      <c r="A5004" s="8">
        <v>9866</v>
      </c>
      <c r="B5004" s="9" t="s">
        <v>46664</v>
      </c>
      <c r="C5004" s="8" t="s">
        <v>474</v>
      </c>
      <c r="D5004" s="8" t="s">
        <v>593</v>
      </c>
      <c r="E5004" s="11" t="s">
        <v>38045</v>
      </c>
      <c r="F5004" s="10" t="s">
        <v>38693</v>
      </c>
    </row>
    <row r="5005" ht="24" customHeight="1" spans="1:6">
      <c r="A5005" s="8">
        <v>9857</v>
      </c>
      <c r="B5005" s="9" t="s">
        <v>46665</v>
      </c>
      <c r="C5005" s="8" t="s">
        <v>474</v>
      </c>
      <c r="D5005" s="8" t="s">
        <v>593</v>
      </c>
      <c r="E5005" s="8" t="s">
        <v>46666</v>
      </c>
      <c r="F5005" s="10" t="s">
        <v>38693</v>
      </c>
    </row>
    <row r="5006" ht="24" customHeight="1" spans="1:6">
      <c r="A5006" s="8">
        <v>9864</v>
      </c>
      <c r="B5006" s="9" t="s">
        <v>46667</v>
      </c>
      <c r="C5006" s="8" t="s">
        <v>474</v>
      </c>
      <c r="D5006" s="8" t="s">
        <v>593</v>
      </c>
      <c r="E5006" s="11" t="s">
        <v>46668</v>
      </c>
      <c r="F5006" s="10" t="s">
        <v>38693</v>
      </c>
    </row>
    <row r="5007" ht="24" customHeight="1" spans="1:6">
      <c r="A5007" s="8">
        <v>9865</v>
      </c>
      <c r="B5007" s="9" t="s">
        <v>46669</v>
      </c>
      <c r="C5007" s="8" t="s">
        <v>474</v>
      </c>
      <c r="D5007" s="8" t="s">
        <v>593</v>
      </c>
      <c r="E5007" s="11" t="s">
        <v>46670</v>
      </c>
      <c r="F5007" s="10" t="s">
        <v>38693</v>
      </c>
    </row>
    <row r="5008" ht="24" customHeight="1" spans="1:6">
      <c r="A5008" s="8">
        <v>9858</v>
      </c>
      <c r="B5008" s="9" t="s">
        <v>46671</v>
      </c>
      <c r="C5008" s="8" t="s">
        <v>474</v>
      </c>
      <c r="D5008" s="8" t="s">
        <v>593</v>
      </c>
      <c r="E5008" s="11" t="s">
        <v>46672</v>
      </c>
      <c r="F5008" s="10" t="s">
        <v>38693</v>
      </c>
    </row>
    <row r="5009" ht="24" customHeight="1" spans="1:6">
      <c r="A5009" s="8">
        <v>9841</v>
      </c>
      <c r="B5009" s="9" t="s">
        <v>46673</v>
      </c>
      <c r="C5009" s="8" t="s">
        <v>474</v>
      </c>
      <c r="D5009" s="8" t="s">
        <v>639</v>
      </c>
      <c r="E5009" s="8" t="s">
        <v>46674</v>
      </c>
      <c r="F5009" s="10" t="s">
        <v>38693</v>
      </c>
    </row>
    <row r="5010" ht="24" customHeight="1" spans="1:6">
      <c r="A5010" s="8">
        <v>9840</v>
      </c>
      <c r="B5010" s="9" t="s">
        <v>46675</v>
      </c>
      <c r="C5010" s="8" t="s">
        <v>474</v>
      </c>
      <c r="D5010" s="8" t="s">
        <v>639</v>
      </c>
      <c r="E5010" s="11" t="s">
        <v>46676</v>
      </c>
      <c r="F5010" s="10" t="s">
        <v>38693</v>
      </c>
    </row>
    <row r="5011" ht="24" customHeight="1" spans="1:6">
      <c r="A5011" s="8">
        <v>20067</v>
      </c>
      <c r="B5011" s="9" t="s">
        <v>46677</v>
      </c>
      <c r="C5011" s="8" t="s">
        <v>474</v>
      </c>
      <c r="D5011" s="8" t="s">
        <v>639</v>
      </c>
      <c r="E5011" s="8" t="s">
        <v>46678</v>
      </c>
      <c r="F5011" s="10" t="s">
        <v>38693</v>
      </c>
    </row>
    <row r="5012" ht="24" customHeight="1" spans="1:6">
      <c r="A5012" s="8">
        <v>20068</v>
      </c>
      <c r="B5012" s="9" t="s">
        <v>46679</v>
      </c>
      <c r="C5012" s="8" t="s">
        <v>474</v>
      </c>
      <c r="D5012" s="8" t="s">
        <v>639</v>
      </c>
      <c r="E5012" s="8" t="s">
        <v>33190</v>
      </c>
      <c r="F5012" s="10" t="s">
        <v>38693</v>
      </c>
    </row>
    <row r="5013" ht="24" customHeight="1" spans="1:6">
      <c r="A5013" s="8">
        <v>9839</v>
      </c>
      <c r="B5013" s="9" t="s">
        <v>46680</v>
      </c>
      <c r="C5013" s="8" t="s">
        <v>474</v>
      </c>
      <c r="D5013" s="8" t="s">
        <v>639</v>
      </c>
      <c r="E5013" s="8" t="s">
        <v>41284</v>
      </c>
      <c r="F5013" s="10" t="s">
        <v>38693</v>
      </c>
    </row>
    <row r="5014" ht="24" customHeight="1" spans="1:6">
      <c r="A5014" s="8">
        <v>9870</v>
      </c>
      <c r="B5014" s="9" t="s">
        <v>46681</v>
      </c>
      <c r="C5014" s="8" t="s">
        <v>474</v>
      </c>
      <c r="D5014" s="8" t="s">
        <v>593</v>
      </c>
      <c r="E5014" s="8" t="s">
        <v>46682</v>
      </c>
      <c r="F5014" s="10" t="s">
        <v>38693</v>
      </c>
    </row>
    <row r="5015" ht="24" customHeight="1" spans="1:6">
      <c r="A5015" s="8">
        <v>9867</v>
      </c>
      <c r="B5015" s="9" t="s">
        <v>46683</v>
      </c>
      <c r="C5015" s="8" t="s">
        <v>474</v>
      </c>
      <c r="D5015" s="8" t="s">
        <v>593</v>
      </c>
      <c r="E5015" s="8" t="s">
        <v>46684</v>
      </c>
      <c r="F5015" s="10" t="s">
        <v>38693</v>
      </c>
    </row>
    <row r="5016" ht="24" customHeight="1" spans="1:6">
      <c r="A5016" s="8">
        <v>9868</v>
      </c>
      <c r="B5016" s="9" t="s">
        <v>46685</v>
      </c>
      <c r="C5016" s="8" t="s">
        <v>474</v>
      </c>
      <c r="D5016" s="8" t="s">
        <v>599</v>
      </c>
      <c r="E5016" s="11" t="s">
        <v>22943</v>
      </c>
      <c r="F5016" s="10" t="s">
        <v>38693</v>
      </c>
    </row>
    <row r="5017" ht="24" customHeight="1" spans="1:6">
      <c r="A5017" s="8">
        <v>9869</v>
      </c>
      <c r="B5017" s="9" t="s">
        <v>46686</v>
      </c>
      <c r="C5017" s="8" t="s">
        <v>474</v>
      </c>
      <c r="D5017" s="8" t="s">
        <v>593</v>
      </c>
      <c r="E5017" s="11" t="s">
        <v>34519</v>
      </c>
      <c r="F5017" s="10" t="s">
        <v>38693</v>
      </c>
    </row>
    <row r="5018" ht="24" customHeight="1" spans="1:6">
      <c r="A5018" s="8">
        <v>9874</v>
      </c>
      <c r="B5018" s="9" t="s">
        <v>46687</v>
      </c>
      <c r="C5018" s="8" t="s">
        <v>474</v>
      </c>
      <c r="D5018" s="8" t="s">
        <v>593</v>
      </c>
      <c r="E5018" s="11" t="s">
        <v>38275</v>
      </c>
      <c r="F5018" s="10" t="s">
        <v>38693</v>
      </c>
    </row>
    <row r="5019" ht="24" customHeight="1" spans="1:6">
      <c r="A5019" s="8">
        <v>9875</v>
      </c>
      <c r="B5019" s="9" t="s">
        <v>46688</v>
      </c>
      <c r="C5019" s="8" t="s">
        <v>474</v>
      </c>
      <c r="D5019" s="8" t="s">
        <v>593</v>
      </c>
      <c r="E5019" s="8" t="s">
        <v>40539</v>
      </c>
      <c r="F5019" s="10" t="s">
        <v>38693</v>
      </c>
    </row>
    <row r="5020" ht="24" customHeight="1" spans="1:6">
      <c r="A5020" s="8">
        <v>9873</v>
      </c>
      <c r="B5020" s="9" t="s">
        <v>46689</v>
      </c>
      <c r="C5020" s="8" t="s">
        <v>474</v>
      </c>
      <c r="D5020" s="8" t="s">
        <v>593</v>
      </c>
      <c r="E5020" s="8" t="s">
        <v>46690</v>
      </c>
      <c r="F5020" s="10" t="s">
        <v>38693</v>
      </c>
    </row>
    <row r="5021" ht="24" customHeight="1" spans="1:6">
      <c r="A5021" s="8">
        <v>9871</v>
      </c>
      <c r="B5021" s="9" t="s">
        <v>46691</v>
      </c>
      <c r="C5021" s="8" t="s">
        <v>474</v>
      </c>
      <c r="D5021" s="8" t="s">
        <v>593</v>
      </c>
      <c r="E5021" s="8" t="s">
        <v>46692</v>
      </c>
      <c r="F5021" s="10" t="s">
        <v>38693</v>
      </c>
    </row>
    <row r="5022" ht="24" customHeight="1" spans="1:6">
      <c r="A5022" s="8">
        <v>9872</v>
      </c>
      <c r="B5022" s="9" t="s">
        <v>46693</v>
      </c>
      <c r="C5022" s="8" t="s">
        <v>474</v>
      </c>
      <c r="D5022" s="8" t="s">
        <v>593</v>
      </c>
      <c r="E5022" s="8" t="s">
        <v>46694</v>
      </c>
      <c r="F5022" s="10" t="s">
        <v>38693</v>
      </c>
    </row>
    <row r="5023" ht="24" customHeight="1" spans="1:6">
      <c r="A5023" s="8">
        <v>7667</v>
      </c>
      <c r="B5023" s="9" t="s">
        <v>46695</v>
      </c>
      <c r="C5023" s="8" t="s">
        <v>474</v>
      </c>
      <c r="D5023" s="8" t="s">
        <v>593</v>
      </c>
      <c r="E5023" s="8" t="s">
        <v>46696</v>
      </c>
      <c r="F5023" s="10" t="s">
        <v>38693</v>
      </c>
    </row>
    <row r="5024" ht="24" customHeight="1" spans="1:6">
      <c r="A5024" s="8">
        <v>7660</v>
      </c>
      <c r="B5024" s="9" t="s">
        <v>46697</v>
      </c>
      <c r="C5024" s="8" t="s">
        <v>474</v>
      </c>
      <c r="D5024" s="8" t="s">
        <v>593</v>
      </c>
      <c r="E5024" s="8" t="s">
        <v>46698</v>
      </c>
      <c r="F5024" s="10" t="s">
        <v>38693</v>
      </c>
    </row>
    <row r="5025" ht="24" customHeight="1" spans="1:6">
      <c r="A5025" s="8">
        <v>7676</v>
      </c>
      <c r="B5025" s="9" t="s">
        <v>46699</v>
      </c>
      <c r="C5025" s="8" t="s">
        <v>474</v>
      </c>
      <c r="D5025" s="8" t="s">
        <v>593</v>
      </c>
      <c r="E5025" s="8" t="s">
        <v>46700</v>
      </c>
      <c r="F5025" s="10" t="s">
        <v>38693</v>
      </c>
    </row>
    <row r="5026" ht="24" customHeight="1" spans="1:6">
      <c r="A5026" s="8">
        <v>12426</v>
      </c>
      <c r="B5026" s="9" t="s">
        <v>46701</v>
      </c>
      <c r="C5026" s="8" t="s">
        <v>592</v>
      </c>
      <c r="D5026" s="8" t="s">
        <v>639</v>
      </c>
      <c r="E5026" s="8" t="s">
        <v>46702</v>
      </c>
      <c r="F5026" s="10" t="s">
        <v>38693</v>
      </c>
    </row>
    <row r="5027" ht="24" customHeight="1" spans="1:6">
      <c r="A5027" s="8">
        <v>12425</v>
      </c>
      <c r="B5027" s="9" t="s">
        <v>46703</v>
      </c>
      <c r="C5027" s="8" t="s">
        <v>592</v>
      </c>
      <c r="D5027" s="8" t="s">
        <v>639</v>
      </c>
      <c r="E5027" s="8" t="s">
        <v>24244</v>
      </c>
      <c r="F5027" s="10" t="s">
        <v>38693</v>
      </c>
    </row>
    <row r="5028" ht="24" customHeight="1" spans="1:6">
      <c r="A5028" s="8">
        <v>12427</v>
      </c>
      <c r="B5028" s="9" t="s">
        <v>46704</v>
      </c>
      <c r="C5028" s="8" t="s">
        <v>592</v>
      </c>
      <c r="D5028" s="8" t="s">
        <v>639</v>
      </c>
      <c r="E5028" s="8" t="s">
        <v>46705</v>
      </c>
      <c r="F5028" s="10" t="s">
        <v>38693</v>
      </c>
    </row>
    <row r="5029" ht="24" customHeight="1" spans="1:6">
      <c r="A5029" s="8">
        <v>12428</v>
      </c>
      <c r="B5029" s="9" t="s">
        <v>46706</v>
      </c>
      <c r="C5029" s="8" t="s">
        <v>592</v>
      </c>
      <c r="D5029" s="8" t="s">
        <v>639</v>
      </c>
      <c r="E5029" s="8" t="s">
        <v>46707</v>
      </c>
      <c r="F5029" s="10" t="s">
        <v>38693</v>
      </c>
    </row>
    <row r="5030" ht="24" customHeight="1" spans="1:6">
      <c r="A5030" s="8">
        <v>12430</v>
      </c>
      <c r="B5030" s="9" t="s">
        <v>46708</v>
      </c>
      <c r="C5030" s="8" t="s">
        <v>592</v>
      </c>
      <c r="D5030" s="8" t="s">
        <v>639</v>
      </c>
      <c r="E5030" s="8" t="s">
        <v>46709</v>
      </c>
      <c r="F5030" s="10" t="s">
        <v>38693</v>
      </c>
    </row>
    <row r="5031" ht="24" customHeight="1" spans="1:6">
      <c r="A5031" s="8">
        <v>12429</v>
      </c>
      <c r="B5031" s="9" t="s">
        <v>46710</v>
      </c>
      <c r="C5031" s="8" t="s">
        <v>592</v>
      </c>
      <c r="D5031" s="8" t="s">
        <v>639</v>
      </c>
      <c r="E5031" s="8" t="s">
        <v>46711</v>
      </c>
      <c r="F5031" s="10" t="s">
        <v>38693</v>
      </c>
    </row>
    <row r="5032" ht="24" customHeight="1" spans="1:6">
      <c r="A5032" s="8">
        <v>12431</v>
      </c>
      <c r="B5032" s="9" t="s">
        <v>46712</v>
      </c>
      <c r="C5032" s="8" t="s">
        <v>592</v>
      </c>
      <c r="D5032" s="8" t="s">
        <v>639</v>
      </c>
      <c r="E5032" s="8" t="s">
        <v>46713</v>
      </c>
      <c r="F5032" s="10" t="s">
        <v>38693</v>
      </c>
    </row>
    <row r="5033" ht="24" customHeight="1" spans="1:6">
      <c r="A5033" s="8">
        <v>12432</v>
      </c>
      <c r="B5033" s="9" t="s">
        <v>46714</v>
      </c>
      <c r="C5033" s="8" t="s">
        <v>592</v>
      </c>
      <c r="D5033" s="8" t="s">
        <v>639</v>
      </c>
      <c r="E5033" s="8" t="s">
        <v>46715</v>
      </c>
      <c r="F5033" s="10" t="s">
        <v>38693</v>
      </c>
    </row>
    <row r="5034" ht="24" customHeight="1" spans="1:6">
      <c r="A5034" s="8">
        <v>12434</v>
      </c>
      <c r="B5034" s="9" t="s">
        <v>46716</v>
      </c>
      <c r="C5034" s="8" t="s">
        <v>592</v>
      </c>
      <c r="D5034" s="8" t="s">
        <v>639</v>
      </c>
      <c r="E5034" s="8" t="s">
        <v>46717</v>
      </c>
      <c r="F5034" s="10" t="s">
        <v>38693</v>
      </c>
    </row>
    <row r="5035" ht="24" customHeight="1" spans="1:6">
      <c r="A5035" s="8">
        <v>12433</v>
      </c>
      <c r="B5035" s="9" t="s">
        <v>46718</v>
      </c>
      <c r="C5035" s="8" t="s">
        <v>592</v>
      </c>
      <c r="D5035" s="8" t="s">
        <v>639</v>
      </c>
      <c r="E5035" s="8" t="s">
        <v>36730</v>
      </c>
      <c r="F5035" s="10" t="s">
        <v>38693</v>
      </c>
    </row>
    <row r="5036" ht="24" customHeight="1" spans="1:6">
      <c r="A5036" s="8">
        <v>12435</v>
      </c>
      <c r="B5036" s="9" t="s">
        <v>46719</v>
      </c>
      <c r="C5036" s="8" t="s">
        <v>592</v>
      </c>
      <c r="D5036" s="8" t="s">
        <v>639</v>
      </c>
      <c r="E5036" s="8" t="s">
        <v>46720</v>
      </c>
      <c r="F5036" s="10" t="s">
        <v>38693</v>
      </c>
    </row>
    <row r="5037" ht="24" customHeight="1" spans="1:6">
      <c r="A5037" s="8">
        <v>12437</v>
      </c>
      <c r="B5037" s="9" t="s">
        <v>46721</v>
      </c>
      <c r="C5037" s="8" t="s">
        <v>592</v>
      </c>
      <c r="D5037" s="8" t="s">
        <v>639</v>
      </c>
      <c r="E5037" s="8" t="s">
        <v>34283</v>
      </c>
      <c r="F5037" s="10" t="s">
        <v>38693</v>
      </c>
    </row>
    <row r="5038" ht="24" customHeight="1" spans="1:6">
      <c r="A5038" s="8">
        <v>12439</v>
      </c>
      <c r="B5038" s="9" t="s">
        <v>46722</v>
      </c>
      <c r="C5038" s="8" t="s">
        <v>592</v>
      </c>
      <c r="D5038" s="8" t="s">
        <v>639</v>
      </c>
      <c r="E5038" s="8" t="s">
        <v>46723</v>
      </c>
      <c r="F5038" s="10" t="s">
        <v>38693</v>
      </c>
    </row>
    <row r="5039" ht="24" customHeight="1" spans="1:6">
      <c r="A5039" s="8">
        <v>12438</v>
      </c>
      <c r="B5039" s="9" t="s">
        <v>46724</v>
      </c>
      <c r="C5039" s="8" t="s">
        <v>592</v>
      </c>
      <c r="D5039" s="8" t="s">
        <v>639</v>
      </c>
      <c r="E5039" s="8" t="s">
        <v>46725</v>
      </c>
      <c r="F5039" s="10" t="s">
        <v>38693</v>
      </c>
    </row>
    <row r="5040" ht="24" customHeight="1" spans="1:6">
      <c r="A5040" s="8">
        <v>12436</v>
      </c>
      <c r="B5040" s="9" t="s">
        <v>46726</v>
      </c>
      <c r="C5040" s="8" t="s">
        <v>592</v>
      </c>
      <c r="D5040" s="8" t="s">
        <v>639</v>
      </c>
      <c r="E5040" s="8" t="s">
        <v>46727</v>
      </c>
      <c r="F5040" s="10" t="s">
        <v>38693</v>
      </c>
    </row>
    <row r="5041" ht="24" customHeight="1" spans="1:6">
      <c r="A5041" s="8">
        <v>36357</v>
      </c>
      <c r="B5041" s="9" t="s">
        <v>46728</v>
      </c>
      <c r="C5041" s="8" t="s">
        <v>592</v>
      </c>
      <c r="D5041" s="8" t="s">
        <v>639</v>
      </c>
      <c r="E5041" s="8" t="s">
        <v>46729</v>
      </c>
      <c r="F5041" s="10" t="s">
        <v>38693</v>
      </c>
    </row>
    <row r="5042" ht="24" customHeight="1" spans="1:6">
      <c r="A5042" s="8">
        <v>12424</v>
      </c>
      <c r="B5042" s="9" t="s">
        <v>46730</v>
      </c>
      <c r="C5042" s="8" t="s">
        <v>592</v>
      </c>
      <c r="D5042" s="8" t="s">
        <v>639</v>
      </c>
      <c r="E5042" s="8" t="s">
        <v>46731</v>
      </c>
      <c r="F5042" s="10" t="s">
        <v>38693</v>
      </c>
    </row>
    <row r="5043" ht="24" customHeight="1" spans="1:6">
      <c r="A5043" s="8">
        <v>12440</v>
      </c>
      <c r="B5043" s="9" t="s">
        <v>46732</v>
      </c>
      <c r="C5043" s="8" t="s">
        <v>592</v>
      </c>
      <c r="D5043" s="8" t="s">
        <v>639</v>
      </c>
      <c r="E5043" s="8" t="s">
        <v>46733</v>
      </c>
      <c r="F5043" s="10" t="s">
        <v>38693</v>
      </c>
    </row>
    <row r="5044" ht="24" customHeight="1" spans="1:6">
      <c r="A5044" s="8">
        <v>9884</v>
      </c>
      <c r="B5044" s="9" t="s">
        <v>46734</v>
      </c>
      <c r="C5044" s="8" t="s">
        <v>592</v>
      </c>
      <c r="D5044" s="8" t="s">
        <v>639</v>
      </c>
      <c r="E5044" s="8" t="s">
        <v>46735</v>
      </c>
      <c r="F5044" s="10" t="s">
        <v>38693</v>
      </c>
    </row>
    <row r="5045" ht="24" customHeight="1" spans="1:6">
      <c r="A5045" s="8">
        <v>9888</v>
      </c>
      <c r="B5045" s="9" t="s">
        <v>46736</v>
      </c>
      <c r="C5045" s="8" t="s">
        <v>592</v>
      </c>
      <c r="D5045" s="8" t="s">
        <v>639</v>
      </c>
      <c r="E5045" s="8" t="s">
        <v>46737</v>
      </c>
      <c r="F5045" s="10" t="s">
        <v>38693</v>
      </c>
    </row>
    <row r="5046" ht="24" customHeight="1" spans="1:6">
      <c r="A5046" s="8">
        <v>9883</v>
      </c>
      <c r="B5046" s="9" t="s">
        <v>46738</v>
      </c>
      <c r="C5046" s="8" t="s">
        <v>592</v>
      </c>
      <c r="D5046" s="8" t="s">
        <v>639</v>
      </c>
      <c r="E5046" s="8" t="s">
        <v>41862</v>
      </c>
      <c r="F5046" s="10" t="s">
        <v>38693</v>
      </c>
    </row>
    <row r="5047" ht="24" customHeight="1" spans="1:6">
      <c r="A5047" s="8">
        <v>9886</v>
      </c>
      <c r="B5047" s="9" t="s">
        <v>46739</v>
      </c>
      <c r="C5047" s="8" t="s">
        <v>592</v>
      </c>
      <c r="D5047" s="8" t="s">
        <v>639</v>
      </c>
      <c r="E5047" s="8" t="s">
        <v>32568</v>
      </c>
      <c r="F5047" s="10" t="s">
        <v>38693</v>
      </c>
    </row>
    <row r="5048" ht="24" customHeight="1" spans="1:6">
      <c r="A5048" s="8">
        <v>9889</v>
      </c>
      <c r="B5048" s="9" t="s">
        <v>46740</v>
      </c>
      <c r="C5048" s="8" t="s">
        <v>592</v>
      </c>
      <c r="D5048" s="8" t="s">
        <v>639</v>
      </c>
      <c r="E5048" s="8" t="s">
        <v>46741</v>
      </c>
      <c r="F5048" s="10" t="s">
        <v>38693</v>
      </c>
    </row>
    <row r="5049" ht="24" customHeight="1" spans="1:6">
      <c r="A5049" s="8">
        <v>9887</v>
      </c>
      <c r="B5049" s="9" t="s">
        <v>46742</v>
      </c>
      <c r="C5049" s="8" t="s">
        <v>592</v>
      </c>
      <c r="D5049" s="8" t="s">
        <v>639</v>
      </c>
      <c r="E5049" s="8" t="s">
        <v>46743</v>
      </c>
      <c r="F5049" s="10" t="s">
        <v>38693</v>
      </c>
    </row>
    <row r="5050" ht="24" customHeight="1" spans="1:6">
      <c r="A5050" s="8">
        <v>9885</v>
      </c>
      <c r="B5050" s="9" t="s">
        <v>46744</v>
      </c>
      <c r="C5050" s="8" t="s">
        <v>592</v>
      </c>
      <c r="D5050" s="8" t="s">
        <v>639</v>
      </c>
      <c r="E5050" s="8" t="s">
        <v>46745</v>
      </c>
      <c r="F5050" s="10" t="s">
        <v>38693</v>
      </c>
    </row>
    <row r="5051" ht="24" customHeight="1" spans="1:6">
      <c r="A5051" s="8">
        <v>9890</v>
      </c>
      <c r="B5051" s="9" t="s">
        <v>46746</v>
      </c>
      <c r="C5051" s="8" t="s">
        <v>592</v>
      </c>
      <c r="D5051" s="8" t="s">
        <v>639</v>
      </c>
      <c r="E5051" s="8" t="s">
        <v>46747</v>
      </c>
      <c r="F5051" s="10" t="s">
        <v>38693</v>
      </c>
    </row>
    <row r="5052" ht="24" customHeight="1" spans="1:6">
      <c r="A5052" s="8">
        <v>9891</v>
      </c>
      <c r="B5052" s="9" t="s">
        <v>46748</v>
      </c>
      <c r="C5052" s="8" t="s">
        <v>592</v>
      </c>
      <c r="D5052" s="8" t="s">
        <v>639</v>
      </c>
      <c r="E5052" s="8" t="s">
        <v>46749</v>
      </c>
      <c r="F5052" s="10" t="s">
        <v>38693</v>
      </c>
    </row>
    <row r="5053" ht="24" customHeight="1" spans="1:6">
      <c r="A5053" s="8">
        <v>39292</v>
      </c>
      <c r="B5053" s="9" t="s">
        <v>46750</v>
      </c>
      <c r="C5053" s="8" t="s">
        <v>592</v>
      </c>
      <c r="D5053" s="8" t="s">
        <v>639</v>
      </c>
      <c r="E5053" s="8" t="s">
        <v>39933</v>
      </c>
      <c r="F5053" s="10" t="s">
        <v>38693</v>
      </c>
    </row>
    <row r="5054" ht="24" customHeight="1" spans="1:6">
      <c r="A5054" s="8">
        <v>39293</v>
      </c>
      <c r="B5054" s="9" t="s">
        <v>46751</v>
      </c>
      <c r="C5054" s="8" t="s">
        <v>592</v>
      </c>
      <c r="D5054" s="8" t="s">
        <v>639</v>
      </c>
      <c r="E5054" s="8" t="s">
        <v>38302</v>
      </c>
      <c r="F5054" s="10" t="s">
        <v>38693</v>
      </c>
    </row>
    <row r="5055" ht="24" customHeight="1" spans="1:6">
      <c r="A5055" s="8">
        <v>39294</v>
      </c>
      <c r="B5055" s="9" t="s">
        <v>46752</v>
      </c>
      <c r="C5055" s="8" t="s">
        <v>592</v>
      </c>
      <c r="D5055" s="8" t="s">
        <v>639</v>
      </c>
      <c r="E5055" s="8" t="s">
        <v>38302</v>
      </c>
      <c r="F5055" s="10" t="s">
        <v>38693</v>
      </c>
    </row>
    <row r="5056" ht="24" customHeight="1" spans="1:6">
      <c r="A5056" s="8">
        <v>39295</v>
      </c>
      <c r="B5056" s="9" t="s">
        <v>46753</v>
      </c>
      <c r="C5056" s="8" t="s">
        <v>592</v>
      </c>
      <c r="D5056" s="8" t="s">
        <v>639</v>
      </c>
      <c r="E5056" s="8" t="s">
        <v>46754</v>
      </c>
      <c r="F5056" s="10" t="s">
        <v>38693</v>
      </c>
    </row>
    <row r="5057" ht="24" customHeight="1" spans="1:6">
      <c r="A5057" s="8">
        <v>36313</v>
      </c>
      <c r="B5057" s="9" t="s">
        <v>46755</v>
      </c>
      <c r="C5057" s="8" t="s">
        <v>592</v>
      </c>
      <c r="D5057" s="8" t="s">
        <v>639</v>
      </c>
      <c r="E5057" s="8" t="s">
        <v>29832</v>
      </c>
      <c r="F5057" s="10" t="s">
        <v>38693</v>
      </c>
    </row>
    <row r="5058" ht="24" customHeight="1" spans="1:6">
      <c r="A5058" s="8">
        <v>36316</v>
      </c>
      <c r="B5058" s="9" t="s">
        <v>46756</v>
      </c>
      <c r="C5058" s="8" t="s">
        <v>592</v>
      </c>
      <c r="D5058" s="8" t="s">
        <v>639</v>
      </c>
      <c r="E5058" s="8" t="s">
        <v>46757</v>
      </c>
      <c r="F5058" s="10" t="s">
        <v>38693</v>
      </c>
    </row>
    <row r="5059" ht="24" customHeight="1" spans="1:6">
      <c r="A5059" s="8">
        <v>64</v>
      </c>
      <c r="B5059" s="9" t="s">
        <v>46758</v>
      </c>
      <c r="C5059" s="8" t="s">
        <v>592</v>
      </c>
      <c r="D5059" s="8" t="s">
        <v>639</v>
      </c>
      <c r="E5059" s="8" t="s">
        <v>34511</v>
      </c>
      <c r="F5059" s="10" t="s">
        <v>38693</v>
      </c>
    </row>
    <row r="5060" ht="24" customHeight="1" spans="1:6">
      <c r="A5060" s="8">
        <v>37423</v>
      </c>
      <c r="B5060" s="9" t="s">
        <v>46759</v>
      </c>
      <c r="C5060" s="8" t="s">
        <v>592</v>
      </c>
      <c r="D5060" s="8" t="s">
        <v>639</v>
      </c>
      <c r="E5060" s="8" t="s">
        <v>46760</v>
      </c>
      <c r="F5060" s="10" t="s">
        <v>38693</v>
      </c>
    </row>
    <row r="5061" ht="24" customHeight="1" spans="1:6">
      <c r="A5061" s="8">
        <v>39296</v>
      </c>
      <c r="B5061" s="9" t="s">
        <v>46761</v>
      </c>
      <c r="C5061" s="8" t="s">
        <v>592</v>
      </c>
      <c r="D5061" s="8" t="s">
        <v>639</v>
      </c>
      <c r="E5061" s="8" t="s">
        <v>46762</v>
      </c>
      <c r="F5061" s="10" t="s">
        <v>38693</v>
      </c>
    </row>
    <row r="5062" ht="24" customHeight="1" spans="1:6">
      <c r="A5062" s="8">
        <v>39297</v>
      </c>
      <c r="B5062" s="9" t="s">
        <v>46763</v>
      </c>
      <c r="C5062" s="8" t="s">
        <v>592</v>
      </c>
      <c r="D5062" s="8" t="s">
        <v>639</v>
      </c>
      <c r="E5062" s="8" t="s">
        <v>37440</v>
      </c>
      <c r="F5062" s="10" t="s">
        <v>38693</v>
      </c>
    </row>
    <row r="5063" ht="24" customHeight="1" spans="1:6">
      <c r="A5063" s="8">
        <v>39298</v>
      </c>
      <c r="B5063" s="9" t="s">
        <v>46764</v>
      </c>
      <c r="C5063" s="8" t="s">
        <v>592</v>
      </c>
      <c r="D5063" s="8" t="s">
        <v>639</v>
      </c>
      <c r="E5063" s="8" t="s">
        <v>34516</v>
      </c>
      <c r="F5063" s="10" t="s">
        <v>38693</v>
      </c>
    </row>
    <row r="5064" ht="24" customHeight="1" spans="1:6">
      <c r="A5064" s="8">
        <v>39299</v>
      </c>
      <c r="B5064" s="9" t="s">
        <v>46765</v>
      </c>
      <c r="C5064" s="8" t="s">
        <v>592</v>
      </c>
      <c r="D5064" s="8" t="s">
        <v>639</v>
      </c>
      <c r="E5064" s="8" t="s">
        <v>24901</v>
      </c>
      <c r="F5064" s="10" t="s">
        <v>38693</v>
      </c>
    </row>
    <row r="5065" ht="24" customHeight="1" spans="1:6">
      <c r="A5065" s="8">
        <v>9892</v>
      </c>
      <c r="B5065" s="9" t="s">
        <v>46766</v>
      </c>
      <c r="C5065" s="8" t="s">
        <v>592</v>
      </c>
      <c r="D5065" s="8" t="s">
        <v>593</v>
      </c>
      <c r="E5065" s="8" t="s">
        <v>40862</v>
      </c>
      <c r="F5065" s="10" t="s">
        <v>38693</v>
      </c>
    </row>
    <row r="5066" ht="24" customHeight="1" spans="1:6">
      <c r="A5066" s="8">
        <v>9893</v>
      </c>
      <c r="B5066" s="9" t="s">
        <v>46767</v>
      </c>
      <c r="C5066" s="8" t="s">
        <v>592</v>
      </c>
      <c r="D5066" s="8" t="s">
        <v>593</v>
      </c>
      <c r="E5066" s="8" t="s">
        <v>46768</v>
      </c>
      <c r="F5066" s="10" t="s">
        <v>38693</v>
      </c>
    </row>
    <row r="5067" ht="24" customHeight="1" spans="1:6">
      <c r="A5067" s="8">
        <v>9901</v>
      </c>
      <c r="B5067" s="9" t="s">
        <v>46769</v>
      </c>
      <c r="C5067" s="8" t="s">
        <v>592</v>
      </c>
      <c r="D5067" s="8" t="s">
        <v>593</v>
      </c>
      <c r="E5067" s="8" t="s">
        <v>33418</v>
      </c>
      <c r="F5067" s="10" t="s">
        <v>38693</v>
      </c>
    </row>
    <row r="5068" ht="24" customHeight="1" spans="1:6">
      <c r="A5068" s="8">
        <v>9896</v>
      </c>
      <c r="B5068" s="9" t="s">
        <v>46770</v>
      </c>
      <c r="C5068" s="8" t="s">
        <v>592</v>
      </c>
      <c r="D5068" s="8" t="s">
        <v>593</v>
      </c>
      <c r="E5068" s="8" t="s">
        <v>22891</v>
      </c>
      <c r="F5068" s="10" t="s">
        <v>38693</v>
      </c>
    </row>
    <row r="5069" ht="24" customHeight="1" spans="1:6">
      <c r="A5069" s="8">
        <v>9900</v>
      </c>
      <c r="B5069" s="9" t="s">
        <v>46771</v>
      </c>
      <c r="C5069" s="8" t="s">
        <v>592</v>
      </c>
      <c r="D5069" s="8" t="s">
        <v>593</v>
      </c>
      <c r="E5069" s="8" t="s">
        <v>41470</v>
      </c>
      <c r="F5069" s="10" t="s">
        <v>38693</v>
      </c>
    </row>
    <row r="5070" ht="24" customHeight="1" spans="1:6">
      <c r="A5070" s="8">
        <v>9898</v>
      </c>
      <c r="B5070" s="9" t="s">
        <v>46772</v>
      </c>
      <c r="C5070" s="8" t="s">
        <v>592</v>
      </c>
      <c r="D5070" s="8" t="s">
        <v>593</v>
      </c>
      <c r="E5070" s="8" t="s">
        <v>30728</v>
      </c>
      <c r="F5070" s="10" t="s">
        <v>38693</v>
      </c>
    </row>
    <row r="5071" ht="24" customHeight="1" spans="1:6">
      <c r="A5071" s="8">
        <v>9899</v>
      </c>
      <c r="B5071" s="9" t="s">
        <v>46773</v>
      </c>
      <c r="C5071" s="8" t="s">
        <v>592</v>
      </c>
      <c r="D5071" s="8" t="s">
        <v>593</v>
      </c>
      <c r="E5071" s="8" t="s">
        <v>46774</v>
      </c>
      <c r="F5071" s="10" t="s">
        <v>38693</v>
      </c>
    </row>
    <row r="5072" ht="24" customHeight="1" spans="1:6">
      <c r="A5072" s="8">
        <v>9902</v>
      </c>
      <c r="B5072" s="9" t="s">
        <v>46775</v>
      </c>
      <c r="C5072" s="8" t="s">
        <v>592</v>
      </c>
      <c r="D5072" s="8" t="s">
        <v>593</v>
      </c>
      <c r="E5072" s="8" t="s">
        <v>46776</v>
      </c>
      <c r="F5072" s="10" t="s">
        <v>38693</v>
      </c>
    </row>
    <row r="5073" ht="24" customHeight="1" spans="1:6">
      <c r="A5073" s="8">
        <v>9908</v>
      </c>
      <c r="B5073" s="9" t="s">
        <v>46777</v>
      </c>
      <c r="C5073" s="8" t="s">
        <v>592</v>
      </c>
      <c r="D5073" s="8" t="s">
        <v>593</v>
      </c>
      <c r="E5073" s="8" t="s">
        <v>46778</v>
      </c>
      <c r="F5073" s="10" t="s">
        <v>38693</v>
      </c>
    </row>
    <row r="5074" ht="24" customHeight="1" spans="1:6">
      <c r="A5074" s="8">
        <v>9905</v>
      </c>
      <c r="B5074" s="9" t="s">
        <v>46779</v>
      </c>
      <c r="C5074" s="8" t="s">
        <v>592</v>
      </c>
      <c r="D5074" s="8" t="s">
        <v>593</v>
      </c>
      <c r="E5074" s="8" t="s">
        <v>42432</v>
      </c>
      <c r="F5074" s="10" t="s">
        <v>38693</v>
      </c>
    </row>
    <row r="5075" ht="24" customHeight="1" spans="1:6">
      <c r="A5075" s="8">
        <v>9906</v>
      </c>
      <c r="B5075" s="9" t="s">
        <v>46780</v>
      </c>
      <c r="C5075" s="8" t="s">
        <v>592</v>
      </c>
      <c r="D5075" s="8" t="s">
        <v>593</v>
      </c>
      <c r="E5075" s="8" t="s">
        <v>44278</v>
      </c>
      <c r="F5075" s="10" t="s">
        <v>38693</v>
      </c>
    </row>
    <row r="5076" ht="24" customHeight="1" spans="1:6">
      <c r="A5076" s="8">
        <v>9895</v>
      </c>
      <c r="B5076" s="9" t="s">
        <v>46781</v>
      </c>
      <c r="C5076" s="8" t="s">
        <v>592</v>
      </c>
      <c r="D5076" s="8" t="s">
        <v>593</v>
      </c>
      <c r="E5076" s="8" t="s">
        <v>37405</v>
      </c>
      <c r="F5076" s="10" t="s">
        <v>38693</v>
      </c>
    </row>
    <row r="5077" ht="24" customHeight="1" spans="1:6">
      <c r="A5077" s="8">
        <v>9894</v>
      </c>
      <c r="B5077" s="9" t="s">
        <v>46782</v>
      </c>
      <c r="C5077" s="8" t="s">
        <v>592</v>
      </c>
      <c r="D5077" s="8" t="s">
        <v>593</v>
      </c>
      <c r="E5077" s="8" t="s">
        <v>37287</v>
      </c>
      <c r="F5077" s="10" t="s">
        <v>38693</v>
      </c>
    </row>
    <row r="5078" ht="24" customHeight="1" spans="1:6">
      <c r="A5078" s="8">
        <v>9897</v>
      </c>
      <c r="B5078" s="9" t="s">
        <v>46783</v>
      </c>
      <c r="C5078" s="8" t="s">
        <v>592</v>
      </c>
      <c r="D5078" s="8" t="s">
        <v>593</v>
      </c>
      <c r="E5078" s="8" t="s">
        <v>46784</v>
      </c>
      <c r="F5078" s="10" t="s">
        <v>38693</v>
      </c>
    </row>
    <row r="5079" ht="24" customHeight="1" spans="1:6">
      <c r="A5079" s="8">
        <v>9910</v>
      </c>
      <c r="B5079" s="9" t="s">
        <v>46785</v>
      </c>
      <c r="C5079" s="8" t="s">
        <v>592</v>
      </c>
      <c r="D5079" s="8" t="s">
        <v>593</v>
      </c>
      <c r="E5079" s="8" t="s">
        <v>40605</v>
      </c>
      <c r="F5079" s="10" t="s">
        <v>38693</v>
      </c>
    </row>
    <row r="5080" ht="24" customHeight="1" spans="1:6">
      <c r="A5080" s="8">
        <v>9909</v>
      </c>
      <c r="B5080" s="9" t="s">
        <v>46786</v>
      </c>
      <c r="C5080" s="8" t="s">
        <v>592</v>
      </c>
      <c r="D5080" s="8" t="s">
        <v>593</v>
      </c>
      <c r="E5080" s="8" t="s">
        <v>46787</v>
      </c>
      <c r="F5080" s="10" t="s">
        <v>38693</v>
      </c>
    </row>
    <row r="5081" ht="24" customHeight="1" spans="1:6">
      <c r="A5081" s="8">
        <v>9907</v>
      </c>
      <c r="B5081" s="9" t="s">
        <v>46788</v>
      </c>
      <c r="C5081" s="8" t="s">
        <v>592</v>
      </c>
      <c r="D5081" s="8" t="s">
        <v>593</v>
      </c>
      <c r="E5081" s="8" t="s">
        <v>46789</v>
      </c>
      <c r="F5081" s="10" t="s">
        <v>38693</v>
      </c>
    </row>
    <row r="5082" ht="24" customHeight="1" spans="1:6">
      <c r="A5082" s="8">
        <v>20973</v>
      </c>
      <c r="B5082" s="9" t="s">
        <v>46790</v>
      </c>
      <c r="C5082" s="8" t="s">
        <v>592</v>
      </c>
      <c r="D5082" s="8" t="s">
        <v>593</v>
      </c>
      <c r="E5082" s="8" t="s">
        <v>46791</v>
      </c>
      <c r="F5082" s="10" t="s">
        <v>38693</v>
      </c>
    </row>
    <row r="5083" ht="24" customHeight="1" spans="1:6">
      <c r="A5083" s="8">
        <v>20974</v>
      </c>
      <c r="B5083" s="9" t="s">
        <v>46792</v>
      </c>
      <c r="C5083" s="8" t="s">
        <v>592</v>
      </c>
      <c r="D5083" s="8" t="s">
        <v>593</v>
      </c>
      <c r="E5083" s="8" t="s">
        <v>46793</v>
      </c>
      <c r="F5083" s="10" t="s">
        <v>38693</v>
      </c>
    </row>
    <row r="5084" ht="24" customHeight="1" spans="1:6">
      <c r="A5084" s="8">
        <v>37989</v>
      </c>
      <c r="B5084" s="9" t="s">
        <v>46794</v>
      </c>
      <c r="C5084" s="8" t="s">
        <v>592</v>
      </c>
      <c r="D5084" s="8" t="s">
        <v>639</v>
      </c>
      <c r="E5084" s="8" t="s">
        <v>41900</v>
      </c>
      <c r="F5084" s="10" t="s">
        <v>38693</v>
      </c>
    </row>
    <row r="5085" ht="36" customHeight="1" spans="1:6">
      <c r="A5085" s="8">
        <v>37990</v>
      </c>
      <c r="B5085" s="9" t="s">
        <v>46795</v>
      </c>
      <c r="C5085" s="8" t="s">
        <v>592</v>
      </c>
      <c r="D5085" s="8" t="s">
        <v>639</v>
      </c>
      <c r="E5085" s="8" t="s">
        <v>28976</v>
      </c>
      <c r="F5085" s="10" t="s">
        <v>38693</v>
      </c>
    </row>
    <row r="5086" ht="24" customHeight="1" spans="1:6">
      <c r="A5086" s="8">
        <v>37991</v>
      </c>
      <c r="B5086" s="9" t="s">
        <v>46796</v>
      </c>
      <c r="C5086" s="8" t="s">
        <v>592</v>
      </c>
      <c r="D5086" s="8" t="s">
        <v>639</v>
      </c>
      <c r="E5086" s="8" t="s">
        <v>46797</v>
      </c>
      <c r="F5086" s="10" t="s">
        <v>38693</v>
      </c>
    </row>
    <row r="5087" ht="24" customHeight="1" spans="1:6">
      <c r="A5087" s="8">
        <v>37992</v>
      </c>
      <c r="B5087" s="9" t="s">
        <v>46798</v>
      </c>
      <c r="C5087" s="8" t="s">
        <v>592</v>
      </c>
      <c r="D5087" s="8" t="s">
        <v>639</v>
      </c>
      <c r="E5087" s="8" t="s">
        <v>46799</v>
      </c>
      <c r="F5087" s="10" t="s">
        <v>38693</v>
      </c>
    </row>
    <row r="5088" ht="24" customHeight="1" spans="1:6">
      <c r="A5088" s="8">
        <v>37993</v>
      </c>
      <c r="B5088" s="9" t="s">
        <v>46800</v>
      </c>
      <c r="C5088" s="8" t="s">
        <v>592</v>
      </c>
      <c r="D5088" s="8" t="s">
        <v>639</v>
      </c>
      <c r="E5088" s="8" t="s">
        <v>46801</v>
      </c>
      <c r="F5088" s="10" t="s">
        <v>38693</v>
      </c>
    </row>
    <row r="5089" ht="24" customHeight="1" spans="1:6">
      <c r="A5089" s="8">
        <v>37994</v>
      </c>
      <c r="B5089" s="9" t="s">
        <v>46802</v>
      </c>
      <c r="C5089" s="8" t="s">
        <v>592</v>
      </c>
      <c r="D5089" s="8" t="s">
        <v>639</v>
      </c>
      <c r="E5089" s="8" t="s">
        <v>40420</v>
      </c>
      <c r="F5089" s="10" t="s">
        <v>38693</v>
      </c>
    </row>
    <row r="5090" ht="24" customHeight="1" spans="1:6">
      <c r="A5090" s="8">
        <v>37995</v>
      </c>
      <c r="B5090" s="9" t="s">
        <v>46803</v>
      </c>
      <c r="C5090" s="8" t="s">
        <v>592</v>
      </c>
      <c r="D5090" s="8" t="s">
        <v>639</v>
      </c>
      <c r="E5090" s="8" t="s">
        <v>23577</v>
      </c>
      <c r="F5090" s="10" t="s">
        <v>38693</v>
      </c>
    </row>
    <row r="5091" ht="24" customHeight="1" spans="1:6">
      <c r="A5091" s="8">
        <v>37996</v>
      </c>
      <c r="B5091" s="9" t="s">
        <v>46804</v>
      </c>
      <c r="C5091" s="8" t="s">
        <v>592</v>
      </c>
      <c r="D5091" s="8" t="s">
        <v>639</v>
      </c>
      <c r="E5091" s="8" t="s">
        <v>46805</v>
      </c>
      <c r="F5091" s="10" t="s">
        <v>38693</v>
      </c>
    </row>
    <row r="5092" ht="24" customHeight="1" spans="1:6">
      <c r="A5092" s="8">
        <v>13883</v>
      </c>
      <c r="B5092" s="9" t="s">
        <v>46806</v>
      </c>
      <c r="C5092" s="8" t="s">
        <v>592</v>
      </c>
      <c r="D5092" s="8" t="s">
        <v>639</v>
      </c>
      <c r="E5092" s="8" t="s">
        <v>46807</v>
      </c>
      <c r="F5092" s="10" t="s">
        <v>38693</v>
      </c>
    </row>
    <row r="5093" ht="24" customHeight="1" spans="1:6">
      <c r="A5093" s="8">
        <v>38604</v>
      </c>
      <c r="B5093" s="9" t="s">
        <v>46808</v>
      </c>
      <c r="C5093" s="8" t="s">
        <v>592</v>
      </c>
      <c r="D5093" s="8" t="s">
        <v>639</v>
      </c>
      <c r="E5093" s="8" t="s">
        <v>46809</v>
      </c>
      <c r="F5093" s="10" t="s">
        <v>38693</v>
      </c>
    </row>
    <row r="5094" ht="24" customHeight="1" spans="1:6">
      <c r="A5094" s="8">
        <v>10601</v>
      </c>
      <c r="B5094" s="9" t="s">
        <v>46810</v>
      </c>
      <c r="C5094" s="8" t="s">
        <v>592</v>
      </c>
      <c r="D5094" s="8" t="s">
        <v>639</v>
      </c>
      <c r="E5094" s="8" t="s">
        <v>46811</v>
      </c>
      <c r="F5094" s="10" t="s">
        <v>38693</v>
      </c>
    </row>
    <row r="5095" ht="24" customHeight="1" spans="1:6">
      <c r="A5095" s="8">
        <v>44469</v>
      </c>
      <c r="B5095" s="9" t="s">
        <v>46812</v>
      </c>
      <c r="C5095" s="8" t="s">
        <v>592</v>
      </c>
      <c r="D5095" s="8" t="s">
        <v>639</v>
      </c>
      <c r="E5095" s="8" t="s">
        <v>46813</v>
      </c>
      <c r="F5095" s="10" t="s">
        <v>38693</v>
      </c>
    </row>
    <row r="5096" ht="24" customHeight="1" spans="1:6">
      <c r="A5096" s="8">
        <v>13894</v>
      </c>
      <c r="B5096" s="9" t="s">
        <v>46814</v>
      </c>
      <c r="C5096" s="8" t="s">
        <v>592</v>
      </c>
      <c r="D5096" s="8" t="s">
        <v>639</v>
      </c>
      <c r="E5096" s="8" t="s">
        <v>46815</v>
      </c>
      <c r="F5096" s="10" t="s">
        <v>38693</v>
      </c>
    </row>
    <row r="5097" ht="24" customHeight="1" spans="1:6">
      <c r="A5097" s="8">
        <v>13895</v>
      </c>
      <c r="B5097" s="9" t="s">
        <v>46816</v>
      </c>
      <c r="C5097" s="8" t="s">
        <v>592</v>
      </c>
      <c r="D5097" s="8" t="s">
        <v>639</v>
      </c>
      <c r="E5097" s="8" t="s">
        <v>46817</v>
      </c>
      <c r="F5097" s="10" t="s">
        <v>38693</v>
      </c>
    </row>
    <row r="5098" ht="24" customHeight="1" spans="1:6">
      <c r="A5098" s="8">
        <v>13892</v>
      </c>
      <c r="B5098" s="9" t="s">
        <v>46818</v>
      </c>
      <c r="C5098" s="8" t="s">
        <v>592</v>
      </c>
      <c r="D5098" s="8" t="s">
        <v>639</v>
      </c>
      <c r="E5098" s="8" t="s">
        <v>46819</v>
      </c>
      <c r="F5098" s="10" t="s">
        <v>38693</v>
      </c>
    </row>
    <row r="5099" ht="24" customHeight="1" spans="1:6">
      <c r="A5099" s="8">
        <v>9914</v>
      </c>
      <c r="B5099" s="9" t="s">
        <v>46820</v>
      </c>
      <c r="C5099" s="8" t="s">
        <v>592</v>
      </c>
      <c r="D5099" s="8" t="s">
        <v>639</v>
      </c>
      <c r="E5099" s="8" t="s">
        <v>41999</v>
      </c>
      <c r="F5099" s="10" t="s">
        <v>38693</v>
      </c>
    </row>
    <row r="5100" ht="24" customHeight="1" spans="1:6">
      <c r="A5100" s="8">
        <v>36485</v>
      </c>
      <c r="B5100" s="9" t="s">
        <v>46821</v>
      </c>
      <c r="C5100" s="8" t="s">
        <v>592</v>
      </c>
      <c r="D5100" s="8" t="s">
        <v>639</v>
      </c>
      <c r="E5100" s="8" t="s">
        <v>46822</v>
      </c>
      <c r="F5100" s="10" t="s">
        <v>38693</v>
      </c>
    </row>
    <row r="5101" ht="24" customHeight="1" spans="1:6">
      <c r="A5101" s="8">
        <v>9912</v>
      </c>
      <c r="B5101" s="9" t="s">
        <v>46823</v>
      </c>
      <c r="C5101" s="8" t="s">
        <v>592</v>
      </c>
      <c r="D5101" s="8" t="s">
        <v>639</v>
      </c>
      <c r="E5101" s="8" t="s">
        <v>46824</v>
      </c>
      <c r="F5101" s="10" t="s">
        <v>38693</v>
      </c>
    </row>
    <row r="5102" ht="24" customHeight="1" spans="1:6">
      <c r="A5102" s="8">
        <v>9921</v>
      </c>
      <c r="B5102" s="9" t="s">
        <v>46825</v>
      </c>
      <c r="C5102" s="8" t="s">
        <v>592</v>
      </c>
      <c r="D5102" s="8" t="s">
        <v>639</v>
      </c>
      <c r="E5102" s="8" t="s">
        <v>46826</v>
      </c>
      <c r="F5102" s="10" t="s">
        <v>38693</v>
      </c>
    </row>
    <row r="5103" ht="24" customHeight="1" spans="1:6">
      <c r="A5103" s="8">
        <v>21112</v>
      </c>
      <c r="B5103" s="9" t="s">
        <v>46827</v>
      </c>
      <c r="C5103" s="8" t="s">
        <v>592</v>
      </c>
      <c r="D5103" s="8" t="s">
        <v>593</v>
      </c>
      <c r="E5103" s="8" t="s">
        <v>46828</v>
      </c>
      <c r="F5103" s="10" t="s">
        <v>38693</v>
      </c>
    </row>
    <row r="5104" ht="24" customHeight="1" spans="1:6">
      <c r="A5104" s="8">
        <v>10228</v>
      </c>
      <c r="B5104" s="9" t="s">
        <v>46829</v>
      </c>
      <c r="C5104" s="8" t="s">
        <v>592</v>
      </c>
      <c r="D5104" s="8" t="s">
        <v>599</v>
      </c>
      <c r="E5104" s="8" t="s">
        <v>46830</v>
      </c>
      <c r="F5104" s="10" t="s">
        <v>38693</v>
      </c>
    </row>
    <row r="5105" ht="24" customHeight="1" spans="1:6">
      <c r="A5105" s="8">
        <v>11781</v>
      </c>
      <c r="B5105" s="9" t="s">
        <v>46831</v>
      </c>
      <c r="C5105" s="8" t="s">
        <v>592</v>
      </c>
      <c r="D5105" s="8" t="s">
        <v>593</v>
      </c>
      <c r="E5105" s="8" t="s">
        <v>46832</v>
      </c>
      <c r="F5105" s="10" t="s">
        <v>38693</v>
      </c>
    </row>
    <row r="5106" ht="24" customHeight="1" spans="1:6">
      <c r="A5106" s="8">
        <v>37588</v>
      </c>
      <c r="B5106" s="9" t="s">
        <v>46833</v>
      </c>
      <c r="C5106" s="8" t="s">
        <v>592</v>
      </c>
      <c r="D5106" s="8" t="s">
        <v>639</v>
      </c>
      <c r="E5106" s="8" t="s">
        <v>46834</v>
      </c>
      <c r="F5106" s="10" t="s">
        <v>38693</v>
      </c>
    </row>
    <row r="5107" ht="24" customHeight="1" spans="1:6">
      <c r="A5107" s="8">
        <v>11746</v>
      </c>
      <c r="B5107" s="9" t="s">
        <v>46835</v>
      </c>
      <c r="C5107" s="8" t="s">
        <v>592</v>
      </c>
      <c r="D5107" s="8" t="s">
        <v>593</v>
      </c>
      <c r="E5107" s="11" t="s">
        <v>46836</v>
      </c>
      <c r="F5107" s="10" t="s">
        <v>38693</v>
      </c>
    </row>
    <row r="5108" ht="24" customHeight="1" spans="1:6">
      <c r="A5108" s="8">
        <v>11751</v>
      </c>
      <c r="B5108" s="9" t="s">
        <v>46837</v>
      </c>
      <c r="C5108" s="8" t="s">
        <v>592</v>
      </c>
      <c r="D5108" s="8" t="s">
        <v>593</v>
      </c>
      <c r="E5108" s="11" t="s">
        <v>46838</v>
      </c>
      <c r="F5108" s="10" t="s">
        <v>38693</v>
      </c>
    </row>
    <row r="5109" ht="24" customHeight="1" spans="1:6">
      <c r="A5109" s="8">
        <v>11750</v>
      </c>
      <c r="B5109" s="9" t="s">
        <v>46839</v>
      </c>
      <c r="C5109" s="8" t="s">
        <v>592</v>
      </c>
      <c r="D5109" s="8" t="s">
        <v>593</v>
      </c>
      <c r="E5109" s="11" t="s">
        <v>46840</v>
      </c>
      <c r="F5109" s="10" t="s">
        <v>38693</v>
      </c>
    </row>
    <row r="5110" ht="24" customHeight="1" spans="1:6">
      <c r="A5110" s="8">
        <v>11748</v>
      </c>
      <c r="B5110" s="9" t="s">
        <v>46841</v>
      </c>
      <c r="C5110" s="8" t="s">
        <v>592</v>
      </c>
      <c r="D5110" s="8" t="s">
        <v>593</v>
      </c>
      <c r="E5110" s="8" t="s">
        <v>46842</v>
      </c>
      <c r="F5110" s="10" t="s">
        <v>38693</v>
      </c>
    </row>
    <row r="5111" ht="24" customHeight="1" spans="1:6">
      <c r="A5111" s="8">
        <v>11747</v>
      </c>
      <c r="B5111" s="9" t="s">
        <v>46843</v>
      </c>
      <c r="C5111" s="8" t="s">
        <v>592</v>
      </c>
      <c r="D5111" s="8" t="s">
        <v>593</v>
      </c>
      <c r="E5111" s="8" t="s">
        <v>46844</v>
      </c>
      <c r="F5111" s="10" t="s">
        <v>38693</v>
      </c>
    </row>
    <row r="5112" ht="24" customHeight="1" spans="1:6">
      <c r="A5112" s="8">
        <v>11749</v>
      </c>
      <c r="B5112" s="9" t="s">
        <v>46845</v>
      </c>
      <c r="C5112" s="8" t="s">
        <v>592</v>
      </c>
      <c r="D5112" s="8" t="s">
        <v>593</v>
      </c>
      <c r="E5112" s="8" t="s">
        <v>22880</v>
      </c>
      <c r="F5112" s="10" t="s">
        <v>38693</v>
      </c>
    </row>
    <row r="5113" ht="24" customHeight="1" spans="1:6">
      <c r="A5113" s="8">
        <v>10236</v>
      </c>
      <c r="B5113" s="9" t="s">
        <v>46846</v>
      </c>
      <c r="C5113" s="8" t="s">
        <v>592</v>
      </c>
      <c r="D5113" s="8" t="s">
        <v>593</v>
      </c>
      <c r="E5113" s="8" t="s">
        <v>46847</v>
      </c>
      <c r="F5113" s="10" t="s">
        <v>38693</v>
      </c>
    </row>
    <row r="5114" ht="24" customHeight="1" spans="1:6">
      <c r="A5114" s="8">
        <v>10233</v>
      </c>
      <c r="B5114" s="9" t="s">
        <v>46848</v>
      </c>
      <c r="C5114" s="8" t="s">
        <v>592</v>
      </c>
      <c r="D5114" s="8" t="s">
        <v>593</v>
      </c>
      <c r="E5114" s="8" t="s">
        <v>46849</v>
      </c>
      <c r="F5114" s="10" t="s">
        <v>38693</v>
      </c>
    </row>
    <row r="5115" ht="24" customHeight="1" spans="1:6">
      <c r="A5115" s="8">
        <v>10234</v>
      </c>
      <c r="B5115" s="9" t="s">
        <v>46850</v>
      </c>
      <c r="C5115" s="8" t="s">
        <v>592</v>
      </c>
      <c r="D5115" s="8" t="s">
        <v>593</v>
      </c>
      <c r="E5115" s="8" t="s">
        <v>46851</v>
      </c>
      <c r="F5115" s="10" t="s">
        <v>38693</v>
      </c>
    </row>
    <row r="5116" ht="24" customHeight="1" spans="1:6">
      <c r="A5116" s="8">
        <v>10231</v>
      </c>
      <c r="B5116" s="9" t="s">
        <v>46852</v>
      </c>
      <c r="C5116" s="8" t="s">
        <v>592</v>
      </c>
      <c r="D5116" s="8" t="s">
        <v>593</v>
      </c>
      <c r="E5116" s="8" t="s">
        <v>46853</v>
      </c>
      <c r="F5116" s="10" t="s">
        <v>38693</v>
      </c>
    </row>
    <row r="5117" ht="24" customHeight="1" spans="1:6">
      <c r="A5117" s="8">
        <v>10232</v>
      </c>
      <c r="B5117" s="9" t="s">
        <v>46854</v>
      </c>
      <c r="C5117" s="8" t="s">
        <v>592</v>
      </c>
      <c r="D5117" s="8" t="s">
        <v>593</v>
      </c>
      <c r="E5117" s="8" t="s">
        <v>46855</v>
      </c>
      <c r="F5117" s="10" t="s">
        <v>38693</v>
      </c>
    </row>
    <row r="5118" ht="24" customHeight="1" spans="1:6">
      <c r="A5118" s="8">
        <v>10229</v>
      </c>
      <c r="B5118" s="9" t="s">
        <v>46856</v>
      </c>
      <c r="C5118" s="8" t="s">
        <v>592</v>
      </c>
      <c r="D5118" s="8" t="s">
        <v>599</v>
      </c>
      <c r="E5118" s="8" t="s">
        <v>42145</v>
      </c>
      <c r="F5118" s="10" t="s">
        <v>38693</v>
      </c>
    </row>
    <row r="5119" ht="24" customHeight="1" spans="1:6">
      <c r="A5119" s="8">
        <v>10235</v>
      </c>
      <c r="B5119" s="9" t="s">
        <v>46857</v>
      </c>
      <c r="C5119" s="8" t="s">
        <v>592</v>
      </c>
      <c r="D5119" s="8" t="s">
        <v>593</v>
      </c>
      <c r="E5119" s="8" t="s">
        <v>46858</v>
      </c>
      <c r="F5119" s="10" t="s">
        <v>38693</v>
      </c>
    </row>
    <row r="5120" ht="24" customHeight="1" spans="1:6">
      <c r="A5120" s="8">
        <v>10230</v>
      </c>
      <c r="B5120" s="9" t="s">
        <v>46859</v>
      </c>
      <c r="C5120" s="8" t="s">
        <v>592</v>
      </c>
      <c r="D5120" s="8" t="s">
        <v>593</v>
      </c>
      <c r="E5120" s="8" t="s">
        <v>46860</v>
      </c>
      <c r="F5120" s="10" t="s">
        <v>38693</v>
      </c>
    </row>
    <row r="5121" ht="24" customHeight="1" spans="1:6">
      <c r="A5121" s="8">
        <v>10409</v>
      </c>
      <c r="B5121" s="9" t="s">
        <v>46861</v>
      </c>
      <c r="C5121" s="8" t="s">
        <v>592</v>
      </c>
      <c r="D5121" s="8" t="s">
        <v>593</v>
      </c>
      <c r="E5121" s="8" t="s">
        <v>46862</v>
      </c>
      <c r="F5121" s="10" t="s">
        <v>38693</v>
      </c>
    </row>
    <row r="5122" ht="24" customHeight="1" spans="1:6">
      <c r="A5122" s="8">
        <v>10411</v>
      </c>
      <c r="B5122" s="9" t="s">
        <v>46863</v>
      </c>
      <c r="C5122" s="8" t="s">
        <v>592</v>
      </c>
      <c r="D5122" s="8" t="s">
        <v>593</v>
      </c>
      <c r="E5122" s="8" t="s">
        <v>46864</v>
      </c>
      <c r="F5122" s="10" t="s">
        <v>38693</v>
      </c>
    </row>
    <row r="5123" ht="24" customHeight="1" spans="1:6">
      <c r="A5123" s="8">
        <v>10404</v>
      </c>
      <c r="B5123" s="9" t="s">
        <v>46865</v>
      </c>
      <c r="C5123" s="8" t="s">
        <v>592</v>
      </c>
      <c r="D5123" s="8" t="s">
        <v>593</v>
      </c>
      <c r="E5123" s="8" t="s">
        <v>46866</v>
      </c>
      <c r="F5123" s="10" t="s">
        <v>38693</v>
      </c>
    </row>
    <row r="5124" ht="24" customHeight="1" spans="1:6">
      <c r="A5124" s="8">
        <v>10410</v>
      </c>
      <c r="B5124" s="9" t="s">
        <v>46867</v>
      </c>
      <c r="C5124" s="8" t="s">
        <v>592</v>
      </c>
      <c r="D5124" s="8" t="s">
        <v>593</v>
      </c>
      <c r="E5124" s="8" t="s">
        <v>46868</v>
      </c>
      <c r="F5124" s="10" t="s">
        <v>38693</v>
      </c>
    </row>
    <row r="5125" ht="24" customHeight="1" spans="1:6">
      <c r="A5125" s="8">
        <v>10405</v>
      </c>
      <c r="B5125" s="9" t="s">
        <v>46869</v>
      </c>
      <c r="C5125" s="8" t="s">
        <v>592</v>
      </c>
      <c r="D5125" s="8" t="s">
        <v>593</v>
      </c>
      <c r="E5125" s="8" t="s">
        <v>46870</v>
      </c>
      <c r="F5125" s="10" t="s">
        <v>38693</v>
      </c>
    </row>
    <row r="5126" ht="24" customHeight="1" spans="1:6">
      <c r="A5126" s="8">
        <v>10408</v>
      </c>
      <c r="B5126" s="9" t="s">
        <v>46871</v>
      </c>
      <c r="C5126" s="8" t="s">
        <v>592</v>
      </c>
      <c r="D5126" s="8" t="s">
        <v>593</v>
      </c>
      <c r="E5126" s="8" t="s">
        <v>46872</v>
      </c>
      <c r="F5126" s="10" t="s">
        <v>38693</v>
      </c>
    </row>
    <row r="5127" ht="24" customHeight="1" spans="1:6">
      <c r="A5127" s="8">
        <v>10412</v>
      </c>
      <c r="B5127" s="9" t="s">
        <v>46873</v>
      </c>
      <c r="C5127" s="8" t="s">
        <v>592</v>
      </c>
      <c r="D5127" s="8" t="s">
        <v>593</v>
      </c>
      <c r="E5127" s="8" t="s">
        <v>46874</v>
      </c>
      <c r="F5127" s="10" t="s">
        <v>38693</v>
      </c>
    </row>
    <row r="5128" ht="24" customHeight="1" spans="1:6">
      <c r="A5128" s="8">
        <v>10406</v>
      </c>
      <c r="B5128" s="9" t="s">
        <v>46875</v>
      </c>
      <c r="C5128" s="8" t="s">
        <v>592</v>
      </c>
      <c r="D5128" s="8" t="s">
        <v>593</v>
      </c>
      <c r="E5128" s="8" t="s">
        <v>46876</v>
      </c>
      <c r="F5128" s="10" t="s">
        <v>38693</v>
      </c>
    </row>
    <row r="5129" ht="24" customHeight="1" spans="1:6">
      <c r="A5129" s="8">
        <v>10407</v>
      </c>
      <c r="B5129" s="9" t="s">
        <v>46877</v>
      </c>
      <c r="C5129" s="8" t="s">
        <v>592</v>
      </c>
      <c r="D5129" s="8" t="s">
        <v>593</v>
      </c>
      <c r="E5129" s="8" t="s">
        <v>46878</v>
      </c>
      <c r="F5129" s="10" t="s">
        <v>38693</v>
      </c>
    </row>
    <row r="5130" ht="24" customHeight="1" spans="1:6">
      <c r="A5130" s="8">
        <v>10416</v>
      </c>
      <c r="B5130" s="9" t="s">
        <v>46879</v>
      </c>
      <c r="C5130" s="8" t="s">
        <v>592</v>
      </c>
      <c r="D5130" s="8" t="s">
        <v>593</v>
      </c>
      <c r="E5130" s="8" t="s">
        <v>46880</v>
      </c>
      <c r="F5130" s="10" t="s">
        <v>38693</v>
      </c>
    </row>
    <row r="5131" ht="24" customHeight="1" spans="1:6">
      <c r="A5131" s="8">
        <v>10419</v>
      </c>
      <c r="B5131" s="9" t="s">
        <v>46881</v>
      </c>
      <c r="C5131" s="8" t="s">
        <v>592</v>
      </c>
      <c r="D5131" s="8" t="s">
        <v>593</v>
      </c>
      <c r="E5131" s="8" t="s">
        <v>46882</v>
      </c>
      <c r="F5131" s="10" t="s">
        <v>38693</v>
      </c>
    </row>
    <row r="5132" ht="24" customHeight="1" spans="1:6">
      <c r="A5132" s="8">
        <v>21092</v>
      </c>
      <c r="B5132" s="9" t="s">
        <v>46883</v>
      </c>
      <c r="C5132" s="8" t="s">
        <v>592</v>
      </c>
      <c r="D5132" s="8" t="s">
        <v>593</v>
      </c>
      <c r="E5132" s="8" t="s">
        <v>46884</v>
      </c>
      <c r="F5132" s="10" t="s">
        <v>38693</v>
      </c>
    </row>
    <row r="5133" ht="24" customHeight="1" spans="1:6">
      <c r="A5133" s="8">
        <v>10418</v>
      </c>
      <c r="B5133" s="9" t="s">
        <v>46885</v>
      </c>
      <c r="C5133" s="8" t="s">
        <v>592</v>
      </c>
      <c r="D5133" s="8" t="s">
        <v>593</v>
      </c>
      <c r="E5133" s="8" t="s">
        <v>46886</v>
      </c>
      <c r="F5133" s="10" t="s">
        <v>38693</v>
      </c>
    </row>
    <row r="5134" ht="24" customHeight="1" spans="1:6">
      <c r="A5134" s="8">
        <v>12657</v>
      </c>
      <c r="B5134" s="9" t="s">
        <v>46887</v>
      </c>
      <c r="C5134" s="8" t="s">
        <v>592</v>
      </c>
      <c r="D5134" s="8" t="s">
        <v>593</v>
      </c>
      <c r="E5134" s="8" t="s">
        <v>46888</v>
      </c>
      <c r="F5134" s="10" t="s">
        <v>38693</v>
      </c>
    </row>
    <row r="5135" ht="24" customHeight="1" spans="1:6">
      <c r="A5135" s="8">
        <v>10417</v>
      </c>
      <c r="B5135" s="9" t="s">
        <v>46889</v>
      </c>
      <c r="C5135" s="8" t="s">
        <v>592</v>
      </c>
      <c r="D5135" s="8" t="s">
        <v>593</v>
      </c>
      <c r="E5135" s="8" t="s">
        <v>46890</v>
      </c>
      <c r="F5135" s="10" t="s">
        <v>38693</v>
      </c>
    </row>
    <row r="5136" ht="24" customHeight="1" spans="1:6">
      <c r="A5136" s="8">
        <v>10413</v>
      </c>
      <c r="B5136" s="9" t="s">
        <v>46891</v>
      </c>
      <c r="C5136" s="8" t="s">
        <v>592</v>
      </c>
      <c r="D5136" s="8" t="s">
        <v>593</v>
      </c>
      <c r="E5136" s="8" t="s">
        <v>33609</v>
      </c>
      <c r="F5136" s="10" t="s">
        <v>38693</v>
      </c>
    </row>
    <row r="5137" ht="24" customHeight="1" spans="1:6">
      <c r="A5137" s="8">
        <v>10414</v>
      </c>
      <c r="B5137" s="9" t="s">
        <v>46892</v>
      </c>
      <c r="C5137" s="8" t="s">
        <v>592</v>
      </c>
      <c r="D5137" s="8" t="s">
        <v>593</v>
      </c>
      <c r="E5137" s="8" t="s">
        <v>46893</v>
      </c>
      <c r="F5137" s="10" t="s">
        <v>38693</v>
      </c>
    </row>
    <row r="5138" ht="24" customHeight="1" spans="1:6">
      <c r="A5138" s="8">
        <v>10415</v>
      </c>
      <c r="B5138" s="9" t="s">
        <v>46894</v>
      </c>
      <c r="C5138" s="8" t="s">
        <v>592</v>
      </c>
      <c r="D5138" s="8" t="s">
        <v>593</v>
      </c>
      <c r="E5138" s="8" t="s">
        <v>46895</v>
      </c>
      <c r="F5138" s="10" t="s">
        <v>38693</v>
      </c>
    </row>
    <row r="5139" ht="36" customHeight="1" spans="1:6">
      <c r="A5139" s="8">
        <v>38643</v>
      </c>
      <c r="B5139" s="9" t="s">
        <v>46896</v>
      </c>
      <c r="C5139" s="8" t="s">
        <v>592</v>
      </c>
      <c r="D5139" s="8" t="s">
        <v>639</v>
      </c>
      <c r="E5139" s="8" t="s">
        <v>46897</v>
      </c>
      <c r="F5139" s="10" t="s">
        <v>38693</v>
      </c>
    </row>
    <row r="5140" ht="24" customHeight="1" spans="1:6">
      <c r="A5140" s="8">
        <v>6157</v>
      </c>
      <c r="B5140" s="9" t="s">
        <v>46898</v>
      </c>
      <c r="C5140" s="8" t="s">
        <v>592</v>
      </c>
      <c r="D5140" s="8" t="s">
        <v>639</v>
      </c>
      <c r="E5140" s="8" t="s">
        <v>35045</v>
      </c>
      <c r="F5140" s="10" t="s">
        <v>38693</v>
      </c>
    </row>
    <row r="5141" ht="36" customHeight="1" spans="1:6">
      <c r="A5141" s="8">
        <v>6152</v>
      </c>
      <c r="B5141" s="9" t="s">
        <v>46899</v>
      </c>
      <c r="C5141" s="8" t="s">
        <v>592</v>
      </c>
      <c r="D5141" s="8" t="s">
        <v>593</v>
      </c>
      <c r="E5141" s="8" t="s">
        <v>46900</v>
      </c>
      <c r="F5141" s="10" t="s">
        <v>38693</v>
      </c>
    </row>
    <row r="5142" ht="24" customHeight="1" spans="1:6">
      <c r="A5142" s="8">
        <v>6158</v>
      </c>
      <c r="B5142" s="9" t="s">
        <v>46901</v>
      </c>
      <c r="C5142" s="8" t="s">
        <v>592</v>
      </c>
      <c r="D5142" s="8" t="s">
        <v>593</v>
      </c>
      <c r="E5142" s="8" t="s">
        <v>37778</v>
      </c>
      <c r="F5142" s="10" t="s">
        <v>38693</v>
      </c>
    </row>
    <row r="5143" ht="24" customHeight="1" spans="1:6">
      <c r="A5143" s="8">
        <v>6153</v>
      </c>
      <c r="B5143" s="9" t="s">
        <v>46902</v>
      </c>
      <c r="C5143" s="8" t="s">
        <v>592</v>
      </c>
      <c r="D5143" s="8" t="s">
        <v>593</v>
      </c>
      <c r="E5143" s="8" t="s">
        <v>24914</v>
      </c>
      <c r="F5143" s="10" t="s">
        <v>38693</v>
      </c>
    </row>
    <row r="5144" ht="24" customHeight="1" spans="1:6">
      <c r="A5144" s="8">
        <v>6156</v>
      </c>
      <c r="B5144" s="9" t="s">
        <v>46903</v>
      </c>
      <c r="C5144" s="8" t="s">
        <v>592</v>
      </c>
      <c r="D5144" s="8" t="s">
        <v>593</v>
      </c>
      <c r="E5144" s="8" t="s">
        <v>46904</v>
      </c>
      <c r="F5144" s="10" t="s">
        <v>38693</v>
      </c>
    </row>
    <row r="5145" ht="24" customHeight="1" spans="1:6">
      <c r="A5145" s="8">
        <v>6154</v>
      </c>
      <c r="B5145" s="9" t="s">
        <v>46905</v>
      </c>
      <c r="C5145" s="8" t="s">
        <v>592</v>
      </c>
      <c r="D5145" s="8" t="s">
        <v>593</v>
      </c>
      <c r="E5145" s="8" t="s">
        <v>33087</v>
      </c>
      <c r="F5145" s="10" t="s">
        <v>38693</v>
      </c>
    </row>
    <row r="5146" ht="24" customHeight="1" spans="1:6">
      <c r="A5146" s="8">
        <v>6155</v>
      </c>
      <c r="B5146" s="9" t="s">
        <v>46906</v>
      </c>
      <c r="C5146" s="8" t="s">
        <v>592</v>
      </c>
      <c r="D5146" s="8" t="s">
        <v>593</v>
      </c>
      <c r="E5146" s="8" t="s">
        <v>42932</v>
      </c>
      <c r="F5146" s="10" t="s">
        <v>38693</v>
      </c>
    </row>
    <row r="5147" ht="24" customHeight="1" spans="1:6">
      <c r="A5147" s="8">
        <v>43595</v>
      </c>
      <c r="B5147" s="9" t="s">
        <v>46907</v>
      </c>
      <c r="C5147" s="8" t="s">
        <v>592</v>
      </c>
      <c r="D5147" s="8" t="s">
        <v>593</v>
      </c>
      <c r="E5147" s="8" t="s">
        <v>36130</v>
      </c>
      <c r="F5147" s="10" t="s">
        <v>38693</v>
      </c>
    </row>
    <row r="5148" ht="24" customHeight="1" spans="1:6">
      <c r="A5148" s="8">
        <v>43596</v>
      </c>
      <c r="B5148" s="9" t="s">
        <v>46908</v>
      </c>
      <c r="C5148" s="8" t="s">
        <v>592</v>
      </c>
      <c r="D5148" s="8" t="s">
        <v>593</v>
      </c>
      <c r="E5148" s="8" t="s">
        <v>46909</v>
      </c>
      <c r="F5148" s="10" t="s">
        <v>38693</v>
      </c>
    </row>
    <row r="5149" ht="24" customHeight="1" spans="1:6">
      <c r="A5149" s="8">
        <v>38108</v>
      </c>
      <c r="B5149" s="9" t="s">
        <v>46910</v>
      </c>
      <c r="C5149" s="8" t="s">
        <v>592</v>
      </c>
      <c r="D5149" s="8" t="s">
        <v>593</v>
      </c>
      <c r="E5149" s="8" t="s">
        <v>42007</v>
      </c>
      <c r="F5149" s="10" t="s">
        <v>38693</v>
      </c>
    </row>
    <row r="5150" ht="24" customHeight="1" spans="1:6">
      <c r="A5150" s="8">
        <v>38087</v>
      </c>
      <c r="B5150" s="9" t="s">
        <v>46911</v>
      </c>
      <c r="C5150" s="8" t="s">
        <v>592</v>
      </c>
      <c r="D5150" s="8" t="s">
        <v>593</v>
      </c>
      <c r="E5150" s="8" t="s">
        <v>46912</v>
      </c>
      <c r="F5150" s="10" t="s">
        <v>38693</v>
      </c>
    </row>
    <row r="5151" ht="24" customHeight="1" spans="1:6">
      <c r="A5151" s="8">
        <v>38109</v>
      </c>
      <c r="B5151" s="9" t="s">
        <v>46913</v>
      </c>
      <c r="C5151" s="8" t="s">
        <v>592</v>
      </c>
      <c r="D5151" s="8" t="s">
        <v>593</v>
      </c>
      <c r="E5151" s="8" t="s">
        <v>35072</v>
      </c>
      <c r="F5151" s="10" t="s">
        <v>38693</v>
      </c>
    </row>
    <row r="5152" ht="24" customHeight="1" spans="1:6">
      <c r="A5152" s="8">
        <v>38088</v>
      </c>
      <c r="B5152" s="9" t="s">
        <v>46914</v>
      </c>
      <c r="C5152" s="8" t="s">
        <v>592</v>
      </c>
      <c r="D5152" s="8" t="s">
        <v>593</v>
      </c>
      <c r="E5152" s="8" t="s">
        <v>46915</v>
      </c>
      <c r="F5152" s="10" t="s">
        <v>38693</v>
      </c>
    </row>
    <row r="5153" ht="24" customHeight="1" spans="1:6">
      <c r="A5153" s="8">
        <v>38110</v>
      </c>
      <c r="B5153" s="9" t="s">
        <v>46916</v>
      </c>
      <c r="C5153" s="8" t="s">
        <v>592</v>
      </c>
      <c r="D5153" s="8" t="s">
        <v>593</v>
      </c>
      <c r="E5153" s="8" t="s">
        <v>32634</v>
      </c>
      <c r="F5153" s="10" t="s">
        <v>38693</v>
      </c>
    </row>
    <row r="5154" ht="24" customHeight="1" spans="1:6">
      <c r="A5154" s="8">
        <v>38089</v>
      </c>
      <c r="B5154" s="9" t="s">
        <v>46917</v>
      </c>
      <c r="C5154" s="8" t="s">
        <v>592</v>
      </c>
      <c r="D5154" s="8" t="s">
        <v>593</v>
      </c>
      <c r="E5154" s="8" t="s">
        <v>30139</v>
      </c>
      <c r="F5154" s="10" t="s">
        <v>38693</v>
      </c>
    </row>
    <row r="5155" ht="24" customHeight="1" spans="1:6">
      <c r="A5155" s="8">
        <v>38111</v>
      </c>
      <c r="B5155" s="9" t="s">
        <v>46918</v>
      </c>
      <c r="C5155" s="8" t="s">
        <v>592</v>
      </c>
      <c r="D5155" s="8" t="s">
        <v>593</v>
      </c>
      <c r="E5155" s="8" t="s">
        <v>41809</v>
      </c>
      <c r="F5155" s="10" t="s">
        <v>38693</v>
      </c>
    </row>
    <row r="5156" ht="24" customHeight="1" spans="1:6">
      <c r="A5156" s="8">
        <v>38090</v>
      </c>
      <c r="B5156" s="9" t="s">
        <v>46919</v>
      </c>
      <c r="C5156" s="8" t="s">
        <v>592</v>
      </c>
      <c r="D5156" s="8" t="s">
        <v>593</v>
      </c>
      <c r="E5156" s="8" t="s">
        <v>41484</v>
      </c>
      <c r="F5156" s="10" t="s">
        <v>38693</v>
      </c>
    </row>
    <row r="5157" ht="24" customHeight="1" spans="1:6">
      <c r="A5157" s="8">
        <v>13726</v>
      </c>
      <c r="B5157" s="9" t="s">
        <v>46920</v>
      </c>
      <c r="C5157" s="8" t="s">
        <v>592</v>
      </c>
      <c r="D5157" s="8" t="s">
        <v>639</v>
      </c>
      <c r="E5157" s="8" t="s">
        <v>46921</v>
      </c>
      <c r="F5157" s="10" t="s">
        <v>38693</v>
      </c>
    </row>
    <row r="5158" ht="24" customHeight="1" spans="1:6">
      <c r="A5158" s="8">
        <v>38400</v>
      </c>
      <c r="B5158" s="9" t="s">
        <v>46922</v>
      </c>
      <c r="C5158" s="8" t="s">
        <v>592</v>
      </c>
      <c r="D5158" s="8" t="s">
        <v>593</v>
      </c>
      <c r="E5158" s="8" t="s">
        <v>28050</v>
      </c>
      <c r="F5158" s="10" t="s">
        <v>38693</v>
      </c>
    </row>
    <row r="5159" ht="24" customHeight="1" spans="1:6">
      <c r="A5159" s="8">
        <v>12627</v>
      </c>
      <c r="B5159" s="9" t="s">
        <v>46923</v>
      </c>
      <c r="C5159" s="8" t="s">
        <v>592</v>
      </c>
      <c r="D5159" s="8" t="s">
        <v>639</v>
      </c>
      <c r="E5159" s="8" t="s">
        <v>24018</v>
      </c>
      <c r="F5159" s="10" t="s">
        <v>38693</v>
      </c>
    </row>
    <row r="5160" ht="24" customHeight="1" spans="1:6">
      <c r="A5160" s="8">
        <v>39996</v>
      </c>
      <c r="B5160" s="9" t="s">
        <v>46924</v>
      </c>
      <c r="C5160" s="8" t="s">
        <v>474</v>
      </c>
      <c r="D5160" s="8" t="s">
        <v>593</v>
      </c>
      <c r="E5160" s="8" t="s">
        <v>24599</v>
      </c>
      <c r="F5160" s="10" t="s">
        <v>38693</v>
      </c>
    </row>
    <row r="5161" ht="24" customHeight="1" spans="1:6">
      <c r="A5161" s="8">
        <v>10478</v>
      </c>
      <c r="B5161" s="9" t="s">
        <v>46925</v>
      </c>
      <c r="C5161" s="8" t="s">
        <v>644</v>
      </c>
      <c r="D5161" s="8" t="s">
        <v>599</v>
      </c>
      <c r="E5161" s="8" t="s">
        <v>24375</v>
      </c>
      <c r="F5161" s="10" t="s">
        <v>38693</v>
      </c>
    </row>
    <row r="5162" ht="24" customHeight="1" spans="1:6">
      <c r="A5162" s="8">
        <v>10481</v>
      </c>
      <c r="B5162" s="9" t="s">
        <v>46926</v>
      </c>
      <c r="C5162" s="8" t="s">
        <v>644</v>
      </c>
      <c r="D5162" s="8" t="s">
        <v>593</v>
      </c>
      <c r="E5162" s="8" t="s">
        <v>43360</v>
      </c>
      <c r="F5162" s="10" t="s">
        <v>38693</v>
      </c>
    </row>
    <row r="5163" ht="24" customHeight="1" spans="1:6">
      <c r="A5163" s="8">
        <v>10475</v>
      </c>
      <c r="B5163" s="9" t="s">
        <v>46927</v>
      </c>
      <c r="C5163" s="8" t="s">
        <v>644</v>
      </c>
      <c r="D5163" s="8" t="s">
        <v>593</v>
      </c>
      <c r="E5163" s="8" t="s">
        <v>46928</v>
      </c>
      <c r="F5163" s="10" t="s">
        <v>38693</v>
      </c>
    </row>
    <row r="5164" ht="24" customHeight="1" spans="1:6">
      <c r="A5164" s="8">
        <v>4031</v>
      </c>
      <c r="B5164" s="9" t="s">
        <v>46929</v>
      </c>
      <c r="C5164" s="8" t="s">
        <v>997</v>
      </c>
      <c r="D5164" s="8" t="s">
        <v>639</v>
      </c>
      <c r="E5164" s="8" t="s">
        <v>35160</v>
      </c>
      <c r="F5164" s="10" t="s">
        <v>38693</v>
      </c>
    </row>
    <row r="5165" ht="24" customHeight="1" spans="1:6">
      <c r="A5165" s="8">
        <v>4030</v>
      </c>
      <c r="B5165" s="9" t="s">
        <v>46930</v>
      </c>
      <c r="C5165" s="8" t="s">
        <v>997</v>
      </c>
      <c r="D5165" s="8" t="s">
        <v>639</v>
      </c>
      <c r="E5165" s="8" t="s">
        <v>30990</v>
      </c>
      <c r="F5165" s="10" t="s">
        <v>38693</v>
      </c>
    </row>
    <row r="5166" ht="24" customHeight="1" spans="1:6">
      <c r="A5166" s="8">
        <v>39399</v>
      </c>
      <c r="B5166" s="9" t="s">
        <v>46931</v>
      </c>
      <c r="C5166" s="8" t="s">
        <v>592</v>
      </c>
      <c r="D5166" s="8" t="s">
        <v>639</v>
      </c>
      <c r="E5166" s="8" t="s">
        <v>46932</v>
      </c>
      <c r="F5166" s="10" t="s">
        <v>38693</v>
      </c>
    </row>
    <row r="5167" ht="24" customHeight="1" spans="1:6">
      <c r="A5167" s="8">
        <v>39400</v>
      </c>
      <c r="B5167" s="9" t="s">
        <v>46933</v>
      </c>
      <c r="C5167" s="8" t="s">
        <v>592</v>
      </c>
      <c r="D5167" s="8" t="s">
        <v>639</v>
      </c>
      <c r="E5167" s="8" t="s">
        <v>46934</v>
      </c>
      <c r="F5167" s="10" t="s">
        <v>38693</v>
      </c>
    </row>
    <row r="5168" ht="24" customHeight="1" spans="1:6">
      <c r="A5168" s="8">
        <v>39401</v>
      </c>
      <c r="B5168" s="9" t="s">
        <v>46935</v>
      </c>
      <c r="C5168" s="8" t="s">
        <v>592</v>
      </c>
      <c r="D5168" s="8" t="s">
        <v>639</v>
      </c>
      <c r="E5168" s="8" t="s">
        <v>46936</v>
      </c>
      <c r="F5168" s="10" t="s">
        <v>38693</v>
      </c>
    </row>
    <row r="5169" ht="24" customHeight="1" spans="1:6">
      <c r="A5169" s="8">
        <v>11652</v>
      </c>
      <c r="B5169" s="9" t="s">
        <v>46937</v>
      </c>
      <c r="C5169" s="8" t="s">
        <v>592</v>
      </c>
      <c r="D5169" s="8" t="s">
        <v>639</v>
      </c>
      <c r="E5169" s="8" t="s">
        <v>46938</v>
      </c>
      <c r="F5169" s="10" t="s">
        <v>38693</v>
      </c>
    </row>
    <row r="5170" ht="24" customHeight="1" spans="1:6">
      <c r="A5170" s="8">
        <v>13896</v>
      </c>
      <c r="B5170" s="9" t="s">
        <v>46939</v>
      </c>
      <c r="C5170" s="8" t="s">
        <v>592</v>
      </c>
      <c r="D5170" s="8" t="s">
        <v>639</v>
      </c>
      <c r="E5170" s="8" t="s">
        <v>46940</v>
      </c>
      <c r="F5170" s="10" t="s">
        <v>38693</v>
      </c>
    </row>
    <row r="5171" ht="24" customHeight="1" spans="1:6">
      <c r="A5171" s="8">
        <v>13475</v>
      </c>
      <c r="B5171" s="9" t="s">
        <v>46941</v>
      </c>
      <c r="C5171" s="8" t="s">
        <v>592</v>
      </c>
      <c r="D5171" s="8" t="s">
        <v>639</v>
      </c>
      <c r="E5171" s="8" t="s">
        <v>46942</v>
      </c>
      <c r="F5171" s="10" t="s">
        <v>38693</v>
      </c>
    </row>
    <row r="5172" ht="24" customHeight="1" spans="1:6">
      <c r="A5172" s="8">
        <v>44491</v>
      </c>
      <c r="B5172" s="9" t="s">
        <v>46943</v>
      </c>
      <c r="C5172" s="8" t="s">
        <v>592</v>
      </c>
      <c r="D5172" s="8" t="s">
        <v>639</v>
      </c>
      <c r="E5172" s="8" t="s">
        <v>46944</v>
      </c>
      <c r="F5172" s="10" t="s">
        <v>38693</v>
      </c>
    </row>
    <row r="5173" ht="24" customHeight="1" spans="1:6">
      <c r="A5173" s="8">
        <v>44470</v>
      </c>
      <c r="B5173" s="9" t="s">
        <v>46945</v>
      </c>
      <c r="C5173" s="8" t="s">
        <v>592</v>
      </c>
      <c r="D5173" s="8" t="s">
        <v>639</v>
      </c>
      <c r="E5173" s="8" t="s">
        <v>46946</v>
      </c>
      <c r="F5173" s="10" t="s">
        <v>38693</v>
      </c>
    </row>
    <row r="5174" ht="24" customHeight="1" spans="1:6">
      <c r="A5174" s="8">
        <v>13476</v>
      </c>
      <c r="B5174" s="9" t="s">
        <v>46947</v>
      </c>
      <c r="C5174" s="8" t="s">
        <v>592</v>
      </c>
      <c r="D5174" s="8" t="s">
        <v>639</v>
      </c>
      <c r="E5174" s="8" t="s">
        <v>46948</v>
      </c>
      <c r="F5174" s="10" t="s">
        <v>38693</v>
      </c>
    </row>
    <row r="5175" ht="24" customHeight="1" spans="1:6">
      <c r="A5175" s="8">
        <v>10488</v>
      </c>
      <c r="B5175" s="9" t="s">
        <v>46949</v>
      </c>
      <c r="C5175" s="8" t="s">
        <v>592</v>
      </c>
      <c r="D5175" s="8" t="s">
        <v>639</v>
      </c>
      <c r="E5175" s="8" t="s">
        <v>46950</v>
      </c>
      <c r="F5175" s="10" t="s">
        <v>38693</v>
      </c>
    </row>
    <row r="5176" ht="24" customHeight="1" spans="1:6">
      <c r="A5176" s="8">
        <v>13606</v>
      </c>
      <c r="B5176" s="9" t="s">
        <v>46951</v>
      </c>
      <c r="C5176" s="8" t="s">
        <v>592</v>
      </c>
      <c r="D5176" s="8" t="s">
        <v>639</v>
      </c>
      <c r="E5176" s="11" t="s">
        <v>46952</v>
      </c>
      <c r="F5176" s="10" t="s">
        <v>38693</v>
      </c>
    </row>
    <row r="5177" ht="24" customHeight="1" spans="1:6">
      <c r="A5177" s="8">
        <v>10489</v>
      </c>
      <c r="B5177" s="9" t="s">
        <v>46953</v>
      </c>
      <c r="C5177" s="8" t="s">
        <v>742</v>
      </c>
      <c r="D5177" s="8" t="s">
        <v>593</v>
      </c>
      <c r="E5177" s="11" t="s">
        <v>46954</v>
      </c>
      <c r="F5177" s="10" t="s">
        <v>38693</v>
      </c>
    </row>
    <row r="5178" ht="24" customHeight="1" spans="1:6">
      <c r="A5178" s="8">
        <v>41073</v>
      </c>
      <c r="B5178" s="9" t="s">
        <v>46955</v>
      </c>
      <c r="C5178" s="8" t="s">
        <v>744</v>
      </c>
      <c r="D5178" s="8" t="s">
        <v>593</v>
      </c>
      <c r="E5178" s="11" t="s">
        <v>46956</v>
      </c>
      <c r="F5178" s="10" t="s">
        <v>38693</v>
      </c>
    </row>
    <row r="5179" ht="24" customHeight="1" spans="1:6">
      <c r="A5179" s="8">
        <v>34391</v>
      </c>
      <c r="B5179" s="9" t="s">
        <v>46957</v>
      </c>
      <c r="C5179" s="8" t="s">
        <v>997</v>
      </c>
      <c r="D5179" s="8" t="s">
        <v>593</v>
      </c>
      <c r="E5179" s="11" t="s">
        <v>46958</v>
      </c>
      <c r="F5179" s="10" t="s">
        <v>38693</v>
      </c>
    </row>
    <row r="5180" ht="24" customHeight="1" spans="1:6">
      <c r="A5180" s="8">
        <v>10496</v>
      </c>
      <c r="B5180" s="9" t="s">
        <v>46959</v>
      </c>
      <c r="C5180" s="8" t="s">
        <v>997</v>
      </c>
      <c r="D5180" s="8" t="s">
        <v>593</v>
      </c>
      <c r="E5180" s="11" t="s">
        <v>45401</v>
      </c>
      <c r="F5180" s="10" t="s">
        <v>38693</v>
      </c>
    </row>
    <row r="5181" ht="24" customHeight="1" spans="1:6">
      <c r="A5181" s="8">
        <v>10497</v>
      </c>
      <c r="B5181" s="9" t="s">
        <v>46960</v>
      </c>
      <c r="C5181" s="8" t="s">
        <v>997</v>
      </c>
      <c r="D5181" s="8" t="s">
        <v>593</v>
      </c>
      <c r="E5181" s="11" t="s">
        <v>46961</v>
      </c>
      <c r="F5181" s="10" t="s">
        <v>38693</v>
      </c>
    </row>
    <row r="5182" ht="24" customHeight="1" spans="1:6">
      <c r="A5182" s="8">
        <v>10504</v>
      </c>
      <c r="B5182" s="9" t="s">
        <v>46962</v>
      </c>
      <c r="C5182" s="8" t="s">
        <v>997</v>
      </c>
      <c r="D5182" s="8" t="s">
        <v>593</v>
      </c>
      <c r="E5182" s="11" t="s">
        <v>46963</v>
      </c>
      <c r="F5182" s="10" t="s">
        <v>38693</v>
      </c>
    </row>
    <row r="5183" ht="24" customHeight="1" spans="1:6">
      <c r="A5183" s="8">
        <v>34390</v>
      </c>
      <c r="B5183" s="9" t="s">
        <v>46964</v>
      </c>
      <c r="C5183" s="8" t="s">
        <v>997</v>
      </c>
      <c r="D5183" s="8" t="s">
        <v>593</v>
      </c>
      <c r="E5183" s="11" t="s">
        <v>46965</v>
      </c>
      <c r="F5183" s="10" t="s">
        <v>38693</v>
      </c>
    </row>
    <row r="5184" ht="24" customHeight="1" spans="1:6">
      <c r="A5184" s="8">
        <v>34389</v>
      </c>
      <c r="B5184" s="9" t="s">
        <v>46966</v>
      </c>
      <c r="C5184" s="8" t="s">
        <v>997</v>
      </c>
      <c r="D5184" s="8" t="s">
        <v>593</v>
      </c>
      <c r="E5184" s="11" t="s">
        <v>46967</v>
      </c>
      <c r="F5184" s="10" t="s">
        <v>38693</v>
      </c>
    </row>
    <row r="5185" ht="24" customHeight="1" spans="1:6">
      <c r="A5185" s="8">
        <v>34388</v>
      </c>
      <c r="B5185" s="9" t="s">
        <v>46968</v>
      </c>
      <c r="C5185" s="8" t="s">
        <v>997</v>
      </c>
      <c r="D5185" s="8" t="s">
        <v>593</v>
      </c>
      <c r="E5185" s="11" t="s">
        <v>46969</v>
      </c>
      <c r="F5185" s="10" t="s">
        <v>38693</v>
      </c>
    </row>
    <row r="5186" ht="24" customHeight="1" spans="1:6">
      <c r="A5186" s="8">
        <v>34387</v>
      </c>
      <c r="B5186" s="9" t="s">
        <v>46970</v>
      </c>
      <c r="C5186" s="8" t="s">
        <v>997</v>
      </c>
      <c r="D5186" s="8" t="s">
        <v>593</v>
      </c>
      <c r="E5186" s="11" t="s">
        <v>46971</v>
      </c>
      <c r="F5186" s="10" t="s">
        <v>38693</v>
      </c>
    </row>
    <row r="5187" ht="24" customHeight="1" spans="1:6">
      <c r="A5187" s="8">
        <v>11188</v>
      </c>
      <c r="B5187" s="9" t="s">
        <v>46972</v>
      </c>
      <c r="C5187" s="8" t="s">
        <v>997</v>
      </c>
      <c r="D5187" s="8" t="s">
        <v>593</v>
      </c>
      <c r="E5187" s="8" t="s">
        <v>46973</v>
      </c>
      <c r="F5187" s="10" t="s">
        <v>38693</v>
      </c>
    </row>
    <row r="5188" ht="24" customHeight="1" spans="1:6">
      <c r="A5188" s="8">
        <v>11189</v>
      </c>
      <c r="B5188" s="9" t="s">
        <v>46974</v>
      </c>
      <c r="C5188" s="8" t="s">
        <v>997</v>
      </c>
      <c r="D5188" s="8" t="s">
        <v>593</v>
      </c>
      <c r="E5188" s="8" t="s">
        <v>46975</v>
      </c>
      <c r="F5188" s="10" t="s">
        <v>38693</v>
      </c>
    </row>
    <row r="5189" ht="24" customHeight="1" spans="1:6">
      <c r="A5189" s="8">
        <v>21107</v>
      </c>
      <c r="B5189" s="9" t="s">
        <v>46976</v>
      </c>
      <c r="C5189" s="8" t="s">
        <v>997</v>
      </c>
      <c r="D5189" s="8" t="s">
        <v>593</v>
      </c>
      <c r="E5189" s="8" t="s">
        <v>46977</v>
      </c>
      <c r="F5189" s="10" t="s">
        <v>38693</v>
      </c>
    </row>
    <row r="5190" ht="24" customHeight="1" spans="1:6">
      <c r="A5190" s="8">
        <v>34386</v>
      </c>
      <c r="B5190" s="9" t="s">
        <v>46978</v>
      </c>
      <c r="C5190" s="8" t="s">
        <v>997</v>
      </c>
      <c r="D5190" s="8" t="s">
        <v>593</v>
      </c>
      <c r="E5190" s="8" t="s">
        <v>46979</v>
      </c>
      <c r="F5190" s="10" t="s">
        <v>38693</v>
      </c>
    </row>
    <row r="5191" ht="24" customHeight="1" spans="1:6">
      <c r="A5191" s="8">
        <v>10490</v>
      </c>
      <c r="B5191" s="9" t="s">
        <v>46980</v>
      </c>
      <c r="C5191" s="8" t="s">
        <v>997</v>
      </c>
      <c r="D5191" s="8" t="s">
        <v>599</v>
      </c>
      <c r="E5191" s="8" t="s">
        <v>46981</v>
      </c>
      <c r="F5191" s="10" t="s">
        <v>38693</v>
      </c>
    </row>
    <row r="5192" ht="24" customHeight="1" spans="1:6">
      <c r="A5192" s="8">
        <v>10492</v>
      </c>
      <c r="B5192" s="9" t="s">
        <v>46982</v>
      </c>
      <c r="C5192" s="8" t="s">
        <v>997</v>
      </c>
      <c r="D5192" s="8" t="s">
        <v>593</v>
      </c>
      <c r="E5192" s="8" t="s">
        <v>46983</v>
      </c>
      <c r="F5192" s="10" t="s">
        <v>38693</v>
      </c>
    </row>
    <row r="5193" ht="24" customHeight="1" spans="1:6">
      <c r="A5193" s="8">
        <v>10493</v>
      </c>
      <c r="B5193" s="9" t="s">
        <v>46984</v>
      </c>
      <c r="C5193" s="8" t="s">
        <v>997</v>
      </c>
      <c r="D5193" s="8" t="s">
        <v>593</v>
      </c>
      <c r="E5193" s="8" t="s">
        <v>46967</v>
      </c>
      <c r="F5193" s="10" t="s">
        <v>38693</v>
      </c>
    </row>
    <row r="5194" ht="24" customHeight="1" spans="1:6">
      <c r="A5194" s="8">
        <v>10491</v>
      </c>
      <c r="B5194" s="9" t="s">
        <v>46985</v>
      </c>
      <c r="C5194" s="8" t="s">
        <v>997</v>
      </c>
      <c r="D5194" s="8" t="s">
        <v>593</v>
      </c>
      <c r="E5194" s="8" t="s">
        <v>46986</v>
      </c>
      <c r="F5194" s="10" t="s">
        <v>38693</v>
      </c>
    </row>
    <row r="5195" ht="24" customHeight="1" spans="1:6">
      <c r="A5195" s="8">
        <v>34385</v>
      </c>
      <c r="B5195" s="9" t="s">
        <v>46987</v>
      </c>
      <c r="C5195" s="8" t="s">
        <v>997</v>
      </c>
      <c r="D5195" s="8" t="s">
        <v>593</v>
      </c>
      <c r="E5195" s="8" t="s">
        <v>46988</v>
      </c>
      <c r="F5195" s="10" t="s">
        <v>38693</v>
      </c>
    </row>
    <row r="5196" ht="24" customHeight="1" spans="1:6">
      <c r="A5196" s="8">
        <v>10499</v>
      </c>
      <c r="B5196" s="9" t="s">
        <v>46989</v>
      </c>
      <c r="C5196" s="8" t="s">
        <v>997</v>
      </c>
      <c r="D5196" s="8" t="s">
        <v>593</v>
      </c>
      <c r="E5196" s="8" t="s">
        <v>46990</v>
      </c>
      <c r="F5196" s="10" t="s">
        <v>38693</v>
      </c>
    </row>
    <row r="5197" ht="24" customHeight="1" spans="1:6">
      <c r="A5197" s="8">
        <v>34384</v>
      </c>
      <c r="B5197" s="9" t="s">
        <v>46991</v>
      </c>
      <c r="C5197" s="8" t="s">
        <v>997</v>
      </c>
      <c r="D5197" s="8" t="s">
        <v>593</v>
      </c>
      <c r="E5197" s="8" t="s">
        <v>46979</v>
      </c>
      <c r="F5197" s="10" t="s">
        <v>38693</v>
      </c>
    </row>
    <row r="5198" ht="24" customHeight="1" spans="1:6">
      <c r="A5198" s="8">
        <v>11185</v>
      </c>
      <c r="B5198" s="9" t="s">
        <v>46992</v>
      </c>
      <c r="C5198" s="8" t="s">
        <v>997</v>
      </c>
      <c r="D5198" s="8" t="s">
        <v>593</v>
      </c>
      <c r="E5198" s="8" t="s">
        <v>46993</v>
      </c>
      <c r="F5198" s="10" t="s">
        <v>38693</v>
      </c>
    </row>
    <row r="5199" ht="24" customHeight="1" spans="1:6">
      <c r="A5199" s="8">
        <v>10507</v>
      </c>
      <c r="B5199" s="9" t="s">
        <v>46994</v>
      </c>
      <c r="C5199" s="8" t="s">
        <v>997</v>
      </c>
      <c r="D5199" s="8" t="s">
        <v>593</v>
      </c>
      <c r="E5199" s="8" t="s">
        <v>46995</v>
      </c>
      <c r="F5199" s="10" t="s">
        <v>38693</v>
      </c>
    </row>
    <row r="5200" ht="24" customHeight="1" spans="1:6">
      <c r="A5200" s="8">
        <v>10505</v>
      </c>
      <c r="B5200" s="9" t="s">
        <v>46996</v>
      </c>
      <c r="C5200" s="8" t="s">
        <v>997</v>
      </c>
      <c r="D5200" s="8" t="s">
        <v>593</v>
      </c>
      <c r="E5200" s="8" t="s">
        <v>46997</v>
      </c>
      <c r="F5200" s="10" t="s">
        <v>38693</v>
      </c>
    </row>
    <row r="5201" ht="24" customHeight="1" spans="1:6">
      <c r="A5201" s="8">
        <v>10506</v>
      </c>
      <c r="B5201" s="9" t="s">
        <v>46998</v>
      </c>
      <c r="C5201" s="8" t="s">
        <v>997</v>
      </c>
      <c r="D5201" s="8" t="s">
        <v>593</v>
      </c>
      <c r="E5201" s="8" t="s">
        <v>46999</v>
      </c>
      <c r="F5201" s="10" t="s">
        <v>38693</v>
      </c>
    </row>
    <row r="5202" ht="24" customHeight="1" spans="1:6">
      <c r="A5202" s="8">
        <v>5031</v>
      </c>
      <c r="B5202" s="9" t="s">
        <v>47000</v>
      </c>
      <c r="C5202" s="8" t="s">
        <v>997</v>
      </c>
      <c r="D5202" s="8" t="s">
        <v>599</v>
      </c>
      <c r="E5202" s="8" t="s">
        <v>47001</v>
      </c>
      <c r="F5202" s="10" t="s">
        <v>38693</v>
      </c>
    </row>
    <row r="5203" ht="24" customHeight="1" spans="1:6">
      <c r="A5203" s="8">
        <v>10502</v>
      </c>
      <c r="B5203" s="9" t="s">
        <v>47002</v>
      </c>
      <c r="C5203" s="8" t="s">
        <v>997</v>
      </c>
      <c r="D5203" s="8" t="s">
        <v>593</v>
      </c>
      <c r="E5203" s="8" t="s">
        <v>47003</v>
      </c>
      <c r="F5203" s="10" t="s">
        <v>38693</v>
      </c>
    </row>
    <row r="5204" ht="24" customHeight="1" spans="1:6">
      <c r="A5204" s="8">
        <v>10501</v>
      </c>
      <c r="B5204" s="9" t="s">
        <v>47004</v>
      </c>
      <c r="C5204" s="8" t="s">
        <v>997</v>
      </c>
      <c r="D5204" s="8" t="s">
        <v>593</v>
      </c>
      <c r="E5204" s="8" t="s">
        <v>47005</v>
      </c>
      <c r="F5204" s="10" t="s">
        <v>38693</v>
      </c>
    </row>
    <row r="5205" ht="24" customHeight="1" spans="1:6">
      <c r="A5205" s="8">
        <v>10503</v>
      </c>
      <c r="B5205" s="9" t="s">
        <v>47006</v>
      </c>
      <c r="C5205" s="8" t="s">
        <v>997</v>
      </c>
      <c r="D5205" s="8" t="s">
        <v>593</v>
      </c>
      <c r="E5205" s="8" t="s">
        <v>47007</v>
      </c>
      <c r="F5205" s="10" t="s">
        <v>38693</v>
      </c>
    </row>
    <row r="5206" ht="24" customHeight="1" spans="1:6">
      <c r="A5206" s="8">
        <v>4500</v>
      </c>
      <c r="B5206" s="9" t="s">
        <v>47008</v>
      </c>
      <c r="C5206" s="8" t="s">
        <v>474</v>
      </c>
      <c r="D5206" s="8" t="s">
        <v>593</v>
      </c>
      <c r="E5206" s="8" t="s">
        <v>47009</v>
      </c>
      <c r="F5206" s="10" t="s">
        <v>38693</v>
      </c>
    </row>
    <row r="5207" ht="24" customHeight="1" spans="1:6">
      <c r="A5207" s="8">
        <v>4448</v>
      </c>
      <c r="B5207" s="9" t="s">
        <v>47010</v>
      </c>
      <c r="C5207" s="8" t="s">
        <v>474</v>
      </c>
      <c r="D5207" s="8" t="s">
        <v>593</v>
      </c>
      <c r="E5207" s="8" t="s">
        <v>23693</v>
      </c>
      <c r="F5207" s="10" t="s">
        <v>38693</v>
      </c>
    </row>
    <row r="5208" ht="24" customHeight="1" spans="1:6">
      <c r="A5208" s="8">
        <v>20213</v>
      </c>
      <c r="B5208" s="9" t="s">
        <v>47011</v>
      </c>
      <c r="C5208" s="8" t="s">
        <v>474</v>
      </c>
      <c r="D5208" s="8" t="s">
        <v>593</v>
      </c>
      <c r="E5208" s="8" t="s">
        <v>47012</v>
      </c>
      <c r="F5208" s="10" t="s">
        <v>38693</v>
      </c>
    </row>
    <row r="5209" ht="24" customHeight="1" spans="1:6">
      <c r="A5209" s="8">
        <v>20211</v>
      </c>
      <c r="B5209" s="9" t="s">
        <v>47013</v>
      </c>
      <c r="C5209" s="8" t="s">
        <v>474</v>
      </c>
      <c r="D5209" s="8" t="s">
        <v>593</v>
      </c>
      <c r="E5209" s="8" t="s">
        <v>29810</v>
      </c>
      <c r="F5209" s="10" t="s">
        <v>38693</v>
      </c>
    </row>
    <row r="5210" ht="24" customHeight="1" spans="1:6">
      <c r="A5210" s="8">
        <v>40270</v>
      </c>
      <c r="B5210" s="9" t="s">
        <v>47014</v>
      </c>
      <c r="C5210" s="8" t="s">
        <v>474</v>
      </c>
      <c r="D5210" s="8" t="s">
        <v>639</v>
      </c>
      <c r="E5210" s="8" t="s">
        <v>47015</v>
      </c>
      <c r="F5210" s="10" t="s">
        <v>38693</v>
      </c>
    </row>
    <row r="5211" ht="24" customHeight="1" spans="1:6">
      <c r="A5211" s="8">
        <v>4425</v>
      </c>
      <c r="B5211" s="9" t="s">
        <v>47016</v>
      </c>
      <c r="C5211" s="8" t="s">
        <v>474</v>
      </c>
      <c r="D5211" s="8" t="s">
        <v>593</v>
      </c>
      <c r="E5211" s="8" t="s">
        <v>47017</v>
      </c>
      <c r="F5211" s="10" t="s">
        <v>38693</v>
      </c>
    </row>
    <row r="5212" ht="24" customHeight="1" spans="1:6">
      <c r="A5212" s="8">
        <v>4472</v>
      </c>
      <c r="B5212" s="9" t="s">
        <v>47018</v>
      </c>
      <c r="C5212" s="8" t="s">
        <v>474</v>
      </c>
      <c r="D5212" s="8" t="s">
        <v>593</v>
      </c>
      <c r="E5212" s="8" t="s">
        <v>44158</v>
      </c>
      <c r="F5212" s="10" t="s">
        <v>38693</v>
      </c>
    </row>
    <row r="5213" ht="24" customHeight="1" spans="1:6">
      <c r="A5213" s="8">
        <v>35272</v>
      </c>
      <c r="B5213" s="9" t="s">
        <v>47019</v>
      </c>
      <c r="C5213" s="8" t="s">
        <v>474</v>
      </c>
      <c r="D5213" s="8" t="s">
        <v>593</v>
      </c>
      <c r="E5213" s="8" t="s">
        <v>47020</v>
      </c>
      <c r="F5213" s="10" t="s">
        <v>38693</v>
      </c>
    </row>
    <row r="5214" ht="24" customHeight="1" spans="1:6">
      <c r="A5214" s="8">
        <v>4481</v>
      </c>
      <c r="B5214" s="9" t="s">
        <v>47021</v>
      </c>
      <c r="C5214" s="8" t="s">
        <v>474</v>
      </c>
      <c r="D5214" s="8" t="s">
        <v>593</v>
      </c>
      <c r="E5214" s="8" t="s">
        <v>47022</v>
      </c>
      <c r="F5214" s="10" t="s">
        <v>38693</v>
      </c>
    </row>
    <row r="5215" ht="24" customHeight="1" spans="1:6">
      <c r="A5215" s="8">
        <v>34345</v>
      </c>
      <c r="B5215" s="9" t="s">
        <v>47023</v>
      </c>
      <c r="C5215" s="8" t="s">
        <v>742</v>
      </c>
      <c r="D5215" s="8" t="s">
        <v>593</v>
      </c>
      <c r="E5215" s="8" t="s">
        <v>28142</v>
      </c>
      <c r="F5215" s="10" t="s">
        <v>38693</v>
      </c>
    </row>
    <row r="5216" ht="24" customHeight="1" spans="1:6">
      <c r="A5216" s="8">
        <v>41096</v>
      </c>
      <c r="B5216" s="9" t="s">
        <v>47024</v>
      </c>
      <c r="C5216" s="8" t="s">
        <v>744</v>
      </c>
      <c r="D5216" s="8" t="s">
        <v>593</v>
      </c>
      <c r="E5216" s="8" t="s">
        <v>39361</v>
      </c>
      <c r="F5216" s="10" t="s">
        <v>38693</v>
      </c>
    </row>
    <row r="5217" ht="24" customHeight="1" spans="1:6">
      <c r="A5217" s="8">
        <v>41776</v>
      </c>
      <c r="B5217" s="9" t="s">
        <v>47025</v>
      </c>
      <c r="C5217" s="8" t="s">
        <v>742</v>
      </c>
      <c r="D5217" s="8" t="s">
        <v>593</v>
      </c>
      <c r="E5217" s="8" t="s">
        <v>27872</v>
      </c>
      <c r="F5217" s="10" t="s">
        <v>38693</v>
      </c>
    </row>
  </sheetData>
  <mergeCells count="1">
    <mergeCell ref="A1:F1"/>
  </mergeCells>
  <pageMargins left="0.7" right="0.7" top="0.75" bottom="0.75" header="0" footer="0"/>
  <pageSetup paperSize="1"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showGridLines="0" tabSelected="1" view="pageBreakPreview" zoomScale="68" zoomScaleNormal="78" topLeftCell="A354" workbookViewId="0">
      <selection activeCell="A363" sqref="A363:K363"/>
    </sheetView>
  </sheetViews>
  <sheetFormatPr defaultColWidth="12.6285714285714" defaultRowHeight="15" customHeight="1"/>
  <cols>
    <col min="1" max="1" width="7.75238095238095" customWidth="1"/>
    <col min="2" max="2" width="13.247619047619" customWidth="1"/>
    <col min="3" max="3" width="12.752380952381" customWidth="1"/>
    <col min="4" max="4" width="63.752380952381" customWidth="1"/>
    <col min="5" max="5" width="7.87619047619048" customWidth="1"/>
    <col min="6" max="6" width="12.752380952381" customWidth="1"/>
    <col min="7" max="7" width="14.752380952381" customWidth="1"/>
    <col min="8" max="8" width="8.75238095238095" customWidth="1"/>
    <col min="9" max="9" width="14.752380952381" customWidth="1"/>
    <col min="10" max="10" width="17.5047619047619" customWidth="1"/>
    <col min="11" max="11" width="22.1333333333333" customWidth="1"/>
    <col min="12" max="12" width="13.8761904761905" customWidth="1"/>
    <col min="13" max="13" width="6.75238095238095" customWidth="1"/>
    <col min="14" max="14" width="7.75238095238095" customWidth="1"/>
    <col min="15" max="15" width="24.1333333333333" customWidth="1"/>
  </cols>
  <sheetData>
    <row r="1" ht="52.5" customHeight="1" spans="1:26">
      <c r="A1" s="154"/>
      <c r="B1" s="155"/>
      <c r="C1" s="155"/>
      <c r="D1" s="155"/>
      <c r="E1" s="155"/>
      <c r="F1" s="155"/>
      <c r="G1" s="155"/>
      <c r="H1" s="155"/>
      <c r="I1" s="155"/>
      <c r="J1" s="155"/>
      <c r="K1" s="186"/>
      <c r="L1" s="187"/>
      <c r="M1" s="187"/>
      <c r="N1" s="187"/>
      <c r="O1" s="187"/>
      <c r="P1" s="188"/>
      <c r="Q1" s="188"/>
      <c r="R1" s="188"/>
      <c r="S1" s="188"/>
      <c r="T1" s="188"/>
      <c r="U1" s="188"/>
      <c r="V1" s="188"/>
      <c r="W1" s="188"/>
      <c r="X1" s="188"/>
      <c r="Y1" s="188"/>
      <c r="Z1" s="188"/>
    </row>
    <row r="2" ht="18.75" customHeight="1" spans="1:26">
      <c r="A2" s="156" t="str">
        <f>RESUMO!A1</f>
        <v>PREFEITURA MUNICIPAL DE CAMARAGIBE</v>
      </c>
      <c r="K2" s="189"/>
      <c r="L2" s="190"/>
      <c r="M2" s="190"/>
      <c r="N2" s="190"/>
      <c r="O2" s="190"/>
      <c r="P2" s="188"/>
      <c r="Q2" s="188"/>
      <c r="R2" s="188"/>
      <c r="S2" s="188"/>
      <c r="T2" s="188"/>
      <c r="U2" s="188"/>
      <c r="V2" s="188"/>
      <c r="W2" s="188"/>
      <c r="X2" s="188"/>
      <c r="Y2" s="188"/>
      <c r="Z2" s="188"/>
    </row>
    <row r="3" ht="18.75" customHeight="1" spans="1:26">
      <c r="A3" s="156" t="str">
        <f>RESUMO!A3</f>
        <v>SECRETARIA DE INFRAESTRUTURA</v>
      </c>
      <c r="K3" s="189"/>
      <c r="L3" s="190"/>
      <c r="M3" s="190"/>
      <c r="N3" s="190"/>
      <c r="O3" s="190"/>
      <c r="P3" s="188"/>
      <c r="Q3" s="188"/>
      <c r="R3" s="188"/>
      <c r="S3" s="188"/>
      <c r="T3" s="188"/>
      <c r="U3" s="188"/>
      <c r="V3" s="188"/>
      <c r="W3" s="188"/>
      <c r="X3" s="188"/>
      <c r="Y3" s="188"/>
      <c r="Z3" s="188"/>
    </row>
    <row r="4" ht="6.75" customHeight="1" spans="1:26">
      <c r="A4" s="157"/>
      <c r="B4" s="158"/>
      <c r="C4" s="158"/>
      <c r="D4" s="158"/>
      <c r="E4" s="158"/>
      <c r="F4" s="158"/>
      <c r="G4" s="158"/>
      <c r="H4" s="158"/>
      <c r="I4" s="158"/>
      <c r="J4" s="158"/>
      <c r="K4" s="191"/>
      <c r="L4" s="190"/>
      <c r="M4" s="190"/>
      <c r="N4" s="190"/>
      <c r="O4" s="190"/>
      <c r="P4" s="188"/>
      <c r="Q4" s="188"/>
      <c r="R4" s="188"/>
      <c r="S4" s="188"/>
      <c r="T4" s="188"/>
      <c r="U4" s="188"/>
      <c r="V4" s="188"/>
      <c r="W4" s="188"/>
      <c r="X4" s="188"/>
      <c r="Y4" s="188"/>
      <c r="Z4" s="188"/>
    </row>
    <row r="5" ht="24" customHeight="1" spans="1:26">
      <c r="A5" s="159" t="s">
        <v>34</v>
      </c>
      <c r="B5" s="160"/>
      <c r="C5" s="160"/>
      <c r="D5" s="160"/>
      <c r="E5" s="160"/>
      <c r="F5" s="160"/>
      <c r="G5" s="160"/>
      <c r="H5" s="160"/>
      <c r="I5" s="160"/>
      <c r="J5" s="160"/>
      <c r="K5" s="163"/>
      <c r="L5" s="190"/>
      <c r="M5" s="190"/>
      <c r="N5" s="190"/>
      <c r="O5" s="190"/>
      <c r="P5" s="188"/>
      <c r="Q5" s="188"/>
      <c r="R5" s="188"/>
      <c r="S5" s="188"/>
      <c r="T5" s="188"/>
      <c r="U5" s="188"/>
      <c r="V5" s="188"/>
      <c r="W5" s="188"/>
      <c r="X5" s="188"/>
      <c r="Y5" s="188"/>
      <c r="Z5" s="188"/>
    </row>
    <row r="6" ht="22.5" customHeight="1" spans="1:26">
      <c r="A6" s="161" t="s">
        <v>3</v>
      </c>
      <c r="B6" s="160"/>
      <c r="C6" s="160"/>
      <c r="D6" s="160"/>
      <c r="E6" s="160"/>
      <c r="F6" s="160"/>
      <c r="G6" s="160"/>
      <c r="H6" s="160"/>
      <c r="I6" s="160"/>
      <c r="J6" s="160"/>
      <c r="K6" s="163"/>
      <c r="L6" s="190"/>
      <c r="M6" s="190"/>
      <c r="N6" s="190"/>
      <c r="O6" s="190"/>
      <c r="P6" s="188"/>
      <c r="Q6" s="188"/>
      <c r="R6" s="188"/>
      <c r="S6" s="188"/>
      <c r="T6" s="188"/>
      <c r="U6" s="188"/>
      <c r="V6" s="188"/>
      <c r="W6" s="188"/>
      <c r="X6" s="188"/>
      <c r="Y6" s="188"/>
      <c r="Z6" s="188"/>
    </row>
    <row r="7" ht="42" customHeight="1" spans="1:26">
      <c r="A7" s="162" t="str">
        <f>RESUMO!A7</f>
        <v>OBRA DE PAVIMENTAÇÃO, DRENAGEM E SINALIZAÇÃO DE VIAS EM DIVERSOS BAIRROS NO MUNICÍPIO DE CAMARAGIBE - PE</v>
      </c>
      <c r="B7" s="160"/>
      <c r="C7" s="160"/>
      <c r="D7" s="160"/>
      <c r="E7" s="160"/>
      <c r="F7" s="160"/>
      <c r="G7" s="163"/>
      <c r="H7" s="164"/>
      <c r="I7" s="160"/>
      <c r="J7" s="160"/>
      <c r="K7" s="163"/>
      <c r="L7" s="190"/>
      <c r="M7" s="190"/>
      <c r="N7" s="190"/>
      <c r="O7" s="190"/>
      <c r="P7" s="188"/>
      <c r="Q7" s="188"/>
      <c r="R7" s="188"/>
      <c r="S7" s="188"/>
      <c r="T7" s="188"/>
      <c r="U7" s="188"/>
      <c r="V7" s="188"/>
      <c r="W7" s="188"/>
      <c r="X7" s="188"/>
      <c r="Y7" s="188"/>
      <c r="Z7" s="188"/>
    </row>
    <row r="8" ht="18.75" customHeight="1" spans="1:26">
      <c r="A8" s="161" t="s">
        <v>5</v>
      </c>
      <c r="B8" s="160"/>
      <c r="C8" s="160"/>
      <c r="D8" s="160"/>
      <c r="E8" s="160"/>
      <c r="F8" s="160"/>
      <c r="G8" s="163"/>
      <c r="H8" s="165" t="s">
        <v>6</v>
      </c>
      <c r="I8" s="160"/>
      <c r="J8" s="160"/>
      <c r="K8" s="163"/>
      <c r="L8" s="190"/>
      <c r="M8" s="190"/>
      <c r="N8" s="190"/>
      <c r="O8" s="190"/>
      <c r="P8" s="188"/>
      <c r="Q8" s="188"/>
      <c r="R8" s="188"/>
      <c r="S8" s="188"/>
      <c r="T8" s="188"/>
      <c r="U8" s="188"/>
      <c r="V8" s="188"/>
      <c r="W8" s="188"/>
      <c r="X8" s="188"/>
      <c r="Y8" s="188"/>
      <c r="Z8" s="188"/>
    </row>
    <row r="9" ht="75" customHeight="1" spans="1:26">
      <c r="A9" s="162" t="str">
        <f>RESUMO!A9</f>
        <v>LOTE II: RUA DO LIVRAMENTO (SÃO JOÃO E SÃO PAULO); RUA ELIAS PEREIRA - RUA CINCO (TABATINGA); RUA LONDRINA (JARDIM PRIMAVERA); RUA NOVA LONDRINA (BAIRRO DOS ESTADOS); RUA REDENTOR (BONDADE DE DEUS); RUA SANTA LUÍSA (BAIRRO NOVO DO CARMELO); RUA SÃO JOSÉ DA LAJE (SÃO JOÃO E SÃO PAULO); RUA SÃO BRAZ (SANTANA);RUA CASTRO ALVES (CÉU AZUL); RUA CAMPOS SALES (JARDIM PRIMAVERA).</v>
      </c>
      <c r="B9" s="160"/>
      <c r="C9" s="160"/>
      <c r="D9" s="160"/>
      <c r="E9" s="160"/>
      <c r="F9" s="160"/>
      <c r="G9" s="163"/>
      <c r="H9" s="166" t="str">
        <f>RESUMO!E9</f>
        <v>PREFEITURA MUNICIPAL DE CAMARAGIBE</v>
      </c>
      <c r="I9" s="160"/>
      <c r="J9" s="160"/>
      <c r="K9" s="163"/>
      <c r="L9" s="190"/>
      <c r="M9" s="190"/>
      <c r="N9" s="190"/>
      <c r="O9" s="190"/>
      <c r="P9" s="188"/>
      <c r="Q9" s="188"/>
      <c r="R9" s="188"/>
      <c r="S9" s="188"/>
      <c r="T9" s="188"/>
      <c r="U9" s="188"/>
      <c r="V9" s="188"/>
      <c r="W9" s="188"/>
      <c r="X9" s="188"/>
      <c r="Y9" s="188"/>
      <c r="Z9" s="188"/>
    </row>
    <row r="10" ht="24.75" customHeight="1" spans="1:26">
      <c r="A10" s="161" t="s">
        <v>8</v>
      </c>
      <c r="B10" s="160"/>
      <c r="C10" s="160"/>
      <c r="D10" s="160"/>
      <c r="E10" s="163"/>
      <c r="F10" s="167" t="s">
        <v>9</v>
      </c>
      <c r="G10" s="160"/>
      <c r="H10" s="160"/>
      <c r="I10" s="160"/>
      <c r="J10" s="163"/>
      <c r="K10" s="192" t="s">
        <v>10</v>
      </c>
      <c r="L10" s="190"/>
      <c r="M10" s="190"/>
      <c r="N10" s="190"/>
      <c r="O10" s="190"/>
      <c r="P10" s="188"/>
      <c r="Q10" s="188"/>
      <c r="R10" s="188"/>
      <c r="S10" s="188"/>
      <c r="T10" s="188"/>
      <c r="U10" s="188"/>
      <c r="V10" s="188"/>
      <c r="W10" s="188"/>
      <c r="X10" s="188"/>
      <c r="Y10" s="188"/>
      <c r="Z10" s="188"/>
    </row>
    <row r="11" ht="33" customHeight="1" spans="1:26">
      <c r="A11" s="168" t="str">
        <f>RESUMO!A11</f>
        <v>SINAPI SERVIÇOS/INSUMOS SEM DESONERAÇÃO - MARÇO/2024 + DNIT SICRO - JANEIRO/2024</v>
      </c>
      <c r="B11" s="160"/>
      <c r="C11" s="160"/>
      <c r="D11" s="160"/>
      <c r="E11" s="163"/>
      <c r="F11" s="169" t="str">
        <f>RESUMO!E11</f>
        <v>113,98 % (HORISTAS)          
70,00 % (MENSALISTAS)</v>
      </c>
      <c r="G11" s="160"/>
      <c r="H11" s="160"/>
      <c r="I11" s="160"/>
      <c r="J11" s="163"/>
      <c r="K11" s="193">
        <f>RESUMO!G11</f>
        <v>0.2338</v>
      </c>
      <c r="L11" s="190"/>
      <c r="M11" s="190"/>
      <c r="N11" s="190"/>
      <c r="O11" s="190"/>
      <c r="P11" s="188"/>
      <c r="Q11" s="188"/>
      <c r="R11" s="188"/>
      <c r="S11" s="188"/>
      <c r="T11" s="188"/>
      <c r="U11" s="188"/>
      <c r="V11" s="188"/>
      <c r="W11" s="188"/>
      <c r="X11" s="188"/>
      <c r="Y11" s="188"/>
      <c r="Z11" s="188"/>
    </row>
    <row r="12" ht="23.25" customHeight="1" spans="1:26">
      <c r="A12" s="170" t="str">
        <f>RESUMO!A12</f>
        <v>ABRIL/2024</v>
      </c>
      <c r="B12" s="160"/>
      <c r="C12" s="160"/>
      <c r="D12" s="160"/>
      <c r="E12" s="160"/>
      <c r="F12" s="160"/>
      <c r="G12" s="160"/>
      <c r="H12" s="160"/>
      <c r="I12" s="160"/>
      <c r="J12" s="160"/>
      <c r="K12" s="163"/>
      <c r="L12" s="190"/>
      <c r="M12" s="190"/>
      <c r="N12" s="190"/>
      <c r="O12" s="190"/>
      <c r="P12" s="188"/>
      <c r="Q12" s="188"/>
      <c r="R12" s="188"/>
      <c r="S12" s="188"/>
      <c r="T12" s="188"/>
      <c r="U12" s="188"/>
      <c r="V12" s="188"/>
      <c r="W12" s="188"/>
      <c r="X12" s="188"/>
      <c r="Y12" s="188"/>
      <c r="Z12" s="188"/>
    </row>
    <row r="13" ht="18" customHeight="1" spans="1:26">
      <c r="A13" s="284" t="s">
        <v>14</v>
      </c>
      <c r="B13" s="284" t="s">
        <v>35</v>
      </c>
      <c r="C13" s="284" t="s">
        <v>36</v>
      </c>
      <c r="D13" s="284" t="s">
        <v>15</v>
      </c>
      <c r="E13" s="284" t="s">
        <v>37</v>
      </c>
      <c r="F13" s="286" t="s">
        <v>38</v>
      </c>
      <c r="G13" s="286" t="s">
        <v>39</v>
      </c>
      <c r="H13" s="286" t="s">
        <v>40</v>
      </c>
      <c r="I13" s="286" t="s">
        <v>41</v>
      </c>
      <c r="J13" s="194" t="s">
        <v>42</v>
      </c>
      <c r="K13" s="163"/>
      <c r="L13" s="190"/>
      <c r="M13" s="190"/>
      <c r="N13" s="190"/>
      <c r="O13" s="190"/>
      <c r="P13" s="188"/>
      <c r="Q13" s="188"/>
      <c r="R13" s="188"/>
      <c r="S13" s="188"/>
      <c r="T13" s="188"/>
      <c r="U13" s="188"/>
      <c r="V13" s="188"/>
      <c r="W13" s="188"/>
      <c r="X13" s="188"/>
      <c r="Y13" s="188"/>
      <c r="Z13" s="188"/>
    </row>
    <row r="14" ht="24" customHeight="1" spans="1:26">
      <c r="A14" s="288"/>
      <c r="B14" s="288"/>
      <c r="C14" s="288"/>
      <c r="D14" s="288"/>
      <c r="E14" s="288"/>
      <c r="F14" s="288"/>
      <c r="G14" s="288"/>
      <c r="H14" s="288"/>
      <c r="I14" s="288"/>
      <c r="J14" s="171" t="s">
        <v>43</v>
      </c>
      <c r="K14" s="171" t="s">
        <v>44</v>
      </c>
      <c r="L14" s="190"/>
      <c r="M14" s="190"/>
      <c r="N14" s="190"/>
      <c r="O14" s="190"/>
      <c r="P14" s="188"/>
      <c r="Q14" s="188"/>
      <c r="R14" s="188"/>
      <c r="S14" s="188"/>
      <c r="T14" s="188"/>
      <c r="U14" s="188"/>
      <c r="V14" s="188"/>
      <c r="W14" s="188"/>
      <c r="X14" s="188"/>
      <c r="Y14" s="188"/>
      <c r="Z14" s="188"/>
    </row>
    <row r="15" ht="21" customHeight="1" spans="1:26">
      <c r="A15" s="466" t="s">
        <v>17</v>
      </c>
      <c r="B15" s="467"/>
      <c r="C15" s="467"/>
      <c r="D15" s="468" t="s">
        <v>45</v>
      </c>
      <c r="E15" s="466"/>
      <c r="F15" s="469"/>
      <c r="G15" s="469"/>
      <c r="H15" s="469"/>
      <c r="I15" s="469"/>
      <c r="J15" s="466"/>
      <c r="K15" s="479">
        <f>K16</f>
        <v>27534.24</v>
      </c>
      <c r="L15" s="190"/>
      <c r="M15" s="190"/>
      <c r="N15" s="190"/>
      <c r="O15" s="190"/>
      <c r="P15" s="188"/>
      <c r="Q15" s="188"/>
      <c r="R15" s="188"/>
      <c r="S15" s="188"/>
      <c r="T15" s="188"/>
      <c r="U15" s="188"/>
      <c r="V15" s="188"/>
      <c r="W15" s="188"/>
      <c r="X15" s="188"/>
      <c r="Y15" s="188"/>
      <c r="Z15" s="188"/>
    </row>
    <row r="16" ht="21" customHeight="1" spans="1:26">
      <c r="A16" s="175" t="s">
        <v>46</v>
      </c>
      <c r="B16" s="176" t="s">
        <v>47</v>
      </c>
      <c r="C16" s="175" t="s">
        <v>48</v>
      </c>
      <c r="D16" s="177" t="str">
        <f>VLOOKUP(C16,COMPOSIÇÕES!B:G,2,0)</f>
        <v>ADMINISTRAÇÃO LOCAL DA OBRA</v>
      </c>
      <c r="E16" s="178" t="str">
        <f>VLOOKUP(C16,COMPOSIÇÕES!B:G,3,0)</f>
        <v>MÊS</v>
      </c>
      <c r="F16" s="179">
        <v>4</v>
      </c>
      <c r="G16" s="180">
        <f>VLOOKUP(C16,COMPOSIÇÕES!B:G,6,0)</f>
        <v>5579.15</v>
      </c>
      <c r="H16" s="181">
        <f>$K$11</f>
        <v>0.2338</v>
      </c>
      <c r="I16" s="180">
        <f>ROUND((G16*H16)+G16,2)</f>
        <v>6883.56</v>
      </c>
      <c r="J16" s="195">
        <f>ROUND(F16*G16,2)</f>
        <v>22316.6</v>
      </c>
      <c r="K16" s="180">
        <f>ROUND(F16*I16,2)</f>
        <v>27534.24</v>
      </c>
      <c r="L16" s="190"/>
      <c r="M16" s="190"/>
      <c r="N16" s="190"/>
      <c r="O16" s="190"/>
      <c r="P16" s="188"/>
      <c r="Q16" s="188"/>
      <c r="R16" s="188"/>
      <c r="S16" s="188"/>
      <c r="T16" s="188"/>
      <c r="U16" s="188"/>
      <c r="V16" s="188"/>
      <c r="W16" s="188"/>
      <c r="X16" s="188"/>
      <c r="Y16" s="188"/>
      <c r="Z16" s="188"/>
    </row>
    <row r="17" ht="24" customHeight="1" spans="1:26">
      <c r="A17" s="466" t="s">
        <v>18</v>
      </c>
      <c r="B17" s="470"/>
      <c r="C17" s="466"/>
      <c r="D17" s="471" t="s">
        <v>49</v>
      </c>
      <c r="E17" s="472"/>
      <c r="F17" s="473"/>
      <c r="G17" s="474"/>
      <c r="H17" s="473"/>
      <c r="I17" s="474"/>
      <c r="J17" s="474"/>
      <c r="K17" s="479">
        <f>SUM(K18:K21)</f>
        <v>10832.58</v>
      </c>
      <c r="L17" s="490">
        <f>K17-RESUMO!E19</f>
        <v>0</v>
      </c>
      <c r="M17" s="190"/>
      <c r="N17" s="190"/>
      <c r="O17" s="190"/>
      <c r="P17" s="188"/>
      <c r="Q17" s="188"/>
      <c r="R17" s="188"/>
      <c r="S17" s="188"/>
      <c r="T17" s="188"/>
      <c r="U17" s="188"/>
      <c r="V17" s="188"/>
      <c r="W17" s="188"/>
      <c r="X17" s="188"/>
      <c r="Y17" s="188"/>
      <c r="Z17" s="188"/>
    </row>
    <row r="18" ht="47.25" spans="1:26">
      <c r="A18" s="175" t="s">
        <v>50</v>
      </c>
      <c r="B18" s="176" t="s">
        <v>47</v>
      </c>
      <c r="C18" s="175" t="s">
        <v>51</v>
      </c>
      <c r="D18" s="177" t="str">
        <f>VLOOKUP(C18,COMPOSIÇÕES!B:G,2,0)</f>
        <v>SERVICOS TOPOGRAFICOS PARA PAVIMENTACAO, INCLUSIVE NOTA DE SERVICOS, ACOMPANHAMENTO E GREIDE</v>
      </c>
      <c r="E18" s="178" t="str">
        <f>VLOOKUP(C18,COMPOSIÇÕES!B:G,3,0)</f>
        <v>M2</v>
      </c>
      <c r="F18" s="179">
        <v>8426.094</v>
      </c>
      <c r="G18" s="180">
        <f>VLOOKUP(C18,COMPOSIÇÕES!B:G,6,0)</f>
        <v>0.39</v>
      </c>
      <c r="H18" s="181">
        <f t="shared" ref="H18:H21" si="0">$K$11</f>
        <v>0.2338</v>
      </c>
      <c r="I18" s="180">
        <f t="shared" ref="I18:I21" si="1">ROUND((G18*H18)+G18,2)</f>
        <v>0.48</v>
      </c>
      <c r="J18" s="180">
        <f t="shared" ref="J18:J21" si="2">ROUND(F18*G18,2)</f>
        <v>3286.18</v>
      </c>
      <c r="K18" s="180">
        <f t="shared" ref="K18:K21" si="3">ROUND(F18*I18,2)</f>
        <v>4044.53</v>
      </c>
      <c r="L18" s="190"/>
      <c r="M18" s="190"/>
      <c r="N18" s="190"/>
      <c r="O18" s="190"/>
      <c r="P18" s="188"/>
      <c r="Q18" s="188"/>
      <c r="R18" s="188"/>
      <c r="S18" s="188"/>
      <c r="T18" s="188"/>
      <c r="U18" s="188"/>
      <c r="V18" s="188"/>
      <c r="W18" s="188"/>
      <c r="X18" s="188"/>
      <c r="Y18" s="188"/>
      <c r="Z18" s="188"/>
    </row>
    <row r="19" ht="47.25" spans="1:26">
      <c r="A19" s="175" t="s">
        <v>52</v>
      </c>
      <c r="B19" s="176" t="s">
        <v>53</v>
      </c>
      <c r="C19" s="175">
        <v>98441</v>
      </c>
      <c r="D19" s="182" t="str">
        <f>VLOOKUP(C19,'SINAPI-SICRO'!A:E,2,0)</f>
        <v>PAREDE DE MADEIRA COMPENSADA PARA CONSTRUÇÃO TEMPORÁRIA EM CHAPA SIMPLES, EXTERNA, SEM VÃO. AF_03/2024</v>
      </c>
      <c r="E19" s="183" t="str">
        <f>VLOOKUP(C19,'SINAPI-SICRO'!A:E,3,0)</f>
        <v>M2</v>
      </c>
      <c r="F19" s="179">
        <f>28/5</f>
        <v>5.6</v>
      </c>
      <c r="G19" s="180">
        <f>VLOOKUP(C19,'SINAPI-SICRO'!A:E,5,0)</f>
        <v>94.54</v>
      </c>
      <c r="H19" s="181">
        <f t="shared" si="0"/>
        <v>0.2338</v>
      </c>
      <c r="I19" s="180">
        <f t="shared" si="1"/>
        <v>116.64</v>
      </c>
      <c r="J19" s="180">
        <f t="shared" si="2"/>
        <v>529.42</v>
      </c>
      <c r="K19" s="180">
        <f t="shared" si="3"/>
        <v>653.18</v>
      </c>
      <c r="L19" s="190"/>
      <c r="M19" s="190"/>
      <c r="N19" s="190"/>
      <c r="O19" s="190"/>
      <c r="P19" s="188"/>
      <c r="Q19" s="188"/>
      <c r="R19" s="188"/>
      <c r="S19" s="188"/>
      <c r="T19" s="188"/>
      <c r="U19" s="188"/>
      <c r="V19" s="188"/>
      <c r="W19" s="188"/>
      <c r="X19" s="188"/>
      <c r="Y19" s="188"/>
      <c r="Z19" s="188"/>
    </row>
    <row r="20" ht="47.25" spans="1:26">
      <c r="A20" s="175" t="s">
        <v>54</v>
      </c>
      <c r="B20" s="176" t="s">
        <v>53</v>
      </c>
      <c r="C20" s="175">
        <v>98443</v>
      </c>
      <c r="D20" s="182" t="str">
        <f>VLOOKUP(C20,'SINAPI-SICRO'!A:E,2,0)</f>
        <v>PAREDE DE MADEIRA COMPENSADA PARA CONSTRUÇÃO TEMPORÁRIA EM CHAPA SIMPLES, INTERNA, SEM VÃO. AF_03/2024</v>
      </c>
      <c r="E20" s="183" t="str">
        <f>VLOOKUP(C20,'SINAPI-SICRO'!A:E,3,0)</f>
        <v>M2</v>
      </c>
      <c r="F20" s="179">
        <f>9/5</f>
        <v>1.8</v>
      </c>
      <c r="G20" s="180">
        <f>VLOOKUP(C20,'SINAPI-SICRO'!A:E,5,0)</f>
        <v>75.45</v>
      </c>
      <c r="H20" s="181">
        <f t="shared" si="0"/>
        <v>0.2338</v>
      </c>
      <c r="I20" s="180">
        <f t="shared" si="1"/>
        <v>93.09</v>
      </c>
      <c r="J20" s="180">
        <f t="shared" si="2"/>
        <v>135.81</v>
      </c>
      <c r="K20" s="180">
        <f t="shared" si="3"/>
        <v>167.56</v>
      </c>
      <c r="L20" s="190"/>
      <c r="M20" s="190"/>
      <c r="N20" s="190"/>
      <c r="O20" s="190"/>
      <c r="P20" s="188"/>
      <c r="Q20" s="188"/>
      <c r="R20" s="188"/>
      <c r="S20" s="188"/>
      <c r="T20" s="188"/>
      <c r="U20" s="188"/>
      <c r="V20" s="188"/>
      <c r="W20" s="188"/>
      <c r="X20" s="188"/>
      <c r="Y20" s="188"/>
      <c r="Z20" s="188"/>
    </row>
    <row r="21" ht="15.75" customHeight="1" spans="1:26">
      <c r="A21" s="175" t="s">
        <v>55</v>
      </c>
      <c r="B21" s="176" t="s">
        <v>53</v>
      </c>
      <c r="C21" s="175">
        <v>103689</v>
      </c>
      <c r="D21" s="182" t="str">
        <f>VLOOKUP(C21,'SINAPI-SICRO'!A:E,2,0)</f>
        <v>FORNECIMENTO E INSTALAÇÃO DE PLACA DE OBRA COM CHAPA GALVANIZADA E ESTRUTURA DE MADEIRA. AF_03/2022_PS</v>
      </c>
      <c r="E21" s="183" t="str">
        <f>VLOOKUP(C21,'SINAPI-SICRO'!A:E,3,0)</f>
        <v>M2</v>
      </c>
      <c r="F21" s="179">
        <f>(13*6)/5</f>
        <v>15.6</v>
      </c>
      <c r="G21" s="180">
        <f>VLOOKUP(C21,'SINAPI-SICRO'!A:E,5,0)</f>
        <v>310.03</v>
      </c>
      <c r="H21" s="181">
        <f t="shared" si="0"/>
        <v>0.2338</v>
      </c>
      <c r="I21" s="180">
        <f t="shared" si="1"/>
        <v>382.52</v>
      </c>
      <c r="J21" s="180">
        <f t="shared" si="2"/>
        <v>4836.47</v>
      </c>
      <c r="K21" s="180">
        <f t="shared" si="3"/>
        <v>5967.31</v>
      </c>
      <c r="L21" s="190"/>
      <c r="M21" s="190"/>
      <c r="N21" s="190"/>
      <c r="O21" s="190"/>
      <c r="P21" s="188"/>
      <c r="Q21" s="188"/>
      <c r="R21" s="188"/>
      <c r="S21" s="188"/>
      <c r="T21" s="188"/>
      <c r="U21" s="188"/>
      <c r="V21" s="188"/>
      <c r="W21" s="188"/>
      <c r="X21" s="188"/>
      <c r="Y21" s="188"/>
      <c r="Z21" s="188"/>
    </row>
    <row r="22" ht="15.75" customHeight="1" spans="1:26">
      <c r="A22" s="475"/>
      <c r="B22" s="475"/>
      <c r="C22" s="476"/>
      <c r="D22" s="476"/>
      <c r="E22" s="476"/>
      <c r="F22" s="477"/>
      <c r="G22" s="478"/>
      <c r="H22" s="477"/>
      <c r="I22" s="478"/>
      <c r="J22" s="478"/>
      <c r="K22" s="478"/>
      <c r="L22" s="190"/>
      <c r="M22" s="190"/>
      <c r="N22" s="190"/>
      <c r="O22" s="190"/>
      <c r="P22" s="188"/>
      <c r="Q22" s="188"/>
      <c r="R22" s="188"/>
      <c r="S22" s="188"/>
      <c r="T22" s="188"/>
      <c r="U22" s="188"/>
      <c r="V22" s="188"/>
      <c r="W22" s="188"/>
      <c r="X22" s="188"/>
      <c r="Y22" s="188"/>
      <c r="Z22" s="188"/>
    </row>
    <row r="23" ht="15.75" customHeight="1" spans="1:26">
      <c r="A23" s="467"/>
      <c r="B23" s="467"/>
      <c r="C23" s="466"/>
      <c r="D23" s="468" t="s">
        <v>56</v>
      </c>
      <c r="E23" s="466"/>
      <c r="F23" s="469"/>
      <c r="G23" s="479"/>
      <c r="H23" s="469"/>
      <c r="I23" s="479"/>
      <c r="J23" s="479"/>
      <c r="K23" s="479">
        <f>SUM(K24,K54,K82,K107,K144,K173,K226,K261,K289,K331)</f>
        <v>4736695.05</v>
      </c>
      <c r="L23" s="190"/>
      <c r="M23" s="190"/>
      <c r="N23" s="190"/>
      <c r="O23" s="190"/>
      <c r="P23" s="188"/>
      <c r="Q23" s="188"/>
      <c r="R23" s="188"/>
      <c r="S23" s="188"/>
      <c r="T23" s="188"/>
      <c r="U23" s="188"/>
      <c r="V23" s="188"/>
      <c r="W23" s="188"/>
      <c r="X23" s="188"/>
      <c r="Y23" s="188"/>
      <c r="Z23" s="188"/>
    </row>
    <row r="24" ht="15.75" customHeight="1" spans="1:26">
      <c r="A24" s="480" t="s">
        <v>20</v>
      </c>
      <c r="B24" s="480"/>
      <c r="C24" s="481"/>
      <c r="D24" s="482" t="s">
        <v>57</v>
      </c>
      <c r="E24" s="481"/>
      <c r="F24" s="483"/>
      <c r="G24" s="484"/>
      <c r="H24" s="483"/>
      <c r="I24" s="484"/>
      <c r="J24" s="484"/>
      <c r="K24" s="484">
        <f>SUM(K25:K53)/2</f>
        <v>370217.93</v>
      </c>
      <c r="L24" s="190"/>
      <c r="M24" s="190"/>
      <c r="N24" s="190"/>
      <c r="O24" s="190"/>
      <c r="P24" s="188"/>
      <c r="Q24" s="188"/>
      <c r="R24" s="188"/>
      <c r="S24" s="188"/>
      <c r="T24" s="188"/>
      <c r="U24" s="188"/>
      <c r="V24" s="188"/>
      <c r="W24" s="188"/>
      <c r="X24" s="188"/>
      <c r="Y24" s="188"/>
      <c r="Z24" s="188"/>
    </row>
    <row r="25" ht="15.75" customHeight="1" spans="1:26">
      <c r="A25" s="485">
        <v>1</v>
      </c>
      <c r="B25" s="486"/>
      <c r="C25" s="485"/>
      <c r="D25" s="487" t="s">
        <v>58</v>
      </c>
      <c r="E25" s="485"/>
      <c r="F25" s="488"/>
      <c r="G25" s="489"/>
      <c r="H25" s="488"/>
      <c r="I25" s="489"/>
      <c r="J25" s="489"/>
      <c r="K25" s="489">
        <f>SUM(K26:K31)</f>
        <v>116226.89</v>
      </c>
      <c r="L25" s="190"/>
      <c r="M25" s="190"/>
      <c r="N25" s="190"/>
      <c r="O25" s="190"/>
      <c r="P25" s="188"/>
      <c r="Q25" s="188"/>
      <c r="R25" s="188"/>
      <c r="S25" s="188"/>
      <c r="T25" s="188"/>
      <c r="U25" s="188"/>
      <c r="V25" s="188"/>
      <c r="W25" s="188"/>
      <c r="X25" s="188"/>
      <c r="Y25" s="188"/>
      <c r="Z25" s="188"/>
    </row>
    <row r="26" ht="15.75" customHeight="1" spans="1:26">
      <c r="A26" s="183" t="s">
        <v>46</v>
      </c>
      <c r="B26" s="176" t="s">
        <v>53</v>
      </c>
      <c r="C26" s="176">
        <v>101116</v>
      </c>
      <c r="D26" s="182" t="str">
        <f>VLOOKUP(C26,'SINAPI-SICRO'!A:E,2,0)</f>
        <v>ESCAVAÇÃO HORIZONTAL EM SOLO DE 1A CATEGORIA COM TRATOR DE ESTEIRAS (170HP/LÂMINA: 5,20M3). AF_07/2020</v>
      </c>
      <c r="E26" s="183" t="str">
        <f>VLOOKUP(C26,'SINAPI-SICRO'!A:E,3,0)</f>
        <v>M3</v>
      </c>
      <c r="F26" s="179">
        <f>(771.06)*0.737</f>
        <v>568.27122</v>
      </c>
      <c r="G26" s="180">
        <f>VLOOKUP(C26,'SINAPI-SICRO'!A:E,5,0)</f>
        <v>2.22</v>
      </c>
      <c r="H26" s="181">
        <f t="shared" ref="H26:H31" si="4">$K$11</f>
        <v>0.2338</v>
      </c>
      <c r="I26" s="180">
        <f t="shared" ref="I26:I31" si="5">ROUND((G26*H26)+G26,2)</f>
        <v>2.74</v>
      </c>
      <c r="J26" s="195">
        <f t="shared" ref="J26:J31" si="6">ROUND(F26*G26,2)</f>
        <v>1261.56</v>
      </c>
      <c r="K26" s="195">
        <f t="shared" ref="K26:K31" si="7">ROUND(F26*I26,2)</f>
        <v>1557.06</v>
      </c>
      <c r="L26" s="190"/>
      <c r="M26" s="190"/>
      <c r="N26" s="190"/>
      <c r="O26" s="190"/>
      <c r="P26" s="188"/>
      <c r="Q26" s="188"/>
      <c r="R26" s="188"/>
      <c r="S26" s="188"/>
      <c r="T26" s="188"/>
      <c r="U26" s="188"/>
      <c r="V26" s="188"/>
      <c r="W26" s="188"/>
      <c r="X26" s="188"/>
      <c r="Y26" s="188"/>
      <c r="Z26" s="188"/>
    </row>
    <row r="27" ht="15.75" customHeight="1" spans="1:26">
      <c r="A27" s="183" t="s">
        <v>59</v>
      </c>
      <c r="B27" s="176" t="s">
        <v>53</v>
      </c>
      <c r="C27" s="176">
        <v>100574</v>
      </c>
      <c r="D27" s="182" t="str">
        <f>VLOOKUP(C27,'SINAPI-SICRO'!A:E,2,0)</f>
        <v>ESPALHAMENTO DE MATERIAL COM TRATOR DE ESTEIRAS. AF_11/2019</v>
      </c>
      <c r="E27" s="183" t="str">
        <f>VLOOKUP(C27,'SINAPI-SICRO'!A:E,3,0)</f>
        <v>M3</v>
      </c>
      <c r="F27" s="179">
        <v>46.43</v>
      </c>
      <c r="G27" s="180">
        <f>VLOOKUP(C27,'SINAPI-SICRO'!A:E,5,0)</f>
        <v>1.44</v>
      </c>
      <c r="H27" s="181">
        <f t="shared" si="4"/>
        <v>0.2338</v>
      </c>
      <c r="I27" s="180">
        <f t="shared" si="5"/>
        <v>1.78</v>
      </c>
      <c r="J27" s="195">
        <f t="shared" si="6"/>
        <v>66.86</v>
      </c>
      <c r="K27" s="195">
        <f t="shared" si="7"/>
        <v>82.65</v>
      </c>
      <c r="L27" s="190"/>
      <c r="M27" s="190"/>
      <c r="N27" s="190"/>
      <c r="O27" s="190"/>
      <c r="P27" s="188"/>
      <c r="Q27" s="188"/>
      <c r="R27" s="188"/>
      <c r="S27" s="188"/>
      <c r="T27" s="188"/>
      <c r="U27" s="188"/>
      <c r="V27" s="188"/>
      <c r="W27" s="188"/>
      <c r="X27" s="188"/>
      <c r="Y27" s="188"/>
      <c r="Z27" s="188"/>
    </row>
    <row r="28" ht="53.25" customHeight="1" spans="1:26">
      <c r="A28" s="183" t="s">
        <v>60</v>
      </c>
      <c r="B28" s="176" t="s">
        <v>47</v>
      </c>
      <c r="C28" s="176" t="s">
        <v>61</v>
      </c>
      <c r="D28" s="177" t="str">
        <f>VLOOKUP(C28,COMPOSIÇÕES!B:G,2,0)</f>
        <v>COMPACTACAO MECANICA A 100% DO PROCTOR INTERMEDIÁRIO - PAVIMENTACAO URBANA</v>
      </c>
      <c r="E28" s="178" t="str">
        <f>VLOOKUP(C28,COMPOSIÇÕES!B:G,3,0)</f>
        <v>M3</v>
      </c>
      <c r="F28" s="179">
        <v>37.14</v>
      </c>
      <c r="G28" s="180">
        <f>VLOOKUP(C28,COMPOSIÇÕES!B:G,6,0)</f>
        <v>7.57</v>
      </c>
      <c r="H28" s="181">
        <f t="shared" si="4"/>
        <v>0.2338</v>
      </c>
      <c r="I28" s="180">
        <f t="shared" si="5"/>
        <v>9.34</v>
      </c>
      <c r="J28" s="195">
        <f t="shared" si="6"/>
        <v>281.15</v>
      </c>
      <c r="K28" s="195">
        <f t="shared" si="7"/>
        <v>346.89</v>
      </c>
      <c r="L28" s="190"/>
      <c r="M28" s="190"/>
      <c r="N28" s="190"/>
      <c r="O28" s="190"/>
      <c r="P28" s="188"/>
      <c r="Q28" s="188"/>
      <c r="R28" s="188"/>
      <c r="S28" s="188"/>
      <c r="T28" s="188"/>
      <c r="U28" s="188"/>
      <c r="V28" s="188"/>
      <c r="W28" s="188"/>
      <c r="X28" s="188"/>
      <c r="Y28" s="188"/>
      <c r="Z28" s="188"/>
    </row>
    <row r="29" ht="15.75" customHeight="1" spans="1:26">
      <c r="A29" s="183" t="s">
        <v>62</v>
      </c>
      <c r="B29" s="176" t="s">
        <v>53</v>
      </c>
      <c r="C29" s="176">
        <v>100973</v>
      </c>
      <c r="D29" s="182" t="str">
        <f>VLOOKUP(C29,'SINAPI-SICRO'!A:E,2,0)</f>
        <v>CARGA, MANOBRA E DESCARGA DE SOLOS E MATERIAIS GRANULARES EM CAMINHÃO BASCULANTE 6 M³ - CARGA COM PÁ CARREGADEIRA (CAÇAMBA DE 1,7 A 2,8 M³ / 128 HP) E DESCARGA LIVRE (UNIDADE: M3). AF_07/2020</v>
      </c>
      <c r="E29" s="183" t="str">
        <f>VLOOKUP(C29,'SINAPI-SICRO'!A:E,3,0)</f>
        <v>M3</v>
      </c>
      <c r="F29" s="179">
        <f>(724.64)*0.737</f>
        <v>534.05968</v>
      </c>
      <c r="G29" s="180">
        <f>VLOOKUP(C29,'SINAPI-SICRO'!A:E,5,0)</f>
        <v>8.92</v>
      </c>
      <c r="H29" s="181">
        <f t="shared" si="4"/>
        <v>0.2338</v>
      </c>
      <c r="I29" s="180">
        <f t="shared" si="5"/>
        <v>11.01</v>
      </c>
      <c r="J29" s="195">
        <f t="shared" si="6"/>
        <v>4763.81</v>
      </c>
      <c r="K29" s="195">
        <f t="shared" si="7"/>
        <v>5880</v>
      </c>
      <c r="L29" s="190"/>
      <c r="M29" s="190"/>
      <c r="N29" s="190"/>
      <c r="O29" s="190"/>
      <c r="P29" s="188"/>
      <c r="Q29" s="188"/>
      <c r="R29" s="188"/>
      <c r="S29" s="188"/>
      <c r="T29" s="188"/>
      <c r="U29" s="188"/>
      <c r="V29" s="188"/>
      <c r="W29" s="188"/>
      <c r="X29" s="188"/>
      <c r="Y29" s="188"/>
      <c r="Z29" s="188"/>
    </row>
    <row r="30" ht="15.75" customHeight="1" spans="1:26">
      <c r="A30" s="183" t="s">
        <v>63</v>
      </c>
      <c r="B30" s="176" t="s">
        <v>53</v>
      </c>
      <c r="C30" s="176">
        <v>97914</v>
      </c>
      <c r="D30" s="182" t="str">
        <f>VLOOKUP(C30,'SINAPI-SICRO'!A:E,2,0)</f>
        <v>TRANSPORTE COM CAMINHÃO BASCULANTE DE 6 M³, EM VIA URBANA PAVIMENTADA, DMT ATÉ 30 KM (UNIDADE: M3XKM). AF_07/2020</v>
      </c>
      <c r="E30" s="183" t="str">
        <f>VLOOKUP(C30,'SINAPI-SICRO'!A:E,3,0)</f>
        <v>M3XKM</v>
      </c>
      <c r="F30" s="179">
        <f>(15144.98)*0.737</f>
        <v>11161.85026</v>
      </c>
      <c r="G30" s="180">
        <f>VLOOKUP(C30,'SINAPI-SICRO'!A:E,5,0)</f>
        <v>2.95</v>
      </c>
      <c r="H30" s="181">
        <f t="shared" si="4"/>
        <v>0.2338</v>
      </c>
      <c r="I30" s="180">
        <f t="shared" si="5"/>
        <v>3.64</v>
      </c>
      <c r="J30" s="195">
        <f t="shared" si="6"/>
        <v>32927.46</v>
      </c>
      <c r="K30" s="195">
        <f t="shared" si="7"/>
        <v>40629.13</v>
      </c>
      <c r="L30" s="190"/>
      <c r="M30" s="190"/>
      <c r="N30" s="190"/>
      <c r="O30" s="190"/>
      <c r="P30" s="188"/>
      <c r="Q30" s="188"/>
      <c r="R30" s="188"/>
      <c r="S30" s="188"/>
      <c r="T30" s="188"/>
      <c r="U30" s="188"/>
      <c r="V30" s="188"/>
      <c r="W30" s="188"/>
      <c r="X30" s="188"/>
      <c r="Y30" s="188"/>
      <c r="Z30" s="188"/>
    </row>
    <row r="31" ht="15.75" customHeight="1" spans="1:26">
      <c r="A31" s="183" t="s">
        <v>64</v>
      </c>
      <c r="B31" s="176" t="s">
        <v>47</v>
      </c>
      <c r="C31" s="176" t="s">
        <v>65</v>
      </c>
      <c r="D31" s="177" t="str">
        <f>VLOOKUP(C31,COMPOSIÇÕES!B:G,2,0)</f>
        <v>GEOGRELHA UNIDIRECIONAL COM RESISTÊNCIA À TRAÇÃO DE 400 KN/M - FORNECIMENTO E INSTALAÇÃO</v>
      </c>
      <c r="E31" s="178" t="str">
        <f>VLOOKUP(C31,COMPOSIÇÕES!B:G,3,0)</f>
        <v>M2</v>
      </c>
      <c r="F31" s="184">
        <v>686.65</v>
      </c>
      <c r="G31" s="180">
        <f>VLOOKUP(C31,COMPOSIÇÕES!B:G,6,0)</f>
        <v>79.95</v>
      </c>
      <c r="H31" s="181">
        <f t="shared" si="4"/>
        <v>0.2338</v>
      </c>
      <c r="I31" s="180">
        <f t="shared" si="5"/>
        <v>98.64</v>
      </c>
      <c r="J31" s="195">
        <f t="shared" si="6"/>
        <v>54897.67</v>
      </c>
      <c r="K31" s="195">
        <f t="shared" si="7"/>
        <v>67731.16</v>
      </c>
      <c r="L31" s="190"/>
      <c r="M31" s="190"/>
      <c r="N31" s="190"/>
      <c r="O31" s="190"/>
      <c r="P31" s="188"/>
      <c r="Q31" s="188"/>
      <c r="R31" s="188"/>
      <c r="S31" s="188"/>
      <c r="T31" s="188"/>
      <c r="U31" s="188"/>
      <c r="V31" s="188"/>
      <c r="W31" s="188"/>
      <c r="X31" s="188"/>
      <c r="Y31" s="188"/>
      <c r="Z31" s="188"/>
    </row>
    <row r="32" ht="15.75" customHeight="1" spans="1:26">
      <c r="A32" s="485">
        <v>2</v>
      </c>
      <c r="B32" s="486"/>
      <c r="C32" s="485"/>
      <c r="D32" s="487" t="s">
        <v>66</v>
      </c>
      <c r="E32" s="485"/>
      <c r="F32" s="488"/>
      <c r="G32" s="489"/>
      <c r="H32" s="488"/>
      <c r="I32" s="489"/>
      <c r="J32" s="489"/>
      <c r="K32" s="489">
        <f>SUM(K33:K36)</f>
        <v>80125.13</v>
      </c>
      <c r="L32" s="190"/>
      <c r="M32" s="190"/>
      <c r="N32" s="190"/>
      <c r="O32" s="190"/>
      <c r="P32" s="188"/>
      <c r="Q32" s="188"/>
      <c r="R32" s="188"/>
      <c r="S32" s="188"/>
      <c r="T32" s="188"/>
      <c r="U32" s="188"/>
      <c r="V32" s="188"/>
      <c r="W32" s="188"/>
      <c r="X32" s="188"/>
      <c r="Y32" s="188"/>
      <c r="Z32" s="188"/>
    </row>
    <row r="33" ht="15.75" customHeight="1" spans="1:26">
      <c r="A33" s="185" t="s">
        <v>50</v>
      </c>
      <c r="B33" s="176" t="s">
        <v>47</v>
      </c>
      <c r="C33" s="175" t="s">
        <v>67</v>
      </c>
      <c r="D33" s="177" t="str">
        <f>VLOOKUP(C33,COMPOSIÇÕES!B:G,2,0)</f>
        <v>ASSENTAMENTO DE MEIO-FIO CONFECCIONADO EM CONCRETO PRÉ-FABRICADO (100X15X13X30 CM) COM LINHA D'ÁGUA DE CONCRETO USINADO, MOLDADA IN LOCO</v>
      </c>
      <c r="E33" s="178" t="str">
        <f>VLOOKUP(C33,COMPOSIÇÕES!B:G,3,0)</f>
        <v>M</v>
      </c>
      <c r="F33" s="184">
        <v>526</v>
      </c>
      <c r="G33" s="180">
        <f>VLOOKUP(C33,COMPOSIÇÕES!B:G,6,0)</f>
        <v>95.64</v>
      </c>
      <c r="H33" s="181">
        <f t="shared" ref="H33:H36" si="8">$K$11</f>
        <v>0.2338</v>
      </c>
      <c r="I33" s="180">
        <f t="shared" ref="I33:I36" si="9">ROUND((G33*H33)+G33,2)</f>
        <v>118</v>
      </c>
      <c r="J33" s="195">
        <f t="shared" ref="J33:J36" si="10">ROUND(F33*G33,2)</f>
        <v>50306.64</v>
      </c>
      <c r="K33" s="195">
        <f t="shared" ref="K33:K36" si="11">ROUND(F33*I33,2)</f>
        <v>62068</v>
      </c>
      <c r="L33" s="190"/>
      <c r="M33" s="190"/>
      <c r="N33" s="190"/>
      <c r="O33" s="190"/>
      <c r="P33" s="188"/>
      <c r="Q33" s="188"/>
      <c r="R33" s="188"/>
      <c r="S33" s="188"/>
      <c r="T33" s="188"/>
      <c r="U33" s="188"/>
      <c r="V33" s="188"/>
      <c r="W33" s="188"/>
      <c r="X33" s="188"/>
      <c r="Y33" s="188"/>
      <c r="Z33" s="188"/>
    </row>
    <row r="34" ht="15.75" customHeight="1" spans="1:26">
      <c r="A34" s="185" t="s">
        <v>52</v>
      </c>
      <c r="B34" s="176" t="s">
        <v>53</v>
      </c>
      <c r="C34" s="176">
        <v>94281</v>
      </c>
      <c r="D34" s="182" t="str">
        <f>VLOOKUP(C34,'SINAPI-SICRO'!A:E,2,0)</f>
        <v>EXECUÇÃO DE SARJETA DE CONCRETO USINADO, MOLDADA  IN LOCO  EM TRECHO RETO, 30 CM BASE X 15 CM ALTURA. AF_01/2024</v>
      </c>
      <c r="E34" s="183" t="str">
        <f>VLOOKUP(C34,'SINAPI-SICRO'!A:E,3,0)</f>
        <v>M</v>
      </c>
      <c r="F34" s="179">
        <v>258.08</v>
      </c>
      <c r="G34" s="180">
        <f>VLOOKUP(C34,'SINAPI-SICRO'!A:E,5,0)</f>
        <v>40.74</v>
      </c>
      <c r="H34" s="181">
        <f t="shared" si="8"/>
        <v>0.2338</v>
      </c>
      <c r="I34" s="180">
        <f t="shared" si="9"/>
        <v>50.27</v>
      </c>
      <c r="J34" s="195">
        <f t="shared" si="10"/>
        <v>10514.18</v>
      </c>
      <c r="K34" s="195">
        <f t="shared" si="11"/>
        <v>12973.68</v>
      </c>
      <c r="L34" s="190"/>
      <c r="M34" s="190"/>
      <c r="N34" s="190"/>
      <c r="O34" s="190"/>
      <c r="P34" s="188"/>
      <c r="Q34" s="188"/>
      <c r="R34" s="188"/>
      <c r="S34" s="188"/>
      <c r="T34" s="188"/>
      <c r="U34" s="188"/>
      <c r="V34" s="188"/>
      <c r="W34" s="188"/>
      <c r="X34" s="188"/>
      <c r="Y34" s="188"/>
      <c r="Z34" s="188"/>
    </row>
    <row r="35" ht="15.75" customHeight="1" spans="1:26">
      <c r="A35" s="185" t="s">
        <v>54</v>
      </c>
      <c r="B35" s="176" t="s">
        <v>47</v>
      </c>
      <c r="C35" s="175" t="s">
        <v>68</v>
      </c>
      <c r="D35" s="177" t="str">
        <f>VLOOKUP(C35,COMPOSIÇÕES!B:G,2,0)</f>
        <v>GÁRCULA SIMPLES</v>
      </c>
      <c r="E35" s="178" t="str">
        <f>VLOOKUP(C35,COMPOSIÇÕES!B:G,3,0)</f>
        <v>UND</v>
      </c>
      <c r="F35" s="184">
        <v>2</v>
      </c>
      <c r="G35" s="180">
        <f>VLOOKUP(C35,COMPOSIÇÕES!B:G,6,0)</f>
        <v>958.7</v>
      </c>
      <c r="H35" s="181">
        <f t="shared" si="8"/>
        <v>0.2338</v>
      </c>
      <c r="I35" s="180">
        <f t="shared" si="9"/>
        <v>1182.84</v>
      </c>
      <c r="J35" s="195">
        <f t="shared" si="10"/>
        <v>1917.4</v>
      </c>
      <c r="K35" s="195">
        <f t="shared" si="11"/>
        <v>2365.68</v>
      </c>
      <c r="L35" s="190"/>
      <c r="M35" s="190"/>
      <c r="N35" s="190"/>
      <c r="O35" s="190"/>
      <c r="P35" s="188"/>
      <c r="Q35" s="188"/>
      <c r="R35" s="188"/>
      <c r="S35" s="188"/>
      <c r="T35" s="188"/>
      <c r="U35" s="188"/>
      <c r="V35" s="188"/>
      <c r="W35" s="188"/>
      <c r="X35" s="188"/>
      <c r="Y35" s="188"/>
      <c r="Z35" s="188"/>
    </row>
    <row r="36" ht="15.75" customHeight="1" spans="1:26">
      <c r="A36" s="185" t="s">
        <v>55</v>
      </c>
      <c r="B36" s="176" t="s">
        <v>47</v>
      </c>
      <c r="C36" s="175" t="s">
        <v>69</v>
      </c>
      <c r="D36" s="177" t="str">
        <f>VLOOKUP(C36,COMPOSIÇÕES!B:G,2,0)</f>
        <v>DESCIDA D'ÁGUA DE ATERROS TIPO RÁPIDO - DAR 01</v>
      </c>
      <c r="E36" s="178" t="str">
        <f>VLOOKUP(C36,COMPOSIÇÕES!B:G,3,0)</f>
        <v>M</v>
      </c>
      <c r="F36" s="184">
        <v>7.55</v>
      </c>
      <c r="G36" s="180">
        <f>VLOOKUP(C36,COMPOSIÇÕES!B:G,6,0)</f>
        <v>291.76</v>
      </c>
      <c r="H36" s="181">
        <f t="shared" si="8"/>
        <v>0.2338</v>
      </c>
      <c r="I36" s="180">
        <f t="shared" si="9"/>
        <v>359.97</v>
      </c>
      <c r="J36" s="195">
        <f t="shared" si="10"/>
        <v>2202.79</v>
      </c>
      <c r="K36" s="195">
        <f t="shared" si="11"/>
        <v>2717.77</v>
      </c>
      <c r="L36" s="190"/>
      <c r="M36" s="190"/>
      <c r="N36" s="190"/>
      <c r="O36" s="190"/>
      <c r="P36" s="188"/>
      <c r="Q36" s="188"/>
      <c r="R36" s="188"/>
      <c r="S36" s="188"/>
      <c r="T36" s="188"/>
      <c r="U36" s="188"/>
      <c r="V36" s="188"/>
      <c r="W36" s="188"/>
      <c r="X36" s="188"/>
      <c r="Y36" s="188"/>
      <c r="Z36" s="188"/>
    </row>
    <row r="37" ht="15.75" customHeight="1" spans="1:26">
      <c r="A37" s="485">
        <v>3</v>
      </c>
      <c r="B37" s="486"/>
      <c r="C37" s="485"/>
      <c r="D37" s="487" t="s">
        <v>70</v>
      </c>
      <c r="E37" s="485"/>
      <c r="F37" s="488"/>
      <c r="G37" s="489"/>
      <c r="H37" s="488"/>
      <c r="I37" s="489"/>
      <c r="J37" s="489"/>
      <c r="K37" s="489">
        <f>SUM(K38:K44)</f>
        <v>116901.49</v>
      </c>
      <c r="L37" s="190"/>
      <c r="M37" s="190"/>
      <c r="N37" s="190"/>
      <c r="O37" s="190"/>
      <c r="P37" s="188"/>
      <c r="Q37" s="188"/>
      <c r="R37" s="188"/>
      <c r="S37" s="188"/>
      <c r="T37" s="188"/>
      <c r="U37" s="188"/>
      <c r="V37" s="188"/>
      <c r="W37" s="188"/>
      <c r="X37" s="188"/>
      <c r="Y37" s="188"/>
      <c r="Z37" s="188"/>
    </row>
    <row r="38" ht="15.75" customHeight="1" spans="1:26">
      <c r="A38" s="183" t="s">
        <v>71</v>
      </c>
      <c r="B38" s="176" t="s">
        <v>47</v>
      </c>
      <c r="C38" s="175" t="s">
        <v>72</v>
      </c>
      <c r="D38" s="177" t="str">
        <f>VLOOKUP(C38,COMPOSIÇÕES!B:G,2,0)</f>
        <v>DEMOLIÇÃO DE PASSEIO EM CONCRETO SIMPLES</v>
      </c>
      <c r="E38" s="178" t="str">
        <f>VLOOKUP(C38,COMPOSIÇÕES!B:G,3,0)</f>
        <v>M3</v>
      </c>
      <c r="F38" s="184">
        <v>12.29</v>
      </c>
      <c r="G38" s="180">
        <f>VLOOKUP(C38,COMPOSIÇÕES!B:G,6,0)</f>
        <v>297.3</v>
      </c>
      <c r="H38" s="181">
        <f t="shared" ref="H38:H44" si="12">$K$11</f>
        <v>0.2338</v>
      </c>
      <c r="I38" s="180">
        <f t="shared" ref="I38:I44" si="13">ROUND((G38*H38)+G38,2)</f>
        <v>366.81</v>
      </c>
      <c r="J38" s="195">
        <f t="shared" ref="J38:J44" si="14">ROUND(F38*G38,2)</f>
        <v>3653.82</v>
      </c>
      <c r="K38" s="195">
        <f t="shared" ref="K38:K44" si="15">ROUND(F38*I38,2)</f>
        <v>4508.09</v>
      </c>
      <c r="L38" s="190"/>
      <c r="M38" s="190"/>
      <c r="N38" s="190"/>
      <c r="O38" s="190"/>
      <c r="P38" s="188"/>
      <c r="Q38" s="188"/>
      <c r="R38" s="188"/>
      <c r="S38" s="188"/>
      <c r="T38" s="188"/>
      <c r="U38" s="188"/>
      <c r="V38" s="188"/>
      <c r="W38" s="188"/>
      <c r="X38" s="188"/>
      <c r="Y38" s="188"/>
      <c r="Z38" s="188"/>
    </row>
    <row r="39" ht="15.75" customHeight="1" spans="1:26">
      <c r="A39" s="183" t="s">
        <v>73</v>
      </c>
      <c r="B39" s="176" t="s">
        <v>53</v>
      </c>
      <c r="C39" s="176">
        <v>100576</v>
      </c>
      <c r="D39" s="182" t="str">
        <f>VLOOKUP(C39,'SINAPI-SICRO'!A:E,2,0)</f>
        <v>REGULARIZAÇÃO E COMPACTAÇÃO DE SUBLEITO DE SOLO  PREDOMINANTEMENTE ARGILOSO. AF_11/2019</v>
      </c>
      <c r="E39" s="183" t="str">
        <f>VLOOKUP(C39,'SINAPI-SICRO'!A:E,3,0)</f>
        <v>M2</v>
      </c>
      <c r="F39" s="184">
        <v>686.65</v>
      </c>
      <c r="G39" s="180">
        <f>VLOOKUP(C39,'SINAPI-SICRO'!A:E,5,0)</f>
        <v>2.65</v>
      </c>
      <c r="H39" s="181">
        <f t="shared" si="12"/>
        <v>0.2338</v>
      </c>
      <c r="I39" s="180">
        <f t="shared" si="13"/>
        <v>3.27</v>
      </c>
      <c r="J39" s="195">
        <f t="shared" si="14"/>
        <v>1819.62</v>
      </c>
      <c r="K39" s="195">
        <f t="shared" si="15"/>
        <v>2245.35</v>
      </c>
      <c r="L39" s="190"/>
      <c r="M39" s="190"/>
      <c r="N39" s="190"/>
      <c r="O39" s="190"/>
      <c r="P39" s="188"/>
      <c r="Q39" s="188"/>
      <c r="R39" s="188"/>
      <c r="S39" s="188"/>
      <c r="T39" s="188"/>
      <c r="U39" s="188"/>
      <c r="V39" s="188"/>
      <c r="W39" s="188"/>
      <c r="X39" s="188"/>
      <c r="Y39" s="188"/>
      <c r="Z39" s="188"/>
    </row>
    <row r="40" ht="39" customHeight="1" spans="1:26">
      <c r="A40" s="183" t="s">
        <v>74</v>
      </c>
      <c r="B40" s="176" t="s">
        <v>47</v>
      </c>
      <c r="C40" s="176" t="s">
        <v>75</v>
      </c>
      <c r="D40" s="177" t="str">
        <f>VLOOKUP(C40,COMPOSIÇÕES!B:G,2,0)</f>
        <v>EXECUÇÃO E COMPACTAÇÃO DE BASE COM BRITA GRADUADA SIMPLES - INCLUSIVE CARGA, TRANSPORTE E MATERIAL</v>
      </c>
      <c r="E40" s="178" t="str">
        <f>VLOOKUP(C40,COMPOSIÇÕES!B:G,3,0)</f>
        <v>M3</v>
      </c>
      <c r="F40" s="184">
        <v>112.27</v>
      </c>
      <c r="G40" s="180">
        <f>VLOOKUP(C40,COMPOSIÇÕES!B:G,6,0)</f>
        <v>217.16</v>
      </c>
      <c r="H40" s="181">
        <f t="shared" si="12"/>
        <v>0.2338</v>
      </c>
      <c r="I40" s="180">
        <f t="shared" si="13"/>
        <v>267.93</v>
      </c>
      <c r="J40" s="195">
        <f t="shared" si="14"/>
        <v>24380.55</v>
      </c>
      <c r="K40" s="195">
        <f t="shared" si="15"/>
        <v>30080.5</v>
      </c>
      <c r="L40" s="190"/>
      <c r="M40" s="190"/>
      <c r="N40" s="190"/>
      <c r="O40" s="190"/>
      <c r="P40" s="188"/>
      <c r="Q40" s="188"/>
      <c r="R40" s="188"/>
      <c r="S40" s="188"/>
      <c r="T40" s="188"/>
      <c r="U40" s="188"/>
      <c r="V40" s="188"/>
      <c r="W40" s="188"/>
      <c r="X40" s="188"/>
      <c r="Y40" s="188"/>
      <c r="Z40" s="188"/>
    </row>
    <row r="41" ht="15.75" customHeight="1" spans="1:26">
      <c r="A41" s="183" t="s">
        <v>76</v>
      </c>
      <c r="B41" s="176" t="s">
        <v>47</v>
      </c>
      <c r="C41" s="176" t="s">
        <v>77</v>
      </c>
      <c r="D41" s="177" t="str">
        <f>VLOOKUP(C41,COMPOSIÇÕES!B:G,2,0)</f>
        <v>COLCHÃO DRENANTE COM AREIA</v>
      </c>
      <c r="E41" s="178" t="str">
        <f>VLOOKUP(C41,COMPOSIÇÕES!B:G,3,0)</f>
        <v>M3</v>
      </c>
      <c r="F41" s="184">
        <f>686.65*0.05</f>
        <v>34.3325</v>
      </c>
      <c r="G41" s="180">
        <f>VLOOKUP(C41,COMPOSIÇÕES!B:G,6,0)</f>
        <v>228.28</v>
      </c>
      <c r="H41" s="181">
        <f t="shared" si="12"/>
        <v>0.2338</v>
      </c>
      <c r="I41" s="180">
        <f t="shared" si="13"/>
        <v>281.65</v>
      </c>
      <c r="J41" s="195">
        <f t="shared" si="14"/>
        <v>7837.42</v>
      </c>
      <c r="K41" s="195">
        <f t="shared" si="15"/>
        <v>9669.75</v>
      </c>
      <c r="L41" s="190"/>
      <c r="M41" s="190"/>
      <c r="N41" s="190"/>
      <c r="O41" s="190"/>
      <c r="P41" s="188"/>
      <c r="Q41" s="188"/>
      <c r="R41" s="188"/>
      <c r="S41" s="188"/>
      <c r="T41" s="188"/>
      <c r="U41" s="188"/>
      <c r="V41" s="188"/>
      <c r="W41" s="188"/>
      <c r="X41" s="188"/>
      <c r="Y41" s="188"/>
      <c r="Z41" s="188"/>
    </row>
    <row r="42" ht="15.75" customHeight="1" spans="1:26">
      <c r="A42" s="183" t="s">
        <v>78</v>
      </c>
      <c r="B42" s="176" t="s">
        <v>53</v>
      </c>
      <c r="C42" s="176">
        <v>92398</v>
      </c>
      <c r="D42" s="182" t="str">
        <f>VLOOKUP(C42,'SINAPI-SICRO'!A:E,2,0)</f>
        <v>EXECUÇÃO DE PAVIMENTO EM PISO INTERTRAVADO, COM BLOCO RETANGULAR COR NATURAL DE 20 X 10 CM, ESPESSURA 8 CM. AF_10/2022</v>
      </c>
      <c r="E42" s="183" t="str">
        <f>VLOOKUP(C42,'SINAPI-SICRO'!A:E,3,0)</f>
        <v>M2</v>
      </c>
      <c r="F42" s="184">
        <f>686.65</f>
        <v>686.65</v>
      </c>
      <c r="G42" s="180">
        <f>VLOOKUP(C42,'SINAPI-SICRO'!A:E,5,0)</f>
        <v>78.2</v>
      </c>
      <c r="H42" s="181">
        <f t="shared" si="12"/>
        <v>0.2338</v>
      </c>
      <c r="I42" s="180">
        <f t="shared" si="13"/>
        <v>96.48</v>
      </c>
      <c r="J42" s="195">
        <f t="shared" si="14"/>
        <v>53696.03</v>
      </c>
      <c r="K42" s="195">
        <f t="shared" si="15"/>
        <v>66247.99</v>
      </c>
      <c r="L42" s="190"/>
      <c r="M42" s="190"/>
      <c r="N42" s="190"/>
      <c r="O42" s="190"/>
      <c r="P42" s="188"/>
      <c r="Q42" s="188"/>
      <c r="R42" s="188"/>
      <c r="S42" s="188"/>
      <c r="T42" s="188"/>
      <c r="U42" s="188"/>
      <c r="V42" s="188"/>
      <c r="W42" s="188"/>
      <c r="X42" s="188"/>
      <c r="Y42" s="188"/>
      <c r="Z42" s="188"/>
    </row>
    <row r="43" ht="15.75" customHeight="1" spans="1:26">
      <c r="A43" s="183" t="s">
        <v>79</v>
      </c>
      <c r="B43" s="176" t="s">
        <v>53</v>
      </c>
      <c r="C43" s="176">
        <v>100981</v>
      </c>
      <c r="D43" s="182" t="str">
        <f>VLOOKUP(C43,'SINAPI-SICRO'!A:E,2,0)</f>
        <v>CARGA, MANOBRA E DESCARGA DE ENTULHO EM CAMINHÃO BASCULANTE 6 M³ - CARGA COM ESCAVADEIRA HIDRÁULICA  (CAÇAMBA DE 0,80 M³ / 111 HP) E DESCARGA LIVRE (UNIDADE: M3). AF_07/2020</v>
      </c>
      <c r="E43" s="183" t="str">
        <f>VLOOKUP(C43,'SINAPI-SICRO'!A:E,3,0)</f>
        <v>M3</v>
      </c>
      <c r="F43" s="184">
        <f>34.33</f>
        <v>34.33</v>
      </c>
      <c r="G43" s="180">
        <f>VLOOKUP(C43,'SINAPI-SICRO'!A:E,5,0)</f>
        <v>9.47</v>
      </c>
      <c r="H43" s="181">
        <f t="shared" si="12"/>
        <v>0.2338</v>
      </c>
      <c r="I43" s="180">
        <f t="shared" si="13"/>
        <v>11.68</v>
      </c>
      <c r="J43" s="195">
        <f t="shared" si="14"/>
        <v>325.11</v>
      </c>
      <c r="K43" s="195">
        <f t="shared" si="15"/>
        <v>400.97</v>
      </c>
      <c r="L43" s="190"/>
      <c r="M43" s="190"/>
      <c r="N43" s="190"/>
      <c r="O43" s="190"/>
      <c r="P43" s="188"/>
      <c r="Q43" s="188"/>
      <c r="R43" s="188"/>
      <c r="S43" s="188"/>
      <c r="T43" s="188"/>
      <c r="U43" s="188"/>
      <c r="V43" s="188"/>
      <c r="W43" s="188"/>
      <c r="X43" s="188"/>
      <c r="Y43" s="188"/>
      <c r="Z43" s="188"/>
    </row>
    <row r="44" ht="15.75" customHeight="1" spans="1:26">
      <c r="A44" s="183" t="s">
        <v>80</v>
      </c>
      <c r="B44" s="176" t="s">
        <v>53</v>
      </c>
      <c r="C44" s="176">
        <v>97914</v>
      </c>
      <c r="D44" s="182" t="str">
        <f>VLOOKUP(C44,'SINAPI-SICRO'!A:E,2,0)</f>
        <v>TRANSPORTE COM CAMINHÃO BASCULANTE DE 6 M³, EM VIA URBANA PAVIMENTADA, DMT ATÉ 30 KM (UNIDADE: M3XKM). AF_07/2020</v>
      </c>
      <c r="E44" s="183" t="str">
        <f>VLOOKUP(C44,'SINAPI-SICRO'!A:E,3,0)</f>
        <v>M3XKM</v>
      </c>
      <c r="F44" s="184">
        <f>34.33*30</f>
        <v>1029.9</v>
      </c>
      <c r="G44" s="180">
        <f>VLOOKUP(C44,'SINAPI-SICRO'!A:E,5,0)</f>
        <v>2.95</v>
      </c>
      <c r="H44" s="181">
        <f t="shared" si="12"/>
        <v>0.2338</v>
      </c>
      <c r="I44" s="180">
        <f t="shared" si="13"/>
        <v>3.64</v>
      </c>
      <c r="J44" s="195">
        <f t="shared" si="14"/>
        <v>3038.21</v>
      </c>
      <c r="K44" s="195">
        <f t="shared" si="15"/>
        <v>3748.84</v>
      </c>
      <c r="L44" s="190"/>
      <c r="M44" s="190"/>
      <c r="N44" s="190"/>
      <c r="O44" s="190"/>
      <c r="P44" s="188"/>
      <c r="Q44" s="188"/>
      <c r="R44" s="188"/>
      <c r="S44" s="188"/>
      <c r="T44" s="188"/>
      <c r="U44" s="188"/>
      <c r="V44" s="188"/>
      <c r="W44" s="188"/>
      <c r="X44" s="188"/>
      <c r="Y44" s="188"/>
      <c r="Z44" s="188"/>
    </row>
    <row r="45" ht="15.75" customHeight="1" spans="1:26">
      <c r="A45" s="485">
        <v>4</v>
      </c>
      <c r="B45" s="486"/>
      <c r="C45" s="485"/>
      <c r="D45" s="487" t="s">
        <v>81</v>
      </c>
      <c r="E45" s="485"/>
      <c r="F45" s="488"/>
      <c r="G45" s="489"/>
      <c r="H45" s="488"/>
      <c r="I45" s="489"/>
      <c r="J45" s="489"/>
      <c r="K45" s="489">
        <f>SUM(K46:K48)</f>
        <v>4886.77</v>
      </c>
      <c r="L45" s="190"/>
      <c r="M45" s="190"/>
      <c r="N45" s="190"/>
      <c r="O45" s="190"/>
      <c r="P45" s="188"/>
      <c r="Q45" s="188"/>
      <c r="R45" s="188"/>
      <c r="S45" s="188"/>
      <c r="T45" s="188"/>
      <c r="U45" s="188"/>
      <c r="V45" s="188"/>
      <c r="W45" s="188"/>
      <c r="X45" s="188"/>
      <c r="Y45" s="188"/>
      <c r="Z45" s="188"/>
    </row>
    <row r="46" ht="15.75" customHeight="1" spans="1:26">
      <c r="A46" s="183" t="s">
        <v>82</v>
      </c>
      <c r="B46" s="176" t="s">
        <v>53</v>
      </c>
      <c r="C46" s="176">
        <v>92396</v>
      </c>
      <c r="D46" s="182" t="str">
        <f>VLOOKUP(C46,'SINAPI-SICRO'!A:E,2,0)</f>
        <v>EXECUÇÃO DE PASSEIO EM PISO INTERTRAVADO, COM BLOCO RETANGULAR COR NATURAL DE 20 X 10 CM, ESPESSURA 6 CM. AF_10/2022</v>
      </c>
      <c r="E46" s="183" t="str">
        <f>VLOOKUP(C46,'SINAPI-SICRO'!A:E,3,0)</f>
        <v>M2</v>
      </c>
      <c r="F46" s="184">
        <v>13.97</v>
      </c>
      <c r="G46" s="180">
        <f>VLOOKUP(C46,'SINAPI-SICRO'!A:E,5,0)</f>
        <v>72.7</v>
      </c>
      <c r="H46" s="181">
        <f t="shared" ref="H46:H48" si="16">$K$11</f>
        <v>0.2338</v>
      </c>
      <c r="I46" s="180">
        <f t="shared" ref="I46:I48" si="17">ROUND((G46*H46)+G46,2)</f>
        <v>89.7</v>
      </c>
      <c r="J46" s="195">
        <f t="shared" ref="J46:J48" si="18">ROUND(F46*G46,2)</f>
        <v>1015.62</v>
      </c>
      <c r="K46" s="195">
        <f t="shared" ref="K46:K48" si="19">ROUND(F46*I46,2)</f>
        <v>1253.11</v>
      </c>
      <c r="L46" s="190"/>
      <c r="M46" s="190"/>
      <c r="N46" s="190"/>
      <c r="O46" s="190"/>
      <c r="P46" s="188"/>
      <c r="Q46" s="188"/>
      <c r="R46" s="188"/>
      <c r="S46" s="188"/>
      <c r="T46" s="188"/>
      <c r="U46" s="188"/>
      <c r="V46" s="188"/>
      <c r="W46" s="188"/>
      <c r="X46" s="188"/>
      <c r="Y46" s="188"/>
      <c r="Z46" s="188"/>
    </row>
    <row r="47" ht="15.75" customHeight="1" spans="1:26">
      <c r="A47" s="183" t="s">
        <v>83</v>
      </c>
      <c r="B47" s="176" t="s">
        <v>47</v>
      </c>
      <c r="C47" s="176" t="s">
        <v>84</v>
      </c>
      <c r="D47" s="177" t="str">
        <f>VLOOKUP(C47,COMPOSIÇÕES!B:G,2,0)</f>
        <v>RAMPA PARA ACESSO DE P.N.E. EM CONCRETO Fck = 20MPa, DESEMPOLADA, COM PISO EM LAJOTA PRÉ-MOLDADA EM CONCRETO COLORIDO NA COR AMARELA PARA SINALIZAÇÃO TÁTIL DE ALERTA  (COMPRIMENTO 8,00 M X LARGURA VARIÁVEL)</v>
      </c>
      <c r="E47" s="178" t="str">
        <f>VLOOKUP(C47,COMPOSIÇÕES!B:G,3,0)</f>
        <v>M</v>
      </c>
      <c r="F47" s="184">
        <v>6</v>
      </c>
      <c r="G47" s="180">
        <f>VLOOKUP(C47,COMPOSIÇÕES!B:G,6,0)</f>
        <v>481.19</v>
      </c>
      <c r="H47" s="181">
        <f t="shared" si="16"/>
        <v>0.2338</v>
      </c>
      <c r="I47" s="180">
        <f t="shared" si="17"/>
        <v>593.69</v>
      </c>
      <c r="J47" s="195">
        <f t="shared" si="18"/>
        <v>2887.14</v>
      </c>
      <c r="K47" s="195">
        <f t="shared" si="19"/>
        <v>3562.14</v>
      </c>
      <c r="L47" s="190"/>
      <c r="M47" s="190"/>
      <c r="N47" s="190"/>
      <c r="O47" s="190"/>
      <c r="P47" s="188"/>
      <c r="Q47" s="188"/>
      <c r="R47" s="188"/>
      <c r="S47" s="188"/>
      <c r="T47" s="188"/>
      <c r="U47" s="188"/>
      <c r="V47" s="188"/>
      <c r="W47" s="188"/>
      <c r="X47" s="188"/>
      <c r="Y47" s="188"/>
      <c r="Z47" s="188"/>
    </row>
    <row r="48" ht="32.25" customHeight="1" spans="1:26">
      <c r="A48" s="183" t="s">
        <v>85</v>
      </c>
      <c r="B48" s="176" t="s">
        <v>47</v>
      </c>
      <c r="C48" s="176" t="s">
        <v>86</v>
      </c>
      <c r="D48" s="177" t="str">
        <f>VLOOKUP(C48,COMPOSIÇÕES!B:G,2,0)</f>
        <v>PINTURA DE SINALIZAÇÃO HORIZONTAL PARA RAMPA DE ACESSIBILIDADE</v>
      </c>
      <c r="E48" s="178" t="str">
        <f>VLOOKUP(C48,COMPOSIÇÕES!B:G,3,0)</f>
        <v>M2</v>
      </c>
      <c r="F48" s="184">
        <v>6</v>
      </c>
      <c r="G48" s="180">
        <f>VLOOKUP(C48,COMPOSIÇÕES!B:G,6,0)</f>
        <v>9.66</v>
      </c>
      <c r="H48" s="181">
        <f t="shared" si="16"/>
        <v>0.2338</v>
      </c>
      <c r="I48" s="180">
        <f t="shared" si="17"/>
        <v>11.92</v>
      </c>
      <c r="J48" s="195">
        <f t="shared" si="18"/>
        <v>57.96</v>
      </c>
      <c r="K48" s="195">
        <f t="shared" si="19"/>
        <v>71.52</v>
      </c>
      <c r="L48" s="190"/>
      <c r="M48" s="190"/>
      <c r="N48" s="190"/>
      <c r="O48" s="190"/>
      <c r="P48" s="188"/>
      <c r="Q48" s="188"/>
      <c r="R48" s="188"/>
      <c r="S48" s="188"/>
      <c r="T48" s="188"/>
      <c r="U48" s="188"/>
      <c r="V48" s="188"/>
      <c r="W48" s="188"/>
      <c r="X48" s="188"/>
      <c r="Y48" s="188"/>
      <c r="Z48" s="188"/>
    </row>
    <row r="49" ht="15.75" customHeight="1" spans="1:26">
      <c r="A49" s="485">
        <v>5</v>
      </c>
      <c r="B49" s="486"/>
      <c r="C49" s="485"/>
      <c r="D49" s="487" t="s">
        <v>87</v>
      </c>
      <c r="E49" s="485"/>
      <c r="F49" s="488"/>
      <c r="G49" s="489"/>
      <c r="H49" s="488"/>
      <c r="I49" s="489"/>
      <c r="J49" s="489"/>
      <c r="K49" s="489">
        <f>SUM(K50:K53)</f>
        <v>52077.65</v>
      </c>
      <c r="L49" s="190"/>
      <c r="M49" s="190"/>
      <c r="N49" s="190"/>
      <c r="O49" s="190"/>
      <c r="P49" s="188"/>
      <c r="Q49" s="188"/>
      <c r="R49" s="188"/>
      <c r="S49" s="188"/>
      <c r="T49" s="188"/>
      <c r="U49" s="188"/>
      <c r="V49" s="188"/>
      <c r="W49" s="188"/>
      <c r="X49" s="188"/>
      <c r="Y49" s="188"/>
      <c r="Z49" s="188"/>
    </row>
    <row r="50" ht="15.75" customHeight="1" spans="1:26">
      <c r="A50" s="183" t="s">
        <v>88</v>
      </c>
      <c r="B50" s="176" t="s">
        <v>47</v>
      </c>
      <c r="C50" s="176" t="s">
        <v>89</v>
      </c>
      <c r="D50" s="177" t="str">
        <f>VLOOKUP(C50,COMPOSIÇÕES!B:G,2,0)</f>
        <v>PLACA ESMALTADA PARA IDENTIFICAÇÃO DE RUA, DIMENSÕES 45X25CM - FORNECIMENTO E INSTALAÇÃO</v>
      </c>
      <c r="E50" s="178" t="str">
        <f>VLOOKUP(C50,COMPOSIÇÕES!B:G,3,0)</f>
        <v>UND</v>
      </c>
      <c r="F50" s="179">
        <v>4</v>
      </c>
      <c r="G50" s="180">
        <f>VLOOKUP(C50,COMPOSIÇÕES!B:G,6,0)</f>
        <v>91.93</v>
      </c>
      <c r="H50" s="181">
        <f t="shared" ref="H50:H53" si="20">$K$11</f>
        <v>0.2338</v>
      </c>
      <c r="I50" s="180">
        <f t="shared" ref="I50:I53" si="21">ROUND((G50*H50)+G50,2)</f>
        <v>113.42</v>
      </c>
      <c r="J50" s="195">
        <f t="shared" ref="J50:J53" si="22">ROUND(F50*G50,2)</f>
        <v>367.72</v>
      </c>
      <c r="K50" s="195">
        <f t="shared" ref="K50:K53" si="23">ROUND(F50*I50,2)</f>
        <v>453.68</v>
      </c>
      <c r="L50" s="190"/>
      <c r="M50" s="190"/>
      <c r="N50" s="190"/>
      <c r="O50" s="190"/>
      <c r="P50" s="188"/>
      <c r="Q50" s="188"/>
      <c r="R50" s="188"/>
      <c r="S50" s="188"/>
      <c r="T50" s="188"/>
      <c r="U50" s="188"/>
      <c r="V50" s="188"/>
      <c r="W50" s="188"/>
      <c r="X50" s="188"/>
      <c r="Y50" s="188"/>
      <c r="Z50" s="188"/>
    </row>
    <row r="51" ht="15.75" customHeight="1" spans="1:26">
      <c r="A51" s="183" t="s">
        <v>90</v>
      </c>
      <c r="B51" s="176" t="s">
        <v>47</v>
      </c>
      <c r="C51" s="176" t="s">
        <v>91</v>
      </c>
      <c r="D51" s="177" t="str">
        <f>VLOOKUP(C51,COMPOSIÇÕES!B:G,2,0)</f>
        <v>PLACA DE REGULAMENTAÇÃO COM PINTURA REFLETIVA L = 0,25 M - FORNECIMENTO E INSTALAÇÃO</v>
      </c>
      <c r="E51" s="178" t="str">
        <f>VLOOKUP(C51,COMPOSIÇÕES!B:G,3,0)</f>
        <v>UND</v>
      </c>
      <c r="F51" s="179">
        <v>7</v>
      </c>
      <c r="G51" s="180">
        <f>VLOOKUP(C51,COMPOSIÇÕES!B:G,6,0)</f>
        <v>188.66</v>
      </c>
      <c r="H51" s="181">
        <f t="shared" si="20"/>
        <v>0.2338</v>
      </c>
      <c r="I51" s="180">
        <f t="shared" si="21"/>
        <v>232.77</v>
      </c>
      <c r="J51" s="195">
        <f t="shared" si="22"/>
        <v>1320.62</v>
      </c>
      <c r="K51" s="195">
        <f t="shared" si="23"/>
        <v>1629.39</v>
      </c>
      <c r="L51" s="190"/>
      <c r="M51" s="190"/>
      <c r="N51" s="190"/>
      <c r="O51" s="190"/>
      <c r="P51" s="188"/>
      <c r="Q51" s="188"/>
      <c r="R51" s="188"/>
      <c r="S51" s="188"/>
      <c r="T51" s="188"/>
      <c r="U51" s="188"/>
      <c r="V51" s="188"/>
      <c r="W51" s="188"/>
      <c r="X51" s="188"/>
      <c r="Y51" s="188"/>
      <c r="Z51" s="188"/>
    </row>
    <row r="52" ht="15.75" customHeight="1" spans="1:26">
      <c r="A52" s="183" t="s">
        <v>92</v>
      </c>
      <c r="B52" s="176" t="s">
        <v>47</v>
      </c>
      <c r="C52" s="176" t="s">
        <v>93</v>
      </c>
      <c r="D52" s="177" t="str">
        <f>VLOOKUP(C52,COMPOSIÇÕES!B:G,2,0)</f>
        <v>SUPORTE METÁLICO COM TUBO DE AÇO GALVANIZADO DN 50MM PARA PLACA DE SINALIZAÇÃO - FORNECIMENTO E INSTALAÇÃO</v>
      </c>
      <c r="E52" s="178" t="str">
        <f>VLOOKUP(C52,COMPOSIÇÕES!B:G,3,0)</f>
        <v>UND</v>
      </c>
      <c r="F52" s="179">
        <v>9</v>
      </c>
      <c r="G52" s="180">
        <f>VLOOKUP(C52,COMPOSIÇÕES!B:G,6,0)</f>
        <v>241.58</v>
      </c>
      <c r="H52" s="181">
        <f t="shared" si="20"/>
        <v>0.2338</v>
      </c>
      <c r="I52" s="180">
        <f t="shared" si="21"/>
        <v>298.06</v>
      </c>
      <c r="J52" s="195">
        <f t="shared" si="22"/>
        <v>2174.22</v>
      </c>
      <c r="K52" s="195">
        <f t="shared" si="23"/>
        <v>2682.54</v>
      </c>
      <c r="L52" s="190"/>
      <c r="M52" s="190"/>
      <c r="N52" s="190"/>
      <c r="O52" s="190"/>
      <c r="P52" s="188"/>
      <c r="Q52" s="188"/>
      <c r="R52" s="188"/>
      <c r="S52" s="188"/>
      <c r="T52" s="188"/>
      <c r="U52" s="188"/>
      <c r="V52" s="188"/>
      <c r="W52" s="188"/>
      <c r="X52" s="188"/>
      <c r="Y52" s="188"/>
      <c r="Z52" s="188"/>
    </row>
    <row r="53" ht="15.75" customHeight="1" spans="1:26">
      <c r="A53" s="183" t="s">
        <v>94</v>
      </c>
      <c r="B53" s="176" t="s">
        <v>53</v>
      </c>
      <c r="C53" s="176">
        <v>99839</v>
      </c>
      <c r="D53" s="182" t="str">
        <f>VLOOKUP(C53,'SINAPI-SICRO'!A:E,2,0)</f>
        <v>GUARDA-CORPO DE AÇO GALVANIZADO DE 1,10M DE ALTURA, MONTANTES TUBULARES DE 1.1/2  ESPAÇADOS DE 1,20M, TRAVESSA SUPERIOR DE 2 , GRADIL FORMADO POR BARRAS CHATAS EM FERRO DE 32X4,8MM, FIXADO COM CHUMBADOR MECÂNICO. AF_04/2019_PS</v>
      </c>
      <c r="E53" s="183" t="str">
        <f>VLOOKUP(C53,'SINAPI-SICRO'!A:E,3,0)</f>
        <v>M</v>
      </c>
      <c r="F53" s="179">
        <v>86</v>
      </c>
      <c r="G53" s="180">
        <f>VLOOKUP(C53,'SINAPI-SICRO'!A:E,5,0)</f>
        <v>445.89</v>
      </c>
      <c r="H53" s="181">
        <f t="shared" si="20"/>
        <v>0.2338</v>
      </c>
      <c r="I53" s="180">
        <f t="shared" si="21"/>
        <v>550.14</v>
      </c>
      <c r="J53" s="195">
        <f t="shared" si="22"/>
        <v>38346.54</v>
      </c>
      <c r="K53" s="195">
        <f t="shared" si="23"/>
        <v>47312.04</v>
      </c>
      <c r="L53" s="190"/>
      <c r="M53" s="190"/>
      <c r="N53" s="190"/>
      <c r="O53" s="190"/>
      <c r="P53" s="188"/>
      <c r="Q53" s="188"/>
      <c r="R53" s="188"/>
      <c r="S53" s="188"/>
      <c r="T53" s="188"/>
      <c r="U53" s="188"/>
      <c r="V53" s="188"/>
      <c r="W53" s="188"/>
      <c r="X53" s="188"/>
      <c r="Y53" s="188"/>
      <c r="Z53" s="188"/>
    </row>
    <row r="54" ht="15.75" customHeight="1" spans="1:26">
      <c r="A54" s="480" t="s">
        <v>21</v>
      </c>
      <c r="B54" s="480"/>
      <c r="C54" s="481"/>
      <c r="D54" s="482" t="s">
        <v>95</v>
      </c>
      <c r="E54" s="481"/>
      <c r="F54" s="483"/>
      <c r="G54" s="484"/>
      <c r="H54" s="483"/>
      <c r="I54" s="484"/>
      <c r="J54" s="484"/>
      <c r="K54" s="484">
        <f>SUM(K55:K81)/2</f>
        <v>119484.24</v>
      </c>
      <c r="L54" s="190"/>
      <c r="M54" s="190"/>
      <c r="N54" s="190"/>
      <c r="O54" s="190"/>
      <c r="P54" s="188"/>
      <c r="Q54" s="188"/>
      <c r="R54" s="188"/>
      <c r="S54" s="188"/>
      <c r="T54" s="188"/>
      <c r="U54" s="188"/>
      <c r="V54" s="188"/>
      <c r="W54" s="188"/>
      <c r="X54" s="188"/>
      <c r="Y54" s="188"/>
      <c r="Z54" s="188"/>
    </row>
    <row r="55" ht="15.75" customHeight="1" spans="1:26">
      <c r="A55" s="485">
        <v>1</v>
      </c>
      <c r="B55" s="486"/>
      <c r="C55" s="485"/>
      <c r="D55" s="487" t="s">
        <v>58</v>
      </c>
      <c r="E55" s="485"/>
      <c r="F55" s="488"/>
      <c r="G55" s="489"/>
      <c r="H55" s="488"/>
      <c r="I55" s="489"/>
      <c r="J55" s="489"/>
      <c r="K55" s="489">
        <f>SUM(K56:K61)</f>
        <v>43175.67</v>
      </c>
      <c r="L55" s="190"/>
      <c r="M55" s="190"/>
      <c r="N55" s="190"/>
      <c r="O55" s="190"/>
      <c r="P55" s="188"/>
      <c r="Q55" s="188"/>
      <c r="R55" s="188"/>
      <c r="S55" s="188"/>
      <c r="T55" s="188"/>
      <c r="U55" s="188"/>
      <c r="V55" s="188"/>
      <c r="W55" s="188"/>
      <c r="X55" s="188"/>
      <c r="Y55" s="188"/>
      <c r="Z55" s="188"/>
    </row>
    <row r="56" ht="15.75" customHeight="1" spans="1:26">
      <c r="A56" s="183" t="s">
        <v>46</v>
      </c>
      <c r="B56" s="176" t="s">
        <v>53</v>
      </c>
      <c r="C56" s="176">
        <v>101116</v>
      </c>
      <c r="D56" s="182" t="str">
        <f>VLOOKUP(C56,'SINAPI-SICRO'!A:E,2,0)</f>
        <v>ESCAVAÇÃO HORIZONTAL EM SOLO DE 1A CATEGORIA COM TRATOR DE ESTEIRAS (170HP/LÂMINA: 5,20M3). AF_07/2020</v>
      </c>
      <c r="E56" s="183" t="str">
        <f>VLOOKUP(C56,'SINAPI-SICRO'!A:E,3,0)</f>
        <v>M3</v>
      </c>
      <c r="F56" s="179">
        <f>(294.58)*0.737</f>
        <v>217.10546</v>
      </c>
      <c r="G56" s="180">
        <f>VLOOKUP(C56,'SINAPI-SICRO'!A:E,5,0)</f>
        <v>2.22</v>
      </c>
      <c r="H56" s="181">
        <f t="shared" ref="H56:H61" si="24">$K$11</f>
        <v>0.2338</v>
      </c>
      <c r="I56" s="180">
        <f t="shared" ref="I56:I61" si="25">ROUND((G56*H56)+G56,2)</f>
        <v>2.74</v>
      </c>
      <c r="J56" s="195">
        <f t="shared" ref="J56:J61" si="26">ROUND(F56*G56,2)</f>
        <v>481.97</v>
      </c>
      <c r="K56" s="195">
        <f t="shared" ref="K56:K61" si="27">ROUND(F56*I56,2)</f>
        <v>594.87</v>
      </c>
      <c r="L56" s="190"/>
      <c r="M56" s="190"/>
      <c r="N56" s="190"/>
      <c r="O56" s="190"/>
      <c r="P56" s="188"/>
      <c r="Q56" s="188"/>
      <c r="R56" s="188"/>
      <c r="S56" s="188"/>
      <c r="T56" s="188"/>
      <c r="U56" s="188"/>
      <c r="V56" s="188"/>
      <c r="W56" s="188"/>
      <c r="X56" s="188"/>
      <c r="Y56" s="188"/>
      <c r="Z56" s="188"/>
    </row>
    <row r="57" ht="15.75" customHeight="1" spans="1:26">
      <c r="A57" s="183" t="s">
        <v>59</v>
      </c>
      <c r="B57" s="176" t="s">
        <v>53</v>
      </c>
      <c r="C57" s="176">
        <v>100574</v>
      </c>
      <c r="D57" s="182" t="str">
        <f>VLOOKUP(C57,'SINAPI-SICRO'!A:E,2,0)</f>
        <v>ESPALHAMENTO DE MATERIAL COM TRATOR DE ESTEIRAS. AF_11/2019</v>
      </c>
      <c r="E57" s="183" t="str">
        <f>VLOOKUP(C57,'SINAPI-SICRO'!A:E,3,0)</f>
        <v>M3</v>
      </c>
      <c r="F57" s="179">
        <v>2.25</v>
      </c>
      <c r="G57" s="180">
        <f>VLOOKUP(C57,'SINAPI-SICRO'!A:E,5,0)</f>
        <v>1.44</v>
      </c>
      <c r="H57" s="181">
        <f t="shared" si="24"/>
        <v>0.2338</v>
      </c>
      <c r="I57" s="180">
        <f t="shared" si="25"/>
        <v>1.78</v>
      </c>
      <c r="J57" s="195">
        <f t="shared" si="26"/>
        <v>3.24</v>
      </c>
      <c r="K57" s="195">
        <f t="shared" si="27"/>
        <v>4.01</v>
      </c>
      <c r="L57" s="190"/>
      <c r="M57" s="190"/>
      <c r="N57" s="190"/>
      <c r="O57" s="190"/>
      <c r="P57" s="188"/>
      <c r="Q57" s="188"/>
      <c r="R57" s="188"/>
      <c r="S57" s="188"/>
      <c r="T57" s="188"/>
      <c r="U57" s="188"/>
      <c r="V57" s="188"/>
      <c r="W57" s="188"/>
      <c r="X57" s="188"/>
      <c r="Y57" s="188"/>
      <c r="Z57" s="188"/>
    </row>
    <row r="58" ht="15.75" customHeight="1" spans="1:26">
      <c r="A58" s="183" t="s">
        <v>60</v>
      </c>
      <c r="B58" s="176" t="s">
        <v>47</v>
      </c>
      <c r="C58" s="176" t="s">
        <v>61</v>
      </c>
      <c r="D58" s="177" t="str">
        <f>VLOOKUP(C58,COMPOSIÇÕES!B:G,2,0)</f>
        <v>COMPACTACAO MECANICA A 100% DO PROCTOR INTERMEDIÁRIO - PAVIMENTACAO URBANA</v>
      </c>
      <c r="E58" s="178" t="str">
        <f>VLOOKUP(C58,COMPOSIÇÕES!B:G,3,0)</f>
        <v>M3</v>
      </c>
      <c r="F58" s="179">
        <v>1.8</v>
      </c>
      <c r="G58" s="180">
        <f>VLOOKUP(C58,COMPOSIÇÕES!B:G,6,0)</f>
        <v>7.57</v>
      </c>
      <c r="H58" s="181">
        <f t="shared" si="24"/>
        <v>0.2338</v>
      </c>
      <c r="I58" s="180">
        <f t="shared" si="25"/>
        <v>9.34</v>
      </c>
      <c r="J58" s="195">
        <f t="shared" si="26"/>
        <v>13.63</v>
      </c>
      <c r="K58" s="195">
        <f t="shared" si="27"/>
        <v>16.81</v>
      </c>
      <c r="L58" s="190"/>
      <c r="M58" s="190"/>
      <c r="N58" s="190"/>
      <c r="O58" s="190"/>
      <c r="P58" s="188"/>
      <c r="Q58" s="188"/>
      <c r="R58" s="188"/>
      <c r="S58" s="188"/>
      <c r="T58" s="188"/>
      <c r="U58" s="188"/>
      <c r="V58" s="188"/>
      <c r="W58" s="188"/>
      <c r="X58" s="188"/>
      <c r="Y58" s="188"/>
      <c r="Z58" s="188"/>
    </row>
    <row r="59" ht="15.75" customHeight="1" spans="1:26">
      <c r="A59" s="183" t="s">
        <v>62</v>
      </c>
      <c r="B59" s="176" t="s">
        <v>53</v>
      </c>
      <c r="C59" s="176">
        <v>100973</v>
      </c>
      <c r="D59" s="182" t="str">
        <f>VLOOKUP(C59,'SINAPI-SICRO'!A:E,2,0)</f>
        <v>CARGA, MANOBRA E DESCARGA DE SOLOS E MATERIAIS GRANULARES EM CAMINHÃO BASCULANTE 6 M³ - CARGA COM PÁ CARREGADEIRA (CAÇAMBA DE 1,7 A 2,8 M³ / 128 HP) E DESCARGA LIVRE (UNIDADE: M3). AF_07/2020</v>
      </c>
      <c r="E59" s="183" t="str">
        <f>VLOOKUP(C59,'SINAPI-SICRO'!A:E,3,0)</f>
        <v>M3</v>
      </c>
      <c r="F59" s="179">
        <f>(292.33)*0.737</f>
        <v>215.44721</v>
      </c>
      <c r="G59" s="180">
        <f>VLOOKUP(C59,'SINAPI-SICRO'!A:E,5,0)</f>
        <v>8.92</v>
      </c>
      <c r="H59" s="181">
        <f t="shared" si="24"/>
        <v>0.2338</v>
      </c>
      <c r="I59" s="180">
        <f t="shared" si="25"/>
        <v>11.01</v>
      </c>
      <c r="J59" s="195">
        <f t="shared" si="26"/>
        <v>1921.79</v>
      </c>
      <c r="K59" s="195">
        <f t="shared" si="27"/>
        <v>2372.07</v>
      </c>
      <c r="L59" s="190"/>
      <c r="M59" s="190"/>
      <c r="N59" s="190"/>
      <c r="O59" s="190"/>
      <c r="P59" s="188"/>
      <c r="Q59" s="188"/>
      <c r="R59" s="188"/>
      <c r="S59" s="188"/>
      <c r="T59" s="188"/>
      <c r="U59" s="188"/>
      <c r="V59" s="188"/>
      <c r="W59" s="188"/>
      <c r="X59" s="188"/>
      <c r="Y59" s="188"/>
      <c r="Z59" s="188"/>
    </row>
    <row r="60" ht="15.75" customHeight="1" spans="1:26">
      <c r="A60" s="183" t="s">
        <v>63</v>
      </c>
      <c r="B60" s="176" t="s">
        <v>53</v>
      </c>
      <c r="C60" s="176">
        <v>97914</v>
      </c>
      <c r="D60" s="182" t="str">
        <f>VLOOKUP(C60,'SINAPI-SICRO'!A:E,2,0)</f>
        <v>TRANSPORTE COM CAMINHÃO BASCULANTE DE 6 M³, EM VIA URBANA PAVIMENTADA, DMT ATÉ 30 KM (UNIDADE: M3XKM). AF_07/2020</v>
      </c>
      <c r="E60" s="183" t="str">
        <f>VLOOKUP(C60,'SINAPI-SICRO'!A:E,3,0)</f>
        <v>M3XKM</v>
      </c>
      <c r="F60" s="179">
        <f>(3595.66)*0.737</f>
        <v>2650.00142</v>
      </c>
      <c r="G60" s="180">
        <f>VLOOKUP(C60,'SINAPI-SICRO'!A:E,5,0)</f>
        <v>2.95</v>
      </c>
      <c r="H60" s="181">
        <f t="shared" si="24"/>
        <v>0.2338</v>
      </c>
      <c r="I60" s="180">
        <f t="shared" si="25"/>
        <v>3.64</v>
      </c>
      <c r="J60" s="195">
        <f t="shared" si="26"/>
        <v>7817.5</v>
      </c>
      <c r="K60" s="195">
        <f t="shared" si="27"/>
        <v>9646.01</v>
      </c>
      <c r="L60" s="190"/>
      <c r="M60" s="190"/>
      <c r="N60" s="190"/>
      <c r="O60" s="190"/>
      <c r="P60" s="188"/>
      <c r="Q60" s="188"/>
      <c r="R60" s="188"/>
      <c r="S60" s="188"/>
      <c r="T60" s="188"/>
      <c r="U60" s="188"/>
      <c r="V60" s="188"/>
      <c r="W60" s="188"/>
      <c r="X60" s="188"/>
      <c r="Y60" s="188"/>
      <c r="Z60" s="188"/>
    </row>
    <row r="61" ht="15.75" customHeight="1" spans="1:26">
      <c r="A61" s="183" t="s">
        <v>64</v>
      </c>
      <c r="B61" s="176" t="s">
        <v>47</v>
      </c>
      <c r="C61" s="176" t="s">
        <v>65</v>
      </c>
      <c r="D61" s="177" t="str">
        <f>VLOOKUP(C61,COMPOSIÇÕES!B:G,2,0)</f>
        <v>GEOGRELHA UNIDIRECIONAL COM RESISTÊNCIA À TRAÇÃO DE 400 KN/M - FORNECIMENTO E INSTALAÇÃO</v>
      </c>
      <c r="E61" s="178" t="str">
        <f>VLOOKUP(C61,COMPOSIÇÕES!B:G,3,0)</f>
        <v>M2</v>
      </c>
      <c r="F61" s="184">
        <v>309.63</v>
      </c>
      <c r="G61" s="180">
        <f>VLOOKUP(C61,COMPOSIÇÕES!B:G,6,0)</f>
        <v>79.95</v>
      </c>
      <c r="H61" s="181">
        <f t="shared" si="24"/>
        <v>0.2338</v>
      </c>
      <c r="I61" s="180">
        <f t="shared" si="25"/>
        <v>98.64</v>
      </c>
      <c r="J61" s="195">
        <f t="shared" si="26"/>
        <v>24754.92</v>
      </c>
      <c r="K61" s="195">
        <f t="shared" si="27"/>
        <v>30541.9</v>
      </c>
      <c r="L61" s="190"/>
      <c r="M61" s="190"/>
      <c r="N61" s="190"/>
      <c r="O61" s="190"/>
      <c r="P61" s="188"/>
      <c r="Q61" s="188"/>
      <c r="R61" s="188"/>
      <c r="S61" s="188"/>
      <c r="T61" s="188"/>
      <c r="U61" s="188"/>
      <c r="V61" s="188"/>
      <c r="W61" s="188"/>
      <c r="X61" s="188"/>
      <c r="Y61" s="188"/>
      <c r="Z61" s="188"/>
    </row>
    <row r="62" ht="15.75" customHeight="1" spans="1:26">
      <c r="A62" s="485">
        <v>2</v>
      </c>
      <c r="B62" s="486"/>
      <c r="C62" s="485"/>
      <c r="D62" s="487" t="s">
        <v>66</v>
      </c>
      <c r="E62" s="485"/>
      <c r="F62" s="488"/>
      <c r="G62" s="489"/>
      <c r="H62" s="488"/>
      <c r="I62" s="489"/>
      <c r="J62" s="489"/>
      <c r="K62" s="489">
        <f>SUM(K63:K65)</f>
        <v>21021.08</v>
      </c>
      <c r="L62" s="190"/>
      <c r="M62" s="190"/>
      <c r="N62" s="190"/>
      <c r="O62" s="190"/>
      <c r="P62" s="188"/>
      <c r="Q62" s="188"/>
      <c r="R62" s="188"/>
      <c r="S62" s="188"/>
      <c r="T62" s="188"/>
      <c r="U62" s="188"/>
      <c r="V62" s="188"/>
      <c r="W62" s="188"/>
      <c r="X62" s="188"/>
      <c r="Y62" s="188"/>
      <c r="Z62" s="188"/>
    </row>
    <row r="63" ht="15.75" customHeight="1" spans="1:26">
      <c r="A63" s="185" t="s">
        <v>50</v>
      </c>
      <c r="B63" s="176" t="s">
        <v>53</v>
      </c>
      <c r="C63" s="176">
        <v>94273</v>
      </c>
      <c r="D63" s="182" t="str">
        <f>VLOOKUP(C63,'SINAPI-SICRO'!A:E,2,0)</f>
        <v>ASSENTAMENTO DE GUIA (MEIO-FIO) EM TRECHO RETO, CONFECCIONADA EM CONCRETO PRÉ-FABRICADO, DIMENSÕES 100X15X13X30 CM (COMPRIMENTO X BASE INFERIOR X BASE SUPERIOR X ALTURA). AF_01/2024</v>
      </c>
      <c r="E63" s="183" t="str">
        <f>VLOOKUP(C63,'SINAPI-SICRO'!A:E,3,0)</f>
        <v>M</v>
      </c>
      <c r="F63" s="179">
        <v>214.56</v>
      </c>
      <c r="G63" s="180">
        <f>VLOOKUP(C63,'SINAPI-SICRO'!A:E,5,0)</f>
        <v>53.4</v>
      </c>
      <c r="H63" s="181">
        <f t="shared" ref="H63:H65" si="28">$K$11</f>
        <v>0.2338</v>
      </c>
      <c r="I63" s="180">
        <f t="shared" ref="I63:I65" si="29">ROUND((G63*H63)+G63,2)</f>
        <v>65.88</v>
      </c>
      <c r="J63" s="195">
        <f t="shared" ref="J63:J65" si="30">ROUND(F63*G63,2)</f>
        <v>11457.5</v>
      </c>
      <c r="K63" s="195">
        <f t="shared" ref="K63:K65" si="31">ROUND(F63*I63,2)</f>
        <v>14135.21</v>
      </c>
      <c r="L63" s="190"/>
      <c r="M63" s="190"/>
      <c r="N63" s="190"/>
      <c r="O63" s="190"/>
      <c r="P63" s="188"/>
      <c r="Q63" s="188"/>
      <c r="R63" s="188"/>
      <c r="S63" s="188"/>
      <c r="T63" s="188"/>
      <c r="U63" s="188"/>
      <c r="V63" s="188"/>
      <c r="W63" s="188"/>
      <c r="X63" s="188"/>
      <c r="Y63" s="188"/>
      <c r="Z63" s="188"/>
    </row>
    <row r="64" ht="15.75" customHeight="1" spans="1:26">
      <c r="A64" s="185" t="s">
        <v>52</v>
      </c>
      <c r="B64" s="176" t="s">
        <v>53</v>
      </c>
      <c r="C64" s="176">
        <v>94281</v>
      </c>
      <c r="D64" s="182" t="str">
        <f>VLOOKUP(C64,'SINAPI-SICRO'!A:E,2,0)</f>
        <v>EXECUÇÃO DE SARJETA DE CONCRETO USINADO, MOLDADA  IN LOCO  EM TRECHO RETO, 30 CM BASE X 15 CM ALTURA. AF_01/2024</v>
      </c>
      <c r="E64" s="183" t="str">
        <f>VLOOKUP(C64,'SINAPI-SICRO'!A:E,3,0)</f>
        <v>M</v>
      </c>
      <c r="F64" s="179">
        <v>104.66</v>
      </c>
      <c r="G64" s="180">
        <f>VLOOKUP(C64,'SINAPI-SICRO'!A:E,5,0)</f>
        <v>40.74</v>
      </c>
      <c r="H64" s="181">
        <f t="shared" si="28"/>
        <v>0.2338</v>
      </c>
      <c r="I64" s="180">
        <f t="shared" si="29"/>
        <v>50.27</v>
      </c>
      <c r="J64" s="195">
        <f t="shared" si="30"/>
        <v>4263.85</v>
      </c>
      <c r="K64" s="195">
        <f t="shared" si="31"/>
        <v>5261.26</v>
      </c>
      <c r="L64" s="190"/>
      <c r="M64" s="190"/>
      <c r="N64" s="190"/>
      <c r="O64" s="190"/>
      <c r="P64" s="188"/>
      <c r="Q64" s="188"/>
      <c r="R64" s="188"/>
      <c r="S64" s="188"/>
      <c r="T64" s="188"/>
      <c r="U64" s="188"/>
      <c r="V64" s="188"/>
      <c r="W64" s="188"/>
      <c r="X64" s="188"/>
      <c r="Y64" s="188"/>
      <c r="Z64" s="188"/>
    </row>
    <row r="65" ht="15.75" customHeight="1" spans="1:26">
      <c r="A65" s="185" t="s">
        <v>54</v>
      </c>
      <c r="B65" s="176" t="s">
        <v>47</v>
      </c>
      <c r="C65" s="176" t="s">
        <v>96</v>
      </c>
      <c r="D65" s="177" t="str">
        <f>VLOOKUP(C65,COMPOSIÇÕES!B:G,2,0)</f>
        <v>EXECUÇÃO DE SARJETÃO DE CONCRETO, MOLDADA  IN LOCO  EM TRECHO RETO, 90 CM BASE X 20 CM ALTURA</v>
      </c>
      <c r="E65" s="178" t="str">
        <f>VLOOKUP(C65,COMPOSIÇÕES!B:G,3,0)</f>
        <v>M</v>
      </c>
      <c r="F65" s="184">
        <v>9.97</v>
      </c>
      <c r="G65" s="180">
        <f>VLOOKUP(C65,COMPOSIÇÕES!B:G,6,0)</f>
        <v>132.07</v>
      </c>
      <c r="H65" s="181">
        <f t="shared" si="28"/>
        <v>0.2338</v>
      </c>
      <c r="I65" s="180">
        <f t="shared" si="29"/>
        <v>162.95</v>
      </c>
      <c r="J65" s="195">
        <f t="shared" si="30"/>
        <v>1316.74</v>
      </c>
      <c r="K65" s="195">
        <f t="shared" si="31"/>
        <v>1624.61</v>
      </c>
      <c r="L65" s="190"/>
      <c r="M65" s="190"/>
      <c r="N65" s="190"/>
      <c r="O65" s="190"/>
      <c r="P65" s="188"/>
      <c r="Q65" s="188"/>
      <c r="R65" s="188"/>
      <c r="S65" s="188"/>
      <c r="T65" s="188"/>
      <c r="U65" s="188"/>
      <c r="V65" s="188"/>
      <c r="W65" s="188"/>
      <c r="X65" s="188"/>
      <c r="Y65" s="188"/>
      <c r="Z65" s="188"/>
    </row>
    <row r="66" ht="15.75" customHeight="1" spans="1:26">
      <c r="A66" s="485">
        <v>3</v>
      </c>
      <c r="B66" s="486"/>
      <c r="C66" s="485"/>
      <c r="D66" s="487" t="s">
        <v>70</v>
      </c>
      <c r="E66" s="485"/>
      <c r="F66" s="488"/>
      <c r="G66" s="489"/>
      <c r="H66" s="488"/>
      <c r="I66" s="489"/>
      <c r="J66" s="489"/>
      <c r="K66" s="489">
        <f>SUM(K67:K73)</f>
        <v>51323.06</v>
      </c>
      <c r="L66" s="190"/>
      <c r="M66" s="190"/>
      <c r="N66" s="190"/>
      <c r="O66" s="190"/>
      <c r="P66" s="188"/>
      <c r="Q66" s="188"/>
      <c r="R66" s="188"/>
      <c r="S66" s="188"/>
      <c r="T66" s="188"/>
      <c r="U66" s="188"/>
      <c r="V66" s="188"/>
      <c r="W66" s="188"/>
      <c r="X66" s="188"/>
      <c r="Y66" s="188"/>
      <c r="Z66" s="188"/>
    </row>
    <row r="67" ht="15.75" customHeight="1" spans="1:26">
      <c r="A67" s="183" t="s">
        <v>71</v>
      </c>
      <c r="B67" s="176" t="s">
        <v>47</v>
      </c>
      <c r="C67" s="176" t="s">
        <v>72</v>
      </c>
      <c r="D67" s="177" t="str">
        <f>VLOOKUP(C67,COMPOSIÇÕES!B:G,2,0)</f>
        <v>DEMOLIÇÃO DE PASSEIO EM CONCRETO SIMPLES</v>
      </c>
      <c r="E67" s="178" t="str">
        <f>VLOOKUP(C67,COMPOSIÇÕES!B:G,3,0)</f>
        <v>M3</v>
      </c>
      <c r="F67" s="184">
        <v>2.17</v>
      </c>
      <c r="G67" s="180">
        <f>VLOOKUP(C67,COMPOSIÇÕES!B:G,6,0)</f>
        <v>297.3</v>
      </c>
      <c r="H67" s="181">
        <f t="shared" ref="H67:H73" si="32">$K$11</f>
        <v>0.2338</v>
      </c>
      <c r="I67" s="180">
        <f t="shared" ref="I67:I73" si="33">ROUND((G67*H67)+G67,2)</f>
        <v>366.81</v>
      </c>
      <c r="J67" s="195">
        <f t="shared" ref="J67:J73" si="34">ROUND(F67*G67,2)</f>
        <v>645.14</v>
      </c>
      <c r="K67" s="195">
        <f t="shared" ref="K67:K73" si="35">ROUND(F67*I67,2)</f>
        <v>795.98</v>
      </c>
      <c r="L67" s="190"/>
      <c r="M67" s="190"/>
      <c r="N67" s="190"/>
      <c r="O67" s="190"/>
      <c r="P67" s="188"/>
      <c r="Q67" s="188"/>
      <c r="R67" s="188"/>
      <c r="S67" s="188"/>
      <c r="T67" s="188"/>
      <c r="U67" s="188"/>
      <c r="V67" s="188"/>
      <c r="W67" s="188"/>
      <c r="X67" s="188"/>
      <c r="Y67" s="188"/>
      <c r="Z67" s="188"/>
    </row>
    <row r="68" ht="15.75" customHeight="1" spans="1:26">
      <c r="A68" s="183" t="s">
        <v>73</v>
      </c>
      <c r="B68" s="176" t="s">
        <v>53</v>
      </c>
      <c r="C68" s="176">
        <v>100576</v>
      </c>
      <c r="D68" s="182" t="str">
        <f>VLOOKUP(C68,'SINAPI-SICRO'!A:E,2,0)</f>
        <v>REGULARIZAÇÃO E COMPACTAÇÃO DE SUBLEITO DE SOLO  PREDOMINANTEMENTE ARGILOSO. AF_11/2019</v>
      </c>
      <c r="E68" s="183" t="str">
        <f>VLOOKUP(C68,'SINAPI-SICRO'!A:E,3,0)</f>
        <v>M2</v>
      </c>
      <c r="F68" s="184">
        <v>309.63</v>
      </c>
      <c r="G68" s="180">
        <f>VLOOKUP(C68,'SINAPI-SICRO'!A:E,5,0)</f>
        <v>2.65</v>
      </c>
      <c r="H68" s="181">
        <f t="shared" si="32"/>
        <v>0.2338</v>
      </c>
      <c r="I68" s="180">
        <f t="shared" si="33"/>
        <v>3.27</v>
      </c>
      <c r="J68" s="195">
        <f t="shared" si="34"/>
        <v>820.52</v>
      </c>
      <c r="K68" s="195">
        <f t="shared" si="35"/>
        <v>1012.49</v>
      </c>
      <c r="L68" s="190"/>
      <c r="M68" s="190"/>
      <c r="N68" s="190"/>
      <c r="O68" s="190"/>
      <c r="P68" s="188"/>
      <c r="Q68" s="188"/>
      <c r="R68" s="188"/>
      <c r="S68" s="188"/>
      <c r="T68" s="188"/>
      <c r="U68" s="188"/>
      <c r="V68" s="188"/>
      <c r="W68" s="188"/>
      <c r="X68" s="188"/>
      <c r="Y68" s="188"/>
      <c r="Z68" s="188"/>
    </row>
    <row r="69" ht="15.75" customHeight="1" spans="1:26">
      <c r="A69" s="183" t="s">
        <v>74</v>
      </c>
      <c r="B69" s="176" t="s">
        <v>47</v>
      </c>
      <c r="C69" s="176" t="s">
        <v>75</v>
      </c>
      <c r="D69" s="177" t="str">
        <f>VLOOKUP(C69,COMPOSIÇÕES!B:G,2,0)</f>
        <v>EXECUÇÃO E COMPACTAÇÃO DE BASE COM BRITA GRADUADA SIMPLES - INCLUSIVE CARGA, TRANSPORTE E MATERIAL</v>
      </c>
      <c r="E69" s="178" t="str">
        <f>VLOOKUP(C69,COMPOSIÇÕES!B:G,3,0)</f>
        <v>M3</v>
      </c>
      <c r="F69" s="184">
        <v>50.05</v>
      </c>
      <c r="G69" s="180">
        <f>VLOOKUP(C69,COMPOSIÇÕES!B:G,6,0)</f>
        <v>217.16</v>
      </c>
      <c r="H69" s="181">
        <f t="shared" si="32"/>
        <v>0.2338</v>
      </c>
      <c r="I69" s="180">
        <f t="shared" si="33"/>
        <v>267.93</v>
      </c>
      <c r="J69" s="195">
        <f t="shared" si="34"/>
        <v>10868.86</v>
      </c>
      <c r="K69" s="195">
        <f t="shared" si="35"/>
        <v>13409.9</v>
      </c>
      <c r="L69" s="190"/>
      <c r="M69" s="190"/>
      <c r="N69" s="190"/>
      <c r="O69" s="190"/>
      <c r="P69" s="188"/>
      <c r="Q69" s="188"/>
      <c r="R69" s="188"/>
      <c r="S69" s="188"/>
      <c r="T69" s="188"/>
      <c r="U69" s="188"/>
      <c r="V69" s="188"/>
      <c r="W69" s="188"/>
      <c r="X69" s="188"/>
      <c r="Y69" s="188"/>
      <c r="Z69" s="188"/>
    </row>
    <row r="70" ht="15.75" customHeight="1" spans="1:26">
      <c r="A70" s="183" t="s">
        <v>76</v>
      </c>
      <c r="B70" s="176" t="s">
        <v>47</v>
      </c>
      <c r="C70" s="176" t="s">
        <v>77</v>
      </c>
      <c r="D70" s="177" t="str">
        <f>VLOOKUP(C70,COMPOSIÇÕES!B:G,2,0)</f>
        <v>COLCHÃO DRENANTE COM AREIA</v>
      </c>
      <c r="E70" s="178" t="str">
        <f>VLOOKUP(C70,COMPOSIÇÕES!B:G,3,0)</f>
        <v>M3</v>
      </c>
      <c r="F70" s="184">
        <f>309.63*0.05</f>
        <v>15.4815</v>
      </c>
      <c r="G70" s="180">
        <f>VLOOKUP(C70,COMPOSIÇÕES!B:G,6,0)</f>
        <v>228.28</v>
      </c>
      <c r="H70" s="181">
        <f t="shared" si="32"/>
        <v>0.2338</v>
      </c>
      <c r="I70" s="180">
        <f t="shared" si="33"/>
        <v>281.65</v>
      </c>
      <c r="J70" s="195">
        <f t="shared" si="34"/>
        <v>3534.12</v>
      </c>
      <c r="K70" s="195">
        <f t="shared" si="35"/>
        <v>4360.36</v>
      </c>
      <c r="L70" s="190"/>
      <c r="M70" s="190"/>
      <c r="N70" s="190"/>
      <c r="O70" s="190"/>
      <c r="P70" s="188"/>
      <c r="Q70" s="188"/>
      <c r="R70" s="188"/>
      <c r="S70" s="188"/>
      <c r="T70" s="188"/>
      <c r="U70" s="188"/>
      <c r="V70" s="188"/>
      <c r="W70" s="188"/>
      <c r="X70" s="188"/>
      <c r="Y70" s="188"/>
      <c r="Z70" s="188"/>
    </row>
    <row r="71" ht="15.75" customHeight="1" spans="1:26">
      <c r="A71" s="183" t="s">
        <v>78</v>
      </c>
      <c r="B71" s="176" t="s">
        <v>53</v>
      </c>
      <c r="C71" s="176">
        <v>92398</v>
      </c>
      <c r="D71" s="182" t="str">
        <f>VLOOKUP(C71,'SINAPI-SICRO'!A:E,2,0)</f>
        <v>EXECUÇÃO DE PAVIMENTO EM PISO INTERTRAVADO, COM BLOCO RETANGULAR COR NATURAL DE 20 X 10 CM, ESPESSURA 8 CM. AF_10/2022</v>
      </c>
      <c r="E71" s="183" t="str">
        <f>VLOOKUP(C71,'SINAPI-SICRO'!A:E,3,0)</f>
        <v>M2</v>
      </c>
      <c r="F71" s="184">
        <v>309.63</v>
      </c>
      <c r="G71" s="180">
        <f>VLOOKUP(C71,'SINAPI-SICRO'!A:E,5,0)</f>
        <v>78.2</v>
      </c>
      <c r="H71" s="181">
        <f t="shared" si="32"/>
        <v>0.2338</v>
      </c>
      <c r="I71" s="180">
        <f t="shared" si="33"/>
        <v>96.48</v>
      </c>
      <c r="J71" s="195">
        <f t="shared" si="34"/>
        <v>24213.07</v>
      </c>
      <c r="K71" s="195">
        <f t="shared" si="35"/>
        <v>29873.1</v>
      </c>
      <c r="L71" s="190"/>
      <c r="M71" s="190"/>
      <c r="N71" s="190"/>
      <c r="O71" s="190"/>
      <c r="P71" s="188"/>
      <c r="Q71" s="188"/>
      <c r="R71" s="188"/>
      <c r="S71" s="188"/>
      <c r="T71" s="188"/>
      <c r="U71" s="188"/>
      <c r="V71" s="188"/>
      <c r="W71" s="188"/>
      <c r="X71" s="188"/>
      <c r="Y71" s="188"/>
      <c r="Z71" s="188"/>
    </row>
    <row r="72" ht="15.75" customHeight="1" spans="1:26">
      <c r="A72" s="183" t="s">
        <v>79</v>
      </c>
      <c r="B72" s="176" t="s">
        <v>53</v>
      </c>
      <c r="C72" s="176">
        <v>100981</v>
      </c>
      <c r="D72" s="182" t="str">
        <f>VLOOKUP(C72,'SINAPI-SICRO'!A:E,2,0)</f>
        <v>CARGA, MANOBRA E DESCARGA DE ENTULHO EM CAMINHÃO BASCULANTE 6 M³ - CARGA COM ESCAVADEIRA HIDRÁULICA  (CAÇAMBA DE 0,80 M³ / 111 HP) E DESCARGA LIVRE (UNIDADE: M3). AF_07/2020</v>
      </c>
      <c r="E72" s="183" t="str">
        <f>VLOOKUP(C72,'SINAPI-SICRO'!A:E,3,0)</f>
        <v>M3</v>
      </c>
      <c r="F72" s="184">
        <f>15.48</f>
        <v>15.48</v>
      </c>
      <c r="G72" s="180">
        <f>VLOOKUP(C72,'SINAPI-SICRO'!A:E,5,0)</f>
        <v>9.47</v>
      </c>
      <c r="H72" s="181">
        <f t="shared" si="32"/>
        <v>0.2338</v>
      </c>
      <c r="I72" s="180">
        <f t="shared" si="33"/>
        <v>11.68</v>
      </c>
      <c r="J72" s="195">
        <f t="shared" si="34"/>
        <v>146.6</v>
      </c>
      <c r="K72" s="195">
        <f t="shared" si="35"/>
        <v>180.81</v>
      </c>
      <c r="L72" s="190"/>
      <c r="M72" s="190"/>
      <c r="N72" s="190"/>
      <c r="O72" s="190"/>
      <c r="P72" s="188"/>
      <c r="Q72" s="188"/>
      <c r="R72" s="188"/>
      <c r="S72" s="188"/>
      <c r="T72" s="188"/>
      <c r="U72" s="188"/>
      <c r="V72" s="188"/>
      <c r="W72" s="188"/>
      <c r="X72" s="188"/>
      <c r="Y72" s="188"/>
      <c r="Z72" s="188"/>
    </row>
    <row r="73" ht="15.75" customHeight="1" spans="1:26">
      <c r="A73" s="183" t="s">
        <v>80</v>
      </c>
      <c r="B73" s="176" t="s">
        <v>53</v>
      </c>
      <c r="C73" s="176">
        <v>97914</v>
      </c>
      <c r="D73" s="182" t="str">
        <f>VLOOKUP(C73,'SINAPI-SICRO'!A:E,2,0)</f>
        <v>TRANSPORTE COM CAMINHÃO BASCULANTE DE 6 M³, EM VIA URBANA PAVIMENTADA, DMT ATÉ 30 KM (UNIDADE: M3XKM). AF_07/2020</v>
      </c>
      <c r="E73" s="183" t="str">
        <f>VLOOKUP(C73,'SINAPI-SICRO'!A:E,3,0)</f>
        <v>M3XKM</v>
      </c>
      <c r="F73" s="184">
        <f>15.48*30</f>
        <v>464.4</v>
      </c>
      <c r="G73" s="180">
        <f>VLOOKUP(C73,'SINAPI-SICRO'!A:E,5,0)</f>
        <v>2.95</v>
      </c>
      <c r="H73" s="181">
        <f t="shared" si="32"/>
        <v>0.2338</v>
      </c>
      <c r="I73" s="180">
        <f t="shared" si="33"/>
        <v>3.64</v>
      </c>
      <c r="J73" s="195">
        <f t="shared" si="34"/>
        <v>1369.98</v>
      </c>
      <c r="K73" s="195">
        <f t="shared" si="35"/>
        <v>1690.42</v>
      </c>
      <c r="L73" s="190"/>
      <c r="M73" s="190"/>
      <c r="N73" s="190"/>
      <c r="O73" s="190"/>
      <c r="P73" s="188"/>
      <c r="Q73" s="188"/>
      <c r="R73" s="188"/>
      <c r="S73" s="188"/>
      <c r="T73" s="188"/>
      <c r="U73" s="188"/>
      <c r="V73" s="188"/>
      <c r="W73" s="188"/>
      <c r="X73" s="188"/>
      <c r="Y73" s="188"/>
      <c r="Z73" s="188"/>
    </row>
    <row r="74" ht="15.75" customHeight="1" spans="1:26">
      <c r="A74" s="485">
        <v>4</v>
      </c>
      <c r="B74" s="486"/>
      <c r="C74" s="485"/>
      <c r="D74" s="487" t="s">
        <v>81</v>
      </c>
      <c r="E74" s="485"/>
      <c r="F74" s="488"/>
      <c r="G74" s="489"/>
      <c r="H74" s="488"/>
      <c r="I74" s="489"/>
      <c r="J74" s="489"/>
      <c r="K74" s="489">
        <f>SUM(K75:K77)</f>
        <v>2377.87</v>
      </c>
      <c r="L74" s="190"/>
      <c r="M74" s="190"/>
      <c r="N74" s="190"/>
      <c r="O74" s="190"/>
      <c r="P74" s="188"/>
      <c r="Q74" s="188"/>
      <c r="R74" s="188"/>
      <c r="S74" s="188"/>
      <c r="T74" s="188"/>
      <c r="U74" s="188"/>
      <c r="V74" s="188"/>
      <c r="W74" s="188"/>
      <c r="X74" s="188"/>
      <c r="Y74" s="188"/>
      <c r="Z74" s="188"/>
    </row>
    <row r="75" ht="15.75" customHeight="1" spans="1:26">
      <c r="A75" s="183" t="s">
        <v>82</v>
      </c>
      <c r="B75" s="176" t="s">
        <v>53</v>
      </c>
      <c r="C75" s="176">
        <v>102498</v>
      </c>
      <c r="D75" s="182" t="str">
        <f>VLOOKUP(C75,'SINAPI-SICRO'!A:E,2,0)</f>
        <v>PINTURA DE MEIO-FIO COM TINTA BRANCA A BASE DE CAL (CAIAÇÃO). AF_05/2021</v>
      </c>
      <c r="E75" s="183" t="str">
        <f>VLOOKUP(C75,'SINAPI-SICRO'!A:E,3,0)</f>
        <v>M</v>
      </c>
      <c r="F75" s="184">
        <v>2</v>
      </c>
      <c r="G75" s="180">
        <f>VLOOKUP(C75,'SINAPI-SICRO'!A:E,5,0)</f>
        <v>1.57</v>
      </c>
      <c r="H75" s="181">
        <f t="shared" ref="H75:H77" si="36">$K$11</f>
        <v>0.2338</v>
      </c>
      <c r="I75" s="180">
        <f t="shared" ref="I75:I77" si="37">ROUND((G75*H75)+G75,2)</f>
        <v>1.94</v>
      </c>
      <c r="J75" s="195">
        <f t="shared" ref="J75:J77" si="38">ROUND(F75*G75,2)</f>
        <v>3.14</v>
      </c>
      <c r="K75" s="195">
        <f t="shared" ref="K75:K77" si="39">ROUND(F75*I75,2)</f>
        <v>3.88</v>
      </c>
      <c r="L75" s="190"/>
      <c r="M75" s="190"/>
      <c r="N75" s="190"/>
      <c r="O75" s="190"/>
      <c r="P75" s="188"/>
      <c r="Q75" s="188"/>
      <c r="R75" s="188"/>
      <c r="S75" s="188"/>
      <c r="T75" s="188"/>
      <c r="U75" s="188"/>
      <c r="V75" s="188"/>
      <c r="W75" s="188"/>
      <c r="X75" s="188"/>
      <c r="Y75" s="188"/>
      <c r="Z75" s="188"/>
    </row>
    <row r="76" ht="15.75" customHeight="1" spans="1:26">
      <c r="A76" s="183" t="s">
        <v>97</v>
      </c>
      <c r="B76" s="176" t="s">
        <v>53</v>
      </c>
      <c r="C76" s="176">
        <v>92396</v>
      </c>
      <c r="D76" s="182" t="str">
        <f>VLOOKUP(C76,'SINAPI-SICRO'!A:E,2,0)</f>
        <v>EXECUÇÃO DE PASSEIO EM PISO INTERTRAVADO, COM BLOCO RETANGULAR COR NATURAL DE 20 X 10 CM, ESPESSURA 6 CM. AF_10/2022</v>
      </c>
      <c r="E76" s="183" t="str">
        <f>VLOOKUP(C76,'SINAPI-SICRO'!A:E,3,0)</f>
        <v>M2</v>
      </c>
      <c r="F76" s="184">
        <v>6.61</v>
      </c>
      <c r="G76" s="180">
        <f>VLOOKUP(C76,'SINAPI-SICRO'!A:E,5,0)</f>
        <v>72.7</v>
      </c>
      <c r="H76" s="181">
        <f t="shared" si="36"/>
        <v>0.2338</v>
      </c>
      <c r="I76" s="180">
        <f t="shared" si="37"/>
        <v>89.7</v>
      </c>
      <c r="J76" s="195">
        <f t="shared" si="38"/>
        <v>480.55</v>
      </c>
      <c r="K76" s="195">
        <f t="shared" si="39"/>
        <v>592.92</v>
      </c>
      <c r="L76" s="190"/>
      <c r="M76" s="190"/>
      <c r="N76" s="190"/>
      <c r="O76" s="190"/>
      <c r="P76" s="188"/>
      <c r="Q76" s="188"/>
      <c r="R76" s="188"/>
      <c r="S76" s="188"/>
      <c r="T76" s="188"/>
      <c r="U76" s="188"/>
      <c r="V76" s="188"/>
      <c r="W76" s="188"/>
      <c r="X76" s="188"/>
      <c r="Y76" s="188"/>
      <c r="Z76" s="188"/>
    </row>
    <row r="77" ht="15.75" customHeight="1" spans="1:26">
      <c r="A77" s="183" t="s">
        <v>83</v>
      </c>
      <c r="B77" s="176" t="s">
        <v>47</v>
      </c>
      <c r="C77" s="176" t="s">
        <v>84</v>
      </c>
      <c r="D77" s="177" t="str">
        <f>VLOOKUP(C77,COMPOSIÇÕES!B:G,2,0)</f>
        <v>RAMPA PARA ACESSO DE P.N.E. EM CONCRETO Fck = 20MPa, DESEMPOLADA, COM PISO EM LAJOTA PRÉ-MOLDADA EM CONCRETO COLORIDO NA COR AMARELA PARA SINALIZAÇÃO TÁTIL DE ALERTA  (COMPRIMENTO 8,00 M X LARGURA VARIÁVEL)</v>
      </c>
      <c r="E77" s="178" t="str">
        <f>VLOOKUP(C77,COMPOSIÇÕES!B:G,3,0)</f>
        <v>M</v>
      </c>
      <c r="F77" s="184">
        <v>3</v>
      </c>
      <c r="G77" s="180">
        <f>VLOOKUP(C77,COMPOSIÇÕES!B:G,6,0)</f>
        <v>481.19</v>
      </c>
      <c r="H77" s="181">
        <f t="shared" si="36"/>
        <v>0.2338</v>
      </c>
      <c r="I77" s="180">
        <f t="shared" si="37"/>
        <v>593.69</v>
      </c>
      <c r="J77" s="195">
        <f t="shared" si="38"/>
        <v>1443.57</v>
      </c>
      <c r="K77" s="195">
        <f t="shared" si="39"/>
        <v>1781.07</v>
      </c>
      <c r="L77" s="190"/>
      <c r="M77" s="190"/>
      <c r="N77" s="190"/>
      <c r="O77" s="190"/>
      <c r="P77" s="188"/>
      <c r="Q77" s="188"/>
      <c r="R77" s="188"/>
      <c r="S77" s="188"/>
      <c r="T77" s="188"/>
      <c r="U77" s="188"/>
      <c r="V77" s="188"/>
      <c r="W77" s="188"/>
      <c r="X77" s="188"/>
      <c r="Y77" s="188"/>
      <c r="Z77" s="188"/>
    </row>
    <row r="78" ht="15.75" customHeight="1" spans="1:26">
      <c r="A78" s="485">
        <v>5</v>
      </c>
      <c r="B78" s="486"/>
      <c r="C78" s="485"/>
      <c r="D78" s="487" t="s">
        <v>87</v>
      </c>
      <c r="E78" s="485"/>
      <c r="F78" s="488"/>
      <c r="G78" s="489"/>
      <c r="H78" s="488"/>
      <c r="I78" s="489"/>
      <c r="J78" s="489"/>
      <c r="K78" s="489">
        <f>SUM(K79:K81)</f>
        <v>1586.56</v>
      </c>
      <c r="L78" s="190"/>
      <c r="M78" s="190"/>
      <c r="N78" s="190"/>
      <c r="O78" s="190"/>
      <c r="P78" s="188"/>
      <c r="Q78" s="188"/>
      <c r="R78" s="188"/>
      <c r="S78" s="188"/>
      <c r="T78" s="188"/>
      <c r="U78" s="188"/>
      <c r="V78" s="188"/>
      <c r="W78" s="188"/>
      <c r="X78" s="188"/>
      <c r="Y78" s="188"/>
      <c r="Z78" s="188"/>
    </row>
    <row r="79" ht="15.75" customHeight="1" spans="1:26">
      <c r="A79" s="183" t="s">
        <v>88</v>
      </c>
      <c r="B79" s="176" t="s">
        <v>47</v>
      </c>
      <c r="C79" s="176" t="s">
        <v>89</v>
      </c>
      <c r="D79" s="177" t="str">
        <f>VLOOKUP(C79,COMPOSIÇÕES!B:G,2,0)</f>
        <v>PLACA ESMALTADA PARA IDENTIFICAÇÃO DE RUA, DIMENSÕES 45X25CM - FORNECIMENTO E INSTALAÇÃO</v>
      </c>
      <c r="E79" s="178" t="str">
        <f>VLOOKUP(C79,COMPOSIÇÕES!B:G,3,0)</f>
        <v>UND</v>
      </c>
      <c r="F79" s="179">
        <v>2</v>
      </c>
      <c r="G79" s="180">
        <f>VLOOKUP(C79,COMPOSIÇÕES!B:G,6,0)</f>
        <v>91.93</v>
      </c>
      <c r="H79" s="181">
        <f t="shared" ref="H79:H81" si="40">$K$11</f>
        <v>0.2338</v>
      </c>
      <c r="I79" s="180">
        <f t="shared" ref="I79:I81" si="41">ROUND((G79*H79)+G79,2)</f>
        <v>113.42</v>
      </c>
      <c r="J79" s="195">
        <f t="shared" ref="J79:J81" si="42">ROUND(F79*G79,2)</f>
        <v>183.86</v>
      </c>
      <c r="K79" s="195">
        <f t="shared" ref="K79:K81" si="43">ROUND(F79*I79,2)</f>
        <v>226.84</v>
      </c>
      <c r="L79" s="190"/>
      <c r="M79" s="190"/>
      <c r="N79" s="190"/>
      <c r="O79" s="190"/>
      <c r="P79" s="188"/>
      <c r="Q79" s="188"/>
      <c r="R79" s="188"/>
      <c r="S79" s="188"/>
      <c r="T79" s="188"/>
      <c r="U79" s="188"/>
      <c r="V79" s="188"/>
      <c r="W79" s="188"/>
      <c r="X79" s="188"/>
      <c r="Y79" s="188"/>
      <c r="Z79" s="188"/>
    </row>
    <row r="80" ht="15.75" customHeight="1" spans="1:26">
      <c r="A80" s="183" t="s">
        <v>90</v>
      </c>
      <c r="B80" s="176" t="s">
        <v>47</v>
      </c>
      <c r="C80" s="176" t="s">
        <v>91</v>
      </c>
      <c r="D80" s="177" t="str">
        <f>VLOOKUP(C80,COMPOSIÇÕES!B:G,2,0)</f>
        <v>PLACA DE REGULAMENTAÇÃO COM PINTURA REFLETIVA L = 0,25 M - FORNECIMENTO E INSTALAÇÃO</v>
      </c>
      <c r="E80" s="178" t="str">
        <f>VLOOKUP(C80,COMPOSIÇÕES!B:G,3,0)</f>
        <v>UND</v>
      </c>
      <c r="F80" s="179">
        <v>2</v>
      </c>
      <c r="G80" s="180">
        <f>VLOOKUP(C80,COMPOSIÇÕES!B:G,6,0)</f>
        <v>188.66</v>
      </c>
      <c r="H80" s="181">
        <f t="shared" si="40"/>
        <v>0.2338</v>
      </c>
      <c r="I80" s="180">
        <f t="shared" si="41"/>
        <v>232.77</v>
      </c>
      <c r="J80" s="195">
        <f t="shared" si="42"/>
        <v>377.32</v>
      </c>
      <c r="K80" s="195">
        <f t="shared" si="43"/>
        <v>465.54</v>
      </c>
      <c r="L80" s="190"/>
      <c r="M80" s="190"/>
      <c r="N80" s="190"/>
      <c r="O80" s="190"/>
      <c r="P80" s="188"/>
      <c r="Q80" s="188"/>
      <c r="R80" s="188"/>
      <c r="S80" s="188"/>
      <c r="T80" s="188"/>
      <c r="U80" s="188"/>
      <c r="V80" s="188"/>
      <c r="W80" s="188"/>
      <c r="X80" s="188"/>
      <c r="Y80" s="188"/>
      <c r="Z80" s="188"/>
    </row>
    <row r="81" ht="15.75" customHeight="1" spans="1:26">
      <c r="A81" s="183" t="s">
        <v>92</v>
      </c>
      <c r="B81" s="176" t="s">
        <v>47</v>
      </c>
      <c r="C81" s="176" t="s">
        <v>93</v>
      </c>
      <c r="D81" s="177" t="str">
        <f>VLOOKUP(C81,COMPOSIÇÕES!B:G,2,0)</f>
        <v>SUPORTE METÁLICO COM TUBO DE AÇO GALVANIZADO DN 50MM PARA PLACA DE SINALIZAÇÃO - FORNECIMENTO E INSTALAÇÃO</v>
      </c>
      <c r="E81" s="178" t="str">
        <f>VLOOKUP(C81,COMPOSIÇÕES!B:G,3,0)</f>
        <v>UND</v>
      </c>
      <c r="F81" s="179">
        <v>3</v>
      </c>
      <c r="G81" s="180">
        <f>VLOOKUP(C81,COMPOSIÇÕES!B:G,6,0)</f>
        <v>241.58</v>
      </c>
      <c r="H81" s="181">
        <f t="shared" si="40"/>
        <v>0.2338</v>
      </c>
      <c r="I81" s="180">
        <f t="shared" si="41"/>
        <v>298.06</v>
      </c>
      <c r="J81" s="195">
        <f t="shared" si="42"/>
        <v>724.74</v>
      </c>
      <c r="K81" s="195">
        <f t="shared" si="43"/>
        <v>894.18</v>
      </c>
      <c r="L81" s="190"/>
      <c r="M81" s="190"/>
      <c r="N81" s="190"/>
      <c r="O81" s="190"/>
      <c r="P81" s="188"/>
      <c r="Q81" s="188"/>
      <c r="R81" s="188"/>
      <c r="S81" s="188"/>
      <c r="T81" s="188"/>
      <c r="U81" s="188"/>
      <c r="V81" s="188"/>
      <c r="W81" s="188"/>
      <c r="X81" s="188"/>
      <c r="Y81" s="188"/>
      <c r="Z81" s="188"/>
    </row>
    <row r="82" ht="15.75" customHeight="1" spans="1:26">
      <c r="A82" s="480" t="s">
        <v>22</v>
      </c>
      <c r="B82" s="480"/>
      <c r="C82" s="481"/>
      <c r="D82" s="482" t="s">
        <v>98</v>
      </c>
      <c r="E82" s="481"/>
      <c r="F82" s="483"/>
      <c r="G82" s="484"/>
      <c r="H82" s="483"/>
      <c r="I82" s="484"/>
      <c r="J82" s="484"/>
      <c r="K82" s="484">
        <f>SUM(K83:K106)/2</f>
        <v>279427.89</v>
      </c>
      <c r="L82" s="190"/>
      <c r="M82" s="190"/>
      <c r="N82" s="190"/>
      <c r="O82" s="190"/>
      <c r="P82" s="188"/>
      <c r="Q82" s="188"/>
      <c r="R82" s="188"/>
      <c r="S82" s="188"/>
      <c r="T82" s="188"/>
      <c r="U82" s="188"/>
      <c r="V82" s="188"/>
      <c r="W82" s="188"/>
      <c r="X82" s="188"/>
      <c r="Y82" s="188"/>
      <c r="Z82" s="188"/>
    </row>
    <row r="83" ht="15.75" customHeight="1" spans="1:26">
      <c r="A83" s="485">
        <v>1</v>
      </c>
      <c r="B83" s="486"/>
      <c r="C83" s="485"/>
      <c r="D83" s="487" t="s">
        <v>58</v>
      </c>
      <c r="E83" s="485"/>
      <c r="F83" s="488"/>
      <c r="G83" s="489"/>
      <c r="H83" s="488"/>
      <c r="I83" s="489"/>
      <c r="J83" s="489"/>
      <c r="K83" s="489">
        <f>SUM(K84:K87)</f>
        <v>71164.33</v>
      </c>
      <c r="L83" s="190"/>
      <c r="M83" s="190"/>
      <c r="N83" s="190"/>
      <c r="O83" s="190"/>
      <c r="P83" s="188"/>
      <c r="Q83" s="188"/>
      <c r="R83" s="188"/>
      <c r="S83" s="188"/>
      <c r="T83" s="188"/>
      <c r="U83" s="188"/>
      <c r="V83" s="188"/>
      <c r="W83" s="188"/>
      <c r="X83" s="188"/>
      <c r="Y83" s="188"/>
      <c r="Z83" s="188"/>
    </row>
    <row r="84" ht="15.75" customHeight="1" spans="1:26">
      <c r="A84" s="183" t="s">
        <v>46</v>
      </c>
      <c r="B84" s="176" t="s">
        <v>53</v>
      </c>
      <c r="C84" s="176">
        <v>101116</v>
      </c>
      <c r="D84" s="182" t="str">
        <f>VLOOKUP(C84,'SINAPI-SICRO'!A:E,2,0)</f>
        <v>ESCAVAÇÃO HORIZONTAL EM SOLO DE 1A CATEGORIA COM TRATOR DE ESTEIRAS (170HP/LÂMINA: 5,20M3). AF_07/2020</v>
      </c>
      <c r="E84" s="183" t="str">
        <f>VLOOKUP(C84,'SINAPI-SICRO'!A:E,3,0)</f>
        <v>M3</v>
      </c>
      <c r="F84" s="179">
        <f>(296.67)*0.737</f>
        <v>218.64579</v>
      </c>
      <c r="G84" s="180">
        <f>VLOOKUP(C84,'SINAPI-SICRO'!A:E,5,0)</f>
        <v>2.22</v>
      </c>
      <c r="H84" s="181">
        <f t="shared" ref="H84:H87" si="44">$K$11</f>
        <v>0.2338</v>
      </c>
      <c r="I84" s="180">
        <f t="shared" ref="I84:I87" si="45">ROUND((G84*H84)+G84,2)</f>
        <v>2.74</v>
      </c>
      <c r="J84" s="195">
        <f t="shared" ref="J84:J87" si="46">ROUND(F84*G84,2)</f>
        <v>485.39</v>
      </c>
      <c r="K84" s="195">
        <f t="shared" ref="K84:K87" si="47">ROUND(F84*I84,2)</f>
        <v>599.09</v>
      </c>
      <c r="L84" s="190"/>
      <c r="M84" s="190"/>
      <c r="N84" s="190"/>
      <c r="O84" s="190"/>
      <c r="P84" s="188"/>
      <c r="Q84" s="188"/>
      <c r="R84" s="188"/>
      <c r="S84" s="188"/>
      <c r="T84" s="188"/>
      <c r="U84" s="188"/>
      <c r="V84" s="188"/>
      <c r="W84" s="188"/>
      <c r="X84" s="188"/>
      <c r="Y84" s="188"/>
      <c r="Z84" s="188"/>
    </row>
    <row r="85" ht="15.75" customHeight="1" spans="1:26">
      <c r="A85" s="183" t="s">
        <v>59</v>
      </c>
      <c r="B85" s="176" t="s">
        <v>53</v>
      </c>
      <c r="C85" s="176">
        <v>100973</v>
      </c>
      <c r="D85" s="182" t="str">
        <f>VLOOKUP(C85,'SINAPI-SICRO'!A:E,2,0)</f>
        <v>CARGA, MANOBRA E DESCARGA DE SOLOS E MATERIAIS GRANULARES EM CAMINHÃO BASCULANTE 6 M³ - CARGA COM PÁ CARREGADEIRA (CAÇAMBA DE 1,7 A 2,8 M³ / 128 HP) E DESCARGA LIVRE (UNIDADE: M3). AF_07/2020</v>
      </c>
      <c r="E85" s="183" t="str">
        <f>VLOOKUP(C85,'SINAPI-SICRO'!A:E,3,0)</f>
        <v>M3</v>
      </c>
      <c r="F85" s="179">
        <f>(356)*0.737</f>
        <v>262.372</v>
      </c>
      <c r="G85" s="180">
        <f>VLOOKUP(C85,'SINAPI-SICRO'!A:E,5,0)</f>
        <v>8.92</v>
      </c>
      <c r="H85" s="181">
        <f t="shared" si="44"/>
        <v>0.2338</v>
      </c>
      <c r="I85" s="180">
        <f t="shared" si="45"/>
        <v>11.01</v>
      </c>
      <c r="J85" s="195">
        <f t="shared" si="46"/>
        <v>2340.36</v>
      </c>
      <c r="K85" s="195">
        <f t="shared" si="47"/>
        <v>2888.72</v>
      </c>
      <c r="L85" s="190"/>
      <c r="M85" s="190"/>
      <c r="N85" s="190"/>
      <c r="O85" s="190"/>
      <c r="P85" s="188"/>
      <c r="Q85" s="188"/>
      <c r="R85" s="188"/>
      <c r="S85" s="188"/>
      <c r="T85" s="188"/>
      <c r="U85" s="188"/>
      <c r="V85" s="188"/>
      <c r="W85" s="188"/>
      <c r="X85" s="188"/>
      <c r="Y85" s="188"/>
      <c r="Z85" s="188"/>
    </row>
    <row r="86" ht="15.75" customHeight="1" spans="1:26">
      <c r="A86" s="183" t="s">
        <v>60</v>
      </c>
      <c r="B86" s="176" t="s">
        <v>53</v>
      </c>
      <c r="C86" s="176">
        <v>97914</v>
      </c>
      <c r="D86" s="182" t="str">
        <f>VLOOKUP(C86,'SINAPI-SICRO'!A:E,2,0)</f>
        <v>TRANSPORTE COM CAMINHÃO BASCULANTE DE 6 M³, EM VIA URBANA PAVIMENTADA, DMT ATÉ 30 KM (UNIDADE: M3XKM). AF_07/2020</v>
      </c>
      <c r="E86" s="183" t="str">
        <f>VLOOKUP(C86,'SINAPI-SICRO'!A:E,3,0)</f>
        <v>M3XKM</v>
      </c>
      <c r="F86" s="179">
        <f>(2848)*0.737</f>
        <v>2098.976</v>
      </c>
      <c r="G86" s="180">
        <f>VLOOKUP(C86,'SINAPI-SICRO'!A:E,5,0)</f>
        <v>2.95</v>
      </c>
      <c r="H86" s="181">
        <f t="shared" si="44"/>
        <v>0.2338</v>
      </c>
      <c r="I86" s="180">
        <f t="shared" si="45"/>
        <v>3.64</v>
      </c>
      <c r="J86" s="195">
        <f t="shared" si="46"/>
        <v>6191.98</v>
      </c>
      <c r="K86" s="195">
        <f t="shared" si="47"/>
        <v>7640.27</v>
      </c>
      <c r="L86" s="190"/>
      <c r="M86" s="190"/>
      <c r="N86" s="190"/>
      <c r="O86" s="190"/>
      <c r="P86" s="188"/>
      <c r="Q86" s="188"/>
      <c r="R86" s="188"/>
      <c r="S86" s="188"/>
      <c r="T86" s="188"/>
      <c r="U86" s="188"/>
      <c r="V86" s="188"/>
      <c r="W86" s="188"/>
      <c r="X86" s="188"/>
      <c r="Y86" s="188"/>
      <c r="Z86" s="188"/>
    </row>
    <row r="87" ht="15.75" customHeight="1" spans="1:26">
      <c r="A87" s="183" t="s">
        <v>62</v>
      </c>
      <c r="B87" s="176" t="s">
        <v>47</v>
      </c>
      <c r="C87" s="176" t="s">
        <v>65</v>
      </c>
      <c r="D87" s="177" t="str">
        <f>VLOOKUP(C87,COMPOSIÇÕES!B:G,2,0)</f>
        <v>GEOGRELHA UNIDIRECIONAL COM RESISTÊNCIA À TRAÇÃO DE 400 KN/M - FORNECIMENTO E INSTALAÇÃO</v>
      </c>
      <c r="E87" s="178" t="str">
        <f>VLOOKUP(C87,COMPOSIÇÕES!B:G,3,0)</f>
        <v>M2</v>
      </c>
      <c r="F87" s="184">
        <v>608.64</v>
      </c>
      <c r="G87" s="180">
        <f>VLOOKUP(C87,COMPOSIÇÕES!B:G,6,0)</f>
        <v>79.95</v>
      </c>
      <c r="H87" s="181">
        <f t="shared" si="44"/>
        <v>0.2338</v>
      </c>
      <c r="I87" s="180">
        <f t="shared" si="45"/>
        <v>98.64</v>
      </c>
      <c r="J87" s="195">
        <f t="shared" si="46"/>
        <v>48660.77</v>
      </c>
      <c r="K87" s="195">
        <f t="shared" si="47"/>
        <v>60036.25</v>
      </c>
      <c r="L87" s="190"/>
      <c r="M87" s="190"/>
      <c r="N87" s="190"/>
      <c r="O87" s="190"/>
      <c r="P87" s="188"/>
      <c r="Q87" s="188"/>
      <c r="R87" s="188"/>
      <c r="S87" s="188"/>
      <c r="T87" s="188"/>
      <c r="U87" s="188"/>
      <c r="V87" s="188"/>
      <c r="W87" s="188"/>
      <c r="X87" s="188"/>
      <c r="Y87" s="188"/>
      <c r="Z87" s="188"/>
    </row>
    <row r="88" ht="15.75" customHeight="1" spans="1:26">
      <c r="A88" s="485">
        <v>2</v>
      </c>
      <c r="B88" s="486"/>
      <c r="C88" s="485"/>
      <c r="D88" s="487" t="s">
        <v>66</v>
      </c>
      <c r="E88" s="485"/>
      <c r="F88" s="488"/>
      <c r="G88" s="489"/>
      <c r="H88" s="488"/>
      <c r="I88" s="489"/>
      <c r="J88" s="489"/>
      <c r="K88" s="489">
        <f>SUM(K89:K90)</f>
        <v>32051.96</v>
      </c>
      <c r="L88" s="190"/>
      <c r="M88" s="190"/>
      <c r="N88" s="190"/>
      <c r="O88" s="190"/>
      <c r="P88" s="188"/>
      <c r="Q88" s="188"/>
      <c r="R88" s="188"/>
      <c r="S88" s="188"/>
      <c r="T88" s="188"/>
      <c r="U88" s="188"/>
      <c r="V88" s="188"/>
      <c r="W88" s="188"/>
      <c r="X88" s="188"/>
      <c r="Y88" s="188"/>
      <c r="Z88" s="188"/>
    </row>
    <row r="89" ht="15.75" customHeight="1" spans="1:26">
      <c r="A89" s="185" t="s">
        <v>50</v>
      </c>
      <c r="B89" s="176" t="s">
        <v>47</v>
      </c>
      <c r="C89" s="175" t="s">
        <v>67</v>
      </c>
      <c r="D89" s="177" t="str">
        <f>VLOOKUP(C89,COMPOSIÇÕES!B:G,2,0)</f>
        <v>ASSENTAMENTO DE MEIO-FIO CONFECCIONADO EM CONCRETO PRÉ-FABRICADO (100X15X13X30 CM) COM LINHA D'ÁGUA DE CONCRETO USINADO, MOLDADA IN LOCO</v>
      </c>
      <c r="E89" s="178" t="str">
        <f>VLOOKUP(C89,COMPOSIÇÕES!B:G,3,0)</f>
        <v>M</v>
      </c>
      <c r="F89" s="184">
        <v>202.87</v>
      </c>
      <c r="G89" s="180">
        <f>VLOOKUP(C89,COMPOSIÇÕES!B:G,6,0)</f>
        <v>95.64</v>
      </c>
      <c r="H89" s="181">
        <f t="shared" ref="H89:H90" si="48">$K$11</f>
        <v>0.2338</v>
      </c>
      <c r="I89" s="180">
        <f t="shared" ref="I89:I90" si="49">ROUND((G89*H89)+G89,2)</f>
        <v>118</v>
      </c>
      <c r="J89" s="195">
        <f t="shared" ref="J89:J90" si="50">ROUND(F89*G89,2)</f>
        <v>19402.49</v>
      </c>
      <c r="K89" s="195">
        <f t="shared" ref="K89:K90" si="51">ROUND(F89*I89,2)</f>
        <v>23938.66</v>
      </c>
      <c r="L89" s="190"/>
      <c r="M89" s="190"/>
      <c r="N89" s="190"/>
      <c r="O89" s="190"/>
      <c r="P89" s="188"/>
      <c r="Q89" s="188"/>
      <c r="R89" s="188"/>
      <c r="S89" s="188"/>
      <c r="T89" s="188"/>
      <c r="U89" s="188"/>
      <c r="V89" s="188"/>
      <c r="W89" s="188"/>
      <c r="X89" s="188"/>
      <c r="Y89" s="188"/>
      <c r="Z89" s="188"/>
    </row>
    <row r="90" ht="15.75" customHeight="1" spans="1:26">
      <c r="A90" s="185" t="s">
        <v>52</v>
      </c>
      <c r="B90" s="176" t="s">
        <v>47</v>
      </c>
      <c r="C90" s="175" t="s">
        <v>99</v>
      </c>
      <c r="D90" s="177" t="str">
        <f>VLOOKUP(C90,COMPOSIÇÕES!B:G,2,0)</f>
        <v>ASSENTAMENTO DE MEIO-FIO CONFECCIONADO EM CONCRETO PRÉ-FABRICADO (100X15X13X30 CM)</v>
      </c>
      <c r="E90" s="178" t="str">
        <f>VLOOKUP(C90,COMPOSIÇÕES!B:G,3,0)</f>
        <v>M</v>
      </c>
      <c r="F90" s="184">
        <v>121.73</v>
      </c>
      <c r="G90" s="180">
        <f>VLOOKUP(C90,COMPOSIÇÕES!B:G,6,0)</f>
        <v>54.02</v>
      </c>
      <c r="H90" s="181">
        <f t="shared" si="48"/>
        <v>0.2338</v>
      </c>
      <c r="I90" s="180">
        <f t="shared" si="49"/>
        <v>66.65</v>
      </c>
      <c r="J90" s="195">
        <f t="shared" si="50"/>
        <v>6575.85</v>
      </c>
      <c r="K90" s="195">
        <f t="shared" si="51"/>
        <v>8113.3</v>
      </c>
      <c r="L90" s="190"/>
      <c r="M90" s="190"/>
      <c r="N90" s="190"/>
      <c r="O90" s="190"/>
      <c r="P90" s="188"/>
      <c r="Q90" s="188"/>
      <c r="R90" s="188"/>
      <c r="S90" s="188"/>
      <c r="T90" s="188"/>
      <c r="U90" s="188"/>
      <c r="V90" s="188"/>
      <c r="W90" s="188"/>
      <c r="X90" s="188"/>
      <c r="Y90" s="188"/>
      <c r="Z90" s="188"/>
    </row>
    <row r="91" ht="15.75" customHeight="1" spans="1:26">
      <c r="A91" s="485">
        <v>3</v>
      </c>
      <c r="B91" s="486"/>
      <c r="C91" s="485"/>
      <c r="D91" s="487" t="s">
        <v>70</v>
      </c>
      <c r="E91" s="485"/>
      <c r="F91" s="488"/>
      <c r="G91" s="489"/>
      <c r="H91" s="488"/>
      <c r="I91" s="489"/>
      <c r="J91" s="489"/>
      <c r="K91" s="489">
        <f>SUM(K92:K97)</f>
        <v>105573.83</v>
      </c>
      <c r="L91" s="190"/>
      <c r="M91" s="190"/>
      <c r="N91" s="190"/>
      <c r="O91" s="190"/>
      <c r="P91" s="188"/>
      <c r="Q91" s="188"/>
      <c r="R91" s="188"/>
      <c r="S91" s="188"/>
      <c r="T91" s="188"/>
      <c r="U91" s="188"/>
      <c r="V91" s="188"/>
      <c r="W91" s="188"/>
      <c r="X91" s="188"/>
      <c r="Y91" s="188"/>
      <c r="Z91" s="188"/>
    </row>
    <row r="92" ht="15.75" customHeight="1" spans="1:26">
      <c r="A92" s="183" t="s">
        <v>71</v>
      </c>
      <c r="B92" s="176" t="s">
        <v>53</v>
      </c>
      <c r="C92" s="176">
        <v>100576</v>
      </c>
      <c r="D92" s="182" t="str">
        <f>VLOOKUP(C92,'SINAPI-SICRO'!A:E,2,0)</f>
        <v>REGULARIZAÇÃO E COMPACTAÇÃO DE SUBLEITO DE SOLO  PREDOMINANTEMENTE ARGILOSO. AF_11/2019</v>
      </c>
      <c r="E92" s="183" t="str">
        <f>VLOOKUP(C92,'SINAPI-SICRO'!A:E,3,0)</f>
        <v>M2</v>
      </c>
      <c r="F92" s="184">
        <f>608.64</f>
        <v>608.64</v>
      </c>
      <c r="G92" s="180">
        <f>VLOOKUP(C92,'SINAPI-SICRO'!A:E,5,0)</f>
        <v>2.65</v>
      </c>
      <c r="H92" s="181">
        <f t="shared" ref="H92:H97" si="52">$K$11</f>
        <v>0.2338</v>
      </c>
      <c r="I92" s="180">
        <f t="shared" ref="I92:I97" si="53">ROUND((G92*H92)+G92,2)</f>
        <v>3.27</v>
      </c>
      <c r="J92" s="195">
        <f t="shared" ref="J92:J97" si="54">ROUND(F92*G92,2)</f>
        <v>1612.9</v>
      </c>
      <c r="K92" s="195">
        <f t="shared" ref="K92:K97" si="55">ROUND(F92*I92,2)</f>
        <v>1990.25</v>
      </c>
      <c r="L92" s="190"/>
      <c r="M92" s="190"/>
      <c r="N92" s="190"/>
      <c r="O92" s="190"/>
      <c r="P92" s="188"/>
      <c r="Q92" s="188"/>
      <c r="R92" s="188"/>
      <c r="S92" s="188"/>
      <c r="T92" s="188"/>
      <c r="U92" s="188"/>
      <c r="V92" s="188"/>
      <c r="W92" s="188"/>
      <c r="X92" s="188"/>
      <c r="Y92" s="188"/>
      <c r="Z92" s="188"/>
    </row>
    <row r="93" ht="15.75" customHeight="1" spans="1:26">
      <c r="A93" s="183" t="s">
        <v>73</v>
      </c>
      <c r="B93" s="176" t="s">
        <v>47</v>
      </c>
      <c r="C93" s="176" t="s">
        <v>75</v>
      </c>
      <c r="D93" s="177" t="str">
        <f>VLOOKUP(C93,COMPOSIÇÕES!B:G,2,0)</f>
        <v>EXECUÇÃO E COMPACTAÇÃO DE BASE COM BRITA GRADUADA SIMPLES - INCLUSIVE CARGA, TRANSPORTE E MATERIAL</v>
      </c>
      <c r="E93" s="178" t="str">
        <f>VLOOKUP(C93,COMPOSIÇÕES!B:G,3,0)</f>
        <v>M3</v>
      </c>
      <c r="F93" s="184">
        <v>121.72</v>
      </c>
      <c r="G93" s="180">
        <f>VLOOKUP(C93,COMPOSIÇÕES!B:G,6,0)</f>
        <v>217.16</v>
      </c>
      <c r="H93" s="181">
        <f t="shared" si="52"/>
        <v>0.2338</v>
      </c>
      <c r="I93" s="180">
        <f t="shared" si="53"/>
        <v>267.93</v>
      </c>
      <c r="J93" s="195">
        <f t="shared" si="54"/>
        <v>26432.72</v>
      </c>
      <c r="K93" s="195">
        <f t="shared" si="55"/>
        <v>32612.44</v>
      </c>
      <c r="L93" s="190"/>
      <c r="M93" s="190"/>
      <c r="N93" s="190"/>
      <c r="O93" s="190"/>
      <c r="P93" s="188"/>
      <c r="Q93" s="188"/>
      <c r="R93" s="188"/>
      <c r="S93" s="188"/>
      <c r="T93" s="188"/>
      <c r="U93" s="188"/>
      <c r="V93" s="188"/>
      <c r="W93" s="188"/>
      <c r="X93" s="188"/>
      <c r="Y93" s="188"/>
      <c r="Z93" s="188"/>
    </row>
    <row r="94" ht="15.75" customHeight="1" spans="1:26">
      <c r="A94" s="183" t="s">
        <v>74</v>
      </c>
      <c r="B94" s="176" t="s">
        <v>47</v>
      </c>
      <c r="C94" s="176" t="s">
        <v>77</v>
      </c>
      <c r="D94" s="177" t="str">
        <f>VLOOKUP(C94,COMPOSIÇÕES!B:G,2,0)</f>
        <v>COLCHÃO DRENANTE COM AREIA</v>
      </c>
      <c r="E94" s="178" t="str">
        <f>VLOOKUP(C94,COMPOSIÇÕES!B:G,3,0)</f>
        <v>M3</v>
      </c>
      <c r="F94" s="184">
        <f>608.64*0.05</f>
        <v>30.432</v>
      </c>
      <c r="G94" s="180">
        <f>VLOOKUP(C94,COMPOSIÇÕES!B:G,6,0)</f>
        <v>228.28</v>
      </c>
      <c r="H94" s="181">
        <f t="shared" si="52"/>
        <v>0.2338</v>
      </c>
      <c r="I94" s="180">
        <f t="shared" si="53"/>
        <v>281.65</v>
      </c>
      <c r="J94" s="195">
        <f t="shared" si="54"/>
        <v>6947.02</v>
      </c>
      <c r="K94" s="195">
        <f t="shared" si="55"/>
        <v>8571.17</v>
      </c>
      <c r="L94" s="190"/>
      <c r="M94" s="190"/>
      <c r="N94" s="190"/>
      <c r="O94" s="190"/>
      <c r="P94" s="188"/>
      <c r="Q94" s="188"/>
      <c r="R94" s="188"/>
      <c r="S94" s="188"/>
      <c r="T94" s="188"/>
      <c r="U94" s="188"/>
      <c r="V94" s="188"/>
      <c r="W94" s="188"/>
      <c r="X94" s="188"/>
      <c r="Y94" s="188"/>
      <c r="Z94" s="188"/>
    </row>
    <row r="95" ht="15.75" customHeight="1" spans="1:26">
      <c r="A95" s="183" t="s">
        <v>76</v>
      </c>
      <c r="B95" s="176" t="s">
        <v>53</v>
      </c>
      <c r="C95" s="176">
        <v>92398</v>
      </c>
      <c r="D95" s="182" t="str">
        <f>VLOOKUP(C95,'SINAPI-SICRO'!A:E,2,0)</f>
        <v>EXECUÇÃO DE PAVIMENTO EM PISO INTERTRAVADO, COM BLOCO RETANGULAR COR NATURAL DE 20 X 10 CM, ESPESSURA 8 CM. AF_10/2022</v>
      </c>
      <c r="E95" s="183" t="str">
        <f>VLOOKUP(C95,'SINAPI-SICRO'!A:E,3,0)</f>
        <v>M2</v>
      </c>
      <c r="F95" s="184">
        <f>608.64</f>
        <v>608.64</v>
      </c>
      <c r="G95" s="180">
        <f>VLOOKUP(C95,'SINAPI-SICRO'!A:E,5,0)</f>
        <v>78.2</v>
      </c>
      <c r="H95" s="181">
        <f t="shared" si="52"/>
        <v>0.2338</v>
      </c>
      <c r="I95" s="180">
        <f t="shared" si="53"/>
        <v>96.48</v>
      </c>
      <c r="J95" s="195">
        <f t="shared" si="54"/>
        <v>47595.65</v>
      </c>
      <c r="K95" s="195">
        <f t="shared" si="55"/>
        <v>58721.59</v>
      </c>
      <c r="L95" s="190"/>
      <c r="M95" s="190"/>
      <c r="N95" s="190"/>
      <c r="O95" s="190"/>
      <c r="P95" s="188"/>
      <c r="Q95" s="188"/>
      <c r="R95" s="188"/>
      <c r="S95" s="188"/>
      <c r="T95" s="188"/>
      <c r="U95" s="188"/>
      <c r="V95" s="188"/>
      <c r="W95" s="188"/>
      <c r="X95" s="188"/>
      <c r="Y95" s="188"/>
      <c r="Z95" s="188"/>
    </row>
    <row r="96" ht="15.75" customHeight="1" spans="1:26">
      <c r="A96" s="183" t="s">
        <v>78</v>
      </c>
      <c r="B96" s="176" t="s">
        <v>53</v>
      </c>
      <c r="C96" s="176">
        <v>100981</v>
      </c>
      <c r="D96" s="182" t="str">
        <f>VLOOKUP(C96,'SINAPI-SICRO'!A:E,2,0)</f>
        <v>CARGA, MANOBRA E DESCARGA DE ENTULHO EM CAMINHÃO BASCULANTE 6 M³ - CARGA COM ESCAVADEIRA HIDRÁULICA  (CAÇAMBA DE 0,80 M³ / 111 HP) E DESCARGA LIVRE (UNIDADE: M3). AF_07/2020</v>
      </c>
      <c r="E96" s="183" t="str">
        <f>VLOOKUP(C96,'SINAPI-SICRO'!A:E,3,0)</f>
        <v>M3</v>
      </c>
      <c r="F96" s="184">
        <f>30.43</f>
        <v>30.43</v>
      </c>
      <c r="G96" s="180">
        <f>VLOOKUP(C96,'SINAPI-SICRO'!A:E,5,0)</f>
        <v>9.47</v>
      </c>
      <c r="H96" s="181">
        <f t="shared" si="52"/>
        <v>0.2338</v>
      </c>
      <c r="I96" s="180">
        <f t="shared" si="53"/>
        <v>11.68</v>
      </c>
      <c r="J96" s="195">
        <f t="shared" si="54"/>
        <v>288.17</v>
      </c>
      <c r="K96" s="195">
        <f t="shared" si="55"/>
        <v>355.42</v>
      </c>
      <c r="L96" s="190"/>
      <c r="M96" s="190"/>
      <c r="N96" s="190"/>
      <c r="O96" s="190"/>
      <c r="P96" s="188"/>
      <c r="Q96" s="188"/>
      <c r="R96" s="188"/>
      <c r="S96" s="188"/>
      <c r="T96" s="188"/>
      <c r="U96" s="188"/>
      <c r="V96" s="188"/>
      <c r="W96" s="188"/>
      <c r="X96" s="188"/>
      <c r="Y96" s="188"/>
      <c r="Z96" s="188"/>
    </row>
    <row r="97" ht="15.75" customHeight="1" spans="1:26">
      <c r="A97" s="183" t="s">
        <v>79</v>
      </c>
      <c r="B97" s="176" t="s">
        <v>53</v>
      </c>
      <c r="C97" s="176">
        <v>97914</v>
      </c>
      <c r="D97" s="182" t="str">
        <f>VLOOKUP(C97,'SINAPI-SICRO'!A:E,2,0)</f>
        <v>TRANSPORTE COM CAMINHÃO BASCULANTE DE 6 M³, EM VIA URBANA PAVIMENTADA, DMT ATÉ 30 KM (UNIDADE: M3XKM). AF_07/2020</v>
      </c>
      <c r="E97" s="183" t="str">
        <f>VLOOKUP(C97,'SINAPI-SICRO'!A:E,3,0)</f>
        <v>M3XKM</v>
      </c>
      <c r="F97" s="184">
        <f>30.43*30</f>
        <v>912.9</v>
      </c>
      <c r="G97" s="180">
        <f>VLOOKUP(C97,'SINAPI-SICRO'!A:E,5,0)</f>
        <v>2.95</v>
      </c>
      <c r="H97" s="181">
        <f t="shared" si="52"/>
        <v>0.2338</v>
      </c>
      <c r="I97" s="180">
        <f t="shared" si="53"/>
        <v>3.64</v>
      </c>
      <c r="J97" s="195">
        <f t="shared" si="54"/>
        <v>2693.06</v>
      </c>
      <c r="K97" s="195">
        <f t="shared" si="55"/>
        <v>3322.96</v>
      </c>
      <c r="L97" s="190"/>
      <c r="M97" s="190"/>
      <c r="N97" s="190"/>
      <c r="O97" s="190"/>
      <c r="P97" s="188"/>
      <c r="Q97" s="188"/>
      <c r="R97" s="188"/>
      <c r="S97" s="188"/>
      <c r="T97" s="188"/>
      <c r="U97" s="188"/>
      <c r="V97" s="188"/>
      <c r="W97" s="188"/>
      <c r="X97" s="188"/>
      <c r="Y97" s="188"/>
      <c r="Z97" s="188"/>
    </row>
    <row r="98" ht="15.75" customHeight="1" spans="1:26">
      <c r="A98" s="485">
        <v>4</v>
      </c>
      <c r="B98" s="486"/>
      <c r="C98" s="485"/>
      <c r="D98" s="487" t="s">
        <v>81</v>
      </c>
      <c r="E98" s="485"/>
      <c r="F98" s="488"/>
      <c r="G98" s="489"/>
      <c r="H98" s="488"/>
      <c r="I98" s="489"/>
      <c r="J98" s="489"/>
      <c r="K98" s="489">
        <f>SUM(K99:K102)</f>
        <v>69349.27</v>
      </c>
      <c r="L98" s="190"/>
      <c r="M98" s="190"/>
      <c r="N98" s="190"/>
      <c r="O98" s="190"/>
      <c r="P98" s="188"/>
      <c r="Q98" s="188"/>
      <c r="R98" s="188"/>
      <c r="S98" s="188"/>
      <c r="T98" s="188"/>
      <c r="U98" s="188"/>
      <c r="V98" s="188"/>
      <c r="W98" s="188"/>
      <c r="X98" s="188"/>
      <c r="Y98" s="188"/>
      <c r="Z98" s="188"/>
    </row>
    <row r="99" ht="15.75" customHeight="1" spans="1:26">
      <c r="A99" s="183" t="s">
        <v>82</v>
      </c>
      <c r="B99" s="176" t="s">
        <v>53</v>
      </c>
      <c r="C99" s="176">
        <v>102498</v>
      </c>
      <c r="D99" s="182" t="str">
        <f>VLOOKUP(C99,'SINAPI-SICRO'!A:E,2,0)</f>
        <v>PINTURA DE MEIO-FIO COM TINTA BRANCA A BASE DE CAL (CAIAÇÃO). AF_05/2021</v>
      </c>
      <c r="E99" s="183" t="str">
        <f>VLOOKUP(C99,'SINAPI-SICRO'!A:E,3,0)</f>
        <v>M</v>
      </c>
      <c r="F99" s="184">
        <v>30.43</v>
      </c>
      <c r="G99" s="180">
        <f>VLOOKUP(C99,'SINAPI-SICRO'!A:E,5,0)</f>
        <v>1.57</v>
      </c>
      <c r="H99" s="181">
        <f t="shared" ref="H99:H102" si="56">$K$11</f>
        <v>0.2338</v>
      </c>
      <c r="I99" s="180">
        <f t="shared" ref="I99:I102" si="57">ROUND((G99*H99)+G99,2)</f>
        <v>1.94</v>
      </c>
      <c r="J99" s="195">
        <f t="shared" ref="J99:J102" si="58">ROUND(F99*G99,2)</f>
        <v>47.78</v>
      </c>
      <c r="K99" s="195">
        <f t="shared" ref="K99:K102" si="59">ROUND(F99*I99,2)</f>
        <v>59.03</v>
      </c>
      <c r="L99" s="190"/>
      <c r="M99" s="190"/>
      <c r="N99" s="190"/>
      <c r="O99" s="190"/>
      <c r="P99" s="188"/>
      <c r="Q99" s="188"/>
      <c r="R99" s="188"/>
      <c r="S99" s="188"/>
      <c r="T99" s="188"/>
      <c r="U99" s="188"/>
      <c r="V99" s="188"/>
      <c r="W99" s="188"/>
      <c r="X99" s="188"/>
      <c r="Y99" s="188"/>
      <c r="Z99" s="188"/>
    </row>
    <row r="100" ht="15.75" customHeight="1" spans="1:26">
      <c r="A100" s="183" t="s">
        <v>97</v>
      </c>
      <c r="B100" s="176" t="s">
        <v>53</v>
      </c>
      <c r="C100" s="176">
        <v>92396</v>
      </c>
      <c r="D100" s="182" t="str">
        <f>VLOOKUP(C100,'SINAPI-SICRO'!A:E,2,0)</f>
        <v>EXECUÇÃO DE PASSEIO EM PISO INTERTRAVADO, COM BLOCO RETANGULAR COR NATURAL DE 20 X 10 CM, ESPESSURA 6 CM. AF_10/2022</v>
      </c>
      <c r="E100" s="183" t="str">
        <f>VLOOKUP(C100,'SINAPI-SICRO'!A:E,3,0)</f>
        <v>M2</v>
      </c>
      <c r="F100" s="184">
        <v>225.7</v>
      </c>
      <c r="G100" s="180">
        <f>VLOOKUP(C100,'SINAPI-SICRO'!A:E,5,0)</f>
        <v>72.7</v>
      </c>
      <c r="H100" s="181">
        <f t="shared" si="56"/>
        <v>0.2338</v>
      </c>
      <c r="I100" s="180">
        <f t="shared" si="57"/>
        <v>89.7</v>
      </c>
      <c r="J100" s="195">
        <f t="shared" si="58"/>
        <v>16408.39</v>
      </c>
      <c r="K100" s="195">
        <f t="shared" si="59"/>
        <v>20245.29</v>
      </c>
      <c r="L100" s="190"/>
      <c r="M100" s="190"/>
      <c r="N100" s="190"/>
      <c r="O100" s="190"/>
      <c r="P100" s="188"/>
      <c r="Q100" s="188"/>
      <c r="R100" s="188"/>
      <c r="S100" s="188"/>
      <c r="T100" s="188"/>
      <c r="U100" s="188"/>
      <c r="V100" s="188"/>
      <c r="W100" s="188"/>
      <c r="X100" s="188"/>
      <c r="Y100" s="188"/>
      <c r="Z100" s="188"/>
    </row>
    <row r="101" ht="15.75" customHeight="1" spans="1:26">
      <c r="A101" s="183" t="s">
        <v>83</v>
      </c>
      <c r="B101" s="176" t="s">
        <v>47</v>
      </c>
      <c r="C101" s="176" t="s">
        <v>84</v>
      </c>
      <c r="D101" s="177" t="str">
        <f>VLOOKUP(C101,COMPOSIÇÕES!B:G,2,0)</f>
        <v>RAMPA PARA ACESSO DE P.N.E. EM CONCRETO Fck = 20MPa, DESEMPOLADA, COM PISO EM LAJOTA PRÉ-MOLDADA EM CONCRETO COLORIDO NA COR AMARELA PARA SINALIZAÇÃO TÁTIL DE ALERTA  (COMPRIMENTO 8,00 M X LARGURA VARIÁVEL)</v>
      </c>
      <c r="E101" s="178" t="str">
        <f>VLOOKUP(C101,COMPOSIÇÕES!B:G,3,0)</f>
        <v>M</v>
      </c>
      <c r="F101" s="184">
        <v>2</v>
      </c>
      <c r="G101" s="180">
        <f>VLOOKUP(C101,COMPOSIÇÕES!B:G,6,0)</f>
        <v>481.19</v>
      </c>
      <c r="H101" s="181">
        <f t="shared" si="56"/>
        <v>0.2338</v>
      </c>
      <c r="I101" s="180">
        <f t="shared" si="57"/>
        <v>593.69</v>
      </c>
      <c r="J101" s="195">
        <f t="shared" si="58"/>
        <v>962.38</v>
      </c>
      <c r="K101" s="195">
        <f t="shared" si="59"/>
        <v>1187.38</v>
      </c>
      <c r="L101" s="190"/>
      <c r="M101" s="190"/>
      <c r="N101" s="190"/>
      <c r="O101" s="190"/>
      <c r="P101" s="188"/>
      <c r="Q101" s="188"/>
      <c r="R101" s="188"/>
      <c r="S101" s="188"/>
      <c r="T101" s="188"/>
      <c r="U101" s="188"/>
      <c r="V101" s="188"/>
      <c r="W101" s="188"/>
      <c r="X101" s="188"/>
      <c r="Y101" s="188"/>
      <c r="Z101" s="188"/>
    </row>
    <row r="102" ht="15.75" customHeight="1" spans="1:26">
      <c r="A102" s="183" t="s">
        <v>85</v>
      </c>
      <c r="B102" s="176" t="s">
        <v>53</v>
      </c>
      <c r="C102" s="176">
        <v>101094</v>
      </c>
      <c r="D102" s="182" t="str">
        <f>VLOOKUP(C102,'SINAPI-SICRO'!A:E,2,0)</f>
        <v>PISO PODOTÁTIL DE ALERTA OU DIRECIONAL, DE BORRACHA, ASSENTADO SOBRE ARGAMASSA. AF_05/2020</v>
      </c>
      <c r="E102" s="183" t="str">
        <f>VLOOKUP(C102,'SINAPI-SICRO'!A:E,3,0)</f>
        <v>M</v>
      </c>
      <c r="F102" s="184">
        <v>185.15</v>
      </c>
      <c r="G102" s="180">
        <f>VLOOKUP(C102,'SINAPI-SICRO'!A:E,5,0)</f>
        <v>209.5</v>
      </c>
      <c r="H102" s="181">
        <f t="shared" si="56"/>
        <v>0.2338</v>
      </c>
      <c r="I102" s="180">
        <f t="shared" si="57"/>
        <v>258.48</v>
      </c>
      <c r="J102" s="195">
        <f t="shared" si="58"/>
        <v>38788.93</v>
      </c>
      <c r="K102" s="195">
        <f t="shared" si="59"/>
        <v>47857.57</v>
      </c>
      <c r="L102" s="190"/>
      <c r="M102" s="190"/>
      <c r="N102" s="190"/>
      <c r="O102" s="190"/>
      <c r="P102" s="188"/>
      <c r="Q102" s="188"/>
      <c r="R102" s="188"/>
      <c r="S102" s="188"/>
      <c r="T102" s="188"/>
      <c r="U102" s="188"/>
      <c r="V102" s="188"/>
      <c r="W102" s="188"/>
      <c r="X102" s="188"/>
      <c r="Y102" s="188"/>
      <c r="Z102" s="188"/>
    </row>
    <row r="103" ht="15.75" customHeight="1" spans="1:26">
      <c r="A103" s="485">
        <v>5</v>
      </c>
      <c r="B103" s="486"/>
      <c r="C103" s="485"/>
      <c r="D103" s="487" t="s">
        <v>87</v>
      </c>
      <c r="E103" s="485"/>
      <c r="F103" s="488"/>
      <c r="G103" s="489"/>
      <c r="H103" s="488"/>
      <c r="I103" s="489"/>
      <c r="J103" s="489"/>
      <c r="K103" s="489">
        <f>SUM(K104:K106)</f>
        <v>1288.5</v>
      </c>
      <c r="L103" s="190"/>
      <c r="M103" s="190"/>
      <c r="N103" s="190"/>
      <c r="O103" s="190"/>
      <c r="P103" s="188"/>
      <c r="Q103" s="188"/>
      <c r="R103" s="188"/>
      <c r="S103" s="188"/>
      <c r="T103" s="188"/>
      <c r="U103" s="188"/>
      <c r="V103" s="188"/>
      <c r="W103" s="188"/>
      <c r="X103" s="188"/>
      <c r="Y103" s="188"/>
      <c r="Z103" s="188"/>
    </row>
    <row r="104" ht="15.75" customHeight="1" spans="1:26">
      <c r="A104" s="183" t="s">
        <v>88</v>
      </c>
      <c r="B104" s="176" t="s">
        <v>47</v>
      </c>
      <c r="C104" s="176" t="s">
        <v>89</v>
      </c>
      <c r="D104" s="177" t="str">
        <f>VLOOKUP(C104,COMPOSIÇÕES!B:G,2,0)</f>
        <v>PLACA ESMALTADA PARA IDENTIFICAÇÃO DE RUA, DIMENSÕES 45X25CM - FORNECIMENTO E INSTALAÇÃO</v>
      </c>
      <c r="E104" s="178" t="str">
        <f>VLOOKUP(C104,COMPOSIÇÕES!B:G,3,0)</f>
        <v>UND</v>
      </c>
      <c r="F104" s="179">
        <v>2</v>
      </c>
      <c r="G104" s="180">
        <f>VLOOKUP(C104,COMPOSIÇÕES!B:G,6,0)</f>
        <v>91.93</v>
      </c>
      <c r="H104" s="181">
        <f t="shared" ref="H104:H106" si="60">$K$11</f>
        <v>0.2338</v>
      </c>
      <c r="I104" s="180">
        <f t="shared" ref="I104:I106" si="61">ROUND((G104*H104)+G104,2)</f>
        <v>113.42</v>
      </c>
      <c r="J104" s="195">
        <f t="shared" ref="J104:J106" si="62">ROUND(F104*G104,2)</f>
        <v>183.86</v>
      </c>
      <c r="K104" s="195">
        <f t="shared" ref="K104:K106" si="63">ROUND(F104*I104,2)</f>
        <v>226.84</v>
      </c>
      <c r="L104" s="190"/>
      <c r="M104" s="190"/>
      <c r="N104" s="190"/>
      <c r="O104" s="190"/>
      <c r="P104" s="188"/>
      <c r="Q104" s="188"/>
      <c r="R104" s="188"/>
      <c r="S104" s="188"/>
      <c r="T104" s="188"/>
      <c r="U104" s="188"/>
      <c r="V104" s="188"/>
      <c r="W104" s="188"/>
      <c r="X104" s="188"/>
      <c r="Y104" s="188"/>
      <c r="Z104" s="188"/>
    </row>
    <row r="105" ht="15.75" customHeight="1" spans="1:26">
      <c r="A105" s="183" t="s">
        <v>90</v>
      </c>
      <c r="B105" s="176" t="s">
        <v>47</v>
      </c>
      <c r="C105" s="176" t="s">
        <v>91</v>
      </c>
      <c r="D105" s="177" t="str">
        <f>VLOOKUP(C105,COMPOSIÇÕES!B:G,2,0)</f>
        <v>PLACA DE REGULAMENTAÇÃO COM PINTURA REFLETIVA L = 0,25 M - FORNECIMENTO E INSTALAÇÃO</v>
      </c>
      <c r="E105" s="178" t="str">
        <f>VLOOKUP(C105,COMPOSIÇÕES!B:G,3,0)</f>
        <v>UND</v>
      </c>
      <c r="F105" s="179">
        <v>2</v>
      </c>
      <c r="G105" s="180">
        <f>VLOOKUP(C105,COMPOSIÇÕES!B:G,6,0)</f>
        <v>188.66</v>
      </c>
      <c r="H105" s="181">
        <f t="shared" si="60"/>
        <v>0.2338</v>
      </c>
      <c r="I105" s="180">
        <f t="shared" si="61"/>
        <v>232.77</v>
      </c>
      <c r="J105" s="195">
        <f t="shared" si="62"/>
        <v>377.32</v>
      </c>
      <c r="K105" s="195">
        <f t="shared" si="63"/>
        <v>465.54</v>
      </c>
      <c r="L105" s="190"/>
      <c r="M105" s="190"/>
      <c r="N105" s="190"/>
      <c r="O105" s="190"/>
      <c r="P105" s="188"/>
      <c r="Q105" s="188"/>
      <c r="R105" s="188"/>
      <c r="S105" s="188"/>
      <c r="T105" s="188"/>
      <c r="U105" s="188"/>
      <c r="V105" s="188"/>
      <c r="W105" s="188"/>
      <c r="X105" s="188"/>
      <c r="Y105" s="188"/>
      <c r="Z105" s="188"/>
    </row>
    <row r="106" ht="15.75" customHeight="1" spans="1:26">
      <c r="A106" s="183" t="s">
        <v>92</v>
      </c>
      <c r="B106" s="176" t="s">
        <v>47</v>
      </c>
      <c r="C106" s="176" t="s">
        <v>93</v>
      </c>
      <c r="D106" s="177" t="str">
        <f>VLOOKUP(C106,COMPOSIÇÕES!B:G,2,0)</f>
        <v>SUPORTE METÁLICO COM TUBO DE AÇO GALVANIZADO DN 50MM PARA PLACA DE SINALIZAÇÃO - FORNECIMENTO E INSTALAÇÃO</v>
      </c>
      <c r="E106" s="178" t="str">
        <f>VLOOKUP(C106,COMPOSIÇÕES!B:G,3,0)</f>
        <v>UND</v>
      </c>
      <c r="F106" s="179">
        <v>2</v>
      </c>
      <c r="G106" s="180">
        <f>VLOOKUP(C106,COMPOSIÇÕES!B:G,6,0)</f>
        <v>241.58</v>
      </c>
      <c r="H106" s="181">
        <f t="shared" si="60"/>
        <v>0.2338</v>
      </c>
      <c r="I106" s="180">
        <f t="shared" si="61"/>
        <v>298.06</v>
      </c>
      <c r="J106" s="195">
        <f t="shared" si="62"/>
        <v>483.16</v>
      </c>
      <c r="K106" s="195">
        <f t="shared" si="63"/>
        <v>596.12</v>
      </c>
      <c r="L106" s="190"/>
      <c r="M106" s="190"/>
      <c r="N106" s="190"/>
      <c r="O106" s="190"/>
      <c r="P106" s="188"/>
      <c r="Q106" s="188"/>
      <c r="R106" s="188"/>
      <c r="S106" s="188"/>
      <c r="T106" s="188"/>
      <c r="U106" s="188"/>
      <c r="V106" s="188"/>
      <c r="W106" s="188"/>
      <c r="X106" s="188"/>
      <c r="Y106" s="188"/>
      <c r="Z106" s="188"/>
    </row>
    <row r="107" ht="15.75" customHeight="1" spans="1:26">
      <c r="A107" s="480" t="s">
        <v>23</v>
      </c>
      <c r="B107" s="480"/>
      <c r="C107" s="481"/>
      <c r="D107" s="482" t="s">
        <v>100</v>
      </c>
      <c r="E107" s="481"/>
      <c r="F107" s="483"/>
      <c r="G107" s="484"/>
      <c r="H107" s="483"/>
      <c r="I107" s="484"/>
      <c r="J107" s="484"/>
      <c r="K107" s="484">
        <f>SUM(K108:K143)/2</f>
        <v>575260.81</v>
      </c>
      <c r="L107" s="190"/>
      <c r="M107" s="190"/>
      <c r="N107" s="190"/>
      <c r="O107" s="190"/>
      <c r="P107" s="188"/>
      <c r="Q107" s="188"/>
      <c r="R107" s="188"/>
      <c r="S107" s="188"/>
      <c r="T107" s="188"/>
      <c r="U107" s="188"/>
      <c r="V107" s="188"/>
      <c r="W107" s="188"/>
      <c r="X107" s="188"/>
      <c r="Y107" s="188"/>
      <c r="Z107" s="188"/>
    </row>
    <row r="108" ht="15.75" customHeight="1" spans="1:26">
      <c r="A108" s="485">
        <v>1</v>
      </c>
      <c r="B108" s="486"/>
      <c r="C108" s="485"/>
      <c r="D108" s="487" t="s">
        <v>58</v>
      </c>
      <c r="E108" s="485"/>
      <c r="F108" s="488"/>
      <c r="G108" s="489"/>
      <c r="H108" s="488"/>
      <c r="I108" s="489"/>
      <c r="J108" s="489"/>
      <c r="K108" s="489">
        <f>SUM(K109:K112)</f>
        <v>91150.23</v>
      </c>
      <c r="L108" s="190"/>
      <c r="M108" s="190"/>
      <c r="N108" s="190"/>
      <c r="O108" s="190"/>
      <c r="P108" s="188"/>
      <c r="Q108" s="188"/>
      <c r="R108" s="188"/>
      <c r="S108" s="188"/>
      <c r="T108" s="188"/>
      <c r="U108" s="188"/>
      <c r="V108" s="188"/>
      <c r="W108" s="188"/>
      <c r="X108" s="188"/>
      <c r="Y108" s="188"/>
      <c r="Z108" s="188"/>
    </row>
    <row r="109" ht="15.75" customHeight="1" spans="1:26">
      <c r="A109" s="183" t="s">
        <v>46</v>
      </c>
      <c r="B109" s="176" t="s">
        <v>53</v>
      </c>
      <c r="C109" s="176">
        <v>101116</v>
      </c>
      <c r="D109" s="182" t="str">
        <f>VLOOKUP(C109,'SINAPI-SICRO'!A:E,2,0)</f>
        <v>ESCAVAÇÃO HORIZONTAL EM SOLO DE 1A CATEGORIA COM TRATOR DE ESTEIRAS (170HP/LÂMINA: 5,20M3). AF_07/2020</v>
      </c>
      <c r="E109" s="183" t="str">
        <f>VLOOKUP(C109,'SINAPI-SICRO'!A:E,3,0)</f>
        <v>M3</v>
      </c>
      <c r="F109" s="179">
        <f>(28.59)*0.737</f>
        <v>21.07083</v>
      </c>
      <c r="G109" s="180">
        <f>VLOOKUP(C109,'SINAPI-SICRO'!A:E,5,0)</f>
        <v>2.22</v>
      </c>
      <c r="H109" s="181">
        <f t="shared" ref="H109:H112" si="64">$K$11</f>
        <v>0.2338</v>
      </c>
      <c r="I109" s="180">
        <f t="shared" ref="I109:I112" si="65">ROUND((G109*H109)+G109,2)</f>
        <v>2.74</v>
      </c>
      <c r="J109" s="195">
        <f t="shared" ref="J109:J112" si="66">ROUND(F109*G109,2)</f>
        <v>46.78</v>
      </c>
      <c r="K109" s="195">
        <f t="shared" ref="K109:K112" si="67">ROUND(F109*I109,2)</f>
        <v>57.73</v>
      </c>
      <c r="L109" s="190"/>
      <c r="M109" s="190"/>
      <c r="N109" s="190"/>
      <c r="O109" s="190"/>
      <c r="P109" s="188"/>
      <c r="Q109" s="188"/>
      <c r="R109" s="188"/>
      <c r="S109" s="188"/>
      <c r="T109" s="188"/>
      <c r="U109" s="188"/>
      <c r="V109" s="188"/>
      <c r="W109" s="188"/>
      <c r="X109" s="188"/>
      <c r="Y109" s="188"/>
      <c r="Z109" s="188"/>
    </row>
    <row r="110" ht="15.75" customHeight="1" spans="1:26">
      <c r="A110" s="183" t="s">
        <v>59</v>
      </c>
      <c r="B110" s="176" t="s">
        <v>53</v>
      </c>
      <c r="C110" s="176">
        <v>100973</v>
      </c>
      <c r="D110" s="182" t="str">
        <f>VLOOKUP(C110,'SINAPI-SICRO'!A:E,2,0)</f>
        <v>CARGA, MANOBRA E DESCARGA DE SOLOS E MATERIAIS GRANULARES EM CAMINHÃO BASCULANTE 6 M³ - CARGA COM PÁ CARREGADEIRA (CAÇAMBA DE 1,7 A 2,8 M³ / 128 HP) E DESCARGA LIVRE (UNIDADE: M3). AF_07/2020</v>
      </c>
      <c r="E110" s="183" t="str">
        <f>VLOOKUP(C110,'SINAPI-SICRO'!A:E,3,0)</f>
        <v>M3</v>
      </c>
      <c r="F110" s="179">
        <f>(34.3)*0.737</f>
        <v>25.2791</v>
      </c>
      <c r="G110" s="180">
        <f>VLOOKUP(C110,'SINAPI-SICRO'!A:E,5,0)</f>
        <v>8.92</v>
      </c>
      <c r="H110" s="181">
        <f t="shared" si="64"/>
        <v>0.2338</v>
      </c>
      <c r="I110" s="180">
        <f t="shared" si="65"/>
        <v>11.01</v>
      </c>
      <c r="J110" s="195">
        <f t="shared" si="66"/>
        <v>225.49</v>
      </c>
      <c r="K110" s="195">
        <f t="shared" si="67"/>
        <v>278.32</v>
      </c>
      <c r="L110" s="190"/>
      <c r="M110" s="190"/>
      <c r="N110" s="190"/>
      <c r="O110" s="190"/>
      <c r="P110" s="188"/>
      <c r="Q110" s="188"/>
      <c r="R110" s="188"/>
      <c r="S110" s="188"/>
      <c r="T110" s="188"/>
      <c r="U110" s="188"/>
      <c r="V110" s="188"/>
      <c r="W110" s="188"/>
      <c r="X110" s="188"/>
      <c r="Y110" s="188"/>
      <c r="Z110" s="188"/>
    </row>
    <row r="111" ht="15.75" customHeight="1" spans="1:26">
      <c r="A111" s="183" t="s">
        <v>60</v>
      </c>
      <c r="B111" s="176" t="s">
        <v>53</v>
      </c>
      <c r="C111" s="176">
        <v>97914</v>
      </c>
      <c r="D111" s="182" t="str">
        <f>VLOOKUP(C111,'SINAPI-SICRO'!A:E,2,0)</f>
        <v>TRANSPORTE COM CAMINHÃO BASCULANTE DE 6 M³, EM VIA URBANA PAVIMENTADA, DMT ATÉ 30 KM (UNIDADE: M3XKM). AF_07/2020</v>
      </c>
      <c r="E111" s="183" t="str">
        <f>VLOOKUP(C111,'SINAPI-SICRO'!A:E,3,0)</f>
        <v>M3XKM</v>
      </c>
      <c r="F111" s="179">
        <f>(274.4)*0.737</f>
        <v>202.2328</v>
      </c>
      <c r="G111" s="180">
        <f>VLOOKUP(C111,'SINAPI-SICRO'!A:E,5,0)</f>
        <v>2.95</v>
      </c>
      <c r="H111" s="181">
        <f t="shared" si="64"/>
        <v>0.2338</v>
      </c>
      <c r="I111" s="180">
        <f t="shared" si="65"/>
        <v>3.64</v>
      </c>
      <c r="J111" s="195">
        <f t="shared" si="66"/>
        <v>596.59</v>
      </c>
      <c r="K111" s="195">
        <f t="shared" si="67"/>
        <v>736.13</v>
      </c>
      <c r="L111" s="190"/>
      <c r="M111" s="190"/>
      <c r="N111" s="190"/>
      <c r="O111" s="190"/>
      <c r="P111" s="188"/>
      <c r="Q111" s="188"/>
      <c r="R111" s="188"/>
      <c r="S111" s="188"/>
      <c r="T111" s="188"/>
      <c r="U111" s="188"/>
      <c r="V111" s="188"/>
      <c r="W111" s="188"/>
      <c r="X111" s="188"/>
      <c r="Y111" s="188"/>
      <c r="Z111" s="188"/>
    </row>
    <row r="112" ht="15.75" customHeight="1" spans="1:26">
      <c r="A112" s="183" t="s">
        <v>62</v>
      </c>
      <c r="B112" s="176" t="s">
        <v>47</v>
      </c>
      <c r="C112" s="176" t="s">
        <v>65</v>
      </c>
      <c r="D112" s="177" t="str">
        <f>VLOOKUP(C112,COMPOSIÇÕES!B:G,2,0)</f>
        <v>GEOGRELHA UNIDIRECIONAL COM RESISTÊNCIA À TRAÇÃO DE 400 KN/M - FORNECIMENTO E INSTALAÇÃO</v>
      </c>
      <c r="E112" s="178" t="str">
        <f>VLOOKUP(C112,COMPOSIÇÕES!B:G,3,0)</f>
        <v>M2</v>
      </c>
      <c r="F112" s="184">
        <v>913.2</v>
      </c>
      <c r="G112" s="180">
        <f>VLOOKUP(C112,COMPOSIÇÕES!B:G,6,0)</f>
        <v>79.95</v>
      </c>
      <c r="H112" s="181">
        <f t="shared" si="64"/>
        <v>0.2338</v>
      </c>
      <c r="I112" s="180">
        <f t="shared" si="65"/>
        <v>98.64</v>
      </c>
      <c r="J112" s="195">
        <f t="shared" si="66"/>
        <v>73010.34</v>
      </c>
      <c r="K112" s="195">
        <f t="shared" si="67"/>
        <v>90078.05</v>
      </c>
      <c r="L112" s="190"/>
      <c r="M112" s="190"/>
      <c r="N112" s="190"/>
      <c r="O112" s="190"/>
      <c r="P112" s="188"/>
      <c r="Q112" s="188"/>
      <c r="R112" s="188"/>
      <c r="S112" s="188"/>
      <c r="T112" s="188"/>
      <c r="U112" s="188"/>
      <c r="V112" s="188"/>
      <c r="W112" s="188"/>
      <c r="X112" s="188"/>
      <c r="Y112" s="188"/>
      <c r="Z112" s="188"/>
    </row>
    <row r="113" ht="15.75" customHeight="1" spans="1:26">
      <c r="A113" s="485">
        <v>2</v>
      </c>
      <c r="B113" s="486"/>
      <c r="C113" s="485"/>
      <c r="D113" s="487" t="s">
        <v>66</v>
      </c>
      <c r="E113" s="485"/>
      <c r="F113" s="488"/>
      <c r="G113" s="489"/>
      <c r="H113" s="488"/>
      <c r="I113" s="489"/>
      <c r="J113" s="489"/>
      <c r="K113" s="489">
        <f>SUM(K114:K115)</f>
        <v>48776.56</v>
      </c>
      <c r="L113" s="190"/>
      <c r="M113" s="190"/>
      <c r="N113" s="190"/>
      <c r="O113" s="190"/>
      <c r="P113" s="188"/>
      <c r="Q113" s="188"/>
      <c r="R113" s="188"/>
      <c r="S113" s="188"/>
      <c r="T113" s="188"/>
      <c r="U113" s="188"/>
      <c r="V113" s="188"/>
      <c r="W113" s="188"/>
      <c r="X113" s="188"/>
      <c r="Y113" s="188"/>
      <c r="Z113" s="188"/>
    </row>
    <row r="114" ht="15.75" customHeight="1" spans="1:26">
      <c r="A114" s="185" t="s">
        <v>50</v>
      </c>
      <c r="B114" s="176" t="s">
        <v>47</v>
      </c>
      <c r="C114" s="175" t="s">
        <v>67</v>
      </c>
      <c r="D114" s="177" t="str">
        <f>VLOOKUP(C114,COMPOSIÇÕES!B:G,2,0)</f>
        <v>ASSENTAMENTO DE MEIO-FIO CONFECCIONADO EM CONCRETO PRÉ-FABRICADO (100X15X13X30 CM) COM LINHA D'ÁGUA DE CONCRETO USINADO, MOLDADA IN LOCO</v>
      </c>
      <c r="E114" s="178" t="str">
        <f>VLOOKUP(C114,COMPOSIÇÕES!B:G,3,0)</f>
        <v>M</v>
      </c>
      <c r="F114" s="184">
        <v>310.2</v>
      </c>
      <c r="G114" s="180">
        <f>VLOOKUP(C114,COMPOSIÇÕES!B:G,6,0)</f>
        <v>95.64</v>
      </c>
      <c r="H114" s="181">
        <f t="shared" ref="H114:H115" si="68">$K$11</f>
        <v>0.2338</v>
      </c>
      <c r="I114" s="180">
        <f t="shared" ref="I114:I115" si="69">ROUND((G114*H114)+G114,2)</f>
        <v>118</v>
      </c>
      <c r="J114" s="195">
        <f t="shared" ref="J114:J115" si="70">ROUND(F114*G114,2)</f>
        <v>29667.53</v>
      </c>
      <c r="K114" s="195">
        <f t="shared" ref="K114:K115" si="71">ROUND(F114*I114,2)</f>
        <v>36603.6</v>
      </c>
      <c r="L114" s="190"/>
      <c r="M114" s="190"/>
      <c r="N114" s="190"/>
      <c r="O114" s="190"/>
      <c r="P114" s="188"/>
      <c r="Q114" s="188"/>
      <c r="R114" s="188"/>
      <c r="S114" s="188"/>
      <c r="T114" s="188"/>
      <c r="U114" s="188"/>
      <c r="V114" s="188"/>
      <c r="W114" s="188"/>
      <c r="X114" s="188"/>
      <c r="Y114" s="188"/>
      <c r="Z114" s="188"/>
    </row>
    <row r="115" ht="15.75" customHeight="1" spans="1:26">
      <c r="A115" s="185" t="s">
        <v>52</v>
      </c>
      <c r="B115" s="176" t="s">
        <v>47</v>
      </c>
      <c r="C115" s="175" t="s">
        <v>99</v>
      </c>
      <c r="D115" s="177" t="str">
        <f>VLOOKUP(C115,COMPOSIÇÕES!B:G,2,0)</f>
        <v>ASSENTAMENTO DE MEIO-FIO CONFECCIONADO EM CONCRETO PRÉ-FABRICADO (100X15X13X30 CM)</v>
      </c>
      <c r="E115" s="178" t="str">
        <f>VLOOKUP(C115,COMPOSIÇÕES!B:G,3,0)</f>
        <v>M</v>
      </c>
      <c r="F115" s="184">
        <v>182.64</v>
      </c>
      <c r="G115" s="180">
        <f>VLOOKUP(C115,COMPOSIÇÕES!B:G,6,0)</f>
        <v>54.02</v>
      </c>
      <c r="H115" s="181">
        <f t="shared" si="68"/>
        <v>0.2338</v>
      </c>
      <c r="I115" s="180">
        <f t="shared" si="69"/>
        <v>66.65</v>
      </c>
      <c r="J115" s="195">
        <f t="shared" si="70"/>
        <v>9866.21</v>
      </c>
      <c r="K115" s="195">
        <f t="shared" si="71"/>
        <v>12172.96</v>
      </c>
      <c r="L115" s="190"/>
      <c r="M115" s="190"/>
      <c r="N115" s="190"/>
      <c r="O115" s="190"/>
      <c r="P115" s="188"/>
      <c r="Q115" s="188"/>
      <c r="R115" s="188"/>
      <c r="S115" s="188"/>
      <c r="T115" s="188"/>
      <c r="U115" s="188"/>
      <c r="V115" s="188"/>
      <c r="W115" s="188"/>
      <c r="X115" s="188"/>
      <c r="Y115" s="188"/>
      <c r="Z115" s="188"/>
    </row>
    <row r="116" ht="15.75" customHeight="1" spans="1:26">
      <c r="A116" s="485">
        <v>3</v>
      </c>
      <c r="B116" s="486"/>
      <c r="C116" s="485"/>
      <c r="D116" s="487" t="s">
        <v>70</v>
      </c>
      <c r="E116" s="485"/>
      <c r="F116" s="488"/>
      <c r="G116" s="489"/>
      <c r="H116" s="488"/>
      <c r="I116" s="489"/>
      <c r="J116" s="489"/>
      <c r="K116" s="489">
        <f>SUM(K117:K122)</f>
        <v>158405.96</v>
      </c>
      <c r="L116" s="190"/>
      <c r="M116" s="190"/>
      <c r="N116" s="190"/>
      <c r="O116" s="190"/>
      <c r="P116" s="188"/>
      <c r="Q116" s="188"/>
      <c r="R116" s="188"/>
      <c r="S116" s="188"/>
      <c r="T116" s="188"/>
      <c r="U116" s="188"/>
      <c r="V116" s="188"/>
      <c r="W116" s="188"/>
      <c r="X116" s="188"/>
      <c r="Y116" s="188"/>
      <c r="Z116" s="188"/>
    </row>
    <row r="117" ht="15.75" customHeight="1" spans="1:26">
      <c r="A117" s="183" t="s">
        <v>71</v>
      </c>
      <c r="B117" s="176" t="s">
        <v>53</v>
      </c>
      <c r="C117" s="176">
        <v>100576</v>
      </c>
      <c r="D117" s="182" t="str">
        <f>VLOOKUP(C117,'SINAPI-SICRO'!A:E,2,0)</f>
        <v>REGULARIZAÇÃO E COMPACTAÇÃO DE SUBLEITO DE SOLO  PREDOMINANTEMENTE ARGILOSO. AF_11/2019</v>
      </c>
      <c r="E117" s="183" t="str">
        <f>VLOOKUP(C117,'SINAPI-SICRO'!A:E,3,0)</f>
        <v>M2</v>
      </c>
      <c r="F117" s="184">
        <v>913.2</v>
      </c>
      <c r="G117" s="180">
        <f>VLOOKUP(C117,'SINAPI-SICRO'!A:E,5,0)</f>
        <v>2.65</v>
      </c>
      <c r="H117" s="181">
        <f t="shared" ref="H117:H122" si="72">$K$11</f>
        <v>0.2338</v>
      </c>
      <c r="I117" s="180">
        <f t="shared" ref="I117:I122" si="73">ROUND((G117*H117)+G117,2)</f>
        <v>3.27</v>
      </c>
      <c r="J117" s="195">
        <f t="shared" ref="J117:J122" si="74">ROUND(F117*G117,2)</f>
        <v>2419.98</v>
      </c>
      <c r="K117" s="195">
        <f t="shared" ref="K117:K122" si="75">ROUND(F117*I117,2)</f>
        <v>2986.16</v>
      </c>
      <c r="L117" s="190"/>
      <c r="M117" s="190"/>
      <c r="N117" s="190"/>
      <c r="O117" s="190"/>
      <c r="P117" s="188"/>
      <c r="Q117" s="188"/>
      <c r="R117" s="188"/>
      <c r="S117" s="188"/>
      <c r="T117" s="188"/>
      <c r="U117" s="188"/>
      <c r="V117" s="188"/>
      <c r="W117" s="188"/>
      <c r="X117" s="188"/>
      <c r="Y117" s="188"/>
      <c r="Z117" s="188"/>
    </row>
    <row r="118" ht="15.75" customHeight="1" spans="1:26">
      <c r="A118" s="183" t="s">
        <v>73</v>
      </c>
      <c r="B118" s="176" t="s">
        <v>47</v>
      </c>
      <c r="C118" s="176" t="s">
        <v>75</v>
      </c>
      <c r="D118" s="177" t="str">
        <f>VLOOKUP(C118,COMPOSIÇÕES!B:G,2,0)</f>
        <v>EXECUÇÃO E COMPACTAÇÃO DE BASE COM BRITA GRADUADA SIMPLES - INCLUSIVE CARGA, TRANSPORTE E MATERIAL</v>
      </c>
      <c r="E118" s="178" t="str">
        <f>VLOOKUP(C118,COMPOSIÇÕES!B:G,3,0)</f>
        <v>M3</v>
      </c>
      <c r="F118" s="184">
        <v>182.64</v>
      </c>
      <c r="G118" s="180">
        <f>VLOOKUP(C118,COMPOSIÇÕES!B:G,6,0)</f>
        <v>217.16</v>
      </c>
      <c r="H118" s="181">
        <f t="shared" si="72"/>
        <v>0.2338</v>
      </c>
      <c r="I118" s="180">
        <f t="shared" si="73"/>
        <v>267.93</v>
      </c>
      <c r="J118" s="195">
        <f t="shared" si="74"/>
        <v>39662.1</v>
      </c>
      <c r="K118" s="195">
        <f t="shared" si="75"/>
        <v>48934.74</v>
      </c>
      <c r="L118" s="190"/>
      <c r="M118" s="190"/>
      <c r="N118" s="190"/>
      <c r="O118" s="190"/>
      <c r="P118" s="188"/>
      <c r="Q118" s="188"/>
      <c r="R118" s="188"/>
      <c r="S118" s="188"/>
      <c r="T118" s="188"/>
      <c r="U118" s="188"/>
      <c r="V118" s="188"/>
      <c r="W118" s="188"/>
      <c r="X118" s="188"/>
      <c r="Y118" s="188"/>
      <c r="Z118" s="188"/>
    </row>
    <row r="119" ht="15.75" customHeight="1" spans="1:26">
      <c r="A119" s="183" t="s">
        <v>74</v>
      </c>
      <c r="B119" s="176" t="s">
        <v>47</v>
      </c>
      <c r="C119" s="176" t="s">
        <v>77</v>
      </c>
      <c r="D119" s="177" t="str">
        <f>VLOOKUP(C119,COMPOSIÇÕES!B:G,2,0)</f>
        <v>COLCHÃO DRENANTE COM AREIA</v>
      </c>
      <c r="E119" s="178" t="str">
        <f>VLOOKUP(C119,COMPOSIÇÕES!B:G,3,0)</f>
        <v>M3</v>
      </c>
      <c r="F119" s="184">
        <f>913.2*0.05</f>
        <v>45.66</v>
      </c>
      <c r="G119" s="180">
        <f>VLOOKUP(C119,COMPOSIÇÕES!B:G,6,0)</f>
        <v>228.28</v>
      </c>
      <c r="H119" s="181">
        <f t="shared" si="72"/>
        <v>0.2338</v>
      </c>
      <c r="I119" s="180">
        <f t="shared" si="73"/>
        <v>281.65</v>
      </c>
      <c r="J119" s="195">
        <f t="shared" si="74"/>
        <v>10423.26</v>
      </c>
      <c r="K119" s="195">
        <f t="shared" si="75"/>
        <v>12860.14</v>
      </c>
      <c r="L119" s="190"/>
      <c r="M119" s="190"/>
      <c r="N119" s="190"/>
      <c r="O119" s="190"/>
      <c r="P119" s="188"/>
      <c r="Q119" s="188"/>
      <c r="R119" s="188"/>
      <c r="S119" s="188"/>
      <c r="T119" s="188"/>
      <c r="U119" s="188"/>
      <c r="V119" s="188"/>
      <c r="W119" s="188"/>
      <c r="X119" s="188"/>
      <c r="Y119" s="188"/>
      <c r="Z119" s="188"/>
    </row>
    <row r="120" ht="15.75" customHeight="1" spans="1:26">
      <c r="A120" s="183" t="s">
        <v>76</v>
      </c>
      <c r="B120" s="176" t="s">
        <v>53</v>
      </c>
      <c r="C120" s="176">
        <v>92398</v>
      </c>
      <c r="D120" s="182" t="str">
        <f>VLOOKUP(C120,'SINAPI-SICRO'!A:E,2,0)</f>
        <v>EXECUÇÃO DE PAVIMENTO EM PISO INTERTRAVADO, COM BLOCO RETANGULAR COR NATURAL DE 20 X 10 CM, ESPESSURA 8 CM. AF_10/2022</v>
      </c>
      <c r="E120" s="183" t="str">
        <f>VLOOKUP(C120,'SINAPI-SICRO'!A:E,3,0)</f>
        <v>M2</v>
      </c>
      <c r="F120" s="184">
        <f>913.2</f>
        <v>913.2</v>
      </c>
      <c r="G120" s="180">
        <f>VLOOKUP(C120,'SINAPI-SICRO'!A:E,5,0)</f>
        <v>78.2</v>
      </c>
      <c r="H120" s="181">
        <f t="shared" si="72"/>
        <v>0.2338</v>
      </c>
      <c r="I120" s="180">
        <f t="shared" si="73"/>
        <v>96.48</v>
      </c>
      <c r="J120" s="195">
        <f t="shared" si="74"/>
        <v>71412.24</v>
      </c>
      <c r="K120" s="195">
        <f t="shared" si="75"/>
        <v>88105.54</v>
      </c>
      <c r="L120" s="190"/>
      <c r="M120" s="190"/>
      <c r="N120" s="190"/>
      <c r="O120" s="190"/>
      <c r="P120" s="188"/>
      <c r="Q120" s="188"/>
      <c r="R120" s="188"/>
      <c r="S120" s="188"/>
      <c r="T120" s="188"/>
      <c r="U120" s="188"/>
      <c r="V120" s="188"/>
      <c r="W120" s="188"/>
      <c r="X120" s="188"/>
      <c r="Y120" s="188"/>
      <c r="Z120" s="188"/>
    </row>
    <row r="121" ht="15.75" customHeight="1" spans="1:26">
      <c r="A121" s="183" t="s">
        <v>78</v>
      </c>
      <c r="B121" s="176" t="s">
        <v>53</v>
      </c>
      <c r="C121" s="176">
        <v>100981</v>
      </c>
      <c r="D121" s="182" t="str">
        <f>VLOOKUP(C121,'SINAPI-SICRO'!A:E,2,0)</f>
        <v>CARGA, MANOBRA E DESCARGA DE ENTULHO EM CAMINHÃO BASCULANTE 6 M³ - CARGA COM ESCAVADEIRA HIDRÁULICA  (CAÇAMBA DE 0,80 M³ / 111 HP) E DESCARGA LIVRE (UNIDADE: M3). AF_07/2020</v>
      </c>
      <c r="E121" s="183" t="str">
        <f>VLOOKUP(C121,'SINAPI-SICRO'!A:E,3,0)</f>
        <v>M3</v>
      </c>
      <c r="F121" s="184">
        <f>45.66</f>
        <v>45.66</v>
      </c>
      <c r="G121" s="180">
        <f>VLOOKUP(C121,'SINAPI-SICRO'!A:E,5,0)</f>
        <v>9.47</v>
      </c>
      <c r="H121" s="181">
        <f t="shared" si="72"/>
        <v>0.2338</v>
      </c>
      <c r="I121" s="180">
        <f t="shared" si="73"/>
        <v>11.68</v>
      </c>
      <c r="J121" s="195">
        <f t="shared" si="74"/>
        <v>432.4</v>
      </c>
      <c r="K121" s="195">
        <f t="shared" si="75"/>
        <v>533.31</v>
      </c>
      <c r="L121" s="190"/>
      <c r="M121" s="190"/>
      <c r="N121" s="190"/>
      <c r="O121" s="190"/>
      <c r="P121" s="188"/>
      <c r="Q121" s="188"/>
      <c r="R121" s="188"/>
      <c r="S121" s="188"/>
      <c r="T121" s="188"/>
      <c r="U121" s="188"/>
      <c r="V121" s="188"/>
      <c r="W121" s="188"/>
      <c r="X121" s="188"/>
      <c r="Y121" s="188"/>
      <c r="Z121" s="188"/>
    </row>
    <row r="122" ht="15.75" customHeight="1" spans="1:26">
      <c r="A122" s="183" t="s">
        <v>79</v>
      </c>
      <c r="B122" s="176" t="s">
        <v>53</v>
      </c>
      <c r="C122" s="176">
        <v>97914</v>
      </c>
      <c r="D122" s="182" t="str">
        <f>VLOOKUP(C122,'SINAPI-SICRO'!A:E,2,0)</f>
        <v>TRANSPORTE COM CAMINHÃO BASCULANTE DE 6 M³, EM VIA URBANA PAVIMENTADA, DMT ATÉ 30 KM (UNIDADE: M3XKM). AF_07/2020</v>
      </c>
      <c r="E122" s="183" t="str">
        <f>VLOOKUP(C122,'SINAPI-SICRO'!A:E,3,0)</f>
        <v>M3XKM</v>
      </c>
      <c r="F122" s="184">
        <f>45.66*30</f>
        <v>1369.8</v>
      </c>
      <c r="G122" s="180">
        <f>VLOOKUP(C122,'SINAPI-SICRO'!A:E,5,0)</f>
        <v>2.95</v>
      </c>
      <c r="H122" s="181">
        <f t="shared" si="72"/>
        <v>0.2338</v>
      </c>
      <c r="I122" s="180">
        <f t="shared" si="73"/>
        <v>3.64</v>
      </c>
      <c r="J122" s="195">
        <f t="shared" si="74"/>
        <v>4040.91</v>
      </c>
      <c r="K122" s="195">
        <f t="shared" si="75"/>
        <v>4986.07</v>
      </c>
      <c r="L122" s="190"/>
      <c r="M122" s="190"/>
      <c r="N122" s="190"/>
      <c r="O122" s="190"/>
      <c r="P122" s="188"/>
      <c r="Q122" s="188"/>
      <c r="R122" s="188"/>
      <c r="S122" s="188"/>
      <c r="T122" s="188"/>
      <c r="U122" s="188"/>
      <c r="V122" s="188"/>
      <c r="W122" s="188"/>
      <c r="X122" s="188"/>
      <c r="Y122" s="188"/>
      <c r="Z122" s="188"/>
    </row>
    <row r="123" ht="15.75" customHeight="1" spans="1:26">
      <c r="A123" s="485">
        <v>4</v>
      </c>
      <c r="B123" s="486"/>
      <c r="C123" s="485"/>
      <c r="D123" s="487" t="s">
        <v>81</v>
      </c>
      <c r="E123" s="485"/>
      <c r="F123" s="488"/>
      <c r="G123" s="489"/>
      <c r="H123" s="488"/>
      <c r="I123" s="489"/>
      <c r="J123" s="489"/>
      <c r="K123" s="489">
        <f>SUM(K124:K127)</f>
        <v>92529.82</v>
      </c>
      <c r="L123" s="190"/>
      <c r="M123" s="190"/>
      <c r="N123" s="190"/>
      <c r="O123" s="190"/>
      <c r="P123" s="188"/>
      <c r="Q123" s="188"/>
      <c r="R123" s="188"/>
      <c r="S123" s="188"/>
      <c r="T123" s="188"/>
      <c r="U123" s="188"/>
      <c r="V123" s="188"/>
      <c r="W123" s="188"/>
      <c r="X123" s="188"/>
      <c r="Y123" s="188"/>
      <c r="Z123" s="188"/>
    </row>
    <row r="124" ht="15.75" customHeight="1" spans="1:26">
      <c r="A124" s="183" t="s">
        <v>82</v>
      </c>
      <c r="B124" s="176" t="s">
        <v>53</v>
      </c>
      <c r="C124" s="176">
        <v>102498</v>
      </c>
      <c r="D124" s="182" t="str">
        <f>VLOOKUP(C124,'SINAPI-SICRO'!A:E,2,0)</f>
        <v>PINTURA DE MEIO-FIO COM TINTA BRANCA A BASE DE CAL (CAIAÇÃO). AF_05/2021</v>
      </c>
      <c r="E124" s="183" t="str">
        <f>VLOOKUP(C124,'SINAPI-SICRO'!A:E,3,0)</f>
        <v>M</v>
      </c>
      <c r="F124" s="184">
        <v>46.53</v>
      </c>
      <c r="G124" s="180">
        <f>VLOOKUP(C124,'SINAPI-SICRO'!A:E,5,0)</f>
        <v>1.57</v>
      </c>
      <c r="H124" s="181">
        <f t="shared" ref="H124:H127" si="76">$K$11</f>
        <v>0.2338</v>
      </c>
      <c r="I124" s="180">
        <f t="shared" ref="I124:I127" si="77">ROUND((G124*H124)+G124,2)</f>
        <v>1.94</v>
      </c>
      <c r="J124" s="195">
        <f t="shared" ref="J124:J127" si="78">ROUND(F124*G124,2)</f>
        <v>73.05</v>
      </c>
      <c r="K124" s="195">
        <f t="shared" ref="K124:K127" si="79">ROUND(F124*I124,2)</f>
        <v>90.27</v>
      </c>
      <c r="L124" s="190"/>
      <c r="M124" s="190"/>
      <c r="N124" s="190"/>
      <c r="O124" s="190"/>
      <c r="P124" s="188"/>
      <c r="Q124" s="188"/>
      <c r="R124" s="188"/>
      <c r="S124" s="188"/>
      <c r="T124" s="188"/>
      <c r="U124" s="188"/>
      <c r="V124" s="188"/>
      <c r="W124" s="188"/>
      <c r="X124" s="188"/>
      <c r="Y124" s="188"/>
      <c r="Z124" s="188"/>
    </row>
    <row r="125" ht="15.75" customHeight="1" spans="1:26">
      <c r="A125" s="183" t="s">
        <v>97</v>
      </c>
      <c r="B125" s="176" t="s">
        <v>53</v>
      </c>
      <c r="C125" s="176">
        <v>92396</v>
      </c>
      <c r="D125" s="182" t="str">
        <f>VLOOKUP(C125,'SINAPI-SICRO'!A:E,2,0)</f>
        <v>EXECUÇÃO DE PASSEIO EM PISO INTERTRAVADO, COM BLOCO RETANGULAR COR NATURAL DE 20 X 10 CM, ESPESSURA 6 CM. AF_10/2022</v>
      </c>
      <c r="E125" s="183" t="str">
        <f>VLOOKUP(C125,'SINAPI-SICRO'!A:E,3,0)</f>
        <v>M2</v>
      </c>
      <c r="F125" s="184">
        <v>252.13</v>
      </c>
      <c r="G125" s="180">
        <f>VLOOKUP(C125,'SINAPI-SICRO'!A:E,5,0)</f>
        <v>72.7</v>
      </c>
      <c r="H125" s="181">
        <f t="shared" si="76"/>
        <v>0.2338</v>
      </c>
      <c r="I125" s="180">
        <f t="shared" si="77"/>
        <v>89.7</v>
      </c>
      <c r="J125" s="195">
        <f t="shared" si="78"/>
        <v>18329.85</v>
      </c>
      <c r="K125" s="195">
        <f t="shared" si="79"/>
        <v>22616.06</v>
      </c>
      <c r="L125" s="190"/>
      <c r="M125" s="190"/>
      <c r="N125" s="190"/>
      <c r="O125" s="190"/>
      <c r="P125" s="188"/>
      <c r="Q125" s="188"/>
      <c r="R125" s="188"/>
      <c r="S125" s="188"/>
      <c r="T125" s="188"/>
      <c r="U125" s="188"/>
      <c r="V125" s="188"/>
      <c r="W125" s="188"/>
      <c r="X125" s="188"/>
      <c r="Y125" s="188"/>
      <c r="Z125" s="188"/>
    </row>
    <row r="126" ht="15.75" customHeight="1" spans="1:26">
      <c r="A126" s="183" t="s">
        <v>83</v>
      </c>
      <c r="B126" s="176" t="s">
        <v>47</v>
      </c>
      <c r="C126" s="176" t="s">
        <v>84</v>
      </c>
      <c r="D126" s="177" t="str">
        <f>VLOOKUP(C126,COMPOSIÇÕES!B:G,2,0)</f>
        <v>RAMPA PARA ACESSO DE P.N.E. EM CONCRETO Fck = 20MPa, DESEMPOLADA, COM PISO EM LAJOTA PRÉ-MOLDADA EM CONCRETO COLORIDO NA COR AMARELA PARA SINALIZAÇÃO TÁTIL DE ALERTA  (COMPRIMENTO 8,00 M X LARGURA VARIÁVEL)</v>
      </c>
      <c r="E126" s="178" t="str">
        <f>VLOOKUP(C126,COMPOSIÇÕES!B:G,3,0)</f>
        <v>M</v>
      </c>
      <c r="F126" s="184">
        <v>6</v>
      </c>
      <c r="G126" s="180">
        <f>VLOOKUP(C126,COMPOSIÇÕES!B:G,6,0)</f>
        <v>481.19</v>
      </c>
      <c r="H126" s="181">
        <f t="shared" si="76"/>
        <v>0.2338</v>
      </c>
      <c r="I126" s="180">
        <f t="shared" si="77"/>
        <v>593.69</v>
      </c>
      <c r="J126" s="195">
        <f t="shared" si="78"/>
        <v>2887.14</v>
      </c>
      <c r="K126" s="195">
        <f t="shared" si="79"/>
        <v>3562.14</v>
      </c>
      <c r="L126" s="190"/>
      <c r="M126" s="190"/>
      <c r="N126" s="190"/>
      <c r="O126" s="190"/>
      <c r="P126" s="188"/>
      <c r="Q126" s="188"/>
      <c r="R126" s="188"/>
      <c r="S126" s="188"/>
      <c r="T126" s="188"/>
      <c r="U126" s="188"/>
      <c r="V126" s="188"/>
      <c r="W126" s="188"/>
      <c r="X126" s="188"/>
      <c r="Y126" s="188"/>
      <c r="Z126" s="188"/>
    </row>
    <row r="127" ht="15.75" customHeight="1" spans="1:26">
      <c r="A127" s="183" t="s">
        <v>85</v>
      </c>
      <c r="B127" s="176" t="s">
        <v>53</v>
      </c>
      <c r="C127" s="176">
        <v>101094</v>
      </c>
      <c r="D127" s="182" t="str">
        <f>VLOOKUP(C127,'SINAPI-SICRO'!A:E,2,0)</f>
        <v>PISO PODOTÁTIL DE ALERTA OU DIRECIONAL, DE BORRACHA, ASSENTADO SOBRE ARGAMASSA. AF_05/2020</v>
      </c>
      <c r="E127" s="183" t="str">
        <f>VLOOKUP(C127,'SINAPI-SICRO'!A:E,3,0)</f>
        <v>M</v>
      </c>
      <c r="F127" s="184">
        <v>256.35</v>
      </c>
      <c r="G127" s="180">
        <f>VLOOKUP(C127,'SINAPI-SICRO'!A:E,5,0)</f>
        <v>209.5</v>
      </c>
      <c r="H127" s="181">
        <f t="shared" si="76"/>
        <v>0.2338</v>
      </c>
      <c r="I127" s="180">
        <f t="shared" si="77"/>
        <v>258.48</v>
      </c>
      <c r="J127" s="195">
        <f t="shared" si="78"/>
        <v>53705.33</v>
      </c>
      <c r="K127" s="195">
        <f t="shared" si="79"/>
        <v>66261.35</v>
      </c>
      <c r="L127" s="190"/>
      <c r="M127" s="190"/>
      <c r="N127" s="190"/>
      <c r="O127" s="190"/>
      <c r="P127" s="188"/>
      <c r="Q127" s="188"/>
      <c r="R127" s="188"/>
      <c r="S127" s="188"/>
      <c r="T127" s="188"/>
      <c r="U127" s="188"/>
      <c r="V127" s="188"/>
      <c r="W127" s="188"/>
      <c r="X127" s="188"/>
      <c r="Y127" s="188"/>
      <c r="Z127" s="188"/>
    </row>
    <row r="128" ht="15.75" customHeight="1" spans="1:26">
      <c r="A128" s="485">
        <v>5</v>
      </c>
      <c r="B128" s="486"/>
      <c r="C128" s="485"/>
      <c r="D128" s="487" t="s">
        <v>87</v>
      </c>
      <c r="E128" s="485"/>
      <c r="F128" s="488"/>
      <c r="G128" s="489"/>
      <c r="H128" s="488"/>
      <c r="I128" s="489"/>
      <c r="J128" s="489"/>
      <c r="K128" s="489">
        <f>SUM(K129:K131)</f>
        <v>1288.5</v>
      </c>
      <c r="L128" s="190"/>
      <c r="M128" s="190"/>
      <c r="N128" s="190"/>
      <c r="O128" s="190"/>
      <c r="P128" s="188"/>
      <c r="Q128" s="188"/>
      <c r="R128" s="188"/>
      <c r="S128" s="188"/>
      <c r="T128" s="188"/>
      <c r="U128" s="188"/>
      <c r="V128" s="188"/>
      <c r="W128" s="188"/>
      <c r="X128" s="188"/>
      <c r="Y128" s="188"/>
      <c r="Z128" s="188"/>
    </row>
    <row r="129" ht="15.75" customHeight="1" spans="1:26">
      <c r="A129" s="183" t="s">
        <v>88</v>
      </c>
      <c r="B129" s="176" t="s">
        <v>47</v>
      </c>
      <c r="C129" s="176" t="s">
        <v>89</v>
      </c>
      <c r="D129" s="177" t="str">
        <f>VLOOKUP(C129,COMPOSIÇÕES!B:G,2,0)</f>
        <v>PLACA ESMALTADA PARA IDENTIFICAÇÃO DE RUA, DIMENSÕES 45X25CM - FORNECIMENTO E INSTALAÇÃO</v>
      </c>
      <c r="E129" s="178" t="str">
        <f>VLOOKUP(C129,COMPOSIÇÕES!B:G,3,0)</f>
        <v>UND</v>
      </c>
      <c r="F129" s="179">
        <v>2</v>
      </c>
      <c r="G129" s="180">
        <f>VLOOKUP(C129,COMPOSIÇÕES!B:G,6,0)</f>
        <v>91.93</v>
      </c>
      <c r="H129" s="181">
        <f t="shared" ref="H129:H131" si="80">$K$11</f>
        <v>0.2338</v>
      </c>
      <c r="I129" s="180">
        <f t="shared" ref="I129:I131" si="81">ROUND((G129*H129)+G129,2)</f>
        <v>113.42</v>
      </c>
      <c r="J129" s="195">
        <f t="shared" ref="J129:J131" si="82">ROUND(F129*G129,2)</f>
        <v>183.86</v>
      </c>
      <c r="K129" s="195">
        <f t="shared" ref="K129:K131" si="83">ROUND(F129*I129,2)</f>
        <v>226.84</v>
      </c>
      <c r="L129" s="190"/>
      <c r="M129" s="190"/>
      <c r="N129" s="190"/>
      <c r="O129" s="190"/>
      <c r="P129" s="188"/>
      <c r="Q129" s="188"/>
      <c r="R129" s="188"/>
      <c r="S129" s="188"/>
      <c r="T129" s="188"/>
      <c r="U129" s="188"/>
      <c r="V129" s="188"/>
      <c r="W129" s="188"/>
      <c r="X129" s="188"/>
      <c r="Y129" s="188"/>
      <c r="Z129" s="188"/>
    </row>
    <row r="130" ht="15.75" customHeight="1" spans="1:26">
      <c r="A130" s="183" t="s">
        <v>90</v>
      </c>
      <c r="B130" s="176" t="s">
        <v>47</v>
      </c>
      <c r="C130" s="176" t="s">
        <v>91</v>
      </c>
      <c r="D130" s="177" t="str">
        <f>VLOOKUP(C130,COMPOSIÇÕES!B:G,2,0)</f>
        <v>PLACA DE REGULAMENTAÇÃO COM PINTURA REFLETIVA L = 0,25 M - FORNECIMENTO E INSTALAÇÃO</v>
      </c>
      <c r="E130" s="178" t="str">
        <f>VLOOKUP(C130,COMPOSIÇÕES!B:G,3,0)</f>
        <v>UND</v>
      </c>
      <c r="F130" s="179">
        <v>2</v>
      </c>
      <c r="G130" s="180">
        <f>VLOOKUP(C130,COMPOSIÇÕES!B:G,6,0)</f>
        <v>188.66</v>
      </c>
      <c r="H130" s="181">
        <f t="shared" si="80"/>
        <v>0.2338</v>
      </c>
      <c r="I130" s="180">
        <f t="shared" si="81"/>
        <v>232.77</v>
      </c>
      <c r="J130" s="195">
        <f t="shared" si="82"/>
        <v>377.32</v>
      </c>
      <c r="K130" s="195">
        <f t="shared" si="83"/>
        <v>465.54</v>
      </c>
      <c r="L130" s="190"/>
      <c r="M130" s="190"/>
      <c r="N130" s="190"/>
      <c r="O130" s="190"/>
      <c r="P130" s="188"/>
      <c r="Q130" s="188"/>
      <c r="R130" s="188"/>
      <c r="S130" s="188"/>
      <c r="T130" s="188"/>
      <c r="U130" s="188"/>
      <c r="V130" s="188"/>
      <c r="W130" s="188"/>
      <c r="X130" s="188"/>
      <c r="Y130" s="188"/>
      <c r="Z130" s="188"/>
    </row>
    <row r="131" ht="15.75" customHeight="1" spans="1:26">
      <c r="A131" s="183" t="s">
        <v>92</v>
      </c>
      <c r="B131" s="176" t="s">
        <v>47</v>
      </c>
      <c r="C131" s="176" t="s">
        <v>93</v>
      </c>
      <c r="D131" s="177" t="str">
        <f>VLOOKUP(C131,COMPOSIÇÕES!B:G,2,0)</f>
        <v>SUPORTE METÁLICO COM TUBO DE AÇO GALVANIZADO DN 50MM PARA PLACA DE SINALIZAÇÃO - FORNECIMENTO E INSTALAÇÃO</v>
      </c>
      <c r="E131" s="178" t="str">
        <f>VLOOKUP(C131,COMPOSIÇÕES!B:G,3,0)</f>
        <v>UND</v>
      </c>
      <c r="F131" s="179">
        <v>2</v>
      </c>
      <c r="G131" s="180">
        <f>VLOOKUP(C131,COMPOSIÇÕES!B:G,6,0)</f>
        <v>241.58</v>
      </c>
      <c r="H131" s="181">
        <f t="shared" si="80"/>
        <v>0.2338</v>
      </c>
      <c r="I131" s="180">
        <f t="shared" si="81"/>
        <v>298.06</v>
      </c>
      <c r="J131" s="195">
        <f t="shared" si="82"/>
        <v>483.16</v>
      </c>
      <c r="K131" s="195">
        <f t="shared" si="83"/>
        <v>596.12</v>
      </c>
      <c r="L131" s="190"/>
      <c r="M131" s="190"/>
      <c r="N131" s="190"/>
      <c r="O131" s="190"/>
      <c r="P131" s="188"/>
      <c r="Q131" s="188"/>
      <c r="R131" s="188"/>
      <c r="S131" s="188"/>
      <c r="T131" s="188"/>
      <c r="U131" s="188"/>
      <c r="V131" s="188"/>
      <c r="W131" s="188"/>
      <c r="X131" s="188"/>
      <c r="Y131" s="188"/>
      <c r="Z131" s="188"/>
    </row>
    <row r="132" ht="15.75" customHeight="1" spans="1:26">
      <c r="A132" s="485">
        <v>6</v>
      </c>
      <c r="B132" s="486"/>
      <c r="C132" s="485"/>
      <c r="D132" s="487" t="s">
        <v>101</v>
      </c>
      <c r="E132" s="485"/>
      <c r="F132" s="488"/>
      <c r="G132" s="489"/>
      <c r="H132" s="488"/>
      <c r="I132" s="489"/>
      <c r="J132" s="489"/>
      <c r="K132" s="489">
        <f>SUM(K133:K143)</f>
        <v>183109.74</v>
      </c>
      <c r="L132" s="190"/>
      <c r="M132" s="190"/>
      <c r="N132" s="190"/>
      <c r="O132" s="190"/>
      <c r="P132" s="188"/>
      <c r="Q132" s="188"/>
      <c r="R132" s="188"/>
      <c r="S132" s="188"/>
      <c r="T132" s="188"/>
      <c r="U132" s="188"/>
      <c r="V132" s="188"/>
      <c r="W132" s="188"/>
      <c r="X132" s="188"/>
      <c r="Y132" s="188"/>
      <c r="Z132" s="188"/>
    </row>
    <row r="133" ht="15.75" customHeight="1" spans="1:26">
      <c r="A133" s="183" t="s">
        <v>102</v>
      </c>
      <c r="B133" s="176" t="s">
        <v>53</v>
      </c>
      <c r="C133" s="176">
        <v>94329</v>
      </c>
      <c r="D133" s="182" t="str">
        <f>VLOOKUP(C133,'SINAPI-SICRO'!A:E,2,0)</f>
        <v>ATERRO MECANIZADO DE VALA COM ESCAVADEIRA HIDRÁULICA (CAPACIDADE DA CAÇAMBA: 0,8 M³/POTÊNCIA: 111 HP), LARGURA ATÉ 2,5 M, PROFUNDIDADE DE 1,5 A 3,0 M, COM AREIA PARA ATERRO. AF_08/2023</v>
      </c>
      <c r="E133" s="183" t="str">
        <f>VLOOKUP(C133,'SINAPI-SICRO'!A:E,3,0)</f>
        <v>M3</v>
      </c>
      <c r="F133" s="179">
        <v>198.44</v>
      </c>
      <c r="G133" s="180">
        <f>VLOOKUP(C133,'SINAPI-SICRO'!A:E,5,0)</f>
        <v>100.41</v>
      </c>
      <c r="H133" s="181">
        <f t="shared" ref="H133:H143" si="84">$K$11</f>
        <v>0.2338</v>
      </c>
      <c r="I133" s="180">
        <f t="shared" ref="I133:I143" si="85">ROUND((G133*H133)+G133,2)</f>
        <v>123.89</v>
      </c>
      <c r="J133" s="195">
        <f t="shared" ref="J133:J143" si="86">ROUND(F133*G133,2)</f>
        <v>19925.36</v>
      </c>
      <c r="K133" s="195">
        <f t="shared" ref="K133:K143" si="87">ROUND(F133*I133,2)</f>
        <v>24584.73</v>
      </c>
      <c r="L133" s="190"/>
      <c r="M133" s="190"/>
      <c r="N133" s="190"/>
      <c r="O133" s="190"/>
      <c r="P133" s="188"/>
      <c r="Q133" s="188"/>
      <c r="R133" s="188"/>
      <c r="S133" s="188"/>
      <c r="T133" s="188"/>
      <c r="U133" s="188"/>
      <c r="V133" s="188"/>
      <c r="W133" s="188"/>
      <c r="X133" s="188"/>
      <c r="Y133" s="188"/>
      <c r="Z133" s="188"/>
    </row>
    <row r="134" ht="15.75" customHeight="1" spans="1:26">
      <c r="A134" s="183" t="s">
        <v>103</v>
      </c>
      <c r="B134" s="176" t="s">
        <v>53</v>
      </c>
      <c r="C134" s="176">
        <v>100974</v>
      </c>
      <c r="D134" s="182" t="str">
        <f>VLOOKUP(C134,'SINAPI-SICRO'!A:E,2,0)</f>
        <v>CARGA, MANOBRA E DESCARGA DE SOLOS E MATERIAIS GRANULARES EM CAMINHÃO BASCULANTE 10 M³ - CARGA COM PÁ CARREGADEIRA (CAÇAMBA DE 1,7 A 2,8 M³ / 128 HP) E DESCARGA LIVRE (UNIDADE: M3). AF_07/2020</v>
      </c>
      <c r="E134" s="183" t="str">
        <f>VLOOKUP(C134,'SINAPI-SICRO'!A:E,3,0)</f>
        <v>M3</v>
      </c>
      <c r="F134" s="179">
        <v>238.12</v>
      </c>
      <c r="G134" s="180">
        <f>VLOOKUP(C134,'SINAPI-SICRO'!A:E,5,0)</f>
        <v>8.63</v>
      </c>
      <c r="H134" s="181">
        <f t="shared" si="84"/>
        <v>0.2338</v>
      </c>
      <c r="I134" s="180">
        <f t="shared" si="85"/>
        <v>10.65</v>
      </c>
      <c r="J134" s="195">
        <f t="shared" si="86"/>
        <v>2054.98</v>
      </c>
      <c r="K134" s="195">
        <f t="shared" si="87"/>
        <v>2535.98</v>
      </c>
      <c r="L134" s="190"/>
      <c r="M134" s="190"/>
      <c r="N134" s="190"/>
      <c r="O134" s="190"/>
      <c r="P134" s="188"/>
      <c r="Q134" s="188"/>
      <c r="R134" s="188"/>
      <c r="S134" s="188"/>
      <c r="T134" s="188"/>
      <c r="U134" s="188"/>
      <c r="V134" s="188"/>
      <c r="W134" s="188"/>
      <c r="X134" s="188"/>
      <c r="Y134" s="188"/>
      <c r="Z134" s="188"/>
    </row>
    <row r="135" ht="15.75" customHeight="1" spans="1:26">
      <c r="A135" s="183" t="s">
        <v>104</v>
      </c>
      <c r="B135" s="176" t="s">
        <v>53</v>
      </c>
      <c r="C135" s="176">
        <v>95875</v>
      </c>
      <c r="D135" s="182" t="str">
        <f>VLOOKUP(C135,'SINAPI-SICRO'!A:E,2,0)</f>
        <v>TRANSPORTE COM CAMINHÃO BASCULANTE DE 10 M³, EM VIA URBANA PAVIMENTADA, DMT ATÉ 30 KM (UNIDADE: M3XKM). AF_07/2020</v>
      </c>
      <c r="E135" s="183" t="str">
        <f>VLOOKUP(C135,'SINAPI-SICRO'!A:E,3,0)</f>
        <v>M3XKM</v>
      </c>
      <c r="F135" s="179">
        <v>1904.96</v>
      </c>
      <c r="G135" s="180">
        <f>VLOOKUP(C135,'SINAPI-SICRO'!A:E,5,0)</f>
        <v>2.47</v>
      </c>
      <c r="H135" s="181">
        <f t="shared" si="84"/>
        <v>0.2338</v>
      </c>
      <c r="I135" s="180">
        <f t="shared" si="85"/>
        <v>3.05</v>
      </c>
      <c r="J135" s="195">
        <f t="shared" si="86"/>
        <v>4705.25</v>
      </c>
      <c r="K135" s="195">
        <f t="shared" si="87"/>
        <v>5810.13</v>
      </c>
      <c r="L135" s="190"/>
      <c r="M135" s="190"/>
      <c r="N135" s="190"/>
      <c r="O135" s="190"/>
      <c r="P135" s="188"/>
      <c r="Q135" s="188"/>
      <c r="R135" s="188"/>
      <c r="S135" s="188"/>
      <c r="T135" s="188"/>
      <c r="U135" s="188"/>
      <c r="V135" s="188"/>
      <c r="W135" s="188"/>
      <c r="X135" s="188"/>
      <c r="Y135" s="188"/>
      <c r="Z135" s="188"/>
    </row>
    <row r="136" ht="15.75" customHeight="1" spans="1:26">
      <c r="A136" s="183" t="s">
        <v>105</v>
      </c>
      <c r="B136" s="176" t="s">
        <v>47</v>
      </c>
      <c r="C136" s="176" t="s">
        <v>106</v>
      </c>
      <c r="D136" s="177" t="str">
        <f>VLOOKUP(C136,COMPOSIÇÕES!B:G,2,0)</f>
        <v>PEDRA ARGAMASSADA COM CIMENTO E AREIA 1:3 - AREIA E PEDRA DE MÃO COMERCIAL - FORNECIMENTO E ASSENTAMENTO</v>
      </c>
      <c r="E136" s="178" t="str">
        <f>VLOOKUP(C136,COMPOSIÇÕES!B:G,3,0)</f>
        <v>M3</v>
      </c>
      <c r="F136" s="179">
        <v>181.44</v>
      </c>
      <c r="G136" s="180">
        <f>VLOOKUP(C136,COMPOSIÇÕES!B:G,6,0)</f>
        <v>502.73</v>
      </c>
      <c r="H136" s="181">
        <f t="shared" si="84"/>
        <v>0.2338</v>
      </c>
      <c r="I136" s="180">
        <f t="shared" si="85"/>
        <v>620.27</v>
      </c>
      <c r="J136" s="195">
        <f t="shared" si="86"/>
        <v>91215.33</v>
      </c>
      <c r="K136" s="195">
        <f t="shared" si="87"/>
        <v>112541.79</v>
      </c>
      <c r="L136" s="190"/>
      <c r="M136" s="190"/>
      <c r="N136" s="190"/>
      <c r="O136" s="190"/>
      <c r="P136" s="188"/>
      <c r="Q136" s="188"/>
      <c r="R136" s="188"/>
      <c r="S136" s="188"/>
      <c r="T136" s="188"/>
      <c r="U136" s="188"/>
      <c r="V136" s="188"/>
      <c r="W136" s="188"/>
      <c r="X136" s="188"/>
      <c r="Y136" s="188"/>
      <c r="Z136" s="188"/>
    </row>
    <row r="137" ht="15.75" customHeight="1" spans="1:26">
      <c r="A137" s="183" t="s">
        <v>103</v>
      </c>
      <c r="B137" s="176" t="s">
        <v>53</v>
      </c>
      <c r="C137" s="176">
        <v>96616</v>
      </c>
      <c r="D137" s="182" t="str">
        <f>VLOOKUP(C137,'SINAPI-SICRO'!A:E,2,0)</f>
        <v>LASTRO DE CONCRETO MAGRO, APLICADO EM BLOCOS DE COROAMENTO OU SAPATAS. AF_01/2024</v>
      </c>
      <c r="E137" s="183" t="str">
        <f>VLOOKUP(C137,'SINAPI-SICRO'!A:E,3,0)</f>
        <v>M3</v>
      </c>
      <c r="F137" s="179">
        <v>8.21</v>
      </c>
      <c r="G137" s="180">
        <f>VLOOKUP(C137,'SINAPI-SICRO'!A:E,5,0)</f>
        <v>767.23</v>
      </c>
      <c r="H137" s="181">
        <f t="shared" si="84"/>
        <v>0.2338</v>
      </c>
      <c r="I137" s="180">
        <f t="shared" si="85"/>
        <v>946.61</v>
      </c>
      <c r="J137" s="195">
        <f t="shared" si="86"/>
        <v>6298.96</v>
      </c>
      <c r="K137" s="195">
        <f t="shared" si="87"/>
        <v>7771.67</v>
      </c>
      <c r="L137" s="190"/>
      <c r="M137" s="190"/>
      <c r="N137" s="190"/>
      <c r="O137" s="190"/>
      <c r="P137" s="188"/>
      <c r="Q137" s="188"/>
      <c r="R137" s="188"/>
      <c r="S137" s="188"/>
      <c r="T137" s="188"/>
      <c r="U137" s="188"/>
      <c r="V137" s="188"/>
      <c r="W137" s="188"/>
      <c r="X137" s="188"/>
      <c r="Y137" s="188"/>
      <c r="Z137" s="188"/>
    </row>
    <row r="138" ht="15.75" customHeight="1" spans="1:26">
      <c r="A138" s="183" t="s">
        <v>104</v>
      </c>
      <c r="B138" s="176" t="s">
        <v>47</v>
      </c>
      <c r="C138" s="176" t="s">
        <v>107</v>
      </c>
      <c r="D138" s="177" t="str">
        <f>VLOOKUP(C138,COMPOSIÇÕES!B:G,2,0)</f>
        <v>DRENO BARBACÃ DN 100 MM, EXCLUSIVE MATERIAL DRENANTE</v>
      </c>
      <c r="E138" s="178" t="str">
        <f>VLOOKUP(C138,COMPOSIÇÕES!B:G,3,0)</f>
        <v>UND</v>
      </c>
      <c r="F138" s="179">
        <v>62</v>
      </c>
      <c r="G138" s="180">
        <f>VLOOKUP(C138,COMPOSIÇÕES!B:G,6,0)</f>
        <v>24.92</v>
      </c>
      <c r="H138" s="181">
        <f t="shared" si="84"/>
        <v>0.2338</v>
      </c>
      <c r="I138" s="180">
        <f t="shared" si="85"/>
        <v>30.75</v>
      </c>
      <c r="J138" s="195">
        <f t="shared" si="86"/>
        <v>1545.04</v>
      </c>
      <c r="K138" s="195">
        <f t="shared" si="87"/>
        <v>1906.5</v>
      </c>
      <c r="L138" s="190"/>
      <c r="M138" s="190"/>
      <c r="N138" s="190"/>
      <c r="O138" s="190"/>
      <c r="P138" s="188"/>
      <c r="Q138" s="188"/>
      <c r="R138" s="188"/>
      <c r="S138" s="188"/>
      <c r="T138" s="188"/>
      <c r="U138" s="188"/>
      <c r="V138" s="188"/>
      <c r="W138" s="188"/>
      <c r="X138" s="188"/>
      <c r="Y138" s="188"/>
      <c r="Z138" s="188"/>
    </row>
    <row r="139" ht="15.75" customHeight="1" spans="1:26">
      <c r="A139" s="183" t="s">
        <v>105</v>
      </c>
      <c r="B139" s="176" t="s">
        <v>47</v>
      </c>
      <c r="C139" s="176" t="s">
        <v>108</v>
      </c>
      <c r="D139" s="177" t="str">
        <f>VLOOKUP(C139,COMPOSIÇÕES!B:G,2,0)</f>
        <v>COLCHÃO DRENANTE COM BRITA</v>
      </c>
      <c r="E139" s="178" t="str">
        <f>VLOOKUP(C139,COMPOSIÇÕES!B:G,3,0)</f>
        <v>M3</v>
      </c>
      <c r="F139" s="179">
        <v>8.72</v>
      </c>
      <c r="G139" s="180">
        <f>VLOOKUP(C139,COMPOSIÇÕES!B:G,6,0)</f>
        <v>213.81</v>
      </c>
      <c r="H139" s="181">
        <f t="shared" si="84"/>
        <v>0.2338</v>
      </c>
      <c r="I139" s="180">
        <f t="shared" si="85"/>
        <v>263.8</v>
      </c>
      <c r="J139" s="195">
        <f t="shared" si="86"/>
        <v>1864.42</v>
      </c>
      <c r="K139" s="195">
        <f t="shared" si="87"/>
        <v>2300.34</v>
      </c>
      <c r="L139" s="190"/>
      <c r="M139" s="190"/>
      <c r="N139" s="190"/>
      <c r="O139" s="190"/>
      <c r="P139" s="188"/>
      <c r="Q139" s="188"/>
      <c r="R139" s="188"/>
      <c r="S139" s="188"/>
      <c r="T139" s="188"/>
      <c r="U139" s="188"/>
      <c r="V139" s="188"/>
      <c r="W139" s="188"/>
      <c r="X139" s="188"/>
      <c r="Y139" s="188"/>
      <c r="Z139" s="188"/>
    </row>
    <row r="140" ht="15.75" customHeight="1" spans="1:26">
      <c r="A140" s="183" t="s">
        <v>109</v>
      </c>
      <c r="B140" s="176" t="s">
        <v>47</v>
      </c>
      <c r="C140" s="176" t="s">
        <v>77</v>
      </c>
      <c r="D140" s="177" t="str">
        <f>VLOOKUP(C140,COMPOSIÇÕES!B:G,2,0)</f>
        <v>COLCHÃO DRENANTE COM AREIA</v>
      </c>
      <c r="E140" s="178" t="str">
        <f>VLOOKUP(C140,COMPOSIÇÕES!B:G,3,0)</f>
        <v>M3</v>
      </c>
      <c r="F140" s="179">
        <v>8.72</v>
      </c>
      <c r="G140" s="180">
        <f>VLOOKUP(C140,COMPOSIÇÕES!B:G,6,0)</f>
        <v>228.28</v>
      </c>
      <c r="H140" s="181">
        <f t="shared" si="84"/>
        <v>0.2338</v>
      </c>
      <c r="I140" s="180">
        <f t="shared" si="85"/>
        <v>281.65</v>
      </c>
      <c r="J140" s="195">
        <f t="shared" si="86"/>
        <v>1990.6</v>
      </c>
      <c r="K140" s="195">
        <f t="shared" si="87"/>
        <v>2455.99</v>
      </c>
      <c r="L140" s="190"/>
      <c r="M140" s="190"/>
      <c r="N140" s="190"/>
      <c r="O140" s="190"/>
      <c r="P140" s="188"/>
      <c r="Q140" s="188"/>
      <c r="R140" s="188"/>
      <c r="S140" s="188"/>
      <c r="T140" s="188"/>
      <c r="U140" s="188"/>
      <c r="V140" s="188"/>
      <c r="W140" s="188"/>
      <c r="X140" s="188"/>
      <c r="Y140" s="188"/>
      <c r="Z140" s="188"/>
    </row>
    <row r="141" ht="15.75" customHeight="1" spans="1:26">
      <c r="A141" s="183" t="s">
        <v>110</v>
      </c>
      <c r="B141" s="176" t="s">
        <v>53</v>
      </c>
      <c r="C141" s="176">
        <v>89578</v>
      </c>
      <c r="D141" s="182" t="str">
        <f>VLOOKUP(C141,'SINAPI-SICRO'!A:E,2,0)</f>
        <v>TUBO PVC, SÉRIE R, ÁGUA PLUVIAL, DN 100 MM, FORNECIDO E INSTALADO EM CONDUTORES VERTICAIS DE ÁGUAS PLUVIAIS. AF_06/2022</v>
      </c>
      <c r="E141" s="183" t="str">
        <f>VLOOKUP(C141,'SINAPI-SICRO'!A:E,3,0)</f>
        <v>M</v>
      </c>
      <c r="F141" s="179">
        <v>37.16</v>
      </c>
      <c r="G141" s="180">
        <f>VLOOKUP(C141,'SINAPI-SICRO'!A:E,5,0)</f>
        <v>27.14</v>
      </c>
      <c r="H141" s="181">
        <f t="shared" si="84"/>
        <v>0.2338</v>
      </c>
      <c r="I141" s="180">
        <f t="shared" si="85"/>
        <v>33.49</v>
      </c>
      <c r="J141" s="195">
        <f t="shared" si="86"/>
        <v>1008.52</v>
      </c>
      <c r="K141" s="195">
        <f t="shared" si="87"/>
        <v>1244.49</v>
      </c>
      <c r="L141" s="190"/>
      <c r="M141" s="190"/>
      <c r="N141" s="190"/>
      <c r="O141" s="190"/>
      <c r="P141" s="188"/>
      <c r="Q141" s="188"/>
      <c r="R141" s="188"/>
      <c r="S141" s="188"/>
      <c r="T141" s="188"/>
      <c r="U141" s="188"/>
      <c r="V141" s="188"/>
      <c r="W141" s="188"/>
      <c r="X141" s="188"/>
      <c r="Y141" s="188"/>
      <c r="Z141" s="188"/>
    </row>
    <row r="142" ht="15.75" customHeight="1" spans="1:26">
      <c r="A142" s="183" t="s">
        <v>111</v>
      </c>
      <c r="B142" s="176" t="s">
        <v>53</v>
      </c>
      <c r="C142" s="176">
        <v>99839</v>
      </c>
      <c r="D142" s="182" t="str">
        <f>VLOOKUP(C142,'SINAPI-SICRO'!A:E,2,0)</f>
        <v>GUARDA-CORPO DE AÇO GALVANIZADO DE 1,10M DE ALTURA, MONTANTES TUBULARES DE 1.1/2  ESPAÇADOS DE 1,20M, TRAVESSA SUPERIOR DE 2 , GRADIL FORMADO POR BARRAS CHATAS EM FERRO DE 32X4,8MM, FIXADO COM CHUMBADOR MECÂNICO. AF_04/2019_PS</v>
      </c>
      <c r="E142" s="183" t="str">
        <f>VLOOKUP(C142,'SINAPI-SICRO'!A:E,3,0)</f>
        <v>M</v>
      </c>
      <c r="F142" s="179">
        <v>37.16</v>
      </c>
      <c r="G142" s="180">
        <f>VLOOKUP(C142,'SINAPI-SICRO'!A:E,5,0)</f>
        <v>445.89</v>
      </c>
      <c r="H142" s="181">
        <f t="shared" si="84"/>
        <v>0.2338</v>
      </c>
      <c r="I142" s="180">
        <f t="shared" si="85"/>
        <v>550.14</v>
      </c>
      <c r="J142" s="195">
        <f t="shared" si="86"/>
        <v>16569.27</v>
      </c>
      <c r="K142" s="195">
        <f t="shared" si="87"/>
        <v>20443.2</v>
      </c>
      <c r="L142" s="190"/>
      <c r="M142" s="190"/>
      <c r="N142" s="190"/>
      <c r="O142" s="190"/>
      <c r="P142" s="188"/>
      <c r="Q142" s="188"/>
      <c r="R142" s="188"/>
      <c r="S142" s="188"/>
      <c r="T142" s="188"/>
      <c r="U142" s="188"/>
      <c r="V142" s="188"/>
      <c r="W142" s="188"/>
      <c r="X142" s="188"/>
      <c r="Y142" s="188"/>
      <c r="Z142" s="188"/>
    </row>
    <row r="143" ht="15.75" customHeight="1" spans="1:26">
      <c r="A143" s="183" t="s">
        <v>112</v>
      </c>
      <c r="B143" s="176" t="s">
        <v>47</v>
      </c>
      <c r="C143" s="176" t="s">
        <v>113</v>
      </c>
      <c r="D143" s="177" t="str">
        <f>VLOOKUP(C143,COMPOSIÇÕES!B:G,2,0)</f>
        <v>JUNTA DE DILATAÇÃO COM MANTA ASFÁLTCIA DE 3mm E MANTA GEOTÊXTIL</v>
      </c>
      <c r="E143" s="178" t="str">
        <f>VLOOKUP(C143,COMPOSIÇÕES!B:G,3,0)</f>
        <v>M²</v>
      </c>
      <c r="F143" s="179">
        <v>13.21</v>
      </c>
      <c r="G143" s="180">
        <f>VLOOKUP(C143,COMPOSIÇÕES!B:G,6,0)</f>
        <v>92.95</v>
      </c>
      <c r="H143" s="181">
        <f t="shared" si="84"/>
        <v>0.2338</v>
      </c>
      <c r="I143" s="180">
        <f t="shared" si="85"/>
        <v>114.68</v>
      </c>
      <c r="J143" s="195">
        <f t="shared" si="86"/>
        <v>1227.87</v>
      </c>
      <c r="K143" s="195">
        <f t="shared" si="87"/>
        <v>1514.92</v>
      </c>
      <c r="L143" s="190"/>
      <c r="M143" s="190"/>
      <c r="N143" s="190"/>
      <c r="O143" s="190"/>
      <c r="P143" s="188"/>
      <c r="Q143" s="188"/>
      <c r="R143" s="188"/>
      <c r="S143" s="188"/>
      <c r="T143" s="188"/>
      <c r="U143" s="188"/>
      <c r="V143" s="188"/>
      <c r="W143" s="188"/>
      <c r="X143" s="188"/>
      <c r="Y143" s="188"/>
      <c r="Z143" s="188"/>
    </row>
    <row r="144" ht="15.75" customHeight="1" spans="1:26">
      <c r="A144" s="480" t="s">
        <v>24</v>
      </c>
      <c r="B144" s="480"/>
      <c r="C144" s="481"/>
      <c r="D144" s="482" t="s">
        <v>114</v>
      </c>
      <c r="E144" s="481"/>
      <c r="F144" s="483"/>
      <c r="G144" s="484"/>
      <c r="H144" s="483"/>
      <c r="I144" s="484"/>
      <c r="J144" s="484"/>
      <c r="K144" s="484">
        <f>SUM(K145:K172)/2</f>
        <v>564591.89</v>
      </c>
      <c r="L144" s="190"/>
      <c r="M144" s="190"/>
      <c r="N144" s="190"/>
      <c r="O144" s="190"/>
      <c r="P144" s="188"/>
      <c r="Q144" s="188"/>
      <c r="R144" s="188"/>
      <c r="S144" s="188"/>
      <c r="T144" s="188"/>
      <c r="U144" s="188"/>
      <c r="V144" s="188"/>
      <c r="W144" s="188"/>
      <c r="X144" s="188"/>
      <c r="Y144" s="188"/>
      <c r="Z144" s="188"/>
    </row>
    <row r="145" ht="15.75" customHeight="1" spans="1:26">
      <c r="A145" s="485">
        <v>1</v>
      </c>
      <c r="B145" s="486"/>
      <c r="C145" s="485"/>
      <c r="D145" s="487" t="s">
        <v>58</v>
      </c>
      <c r="E145" s="485"/>
      <c r="F145" s="488"/>
      <c r="G145" s="489"/>
      <c r="H145" s="488"/>
      <c r="I145" s="489"/>
      <c r="J145" s="489"/>
      <c r="K145" s="489">
        <f>SUM(K146:K151)</f>
        <v>233628.07</v>
      </c>
      <c r="L145" s="190"/>
      <c r="M145" s="190"/>
      <c r="N145" s="190"/>
      <c r="O145" s="190"/>
      <c r="P145" s="188"/>
      <c r="Q145" s="188"/>
      <c r="R145" s="188"/>
      <c r="S145" s="188"/>
      <c r="T145" s="188"/>
      <c r="U145" s="188"/>
      <c r="V145" s="188"/>
      <c r="W145" s="188"/>
      <c r="X145" s="188"/>
      <c r="Y145" s="188"/>
      <c r="Z145" s="188"/>
    </row>
    <row r="146" ht="15.75" customHeight="1" spans="1:26">
      <c r="A146" s="183" t="s">
        <v>46</v>
      </c>
      <c r="B146" s="176" t="s">
        <v>53</v>
      </c>
      <c r="C146" s="176">
        <v>101116</v>
      </c>
      <c r="D146" s="182" t="str">
        <f>VLOOKUP(C146,'SINAPI-SICRO'!A:E,2,0)</f>
        <v>ESCAVAÇÃO HORIZONTAL EM SOLO DE 1A CATEGORIA COM TRATOR DE ESTEIRAS (170HP/LÂMINA: 5,20M3). AF_07/2020</v>
      </c>
      <c r="E146" s="183" t="str">
        <f>VLOOKUP(C146,'SINAPI-SICRO'!A:E,3,0)</f>
        <v>M3</v>
      </c>
      <c r="F146" s="179">
        <f>(1031.31)*0.737</f>
        <v>760.07547</v>
      </c>
      <c r="G146" s="180">
        <f>VLOOKUP(C146,'SINAPI-SICRO'!A:E,5,0)</f>
        <v>2.22</v>
      </c>
      <c r="H146" s="181">
        <f t="shared" ref="H146:H151" si="88">$K$11</f>
        <v>0.2338</v>
      </c>
      <c r="I146" s="180">
        <f t="shared" ref="I146:I151" si="89">ROUND((G146*H146)+G146,2)</f>
        <v>2.74</v>
      </c>
      <c r="J146" s="195">
        <f t="shared" ref="J146:J151" si="90">ROUND(F146*G146,2)</f>
        <v>1687.37</v>
      </c>
      <c r="K146" s="195">
        <f t="shared" ref="K146:K151" si="91">ROUND(F146*I146,2)</f>
        <v>2082.61</v>
      </c>
      <c r="L146" s="190"/>
      <c r="M146" s="190"/>
      <c r="N146" s="190"/>
      <c r="O146" s="190"/>
      <c r="P146" s="188"/>
      <c r="Q146" s="188"/>
      <c r="R146" s="188"/>
      <c r="S146" s="188"/>
      <c r="T146" s="188"/>
      <c r="U146" s="188"/>
      <c r="V146" s="188"/>
      <c r="W146" s="188"/>
      <c r="X146" s="188"/>
      <c r="Y146" s="188"/>
      <c r="Z146" s="188"/>
    </row>
    <row r="147" ht="15.75" customHeight="1" spans="1:26">
      <c r="A147" s="183" t="s">
        <v>59</v>
      </c>
      <c r="B147" s="176" t="s">
        <v>53</v>
      </c>
      <c r="C147" s="176">
        <v>100574</v>
      </c>
      <c r="D147" s="182" t="str">
        <f>VLOOKUP(C147,'SINAPI-SICRO'!A:E,2,0)</f>
        <v>ESPALHAMENTO DE MATERIAL COM TRATOR DE ESTEIRAS. AF_11/2019</v>
      </c>
      <c r="E147" s="183" t="str">
        <f>VLOOKUP(C147,'SINAPI-SICRO'!A:E,3,0)</f>
        <v>M3</v>
      </c>
      <c r="F147" s="179">
        <v>96.73</v>
      </c>
      <c r="G147" s="180">
        <f>VLOOKUP(C147,'SINAPI-SICRO'!A:E,5,0)</f>
        <v>1.44</v>
      </c>
      <c r="H147" s="181">
        <f t="shared" si="88"/>
        <v>0.2338</v>
      </c>
      <c r="I147" s="180">
        <f t="shared" si="89"/>
        <v>1.78</v>
      </c>
      <c r="J147" s="195">
        <f t="shared" si="90"/>
        <v>139.29</v>
      </c>
      <c r="K147" s="195">
        <f t="shared" si="91"/>
        <v>172.18</v>
      </c>
      <c r="L147" s="190"/>
      <c r="M147" s="190"/>
      <c r="N147" s="190"/>
      <c r="O147" s="190"/>
      <c r="P147" s="188"/>
      <c r="Q147" s="188"/>
      <c r="R147" s="188"/>
      <c r="S147" s="188"/>
      <c r="T147" s="188"/>
      <c r="U147" s="188"/>
      <c r="V147" s="188"/>
      <c r="W147" s="188"/>
      <c r="X147" s="188"/>
      <c r="Y147" s="188"/>
      <c r="Z147" s="188"/>
    </row>
    <row r="148" ht="15.75" customHeight="1" spans="1:26">
      <c r="A148" s="183" t="s">
        <v>60</v>
      </c>
      <c r="B148" s="176" t="s">
        <v>47</v>
      </c>
      <c r="C148" s="176" t="s">
        <v>61</v>
      </c>
      <c r="D148" s="177" t="str">
        <f>VLOOKUP(C148,COMPOSIÇÕES!B:G,2,0)</f>
        <v>COMPACTACAO MECANICA A 100% DO PROCTOR INTERMEDIÁRIO - PAVIMENTACAO URBANA</v>
      </c>
      <c r="E148" s="178" t="str">
        <f>VLOOKUP(C148,COMPOSIÇÕES!B:G,3,0)</f>
        <v>M3</v>
      </c>
      <c r="F148" s="179">
        <v>77.38</v>
      </c>
      <c r="G148" s="180">
        <f>VLOOKUP(C148,COMPOSIÇÕES!B:G,6,0)</f>
        <v>7.57</v>
      </c>
      <c r="H148" s="181">
        <f t="shared" si="88"/>
        <v>0.2338</v>
      </c>
      <c r="I148" s="180">
        <f t="shared" si="89"/>
        <v>9.34</v>
      </c>
      <c r="J148" s="195">
        <f t="shared" si="90"/>
        <v>585.77</v>
      </c>
      <c r="K148" s="195">
        <f t="shared" si="91"/>
        <v>722.73</v>
      </c>
      <c r="L148" s="190"/>
      <c r="M148" s="190"/>
      <c r="N148" s="190"/>
      <c r="O148" s="190"/>
      <c r="P148" s="188"/>
      <c r="Q148" s="188"/>
      <c r="R148" s="188"/>
      <c r="S148" s="188"/>
      <c r="T148" s="188"/>
      <c r="U148" s="188"/>
      <c r="V148" s="188"/>
      <c r="W148" s="188"/>
      <c r="X148" s="188"/>
      <c r="Y148" s="188"/>
      <c r="Z148" s="188"/>
    </row>
    <row r="149" ht="15.75" customHeight="1" spans="1:26">
      <c r="A149" s="183" t="s">
        <v>62</v>
      </c>
      <c r="B149" s="176" t="s">
        <v>53</v>
      </c>
      <c r="C149" s="176">
        <v>100973</v>
      </c>
      <c r="D149" s="182" t="str">
        <f>VLOOKUP(C149,'SINAPI-SICRO'!A:E,2,0)</f>
        <v>CARGA, MANOBRA E DESCARGA DE SOLOS E MATERIAIS GRANULARES EM CAMINHÃO BASCULANTE 6 M³ - CARGA COM PÁ CARREGADEIRA (CAÇAMBA DE 1,7 A 2,8 M³ / 128 HP) E DESCARGA LIVRE (UNIDADE: M3). AF_07/2020</v>
      </c>
      <c r="E149" s="183" t="str">
        <f>VLOOKUP(C149,'SINAPI-SICRO'!A:E,3,0)</f>
        <v>M3</v>
      </c>
      <c r="F149" s="179">
        <f>(934.59)*0.737</f>
        <v>688.79283</v>
      </c>
      <c r="G149" s="180">
        <f>VLOOKUP(C149,'SINAPI-SICRO'!A:E,5,0)</f>
        <v>8.92</v>
      </c>
      <c r="H149" s="181">
        <f t="shared" si="88"/>
        <v>0.2338</v>
      </c>
      <c r="I149" s="180">
        <f t="shared" si="89"/>
        <v>11.01</v>
      </c>
      <c r="J149" s="195">
        <f t="shared" si="90"/>
        <v>6144.03</v>
      </c>
      <c r="K149" s="195">
        <f t="shared" si="91"/>
        <v>7583.61</v>
      </c>
      <c r="L149" s="190"/>
      <c r="M149" s="190"/>
      <c r="N149" s="190"/>
      <c r="O149" s="190"/>
      <c r="P149" s="188"/>
      <c r="Q149" s="188"/>
      <c r="R149" s="188"/>
      <c r="S149" s="188"/>
      <c r="T149" s="188"/>
      <c r="U149" s="188"/>
      <c r="V149" s="188"/>
      <c r="W149" s="188"/>
      <c r="X149" s="188"/>
      <c r="Y149" s="188"/>
      <c r="Z149" s="188"/>
    </row>
    <row r="150" ht="15.75" customHeight="1" spans="1:26">
      <c r="A150" s="183" t="s">
        <v>63</v>
      </c>
      <c r="B150" s="176" t="s">
        <v>53</v>
      </c>
      <c r="C150" s="176">
        <v>97914</v>
      </c>
      <c r="D150" s="182" t="str">
        <f>VLOOKUP(C150,'SINAPI-SICRO'!A:E,2,0)</f>
        <v>TRANSPORTE COM CAMINHÃO BASCULANTE DE 6 M³, EM VIA URBANA PAVIMENTADA, DMT ATÉ 30 KM (UNIDADE: M3XKM). AF_07/2020</v>
      </c>
      <c r="E150" s="183" t="str">
        <f>VLOOKUP(C150,'SINAPI-SICRO'!A:E,3,0)</f>
        <v>M3XKM</v>
      </c>
      <c r="F150" s="179">
        <f>(17103)*0.737</f>
        <v>12604.911</v>
      </c>
      <c r="G150" s="180">
        <f>VLOOKUP(C150,'SINAPI-SICRO'!A:E,5,0)</f>
        <v>2.95</v>
      </c>
      <c r="H150" s="181">
        <f t="shared" si="88"/>
        <v>0.2338</v>
      </c>
      <c r="I150" s="180">
        <f t="shared" si="89"/>
        <v>3.64</v>
      </c>
      <c r="J150" s="195">
        <f t="shared" si="90"/>
        <v>37184.49</v>
      </c>
      <c r="K150" s="195">
        <f t="shared" si="91"/>
        <v>45881.88</v>
      </c>
      <c r="L150" s="190"/>
      <c r="M150" s="190"/>
      <c r="N150" s="190"/>
      <c r="O150" s="190"/>
      <c r="P150" s="188"/>
      <c r="Q150" s="188"/>
      <c r="R150" s="188"/>
      <c r="S150" s="188"/>
      <c r="T150" s="188"/>
      <c r="U150" s="188"/>
      <c r="V150" s="188"/>
      <c r="W150" s="188"/>
      <c r="X150" s="188"/>
      <c r="Y150" s="188"/>
      <c r="Z150" s="188"/>
    </row>
    <row r="151" ht="15.75" customHeight="1" spans="1:26">
      <c r="A151" s="183" t="s">
        <v>64</v>
      </c>
      <c r="B151" s="176" t="s">
        <v>47</v>
      </c>
      <c r="C151" s="176" t="s">
        <v>65</v>
      </c>
      <c r="D151" s="177" t="str">
        <f>VLOOKUP(C151,COMPOSIÇÕES!B:G,2,0)</f>
        <v>GEOGRELHA UNIDIRECIONAL COM RESISTÊNCIA À TRAÇÃO DE 400 KN/M - FORNECIMENTO E INSTALAÇÃO</v>
      </c>
      <c r="E151" s="178" t="str">
        <f>VLOOKUP(C151,COMPOSIÇÕES!B:G,3,0)</f>
        <v>M2</v>
      </c>
      <c r="F151" s="184">
        <v>1796.28</v>
      </c>
      <c r="G151" s="180">
        <f>VLOOKUP(C151,COMPOSIÇÕES!B:G,6,0)</f>
        <v>79.95</v>
      </c>
      <c r="H151" s="181">
        <f t="shared" si="88"/>
        <v>0.2338</v>
      </c>
      <c r="I151" s="180">
        <f t="shared" si="89"/>
        <v>98.64</v>
      </c>
      <c r="J151" s="195">
        <f t="shared" si="90"/>
        <v>143612.59</v>
      </c>
      <c r="K151" s="195">
        <f t="shared" si="91"/>
        <v>177185.06</v>
      </c>
      <c r="L151" s="190"/>
      <c r="M151" s="190"/>
      <c r="N151" s="190"/>
      <c r="O151" s="190"/>
      <c r="P151" s="188"/>
      <c r="Q151" s="188"/>
      <c r="R151" s="188"/>
      <c r="S151" s="188"/>
      <c r="T151" s="188"/>
      <c r="U151" s="188"/>
      <c r="V151" s="188"/>
      <c r="W151" s="188"/>
      <c r="X151" s="188"/>
      <c r="Y151" s="188"/>
      <c r="Z151" s="188"/>
    </row>
    <row r="152" ht="15.75" customHeight="1" spans="1:26">
      <c r="A152" s="485">
        <v>2</v>
      </c>
      <c r="B152" s="486"/>
      <c r="C152" s="485"/>
      <c r="D152" s="487" t="s">
        <v>66</v>
      </c>
      <c r="E152" s="485"/>
      <c r="F152" s="488"/>
      <c r="G152" s="489"/>
      <c r="H152" s="488"/>
      <c r="I152" s="489"/>
      <c r="J152" s="489"/>
      <c r="K152" s="489">
        <f>SUM(K153)</f>
        <v>2879.2</v>
      </c>
      <c r="L152" s="190"/>
      <c r="M152" s="190"/>
      <c r="N152" s="190"/>
      <c r="O152" s="190"/>
      <c r="P152" s="188"/>
      <c r="Q152" s="188"/>
      <c r="R152" s="188"/>
      <c r="S152" s="188"/>
      <c r="T152" s="188"/>
      <c r="U152" s="188"/>
      <c r="V152" s="188"/>
      <c r="W152" s="188"/>
      <c r="X152" s="188"/>
      <c r="Y152" s="188"/>
      <c r="Z152" s="188"/>
    </row>
    <row r="153" ht="15.75" customHeight="1" spans="1:26">
      <c r="A153" s="185" t="s">
        <v>50</v>
      </c>
      <c r="B153" s="176" t="s">
        <v>47</v>
      </c>
      <c r="C153" s="175" t="s">
        <v>67</v>
      </c>
      <c r="D153" s="177" t="str">
        <f>VLOOKUP(C153,COMPOSIÇÕES!B:G,2,0)</f>
        <v>ASSENTAMENTO DE MEIO-FIO CONFECCIONADO EM CONCRETO PRÉ-FABRICADO (100X15X13X30 CM) COM LINHA D'ÁGUA DE CONCRETO USINADO, MOLDADA IN LOCO</v>
      </c>
      <c r="E153" s="178" t="str">
        <f>VLOOKUP(C153,COMPOSIÇÕES!B:G,3,0)</f>
        <v>M</v>
      </c>
      <c r="F153" s="184">
        <v>24.4</v>
      </c>
      <c r="G153" s="180">
        <f>VLOOKUP(C153,COMPOSIÇÕES!B:G,6,0)</f>
        <v>95.64</v>
      </c>
      <c r="H153" s="181">
        <f>$K$11</f>
        <v>0.2338</v>
      </c>
      <c r="I153" s="180">
        <f>ROUND((G153*H153)+G153,2)</f>
        <v>118</v>
      </c>
      <c r="J153" s="195">
        <f>ROUND(F153*G153,2)</f>
        <v>2333.62</v>
      </c>
      <c r="K153" s="195">
        <f>ROUND(F153*I153,2)</f>
        <v>2879.2</v>
      </c>
      <c r="L153" s="190"/>
      <c r="M153" s="190"/>
      <c r="N153" s="190"/>
      <c r="O153" s="190"/>
      <c r="P153" s="188"/>
      <c r="Q153" s="188"/>
      <c r="R153" s="188"/>
      <c r="S153" s="188"/>
      <c r="T153" s="188"/>
      <c r="U153" s="188"/>
      <c r="V153" s="188"/>
      <c r="W153" s="188"/>
      <c r="X153" s="188"/>
      <c r="Y153" s="188"/>
      <c r="Z153" s="188"/>
    </row>
    <row r="154" ht="15.75" customHeight="1" spans="1:26">
      <c r="A154" s="485">
        <v>3</v>
      </c>
      <c r="B154" s="486"/>
      <c r="C154" s="485"/>
      <c r="D154" s="487" t="s">
        <v>70</v>
      </c>
      <c r="E154" s="485"/>
      <c r="F154" s="488"/>
      <c r="G154" s="489"/>
      <c r="H154" s="488"/>
      <c r="I154" s="489"/>
      <c r="J154" s="489"/>
      <c r="K154" s="489">
        <f>SUM(K155:K162)</f>
        <v>292402.44</v>
      </c>
      <c r="L154" s="190"/>
      <c r="M154" s="190"/>
      <c r="N154" s="190"/>
      <c r="O154" s="190"/>
      <c r="P154" s="188"/>
      <c r="Q154" s="188"/>
      <c r="R154" s="188"/>
      <c r="S154" s="188"/>
      <c r="T154" s="188"/>
      <c r="U154" s="188"/>
      <c r="V154" s="188"/>
      <c r="W154" s="188"/>
      <c r="X154" s="188"/>
      <c r="Y154" s="188"/>
      <c r="Z154" s="188"/>
    </row>
    <row r="155" ht="15.75" customHeight="1" spans="1:26">
      <c r="A155" s="183" t="s">
        <v>71</v>
      </c>
      <c r="B155" s="176" t="s">
        <v>47</v>
      </c>
      <c r="C155" s="176" t="s">
        <v>72</v>
      </c>
      <c r="D155" s="177" t="str">
        <f>VLOOKUP(C155,COMPOSIÇÕES!B:G,2,0)</f>
        <v>DEMOLIÇÃO DE PASSEIO EM CONCRETO SIMPLES</v>
      </c>
      <c r="E155" s="178" t="str">
        <f>VLOOKUP(C155,COMPOSIÇÕES!B:G,3,0)</f>
        <v>M3</v>
      </c>
      <c r="F155" s="184">
        <v>0.9</v>
      </c>
      <c r="G155" s="180">
        <f>VLOOKUP(C155,COMPOSIÇÕES!B:G,6,0)</f>
        <v>297.3</v>
      </c>
      <c r="H155" s="181">
        <f t="shared" ref="H155:H162" si="92">$K$11</f>
        <v>0.2338</v>
      </c>
      <c r="I155" s="180">
        <f t="shared" ref="I155:I162" si="93">ROUND((G155*H155)+G155,2)</f>
        <v>366.81</v>
      </c>
      <c r="J155" s="195">
        <f t="shared" ref="J155:J162" si="94">ROUND(F155*G155,2)</f>
        <v>267.57</v>
      </c>
      <c r="K155" s="195">
        <f t="shared" ref="K155:K162" si="95">ROUND(F155*I155,2)</f>
        <v>330.13</v>
      </c>
      <c r="L155" s="190"/>
      <c r="M155" s="190"/>
      <c r="N155" s="190"/>
      <c r="O155" s="190"/>
      <c r="P155" s="188"/>
      <c r="Q155" s="188"/>
      <c r="R155" s="188"/>
      <c r="S155" s="188"/>
      <c r="T155" s="188"/>
      <c r="U155" s="188"/>
      <c r="V155" s="188"/>
      <c r="W155" s="188"/>
      <c r="X155" s="188"/>
      <c r="Y155" s="188"/>
      <c r="Z155" s="188"/>
    </row>
    <row r="156" ht="15.75" customHeight="1" spans="1:26">
      <c r="A156" s="183" t="s">
        <v>73</v>
      </c>
      <c r="B156" s="176" t="s">
        <v>47</v>
      </c>
      <c r="C156" s="176" t="s">
        <v>115</v>
      </c>
      <c r="D156" s="177" t="str">
        <f>VLOOKUP(C156,COMPOSIÇÕES!B:G,2,0)</f>
        <v>REMOÇÃO DE ÁRVORE DE PEQUENO PORTE COM ALTURA ATÉ 1,50M, INCLUSIVE DESTOCAMENTO</v>
      </c>
      <c r="E156" s="178" t="str">
        <f>VLOOKUP(C156,COMPOSIÇÕES!B:G,3,0)</f>
        <v>UND</v>
      </c>
      <c r="F156" s="184">
        <v>2</v>
      </c>
      <c r="G156" s="180">
        <f>VLOOKUP(C156,COMPOSIÇÕES!B:G,6,0)</f>
        <v>203.26</v>
      </c>
      <c r="H156" s="181">
        <f t="shared" si="92"/>
        <v>0.2338</v>
      </c>
      <c r="I156" s="180">
        <f t="shared" si="93"/>
        <v>250.78</v>
      </c>
      <c r="J156" s="195">
        <f t="shared" si="94"/>
        <v>406.52</v>
      </c>
      <c r="K156" s="195">
        <f t="shared" si="95"/>
        <v>501.56</v>
      </c>
      <c r="L156" s="190"/>
      <c r="M156" s="190"/>
      <c r="N156" s="190"/>
      <c r="O156" s="190"/>
      <c r="P156" s="188"/>
      <c r="Q156" s="188"/>
      <c r="R156" s="188"/>
      <c r="S156" s="188"/>
      <c r="T156" s="188"/>
      <c r="U156" s="188"/>
      <c r="V156" s="188"/>
      <c r="W156" s="188"/>
      <c r="X156" s="188"/>
      <c r="Y156" s="188"/>
      <c r="Z156" s="188"/>
    </row>
    <row r="157" ht="15.75" customHeight="1" spans="1:26">
      <c r="A157" s="183" t="s">
        <v>74</v>
      </c>
      <c r="B157" s="176" t="s">
        <v>53</v>
      </c>
      <c r="C157" s="176">
        <v>100576</v>
      </c>
      <c r="D157" s="182" t="str">
        <f>VLOOKUP(C157,'SINAPI-SICRO'!A:E,2,0)</f>
        <v>REGULARIZAÇÃO E COMPACTAÇÃO DE SUBLEITO DE SOLO  PREDOMINANTEMENTE ARGILOSO. AF_11/2019</v>
      </c>
      <c r="E157" s="183" t="str">
        <f>VLOOKUP(C157,'SINAPI-SICRO'!A:E,3,0)</f>
        <v>M2</v>
      </c>
      <c r="F157" s="184">
        <v>1796.28</v>
      </c>
      <c r="G157" s="180">
        <f>VLOOKUP(C157,'SINAPI-SICRO'!A:E,5,0)</f>
        <v>2.65</v>
      </c>
      <c r="H157" s="181">
        <f t="shared" si="92"/>
        <v>0.2338</v>
      </c>
      <c r="I157" s="180">
        <f t="shared" si="93"/>
        <v>3.27</v>
      </c>
      <c r="J157" s="195">
        <f t="shared" si="94"/>
        <v>4760.14</v>
      </c>
      <c r="K157" s="195">
        <f t="shared" si="95"/>
        <v>5873.84</v>
      </c>
      <c r="L157" s="190"/>
      <c r="M157" s="190"/>
      <c r="N157" s="190"/>
      <c r="O157" s="190"/>
      <c r="P157" s="188"/>
      <c r="Q157" s="188"/>
      <c r="R157" s="188"/>
      <c r="S157" s="188"/>
      <c r="T157" s="188"/>
      <c r="U157" s="188"/>
      <c r="V157" s="188"/>
      <c r="W157" s="188"/>
      <c r="X157" s="188"/>
      <c r="Y157" s="188"/>
      <c r="Z157" s="188"/>
    </row>
    <row r="158" ht="15.75" customHeight="1" spans="1:26">
      <c r="A158" s="183" t="s">
        <v>76</v>
      </c>
      <c r="B158" s="176" t="s">
        <v>47</v>
      </c>
      <c r="C158" s="176" t="s">
        <v>75</v>
      </c>
      <c r="D158" s="177" t="str">
        <f>VLOOKUP(C158,COMPOSIÇÕES!B:G,2,0)</f>
        <v>EXECUÇÃO E COMPACTAÇÃO DE BASE COM BRITA GRADUADA SIMPLES - INCLUSIVE CARGA, TRANSPORTE E MATERIAL</v>
      </c>
      <c r="E158" s="178" t="str">
        <f>VLOOKUP(C158,COMPOSIÇÕES!B:G,3,0)</f>
        <v>M3</v>
      </c>
      <c r="F158" s="184">
        <v>284.55</v>
      </c>
      <c r="G158" s="180">
        <f>VLOOKUP(C158,COMPOSIÇÕES!B:G,6,0)</f>
        <v>217.16</v>
      </c>
      <c r="H158" s="181">
        <f t="shared" si="92"/>
        <v>0.2338</v>
      </c>
      <c r="I158" s="180">
        <f t="shared" si="93"/>
        <v>267.93</v>
      </c>
      <c r="J158" s="195">
        <f t="shared" si="94"/>
        <v>61792.88</v>
      </c>
      <c r="K158" s="195">
        <f t="shared" si="95"/>
        <v>76239.48</v>
      </c>
      <c r="L158" s="190"/>
      <c r="M158" s="190"/>
      <c r="N158" s="190"/>
      <c r="O158" s="190"/>
      <c r="P158" s="188"/>
      <c r="Q158" s="188"/>
      <c r="R158" s="188"/>
      <c r="S158" s="188"/>
      <c r="T158" s="188"/>
      <c r="U158" s="188"/>
      <c r="V158" s="188"/>
      <c r="W158" s="188"/>
      <c r="X158" s="188"/>
      <c r="Y158" s="188"/>
      <c r="Z158" s="188"/>
    </row>
    <row r="159" ht="15.75" customHeight="1" spans="1:26">
      <c r="A159" s="183" t="s">
        <v>78</v>
      </c>
      <c r="B159" s="176" t="s">
        <v>47</v>
      </c>
      <c r="C159" s="176" t="s">
        <v>77</v>
      </c>
      <c r="D159" s="177" t="str">
        <f>VLOOKUP(C159,COMPOSIÇÕES!B:G,2,0)</f>
        <v>COLCHÃO DRENANTE COM AREIA</v>
      </c>
      <c r="E159" s="178" t="str">
        <f>VLOOKUP(C159,COMPOSIÇÕES!B:G,3,0)</f>
        <v>M3</v>
      </c>
      <c r="F159" s="184">
        <f>1796.28*0.05</f>
        <v>89.814</v>
      </c>
      <c r="G159" s="180">
        <f>VLOOKUP(C159,COMPOSIÇÕES!B:G,6,0)</f>
        <v>228.28</v>
      </c>
      <c r="H159" s="181">
        <f t="shared" si="92"/>
        <v>0.2338</v>
      </c>
      <c r="I159" s="180">
        <f t="shared" si="93"/>
        <v>281.65</v>
      </c>
      <c r="J159" s="195">
        <f t="shared" si="94"/>
        <v>20502.74</v>
      </c>
      <c r="K159" s="195">
        <f t="shared" si="95"/>
        <v>25296.11</v>
      </c>
      <c r="L159" s="190"/>
      <c r="M159" s="190"/>
      <c r="N159" s="190"/>
      <c r="O159" s="190"/>
      <c r="P159" s="188"/>
      <c r="Q159" s="188"/>
      <c r="R159" s="188"/>
      <c r="S159" s="188"/>
      <c r="T159" s="188"/>
      <c r="U159" s="188"/>
      <c r="V159" s="188"/>
      <c r="W159" s="188"/>
      <c r="X159" s="188"/>
      <c r="Y159" s="188"/>
      <c r="Z159" s="188"/>
    </row>
    <row r="160" ht="15.75" customHeight="1" spans="1:26">
      <c r="A160" s="183" t="s">
        <v>79</v>
      </c>
      <c r="B160" s="176" t="s">
        <v>53</v>
      </c>
      <c r="C160" s="176">
        <v>92398</v>
      </c>
      <c r="D160" s="182" t="str">
        <f>VLOOKUP(C160,'SINAPI-SICRO'!A:E,2,0)</f>
        <v>EXECUÇÃO DE PAVIMENTO EM PISO INTERTRAVADO, COM BLOCO RETANGULAR COR NATURAL DE 20 X 10 CM, ESPESSURA 8 CM. AF_10/2022</v>
      </c>
      <c r="E160" s="183" t="str">
        <f>VLOOKUP(C160,'SINAPI-SICRO'!A:E,3,0)</f>
        <v>M2</v>
      </c>
      <c r="F160" s="184">
        <v>1796.28</v>
      </c>
      <c r="G160" s="180">
        <f>VLOOKUP(C160,'SINAPI-SICRO'!A:E,5,0)</f>
        <v>78.2</v>
      </c>
      <c r="H160" s="181">
        <f t="shared" si="92"/>
        <v>0.2338</v>
      </c>
      <c r="I160" s="180">
        <f t="shared" si="93"/>
        <v>96.48</v>
      </c>
      <c r="J160" s="195">
        <f t="shared" si="94"/>
        <v>140469.1</v>
      </c>
      <c r="K160" s="195">
        <f t="shared" si="95"/>
        <v>173305.09</v>
      </c>
      <c r="L160" s="190"/>
      <c r="M160" s="190"/>
      <c r="N160" s="190"/>
      <c r="O160" s="190"/>
      <c r="P160" s="188"/>
      <c r="Q160" s="188"/>
      <c r="R160" s="188"/>
      <c r="S160" s="188"/>
      <c r="T160" s="188"/>
      <c r="U160" s="188"/>
      <c r="V160" s="188"/>
      <c r="W160" s="188"/>
      <c r="X160" s="188"/>
      <c r="Y160" s="188"/>
      <c r="Z160" s="188"/>
    </row>
    <row r="161" ht="15.75" customHeight="1" spans="1:26">
      <c r="A161" s="183" t="s">
        <v>80</v>
      </c>
      <c r="B161" s="176" t="s">
        <v>53</v>
      </c>
      <c r="C161" s="176">
        <v>100981</v>
      </c>
      <c r="D161" s="182" t="str">
        <f>VLOOKUP(C161,'SINAPI-SICRO'!A:E,2,0)</f>
        <v>CARGA, MANOBRA E DESCARGA DE ENTULHO EM CAMINHÃO BASCULANTE 6 M³ - CARGA COM ESCAVADEIRA HIDRÁULICA  (CAÇAMBA DE 0,80 M³ / 111 HP) E DESCARGA LIVRE (UNIDADE: M3). AF_07/2020</v>
      </c>
      <c r="E161" s="183" t="str">
        <f>VLOOKUP(C161,'SINAPI-SICRO'!A:E,3,0)</f>
        <v>M3</v>
      </c>
      <c r="F161" s="184">
        <f>89.81</f>
        <v>89.81</v>
      </c>
      <c r="G161" s="180">
        <f>VLOOKUP(C161,'SINAPI-SICRO'!A:E,5,0)</f>
        <v>9.47</v>
      </c>
      <c r="H161" s="181">
        <f t="shared" si="92"/>
        <v>0.2338</v>
      </c>
      <c r="I161" s="180">
        <f t="shared" si="93"/>
        <v>11.68</v>
      </c>
      <c r="J161" s="195">
        <f t="shared" si="94"/>
        <v>850.5</v>
      </c>
      <c r="K161" s="195">
        <f t="shared" si="95"/>
        <v>1048.98</v>
      </c>
      <c r="L161" s="190"/>
      <c r="M161" s="190"/>
      <c r="N161" s="190"/>
      <c r="O161" s="190"/>
      <c r="P161" s="188"/>
      <c r="Q161" s="188"/>
      <c r="R161" s="188"/>
      <c r="S161" s="188"/>
      <c r="T161" s="188"/>
      <c r="U161" s="188"/>
      <c r="V161" s="188"/>
      <c r="W161" s="188"/>
      <c r="X161" s="188"/>
      <c r="Y161" s="188"/>
      <c r="Z161" s="188"/>
    </row>
    <row r="162" ht="15.75" customHeight="1" spans="1:26">
      <c r="A162" s="183" t="s">
        <v>116</v>
      </c>
      <c r="B162" s="176" t="s">
        <v>53</v>
      </c>
      <c r="C162" s="176">
        <v>97914</v>
      </c>
      <c r="D162" s="182" t="str">
        <f>VLOOKUP(C162,'SINAPI-SICRO'!A:E,2,0)</f>
        <v>TRANSPORTE COM CAMINHÃO BASCULANTE DE 6 M³, EM VIA URBANA PAVIMENTADA, DMT ATÉ 30 KM (UNIDADE: M3XKM). AF_07/2020</v>
      </c>
      <c r="E162" s="183" t="str">
        <f>VLOOKUP(C162,'SINAPI-SICRO'!A:E,3,0)</f>
        <v>M3XKM</v>
      </c>
      <c r="F162" s="184">
        <f>89.81*30</f>
        <v>2694.3</v>
      </c>
      <c r="G162" s="180">
        <f>VLOOKUP(C162,'SINAPI-SICRO'!A:E,5,0)</f>
        <v>2.95</v>
      </c>
      <c r="H162" s="181">
        <f t="shared" si="92"/>
        <v>0.2338</v>
      </c>
      <c r="I162" s="180">
        <f t="shared" si="93"/>
        <v>3.64</v>
      </c>
      <c r="J162" s="195">
        <f t="shared" si="94"/>
        <v>7948.19</v>
      </c>
      <c r="K162" s="195">
        <f t="shared" si="95"/>
        <v>9807.25</v>
      </c>
      <c r="L162" s="190"/>
      <c r="M162" s="190"/>
      <c r="N162" s="190"/>
      <c r="O162" s="190"/>
      <c r="P162" s="188"/>
      <c r="Q162" s="188"/>
      <c r="R162" s="188"/>
      <c r="S162" s="188"/>
      <c r="T162" s="188"/>
      <c r="U162" s="188"/>
      <c r="V162" s="188"/>
      <c r="W162" s="188"/>
      <c r="X162" s="188"/>
      <c r="Y162" s="188"/>
      <c r="Z162" s="188"/>
    </row>
    <row r="163" ht="15.75" customHeight="1" spans="1:26">
      <c r="A163" s="485">
        <v>4</v>
      </c>
      <c r="B163" s="486"/>
      <c r="C163" s="485"/>
      <c r="D163" s="487" t="s">
        <v>81</v>
      </c>
      <c r="E163" s="485"/>
      <c r="F163" s="488"/>
      <c r="G163" s="489"/>
      <c r="H163" s="488"/>
      <c r="I163" s="489"/>
      <c r="J163" s="489"/>
      <c r="K163" s="489">
        <f>SUM(K164:K168)</f>
        <v>28787.32</v>
      </c>
      <c r="L163" s="190"/>
      <c r="M163" s="190"/>
      <c r="N163" s="190"/>
      <c r="O163" s="190"/>
      <c r="P163" s="188"/>
      <c r="Q163" s="188"/>
      <c r="R163" s="188"/>
      <c r="S163" s="188"/>
      <c r="T163" s="188"/>
      <c r="U163" s="188"/>
      <c r="V163" s="188"/>
      <c r="W163" s="188"/>
      <c r="X163" s="188"/>
      <c r="Y163" s="188"/>
      <c r="Z163" s="188"/>
    </row>
    <row r="164" ht="15.75" customHeight="1" spans="1:26">
      <c r="A164" s="183" t="s">
        <v>82</v>
      </c>
      <c r="B164" s="176" t="s">
        <v>53</v>
      </c>
      <c r="C164" s="176">
        <v>102498</v>
      </c>
      <c r="D164" s="182" t="str">
        <f>VLOOKUP(C164,'SINAPI-SICRO'!A:E,2,0)</f>
        <v>PINTURA DE MEIO-FIO COM TINTA BRANCA A BASE DE CAL (CAIAÇÃO). AF_05/2021</v>
      </c>
      <c r="E164" s="183" t="str">
        <f>VLOOKUP(C164,'SINAPI-SICRO'!A:E,3,0)</f>
        <v>M</v>
      </c>
      <c r="F164" s="184">
        <v>6.4</v>
      </c>
      <c r="G164" s="180">
        <f>VLOOKUP(C164,'SINAPI-SICRO'!A:E,5,0)</f>
        <v>1.57</v>
      </c>
      <c r="H164" s="181">
        <f t="shared" ref="H164:H168" si="96">$K$11</f>
        <v>0.2338</v>
      </c>
      <c r="I164" s="180">
        <f t="shared" ref="I164:I168" si="97">ROUND((G164*H164)+G164,2)</f>
        <v>1.94</v>
      </c>
      <c r="J164" s="195">
        <f t="shared" ref="J164:J168" si="98">ROUND(F164*G164,2)</f>
        <v>10.05</v>
      </c>
      <c r="K164" s="195">
        <f t="shared" ref="K164:K168" si="99">ROUND(F164*I164,2)</f>
        <v>12.42</v>
      </c>
      <c r="L164" s="190"/>
      <c r="M164" s="190"/>
      <c r="N164" s="190"/>
      <c r="O164" s="190"/>
      <c r="P164" s="188"/>
      <c r="Q164" s="188"/>
      <c r="R164" s="188"/>
      <c r="S164" s="188"/>
      <c r="T164" s="188"/>
      <c r="U164" s="188"/>
      <c r="V164" s="188"/>
      <c r="W164" s="188"/>
      <c r="X164" s="188"/>
      <c r="Y164" s="188"/>
      <c r="Z164" s="188"/>
    </row>
    <row r="165" ht="15.75" customHeight="1" spans="1:26">
      <c r="A165" s="183" t="s">
        <v>97</v>
      </c>
      <c r="B165" s="176" t="s">
        <v>53</v>
      </c>
      <c r="C165" s="176">
        <v>92396</v>
      </c>
      <c r="D165" s="182" t="str">
        <f>VLOOKUP(C165,'SINAPI-SICRO'!A:E,2,0)</f>
        <v>EXECUÇÃO DE PASSEIO EM PISO INTERTRAVADO, COM BLOCO RETANGULAR COR NATURAL DE 20 X 10 CM, ESPESSURA 6 CM. AF_10/2022</v>
      </c>
      <c r="E165" s="183" t="str">
        <f>VLOOKUP(C165,'SINAPI-SICRO'!A:E,3,0)</f>
        <v>M2</v>
      </c>
      <c r="F165" s="184">
        <v>65.13</v>
      </c>
      <c r="G165" s="180">
        <f>VLOOKUP(C165,'SINAPI-SICRO'!A:E,5,0)</f>
        <v>72.7</v>
      </c>
      <c r="H165" s="181">
        <f t="shared" si="96"/>
        <v>0.2338</v>
      </c>
      <c r="I165" s="180">
        <f t="shared" si="97"/>
        <v>89.7</v>
      </c>
      <c r="J165" s="195">
        <f t="shared" si="98"/>
        <v>4734.95</v>
      </c>
      <c r="K165" s="195">
        <f t="shared" si="99"/>
        <v>5842.16</v>
      </c>
      <c r="L165" s="190"/>
      <c r="M165" s="190"/>
      <c r="N165" s="190"/>
      <c r="O165" s="190"/>
      <c r="P165" s="188"/>
      <c r="Q165" s="188"/>
      <c r="R165" s="188"/>
      <c r="S165" s="188"/>
      <c r="T165" s="188"/>
      <c r="U165" s="188"/>
      <c r="V165" s="188"/>
      <c r="W165" s="188"/>
      <c r="X165" s="188"/>
      <c r="Y165" s="188"/>
      <c r="Z165" s="188"/>
    </row>
    <row r="166" ht="15.75" customHeight="1" spans="1:26">
      <c r="A166" s="183" t="s">
        <v>83</v>
      </c>
      <c r="B166" s="176" t="s">
        <v>47</v>
      </c>
      <c r="C166" s="176" t="s">
        <v>84</v>
      </c>
      <c r="D166" s="177" t="str">
        <f>VLOOKUP(C166,COMPOSIÇÕES!B:G,2,0)</f>
        <v>RAMPA PARA ACESSO DE P.N.E. EM CONCRETO Fck = 20MPa, DESEMPOLADA, COM PISO EM LAJOTA PRÉ-MOLDADA EM CONCRETO COLORIDO NA COR AMARELA PARA SINALIZAÇÃO TÁTIL DE ALERTA  (COMPRIMENTO 8,00 M X LARGURA VARIÁVEL)</v>
      </c>
      <c r="E166" s="178" t="str">
        <f>VLOOKUP(C166,COMPOSIÇÕES!B:G,3,0)</f>
        <v>M</v>
      </c>
      <c r="F166" s="184">
        <f>4+24.15</f>
        <v>28.15</v>
      </c>
      <c r="G166" s="180">
        <f>VLOOKUP(C166,COMPOSIÇÕES!B:G,6,0)</f>
        <v>481.19</v>
      </c>
      <c r="H166" s="181">
        <f t="shared" si="96"/>
        <v>0.2338</v>
      </c>
      <c r="I166" s="180">
        <f t="shared" si="97"/>
        <v>593.69</v>
      </c>
      <c r="J166" s="195">
        <f t="shared" si="98"/>
        <v>13545.5</v>
      </c>
      <c r="K166" s="195">
        <f t="shared" si="99"/>
        <v>16712.37</v>
      </c>
      <c r="L166" s="190"/>
      <c r="M166" s="190"/>
      <c r="N166" s="190"/>
      <c r="O166" s="190"/>
      <c r="P166" s="188"/>
      <c r="Q166" s="188"/>
      <c r="R166" s="188"/>
      <c r="S166" s="188"/>
      <c r="T166" s="188"/>
      <c r="U166" s="188"/>
      <c r="V166" s="188"/>
      <c r="W166" s="188"/>
      <c r="X166" s="188"/>
      <c r="Y166" s="188"/>
      <c r="Z166" s="188"/>
    </row>
    <row r="167" ht="15.75" customHeight="1" spans="1:26">
      <c r="A167" s="183" t="s">
        <v>85</v>
      </c>
      <c r="B167" s="176" t="s">
        <v>53</v>
      </c>
      <c r="C167" s="176">
        <v>101094</v>
      </c>
      <c r="D167" s="182" t="str">
        <f>VLOOKUP(C167,'SINAPI-SICRO'!A:E,2,0)</f>
        <v>PISO PODOTÁTIL DE ALERTA OU DIRECIONAL, DE BORRACHA, ASSENTADO SOBRE ARGAMASSA. AF_05/2020</v>
      </c>
      <c r="E167" s="183" t="str">
        <f>VLOOKUP(C167,'SINAPI-SICRO'!A:E,3,0)</f>
        <v>M</v>
      </c>
      <c r="F167" s="184">
        <f>15</f>
        <v>15</v>
      </c>
      <c r="G167" s="180">
        <f>VLOOKUP(C167,'SINAPI-SICRO'!A:E,5,0)</f>
        <v>209.5</v>
      </c>
      <c r="H167" s="181">
        <f t="shared" si="96"/>
        <v>0.2338</v>
      </c>
      <c r="I167" s="180">
        <f t="shared" si="97"/>
        <v>258.48</v>
      </c>
      <c r="J167" s="195">
        <f t="shared" si="98"/>
        <v>3142.5</v>
      </c>
      <c r="K167" s="195">
        <f t="shared" si="99"/>
        <v>3877.2</v>
      </c>
      <c r="L167" s="190"/>
      <c r="M167" s="190"/>
      <c r="N167" s="190"/>
      <c r="O167" s="190"/>
      <c r="P167" s="188"/>
      <c r="Q167" s="188"/>
      <c r="R167" s="188"/>
      <c r="S167" s="188"/>
      <c r="T167" s="188"/>
      <c r="U167" s="188"/>
      <c r="V167" s="188"/>
      <c r="W167" s="188"/>
      <c r="X167" s="188"/>
      <c r="Y167" s="188"/>
      <c r="Z167" s="188"/>
    </row>
    <row r="168" ht="15.75" customHeight="1" spans="1:26">
      <c r="A168" s="183" t="s">
        <v>117</v>
      </c>
      <c r="B168" s="176" t="s">
        <v>47</v>
      </c>
      <c r="C168" s="176" t="s">
        <v>118</v>
      </c>
      <c r="D168" s="177" t="str">
        <f>VLOOKUP(C168,COMPOSIÇÕES!B:G,2,0)</f>
        <v>DEMOLIÇÃO DE CONCRETO MANUALMENTE</v>
      </c>
      <c r="E168" s="178" t="str">
        <f>VLOOKUP(C168,COMPOSIÇÕES!B:G,3,0)</f>
        <v>M3</v>
      </c>
      <c r="F168" s="184">
        <f>6.4</f>
        <v>6.4</v>
      </c>
      <c r="G168" s="180">
        <f>VLOOKUP(C168,COMPOSIÇÕES!B:G,6,0)</f>
        <v>296.74</v>
      </c>
      <c r="H168" s="181">
        <f t="shared" si="96"/>
        <v>0.2338</v>
      </c>
      <c r="I168" s="180">
        <f t="shared" si="97"/>
        <v>366.12</v>
      </c>
      <c r="J168" s="195">
        <f t="shared" si="98"/>
        <v>1899.14</v>
      </c>
      <c r="K168" s="195">
        <f t="shared" si="99"/>
        <v>2343.17</v>
      </c>
      <c r="L168" s="190"/>
      <c r="M168" s="190"/>
      <c r="N168" s="190"/>
      <c r="O168" s="190"/>
      <c r="P168" s="188"/>
      <c r="Q168" s="188"/>
      <c r="R168" s="188"/>
      <c r="S168" s="188"/>
      <c r="T168" s="188"/>
      <c r="U168" s="188"/>
      <c r="V168" s="188"/>
      <c r="W168" s="188"/>
      <c r="X168" s="188"/>
      <c r="Y168" s="188"/>
      <c r="Z168" s="188"/>
    </row>
    <row r="169" ht="15.75" customHeight="1" spans="1:26">
      <c r="A169" s="485">
        <v>5</v>
      </c>
      <c r="B169" s="486"/>
      <c r="C169" s="485"/>
      <c r="D169" s="487" t="s">
        <v>87</v>
      </c>
      <c r="E169" s="485"/>
      <c r="F169" s="488"/>
      <c r="G169" s="489"/>
      <c r="H169" s="488"/>
      <c r="I169" s="489"/>
      <c r="J169" s="489"/>
      <c r="K169" s="489">
        <f>SUM(K170:K172)</f>
        <v>6894.86</v>
      </c>
      <c r="L169" s="190"/>
      <c r="M169" s="190"/>
      <c r="N169" s="190"/>
      <c r="O169" s="190"/>
      <c r="P169" s="188"/>
      <c r="Q169" s="188"/>
      <c r="R169" s="188"/>
      <c r="S169" s="188"/>
      <c r="T169" s="188"/>
      <c r="U169" s="188"/>
      <c r="V169" s="188"/>
      <c r="W169" s="188"/>
      <c r="X169" s="188"/>
      <c r="Y169" s="188"/>
      <c r="Z169" s="188"/>
    </row>
    <row r="170" ht="15.75" customHeight="1" spans="1:26">
      <c r="A170" s="183" t="s">
        <v>88</v>
      </c>
      <c r="B170" s="176" t="s">
        <v>47</v>
      </c>
      <c r="C170" s="176" t="s">
        <v>89</v>
      </c>
      <c r="D170" s="177" t="str">
        <f>VLOOKUP(C170,COMPOSIÇÕES!B:G,2,0)</f>
        <v>PLACA ESMALTADA PARA IDENTIFICAÇÃO DE RUA, DIMENSÕES 45X25CM - FORNECIMENTO E INSTALAÇÃO</v>
      </c>
      <c r="E170" s="178" t="str">
        <f>VLOOKUP(C170,COMPOSIÇÕES!B:G,3,0)</f>
        <v>UND</v>
      </c>
      <c r="F170" s="179">
        <v>2</v>
      </c>
      <c r="G170" s="180">
        <f>VLOOKUP(C170,COMPOSIÇÕES!B:G,6,0)</f>
        <v>91.93</v>
      </c>
      <c r="H170" s="181">
        <f t="shared" ref="H170:H172" si="100">$K$11</f>
        <v>0.2338</v>
      </c>
      <c r="I170" s="180">
        <f t="shared" ref="I170:I172" si="101">ROUND((G170*H170)+G170,2)</f>
        <v>113.42</v>
      </c>
      <c r="J170" s="195">
        <f t="shared" ref="J170:J172" si="102">ROUND(F170*G170,2)</f>
        <v>183.86</v>
      </c>
      <c r="K170" s="195">
        <f t="shared" ref="K170:K172" si="103">ROUND(F170*I170,2)</f>
        <v>226.84</v>
      </c>
      <c r="L170" s="190"/>
      <c r="M170" s="190"/>
      <c r="N170" s="190"/>
      <c r="O170" s="190"/>
      <c r="P170" s="188"/>
      <c r="Q170" s="188"/>
      <c r="R170" s="188"/>
      <c r="S170" s="188"/>
      <c r="T170" s="188"/>
      <c r="U170" s="188"/>
      <c r="V170" s="188"/>
      <c r="W170" s="188"/>
      <c r="X170" s="188"/>
      <c r="Y170" s="188"/>
      <c r="Z170" s="188"/>
    </row>
    <row r="171" ht="15.75" customHeight="1" spans="1:26">
      <c r="A171" s="183" t="s">
        <v>90</v>
      </c>
      <c r="B171" s="176" t="s">
        <v>47</v>
      </c>
      <c r="C171" s="176" t="s">
        <v>91</v>
      </c>
      <c r="D171" s="177" t="str">
        <f>VLOOKUP(C171,COMPOSIÇÕES!B:G,2,0)</f>
        <v>PLACA DE REGULAMENTAÇÃO COM PINTURA REFLETIVA L = 0,25 M - FORNECIMENTO E INSTALAÇÃO</v>
      </c>
      <c r="E171" s="178" t="str">
        <f>VLOOKUP(C171,COMPOSIÇÕES!B:G,3,0)</f>
        <v>UND</v>
      </c>
      <c r="F171" s="179">
        <v>12</v>
      </c>
      <c r="G171" s="180">
        <f>VLOOKUP(C171,COMPOSIÇÕES!B:G,6,0)</f>
        <v>188.66</v>
      </c>
      <c r="H171" s="181">
        <f t="shared" si="100"/>
        <v>0.2338</v>
      </c>
      <c r="I171" s="180">
        <f t="shared" si="101"/>
        <v>232.77</v>
      </c>
      <c r="J171" s="195">
        <f t="shared" si="102"/>
        <v>2263.92</v>
      </c>
      <c r="K171" s="195">
        <f t="shared" si="103"/>
        <v>2793.24</v>
      </c>
      <c r="L171" s="190"/>
      <c r="M171" s="190"/>
      <c r="N171" s="190"/>
      <c r="O171" s="190"/>
      <c r="P171" s="188"/>
      <c r="Q171" s="188"/>
      <c r="R171" s="188"/>
      <c r="S171" s="188"/>
      <c r="T171" s="188"/>
      <c r="U171" s="188"/>
      <c r="V171" s="188"/>
      <c r="W171" s="188"/>
      <c r="X171" s="188"/>
      <c r="Y171" s="188"/>
      <c r="Z171" s="188"/>
    </row>
    <row r="172" ht="15.75" customHeight="1" spans="1:26">
      <c r="A172" s="183" t="s">
        <v>92</v>
      </c>
      <c r="B172" s="176" t="s">
        <v>47</v>
      </c>
      <c r="C172" s="176" t="s">
        <v>93</v>
      </c>
      <c r="D172" s="177" t="str">
        <f>VLOOKUP(C172,COMPOSIÇÕES!B:G,2,0)</f>
        <v>SUPORTE METÁLICO COM TUBO DE AÇO GALVANIZADO DN 50MM PARA PLACA DE SINALIZAÇÃO - FORNECIMENTO E INSTALAÇÃO</v>
      </c>
      <c r="E172" s="178" t="str">
        <f>VLOOKUP(C172,COMPOSIÇÕES!B:G,3,0)</f>
        <v>UND</v>
      </c>
      <c r="F172" s="179">
        <v>13</v>
      </c>
      <c r="G172" s="180">
        <f>VLOOKUP(C172,COMPOSIÇÕES!B:G,6,0)</f>
        <v>241.58</v>
      </c>
      <c r="H172" s="181">
        <f t="shared" si="100"/>
        <v>0.2338</v>
      </c>
      <c r="I172" s="180">
        <f t="shared" si="101"/>
        <v>298.06</v>
      </c>
      <c r="J172" s="195">
        <f t="shared" si="102"/>
        <v>3140.54</v>
      </c>
      <c r="K172" s="195">
        <f t="shared" si="103"/>
        <v>3874.78</v>
      </c>
      <c r="L172" s="190"/>
      <c r="M172" s="190"/>
      <c r="N172" s="190"/>
      <c r="O172" s="190"/>
      <c r="P172" s="188"/>
      <c r="Q172" s="188"/>
      <c r="R172" s="188"/>
      <c r="S172" s="188"/>
      <c r="T172" s="188"/>
      <c r="U172" s="188"/>
      <c r="V172" s="188"/>
      <c r="W172" s="188"/>
      <c r="X172" s="188"/>
      <c r="Y172" s="188"/>
      <c r="Z172" s="188"/>
    </row>
    <row r="173" ht="15.75" customHeight="1" spans="1:26">
      <c r="A173" s="480" t="s">
        <v>25</v>
      </c>
      <c r="B173" s="480"/>
      <c r="C173" s="481"/>
      <c r="D173" s="482" t="s">
        <v>119</v>
      </c>
      <c r="E173" s="481"/>
      <c r="F173" s="483"/>
      <c r="G173" s="484"/>
      <c r="H173" s="483"/>
      <c r="I173" s="484"/>
      <c r="J173" s="484"/>
      <c r="K173" s="484">
        <f>SUM(K174:K225)/2</f>
        <v>938564.78</v>
      </c>
      <c r="L173" s="190"/>
      <c r="M173" s="190"/>
      <c r="N173" s="190"/>
      <c r="O173" s="190"/>
      <c r="P173" s="188"/>
      <c r="Q173" s="188"/>
      <c r="R173" s="188"/>
      <c r="S173" s="188"/>
      <c r="T173" s="188"/>
      <c r="U173" s="188"/>
      <c r="V173" s="188"/>
      <c r="W173" s="188"/>
      <c r="X173" s="188"/>
      <c r="Y173" s="188"/>
      <c r="Z173" s="188"/>
    </row>
    <row r="174" ht="15.75" customHeight="1" spans="1:26">
      <c r="A174" s="485">
        <v>1</v>
      </c>
      <c r="B174" s="486"/>
      <c r="C174" s="485"/>
      <c r="D174" s="487" t="s">
        <v>58</v>
      </c>
      <c r="E174" s="485"/>
      <c r="F174" s="488"/>
      <c r="G174" s="489"/>
      <c r="H174" s="488"/>
      <c r="I174" s="489"/>
      <c r="J174" s="489"/>
      <c r="K174" s="489">
        <f>SUM(K175:K178)</f>
        <v>180934.43</v>
      </c>
      <c r="L174" s="190"/>
      <c r="M174" s="190"/>
      <c r="N174" s="190"/>
      <c r="O174" s="190"/>
      <c r="P174" s="188"/>
      <c r="Q174" s="188"/>
      <c r="R174" s="188"/>
      <c r="S174" s="188"/>
      <c r="T174" s="188"/>
      <c r="U174" s="188"/>
      <c r="V174" s="188"/>
      <c r="W174" s="188"/>
      <c r="X174" s="188"/>
      <c r="Y174" s="188"/>
      <c r="Z174" s="188"/>
    </row>
    <row r="175" ht="15.75" customHeight="1" spans="1:26">
      <c r="A175" s="183" t="s">
        <v>46</v>
      </c>
      <c r="B175" s="176" t="s">
        <v>53</v>
      </c>
      <c r="C175" s="176">
        <v>101116</v>
      </c>
      <c r="D175" s="182" t="str">
        <f>VLOOKUP(C175,'SINAPI-SICRO'!A:E,2,0)</f>
        <v>ESCAVAÇÃO HORIZONTAL EM SOLO DE 1A CATEGORIA COM TRATOR DE ESTEIRAS (170HP/LÂMINA: 5,20M3). AF_07/2020</v>
      </c>
      <c r="E175" s="183" t="str">
        <f>VLOOKUP(C175,'SINAPI-SICRO'!A:E,3,0)</f>
        <v>M3</v>
      </c>
      <c r="F175" s="179">
        <f>(368.51)*0.737</f>
        <v>271.59187</v>
      </c>
      <c r="G175" s="180">
        <f>VLOOKUP(C175,'SINAPI-SICRO'!A:E,5,0)</f>
        <v>2.22</v>
      </c>
      <c r="H175" s="181">
        <f t="shared" ref="H175:H178" si="104">$K$11</f>
        <v>0.2338</v>
      </c>
      <c r="I175" s="180">
        <f t="shared" ref="I175:I178" si="105">ROUND((G175*H175)+G175,2)</f>
        <v>2.74</v>
      </c>
      <c r="J175" s="195">
        <f t="shared" ref="J175:J178" si="106">ROUND(F175*G175,2)</f>
        <v>602.93</v>
      </c>
      <c r="K175" s="195">
        <f t="shared" ref="K175:K178" si="107">ROUND(F175*I175,2)</f>
        <v>744.16</v>
      </c>
      <c r="L175" s="190"/>
      <c r="M175" s="190"/>
      <c r="N175" s="190"/>
      <c r="O175" s="190"/>
      <c r="P175" s="188"/>
      <c r="Q175" s="188"/>
      <c r="R175" s="188"/>
      <c r="S175" s="188"/>
      <c r="T175" s="188"/>
      <c r="U175" s="188"/>
      <c r="V175" s="188"/>
      <c r="W175" s="188"/>
      <c r="X175" s="188"/>
      <c r="Y175" s="188"/>
      <c r="Z175" s="188"/>
    </row>
    <row r="176" ht="15.75" customHeight="1" spans="1:26">
      <c r="A176" s="183" t="s">
        <v>59</v>
      </c>
      <c r="B176" s="176" t="s">
        <v>53</v>
      </c>
      <c r="C176" s="176">
        <v>100973</v>
      </c>
      <c r="D176" s="182" t="str">
        <f>VLOOKUP(C176,'SINAPI-SICRO'!A:E,2,0)</f>
        <v>CARGA, MANOBRA E DESCARGA DE SOLOS E MATERIAIS GRANULARES EM CAMINHÃO BASCULANTE 6 M³ - CARGA COM PÁ CARREGADEIRA (CAÇAMBA DE 1,7 A 2,8 M³ / 128 HP) E DESCARGA LIVRE (UNIDADE: M3). AF_07/2020</v>
      </c>
      <c r="E176" s="183" t="str">
        <f>VLOOKUP(C176,'SINAPI-SICRO'!A:E,3,0)</f>
        <v>M3</v>
      </c>
      <c r="F176" s="179">
        <f>(466.21)*0.737</f>
        <v>343.59677</v>
      </c>
      <c r="G176" s="180">
        <f>VLOOKUP(C176,'SINAPI-SICRO'!A:E,5,0)</f>
        <v>8.92</v>
      </c>
      <c r="H176" s="181">
        <f t="shared" si="104"/>
        <v>0.2338</v>
      </c>
      <c r="I176" s="180">
        <f t="shared" si="105"/>
        <v>11.01</v>
      </c>
      <c r="J176" s="195">
        <f t="shared" si="106"/>
        <v>3064.88</v>
      </c>
      <c r="K176" s="195">
        <f t="shared" si="107"/>
        <v>3783</v>
      </c>
      <c r="L176" s="190"/>
      <c r="M176" s="190"/>
      <c r="N176" s="190"/>
      <c r="O176" s="190"/>
      <c r="P176" s="188"/>
      <c r="Q176" s="188"/>
      <c r="R176" s="188"/>
      <c r="S176" s="188"/>
      <c r="T176" s="188"/>
      <c r="U176" s="188"/>
      <c r="V176" s="188"/>
      <c r="W176" s="188"/>
      <c r="X176" s="188"/>
      <c r="Y176" s="188"/>
      <c r="Z176" s="188"/>
    </row>
    <row r="177" ht="15.75" customHeight="1" spans="1:26">
      <c r="A177" s="183" t="s">
        <v>60</v>
      </c>
      <c r="B177" s="176" t="s">
        <v>53</v>
      </c>
      <c r="C177" s="176">
        <v>97914</v>
      </c>
      <c r="D177" s="182" t="str">
        <f>VLOOKUP(C177,'SINAPI-SICRO'!A:E,2,0)</f>
        <v>TRANSPORTE COM CAMINHÃO BASCULANTE DE 6 M³, EM VIA URBANA PAVIMENTADA, DMT ATÉ 30 KM (UNIDADE: M3XKM). AF_07/2020</v>
      </c>
      <c r="E177" s="183" t="str">
        <f>VLOOKUP(C177,'SINAPI-SICRO'!A:E,3,0)</f>
        <v>M3XKM</v>
      </c>
      <c r="F177" s="179">
        <f>(3729.68)*0.737</f>
        <v>2748.77416</v>
      </c>
      <c r="G177" s="180">
        <f>VLOOKUP(C177,'SINAPI-SICRO'!A:E,5,0)</f>
        <v>2.95</v>
      </c>
      <c r="H177" s="181">
        <f t="shared" si="104"/>
        <v>0.2338</v>
      </c>
      <c r="I177" s="180">
        <f t="shared" si="105"/>
        <v>3.64</v>
      </c>
      <c r="J177" s="195">
        <f t="shared" si="106"/>
        <v>8108.88</v>
      </c>
      <c r="K177" s="195">
        <f t="shared" si="107"/>
        <v>10005.54</v>
      </c>
      <c r="L177" s="190"/>
      <c r="M177" s="190"/>
      <c r="N177" s="190"/>
      <c r="O177" s="190"/>
      <c r="P177" s="188"/>
      <c r="Q177" s="188"/>
      <c r="R177" s="188"/>
      <c r="S177" s="188"/>
      <c r="T177" s="188"/>
      <c r="U177" s="188"/>
      <c r="V177" s="188"/>
      <c r="W177" s="188"/>
      <c r="X177" s="188"/>
      <c r="Y177" s="188"/>
      <c r="Z177" s="188"/>
    </row>
    <row r="178" ht="15.75" customHeight="1" spans="1:26">
      <c r="A178" s="183" t="s">
        <v>62</v>
      </c>
      <c r="B178" s="176" t="s">
        <v>47</v>
      </c>
      <c r="C178" s="176" t="s">
        <v>65</v>
      </c>
      <c r="D178" s="177" t="str">
        <f>VLOOKUP(C178,COMPOSIÇÕES!B:G,2,0)</f>
        <v>GEOGRELHA UNIDIRECIONAL COM RESISTÊNCIA À TRAÇÃO DE 400 KN/M - FORNECIMENTO E INSTALAÇÃO</v>
      </c>
      <c r="E178" s="178" t="str">
        <f>VLOOKUP(C178,COMPOSIÇÕES!B:G,3,0)</f>
        <v>M2</v>
      </c>
      <c r="F178" s="184">
        <v>1686.96</v>
      </c>
      <c r="G178" s="180">
        <f>VLOOKUP(C178,COMPOSIÇÕES!B:G,6,0)</f>
        <v>79.95</v>
      </c>
      <c r="H178" s="181">
        <f t="shared" si="104"/>
        <v>0.2338</v>
      </c>
      <c r="I178" s="180">
        <f t="shared" si="105"/>
        <v>98.64</v>
      </c>
      <c r="J178" s="195">
        <f t="shared" si="106"/>
        <v>134872.45</v>
      </c>
      <c r="K178" s="195">
        <f t="shared" si="107"/>
        <v>166401.73</v>
      </c>
      <c r="L178" s="190"/>
      <c r="M178" s="190"/>
      <c r="N178" s="190"/>
      <c r="O178" s="190"/>
      <c r="P178" s="188"/>
      <c r="Q178" s="188"/>
      <c r="R178" s="188"/>
      <c r="S178" s="188"/>
      <c r="T178" s="188"/>
      <c r="U178" s="188"/>
      <c r="V178" s="188"/>
      <c r="W178" s="188"/>
      <c r="X178" s="188"/>
      <c r="Y178" s="188"/>
      <c r="Z178" s="188"/>
    </row>
    <row r="179" ht="15.75" customHeight="1" spans="1:26">
      <c r="A179" s="485">
        <v>2</v>
      </c>
      <c r="B179" s="486"/>
      <c r="C179" s="485"/>
      <c r="D179" s="487" t="s">
        <v>66</v>
      </c>
      <c r="E179" s="485"/>
      <c r="F179" s="488"/>
      <c r="G179" s="489"/>
      <c r="H179" s="488"/>
      <c r="I179" s="489"/>
      <c r="J179" s="489"/>
      <c r="K179" s="489">
        <f>SUM(K180:K197)</f>
        <v>122911.54</v>
      </c>
      <c r="L179" s="190"/>
      <c r="M179" s="190"/>
      <c r="N179" s="190"/>
      <c r="O179" s="190"/>
      <c r="P179" s="188"/>
      <c r="Q179" s="188"/>
      <c r="R179" s="188"/>
      <c r="S179" s="188"/>
      <c r="T179" s="188"/>
      <c r="U179" s="188"/>
      <c r="V179" s="188"/>
      <c r="W179" s="188"/>
      <c r="X179" s="188"/>
      <c r="Y179" s="188"/>
      <c r="Z179" s="188"/>
    </row>
    <row r="180" ht="15.75" customHeight="1" spans="1:26">
      <c r="A180" s="185" t="s">
        <v>50</v>
      </c>
      <c r="B180" s="176" t="s">
        <v>47</v>
      </c>
      <c r="C180" s="175" t="s">
        <v>67</v>
      </c>
      <c r="D180" s="177" t="str">
        <f>VLOOKUP(C180,COMPOSIÇÕES!B:G,2,0)</f>
        <v>ASSENTAMENTO DE MEIO-FIO CONFECCIONADO EM CONCRETO PRÉ-FABRICADO (100X15X13X30 CM) COM LINHA D'ÁGUA DE CONCRETO USINADO, MOLDADA IN LOCO</v>
      </c>
      <c r="E180" s="178" t="str">
        <f>VLOOKUP(C180,COMPOSIÇÕES!B:G,3,0)</f>
        <v>M</v>
      </c>
      <c r="F180" s="184">
        <v>573.96</v>
      </c>
      <c r="G180" s="180">
        <f>VLOOKUP(C180,COMPOSIÇÕES!B:G,6,0)</f>
        <v>95.64</v>
      </c>
      <c r="H180" s="181">
        <f t="shared" ref="H180:H197" si="108">$K$11</f>
        <v>0.2338</v>
      </c>
      <c r="I180" s="180">
        <f t="shared" ref="I180:I197" si="109">ROUND((G180*H180)+G180,2)</f>
        <v>118</v>
      </c>
      <c r="J180" s="195">
        <f t="shared" ref="J180:J197" si="110">ROUND(F180*G180,2)</f>
        <v>54893.53</v>
      </c>
      <c r="K180" s="195">
        <f t="shared" ref="K180:K197" si="111">ROUND(F180*I180,2)</f>
        <v>67727.28</v>
      </c>
      <c r="L180" s="190"/>
      <c r="M180" s="190"/>
      <c r="N180" s="190"/>
      <c r="O180" s="190"/>
      <c r="P180" s="188"/>
      <c r="Q180" s="188"/>
      <c r="R180" s="188"/>
      <c r="S180" s="188"/>
      <c r="T180" s="188"/>
      <c r="U180" s="188"/>
      <c r="V180" s="188"/>
      <c r="W180" s="188"/>
      <c r="X180" s="188"/>
      <c r="Y180" s="188"/>
      <c r="Z180" s="188"/>
    </row>
    <row r="181" ht="15.75" customHeight="1" spans="1:26">
      <c r="A181" s="185" t="s">
        <v>52</v>
      </c>
      <c r="B181" s="176" t="s">
        <v>47</v>
      </c>
      <c r="C181" s="175" t="s">
        <v>99</v>
      </c>
      <c r="D181" s="177" t="str">
        <f>VLOOKUP(C181,COMPOSIÇÕES!B:G,2,0)</f>
        <v>ASSENTAMENTO DE MEIO-FIO CONFECCIONADO EM CONCRETO PRÉ-FABRICADO (100X15X13X30 CM)</v>
      </c>
      <c r="E181" s="178" t="str">
        <f>VLOOKUP(C181,COMPOSIÇÕES!B:G,3,0)</f>
        <v>M</v>
      </c>
      <c r="F181" s="184">
        <v>337.39</v>
      </c>
      <c r="G181" s="180">
        <f>VLOOKUP(C181,COMPOSIÇÕES!B:G,6,0)</f>
        <v>54.02</v>
      </c>
      <c r="H181" s="181">
        <f t="shared" si="108"/>
        <v>0.2338</v>
      </c>
      <c r="I181" s="180">
        <f t="shared" si="109"/>
        <v>66.65</v>
      </c>
      <c r="J181" s="195">
        <f t="shared" si="110"/>
        <v>18225.81</v>
      </c>
      <c r="K181" s="195">
        <f t="shared" si="111"/>
        <v>22487.04</v>
      </c>
      <c r="L181" s="190"/>
      <c r="M181" s="190"/>
      <c r="N181" s="190"/>
      <c r="O181" s="190"/>
      <c r="P181" s="188"/>
      <c r="Q181" s="188"/>
      <c r="R181" s="188"/>
      <c r="S181" s="188"/>
      <c r="T181" s="188"/>
      <c r="U181" s="188"/>
      <c r="V181" s="188"/>
      <c r="W181" s="188"/>
      <c r="X181" s="188"/>
      <c r="Y181" s="188"/>
      <c r="Z181" s="188"/>
    </row>
    <row r="182" ht="15.75" customHeight="1" spans="1:26">
      <c r="A182" s="185" t="s">
        <v>54</v>
      </c>
      <c r="B182" s="176" t="s">
        <v>53</v>
      </c>
      <c r="C182" s="176" t="s">
        <v>120</v>
      </c>
      <c r="D182" s="182" t="str">
        <f>VLOOKUP(C182,'SINAPI-SICRO'!A:E,2,0)</f>
        <v>Cone de sinalização em polietileno - H = 75 cm e base quadrada de 40 x 40 cm</v>
      </c>
      <c r="E182" s="183" t="str">
        <f>VLOOKUP(C182,'SINAPI-SICRO'!A:E,3,0)</f>
        <v>un</v>
      </c>
      <c r="F182" s="179">
        <v>42</v>
      </c>
      <c r="G182" s="180">
        <f>VLOOKUP(C182,'SINAPI-SICRO'!A:E,5,0)</f>
        <v>104.1215</v>
      </c>
      <c r="H182" s="181">
        <f t="shared" si="108"/>
        <v>0.2338</v>
      </c>
      <c r="I182" s="180">
        <f t="shared" si="109"/>
        <v>128.47</v>
      </c>
      <c r="J182" s="195">
        <f t="shared" si="110"/>
        <v>4373.1</v>
      </c>
      <c r="K182" s="195">
        <f t="shared" si="111"/>
        <v>5395.74</v>
      </c>
      <c r="L182" s="190"/>
      <c r="M182" s="190"/>
      <c r="N182" s="190"/>
      <c r="O182" s="190"/>
      <c r="P182" s="188"/>
      <c r="Q182" s="188"/>
      <c r="R182" s="188"/>
      <c r="S182" s="188"/>
      <c r="T182" s="188"/>
      <c r="U182" s="188"/>
      <c r="V182" s="188"/>
      <c r="W182" s="188"/>
      <c r="X182" s="188"/>
      <c r="Y182" s="188"/>
      <c r="Z182" s="188"/>
    </row>
    <row r="183" ht="15.75" customHeight="1" spans="1:26">
      <c r="A183" s="185" t="s">
        <v>55</v>
      </c>
      <c r="B183" s="176" t="s">
        <v>53</v>
      </c>
      <c r="C183" s="176" t="s">
        <v>121</v>
      </c>
      <c r="D183" s="182" t="str">
        <f>VLOOKUP(C183,'SINAPI-SICRO'!A:E,2,0)</f>
        <v>Cavalete em polietileno zebrado com faixa refletiva</v>
      </c>
      <c r="E183" s="183" t="str">
        <f>VLOOKUP(C183,'SINAPI-SICRO'!A:E,3,0)</f>
        <v>un</v>
      </c>
      <c r="F183" s="179">
        <v>6</v>
      </c>
      <c r="G183" s="180">
        <f>VLOOKUP(C183,'SINAPI-SICRO'!A:E,5,0)</f>
        <v>355</v>
      </c>
      <c r="H183" s="181">
        <f t="shared" si="108"/>
        <v>0.2338</v>
      </c>
      <c r="I183" s="180">
        <f t="shared" si="109"/>
        <v>438</v>
      </c>
      <c r="J183" s="195">
        <f t="shared" si="110"/>
        <v>2130</v>
      </c>
      <c r="K183" s="195">
        <f t="shared" si="111"/>
        <v>2628</v>
      </c>
      <c r="L183" s="190"/>
      <c r="M183" s="190"/>
      <c r="N183" s="190"/>
      <c r="O183" s="190"/>
      <c r="P183" s="188"/>
      <c r="Q183" s="188"/>
      <c r="R183" s="188"/>
      <c r="S183" s="188"/>
      <c r="T183" s="188"/>
      <c r="U183" s="188"/>
      <c r="V183" s="188"/>
      <c r="W183" s="188"/>
      <c r="X183" s="188"/>
      <c r="Y183" s="188"/>
      <c r="Z183" s="188"/>
    </row>
    <row r="184" ht="15.75" customHeight="1" spans="1:26">
      <c r="A184" s="185" t="s">
        <v>122</v>
      </c>
      <c r="B184" s="176" t="s">
        <v>53</v>
      </c>
      <c r="C184" s="176">
        <v>37524</v>
      </c>
      <c r="D184" s="182" t="str">
        <f>VLOOKUP(C184,'SINAPI-SICRO'!A:E,2,0)</f>
        <v>TELA PLASTICA LARANJA, TIPO TAPUME PARA SINALIZACAO, MALHA RETANGULAR, ROLO 1.20 X 50 M (L X C)                                                                                                                                                                                                                                                                                                                                                                                                           </v>
      </c>
      <c r="E184" s="183" t="str">
        <f>VLOOKUP(C184,'SINAPI-SICRO'!A:E,3,0)</f>
        <v>M     </v>
      </c>
      <c r="F184" s="179">
        <v>50</v>
      </c>
      <c r="G184" s="180">
        <f>VLOOKUP(C184,'SINAPI-SICRO'!A:E,5,0)</f>
        <v>2.88</v>
      </c>
      <c r="H184" s="181">
        <f t="shared" si="108"/>
        <v>0.2338</v>
      </c>
      <c r="I184" s="180">
        <f t="shared" si="109"/>
        <v>3.55</v>
      </c>
      <c r="J184" s="195">
        <f t="shared" si="110"/>
        <v>144</v>
      </c>
      <c r="K184" s="195">
        <f t="shared" si="111"/>
        <v>177.5</v>
      </c>
      <c r="L184" s="190"/>
      <c r="M184" s="190"/>
      <c r="N184" s="190"/>
      <c r="O184" s="190"/>
      <c r="P184" s="188"/>
      <c r="Q184" s="188"/>
      <c r="R184" s="188"/>
      <c r="S184" s="188"/>
      <c r="T184" s="188"/>
      <c r="U184" s="188"/>
      <c r="V184" s="188"/>
      <c r="W184" s="188"/>
      <c r="X184" s="188"/>
      <c r="Y184" s="188"/>
      <c r="Z184" s="188"/>
    </row>
    <row r="185" ht="15.75" customHeight="1" spans="1:26">
      <c r="A185" s="185" t="s">
        <v>123</v>
      </c>
      <c r="B185" s="176" t="s">
        <v>53</v>
      </c>
      <c r="C185" s="176">
        <v>92210</v>
      </c>
      <c r="D185" s="182" t="str">
        <f>VLOOKUP(C185,'SINAPI-SICRO'!A:E,2,0)</f>
        <v>TUBO DE CONCRETO PARA REDES COLETORAS DE ÁGUAS PLUVIAIS, DIÂMETRO DE 400 MM, JUNTA RÍGIDA, INSTALADO EM LOCAL COM BAIXO NÍVEL DE INTERFERÊNCIAS - FORNECIMENTO E ASSENTAMENTO. AF_03/2024</v>
      </c>
      <c r="E185" s="183" t="str">
        <f>VLOOKUP(C185,'SINAPI-SICRO'!A:E,3,0)</f>
        <v>M</v>
      </c>
      <c r="F185" s="179">
        <v>6</v>
      </c>
      <c r="G185" s="180">
        <f>VLOOKUP(C185,'SINAPI-SICRO'!A:E,5,0)</f>
        <v>129.8</v>
      </c>
      <c r="H185" s="181">
        <f t="shared" si="108"/>
        <v>0.2338</v>
      </c>
      <c r="I185" s="180">
        <f t="shared" si="109"/>
        <v>160.15</v>
      </c>
      <c r="J185" s="195">
        <f t="shared" si="110"/>
        <v>778.8</v>
      </c>
      <c r="K185" s="195">
        <f t="shared" si="111"/>
        <v>960.9</v>
      </c>
      <c r="L185" s="190"/>
      <c r="M185" s="190"/>
      <c r="N185" s="190"/>
      <c r="O185" s="190"/>
      <c r="P185" s="188"/>
      <c r="Q185" s="188"/>
      <c r="R185" s="188"/>
      <c r="S185" s="188"/>
      <c r="T185" s="188"/>
      <c r="U185" s="188"/>
      <c r="V185" s="188"/>
      <c r="W185" s="188"/>
      <c r="X185" s="188"/>
      <c r="Y185" s="188"/>
      <c r="Z185" s="188"/>
    </row>
    <row r="186" ht="15.75" customHeight="1" spans="1:26">
      <c r="A186" s="185" t="s">
        <v>124</v>
      </c>
      <c r="B186" s="176" t="s">
        <v>53</v>
      </c>
      <c r="C186" s="176">
        <v>92214</v>
      </c>
      <c r="D186" s="182" t="str">
        <f>VLOOKUP(C186,'SINAPI-SICRO'!A:E,2,0)</f>
        <v>TUBO DE CONCRETO PARA REDES COLETORAS DE ÁGUAS PLUVIAIS, DIÂMETRO DE 800 MM, JUNTA RÍGIDA, INSTALADO EM LOCAL COM BAIXO NÍVEL DE INTERFERÊNCIAS - FORNECIMENTO E ASSENTAMENTO. AF_03/2024</v>
      </c>
      <c r="E186" s="183" t="str">
        <f>VLOOKUP(C186,'SINAPI-SICRO'!A:E,3,0)</f>
        <v>M</v>
      </c>
      <c r="F186" s="179">
        <v>5</v>
      </c>
      <c r="G186" s="180">
        <f>VLOOKUP(C186,'SINAPI-SICRO'!A:E,5,0)</f>
        <v>383.27</v>
      </c>
      <c r="H186" s="181">
        <f t="shared" si="108"/>
        <v>0.2338</v>
      </c>
      <c r="I186" s="180">
        <f t="shared" si="109"/>
        <v>472.88</v>
      </c>
      <c r="J186" s="195">
        <f t="shared" si="110"/>
        <v>1916.35</v>
      </c>
      <c r="K186" s="195">
        <f t="shared" si="111"/>
        <v>2364.4</v>
      </c>
      <c r="L186" s="190"/>
      <c r="M186" s="190"/>
      <c r="N186" s="190"/>
      <c r="O186" s="190"/>
      <c r="P186" s="188"/>
      <c r="Q186" s="188"/>
      <c r="R186" s="188"/>
      <c r="S186" s="188"/>
      <c r="T186" s="188"/>
      <c r="U186" s="188"/>
      <c r="V186" s="188"/>
      <c r="W186" s="188"/>
      <c r="X186" s="188"/>
      <c r="Y186" s="188"/>
      <c r="Z186" s="188"/>
    </row>
    <row r="187" ht="15.75" customHeight="1" spans="1:26">
      <c r="A187" s="185" t="s">
        <v>125</v>
      </c>
      <c r="B187" s="176" t="s">
        <v>53</v>
      </c>
      <c r="C187" s="176">
        <v>97956</v>
      </c>
      <c r="D187" s="182" t="str">
        <f>VLOOKUP(C187,'SINAPI-SICRO'!A:E,2,0)</f>
        <v>CAIXA PARA BOCA DE LOBO SIMPLES RETANGULAR, EM ALVENARIA COM BLOCOS DE CONCRETO, DIMENSÕES INTERNAS: 0,6X1X1,2 M. AF_12/2020</v>
      </c>
      <c r="E187" s="183" t="str">
        <f>VLOOKUP(C187,'SINAPI-SICRO'!A:E,3,0)</f>
        <v>UN</v>
      </c>
      <c r="F187" s="179">
        <v>2</v>
      </c>
      <c r="G187" s="180">
        <f>VLOOKUP(C187,'SINAPI-SICRO'!A:E,5,0)</f>
        <v>1429.31</v>
      </c>
      <c r="H187" s="181">
        <f t="shared" si="108"/>
        <v>0.2338</v>
      </c>
      <c r="I187" s="180">
        <f t="shared" si="109"/>
        <v>1763.48</v>
      </c>
      <c r="J187" s="195">
        <f t="shared" si="110"/>
        <v>2858.62</v>
      </c>
      <c r="K187" s="195">
        <f t="shared" si="111"/>
        <v>3526.96</v>
      </c>
      <c r="L187" s="190"/>
      <c r="M187" s="190"/>
      <c r="N187" s="190"/>
      <c r="O187" s="190"/>
      <c r="P187" s="188"/>
      <c r="Q187" s="188"/>
      <c r="R187" s="188"/>
      <c r="S187" s="188"/>
      <c r="T187" s="188"/>
      <c r="U187" s="188"/>
      <c r="V187" s="188"/>
      <c r="W187" s="188"/>
      <c r="X187" s="188"/>
      <c r="Y187" s="188"/>
      <c r="Z187" s="188"/>
    </row>
    <row r="188" ht="15.75" customHeight="1" spans="1:26">
      <c r="A188" s="185" t="s">
        <v>126</v>
      </c>
      <c r="B188" s="176" t="s">
        <v>53</v>
      </c>
      <c r="C188" s="176">
        <v>90084</v>
      </c>
      <c r="D188" s="182" t="str">
        <f>VLOOKUP(C188,'SINAPI-SICRO'!A:E,2,0)</f>
        <v>ESCAVAÇÃO MECANIZADA DE VALA COM PROF. MAIOR QUE 1,5 M ATÉ 3,0 M (MÉDIA MONTANTE E JUSANTE/UMA COMPOSIÇÃO POR TRECHO), ESCAVADEIRA (0,8 M3), LARGURA ATÉ 1,5 M, EM SOLO DE 1A CATEGORIA, EM LOCAIS COM ALTO NÍVEL DE INTERFERÊNCIA. AF_02/2021</v>
      </c>
      <c r="E188" s="183" t="str">
        <f>VLOOKUP(C188,'SINAPI-SICRO'!A:E,3,0)</f>
        <v>M3</v>
      </c>
      <c r="F188" s="179">
        <f>10.42</f>
        <v>10.42</v>
      </c>
      <c r="G188" s="180">
        <f>VLOOKUP(C188,'SINAPI-SICRO'!A:E,5,0)</f>
        <v>11.35</v>
      </c>
      <c r="H188" s="181">
        <f t="shared" si="108"/>
        <v>0.2338</v>
      </c>
      <c r="I188" s="180">
        <f t="shared" si="109"/>
        <v>14</v>
      </c>
      <c r="J188" s="195">
        <f t="shared" si="110"/>
        <v>118.27</v>
      </c>
      <c r="K188" s="195">
        <f t="shared" si="111"/>
        <v>145.88</v>
      </c>
      <c r="L188" s="190"/>
      <c r="M188" s="190"/>
      <c r="N188" s="190"/>
      <c r="O188" s="190"/>
      <c r="P188" s="188"/>
      <c r="Q188" s="188"/>
      <c r="R188" s="188"/>
      <c r="S188" s="188"/>
      <c r="T188" s="188"/>
      <c r="U188" s="188"/>
      <c r="V188" s="188"/>
      <c r="W188" s="188"/>
      <c r="X188" s="188"/>
      <c r="Y188" s="188"/>
      <c r="Z188" s="188"/>
    </row>
    <row r="189" ht="15.75" customHeight="1" spans="1:26">
      <c r="A189" s="185" t="s">
        <v>127</v>
      </c>
      <c r="B189" s="176" t="s">
        <v>53</v>
      </c>
      <c r="C189" s="176">
        <v>93358</v>
      </c>
      <c r="D189" s="182" t="str">
        <f>VLOOKUP(C189,'SINAPI-SICRO'!A:E,2,0)</f>
        <v>ESCAVAÇÃO MANUAL DE VALA COM PROFUNDIDADE MENOR OU IGUAL A 1,30 M. AF_02/2021</v>
      </c>
      <c r="E189" s="183" t="str">
        <f>VLOOKUP(C189,'SINAPI-SICRO'!A:E,3,0)</f>
        <v>M3</v>
      </c>
      <c r="F189" s="179">
        <v>6.95</v>
      </c>
      <c r="G189" s="180">
        <f>VLOOKUP(C189,'SINAPI-SICRO'!A:E,5,0)</f>
        <v>80.22</v>
      </c>
      <c r="H189" s="181">
        <f t="shared" si="108"/>
        <v>0.2338</v>
      </c>
      <c r="I189" s="180">
        <f t="shared" si="109"/>
        <v>98.98</v>
      </c>
      <c r="J189" s="195">
        <f t="shared" si="110"/>
        <v>557.53</v>
      </c>
      <c r="K189" s="195">
        <f t="shared" si="111"/>
        <v>687.91</v>
      </c>
      <c r="L189" s="190"/>
      <c r="M189" s="190"/>
      <c r="N189" s="190"/>
      <c r="O189" s="190"/>
      <c r="P189" s="188"/>
      <c r="Q189" s="188"/>
      <c r="R189" s="188"/>
      <c r="S189" s="188"/>
      <c r="T189" s="188"/>
      <c r="U189" s="188"/>
      <c r="V189" s="188"/>
      <c r="W189" s="188"/>
      <c r="X189" s="188"/>
      <c r="Y189" s="188"/>
      <c r="Z189" s="188"/>
    </row>
    <row r="190" ht="15.75" customHeight="1" spans="1:26">
      <c r="A190" s="185" t="s">
        <v>128</v>
      </c>
      <c r="B190" s="176" t="s">
        <v>53</v>
      </c>
      <c r="C190" s="176">
        <v>93368</v>
      </c>
      <c r="D190" s="182" t="str">
        <f>VLOOKUP(C190,'SINAPI-SICRO'!A:E,2,0)</f>
        <v>REATERRO MECANIZADO DE VALA COM ESCAVADEIRA HIDRÁULICA (CAPACIDADE DA CAÇAMBA: 0,8 M³/POTÊNCIA: 111 HP), LARGURA ATÉ 1,5 M, PROFUNDIDADE DE 1,5 A 3,0 M, COM SOLO (SEM SUBSTITUIÇÃO) DE 1ª CATEGORIA, COM COMPACTADOR DE SOLOS DE PERCUSSÃO. AF_08/2023</v>
      </c>
      <c r="E190" s="183" t="str">
        <f>VLOOKUP(C190,'SINAPI-SICRO'!A:E,3,0)</f>
        <v>M3</v>
      </c>
      <c r="F190" s="179">
        <v>8.22</v>
      </c>
      <c r="G190" s="180">
        <f>VLOOKUP(C190,'SINAPI-SICRO'!A:E,5,0)</f>
        <v>21.16</v>
      </c>
      <c r="H190" s="181">
        <f t="shared" si="108"/>
        <v>0.2338</v>
      </c>
      <c r="I190" s="180">
        <f t="shared" si="109"/>
        <v>26.11</v>
      </c>
      <c r="J190" s="195">
        <f t="shared" si="110"/>
        <v>173.94</v>
      </c>
      <c r="K190" s="195">
        <f t="shared" si="111"/>
        <v>214.62</v>
      </c>
      <c r="L190" s="190"/>
      <c r="M190" s="190"/>
      <c r="N190" s="190"/>
      <c r="O190" s="190"/>
      <c r="P190" s="188"/>
      <c r="Q190" s="188"/>
      <c r="R190" s="188"/>
      <c r="S190" s="188"/>
      <c r="T190" s="188"/>
      <c r="U190" s="188"/>
      <c r="V190" s="188"/>
      <c r="W190" s="188"/>
      <c r="X190" s="188"/>
      <c r="Y190" s="188"/>
      <c r="Z190" s="188"/>
    </row>
    <row r="191" ht="15.75" customHeight="1" spans="1:26">
      <c r="A191" s="185" t="s">
        <v>129</v>
      </c>
      <c r="B191" s="176" t="s">
        <v>53</v>
      </c>
      <c r="C191" s="176">
        <v>93382</v>
      </c>
      <c r="D191" s="182" t="str">
        <f>VLOOKUP(C191,'SINAPI-SICRO'!A:E,2,0)</f>
        <v>REATERRO MANUAL DE VALAS, COM COMPACTADOR DE SOLOS DE PERCUSSÃO. AF_08/2023</v>
      </c>
      <c r="E191" s="183" t="str">
        <f>VLOOKUP(C191,'SINAPI-SICRO'!A:E,3,0)</f>
        <v>M3</v>
      </c>
      <c r="F191" s="179">
        <v>4.43</v>
      </c>
      <c r="G191" s="180">
        <f>VLOOKUP(C191,'SINAPI-SICRO'!A:E,5,0)</f>
        <v>25.57</v>
      </c>
      <c r="H191" s="181">
        <f t="shared" si="108"/>
        <v>0.2338</v>
      </c>
      <c r="I191" s="180">
        <f t="shared" si="109"/>
        <v>31.55</v>
      </c>
      <c r="J191" s="195">
        <f t="shared" si="110"/>
        <v>113.28</v>
      </c>
      <c r="K191" s="195">
        <f t="shared" si="111"/>
        <v>139.77</v>
      </c>
      <c r="L191" s="190"/>
      <c r="M191" s="190"/>
      <c r="N191" s="190"/>
      <c r="O191" s="190"/>
      <c r="P191" s="188"/>
      <c r="Q191" s="188"/>
      <c r="R191" s="188"/>
      <c r="S191" s="188"/>
      <c r="T191" s="188"/>
      <c r="U191" s="188"/>
      <c r="V191" s="188"/>
      <c r="W191" s="188"/>
      <c r="X191" s="188"/>
      <c r="Y191" s="188"/>
      <c r="Z191" s="188"/>
    </row>
    <row r="192" ht="15.75" customHeight="1" spans="1:26">
      <c r="A192" s="185" t="s">
        <v>130</v>
      </c>
      <c r="B192" s="176" t="s">
        <v>53</v>
      </c>
      <c r="C192" s="176">
        <v>100974</v>
      </c>
      <c r="D192" s="182" t="str">
        <f>VLOOKUP(C192,'SINAPI-SICRO'!A:E,2,0)</f>
        <v>CARGA, MANOBRA E DESCARGA DE SOLOS E MATERIAIS GRANULARES EM CAMINHÃO BASCULANTE 10 M³ - CARGA COM PÁ CARREGADEIRA (CAÇAMBA DE 1,7 A 2,8 M³ / 128 HP) E DESCARGA LIVRE (UNIDADE: M3). AF_07/2020</v>
      </c>
      <c r="E192" s="183" t="str">
        <f>VLOOKUP(C192,'SINAPI-SICRO'!A:E,3,0)</f>
        <v>M3</v>
      </c>
      <c r="F192" s="179">
        <v>5.66</v>
      </c>
      <c r="G192" s="180">
        <f>VLOOKUP(C192,'SINAPI-SICRO'!A:E,5,0)</f>
        <v>8.63</v>
      </c>
      <c r="H192" s="181">
        <f t="shared" si="108"/>
        <v>0.2338</v>
      </c>
      <c r="I192" s="180">
        <f t="shared" si="109"/>
        <v>10.65</v>
      </c>
      <c r="J192" s="195">
        <f t="shared" si="110"/>
        <v>48.85</v>
      </c>
      <c r="K192" s="195">
        <f t="shared" si="111"/>
        <v>60.28</v>
      </c>
      <c r="L192" s="190"/>
      <c r="M192" s="190"/>
      <c r="N192" s="190"/>
      <c r="O192" s="190"/>
      <c r="P192" s="188"/>
      <c r="Q192" s="188"/>
      <c r="R192" s="188"/>
      <c r="S192" s="188"/>
      <c r="T192" s="188"/>
      <c r="U192" s="188"/>
      <c r="V192" s="188"/>
      <c r="W192" s="188"/>
      <c r="X192" s="188"/>
      <c r="Y192" s="188"/>
      <c r="Z192" s="188"/>
    </row>
    <row r="193" ht="15.75" customHeight="1" spans="1:26">
      <c r="A193" s="185" t="s">
        <v>131</v>
      </c>
      <c r="B193" s="176" t="s">
        <v>53</v>
      </c>
      <c r="C193" s="176">
        <v>95875</v>
      </c>
      <c r="D193" s="182" t="str">
        <f>VLOOKUP(C193,'SINAPI-SICRO'!A:E,2,0)</f>
        <v>TRANSPORTE COM CAMINHÃO BASCULANTE DE 10 M³, EM VIA URBANA PAVIMENTADA, DMT ATÉ 30 KM (UNIDADE: M3XKM). AF_07/2020</v>
      </c>
      <c r="E193" s="183" t="str">
        <f>VLOOKUP(C193,'SINAPI-SICRO'!A:E,3,0)</f>
        <v>M3XKM</v>
      </c>
      <c r="F193" s="179">
        <v>45.29</v>
      </c>
      <c r="G193" s="180">
        <f>VLOOKUP(C193,'SINAPI-SICRO'!A:E,5,0)</f>
        <v>2.47</v>
      </c>
      <c r="H193" s="181">
        <f t="shared" si="108"/>
        <v>0.2338</v>
      </c>
      <c r="I193" s="180">
        <f t="shared" si="109"/>
        <v>3.05</v>
      </c>
      <c r="J193" s="195">
        <f t="shared" si="110"/>
        <v>111.87</v>
      </c>
      <c r="K193" s="195">
        <f t="shared" si="111"/>
        <v>138.13</v>
      </c>
      <c r="L193" s="190"/>
      <c r="M193" s="190"/>
      <c r="N193" s="190"/>
      <c r="O193" s="190"/>
      <c r="P193" s="188"/>
      <c r="Q193" s="188"/>
      <c r="R193" s="188"/>
      <c r="S193" s="188"/>
      <c r="T193" s="188"/>
      <c r="U193" s="188"/>
      <c r="V193" s="188"/>
      <c r="W193" s="188"/>
      <c r="X193" s="188"/>
      <c r="Y193" s="188"/>
      <c r="Z193" s="188"/>
    </row>
    <row r="194" ht="15.75" customHeight="1" spans="1:26">
      <c r="A194" s="185" t="s">
        <v>132</v>
      </c>
      <c r="B194" s="176" t="s">
        <v>53</v>
      </c>
      <c r="C194" s="176">
        <v>101618</v>
      </c>
      <c r="D194" s="182" t="str">
        <f>VLOOKUP(C194,'SINAPI-SICRO'!A:E,2,0)</f>
        <v>PREPARO DE FUNDO DE VALA COM LARGURA MENOR QUE 1,5 M, COM CAMADA DE AREIA, LANÇAMENTO MANUAL. AF_08/2020</v>
      </c>
      <c r="E194" s="183" t="str">
        <f>VLOOKUP(C194,'SINAPI-SICRO'!A:E,3,0)</f>
        <v>M3</v>
      </c>
      <c r="F194" s="179">
        <v>1.32</v>
      </c>
      <c r="G194" s="180">
        <f>VLOOKUP(C194,'SINAPI-SICRO'!A:E,5,0)</f>
        <v>249.52</v>
      </c>
      <c r="H194" s="181">
        <f t="shared" si="108"/>
        <v>0.2338</v>
      </c>
      <c r="I194" s="180">
        <f t="shared" si="109"/>
        <v>307.86</v>
      </c>
      <c r="J194" s="195">
        <f t="shared" si="110"/>
        <v>329.37</v>
      </c>
      <c r="K194" s="195">
        <f t="shared" si="111"/>
        <v>406.38</v>
      </c>
      <c r="L194" s="190"/>
      <c r="M194" s="190"/>
      <c r="N194" s="190"/>
      <c r="O194" s="190"/>
      <c r="P194" s="188"/>
      <c r="Q194" s="188"/>
      <c r="R194" s="188"/>
      <c r="S194" s="188"/>
      <c r="T194" s="188"/>
      <c r="U194" s="188"/>
      <c r="V194" s="188"/>
      <c r="W194" s="188"/>
      <c r="X194" s="188"/>
      <c r="Y194" s="188"/>
      <c r="Z194" s="188"/>
    </row>
    <row r="195" ht="15.75" customHeight="1" spans="1:26">
      <c r="A195" s="185" t="s">
        <v>133</v>
      </c>
      <c r="B195" s="176" t="s">
        <v>53</v>
      </c>
      <c r="C195" s="176">
        <v>99326</v>
      </c>
      <c r="D195" s="182" t="str">
        <f>VLOOKUP(C195,'SINAPI-SICRO'!A:E,2,0)</f>
        <v>BASE PARA POÇO DE VISITA RETANGULAR PARA DRENAGEM, EM ALVENARIA COM BLOCOS DE CONCRETO, DIMENSÕES INTERNAS = 2,5X2,5 M, PROFUNDIDADE = 1,40 M, EXCLUINDO TAMPÃO. AF_12/2020_PA</v>
      </c>
      <c r="E195" s="183" t="str">
        <f>VLOOKUP(C195,'SINAPI-SICRO'!A:E,3,0)</f>
        <v>UN</v>
      </c>
      <c r="F195" s="179">
        <v>1</v>
      </c>
      <c r="G195" s="180">
        <f>VLOOKUP(C195,'SINAPI-SICRO'!A:E,5,0)</f>
        <v>8028.21</v>
      </c>
      <c r="H195" s="181">
        <f t="shared" si="108"/>
        <v>0.2338</v>
      </c>
      <c r="I195" s="180">
        <f t="shared" si="109"/>
        <v>9905.21</v>
      </c>
      <c r="J195" s="195">
        <f t="shared" si="110"/>
        <v>8028.21</v>
      </c>
      <c r="K195" s="195">
        <f t="shared" si="111"/>
        <v>9905.21</v>
      </c>
      <c r="L195" s="190"/>
      <c r="M195" s="190"/>
      <c r="N195" s="190"/>
      <c r="O195" s="190"/>
      <c r="P195" s="188"/>
      <c r="Q195" s="188"/>
      <c r="R195" s="188"/>
      <c r="S195" s="188"/>
      <c r="T195" s="188"/>
      <c r="U195" s="188"/>
      <c r="V195" s="188"/>
      <c r="W195" s="188"/>
      <c r="X195" s="188"/>
      <c r="Y195" s="188"/>
      <c r="Z195" s="188"/>
    </row>
    <row r="196" ht="15.75" customHeight="1" spans="1:26">
      <c r="A196" s="185" t="s">
        <v>134</v>
      </c>
      <c r="B196" s="176" t="s">
        <v>53</v>
      </c>
      <c r="C196" s="176">
        <v>98115</v>
      </c>
      <c r="D196" s="182" t="str">
        <f>VLOOKUP(C196,'SINAPI-SICRO'!A:E,2,0)</f>
        <v>TAMPA CIRCULAR PARA ESGOTO E DRENAGEM, EM CONCRETO PRÉ-MOLDADO, DIÂMETRO INTERNO = 0,60 M E ALTURA = 0,10 M. AF_12/2020</v>
      </c>
      <c r="E196" s="183" t="str">
        <f>VLOOKUP(C196,'SINAPI-SICRO'!A:E,3,0)</f>
        <v>UN</v>
      </c>
      <c r="F196" s="179">
        <v>1</v>
      </c>
      <c r="G196" s="180">
        <f>VLOOKUP(C196,'SINAPI-SICRO'!A:E,5,0)</f>
        <v>93.78</v>
      </c>
      <c r="H196" s="181">
        <f t="shared" si="108"/>
        <v>0.2338</v>
      </c>
      <c r="I196" s="180">
        <f t="shared" si="109"/>
        <v>115.71</v>
      </c>
      <c r="J196" s="195">
        <f t="shared" si="110"/>
        <v>93.78</v>
      </c>
      <c r="K196" s="195">
        <f t="shared" si="111"/>
        <v>115.71</v>
      </c>
      <c r="L196" s="190"/>
      <c r="M196" s="190"/>
      <c r="N196" s="190"/>
      <c r="O196" s="190"/>
      <c r="P196" s="188"/>
      <c r="Q196" s="188"/>
      <c r="R196" s="188"/>
      <c r="S196" s="188"/>
      <c r="T196" s="188"/>
      <c r="U196" s="188"/>
      <c r="V196" s="188"/>
      <c r="W196" s="188"/>
      <c r="X196" s="188"/>
      <c r="Y196" s="188"/>
      <c r="Z196" s="188"/>
    </row>
    <row r="197" ht="15.75" customHeight="1" spans="1:26">
      <c r="A197" s="185" t="s">
        <v>135</v>
      </c>
      <c r="B197" s="176" t="s">
        <v>53</v>
      </c>
      <c r="C197" s="176">
        <v>102751</v>
      </c>
      <c r="D197" s="182" t="str">
        <f>VLOOKUP(C197,'SINAPI-SICRO'!A:E,2,0)</f>
        <v>BOCA PARA BUEIRO SIMPLES TUBULAR D = 80 CM EM CONCRETO, ALAS COM ESCONSIDADE DE 30°, INCLUINDO FÔRMAS E MATERIAIS. AF_07/2021</v>
      </c>
      <c r="E197" s="183" t="str">
        <f>VLOOKUP(C197,'SINAPI-SICRO'!A:E,3,0)</f>
        <v>UN</v>
      </c>
      <c r="F197" s="179">
        <v>1</v>
      </c>
      <c r="G197" s="180">
        <f>VLOOKUP(C197,'SINAPI-SICRO'!A:E,5,0)</f>
        <v>4725.1</v>
      </c>
      <c r="H197" s="181">
        <f t="shared" si="108"/>
        <v>0.2338</v>
      </c>
      <c r="I197" s="180">
        <f t="shared" si="109"/>
        <v>5829.83</v>
      </c>
      <c r="J197" s="195">
        <f t="shared" si="110"/>
        <v>4725.1</v>
      </c>
      <c r="K197" s="195">
        <f t="shared" si="111"/>
        <v>5829.83</v>
      </c>
      <c r="L197" s="190"/>
      <c r="M197" s="190"/>
      <c r="N197" s="190"/>
      <c r="O197" s="190"/>
      <c r="P197" s="188"/>
      <c r="Q197" s="188"/>
      <c r="R197" s="188"/>
      <c r="S197" s="188"/>
      <c r="T197" s="188"/>
      <c r="U197" s="188"/>
      <c r="V197" s="188"/>
      <c r="W197" s="188"/>
      <c r="X197" s="188"/>
      <c r="Y197" s="188"/>
      <c r="Z197" s="188"/>
    </row>
    <row r="198" ht="15.75" customHeight="1" spans="1:26">
      <c r="A198" s="485">
        <v>3</v>
      </c>
      <c r="B198" s="486"/>
      <c r="C198" s="485"/>
      <c r="D198" s="487" t="s">
        <v>70</v>
      </c>
      <c r="E198" s="485"/>
      <c r="F198" s="488"/>
      <c r="G198" s="489"/>
      <c r="H198" s="488"/>
      <c r="I198" s="489"/>
      <c r="J198" s="489"/>
      <c r="K198" s="489">
        <f>SUM(K199:K204)</f>
        <v>292624</v>
      </c>
      <c r="L198" s="190"/>
      <c r="M198" s="190"/>
      <c r="N198" s="190"/>
      <c r="O198" s="190"/>
      <c r="P198" s="188"/>
      <c r="Q198" s="188"/>
      <c r="R198" s="188"/>
      <c r="S198" s="188"/>
      <c r="T198" s="188"/>
      <c r="U198" s="188"/>
      <c r="V198" s="188"/>
      <c r="W198" s="188"/>
      <c r="X198" s="188"/>
      <c r="Y198" s="188"/>
      <c r="Z198" s="188"/>
    </row>
    <row r="199" ht="15.75" customHeight="1" spans="1:26">
      <c r="A199" s="183" t="s">
        <v>71</v>
      </c>
      <c r="B199" s="176" t="s">
        <v>53</v>
      </c>
      <c r="C199" s="176">
        <v>100576</v>
      </c>
      <c r="D199" s="182" t="str">
        <f>VLOOKUP(C199,'SINAPI-SICRO'!A:E,2,0)</f>
        <v>REGULARIZAÇÃO E COMPACTAÇÃO DE SUBLEITO DE SOLO  PREDOMINANTEMENTE ARGILOSO. AF_11/2019</v>
      </c>
      <c r="E199" s="183" t="str">
        <f>VLOOKUP(C199,'SINAPI-SICRO'!A:E,3,0)</f>
        <v>M2</v>
      </c>
      <c r="F199" s="184">
        <v>1686.96</v>
      </c>
      <c r="G199" s="180">
        <f>VLOOKUP(C199,'SINAPI-SICRO'!A:E,5,0)</f>
        <v>2.65</v>
      </c>
      <c r="H199" s="181">
        <f t="shared" ref="H199:H204" si="112">$K$11</f>
        <v>0.2338</v>
      </c>
      <c r="I199" s="180">
        <f t="shared" ref="I199:I204" si="113">ROUND((G199*H199)+G199,2)</f>
        <v>3.27</v>
      </c>
      <c r="J199" s="195">
        <f t="shared" ref="J199:J204" si="114">ROUND(F199*G199,2)</f>
        <v>4470.44</v>
      </c>
      <c r="K199" s="195">
        <f t="shared" ref="K199:K204" si="115">ROUND(F199*I199,2)</f>
        <v>5516.36</v>
      </c>
      <c r="L199" s="190"/>
      <c r="M199" s="190"/>
      <c r="N199" s="190"/>
      <c r="O199" s="190"/>
      <c r="P199" s="188"/>
      <c r="Q199" s="188"/>
      <c r="R199" s="188"/>
      <c r="S199" s="188"/>
      <c r="T199" s="188"/>
      <c r="U199" s="188"/>
      <c r="V199" s="188"/>
      <c r="W199" s="188"/>
      <c r="X199" s="188"/>
      <c r="Y199" s="188"/>
      <c r="Z199" s="188"/>
    </row>
    <row r="200" ht="15.75" customHeight="1" spans="1:26">
      <c r="A200" s="183" t="s">
        <v>73</v>
      </c>
      <c r="B200" s="176" t="s">
        <v>47</v>
      </c>
      <c r="C200" s="176" t="s">
        <v>75</v>
      </c>
      <c r="D200" s="177" t="str">
        <f>VLOOKUP(C200,COMPOSIÇÕES!B:G,2,0)</f>
        <v>EXECUÇÃO E COMPACTAÇÃO DE BASE COM BRITA GRADUADA SIMPLES - INCLUSIVE CARGA, TRANSPORTE E MATERIAL</v>
      </c>
      <c r="E200" s="178" t="str">
        <f>VLOOKUP(C200,COMPOSIÇÕES!B:G,3,0)</f>
        <v>M3</v>
      </c>
      <c r="F200" s="184">
        <f>337.39</f>
        <v>337.39</v>
      </c>
      <c r="G200" s="180">
        <f>VLOOKUP(C200,COMPOSIÇÕES!B:G,6,0)</f>
        <v>217.16</v>
      </c>
      <c r="H200" s="181">
        <f t="shared" si="112"/>
        <v>0.2338</v>
      </c>
      <c r="I200" s="180">
        <f t="shared" si="113"/>
        <v>267.93</v>
      </c>
      <c r="J200" s="195">
        <f t="shared" si="114"/>
        <v>73267.61</v>
      </c>
      <c r="K200" s="195">
        <f t="shared" si="115"/>
        <v>90396.9</v>
      </c>
      <c r="L200" s="190"/>
      <c r="M200" s="190"/>
      <c r="N200" s="190"/>
      <c r="O200" s="190"/>
      <c r="P200" s="188"/>
      <c r="Q200" s="188"/>
      <c r="R200" s="188"/>
      <c r="S200" s="188"/>
      <c r="T200" s="188"/>
      <c r="U200" s="188"/>
      <c r="V200" s="188"/>
      <c r="W200" s="188"/>
      <c r="X200" s="188"/>
      <c r="Y200" s="188"/>
      <c r="Z200" s="188"/>
    </row>
    <row r="201" ht="15.75" customHeight="1" spans="1:26">
      <c r="A201" s="183" t="s">
        <v>74</v>
      </c>
      <c r="B201" s="176" t="s">
        <v>47</v>
      </c>
      <c r="C201" s="176" t="s">
        <v>77</v>
      </c>
      <c r="D201" s="177" t="str">
        <f>VLOOKUP(C201,COMPOSIÇÕES!B:G,2,0)</f>
        <v>COLCHÃO DRENANTE COM AREIA</v>
      </c>
      <c r="E201" s="178" t="str">
        <f>VLOOKUP(C201,COMPOSIÇÕES!B:G,3,0)</f>
        <v>M3</v>
      </c>
      <c r="F201" s="184">
        <f>1686.96*0.05</f>
        <v>84.348</v>
      </c>
      <c r="G201" s="180">
        <f>VLOOKUP(C201,COMPOSIÇÕES!B:G,6,0)</f>
        <v>228.28</v>
      </c>
      <c r="H201" s="181">
        <f t="shared" si="112"/>
        <v>0.2338</v>
      </c>
      <c r="I201" s="180">
        <f t="shared" si="113"/>
        <v>281.65</v>
      </c>
      <c r="J201" s="195">
        <f t="shared" si="114"/>
        <v>19254.96</v>
      </c>
      <c r="K201" s="195">
        <f t="shared" si="115"/>
        <v>23756.61</v>
      </c>
      <c r="L201" s="190"/>
      <c r="M201" s="190"/>
      <c r="N201" s="190"/>
      <c r="O201" s="190"/>
      <c r="P201" s="188"/>
      <c r="Q201" s="188"/>
      <c r="R201" s="188"/>
      <c r="S201" s="188"/>
      <c r="T201" s="188"/>
      <c r="U201" s="188"/>
      <c r="V201" s="188"/>
      <c r="W201" s="188"/>
      <c r="X201" s="188"/>
      <c r="Y201" s="188"/>
      <c r="Z201" s="188"/>
    </row>
    <row r="202" ht="15.75" customHeight="1" spans="1:26">
      <c r="A202" s="183" t="s">
        <v>76</v>
      </c>
      <c r="B202" s="176" t="s">
        <v>53</v>
      </c>
      <c r="C202" s="176">
        <v>92398</v>
      </c>
      <c r="D202" s="182" t="str">
        <f>VLOOKUP(C202,'SINAPI-SICRO'!A:E,2,0)</f>
        <v>EXECUÇÃO DE PAVIMENTO EM PISO INTERTRAVADO, COM BLOCO RETANGULAR COR NATURAL DE 20 X 10 CM, ESPESSURA 8 CM. AF_10/2022</v>
      </c>
      <c r="E202" s="183" t="str">
        <f>VLOOKUP(C202,'SINAPI-SICRO'!A:E,3,0)</f>
        <v>M2</v>
      </c>
      <c r="F202" s="184">
        <f>1686.96</f>
        <v>1686.96</v>
      </c>
      <c r="G202" s="180">
        <f>VLOOKUP(C202,'SINAPI-SICRO'!A:E,5,0)</f>
        <v>78.2</v>
      </c>
      <c r="H202" s="181">
        <f t="shared" si="112"/>
        <v>0.2338</v>
      </c>
      <c r="I202" s="180">
        <f t="shared" si="113"/>
        <v>96.48</v>
      </c>
      <c r="J202" s="195">
        <f t="shared" si="114"/>
        <v>131920.27</v>
      </c>
      <c r="K202" s="195">
        <f t="shared" si="115"/>
        <v>162757.9</v>
      </c>
      <c r="L202" s="190"/>
      <c r="M202" s="190"/>
      <c r="N202" s="190"/>
      <c r="O202" s="190"/>
      <c r="P202" s="188"/>
      <c r="Q202" s="188"/>
      <c r="R202" s="188"/>
      <c r="S202" s="188"/>
      <c r="T202" s="188"/>
      <c r="U202" s="188"/>
      <c r="V202" s="188"/>
      <c r="W202" s="188"/>
      <c r="X202" s="188"/>
      <c r="Y202" s="188"/>
      <c r="Z202" s="188"/>
    </row>
    <row r="203" ht="15.75" customHeight="1" spans="1:26">
      <c r="A203" s="183" t="s">
        <v>78</v>
      </c>
      <c r="B203" s="176" t="s">
        <v>53</v>
      </c>
      <c r="C203" s="176">
        <v>100981</v>
      </c>
      <c r="D203" s="182" t="str">
        <f>VLOOKUP(C203,'SINAPI-SICRO'!A:E,2,0)</f>
        <v>CARGA, MANOBRA E DESCARGA DE ENTULHO EM CAMINHÃO BASCULANTE 6 M³ - CARGA COM ESCAVADEIRA HIDRÁULICA  (CAÇAMBA DE 0,80 M³ / 111 HP) E DESCARGA LIVRE (UNIDADE: M3). AF_07/2020</v>
      </c>
      <c r="E203" s="183" t="str">
        <f>VLOOKUP(C203,'SINAPI-SICRO'!A:E,3,0)</f>
        <v>M3</v>
      </c>
      <c r="F203" s="184">
        <f>84.35</f>
        <v>84.35</v>
      </c>
      <c r="G203" s="180">
        <f>VLOOKUP(C203,'SINAPI-SICRO'!A:E,5,0)</f>
        <v>9.47</v>
      </c>
      <c r="H203" s="181">
        <f t="shared" si="112"/>
        <v>0.2338</v>
      </c>
      <c r="I203" s="180">
        <f t="shared" si="113"/>
        <v>11.68</v>
      </c>
      <c r="J203" s="195">
        <f t="shared" si="114"/>
        <v>798.79</v>
      </c>
      <c r="K203" s="195">
        <f t="shared" si="115"/>
        <v>985.21</v>
      </c>
      <c r="L203" s="190"/>
      <c r="M203" s="190"/>
      <c r="N203" s="190"/>
      <c r="O203" s="190"/>
      <c r="P203" s="188"/>
      <c r="Q203" s="188"/>
      <c r="R203" s="188"/>
      <c r="S203" s="188"/>
      <c r="T203" s="188"/>
      <c r="U203" s="188"/>
      <c r="V203" s="188"/>
      <c r="W203" s="188"/>
      <c r="X203" s="188"/>
      <c r="Y203" s="188"/>
      <c r="Z203" s="188"/>
    </row>
    <row r="204" ht="15.75" customHeight="1" spans="1:26">
      <c r="A204" s="183" t="s">
        <v>79</v>
      </c>
      <c r="B204" s="176" t="s">
        <v>53</v>
      </c>
      <c r="C204" s="176">
        <v>97914</v>
      </c>
      <c r="D204" s="182" t="str">
        <f>VLOOKUP(C204,'SINAPI-SICRO'!A:E,2,0)</f>
        <v>TRANSPORTE COM CAMINHÃO BASCULANTE DE 6 M³, EM VIA URBANA PAVIMENTADA, DMT ATÉ 30 KM (UNIDADE: M3XKM). AF_07/2020</v>
      </c>
      <c r="E204" s="183" t="str">
        <f>VLOOKUP(C204,'SINAPI-SICRO'!A:E,3,0)</f>
        <v>M3XKM</v>
      </c>
      <c r="F204" s="184">
        <f>84.35*30</f>
        <v>2530.5</v>
      </c>
      <c r="G204" s="180">
        <f>VLOOKUP(C204,'SINAPI-SICRO'!A:E,5,0)</f>
        <v>2.95</v>
      </c>
      <c r="H204" s="181">
        <f t="shared" si="112"/>
        <v>0.2338</v>
      </c>
      <c r="I204" s="180">
        <f t="shared" si="113"/>
        <v>3.64</v>
      </c>
      <c r="J204" s="195">
        <f t="shared" si="114"/>
        <v>7464.98</v>
      </c>
      <c r="K204" s="195">
        <f t="shared" si="115"/>
        <v>9211.02</v>
      </c>
      <c r="L204" s="190"/>
      <c r="M204" s="190"/>
      <c r="N204" s="190"/>
      <c r="O204" s="190"/>
      <c r="P204" s="188"/>
      <c r="Q204" s="188"/>
      <c r="R204" s="188"/>
      <c r="S204" s="188"/>
      <c r="T204" s="188"/>
      <c r="U204" s="188"/>
      <c r="V204" s="188"/>
      <c r="W204" s="188"/>
      <c r="X204" s="188"/>
      <c r="Y204" s="188"/>
      <c r="Z204" s="188"/>
    </row>
    <row r="205" ht="15.75" customHeight="1" spans="1:26">
      <c r="A205" s="485">
        <v>4</v>
      </c>
      <c r="B205" s="486"/>
      <c r="C205" s="485"/>
      <c r="D205" s="487" t="s">
        <v>81</v>
      </c>
      <c r="E205" s="485"/>
      <c r="F205" s="488"/>
      <c r="G205" s="489"/>
      <c r="H205" s="488"/>
      <c r="I205" s="489"/>
      <c r="J205" s="489"/>
      <c r="K205" s="489">
        <f>SUM(K206:K209)</f>
        <v>116984.74</v>
      </c>
      <c r="L205" s="190"/>
      <c r="M205" s="190"/>
      <c r="N205" s="190"/>
      <c r="O205" s="190"/>
      <c r="P205" s="188"/>
      <c r="Q205" s="188"/>
      <c r="R205" s="188"/>
      <c r="S205" s="188"/>
      <c r="T205" s="188"/>
      <c r="U205" s="188"/>
      <c r="V205" s="188"/>
      <c r="W205" s="188"/>
      <c r="X205" s="188"/>
      <c r="Y205" s="188"/>
      <c r="Z205" s="188"/>
    </row>
    <row r="206" ht="15.75" customHeight="1" spans="1:26">
      <c r="A206" s="183" t="s">
        <v>82</v>
      </c>
      <c r="B206" s="176" t="s">
        <v>53</v>
      </c>
      <c r="C206" s="176">
        <v>102498</v>
      </c>
      <c r="D206" s="182" t="str">
        <f>VLOOKUP(C206,'SINAPI-SICRO'!A:E,2,0)</f>
        <v>PINTURA DE MEIO-FIO COM TINTA BRANCA A BASE DE CAL (CAIAÇÃO). AF_05/2021</v>
      </c>
      <c r="E206" s="183" t="str">
        <f>VLOOKUP(C206,'SINAPI-SICRO'!A:E,3,0)</f>
        <v>M</v>
      </c>
      <c r="F206" s="184">
        <f>86.09</f>
        <v>86.09</v>
      </c>
      <c r="G206" s="180">
        <f>VLOOKUP(C206,'SINAPI-SICRO'!A:E,5,0)</f>
        <v>1.57</v>
      </c>
      <c r="H206" s="181">
        <f t="shared" ref="H206:H209" si="116">$K$11</f>
        <v>0.2338</v>
      </c>
      <c r="I206" s="180">
        <f t="shared" ref="I206:I209" si="117">ROUND((G206*H206)+G206,2)</f>
        <v>1.94</v>
      </c>
      <c r="J206" s="195">
        <f t="shared" ref="J206:J209" si="118">ROUND(F206*G206,2)</f>
        <v>135.16</v>
      </c>
      <c r="K206" s="195">
        <f t="shared" ref="K206:K209" si="119">ROUND(F206*I206,2)</f>
        <v>167.01</v>
      </c>
      <c r="L206" s="190"/>
      <c r="M206" s="190"/>
      <c r="N206" s="190"/>
      <c r="O206" s="190"/>
      <c r="P206" s="188"/>
      <c r="Q206" s="188"/>
      <c r="R206" s="188"/>
      <c r="S206" s="188"/>
      <c r="T206" s="188"/>
      <c r="U206" s="188"/>
      <c r="V206" s="188"/>
      <c r="W206" s="188"/>
      <c r="X206" s="188"/>
      <c r="Y206" s="188"/>
      <c r="Z206" s="188"/>
    </row>
    <row r="207" ht="15.75" customHeight="1" spans="1:26">
      <c r="A207" s="183" t="s">
        <v>97</v>
      </c>
      <c r="B207" s="176" t="s">
        <v>53</v>
      </c>
      <c r="C207" s="176">
        <v>92396</v>
      </c>
      <c r="D207" s="182" t="str">
        <f>VLOOKUP(C207,'SINAPI-SICRO'!A:E,2,0)</f>
        <v>EXECUÇÃO DE PASSEIO EM PISO INTERTRAVADO, COM BLOCO RETANGULAR COR NATURAL DE 20 X 10 CM, ESPESSURA 6 CM. AF_10/2022</v>
      </c>
      <c r="E207" s="183" t="str">
        <f>VLOOKUP(C207,'SINAPI-SICRO'!A:E,3,0)</f>
        <v>M2</v>
      </c>
      <c r="F207" s="184">
        <f>462.37</f>
        <v>462.37</v>
      </c>
      <c r="G207" s="180">
        <f>VLOOKUP(C207,'SINAPI-SICRO'!A:E,5,0)</f>
        <v>72.7</v>
      </c>
      <c r="H207" s="181">
        <f t="shared" si="116"/>
        <v>0.2338</v>
      </c>
      <c r="I207" s="180">
        <f t="shared" si="117"/>
        <v>89.7</v>
      </c>
      <c r="J207" s="195">
        <f t="shared" si="118"/>
        <v>33614.3</v>
      </c>
      <c r="K207" s="195">
        <f t="shared" si="119"/>
        <v>41474.59</v>
      </c>
      <c r="L207" s="190"/>
      <c r="M207" s="190"/>
      <c r="N207" s="190"/>
      <c r="O207" s="190"/>
      <c r="P207" s="188"/>
      <c r="Q207" s="188"/>
      <c r="R207" s="188"/>
      <c r="S207" s="188"/>
      <c r="T207" s="188"/>
      <c r="U207" s="188"/>
      <c r="V207" s="188"/>
      <c r="W207" s="188"/>
      <c r="X207" s="188"/>
      <c r="Y207" s="188"/>
      <c r="Z207" s="188"/>
    </row>
    <row r="208" ht="15.75" customHeight="1" spans="1:26">
      <c r="A208" s="183" t="s">
        <v>83</v>
      </c>
      <c r="B208" s="176" t="s">
        <v>47</v>
      </c>
      <c r="C208" s="176" t="s">
        <v>84</v>
      </c>
      <c r="D208" s="177" t="str">
        <f>VLOOKUP(C208,COMPOSIÇÕES!B:G,2,0)</f>
        <v>RAMPA PARA ACESSO DE P.N.E. EM CONCRETO Fck = 20MPa, DESEMPOLADA, COM PISO EM LAJOTA PRÉ-MOLDADA EM CONCRETO COLORIDO NA COR AMARELA PARA SINALIZAÇÃO TÁTIL DE ALERTA  (COMPRIMENTO 8,00 M X LARGURA VARIÁVEL)</v>
      </c>
      <c r="E208" s="178" t="str">
        <f>VLOOKUP(C208,COMPOSIÇÕES!B:G,3,0)</f>
        <v>M</v>
      </c>
      <c r="F208" s="184">
        <f>11</f>
        <v>11</v>
      </c>
      <c r="G208" s="180">
        <f>VLOOKUP(C208,COMPOSIÇÕES!B:G,6,0)</f>
        <v>481.19</v>
      </c>
      <c r="H208" s="181">
        <f t="shared" si="116"/>
        <v>0.2338</v>
      </c>
      <c r="I208" s="180">
        <f t="shared" si="117"/>
        <v>593.69</v>
      </c>
      <c r="J208" s="195">
        <f t="shared" si="118"/>
        <v>5293.09</v>
      </c>
      <c r="K208" s="195">
        <f t="shared" si="119"/>
        <v>6530.59</v>
      </c>
      <c r="L208" s="190"/>
      <c r="M208" s="190"/>
      <c r="N208" s="190"/>
      <c r="O208" s="190"/>
      <c r="P208" s="188"/>
      <c r="Q208" s="188"/>
      <c r="R208" s="188"/>
      <c r="S208" s="188"/>
      <c r="T208" s="188"/>
      <c r="U208" s="188"/>
      <c r="V208" s="188"/>
      <c r="W208" s="188"/>
      <c r="X208" s="188"/>
      <c r="Y208" s="188"/>
      <c r="Z208" s="188"/>
    </row>
    <row r="209" ht="15.75" customHeight="1" spans="1:26">
      <c r="A209" s="183" t="s">
        <v>85</v>
      </c>
      <c r="B209" s="176" t="s">
        <v>53</v>
      </c>
      <c r="C209" s="176">
        <v>101094</v>
      </c>
      <c r="D209" s="182" t="str">
        <f>VLOOKUP(C209,'SINAPI-SICRO'!A:E,2,0)</f>
        <v>PISO PODOTÁTIL DE ALERTA OU DIRECIONAL, DE BORRACHA, ASSENTADO SOBRE ARGAMASSA. AF_05/2020</v>
      </c>
      <c r="E209" s="183" t="str">
        <f>VLOOKUP(C209,'SINAPI-SICRO'!A:E,3,0)</f>
        <v>M</v>
      </c>
      <c r="F209" s="184">
        <f>266.22</f>
        <v>266.22</v>
      </c>
      <c r="G209" s="180">
        <f>VLOOKUP(C209,'SINAPI-SICRO'!A:E,5,0)</f>
        <v>209.5</v>
      </c>
      <c r="H209" s="181">
        <f t="shared" si="116"/>
        <v>0.2338</v>
      </c>
      <c r="I209" s="180">
        <f t="shared" si="117"/>
        <v>258.48</v>
      </c>
      <c r="J209" s="195">
        <f t="shared" si="118"/>
        <v>55773.09</v>
      </c>
      <c r="K209" s="195">
        <f t="shared" si="119"/>
        <v>68812.55</v>
      </c>
      <c r="L209" s="190"/>
      <c r="M209" s="190"/>
      <c r="N209" s="190"/>
      <c r="O209" s="190"/>
      <c r="P209" s="188"/>
      <c r="Q209" s="188"/>
      <c r="R209" s="188"/>
      <c r="S209" s="188"/>
      <c r="T209" s="188"/>
      <c r="U209" s="188"/>
      <c r="V209" s="188"/>
      <c r="W209" s="188"/>
      <c r="X209" s="188"/>
      <c r="Y209" s="188"/>
      <c r="Z209" s="188"/>
    </row>
    <row r="210" ht="15.75" customHeight="1" spans="1:26">
      <c r="A210" s="485">
        <v>5</v>
      </c>
      <c r="B210" s="486"/>
      <c r="C210" s="485"/>
      <c r="D210" s="487" t="s">
        <v>87</v>
      </c>
      <c r="E210" s="485"/>
      <c r="F210" s="488"/>
      <c r="G210" s="489"/>
      <c r="H210" s="488"/>
      <c r="I210" s="489"/>
      <c r="J210" s="489"/>
      <c r="K210" s="489">
        <f>SUM(K211:K213)</f>
        <v>1819.33</v>
      </c>
      <c r="L210" s="190"/>
      <c r="M210" s="190"/>
      <c r="N210" s="190"/>
      <c r="O210" s="190"/>
      <c r="P210" s="188"/>
      <c r="Q210" s="188"/>
      <c r="R210" s="188"/>
      <c r="S210" s="188"/>
      <c r="T210" s="188"/>
      <c r="U210" s="188"/>
      <c r="V210" s="188"/>
      <c r="W210" s="188"/>
      <c r="X210" s="188"/>
      <c r="Y210" s="188"/>
      <c r="Z210" s="188"/>
    </row>
    <row r="211" ht="15.75" customHeight="1" spans="1:26">
      <c r="A211" s="183" t="s">
        <v>88</v>
      </c>
      <c r="B211" s="176" t="s">
        <v>47</v>
      </c>
      <c r="C211" s="176" t="s">
        <v>89</v>
      </c>
      <c r="D211" s="177" t="str">
        <f>VLOOKUP(C211,COMPOSIÇÕES!B:G,2,0)</f>
        <v>PLACA ESMALTADA PARA IDENTIFICAÇÃO DE RUA, DIMENSÕES 45X25CM - FORNECIMENTO E INSTALAÇÃO</v>
      </c>
      <c r="E211" s="178" t="str">
        <f>VLOOKUP(C211,COMPOSIÇÕES!B:G,3,0)</f>
        <v>UND</v>
      </c>
      <c r="F211" s="179">
        <v>2</v>
      </c>
      <c r="G211" s="180">
        <f>VLOOKUP(C211,COMPOSIÇÕES!B:G,6,0)</f>
        <v>91.93</v>
      </c>
      <c r="H211" s="181">
        <f t="shared" ref="H211:H213" si="120">$K$11</f>
        <v>0.2338</v>
      </c>
      <c r="I211" s="180">
        <f t="shared" ref="I211:I213" si="121">ROUND((G211*H211)+G211,2)</f>
        <v>113.42</v>
      </c>
      <c r="J211" s="195">
        <f t="shared" ref="J211:J213" si="122">ROUND(F211*G211,2)</f>
        <v>183.86</v>
      </c>
      <c r="K211" s="195">
        <f t="shared" ref="K211:K213" si="123">ROUND(F211*I211,2)</f>
        <v>226.84</v>
      </c>
      <c r="L211" s="190"/>
      <c r="M211" s="190"/>
      <c r="N211" s="190"/>
      <c r="O211" s="190"/>
      <c r="P211" s="188"/>
      <c r="Q211" s="188"/>
      <c r="R211" s="188"/>
      <c r="S211" s="188"/>
      <c r="T211" s="188"/>
      <c r="U211" s="188"/>
      <c r="V211" s="188"/>
      <c r="W211" s="188"/>
      <c r="X211" s="188"/>
      <c r="Y211" s="188"/>
      <c r="Z211" s="188"/>
    </row>
    <row r="212" ht="15.75" customHeight="1" spans="1:26">
      <c r="A212" s="183" t="s">
        <v>90</v>
      </c>
      <c r="B212" s="176" t="s">
        <v>47</v>
      </c>
      <c r="C212" s="176" t="s">
        <v>91</v>
      </c>
      <c r="D212" s="177" t="str">
        <f>VLOOKUP(C212,COMPOSIÇÕES!B:G,2,0)</f>
        <v>PLACA DE REGULAMENTAÇÃO COM PINTURA REFLETIVA L = 0,25 M - FORNECIMENTO E INSTALAÇÃO</v>
      </c>
      <c r="E212" s="178" t="str">
        <f>VLOOKUP(C212,COMPOSIÇÕES!B:G,3,0)</f>
        <v>UND</v>
      </c>
      <c r="F212" s="179">
        <v>3</v>
      </c>
      <c r="G212" s="180">
        <f>VLOOKUP(C212,COMPOSIÇÕES!B:G,6,0)</f>
        <v>188.66</v>
      </c>
      <c r="H212" s="181">
        <f t="shared" si="120"/>
        <v>0.2338</v>
      </c>
      <c r="I212" s="180">
        <f t="shared" si="121"/>
        <v>232.77</v>
      </c>
      <c r="J212" s="195">
        <f t="shared" si="122"/>
        <v>565.98</v>
      </c>
      <c r="K212" s="195">
        <f t="shared" si="123"/>
        <v>698.31</v>
      </c>
      <c r="L212" s="190"/>
      <c r="M212" s="190"/>
      <c r="N212" s="190"/>
      <c r="O212" s="190"/>
      <c r="P212" s="188"/>
      <c r="Q212" s="188"/>
      <c r="R212" s="188"/>
      <c r="S212" s="188"/>
      <c r="T212" s="188"/>
      <c r="U212" s="188"/>
      <c r="V212" s="188"/>
      <c r="W212" s="188"/>
      <c r="X212" s="188"/>
      <c r="Y212" s="188"/>
      <c r="Z212" s="188"/>
    </row>
    <row r="213" ht="15.75" customHeight="1" spans="1:26">
      <c r="A213" s="183" t="s">
        <v>92</v>
      </c>
      <c r="B213" s="176" t="s">
        <v>47</v>
      </c>
      <c r="C213" s="176" t="s">
        <v>93</v>
      </c>
      <c r="D213" s="177" t="str">
        <f>VLOOKUP(C213,COMPOSIÇÕES!B:G,2,0)</f>
        <v>SUPORTE METÁLICO COM TUBO DE AÇO GALVANIZADO DN 50MM PARA PLACA DE SINALIZAÇÃO - FORNECIMENTO E INSTALAÇÃO</v>
      </c>
      <c r="E213" s="178" t="str">
        <f>VLOOKUP(C213,COMPOSIÇÕES!B:G,3,0)</f>
        <v>UND</v>
      </c>
      <c r="F213" s="179">
        <v>3</v>
      </c>
      <c r="G213" s="180">
        <f>VLOOKUP(C213,COMPOSIÇÕES!B:G,6,0)</f>
        <v>241.58</v>
      </c>
      <c r="H213" s="181">
        <f t="shared" si="120"/>
        <v>0.2338</v>
      </c>
      <c r="I213" s="180">
        <f t="shared" si="121"/>
        <v>298.06</v>
      </c>
      <c r="J213" s="195">
        <f t="shared" si="122"/>
        <v>724.74</v>
      </c>
      <c r="K213" s="195">
        <f t="shared" si="123"/>
        <v>894.18</v>
      </c>
      <c r="L213" s="190"/>
      <c r="M213" s="190"/>
      <c r="N213" s="190"/>
      <c r="O213" s="190"/>
      <c r="P213" s="188"/>
      <c r="Q213" s="188"/>
      <c r="R213" s="188"/>
      <c r="S213" s="188"/>
      <c r="T213" s="188"/>
      <c r="U213" s="188"/>
      <c r="V213" s="188"/>
      <c r="W213" s="188"/>
      <c r="X213" s="188"/>
      <c r="Y213" s="188"/>
      <c r="Z213" s="188"/>
    </row>
    <row r="214" ht="15.75" customHeight="1" spans="1:26">
      <c r="A214" s="485">
        <v>6</v>
      </c>
      <c r="B214" s="486"/>
      <c r="C214" s="485"/>
      <c r="D214" s="487" t="s">
        <v>101</v>
      </c>
      <c r="E214" s="485"/>
      <c r="F214" s="488"/>
      <c r="G214" s="489"/>
      <c r="H214" s="488"/>
      <c r="I214" s="489"/>
      <c r="J214" s="489"/>
      <c r="K214" s="489">
        <f>SUM(K215:K225)</f>
        <v>223290.74</v>
      </c>
      <c r="L214" s="190"/>
      <c r="M214" s="190"/>
      <c r="N214" s="190"/>
      <c r="O214" s="190"/>
      <c r="P214" s="188"/>
      <c r="Q214" s="188"/>
      <c r="R214" s="188"/>
      <c r="S214" s="188"/>
      <c r="T214" s="188"/>
      <c r="U214" s="188"/>
      <c r="V214" s="188"/>
      <c r="W214" s="188"/>
      <c r="X214" s="188"/>
      <c r="Y214" s="188"/>
      <c r="Z214" s="188"/>
    </row>
    <row r="215" ht="15.75" customHeight="1" spans="1:26">
      <c r="A215" s="183" t="s">
        <v>102</v>
      </c>
      <c r="B215" s="176" t="s">
        <v>53</v>
      </c>
      <c r="C215" s="176">
        <v>94329</v>
      </c>
      <c r="D215" s="182" t="str">
        <f>VLOOKUP(C215,'SINAPI-SICRO'!A:E,2,0)</f>
        <v>ATERRO MECANIZADO DE VALA COM ESCAVADEIRA HIDRÁULICA (CAPACIDADE DA CAÇAMBA: 0,8 M³/POTÊNCIA: 111 HP), LARGURA ATÉ 2,5 M, PROFUNDIDADE DE 1,5 A 3,0 M, COM AREIA PARA ATERRO. AF_08/2023</v>
      </c>
      <c r="E215" s="183" t="str">
        <f>VLOOKUP(C215,'SINAPI-SICRO'!A:E,3,0)</f>
        <v>M3</v>
      </c>
      <c r="F215" s="179">
        <v>235.84</v>
      </c>
      <c r="G215" s="180">
        <f>VLOOKUP(C215,'SINAPI-SICRO'!A:E,5,0)</f>
        <v>100.41</v>
      </c>
      <c r="H215" s="181">
        <f t="shared" ref="H215:H225" si="124">$K$11</f>
        <v>0.2338</v>
      </c>
      <c r="I215" s="180">
        <f t="shared" ref="I215:I225" si="125">ROUND((G215*H215)+G215,2)</f>
        <v>123.89</v>
      </c>
      <c r="J215" s="195">
        <f t="shared" ref="J215:J225" si="126">ROUND(F215*G215,2)</f>
        <v>23680.69</v>
      </c>
      <c r="K215" s="195">
        <f t="shared" ref="K215:K225" si="127">ROUND(F215*I215,2)</f>
        <v>29218.22</v>
      </c>
      <c r="L215" s="190"/>
      <c r="M215" s="190"/>
      <c r="N215" s="190"/>
      <c r="O215" s="190"/>
      <c r="P215" s="188"/>
      <c r="Q215" s="188"/>
      <c r="R215" s="188"/>
      <c r="S215" s="188"/>
      <c r="T215" s="188"/>
      <c r="U215" s="188"/>
      <c r="V215" s="188"/>
      <c r="W215" s="188"/>
      <c r="X215" s="188"/>
      <c r="Y215" s="188"/>
      <c r="Z215" s="188"/>
    </row>
    <row r="216" ht="15.75" customHeight="1" spans="1:26">
      <c r="A216" s="183" t="s">
        <v>103</v>
      </c>
      <c r="B216" s="176" t="s">
        <v>53</v>
      </c>
      <c r="C216" s="176">
        <v>100974</v>
      </c>
      <c r="D216" s="182" t="str">
        <f>VLOOKUP(C216,'SINAPI-SICRO'!A:E,2,0)</f>
        <v>CARGA, MANOBRA E DESCARGA DE SOLOS E MATERIAIS GRANULARES EM CAMINHÃO BASCULANTE 10 M³ - CARGA COM PÁ CARREGADEIRA (CAÇAMBA DE 1,7 A 2,8 M³ / 128 HP) E DESCARGA LIVRE (UNIDADE: M3). AF_07/2020</v>
      </c>
      <c r="E216" s="183" t="str">
        <f>VLOOKUP(C216,'SINAPI-SICRO'!A:E,3,0)</f>
        <v>M3</v>
      </c>
      <c r="F216" s="179">
        <v>283</v>
      </c>
      <c r="G216" s="180">
        <f>VLOOKUP(C216,'SINAPI-SICRO'!A:E,5,0)</f>
        <v>8.63</v>
      </c>
      <c r="H216" s="181">
        <f t="shared" si="124"/>
        <v>0.2338</v>
      </c>
      <c r="I216" s="180">
        <f t="shared" si="125"/>
        <v>10.65</v>
      </c>
      <c r="J216" s="195">
        <f t="shared" si="126"/>
        <v>2442.29</v>
      </c>
      <c r="K216" s="195">
        <f t="shared" si="127"/>
        <v>3013.95</v>
      </c>
      <c r="L216" s="190"/>
      <c r="M216" s="190"/>
      <c r="N216" s="190"/>
      <c r="O216" s="190"/>
      <c r="P216" s="188"/>
      <c r="Q216" s="188"/>
      <c r="R216" s="188"/>
      <c r="S216" s="188"/>
      <c r="T216" s="188"/>
      <c r="U216" s="188"/>
      <c r="V216" s="188"/>
      <c r="W216" s="188"/>
      <c r="X216" s="188"/>
      <c r="Y216" s="188"/>
      <c r="Z216" s="188"/>
    </row>
    <row r="217" ht="15.75" customHeight="1" spans="1:26">
      <c r="A217" s="183" t="s">
        <v>104</v>
      </c>
      <c r="B217" s="176" t="s">
        <v>53</v>
      </c>
      <c r="C217" s="176">
        <v>95875</v>
      </c>
      <c r="D217" s="182" t="str">
        <f>VLOOKUP(C217,'SINAPI-SICRO'!A:E,2,0)</f>
        <v>TRANSPORTE COM CAMINHÃO BASCULANTE DE 10 M³, EM VIA URBANA PAVIMENTADA, DMT ATÉ 30 KM (UNIDADE: M3XKM). AF_07/2020</v>
      </c>
      <c r="E217" s="183" t="str">
        <f>VLOOKUP(C217,'SINAPI-SICRO'!A:E,3,0)</f>
        <v>M3XKM</v>
      </c>
      <c r="F217" s="179">
        <v>2264</v>
      </c>
      <c r="G217" s="180">
        <f>VLOOKUP(C217,'SINAPI-SICRO'!A:E,5,0)</f>
        <v>2.47</v>
      </c>
      <c r="H217" s="181">
        <f t="shared" si="124"/>
        <v>0.2338</v>
      </c>
      <c r="I217" s="180">
        <f t="shared" si="125"/>
        <v>3.05</v>
      </c>
      <c r="J217" s="195">
        <f t="shared" si="126"/>
        <v>5592.08</v>
      </c>
      <c r="K217" s="195">
        <f t="shared" si="127"/>
        <v>6905.2</v>
      </c>
      <c r="L217" s="190"/>
      <c r="M217" s="190"/>
      <c r="N217" s="190"/>
      <c r="O217" s="190"/>
      <c r="P217" s="188"/>
      <c r="Q217" s="188"/>
      <c r="R217" s="188"/>
      <c r="S217" s="188"/>
      <c r="T217" s="188"/>
      <c r="U217" s="188"/>
      <c r="V217" s="188"/>
      <c r="W217" s="188"/>
      <c r="X217" s="188"/>
      <c r="Y217" s="188"/>
      <c r="Z217" s="188"/>
    </row>
    <row r="218" ht="15.75" customHeight="1" spans="1:26">
      <c r="A218" s="183" t="s">
        <v>105</v>
      </c>
      <c r="B218" s="176" t="s">
        <v>47</v>
      </c>
      <c r="C218" s="176" t="s">
        <v>106</v>
      </c>
      <c r="D218" s="177" t="str">
        <f>VLOOKUP(C218,COMPOSIÇÕES!B:G,2,0)</f>
        <v>PEDRA ARGAMASSADA COM CIMENTO E AREIA 1:3 - AREIA E PEDRA DE MÃO COMERCIAL - FORNECIMENTO E ASSENTAMENTO</v>
      </c>
      <c r="E218" s="178" t="str">
        <f>VLOOKUP(C218,COMPOSIÇÕES!B:G,3,0)</f>
        <v>M3</v>
      </c>
      <c r="F218" s="179">
        <v>165.31</v>
      </c>
      <c r="G218" s="180">
        <f>VLOOKUP(C218,COMPOSIÇÕES!B:G,6,0)</f>
        <v>502.73</v>
      </c>
      <c r="H218" s="181">
        <f t="shared" si="124"/>
        <v>0.2338</v>
      </c>
      <c r="I218" s="180">
        <f t="shared" si="125"/>
        <v>620.27</v>
      </c>
      <c r="J218" s="195">
        <f t="shared" si="126"/>
        <v>83106.3</v>
      </c>
      <c r="K218" s="195">
        <f t="shared" si="127"/>
        <v>102536.83</v>
      </c>
      <c r="L218" s="190"/>
      <c r="M218" s="190"/>
      <c r="N218" s="190"/>
      <c r="O218" s="190"/>
      <c r="P218" s="188"/>
      <c r="Q218" s="188"/>
      <c r="R218" s="188"/>
      <c r="S218" s="188"/>
      <c r="T218" s="188"/>
      <c r="U218" s="188"/>
      <c r="V218" s="188"/>
      <c r="W218" s="188"/>
      <c r="X218" s="188"/>
      <c r="Y218" s="188"/>
      <c r="Z218" s="188"/>
    </row>
    <row r="219" ht="15.75" customHeight="1" spans="1:26">
      <c r="A219" s="183" t="s">
        <v>109</v>
      </c>
      <c r="B219" s="176" t="s">
        <v>53</v>
      </c>
      <c r="C219" s="176">
        <v>96616</v>
      </c>
      <c r="D219" s="182" t="str">
        <f>VLOOKUP(C219,'SINAPI-SICRO'!A:E,2,0)</f>
        <v>LASTRO DE CONCRETO MAGRO, APLICADO EM BLOCOS DE COROAMENTO OU SAPATAS. AF_01/2024</v>
      </c>
      <c r="E219" s="183" t="str">
        <f>VLOOKUP(C219,'SINAPI-SICRO'!A:E,3,0)</f>
        <v>M3</v>
      </c>
      <c r="F219" s="179">
        <v>7.81</v>
      </c>
      <c r="G219" s="180">
        <f>VLOOKUP(C219,'SINAPI-SICRO'!A:E,5,0)</f>
        <v>767.23</v>
      </c>
      <c r="H219" s="181">
        <f t="shared" si="124"/>
        <v>0.2338</v>
      </c>
      <c r="I219" s="180">
        <f t="shared" si="125"/>
        <v>946.61</v>
      </c>
      <c r="J219" s="195">
        <f t="shared" si="126"/>
        <v>5992.07</v>
      </c>
      <c r="K219" s="195">
        <f t="shared" si="127"/>
        <v>7393.02</v>
      </c>
      <c r="L219" s="190"/>
      <c r="M219" s="190"/>
      <c r="N219" s="190"/>
      <c r="O219" s="190"/>
      <c r="P219" s="188"/>
      <c r="Q219" s="188"/>
      <c r="R219" s="188"/>
      <c r="S219" s="188"/>
      <c r="T219" s="188"/>
      <c r="U219" s="188"/>
      <c r="V219" s="188"/>
      <c r="W219" s="188"/>
      <c r="X219" s="188"/>
      <c r="Y219" s="188"/>
      <c r="Z219" s="188"/>
    </row>
    <row r="220" ht="15.75" customHeight="1" spans="1:26">
      <c r="A220" s="183" t="s">
        <v>110</v>
      </c>
      <c r="B220" s="176" t="s">
        <v>47</v>
      </c>
      <c r="C220" s="176" t="s">
        <v>107</v>
      </c>
      <c r="D220" s="177" t="str">
        <f>VLOOKUP(C220,COMPOSIÇÕES!B:G,2,0)</f>
        <v>DRENO BARBACÃ DN 100 MM, EXCLUSIVE MATERIAL DRENANTE</v>
      </c>
      <c r="E220" s="178" t="str">
        <f>VLOOKUP(C220,COMPOSIÇÕES!B:G,3,0)</f>
        <v>UND</v>
      </c>
      <c r="F220" s="179">
        <v>54</v>
      </c>
      <c r="G220" s="180">
        <f>VLOOKUP(C220,COMPOSIÇÕES!B:G,6,0)</f>
        <v>24.92</v>
      </c>
      <c r="H220" s="181">
        <f t="shared" si="124"/>
        <v>0.2338</v>
      </c>
      <c r="I220" s="180">
        <f t="shared" si="125"/>
        <v>30.75</v>
      </c>
      <c r="J220" s="195">
        <f t="shared" si="126"/>
        <v>1345.68</v>
      </c>
      <c r="K220" s="195">
        <f t="shared" si="127"/>
        <v>1660.5</v>
      </c>
      <c r="L220" s="190"/>
      <c r="M220" s="190"/>
      <c r="N220" s="190"/>
      <c r="O220" s="190"/>
      <c r="P220" s="188"/>
      <c r="Q220" s="188"/>
      <c r="R220" s="188"/>
      <c r="S220" s="188"/>
      <c r="T220" s="188"/>
      <c r="U220" s="188"/>
      <c r="V220" s="188"/>
      <c r="W220" s="188"/>
      <c r="X220" s="188"/>
      <c r="Y220" s="188"/>
      <c r="Z220" s="188"/>
    </row>
    <row r="221" ht="15.75" customHeight="1" spans="1:26">
      <c r="A221" s="183" t="s">
        <v>111</v>
      </c>
      <c r="B221" s="176" t="s">
        <v>47</v>
      </c>
      <c r="C221" s="176" t="s">
        <v>108</v>
      </c>
      <c r="D221" s="177" t="str">
        <f>VLOOKUP(C221,COMPOSIÇÕES!B:G,2,0)</f>
        <v>COLCHÃO DRENANTE COM BRITA</v>
      </c>
      <c r="E221" s="178" t="str">
        <f>VLOOKUP(C221,COMPOSIÇÕES!B:G,3,0)</f>
        <v>M3</v>
      </c>
      <c r="F221" s="179">
        <v>8.11</v>
      </c>
      <c r="G221" s="180">
        <f>VLOOKUP(C221,COMPOSIÇÕES!B:G,6,0)</f>
        <v>213.81</v>
      </c>
      <c r="H221" s="181">
        <f t="shared" si="124"/>
        <v>0.2338</v>
      </c>
      <c r="I221" s="180">
        <f t="shared" si="125"/>
        <v>263.8</v>
      </c>
      <c r="J221" s="195">
        <f t="shared" si="126"/>
        <v>1734</v>
      </c>
      <c r="K221" s="195">
        <f t="shared" si="127"/>
        <v>2139.42</v>
      </c>
      <c r="L221" s="190"/>
      <c r="M221" s="190"/>
      <c r="N221" s="190"/>
      <c r="O221" s="190"/>
      <c r="P221" s="188"/>
      <c r="Q221" s="188"/>
      <c r="R221" s="188"/>
      <c r="S221" s="188"/>
      <c r="T221" s="188"/>
      <c r="U221" s="188"/>
      <c r="V221" s="188"/>
      <c r="W221" s="188"/>
      <c r="X221" s="188"/>
      <c r="Y221" s="188"/>
      <c r="Z221" s="188"/>
    </row>
    <row r="222" ht="15.75" customHeight="1" spans="1:26">
      <c r="A222" s="183" t="s">
        <v>112</v>
      </c>
      <c r="B222" s="176" t="s">
        <v>47</v>
      </c>
      <c r="C222" s="176" t="s">
        <v>77</v>
      </c>
      <c r="D222" s="177" t="str">
        <f>VLOOKUP(C222,COMPOSIÇÕES!B:G,2,0)</f>
        <v>COLCHÃO DRENANTE COM AREIA</v>
      </c>
      <c r="E222" s="178" t="str">
        <f>VLOOKUP(C222,COMPOSIÇÕES!B:G,3,0)</f>
        <v>M3</v>
      </c>
      <c r="F222" s="179">
        <v>8.11</v>
      </c>
      <c r="G222" s="180">
        <f>VLOOKUP(C222,COMPOSIÇÕES!B:G,6,0)</f>
        <v>228.28</v>
      </c>
      <c r="H222" s="181">
        <f t="shared" si="124"/>
        <v>0.2338</v>
      </c>
      <c r="I222" s="180">
        <f t="shared" si="125"/>
        <v>281.65</v>
      </c>
      <c r="J222" s="195">
        <f t="shared" si="126"/>
        <v>1851.35</v>
      </c>
      <c r="K222" s="195">
        <f t="shared" si="127"/>
        <v>2284.18</v>
      </c>
      <c r="L222" s="190"/>
      <c r="M222" s="190"/>
      <c r="N222" s="190"/>
      <c r="O222" s="190"/>
      <c r="P222" s="188"/>
      <c r="Q222" s="188"/>
      <c r="R222" s="188"/>
      <c r="S222" s="188"/>
      <c r="T222" s="188"/>
      <c r="U222" s="188"/>
      <c r="V222" s="188"/>
      <c r="W222" s="188"/>
      <c r="X222" s="188"/>
      <c r="Y222" s="188"/>
      <c r="Z222" s="188"/>
    </row>
    <row r="223" ht="15.75" customHeight="1" spans="1:26">
      <c r="A223" s="183" t="s">
        <v>136</v>
      </c>
      <c r="B223" s="176" t="s">
        <v>53</v>
      </c>
      <c r="C223" s="176">
        <v>89578</v>
      </c>
      <c r="D223" s="182" t="str">
        <f>VLOOKUP(C223,'SINAPI-SICRO'!A:E,2,0)</f>
        <v>TUBO PVC, SÉRIE R, ÁGUA PLUVIAL, DN 100 MM, FORNECIDO E INSTALADO EM CONDUTORES VERTICAIS DE ÁGUAS PLUVIAIS. AF_06/2022</v>
      </c>
      <c r="E223" s="183" t="str">
        <f>VLOOKUP(C223,'SINAPI-SICRO'!A:E,3,0)</f>
        <v>M</v>
      </c>
      <c r="F223" s="179">
        <v>29.48</v>
      </c>
      <c r="G223" s="180">
        <f>VLOOKUP(C223,'SINAPI-SICRO'!A:E,5,0)</f>
        <v>27.14</v>
      </c>
      <c r="H223" s="181">
        <f t="shared" si="124"/>
        <v>0.2338</v>
      </c>
      <c r="I223" s="180">
        <f t="shared" si="125"/>
        <v>33.49</v>
      </c>
      <c r="J223" s="195">
        <f t="shared" si="126"/>
        <v>800.09</v>
      </c>
      <c r="K223" s="195">
        <f t="shared" si="127"/>
        <v>987.29</v>
      </c>
      <c r="L223" s="190"/>
      <c r="M223" s="190"/>
      <c r="N223" s="190"/>
      <c r="O223" s="190"/>
      <c r="P223" s="188"/>
      <c r="Q223" s="188"/>
      <c r="R223" s="188"/>
      <c r="S223" s="188"/>
      <c r="T223" s="188"/>
      <c r="U223" s="188"/>
      <c r="V223" s="188"/>
      <c r="W223" s="188"/>
      <c r="X223" s="188"/>
      <c r="Y223" s="188"/>
      <c r="Z223" s="188"/>
    </row>
    <row r="224" ht="15.75" customHeight="1" spans="1:26">
      <c r="A224" s="183" t="s">
        <v>137</v>
      </c>
      <c r="B224" s="176" t="s">
        <v>53</v>
      </c>
      <c r="C224" s="176">
        <v>99839</v>
      </c>
      <c r="D224" s="182" t="str">
        <f>VLOOKUP(C224,'SINAPI-SICRO'!A:E,2,0)</f>
        <v>GUARDA-CORPO DE AÇO GALVANIZADO DE 1,10M DE ALTURA, MONTANTES TUBULARES DE 1.1/2  ESPAÇADOS DE 1,20M, TRAVESSA SUPERIOR DE 2 , GRADIL FORMADO POR BARRAS CHATAS EM FERRO DE 32X4,8MM, FIXADO COM CHUMBADOR MECÂNICO. AF_04/2019_PS</v>
      </c>
      <c r="E224" s="183" t="str">
        <f>VLOOKUP(C224,'SINAPI-SICRO'!A:E,3,0)</f>
        <v>M</v>
      </c>
      <c r="F224" s="179">
        <v>120</v>
      </c>
      <c r="G224" s="180">
        <f>VLOOKUP(C224,'SINAPI-SICRO'!A:E,5,0)</f>
        <v>445.89</v>
      </c>
      <c r="H224" s="181">
        <f t="shared" si="124"/>
        <v>0.2338</v>
      </c>
      <c r="I224" s="180">
        <f t="shared" si="125"/>
        <v>550.14</v>
      </c>
      <c r="J224" s="195">
        <f t="shared" si="126"/>
        <v>53506.8</v>
      </c>
      <c r="K224" s="195">
        <f t="shared" si="127"/>
        <v>66016.8</v>
      </c>
      <c r="L224" s="190"/>
      <c r="M224" s="190"/>
      <c r="N224" s="190"/>
      <c r="O224" s="190"/>
      <c r="P224" s="188"/>
      <c r="Q224" s="188"/>
      <c r="R224" s="188"/>
      <c r="S224" s="188"/>
      <c r="T224" s="188"/>
      <c r="U224" s="188"/>
      <c r="V224" s="188"/>
      <c r="W224" s="188"/>
      <c r="X224" s="188"/>
      <c r="Y224" s="188"/>
      <c r="Z224" s="188"/>
    </row>
    <row r="225" ht="15.75" customHeight="1" spans="1:26">
      <c r="A225" s="183" t="s">
        <v>138</v>
      </c>
      <c r="B225" s="176" t="s">
        <v>47</v>
      </c>
      <c r="C225" s="176" t="s">
        <v>113</v>
      </c>
      <c r="D225" s="177" t="str">
        <f>VLOOKUP(C225,COMPOSIÇÕES!B:G,2,0)</f>
        <v>JUNTA DE DILATAÇÃO COM MANTA ASFÁLTCIA DE 3mm E MANTA GEOTÊXTIL</v>
      </c>
      <c r="E225" s="178" t="str">
        <f>VLOOKUP(C225,COMPOSIÇÕES!B:G,3,0)</f>
        <v>M²</v>
      </c>
      <c r="F225" s="179">
        <v>9.9</v>
      </c>
      <c r="G225" s="180">
        <f>VLOOKUP(C225,COMPOSIÇÕES!B:G,6,0)</f>
        <v>92.95</v>
      </c>
      <c r="H225" s="181">
        <f t="shared" si="124"/>
        <v>0.2338</v>
      </c>
      <c r="I225" s="180">
        <f t="shared" si="125"/>
        <v>114.68</v>
      </c>
      <c r="J225" s="195">
        <f t="shared" si="126"/>
        <v>920.21</v>
      </c>
      <c r="K225" s="195">
        <f t="shared" si="127"/>
        <v>1135.33</v>
      </c>
      <c r="L225" s="190"/>
      <c r="M225" s="190"/>
      <c r="N225" s="190"/>
      <c r="O225" s="190"/>
      <c r="P225" s="188"/>
      <c r="Q225" s="188"/>
      <c r="R225" s="188"/>
      <c r="S225" s="188"/>
      <c r="T225" s="188"/>
      <c r="U225" s="188"/>
      <c r="V225" s="188"/>
      <c r="W225" s="188"/>
      <c r="X225" s="188"/>
      <c r="Y225" s="188"/>
      <c r="Z225" s="188"/>
    </row>
    <row r="226" ht="15.75" customHeight="1" spans="1:26">
      <c r="A226" s="480" t="s">
        <v>26</v>
      </c>
      <c r="B226" s="480"/>
      <c r="C226" s="481"/>
      <c r="D226" s="482" t="s">
        <v>139</v>
      </c>
      <c r="E226" s="481"/>
      <c r="F226" s="483"/>
      <c r="G226" s="484"/>
      <c r="H226" s="483"/>
      <c r="I226" s="484"/>
      <c r="J226" s="484"/>
      <c r="K226" s="484">
        <f>SUM(K227:K260)/2</f>
        <v>517097.98</v>
      </c>
      <c r="L226" s="190"/>
      <c r="M226" s="190"/>
      <c r="N226" s="190"/>
      <c r="O226" s="190"/>
      <c r="P226" s="188"/>
      <c r="Q226" s="188"/>
      <c r="R226" s="188"/>
      <c r="S226" s="188"/>
      <c r="T226" s="188"/>
      <c r="U226" s="188"/>
      <c r="V226" s="188"/>
      <c r="W226" s="188"/>
      <c r="X226" s="188"/>
      <c r="Y226" s="188"/>
      <c r="Z226" s="188"/>
    </row>
    <row r="227" ht="15.75" customHeight="1" spans="1:26">
      <c r="A227" s="485">
        <v>1</v>
      </c>
      <c r="B227" s="486"/>
      <c r="C227" s="485"/>
      <c r="D227" s="487" t="s">
        <v>58</v>
      </c>
      <c r="E227" s="485"/>
      <c r="F227" s="488"/>
      <c r="G227" s="489"/>
      <c r="H227" s="488"/>
      <c r="I227" s="489"/>
      <c r="J227" s="489"/>
      <c r="K227" s="489">
        <f>SUM(K228:K231)</f>
        <v>175305.36</v>
      </c>
      <c r="L227" s="190"/>
      <c r="M227" s="190"/>
      <c r="N227" s="190"/>
      <c r="O227" s="190"/>
      <c r="P227" s="188"/>
      <c r="Q227" s="188"/>
      <c r="R227" s="188"/>
      <c r="S227" s="188"/>
      <c r="T227" s="188"/>
      <c r="U227" s="188"/>
      <c r="V227" s="188"/>
      <c r="W227" s="188"/>
      <c r="X227" s="188"/>
      <c r="Y227" s="188"/>
      <c r="Z227" s="188"/>
    </row>
    <row r="228" ht="15.75" customHeight="1" spans="1:26">
      <c r="A228" s="183" t="s">
        <v>46</v>
      </c>
      <c r="B228" s="176" t="s">
        <v>53</v>
      </c>
      <c r="C228" s="176">
        <v>101116</v>
      </c>
      <c r="D228" s="182" t="str">
        <f>VLOOKUP(C228,'SINAPI-SICRO'!A:E,2,0)</f>
        <v>ESCAVAÇÃO HORIZONTAL EM SOLO DE 1A CATEGORIA COM TRATOR DE ESTEIRAS (170HP/LÂMINA: 5,20M3). AF_07/2020</v>
      </c>
      <c r="E228" s="183" t="str">
        <f>VLOOKUP(C228,'SINAPI-SICRO'!A:E,3,0)</f>
        <v>M3</v>
      </c>
      <c r="F228" s="179">
        <f>(870.55)*0.737</f>
        <v>641.59535</v>
      </c>
      <c r="G228" s="180">
        <f>VLOOKUP(C228,'SINAPI-SICRO'!A:E,5,0)</f>
        <v>2.22</v>
      </c>
      <c r="H228" s="181">
        <f t="shared" ref="H228:H231" si="128">$K$11</f>
        <v>0.2338</v>
      </c>
      <c r="I228" s="180">
        <f t="shared" ref="I228:I231" si="129">ROUND((G228*H228)+G228,2)</f>
        <v>2.74</v>
      </c>
      <c r="J228" s="195">
        <f t="shared" ref="J228:J231" si="130">ROUND(F228*G228,2)</f>
        <v>1424.34</v>
      </c>
      <c r="K228" s="195">
        <f t="shared" ref="K228:K231" si="131">ROUND(F228*I228,2)</f>
        <v>1757.97</v>
      </c>
      <c r="L228" s="190"/>
      <c r="M228" s="190"/>
      <c r="N228" s="190"/>
      <c r="O228" s="190"/>
      <c r="P228" s="188"/>
      <c r="Q228" s="188"/>
      <c r="R228" s="188"/>
      <c r="S228" s="188"/>
      <c r="T228" s="188"/>
      <c r="U228" s="188"/>
      <c r="V228" s="188"/>
      <c r="W228" s="188"/>
      <c r="X228" s="188"/>
      <c r="Y228" s="188"/>
      <c r="Z228" s="188"/>
    </row>
    <row r="229" ht="15.75" customHeight="1" spans="1:26">
      <c r="A229" s="183" t="s">
        <v>59</v>
      </c>
      <c r="B229" s="176" t="s">
        <v>53</v>
      </c>
      <c r="C229" s="176">
        <v>100973</v>
      </c>
      <c r="D229" s="182" t="str">
        <f>VLOOKUP(C229,'SINAPI-SICRO'!A:E,2,0)</f>
        <v>CARGA, MANOBRA E DESCARGA DE SOLOS E MATERIAIS GRANULARES EM CAMINHÃO BASCULANTE 6 M³ - CARGA COM PÁ CARREGADEIRA (CAÇAMBA DE 1,7 A 2,8 M³ / 128 HP) E DESCARGA LIVRE (UNIDADE: M3). AF_07/2020</v>
      </c>
      <c r="E229" s="183" t="str">
        <f>VLOOKUP(C229,'SINAPI-SICRO'!A:E,3,0)</f>
        <v>M3</v>
      </c>
      <c r="F229" s="179">
        <f>(803.73)*0.737</f>
        <v>592.34901</v>
      </c>
      <c r="G229" s="180">
        <f>VLOOKUP(C229,'SINAPI-SICRO'!A:E,5,0)</f>
        <v>8.92</v>
      </c>
      <c r="H229" s="181">
        <f t="shared" si="128"/>
        <v>0.2338</v>
      </c>
      <c r="I229" s="180">
        <f t="shared" si="129"/>
        <v>11.01</v>
      </c>
      <c r="J229" s="195">
        <f t="shared" si="130"/>
        <v>5283.75</v>
      </c>
      <c r="K229" s="195">
        <f t="shared" si="131"/>
        <v>6521.76</v>
      </c>
      <c r="L229" s="190"/>
      <c r="M229" s="190"/>
      <c r="N229" s="190"/>
      <c r="O229" s="190"/>
      <c r="P229" s="188"/>
      <c r="Q229" s="188"/>
      <c r="R229" s="188"/>
      <c r="S229" s="188"/>
      <c r="T229" s="188"/>
      <c r="U229" s="188"/>
      <c r="V229" s="188"/>
      <c r="W229" s="188"/>
      <c r="X229" s="188"/>
      <c r="Y229" s="188"/>
      <c r="Z229" s="188"/>
    </row>
    <row r="230" ht="15.75" customHeight="1" spans="1:26">
      <c r="A230" s="183" t="s">
        <v>60</v>
      </c>
      <c r="B230" s="176" t="s">
        <v>53</v>
      </c>
      <c r="C230" s="176">
        <v>97914</v>
      </c>
      <c r="D230" s="182" t="str">
        <f>VLOOKUP(C230,'SINAPI-SICRO'!A:E,2,0)</f>
        <v>TRANSPORTE COM CAMINHÃO BASCULANTE DE 6 M³, EM VIA URBANA PAVIMENTADA, DMT ATÉ 30 KM (UNIDADE: M3XKM). AF_07/2020</v>
      </c>
      <c r="E230" s="183" t="str">
        <f>VLOOKUP(C230,'SINAPI-SICRO'!A:E,3,0)</f>
        <v>M3XKM</v>
      </c>
      <c r="F230" s="179">
        <f>(5947.6)*0.737</f>
        <v>4383.3812</v>
      </c>
      <c r="G230" s="180">
        <f>VLOOKUP(C230,'SINAPI-SICRO'!A:E,5,0)</f>
        <v>2.95</v>
      </c>
      <c r="H230" s="181">
        <f t="shared" si="128"/>
        <v>0.2338</v>
      </c>
      <c r="I230" s="180">
        <f t="shared" si="129"/>
        <v>3.64</v>
      </c>
      <c r="J230" s="195">
        <f t="shared" si="130"/>
        <v>12930.97</v>
      </c>
      <c r="K230" s="195">
        <f t="shared" si="131"/>
        <v>15955.51</v>
      </c>
      <c r="L230" s="190"/>
      <c r="M230" s="190"/>
      <c r="N230" s="190"/>
      <c r="O230" s="190"/>
      <c r="P230" s="188"/>
      <c r="Q230" s="188"/>
      <c r="R230" s="188"/>
      <c r="S230" s="188"/>
      <c r="T230" s="188"/>
      <c r="U230" s="188"/>
      <c r="V230" s="188"/>
      <c r="W230" s="188"/>
      <c r="X230" s="188"/>
      <c r="Y230" s="188"/>
      <c r="Z230" s="188"/>
    </row>
    <row r="231" ht="15.75" customHeight="1" spans="1:26">
      <c r="A231" s="183" t="s">
        <v>62</v>
      </c>
      <c r="B231" s="176" t="s">
        <v>47</v>
      </c>
      <c r="C231" s="176" t="s">
        <v>65</v>
      </c>
      <c r="D231" s="177" t="str">
        <f>VLOOKUP(C231,COMPOSIÇÕES!B:G,2,0)</f>
        <v>GEOGRELHA UNIDIRECIONAL COM RESISTÊNCIA À TRAÇÃO DE 400 KN/M - FORNECIMENTO E INSTALAÇÃO</v>
      </c>
      <c r="E231" s="178" t="str">
        <f>VLOOKUP(C231,COMPOSIÇÕES!B:G,3,0)</f>
        <v>M2</v>
      </c>
      <c r="F231" s="184">
        <v>1531.53</v>
      </c>
      <c r="G231" s="180">
        <f>VLOOKUP(C231,COMPOSIÇÕES!B:G,6,0)</f>
        <v>79.95</v>
      </c>
      <c r="H231" s="181">
        <f t="shared" si="128"/>
        <v>0.2338</v>
      </c>
      <c r="I231" s="180">
        <f t="shared" si="129"/>
        <v>98.64</v>
      </c>
      <c r="J231" s="195">
        <f t="shared" si="130"/>
        <v>122445.82</v>
      </c>
      <c r="K231" s="195">
        <f t="shared" si="131"/>
        <v>151070.12</v>
      </c>
      <c r="L231" s="190"/>
      <c r="M231" s="190"/>
      <c r="N231" s="190"/>
      <c r="O231" s="190"/>
      <c r="P231" s="188"/>
      <c r="Q231" s="188"/>
      <c r="R231" s="188"/>
      <c r="S231" s="188"/>
      <c r="T231" s="188"/>
      <c r="U231" s="188"/>
      <c r="V231" s="188"/>
      <c r="W231" s="188"/>
      <c r="X231" s="188"/>
      <c r="Y231" s="188"/>
      <c r="Z231" s="188"/>
    </row>
    <row r="232" ht="15.75" customHeight="1" spans="1:26">
      <c r="A232" s="485">
        <v>2</v>
      </c>
      <c r="B232" s="486"/>
      <c r="C232" s="485"/>
      <c r="D232" s="487" t="s">
        <v>66</v>
      </c>
      <c r="E232" s="485"/>
      <c r="F232" s="488"/>
      <c r="G232" s="489"/>
      <c r="H232" s="488"/>
      <c r="I232" s="489"/>
      <c r="J232" s="489"/>
      <c r="K232" s="489">
        <f>SUM(K233:K244)</f>
        <v>87263.66</v>
      </c>
      <c r="L232" s="190"/>
      <c r="M232" s="190"/>
      <c r="N232" s="190"/>
      <c r="O232" s="190"/>
      <c r="P232" s="188"/>
      <c r="Q232" s="188"/>
      <c r="R232" s="188"/>
      <c r="S232" s="188"/>
      <c r="T232" s="188"/>
      <c r="U232" s="188"/>
      <c r="V232" s="188"/>
      <c r="W232" s="188"/>
      <c r="X232" s="188"/>
      <c r="Y232" s="188"/>
      <c r="Z232" s="188"/>
    </row>
    <row r="233" ht="15.75" customHeight="1" spans="1:26">
      <c r="A233" s="185" t="s">
        <v>50</v>
      </c>
      <c r="B233" s="176" t="s">
        <v>47</v>
      </c>
      <c r="C233" s="175" t="s">
        <v>67</v>
      </c>
      <c r="D233" s="177" t="str">
        <f>VLOOKUP(C233,COMPOSIÇÕES!B:G,2,0)</f>
        <v>ASSENTAMENTO DE MEIO-FIO CONFECCIONADO EM CONCRETO PRÉ-FABRICADO (100X15X13X30 CM) COM LINHA D'ÁGUA DE CONCRETO USINADO, MOLDADA IN LOCO</v>
      </c>
      <c r="E233" s="178" t="str">
        <f>VLOOKUP(C233,COMPOSIÇÕES!B:G,3,0)</f>
        <v>M</v>
      </c>
      <c r="F233" s="184">
        <v>479.09</v>
      </c>
      <c r="G233" s="180">
        <f>VLOOKUP(C233,COMPOSIÇÕES!B:G,6,0)</f>
        <v>95.64</v>
      </c>
      <c r="H233" s="181">
        <f t="shared" ref="H233:H244" si="132">$K$11</f>
        <v>0.2338</v>
      </c>
      <c r="I233" s="180">
        <f t="shared" ref="I233:I244" si="133">ROUND((G233*H233)+G233,2)</f>
        <v>118</v>
      </c>
      <c r="J233" s="195">
        <f t="shared" ref="J233:J244" si="134">ROUND(F233*G233,2)</f>
        <v>45820.17</v>
      </c>
      <c r="K233" s="195">
        <f t="shared" ref="K233:K244" si="135">ROUND(F233*I233,2)</f>
        <v>56532.62</v>
      </c>
      <c r="L233" s="190"/>
      <c r="M233" s="190"/>
      <c r="N233" s="190"/>
      <c r="O233" s="190"/>
      <c r="P233" s="188"/>
      <c r="Q233" s="188"/>
      <c r="R233" s="188"/>
      <c r="S233" s="188"/>
      <c r="T233" s="188"/>
      <c r="U233" s="188"/>
      <c r="V233" s="188"/>
      <c r="W233" s="188"/>
      <c r="X233" s="188"/>
      <c r="Y233" s="188"/>
      <c r="Z233" s="188"/>
    </row>
    <row r="234" ht="15.75" customHeight="1" spans="1:26">
      <c r="A234" s="185" t="s">
        <v>52</v>
      </c>
      <c r="B234" s="176" t="s">
        <v>47</v>
      </c>
      <c r="C234" s="175" t="s">
        <v>99</v>
      </c>
      <c r="D234" s="177" t="str">
        <f>VLOOKUP(C234,COMPOSIÇÕES!B:G,2,0)</f>
        <v>ASSENTAMENTO DE MEIO-FIO CONFECCIONADO EM CONCRETO PRÉ-FABRICADO (100X15X13X30 CM)</v>
      </c>
      <c r="E234" s="178" t="str">
        <f>VLOOKUP(C234,COMPOSIÇÕES!B:G,3,0)</f>
        <v>M</v>
      </c>
      <c r="F234" s="184">
        <v>234</v>
      </c>
      <c r="G234" s="180">
        <f>VLOOKUP(C234,COMPOSIÇÕES!B:G,6,0)</f>
        <v>54.02</v>
      </c>
      <c r="H234" s="181">
        <f t="shared" si="132"/>
        <v>0.2338</v>
      </c>
      <c r="I234" s="180">
        <f t="shared" si="133"/>
        <v>66.65</v>
      </c>
      <c r="J234" s="195">
        <f t="shared" si="134"/>
        <v>12640.68</v>
      </c>
      <c r="K234" s="195">
        <f t="shared" si="135"/>
        <v>15596.1</v>
      </c>
      <c r="L234" s="190"/>
      <c r="M234" s="190"/>
      <c r="N234" s="190"/>
      <c r="O234" s="190"/>
      <c r="P234" s="188"/>
      <c r="Q234" s="188"/>
      <c r="R234" s="188"/>
      <c r="S234" s="188"/>
      <c r="T234" s="188"/>
      <c r="U234" s="188"/>
      <c r="V234" s="188"/>
      <c r="W234" s="188"/>
      <c r="X234" s="188"/>
      <c r="Y234" s="188"/>
      <c r="Z234" s="188"/>
    </row>
    <row r="235" ht="15.75" customHeight="1" spans="1:26">
      <c r="A235" s="185" t="s">
        <v>54</v>
      </c>
      <c r="B235" s="176" t="s">
        <v>47</v>
      </c>
      <c r="C235" s="175" t="s">
        <v>96</v>
      </c>
      <c r="D235" s="177" t="str">
        <f>VLOOKUP(C235,COMPOSIÇÕES!B:G,2,0)</f>
        <v>EXECUÇÃO DE SARJETÃO DE CONCRETO, MOLDADA  IN LOCO  EM TRECHO RETO, 90 CM BASE X 20 CM ALTURA</v>
      </c>
      <c r="E235" s="178" t="str">
        <f>VLOOKUP(C235,COMPOSIÇÕES!B:G,3,0)</f>
        <v>M</v>
      </c>
      <c r="F235" s="184">
        <v>8.99</v>
      </c>
      <c r="G235" s="180">
        <f>VLOOKUP(C235,COMPOSIÇÕES!B:G,6,0)</f>
        <v>132.07</v>
      </c>
      <c r="H235" s="181">
        <f t="shared" si="132"/>
        <v>0.2338</v>
      </c>
      <c r="I235" s="180">
        <f t="shared" si="133"/>
        <v>162.95</v>
      </c>
      <c r="J235" s="195">
        <f t="shared" si="134"/>
        <v>1187.31</v>
      </c>
      <c r="K235" s="195">
        <f t="shared" si="135"/>
        <v>1464.92</v>
      </c>
      <c r="L235" s="190"/>
      <c r="M235" s="190"/>
      <c r="N235" s="190"/>
      <c r="O235" s="190"/>
      <c r="P235" s="188"/>
      <c r="Q235" s="188"/>
      <c r="R235" s="188"/>
      <c r="S235" s="188"/>
      <c r="T235" s="188"/>
      <c r="U235" s="188"/>
      <c r="V235" s="188"/>
      <c r="W235" s="188"/>
      <c r="X235" s="188"/>
      <c r="Y235" s="188"/>
      <c r="Z235" s="188"/>
    </row>
    <row r="236" ht="15.75" customHeight="1" spans="1:26">
      <c r="A236" s="185" t="s">
        <v>55</v>
      </c>
      <c r="B236" s="176" t="s">
        <v>53</v>
      </c>
      <c r="C236" s="176" t="s">
        <v>120</v>
      </c>
      <c r="D236" s="182" t="str">
        <f>VLOOKUP(C236,'SINAPI-SICRO'!A:E,2,0)</f>
        <v>Cone de sinalização em polietileno - H = 75 cm e base quadrada de 40 x 40 cm</v>
      </c>
      <c r="E236" s="183" t="str">
        <f>VLOOKUP(C236,'SINAPI-SICRO'!A:E,3,0)</f>
        <v>un</v>
      </c>
      <c r="F236" s="179">
        <v>43</v>
      </c>
      <c r="G236" s="180">
        <f>VLOOKUP(C236,'SINAPI-SICRO'!A:E,5,0)</f>
        <v>104.1215</v>
      </c>
      <c r="H236" s="181">
        <f t="shared" si="132"/>
        <v>0.2338</v>
      </c>
      <c r="I236" s="180">
        <f t="shared" si="133"/>
        <v>128.47</v>
      </c>
      <c r="J236" s="195">
        <f t="shared" si="134"/>
        <v>4477.22</v>
      </c>
      <c r="K236" s="195">
        <f t="shared" si="135"/>
        <v>5524.21</v>
      </c>
      <c r="L236" s="190"/>
      <c r="M236" s="190"/>
      <c r="N236" s="190"/>
      <c r="O236" s="190"/>
      <c r="P236" s="188"/>
      <c r="Q236" s="188"/>
      <c r="R236" s="188"/>
      <c r="S236" s="188"/>
      <c r="T236" s="188"/>
      <c r="U236" s="188"/>
      <c r="V236" s="188"/>
      <c r="W236" s="188"/>
      <c r="X236" s="188"/>
      <c r="Y236" s="188"/>
      <c r="Z236" s="188"/>
    </row>
    <row r="237" ht="15.75" customHeight="1" spans="1:26">
      <c r="A237" s="185" t="s">
        <v>122</v>
      </c>
      <c r="B237" s="176" t="s">
        <v>53</v>
      </c>
      <c r="C237" s="176" t="s">
        <v>121</v>
      </c>
      <c r="D237" s="182" t="str">
        <f>VLOOKUP(C237,'SINAPI-SICRO'!A:E,2,0)</f>
        <v>Cavalete em polietileno zebrado com faixa refletiva</v>
      </c>
      <c r="E237" s="183" t="str">
        <f>VLOOKUP(C237,'SINAPI-SICRO'!A:E,3,0)</f>
        <v>un</v>
      </c>
      <c r="F237" s="179">
        <v>8</v>
      </c>
      <c r="G237" s="180">
        <f>VLOOKUP(C237,'SINAPI-SICRO'!A:E,5,0)</f>
        <v>355</v>
      </c>
      <c r="H237" s="181">
        <f t="shared" si="132"/>
        <v>0.2338</v>
      </c>
      <c r="I237" s="180">
        <f t="shared" si="133"/>
        <v>438</v>
      </c>
      <c r="J237" s="195">
        <f t="shared" si="134"/>
        <v>2840</v>
      </c>
      <c r="K237" s="195">
        <f t="shared" si="135"/>
        <v>3504</v>
      </c>
      <c r="L237" s="190"/>
      <c r="M237" s="190"/>
      <c r="N237" s="190"/>
      <c r="O237" s="190"/>
      <c r="P237" s="188"/>
      <c r="Q237" s="188"/>
      <c r="R237" s="188"/>
      <c r="S237" s="188"/>
      <c r="T237" s="188"/>
      <c r="U237" s="188"/>
      <c r="V237" s="188"/>
      <c r="W237" s="188"/>
      <c r="X237" s="188"/>
      <c r="Y237" s="188"/>
      <c r="Z237" s="188"/>
    </row>
    <row r="238" ht="15.75" customHeight="1" spans="1:26">
      <c r="A238" s="185" t="s">
        <v>123</v>
      </c>
      <c r="B238" s="176" t="s">
        <v>53</v>
      </c>
      <c r="C238" s="176">
        <v>37524</v>
      </c>
      <c r="D238" s="182" t="str">
        <f>VLOOKUP(C238,'SINAPI-SICRO'!A:E,2,0)</f>
        <v>TELA PLASTICA LARANJA, TIPO TAPUME PARA SINALIZACAO, MALHA RETANGULAR, ROLO 1.20 X 50 M (L X C)                                                                                                                                                                                                                                                                                                                                                                                                           </v>
      </c>
      <c r="E238" s="183" t="str">
        <f>VLOOKUP(C238,'SINAPI-SICRO'!A:E,3,0)</f>
        <v>M     </v>
      </c>
      <c r="F238" s="179">
        <v>50</v>
      </c>
      <c r="G238" s="180">
        <f>VLOOKUP(C238,'SINAPI-SICRO'!A:E,5,0)</f>
        <v>2.88</v>
      </c>
      <c r="H238" s="181">
        <f t="shared" si="132"/>
        <v>0.2338</v>
      </c>
      <c r="I238" s="180">
        <f t="shared" si="133"/>
        <v>3.55</v>
      </c>
      <c r="J238" s="195">
        <f t="shared" si="134"/>
        <v>144</v>
      </c>
      <c r="K238" s="195">
        <f t="shared" si="135"/>
        <v>177.5</v>
      </c>
      <c r="L238" s="190"/>
      <c r="M238" s="190"/>
      <c r="N238" s="190"/>
      <c r="O238" s="190"/>
      <c r="P238" s="188"/>
      <c r="Q238" s="188"/>
      <c r="R238" s="188"/>
      <c r="S238" s="188"/>
      <c r="T238" s="188"/>
      <c r="U238" s="188"/>
      <c r="V238" s="188"/>
      <c r="W238" s="188"/>
      <c r="X238" s="188"/>
      <c r="Y238" s="188"/>
      <c r="Z238" s="188"/>
    </row>
    <row r="239" ht="15.75" customHeight="1" spans="1:26">
      <c r="A239" s="185" t="s">
        <v>124</v>
      </c>
      <c r="B239" s="176" t="s">
        <v>53</v>
      </c>
      <c r="C239" s="176">
        <v>95568</v>
      </c>
      <c r="D239" s="182" t="str">
        <f>VLOOKUP(C239,'SINAPI-SICRO'!A:E,2,0)</f>
        <v>TUBO DE CONCRETO (SIMPLES) PARA REDES COLETORAS DE ÁGUAS PLUVIAIS, DIÂMETRO DE 400 MM, JUNTA RÍGIDA, INSTALADO EM LOCAL COM BAIXO NÍVEL DE INTERFERÊNCIAS - FORNECIMENTO E ASSENTAMENTO. AF_03/2024</v>
      </c>
      <c r="E239" s="183" t="str">
        <f>VLOOKUP(C239,'SINAPI-SICRO'!A:E,3,0)</f>
        <v>M</v>
      </c>
      <c r="F239" s="179">
        <v>9</v>
      </c>
      <c r="G239" s="180">
        <f>VLOOKUP(C239,'SINAPI-SICRO'!A:E,5,0)</f>
        <v>109.44</v>
      </c>
      <c r="H239" s="181">
        <f t="shared" si="132"/>
        <v>0.2338</v>
      </c>
      <c r="I239" s="180">
        <f t="shared" si="133"/>
        <v>135.03</v>
      </c>
      <c r="J239" s="195">
        <f t="shared" si="134"/>
        <v>984.96</v>
      </c>
      <c r="K239" s="195">
        <f t="shared" si="135"/>
        <v>1215.27</v>
      </c>
      <c r="L239" s="190"/>
      <c r="M239" s="190"/>
      <c r="N239" s="190"/>
      <c r="O239" s="190"/>
      <c r="P239" s="188"/>
      <c r="Q239" s="188"/>
      <c r="R239" s="188"/>
      <c r="S239" s="188"/>
      <c r="T239" s="188"/>
      <c r="U239" s="188"/>
      <c r="V239" s="188"/>
      <c r="W239" s="188"/>
      <c r="X239" s="188"/>
      <c r="Y239" s="188"/>
      <c r="Z239" s="188"/>
    </row>
    <row r="240" ht="15.75" customHeight="1" spans="1:26">
      <c r="A240" s="185" t="s">
        <v>125</v>
      </c>
      <c r="B240" s="176" t="s">
        <v>53</v>
      </c>
      <c r="C240" s="176">
        <v>97956</v>
      </c>
      <c r="D240" s="182" t="str">
        <f>VLOOKUP(C240,'SINAPI-SICRO'!A:E,2,0)</f>
        <v>CAIXA PARA BOCA DE LOBO SIMPLES RETANGULAR, EM ALVENARIA COM BLOCOS DE CONCRETO, DIMENSÕES INTERNAS: 0,6X1X1,2 M. AF_12/2020</v>
      </c>
      <c r="E240" s="183" t="str">
        <f>VLOOKUP(C240,'SINAPI-SICRO'!A:E,3,0)</f>
        <v>UN</v>
      </c>
      <c r="F240" s="179">
        <v>1</v>
      </c>
      <c r="G240" s="180">
        <f>VLOOKUP(C240,'SINAPI-SICRO'!A:E,5,0)</f>
        <v>1429.31</v>
      </c>
      <c r="H240" s="181">
        <f t="shared" si="132"/>
        <v>0.2338</v>
      </c>
      <c r="I240" s="180">
        <f t="shared" si="133"/>
        <v>1763.48</v>
      </c>
      <c r="J240" s="195">
        <f t="shared" si="134"/>
        <v>1429.31</v>
      </c>
      <c r="K240" s="195">
        <f t="shared" si="135"/>
        <v>1763.48</v>
      </c>
      <c r="L240" s="190"/>
      <c r="M240" s="190"/>
      <c r="N240" s="190"/>
      <c r="O240" s="190"/>
      <c r="P240" s="188"/>
      <c r="Q240" s="188"/>
      <c r="R240" s="188"/>
      <c r="S240" s="188"/>
      <c r="T240" s="188"/>
      <c r="U240" s="188"/>
      <c r="V240" s="188"/>
      <c r="W240" s="188"/>
      <c r="X240" s="188"/>
      <c r="Y240" s="188"/>
      <c r="Z240" s="188"/>
    </row>
    <row r="241" ht="15.75" customHeight="1" spans="1:26">
      <c r="A241" s="185" t="s">
        <v>126</v>
      </c>
      <c r="B241" s="176" t="s">
        <v>53</v>
      </c>
      <c r="C241" s="176">
        <v>90084</v>
      </c>
      <c r="D241" s="182" t="str">
        <f>VLOOKUP(C241,'SINAPI-SICRO'!A:E,2,0)</f>
        <v>ESCAVAÇÃO MECANIZADA DE VALA COM PROF. MAIOR QUE 1,5 M ATÉ 3,0 M (MÉDIA MONTANTE E JUSANTE/UMA COMPOSIÇÃO POR TRECHO), ESCAVADEIRA (0,8 M3), LARGURA ATÉ 1,5 M, EM SOLO DE 1A CATEGORIA, EM LOCAIS COM ALTO NÍVEL DE INTERFERÊNCIA. AF_02/2021</v>
      </c>
      <c r="E241" s="183" t="str">
        <f>VLOOKUP(C241,'SINAPI-SICRO'!A:E,3,0)</f>
        <v>M3</v>
      </c>
      <c r="F241" s="179">
        <v>31.05</v>
      </c>
      <c r="G241" s="180">
        <f>VLOOKUP(C241,'SINAPI-SICRO'!A:E,5,0)</f>
        <v>11.35</v>
      </c>
      <c r="H241" s="181">
        <f t="shared" si="132"/>
        <v>0.2338</v>
      </c>
      <c r="I241" s="180">
        <f t="shared" si="133"/>
        <v>14</v>
      </c>
      <c r="J241" s="195">
        <f t="shared" si="134"/>
        <v>352.42</v>
      </c>
      <c r="K241" s="195">
        <f t="shared" si="135"/>
        <v>434.7</v>
      </c>
      <c r="L241" s="190"/>
      <c r="M241" s="190"/>
      <c r="N241" s="190"/>
      <c r="O241" s="190"/>
      <c r="P241" s="188"/>
      <c r="Q241" s="188"/>
      <c r="R241" s="188"/>
      <c r="S241" s="188"/>
      <c r="T241" s="188"/>
      <c r="U241" s="188"/>
      <c r="V241" s="188"/>
      <c r="W241" s="188"/>
      <c r="X241" s="188"/>
      <c r="Y241" s="188"/>
      <c r="Z241" s="188"/>
    </row>
    <row r="242" ht="15.75" customHeight="1" spans="1:26">
      <c r="A242" s="185" t="s">
        <v>127</v>
      </c>
      <c r="B242" s="176" t="s">
        <v>53</v>
      </c>
      <c r="C242" s="176">
        <v>93382</v>
      </c>
      <c r="D242" s="182" t="str">
        <f>VLOOKUP(C242,'SINAPI-SICRO'!A:E,2,0)</f>
        <v>REATERRO MANUAL DE VALAS, COM COMPACTADOR DE SOLOS DE PERCUSSÃO. AF_08/2023</v>
      </c>
      <c r="E242" s="183" t="str">
        <f>VLOOKUP(C242,'SINAPI-SICRO'!A:E,3,0)</f>
        <v>M3</v>
      </c>
      <c r="F242" s="179">
        <v>24.95</v>
      </c>
      <c r="G242" s="180">
        <f>VLOOKUP(C242,'SINAPI-SICRO'!A:E,5,0)</f>
        <v>25.57</v>
      </c>
      <c r="H242" s="181">
        <f t="shared" si="132"/>
        <v>0.2338</v>
      </c>
      <c r="I242" s="180">
        <f t="shared" si="133"/>
        <v>31.55</v>
      </c>
      <c r="J242" s="195">
        <f t="shared" si="134"/>
        <v>637.97</v>
      </c>
      <c r="K242" s="195">
        <f t="shared" si="135"/>
        <v>787.17</v>
      </c>
      <c r="L242" s="190"/>
      <c r="M242" s="190"/>
      <c r="N242" s="190"/>
      <c r="O242" s="190"/>
      <c r="P242" s="188"/>
      <c r="Q242" s="188"/>
      <c r="R242" s="188"/>
      <c r="S242" s="188"/>
      <c r="T242" s="188"/>
      <c r="U242" s="188"/>
      <c r="V242" s="188"/>
      <c r="W242" s="188"/>
      <c r="X242" s="188"/>
      <c r="Y242" s="188"/>
      <c r="Z242" s="188"/>
    </row>
    <row r="243" ht="15.75" customHeight="1" spans="1:26">
      <c r="A243" s="185" t="s">
        <v>128</v>
      </c>
      <c r="B243" s="176" t="s">
        <v>53</v>
      </c>
      <c r="C243" s="176">
        <v>100974</v>
      </c>
      <c r="D243" s="182" t="str">
        <f>VLOOKUP(C243,'SINAPI-SICRO'!A:E,2,0)</f>
        <v>CARGA, MANOBRA E DESCARGA DE SOLOS E MATERIAIS GRANULARES EM CAMINHÃO BASCULANTE 10 M³ - CARGA COM PÁ CARREGADEIRA (CAÇAMBA DE 1,7 A 2,8 M³ / 128 HP) E DESCARGA LIVRE (UNIDADE: M3). AF_07/2020</v>
      </c>
      <c r="E243" s="183" t="str">
        <f>VLOOKUP(C243,'SINAPI-SICRO'!A:E,3,0)</f>
        <v>M3</v>
      </c>
      <c r="F243" s="179">
        <v>7.94</v>
      </c>
      <c r="G243" s="180">
        <f>VLOOKUP(C243,'SINAPI-SICRO'!A:E,5,0)</f>
        <v>8.63</v>
      </c>
      <c r="H243" s="181">
        <f t="shared" si="132"/>
        <v>0.2338</v>
      </c>
      <c r="I243" s="180">
        <f t="shared" si="133"/>
        <v>10.65</v>
      </c>
      <c r="J243" s="195">
        <f t="shared" si="134"/>
        <v>68.52</v>
      </c>
      <c r="K243" s="195">
        <f t="shared" si="135"/>
        <v>84.56</v>
      </c>
      <c r="L243" s="190"/>
      <c r="M243" s="190"/>
      <c r="N243" s="190"/>
      <c r="O243" s="190"/>
      <c r="P243" s="188"/>
      <c r="Q243" s="188"/>
      <c r="R243" s="188"/>
      <c r="S243" s="188"/>
      <c r="T243" s="188"/>
      <c r="U243" s="188"/>
      <c r="V243" s="188"/>
      <c r="W243" s="188"/>
      <c r="X243" s="188"/>
      <c r="Y243" s="188"/>
      <c r="Z243" s="188"/>
    </row>
    <row r="244" ht="15.75" customHeight="1" spans="1:26">
      <c r="A244" s="185" t="s">
        <v>129</v>
      </c>
      <c r="B244" s="176" t="s">
        <v>53</v>
      </c>
      <c r="C244" s="176">
        <v>95875</v>
      </c>
      <c r="D244" s="182" t="str">
        <f>VLOOKUP(C244,'SINAPI-SICRO'!A:E,2,0)</f>
        <v>TRANSPORTE COM CAMINHÃO BASCULANTE DE 10 M³, EM VIA URBANA PAVIMENTADA, DMT ATÉ 30 KM (UNIDADE: M3XKM). AF_07/2020</v>
      </c>
      <c r="E244" s="183" t="str">
        <f>VLOOKUP(C244,'SINAPI-SICRO'!A:E,3,0)</f>
        <v>M3XKM</v>
      </c>
      <c r="F244" s="179">
        <v>58.73</v>
      </c>
      <c r="G244" s="180">
        <f>VLOOKUP(C244,'SINAPI-SICRO'!A:E,5,0)</f>
        <v>2.47</v>
      </c>
      <c r="H244" s="181">
        <f t="shared" si="132"/>
        <v>0.2338</v>
      </c>
      <c r="I244" s="180">
        <f t="shared" si="133"/>
        <v>3.05</v>
      </c>
      <c r="J244" s="195">
        <f t="shared" si="134"/>
        <v>145.06</v>
      </c>
      <c r="K244" s="195">
        <f t="shared" si="135"/>
        <v>179.13</v>
      </c>
      <c r="L244" s="190"/>
      <c r="M244" s="190"/>
      <c r="N244" s="190"/>
      <c r="O244" s="190"/>
      <c r="P244" s="188"/>
      <c r="Q244" s="188"/>
      <c r="R244" s="188"/>
      <c r="S244" s="188"/>
      <c r="T244" s="188"/>
      <c r="U244" s="188"/>
      <c r="V244" s="188"/>
      <c r="W244" s="188"/>
      <c r="X244" s="188"/>
      <c r="Y244" s="188"/>
      <c r="Z244" s="188"/>
    </row>
    <row r="245" ht="15.75" customHeight="1" spans="1:26">
      <c r="A245" s="485">
        <v>3</v>
      </c>
      <c r="B245" s="486"/>
      <c r="C245" s="485"/>
      <c r="D245" s="487" t="s">
        <v>70</v>
      </c>
      <c r="E245" s="485"/>
      <c r="F245" s="488"/>
      <c r="G245" s="489"/>
      <c r="H245" s="488"/>
      <c r="I245" s="489"/>
      <c r="J245" s="489"/>
      <c r="K245" s="489">
        <f>SUM(K246:K252)</f>
        <v>241713.96</v>
      </c>
      <c r="L245" s="190"/>
      <c r="M245" s="190"/>
      <c r="N245" s="190"/>
      <c r="O245" s="190"/>
      <c r="P245" s="188"/>
      <c r="Q245" s="188"/>
      <c r="R245" s="188"/>
      <c r="S245" s="188"/>
      <c r="T245" s="188"/>
      <c r="U245" s="188"/>
      <c r="V245" s="188"/>
      <c r="W245" s="188"/>
      <c r="X245" s="188"/>
      <c r="Y245" s="188"/>
      <c r="Z245" s="188"/>
    </row>
    <row r="246" ht="15.75" customHeight="1" spans="1:26">
      <c r="A246" s="183" t="s">
        <v>71</v>
      </c>
      <c r="B246" s="176" t="s">
        <v>47</v>
      </c>
      <c r="C246" s="176" t="s">
        <v>72</v>
      </c>
      <c r="D246" s="177" t="str">
        <f>VLOOKUP(C246,COMPOSIÇÕES!B:G,2,0)</f>
        <v>DEMOLIÇÃO DE PASSEIO EM CONCRETO SIMPLES</v>
      </c>
      <c r="E246" s="178" t="str">
        <f>VLOOKUP(C246,COMPOSIÇÕES!B:G,3,0)</f>
        <v>M3</v>
      </c>
      <c r="F246" s="184">
        <v>2.49</v>
      </c>
      <c r="G246" s="180">
        <f>VLOOKUP(C246,COMPOSIÇÕES!B:G,6,0)</f>
        <v>297.3</v>
      </c>
      <c r="H246" s="181">
        <f t="shared" ref="H246:H252" si="136">$K$11</f>
        <v>0.2338</v>
      </c>
      <c r="I246" s="180">
        <f t="shared" ref="I246:I252" si="137">ROUND((G246*H246)+G246,2)</f>
        <v>366.81</v>
      </c>
      <c r="J246" s="195">
        <f t="shared" ref="J246:J252" si="138">ROUND(F246*G246,2)</f>
        <v>740.28</v>
      </c>
      <c r="K246" s="195">
        <f t="shared" ref="K246:K252" si="139">ROUND(F246*I246,2)</f>
        <v>913.36</v>
      </c>
      <c r="L246" s="190"/>
      <c r="M246" s="190"/>
      <c r="N246" s="190"/>
      <c r="O246" s="190"/>
      <c r="P246" s="188"/>
      <c r="Q246" s="188"/>
      <c r="R246" s="188"/>
      <c r="S246" s="188"/>
      <c r="T246" s="188"/>
      <c r="U246" s="188"/>
      <c r="V246" s="188"/>
      <c r="W246" s="188"/>
      <c r="X246" s="188"/>
      <c r="Y246" s="188"/>
      <c r="Z246" s="188"/>
    </row>
    <row r="247" ht="15.75" customHeight="1" spans="1:26">
      <c r="A247" s="183" t="s">
        <v>71</v>
      </c>
      <c r="B247" s="176" t="s">
        <v>53</v>
      </c>
      <c r="C247" s="176">
        <v>100576</v>
      </c>
      <c r="D247" s="182" t="str">
        <f>VLOOKUP(C247,'SINAPI-SICRO'!A:E,2,0)</f>
        <v>REGULARIZAÇÃO E COMPACTAÇÃO DE SUBLEITO DE SOLO  PREDOMINANTEMENTE ARGILOSO. AF_11/2019</v>
      </c>
      <c r="E247" s="183" t="str">
        <f>VLOOKUP(C247,'SINAPI-SICRO'!A:E,3,0)</f>
        <v>M2</v>
      </c>
      <c r="F247" s="184">
        <v>1531.53</v>
      </c>
      <c r="G247" s="180">
        <f>VLOOKUP(C247,'SINAPI-SICRO'!A:E,5,0)</f>
        <v>2.65</v>
      </c>
      <c r="H247" s="181">
        <f t="shared" si="136"/>
        <v>0.2338</v>
      </c>
      <c r="I247" s="180">
        <f t="shared" si="137"/>
        <v>3.27</v>
      </c>
      <c r="J247" s="195">
        <f t="shared" si="138"/>
        <v>4058.55</v>
      </c>
      <c r="K247" s="195">
        <f t="shared" si="139"/>
        <v>5008.1</v>
      </c>
      <c r="L247" s="190"/>
      <c r="M247" s="190"/>
      <c r="N247" s="190"/>
      <c r="O247" s="190"/>
      <c r="P247" s="188"/>
      <c r="Q247" s="188"/>
      <c r="R247" s="188"/>
      <c r="S247" s="188"/>
      <c r="T247" s="188"/>
      <c r="U247" s="188"/>
      <c r="V247" s="188"/>
      <c r="W247" s="188"/>
      <c r="X247" s="188"/>
      <c r="Y247" s="188"/>
      <c r="Z247" s="188"/>
    </row>
    <row r="248" ht="15.75" customHeight="1" spans="1:26">
      <c r="A248" s="183" t="s">
        <v>73</v>
      </c>
      <c r="B248" s="176" t="s">
        <v>47</v>
      </c>
      <c r="C248" s="176" t="s">
        <v>75</v>
      </c>
      <c r="D248" s="177" t="str">
        <f>VLOOKUP(C248,COMPOSIÇÕES!B:G,2,0)</f>
        <v>EXECUÇÃO E COMPACTAÇÃO DE BASE COM BRITA GRADUADA SIMPLES - INCLUSIVE CARGA, TRANSPORTE E MATERIAL</v>
      </c>
      <c r="E248" s="178" t="str">
        <f>VLOOKUP(C248,COMPOSIÇÕES!B:G,3,0)</f>
        <v>M3</v>
      </c>
      <c r="F248" s="184">
        <v>213.51</v>
      </c>
      <c r="G248" s="180">
        <f>VLOOKUP(C248,COMPOSIÇÕES!B:G,6,0)</f>
        <v>217.16</v>
      </c>
      <c r="H248" s="181">
        <f t="shared" si="136"/>
        <v>0.2338</v>
      </c>
      <c r="I248" s="180">
        <f t="shared" si="137"/>
        <v>267.93</v>
      </c>
      <c r="J248" s="195">
        <f t="shared" si="138"/>
        <v>46365.83</v>
      </c>
      <c r="K248" s="195">
        <f t="shared" si="139"/>
        <v>57205.73</v>
      </c>
      <c r="L248" s="190"/>
      <c r="M248" s="190"/>
      <c r="N248" s="190"/>
      <c r="O248" s="190"/>
      <c r="P248" s="188"/>
      <c r="Q248" s="188"/>
      <c r="R248" s="188"/>
      <c r="S248" s="188"/>
      <c r="T248" s="188"/>
      <c r="U248" s="188"/>
      <c r="V248" s="188"/>
      <c r="W248" s="188"/>
      <c r="X248" s="188"/>
      <c r="Y248" s="188"/>
      <c r="Z248" s="188"/>
    </row>
    <row r="249" ht="15.75" customHeight="1" spans="1:26">
      <c r="A249" s="183" t="s">
        <v>74</v>
      </c>
      <c r="B249" s="176" t="s">
        <v>47</v>
      </c>
      <c r="C249" s="176" t="s">
        <v>77</v>
      </c>
      <c r="D249" s="177" t="str">
        <f>VLOOKUP(C249,COMPOSIÇÕES!B:G,2,0)</f>
        <v>COLCHÃO DRENANTE COM AREIA</v>
      </c>
      <c r="E249" s="178" t="str">
        <f>VLOOKUP(C249,COMPOSIÇÕES!B:G,3,0)</f>
        <v>M3</v>
      </c>
      <c r="F249" s="184">
        <f>1531.53*0.05</f>
        <v>76.5765</v>
      </c>
      <c r="G249" s="180">
        <f>VLOOKUP(C249,COMPOSIÇÕES!B:G,6,0)</f>
        <v>228.28</v>
      </c>
      <c r="H249" s="181">
        <f t="shared" si="136"/>
        <v>0.2338</v>
      </c>
      <c r="I249" s="180">
        <f t="shared" si="137"/>
        <v>281.65</v>
      </c>
      <c r="J249" s="195">
        <f t="shared" si="138"/>
        <v>17480.88</v>
      </c>
      <c r="K249" s="195">
        <f t="shared" si="139"/>
        <v>21567.77</v>
      </c>
      <c r="L249" s="190"/>
      <c r="M249" s="190"/>
      <c r="N249" s="190"/>
      <c r="O249" s="190"/>
      <c r="P249" s="188"/>
      <c r="Q249" s="188"/>
      <c r="R249" s="188"/>
      <c r="S249" s="188"/>
      <c r="T249" s="188"/>
      <c r="U249" s="188"/>
      <c r="V249" s="188"/>
      <c r="W249" s="188"/>
      <c r="X249" s="188"/>
      <c r="Y249" s="188"/>
      <c r="Z249" s="188"/>
    </row>
    <row r="250" ht="15.75" customHeight="1" spans="1:26">
      <c r="A250" s="183" t="s">
        <v>76</v>
      </c>
      <c r="B250" s="176" t="s">
        <v>53</v>
      </c>
      <c r="C250" s="176">
        <v>92398</v>
      </c>
      <c r="D250" s="182" t="str">
        <f>VLOOKUP(C250,'SINAPI-SICRO'!A:E,2,0)</f>
        <v>EXECUÇÃO DE PAVIMENTO EM PISO INTERTRAVADO, COM BLOCO RETANGULAR COR NATURAL DE 20 X 10 CM, ESPESSURA 8 CM. AF_10/2022</v>
      </c>
      <c r="E250" s="183" t="str">
        <f>VLOOKUP(C250,'SINAPI-SICRO'!A:E,3,0)</f>
        <v>M2</v>
      </c>
      <c r="F250" s="184">
        <f>1531.53</f>
        <v>1531.53</v>
      </c>
      <c r="G250" s="180">
        <f>VLOOKUP(C250,'SINAPI-SICRO'!A:E,5,0)</f>
        <v>78.2</v>
      </c>
      <c r="H250" s="181">
        <f t="shared" si="136"/>
        <v>0.2338</v>
      </c>
      <c r="I250" s="180">
        <f t="shared" si="137"/>
        <v>96.48</v>
      </c>
      <c r="J250" s="195">
        <f t="shared" si="138"/>
        <v>119765.65</v>
      </c>
      <c r="K250" s="195">
        <f t="shared" si="139"/>
        <v>147762.01</v>
      </c>
      <c r="L250" s="190"/>
      <c r="M250" s="190"/>
      <c r="N250" s="190"/>
      <c r="O250" s="190"/>
      <c r="P250" s="188"/>
      <c r="Q250" s="188"/>
      <c r="R250" s="188"/>
      <c r="S250" s="188"/>
      <c r="T250" s="188"/>
      <c r="U250" s="188"/>
      <c r="V250" s="188"/>
      <c r="W250" s="188"/>
      <c r="X250" s="188"/>
      <c r="Y250" s="188"/>
      <c r="Z250" s="188"/>
    </row>
    <row r="251" ht="15.75" customHeight="1" spans="1:26">
      <c r="A251" s="183" t="s">
        <v>78</v>
      </c>
      <c r="B251" s="176" t="s">
        <v>53</v>
      </c>
      <c r="C251" s="176">
        <v>100981</v>
      </c>
      <c r="D251" s="182" t="str">
        <f>VLOOKUP(C251,'SINAPI-SICRO'!A:E,2,0)</f>
        <v>CARGA, MANOBRA E DESCARGA DE ENTULHO EM CAMINHÃO BASCULANTE 6 M³ - CARGA COM ESCAVADEIRA HIDRÁULICA  (CAÇAMBA DE 0,80 M³ / 111 HP) E DESCARGA LIVRE (UNIDADE: M3). AF_07/2020</v>
      </c>
      <c r="E251" s="183" t="str">
        <f>VLOOKUP(C251,'SINAPI-SICRO'!A:E,3,0)</f>
        <v>M3</v>
      </c>
      <c r="F251" s="184">
        <v>76.58</v>
      </c>
      <c r="G251" s="180">
        <f>VLOOKUP(C251,'SINAPI-SICRO'!A:E,5,0)</f>
        <v>9.47</v>
      </c>
      <c r="H251" s="181">
        <f t="shared" si="136"/>
        <v>0.2338</v>
      </c>
      <c r="I251" s="180">
        <f t="shared" si="137"/>
        <v>11.68</v>
      </c>
      <c r="J251" s="195">
        <f t="shared" si="138"/>
        <v>725.21</v>
      </c>
      <c r="K251" s="195">
        <f t="shared" si="139"/>
        <v>894.45</v>
      </c>
      <c r="L251" s="190"/>
      <c r="M251" s="190"/>
      <c r="N251" s="190"/>
      <c r="O251" s="190"/>
      <c r="P251" s="188"/>
      <c r="Q251" s="188"/>
      <c r="R251" s="188"/>
      <c r="S251" s="188"/>
      <c r="T251" s="188"/>
      <c r="U251" s="188"/>
      <c r="V251" s="188"/>
      <c r="W251" s="188"/>
      <c r="X251" s="188"/>
      <c r="Y251" s="188"/>
      <c r="Z251" s="188"/>
    </row>
    <row r="252" ht="15.75" customHeight="1" spans="1:26">
      <c r="A252" s="183" t="s">
        <v>79</v>
      </c>
      <c r="B252" s="176" t="s">
        <v>53</v>
      </c>
      <c r="C252" s="176">
        <v>97914</v>
      </c>
      <c r="D252" s="182" t="str">
        <f>VLOOKUP(C252,'SINAPI-SICRO'!A:E,2,0)</f>
        <v>TRANSPORTE COM CAMINHÃO BASCULANTE DE 6 M³, EM VIA URBANA PAVIMENTADA, DMT ATÉ 30 KM (UNIDADE: M3XKM). AF_07/2020</v>
      </c>
      <c r="E252" s="183" t="str">
        <f>VLOOKUP(C252,'SINAPI-SICRO'!A:E,3,0)</f>
        <v>M3XKM</v>
      </c>
      <c r="F252" s="184">
        <f>76.58*30</f>
        <v>2297.4</v>
      </c>
      <c r="G252" s="180">
        <f>VLOOKUP(C252,'SINAPI-SICRO'!A:E,5,0)</f>
        <v>2.95</v>
      </c>
      <c r="H252" s="181">
        <f t="shared" si="136"/>
        <v>0.2338</v>
      </c>
      <c r="I252" s="180">
        <f t="shared" si="137"/>
        <v>3.64</v>
      </c>
      <c r="J252" s="195">
        <f t="shared" si="138"/>
        <v>6777.33</v>
      </c>
      <c r="K252" s="195">
        <f t="shared" si="139"/>
        <v>8362.54</v>
      </c>
      <c r="L252" s="190"/>
      <c r="M252" s="190"/>
      <c r="N252" s="190"/>
      <c r="O252" s="190"/>
      <c r="P252" s="188"/>
      <c r="Q252" s="188"/>
      <c r="R252" s="188"/>
      <c r="S252" s="188"/>
      <c r="T252" s="188"/>
      <c r="U252" s="188"/>
      <c r="V252" s="188"/>
      <c r="W252" s="188"/>
      <c r="X252" s="188"/>
      <c r="Y252" s="188"/>
      <c r="Z252" s="188"/>
    </row>
    <row r="253" ht="15.75" customHeight="1" spans="1:26">
      <c r="A253" s="485">
        <v>4</v>
      </c>
      <c r="B253" s="486"/>
      <c r="C253" s="485"/>
      <c r="D253" s="487" t="s">
        <v>81</v>
      </c>
      <c r="E253" s="485"/>
      <c r="F253" s="488"/>
      <c r="G253" s="489"/>
      <c r="H253" s="488"/>
      <c r="I253" s="489"/>
      <c r="J253" s="489"/>
      <c r="K253" s="489">
        <f>SUM(K254:K256)</f>
        <v>9045.76</v>
      </c>
      <c r="L253" s="190"/>
      <c r="M253" s="190"/>
      <c r="N253" s="190"/>
      <c r="O253" s="190"/>
      <c r="P253" s="188"/>
      <c r="Q253" s="188"/>
      <c r="R253" s="188"/>
      <c r="S253" s="188"/>
      <c r="T253" s="188"/>
      <c r="U253" s="188"/>
      <c r="V253" s="188"/>
      <c r="W253" s="188"/>
      <c r="X253" s="188"/>
      <c r="Y253" s="188"/>
      <c r="Z253" s="188"/>
    </row>
    <row r="254" ht="15.75" customHeight="1" spans="1:26">
      <c r="A254" s="183" t="s">
        <v>82</v>
      </c>
      <c r="B254" s="176" t="s">
        <v>53</v>
      </c>
      <c r="C254" s="176">
        <v>102498</v>
      </c>
      <c r="D254" s="182" t="str">
        <f>VLOOKUP(C254,'SINAPI-SICRO'!A:E,2,0)</f>
        <v>PINTURA DE MEIO-FIO COM TINTA BRANCA A BASE DE CAL (CAIAÇÃO). AF_05/2021</v>
      </c>
      <c r="E254" s="183" t="str">
        <f>VLOOKUP(C254,'SINAPI-SICRO'!A:E,3,0)</f>
        <v>M</v>
      </c>
      <c r="F254" s="184">
        <v>5</v>
      </c>
      <c r="G254" s="180">
        <f>VLOOKUP(C254,'SINAPI-SICRO'!A:E,5,0)</f>
        <v>1.57</v>
      </c>
      <c r="H254" s="181">
        <f t="shared" ref="H254:H256" si="140">$K$11</f>
        <v>0.2338</v>
      </c>
      <c r="I254" s="180">
        <f t="shared" ref="I254:I256" si="141">ROUND((G254*H254)+G254,2)</f>
        <v>1.94</v>
      </c>
      <c r="J254" s="195">
        <f t="shared" ref="J254:J256" si="142">ROUND(F254*G254,2)</f>
        <v>7.85</v>
      </c>
      <c r="K254" s="195">
        <f t="shared" ref="K254:K256" si="143">ROUND(F254*I254,2)</f>
        <v>9.7</v>
      </c>
      <c r="L254" s="190"/>
      <c r="M254" s="190"/>
      <c r="N254" s="190"/>
      <c r="O254" s="190"/>
      <c r="P254" s="188"/>
      <c r="Q254" s="188"/>
      <c r="R254" s="188"/>
      <c r="S254" s="188"/>
      <c r="T254" s="188"/>
      <c r="U254" s="188"/>
      <c r="V254" s="188"/>
      <c r="W254" s="188"/>
      <c r="X254" s="188"/>
      <c r="Y254" s="188"/>
      <c r="Z254" s="188"/>
    </row>
    <row r="255" ht="15.75" customHeight="1" spans="1:26">
      <c r="A255" s="183" t="s">
        <v>97</v>
      </c>
      <c r="B255" s="176" t="s">
        <v>53</v>
      </c>
      <c r="C255" s="176">
        <v>92396</v>
      </c>
      <c r="D255" s="182" t="str">
        <f>VLOOKUP(C255,'SINAPI-SICRO'!A:E,2,0)</f>
        <v>EXECUÇÃO DE PASSEIO EM PISO INTERTRAVADO, COM BLOCO RETANGULAR COR NATURAL DE 20 X 10 CM, ESPESSURA 6 CM. AF_10/2022</v>
      </c>
      <c r="E255" s="183" t="str">
        <f>VLOOKUP(C255,'SINAPI-SICRO'!A:E,3,0)</f>
        <v>M2</v>
      </c>
      <c r="F255" s="184">
        <v>30.91</v>
      </c>
      <c r="G255" s="180">
        <f>VLOOKUP(C255,'SINAPI-SICRO'!A:E,5,0)</f>
        <v>72.7</v>
      </c>
      <c r="H255" s="181">
        <f t="shared" si="140"/>
        <v>0.2338</v>
      </c>
      <c r="I255" s="180">
        <f t="shared" si="141"/>
        <v>89.7</v>
      </c>
      <c r="J255" s="195">
        <f t="shared" si="142"/>
        <v>2247.16</v>
      </c>
      <c r="K255" s="195">
        <f t="shared" si="143"/>
        <v>2772.63</v>
      </c>
      <c r="L255" s="190"/>
      <c r="M255" s="190"/>
      <c r="N255" s="190"/>
      <c r="O255" s="190"/>
      <c r="P255" s="188"/>
      <c r="Q255" s="188"/>
      <c r="R255" s="188"/>
      <c r="S255" s="188"/>
      <c r="T255" s="188"/>
      <c r="U255" s="188"/>
      <c r="V255" s="188"/>
      <c r="W255" s="188"/>
      <c r="X255" s="188"/>
      <c r="Y255" s="188"/>
      <c r="Z255" s="188"/>
    </row>
    <row r="256" ht="15.75" customHeight="1" spans="1:26">
      <c r="A256" s="183" t="s">
        <v>83</v>
      </c>
      <c r="B256" s="176" t="s">
        <v>47</v>
      </c>
      <c r="C256" s="176" t="s">
        <v>84</v>
      </c>
      <c r="D256" s="177" t="str">
        <f>VLOOKUP(C256,COMPOSIÇÕES!B:G,2,0)</f>
        <v>RAMPA PARA ACESSO DE P.N.E. EM CONCRETO Fck = 20MPa, DESEMPOLADA, COM PISO EM LAJOTA PRÉ-MOLDADA EM CONCRETO COLORIDO NA COR AMARELA PARA SINALIZAÇÃO TÁTIL DE ALERTA  (COMPRIMENTO 8,00 M X LARGURA VARIÁVEL)</v>
      </c>
      <c r="E256" s="178" t="str">
        <f>VLOOKUP(C256,COMPOSIÇÕES!B:G,3,0)</f>
        <v>M</v>
      </c>
      <c r="F256" s="184">
        <v>10.55</v>
      </c>
      <c r="G256" s="180">
        <f>VLOOKUP(C256,COMPOSIÇÕES!B:G,6,0)</f>
        <v>481.19</v>
      </c>
      <c r="H256" s="181">
        <f t="shared" si="140"/>
        <v>0.2338</v>
      </c>
      <c r="I256" s="180">
        <f t="shared" si="141"/>
        <v>593.69</v>
      </c>
      <c r="J256" s="195">
        <f t="shared" si="142"/>
        <v>5076.55</v>
      </c>
      <c r="K256" s="195">
        <f t="shared" si="143"/>
        <v>6263.43</v>
      </c>
      <c r="L256" s="190"/>
      <c r="M256" s="190"/>
      <c r="N256" s="190"/>
      <c r="O256" s="190"/>
      <c r="P256" s="188"/>
      <c r="Q256" s="188"/>
      <c r="R256" s="188"/>
      <c r="S256" s="188"/>
      <c r="T256" s="188"/>
      <c r="U256" s="188"/>
      <c r="V256" s="188"/>
      <c r="W256" s="188"/>
      <c r="X256" s="188"/>
      <c r="Y256" s="188"/>
      <c r="Z256" s="188"/>
    </row>
    <row r="257" ht="15.75" customHeight="1" spans="1:26">
      <c r="A257" s="485">
        <v>5</v>
      </c>
      <c r="B257" s="486"/>
      <c r="C257" s="485"/>
      <c r="D257" s="487" t="s">
        <v>87</v>
      </c>
      <c r="E257" s="485"/>
      <c r="F257" s="488"/>
      <c r="G257" s="489"/>
      <c r="H257" s="488"/>
      <c r="I257" s="489"/>
      <c r="J257" s="489"/>
      <c r="K257" s="489">
        <f>SUM(K258:K260)</f>
        <v>3769.24</v>
      </c>
      <c r="L257" s="190"/>
      <c r="M257" s="190"/>
      <c r="N257" s="190"/>
      <c r="O257" s="190"/>
      <c r="P257" s="188"/>
      <c r="Q257" s="188"/>
      <c r="R257" s="188"/>
      <c r="S257" s="188"/>
      <c r="T257" s="188"/>
      <c r="U257" s="188"/>
      <c r="V257" s="188"/>
      <c r="W257" s="188"/>
      <c r="X257" s="188"/>
      <c r="Y257" s="188"/>
      <c r="Z257" s="188"/>
    </row>
    <row r="258" ht="15.75" customHeight="1" spans="1:26">
      <c r="A258" s="183" t="s">
        <v>88</v>
      </c>
      <c r="B258" s="176" t="s">
        <v>47</v>
      </c>
      <c r="C258" s="176" t="s">
        <v>89</v>
      </c>
      <c r="D258" s="177" t="str">
        <f>VLOOKUP(C258,COMPOSIÇÕES!B:G,2,0)</f>
        <v>PLACA ESMALTADA PARA IDENTIFICAÇÃO DE RUA, DIMENSÕES 45X25CM - FORNECIMENTO E INSTALAÇÃO</v>
      </c>
      <c r="E258" s="178" t="str">
        <f>VLOOKUP(C258,COMPOSIÇÕES!B:G,3,0)</f>
        <v>UND</v>
      </c>
      <c r="F258" s="179">
        <v>4</v>
      </c>
      <c r="G258" s="180">
        <f>VLOOKUP(C258,COMPOSIÇÕES!B:G,6,0)</f>
        <v>91.93</v>
      </c>
      <c r="H258" s="181">
        <f t="shared" ref="H258:H260" si="144">$K$11</f>
        <v>0.2338</v>
      </c>
      <c r="I258" s="180">
        <f t="shared" ref="I258:I260" si="145">ROUND((G258*H258)+G258,2)</f>
        <v>113.42</v>
      </c>
      <c r="J258" s="195">
        <f t="shared" ref="J258:J260" si="146">ROUND(F258*G258,2)</f>
        <v>367.72</v>
      </c>
      <c r="K258" s="195">
        <f t="shared" ref="K258:K260" si="147">ROUND(F258*I258,2)</f>
        <v>453.68</v>
      </c>
      <c r="L258" s="190"/>
      <c r="M258" s="190"/>
      <c r="N258" s="190"/>
      <c r="O258" s="190"/>
      <c r="P258" s="188"/>
      <c r="Q258" s="188"/>
      <c r="R258" s="188"/>
      <c r="S258" s="188"/>
      <c r="T258" s="188"/>
      <c r="U258" s="188"/>
      <c r="V258" s="188"/>
      <c r="W258" s="188"/>
      <c r="X258" s="188"/>
      <c r="Y258" s="188"/>
      <c r="Z258" s="188"/>
    </row>
    <row r="259" ht="15.75" customHeight="1" spans="1:26">
      <c r="A259" s="183" t="s">
        <v>90</v>
      </c>
      <c r="B259" s="176" t="s">
        <v>47</v>
      </c>
      <c r="C259" s="176" t="s">
        <v>91</v>
      </c>
      <c r="D259" s="177" t="str">
        <f>VLOOKUP(C259,COMPOSIÇÕES!B:G,2,0)</f>
        <v>PLACA DE REGULAMENTAÇÃO COM PINTURA REFLETIVA L = 0,25 M - FORNECIMENTO E INSTALAÇÃO</v>
      </c>
      <c r="E259" s="178" t="str">
        <f>VLOOKUP(C259,COMPOSIÇÕES!B:G,3,0)</f>
        <v>UND</v>
      </c>
      <c r="F259" s="179">
        <v>4</v>
      </c>
      <c r="G259" s="180">
        <f>VLOOKUP(C259,COMPOSIÇÕES!B:G,6,0)</f>
        <v>188.66</v>
      </c>
      <c r="H259" s="181">
        <f t="shared" si="144"/>
        <v>0.2338</v>
      </c>
      <c r="I259" s="180">
        <f t="shared" si="145"/>
        <v>232.77</v>
      </c>
      <c r="J259" s="195">
        <f t="shared" si="146"/>
        <v>754.64</v>
      </c>
      <c r="K259" s="195">
        <f t="shared" si="147"/>
        <v>931.08</v>
      </c>
      <c r="L259" s="190"/>
      <c r="M259" s="190"/>
      <c r="N259" s="190"/>
      <c r="O259" s="190"/>
      <c r="P259" s="188"/>
      <c r="Q259" s="188"/>
      <c r="R259" s="188"/>
      <c r="S259" s="188"/>
      <c r="T259" s="188"/>
      <c r="U259" s="188"/>
      <c r="V259" s="188"/>
      <c r="W259" s="188"/>
      <c r="X259" s="188"/>
      <c r="Y259" s="188"/>
      <c r="Z259" s="188"/>
    </row>
    <row r="260" ht="15.75" customHeight="1" spans="1:26">
      <c r="A260" s="183" t="s">
        <v>92</v>
      </c>
      <c r="B260" s="176" t="s">
        <v>47</v>
      </c>
      <c r="C260" s="176" t="s">
        <v>93</v>
      </c>
      <c r="D260" s="177" t="str">
        <f>VLOOKUP(C260,COMPOSIÇÕES!B:G,2,0)</f>
        <v>SUPORTE METÁLICO COM TUBO DE AÇO GALVANIZADO DN 50MM PARA PLACA DE SINALIZAÇÃO - FORNECIMENTO E INSTALAÇÃO</v>
      </c>
      <c r="E260" s="178" t="str">
        <f>VLOOKUP(C260,COMPOSIÇÕES!B:G,3,0)</f>
        <v>UND</v>
      </c>
      <c r="F260" s="179">
        <v>8</v>
      </c>
      <c r="G260" s="180">
        <f>VLOOKUP(C260,COMPOSIÇÕES!B:G,6,0)</f>
        <v>241.58</v>
      </c>
      <c r="H260" s="181">
        <f t="shared" si="144"/>
        <v>0.2338</v>
      </c>
      <c r="I260" s="180">
        <f t="shared" si="145"/>
        <v>298.06</v>
      </c>
      <c r="J260" s="195">
        <f t="shared" si="146"/>
        <v>1932.64</v>
      </c>
      <c r="K260" s="195">
        <f t="shared" si="147"/>
        <v>2384.48</v>
      </c>
      <c r="L260" s="190"/>
      <c r="M260" s="190"/>
      <c r="N260" s="190"/>
      <c r="O260" s="190"/>
      <c r="P260" s="188"/>
      <c r="Q260" s="188"/>
      <c r="R260" s="188"/>
      <c r="S260" s="188"/>
      <c r="T260" s="188"/>
      <c r="U260" s="188"/>
      <c r="V260" s="188"/>
      <c r="W260" s="188"/>
      <c r="X260" s="188"/>
      <c r="Y260" s="188"/>
      <c r="Z260" s="188"/>
    </row>
    <row r="261" ht="15.75" customHeight="1" spans="1:26">
      <c r="A261" s="480" t="s">
        <v>27</v>
      </c>
      <c r="B261" s="480"/>
      <c r="C261" s="481"/>
      <c r="D261" s="482" t="s">
        <v>140</v>
      </c>
      <c r="E261" s="481"/>
      <c r="F261" s="483"/>
      <c r="G261" s="484"/>
      <c r="H261" s="483"/>
      <c r="I261" s="484"/>
      <c r="J261" s="484"/>
      <c r="K261" s="484">
        <f>SUM(K262:K288)/2</f>
        <v>481525.79</v>
      </c>
      <c r="L261" s="190"/>
      <c r="M261" s="190"/>
      <c r="N261" s="190"/>
      <c r="O261" s="190"/>
      <c r="P261" s="188"/>
      <c r="Q261" s="188"/>
      <c r="R261" s="188"/>
      <c r="S261" s="188"/>
      <c r="T261" s="188"/>
      <c r="U261" s="188"/>
      <c r="V261" s="188"/>
      <c r="W261" s="188"/>
      <c r="X261" s="188"/>
      <c r="Y261" s="188"/>
      <c r="Z261" s="188"/>
    </row>
    <row r="262" ht="15.75" customHeight="1" spans="1:26">
      <c r="A262" s="485">
        <v>1</v>
      </c>
      <c r="B262" s="486"/>
      <c r="C262" s="485"/>
      <c r="D262" s="487" t="s">
        <v>58</v>
      </c>
      <c r="E262" s="485"/>
      <c r="F262" s="488"/>
      <c r="G262" s="489"/>
      <c r="H262" s="488"/>
      <c r="I262" s="489"/>
      <c r="J262" s="489"/>
      <c r="K262" s="489">
        <f>SUM(K263:K266)</f>
        <v>108756.23</v>
      </c>
      <c r="L262" s="190"/>
      <c r="M262" s="190"/>
      <c r="N262" s="190"/>
      <c r="O262" s="190"/>
      <c r="P262" s="188"/>
      <c r="Q262" s="188"/>
      <c r="R262" s="188"/>
      <c r="S262" s="188"/>
      <c r="T262" s="188"/>
      <c r="U262" s="188"/>
      <c r="V262" s="188"/>
      <c r="W262" s="188"/>
      <c r="X262" s="188"/>
      <c r="Y262" s="188"/>
      <c r="Z262" s="188"/>
    </row>
    <row r="263" ht="15.75" customHeight="1" spans="1:26">
      <c r="A263" s="183" t="s">
        <v>46</v>
      </c>
      <c r="B263" s="176" t="s">
        <v>53</v>
      </c>
      <c r="C263" s="176">
        <v>101116</v>
      </c>
      <c r="D263" s="182" t="str">
        <f>VLOOKUP(C263,'SINAPI-SICRO'!A:E,2,0)</f>
        <v>ESCAVAÇÃO HORIZONTAL EM SOLO DE 1A CATEGORIA COM TRATOR DE ESTEIRAS (170HP/LÂMINA: 5,20M3). AF_07/2020</v>
      </c>
      <c r="E263" s="183" t="str">
        <f>VLOOKUP(C263,'SINAPI-SICRO'!A:E,3,0)</f>
        <v>M3</v>
      </c>
      <c r="F263" s="179">
        <f>(547.52)*0.737</f>
        <v>403.52224</v>
      </c>
      <c r="G263" s="180">
        <f>VLOOKUP(C263,'SINAPI-SICRO'!A:E,5,0)</f>
        <v>2.22</v>
      </c>
      <c r="H263" s="181">
        <f t="shared" ref="H263:H266" si="148">$K$11</f>
        <v>0.2338</v>
      </c>
      <c r="I263" s="180">
        <f t="shared" ref="I263:I266" si="149">ROUND((G263*H263)+G263,2)</f>
        <v>2.74</v>
      </c>
      <c r="J263" s="195">
        <f t="shared" ref="J263:J266" si="150">ROUND(F263*G263,2)</f>
        <v>895.82</v>
      </c>
      <c r="K263" s="195">
        <f t="shared" ref="K263:K266" si="151">ROUND(F263*I263,2)</f>
        <v>1105.65</v>
      </c>
      <c r="L263" s="190"/>
      <c r="M263" s="190"/>
      <c r="N263" s="190"/>
      <c r="O263" s="190"/>
      <c r="P263" s="188"/>
      <c r="Q263" s="188"/>
      <c r="R263" s="188"/>
      <c r="S263" s="188"/>
      <c r="T263" s="188"/>
      <c r="U263" s="188"/>
      <c r="V263" s="188"/>
      <c r="W263" s="188"/>
      <c r="X263" s="188"/>
      <c r="Y263" s="188"/>
      <c r="Z263" s="188"/>
    </row>
    <row r="264" ht="15.75" customHeight="1" spans="1:26">
      <c r="A264" s="183" t="s">
        <v>59</v>
      </c>
      <c r="B264" s="176" t="s">
        <v>53</v>
      </c>
      <c r="C264" s="176">
        <v>100973</v>
      </c>
      <c r="D264" s="182" t="str">
        <f>VLOOKUP(C264,'SINAPI-SICRO'!A:E,2,0)</f>
        <v>CARGA, MANOBRA E DESCARGA DE SOLOS E MATERIAIS GRANULARES EM CAMINHÃO BASCULANTE 6 M³ - CARGA COM PÁ CARREGADEIRA (CAÇAMBA DE 1,7 A 2,8 M³ / 128 HP) E DESCARGA LIVRE (UNIDADE: M3). AF_07/2020</v>
      </c>
      <c r="E264" s="183" t="str">
        <f>VLOOKUP(C264,'SINAPI-SICRO'!A:E,3,0)</f>
        <v>M3</v>
      </c>
      <c r="F264" s="179">
        <f>(657.02)*0.737</f>
        <v>484.22374</v>
      </c>
      <c r="G264" s="180">
        <f>VLOOKUP(C264,'SINAPI-SICRO'!A:E,5,0)</f>
        <v>8.92</v>
      </c>
      <c r="H264" s="181">
        <f t="shared" si="148"/>
        <v>0.2338</v>
      </c>
      <c r="I264" s="180">
        <f t="shared" si="149"/>
        <v>11.01</v>
      </c>
      <c r="J264" s="195">
        <f t="shared" si="150"/>
        <v>4319.28</v>
      </c>
      <c r="K264" s="195">
        <f t="shared" si="151"/>
        <v>5331.3</v>
      </c>
      <c r="L264" s="190"/>
      <c r="M264" s="190"/>
      <c r="N264" s="190"/>
      <c r="O264" s="190"/>
      <c r="P264" s="188"/>
      <c r="Q264" s="188"/>
      <c r="R264" s="188"/>
      <c r="S264" s="188"/>
      <c r="T264" s="188"/>
      <c r="U264" s="188"/>
      <c r="V264" s="188"/>
      <c r="W264" s="188"/>
      <c r="X264" s="188"/>
      <c r="Y264" s="188"/>
      <c r="Z264" s="188"/>
    </row>
    <row r="265" ht="15.75" customHeight="1" spans="1:26">
      <c r="A265" s="183" t="s">
        <v>60</v>
      </c>
      <c r="B265" s="176" t="s">
        <v>53</v>
      </c>
      <c r="C265" s="176">
        <v>97914</v>
      </c>
      <c r="D265" s="182" t="str">
        <f>VLOOKUP(C265,'SINAPI-SICRO'!A:E,2,0)</f>
        <v>TRANSPORTE COM CAMINHÃO BASCULANTE DE 6 M³, EM VIA URBANA PAVIMENTADA, DMT ATÉ 30 KM (UNIDADE: M3XKM). AF_07/2020</v>
      </c>
      <c r="E265" s="183" t="str">
        <f>VLOOKUP(C265,'SINAPI-SICRO'!A:E,3,0)</f>
        <v>M3XKM</v>
      </c>
      <c r="F265" s="179">
        <f>(5256.16)*0.737</f>
        <v>3873.78992</v>
      </c>
      <c r="G265" s="180">
        <f>VLOOKUP(C265,'SINAPI-SICRO'!A:E,5,0)</f>
        <v>2.95</v>
      </c>
      <c r="H265" s="181">
        <f t="shared" si="148"/>
        <v>0.2338</v>
      </c>
      <c r="I265" s="180">
        <f t="shared" si="149"/>
        <v>3.64</v>
      </c>
      <c r="J265" s="195">
        <f t="shared" si="150"/>
        <v>11427.68</v>
      </c>
      <c r="K265" s="195">
        <f t="shared" si="151"/>
        <v>14100.6</v>
      </c>
      <c r="L265" s="190"/>
      <c r="M265" s="190"/>
      <c r="N265" s="190"/>
      <c r="O265" s="190"/>
      <c r="P265" s="188"/>
      <c r="Q265" s="188"/>
      <c r="R265" s="188"/>
      <c r="S265" s="188"/>
      <c r="T265" s="188"/>
      <c r="U265" s="188"/>
      <c r="V265" s="188"/>
      <c r="W265" s="188"/>
      <c r="X265" s="188"/>
      <c r="Y265" s="188"/>
      <c r="Z265" s="188"/>
    </row>
    <row r="266" ht="15.75" customHeight="1" spans="1:26">
      <c r="A266" s="183" t="s">
        <v>62</v>
      </c>
      <c r="B266" s="176" t="s">
        <v>47</v>
      </c>
      <c r="C266" s="176" t="s">
        <v>65</v>
      </c>
      <c r="D266" s="177" t="str">
        <f>VLOOKUP(C266,COMPOSIÇÕES!B:G,2,0)</f>
        <v>GEOGRELHA UNIDIRECIONAL COM RESISTÊNCIA À TRAÇÃO DE 400 KN/M - FORNECIMENTO E INSTALAÇÃO</v>
      </c>
      <c r="E266" s="178" t="str">
        <f>VLOOKUP(C266,COMPOSIÇÕES!B:G,3,0)</f>
        <v>M2</v>
      </c>
      <c r="F266" s="184">
        <v>894.35</v>
      </c>
      <c r="G266" s="180">
        <f>VLOOKUP(C266,COMPOSIÇÕES!B:G,6,0)</f>
        <v>79.95</v>
      </c>
      <c r="H266" s="181">
        <f t="shared" si="148"/>
        <v>0.2338</v>
      </c>
      <c r="I266" s="180">
        <f t="shared" si="149"/>
        <v>98.64</v>
      </c>
      <c r="J266" s="195">
        <f t="shared" si="150"/>
        <v>71503.28</v>
      </c>
      <c r="K266" s="195">
        <f t="shared" si="151"/>
        <v>88218.68</v>
      </c>
      <c r="L266" s="190"/>
      <c r="M266" s="190"/>
      <c r="N266" s="190"/>
      <c r="O266" s="190"/>
      <c r="P266" s="188"/>
      <c r="Q266" s="188"/>
      <c r="R266" s="188"/>
      <c r="S266" s="188"/>
      <c r="T266" s="188"/>
      <c r="U266" s="188"/>
      <c r="V266" s="188"/>
      <c r="W266" s="188"/>
      <c r="X266" s="188"/>
      <c r="Y266" s="188"/>
      <c r="Z266" s="188"/>
    </row>
    <row r="267" ht="15.75" customHeight="1" spans="1:26">
      <c r="A267" s="485">
        <v>2</v>
      </c>
      <c r="B267" s="486"/>
      <c r="C267" s="485"/>
      <c r="D267" s="487" t="s">
        <v>66</v>
      </c>
      <c r="E267" s="485"/>
      <c r="F267" s="488"/>
      <c r="G267" s="489"/>
      <c r="H267" s="488"/>
      <c r="I267" s="489"/>
      <c r="J267" s="489"/>
      <c r="K267" s="489">
        <f>SUM(K268:K269)</f>
        <v>51834.18</v>
      </c>
      <c r="L267" s="190"/>
      <c r="M267" s="190"/>
      <c r="N267" s="190"/>
      <c r="O267" s="190"/>
      <c r="P267" s="188"/>
      <c r="Q267" s="188"/>
      <c r="R267" s="188"/>
      <c r="S267" s="188"/>
      <c r="T267" s="188"/>
      <c r="U267" s="188"/>
      <c r="V267" s="188"/>
      <c r="W267" s="188"/>
      <c r="X267" s="188"/>
      <c r="Y267" s="188"/>
      <c r="Z267" s="188"/>
    </row>
    <row r="268" ht="15.75" customHeight="1" spans="1:26">
      <c r="A268" s="185" t="s">
        <v>50</v>
      </c>
      <c r="B268" s="176" t="s">
        <v>47</v>
      </c>
      <c r="C268" s="175" t="s">
        <v>67</v>
      </c>
      <c r="D268" s="177" t="str">
        <f>VLOOKUP(C268,COMPOSIÇÕES!B:G,2,0)</f>
        <v>ASSENTAMENTO DE MEIO-FIO CONFECCIONADO EM CONCRETO PRÉ-FABRICADO (100X15X13X30 CM) COM LINHA D'ÁGUA DE CONCRETO USINADO, MOLDADA IN LOCO</v>
      </c>
      <c r="E268" s="178" t="str">
        <f>VLOOKUP(C268,COMPOSIÇÕES!B:G,3,0)</f>
        <v>M</v>
      </c>
      <c r="F268" s="184">
        <v>367.11</v>
      </c>
      <c r="G268" s="180">
        <f>VLOOKUP(C268,COMPOSIÇÕES!B:G,6,0)</f>
        <v>95.64</v>
      </c>
      <c r="H268" s="181">
        <f t="shared" ref="H268:H269" si="152">$K$11</f>
        <v>0.2338</v>
      </c>
      <c r="I268" s="180">
        <f t="shared" ref="I268:I269" si="153">ROUND((G268*H268)+G268,2)</f>
        <v>118</v>
      </c>
      <c r="J268" s="195">
        <f t="shared" ref="J268:J269" si="154">ROUND(F268*G268,2)</f>
        <v>35110.4</v>
      </c>
      <c r="K268" s="195">
        <f t="shared" ref="K268:K269" si="155">ROUND(F268*I268,2)</f>
        <v>43318.98</v>
      </c>
      <c r="L268" s="190"/>
      <c r="M268" s="190"/>
      <c r="N268" s="190"/>
      <c r="O268" s="190"/>
      <c r="P268" s="188"/>
      <c r="Q268" s="188"/>
      <c r="R268" s="188"/>
      <c r="S268" s="188"/>
      <c r="T268" s="188"/>
      <c r="U268" s="188"/>
      <c r="V268" s="188"/>
      <c r="W268" s="188"/>
      <c r="X268" s="188"/>
      <c r="Y268" s="188"/>
      <c r="Z268" s="188"/>
    </row>
    <row r="269" ht="15.75" customHeight="1" spans="1:26">
      <c r="A269" s="185" t="s">
        <v>52</v>
      </c>
      <c r="B269" s="176" t="s">
        <v>47</v>
      </c>
      <c r="C269" s="175" t="s">
        <v>99</v>
      </c>
      <c r="D269" s="177" t="str">
        <f>VLOOKUP(C269,COMPOSIÇÕES!B:G,2,0)</f>
        <v>ASSENTAMENTO DE MEIO-FIO CONFECCIONADO EM CONCRETO PRÉ-FABRICADO (100X15X13X30 CM)</v>
      </c>
      <c r="E269" s="178" t="str">
        <f>VLOOKUP(C269,COMPOSIÇÕES!B:G,3,0)</f>
        <v>M</v>
      </c>
      <c r="F269" s="184">
        <v>127.76</v>
      </c>
      <c r="G269" s="180">
        <f>VLOOKUP(C269,COMPOSIÇÕES!B:G,6,0)</f>
        <v>54.02</v>
      </c>
      <c r="H269" s="181">
        <f t="shared" si="152"/>
        <v>0.2338</v>
      </c>
      <c r="I269" s="180">
        <f t="shared" si="153"/>
        <v>66.65</v>
      </c>
      <c r="J269" s="195">
        <f t="shared" si="154"/>
        <v>6901.6</v>
      </c>
      <c r="K269" s="195">
        <f t="shared" si="155"/>
        <v>8515.2</v>
      </c>
      <c r="L269" s="190"/>
      <c r="M269" s="190"/>
      <c r="N269" s="190"/>
      <c r="O269" s="190"/>
      <c r="P269" s="188"/>
      <c r="Q269" s="188"/>
      <c r="R269" s="188"/>
      <c r="S269" s="188"/>
      <c r="T269" s="188"/>
      <c r="U269" s="188"/>
      <c r="V269" s="188"/>
      <c r="W269" s="188"/>
      <c r="X269" s="188"/>
      <c r="Y269" s="188"/>
      <c r="Z269" s="188"/>
    </row>
    <row r="270" ht="15.75" customHeight="1" spans="1:26">
      <c r="A270" s="485">
        <v>3</v>
      </c>
      <c r="B270" s="486"/>
      <c r="C270" s="485"/>
      <c r="D270" s="487" t="s">
        <v>70</v>
      </c>
      <c r="E270" s="485"/>
      <c r="F270" s="488"/>
      <c r="G270" s="489"/>
      <c r="H270" s="488"/>
      <c r="I270" s="489"/>
      <c r="J270" s="489"/>
      <c r="K270" s="489">
        <f>SUM(K271:K276)</f>
        <v>155136.48</v>
      </c>
      <c r="L270" s="190"/>
      <c r="M270" s="190"/>
      <c r="N270" s="190"/>
      <c r="O270" s="190"/>
      <c r="P270" s="188"/>
      <c r="Q270" s="188"/>
      <c r="R270" s="188"/>
      <c r="S270" s="188"/>
      <c r="T270" s="188"/>
      <c r="U270" s="188"/>
      <c r="V270" s="188"/>
      <c r="W270" s="188"/>
      <c r="X270" s="188"/>
      <c r="Y270" s="188"/>
      <c r="Z270" s="188"/>
    </row>
    <row r="271" ht="15.75" customHeight="1" spans="1:26">
      <c r="A271" s="183" t="s">
        <v>71</v>
      </c>
      <c r="B271" s="176" t="s">
        <v>53</v>
      </c>
      <c r="C271" s="176">
        <v>100576</v>
      </c>
      <c r="D271" s="182" t="str">
        <f>VLOOKUP(C271,'SINAPI-SICRO'!A:E,2,0)</f>
        <v>REGULARIZAÇÃO E COMPACTAÇÃO DE SUBLEITO DE SOLO  PREDOMINANTEMENTE ARGILOSO. AF_11/2019</v>
      </c>
      <c r="E271" s="183" t="str">
        <f>VLOOKUP(C271,'SINAPI-SICRO'!A:E,3,0)</f>
        <v>M2</v>
      </c>
      <c r="F271" s="184">
        <v>894.35</v>
      </c>
      <c r="G271" s="180">
        <f>VLOOKUP(C271,'SINAPI-SICRO'!A:E,5,0)</f>
        <v>2.65</v>
      </c>
      <c r="H271" s="181">
        <f t="shared" ref="H271:H276" si="156">$K$11</f>
        <v>0.2338</v>
      </c>
      <c r="I271" s="180">
        <f t="shared" ref="I271:I276" si="157">ROUND((G271*H271)+G271,2)</f>
        <v>3.27</v>
      </c>
      <c r="J271" s="195">
        <f t="shared" ref="J271:J276" si="158">ROUND(F271*G271,2)</f>
        <v>2370.03</v>
      </c>
      <c r="K271" s="195">
        <f t="shared" ref="K271:K276" si="159">ROUND(F271*I271,2)</f>
        <v>2924.52</v>
      </c>
      <c r="L271" s="190"/>
      <c r="M271" s="190"/>
      <c r="N271" s="190"/>
      <c r="O271" s="190"/>
      <c r="P271" s="188"/>
      <c r="Q271" s="188"/>
      <c r="R271" s="188"/>
      <c r="S271" s="188"/>
      <c r="T271" s="188"/>
      <c r="U271" s="188"/>
      <c r="V271" s="188"/>
      <c r="W271" s="188"/>
      <c r="X271" s="188"/>
      <c r="Y271" s="188"/>
      <c r="Z271" s="188"/>
    </row>
    <row r="272" ht="15.75" customHeight="1" spans="1:26">
      <c r="A272" s="183" t="s">
        <v>73</v>
      </c>
      <c r="B272" s="176" t="s">
        <v>47</v>
      </c>
      <c r="C272" s="176" t="s">
        <v>75</v>
      </c>
      <c r="D272" s="177" t="str">
        <f>VLOOKUP(C272,COMPOSIÇÕES!B:G,2,0)</f>
        <v>EXECUÇÃO E COMPACTAÇÃO DE BASE COM BRITA GRADUADA SIMPLES - INCLUSIVE CARGA, TRANSPORTE E MATERIAL</v>
      </c>
      <c r="E272" s="178" t="str">
        <f>VLOOKUP(C272,COMPOSIÇÕES!B:G,3,0)</f>
        <v>M3</v>
      </c>
      <c r="F272" s="184">
        <v>178.87</v>
      </c>
      <c r="G272" s="180">
        <f>VLOOKUP(C272,COMPOSIÇÕES!B:G,6,0)</f>
        <v>217.16</v>
      </c>
      <c r="H272" s="181">
        <f t="shared" si="156"/>
        <v>0.2338</v>
      </c>
      <c r="I272" s="180">
        <f t="shared" si="157"/>
        <v>267.93</v>
      </c>
      <c r="J272" s="195">
        <f t="shared" si="158"/>
        <v>38843.41</v>
      </c>
      <c r="K272" s="195">
        <f t="shared" si="159"/>
        <v>47924.64</v>
      </c>
      <c r="L272" s="190"/>
      <c r="M272" s="190"/>
      <c r="N272" s="190"/>
      <c r="O272" s="190"/>
      <c r="P272" s="188"/>
      <c r="Q272" s="188"/>
      <c r="R272" s="188"/>
      <c r="S272" s="188"/>
      <c r="T272" s="188"/>
      <c r="U272" s="188"/>
      <c r="V272" s="188"/>
      <c r="W272" s="188"/>
      <c r="X272" s="188"/>
      <c r="Y272" s="188"/>
      <c r="Z272" s="188"/>
    </row>
    <row r="273" ht="15.75" customHeight="1" spans="1:26">
      <c r="A273" s="183" t="s">
        <v>74</v>
      </c>
      <c r="B273" s="176" t="s">
        <v>47</v>
      </c>
      <c r="C273" s="176" t="s">
        <v>77</v>
      </c>
      <c r="D273" s="177" t="str">
        <f>VLOOKUP(C273,COMPOSIÇÕES!B:G,2,0)</f>
        <v>COLCHÃO DRENANTE COM AREIA</v>
      </c>
      <c r="E273" s="178" t="str">
        <f>VLOOKUP(C273,COMPOSIÇÕES!B:G,3,0)</f>
        <v>M3</v>
      </c>
      <c r="F273" s="184">
        <f>894.35*0.05</f>
        <v>44.7175</v>
      </c>
      <c r="G273" s="180">
        <f>VLOOKUP(C273,COMPOSIÇÕES!B:G,6,0)</f>
        <v>228.28</v>
      </c>
      <c r="H273" s="181">
        <f t="shared" si="156"/>
        <v>0.2338</v>
      </c>
      <c r="I273" s="180">
        <f t="shared" si="157"/>
        <v>281.65</v>
      </c>
      <c r="J273" s="195">
        <f t="shared" si="158"/>
        <v>10208.11</v>
      </c>
      <c r="K273" s="195">
        <f t="shared" si="159"/>
        <v>12594.68</v>
      </c>
      <c r="L273" s="190"/>
      <c r="M273" s="190"/>
      <c r="N273" s="190"/>
      <c r="O273" s="190"/>
      <c r="P273" s="188"/>
      <c r="Q273" s="188"/>
      <c r="R273" s="188"/>
      <c r="S273" s="188"/>
      <c r="T273" s="188"/>
      <c r="U273" s="188"/>
      <c r="V273" s="188"/>
      <c r="W273" s="188"/>
      <c r="X273" s="188"/>
      <c r="Y273" s="188"/>
      <c r="Z273" s="188"/>
    </row>
    <row r="274" ht="15.75" customHeight="1" spans="1:26">
      <c r="A274" s="183" t="s">
        <v>76</v>
      </c>
      <c r="B274" s="176" t="s">
        <v>53</v>
      </c>
      <c r="C274" s="176">
        <v>92398</v>
      </c>
      <c r="D274" s="182" t="str">
        <f>VLOOKUP(C274,'SINAPI-SICRO'!A:E,2,0)</f>
        <v>EXECUÇÃO DE PAVIMENTO EM PISO INTERTRAVADO, COM BLOCO RETANGULAR COR NATURAL DE 20 X 10 CM, ESPESSURA 8 CM. AF_10/2022</v>
      </c>
      <c r="E274" s="183" t="str">
        <f>VLOOKUP(C274,'SINAPI-SICRO'!A:E,3,0)</f>
        <v>M2</v>
      </c>
      <c r="F274" s="184">
        <v>894.35</v>
      </c>
      <c r="G274" s="180">
        <f>VLOOKUP(C274,'SINAPI-SICRO'!A:E,5,0)</f>
        <v>78.2</v>
      </c>
      <c r="H274" s="181">
        <f t="shared" si="156"/>
        <v>0.2338</v>
      </c>
      <c r="I274" s="180">
        <f t="shared" si="157"/>
        <v>96.48</v>
      </c>
      <c r="J274" s="195">
        <f t="shared" si="158"/>
        <v>69938.17</v>
      </c>
      <c r="K274" s="195">
        <f t="shared" si="159"/>
        <v>86286.89</v>
      </c>
      <c r="L274" s="190"/>
      <c r="M274" s="190"/>
      <c r="N274" s="190"/>
      <c r="O274" s="190"/>
      <c r="P274" s="188"/>
      <c r="Q274" s="188"/>
      <c r="R274" s="188"/>
      <c r="S274" s="188"/>
      <c r="T274" s="188"/>
      <c r="U274" s="188"/>
      <c r="V274" s="188"/>
      <c r="W274" s="188"/>
      <c r="X274" s="188"/>
      <c r="Y274" s="188"/>
      <c r="Z274" s="188"/>
    </row>
    <row r="275" ht="15.75" customHeight="1" spans="1:26">
      <c r="A275" s="183" t="s">
        <v>78</v>
      </c>
      <c r="B275" s="176" t="s">
        <v>53</v>
      </c>
      <c r="C275" s="176">
        <v>100981</v>
      </c>
      <c r="D275" s="182" t="str">
        <f>VLOOKUP(C275,'SINAPI-SICRO'!A:E,2,0)</f>
        <v>CARGA, MANOBRA E DESCARGA DE ENTULHO EM CAMINHÃO BASCULANTE 6 M³ - CARGA COM ESCAVADEIRA HIDRÁULICA  (CAÇAMBA DE 0,80 M³ / 111 HP) E DESCARGA LIVRE (UNIDADE: M3). AF_07/2020</v>
      </c>
      <c r="E275" s="183" t="str">
        <f>VLOOKUP(C275,'SINAPI-SICRO'!A:E,3,0)</f>
        <v>M3</v>
      </c>
      <c r="F275" s="184">
        <f>44.72</f>
        <v>44.72</v>
      </c>
      <c r="G275" s="180">
        <f>VLOOKUP(C275,'SINAPI-SICRO'!A:E,5,0)</f>
        <v>9.47</v>
      </c>
      <c r="H275" s="181">
        <f t="shared" si="156"/>
        <v>0.2338</v>
      </c>
      <c r="I275" s="180">
        <f t="shared" si="157"/>
        <v>11.68</v>
      </c>
      <c r="J275" s="195">
        <f t="shared" si="158"/>
        <v>423.5</v>
      </c>
      <c r="K275" s="195">
        <f t="shared" si="159"/>
        <v>522.33</v>
      </c>
      <c r="L275" s="190"/>
      <c r="M275" s="190"/>
      <c r="N275" s="190"/>
      <c r="O275" s="190"/>
      <c r="P275" s="188"/>
      <c r="Q275" s="188"/>
      <c r="R275" s="188"/>
      <c r="S275" s="188"/>
      <c r="T275" s="188"/>
      <c r="U275" s="188"/>
      <c r="V275" s="188"/>
      <c r="W275" s="188"/>
      <c r="X275" s="188"/>
      <c r="Y275" s="188"/>
      <c r="Z275" s="188"/>
    </row>
    <row r="276" ht="15.75" customHeight="1" spans="1:26">
      <c r="A276" s="183" t="s">
        <v>79</v>
      </c>
      <c r="B276" s="176" t="s">
        <v>53</v>
      </c>
      <c r="C276" s="176">
        <v>97914</v>
      </c>
      <c r="D276" s="182" t="str">
        <f>VLOOKUP(C276,'SINAPI-SICRO'!A:E,2,0)</f>
        <v>TRANSPORTE COM CAMINHÃO BASCULANTE DE 6 M³, EM VIA URBANA PAVIMENTADA, DMT ATÉ 30 KM (UNIDADE: M3XKM). AF_07/2020</v>
      </c>
      <c r="E276" s="183" t="str">
        <f>VLOOKUP(C276,'SINAPI-SICRO'!A:E,3,0)</f>
        <v>M3XKM</v>
      </c>
      <c r="F276" s="184">
        <f>44.72*30</f>
        <v>1341.6</v>
      </c>
      <c r="G276" s="180">
        <f>VLOOKUP(C276,'SINAPI-SICRO'!A:E,5,0)</f>
        <v>2.95</v>
      </c>
      <c r="H276" s="181">
        <f t="shared" si="156"/>
        <v>0.2338</v>
      </c>
      <c r="I276" s="180">
        <f t="shared" si="157"/>
        <v>3.64</v>
      </c>
      <c r="J276" s="195">
        <f t="shared" si="158"/>
        <v>3957.72</v>
      </c>
      <c r="K276" s="195">
        <f t="shared" si="159"/>
        <v>4883.42</v>
      </c>
      <c r="L276" s="190"/>
      <c r="M276" s="190"/>
      <c r="N276" s="190"/>
      <c r="O276" s="190"/>
      <c r="P276" s="188"/>
      <c r="Q276" s="188"/>
      <c r="R276" s="188"/>
      <c r="S276" s="188"/>
      <c r="T276" s="188"/>
      <c r="U276" s="188"/>
      <c r="V276" s="188"/>
      <c r="W276" s="188"/>
      <c r="X276" s="188"/>
      <c r="Y276" s="188"/>
      <c r="Z276" s="188"/>
    </row>
    <row r="277" ht="15.75" customHeight="1" spans="1:26">
      <c r="A277" s="485">
        <v>4</v>
      </c>
      <c r="B277" s="486"/>
      <c r="C277" s="485"/>
      <c r="D277" s="487" t="s">
        <v>81</v>
      </c>
      <c r="E277" s="485"/>
      <c r="F277" s="488"/>
      <c r="G277" s="489"/>
      <c r="H277" s="488"/>
      <c r="I277" s="489"/>
      <c r="J277" s="489"/>
      <c r="K277" s="489">
        <f>SUM(K278:K284)</f>
        <v>164623.82</v>
      </c>
      <c r="L277" s="190"/>
      <c r="M277" s="190"/>
      <c r="N277" s="190"/>
      <c r="O277" s="190"/>
      <c r="P277" s="188"/>
      <c r="Q277" s="188"/>
      <c r="R277" s="188"/>
      <c r="S277" s="188"/>
      <c r="T277" s="188"/>
      <c r="U277" s="188"/>
      <c r="V277" s="188"/>
      <c r="W277" s="188"/>
      <c r="X277" s="188"/>
      <c r="Y277" s="188"/>
      <c r="Z277" s="188"/>
    </row>
    <row r="278" ht="15.75" customHeight="1" spans="1:26">
      <c r="A278" s="183" t="s">
        <v>82</v>
      </c>
      <c r="B278" s="176" t="s">
        <v>53</v>
      </c>
      <c r="C278" s="176">
        <v>102498</v>
      </c>
      <c r="D278" s="182" t="str">
        <f>VLOOKUP(C278,'SINAPI-SICRO'!A:E,2,0)</f>
        <v>PINTURA DE MEIO-FIO COM TINTA BRANCA A BASE DE CAL (CAIAÇÃO). AF_05/2021</v>
      </c>
      <c r="E278" s="183" t="str">
        <f>VLOOKUP(C278,'SINAPI-SICRO'!A:E,3,0)</f>
        <v>M</v>
      </c>
      <c r="F278" s="184">
        <v>55.07</v>
      </c>
      <c r="G278" s="180">
        <f>VLOOKUP(C278,'SINAPI-SICRO'!A:E,5,0)</f>
        <v>1.57</v>
      </c>
      <c r="H278" s="181">
        <f t="shared" ref="H278:H284" si="160">$K$11</f>
        <v>0.2338</v>
      </c>
      <c r="I278" s="180">
        <f t="shared" ref="I278:I284" si="161">ROUND((G278*H278)+G278,2)</f>
        <v>1.94</v>
      </c>
      <c r="J278" s="195">
        <f t="shared" ref="J278:J284" si="162">ROUND(F278*G278,2)</f>
        <v>86.46</v>
      </c>
      <c r="K278" s="195">
        <f t="shared" ref="K278:K284" si="163">ROUND(F278*I278,2)</f>
        <v>106.84</v>
      </c>
      <c r="L278" s="190"/>
      <c r="M278" s="190"/>
      <c r="N278" s="190"/>
      <c r="O278" s="190"/>
      <c r="P278" s="188"/>
      <c r="Q278" s="188"/>
      <c r="R278" s="188"/>
      <c r="S278" s="188"/>
      <c r="T278" s="188"/>
      <c r="U278" s="188"/>
      <c r="V278" s="188"/>
      <c r="W278" s="188"/>
      <c r="X278" s="188"/>
      <c r="Y278" s="188"/>
      <c r="Z278" s="188"/>
    </row>
    <row r="279" ht="15.75" customHeight="1" spans="1:26">
      <c r="A279" s="183" t="s">
        <v>97</v>
      </c>
      <c r="B279" s="176" t="s">
        <v>53</v>
      </c>
      <c r="C279" s="176">
        <v>92396</v>
      </c>
      <c r="D279" s="182" t="str">
        <f>VLOOKUP(C279,'SINAPI-SICRO'!A:E,2,0)</f>
        <v>EXECUÇÃO DE PASSEIO EM PISO INTERTRAVADO, COM BLOCO RETANGULAR COR NATURAL DE 20 X 10 CM, ESPESSURA 6 CM. AF_10/2022</v>
      </c>
      <c r="E279" s="183" t="str">
        <f>VLOOKUP(C279,'SINAPI-SICRO'!A:E,3,0)</f>
        <v>M2</v>
      </c>
      <c r="F279" s="184">
        <v>358.24</v>
      </c>
      <c r="G279" s="180">
        <f>VLOOKUP(C279,'SINAPI-SICRO'!A:E,5,0)</f>
        <v>72.7</v>
      </c>
      <c r="H279" s="181">
        <f t="shared" si="160"/>
        <v>0.2338</v>
      </c>
      <c r="I279" s="180">
        <f t="shared" si="161"/>
        <v>89.7</v>
      </c>
      <c r="J279" s="195">
        <f t="shared" si="162"/>
        <v>26044.05</v>
      </c>
      <c r="K279" s="195">
        <f t="shared" si="163"/>
        <v>32134.13</v>
      </c>
      <c r="L279" s="190"/>
      <c r="M279" s="190"/>
      <c r="N279" s="190"/>
      <c r="O279" s="190"/>
      <c r="P279" s="188"/>
      <c r="Q279" s="188"/>
      <c r="R279" s="188"/>
      <c r="S279" s="188"/>
      <c r="T279" s="188"/>
      <c r="U279" s="188"/>
      <c r="V279" s="188"/>
      <c r="W279" s="188"/>
      <c r="X279" s="188"/>
      <c r="Y279" s="188"/>
      <c r="Z279" s="188"/>
    </row>
    <row r="280" ht="15.75" customHeight="1" spans="1:26">
      <c r="A280" s="183" t="s">
        <v>83</v>
      </c>
      <c r="B280" s="176" t="s">
        <v>47</v>
      </c>
      <c r="C280" s="176" t="s">
        <v>84</v>
      </c>
      <c r="D280" s="177" t="str">
        <f>VLOOKUP(C280,COMPOSIÇÕES!B:G,2,0)</f>
        <v>RAMPA PARA ACESSO DE P.N.E. EM CONCRETO Fck = 20MPa, DESEMPOLADA, COM PISO EM LAJOTA PRÉ-MOLDADA EM CONCRETO COLORIDO NA COR AMARELA PARA SINALIZAÇÃO TÁTIL DE ALERTA  (COMPRIMENTO 8,00 M X LARGURA VARIÁVEL)</v>
      </c>
      <c r="E280" s="178" t="str">
        <f>VLOOKUP(C280,COMPOSIÇÕES!B:G,3,0)</f>
        <v>M</v>
      </c>
      <c r="F280" s="184">
        <v>8</v>
      </c>
      <c r="G280" s="180">
        <f>VLOOKUP(C280,COMPOSIÇÕES!B:G,6,0)</f>
        <v>481.19</v>
      </c>
      <c r="H280" s="181">
        <f t="shared" si="160"/>
        <v>0.2338</v>
      </c>
      <c r="I280" s="180">
        <f t="shared" si="161"/>
        <v>593.69</v>
      </c>
      <c r="J280" s="195">
        <f t="shared" si="162"/>
        <v>3849.52</v>
      </c>
      <c r="K280" s="195">
        <f t="shared" si="163"/>
        <v>4749.52</v>
      </c>
      <c r="L280" s="190"/>
      <c r="M280" s="190"/>
      <c r="N280" s="190"/>
      <c r="O280" s="190"/>
      <c r="P280" s="188"/>
      <c r="Q280" s="188"/>
      <c r="R280" s="188"/>
      <c r="S280" s="188"/>
      <c r="T280" s="188"/>
      <c r="U280" s="188"/>
      <c r="V280" s="188"/>
      <c r="W280" s="188"/>
      <c r="X280" s="188"/>
      <c r="Y280" s="188"/>
      <c r="Z280" s="188"/>
    </row>
    <row r="281" ht="15.75" customHeight="1" spans="1:26">
      <c r="A281" s="183" t="s">
        <v>85</v>
      </c>
      <c r="B281" s="176" t="s">
        <v>53</v>
      </c>
      <c r="C281" s="176">
        <v>101094</v>
      </c>
      <c r="D281" s="182" t="str">
        <f>VLOOKUP(C281,'SINAPI-SICRO'!A:E,2,0)</f>
        <v>PISO PODOTÁTIL DE ALERTA OU DIRECIONAL, DE BORRACHA, ASSENTADO SOBRE ARGAMASSA. AF_05/2020</v>
      </c>
      <c r="E281" s="183" t="str">
        <f>VLOOKUP(C281,'SINAPI-SICRO'!A:E,3,0)</f>
        <v>M</v>
      </c>
      <c r="F281" s="184">
        <v>357.56</v>
      </c>
      <c r="G281" s="180">
        <f>VLOOKUP(C281,'SINAPI-SICRO'!A:E,5,0)</f>
        <v>209.5</v>
      </c>
      <c r="H281" s="181">
        <f t="shared" si="160"/>
        <v>0.2338</v>
      </c>
      <c r="I281" s="180">
        <f t="shared" si="161"/>
        <v>258.48</v>
      </c>
      <c r="J281" s="195">
        <f t="shared" si="162"/>
        <v>74908.82</v>
      </c>
      <c r="K281" s="195">
        <f t="shared" si="163"/>
        <v>92422.11</v>
      </c>
      <c r="L281" s="190"/>
      <c r="M281" s="190"/>
      <c r="N281" s="190"/>
      <c r="O281" s="190"/>
      <c r="P281" s="188"/>
      <c r="Q281" s="188"/>
      <c r="R281" s="188"/>
      <c r="S281" s="188"/>
      <c r="T281" s="188"/>
      <c r="U281" s="188"/>
      <c r="V281" s="188"/>
      <c r="W281" s="188"/>
      <c r="X281" s="188"/>
      <c r="Y281" s="188"/>
      <c r="Z281" s="188"/>
    </row>
    <row r="282" ht="15.75" customHeight="1" spans="1:26">
      <c r="A282" s="183" t="s">
        <v>117</v>
      </c>
      <c r="B282" s="176" t="s">
        <v>47</v>
      </c>
      <c r="C282" s="176" t="s">
        <v>118</v>
      </c>
      <c r="D282" s="177" t="str">
        <f>VLOOKUP(C282,COMPOSIÇÕES!B:G,2,0)</f>
        <v>DEMOLIÇÃO DE CONCRETO MANUALMENTE</v>
      </c>
      <c r="E282" s="178" t="str">
        <f>VLOOKUP(C282,COMPOSIÇÕES!B:G,3,0)</f>
        <v>M3</v>
      </c>
      <c r="F282" s="184">
        <v>86.04</v>
      </c>
      <c r="G282" s="180">
        <f>VLOOKUP(C282,COMPOSIÇÕES!B:G,6,0)</f>
        <v>296.74</v>
      </c>
      <c r="H282" s="181">
        <f t="shared" si="160"/>
        <v>0.2338</v>
      </c>
      <c r="I282" s="180">
        <f t="shared" si="161"/>
        <v>366.12</v>
      </c>
      <c r="J282" s="195">
        <f t="shared" si="162"/>
        <v>25531.51</v>
      </c>
      <c r="K282" s="195">
        <f t="shared" si="163"/>
        <v>31500.96</v>
      </c>
      <c r="L282" s="190"/>
      <c r="M282" s="190"/>
      <c r="N282" s="190"/>
      <c r="O282" s="190"/>
      <c r="P282" s="188"/>
      <c r="Q282" s="188"/>
      <c r="R282" s="188"/>
      <c r="S282" s="188"/>
      <c r="T282" s="188"/>
      <c r="U282" s="188"/>
      <c r="V282" s="188"/>
      <c r="W282" s="188"/>
      <c r="X282" s="188"/>
      <c r="Y282" s="188"/>
      <c r="Z282" s="188"/>
    </row>
    <row r="283" ht="15.75" customHeight="1" spans="1:26">
      <c r="A283" s="183" t="s">
        <v>141</v>
      </c>
      <c r="B283" s="176" t="s">
        <v>53</v>
      </c>
      <c r="C283" s="176">
        <v>100974</v>
      </c>
      <c r="D283" s="182" t="str">
        <f>VLOOKUP(C283,'SINAPI-SICRO'!A:E,2,0)</f>
        <v>CARGA, MANOBRA E DESCARGA DE SOLOS E MATERIAIS GRANULARES EM CAMINHÃO BASCULANTE 10 M³ - CARGA COM PÁ CARREGADEIRA (CAÇAMBA DE 1,7 A 2,8 M³ / 128 HP) E DESCARGA LIVRE (UNIDADE: M3). AF_07/2020</v>
      </c>
      <c r="E283" s="183" t="str">
        <f>VLOOKUP(C283,'SINAPI-SICRO'!A:E,3,0)</f>
        <v>M3</v>
      </c>
      <c r="F283" s="184">
        <v>111.85</v>
      </c>
      <c r="G283" s="180">
        <f>VLOOKUP(C283,'SINAPI-SICRO'!A:E,5,0)</f>
        <v>8.63</v>
      </c>
      <c r="H283" s="181">
        <f t="shared" si="160"/>
        <v>0.2338</v>
      </c>
      <c r="I283" s="180">
        <f t="shared" si="161"/>
        <v>10.65</v>
      </c>
      <c r="J283" s="195">
        <f t="shared" si="162"/>
        <v>965.27</v>
      </c>
      <c r="K283" s="195">
        <f t="shared" si="163"/>
        <v>1191.2</v>
      </c>
      <c r="L283" s="190"/>
      <c r="M283" s="190"/>
      <c r="N283" s="190"/>
      <c r="O283" s="190"/>
      <c r="P283" s="188"/>
      <c r="Q283" s="188"/>
      <c r="R283" s="188"/>
      <c r="S283" s="188"/>
      <c r="T283" s="188"/>
      <c r="U283" s="188"/>
      <c r="V283" s="188"/>
      <c r="W283" s="188"/>
      <c r="X283" s="188"/>
      <c r="Y283" s="188"/>
      <c r="Z283" s="188"/>
    </row>
    <row r="284" ht="15.75" customHeight="1" spans="1:26">
      <c r="A284" s="183" t="s">
        <v>142</v>
      </c>
      <c r="B284" s="176" t="s">
        <v>53</v>
      </c>
      <c r="C284" s="176">
        <v>95875</v>
      </c>
      <c r="D284" s="182" t="str">
        <f>VLOOKUP(C284,'SINAPI-SICRO'!A:E,2,0)</f>
        <v>TRANSPORTE COM CAMINHÃO BASCULANTE DE 10 M³, EM VIA URBANA PAVIMENTADA, DMT ATÉ 30 KM (UNIDADE: M3XKM). AF_07/2020</v>
      </c>
      <c r="E284" s="183" t="str">
        <f>VLOOKUP(C284,'SINAPI-SICRO'!A:E,3,0)</f>
        <v>M3XKM</v>
      </c>
      <c r="F284" s="184">
        <v>825.92</v>
      </c>
      <c r="G284" s="180">
        <f>VLOOKUP(C284,'SINAPI-SICRO'!A:E,5,0)</f>
        <v>2.47</v>
      </c>
      <c r="H284" s="181">
        <f t="shared" si="160"/>
        <v>0.2338</v>
      </c>
      <c r="I284" s="180">
        <f t="shared" si="161"/>
        <v>3.05</v>
      </c>
      <c r="J284" s="195">
        <f t="shared" si="162"/>
        <v>2040.02</v>
      </c>
      <c r="K284" s="195">
        <f t="shared" si="163"/>
        <v>2519.06</v>
      </c>
      <c r="L284" s="190"/>
      <c r="M284" s="190"/>
      <c r="N284" s="190"/>
      <c r="O284" s="190"/>
      <c r="P284" s="188"/>
      <c r="Q284" s="188"/>
      <c r="R284" s="188"/>
      <c r="S284" s="188"/>
      <c r="T284" s="188"/>
      <c r="U284" s="188"/>
      <c r="V284" s="188"/>
      <c r="W284" s="188"/>
      <c r="X284" s="188"/>
      <c r="Y284" s="188"/>
      <c r="Z284" s="188"/>
    </row>
    <row r="285" ht="15.75" customHeight="1" spans="1:26">
      <c r="A285" s="485">
        <v>5</v>
      </c>
      <c r="B285" s="486"/>
      <c r="C285" s="485"/>
      <c r="D285" s="487" t="s">
        <v>87</v>
      </c>
      <c r="E285" s="485"/>
      <c r="F285" s="488"/>
      <c r="G285" s="489"/>
      <c r="H285" s="488"/>
      <c r="I285" s="489"/>
      <c r="J285" s="489"/>
      <c r="K285" s="489">
        <f>SUM(K286:K288)</f>
        <v>1175.08</v>
      </c>
      <c r="L285" s="190"/>
      <c r="M285" s="190"/>
      <c r="N285" s="190"/>
      <c r="O285" s="190"/>
      <c r="P285" s="188"/>
      <c r="Q285" s="188"/>
      <c r="R285" s="188"/>
      <c r="S285" s="188"/>
      <c r="T285" s="188"/>
      <c r="U285" s="188"/>
      <c r="V285" s="188"/>
      <c r="W285" s="188"/>
      <c r="X285" s="188"/>
      <c r="Y285" s="188"/>
      <c r="Z285" s="188"/>
    </row>
    <row r="286" ht="15.75" customHeight="1" spans="1:26">
      <c r="A286" s="183" t="s">
        <v>88</v>
      </c>
      <c r="B286" s="176" t="s">
        <v>47</v>
      </c>
      <c r="C286" s="176" t="s">
        <v>89</v>
      </c>
      <c r="D286" s="177" t="str">
        <f>VLOOKUP(C286,COMPOSIÇÕES!B:G,2,0)</f>
        <v>PLACA ESMALTADA PARA IDENTIFICAÇÃO DE RUA, DIMENSÕES 45X25CM - FORNECIMENTO E INSTALAÇÃO</v>
      </c>
      <c r="E286" s="178" t="str">
        <f>VLOOKUP(C286,COMPOSIÇÕES!B:G,3,0)</f>
        <v>UND</v>
      </c>
      <c r="F286" s="179">
        <v>1</v>
      </c>
      <c r="G286" s="180">
        <f>VLOOKUP(C286,COMPOSIÇÕES!B:G,6,0)</f>
        <v>91.93</v>
      </c>
      <c r="H286" s="181">
        <f t="shared" ref="H286:H288" si="164">$K$11</f>
        <v>0.2338</v>
      </c>
      <c r="I286" s="180">
        <f t="shared" ref="I286:I288" si="165">ROUND((G286*H286)+G286,2)</f>
        <v>113.42</v>
      </c>
      <c r="J286" s="195">
        <f t="shared" ref="J286:J288" si="166">ROUND(F286*G286,2)</f>
        <v>91.93</v>
      </c>
      <c r="K286" s="195">
        <f t="shared" ref="K286:K288" si="167">ROUND(F286*I286,2)</f>
        <v>113.42</v>
      </c>
      <c r="L286" s="190"/>
      <c r="M286" s="190"/>
      <c r="N286" s="190"/>
      <c r="O286" s="190"/>
      <c r="P286" s="188"/>
      <c r="Q286" s="188"/>
      <c r="R286" s="188"/>
      <c r="S286" s="188"/>
      <c r="T286" s="188"/>
      <c r="U286" s="188"/>
      <c r="V286" s="188"/>
      <c r="W286" s="188"/>
      <c r="X286" s="188"/>
      <c r="Y286" s="188"/>
      <c r="Z286" s="188"/>
    </row>
    <row r="287" ht="15.75" customHeight="1" spans="1:26">
      <c r="A287" s="183" t="s">
        <v>90</v>
      </c>
      <c r="B287" s="176" t="s">
        <v>47</v>
      </c>
      <c r="C287" s="176" t="s">
        <v>91</v>
      </c>
      <c r="D287" s="177" t="str">
        <f>VLOOKUP(C287,COMPOSIÇÕES!B:G,2,0)</f>
        <v>PLACA DE REGULAMENTAÇÃO COM PINTURA REFLETIVA L = 0,25 M - FORNECIMENTO E INSTALAÇÃO</v>
      </c>
      <c r="E287" s="178" t="str">
        <f>VLOOKUP(C287,COMPOSIÇÕES!B:G,3,0)</f>
        <v>UND</v>
      </c>
      <c r="F287" s="179">
        <v>2</v>
      </c>
      <c r="G287" s="180">
        <f>VLOOKUP(C287,COMPOSIÇÕES!B:G,6,0)</f>
        <v>188.66</v>
      </c>
      <c r="H287" s="181">
        <f t="shared" si="164"/>
        <v>0.2338</v>
      </c>
      <c r="I287" s="180">
        <f t="shared" si="165"/>
        <v>232.77</v>
      </c>
      <c r="J287" s="195">
        <f t="shared" si="166"/>
        <v>377.32</v>
      </c>
      <c r="K287" s="195">
        <f t="shared" si="167"/>
        <v>465.54</v>
      </c>
      <c r="L287" s="190"/>
      <c r="M287" s="190"/>
      <c r="N287" s="190"/>
      <c r="O287" s="190"/>
      <c r="P287" s="188"/>
      <c r="Q287" s="188"/>
      <c r="R287" s="188"/>
      <c r="S287" s="188"/>
      <c r="T287" s="188"/>
      <c r="U287" s="188"/>
      <c r="V287" s="188"/>
      <c r="W287" s="188"/>
      <c r="X287" s="188"/>
      <c r="Y287" s="188"/>
      <c r="Z287" s="188"/>
    </row>
    <row r="288" ht="15.75" customHeight="1" spans="1:26">
      <c r="A288" s="183" t="s">
        <v>92</v>
      </c>
      <c r="B288" s="176" t="s">
        <v>47</v>
      </c>
      <c r="C288" s="176" t="s">
        <v>93</v>
      </c>
      <c r="D288" s="177" t="str">
        <f>VLOOKUP(C288,COMPOSIÇÕES!B:G,2,0)</f>
        <v>SUPORTE METÁLICO COM TUBO DE AÇO GALVANIZADO DN 50MM PARA PLACA DE SINALIZAÇÃO - FORNECIMENTO E INSTALAÇÃO</v>
      </c>
      <c r="E288" s="178" t="str">
        <f>VLOOKUP(C288,COMPOSIÇÕES!B:G,3,0)</f>
        <v>UND</v>
      </c>
      <c r="F288" s="179">
        <v>2</v>
      </c>
      <c r="G288" s="180">
        <f>VLOOKUP(C288,COMPOSIÇÕES!B:G,6,0)</f>
        <v>241.58</v>
      </c>
      <c r="H288" s="181">
        <f t="shared" si="164"/>
        <v>0.2338</v>
      </c>
      <c r="I288" s="180">
        <f t="shared" si="165"/>
        <v>298.06</v>
      </c>
      <c r="J288" s="195">
        <f t="shared" si="166"/>
        <v>483.16</v>
      </c>
      <c r="K288" s="195">
        <f t="shared" si="167"/>
        <v>596.12</v>
      </c>
      <c r="L288" s="190"/>
      <c r="M288" s="190"/>
      <c r="N288" s="190"/>
      <c r="O288" s="190"/>
      <c r="P288" s="188"/>
      <c r="Q288" s="188"/>
      <c r="R288" s="188"/>
      <c r="S288" s="188"/>
      <c r="T288" s="188"/>
      <c r="U288" s="188"/>
      <c r="V288" s="188"/>
      <c r="W288" s="188"/>
      <c r="X288" s="188"/>
      <c r="Y288" s="188"/>
      <c r="Z288" s="188"/>
    </row>
    <row r="289" ht="15.75" customHeight="1" spans="1:26">
      <c r="A289" s="480" t="s">
        <v>28</v>
      </c>
      <c r="B289" s="480"/>
      <c r="C289" s="481"/>
      <c r="D289" s="482" t="s">
        <v>143</v>
      </c>
      <c r="E289" s="481"/>
      <c r="F289" s="483"/>
      <c r="G289" s="484"/>
      <c r="H289" s="483"/>
      <c r="I289" s="484"/>
      <c r="J289" s="484"/>
      <c r="K289" s="484">
        <f>SUM(K290:K330)/2</f>
        <v>269678.86</v>
      </c>
      <c r="L289" s="190"/>
      <c r="M289" s="190"/>
      <c r="N289" s="190"/>
      <c r="O289" s="190"/>
      <c r="P289" s="188"/>
      <c r="Q289" s="188"/>
      <c r="R289" s="188"/>
      <c r="S289" s="188"/>
      <c r="T289" s="188"/>
      <c r="U289" s="188"/>
      <c r="V289" s="188"/>
      <c r="W289" s="188"/>
      <c r="X289" s="188"/>
      <c r="Y289" s="188"/>
      <c r="Z289" s="188"/>
    </row>
    <row r="290" ht="15.75" customHeight="1" spans="1:26">
      <c r="A290" s="485">
        <v>1</v>
      </c>
      <c r="B290" s="486"/>
      <c r="C290" s="485"/>
      <c r="D290" s="487" t="s">
        <v>58</v>
      </c>
      <c r="E290" s="485"/>
      <c r="F290" s="488"/>
      <c r="G290" s="489"/>
      <c r="H290" s="488"/>
      <c r="I290" s="489"/>
      <c r="J290" s="489"/>
      <c r="K290" s="489">
        <f>SUM(K291:K294)</f>
        <v>37921.76</v>
      </c>
      <c r="L290" s="190"/>
      <c r="M290" s="190"/>
      <c r="N290" s="190"/>
      <c r="O290" s="190"/>
      <c r="P290" s="188"/>
      <c r="Q290" s="188"/>
      <c r="R290" s="188"/>
      <c r="S290" s="188"/>
      <c r="T290" s="188"/>
      <c r="U290" s="188"/>
      <c r="V290" s="188"/>
      <c r="W290" s="188"/>
      <c r="X290" s="188"/>
      <c r="Y290" s="188"/>
      <c r="Z290" s="188"/>
    </row>
    <row r="291" ht="15.75" customHeight="1" spans="1:26">
      <c r="A291" s="183" t="s">
        <v>46</v>
      </c>
      <c r="B291" s="176" t="s">
        <v>53</v>
      </c>
      <c r="C291" s="176">
        <v>101116</v>
      </c>
      <c r="D291" s="182" t="str">
        <f>VLOOKUP(C291,'SINAPI-SICRO'!A:E,2,0)</f>
        <v>ESCAVAÇÃO HORIZONTAL EM SOLO DE 1A CATEGORIA COM TRATOR DE ESTEIRAS (170HP/LÂMINA: 5,20M3). AF_07/2020</v>
      </c>
      <c r="E291" s="183" t="str">
        <f>VLOOKUP(C291,'SINAPI-SICRO'!A:E,3,0)</f>
        <v>M3</v>
      </c>
      <c r="F291" s="179">
        <f>(255.73)*0.737</f>
        <v>188.47301</v>
      </c>
      <c r="G291" s="180">
        <f>VLOOKUP(C291,'SINAPI-SICRO'!A:E,5,0)</f>
        <v>2.22</v>
      </c>
      <c r="H291" s="181">
        <f t="shared" ref="H291:H294" si="168">$K$11</f>
        <v>0.2338</v>
      </c>
      <c r="I291" s="180">
        <f t="shared" ref="I291:I294" si="169">ROUND((G291*H291)+G291,2)</f>
        <v>2.74</v>
      </c>
      <c r="J291" s="195">
        <f t="shared" ref="J291:J294" si="170">ROUND(F291*G291,2)</f>
        <v>418.41</v>
      </c>
      <c r="K291" s="195">
        <f t="shared" ref="K291:K294" si="171">ROUND(F291*I291,2)</f>
        <v>516.42</v>
      </c>
      <c r="L291" s="190"/>
      <c r="M291" s="190"/>
      <c r="N291" s="190"/>
      <c r="O291" s="190"/>
      <c r="P291" s="188"/>
      <c r="Q291" s="188"/>
      <c r="R291" s="188"/>
      <c r="S291" s="188"/>
      <c r="T291" s="188"/>
      <c r="U291" s="188"/>
      <c r="V291" s="188"/>
      <c r="W291" s="188"/>
      <c r="X291" s="188"/>
      <c r="Y291" s="188"/>
      <c r="Z291" s="188"/>
    </row>
    <row r="292" ht="15.75" customHeight="1" spans="1:26">
      <c r="A292" s="183" t="s">
        <v>59</v>
      </c>
      <c r="B292" s="176" t="s">
        <v>53</v>
      </c>
      <c r="C292" s="176">
        <v>100973</v>
      </c>
      <c r="D292" s="182" t="str">
        <f>VLOOKUP(C292,'SINAPI-SICRO'!A:E,2,0)</f>
        <v>CARGA, MANOBRA E DESCARGA DE SOLOS E MATERIAIS GRANULARES EM CAMINHÃO BASCULANTE 6 M³ - CARGA COM PÁ CARREGADEIRA (CAÇAMBA DE 1,7 A 2,8 M³ / 128 HP) E DESCARGA LIVRE (UNIDADE: M3). AF_07/2020</v>
      </c>
      <c r="E292" s="183" t="str">
        <f>VLOOKUP(C292,'SINAPI-SICRO'!A:E,3,0)</f>
        <v>M3</v>
      </c>
      <c r="F292" s="179">
        <f>(306.87)*0.737</f>
        <v>226.16319</v>
      </c>
      <c r="G292" s="180">
        <f>VLOOKUP(C292,'SINAPI-SICRO'!A:E,5,0)</f>
        <v>8.92</v>
      </c>
      <c r="H292" s="181">
        <f t="shared" si="168"/>
        <v>0.2338</v>
      </c>
      <c r="I292" s="180">
        <f t="shared" si="169"/>
        <v>11.01</v>
      </c>
      <c r="J292" s="195">
        <f t="shared" si="170"/>
        <v>2017.38</v>
      </c>
      <c r="K292" s="195">
        <f t="shared" si="171"/>
        <v>2490.06</v>
      </c>
      <c r="L292" s="190"/>
      <c r="M292" s="190"/>
      <c r="N292" s="190"/>
      <c r="O292" s="190"/>
      <c r="P292" s="188"/>
      <c r="Q292" s="188"/>
      <c r="R292" s="188"/>
      <c r="S292" s="188"/>
      <c r="T292" s="188"/>
      <c r="U292" s="188"/>
      <c r="V292" s="188"/>
      <c r="W292" s="188"/>
      <c r="X292" s="188"/>
      <c r="Y292" s="188"/>
      <c r="Z292" s="188"/>
    </row>
    <row r="293" ht="15.75" customHeight="1" spans="1:26">
      <c r="A293" s="183" t="s">
        <v>60</v>
      </c>
      <c r="B293" s="176" t="s">
        <v>53</v>
      </c>
      <c r="C293" s="176">
        <v>97914</v>
      </c>
      <c r="D293" s="182" t="str">
        <f>VLOOKUP(C293,'SINAPI-SICRO'!A:E,2,0)</f>
        <v>TRANSPORTE COM CAMINHÃO BASCULANTE DE 6 M³, EM VIA URBANA PAVIMENTADA, DMT ATÉ 30 KM (UNIDADE: M3XKM). AF_07/2020</v>
      </c>
      <c r="E293" s="183" t="str">
        <f>VLOOKUP(C293,'SINAPI-SICRO'!A:E,3,0)</f>
        <v>M3XKM</v>
      </c>
      <c r="F293" s="179">
        <f>(2454.96)*0.737</f>
        <v>1809.30552</v>
      </c>
      <c r="G293" s="180">
        <f>VLOOKUP(C293,'SINAPI-SICRO'!A:E,5,0)</f>
        <v>2.95</v>
      </c>
      <c r="H293" s="181">
        <f t="shared" si="168"/>
        <v>0.2338</v>
      </c>
      <c r="I293" s="180">
        <f t="shared" si="169"/>
        <v>3.64</v>
      </c>
      <c r="J293" s="195">
        <f t="shared" si="170"/>
        <v>5337.45</v>
      </c>
      <c r="K293" s="195">
        <f t="shared" si="171"/>
        <v>6585.87</v>
      </c>
      <c r="L293" s="190"/>
      <c r="M293" s="190"/>
      <c r="N293" s="190"/>
      <c r="O293" s="190"/>
      <c r="P293" s="188"/>
      <c r="Q293" s="188"/>
      <c r="R293" s="188"/>
      <c r="S293" s="188"/>
      <c r="T293" s="188"/>
      <c r="U293" s="188"/>
      <c r="V293" s="188"/>
      <c r="W293" s="188"/>
      <c r="X293" s="188"/>
      <c r="Y293" s="188"/>
      <c r="Z293" s="188"/>
    </row>
    <row r="294" ht="15.75" customHeight="1" spans="1:26">
      <c r="A294" s="183" t="s">
        <v>62</v>
      </c>
      <c r="B294" s="176" t="s">
        <v>47</v>
      </c>
      <c r="C294" s="176" t="s">
        <v>65</v>
      </c>
      <c r="D294" s="177" t="str">
        <f>VLOOKUP(C294,COMPOSIÇÕES!B:G,2,0)</f>
        <v>GEOGRELHA UNIDIRECIONAL COM RESISTÊNCIA À TRAÇÃO DE 400 KN/M - FORNECIMENTO E INSTALAÇÃO</v>
      </c>
      <c r="E294" s="178" t="str">
        <f>VLOOKUP(C294,COMPOSIÇÕES!B:G,3,0)</f>
        <v>M2</v>
      </c>
      <c r="F294" s="184">
        <f>287.2</f>
        <v>287.2</v>
      </c>
      <c r="G294" s="180">
        <f>VLOOKUP(C294,COMPOSIÇÕES!B:G,6,0)</f>
        <v>79.95</v>
      </c>
      <c r="H294" s="181">
        <f t="shared" si="168"/>
        <v>0.2338</v>
      </c>
      <c r="I294" s="180">
        <f t="shared" si="169"/>
        <v>98.64</v>
      </c>
      <c r="J294" s="195">
        <f t="shared" si="170"/>
        <v>22961.64</v>
      </c>
      <c r="K294" s="195">
        <f t="shared" si="171"/>
        <v>28329.41</v>
      </c>
      <c r="L294" s="190"/>
      <c r="M294" s="190"/>
      <c r="N294" s="190"/>
      <c r="O294" s="190"/>
      <c r="P294" s="188"/>
      <c r="Q294" s="188"/>
      <c r="R294" s="188"/>
      <c r="S294" s="188"/>
      <c r="T294" s="188"/>
      <c r="U294" s="188"/>
      <c r="V294" s="188"/>
      <c r="W294" s="188"/>
      <c r="X294" s="188"/>
      <c r="Y294" s="188"/>
      <c r="Z294" s="188"/>
    </row>
    <row r="295" ht="15.75" customHeight="1" spans="1:26">
      <c r="A295" s="485">
        <v>2</v>
      </c>
      <c r="B295" s="486"/>
      <c r="C295" s="485"/>
      <c r="D295" s="487" t="s">
        <v>66</v>
      </c>
      <c r="E295" s="485"/>
      <c r="F295" s="488"/>
      <c r="G295" s="489"/>
      <c r="H295" s="488"/>
      <c r="I295" s="489"/>
      <c r="J295" s="489"/>
      <c r="K295" s="489">
        <f>SUM(K296:K315)</f>
        <v>106780.53</v>
      </c>
      <c r="L295" s="190"/>
      <c r="M295" s="190"/>
      <c r="N295" s="190"/>
      <c r="O295" s="190"/>
      <c r="P295" s="188"/>
      <c r="Q295" s="188"/>
      <c r="R295" s="188"/>
      <c r="S295" s="188"/>
      <c r="T295" s="188"/>
      <c r="U295" s="188"/>
      <c r="V295" s="188"/>
      <c r="W295" s="188"/>
      <c r="X295" s="188"/>
      <c r="Y295" s="188"/>
      <c r="Z295" s="188"/>
    </row>
    <row r="296" ht="15.75" customHeight="1" spans="1:26">
      <c r="A296" s="185" t="s">
        <v>50</v>
      </c>
      <c r="B296" s="176" t="s">
        <v>47</v>
      </c>
      <c r="C296" s="175" t="s">
        <v>67</v>
      </c>
      <c r="D296" s="177" t="str">
        <f>VLOOKUP(C296,COMPOSIÇÕES!B:G,2,0)</f>
        <v>ASSENTAMENTO DE MEIO-FIO CONFECCIONADO EM CONCRETO PRÉ-FABRICADO (100X15X13X30 CM) COM LINHA D'ÁGUA DE CONCRETO USINADO, MOLDADA IN LOCO</v>
      </c>
      <c r="E296" s="178" t="str">
        <f>VLOOKUP(C296,COMPOSIÇÕES!B:G,3,0)</f>
        <v>M</v>
      </c>
      <c r="F296" s="184">
        <f>107.58</f>
        <v>107.58</v>
      </c>
      <c r="G296" s="180">
        <f>VLOOKUP(C296,COMPOSIÇÕES!B:G,6,0)</f>
        <v>95.64</v>
      </c>
      <c r="H296" s="181">
        <f t="shared" ref="H296:H315" si="172">$K$11</f>
        <v>0.2338</v>
      </c>
      <c r="I296" s="180">
        <f t="shared" ref="I296:I315" si="173">ROUND((G296*H296)+G296,2)</f>
        <v>118</v>
      </c>
      <c r="J296" s="195">
        <f t="shared" ref="J296:J315" si="174">ROUND(F296*G296,2)</f>
        <v>10288.95</v>
      </c>
      <c r="K296" s="195">
        <f t="shared" ref="K296:K315" si="175">ROUND(F296*I296,2)</f>
        <v>12694.44</v>
      </c>
      <c r="L296" s="190"/>
      <c r="M296" s="190"/>
      <c r="N296" s="190"/>
      <c r="O296" s="190"/>
      <c r="P296" s="188"/>
      <c r="Q296" s="188"/>
      <c r="R296" s="188"/>
      <c r="S296" s="188"/>
      <c r="T296" s="188"/>
      <c r="U296" s="188"/>
      <c r="V296" s="188"/>
      <c r="W296" s="188"/>
      <c r="X296" s="188"/>
      <c r="Y296" s="188"/>
      <c r="Z296" s="188"/>
    </row>
    <row r="297" ht="15.75" customHeight="1" spans="1:26">
      <c r="A297" s="185" t="s">
        <v>52</v>
      </c>
      <c r="B297" s="176" t="s">
        <v>47</v>
      </c>
      <c r="C297" s="175" t="s">
        <v>99</v>
      </c>
      <c r="D297" s="177" t="str">
        <f>VLOOKUP(C297,COMPOSIÇÕES!B:G,2,0)</f>
        <v>ASSENTAMENTO DE MEIO-FIO CONFECCIONADO EM CONCRETO PRÉ-FABRICADO (100X15X13X30 CM)</v>
      </c>
      <c r="E297" s="178" t="str">
        <f>VLOOKUP(C297,COMPOSIÇÕES!B:G,3,0)</f>
        <v>M</v>
      </c>
      <c r="F297" s="184">
        <f>60</f>
        <v>60</v>
      </c>
      <c r="G297" s="180">
        <f>VLOOKUP(C297,COMPOSIÇÕES!B:G,6,0)</f>
        <v>54.02</v>
      </c>
      <c r="H297" s="181">
        <f t="shared" si="172"/>
        <v>0.2338</v>
      </c>
      <c r="I297" s="180">
        <f t="shared" si="173"/>
        <v>66.65</v>
      </c>
      <c r="J297" s="195">
        <f t="shared" si="174"/>
        <v>3241.2</v>
      </c>
      <c r="K297" s="195">
        <f t="shared" si="175"/>
        <v>3999</v>
      </c>
      <c r="L297" s="190"/>
      <c r="M297" s="190"/>
      <c r="N297" s="190"/>
      <c r="O297" s="190"/>
      <c r="P297" s="188"/>
      <c r="Q297" s="188"/>
      <c r="R297" s="188"/>
      <c r="S297" s="188"/>
      <c r="T297" s="188"/>
      <c r="U297" s="188"/>
      <c r="V297" s="188"/>
      <c r="W297" s="188"/>
      <c r="X297" s="188"/>
      <c r="Y297" s="188"/>
      <c r="Z297" s="188"/>
    </row>
    <row r="298" ht="15.75" customHeight="1" spans="1:26">
      <c r="A298" s="185" t="s">
        <v>54</v>
      </c>
      <c r="B298" s="176" t="s">
        <v>53</v>
      </c>
      <c r="C298" s="176" t="s">
        <v>120</v>
      </c>
      <c r="D298" s="182" t="str">
        <f>VLOOKUP(C298,'SINAPI-SICRO'!A:E,2,0)</f>
        <v>Cone de sinalização em polietileno - H = 75 cm e base quadrada de 40 x 40 cm</v>
      </c>
      <c r="E298" s="183" t="str">
        <f>VLOOKUP(C298,'SINAPI-SICRO'!A:E,3,0)</f>
        <v>un</v>
      </c>
      <c r="F298" s="179">
        <f>9</f>
        <v>9</v>
      </c>
      <c r="G298" s="180">
        <f>VLOOKUP(C298,'SINAPI-SICRO'!A:E,5,0)</f>
        <v>104.1215</v>
      </c>
      <c r="H298" s="181">
        <f t="shared" si="172"/>
        <v>0.2338</v>
      </c>
      <c r="I298" s="180">
        <f t="shared" si="173"/>
        <v>128.47</v>
      </c>
      <c r="J298" s="195">
        <f t="shared" si="174"/>
        <v>937.09</v>
      </c>
      <c r="K298" s="195">
        <f t="shared" si="175"/>
        <v>1156.23</v>
      </c>
      <c r="L298" s="190"/>
      <c r="M298" s="190"/>
      <c r="N298" s="190"/>
      <c r="O298" s="190"/>
      <c r="P298" s="188"/>
      <c r="Q298" s="188"/>
      <c r="R298" s="188"/>
      <c r="S298" s="188"/>
      <c r="T298" s="188"/>
      <c r="U298" s="188"/>
      <c r="V298" s="188"/>
      <c r="W298" s="188"/>
      <c r="X298" s="188"/>
      <c r="Y298" s="188"/>
      <c r="Z298" s="188"/>
    </row>
    <row r="299" ht="15.75" customHeight="1" spans="1:26">
      <c r="A299" s="185" t="s">
        <v>55</v>
      </c>
      <c r="B299" s="176" t="s">
        <v>53</v>
      </c>
      <c r="C299" s="176" t="s">
        <v>121</v>
      </c>
      <c r="D299" s="182" t="str">
        <f>VLOOKUP(C299,'SINAPI-SICRO'!A:E,2,0)</f>
        <v>Cavalete em polietileno zebrado com faixa refletiva</v>
      </c>
      <c r="E299" s="183" t="str">
        <f>VLOOKUP(C299,'SINAPI-SICRO'!A:E,3,0)</f>
        <v>un</v>
      </c>
      <c r="F299" s="179">
        <f>2</f>
        <v>2</v>
      </c>
      <c r="G299" s="180">
        <f>VLOOKUP(C299,'SINAPI-SICRO'!A:E,5,0)</f>
        <v>355</v>
      </c>
      <c r="H299" s="181">
        <f t="shared" si="172"/>
        <v>0.2338</v>
      </c>
      <c r="I299" s="180">
        <f t="shared" si="173"/>
        <v>438</v>
      </c>
      <c r="J299" s="195">
        <f t="shared" si="174"/>
        <v>710</v>
      </c>
      <c r="K299" s="195">
        <f t="shared" si="175"/>
        <v>876</v>
      </c>
      <c r="L299" s="190"/>
      <c r="M299" s="190"/>
      <c r="N299" s="190"/>
      <c r="O299" s="190"/>
      <c r="P299" s="188"/>
      <c r="Q299" s="188"/>
      <c r="R299" s="188"/>
      <c r="S299" s="188"/>
      <c r="T299" s="188"/>
      <c r="U299" s="188"/>
      <c r="V299" s="188"/>
      <c r="W299" s="188"/>
      <c r="X299" s="188"/>
      <c r="Y299" s="188"/>
      <c r="Z299" s="188"/>
    </row>
    <row r="300" ht="15.75" customHeight="1" spans="1:26">
      <c r="A300" s="185" t="s">
        <v>122</v>
      </c>
      <c r="B300" s="176" t="s">
        <v>53</v>
      </c>
      <c r="C300" s="176">
        <v>37524</v>
      </c>
      <c r="D300" s="182" t="str">
        <f>VLOOKUP(C300,'SINAPI-SICRO'!A:E,2,0)</f>
        <v>TELA PLASTICA LARANJA, TIPO TAPUME PARA SINALIZACAO, MALHA RETANGULAR, ROLO 1.20 X 50 M (L X C)                                                                                                                                                                                                                                                                                                                                                                                                           </v>
      </c>
      <c r="E300" s="183" t="str">
        <f>VLOOKUP(C300,'SINAPI-SICRO'!A:E,3,0)</f>
        <v>M     </v>
      </c>
      <c r="F300" s="179">
        <f>50</f>
        <v>50</v>
      </c>
      <c r="G300" s="180">
        <f>VLOOKUP(C300,'SINAPI-SICRO'!A:E,5,0)</f>
        <v>2.88</v>
      </c>
      <c r="H300" s="181">
        <f t="shared" si="172"/>
        <v>0.2338</v>
      </c>
      <c r="I300" s="180">
        <f t="shared" si="173"/>
        <v>3.55</v>
      </c>
      <c r="J300" s="195">
        <f t="shared" si="174"/>
        <v>144</v>
      </c>
      <c r="K300" s="195">
        <f t="shared" si="175"/>
        <v>177.5</v>
      </c>
      <c r="L300" s="190"/>
      <c r="M300" s="190"/>
      <c r="N300" s="190"/>
      <c r="O300" s="190"/>
      <c r="P300" s="188"/>
      <c r="Q300" s="188"/>
      <c r="R300" s="188"/>
      <c r="S300" s="188"/>
      <c r="T300" s="188"/>
      <c r="U300" s="188"/>
      <c r="V300" s="188"/>
      <c r="W300" s="188"/>
      <c r="X300" s="188"/>
      <c r="Y300" s="188"/>
      <c r="Z300" s="188"/>
    </row>
    <row r="301" ht="15.75" customHeight="1" spans="1:26">
      <c r="A301" s="185" t="s">
        <v>123</v>
      </c>
      <c r="B301" s="176" t="s">
        <v>53</v>
      </c>
      <c r="C301" s="176">
        <v>95568</v>
      </c>
      <c r="D301" s="182" t="str">
        <f>VLOOKUP(C301,'SINAPI-SICRO'!A:E,2,0)</f>
        <v>TUBO DE CONCRETO (SIMPLES) PARA REDES COLETORAS DE ÁGUAS PLUVIAIS, DIÂMETRO DE 400 MM, JUNTA RÍGIDA, INSTALADO EM LOCAL COM BAIXO NÍVEL DE INTERFERÊNCIAS - FORNECIMENTO E ASSENTAMENTO. AF_03/2024</v>
      </c>
      <c r="E301" s="183" t="str">
        <f>VLOOKUP(C301,'SINAPI-SICRO'!A:E,3,0)</f>
        <v>M</v>
      </c>
      <c r="F301" s="179">
        <f>10.13</f>
        <v>10.13</v>
      </c>
      <c r="G301" s="180">
        <f>VLOOKUP(C301,'SINAPI-SICRO'!A:E,5,0)</f>
        <v>109.44</v>
      </c>
      <c r="H301" s="181">
        <f t="shared" si="172"/>
        <v>0.2338</v>
      </c>
      <c r="I301" s="180">
        <f t="shared" si="173"/>
        <v>135.03</v>
      </c>
      <c r="J301" s="195">
        <f t="shared" si="174"/>
        <v>1108.63</v>
      </c>
      <c r="K301" s="195">
        <f t="shared" si="175"/>
        <v>1367.85</v>
      </c>
      <c r="L301" s="190"/>
      <c r="M301" s="190"/>
      <c r="N301" s="190"/>
      <c r="O301" s="190"/>
      <c r="P301" s="188"/>
      <c r="Q301" s="188"/>
      <c r="R301" s="188"/>
      <c r="S301" s="188"/>
      <c r="T301" s="188"/>
      <c r="U301" s="188"/>
      <c r="V301" s="188"/>
      <c r="W301" s="188"/>
      <c r="X301" s="188"/>
      <c r="Y301" s="188"/>
      <c r="Z301" s="188"/>
    </row>
    <row r="302" ht="15.75" customHeight="1" spans="1:26">
      <c r="A302" s="185" t="s">
        <v>124</v>
      </c>
      <c r="B302" s="176" t="s">
        <v>53</v>
      </c>
      <c r="C302" s="176">
        <v>92212</v>
      </c>
      <c r="D302" s="182" t="str">
        <f>VLOOKUP(C302,'SINAPI-SICRO'!A:E,2,0)</f>
        <v>TUBO DE CONCRETO PARA REDES COLETORAS DE ÁGUAS PLUVIAIS, DIÂMETRO DE 600 MM, JUNTA RÍGIDA, INSTALADO EM LOCAL COM BAIXO NÍVEL DE INTERFERÊNCIAS - FORNECIMENTO E ASSENTAMENTO. AF_03/2024</v>
      </c>
      <c r="E302" s="183" t="str">
        <f>VLOOKUP(C302,'SINAPI-SICRO'!A:E,3,0)</f>
        <v>M</v>
      </c>
      <c r="F302" s="179">
        <f>28.49</f>
        <v>28.49</v>
      </c>
      <c r="G302" s="180">
        <f>VLOOKUP(C302,'SINAPI-SICRO'!A:E,5,0)</f>
        <v>239.32</v>
      </c>
      <c r="H302" s="181">
        <f t="shared" si="172"/>
        <v>0.2338</v>
      </c>
      <c r="I302" s="180">
        <f t="shared" si="173"/>
        <v>295.27</v>
      </c>
      <c r="J302" s="195">
        <f t="shared" si="174"/>
        <v>6818.23</v>
      </c>
      <c r="K302" s="195">
        <f t="shared" si="175"/>
        <v>8412.24</v>
      </c>
      <c r="L302" s="190"/>
      <c r="M302" s="190"/>
      <c r="N302" s="190"/>
      <c r="O302" s="190"/>
      <c r="P302" s="188"/>
      <c r="Q302" s="188"/>
      <c r="R302" s="188"/>
      <c r="S302" s="188"/>
      <c r="T302" s="188"/>
      <c r="U302" s="188"/>
      <c r="V302" s="188"/>
      <c r="W302" s="188"/>
      <c r="X302" s="188"/>
      <c r="Y302" s="188"/>
      <c r="Z302" s="188"/>
    </row>
    <row r="303" ht="15.75" customHeight="1" spans="1:26">
      <c r="A303" s="185" t="s">
        <v>124</v>
      </c>
      <c r="B303" s="176" t="s">
        <v>53</v>
      </c>
      <c r="C303" s="176">
        <v>92214</v>
      </c>
      <c r="D303" s="182" t="str">
        <f>VLOOKUP(C303,'SINAPI-SICRO'!A:E,2,0)</f>
        <v>TUBO DE CONCRETO PARA REDES COLETORAS DE ÁGUAS PLUVIAIS, DIÂMETRO DE 800 MM, JUNTA RÍGIDA, INSTALADO EM LOCAL COM BAIXO NÍVEL DE INTERFERÊNCIAS - FORNECIMENTO E ASSENTAMENTO. AF_03/2024</v>
      </c>
      <c r="E303" s="183" t="str">
        <f>VLOOKUP(C303,'SINAPI-SICRO'!A:E,3,0)</f>
        <v>M</v>
      </c>
      <c r="F303" s="179">
        <f>29</f>
        <v>29</v>
      </c>
      <c r="G303" s="180">
        <f>VLOOKUP(C303,'SINAPI-SICRO'!A:E,5,0)</f>
        <v>383.27</v>
      </c>
      <c r="H303" s="181">
        <f t="shared" si="172"/>
        <v>0.2338</v>
      </c>
      <c r="I303" s="180">
        <f t="shared" si="173"/>
        <v>472.88</v>
      </c>
      <c r="J303" s="195">
        <f t="shared" si="174"/>
        <v>11114.83</v>
      </c>
      <c r="K303" s="195">
        <f t="shared" si="175"/>
        <v>13713.52</v>
      </c>
      <c r="L303" s="190"/>
      <c r="M303" s="190"/>
      <c r="N303" s="190"/>
      <c r="O303" s="190"/>
      <c r="P303" s="188"/>
      <c r="Q303" s="188"/>
      <c r="R303" s="188"/>
      <c r="S303" s="188"/>
      <c r="T303" s="188"/>
      <c r="U303" s="188"/>
      <c r="V303" s="188"/>
      <c r="W303" s="188"/>
      <c r="X303" s="188"/>
      <c r="Y303" s="188"/>
      <c r="Z303" s="188"/>
    </row>
    <row r="304" ht="15.75" customHeight="1" spans="1:26">
      <c r="A304" s="185" t="s">
        <v>125</v>
      </c>
      <c r="B304" s="176" t="s">
        <v>53</v>
      </c>
      <c r="C304" s="176">
        <v>97956</v>
      </c>
      <c r="D304" s="182" t="str">
        <f>VLOOKUP(C304,'SINAPI-SICRO'!A:E,2,0)</f>
        <v>CAIXA PARA BOCA DE LOBO SIMPLES RETANGULAR, EM ALVENARIA COM BLOCOS DE CONCRETO, DIMENSÕES INTERNAS: 0,6X1X1,2 M. AF_12/2020</v>
      </c>
      <c r="E304" s="183" t="str">
        <f>VLOOKUP(C304,'SINAPI-SICRO'!A:E,3,0)</f>
        <v>UN</v>
      </c>
      <c r="F304" s="179">
        <f>4</f>
        <v>4</v>
      </c>
      <c r="G304" s="180">
        <f>VLOOKUP(C304,'SINAPI-SICRO'!A:E,5,0)</f>
        <v>1429.31</v>
      </c>
      <c r="H304" s="181">
        <f t="shared" si="172"/>
        <v>0.2338</v>
      </c>
      <c r="I304" s="180">
        <f t="shared" si="173"/>
        <v>1763.48</v>
      </c>
      <c r="J304" s="195">
        <f t="shared" si="174"/>
        <v>5717.24</v>
      </c>
      <c r="K304" s="195">
        <f t="shared" si="175"/>
        <v>7053.92</v>
      </c>
      <c r="L304" s="190"/>
      <c r="M304" s="190"/>
      <c r="N304" s="190"/>
      <c r="O304" s="190"/>
      <c r="P304" s="188"/>
      <c r="Q304" s="188"/>
      <c r="R304" s="188"/>
      <c r="S304" s="188"/>
      <c r="T304" s="188"/>
      <c r="U304" s="188"/>
      <c r="V304" s="188"/>
      <c r="W304" s="188"/>
      <c r="X304" s="188"/>
      <c r="Y304" s="188"/>
      <c r="Z304" s="188"/>
    </row>
    <row r="305" ht="15.75" customHeight="1" spans="1:26">
      <c r="A305" s="185" t="s">
        <v>126</v>
      </c>
      <c r="B305" s="176" t="s">
        <v>53</v>
      </c>
      <c r="C305" s="176">
        <v>101570</v>
      </c>
      <c r="D305" s="182" t="str">
        <f>VLOOKUP(C305,'SINAPI-SICRO'!A:E,2,0)</f>
        <v>ESCORAMENTO DE VALA, TIPO PONTALETEAMENTO, COM PROFUNDIDADE DE 0 A 1,5 M, LARGURA MENOR QUE 1,5 M. AF_08/2020</v>
      </c>
      <c r="E305" s="183" t="str">
        <f>VLOOKUP(C305,'SINAPI-SICRO'!A:E,3,0)</f>
        <v>M2</v>
      </c>
      <c r="F305" s="179">
        <f>400.16</f>
        <v>400.16</v>
      </c>
      <c r="G305" s="180">
        <f>VLOOKUP(C305,'SINAPI-SICRO'!A:E,5,0)</f>
        <v>22.81</v>
      </c>
      <c r="H305" s="181">
        <f t="shared" si="172"/>
        <v>0.2338</v>
      </c>
      <c r="I305" s="180">
        <f t="shared" si="173"/>
        <v>28.14</v>
      </c>
      <c r="J305" s="195">
        <f t="shared" si="174"/>
        <v>9127.65</v>
      </c>
      <c r="K305" s="195">
        <f t="shared" si="175"/>
        <v>11260.5</v>
      </c>
      <c r="L305" s="190"/>
      <c r="M305" s="190"/>
      <c r="N305" s="190"/>
      <c r="O305" s="190"/>
      <c r="P305" s="188"/>
      <c r="Q305" s="188"/>
      <c r="R305" s="188"/>
      <c r="S305" s="188"/>
      <c r="T305" s="188"/>
      <c r="U305" s="188"/>
      <c r="V305" s="188"/>
      <c r="W305" s="188"/>
      <c r="X305" s="188"/>
      <c r="Y305" s="188"/>
      <c r="Z305" s="188"/>
    </row>
    <row r="306" ht="15.75" customHeight="1" spans="1:26">
      <c r="A306" s="185" t="s">
        <v>127</v>
      </c>
      <c r="B306" s="176" t="s">
        <v>53</v>
      </c>
      <c r="C306" s="176">
        <v>90084</v>
      </c>
      <c r="D306" s="182" t="str">
        <f>VLOOKUP(C306,'SINAPI-SICRO'!A:E,2,0)</f>
        <v>ESCAVAÇÃO MECANIZADA DE VALA COM PROF. MAIOR QUE 1,5 M ATÉ 3,0 M (MÉDIA MONTANTE E JUSANTE/UMA COMPOSIÇÃO POR TRECHO), ESCAVADEIRA (0,8 M3), LARGURA ATÉ 1,5 M, EM SOLO DE 1A CATEGORIA, EM LOCAIS COM ALTO NÍVEL DE INTERFERÊNCIA. AF_02/2021</v>
      </c>
      <c r="E306" s="183" t="str">
        <f>VLOOKUP(C306,'SINAPI-SICRO'!A:E,3,0)</f>
        <v>M3</v>
      </c>
      <c r="F306" s="179">
        <f>164.96</f>
        <v>164.96</v>
      </c>
      <c r="G306" s="180">
        <f>VLOOKUP(C306,'SINAPI-SICRO'!A:E,5,0)</f>
        <v>11.35</v>
      </c>
      <c r="H306" s="181">
        <f t="shared" si="172"/>
        <v>0.2338</v>
      </c>
      <c r="I306" s="180">
        <f t="shared" si="173"/>
        <v>14</v>
      </c>
      <c r="J306" s="195">
        <f t="shared" si="174"/>
        <v>1872.3</v>
      </c>
      <c r="K306" s="195">
        <f t="shared" si="175"/>
        <v>2309.44</v>
      </c>
      <c r="L306" s="190"/>
      <c r="M306" s="190"/>
      <c r="N306" s="190"/>
      <c r="O306" s="190"/>
      <c r="P306" s="188"/>
      <c r="Q306" s="188"/>
      <c r="R306" s="188"/>
      <c r="S306" s="188"/>
      <c r="T306" s="188"/>
      <c r="U306" s="188"/>
      <c r="V306" s="188"/>
      <c r="W306" s="188"/>
      <c r="X306" s="188"/>
      <c r="Y306" s="188"/>
      <c r="Z306" s="188"/>
    </row>
    <row r="307" ht="15.75" customHeight="1" spans="1:26">
      <c r="A307" s="185" t="s">
        <v>128</v>
      </c>
      <c r="B307" s="176" t="s">
        <v>53</v>
      </c>
      <c r="C307" s="176">
        <v>93358</v>
      </c>
      <c r="D307" s="182" t="str">
        <f>VLOOKUP(C307,'SINAPI-SICRO'!A:E,2,0)</f>
        <v>ESCAVAÇÃO MANUAL DE VALA COM PROFUNDIDADE MENOR OU IGUAL A 1,30 M. AF_02/2021</v>
      </c>
      <c r="E307" s="183" t="str">
        <f>VLOOKUP(C307,'SINAPI-SICRO'!A:E,3,0)</f>
        <v>M3</v>
      </c>
      <c r="F307" s="179">
        <f>23.4</f>
        <v>23.4</v>
      </c>
      <c r="G307" s="180">
        <f>VLOOKUP(C307,'SINAPI-SICRO'!A:E,5,0)</f>
        <v>80.22</v>
      </c>
      <c r="H307" s="181">
        <f t="shared" si="172"/>
        <v>0.2338</v>
      </c>
      <c r="I307" s="180">
        <f t="shared" si="173"/>
        <v>98.98</v>
      </c>
      <c r="J307" s="195">
        <f t="shared" si="174"/>
        <v>1877.15</v>
      </c>
      <c r="K307" s="195">
        <f t="shared" si="175"/>
        <v>2316.13</v>
      </c>
      <c r="L307" s="190"/>
      <c r="M307" s="190"/>
      <c r="N307" s="190"/>
      <c r="O307" s="190"/>
      <c r="P307" s="188"/>
      <c r="Q307" s="188"/>
      <c r="R307" s="188"/>
      <c r="S307" s="188"/>
      <c r="T307" s="188"/>
      <c r="U307" s="188"/>
      <c r="V307" s="188"/>
      <c r="W307" s="188"/>
      <c r="X307" s="188"/>
      <c r="Y307" s="188"/>
      <c r="Z307" s="188"/>
    </row>
    <row r="308" ht="15.75" customHeight="1" spans="1:26">
      <c r="A308" s="185" t="s">
        <v>129</v>
      </c>
      <c r="B308" s="176" t="s">
        <v>53</v>
      </c>
      <c r="C308" s="176">
        <v>93368</v>
      </c>
      <c r="D308" s="182" t="str">
        <f>VLOOKUP(C308,'SINAPI-SICRO'!A:E,2,0)</f>
        <v>REATERRO MECANIZADO DE VALA COM ESCAVADEIRA HIDRÁULICA (CAPACIDADE DA CAÇAMBA: 0,8 M³/POTÊNCIA: 111 HP), LARGURA ATÉ 1,5 M, PROFUNDIDADE DE 1,5 A 3,0 M, COM SOLO (SEM SUBSTITUIÇÃO) DE 1ª CATEGORIA, COM COMPACTADOR DE SOLOS DE PERCUSSÃO. AF_08/2023</v>
      </c>
      <c r="E308" s="183" t="str">
        <f>VLOOKUP(C308,'SINAPI-SICRO'!A:E,3,0)</f>
        <v>M3</v>
      </c>
      <c r="F308" s="179">
        <f>100.54</f>
        <v>100.54</v>
      </c>
      <c r="G308" s="180">
        <f>VLOOKUP(C308,'SINAPI-SICRO'!A:E,5,0)</f>
        <v>21.16</v>
      </c>
      <c r="H308" s="181">
        <f t="shared" si="172"/>
        <v>0.2338</v>
      </c>
      <c r="I308" s="180">
        <f t="shared" si="173"/>
        <v>26.11</v>
      </c>
      <c r="J308" s="195">
        <f t="shared" si="174"/>
        <v>2127.43</v>
      </c>
      <c r="K308" s="195">
        <f t="shared" si="175"/>
        <v>2625.1</v>
      </c>
      <c r="L308" s="190"/>
      <c r="M308" s="190"/>
      <c r="N308" s="190"/>
      <c r="O308" s="190"/>
      <c r="P308" s="188"/>
      <c r="Q308" s="188"/>
      <c r="R308" s="188"/>
      <c r="S308" s="188"/>
      <c r="T308" s="188"/>
      <c r="U308" s="188"/>
      <c r="V308" s="188"/>
      <c r="W308" s="188"/>
      <c r="X308" s="188"/>
      <c r="Y308" s="188"/>
      <c r="Z308" s="188"/>
    </row>
    <row r="309" ht="15.75" customHeight="1" spans="1:26">
      <c r="A309" s="185" t="s">
        <v>130</v>
      </c>
      <c r="B309" s="176" t="s">
        <v>53</v>
      </c>
      <c r="C309" s="176">
        <v>93382</v>
      </c>
      <c r="D309" s="182" t="str">
        <f>VLOOKUP(C309,'SINAPI-SICRO'!A:E,2,0)</f>
        <v>REATERRO MANUAL DE VALAS, COM COMPACTADOR DE SOLOS DE PERCUSSÃO. AF_08/2023</v>
      </c>
      <c r="E309" s="183" t="str">
        <f>VLOOKUP(C309,'SINAPI-SICRO'!A:E,3,0)</f>
        <v>M3</v>
      </c>
      <c r="F309" s="179">
        <f>36.69</f>
        <v>36.69</v>
      </c>
      <c r="G309" s="180">
        <f>VLOOKUP(C309,'SINAPI-SICRO'!A:E,5,0)</f>
        <v>25.57</v>
      </c>
      <c r="H309" s="181">
        <f t="shared" si="172"/>
        <v>0.2338</v>
      </c>
      <c r="I309" s="180">
        <f t="shared" si="173"/>
        <v>31.55</v>
      </c>
      <c r="J309" s="195">
        <f t="shared" si="174"/>
        <v>938.16</v>
      </c>
      <c r="K309" s="195">
        <f t="shared" si="175"/>
        <v>1157.57</v>
      </c>
      <c r="L309" s="190"/>
      <c r="M309" s="190"/>
      <c r="N309" s="190"/>
      <c r="O309" s="190"/>
      <c r="P309" s="188"/>
      <c r="Q309" s="188"/>
      <c r="R309" s="188"/>
      <c r="S309" s="188"/>
      <c r="T309" s="188"/>
      <c r="U309" s="188"/>
      <c r="V309" s="188"/>
      <c r="W309" s="188"/>
      <c r="X309" s="188"/>
      <c r="Y309" s="188"/>
      <c r="Z309" s="188"/>
    </row>
    <row r="310" ht="15.75" customHeight="1" spans="1:26">
      <c r="A310" s="185" t="s">
        <v>131</v>
      </c>
      <c r="B310" s="176" t="s">
        <v>53</v>
      </c>
      <c r="C310" s="176">
        <v>100974</v>
      </c>
      <c r="D310" s="182" t="str">
        <f>VLOOKUP(C310,'SINAPI-SICRO'!A:E,2,0)</f>
        <v>CARGA, MANOBRA E DESCARGA DE SOLOS E MATERIAIS GRANULARES EM CAMINHÃO BASCULANTE 10 M³ - CARGA COM PÁ CARREGADEIRA (CAÇAMBA DE 1,7 A 2,8 M³ / 128 HP) E DESCARGA LIVRE (UNIDADE: M3). AF_07/2020</v>
      </c>
      <c r="E310" s="183" t="str">
        <f>VLOOKUP(C310,'SINAPI-SICRO'!A:E,3,0)</f>
        <v>M3</v>
      </c>
      <c r="F310" s="179">
        <f>61.36</f>
        <v>61.36</v>
      </c>
      <c r="G310" s="180">
        <f>VLOOKUP(C310,'SINAPI-SICRO'!A:E,5,0)</f>
        <v>8.63</v>
      </c>
      <c r="H310" s="181">
        <f t="shared" si="172"/>
        <v>0.2338</v>
      </c>
      <c r="I310" s="180">
        <f t="shared" si="173"/>
        <v>10.65</v>
      </c>
      <c r="J310" s="195">
        <f t="shared" si="174"/>
        <v>529.54</v>
      </c>
      <c r="K310" s="195">
        <f t="shared" si="175"/>
        <v>653.48</v>
      </c>
      <c r="L310" s="190"/>
      <c r="M310" s="190"/>
      <c r="N310" s="190"/>
      <c r="O310" s="190"/>
      <c r="P310" s="188"/>
      <c r="Q310" s="188"/>
      <c r="R310" s="188"/>
      <c r="S310" s="188"/>
      <c r="T310" s="188"/>
      <c r="U310" s="188"/>
      <c r="V310" s="188"/>
      <c r="W310" s="188"/>
      <c r="X310" s="188"/>
      <c r="Y310" s="188"/>
      <c r="Z310" s="188"/>
    </row>
    <row r="311" ht="15.75" customHeight="1" spans="1:26">
      <c r="A311" s="185" t="s">
        <v>132</v>
      </c>
      <c r="B311" s="176" t="s">
        <v>53</v>
      </c>
      <c r="C311" s="176">
        <v>95875</v>
      </c>
      <c r="D311" s="182" t="str">
        <f>VLOOKUP(C311,'SINAPI-SICRO'!A:E,2,0)</f>
        <v>TRANSPORTE COM CAMINHÃO BASCULANTE DE 10 M³, EM VIA URBANA PAVIMENTADA, DMT ATÉ 30 KM (UNIDADE: M3XKM). AF_07/2020</v>
      </c>
      <c r="E311" s="183" t="str">
        <f>VLOOKUP(C311,'SINAPI-SICRO'!A:E,3,0)</f>
        <v>M3XKM</v>
      </c>
      <c r="F311" s="179">
        <f>490.9</f>
        <v>490.9</v>
      </c>
      <c r="G311" s="180">
        <f>VLOOKUP(C311,'SINAPI-SICRO'!A:E,5,0)</f>
        <v>2.47</v>
      </c>
      <c r="H311" s="181">
        <f t="shared" si="172"/>
        <v>0.2338</v>
      </c>
      <c r="I311" s="180">
        <f t="shared" si="173"/>
        <v>3.05</v>
      </c>
      <c r="J311" s="195">
        <f t="shared" si="174"/>
        <v>1212.52</v>
      </c>
      <c r="K311" s="195">
        <f t="shared" si="175"/>
        <v>1497.25</v>
      </c>
      <c r="L311" s="190"/>
      <c r="M311" s="190"/>
      <c r="N311" s="190"/>
      <c r="O311" s="190"/>
      <c r="P311" s="188"/>
      <c r="Q311" s="188"/>
      <c r="R311" s="188"/>
      <c r="S311" s="188"/>
      <c r="T311" s="188"/>
      <c r="U311" s="188"/>
      <c r="V311" s="188"/>
      <c r="W311" s="188"/>
      <c r="X311" s="188"/>
      <c r="Y311" s="188"/>
      <c r="Z311" s="188"/>
    </row>
    <row r="312" ht="15.75" customHeight="1" spans="1:26">
      <c r="A312" s="185" t="s">
        <v>133</v>
      </c>
      <c r="B312" s="176" t="s">
        <v>53</v>
      </c>
      <c r="C312" s="176">
        <v>101618</v>
      </c>
      <c r="D312" s="182" t="str">
        <f>VLOOKUP(C312,'SINAPI-SICRO'!A:E,2,0)</f>
        <v>PREPARO DE FUNDO DE VALA COM LARGURA MENOR QUE 1,5 M, COM CAMADA DE AREIA, LANÇAMENTO MANUAL. AF_08/2020</v>
      </c>
      <c r="E312" s="183" t="str">
        <f>VLOOKUP(C312,'SINAPI-SICRO'!A:E,3,0)</f>
        <v>M3</v>
      </c>
      <c r="F312" s="179">
        <f>6.9</f>
        <v>6.9</v>
      </c>
      <c r="G312" s="180">
        <f>VLOOKUP(C312,'SINAPI-SICRO'!A:E,5,0)</f>
        <v>249.52</v>
      </c>
      <c r="H312" s="181">
        <f t="shared" si="172"/>
        <v>0.2338</v>
      </c>
      <c r="I312" s="180">
        <f t="shared" si="173"/>
        <v>307.86</v>
      </c>
      <c r="J312" s="195">
        <f t="shared" si="174"/>
        <v>1721.69</v>
      </c>
      <c r="K312" s="195">
        <f t="shared" si="175"/>
        <v>2124.23</v>
      </c>
      <c r="L312" s="190"/>
      <c r="M312" s="190"/>
      <c r="N312" s="190"/>
      <c r="O312" s="190"/>
      <c r="P312" s="188"/>
      <c r="Q312" s="188"/>
      <c r="R312" s="188"/>
      <c r="S312" s="188"/>
      <c r="T312" s="188"/>
      <c r="U312" s="188"/>
      <c r="V312" s="188"/>
      <c r="W312" s="188"/>
      <c r="X312" s="188"/>
      <c r="Y312" s="188"/>
      <c r="Z312" s="188"/>
    </row>
    <row r="313" ht="15.75" customHeight="1" spans="1:26">
      <c r="A313" s="185" t="s">
        <v>134</v>
      </c>
      <c r="B313" s="176" t="s">
        <v>53</v>
      </c>
      <c r="C313" s="176">
        <v>99326</v>
      </c>
      <c r="D313" s="182" t="str">
        <f>VLOOKUP(C313,'SINAPI-SICRO'!A:E,2,0)</f>
        <v>BASE PARA POÇO DE VISITA RETANGULAR PARA DRENAGEM, EM ALVENARIA COM BLOCOS DE CONCRETO, DIMENSÕES INTERNAS = 2,5X2,5 M, PROFUNDIDADE = 1,40 M, EXCLUINDO TAMPÃO. AF_12/2020_PA</v>
      </c>
      <c r="E313" s="183" t="str">
        <f>VLOOKUP(C313,'SINAPI-SICRO'!A:E,3,0)</f>
        <v>UN</v>
      </c>
      <c r="F313" s="179">
        <f>2</f>
        <v>2</v>
      </c>
      <c r="G313" s="180">
        <f>VLOOKUP(C313,'SINAPI-SICRO'!A:E,5,0)</f>
        <v>8028.21</v>
      </c>
      <c r="H313" s="181">
        <f t="shared" si="172"/>
        <v>0.2338</v>
      </c>
      <c r="I313" s="180">
        <f t="shared" si="173"/>
        <v>9905.21</v>
      </c>
      <c r="J313" s="195">
        <f t="shared" si="174"/>
        <v>16056.42</v>
      </c>
      <c r="K313" s="195">
        <f t="shared" si="175"/>
        <v>19810.42</v>
      </c>
      <c r="L313" s="190"/>
      <c r="M313" s="190"/>
      <c r="N313" s="190"/>
      <c r="O313" s="190"/>
      <c r="P313" s="188"/>
      <c r="Q313" s="188"/>
      <c r="R313" s="188"/>
      <c r="S313" s="188"/>
      <c r="T313" s="188"/>
      <c r="U313" s="188"/>
      <c r="V313" s="188"/>
      <c r="W313" s="188"/>
      <c r="X313" s="188"/>
      <c r="Y313" s="188"/>
      <c r="Z313" s="188"/>
    </row>
    <row r="314" ht="15.75" customHeight="1" spans="1:26">
      <c r="A314" s="185" t="s">
        <v>135</v>
      </c>
      <c r="B314" s="176" t="s">
        <v>53</v>
      </c>
      <c r="C314" s="176">
        <v>99282</v>
      </c>
      <c r="D314" s="182" t="str">
        <f>VLOOKUP(C314,'SINAPI-SICRO'!A:E,2,0)</f>
        <v>ACRÉSCIMO PARA POÇO DE VISITA RETANGULAR PARA DRENAGEM, EM ALVENARIA COM BLOCOS DE CONCRETO, DIMENSÕES INTERNAS = 2,5X2,5 M. AF_12/2020</v>
      </c>
      <c r="E314" s="183" t="str">
        <f>VLOOKUP(C314,'SINAPI-SICRO'!A:E,3,0)</f>
        <v>M</v>
      </c>
      <c r="F314" s="179">
        <f>4.06</f>
        <v>4.06</v>
      </c>
      <c r="G314" s="180">
        <f>VLOOKUP(C314,'SINAPI-SICRO'!A:E,5,0)</f>
        <v>2663.94</v>
      </c>
      <c r="H314" s="181">
        <f t="shared" si="172"/>
        <v>0.2338</v>
      </c>
      <c r="I314" s="180">
        <f t="shared" si="173"/>
        <v>3286.77</v>
      </c>
      <c r="J314" s="195">
        <f t="shared" si="174"/>
        <v>10815.6</v>
      </c>
      <c r="K314" s="195">
        <f t="shared" si="175"/>
        <v>13344.29</v>
      </c>
      <c r="L314" s="190"/>
      <c r="M314" s="190"/>
      <c r="N314" s="190"/>
      <c r="O314" s="190"/>
      <c r="P314" s="188"/>
      <c r="Q314" s="188"/>
      <c r="R314" s="188"/>
      <c r="S314" s="188"/>
      <c r="T314" s="188"/>
      <c r="U314" s="188"/>
      <c r="V314" s="188"/>
      <c r="W314" s="188"/>
      <c r="X314" s="188"/>
      <c r="Y314" s="188"/>
      <c r="Z314" s="188"/>
    </row>
    <row r="315" ht="15.75" customHeight="1" spans="1:26">
      <c r="A315" s="185" t="s">
        <v>144</v>
      </c>
      <c r="B315" s="176" t="s">
        <v>53</v>
      </c>
      <c r="C315" s="176">
        <v>98115</v>
      </c>
      <c r="D315" s="182" t="str">
        <f>VLOOKUP(C315,'SINAPI-SICRO'!A:E,2,0)</f>
        <v>TAMPA CIRCULAR PARA ESGOTO E DRENAGEM, EM CONCRETO PRÉ-MOLDADO, DIÂMETRO INTERNO = 0,60 M E ALTURA = 0,10 M. AF_12/2020</v>
      </c>
      <c r="E315" s="183" t="str">
        <f>VLOOKUP(C315,'SINAPI-SICRO'!A:E,3,0)</f>
        <v>UN</v>
      </c>
      <c r="F315" s="179">
        <f>2</f>
        <v>2</v>
      </c>
      <c r="G315" s="180">
        <f>VLOOKUP(C315,'SINAPI-SICRO'!A:E,5,0)</f>
        <v>93.78</v>
      </c>
      <c r="H315" s="181">
        <f t="shared" si="172"/>
        <v>0.2338</v>
      </c>
      <c r="I315" s="180">
        <f t="shared" si="173"/>
        <v>115.71</v>
      </c>
      <c r="J315" s="195">
        <f t="shared" si="174"/>
        <v>187.56</v>
      </c>
      <c r="K315" s="195">
        <f t="shared" si="175"/>
        <v>231.42</v>
      </c>
      <c r="L315" s="190"/>
      <c r="M315" s="190"/>
      <c r="N315" s="190"/>
      <c r="O315" s="190"/>
      <c r="P315" s="188"/>
      <c r="Q315" s="188"/>
      <c r="R315" s="188"/>
      <c r="S315" s="188"/>
      <c r="T315" s="188"/>
      <c r="U315" s="188"/>
      <c r="V315" s="188"/>
      <c r="W315" s="188"/>
      <c r="X315" s="188"/>
      <c r="Y315" s="188"/>
      <c r="Z315" s="188"/>
    </row>
    <row r="316" ht="15.75" customHeight="1" spans="1:26">
      <c r="A316" s="485">
        <v>3</v>
      </c>
      <c r="B316" s="486"/>
      <c r="C316" s="485"/>
      <c r="D316" s="487" t="s">
        <v>70</v>
      </c>
      <c r="E316" s="485"/>
      <c r="F316" s="488"/>
      <c r="G316" s="489"/>
      <c r="H316" s="488"/>
      <c r="I316" s="489"/>
      <c r="J316" s="489"/>
      <c r="K316" s="489">
        <f>SUM(K317:K322)</f>
        <v>49818.42</v>
      </c>
      <c r="L316" s="190"/>
      <c r="M316" s="190"/>
      <c r="N316" s="190"/>
      <c r="O316" s="190"/>
      <c r="P316" s="188"/>
      <c r="Q316" s="188"/>
      <c r="R316" s="188"/>
      <c r="S316" s="188"/>
      <c r="T316" s="188"/>
      <c r="U316" s="188"/>
      <c r="V316" s="188"/>
      <c r="W316" s="188"/>
      <c r="X316" s="188"/>
      <c r="Y316" s="188"/>
      <c r="Z316" s="188"/>
    </row>
    <row r="317" ht="15.75" customHeight="1" spans="1:26">
      <c r="A317" s="183" t="s">
        <v>71</v>
      </c>
      <c r="B317" s="176" t="s">
        <v>53</v>
      </c>
      <c r="C317" s="176">
        <v>100576</v>
      </c>
      <c r="D317" s="182" t="str">
        <f>VLOOKUP(C317,'SINAPI-SICRO'!A:E,2,0)</f>
        <v>REGULARIZAÇÃO E COMPACTAÇÃO DE SUBLEITO DE SOLO  PREDOMINANTEMENTE ARGILOSO. AF_11/2019</v>
      </c>
      <c r="E317" s="183" t="str">
        <f>VLOOKUP(C317,'SINAPI-SICRO'!A:E,3,0)</f>
        <v>M2</v>
      </c>
      <c r="F317" s="184">
        <f>287.2</f>
        <v>287.2</v>
      </c>
      <c r="G317" s="180">
        <f>VLOOKUP(C317,'SINAPI-SICRO'!A:E,5,0)</f>
        <v>2.65</v>
      </c>
      <c r="H317" s="181">
        <f t="shared" ref="H317:H322" si="176">$K$11</f>
        <v>0.2338</v>
      </c>
      <c r="I317" s="180">
        <f t="shared" ref="I317:I322" si="177">ROUND((G317*H317)+G317,2)</f>
        <v>3.27</v>
      </c>
      <c r="J317" s="195">
        <f t="shared" ref="J317:J322" si="178">ROUND(F317*G317,2)</f>
        <v>761.08</v>
      </c>
      <c r="K317" s="195">
        <f t="shared" ref="K317:K322" si="179">ROUND(F317*I317,2)</f>
        <v>939.14</v>
      </c>
      <c r="L317" s="190"/>
      <c r="M317" s="190"/>
      <c r="N317" s="190"/>
      <c r="O317" s="190"/>
      <c r="P317" s="188"/>
      <c r="Q317" s="188"/>
      <c r="R317" s="188"/>
      <c r="S317" s="188"/>
      <c r="T317" s="188"/>
      <c r="U317" s="188"/>
      <c r="V317" s="188"/>
      <c r="W317" s="188"/>
      <c r="X317" s="188"/>
      <c r="Y317" s="188"/>
      <c r="Z317" s="188"/>
    </row>
    <row r="318" ht="15.75" customHeight="1" spans="1:26">
      <c r="A318" s="183" t="s">
        <v>73</v>
      </c>
      <c r="B318" s="176" t="s">
        <v>47</v>
      </c>
      <c r="C318" s="176" t="s">
        <v>75</v>
      </c>
      <c r="D318" s="177" t="str">
        <f>VLOOKUP(C318,COMPOSIÇÕES!B:G,2,0)</f>
        <v>EXECUÇÃO E COMPACTAÇÃO DE BASE COM BRITA GRADUADA SIMPLES - INCLUSIVE CARGA, TRANSPORTE E MATERIAL</v>
      </c>
      <c r="E318" s="178" t="str">
        <f>VLOOKUP(C318,COMPOSIÇÕES!B:G,3,0)</f>
        <v>M3</v>
      </c>
      <c r="F318" s="184">
        <f>57.44</f>
        <v>57.44</v>
      </c>
      <c r="G318" s="180">
        <f>VLOOKUP(C318,COMPOSIÇÕES!B:G,6,0)</f>
        <v>217.16</v>
      </c>
      <c r="H318" s="181">
        <f t="shared" si="176"/>
        <v>0.2338</v>
      </c>
      <c r="I318" s="180">
        <f t="shared" si="177"/>
        <v>267.93</v>
      </c>
      <c r="J318" s="195">
        <f t="shared" si="178"/>
        <v>12473.67</v>
      </c>
      <c r="K318" s="195">
        <f t="shared" si="179"/>
        <v>15389.9</v>
      </c>
      <c r="L318" s="190"/>
      <c r="M318" s="190"/>
      <c r="N318" s="190"/>
      <c r="O318" s="190"/>
      <c r="P318" s="188"/>
      <c r="Q318" s="188"/>
      <c r="R318" s="188"/>
      <c r="S318" s="188"/>
      <c r="T318" s="188"/>
      <c r="U318" s="188"/>
      <c r="V318" s="188"/>
      <c r="W318" s="188"/>
      <c r="X318" s="188"/>
      <c r="Y318" s="188"/>
      <c r="Z318" s="188"/>
    </row>
    <row r="319" ht="15.75" customHeight="1" spans="1:26">
      <c r="A319" s="183" t="s">
        <v>74</v>
      </c>
      <c r="B319" s="176" t="s">
        <v>47</v>
      </c>
      <c r="C319" s="176" t="s">
        <v>77</v>
      </c>
      <c r="D319" s="177" t="str">
        <f>VLOOKUP(C319,COMPOSIÇÕES!B:G,2,0)</f>
        <v>COLCHÃO DRENANTE COM AREIA</v>
      </c>
      <c r="E319" s="178" t="str">
        <f>VLOOKUP(C319,COMPOSIÇÕES!B:G,3,0)</f>
        <v>M3</v>
      </c>
      <c r="F319" s="184">
        <f>(287.2)*0.05</f>
        <v>14.36</v>
      </c>
      <c r="G319" s="180">
        <f>VLOOKUP(C319,COMPOSIÇÕES!B:G,6,0)</f>
        <v>228.28</v>
      </c>
      <c r="H319" s="181">
        <f t="shared" si="176"/>
        <v>0.2338</v>
      </c>
      <c r="I319" s="180">
        <f t="shared" si="177"/>
        <v>281.65</v>
      </c>
      <c r="J319" s="195">
        <f t="shared" si="178"/>
        <v>3278.1</v>
      </c>
      <c r="K319" s="195">
        <f t="shared" si="179"/>
        <v>4044.49</v>
      </c>
      <c r="L319" s="190"/>
      <c r="M319" s="190"/>
      <c r="N319" s="190"/>
      <c r="O319" s="190"/>
      <c r="P319" s="188"/>
      <c r="Q319" s="188"/>
      <c r="R319" s="188"/>
      <c r="S319" s="188"/>
      <c r="T319" s="188"/>
      <c r="U319" s="188"/>
      <c r="V319" s="188"/>
      <c r="W319" s="188"/>
      <c r="X319" s="188"/>
      <c r="Y319" s="188"/>
      <c r="Z319" s="188"/>
    </row>
    <row r="320" ht="15.75" customHeight="1" spans="1:26">
      <c r="A320" s="183" t="s">
        <v>76</v>
      </c>
      <c r="B320" s="176" t="s">
        <v>53</v>
      </c>
      <c r="C320" s="176">
        <v>92398</v>
      </c>
      <c r="D320" s="182" t="str">
        <f>VLOOKUP(C320,'SINAPI-SICRO'!A:E,2,0)</f>
        <v>EXECUÇÃO DE PAVIMENTO EM PISO INTERTRAVADO, COM BLOCO RETANGULAR COR NATURAL DE 20 X 10 CM, ESPESSURA 8 CM. AF_10/2022</v>
      </c>
      <c r="E320" s="183" t="str">
        <f>VLOOKUP(C320,'SINAPI-SICRO'!A:E,3,0)</f>
        <v>M2</v>
      </c>
      <c r="F320" s="184">
        <f>287.2</f>
        <v>287.2</v>
      </c>
      <c r="G320" s="180">
        <f>VLOOKUP(C320,'SINAPI-SICRO'!A:E,5,0)</f>
        <v>78.2</v>
      </c>
      <c r="H320" s="181">
        <f t="shared" si="176"/>
        <v>0.2338</v>
      </c>
      <c r="I320" s="180">
        <f t="shared" si="177"/>
        <v>96.48</v>
      </c>
      <c r="J320" s="195">
        <f t="shared" si="178"/>
        <v>22459.04</v>
      </c>
      <c r="K320" s="195">
        <f t="shared" si="179"/>
        <v>27709.06</v>
      </c>
      <c r="L320" s="190"/>
      <c r="M320" s="190"/>
      <c r="N320" s="190"/>
      <c r="O320" s="190"/>
      <c r="P320" s="188"/>
      <c r="Q320" s="188"/>
      <c r="R320" s="188"/>
      <c r="S320" s="188"/>
      <c r="T320" s="188"/>
      <c r="U320" s="188"/>
      <c r="V320" s="188"/>
      <c r="W320" s="188"/>
      <c r="X320" s="188"/>
      <c r="Y320" s="188"/>
      <c r="Z320" s="188"/>
    </row>
    <row r="321" ht="15.75" customHeight="1" spans="1:26">
      <c r="A321" s="183" t="s">
        <v>78</v>
      </c>
      <c r="B321" s="176" t="s">
        <v>53</v>
      </c>
      <c r="C321" s="176">
        <v>100981</v>
      </c>
      <c r="D321" s="182" t="str">
        <f>VLOOKUP(C321,'SINAPI-SICRO'!A:E,2,0)</f>
        <v>CARGA, MANOBRA E DESCARGA DE ENTULHO EM CAMINHÃO BASCULANTE 6 M³ - CARGA COM ESCAVADEIRA HIDRÁULICA  (CAÇAMBA DE 0,80 M³ / 111 HP) E DESCARGA LIVRE (UNIDADE: M3). AF_07/2020</v>
      </c>
      <c r="E321" s="183" t="str">
        <f>VLOOKUP(C321,'SINAPI-SICRO'!A:E,3,0)</f>
        <v>M3</v>
      </c>
      <c r="F321" s="184">
        <v>14.36</v>
      </c>
      <c r="G321" s="180">
        <f>VLOOKUP(C321,'SINAPI-SICRO'!A:E,5,0)</f>
        <v>9.47</v>
      </c>
      <c r="H321" s="181">
        <f t="shared" si="176"/>
        <v>0.2338</v>
      </c>
      <c r="I321" s="180">
        <f t="shared" si="177"/>
        <v>11.68</v>
      </c>
      <c r="J321" s="195">
        <f t="shared" si="178"/>
        <v>135.99</v>
      </c>
      <c r="K321" s="195">
        <f t="shared" si="179"/>
        <v>167.72</v>
      </c>
      <c r="L321" s="190"/>
      <c r="M321" s="190"/>
      <c r="N321" s="190"/>
      <c r="O321" s="190"/>
      <c r="P321" s="188"/>
      <c r="Q321" s="188"/>
      <c r="R321" s="188"/>
      <c r="S321" s="188"/>
      <c r="T321" s="188"/>
      <c r="U321" s="188"/>
      <c r="V321" s="188"/>
      <c r="W321" s="188"/>
      <c r="X321" s="188"/>
      <c r="Y321" s="188"/>
      <c r="Z321" s="188"/>
    </row>
    <row r="322" ht="15.75" customHeight="1" spans="1:26">
      <c r="A322" s="183" t="s">
        <v>79</v>
      </c>
      <c r="B322" s="176" t="s">
        <v>53</v>
      </c>
      <c r="C322" s="176">
        <v>97914</v>
      </c>
      <c r="D322" s="182" t="str">
        <f>VLOOKUP(C322,'SINAPI-SICRO'!A:E,2,0)</f>
        <v>TRANSPORTE COM CAMINHÃO BASCULANTE DE 6 M³, EM VIA URBANA PAVIMENTADA, DMT ATÉ 30 KM (UNIDADE: M3XKM). AF_07/2020</v>
      </c>
      <c r="E322" s="183" t="str">
        <f>VLOOKUP(C322,'SINAPI-SICRO'!A:E,3,0)</f>
        <v>M3XKM</v>
      </c>
      <c r="F322" s="184">
        <f>14.36*30</f>
        <v>430.8</v>
      </c>
      <c r="G322" s="180">
        <f>VLOOKUP(C322,'SINAPI-SICRO'!A:E,5,0)</f>
        <v>2.95</v>
      </c>
      <c r="H322" s="181">
        <f t="shared" si="176"/>
        <v>0.2338</v>
      </c>
      <c r="I322" s="180">
        <f t="shared" si="177"/>
        <v>3.64</v>
      </c>
      <c r="J322" s="195">
        <f t="shared" si="178"/>
        <v>1270.86</v>
      </c>
      <c r="K322" s="195">
        <f t="shared" si="179"/>
        <v>1568.11</v>
      </c>
      <c r="L322" s="190"/>
      <c r="M322" s="190"/>
      <c r="N322" s="190"/>
      <c r="O322" s="190"/>
      <c r="P322" s="188"/>
      <c r="Q322" s="188"/>
      <c r="R322" s="188"/>
      <c r="S322" s="188"/>
      <c r="T322" s="188"/>
      <c r="U322" s="188"/>
      <c r="V322" s="188"/>
      <c r="W322" s="188"/>
      <c r="X322" s="188"/>
      <c r="Y322" s="188"/>
      <c r="Z322" s="188"/>
    </row>
    <row r="323" ht="15.75" customHeight="1" spans="1:26">
      <c r="A323" s="485">
        <v>4</v>
      </c>
      <c r="B323" s="486"/>
      <c r="C323" s="485"/>
      <c r="D323" s="487" t="s">
        <v>81</v>
      </c>
      <c r="E323" s="485"/>
      <c r="F323" s="488"/>
      <c r="G323" s="489"/>
      <c r="H323" s="488"/>
      <c r="I323" s="489"/>
      <c r="J323" s="489"/>
      <c r="K323" s="489">
        <f>SUM(K324:K326)</f>
        <v>74102.42</v>
      </c>
      <c r="L323" s="190"/>
      <c r="M323" s="190"/>
      <c r="N323" s="190"/>
      <c r="O323" s="190"/>
      <c r="P323" s="188"/>
      <c r="Q323" s="188"/>
      <c r="R323" s="188"/>
      <c r="S323" s="188"/>
      <c r="T323" s="188"/>
      <c r="U323" s="188"/>
      <c r="V323" s="188"/>
      <c r="W323" s="188"/>
      <c r="X323" s="188"/>
      <c r="Y323" s="188"/>
      <c r="Z323" s="188"/>
    </row>
    <row r="324" ht="15.75" customHeight="1" spans="1:26">
      <c r="A324" s="183" t="s">
        <v>82</v>
      </c>
      <c r="B324" s="176" t="s">
        <v>53</v>
      </c>
      <c r="C324" s="176">
        <v>102498</v>
      </c>
      <c r="D324" s="182" t="str">
        <f>VLOOKUP(C324,'SINAPI-SICRO'!A:E,2,0)</f>
        <v>PINTURA DE MEIO-FIO COM TINTA BRANCA A BASE DE CAL (CAIAÇÃO). AF_05/2021</v>
      </c>
      <c r="E324" s="183" t="str">
        <f>VLOOKUP(C324,'SINAPI-SICRO'!A:E,3,0)</f>
        <v>M</v>
      </c>
      <c r="F324" s="184">
        <f>16.14</f>
        <v>16.14</v>
      </c>
      <c r="G324" s="180">
        <f>VLOOKUP(C324,'SINAPI-SICRO'!A:E,5,0)</f>
        <v>1.57</v>
      </c>
      <c r="H324" s="181">
        <f t="shared" ref="H324:H326" si="180">$K$11</f>
        <v>0.2338</v>
      </c>
      <c r="I324" s="180">
        <f t="shared" ref="I324:I326" si="181">ROUND((G324*H324)+G324,2)</f>
        <v>1.94</v>
      </c>
      <c r="J324" s="195">
        <f t="shared" ref="J324:J326" si="182">ROUND(F324*G324,2)</f>
        <v>25.34</v>
      </c>
      <c r="K324" s="195">
        <f t="shared" ref="K324:K326" si="183">ROUND(F324*I324,2)</f>
        <v>31.31</v>
      </c>
      <c r="L324" s="190"/>
      <c r="M324" s="190"/>
      <c r="N324" s="190"/>
      <c r="O324" s="190"/>
      <c r="P324" s="188"/>
      <c r="Q324" s="188"/>
      <c r="R324" s="188"/>
      <c r="S324" s="188"/>
      <c r="T324" s="188"/>
      <c r="U324" s="188"/>
      <c r="V324" s="188"/>
      <c r="W324" s="188"/>
      <c r="X324" s="188"/>
      <c r="Y324" s="188"/>
      <c r="Z324" s="188"/>
    </row>
    <row r="325" ht="15.75" customHeight="1" spans="1:26">
      <c r="A325" s="183" t="s">
        <v>97</v>
      </c>
      <c r="B325" s="176" t="s">
        <v>53</v>
      </c>
      <c r="C325" s="176">
        <v>92396</v>
      </c>
      <c r="D325" s="182" t="str">
        <f>VLOOKUP(C325,'SINAPI-SICRO'!A:E,2,0)</f>
        <v>EXECUÇÃO DE PASSEIO EM PISO INTERTRAVADO, COM BLOCO RETANGULAR COR NATURAL DE 20 X 10 CM, ESPESSURA 6 CM. AF_10/2022</v>
      </c>
      <c r="E325" s="183" t="str">
        <f>VLOOKUP(C325,'SINAPI-SICRO'!A:E,3,0)</f>
        <v>M2</v>
      </c>
      <c r="F325" s="184">
        <f>82.57</f>
        <v>82.57</v>
      </c>
      <c r="G325" s="180">
        <f>VLOOKUP(C325,'SINAPI-SICRO'!A:E,5,0)</f>
        <v>72.7</v>
      </c>
      <c r="H325" s="181">
        <f t="shared" si="180"/>
        <v>0.2338</v>
      </c>
      <c r="I325" s="180">
        <f t="shared" si="181"/>
        <v>89.7</v>
      </c>
      <c r="J325" s="195">
        <f t="shared" si="182"/>
        <v>6002.84</v>
      </c>
      <c r="K325" s="195">
        <f t="shared" si="183"/>
        <v>7406.53</v>
      </c>
      <c r="L325" s="190"/>
      <c r="M325" s="190"/>
      <c r="N325" s="190"/>
      <c r="O325" s="190"/>
      <c r="P325" s="188"/>
      <c r="Q325" s="188"/>
      <c r="R325" s="188"/>
      <c r="S325" s="188"/>
      <c r="T325" s="188"/>
      <c r="U325" s="188"/>
      <c r="V325" s="188"/>
      <c r="W325" s="188"/>
      <c r="X325" s="188"/>
      <c r="Y325" s="188"/>
      <c r="Z325" s="188"/>
    </row>
    <row r="326" ht="15.75" customHeight="1" spans="1:26">
      <c r="A326" s="183" t="s">
        <v>83</v>
      </c>
      <c r="B326" s="176" t="s">
        <v>53</v>
      </c>
      <c r="C326" s="176">
        <v>101094</v>
      </c>
      <c r="D326" s="182" t="str">
        <f>VLOOKUP(C326,'SINAPI-SICRO'!A:E,2,0)</f>
        <v>PISO PODOTÁTIL DE ALERTA OU DIRECIONAL, DE BORRACHA, ASSENTADO SOBRE ARGAMASSA. AF_05/2020</v>
      </c>
      <c r="E326" s="183" t="str">
        <f>VLOOKUP(C326,'SINAPI-SICRO'!A:E,3,0)</f>
        <v>M</v>
      </c>
      <c r="F326" s="184">
        <f>58.72+199.19</f>
        <v>257.91</v>
      </c>
      <c r="G326" s="180">
        <f>VLOOKUP(C326,'SINAPI-SICRO'!A:E,5,0)</f>
        <v>209.5</v>
      </c>
      <c r="H326" s="181">
        <f t="shared" si="180"/>
        <v>0.2338</v>
      </c>
      <c r="I326" s="180">
        <f t="shared" si="181"/>
        <v>258.48</v>
      </c>
      <c r="J326" s="195">
        <f t="shared" si="182"/>
        <v>54032.15</v>
      </c>
      <c r="K326" s="195">
        <f t="shared" si="183"/>
        <v>66664.58</v>
      </c>
      <c r="L326" s="190"/>
      <c r="M326" s="190"/>
      <c r="N326" s="190"/>
      <c r="O326" s="190"/>
      <c r="P326" s="188"/>
      <c r="Q326" s="188"/>
      <c r="R326" s="188"/>
      <c r="S326" s="188"/>
      <c r="T326" s="188"/>
      <c r="U326" s="188"/>
      <c r="V326" s="188"/>
      <c r="W326" s="188"/>
      <c r="X326" s="188"/>
      <c r="Y326" s="188"/>
      <c r="Z326" s="188"/>
    </row>
    <row r="327" ht="15.75" customHeight="1" spans="1:26">
      <c r="A327" s="485">
        <v>5</v>
      </c>
      <c r="B327" s="486"/>
      <c r="C327" s="485"/>
      <c r="D327" s="487" t="s">
        <v>87</v>
      </c>
      <c r="E327" s="485"/>
      <c r="F327" s="488"/>
      <c r="G327" s="489"/>
      <c r="H327" s="488"/>
      <c r="I327" s="489"/>
      <c r="J327" s="489"/>
      <c r="K327" s="489">
        <f>SUM(K328:K330)</f>
        <v>1055.73</v>
      </c>
      <c r="L327" s="190"/>
      <c r="M327" s="190"/>
      <c r="N327" s="190"/>
      <c r="O327" s="190"/>
      <c r="P327" s="188"/>
      <c r="Q327" s="188"/>
      <c r="R327" s="188"/>
      <c r="S327" s="188"/>
      <c r="T327" s="188"/>
      <c r="U327" s="188"/>
      <c r="V327" s="188"/>
      <c r="W327" s="188"/>
      <c r="X327" s="188"/>
      <c r="Y327" s="188"/>
      <c r="Z327" s="188"/>
    </row>
    <row r="328" ht="15.75" customHeight="1" spans="1:26">
      <c r="A328" s="183" t="s">
        <v>88</v>
      </c>
      <c r="B328" s="176" t="s">
        <v>47</v>
      </c>
      <c r="C328" s="176" t="s">
        <v>89</v>
      </c>
      <c r="D328" s="177" t="str">
        <f>VLOOKUP(C328,COMPOSIÇÕES!B:G,2,0)</f>
        <v>PLACA ESMALTADA PARA IDENTIFICAÇÃO DE RUA, DIMENSÕES 45X25CM - FORNECIMENTO E INSTALAÇÃO</v>
      </c>
      <c r="E328" s="178" t="str">
        <f>VLOOKUP(C328,COMPOSIÇÕES!B:G,3,0)</f>
        <v>UND</v>
      </c>
      <c r="F328" s="179">
        <v>2</v>
      </c>
      <c r="G328" s="180">
        <f>VLOOKUP(C328,COMPOSIÇÕES!B:G,6,0)</f>
        <v>91.93</v>
      </c>
      <c r="H328" s="181">
        <f t="shared" ref="H328:H330" si="184">$K$11</f>
        <v>0.2338</v>
      </c>
      <c r="I328" s="180">
        <f t="shared" ref="I328:I330" si="185">ROUND((G328*H328)+G328,2)</f>
        <v>113.42</v>
      </c>
      <c r="J328" s="195">
        <f t="shared" ref="J328:J330" si="186">ROUND(F328*G328,2)</f>
        <v>183.86</v>
      </c>
      <c r="K328" s="195">
        <f t="shared" ref="K328:K330" si="187">ROUND(F328*I328,2)</f>
        <v>226.84</v>
      </c>
      <c r="L328" s="190"/>
      <c r="M328" s="190"/>
      <c r="N328" s="190"/>
      <c r="O328" s="190"/>
      <c r="P328" s="188"/>
      <c r="Q328" s="188"/>
      <c r="R328" s="188"/>
      <c r="S328" s="188"/>
      <c r="T328" s="188"/>
      <c r="U328" s="188"/>
      <c r="V328" s="188"/>
      <c r="W328" s="188"/>
      <c r="X328" s="188"/>
      <c r="Y328" s="188"/>
      <c r="Z328" s="188"/>
    </row>
    <row r="329" ht="15.75" customHeight="1" spans="1:26">
      <c r="A329" s="183" t="s">
        <v>90</v>
      </c>
      <c r="B329" s="176" t="s">
        <v>47</v>
      </c>
      <c r="C329" s="176" t="s">
        <v>91</v>
      </c>
      <c r="D329" s="177" t="str">
        <f>VLOOKUP(C329,COMPOSIÇÕES!B:G,2,0)</f>
        <v>PLACA DE REGULAMENTAÇÃO COM PINTURA REFLETIVA L = 0,25 M - FORNECIMENTO E INSTALAÇÃO</v>
      </c>
      <c r="E329" s="178" t="str">
        <f>VLOOKUP(C329,COMPOSIÇÕES!B:G,3,0)</f>
        <v>UND</v>
      </c>
      <c r="F329" s="179">
        <v>1</v>
      </c>
      <c r="G329" s="180">
        <f>VLOOKUP(C329,COMPOSIÇÕES!B:G,6,0)</f>
        <v>188.66</v>
      </c>
      <c r="H329" s="181">
        <f t="shared" si="184"/>
        <v>0.2338</v>
      </c>
      <c r="I329" s="180">
        <f t="shared" si="185"/>
        <v>232.77</v>
      </c>
      <c r="J329" s="195">
        <f t="shared" si="186"/>
        <v>188.66</v>
      </c>
      <c r="K329" s="195">
        <f t="shared" si="187"/>
        <v>232.77</v>
      </c>
      <c r="L329" s="190"/>
      <c r="M329" s="190"/>
      <c r="N329" s="190"/>
      <c r="O329" s="190"/>
      <c r="P329" s="188"/>
      <c r="Q329" s="188"/>
      <c r="R329" s="188"/>
      <c r="S329" s="188"/>
      <c r="T329" s="188"/>
      <c r="U329" s="188"/>
      <c r="V329" s="188"/>
      <c r="W329" s="188"/>
      <c r="X329" s="188"/>
      <c r="Y329" s="188"/>
      <c r="Z329" s="188"/>
    </row>
    <row r="330" ht="15.75" customHeight="1" spans="1:26">
      <c r="A330" s="183" t="s">
        <v>92</v>
      </c>
      <c r="B330" s="176" t="s">
        <v>47</v>
      </c>
      <c r="C330" s="176" t="s">
        <v>93</v>
      </c>
      <c r="D330" s="177" t="str">
        <f>VLOOKUP(C330,COMPOSIÇÕES!B:G,2,0)</f>
        <v>SUPORTE METÁLICO COM TUBO DE AÇO GALVANIZADO DN 50MM PARA PLACA DE SINALIZAÇÃO - FORNECIMENTO E INSTALAÇÃO</v>
      </c>
      <c r="E330" s="178" t="str">
        <f>VLOOKUP(C330,COMPOSIÇÕES!B:G,3,0)</f>
        <v>UND</v>
      </c>
      <c r="F330" s="179">
        <v>2</v>
      </c>
      <c r="G330" s="180">
        <f>VLOOKUP(C330,COMPOSIÇÕES!B:G,6,0)</f>
        <v>241.58</v>
      </c>
      <c r="H330" s="181">
        <f t="shared" si="184"/>
        <v>0.2338</v>
      </c>
      <c r="I330" s="180">
        <f t="shared" si="185"/>
        <v>298.06</v>
      </c>
      <c r="J330" s="195">
        <f t="shared" si="186"/>
        <v>483.16</v>
      </c>
      <c r="K330" s="195">
        <f t="shared" si="187"/>
        <v>596.12</v>
      </c>
      <c r="L330" s="190"/>
      <c r="M330" s="190"/>
      <c r="N330" s="190"/>
      <c r="O330" s="190"/>
      <c r="P330" s="188"/>
      <c r="Q330" s="188"/>
      <c r="R330" s="188"/>
      <c r="S330" s="188"/>
      <c r="T330" s="188"/>
      <c r="U330" s="188"/>
      <c r="V330" s="188"/>
      <c r="W330" s="188"/>
      <c r="X330" s="188"/>
      <c r="Y330" s="188"/>
      <c r="Z330" s="188"/>
    </row>
    <row r="331" ht="15.75" customHeight="1" spans="1:26">
      <c r="A331" s="480" t="s">
        <v>29</v>
      </c>
      <c r="B331" s="480"/>
      <c r="C331" s="481"/>
      <c r="D331" s="482" t="s">
        <v>145</v>
      </c>
      <c r="E331" s="481"/>
      <c r="F331" s="483"/>
      <c r="G331" s="484"/>
      <c r="H331" s="483"/>
      <c r="I331" s="484"/>
      <c r="J331" s="484"/>
      <c r="K331" s="484">
        <f>SUM(K332:K361)/2</f>
        <v>620844.88</v>
      </c>
      <c r="L331" s="190"/>
      <c r="M331" s="190"/>
      <c r="N331" s="190"/>
      <c r="O331" s="190"/>
      <c r="P331" s="188"/>
      <c r="Q331" s="188"/>
      <c r="R331" s="188"/>
      <c r="S331" s="188"/>
      <c r="T331" s="188"/>
      <c r="U331" s="188"/>
      <c r="V331" s="188"/>
      <c r="W331" s="188"/>
      <c r="X331" s="188"/>
      <c r="Y331" s="188"/>
      <c r="Z331" s="188"/>
    </row>
    <row r="332" ht="15.75" customHeight="1" spans="1:26">
      <c r="A332" s="485">
        <v>1</v>
      </c>
      <c r="B332" s="486"/>
      <c r="C332" s="485"/>
      <c r="D332" s="487" t="s">
        <v>58</v>
      </c>
      <c r="E332" s="485"/>
      <c r="F332" s="488"/>
      <c r="G332" s="489"/>
      <c r="H332" s="488"/>
      <c r="I332" s="489"/>
      <c r="J332" s="489"/>
      <c r="K332" s="489">
        <f>SUM(K333:K338)</f>
        <v>200819.39</v>
      </c>
      <c r="L332" s="190"/>
      <c r="M332" s="190"/>
      <c r="N332" s="190"/>
      <c r="O332" s="190"/>
      <c r="P332" s="188"/>
      <c r="Q332" s="188"/>
      <c r="R332" s="188"/>
      <c r="S332" s="188"/>
      <c r="T332" s="188"/>
      <c r="U332" s="188"/>
      <c r="V332" s="188"/>
      <c r="W332" s="188"/>
      <c r="X332" s="188"/>
      <c r="Y332" s="188"/>
      <c r="Z332" s="188"/>
    </row>
    <row r="333" ht="15.75" customHeight="1" spans="1:26">
      <c r="A333" s="183" t="s">
        <v>46</v>
      </c>
      <c r="B333" s="176" t="s">
        <v>53</v>
      </c>
      <c r="C333" s="176">
        <v>101116</v>
      </c>
      <c r="D333" s="182" t="str">
        <f>VLOOKUP(C333,'SINAPI-SICRO'!A:E,2,0)</f>
        <v>ESCAVAÇÃO HORIZONTAL EM SOLO DE 1A CATEGORIA COM TRATOR DE ESTEIRAS (170HP/LÂMINA: 5,20M3). AF_07/2020</v>
      </c>
      <c r="E333" s="183" t="str">
        <f>VLOOKUP(C333,'SINAPI-SICRO'!A:E,3,0)</f>
        <v>M3</v>
      </c>
      <c r="F333" s="179">
        <f>1047.62*0.737</f>
        <v>772.09594</v>
      </c>
      <c r="G333" s="180">
        <f>VLOOKUP(C333,'SINAPI-SICRO'!A:E,5,0)</f>
        <v>2.22</v>
      </c>
      <c r="H333" s="181">
        <f t="shared" ref="H333:H338" si="188">$K$11</f>
        <v>0.2338</v>
      </c>
      <c r="I333" s="180">
        <f t="shared" ref="I333:I338" si="189">ROUND((G333*H333)+G333,2)</f>
        <v>2.74</v>
      </c>
      <c r="J333" s="195">
        <f t="shared" ref="J333:J338" si="190">ROUND(F333*G333,2)</f>
        <v>1714.05</v>
      </c>
      <c r="K333" s="195">
        <f t="shared" ref="K333:K338" si="191">ROUND(F333*I333,2)</f>
        <v>2115.54</v>
      </c>
      <c r="L333" s="190"/>
      <c r="M333" s="190"/>
      <c r="N333" s="190"/>
      <c r="O333" s="190"/>
      <c r="P333" s="188"/>
      <c r="Q333" s="188"/>
      <c r="R333" s="188"/>
      <c r="S333" s="188"/>
      <c r="T333" s="188"/>
      <c r="U333" s="188"/>
      <c r="V333" s="188"/>
      <c r="W333" s="188"/>
      <c r="X333" s="188"/>
      <c r="Y333" s="188"/>
      <c r="Z333" s="188"/>
    </row>
    <row r="334" ht="15.75" customHeight="1" spans="1:26">
      <c r="A334" s="183" t="s">
        <v>59</v>
      </c>
      <c r="B334" s="176" t="s">
        <v>53</v>
      </c>
      <c r="C334" s="176">
        <v>100574</v>
      </c>
      <c r="D334" s="182" t="str">
        <f>VLOOKUP(C334,'SINAPI-SICRO'!A:E,2,0)</f>
        <v>ESPALHAMENTO DE MATERIAL COM TRATOR DE ESTEIRAS. AF_11/2019</v>
      </c>
      <c r="E334" s="183" t="str">
        <f>VLOOKUP(C334,'SINAPI-SICRO'!A:E,3,0)</f>
        <v>M3</v>
      </c>
      <c r="F334" s="179">
        <v>64.39</v>
      </c>
      <c r="G334" s="180">
        <f>VLOOKUP(C334,'SINAPI-SICRO'!A:E,5,0)</f>
        <v>1.44</v>
      </c>
      <c r="H334" s="181">
        <f t="shared" si="188"/>
        <v>0.2338</v>
      </c>
      <c r="I334" s="180">
        <f t="shared" si="189"/>
        <v>1.78</v>
      </c>
      <c r="J334" s="195">
        <f t="shared" si="190"/>
        <v>92.72</v>
      </c>
      <c r="K334" s="195">
        <f t="shared" si="191"/>
        <v>114.61</v>
      </c>
      <c r="L334" s="190"/>
      <c r="M334" s="190"/>
      <c r="N334" s="190"/>
      <c r="O334" s="190"/>
      <c r="P334" s="188"/>
      <c r="Q334" s="188"/>
      <c r="R334" s="188"/>
      <c r="S334" s="188"/>
      <c r="T334" s="188"/>
      <c r="U334" s="188"/>
      <c r="V334" s="188"/>
      <c r="W334" s="188"/>
      <c r="X334" s="188"/>
      <c r="Y334" s="188"/>
      <c r="Z334" s="188"/>
    </row>
    <row r="335" ht="15.75" customHeight="1" spans="1:26">
      <c r="A335" s="183" t="s">
        <v>60</v>
      </c>
      <c r="B335" s="176" t="s">
        <v>47</v>
      </c>
      <c r="C335" s="176" t="s">
        <v>61</v>
      </c>
      <c r="D335" s="177" t="str">
        <f>VLOOKUP(C335,COMPOSIÇÕES!B:G,2,0)</f>
        <v>COMPACTACAO MECANICA A 100% DO PROCTOR INTERMEDIÁRIO - PAVIMENTACAO URBANA</v>
      </c>
      <c r="E335" s="178" t="str">
        <f>VLOOKUP(C335,COMPOSIÇÕES!B:G,3,0)</f>
        <v>M3</v>
      </c>
      <c r="F335" s="179">
        <v>51.51</v>
      </c>
      <c r="G335" s="180">
        <f>VLOOKUP(C335,COMPOSIÇÕES!B:G,6,0)</f>
        <v>7.57</v>
      </c>
      <c r="H335" s="181">
        <f t="shared" si="188"/>
        <v>0.2338</v>
      </c>
      <c r="I335" s="180">
        <f t="shared" si="189"/>
        <v>9.34</v>
      </c>
      <c r="J335" s="195">
        <f t="shared" si="190"/>
        <v>389.93</v>
      </c>
      <c r="K335" s="195">
        <f t="shared" si="191"/>
        <v>481.1</v>
      </c>
      <c r="L335" s="190"/>
      <c r="M335" s="190"/>
      <c r="N335" s="190"/>
      <c r="O335" s="190"/>
      <c r="P335" s="188"/>
      <c r="Q335" s="188"/>
      <c r="R335" s="188"/>
      <c r="S335" s="188"/>
      <c r="T335" s="188"/>
      <c r="U335" s="188"/>
      <c r="V335" s="188"/>
      <c r="W335" s="188"/>
      <c r="X335" s="188"/>
      <c r="Y335" s="188"/>
      <c r="Z335" s="188"/>
    </row>
    <row r="336" ht="15.75" customHeight="1" spans="1:26">
      <c r="A336" s="183" t="s">
        <v>62</v>
      </c>
      <c r="B336" s="176" t="s">
        <v>53</v>
      </c>
      <c r="C336" s="176">
        <v>100973</v>
      </c>
      <c r="D336" s="182" t="str">
        <f>VLOOKUP(C336,'SINAPI-SICRO'!A:E,2,0)</f>
        <v>CARGA, MANOBRA E DESCARGA DE SOLOS E MATERIAIS GRANULARES EM CAMINHÃO BASCULANTE 6 M³ - CARGA COM PÁ CARREGADEIRA (CAÇAMBA DE 1,7 A 2,8 M³ / 128 HP) E DESCARGA LIVRE (UNIDADE: M3). AF_07/2020</v>
      </c>
      <c r="E336" s="183" t="str">
        <f>VLOOKUP(C336,'SINAPI-SICRO'!A:E,3,0)</f>
        <v>M3</v>
      </c>
      <c r="F336" s="179">
        <f>983.23*0.737</f>
        <v>724.64051</v>
      </c>
      <c r="G336" s="180">
        <f>VLOOKUP(C336,'SINAPI-SICRO'!A:E,5,0)</f>
        <v>8.92</v>
      </c>
      <c r="H336" s="181">
        <f t="shared" si="188"/>
        <v>0.2338</v>
      </c>
      <c r="I336" s="180">
        <f t="shared" si="189"/>
        <v>11.01</v>
      </c>
      <c r="J336" s="195">
        <f t="shared" si="190"/>
        <v>6463.79</v>
      </c>
      <c r="K336" s="195">
        <f t="shared" si="191"/>
        <v>7978.29</v>
      </c>
      <c r="L336" s="190"/>
      <c r="M336" s="190"/>
      <c r="N336" s="190"/>
      <c r="O336" s="190"/>
      <c r="P336" s="188"/>
      <c r="Q336" s="188"/>
      <c r="R336" s="188"/>
      <c r="S336" s="188"/>
      <c r="T336" s="188"/>
      <c r="U336" s="188"/>
      <c r="V336" s="188"/>
      <c r="W336" s="188"/>
      <c r="X336" s="188"/>
      <c r="Y336" s="188"/>
      <c r="Z336" s="188"/>
    </row>
    <row r="337" ht="15.75" customHeight="1" spans="1:26">
      <c r="A337" s="183" t="s">
        <v>63</v>
      </c>
      <c r="B337" s="176" t="s">
        <v>53</v>
      </c>
      <c r="C337" s="176">
        <v>97914</v>
      </c>
      <c r="D337" s="182" t="str">
        <f>VLOOKUP(C337,'SINAPI-SICRO'!A:E,2,0)</f>
        <v>TRANSPORTE COM CAMINHÃO BASCULANTE DE 6 M³, EM VIA URBANA PAVIMENTADA, DMT ATÉ 30 KM (UNIDADE: M3XKM). AF_07/2020</v>
      </c>
      <c r="E337" s="183" t="str">
        <f>VLOOKUP(C337,'SINAPI-SICRO'!A:E,3,0)</f>
        <v>M3XKM</v>
      </c>
      <c r="F337" s="179">
        <f>11208.82*0.737</f>
        <v>8260.90034</v>
      </c>
      <c r="G337" s="180">
        <f>VLOOKUP(C337,'SINAPI-SICRO'!A:E,5,0)</f>
        <v>2.95</v>
      </c>
      <c r="H337" s="181">
        <f t="shared" si="188"/>
        <v>0.2338</v>
      </c>
      <c r="I337" s="180">
        <f t="shared" si="189"/>
        <v>3.64</v>
      </c>
      <c r="J337" s="195">
        <f t="shared" si="190"/>
        <v>24369.66</v>
      </c>
      <c r="K337" s="195">
        <f t="shared" si="191"/>
        <v>30069.68</v>
      </c>
      <c r="L337" s="190"/>
      <c r="M337" s="190"/>
      <c r="N337" s="190"/>
      <c r="O337" s="190"/>
      <c r="P337" s="188"/>
      <c r="Q337" s="188"/>
      <c r="R337" s="188"/>
      <c r="S337" s="188"/>
      <c r="T337" s="188"/>
      <c r="U337" s="188"/>
      <c r="V337" s="188"/>
      <c r="W337" s="188"/>
      <c r="X337" s="188"/>
      <c r="Y337" s="188"/>
      <c r="Z337" s="188"/>
    </row>
    <row r="338" ht="15.75" customHeight="1" spans="1:26">
      <c r="A338" s="183" t="s">
        <v>64</v>
      </c>
      <c r="B338" s="176" t="s">
        <v>47</v>
      </c>
      <c r="C338" s="176" t="s">
        <v>65</v>
      </c>
      <c r="D338" s="177" t="str">
        <f>VLOOKUP(C338,COMPOSIÇÕES!B:G,2,0)</f>
        <v>GEOGRELHA UNIDIRECIONAL COM RESISTÊNCIA À TRAÇÃO DE 400 KN/M - FORNECIMENTO E INSTALAÇÃO</v>
      </c>
      <c r="E338" s="178" t="str">
        <f>VLOOKUP(C338,COMPOSIÇÕES!B:G,3,0)</f>
        <v>M2</v>
      </c>
      <c r="F338" s="184">
        <v>1622.67</v>
      </c>
      <c r="G338" s="180">
        <f>VLOOKUP(C338,COMPOSIÇÕES!B:G,6,0)</f>
        <v>79.95</v>
      </c>
      <c r="H338" s="181">
        <f t="shared" si="188"/>
        <v>0.2338</v>
      </c>
      <c r="I338" s="180">
        <f t="shared" si="189"/>
        <v>98.64</v>
      </c>
      <c r="J338" s="195">
        <f t="shared" si="190"/>
        <v>129732.47</v>
      </c>
      <c r="K338" s="195">
        <f t="shared" si="191"/>
        <v>160060.17</v>
      </c>
      <c r="L338" s="190"/>
      <c r="M338" s="190"/>
      <c r="N338" s="190"/>
      <c r="O338" s="190"/>
      <c r="P338" s="188"/>
      <c r="Q338" s="188"/>
      <c r="R338" s="188"/>
      <c r="S338" s="188"/>
      <c r="T338" s="188"/>
      <c r="U338" s="188"/>
      <c r="V338" s="188"/>
      <c r="W338" s="188"/>
      <c r="X338" s="188"/>
      <c r="Y338" s="188"/>
      <c r="Z338" s="188"/>
    </row>
    <row r="339" ht="15.75" customHeight="1" spans="1:26">
      <c r="A339" s="485">
        <v>2</v>
      </c>
      <c r="B339" s="486"/>
      <c r="C339" s="485"/>
      <c r="D339" s="487" t="s">
        <v>66</v>
      </c>
      <c r="E339" s="485"/>
      <c r="F339" s="488"/>
      <c r="G339" s="489"/>
      <c r="H339" s="488"/>
      <c r="I339" s="489"/>
      <c r="J339" s="489"/>
      <c r="K339" s="489">
        <f>SUM(K340:K343)</f>
        <v>138373.97</v>
      </c>
      <c r="L339" s="190"/>
      <c r="M339" s="190"/>
      <c r="N339" s="190"/>
      <c r="O339" s="190"/>
      <c r="P339" s="188"/>
      <c r="Q339" s="188"/>
      <c r="R339" s="188"/>
      <c r="S339" s="188"/>
      <c r="T339" s="188"/>
      <c r="U339" s="188"/>
      <c r="V339" s="188"/>
      <c r="W339" s="188"/>
      <c r="X339" s="188"/>
      <c r="Y339" s="188"/>
      <c r="Z339" s="188"/>
    </row>
    <row r="340" ht="15.75" customHeight="1" spans="1:26">
      <c r="A340" s="185" t="s">
        <v>50</v>
      </c>
      <c r="B340" s="176" t="s">
        <v>53</v>
      </c>
      <c r="C340" s="175">
        <v>94273</v>
      </c>
      <c r="D340" s="182" t="str">
        <f>VLOOKUP(C340,'SINAPI-SICRO'!A:E,2,0)</f>
        <v>ASSENTAMENTO DE GUIA (MEIO-FIO) EM TRECHO RETO, CONFECCIONADA EM CONCRETO PRÉ-FABRICADO, DIMENSÕES 100X15X13X30 CM (COMPRIMENTO X BASE INFERIOR X BASE SUPERIOR X ALTURA). AF_01/2024</v>
      </c>
      <c r="E340" s="183" t="str">
        <f>VLOOKUP(C340,'SINAPI-SICRO'!A:E,3,0)</f>
        <v>M</v>
      </c>
      <c r="F340" s="179">
        <v>679.47</v>
      </c>
      <c r="G340" s="180">
        <f>VLOOKUP(C340,'SINAPI-SICRO'!A:E,5,0)</f>
        <v>53.4</v>
      </c>
      <c r="H340" s="181">
        <f t="shared" ref="H340:H343" si="192">$K$11</f>
        <v>0.2338</v>
      </c>
      <c r="I340" s="180">
        <f t="shared" ref="I340:I343" si="193">ROUND((G340*H340)+G340,2)</f>
        <v>65.88</v>
      </c>
      <c r="J340" s="195">
        <f t="shared" ref="J340:J343" si="194">ROUND(F340*G340,2)</f>
        <v>36283.7</v>
      </c>
      <c r="K340" s="195">
        <f t="shared" ref="K340:K343" si="195">ROUND(F340*I340,2)</f>
        <v>44763.48</v>
      </c>
      <c r="L340" s="190"/>
      <c r="M340" s="190"/>
      <c r="N340" s="190"/>
      <c r="O340" s="190"/>
      <c r="P340" s="188"/>
      <c r="Q340" s="188"/>
      <c r="R340" s="188"/>
      <c r="S340" s="188"/>
      <c r="T340" s="188"/>
      <c r="U340" s="188"/>
      <c r="V340" s="188"/>
      <c r="W340" s="188"/>
      <c r="X340" s="188"/>
      <c r="Y340" s="188"/>
      <c r="Z340" s="188"/>
    </row>
    <row r="341" ht="15.75" customHeight="1" spans="1:26">
      <c r="A341" s="185" t="s">
        <v>52</v>
      </c>
      <c r="B341" s="176" t="s">
        <v>53</v>
      </c>
      <c r="C341" s="175">
        <v>94281</v>
      </c>
      <c r="D341" s="182" t="str">
        <f>VLOOKUP(C341,'SINAPI-SICRO'!A:E,2,0)</f>
        <v>EXECUÇÃO DE SARJETA DE CONCRETO USINADO, MOLDADA  IN LOCO  EM TRECHO RETO, 30 CM BASE X 15 CM ALTURA. AF_01/2024</v>
      </c>
      <c r="E341" s="183" t="str">
        <f>VLOOKUP(C341,'SINAPI-SICRO'!A:E,3,0)</f>
        <v>M</v>
      </c>
      <c r="F341" s="179">
        <v>436.97</v>
      </c>
      <c r="G341" s="180">
        <f>VLOOKUP(C341,'SINAPI-SICRO'!A:E,5,0)</f>
        <v>40.74</v>
      </c>
      <c r="H341" s="181">
        <f t="shared" si="192"/>
        <v>0.2338</v>
      </c>
      <c r="I341" s="180">
        <f t="shared" si="193"/>
        <v>50.27</v>
      </c>
      <c r="J341" s="195">
        <f t="shared" si="194"/>
        <v>17802.16</v>
      </c>
      <c r="K341" s="195">
        <f t="shared" si="195"/>
        <v>21966.48</v>
      </c>
      <c r="L341" s="190"/>
      <c r="M341" s="190"/>
      <c r="N341" s="190"/>
      <c r="O341" s="190"/>
      <c r="P341" s="188"/>
      <c r="Q341" s="188"/>
      <c r="R341" s="188"/>
      <c r="S341" s="188"/>
      <c r="T341" s="188"/>
      <c r="U341" s="188"/>
      <c r="V341" s="188"/>
      <c r="W341" s="188"/>
      <c r="X341" s="188"/>
      <c r="Y341" s="188"/>
      <c r="Z341" s="188"/>
    </row>
    <row r="342" ht="15.75" customHeight="1" spans="1:26">
      <c r="A342" s="185" t="s">
        <v>54</v>
      </c>
      <c r="B342" s="176" t="s">
        <v>47</v>
      </c>
      <c r="C342" s="176" t="s">
        <v>96</v>
      </c>
      <c r="D342" s="177" t="str">
        <f>VLOOKUP(C342,COMPOSIÇÕES!B:G,2,0)</f>
        <v>EXECUÇÃO DE SARJETÃO DE CONCRETO, MOLDADA  IN LOCO  EM TRECHO RETO, 90 CM BASE X 20 CM ALTURA</v>
      </c>
      <c r="E342" s="178" t="str">
        <f>VLOOKUP(C342,COMPOSIÇÕES!B:G,3,0)</f>
        <v>M</v>
      </c>
      <c r="F342" s="184">
        <v>9.9</v>
      </c>
      <c r="G342" s="180">
        <f>VLOOKUP(C342,COMPOSIÇÕES!B:G,6,0)</f>
        <v>132.07</v>
      </c>
      <c r="H342" s="181">
        <f t="shared" si="192"/>
        <v>0.2338</v>
      </c>
      <c r="I342" s="180">
        <f t="shared" si="193"/>
        <v>162.95</v>
      </c>
      <c r="J342" s="195">
        <f t="shared" si="194"/>
        <v>1307.49</v>
      </c>
      <c r="K342" s="195">
        <f t="shared" si="195"/>
        <v>1613.21</v>
      </c>
      <c r="L342" s="190"/>
      <c r="M342" s="190"/>
      <c r="N342" s="190"/>
      <c r="O342" s="190"/>
      <c r="P342" s="188"/>
      <c r="Q342" s="188"/>
      <c r="R342" s="188"/>
      <c r="S342" s="188"/>
      <c r="T342" s="188"/>
      <c r="U342" s="188"/>
      <c r="V342" s="188"/>
      <c r="W342" s="188"/>
      <c r="X342" s="188"/>
      <c r="Y342" s="188"/>
      <c r="Z342" s="188"/>
    </row>
    <row r="343" ht="15.75" customHeight="1" spans="1:26">
      <c r="A343" s="185" t="s">
        <v>55</v>
      </c>
      <c r="B343" s="176" t="s">
        <v>47</v>
      </c>
      <c r="C343" s="176" t="s">
        <v>146</v>
      </c>
      <c r="D343" s="177" t="str">
        <f>VLOOKUP(C343,COMPOSIÇÕES!B:G,2,0)</f>
        <v>CANALETA RETANGULAR EM CONCRETO, DIMENSÕES 0,40 X 0,55 M</v>
      </c>
      <c r="E343" s="178" t="str">
        <f>VLOOKUP(C343,COMPOSIÇÕES!B:G,3,0)</f>
        <v>M</v>
      </c>
      <c r="F343" s="184">
        <v>90</v>
      </c>
      <c r="G343" s="180">
        <f>VLOOKUP(C343,COMPOSIÇÕES!B:G,6,0)</f>
        <v>630.67</v>
      </c>
      <c r="H343" s="181">
        <f t="shared" si="192"/>
        <v>0.2338</v>
      </c>
      <c r="I343" s="180">
        <f t="shared" si="193"/>
        <v>778.12</v>
      </c>
      <c r="J343" s="195">
        <f t="shared" si="194"/>
        <v>56760.3</v>
      </c>
      <c r="K343" s="195">
        <f t="shared" si="195"/>
        <v>70030.8</v>
      </c>
      <c r="L343" s="190"/>
      <c r="M343" s="190"/>
      <c r="N343" s="190"/>
      <c r="O343" s="190"/>
      <c r="P343" s="188"/>
      <c r="Q343" s="188"/>
      <c r="R343" s="188"/>
      <c r="S343" s="188"/>
      <c r="T343" s="188"/>
      <c r="U343" s="188"/>
      <c r="V343" s="188"/>
      <c r="W343" s="188"/>
      <c r="X343" s="188"/>
      <c r="Y343" s="188"/>
      <c r="Z343" s="188"/>
    </row>
    <row r="344" ht="15.75" customHeight="1" spans="1:26">
      <c r="A344" s="485">
        <v>3</v>
      </c>
      <c r="B344" s="486"/>
      <c r="C344" s="485"/>
      <c r="D344" s="487" t="s">
        <v>70</v>
      </c>
      <c r="E344" s="485"/>
      <c r="F344" s="488"/>
      <c r="G344" s="489"/>
      <c r="H344" s="488"/>
      <c r="I344" s="489"/>
      <c r="J344" s="489"/>
      <c r="K344" s="489">
        <f>SUM(K345:K351)</f>
        <v>264762.02</v>
      </c>
      <c r="L344" s="190"/>
      <c r="M344" s="190"/>
      <c r="N344" s="190"/>
      <c r="O344" s="190"/>
      <c r="P344" s="188"/>
      <c r="Q344" s="188"/>
      <c r="R344" s="188"/>
      <c r="S344" s="188"/>
      <c r="T344" s="188"/>
      <c r="U344" s="188"/>
      <c r="V344" s="188"/>
      <c r="W344" s="188"/>
      <c r="X344" s="188"/>
      <c r="Y344" s="188"/>
      <c r="Z344" s="188"/>
    </row>
    <row r="345" ht="15.75" customHeight="1" spans="1:26">
      <c r="A345" s="183" t="s">
        <v>71</v>
      </c>
      <c r="B345" s="176" t="s">
        <v>47</v>
      </c>
      <c r="C345" s="176" t="s">
        <v>72</v>
      </c>
      <c r="D345" s="177" t="str">
        <f>VLOOKUP(C345,COMPOSIÇÕES!B:G,2,0)</f>
        <v>DEMOLIÇÃO DE PASSEIO EM CONCRETO SIMPLES</v>
      </c>
      <c r="E345" s="178" t="str">
        <f>VLOOKUP(C345,COMPOSIÇÕES!B:G,3,0)</f>
        <v>M3</v>
      </c>
      <c r="F345" s="184">
        <v>3.54</v>
      </c>
      <c r="G345" s="180">
        <f>VLOOKUP(C345,COMPOSIÇÕES!B:G,6,0)</f>
        <v>297.3</v>
      </c>
      <c r="H345" s="181">
        <f t="shared" ref="H345:H351" si="196">$K$11</f>
        <v>0.2338</v>
      </c>
      <c r="I345" s="180">
        <f t="shared" ref="I345:I351" si="197">ROUND((G345*H345)+G345,2)</f>
        <v>366.81</v>
      </c>
      <c r="J345" s="195">
        <f t="shared" ref="J345:J351" si="198">ROUND(F345*G345,2)</f>
        <v>1052.44</v>
      </c>
      <c r="K345" s="195">
        <f t="shared" ref="K345:K351" si="199">ROUND(F345*I345,2)</f>
        <v>1298.51</v>
      </c>
      <c r="L345" s="190"/>
      <c r="M345" s="190"/>
      <c r="N345" s="190"/>
      <c r="O345" s="190"/>
      <c r="P345" s="188"/>
      <c r="Q345" s="188"/>
      <c r="R345" s="188"/>
      <c r="S345" s="188"/>
      <c r="T345" s="188"/>
      <c r="U345" s="188"/>
      <c r="V345" s="188"/>
      <c r="W345" s="188"/>
      <c r="X345" s="188"/>
      <c r="Y345" s="188"/>
      <c r="Z345" s="188"/>
    </row>
    <row r="346" ht="15.75" customHeight="1" spans="1:26">
      <c r="A346" s="183" t="s">
        <v>71</v>
      </c>
      <c r="B346" s="176" t="s">
        <v>53</v>
      </c>
      <c r="C346" s="176">
        <v>100576</v>
      </c>
      <c r="D346" s="182" t="str">
        <f>VLOOKUP(C346,'SINAPI-SICRO'!A:E,2,0)</f>
        <v>REGULARIZAÇÃO E COMPACTAÇÃO DE SUBLEITO DE SOLO  PREDOMINANTEMENTE ARGILOSO. AF_11/2019</v>
      </c>
      <c r="E346" s="183" t="str">
        <f>VLOOKUP(C346,'SINAPI-SICRO'!A:E,3,0)</f>
        <v>M2</v>
      </c>
      <c r="F346" s="184">
        <v>1846.41</v>
      </c>
      <c r="G346" s="180">
        <f>VLOOKUP(C346,'SINAPI-SICRO'!A:E,5,0)</f>
        <v>2.65</v>
      </c>
      <c r="H346" s="181">
        <f t="shared" si="196"/>
        <v>0.2338</v>
      </c>
      <c r="I346" s="180">
        <f t="shared" si="197"/>
        <v>3.27</v>
      </c>
      <c r="J346" s="195">
        <f t="shared" si="198"/>
        <v>4892.99</v>
      </c>
      <c r="K346" s="195">
        <f t="shared" si="199"/>
        <v>6037.76</v>
      </c>
      <c r="L346" s="190"/>
      <c r="M346" s="190"/>
      <c r="N346" s="190"/>
      <c r="O346" s="190"/>
      <c r="P346" s="188"/>
      <c r="Q346" s="188"/>
      <c r="R346" s="188"/>
      <c r="S346" s="188"/>
      <c r="T346" s="188"/>
      <c r="U346" s="188"/>
      <c r="V346" s="188"/>
      <c r="W346" s="188"/>
      <c r="X346" s="188"/>
      <c r="Y346" s="188"/>
      <c r="Z346" s="188"/>
    </row>
    <row r="347" ht="15.75" customHeight="1" spans="1:26">
      <c r="A347" s="183" t="s">
        <v>73</v>
      </c>
      <c r="B347" s="176" t="s">
        <v>47</v>
      </c>
      <c r="C347" s="176" t="s">
        <v>75</v>
      </c>
      <c r="D347" s="177" t="str">
        <f>VLOOKUP(C347,COMPOSIÇÕES!B:G,2,0)</f>
        <v>EXECUÇÃO E COMPACTAÇÃO DE BASE COM BRITA GRADUADA SIMPLES - INCLUSIVE CARGA, TRANSPORTE E MATERIAL</v>
      </c>
      <c r="E347" s="178" t="str">
        <f>VLOOKUP(C347,COMPOSIÇÕES!B:G,3,0)</f>
        <v>M3</v>
      </c>
      <c r="F347" s="184">
        <v>254.59</v>
      </c>
      <c r="G347" s="180">
        <f>VLOOKUP(C347,COMPOSIÇÕES!B:G,6,0)</f>
        <v>217.16</v>
      </c>
      <c r="H347" s="181">
        <f t="shared" si="196"/>
        <v>0.2338</v>
      </c>
      <c r="I347" s="180">
        <f t="shared" si="197"/>
        <v>267.93</v>
      </c>
      <c r="J347" s="195">
        <f t="shared" si="198"/>
        <v>55286.76</v>
      </c>
      <c r="K347" s="195">
        <f t="shared" si="199"/>
        <v>68212.3</v>
      </c>
      <c r="L347" s="190"/>
      <c r="M347" s="190"/>
      <c r="N347" s="190"/>
      <c r="O347" s="190"/>
      <c r="P347" s="188"/>
      <c r="Q347" s="188"/>
      <c r="R347" s="188"/>
      <c r="S347" s="188"/>
      <c r="T347" s="188"/>
      <c r="U347" s="188"/>
      <c r="V347" s="188"/>
      <c r="W347" s="188"/>
      <c r="X347" s="188"/>
      <c r="Y347" s="188"/>
      <c r="Z347" s="188"/>
    </row>
    <row r="348" ht="15.75" customHeight="1" spans="1:26">
      <c r="A348" s="183" t="s">
        <v>74</v>
      </c>
      <c r="B348" s="176" t="s">
        <v>47</v>
      </c>
      <c r="C348" s="176" t="s">
        <v>77</v>
      </c>
      <c r="D348" s="177" t="str">
        <f>VLOOKUP(C348,COMPOSIÇÕES!B:G,2,0)</f>
        <v>COLCHÃO DRENANTE COM AREIA</v>
      </c>
      <c r="E348" s="178" t="str">
        <f>VLOOKUP(C348,COMPOSIÇÕES!B:G,3,0)</f>
        <v>M3</v>
      </c>
      <c r="F348" s="184">
        <f>1622.67*0.05</f>
        <v>81.1335</v>
      </c>
      <c r="G348" s="180">
        <f>VLOOKUP(C348,COMPOSIÇÕES!B:G,6,0)</f>
        <v>228.28</v>
      </c>
      <c r="H348" s="181">
        <f t="shared" si="196"/>
        <v>0.2338</v>
      </c>
      <c r="I348" s="180">
        <f t="shared" si="197"/>
        <v>281.65</v>
      </c>
      <c r="J348" s="195">
        <f t="shared" si="198"/>
        <v>18521.16</v>
      </c>
      <c r="K348" s="195">
        <f t="shared" si="199"/>
        <v>22851.25</v>
      </c>
      <c r="L348" s="190"/>
      <c r="M348" s="190"/>
      <c r="N348" s="190"/>
      <c r="O348" s="190"/>
      <c r="P348" s="188"/>
      <c r="Q348" s="188"/>
      <c r="R348" s="188"/>
      <c r="S348" s="188"/>
      <c r="T348" s="188"/>
      <c r="U348" s="188"/>
      <c r="V348" s="188"/>
      <c r="W348" s="188"/>
      <c r="X348" s="188"/>
      <c r="Y348" s="188"/>
      <c r="Z348" s="188"/>
    </row>
    <row r="349" ht="15.75" customHeight="1" spans="1:26">
      <c r="A349" s="183" t="s">
        <v>76</v>
      </c>
      <c r="B349" s="176" t="s">
        <v>53</v>
      </c>
      <c r="C349" s="176">
        <v>92398</v>
      </c>
      <c r="D349" s="182" t="str">
        <f>VLOOKUP(C349,'SINAPI-SICRO'!A:E,2,0)</f>
        <v>EXECUÇÃO DE PAVIMENTO EM PISO INTERTRAVADO, COM BLOCO RETANGULAR COR NATURAL DE 20 X 10 CM, ESPESSURA 8 CM. AF_10/2022</v>
      </c>
      <c r="E349" s="183" t="str">
        <f>VLOOKUP(C349,'SINAPI-SICRO'!A:E,3,0)</f>
        <v>M2</v>
      </c>
      <c r="F349" s="184">
        <f>1622.67</f>
        <v>1622.67</v>
      </c>
      <c r="G349" s="180">
        <f>VLOOKUP(C349,'SINAPI-SICRO'!A:E,5,0)</f>
        <v>78.2</v>
      </c>
      <c r="H349" s="181">
        <f t="shared" si="196"/>
        <v>0.2338</v>
      </c>
      <c r="I349" s="180">
        <f t="shared" si="197"/>
        <v>96.48</v>
      </c>
      <c r="J349" s="195">
        <f t="shared" si="198"/>
        <v>126892.79</v>
      </c>
      <c r="K349" s="195">
        <f t="shared" si="199"/>
        <v>156555.2</v>
      </c>
      <c r="L349" s="190"/>
      <c r="M349" s="190"/>
      <c r="N349" s="190"/>
      <c r="O349" s="190"/>
      <c r="P349" s="188"/>
      <c r="Q349" s="188"/>
      <c r="R349" s="188"/>
      <c r="S349" s="188"/>
      <c r="T349" s="188"/>
      <c r="U349" s="188"/>
      <c r="V349" s="188"/>
      <c r="W349" s="188"/>
      <c r="X349" s="188"/>
      <c r="Y349" s="188"/>
      <c r="Z349" s="188"/>
    </row>
    <row r="350" ht="15.75" customHeight="1" spans="1:26">
      <c r="A350" s="183" t="s">
        <v>78</v>
      </c>
      <c r="B350" s="176" t="s">
        <v>53</v>
      </c>
      <c r="C350" s="176">
        <v>100981</v>
      </c>
      <c r="D350" s="182" t="str">
        <f>VLOOKUP(C350,'SINAPI-SICRO'!A:E,2,0)</f>
        <v>CARGA, MANOBRA E DESCARGA DE ENTULHO EM CAMINHÃO BASCULANTE 6 M³ - CARGA COM ESCAVADEIRA HIDRÁULICA  (CAÇAMBA DE 0,80 M³ / 111 HP) E DESCARGA LIVRE (UNIDADE: M3). AF_07/2020</v>
      </c>
      <c r="E350" s="183" t="str">
        <f>VLOOKUP(C350,'SINAPI-SICRO'!A:E,3,0)</f>
        <v>M3</v>
      </c>
      <c r="F350" s="184">
        <f>81.13</f>
        <v>81.13</v>
      </c>
      <c r="G350" s="180">
        <f>VLOOKUP(C350,'SINAPI-SICRO'!A:E,5,0)</f>
        <v>9.47</v>
      </c>
      <c r="H350" s="181">
        <f t="shared" si="196"/>
        <v>0.2338</v>
      </c>
      <c r="I350" s="180">
        <f t="shared" si="197"/>
        <v>11.68</v>
      </c>
      <c r="J350" s="195">
        <f t="shared" si="198"/>
        <v>768.3</v>
      </c>
      <c r="K350" s="195">
        <f t="shared" si="199"/>
        <v>947.6</v>
      </c>
      <c r="L350" s="190"/>
      <c r="M350" s="190"/>
      <c r="N350" s="190"/>
      <c r="O350" s="190"/>
      <c r="P350" s="188"/>
      <c r="Q350" s="188"/>
      <c r="R350" s="188"/>
      <c r="S350" s="188"/>
      <c r="T350" s="188"/>
      <c r="U350" s="188"/>
      <c r="V350" s="188"/>
      <c r="W350" s="188"/>
      <c r="X350" s="188"/>
      <c r="Y350" s="188"/>
      <c r="Z350" s="188"/>
    </row>
    <row r="351" ht="15.75" customHeight="1" spans="1:26">
      <c r="A351" s="183" t="s">
        <v>79</v>
      </c>
      <c r="B351" s="176" t="s">
        <v>53</v>
      </c>
      <c r="C351" s="176">
        <v>97914</v>
      </c>
      <c r="D351" s="182" t="str">
        <f>VLOOKUP(C351,'SINAPI-SICRO'!A:E,2,0)</f>
        <v>TRANSPORTE COM CAMINHÃO BASCULANTE DE 6 M³, EM VIA URBANA PAVIMENTADA, DMT ATÉ 30 KM (UNIDADE: M3XKM). AF_07/2020</v>
      </c>
      <c r="E351" s="183" t="str">
        <f>VLOOKUP(C351,'SINAPI-SICRO'!A:E,3,0)</f>
        <v>M3XKM</v>
      </c>
      <c r="F351" s="184">
        <f>81.13*30</f>
        <v>2433.9</v>
      </c>
      <c r="G351" s="180">
        <f>VLOOKUP(C351,'SINAPI-SICRO'!A:E,5,0)</f>
        <v>2.95</v>
      </c>
      <c r="H351" s="181">
        <f t="shared" si="196"/>
        <v>0.2338</v>
      </c>
      <c r="I351" s="180">
        <f t="shared" si="197"/>
        <v>3.64</v>
      </c>
      <c r="J351" s="195">
        <f t="shared" si="198"/>
        <v>7180.01</v>
      </c>
      <c r="K351" s="195">
        <f t="shared" si="199"/>
        <v>8859.4</v>
      </c>
      <c r="L351" s="190"/>
      <c r="M351" s="190"/>
      <c r="N351" s="190"/>
      <c r="O351" s="190"/>
      <c r="P351" s="188"/>
      <c r="Q351" s="188"/>
      <c r="R351" s="188"/>
      <c r="S351" s="188"/>
      <c r="T351" s="188"/>
      <c r="U351" s="188"/>
      <c r="V351" s="188"/>
      <c r="W351" s="188"/>
      <c r="X351" s="188"/>
      <c r="Y351" s="188"/>
      <c r="Z351" s="188"/>
    </row>
    <row r="352" ht="15.75" customHeight="1" spans="1:26">
      <c r="A352" s="485">
        <v>4</v>
      </c>
      <c r="B352" s="486"/>
      <c r="C352" s="485"/>
      <c r="D352" s="487" t="s">
        <v>81</v>
      </c>
      <c r="E352" s="485"/>
      <c r="F352" s="488"/>
      <c r="G352" s="489"/>
      <c r="H352" s="488"/>
      <c r="I352" s="489"/>
      <c r="J352" s="489"/>
      <c r="K352" s="489">
        <f>SUM(K353:K356)</f>
        <v>12802.92</v>
      </c>
      <c r="L352" s="190"/>
      <c r="M352" s="190"/>
      <c r="N352" s="190"/>
      <c r="O352" s="190"/>
      <c r="P352" s="188"/>
      <c r="Q352" s="188"/>
      <c r="R352" s="188"/>
      <c r="S352" s="188"/>
      <c r="T352" s="188"/>
      <c r="U352" s="188"/>
      <c r="V352" s="188"/>
      <c r="W352" s="188"/>
      <c r="X352" s="188"/>
      <c r="Y352" s="188"/>
      <c r="Z352" s="188"/>
    </row>
    <row r="353" ht="15.75" customHeight="1" spans="1:26">
      <c r="A353" s="183" t="s">
        <v>82</v>
      </c>
      <c r="B353" s="176" t="s">
        <v>47</v>
      </c>
      <c r="C353" s="176" t="s">
        <v>86</v>
      </c>
      <c r="D353" s="177" t="str">
        <f>VLOOKUP(C353,COMPOSIÇÕES!B:G,2,0)</f>
        <v>PINTURA DE SINALIZAÇÃO HORIZONTAL PARA RAMPA DE ACESSIBILIDADE</v>
      </c>
      <c r="E353" s="178" t="str">
        <f>VLOOKUP(C353,COMPOSIÇÕES!B:G,3,0)</f>
        <v>M2</v>
      </c>
      <c r="F353" s="184">
        <v>8</v>
      </c>
      <c r="G353" s="180">
        <f>VLOOKUP(C353,COMPOSIÇÕES!B:G,6,0)</f>
        <v>9.66</v>
      </c>
      <c r="H353" s="181">
        <f t="shared" ref="H353:H356" si="200">$K$11</f>
        <v>0.2338</v>
      </c>
      <c r="I353" s="180">
        <f t="shared" ref="I353:I356" si="201">ROUND((G353*H353)+G353,2)</f>
        <v>11.92</v>
      </c>
      <c r="J353" s="195">
        <f t="shared" ref="J353:J356" si="202">ROUND(F353*G353,2)</f>
        <v>77.28</v>
      </c>
      <c r="K353" s="195">
        <f t="shared" ref="K353:K356" si="203">ROUND(F353*I353,2)</f>
        <v>95.36</v>
      </c>
      <c r="L353" s="190"/>
      <c r="M353" s="190"/>
      <c r="N353" s="190"/>
      <c r="O353" s="190"/>
      <c r="P353" s="188"/>
      <c r="Q353" s="188"/>
      <c r="R353" s="188"/>
      <c r="S353" s="188"/>
      <c r="T353" s="188"/>
      <c r="U353" s="188"/>
      <c r="V353" s="188"/>
      <c r="W353" s="188"/>
      <c r="X353" s="188"/>
      <c r="Y353" s="188"/>
      <c r="Z353" s="188"/>
    </row>
    <row r="354" ht="15.75" customHeight="1" spans="1:26">
      <c r="A354" s="183" t="s">
        <v>97</v>
      </c>
      <c r="B354" s="176" t="s">
        <v>53</v>
      </c>
      <c r="C354" s="176">
        <v>92396</v>
      </c>
      <c r="D354" s="182" t="str">
        <f>VLOOKUP(C354,'SINAPI-SICRO'!A:E,2,0)</f>
        <v>EXECUÇÃO DE PASSEIO EM PISO INTERTRAVADO, COM BLOCO RETANGULAR COR NATURAL DE 20 X 10 CM, ESPESSURA 6 CM. AF_10/2022</v>
      </c>
      <c r="E354" s="183" t="str">
        <f>VLOOKUP(C354,'SINAPI-SICRO'!A:E,3,0)</f>
        <v>M2</v>
      </c>
      <c r="F354" s="184">
        <v>48.87</v>
      </c>
      <c r="G354" s="180">
        <f>VLOOKUP(C354,'SINAPI-SICRO'!A:E,5,0)</f>
        <v>72.7</v>
      </c>
      <c r="H354" s="181">
        <f t="shared" si="200"/>
        <v>0.2338</v>
      </c>
      <c r="I354" s="180">
        <f t="shared" si="201"/>
        <v>89.7</v>
      </c>
      <c r="J354" s="195">
        <f t="shared" si="202"/>
        <v>3552.85</v>
      </c>
      <c r="K354" s="195">
        <f t="shared" si="203"/>
        <v>4383.64</v>
      </c>
      <c r="L354" s="190"/>
      <c r="M354" s="190"/>
      <c r="N354" s="190"/>
      <c r="O354" s="190"/>
      <c r="P354" s="188"/>
      <c r="Q354" s="188"/>
      <c r="R354" s="188"/>
      <c r="S354" s="188"/>
      <c r="T354" s="188"/>
      <c r="U354" s="188"/>
      <c r="V354" s="188"/>
      <c r="W354" s="188"/>
      <c r="X354" s="188"/>
      <c r="Y354" s="188"/>
      <c r="Z354" s="188"/>
    </row>
    <row r="355" ht="15.75" customHeight="1" spans="1:26">
      <c r="A355" s="183" t="s">
        <v>83</v>
      </c>
      <c r="B355" s="176" t="s">
        <v>47</v>
      </c>
      <c r="C355" s="176" t="s">
        <v>84</v>
      </c>
      <c r="D355" s="177" t="str">
        <f>VLOOKUP(C355,COMPOSIÇÕES!B:G,2,0)</f>
        <v>RAMPA PARA ACESSO DE P.N.E. EM CONCRETO Fck = 20MPa, DESEMPOLADA, COM PISO EM LAJOTA PRÉ-MOLDADA EM CONCRETO COLORIDO NA COR AMARELA PARA SINALIZAÇÃO TÁTIL DE ALERTA  (COMPRIMENTO 8,00 M X LARGURA VARIÁVEL)</v>
      </c>
      <c r="E355" s="178" t="str">
        <f>VLOOKUP(C355,COMPOSIÇÕES!B:G,3,0)</f>
        <v>M</v>
      </c>
      <c r="F355" s="184">
        <v>13.55</v>
      </c>
      <c r="G355" s="180">
        <f>VLOOKUP(C355,COMPOSIÇÕES!B:G,6,0)</f>
        <v>481.19</v>
      </c>
      <c r="H355" s="181">
        <f t="shared" si="200"/>
        <v>0.2338</v>
      </c>
      <c r="I355" s="180">
        <f t="shared" si="201"/>
        <v>593.69</v>
      </c>
      <c r="J355" s="195">
        <f t="shared" si="202"/>
        <v>6520.12</v>
      </c>
      <c r="K355" s="195">
        <f t="shared" si="203"/>
        <v>8044.5</v>
      </c>
      <c r="L355" s="190"/>
      <c r="M355" s="190"/>
      <c r="N355" s="190"/>
      <c r="O355" s="190"/>
      <c r="P355" s="188"/>
      <c r="Q355" s="188"/>
      <c r="R355" s="188"/>
      <c r="S355" s="188"/>
      <c r="T355" s="188"/>
      <c r="U355" s="188"/>
      <c r="V355" s="188"/>
      <c r="W355" s="188"/>
      <c r="X355" s="188"/>
      <c r="Y355" s="188"/>
      <c r="Z355" s="188"/>
    </row>
    <row r="356" ht="15.75" customHeight="1" spans="1:26">
      <c r="A356" s="183" t="s">
        <v>85</v>
      </c>
      <c r="B356" s="176" t="s">
        <v>47</v>
      </c>
      <c r="C356" s="176" t="s">
        <v>147</v>
      </c>
      <c r="D356" s="177" t="str">
        <f>VLOOKUP(C356,COMPOSIÇÕES!B:G,2,0)</f>
        <v>PISO TATIL DIRECIONAL E/OU ALERTA, DE CONCRETO, NA COR AMARELA, PARA PNE, DIMENSÕES 20X20, APLICADO COM ARGAMASSA INDUSTRIALIZADA, REJUNTADO, EXCLUSIVE REGULARIZAÇÃO DA BASE</v>
      </c>
      <c r="E356" s="178" t="str">
        <f>VLOOKUP(C356,COMPOSIÇÕES!B:G,3,0)</f>
        <v>M2</v>
      </c>
      <c r="F356" s="184">
        <v>1.6</v>
      </c>
      <c r="G356" s="180">
        <f>VLOOKUP(C356,COMPOSIÇÕES!B:G,6,0)</f>
        <v>141.55</v>
      </c>
      <c r="H356" s="181">
        <f t="shared" si="200"/>
        <v>0.2338</v>
      </c>
      <c r="I356" s="180">
        <f t="shared" si="201"/>
        <v>174.64</v>
      </c>
      <c r="J356" s="195">
        <f t="shared" si="202"/>
        <v>226.48</v>
      </c>
      <c r="K356" s="195">
        <f t="shared" si="203"/>
        <v>279.42</v>
      </c>
      <c r="L356" s="190"/>
      <c r="M356" s="190"/>
      <c r="N356" s="190"/>
      <c r="O356" s="190"/>
      <c r="P356" s="188"/>
      <c r="Q356" s="188"/>
      <c r="R356" s="188"/>
      <c r="S356" s="188"/>
      <c r="T356" s="188"/>
      <c r="U356" s="188"/>
      <c r="V356" s="188"/>
      <c r="W356" s="188"/>
      <c r="X356" s="188"/>
      <c r="Y356" s="188"/>
      <c r="Z356" s="188"/>
    </row>
    <row r="357" ht="15.75" customHeight="1" spans="1:26">
      <c r="A357" s="485">
        <v>5</v>
      </c>
      <c r="B357" s="486"/>
      <c r="C357" s="485"/>
      <c r="D357" s="487" t="s">
        <v>87</v>
      </c>
      <c r="E357" s="485"/>
      <c r="F357" s="488"/>
      <c r="G357" s="489"/>
      <c r="H357" s="488"/>
      <c r="I357" s="489"/>
      <c r="J357" s="489"/>
      <c r="K357" s="489">
        <f>SUM(K358:K361)</f>
        <v>4086.58</v>
      </c>
      <c r="L357" s="190"/>
      <c r="M357" s="190"/>
      <c r="N357" s="190"/>
      <c r="O357" s="190"/>
      <c r="P357" s="188"/>
      <c r="Q357" s="188"/>
      <c r="R357" s="188"/>
      <c r="S357" s="188"/>
      <c r="T357" s="188"/>
      <c r="U357" s="188"/>
      <c r="V357" s="188"/>
      <c r="W357" s="188"/>
      <c r="X357" s="188"/>
      <c r="Y357" s="188"/>
      <c r="Z357" s="188"/>
    </row>
    <row r="358" ht="15.75" customHeight="1" spans="1:26">
      <c r="A358" s="183" t="s">
        <v>88</v>
      </c>
      <c r="B358" s="176" t="s">
        <v>47</v>
      </c>
      <c r="C358" s="176" t="s">
        <v>89</v>
      </c>
      <c r="D358" s="177" t="str">
        <f>VLOOKUP(C358,COMPOSIÇÕES!B:G,2,0)</f>
        <v>PLACA ESMALTADA PARA IDENTIFICAÇÃO DE RUA, DIMENSÕES 45X25CM - FORNECIMENTO E INSTALAÇÃO</v>
      </c>
      <c r="E358" s="178" t="str">
        <f>VLOOKUP(C358,COMPOSIÇÕES!B:G,3,0)</f>
        <v>UND</v>
      </c>
      <c r="F358" s="179">
        <v>4</v>
      </c>
      <c r="G358" s="180">
        <f>VLOOKUP(C358,COMPOSIÇÕES!B:G,6,0)</f>
        <v>91.93</v>
      </c>
      <c r="H358" s="181">
        <f t="shared" ref="H358:H361" si="204">$K$11</f>
        <v>0.2338</v>
      </c>
      <c r="I358" s="180">
        <f t="shared" ref="I358:I361" si="205">ROUND((G358*H358)+G358,2)</f>
        <v>113.42</v>
      </c>
      <c r="J358" s="195">
        <f t="shared" ref="J358:J361" si="206">ROUND(F358*G358,2)</f>
        <v>367.72</v>
      </c>
      <c r="K358" s="195">
        <f t="shared" ref="K358:K361" si="207">ROUND(F358*I358,2)</f>
        <v>453.68</v>
      </c>
      <c r="L358" s="190"/>
      <c r="M358" s="190"/>
      <c r="N358" s="190"/>
      <c r="O358" s="190"/>
      <c r="P358" s="188"/>
      <c r="Q358" s="188"/>
      <c r="R358" s="188"/>
      <c r="S358" s="188"/>
      <c r="T358" s="188"/>
      <c r="U358" s="188"/>
      <c r="V358" s="188"/>
      <c r="W358" s="188"/>
      <c r="X358" s="188"/>
      <c r="Y358" s="188"/>
      <c r="Z358" s="188"/>
    </row>
    <row r="359" ht="15.75" customHeight="1" spans="1:26">
      <c r="A359" s="183" t="s">
        <v>90</v>
      </c>
      <c r="B359" s="176" t="s">
        <v>47</v>
      </c>
      <c r="C359" s="176" t="s">
        <v>91</v>
      </c>
      <c r="D359" s="177" t="str">
        <f>VLOOKUP(C359,COMPOSIÇÕES!B:G,2,0)</f>
        <v>PLACA DE REGULAMENTAÇÃO COM PINTURA REFLETIVA L = 0,25 M - FORNECIMENTO E INSTALAÇÃO</v>
      </c>
      <c r="E359" s="178" t="str">
        <f>VLOOKUP(C359,COMPOSIÇÕES!B:G,3,0)</f>
        <v>UND</v>
      </c>
      <c r="F359" s="179">
        <v>2</v>
      </c>
      <c r="G359" s="180">
        <f>VLOOKUP(C359,COMPOSIÇÕES!B:G,6,0)</f>
        <v>188.66</v>
      </c>
      <c r="H359" s="181">
        <f t="shared" si="204"/>
        <v>0.2338</v>
      </c>
      <c r="I359" s="180">
        <f t="shared" si="205"/>
        <v>232.77</v>
      </c>
      <c r="J359" s="195">
        <f t="shared" si="206"/>
        <v>377.32</v>
      </c>
      <c r="K359" s="195">
        <f t="shared" si="207"/>
        <v>465.54</v>
      </c>
      <c r="L359" s="190"/>
      <c r="M359" s="190"/>
      <c r="N359" s="190"/>
      <c r="O359" s="190"/>
      <c r="P359" s="188"/>
      <c r="Q359" s="188"/>
      <c r="R359" s="188"/>
      <c r="S359" s="188"/>
      <c r="T359" s="188"/>
      <c r="U359" s="188"/>
      <c r="V359" s="188"/>
      <c r="W359" s="188"/>
      <c r="X359" s="188"/>
      <c r="Y359" s="188"/>
      <c r="Z359" s="188"/>
    </row>
    <row r="360" ht="15.75" customHeight="1" spans="1:26">
      <c r="A360" s="183" t="s">
        <v>92</v>
      </c>
      <c r="B360" s="176" t="s">
        <v>47</v>
      </c>
      <c r="C360" s="176" t="s">
        <v>148</v>
      </c>
      <c r="D360" s="177" t="str">
        <f>VLOOKUP(C360,COMPOSIÇÕES!B:G,2,0)</f>
        <v>PLACA DE ADVERTÊNCIA COM PINTURA REFLETIVA L = 0,50 M - FORNECIMENTO E INSTALAÇÃO</v>
      </c>
      <c r="E360" s="178" t="str">
        <f>VLOOKUP(C360,COMPOSIÇÕES!B:G,3,0)</f>
        <v>UND</v>
      </c>
      <c r="F360" s="179">
        <v>4</v>
      </c>
      <c r="G360" s="180">
        <f>VLOOKUP(C360,COMPOSIÇÕES!B:G,6,0)</f>
        <v>158.63</v>
      </c>
      <c r="H360" s="181">
        <f t="shared" si="204"/>
        <v>0.2338</v>
      </c>
      <c r="I360" s="180">
        <f t="shared" si="205"/>
        <v>195.72</v>
      </c>
      <c r="J360" s="195">
        <f t="shared" si="206"/>
        <v>634.52</v>
      </c>
      <c r="K360" s="195">
        <f t="shared" si="207"/>
        <v>782.88</v>
      </c>
      <c r="L360" s="190"/>
      <c r="M360" s="190"/>
      <c r="N360" s="190"/>
      <c r="O360" s="190"/>
      <c r="P360" s="188"/>
      <c r="Q360" s="188"/>
      <c r="R360" s="188"/>
      <c r="S360" s="188"/>
      <c r="T360" s="188"/>
      <c r="U360" s="188"/>
      <c r="V360" s="188"/>
      <c r="W360" s="188"/>
      <c r="X360" s="188"/>
      <c r="Y360" s="188"/>
      <c r="Z360" s="188"/>
    </row>
    <row r="361" ht="15.75" customHeight="1" spans="1:26">
      <c r="A361" s="183" t="s">
        <v>94</v>
      </c>
      <c r="B361" s="176" t="s">
        <v>47</v>
      </c>
      <c r="C361" s="176" t="s">
        <v>93</v>
      </c>
      <c r="D361" s="177" t="str">
        <f>VLOOKUP(C361,COMPOSIÇÕES!B:G,2,0)</f>
        <v>SUPORTE METÁLICO COM TUBO DE AÇO GALVANIZADO DN 50MM PARA PLACA DE SINALIZAÇÃO - FORNECIMENTO E INSTALAÇÃO</v>
      </c>
      <c r="E361" s="178" t="str">
        <f>VLOOKUP(C361,COMPOSIÇÕES!B:G,3,0)</f>
        <v>UND</v>
      </c>
      <c r="F361" s="179">
        <v>8</v>
      </c>
      <c r="G361" s="180">
        <f>VLOOKUP(C361,COMPOSIÇÕES!B:G,6,0)</f>
        <v>241.58</v>
      </c>
      <c r="H361" s="181">
        <f t="shared" si="204"/>
        <v>0.2338</v>
      </c>
      <c r="I361" s="180">
        <f t="shared" si="205"/>
        <v>298.06</v>
      </c>
      <c r="J361" s="195">
        <f t="shared" si="206"/>
        <v>1932.64</v>
      </c>
      <c r="K361" s="195">
        <f t="shared" si="207"/>
        <v>2384.48</v>
      </c>
      <c r="L361" s="190"/>
      <c r="M361" s="190"/>
      <c r="N361" s="190"/>
      <c r="O361" s="190"/>
      <c r="P361" s="188"/>
      <c r="Q361" s="188"/>
      <c r="R361" s="188"/>
      <c r="S361" s="188"/>
      <c r="T361" s="188"/>
      <c r="U361" s="188"/>
      <c r="V361" s="188"/>
      <c r="W361" s="188"/>
      <c r="X361" s="188"/>
      <c r="Y361" s="188"/>
      <c r="Z361" s="188"/>
    </row>
    <row r="362" ht="30" customHeight="1" spans="1:26">
      <c r="A362" s="196"/>
      <c r="B362" s="196"/>
      <c r="C362" s="196"/>
      <c r="D362" s="196"/>
      <c r="E362" s="196"/>
      <c r="F362" s="196"/>
      <c r="G362" s="196"/>
      <c r="H362" s="196"/>
      <c r="I362" s="200" t="s">
        <v>30</v>
      </c>
      <c r="J362" s="163"/>
      <c r="K362" s="201">
        <f>SUM(K15,K17,K23)</f>
        <v>4775061.87</v>
      </c>
      <c r="L362" s="202">
        <f>K362-RESUMO!E33</f>
        <v>0</v>
      </c>
      <c r="M362" s="190"/>
      <c r="N362" s="190"/>
      <c r="O362" s="190"/>
      <c r="P362" s="188"/>
      <c r="Q362" s="188"/>
      <c r="R362" s="188"/>
      <c r="S362" s="188"/>
      <c r="T362" s="188"/>
      <c r="U362" s="188"/>
      <c r="V362" s="188"/>
      <c r="W362" s="188"/>
      <c r="X362" s="188"/>
      <c r="Y362" s="188"/>
      <c r="Z362" s="188"/>
    </row>
    <row r="363" ht="27" customHeight="1" spans="1:26">
      <c r="A363" s="491" t="s">
        <v>149</v>
      </c>
      <c r="B363" s="492"/>
      <c r="C363" s="492"/>
      <c r="D363" s="492"/>
      <c r="E363" s="492"/>
      <c r="F363" s="492"/>
      <c r="G363" s="492"/>
      <c r="H363" s="492"/>
      <c r="I363" s="492"/>
      <c r="J363" s="492"/>
      <c r="K363" s="493"/>
      <c r="L363" s="188"/>
      <c r="M363" s="188"/>
      <c r="N363" s="188"/>
      <c r="O363" s="188"/>
      <c r="P363" s="188"/>
      <c r="Q363" s="188"/>
      <c r="R363" s="188"/>
      <c r="S363" s="188"/>
      <c r="T363" s="188"/>
      <c r="U363" s="188"/>
      <c r="V363" s="188"/>
      <c r="W363" s="188"/>
      <c r="X363" s="188"/>
      <c r="Y363" s="188"/>
      <c r="Z363" s="188"/>
    </row>
    <row r="364" ht="15.75" customHeight="1" spans="1:26">
      <c r="A364" s="188"/>
      <c r="B364" s="188"/>
      <c r="C364" s="188"/>
      <c r="D364" s="188"/>
      <c r="E364" s="188"/>
      <c r="F364" s="197"/>
      <c r="G364" s="197"/>
      <c r="H364" s="197"/>
      <c r="I364" s="197"/>
      <c r="J364" s="197"/>
      <c r="K364" s="203"/>
      <c r="L364" s="188"/>
      <c r="M364" s="188"/>
      <c r="N364" s="188"/>
      <c r="O364" s="188"/>
      <c r="P364" s="188"/>
      <c r="Q364" s="188"/>
      <c r="R364" s="188"/>
      <c r="S364" s="188"/>
      <c r="T364" s="188"/>
      <c r="U364" s="188"/>
      <c r="V364" s="188"/>
      <c r="W364" s="188"/>
      <c r="X364" s="188"/>
      <c r="Y364" s="188"/>
      <c r="Z364" s="188"/>
    </row>
    <row r="365" ht="15.75" customHeight="1" spans="1:26">
      <c r="A365" s="188"/>
      <c r="B365" s="188"/>
      <c r="C365" s="188"/>
      <c r="D365" s="188"/>
      <c r="E365" s="188"/>
      <c r="F365" s="197"/>
      <c r="G365" s="197"/>
      <c r="H365" s="197"/>
      <c r="I365" s="197"/>
      <c r="J365" s="197"/>
      <c r="K365" s="197"/>
      <c r="L365" s="188"/>
      <c r="M365" s="188"/>
      <c r="N365" s="188"/>
      <c r="O365" s="188"/>
      <c r="P365" s="188"/>
      <c r="Q365" s="188"/>
      <c r="R365" s="188"/>
      <c r="S365" s="188"/>
      <c r="T365" s="188"/>
      <c r="U365" s="188"/>
      <c r="V365" s="188"/>
      <c r="W365" s="188"/>
      <c r="X365" s="188"/>
      <c r="Y365" s="188"/>
      <c r="Z365" s="188"/>
    </row>
    <row r="366" ht="15.75" customHeight="1" spans="1:26">
      <c r="A366" s="188"/>
      <c r="B366" s="188"/>
      <c r="C366" s="188"/>
      <c r="D366" s="188"/>
      <c r="E366" s="188"/>
      <c r="F366" s="197"/>
      <c r="G366" s="197"/>
      <c r="H366" s="197"/>
      <c r="I366" s="197"/>
      <c r="J366" s="197"/>
      <c r="K366" s="197"/>
      <c r="L366" s="188"/>
      <c r="M366" s="188"/>
      <c r="N366" s="188"/>
      <c r="O366" s="188"/>
      <c r="P366" s="188"/>
      <c r="Q366" s="188"/>
      <c r="R366" s="188"/>
      <c r="S366" s="188"/>
      <c r="T366" s="188"/>
      <c r="U366" s="188"/>
      <c r="V366" s="188"/>
      <c r="W366" s="188"/>
      <c r="X366" s="188"/>
      <c r="Y366" s="188"/>
      <c r="Z366" s="188"/>
    </row>
    <row r="367" ht="15.75" customHeight="1" spans="1:26">
      <c r="A367" s="188"/>
      <c r="B367" s="188"/>
      <c r="C367" s="188"/>
      <c r="D367" s="188"/>
      <c r="E367" s="188"/>
      <c r="F367" s="197"/>
      <c r="G367" s="197"/>
      <c r="H367" s="197"/>
      <c r="I367" s="197"/>
      <c r="J367" s="197"/>
      <c r="K367" s="197"/>
      <c r="L367" s="188"/>
      <c r="M367" s="188"/>
      <c r="N367" s="188"/>
      <c r="O367" s="188"/>
      <c r="P367" s="188"/>
      <c r="Q367" s="188"/>
      <c r="R367" s="188"/>
      <c r="S367" s="188"/>
      <c r="T367" s="188"/>
      <c r="U367" s="188"/>
      <c r="V367" s="188"/>
      <c r="W367" s="188"/>
      <c r="X367" s="188"/>
      <c r="Y367" s="188"/>
      <c r="Z367" s="188"/>
    </row>
    <row r="368" ht="15.75" customHeight="1" spans="1:26">
      <c r="A368" s="188"/>
      <c r="B368" s="188"/>
      <c r="C368" s="188"/>
      <c r="D368" s="188"/>
      <c r="E368" s="188"/>
      <c r="F368" s="197"/>
      <c r="G368" s="197"/>
      <c r="H368" s="197"/>
      <c r="I368" s="197"/>
      <c r="J368" s="197"/>
      <c r="K368" s="197"/>
      <c r="L368" s="188"/>
      <c r="M368" s="188"/>
      <c r="N368" s="188"/>
      <c r="O368" s="188"/>
      <c r="P368" s="188"/>
      <c r="Q368" s="188"/>
      <c r="R368" s="188"/>
      <c r="S368" s="188"/>
      <c r="T368" s="188"/>
      <c r="U368" s="188"/>
      <c r="V368" s="188"/>
      <c r="W368" s="188"/>
      <c r="X368" s="188"/>
      <c r="Y368" s="188"/>
      <c r="Z368" s="188"/>
    </row>
    <row r="369" ht="15.75" customHeight="1" spans="1:26">
      <c r="A369" s="188"/>
      <c r="B369" s="188"/>
      <c r="C369" s="188"/>
      <c r="D369" s="188"/>
      <c r="E369" s="188"/>
      <c r="F369" s="197"/>
      <c r="G369" s="197"/>
      <c r="H369" s="197"/>
      <c r="I369" s="197"/>
      <c r="J369" s="197"/>
      <c r="K369" s="197"/>
      <c r="L369" s="188"/>
      <c r="M369" s="188"/>
      <c r="N369" s="188"/>
      <c r="O369" s="188"/>
      <c r="P369" s="188"/>
      <c r="Q369" s="188"/>
      <c r="R369" s="188"/>
      <c r="S369" s="188"/>
      <c r="T369" s="188"/>
      <c r="U369" s="188"/>
      <c r="V369" s="188"/>
      <c r="W369" s="188"/>
      <c r="X369" s="188"/>
      <c r="Y369" s="188"/>
      <c r="Z369" s="188"/>
    </row>
    <row r="370" ht="15.75" customHeight="1" spans="1:26">
      <c r="A370" s="188"/>
      <c r="B370" s="188"/>
      <c r="C370" s="188"/>
      <c r="D370" s="188"/>
      <c r="E370" s="188"/>
      <c r="F370" s="197"/>
      <c r="G370" s="197"/>
      <c r="H370" s="197"/>
      <c r="I370" s="197"/>
      <c r="J370" s="197"/>
      <c r="K370" s="197"/>
      <c r="L370" s="188"/>
      <c r="M370" s="188"/>
      <c r="N370" s="188"/>
      <c r="O370" s="188"/>
      <c r="P370" s="188"/>
      <c r="Q370" s="188"/>
      <c r="R370" s="188"/>
      <c r="S370" s="188"/>
      <c r="T370" s="188"/>
      <c r="U370" s="188"/>
      <c r="V370" s="188"/>
      <c r="W370" s="188"/>
      <c r="X370" s="188"/>
      <c r="Y370" s="188"/>
      <c r="Z370" s="188"/>
    </row>
    <row r="371" ht="15.75" customHeight="1" spans="1:26">
      <c r="A371" s="188"/>
      <c r="B371" s="188"/>
      <c r="C371" s="188"/>
      <c r="D371" s="188"/>
      <c r="E371" s="188"/>
      <c r="F371" s="197"/>
      <c r="G371" s="197"/>
      <c r="H371" s="197"/>
      <c r="I371" s="197"/>
      <c r="J371" s="197"/>
      <c r="K371" s="197"/>
      <c r="L371" s="188"/>
      <c r="M371" s="188"/>
      <c r="N371" s="188"/>
      <c r="O371" s="188"/>
      <c r="P371" s="188"/>
      <c r="Q371" s="188"/>
      <c r="R371" s="188"/>
      <c r="S371" s="188"/>
      <c r="T371" s="188"/>
      <c r="U371" s="188"/>
      <c r="V371" s="188"/>
      <c r="W371" s="188"/>
      <c r="X371" s="188"/>
      <c r="Y371" s="188"/>
      <c r="Z371" s="188"/>
    </row>
    <row r="372" ht="15.75" customHeight="1" spans="1:26">
      <c r="A372" s="188"/>
      <c r="B372" s="188"/>
      <c r="C372" s="188"/>
      <c r="D372" s="188"/>
      <c r="E372" s="188"/>
      <c r="F372" s="197"/>
      <c r="G372" s="197"/>
      <c r="H372" s="197"/>
      <c r="I372" s="197"/>
      <c r="J372" s="197"/>
      <c r="K372" s="197"/>
      <c r="L372" s="188"/>
      <c r="M372" s="188"/>
      <c r="N372" s="188"/>
      <c r="O372" s="188"/>
      <c r="P372" s="188"/>
      <c r="Q372" s="188"/>
      <c r="R372" s="188"/>
      <c r="S372" s="188"/>
      <c r="T372" s="188"/>
      <c r="U372" s="188"/>
      <c r="V372" s="188"/>
      <c r="W372" s="188"/>
      <c r="X372" s="188"/>
      <c r="Y372" s="188"/>
      <c r="Z372" s="188"/>
    </row>
    <row r="373" ht="15.75" customHeight="1" spans="1:26">
      <c r="A373" s="188"/>
      <c r="B373" s="188"/>
      <c r="C373" s="188"/>
      <c r="D373" s="188"/>
      <c r="E373" s="188"/>
      <c r="F373" s="197"/>
      <c r="G373" s="197"/>
      <c r="H373" s="197"/>
      <c r="I373" s="197"/>
      <c r="J373" s="197"/>
      <c r="K373" s="197"/>
      <c r="L373" s="188"/>
      <c r="M373" s="188"/>
      <c r="N373" s="188"/>
      <c r="O373" s="188"/>
      <c r="P373" s="188"/>
      <c r="Q373" s="188"/>
      <c r="R373" s="188"/>
      <c r="S373" s="188"/>
      <c r="T373" s="188"/>
      <c r="U373" s="188"/>
      <c r="V373" s="188"/>
      <c r="W373" s="188"/>
      <c r="X373" s="188"/>
      <c r="Y373" s="188"/>
      <c r="Z373" s="188"/>
    </row>
    <row r="374" ht="15.75" customHeight="1" spans="1:26">
      <c r="A374" s="188"/>
      <c r="B374" s="188"/>
      <c r="C374" s="188"/>
      <c r="D374" s="188"/>
      <c r="E374" s="188"/>
      <c r="F374" s="197"/>
      <c r="G374" s="197"/>
      <c r="H374" s="197"/>
      <c r="I374" s="197"/>
      <c r="J374" s="197"/>
      <c r="K374" s="197"/>
      <c r="L374" s="188"/>
      <c r="M374" s="188"/>
      <c r="N374" s="188"/>
      <c r="O374" s="188"/>
      <c r="P374" s="188"/>
      <c r="Q374" s="188"/>
      <c r="R374" s="188"/>
      <c r="S374" s="188"/>
      <c r="T374" s="188"/>
      <c r="U374" s="188"/>
      <c r="V374" s="188"/>
      <c r="W374" s="188"/>
      <c r="X374" s="188"/>
      <c r="Y374" s="188"/>
      <c r="Z374" s="188"/>
    </row>
    <row r="375" ht="15.75" customHeight="1" spans="1:26">
      <c r="A375" s="188"/>
      <c r="B375" s="188"/>
      <c r="C375" s="188"/>
      <c r="D375" s="188"/>
      <c r="E375" s="188"/>
      <c r="F375" s="197"/>
      <c r="G375" s="197"/>
      <c r="H375" s="197"/>
      <c r="I375" s="197"/>
      <c r="J375" s="197"/>
      <c r="K375" s="197"/>
      <c r="L375" s="188"/>
      <c r="M375" s="188"/>
      <c r="N375" s="188"/>
      <c r="O375" s="188"/>
      <c r="P375" s="188"/>
      <c r="Q375" s="188"/>
      <c r="R375" s="188"/>
      <c r="S375" s="188"/>
      <c r="T375" s="188"/>
      <c r="U375" s="188"/>
      <c r="V375" s="188"/>
      <c r="W375" s="188"/>
      <c r="X375" s="188"/>
      <c r="Y375" s="188"/>
      <c r="Z375" s="188"/>
    </row>
    <row r="376" ht="15.75" customHeight="1" spans="1:26">
      <c r="A376" s="188"/>
      <c r="B376" s="188"/>
      <c r="C376" s="188"/>
      <c r="D376" s="188"/>
      <c r="E376" s="188"/>
      <c r="F376" s="197"/>
      <c r="G376" s="197"/>
      <c r="H376" s="197"/>
      <c r="I376" s="197"/>
      <c r="J376" s="197"/>
      <c r="K376" s="197"/>
      <c r="L376" s="188"/>
      <c r="M376" s="188"/>
      <c r="N376" s="188"/>
      <c r="O376" s="188"/>
      <c r="P376" s="188"/>
      <c r="Q376" s="188"/>
      <c r="R376" s="188"/>
      <c r="S376" s="188"/>
      <c r="T376" s="188"/>
      <c r="U376" s="188"/>
      <c r="V376" s="188"/>
      <c r="W376" s="188"/>
      <c r="X376" s="188"/>
      <c r="Y376" s="188"/>
      <c r="Z376" s="188"/>
    </row>
    <row r="377" ht="15.75" customHeight="1" spans="1:26">
      <c r="A377" s="188"/>
      <c r="B377" s="188"/>
      <c r="C377" s="188"/>
      <c r="D377" s="188"/>
      <c r="E377" s="188"/>
      <c r="F377" s="197"/>
      <c r="G377" s="197"/>
      <c r="H377" s="197"/>
      <c r="I377" s="197"/>
      <c r="J377" s="197"/>
      <c r="K377" s="197"/>
      <c r="L377" s="188"/>
      <c r="M377" s="188"/>
      <c r="N377" s="188"/>
      <c r="O377" s="188"/>
      <c r="P377" s="188"/>
      <c r="Q377" s="188"/>
      <c r="R377" s="188"/>
      <c r="S377" s="188"/>
      <c r="T377" s="188"/>
      <c r="U377" s="188"/>
      <c r="V377" s="188"/>
      <c r="W377" s="188"/>
      <c r="X377" s="188"/>
      <c r="Y377" s="188"/>
      <c r="Z377" s="188"/>
    </row>
    <row r="378" ht="15.75" customHeight="1" spans="1:26">
      <c r="A378" s="188"/>
      <c r="B378" s="188"/>
      <c r="C378" s="188"/>
      <c r="D378" s="188"/>
      <c r="E378" s="188"/>
      <c r="F378" s="197"/>
      <c r="G378" s="197"/>
      <c r="H378" s="197"/>
      <c r="I378" s="197"/>
      <c r="J378" s="197"/>
      <c r="K378" s="197"/>
      <c r="L378" s="188"/>
      <c r="M378" s="188"/>
      <c r="N378" s="188"/>
      <c r="O378" s="188"/>
      <c r="P378" s="188"/>
      <c r="Q378" s="188"/>
      <c r="R378" s="188"/>
      <c r="S378" s="188"/>
      <c r="T378" s="188"/>
      <c r="U378" s="188"/>
      <c r="V378" s="188"/>
      <c r="W378" s="188"/>
      <c r="X378" s="188"/>
      <c r="Y378" s="188"/>
      <c r="Z378" s="188"/>
    </row>
    <row r="379" ht="15.75" customHeight="1" spans="1:26">
      <c r="A379" s="188"/>
      <c r="B379" s="188"/>
      <c r="C379" s="188"/>
      <c r="D379" s="188"/>
      <c r="E379" s="188"/>
      <c r="F379" s="197"/>
      <c r="G379" s="197"/>
      <c r="H379" s="197"/>
      <c r="I379" s="197"/>
      <c r="J379" s="197"/>
      <c r="K379" s="197"/>
      <c r="L379" s="188"/>
      <c r="M379" s="188"/>
      <c r="N379" s="188"/>
      <c r="O379" s="188"/>
      <c r="P379" s="188"/>
      <c r="Q379" s="188"/>
      <c r="R379" s="188"/>
      <c r="S379" s="188"/>
      <c r="T379" s="188"/>
      <c r="U379" s="188"/>
      <c r="V379" s="188"/>
      <c r="W379" s="188"/>
      <c r="X379" s="188"/>
      <c r="Y379" s="188"/>
      <c r="Z379" s="188"/>
    </row>
    <row r="380" ht="15.75" customHeight="1" spans="1:26">
      <c r="A380" s="188"/>
      <c r="B380" s="188"/>
      <c r="C380" s="188"/>
      <c r="D380" s="188"/>
      <c r="E380" s="188"/>
      <c r="F380" s="197"/>
      <c r="G380" s="197"/>
      <c r="H380" s="197"/>
      <c r="I380" s="197"/>
      <c r="J380" s="197"/>
      <c r="K380" s="197"/>
      <c r="L380" s="188"/>
      <c r="M380" s="188"/>
      <c r="N380" s="188"/>
      <c r="O380" s="188"/>
      <c r="P380" s="188"/>
      <c r="Q380" s="188"/>
      <c r="R380" s="188"/>
      <c r="S380" s="188"/>
      <c r="T380" s="188"/>
      <c r="U380" s="188"/>
      <c r="V380" s="188"/>
      <c r="W380" s="188"/>
      <c r="X380" s="188"/>
      <c r="Y380" s="188"/>
      <c r="Z380" s="188"/>
    </row>
    <row r="381" ht="15.75" customHeight="1" spans="1:26">
      <c r="A381" s="188"/>
      <c r="B381" s="188"/>
      <c r="C381" s="188"/>
      <c r="D381" s="188"/>
      <c r="E381" s="188"/>
      <c r="F381" s="197"/>
      <c r="G381" s="197"/>
      <c r="H381" s="197"/>
      <c r="I381" s="197"/>
      <c r="J381" s="197"/>
      <c r="K381" s="197"/>
      <c r="L381" s="188"/>
      <c r="M381" s="188"/>
      <c r="N381" s="188"/>
      <c r="O381" s="188"/>
      <c r="P381" s="188"/>
      <c r="Q381" s="188"/>
      <c r="R381" s="188"/>
      <c r="S381" s="188"/>
      <c r="T381" s="188"/>
      <c r="U381" s="188"/>
      <c r="V381" s="188"/>
      <c r="W381" s="188"/>
      <c r="X381" s="188"/>
      <c r="Y381" s="188"/>
      <c r="Z381" s="188"/>
    </row>
    <row r="382" ht="15.75" customHeight="1" spans="1:26">
      <c r="A382" s="188"/>
      <c r="B382" s="188"/>
      <c r="C382" s="188"/>
      <c r="D382" s="188"/>
      <c r="E382" s="188"/>
      <c r="F382" s="197"/>
      <c r="G382" s="197"/>
      <c r="H382" s="197"/>
      <c r="I382" s="197"/>
      <c r="J382" s="197"/>
      <c r="K382" s="197"/>
      <c r="L382" s="188"/>
      <c r="M382" s="188"/>
      <c r="N382" s="188"/>
      <c r="O382" s="188"/>
      <c r="P382" s="188"/>
      <c r="Q382" s="188"/>
      <c r="R382" s="188"/>
      <c r="S382" s="188"/>
      <c r="T382" s="188"/>
      <c r="U382" s="188"/>
      <c r="V382" s="188"/>
      <c r="W382" s="188"/>
      <c r="X382" s="188"/>
      <c r="Y382" s="188"/>
      <c r="Z382" s="188"/>
    </row>
    <row r="383" ht="15.75" customHeight="1" spans="1:26">
      <c r="A383" s="188"/>
      <c r="B383" s="188"/>
      <c r="C383" s="188"/>
      <c r="D383" s="188"/>
      <c r="E383" s="188"/>
      <c r="F383" s="197"/>
      <c r="G383" s="197"/>
      <c r="H383" s="197"/>
      <c r="I383" s="197"/>
      <c r="J383" s="197"/>
      <c r="K383" s="197"/>
      <c r="L383" s="188"/>
      <c r="M383" s="188"/>
      <c r="N383" s="188"/>
      <c r="O383" s="188"/>
      <c r="P383" s="188"/>
      <c r="Q383" s="188"/>
      <c r="R383" s="188"/>
      <c r="S383" s="188"/>
      <c r="T383" s="188"/>
      <c r="U383" s="188"/>
      <c r="V383" s="188"/>
      <c r="W383" s="188"/>
      <c r="X383" s="188"/>
      <c r="Y383" s="188"/>
      <c r="Z383" s="188"/>
    </row>
    <row r="384" ht="15.75" customHeight="1" spans="1:26">
      <c r="A384" s="188"/>
      <c r="B384" s="188"/>
      <c r="C384" s="188"/>
      <c r="D384" s="188"/>
      <c r="E384" s="188"/>
      <c r="F384" s="197"/>
      <c r="G384" s="197"/>
      <c r="H384" s="197"/>
      <c r="I384" s="197"/>
      <c r="J384" s="197"/>
      <c r="K384" s="197"/>
      <c r="L384" s="188"/>
      <c r="M384" s="188"/>
      <c r="N384" s="188"/>
      <c r="O384" s="188"/>
      <c r="P384" s="188"/>
      <c r="Q384" s="188"/>
      <c r="R384" s="188"/>
      <c r="S384" s="188"/>
      <c r="T384" s="188"/>
      <c r="U384" s="188"/>
      <c r="V384" s="188"/>
      <c r="W384" s="188"/>
      <c r="X384" s="188"/>
      <c r="Y384" s="188"/>
      <c r="Z384" s="188"/>
    </row>
    <row r="385" ht="15.75" customHeight="1" spans="1:26">
      <c r="A385" s="188"/>
      <c r="B385" s="188"/>
      <c r="C385" s="188"/>
      <c r="D385" s="188"/>
      <c r="E385" s="188"/>
      <c r="F385" s="197"/>
      <c r="G385" s="197"/>
      <c r="H385" s="197"/>
      <c r="I385" s="197"/>
      <c r="J385" s="197"/>
      <c r="K385" s="197"/>
      <c r="L385" s="188"/>
      <c r="M385" s="188"/>
      <c r="N385" s="188"/>
      <c r="O385" s="188"/>
      <c r="P385" s="188"/>
      <c r="Q385" s="188"/>
      <c r="R385" s="188"/>
      <c r="S385" s="188"/>
      <c r="T385" s="188"/>
      <c r="U385" s="188"/>
      <c r="V385" s="188"/>
      <c r="W385" s="188"/>
      <c r="X385" s="188"/>
      <c r="Y385" s="188"/>
      <c r="Z385" s="188"/>
    </row>
    <row r="386" ht="15.75" customHeight="1" spans="1:26">
      <c r="A386" s="188"/>
      <c r="B386" s="188"/>
      <c r="C386" s="188"/>
      <c r="D386" s="188"/>
      <c r="E386" s="188"/>
      <c r="F386" s="197"/>
      <c r="G386" s="197"/>
      <c r="H386" s="197"/>
      <c r="I386" s="197"/>
      <c r="J386" s="197"/>
      <c r="K386" s="197"/>
      <c r="L386" s="188"/>
      <c r="M386" s="188"/>
      <c r="N386" s="188"/>
      <c r="O386" s="188"/>
      <c r="P386" s="188"/>
      <c r="Q386" s="188"/>
      <c r="R386" s="188"/>
      <c r="S386" s="188"/>
      <c r="T386" s="188"/>
      <c r="U386" s="188"/>
      <c r="V386" s="188"/>
      <c r="W386" s="188"/>
      <c r="X386" s="188"/>
      <c r="Y386" s="188"/>
      <c r="Z386" s="188"/>
    </row>
    <row r="387" ht="15.75" customHeight="1" spans="1:26">
      <c r="A387" s="188"/>
      <c r="B387" s="188"/>
      <c r="C387" s="188"/>
      <c r="D387" s="188"/>
      <c r="E387" s="188"/>
      <c r="F387" s="197"/>
      <c r="G387" s="197"/>
      <c r="H387" s="197"/>
      <c r="I387" s="197"/>
      <c r="J387" s="197"/>
      <c r="K387" s="197"/>
      <c r="L387" s="188"/>
      <c r="M387" s="188"/>
      <c r="N387" s="188"/>
      <c r="O387" s="188"/>
      <c r="P387" s="188"/>
      <c r="Q387" s="188"/>
      <c r="R387" s="188"/>
      <c r="S387" s="188"/>
      <c r="T387" s="188"/>
      <c r="U387" s="188"/>
      <c r="V387" s="188"/>
      <c r="W387" s="188"/>
      <c r="X387" s="188"/>
      <c r="Y387" s="188"/>
      <c r="Z387" s="188"/>
    </row>
    <row r="388" ht="15.75" customHeight="1" spans="1:26">
      <c r="A388" s="188"/>
      <c r="B388" s="188"/>
      <c r="C388" s="188"/>
      <c r="D388" s="188"/>
      <c r="E388" s="188"/>
      <c r="F388" s="197"/>
      <c r="G388" s="197"/>
      <c r="H388" s="197"/>
      <c r="I388" s="197"/>
      <c r="J388" s="197"/>
      <c r="K388" s="197"/>
      <c r="L388" s="188"/>
      <c r="M388" s="188"/>
      <c r="N388" s="188"/>
      <c r="O388" s="188"/>
      <c r="P388" s="188"/>
      <c r="Q388" s="188"/>
      <c r="R388" s="188"/>
      <c r="S388" s="188"/>
      <c r="T388" s="188"/>
      <c r="U388" s="188"/>
      <c r="V388" s="188"/>
      <c r="W388" s="188"/>
      <c r="X388" s="188"/>
      <c r="Y388" s="188"/>
      <c r="Z388" s="188"/>
    </row>
    <row r="389" ht="15.75" customHeight="1" spans="1:26">
      <c r="A389" s="188"/>
      <c r="B389" s="188"/>
      <c r="C389" s="188"/>
      <c r="D389" s="188"/>
      <c r="E389" s="188"/>
      <c r="F389" s="197"/>
      <c r="G389" s="197"/>
      <c r="H389" s="197"/>
      <c r="I389" s="197"/>
      <c r="J389" s="197"/>
      <c r="K389" s="197"/>
      <c r="L389" s="188"/>
      <c r="M389" s="188"/>
      <c r="N389" s="188"/>
      <c r="O389" s="188"/>
      <c r="P389" s="188"/>
      <c r="Q389" s="188"/>
      <c r="R389" s="188"/>
      <c r="S389" s="188"/>
      <c r="T389" s="188"/>
      <c r="U389" s="188"/>
      <c r="V389" s="188"/>
      <c r="W389" s="188"/>
      <c r="X389" s="188"/>
      <c r="Y389" s="188"/>
      <c r="Z389" s="188"/>
    </row>
    <row r="390" ht="15.75" customHeight="1" spans="1:26">
      <c r="A390" s="188"/>
      <c r="B390" s="188"/>
      <c r="C390" s="188"/>
      <c r="D390" s="188"/>
      <c r="E390" s="188"/>
      <c r="F390" s="197"/>
      <c r="G390" s="197"/>
      <c r="H390" s="197"/>
      <c r="I390" s="197"/>
      <c r="J390" s="197"/>
      <c r="K390" s="197"/>
      <c r="L390" s="188"/>
      <c r="M390" s="188"/>
      <c r="N390" s="188"/>
      <c r="O390" s="188"/>
      <c r="P390" s="188"/>
      <c r="Q390" s="188"/>
      <c r="R390" s="188"/>
      <c r="S390" s="188"/>
      <c r="T390" s="188"/>
      <c r="U390" s="188"/>
      <c r="V390" s="188"/>
      <c r="W390" s="188"/>
      <c r="X390" s="188"/>
      <c r="Y390" s="188"/>
      <c r="Z390" s="188"/>
    </row>
    <row r="391" ht="15.75" customHeight="1" spans="1:26">
      <c r="A391" s="188"/>
      <c r="B391" s="188"/>
      <c r="C391" s="188"/>
      <c r="D391" s="188"/>
      <c r="E391" s="188"/>
      <c r="F391" s="197"/>
      <c r="G391" s="197"/>
      <c r="H391" s="197"/>
      <c r="I391" s="197"/>
      <c r="J391" s="197"/>
      <c r="K391" s="197"/>
      <c r="L391" s="188"/>
      <c r="M391" s="188"/>
      <c r="N391" s="188"/>
      <c r="O391" s="188"/>
      <c r="P391" s="188"/>
      <c r="Q391" s="188"/>
      <c r="R391" s="188"/>
      <c r="S391" s="188"/>
      <c r="T391" s="188"/>
      <c r="U391" s="188"/>
      <c r="V391" s="188"/>
      <c r="W391" s="188"/>
      <c r="X391" s="188"/>
      <c r="Y391" s="188"/>
      <c r="Z391" s="188"/>
    </row>
    <row r="392" ht="15.75" customHeight="1" spans="1:26">
      <c r="A392" s="188"/>
      <c r="B392" s="188"/>
      <c r="C392" s="188"/>
      <c r="D392" s="188"/>
      <c r="E392" s="188"/>
      <c r="F392" s="197"/>
      <c r="G392" s="197"/>
      <c r="H392" s="197"/>
      <c r="I392" s="197"/>
      <c r="J392" s="197"/>
      <c r="K392" s="197"/>
      <c r="L392" s="188"/>
      <c r="M392" s="188"/>
      <c r="N392" s="188"/>
      <c r="O392" s="188"/>
      <c r="P392" s="188"/>
      <c r="Q392" s="188"/>
      <c r="R392" s="188"/>
      <c r="S392" s="188"/>
      <c r="T392" s="188"/>
      <c r="U392" s="188"/>
      <c r="V392" s="188"/>
      <c r="W392" s="188"/>
      <c r="X392" s="188"/>
      <c r="Y392" s="188"/>
      <c r="Z392" s="188"/>
    </row>
    <row r="393" ht="15.75" customHeight="1" spans="1:26">
      <c r="A393" s="188"/>
      <c r="B393" s="188"/>
      <c r="C393" s="188"/>
      <c r="D393" s="188"/>
      <c r="E393" s="188"/>
      <c r="F393" s="197"/>
      <c r="G393" s="197"/>
      <c r="H393" s="197"/>
      <c r="I393" s="197"/>
      <c r="J393" s="197"/>
      <c r="K393" s="197"/>
      <c r="L393" s="188"/>
      <c r="M393" s="188"/>
      <c r="N393" s="188"/>
      <c r="O393" s="188"/>
      <c r="P393" s="188"/>
      <c r="Q393" s="188"/>
      <c r="R393" s="188"/>
      <c r="S393" s="188"/>
      <c r="T393" s="188"/>
      <c r="U393" s="188"/>
      <c r="V393" s="188"/>
      <c r="W393" s="188"/>
      <c r="X393" s="188"/>
      <c r="Y393" s="188"/>
      <c r="Z393" s="188"/>
    </row>
    <row r="394" ht="15.75" customHeight="1" spans="1:26">
      <c r="A394" s="188"/>
      <c r="B394" s="188"/>
      <c r="C394" s="188"/>
      <c r="D394" s="188"/>
      <c r="E394" s="188"/>
      <c r="F394" s="197"/>
      <c r="G394" s="197"/>
      <c r="H394" s="197"/>
      <c r="I394" s="197"/>
      <c r="J394" s="197"/>
      <c r="K394" s="197"/>
      <c r="L394" s="188"/>
      <c r="M394" s="188"/>
      <c r="N394" s="188"/>
      <c r="O394" s="188"/>
      <c r="P394" s="188"/>
      <c r="Q394" s="188"/>
      <c r="R394" s="188"/>
      <c r="S394" s="188"/>
      <c r="T394" s="188"/>
      <c r="U394" s="188"/>
      <c r="V394" s="188"/>
      <c r="W394" s="188"/>
      <c r="X394" s="188"/>
      <c r="Y394" s="188"/>
      <c r="Z394" s="188"/>
    </row>
    <row r="395" ht="15.75" customHeight="1" spans="1:26">
      <c r="A395" s="188"/>
      <c r="B395" s="188"/>
      <c r="C395" s="188"/>
      <c r="D395" s="188"/>
      <c r="E395" s="188"/>
      <c r="F395" s="197"/>
      <c r="G395" s="197"/>
      <c r="H395" s="197"/>
      <c r="I395" s="197"/>
      <c r="J395" s="197"/>
      <c r="K395" s="197"/>
      <c r="L395" s="188"/>
      <c r="M395" s="188"/>
      <c r="N395" s="188"/>
      <c r="O395" s="188"/>
      <c r="P395" s="188"/>
      <c r="Q395" s="188"/>
      <c r="R395" s="188"/>
      <c r="S395" s="188"/>
      <c r="T395" s="188"/>
      <c r="U395" s="188"/>
      <c r="V395" s="188"/>
      <c r="W395" s="188"/>
      <c r="X395" s="188"/>
      <c r="Y395" s="188"/>
      <c r="Z395" s="188"/>
    </row>
    <row r="396" ht="15.75" customHeight="1" spans="1:26">
      <c r="A396" s="188"/>
      <c r="B396" s="188"/>
      <c r="C396" s="188"/>
      <c r="D396" s="188"/>
      <c r="E396" s="188"/>
      <c r="F396" s="197"/>
      <c r="G396" s="197"/>
      <c r="H396" s="197"/>
      <c r="I396" s="197"/>
      <c r="J396" s="197"/>
      <c r="K396" s="197"/>
      <c r="L396" s="188"/>
      <c r="M396" s="188"/>
      <c r="N396" s="188"/>
      <c r="O396" s="188"/>
      <c r="P396" s="188"/>
      <c r="Q396" s="188"/>
      <c r="R396" s="188"/>
      <c r="S396" s="188"/>
      <c r="T396" s="188"/>
      <c r="U396" s="188"/>
      <c r="V396" s="188"/>
      <c r="W396" s="188"/>
      <c r="X396" s="188"/>
      <c r="Y396" s="188"/>
      <c r="Z396" s="188"/>
    </row>
    <row r="397" ht="15.75" customHeight="1" spans="1:26">
      <c r="A397" s="188"/>
      <c r="B397" s="188"/>
      <c r="C397" s="188"/>
      <c r="D397" s="188"/>
      <c r="E397" s="188"/>
      <c r="F397" s="197"/>
      <c r="G397" s="197"/>
      <c r="H397" s="197"/>
      <c r="I397" s="197"/>
      <c r="J397" s="197"/>
      <c r="K397" s="197"/>
      <c r="L397" s="188"/>
      <c r="M397" s="188"/>
      <c r="N397" s="188"/>
      <c r="O397" s="188"/>
      <c r="P397" s="188"/>
      <c r="Q397" s="188"/>
      <c r="R397" s="188"/>
      <c r="S397" s="188"/>
      <c r="T397" s="188"/>
      <c r="U397" s="188"/>
      <c r="V397" s="188"/>
      <c r="W397" s="188"/>
      <c r="X397" s="188"/>
      <c r="Y397" s="188"/>
      <c r="Z397" s="188"/>
    </row>
    <row r="398" ht="15.75" customHeight="1" spans="1:26">
      <c r="A398" s="188"/>
      <c r="B398" s="188"/>
      <c r="C398" s="188"/>
      <c r="D398" s="188"/>
      <c r="E398" s="188"/>
      <c r="F398" s="197"/>
      <c r="G398" s="197"/>
      <c r="H398" s="197"/>
      <c r="I398" s="197"/>
      <c r="J398" s="197"/>
      <c r="K398" s="197"/>
      <c r="L398" s="188"/>
      <c r="M398" s="188"/>
      <c r="N398" s="188"/>
      <c r="O398" s="188"/>
      <c r="P398" s="188"/>
      <c r="Q398" s="188"/>
      <c r="R398" s="188"/>
      <c r="S398" s="188"/>
      <c r="T398" s="188"/>
      <c r="U398" s="188"/>
      <c r="V398" s="188"/>
      <c r="W398" s="188"/>
      <c r="X398" s="188"/>
      <c r="Y398" s="188"/>
      <c r="Z398" s="188"/>
    </row>
    <row r="399" ht="15.75" customHeight="1" spans="1:26">
      <c r="A399" s="188"/>
      <c r="B399" s="188"/>
      <c r="C399" s="188"/>
      <c r="D399" s="188"/>
      <c r="E399" s="188"/>
      <c r="F399" s="197"/>
      <c r="G399" s="197"/>
      <c r="H399" s="197"/>
      <c r="I399" s="197"/>
      <c r="J399" s="197"/>
      <c r="K399" s="197"/>
      <c r="L399" s="188"/>
      <c r="M399" s="188"/>
      <c r="N399" s="188"/>
      <c r="O399" s="188"/>
      <c r="P399" s="188"/>
      <c r="Q399" s="188"/>
      <c r="R399" s="188"/>
      <c r="S399" s="188"/>
      <c r="T399" s="188"/>
      <c r="U399" s="188"/>
      <c r="V399" s="188"/>
      <c r="W399" s="188"/>
      <c r="X399" s="188"/>
      <c r="Y399" s="188"/>
      <c r="Z399" s="188"/>
    </row>
    <row r="400" ht="15.75" customHeight="1" spans="1:26">
      <c r="A400" s="188"/>
      <c r="B400" s="188"/>
      <c r="C400" s="188"/>
      <c r="D400" s="188"/>
      <c r="E400" s="188"/>
      <c r="F400" s="197"/>
      <c r="G400" s="197"/>
      <c r="H400" s="197"/>
      <c r="I400" s="197"/>
      <c r="J400" s="197"/>
      <c r="K400" s="197"/>
      <c r="L400" s="188"/>
      <c r="M400" s="188"/>
      <c r="N400" s="188"/>
      <c r="O400" s="188"/>
      <c r="P400" s="188"/>
      <c r="Q400" s="188"/>
      <c r="R400" s="188"/>
      <c r="S400" s="188"/>
      <c r="T400" s="188"/>
      <c r="U400" s="188"/>
      <c r="V400" s="188"/>
      <c r="W400" s="188"/>
      <c r="X400" s="188"/>
      <c r="Y400" s="188"/>
      <c r="Z400" s="188"/>
    </row>
    <row r="401" ht="15.75" customHeight="1" spans="1:26">
      <c r="A401" s="188"/>
      <c r="B401" s="188"/>
      <c r="C401" s="188"/>
      <c r="D401" s="188"/>
      <c r="E401" s="188"/>
      <c r="F401" s="197"/>
      <c r="G401" s="197"/>
      <c r="H401" s="197"/>
      <c r="I401" s="197"/>
      <c r="J401" s="197"/>
      <c r="K401" s="197"/>
      <c r="L401" s="188"/>
      <c r="M401" s="188"/>
      <c r="N401" s="188"/>
      <c r="O401" s="188"/>
      <c r="P401" s="188"/>
      <c r="Q401" s="188"/>
      <c r="R401" s="188"/>
      <c r="S401" s="188"/>
      <c r="T401" s="188"/>
      <c r="U401" s="188"/>
      <c r="V401" s="188"/>
      <c r="W401" s="188"/>
      <c r="X401" s="188"/>
      <c r="Y401" s="188"/>
      <c r="Z401" s="188"/>
    </row>
    <row r="402" ht="15.75" customHeight="1" spans="1:26">
      <c r="A402" s="188"/>
      <c r="B402" s="188"/>
      <c r="C402" s="188"/>
      <c r="D402" s="188"/>
      <c r="E402" s="188"/>
      <c r="F402" s="197"/>
      <c r="G402" s="197"/>
      <c r="H402" s="197"/>
      <c r="I402" s="197"/>
      <c r="J402" s="197"/>
      <c r="K402" s="197"/>
      <c r="L402" s="188"/>
      <c r="M402" s="188"/>
      <c r="N402" s="188"/>
      <c r="O402" s="188"/>
      <c r="P402" s="188"/>
      <c r="Q402" s="188"/>
      <c r="R402" s="188"/>
      <c r="S402" s="188"/>
      <c r="T402" s="188"/>
      <c r="U402" s="188"/>
      <c r="V402" s="188"/>
      <c r="W402" s="188"/>
      <c r="X402" s="188"/>
      <c r="Y402" s="188"/>
      <c r="Z402" s="188"/>
    </row>
    <row r="403" ht="15.75" customHeight="1" spans="1:26">
      <c r="A403" s="188"/>
      <c r="B403" s="188"/>
      <c r="C403" s="188"/>
      <c r="D403" s="188"/>
      <c r="E403" s="188"/>
      <c r="F403" s="197"/>
      <c r="G403" s="197"/>
      <c r="H403" s="197"/>
      <c r="I403" s="197"/>
      <c r="J403" s="197"/>
      <c r="K403" s="197"/>
      <c r="L403" s="188"/>
      <c r="M403" s="188"/>
      <c r="N403" s="188"/>
      <c r="O403" s="188"/>
      <c r="P403" s="188"/>
      <c r="Q403" s="188"/>
      <c r="R403" s="188"/>
      <c r="S403" s="188"/>
      <c r="T403" s="188"/>
      <c r="U403" s="188"/>
      <c r="V403" s="188"/>
      <c r="W403" s="188"/>
      <c r="X403" s="188"/>
      <c r="Y403" s="188"/>
      <c r="Z403" s="188"/>
    </row>
    <row r="404" ht="15.75" customHeight="1" spans="1:26">
      <c r="A404" s="188"/>
      <c r="B404" s="188"/>
      <c r="C404" s="188"/>
      <c r="D404" s="188"/>
      <c r="E404" s="188"/>
      <c r="F404" s="197"/>
      <c r="G404" s="197"/>
      <c r="H404" s="197"/>
      <c r="I404" s="197"/>
      <c r="J404" s="197"/>
      <c r="K404" s="197"/>
      <c r="L404" s="188"/>
      <c r="M404" s="188"/>
      <c r="N404" s="188"/>
      <c r="O404" s="188"/>
      <c r="P404" s="188"/>
      <c r="Q404" s="188"/>
      <c r="R404" s="188"/>
      <c r="S404" s="188"/>
      <c r="T404" s="188"/>
      <c r="U404" s="188"/>
      <c r="V404" s="188"/>
      <c r="W404" s="188"/>
      <c r="X404" s="188"/>
      <c r="Y404" s="188"/>
      <c r="Z404" s="188"/>
    </row>
    <row r="405" ht="15.75" customHeight="1" spans="1:26">
      <c r="A405" s="188"/>
      <c r="B405" s="188"/>
      <c r="C405" s="188"/>
      <c r="D405" s="188"/>
      <c r="E405" s="188"/>
      <c r="F405" s="197"/>
      <c r="G405" s="197"/>
      <c r="H405" s="197"/>
      <c r="I405" s="197"/>
      <c r="J405" s="197"/>
      <c r="K405" s="197"/>
      <c r="L405" s="188"/>
      <c r="M405" s="188"/>
      <c r="N405" s="188"/>
      <c r="O405" s="188"/>
      <c r="P405" s="188"/>
      <c r="Q405" s="188"/>
      <c r="R405" s="188"/>
      <c r="S405" s="188"/>
      <c r="T405" s="188"/>
      <c r="U405" s="188"/>
      <c r="V405" s="188"/>
      <c r="W405" s="188"/>
      <c r="X405" s="188"/>
      <c r="Y405" s="188"/>
      <c r="Z405" s="188"/>
    </row>
    <row r="406" ht="15.75" customHeight="1" spans="1:26">
      <c r="A406" s="188"/>
      <c r="B406" s="188"/>
      <c r="C406" s="188"/>
      <c r="D406" s="188"/>
      <c r="E406" s="188"/>
      <c r="F406" s="197"/>
      <c r="G406" s="197"/>
      <c r="H406" s="197"/>
      <c r="I406" s="197"/>
      <c r="J406" s="197"/>
      <c r="K406" s="197"/>
      <c r="L406" s="188"/>
      <c r="M406" s="188"/>
      <c r="N406" s="188"/>
      <c r="O406" s="188"/>
      <c r="P406" s="188"/>
      <c r="Q406" s="188"/>
      <c r="R406" s="188"/>
      <c r="S406" s="188"/>
      <c r="T406" s="188"/>
      <c r="U406" s="188"/>
      <c r="V406" s="188"/>
      <c r="W406" s="188"/>
      <c r="X406" s="188"/>
      <c r="Y406" s="188"/>
      <c r="Z406" s="188"/>
    </row>
    <row r="407" ht="15.75" customHeight="1" spans="1:26">
      <c r="A407" s="188"/>
      <c r="B407" s="188"/>
      <c r="C407" s="188"/>
      <c r="D407" s="188"/>
      <c r="E407" s="188"/>
      <c r="F407" s="197"/>
      <c r="G407" s="197"/>
      <c r="H407" s="197"/>
      <c r="I407" s="197"/>
      <c r="J407" s="197"/>
      <c r="K407" s="197"/>
      <c r="L407" s="188"/>
      <c r="M407" s="188"/>
      <c r="N407" s="188"/>
      <c r="O407" s="188"/>
      <c r="P407" s="188"/>
      <c r="Q407" s="188"/>
      <c r="R407" s="188"/>
      <c r="S407" s="188"/>
      <c r="T407" s="188"/>
      <c r="U407" s="188"/>
      <c r="V407" s="188"/>
      <c r="W407" s="188"/>
      <c r="X407" s="188"/>
      <c r="Y407" s="188"/>
      <c r="Z407" s="188"/>
    </row>
    <row r="408" ht="15.75" customHeight="1" spans="1:26">
      <c r="A408" s="188"/>
      <c r="B408" s="188"/>
      <c r="C408" s="188"/>
      <c r="D408" s="188"/>
      <c r="E408" s="188"/>
      <c r="F408" s="197"/>
      <c r="G408" s="197"/>
      <c r="H408" s="197"/>
      <c r="I408" s="197"/>
      <c r="J408" s="197"/>
      <c r="K408" s="197"/>
      <c r="L408" s="188"/>
      <c r="M408" s="188"/>
      <c r="N408" s="188"/>
      <c r="O408" s="188"/>
      <c r="P408" s="188"/>
      <c r="Q408" s="188"/>
      <c r="R408" s="188"/>
      <c r="S408" s="188"/>
      <c r="T408" s="188"/>
      <c r="U408" s="188"/>
      <c r="V408" s="188"/>
      <c r="W408" s="188"/>
      <c r="X408" s="188"/>
      <c r="Y408" s="188"/>
      <c r="Z408" s="188"/>
    </row>
    <row r="409" ht="15.75" customHeight="1" spans="1:26">
      <c r="A409" s="188"/>
      <c r="B409" s="188"/>
      <c r="C409" s="188"/>
      <c r="D409" s="188"/>
      <c r="E409" s="188"/>
      <c r="F409" s="197"/>
      <c r="G409" s="197"/>
      <c r="H409" s="197"/>
      <c r="I409" s="197"/>
      <c r="J409" s="197"/>
      <c r="K409" s="197"/>
      <c r="L409" s="188"/>
      <c r="M409" s="188"/>
      <c r="N409" s="188"/>
      <c r="O409" s="188"/>
      <c r="P409" s="188"/>
      <c r="Q409" s="188"/>
      <c r="R409" s="188"/>
      <c r="S409" s="188"/>
      <c r="T409" s="188"/>
      <c r="U409" s="188"/>
      <c r="V409" s="188"/>
      <c r="W409" s="188"/>
      <c r="X409" s="188"/>
      <c r="Y409" s="188"/>
      <c r="Z409" s="188"/>
    </row>
    <row r="410" ht="15.75" customHeight="1" spans="1:26">
      <c r="A410" s="188"/>
      <c r="B410" s="188"/>
      <c r="C410" s="188"/>
      <c r="D410" s="188"/>
      <c r="E410" s="188"/>
      <c r="F410" s="197"/>
      <c r="G410" s="197"/>
      <c r="H410" s="197"/>
      <c r="I410" s="197"/>
      <c r="J410" s="197"/>
      <c r="K410" s="197"/>
      <c r="L410" s="188"/>
      <c r="M410" s="188"/>
      <c r="N410" s="188"/>
      <c r="O410" s="188"/>
      <c r="P410" s="188"/>
      <c r="Q410" s="188"/>
      <c r="R410" s="188"/>
      <c r="S410" s="188"/>
      <c r="T410" s="188"/>
      <c r="U410" s="188"/>
      <c r="V410" s="188"/>
      <c r="W410" s="188"/>
      <c r="X410" s="188"/>
      <c r="Y410" s="188"/>
      <c r="Z410" s="188"/>
    </row>
    <row r="411" ht="15.75" customHeight="1" spans="1:26">
      <c r="A411" s="188"/>
      <c r="B411" s="188"/>
      <c r="C411" s="188"/>
      <c r="D411" s="188"/>
      <c r="E411" s="188"/>
      <c r="F411" s="197"/>
      <c r="G411" s="197"/>
      <c r="H411" s="197"/>
      <c r="I411" s="197"/>
      <c r="J411" s="197"/>
      <c r="K411" s="197"/>
      <c r="L411" s="188"/>
      <c r="M411" s="188"/>
      <c r="N411" s="188"/>
      <c r="O411" s="188"/>
      <c r="P411" s="188"/>
      <c r="Q411" s="188"/>
      <c r="R411" s="188"/>
      <c r="S411" s="188"/>
      <c r="T411" s="188"/>
      <c r="U411" s="188"/>
      <c r="V411" s="188"/>
      <c r="W411" s="188"/>
      <c r="X411" s="188"/>
      <c r="Y411" s="188"/>
      <c r="Z411" s="188"/>
    </row>
    <row r="412" ht="15.75" customHeight="1" spans="1:26">
      <c r="A412" s="188"/>
      <c r="B412" s="188"/>
      <c r="C412" s="188"/>
      <c r="D412" s="188"/>
      <c r="E412" s="188"/>
      <c r="F412" s="197"/>
      <c r="G412" s="197"/>
      <c r="H412" s="197"/>
      <c r="I412" s="197"/>
      <c r="J412" s="197"/>
      <c r="K412" s="197"/>
      <c r="L412" s="188"/>
      <c r="M412" s="188"/>
      <c r="N412" s="188"/>
      <c r="O412" s="188"/>
      <c r="P412" s="188"/>
      <c r="Q412" s="188"/>
      <c r="R412" s="188"/>
      <c r="S412" s="188"/>
      <c r="T412" s="188"/>
      <c r="U412" s="188"/>
      <c r="V412" s="188"/>
      <c r="W412" s="188"/>
      <c r="X412" s="188"/>
      <c r="Y412" s="188"/>
      <c r="Z412" s="188"/>
    </row>
    <row r="413" ht="15.75" customHeight="1" spans="1:26">
      <c r="A413" s="188"/>
      <c r="B413" s="188"/>
      <c r="C413" s="188"/>
      <c r="D413" s="188"/>
      <c r="E413" s="188"/>
      <c r="F413" s="197"/>
      <c r="G413" s="197"/>
      <c r="H413" s="197"/>
      <c r="I413" s="197"/>
      <c r="J413" s="197"/>
      <c r="K413" s="197"/>
      <c r="L413" s="188"/>
      <c r="M413" s="188"/>
      <c r="N413" s="188"/>
      <c r="O413" s="188"/>
      <c r="P413" s="188"/>
      <c r="Q413" s="188"/>
      <c r="R413" s="188"/>
      <c r="S413" s="188"/>
      <c r="T413" s="188"/>
      <c r="U413" s="188"/>
      <c r="V413" s="188"/>
      <c r="W413" s="188"/>
      <c r="X413" s="188"/>
      <c r="Y413" s="188"/>
      <c r="Z413" s="188"/>
    </row>
    <row r="414" ht="15.75" customHeight="1" spans="1:26">
      <c r="A414" s="188"/>
      <c r="B414" s="188"/>
      <c r="C414" s="188"/>
      <c r="D414" s="188"/>
      <c r="E414" s="188"/>
      <c r="F414" s="197"/>
      <c r="G414" s="197"/>
      <c r="H414" s="197"/>
      <c r="I414" s="197"/>
      <c r="J414" s="197"/>
      <c r="K414" s="197"/>
      <c r="L414" s="188"/>
      <c r="M414" s="188"/>
      <c r="N414" s="188"/>
      <c r="O414" s="188"/>
      <c r="P414" s="188"/>
      <c r="Q414" s="188"/>
      <c r="R414" s="188"/>
      <c r="S414" s="188"/>
      <c r="T414" s="188"/>
      <c r="U414" s="188"/>
      <c r="V414" s="188"/>
      <c r="W414" s="188"/>
      <c r="X414" s="188"/>
      <c r="Y414" s="188"/>
      <c r="Z414" s="188"/>
    </row>
    <row r="415" ht="15.75" customHeight="1" spans="1:26">
      <c r="A415" s="188"/>
      <c r="B415" s="188"/>
      <c r="C415" s="188"/>
      <c r="D415" s="188"/>
      <c r="E415" s="188"/>
      <c r="F415" s="197"/>
      <c r="G415" s="197"/>
      <c r="H415" s="197"/>
      <c r="I415" s="197"/>
      <c r="J415" s="197"/>
      <c r="K415" s="197"/>
      <c r="L415" s="188"/>
      <c r="M415" s="188"/>
      <c r="N415" s="188"/>
      <c r="O415" s="188"/>
      <c r="P415" s="188"/>
      <c r="Q415" s="188"/>
      <c r="R415" s="188"/>
      <c r="S415" s="188"/>
      <c r="T415" s="188"/>
      <c r="U415" s="188"/>
      <c r="V415" s="188"/>
      <c r="W415" s="188"/>
      <c r="X415" s="188"/>
      <c r="Y415" s="188"/>
      <c r="Z415" s="188"/>
    </row>
    <row r="416" ht="15.75" customHeight="1" spans="1:26">
      <c r="A416" s="188"/>
      <c r="B416" s="188"/>
      <c r="C416" s="188"/>
      <c r="D416" s="188"/>
      <c r="E416" s="188"/>
      <c r="F416" s="197"/>
      <c r="G416" s="197"/>
      <c r="H416" s="197"/>
      <c r="I416" s="197"/>
      <c r="J416" s="197"/>
      <c r="K416" s="197"/>
      <c r="L416" s="188"/>
      <c r="M416" s="188"/>
      <c r="N416" s="188"/>
      <c r="O416" s="188"/>
      <c r="P416" s="188"/>
      <c r="Q416" s="188"/>
      <c r="R416" s="188"/>
      <c r="S416" s="188"/>
      <c r="T416" s="188"/>
      <c r="U416" s="188"/>
      <c r="V416" s="188"/>
      <c r="W416" s="188"/>
      <c r="X416" s="188"/>
      <c r="Y416" s="188"/>
      <c r="Z416" s="188"/>
    </row>
    <row r="417" ht="15.75" customHeight="1" spans="1:26">
      <c r="A417" s="188"/>
      <c r="B417" s="188"/>
      <c r="C417" s="188"/>
      <c r="D417" s="188"/>
      <c r="E417" s="188"/>
      <c r="F417" s="197"/>
      <c r="G417" s="197"/>
      <c r="H417" s="197"/>
      <c r="I417" s="197"/>
      <c r="J417" s="197"/>
      <c r="K417" s="197"/>
      <c r="L417" s="188"/>
      <c r="M417" s="188"/>
      <c r="N417" s="188"/>
      <c r="O417" s="188"/>
      <c r="P417" s="188"/>
      <c r="Q417" s="188"/>
      <c r="R417" s="188"/>
      <c r="S417" s="188"/>
      <c r="T417" s="188"/>
      <c r="U417" s="188"/>
      <c r="V417" s="188"/>
      <c r="W417" s="188"/>
      <c r="X417" s="188"/>
      <c r="Y417" s="188"/>
      <c r="Z417" s="188"/>
    </row>
    <row r="418" ht="15.75" customHeight="1" spans="1:26">
      <c r="A418" s="188"/>
      <c r="B418" s="188"/>
      <c r="C418" s="188"/>
      <c r="D418" s="188"/>
      <c r="E418" s="188"/>
      <c r="F418" s="197"/>
      <c r="G418" s="197"/>
      <c r="H418" s="197"/>
      <c r="I418" s="197"/>
      <c r="J418" s="197"/>
      <c r="K418" s="197"/>
      <c r="L418" s="188"/>
      <c r="M418" s="188"/>
      <c r="N418" s="188"/>
      <c r="O418" s="188"/>
      <c r="P418" s="188"/>
      <c r="Q418" s="188"/>
      <c r="R418" s="188"/>
      <c r="S418" s="188"/>
      <c r="T418" s="188"/>
      <c r="U418" s="188"/>
      <c r="V418" s="188"/>
      <c r="W418" s="188"/>
      <c r="X418" s="188"/>
      <c r="Y418" s="188"/>
      <c r="Z418" s="188"/>
    </row>
    <row r="419" ht="15.75" customHeight="1" spans="1:26">
      <c r="A419" s="188"/>
      <c r="B419" s="188"/>
      <c r="C419" s="188"/>
      <c r="D419" s="188"/>
      <c r="E419" s="188"/>
      <c r="F419" s="197"/>
      <c r="G419" s="197"/>
      <c r="H419" s="197"/>
      <c r="I419" s="197"/>
      <c r="J419" s="197"/>
      <c r="K419" s="197"/>
      <c r="L419" s="188"/>
      <c r="M419" s="188"/>
      <c r="N419" s="188"/>
      <c r="O419" s="188"/>
      <c r="P419" s="188"/>
      <c r="Q419" s="188"/>
      <c r="R419" s="188"/>
      <c r="S419" s="188"/>
      <c r="T419" s="188"/>
      <c r="U419" s="188"/>
      <c r="V419" s="188"/>
      <c r="W419" s="188"/>
      <c r="X419" s="188"/>
      <c r="Y419" s="188"/>
      <c r="Z419" s="188"/>
    </row>
    <row r="420" ht="15.75" customHeight="1" spans="1:26">
      <c r="A420" s="188"/>
      <c r="B420" s="188"/>
      <c r="C420" s="188"/>
      <c r="D420" s="188"/>
      <c r="E420" s="188"/>
      <c r="F420" s="197"/>
      <c r="G420" s="197"/>
      <c r="H420" s="197"/>
      <c r="I420" s="197"/>
      <c r="J420" s="197"/>
      <c r="K420" s="197"/>
      <c r="L420" s="188"/>
      <c r="M420" s="188"/>
      <c r="N420" s="188"/>
      <c r="O420" s="188"/>
      <c r="P420" s="188"/>
      <c r="Q420" s="188"/>
      <c r="R420" s="188"/>
      <c r="S420" s="188"/>
      <c r="T420" s="188"/>
      <c r="U420" s="188"/>
      <c r="V420" s="188"/>
      <c r="W420" s="188"/>
      <c r="X420" s="188"/>
      <c r="Y420" s="188"/>
      <c r="Z420" s="188"/>
    </row>
    <row r="421" ht="15.75" customHeight="1" spans="1:26">
      <c r="A421" s="188"/>
      <c r="B421" s="188"/>
      <c r="C421" s="188"/>
      <c r="D421" s="188"/>
      <c r="E421" s="188"/>
      <c r="F421" s="197"/>
      <c r="G421" s="197"/>
      <c r="H421" s="197"/>
      <c r="I421" s="197"/>
      <c r="J421" s="197"/>
      <c r="K421" s="197"/>
      <c r="L421" s="188"/>
      <c r="M421" s="188"/>
      <c r="N421" s="188"/>
      <c r="O421" s="188"/>
      <c r="P421" s="188"/>
      <c r="Q421" s="188"/>
      <c r="R421" s="188"/>
      <c r="S421" s="188"/>
      <c r="T421" s="188"/>
      <c r="U421" s="188"/>
      <c r="V421" s="188"/>
      <c r="W421" s="188"/>
      <c r="X421" s="188"/>
      <c r="Y421" s="188"/>
      <c r="Z421" s="188"/>
    </row>
    <row r="422" ht="15.75" customHeight="1" spans="1:26">
      <c r="A422" s="188"/>
      <c r="B422" s="188"/>
      <c r="C422" s="188"/>
      <c r="D422" s="188"/>
      <c r="E422" s="188"/>
      <c r="F422" s="197"/>
      <c r="G422" s="197"/>
      <c r="H422" s="197"/>
      <c r="I422" s="197"/>
      <c r="J422" s="197"/>
      <c r="K422" s="197"/>
      <c r="L422" s="188"/>
      <c r="M422" s="188"/>
      <c r="N422" s="188"/>
      <c r="O422" s="188"/>
      <c r="P422" s="188"/>
      <c r="Q422" s="188"/>
      <c r="R422" s="188"/>
      <c r="S422" s="188"/>
      <c r="T422" s="188"/>
      <c r="U422" s="188"/>
      <c r="V422" s="188"/>
      <c r="W422" s="188"/>
      <c r="X422" s="188"/>
      <c r="Y422" s="188"/>
      <c r="Z422" s="188"/>
    </row>
    <row r="423" ht="15.75" customHeight="1" spans="1:26">
      <c r="A423" s="188"/>
      <c r="B423" s="188"/>
      <c r="C423" s="188"/>
      <c r="D423" s="188"/>
      <c r="E423" s="188"/>
      <c r="F423" s="197"/>
      <c r="G423" s="197"/>
      <c r="H423" s="197"/>
      <c r="I423" s="197"/>
      <c r="J423" s="197"/>
      <c r="K423" s="197"/>
      <c r="L423" s="188"/>
      <c r="M423" s="188"/>
      <c r="N423" s="188"/>
      <c r="O423" s="188"/>
      <c r="P423" s="188"/>
      <c r="Q423" s="188"/>
      <c r="R423" s="188"/>
      <c r="S423" s="188"/>
      <c r="T423" s="188"/>
      <c r="U423" s="188"/>
      <c r="V423" s="188"/>
      <c r="W423" s="188"/>
      <c r="X423" s="188"/>
      <c r="Y423" s="188"/>
      <c r="Z423" s="188"/>
    </row>
    <row r="424" ht="15.75" customHeight="1" spans="1:26">
      <c r="A424" s="188"/>
      <c r="B424" s="188"/>
      <c r="C424" s="188"/>
      <c r="D424" s="188"/>
      <c r="E424" s="188"/>
      <c r="F424" s="197"/>
      <c r="G424" s="197"/>
      <c r="H424" s="197"/>
      <c r="I424" s="197"/>
      <c r="J424" s="197"/>
      <c r="K424" s="197"/>
      <c r="L424" s="188"/>
      <c r="M424" s="188"/>
      <c r="N424" s="188"/>
      <c r="O424" s="188"/>
      <c r="P424" s="188"/>
      <c r="Q424" s="188"/>
      <c r="R424" s="188"/>
      <c r="S424" s="188"/>
      <c r="T424" s="188"/>
      <c r="U424" s="188"/>
      <c r="V424" s="188"/>
      <c r="W424" s="188"/>
      <c r="X424" s="188"/>
      <c r="Y424" s="188"/>
      <c r="Z424" s="188"/>
    </row>
    <row r="425" ht="15.75" customHeight="1" spans="1:26">
      <c r="A425" s="188"/>
      <c r="B425" s="188"/>
      <c r="C425" s="188"/>
      <c r="D425" s="188"/>
      <c r="E425" s="188"/>
      <c r="F425" s="197"/>
      <c r="G425" s="197"/>
      <c r="H425" s="197"/>
      <c r="I425" s="197"/>
      <c r="J425" s="197"/>
      <c r="K425" s="197"/>
      <c r="L425" s="188"/>
      <c r="M425" s="188"/>
      <c r="N425" s="188"/>
      <c r="O425" s="188"/>
      <c r="P425" s="188"/>
      <c r="Q425" s="188"/>
      <c r="R425" s="188"/>
      <c r="S425" s="188"/>
      <c r="T425" s="188"/>
      <c r="U425" s="188"/>
      <c r="V425" s="188"/>
      <c r="W425" s="188"/>
      <c r="X425" s="188"/>
      <c r="Y425" s="188"/>
      <c r="Z425" s="188"/>
    </row>
    <row r="426" ht="15.75" customHeight="1" spans="1:26">
      <c r="A426" s="188"/>
      <c r="B426" s="188"/>
      <c r="C426" s="188"/>
      <c r="D426" s="188"/>
      <c r="E426" s="188"/>
      <c r="F426" s="197"/>
      <c r="G426" s="197"/>
      <c r="H426" s="197"/>
      <c r="I426" s="197"/>
      <c r="J426" s="197"/>
      <c r="K426" s="197"/>
      <c r="L426" s="188"/>
      <c r="M426" s="188"/>
      <c r="N426" s="188"/>
      <c r="O426" s="188"/>
      <c r="P426" s="188"/>
      <c r="Q426" s="188"/>
      <c r="R426" s="188"/>
      <c r="S426" s="188"/>
      <c r="T426" s="188"/>
      <c r="U426" s="188"/>
      <c r="V426" s="188"/>
      <c r="W426" s="188"/>
      <c r="X426" s="188"/>
      <c r="Y426" s="188"/>
      <c r="Z426" s="188"/>
    </row>
    <row r="427" ht="15.75" customHeight="1" spans="1:26">
      <c r="A427" s="188"/>
      <c r="B427" s="188"/>
      <c r="C427" s="188"/>
      <c r="D427" s="188"/>
      <c r="E427" s="188"/>
      <c r="F427" s="197"/>
      <c r="G427" s="197"/>
      <c r="H427" s="197"/>
      <c r="I427" s="197"/>
      <c r="J427" s="197"/>
      <c r="K427" s="197"/>
      <c r="L427" s="188"/>
      <c r="M427" s="188"/>
      <c r="N427" s="188"/>
      <c r="O427" s="188"/>
      <c r="P427" s="188"/>
      <c r="Q427" s="188"/>
      <c r="R427" s="188"/>
      <c r="S427" s="188"/>
      <c r="T427" s="188"/>
      <c r="U427" s="188"/>
      <c r="V427" s="188"/>
      <c r="W427" s="188"/>
      <c r="X427" s="188"/>
      <c r="Y427" s="188"/>
      <c r="Z427" s="188"/>
    </row>
    <row r="428" ht="15.75" customHeight="1" spans="1:26">
      <c r="A428" s="188"/>
      <c r="B428" s="188"/>
      <c r="C428" s="188"/>
      <c r="D428" s="188"/>
      <c r="E428" s="188"/>
      <c r="F428" s="197"/>
      <c r="G428" s="197"/>
      <c r="H428" s="197"/>
      <c r="I428" s="197"/>
      <c r="J428" s="197"/>
      <c r="K428" s="197"/>
      <c r="L428" s="188"/>
      <c r="M428" s="188"/>
      <c r="N428" s="188"/>
      <c r="O428" s="188"/>
      <c r="P428" s="188"/>
      <c r="Q428" s="188"/>
      <c r="R428" s="188"/>
      <c r="S428" s="188"/>
      <c r="T428" s="188"/>
      <c r="U428" s="188"/>
      <c r="V428" s="188"/>
      <c r="W428" s="188"/>
      <c r="X428" s="188"/>
      <c r="Y428" s="188"/>
      <c r="Z428" s="188"/>
    </row>
    <row r="429" ht="15.75" customHeight="1" spans="1:26">
      <c r="A429" s="188"/>
      <c r="B429" s="188"/>
      <c r="C429" s="188"/>
      <c r="D429" s="188"/>
      <c r="E429" s="188"/>
      <c r="F429" s="197"/>
      <c r="G429" s="197"/>
      <c r="H429" s="197"/>
      <c r="I429" s="197"/>
      <c r="J429" s="197"/>
      <c r="K429" s="197"/>
      <c r="L429" s="188"/>
      <c r="M429" s="188"/>
      <c r="N429" s="188"/>
      <c r="O429" s="188"/>
      <c r="P429" s="188"/>
      <c r="Q429" s="188"/>
      <c r="R429" s="188"/>
      <c r="S429" s="188"/>
      <c r="T429" s="188"/>
      <c r="U429" s="188"/>
      <c r="V429" s="188"/>
      <c r="W429" s="188"/>
      <c r="X429" s="188"/>
      <c r="Y429" s="188"/>
      <c r="Z429" s="188"/>
    </row>
    <row r="430" ht="15.75" customHeight="1" spans="1:26">
      <c r="A430" s="188"/>
      <c r="B430" s="188"/>
      <c r="C430" s="188"/>
      <c r="D430" s="188"/>
      <c r="E430" s="188"/>
      <c r="F430" s="197"/>
      <c r="G430" s="197"/>
      <c r="H430" s="197"/>
      <c r="I430" s="197"/>
      <c r="J430" s="197"/>
      <c r="K430" s="197"/>
      <c r="L430" s="188"/>
      <c r="M430" s="188"/>
      <c r="N430" s="188"/>
      <c r="O430" s="188"/>
      <c r="P430" s="188"/>
      <c r="Q430" s="188"/>
      <c r="R430" s="188"/>
      <c r="S430" s="188"/>
      <c r="T430" s="188"/>
      <c r="U430" s="188"/>
      <c r="V430" s="188"/>
      <c r="W430" s="188"/>
      <c r="X430" s="188"/>
      <c r="Y430" s="188"/>
      <c r="Z430" s="188"/>
    </row>
    <row r="431" ht="15.75" customHeight="1" spans="1:26">
      <c r="A431" s="188"/>
      <c r="B431" s="188"/>
      <c r="C431" s="188"/>
      <c r="D431" s="188"/>
      <c r="E431" s="188"/>
      <c r="F431" s="197"/>
      <c r="G431" s="197"/>
      <c r="H431" s="197"/>
      <c r="I431" s="197"/>
      <c r="J431" s="197"/>
      <c r="K431" s="197"/>
      <c r="L431" s="188"/>
      <c r="M431" s="188"/>
      <c r="N431" s="188"/>
      <c r="O431" s="188"/>
      <c r="P431" s="188"/>
      <c r="Q431" s="188"/>
      <c r="R431" s="188"/>
      <c r="S431" s="188"/>
      <c r="T431" s="188"/>
      <c r="U431" s="188"/>
      <c r="V431" s="188"/>
      <c r="W431" s="188"/>
      <c r="X431" s="188"/>
      <c r="Y431" s="188"/>
      <c r="Z431" s="188"/>
    </row>
    <row r="432" ht="15.75" customHeight="1" spans="1:26">
      <c r="A432" s="188"/>
      <c r="B432" s="188"/>
      <c r="C432" s="188"/>
      <c r="D432" s="188"/>
      <c r="E432" s="188"/>
      <c r="F432" s="197"/>
      <c r="G432" s="197"/>
      <c r="H432" s="197"/>
      <c r="I432" s="197"/>
      <c r="J432" s="197"/>
      <c r="K432" s="197"/>
      <c r="L432" s="188"/>
      <c r="M432" s="188"/>
      <c r="N432" s="188"/>
      <c r="O432" s="188"/>
      <c r="P432" s="188"/>
      <c r="Q432" s="188"/>
      <c r="R432" s="188"/>
      <c r="S432" s="188"/>
      <c r="T432" s="188"/>
      <c r="U432" s="188"/>
      <c r="V432" s="188"/>
      <c r="W432" s="188"/>
      <c r="X432" s="188"/>
      <c r="Y432" s="188"/>
      <c r="Z432" s="188"/>
    </row>
    <row r="433" ht="15.75" customHeight="1" spans="1:26">
      <c r="A433" s="188"/>
      <c r="B433" s="188"/>
      <c r="C433" s="188"/>
      <c r="D433" s="188"/>
      <c r="E433" s="188"/>
      <c r="F433" s="197"/>
      <c r="G433" s="197"/>
      <c r="H433" s="197"/>
      <c r="I433" s="197"/>
      <c r="J433" s="197"/>
      <c r="K433" s="197"/>
      <c r="L433" s="188"/>
      <c r="M433" s="188"/>
      <c r="N433" s="188"/>
      <c r="O433" s="188"/>
      <c r="P433" s="188"/>
      <c r="Q433" s="188"/>
      <c r="R433" s="188"/>
      <c r="S433" s="188"/>
      <c r="T433" s="188"/>
      <c r="U433" s="188"/>
      <c r="V433" s="188"/>
      <c r="W433" s="188"/>
      <c r="X433" s="188"/>
      <c r="Y433" s="188"/>
      <c r="Z433" s="188"/>
    </row>
    <row r="434" ht="15.75" customHeight="1" spans="1:26">
      <c r="A434" s="188"/>
      <c r="B434" s="188"/>
      <c r="C434" s="188"/>
      <c r="D434" s="188"/>
      <c r="E434" s="188"/>
      <c r="F434" s="197"/>
      <c r="G434" s="197"/>
      <c r="H434" s="197"/>
      <c r="I434" s="197"/>
      <c r="J434" s="197"/>
      <c r="K434" s="197"/>
      <c r="L434" s="188"/>
      <c r="M434" s="188"/>
      <c r="N434" s="188"/>
      <c r="O434" s="188"/>
      <c r="P434" s="188"/>
      <c r="Q434" s="188"/>
      <c r="R434" s="188"/>
      <c r="S434" s="188"/>
      <c r="T434" s="188"/>
      <c r="U434" s="188"/>
      <c r="V434" s="188"/>
      <c r="W434" s="188"/>
      <c r="X434" s="188"/>
      <c r="Y434" s="188"/>
      <c r="Z434" s="188"/>
    </row>
    <row r="435" ht="15.75" customHeight="1" spans="1:26">
      <c r="A435" s="188"/>
      <c r="B435" s="188"/>
      <c r="C435" s="188"/>
      <c r="D435" s="188"/>
      <c r="E435" s="188"/>
      <c r="F435" s="197"/>
      <c r="G435" s="197"/>
      <c r="H435" s="197"/>
      <c r="I435" s="197"/>
      <c r="J435" s="197"/>
      <c r="K435" s="197"/>
      <c r="L435" s="188"/>
      <c r="M435" s="188"/>
      <c r="N435" s="188"/>
      <c r="O435" s="188"/>
      <c r="P435" s="188"/>
      <c r="Q435" s="188"/>
      <c r="R435" s="188"/>
      <c r="S435" s="188"/>
      <c r="T435" s="188"/>
      <c r="U435" s="188"/>
      <c r="V435" s="188"/>
      <c r="W435" s="188"/>
      <c r="X435" s="188"/>
      <c r="Y435" s="188"/>
      <c r="Z435" s="188"/>
    </row>
    <row r="436" ht="15.75" customHeight="1" spans="1:26">
      <c r="A436" s="188"/>
      <c r="B436" s="188"/>
      <c r="C436" s="188"/>
      <c r="D436" s="188"/>
      <c r="E436" s="188"/>
      <c r="F436" s="197"/>
      <c r="G436" s="197"/>
      <c r="H436" s="197"/>
      <c r="I436" s="197"/>
      <c r="J436" s="197"/>
      <c r="K436" s="197"/>
      <c r="L436" s="188"/>
      <c r="M436" s="188"/>
      <c r="N436" s="188"/>
      <c r="O436" s="188"/>
      <c r="P436" s="188"/>
      <c r="Q436" s="188"/>
      <c r="R436" s="188"/>
      <c r="S436" s="188"/>
      <c r="T436" s="188"/>
      <c r="U436" s="188"/>
      <c r="V436" s="188"/>
      <c r="W436" s="188"/>
      <c r="X436" s="188"/>
      <c r="Y436" s="188"/>
      <c r="Z436" s="188"/>
    </row>
    <row r="437" ht="15.75" customHeight="1" spans="1:26">
      <c r="A437" s="188"/>
      <c r="B437" s="188"/>
      <c r="C437" s="188"/>
      <c r="D437" s="188"/>
      <c r="E437" s="188"/>
      <c r="F437" s="197"/>
      <c r="G437" s="197"/>
      <c r="H437" s="197"/>
      <c r="I437" s="197"/>
      <c r="J437" s="197"/>
      <c r="K437" s="197"/>
      <c r="L437" s="188"/>
      <c r="M437" s="188"/>
      <c r="N437" s="188"/>
      <c r="O437" s="188"/>
      <c r="P437" s="188"/>
      <c r="Q437" s="188"/>
      <c r="R437" s="188"/>
      <c r="S437" s="188"/>
      <c r="T437" s="188"/>
      <c r="U437" s="188"/>
      <c r="V437" s="188"/>
      <c r="W437" s="188"/>
      <c r="X437" s="188"/>
      <c r="Y437" s="188"/>
      <c r="Z437" s="188"/>
    </row>
    <row r="438" ht="15.75" customHeight="1" spans="1:26">
      <c r="A438" s="188"/>
      <c r="B438" s="188"/>
      <c r="C438" s="188"/>
      <c r="D438" s="188"/>
      <c r="E438" s="188"/>
      <c r="F438" s="197"/>
      <c r="G438" s="197"/>
      <c r="H438" s="197"/>
      <c r="I438" s="197"/>
      <c r="J438" s="197"/>
      <c r="K438" s="197"/>
      <c r="L438" s="188"/>
      <c r="M438" s="188"/>
      <c r="N438" s="188"/>
      <c r="O438" s="188"/>
      <c r="P438" s="188"/>
      <c r="Q438" s="188"/>
      <c r="R438" s="188"/>
      <c r="S438" s="188"/>
      <c r="T438" s="188"/>
      <c r="U438" s="188"/>
      <c r="V438" s="188"/>
      <c r="W438" s="188"/>
      <c r="X438" s="188"/>
      <c r="Y438" s="188"/>
      <c r="Z438" s="188"/>
    </row>
    <row r="439" ht="15.75" customHeight="1" spans="1:26">
      <c r="A439" s="188"/>
      <c r="B439" s="188"/>
      <c r="C439" s="188"/>
      <c r="D439" s="188"/>
      <c r="E439" s="188"/>
      <c r="F439" s="197"/>
      <c r="G439" s="197"/>
      <c r="H439" s="197"/>
      <c r="I439" s="197"/>
      <c r="J439" s="197"/>
      <c r="K439" s="197"/>
      <c r="L439" s="188"/>
      <c r="M439" s="188"/>
      <c r="N439" s="188"/>
      <c r="O439" s="188"/>
      <c r="P439" s="188"/>
      <c r="Q439" s="188"/>
      <c r="R439" s="188"/>
      <c r="S439" s="188"/>
      <c r="T439" s="188"/>
      <c r="U439" s="188"/>
      <c r="V439" s="188"/>
      <c r="W439" s="188"/>
      <c r="X439" s="188"/>
      <c r="Y439" s="188"/>
      <c r="Z439" s="188"/>
    </row>
    <row r="440" ht="15.75" customHeight="1" spans="1:26">
      <c r="A440" s="188"/>
      <c r="B440" s="188"/>
      <c r="C440" s="188"/>
      <c r="D440" s="188"/>
      <c r="E440" s="188"/>
      <c r="F440" s="197"/>
      <c r="G440" s="197"/>
      <c r="H440" s="197"/>
      <c r="I440" s="197"/>
      <c r="J440" s="197"/>
      <c r="K440" s="197"/>
      <c r="L440" s="188"/>
      <c r="M440" s="188"/>
      <c r="N440" s="188"/>
      <c r="O440" s="188"/>
      <c r="P440" s="188"/>
      <c r="Q440" s="188"/>
      <c r="R440" s="188"/>
      <c r="S440" s="188"/>
      <c r="T440" s="188"/>
      <c r="U440" s="188"/>
      <c r="V440" s="188"/>
      <c r="W440" s="188"/>
      <c r="X440" s="188"/>
      <c r="Y440" s="188"/>
      <c r="Z440" s="188"/>
    </row>
    <row r="441" ht="15.75" customHeight="1" spans="1:26">
      <c r="A441" s="188"/>
      <c r="B441" s="188"/>
      <c r="C441" s="188"/>
      <c r="D441" s="188"/>
      <c r="E441" s="188"/>
      <c r="F441" s="197"/>
      <c r="G441" s="197"/>
      <c r="H441" s="197"/>
      <c r="I441" s="197"/>
      <c r="J441" s="197"/>
      <c r="K441" s="197"/>
      <c r="L441" s="188"/>
      <c r="M441" s="188"/>
      <c r="N441" s="188"/>
      <c r="O441" s="188"/>
      <c r="P441" s="188"/>
      <c r="Q441" s="188"/>
      <c r="R441" s="188"/>
      <c r="S441" s="188"/>
      <c r="T441" s="188"/>
      <c r="U441" s="188"/>
      <c r="V441" s="188"/>
      <c r="W441" s="188"/>
      <c r="X441" s="188"/>
      <c r="Y441" s="188"/>
      <c r="Z441" s="188"/>
    </row>
    <row r="442" ht="15.75" customHeight="1" spans="1:26">
      <c r="A442" s="188"/>
      <c r="B442" s="188"/>
      <c r="C442" s="188"/>
      <c r="D442" s="188"/>
      <c r="E442" s="188"/>
      <c r="F442" s="197"/>
      <c r="G442" s="197"/>
      <c r="H442" s="197"/>
      <c r="I442" s="197"/>
      <c r="J442" s="197"/>
      <c r="K442" s="197"/>
      <c r="L442" s="188"/>
      <c r="M442" s="188"/>
      <c r="N442" s="188"/>
      <c r="O442" s="188"/>
      <c r="P442" s="188"/>
      <c r="Q442" s="188"/>
      <c r="R442" s="188"/>
      <c r="S442" s="188"/>
      <c r="T442" s="188"/>
      <c r="U442" s="188"/>
      <c r="V442" s="188"/>
      <c r="W442" s="188"/>
      <c r="X442" s="188"/>
      <c r="Y442" s="188"/>
      <c r="Z442" s="188"/>
    </row>
    <row r="443" ht="15.75" customHeight="1" spans="1:26">
      <c r="A443" s="188"/>
      <c r="B443" s="188"/>
      <c r="C443" s="188"/>
      <c r="D443" s="188"/>
      <c r="E443" s="188"/>
      <c r="F443" s="197"/>
      <c r="G443" s="197"/>
      <c r="H443" s="197"/>
      <c r="I443" s="197"/>
      <c r="J443" s="197"/>
      <c r="K443" s="197"/>
      <c r="L443" s="188"/>
      <c r="M443" s="188"/>
      <c r="N443" s="188"/>
      <c r="O443" s="188"/>
      <c r="P443" s="188"/>
      <c r="Q443" s="188"/>
      <c r="R443" s="188"/>
      <c r="S443" s="188"/>
      <c r="T443" s="188"/>
      <c r="U443" s="188"/>
      <c r="V443" s="188"/>
      <c r="W443" s="188"/>
      <c r="X443" s="188"/>
      <c r="Y443" s="188"/>
      <c r="Z443" s="188"/>
    </row>
    <row r="444" ht="15.75" customHeight="1" spans="1:26">
      <c r="A444" s="188"/>
      <c r="B444" s="188"/>
      <c r="C444" s="188"/>
      <c r="D444" s="188"/>
      <c r="E444" s="188"/>
      <c r="F444" s="197"/>
      <c r="G444" s="197"/>
      <c r="H444" s="197"/>
      <c r="I444" s="197"/>
      <c r="J444" s="197"/>
      <c r="K444" s="197"/>
      <c r="L444" s="188"/>
      <c r="M444" s="188"/>
      <c r="N444" s="188"/>
      <c r="O444" s="188"/>
      <c r="P444" s="188"/>
      <c r="Q444" s="188"/>
      <c r="R444" s="188"/>
      <c r="S444" s="188"/>
      <c r="T444" s="188"/>
      <c r="U444" s="188"/>
      <c r="V444" s="188"/>
      <c r="W444" s="188"/>
      <c r="X444" s="188"/>
      <c r="Y444" s="188"/>
      <c r="Z444" s="188"/>
    </row>
    <row r="445" ht="15.75" customHeight="1" spans="1:26">
      <c r="A445" s="188"/>
      <c r="B445" s="188"/>
      <c r="C445" s="188"/>
      <c r="D445" s="188"/>
      <c r="E445" s="188"/>
      <c r="F445" s="197"/>
      <c r="G445" s="197"/>
      <c r="H445" s="197"/>
      <c r="I445" s="197"/>
      <c r="J445" s="197"/>
      <c r="K445" s="197"/>
      <c r="L445" s="188"/>
      <c r="M445" s="188"/>
      <c r="N445" s="188"/>
      <c r="O445" s="188"/>
      <c r="P445" s="188"/>
      <c r="Q445" s="188"/>
      <c r="R445" s="188"/>
      <c r="S445" s="188"/>
      <c r="T445" s="188"/>
      <c r="U445" s="188"/>
      <c r="V445" s="188"/>
      <c r="W445" s="188"/>
      <c r="X445" s="188"/>
      <c r="Y445" s="188"/>
      <c r="Z445" s="188"/>
    </row>
    <row r="446" ht="15.75" customHeight="1" spans="1:26">
      <c r="A446" s="188"/>
      <c r="B446" s="188"/>
      <c r="C446" s="188"/>
      <c r="D446" s="188"/>
      <c r="E446" s="188"/>
      <c r="F446" s="197"/>
      <c r="G446" s="197"/>
      <c r="H446" s="197"/>
      <c r="I446" s="197"/>
      <c r="J446" s="197"/>
      <c r="K446" s="197"/>
      <c r="L446" s="188"/>
      <c r="M446" s="188"/>
      <c r="N446" s="188"/>
      <c r="O446" s="188"/>
      <c r="P446" s="188"/>
      <c r="Q446" s="188"/>
      <c r="R446" s="188"/>
      <c r="S446" s="188"/>
      <c r="T446" s="188"/>
      <c r="U446" s="188"/>
      <c r="V446" s="188"/>
      <c r="W446" s="188"/>
      <c r="X446" s="188"/>
      <c r="Y446" s="188"/>
      <c r="Z446" s="188"/>
    </row>
    <row r="447" ht="15.75" customHeight="1" spans="1:26">
      <c r="A447" s="188"/>
      <c r="B447" s="188"/>
      <c r="C447" s="188"/>
      <c r="D447" s="188"/>
      <c r="E447" s="188"/>
      <c r="F447" s="197"/>
      <c r="G447" s="197"/>
      <c r="H447" s="197"/>
      <c r="I447" s="197"/>
      <c r="J447" s="197"/>
      <c r="K447" s="197"/>
      <c r="L447" s="188"/>
      <c r="M447" s="188"/>
      <c r="N447" s="188"/>
      <c r="O447" s="188"/>
      <c r="P447" s="188"/>
      <c r="Q447" s="188"/>
      <c r="R447" s="188"/>
      <c r="S447" s="188"/>
      <c r="T447" s="188"/>
      <c r="U447" s="188"/>
      <c r="V447" s="188"/>
      <c r="W447" s="188"/>
      <c r="X447" s="188"/>
      <c r="Y447" s="188"/>
      <c r="Z447" s="188"/>
    </row>
    <row r="448" ht="15.75" customHeight="1" spans="1:26">
      <c r="A448" s="188"/>
      <c r="B448" s="188"/>
      <c r="C448" s="188"/>
      <c r="D448" s="188"/>
      <c r="E448" s="188"/>
      <c r="F448" s="197"/>
      <c r="G448" s="197"/>
      <c r="H448" s="197"/>
      <c r="I448" s="197"/>
      <c r="J448" s="197"/>
      <c r="K448" s="197"/>
      <c r="L448" s="188"/>
      <c r="M448" s="188"/>
      <c r="N448" s="188"/>
      <c r="O448" s="188"/>
      <c r="P448" s="188"/>
      <c r="Q448" s="188"/>
      <c r="R448" s="188"/>
      <c r="S448" s="188"/>
      <c r="T448" s="188"/>
      <c r="U448" s="188"/>
      <c r="V448" s="188"/>
      <c r="W448" s="188"/>
      <c r="X448" s="188"/>
      <c r="Y448" s="188"/>
      <c r="Z448" s="188"/>
    </row>
    <row r="449" ht="15.75" customHeight="1" spans="1:26">
      <c r="A449" s="188"/>
      <c r="B449" s="188"/>
      <c r="C449" s="188"/>
      <c r="D449" s="188"/>
      <c r="E449" s="188"/>
      <c r="F449" s="197"/>
      <c r="G449" s="197"/>
      <c r="H449" s="197"/>
      <c r="I449" s="197"/>
      <c r="J449" s="197"/>
      <c r="K449" s="197"/>
      <c r="L449" s="188"/>
      <c r="M449" s="188"/>
      <c r="N449" s="188"/>
      <c r="O449" s="188"/>
      <c r="P449" s="188"/>
      <c r="Q449" s="188"/>
      <c r="R449" s="188"/>
      <c r="S449" s="188"/>
      <c r="T449" s="188"/>
      <c r="U449" s="188"/>
      <c r="V449" s="188"/>
      <c r="W449" s="188"/>
      <c r="X449" s="188"/>
      <c r="Y449" s="188"/>
      <c r="Z449" s="188"/>
    </row>
    <row r="450" ht="15.75" customHeight="1" spans="1:26">
      <c r="A450" s="188"/>
      <c r="B450" s="188"/>
      <c r="C450" s="188"/>
      <c r="D450" s="188"/>
      <c r="E450" s="188"/>
      <c r="F450" s="197"/>
      <c r="G450" s="197"/>
      <c r="H450" s="197"/>
      <c r="I450" s="197"/>
      <c r="J450" s="197"/>
      <c r="K450" s="197"/>
      <c r="L450" s="188"/>
      <c r="M450" s="188"/>
      <c r="N450" s="188"/>
      <c r="O450" s="188"/>
      <c r="P450" s="188"/>
      <c r="Q450" s="188"/>
      <c r="R450" s="188"/>
      <c r="S450" s="188"/>
      <c r="T450" s="188"/>
      <c r="U450" s="188"/>
      <c r="V450" s="188"/>
      <c r="W450" s="188"/>
      <c r="X450" s="188"/>
      <c r="Y450" s="188"/>
      <c r="Z450" s="188"/>
    </row>
    <row r="451" ht="15.75" customHeight="1" spans="1:26">
      <c r="A451" s="188"/>
      <c r="B451" s="188"/>
      <c r="C451" s="188"/>
      <c r="D451" s="188"/>
      <c r="E451" s="188"/>
      <c r="F451" s="197"/>
      <c r="G451" s="197"/>
      <c r="H451" s="197"/>
      <c r="I451" s="197"/>
      <c r="J451" s="197"/>
      <c r="K451" s="197"/>
      <c r="L451" s="188"/>
      <c r="M451" s="188"/>
      <c r="N451" s="188"/>
      <c r="O451" s="188"/>
      <c r="P451" s="188"/>
      <c r="Q451" s="188"/>
      <c r="R451" s="188"/>
      <c r="S451" s="188"/>
      <c r="T451" s="188"/>
      <c r="U451" s="188"/>
      <c r="V451" s="188"/>
      <c r="W451" s="188"/>
      <c r="X451" s="188"/>
      <c r="Y451" s="188"/>
      <c r="Z451" s="188"/>
    </row>
    <row r="452" ht="15.75" customHeight="1" spans="1:26">
      <c r="A452" s="188"/>
      <c r="B452" s="188"/>
      <c r="C452" s="188"/>
      <c r="D452" s="188"/>
      <c r="E452" s="188"/>
      <c r="F452" s="197"/>
      <c r="G452" s="197"/>
      <c r="H452" s="197"/>
      <c r="I452" s="197"/>
      <c r="J452" s="197"/>
      <c r="K452" s="197"/>
      <c r="L452" s="188"/>
      <c r="M452" s="188"/>
      <c r="N452" s="188"/>
      <c r="O452" s="188"/>
      <c r="P452" s="188"/>
      <c r="Q452" s="188"/>
      <c r="R452" s="188"/>
      <c r="S452" s="188"/>
      <c r="T452" s="188"/>
      <c r="U452" s="188"/>
      <c r="V452" s="188"/>
      <c r="W452" s="188"/>
      <c r="X452" s="188"/>
      <c r="Y452" s="188"/>
      <c r="Z452" s="188"/>
    </row>
    <row r="453" ht="15.75" customHeight="1" spans="1:26">
      <c r="A453" s="188"/>
      <c r="B453" s="188"/>
      <c r="C453" s="188"/>
      <c r="D453" s="188"/>
      <c r="E453" s="188"/>
      <c r="F453" s="197"/>
      <c r="G453" s="197"/>
      <c r="H453" s="197"/>
      <c r="I453" s="197"/>
      <c r="J453" s="197"/>
      <c r="K453" s="197"/>
      <c r="L453" s="188"/>
      <c r="M453" s="188"/>
      <c r="N453" s="188"/>
      <c r="O453" s="188"/>
      <c r="P453" s="188"/>
      <c r="Q453" s="188"/>
      <c r="R453" s="188"/>
      <c r="S453" s="188"/>
      <c r="T453" s="188"/>
      <c r="U453" s="188"/>
      <c r="V453" s="188"/>
      <c r="W453" s="188"/>
      <c r="X453" s="188"/>
      <c r="Y453" s="188"/>
      <c r="Z453" s="188"/>
    </row>
    <row r="454" ht="15.75" customHeight="1" spans="1:26">
      <c r="A454" s="188"/>
      <c r="B454" s="188"/>
      <c r="C454" s="188"/>
      <c r="D454" s="188"/>
      <c r="E454" s="188"/>
      <c r="F454" s="197"/>
      <c r="G454" s="197"/>
      <c r="H454" s="197"/>
      <c r="I454" s="197"/>
      <c r="J454" s="197"/>
      <c r="K454" s="197"/>
      <c r="L454" s="188"/>
      <c r="M454" s="188"/>
      <c r="N454" s="188"/>
      <c r="O454" s="188"/>
      <c r="P454" s="188"/>
      <c r="Q454" s="188"/>
      <c r="R454" s="188"/>
      <c r="S454" s="188"/>
      <c r="T454" s="188"/>
      <c r="U454" s="188"/>
      <c r="V454" s="188"/>
      <c r="W454" s="188"/>
      <c r="X454" s="188"/>
      <c r="Y454" s="188"/>
      <c r="Z454" s="188"/>
    </row>
    <row r="455" ht="15.75" customHeight="1" spans="1:26">
      <c r="A455" s="188"/>
      <c r="B455" s="188"/>
      <c r="C455" s="188"/>
      <c r="D455" s="188"/>
      <c r="E455" s="188"/>
      <c r="F455" s="197"/>
      <c r="G455" s="197"/>
      <c r="H455" s="197"/>
      <c r="I455" s="197"/>
      <c r="J455" s="197"/>
      <c r="K455" s="197"/>
      <c r="L455" s="188"/>
      <c r="M455" s="188"/>
      <c r="N455" s="188"/>
      <c r="O455" s="188"/>
      <c r="P455" s="188"/>
      <c r="Q455" s="188"/>
      <c r="R455" s="188"/>
      <c r="S455" s="188"/>
      <c r="T455" s="188"/>
      <c r="U455" s="188"/>
      <c r="V455" s="188"/>
      <c r="W455" s="188"/>
      <c r="X455" s="188"/>
      <c r="Y455" s="188"/>
      <c r="Z455" s="188"/>
    </row>
    <row r="456" ht="15.75" customHeight="1" spans="1:26">
      <c r="A456" s="188"/>
      <c r="B456" s="188"/>
      <c r="C456" s="188"/>
      <c r="D456" s="188"/>
      <c r="E456" s="188"/>
      <c r="F456" s="197"/>
      <c r="G456" s="197"/>
      <c r="H456" s="197"/>
      <c r="I456" s="197"/>
      <c r="J456" s="197"/>
      <c r="K456" s="197"/>
      <c r="L456" s="188"/>
      <c r="M456" s="188"/>
      <c r="N456" s="188"/>
      <c r="O456" s="188"/>
      <c r="P456" s="188"/>
      <c r="Q456" s="188"/>
      <c r="R456" s="188"/>
      <c r="S456" s="188"/>
      <c r="T456" s="188"/>
      <c r="U456" s="188"/>
      <c r="V456" s="188"/>
      <c r="W456" s="188"/>
      <c r="X456" s="188"/>
      <c r="Y456" s="188"/>
      <c r="Z456" s="188"/>
    </row>
    <row r="457" ht="15.75" customHeight="1" spans="1:26">
      <c r="A457" s="188"/>
      <c r="B457" s="188"/>
      <c r="C457" s="188"/>
      <c r="D457" s="188"/>
      <c r="E457" s="188"/>
      <c r="F457" s="197"/>
      <c r="G457" s="197"/>
      <c r="H457" s="197"/>
      <c r="I457" s="197"/>
      <c r="J457" s="197"/>
      <c r="K457" s="197"/>
      <c r="L457" s="188"/>
      <c r="M457" s="188"/>
      <c r="N457" s="188"/>
      <c r="O457" s="188"/>
      <c r="P457" s="188"/>
      <c r="Q457" s="188"/>
      <c r="R457" s="188"/>
      <c r="S457" s="188"/>
      <c r="T457" s="188"/>
      <c r="U457" s="188"/>
      <c r="V457" s="188"/>
      <c r="W457" s="188"/>
      <c r="X457" s="188"/>
      <c r="Y457" s="188"/>
      <c r="Z457" s="188"/>
    </row>
    <row r="458" ht="15.75" customHeight="1" spans="1:26">
      <c r="A458" s="188"/>
      <c r="B458" s="188"/>
      <c r="C458" s="188"/>
      <c r="D458" s="188"/>
      <c r="E458" s="188"/>
      <c r="F458" s="197"/>
      <c r="G458" s="197"/>
      <c r="H458" s="197"/>
      <c r="I458" s="197"/>
      <c r="J458" s="197"/>
      <c r="K458" s="197"/>
      <c r="L458" s="188"/>
      <c r="M458" s="188"/>
      <c r="N458" s="188"/>
      <c r="O458" s="188"/>
      <c r="P458" s="188"/>
      <c r="Q458" s="188"/>
      <c r="R458" s="188"/>
      <c r="S458" s="188"/>
      <c r="T458" s="188"/>
      <c r="U458" s="188"/>
      <c r="V458" s="188"/>
      <c r="W458" s="188"/>
      <c r="X458" s="188"/>
      <c r="Y458" s="188"/>
      <c r="Z458" s="188"/>
    </row>
    <row r="459" ht="15.75" customHeight="1" spans="1:26">
      <c r="A459" s="188"/>
      <c r="B459" s="188"/>
      <c r="C459" s="188"/>
      <c r="D459" s="188"/>
      <c r="E459" s="188"/>
      <c r="F459" s="197"/>
      <c r="G459" s="197"/>
      <c r="H459" s="197"/>
      <c r="I459" s="197"/>
      <c r="J459" s="197"/>
      <c r="K459" s="197"/>
      <c r="L459" s="188"/>
      <c r="M459" s="188"/>
      <c r="N459" s="188"/>
      <c r="O459" s="188"/>
      <c r="P459" s="188"/>
      <c r="Q459" s="188"/>
      <c r="R459" s="188"/>
      <c r="S459" s="188"/>
      <c r="T459" s="188"/>
      <c r="U459" s="188"/>
      <c r="V459" s="188"/>
      <c r="W459" s="188"/>
      <c r="X459" s="188"/>
      <c r="Y459" s="188"/>
      <c r="Z459" s="188"/>
    </row>
    <row r="460" ht="15.75" customHeight="1" spans="1:26">
      <c r="A460" s="188"/>
      <c r="B460" s="188"/>
      <c r="C460" s="188"/>
      <c r="D460" s="188"/>
      <c r="E460" s="188"/>
      <c r="F460" s="197"/>
      <c r="G460" s="197"/>
      <c r="H460" s="197"/>
      <c r="I460" s="197"/>
      <c r="J460" s="197"/>
      <c r="K460" s="197"/>
      <c r="L460" s="188"/>
      <c r="M460" s="188"/>
      <c r="N460" s="188"/>
      <c r="O460" s="188"/>
      <c r="P460" s="188"/>
      <c r="Q460" s="188"/>
      <c r="R460" s="188"/>
      <c r="S460" s="188"/>
      <c r="T460" s="188"/>
      <c r="U460" s="188"/>
      <c r="V460" s="188"/>
      <c r="W460" s="188"/>
      <c r="X460" s="188"/>
      <c r="Y460" s="188"/>
      <c r="Z460" s="188"/>
    </row>
    <row r="461" ht="15.75" customHeight="1" spans="1:26">
      <c r="A461" s="188"/>
      <c r="B461" s="188"/>
      <c r="C461" s="188"/>
      <c r="D461" s="188"/>
      <c r="E461" s="188"/>
      <c r="F461" s="197"/>
      <c r="G461" s="197"/>
      <c r="H461" s="197"/>
      <c r="I461" s="197"/>
      <c r="J461" s="197"/>
      <c r="K461" s="197"/>
      <c r="L461" s="188"/>
      <c r="M461" s="188"/>
      <c r="N461" s="188"/>
      <c r="O461" s="188"/>
      <c r="P461" s="188"/>
      <c r="Q461" s="188"/>
      <c r="R461" s="188"/>
      <c r="S461" s="188"/>
      <c r="T461" s="188"/>
      <c r="U461" s="188"/>
      <c r="V461" s="188"/>
      <c r="W461" s="188"/>
      <c r="X461" s="188"/>
      <c r="Y461" s="188"/>
      <c r="Z461" s="188"/>
    </row>
    <row r="462" ht="15.75" customHeight="1" spans="1:26">
      <c r="A462" s="188"/>
      <c r="B462" s="188"/>
      <c r="C462" s="188"/>
      <c r="D462" s="188"/>
      <c r="E462" s="188"/>
      <c r="F462" s="197"/>
      <c r="G462" s="197"/>
      <c r="H462" s="197"/>
      <c r="I462" s="197"/>
      <c r="J462" s="197"/>
      <c r="K462" s="197"/>
      <c r="L462" s="188"/>
      <c r="M462" s="188"/>
      <c r="N462" s="188"/>
      <c r="O462" s="188"/>
      <c r="P462" s="188"/>
      <c r="Q462" s="188"/>
      <c r="R462" s="188"/>
      <c r="S462" s="188"/>
      <c r="T462" s="188"/>
      <c r="U462" s="188"/>
      <c r="V462" s="188"/>
      <c r="W462" s="188"/>
      <c r="X462" s="188"/>
      <c r="Y462" s="188"/>
      <c r="Z462" s="188"/>
    </row>
    <row r="463" ht="15.75" customHeight="1" spans="1:26">
      <c r="A463" s="188"/>
      <c r="B463" s="188"/>
      <c r="C463" s="188"/>
      <c r="D463" s="188"/>
      <c r="E463" s="188"/>
      <c r="F463" s="197"/>
      <c r="G463" s="197"/>
      <c r="H463" s="197"/>
      <c r="I463" s="197"/>
      <c r="J463" s="197"/>
      <c r="K463" s="197"/>
      <c r="L463" s="188"/>
      <c r="M463" s="188"/>
      <c r="N463" s="188"/>
      <c r="O463" s="188"/>
      <c r="P463" s="188"/>
      <c r="Q463" s="188"/>
      <c r="R463" s="188"/>
      <c r="S463" s="188"/>
      <c r="T463" s="188"/>
      <c r="U463" s="188"/>
      <c r="V463" s="188"/>
      <c r="W463" s="188"/>
      <c r="X463" s="188"/>
      <c r="Y463" s="188"/>
      <c r="Z463" s="188"/>
    </row>
    <row r="464" ht="15.75" customHeight="1" spans="1:26">
      <c r="A464" s="188"/>
      <c r="B464" s="188"/>
      <c r="C464" s="188"/>
      <c r="D464" s="188"/>
      <c r="E464" s="188"/>
      <c r="F464" s="197"/>
      <c r="G464" s="197"/>
      <c r="H464" s="197"/>
      <c r="I464" s="197"/>
      <c r="J464" s="197"/>
      <c r="K464" s="197"/>
      <c r="L464" s="188"/>
      <c r="M464" s="188"/>
      <c r="N464" s="188"/>
      <c r="O464" s="188"/>
      <c r="P464" s="188"/>
      <c r="Q464" s="188"/>
      <c r="R464" s="188"/>
      <c r="S464" s="188"/>
      <c r="T464" s="188"/>
      <c r="U464" s="188"/>
      <c r="V464" s="188"/>
      <c r="W464" s="188"/>
      <c r="X464" s="188"/>
      <c r="Y464" s="188"/>
      <c r="Z464" s="188"/>
    </row>
    <row r="465" ht="15.75" customHeight="1" spans="1:26">
      <c r="A465" s="188"/>
      <c r="B465" s="188"/>
      <c r="C465" s="188"/>
      <c r="D465" s="188"/>
      <c r="E465" s="188"/>
      <c r="F465" s="197"/>
      <c r="G465" s="197"/>
      <c r="H465" s="197"/>
      <c r="I465" s="197"/>
      <c r="J465" s="197"/>
      <c r="K465" s="197"/>
      <c r="L465" s="188"/>
      <c r="M465" s="188"/>
      <c r="N465" s="188"/>
      <c r="O465" s="188"/>
      <c r="P465" s="188"/>
      <c r="Q465" s="188"/>
      <c r="R465" s="188"/>
      <c r="S465" s="188"/>
      <c r="T465" s="188"/>
      <c r="U465" s="188"/>
      <c r="V465" s="188"/>
      <c r="W465" s="188"/>
      <c r="X465" s="188"/>
      <c r="Y465" s="188"/>
      <c r="Z465" s="188"/>
    </row>
    <row r="466" ht="15.75" customHeight="1" spans="1:26">
      <c r="A466" s="188"/>
      <c r="B466" s="188"/>
      <c r="C466" s="188"/>
      <c r="D466" s="188"/>
      <c r="E466" s="188"/>
      <c r="F466" s="197"/>
      <c r="G466" s="197"/>
      <c r="H466" s="197"/>
      <c r="I466" s="197"/>
      <c r="J466" s="197"/>
      <c r="K466" s="197"/>
      <c r="L466" s="188"/>
      <c r="M466" s="188"/>
      <c r="N466" s="188"/>
      <c r="O466" s="188"/>
      <c r="P466" s="188"/>
      <c r="Q466" s="188"/>
      <c r="R466" s="188"/>
      <c r="S466" s="188"/>
      <c r="T466" s="188"/>
      <c r="U466" s="188"/>
      <c r="V466" s="188"/>
      <c r="W466" s="188"/>
      <c r="X466" s="188"/>
      <c r="Y466" s="188"/>
      <c r="Z466" s="188"/>
    </row>
    <row r="467" ht="15.75" customHeight="1" spans="1:26">
      <c r="A467" s="188"/>
      <c r="B467" s="188"/>
      <c r="C467" s="188"/>
      <c r="D467" s="188"/>
      <c r="E467" s="188"/>
      <c r="F467" s="197"/>
      <c r="G467" s="197"/>
      <c r="H467" s="197"/>
      <c r="I467" s="197"/>
      <c r="J467" s="197"/>
      <c r="K467" s="197"/>
      <c r="L467" s="188"/>
      <c r="M467" s="188"/>
      <c r="N467" s="188"/>
      <c r="O467" s="188"/>
      <c r="P467" s="188"/>
      <c r="Q467" s="188"/>
      <c r="R467" s="188"/>
      <c r="S467" s="188"/>
      <c r="T467" s="188"/>
      <c r="U467" s="188"/>
      <c r="V467" s="188"/>
      <c r="W467" s="188"/>
      <c r="X467" s="188"/>
      <c r="Y467" s="188"/>
      <c r="Z467" s="188"/>
    </row>
    <row r="468" ht="15.75" customHeight="1" spans="1:26">
      <c r="A468" s="188"/>
      <c r="B468" s="188"/>
      <c r="C468" s="188"/>
      <c r="D468" s="188"/>
      <c r="E468" s="188"/>
      <c r="F468" s="197"/>
      <c r="G468" s="197"/>
      <c r="H468" s="197"/>
      <c r="I468" s="197"/>
      <c r="J468" s="197"/>
      <c r="K468" s="197"/>
      <c r="L468" s="188"/>
      <c r="M468" s="188"/>
      <c r="N468" s="188"/>
      <c r="O468" s="188"/>
      <c r="P468" s="188"/>
      <c r="Q468" s="188"/>
      <c r="R468" s="188"/>
      <c r="S468" s="188"/>
      <c r="T468" s="188"/>
      <c r="U468" s="188"/>
      <c r="V468" s="188"/>
      <c r="W468" s="188"/>
      <c r="X468" s="188"/>
      <c r="Y468" s="188"/>
      <c r="Z468" s="188"/>
    </row>
    <row r="469" ht="15.75" customHeight="1" spans="1:26">
      <c r="A469" s="188"/>
      <c r="B469" s="188"/>
      <c r="C469" s="188"/>
      <c r="D469" s="188"/>
      <c r="E469" s="188"/>
      <c r="F469" s="197"/>
      <c r="G469" s="197"/>
      <c r="H469" s="197"/>
      <c r="I469" s="197"/>
      <c r="J469" s="197"/>
      <c r="K469" s="197"/>
      <c r="L469" s="188"/>
      <c r="M469" s="188"/>
      <c r="N469" s="188"/>
      <c r="O469" s="188"/>
      <c r="P469" s="188"/>
      <c r="Q469" s="188"/>
      <c r="R469" s="188"/>
      <c r="S469" s="188"/>
      <c r="T469" s="188"/>
      <c r="U469" s="188"/>
      <c r="V469" s="188"/>
      <c r="W469" s="188"/>
      <c r="X469" s="188"/>
      <c r="Y469" s="188"/>
      <c r="Z469" s="188"/>
    </row>
    <row r="470" ht="15.75" customHeight="1" spans="1:26">
      <c r="A470" s="188"/>
      <c r="B470" s="188"/>
      <c r="C470" s="188"/>
      <c r="D470" s="188"/>
      <c r="E470" s="188"/>
      <c r="F470" s="197"/>
      <c r="G470" s="197"/>
      <c r="H470" s="197"/>
      <c r="I470" s="197"/>
      <c r="J470" s="197"/>
      <c r="K470" s="197"/>
      <c r="L470" s="188"/>
      <c r="M470" s="188"/>
      <c r="N470" s="188"/>
      <c r="O470" s="188"/>
      <c r="P470" s="188"/>
      <c r="Q470" s="188"/>
      <c r="R470" s="188"/>
      <c r="S470" s="188"/>
      <c r="T470" s="188"/>
      <c r="U470" s="188"/>
      <c r="V470" s="188"/>
      <c r="W470" s="188"/>
      <c r="X470" s="188"/>
      <c r="Y470" s="188"/>
      <c r="Z470" s="188"/>
    </row>
    <row r="471" ht="15.75" customHeight="1" spans="1:26">
      <c r="A471" s="188"/>
      <c r="B471" s="188"/>
      <c r="C471" s="188"/>
      <c r="D471" s="188"/>
      <c r="E471" s="188"/>
      <c r="F471" s="197"/>
      <c r="G471" s="197"/>
      <c r="H471" s="197"/>
      <c r="I471" s="197"/>
      <c r="J471" s="197"/>
      <c r="K471" s="197"/>
      <c r="L471" s="188"/>
      <c r="M471" s="188"/>
      <c r="N471" s="188"/>
      <c r="O471" s="188"/>
      <c r="P471" s="188"/>
      <c r="Q471" s="188"/>
      <c r="R471" s="188"/>
      <c r="S471" s="188"/>
      <c r="T471" s="188"/>
      <c r="U471" s="188"/>
      <c r="V471" s="188"/>
      <c r="W471" s="188"/>
      <c r="X471" s="188"/>
      <c r="Y471" s="188"/>
      <c r="Z471" s="188"/>
    </row>
    <row r="472" ht="15.75" customHeight="1" spans="1:26">
      <c r="A472" s="188"/>
      <c r="B472" s="188"/>
      <c r="C472" s="188"/>
      <c r="D472" s="188"/>
      <c r="E472" s="188"/>
      <c r="F472" s="197"/>
      <c r="G472" s="197"/>
      <c r="H472" s="197"/>
      <c r="I472" s="197"/>
      <c r="J472" s="197"/>
      <c r="K472" s="197"/>
      <c r="L472" s="188"/>
      <c r="M472" s="188"/>
      <c r="N472" s="188"/>
      <c r="O472" s="188"/>
      <c r="P472" s="188"/>
      <c r="Q472" s="188"/>
      <c r="R472" s="188"/>
      <c r="S472" s="188"/>
      <c r="T472" s="188"/>
      <c r="U472" s="188"/>
      <c r="V472" s="188"/>
      <c r="W472" s="188"/>
      <c r="X472" s="188"/>
      <c r="Y472" s="188"/>
      <c r="Z472" s="188"/>
    </row>
    <row r="473" ht="15.75" customHeight="1" spans="1:26">
      <c r="A473" s="188"/>
      <c r="B473" s="188"/>
      <c r="C473" s="188"/>
      <c r="D473" s="188"/>
      <c r="E473" s="188"/>
      <c r="F473" s="197"/>
      <c r="G473" s="197"/>
      <c r="H473" s="197"/>
      <c r="I473" s="197"/>
      <c r="J473" s="197"/>
      <c r="K473" s="197"/>
      <c r="L473" s="188"/>
      <c r="M473" s="188"/>
      <c r="N473" s="188"/>
      <c r="O473" s="188"/>
      <c r="P473" s="188"/>
      <c r="Q473" s="188"/>
      <c r="R473" s="188"/>
      <c r="S473" s="188"/>
      <c r="T473" s="188"/>
      <c r="U473" s="188"/>
      <c r="V473" s="188"/>
      <c r="W473" s="188"/>
      <c r="X473" s="188"/>
      <c r="Y473" s="188"/>
      <c r="Z473" s="188"/>
    </row>
    <row r="474" ht="15.75" customHeight="1" spans="1:26">
      <c r="A474" s="188"/>
      <c r="B474" s="188"/>
      <c r="C474" s="188"/>
      <c r="D474" s="188"/>
      <c r="E474" s="188"/>
      <c r="F474" s="197"/>
      <c r="G474" s="197"/>
      <c r="H474" s="197"/>
      <c r="I474" s="197"/>
      <c r="J474" s="197"/>
      <c r="K474" s="197"/>
      <c r="L474" s="188"/>
      <c r="M474" s="188"/>
      <c r="N474" s="188"/>
      <c r="O474" s="188"/>
      <c r="P474" s="188"/>
      <c r="Q474" s="188"/>
      <c r="R474" s="188"/>
      <c r="S474" s="188"/>
      <c r="T474" s="188"/>
      <c r="U474" s="188"/>
      <c r="V474" s="188"/>
      <c r="W474" s="188"/>
      <c r="X474" s="188"/>
      <c r="Y474" s="188"/>
      <c r="Z474" s="188"/>
    </row>
    <row r="475" ht="15.75" customHeight="1" spans="1:26">
      <c r="A475" s="188"/>
      <c r="B475" s="188"/>
      <c r="C475" s="188"/>
      <c r="D475" s="188"/>
      <c r="E475" s="188"/>
      <c r="F475" s="197"/>
      <c r="G475" s="197"/>
      <c r="H475" s="197"/>
      <c r="I475" s="197"/>
      <c r="J475" s="197"/>
      <c r="K475" s="197"/>
      <c r="L475" s="188"/>
      <c r="M475" s="188"/>
      <c r="N475" s="188"/>
      <c r="O475" s="188"/>
      <c r="P475" s="188"/>
      <c r="Q475" s="188"/>
      <c r="R475" s="188"/>
      <c r="S475" s="188"/>
      <c r="T475" s="188"/>
      <c r="U475" s="188"/>
      <c r="V475" s="188"/>
      <c r="W475" s="188"/>
      <c r="X475" s="188"/>
      <c r="Y475" s="188"/>
      <c r="Z475" s="188"/>
    </row>
    <row r="476" ht="15.75" customHeight="1" spans="1:26">
      <c r="A476" s="188"/>
      <c r="B476" s="188"/>
      <c r="C476" s="188"/>
      <c r="D476" s="188"/>
      <c r="E476" s="188"/>
      <c r="F476" s="197"/>
      <c r="G476" s="197"/>
      <c r="H476" s="197"/>
      <c r="I476" s="197"/>
      <c r="J476" s="197"/>
      <c r="K476" s="197"/>
      <c r="L476" s="188"/>
      <c r="M476" s="188"/>
      <c r="N476" s="188"/>
      <c r="O476" s="188"/>
      <c r="P476" s="188"/>
      <c r="Q476" s="188"/>
      <c r="R476" s="188"/>
      <c r="S476" s="188"/>
      <c r="T476" s="188"/>
      <c r="U476" s="188"/>
      <c r="V476" s="188"/>
      <c r="W476" s="188"/>
      <c r="X476" s="188"/>
      <c r="Y476" s="188"/>
      <c r="Z476" s="188"/>
    </row>
    <row r="477" ht="15.75" customHeight="1" spans="1:26">
      <c r="A477" s="188"/>
      <c r="B477" s="188"/>
      <c r="C477" s="188"/>
      <c r="D477" s="188"/>
      <c r="E477" s="188"/>
      <c r="F477" s="197"/>
      <c r="G477" s="197"/>
      <c r="H477" s="197"/>
      <c r="I477" s="197"/>
      <c r="J477" s="197"/>
      <c r="K477" s="197"/>
      <c r="L477" s="188"/>
      <c r="M477" s="188"/>
      <c r="N477" s="188"/>
      <c r="O477" s="188"/>
      <c r="P477" s="188"/>
      <c r="Q477" s="188"/>
      <c r="R477" s="188"/>
      <c r="S477" s="188"/>
      <c r="T477" s="188"/>
      <c r="U477" s="188"/>
      <c r="V477" s="188"/>
      <c r="W477" s="188"/>
      <c r="X477" s="188"/>
      <c r="Y477" s="188"/>
      <c r="Z477" s="188"/>
    </row>
    <row r="478" ht="15.75" customHeight="1" spans="1:26">
      <c r="A478" s="188"/>
      <c r="B478" s="188"/>
      <c r="C478" s="188"/>
      <c r="D478" s="188"/>
      <c r="E478" s="188"/>
      <c r="F478" s="197"/>
      <c r="G478" s="197"/>
      <c r="H478" s="197"/>
      <c r="I478" s="197"/>
      <c r="J478" s="197"/>
      <c r="K478" s="197"/>
      <c r="L478" s="188"/>
      <c r="M478" s="188"/>
      <c r="N478" s="188"/>
      <c r="O478" s="188"/>
      <c r="P478" s="188"/>
      <c r="Q478" s="188"/>
      <c r="R478" s="188"/>
      <c r="S478" s="188"/>
      <c r="T478" s="188"/>
      <c r="U478" s="188"/>
      <c r="V478" s="188"/>
      <c r="W478" s="188"/>
      <c r="X478" s="188"/>
      <c r="Y478" s="188"/>
      <c r="Z478" s="188"/>
    </row>
    <row r="479" ht="15.75" customHeight="1" spans="1:26">
      <c r="A479" s="188"/>
      <c r="B479" s="188"/>
      <c r="C479" s="188"/>
      <c r="D479" s="188"/>
      <c r="E479" s="188"/>
      <c r="F479" s="197"/>
      <c r="G479" s="197"/>
      <c r="H479" s="197"/>
      <c r="I479" s="197"/>
      <c r="J479" s="197"/>
      <c r="K479" s="197"/>
      <c r="L479" s="188"/>
      <c r="M479" s="188"/>
      <c r="N479" s="188"/>
      <c r="O479" s="188"/>
      <c r="P479" s="188"/>
      <c r="Q479" s="188"/>
      <c r="R479" s="188"/>
      <c r="S479" s="188"/>
      <c r="T479" s="188"/>
      <c r="U479" s="188"/>
      <c r="V479" s="188"/>
      <c r="W479" s="188"/>
      <c r="X479" s="188"/>
      <c r="Y479" s="188"/>
      <c r="Z479" s="188"/>
    </row>
    <row r="480" ht="15.75" customHeight="1" spans="1:26">
      <c r="A480" s="188"/>
      <c r="B480" s="188"/>
      <c r="C480" s="188"/>
      <c r="D480" s="188"/>
      <c r="E480" s="188"/>
      <c r="F480" s="197"/>
      <c r="G480" s="197"/>
      <c r="H480" s="197"/>
      <c r="I480" s="197"/>
      <c r="J480" s="197"/>
      <c r="K480" s="197"/>
      <c r="L480" s="188"/>
      <c r="M480" s="188"/>
      <c r="N480" s="188"/>
      <c r="O480" s="188"/>
      <c r="P480" s="188"/>
      <c r="Q480" s="188"/>
      <c r="R480" s="188"/>
      <c r="S480" s="188"/>
      <c r="T480" s="188"/>
      <c r="U480" s="188"/>
      <c r="V480" s="188"/>
      <c r="W480" s="188"/>
      <c r="X480" s="188"/>
      <c r="Y480" s="188"/>
      <c r="Z480" s="188"/>
    </row>
    <row r="481" ht="15.75" customHeight="1" spans="1:26">
      <c r="A481" s="188"/>
      <c r="B481" s="188"/>
      <c r="C481" s="188"/>
      <c r="D481" s="188"/>
      <c r="E481" s="188"/>
      <c r="F481" s="197"/>
      <c r="G481" s="197"/>
      <c r="H481" s="197"/>
      <c r="I481" s="197"/>
      <c r="J481" s="197"/>
      <c r="K481" s="197"/>
      <c r="L481" s="188"/>
      <c r="M481" s="188"/>
      <c r="N481" s="188"/>
      <c r="O481" s="188"/>
      <c r="P481" s="188"/>
      <c r="Q481" s="188"/>
      <c r="R481" s="188"/>
      <c r="S481" s="188"/>
      <c r="T481" s="188"/>
      <c r="U481" s="188"/>
      <c r="V481" s="188"/>
      <c r="W481" s="188"/>
      <c r="X481" s="188"/>
      <c r="Y481" s="188"/>
      <c r="Z481" s="188"/>
    </row>
    <row r="482" ht="15.75" customHeight="1" spans="1:26">
      <c r="A482" s="188"/>
      <c r="B482" s="188"/>
      <c r="C482" s="188"/>
      <c r="D482" s="188"/>
      <c r="E482" s="188"/>
      <c r="F482" s="197"/>
      <c r="G482" s="197"/>
      <c r="H482" s="197"/>
      <c r="I482" s="197"/>
      <c r="J482" s="197"/>
      <c r="K482" s="197"/>
      <c r="L482" s="188"/>
      <c r="M482" s="188"/>
      <c r="N482" s="188"/>
      <c r="O482" s="188"/>
      <c r="P482" s="188"/>
      <c r="Q482" s="188"/>
      <c r="R482" s="188"/>
      <c r="S482" s="188"/>
      <c r="T482" s="188"/>
      <c r="U482" s="188"/>
      <c r="V482" s="188"/>
      <c r="W482" s="188"/>
      <c r="X482" s="188"/>
      <c r="Y482" s="188"/>
      <c r="Z482" s="188"/>
    </row>
    <row r="483" ht="15.75" customHeight="1" spans="1:26">
      <c r="A483" s="188"/>
      <c r="B483" s="188"/>
      <c r="C483" s="188"/>
      <c r="D483" s="188"/>
      <c r="E483" s="188"/>
      <c r="F483" s="197"/>
      <c r="G483" s="197"/>
      <c r="H483" s="197"/>
      <c r="I483" s="197"/>
      <c r="J483" s="197"/>
      <c r="K483" s="197"/>
      <c r="L483" s="188"/>
      <c r="M483" s="188"/>
      <c r="N483" s="188"/>
      <c r="O483" s="188"/>
      <c r="P483" s="188"/>
      <c r="Q483" s="188"/>
      <c r="R483" s="188"/>
      <c r="S483" s="188"/>
      <c r="T483" s="188"/>
      <c r="U483" s="188"/>
      <c r="V483" s="188"/>
      <c r="W483" s="188"/>
      <c r="X483" s="188"/>
      <c r="Y483" s="188"/>
      <c r="Z483" s="188"/>
    </row>
    <row r="484" ht="15.75" customHeight="1" spans="1:26">
      <c r="A484" s="188"/>
      <c r="B484" s="188"/>
      <c r="C484" s="188"/>
      <c r="D484" s="188"/>
      <c r="E484" s="188"/>
      <c r="F484" s="197"/>
      <c r="G484" s="197"/>
      <c r="H484" s="197"/>
      <c r="I484" s="197"/>
      <c r="J484" s="197"/>
      <c r="K484" s="197"/>
      <c r="L484" s="188"/>
      <c r="M484" s="188"/>
      <c r="N484" s="188"/>
      <c r="O484" s="188"/>
      <c r="P484" s="188"/>
      <c r="Q484" s="188"/>
      <c r="R484" s="188"/>
      <c r="S484" s="188"/>
      <c r="T484" s="188"/>
      <c r="U484" s="188"/>
      <c r="V484" s="188"/>
      <c r="W484" s="188"/>
      <c r="X484" s="188"/>
      <c r="Y484" s="188"/>
      <c r="Z484" s="188"/>
    </row>
    <row r="485" ht="15.75" customHeight="1" spans="1:26">
      <c r="A485" s="188"/>
      <c r="B485" s="188"/>
      <c r="C485" s="188"/>
      <c r="D485" s="188"/>
      <c r="E485" s="188"/>
      <c r="F485" s="197"/>
      <c r="G485" s="197"/>
      <c r="H485" s="197"/>
      <c r="I485" s="197"/>
      <c r="J485" s="197"/>
      <c r="K485" s="197"/>
      <c r="L485" s="188"/>
      <c r="M485" s="188"/>
      <c r="N485" s="188"/>
      <c r="O485" s="188"/>
      <c r="P485" s="188"/>
      <c r="Q485" s="188"/>
      <c r="R485" s="188"/>
      <c r="S485" s="188"/>
      <c r="T485" s="188"/>
      <c r="U485" s="188"/>
      <c r="V485" s="188"/>
      <c r="W485" s="188"/>
      <c r="X485" s="188"/>
      <c r="Y485" s="188"/>
      <c r="Z485" s="188"/>
    </row>
    <row r="486" ht="15.75" customHeight="1" spans="1:26">
      <c r="A486" s="188"/>
      <c r="B486" s="188"/>
      <c r="C486" s="188"/>
      <c r="D486" s="188"/>
      <c r="E486" s="188"/>
      <c r="F486" s="197"/>
      <c r="G486" s="197"/>
      <c r="H486" s="197"/>
      <c r="I486" s="197"/>
      <c r="J486" s="197"/>
      <c r="K486" s="197"/>
      <c r="L486" s="188"/>
      <c r="M486" s="188"/>
      <c r="N486" s="188"/>
      <c r="O486" s="188"/>
      <c r="P486" s="188"/>
      <c r="Q486" s="188"/>
      <c r="R486" s="188"/>
      <c r="S486" s="188"/>
      <c r="T486" s="188"/>
      <c r="U486" s="188"/>
      <c r="V486" s="188"/>
      <c r="W486" s="188"/>
      <c r="X486" s="188"/>
      <c r="Y486" s="188"/>
      <c r="Z486" s="188"/>
    </row>
    <row r="487" ht="15.75" customHeight="1" spans="1:26">
      <c r="A487" s="188"/>
      <c r="B487" s="188"/>
      <c r="C487" s="188"/>
      <c r="D487" s="188"/>
      <c r="E487" s="188"/>
      <c r="F487" s="197"/>
      <c r="G487" s="197"/>
      <c r="H487" s="197"/>
      <c r="I487" s="197"/>
      <c r="J487" s="197"/>
      <c r="K487" s="197"/>
      <c r="L487" s="188"/>
      <c r="M487" s="188"/>
      <c r="N487" s="188"/>
      <c r="O487" s="188"/>
      <c r="P487" s="188"/>
      <c r="Q487" s="188"/>
      <c r="R487" s="188"/>
      <c r="S487" s="188"/>
      <c r="T487" s="188"/>
      <c r="U487" s="188"/>
      <c r="V487" s="188"/>
      <c r="W487" s="188"/>
      <c r="X487" s="188"/>
      <c r="Y487" s="188"/>
      <c r="Z487" s="188"/>
    </row>
    <row r="488" ht="15.75" customHeight="1" spans="1:26">
      <c r="A488" s="188"/>
      <c r="B488" s="188"/>
      <c r="C488" s="188"/>
      <c r="D488" s="188"/>
      <c r="E488" s="188"/>
      <c r="F488" s="197"/>
      <c r="G488" s="197"/>
      <c r="H488" s="197"/>
      <c r="I488" s="197"/>
      <c r="J488" s="197"/>
      <c r="K488" s="197"/>
      <c r="L488" s="188"/>
      <c r="M488" s="188"/>
      <c r="N488" s="188"/>
      <c r="O488" s="188"/>
      <c r="P488" s="188"/>
      <c r="Q488" s="188"/>
      <c r="R488" s="188"/>
      <c r="S488" s="188"/>
      <c r="T488" s="188"/>
      <c r="U488" s="188"/>
      <c r="V488" s="188"/>
      <c r="W488" s="188"/>
      <c r="X488" s="188"/>
      <c r="Y488" s="188"/>
      <c r="Z488" s="188"/>
    </row>
    <row r="489" ht="15.75" customHeight="1" spans="1:26">
      <c r="A489" s="188"/>
      <c r="B489" s="188"/>
      <c r="C489" s="188"/>
      <c r="D489" s="188"/>
      <c r="E489" s="188"/>
      <c r="F489" s="197"/>
      <c r="G489" s="197"/>
      <c r="H489" s="197"/>
      <c r="I489" s="197"/>
      <c r="J489" s="197"/>
      <c r="K489" s="197"/>
      <c r="L489" s="188"/>
      <c r="M489" s="188"/>
      <c r="N489" s="188"/>
      <c r="O489" s="188"/>
      <c r="P489" s="188"/>
      <c r="Q489" s="188"/>
      <c r="R489" s="188"/>
      <c r="S489" s="188"/>
      <c r="T489" s="188"/>
      <c r="U489" s="188"/>
      <c r="V489" s="188"/>
      <c r="W489" s="188"/>
      <c r="X489" s="188"/>
      <c r="Y489" s="188"/>
      <c r="Z489" s="188"/>
    </row>
    <row r="490" ht="15.75" customHeight="1" spans="1:26">
      <c r="A490" s="188"/>
      <c r="B490" s="188"/>
      <c r="C490" s="188"/>
      <c r="D490" s="188"/>
      <c r="E490" s="188"/>
      <c r="F490" s="197"/>
      <c r="G490" s="197"/>
      <c r="H490" s="197"/>
      <c r="I490" s="197"/>
      <c r="J490" s="197"/>
      <c r="K490" s="197"/>
      <c r="L490" s="188"/>
      <c r="M490" s="188"/>
      <c r="N490" s="188"/>
      <c r="O490" s="188"/>
      <c r="P490" s="188"/>
      <c r="Q490" s="188"/>
      <c r="R490" s="188"/>
      <c r="S490" s="188"/>
      <c r="T490" s="188"/>
      <c r="U490" s="188"/>
      <c r="V490" s="188"/>
      <c r="W490" s="188"/>
      <c r="X490" s="188"/>
      <c r="Y490" s="188"/>
      <c r="Z490" s="188"/>
    </row>
    <row r="491" ht="15.75" customHeight="1" spans="1:26">
      <c r="A491" s="188"/>
      <c r="B491" s="188"/>
      <c r="C491" s="188"/>
      <c r="D491" s="188"/>
      <c r="E491" s="188"/>
      <c r="F491" s="197"/>
      <c r="G491" s="197"/>
      <c r="H491" s="197"/>
      <c r="I491" s="197"/>
      <c r="J491" s="197"/>
      <c r="K491" s="197"/>
      <c r="L491" s="188"/>
      <c r="M491" s="188"/>
      <c r="N491" s="188"/>
      <c r="O491" s="188"/>
      <c r="P491" s="188"/>
      <c r="Q491" s="188"/>
      <c r="R491" s="188"/>
      <c r="S491" s="188"/>
      <c r="T491" s="188"/>
      <c r="U491" s="188"/>
      <c r="V491" s="188"/>
      <c r="W491" s="188"/>
      <c r="X491" s="188"/>
      <c r="Y491" s="188"/>
      <c r="Z491" s="188"/>
    </row>
    <row r="492" ht="15.75" customHeight="1" spans="1:26">
      <c r="A492" s="188"/>
      <c r="B492" s="188"/>
      <c r="C492" s="188"/>
      <c r="D492" s="188"/>
      <c r="E492" s="188"/>
      <c r="F492" s="197"/>
      <c r="G492" s="197"/>
      <c r="H492" s="197"/>
      <c r="I492" s="197"/>
      <c r="J492" s="197"/>
      <c r="K492" s="197"/>
      <c r="L492" s="188"/>
      <c r="M492" s="188"/>
      <c r="N492" s="188"/>
      <c r="O492" s="188"/>
      <c r="P492" s="188"/>
      <c r="Q492" s="188"/>
      <c r="R492" s="188"/>
      <c r="S492" s="188"/>
      <c r="T492" s="188"/>
      <c r="U492" s="188"/>
      <c r="V492" s="188"/>
      <c r="W492" s="188"/>
      <c r="X492" s="188"/>
      <c r="Y492" s="188"/>
      <c r="Z492" s="188"/>
    </row>
    <row r="493" ht="15.75" customHeight="1" spans="1:26">
      <c r="A493" s="188"/>
      <c r="B493" s="188"/>
      <c r="C493" s="188"/>
      <c r="D493" s="188"/>
      <c r="E493" s="188"/>
      <c r="F493" s="197"/>
      <c r="G493" s="197"/>
      <c r="H493" s="197"/>
      <c r="I493" s="197"/>
      <c r="J493" s="197"/>
      <c r="K493" s="197"/>
      <c r="L493" s="188"/>
      <c r="M493" s="188"/>
      <c r="N493" s="188"/>
      <c r="O493" s="188"/>
      <c r="P493" s="188"/>
      <c r="Q493" s="188"/>
      <c r="R493" s="188"/>
      <c r="S493" s="188"/>
      <c r="T493" s="188"/>
      <c r="U493" s="188"/>
      <c r="V493" s="188"/>
      <c r="W493" s="188"/>
      <c r="X493" s="188"/>
      <c r="Y493" s="188"/>
      <c r="Z493" s="188"/>
    </row>
    <row r="494" ht="15.75" customHeight="1" spans="1:26">
      <c r="A494" s="188"/>
      <c r="B494" s="188"/>
      <c r="C494" s="188"/>
      <c r="D494" s="188"/>
      <c r="E494" s="188"/>
      <c r="F494" s="197"/>
      <c r="G494" s="197"/>
      <c r="H494" s="197"/>
      <c r="I494" s="197"/>
      <c r="J494" s="197"/>
      <c r="K494" s="197"/>
      <c r="L494" s="188"/>
      <c r="M494" s="188"/>
      <c r="N494" s="188"/>
      <c r="O494" s="188"/>
      <c r="P494" s="188"/>
      <c r="Q494" s="188"/>
      <c r="R494" s="188"/>
      <c r="S494" s="188"/>
      <c r="T494" s="188"/>
      <c r="U494" s="188"/>
      <c r="V494" s="188"/>
      <c r="W494" s="188"/>
      <c r="X494" s="188"/>
      <c r="Y494" s="188"/>
      <c r="Z494" s="188"/>
    </row>
    <row r="495" ht="15.75" customHeight="1" spans="1:26">
      <c r="A495" s="188"/>
      <c r="B495" s="188"/>
      <c r="C495" s="188"/>
      <c r="D495" s="188"/>
      <c r="E495" s="188"/>
      <c r="F495" s="197"/>
      <c r="G495" s="197"/>
      <c r="H495" s="197"/>
      <c r="I495" s="197"/>
      <c r="J495" s="197"/>
      <c r="K495" s="197"/>
      <c r="L495" s="188"/>
      <c r="M495" s="188"/>
      <c r="N495" s="188"/>
      <c r="O495" s="188"/>
      <c r="P495" s="188"/>
      <c r="Q495" s="188"/>
      <c r="R495" s="188"/>
      <c r="S495" s="188"/>
      <c r="T495" s="188"/>
      <c r="U495" s="188"/>
      <c r="V495" s="188"/>
      <c r="W495" s="188"/>
      <c r="X495" s="188"/>
      <c r="Y495" s="188"/>
      <c r="Z495" s="188"/>
    </row>
    <row r="496" ht="15.75" customHeight="1" spans="1:26">
      <c r="A496" s="188"/>
      <c r="B496" s="188"/>
      <c r="C496" s="188"/>
      <c r="D496" s="188"/>
      <c r="E496" s="188"/>
      <c r="F496" s="197"/>
      <c r="G496" s="197"/>
      <c r="H496" s="197"/>
      <c r="I496" s="197"/>
      <c r="J496" s="197"/>
      <c r="K496" s="197"/>
      <c r="L496" s="188"/>
      <c r="M496" s="188"/>
      <c r="N496" s="188"/>
      <c r="O496" s="188"/>
      <c r="P496" s="188"/>
      <c r="Q496" s="188"/>
      <c r="R496" s="188"/>
      <c r="S496" s="188"/>
      <c r="T496" s="188"/>
      <c r="U496" s="188"/>
      <c r="V496" s="188"/>
      <c r="W496" s="188"/>
      <c r="X496" s="188"/>
      <c r="Y496" s="188"/>
      <c r="Z496" s="188"/>
    </row>
    <row r="497" ht="15.75" customHeight="1" spans="1:26">
      <c r="A497" s="188"/>
      <c r="B497" s="188"/>
      <c r="C497" s="188"/>
      <c r="D497" s="188"/>
      <c r="E497" s="188"/>
      <c r="F497" s="197"/>
      <c r="G497" s="197"/>
      <c r="H497" s="197"/>
      <c r="I497" s="197"/>
      <c r="J497" s="197"/>
      <c r="K497" s="197"/>
      <c r="L497" s="188"/>
      <c r="M497" s="188"/>
      <c r="N497" s="188"/>
      <c r="O497" s="188"/>
      <c r="P497" s="188"/>
      <c r="Q497" s="188"/>
      <c r="R497" s="188"/>
      <c r="S497" s="188"/>
      <c r="T497" s="188"/>
      <c r="U497" s="188"/>
      <c r="V497" s="188"/>
      <c r="W497" s="188"/>
      <c r="X497" s="188"/>
      <c r="Y497" s="188"/>
      <c r="Z497" s="188"/>
    </row>
    <row r="498" ht="15.75" customHeight="1" spans="1:26">
      <c r="A498" s="188"/>
      <c r="B498" s="188"/>
      <c r="C498" s="188"/>
      <c r="D498" s="188"/>
      <c r="E498" s="188"/>
      <c r="F498" s="197"/>
      <c r="G498" s="197"/>
      <c r="H498" s="197"/>
      <c r="I498" s="197"/>
      <c r="J498" s="197"/>
      <c r="K498" s="197"/>
      <c r="L498" s="188"/>
      <c r="M498" s="188"/>
      <c r="N498" s="188"/>
      <c r="O498" s="188"/>
      <c r="P498" s="188"/>
      <c r="Q498" s="188"/>
      <c r="R498" s="188"/>
      <c r="S498" s="188"/>
      <c r="T498" s="188"/>
      <c r="U498" s="188"/>
      <c r="V498" s="188"/>
      <c r="W498" s="188"/>
      <c r="X498" s="188"/>
      <c r="Y498" s="188"/>
      <c r="Z498" s="188"/>
    </row>
    <row r="499" ht="15.75" customHeight="1" spans="1:26">
      <c r="A499" s="188"/>
      <c r="B499" s="188"/>
      <c r="C499" s="188"/>
      <c r="D499" s="188"/>
      <c r="E499" s="188"/>
      <c r="F499" s="197"/>
      <c r="G499" s="197"/>
      <c r="H499" s="197"/>
      <c r="I499" s="197"/>
      <c r="J499" s="197"/>
      <c r="K499" s="197"/>
      <c r="L499" s="188"/>
      <c r="M499" s="188"/>
      <c r="N499" s="188"/>
      <c r="O499" s="188"/>
      <c r="P499" s="188"/>
      <c r="Q499" s="188"/>
      <c r="R499" s="188"/>
      <c r="S499" s="188"/>
      <c r="T499" s="188"/>
      <c r="U499" s="188"/>
      <c r="V499" s="188"/>
      <c r="W499" s="188"/>
      <c r="X499" s="188"/>
      <c r="Y499" s="188"/>
      <c r="Z499" s="188"/>
    </row>
    <row r="500" ht="15.75" customHeight="1" spans="1:26">
      <c r="A500" s="188"/>
      <c r="B500" s="188"/>
      <c r="C500" s="188"/>
      <c r="D500" s="188"/>
      <c r="E500" s="188"/>
      <c r="F500" s="197"/>
      <c r="G500" s="197"/>
      <c r="H500" s="197"/>
      <c r="I500" s="197"/>
      <c r="J500" s="197"/>
      <c r="K500" s="197"/>
      <c r="L500" s="188"/>
      <c r="M500" s="188"/>
      <c r="N500" s="188"/>
      <c r="O500" s="188"/>
      <c r="P500" s="188"/>
      <c r="Q500" s="188"/>
      <c r="R500" s="188"/>
      <c r="S500" s="188"/>
      <c r="T500" s="188"/>
      <c r="U500" s="188"/>
      <c r="V500" s="188"/>
      <c r="W500" s="188"/>
      <c r="X500" s="188"/>
      <c r="Y500" s="188"/>
      <c r="Z500" s="188"/>
    </row>
    <row r="501" ht="15.75" customHeight="1" spans="1:26">
      <c r="A501" s="188"/>
      <c r="B501" s="188"/>
      <c r="C501" s="188"/>
      <c r="D501" s="188"/>
      <c r="E501" s="188"/>
      <c r="F501" s="197"/>
      <c r="G501" s="197"/>
      <c r="H501" s="197"/>
      <c r="I501" s="197"/>
      <c r="J501" s="197"/>
      <c r="K501" s="197"/>
      <c r="L501" s="188"/>
      <c r="M501" s="188"/>
      <c r="N501" s="188"/>
      <c r="O501" s="188"/>
      <c r="P501" s="188"/>
      <c r="Q501" s="188"/>
      <c r="R501" s="188"/>
      <c r="S501" s="188"/>
      <c r="T501" s="188"/>
      <c r="U501" s="188"/>
      <c r="V501" s="188"/>
      <c r="W501" s="188"/>
      <c r="X501" s="188"/>
      <c r="Y501" s="188"/>
      <c r="Z501" s="188"/>
    </row>
    <row r="502" ht="15.75" customHeight="1" spans="1:26">
      <c r="A502" s="188"/>
      <c r="B502" s="188"/>
      <c r="C502" s="188"/>
      <c r="D502" s="188"/>
      <c r="E502" s="188"/>
      <c r="F502" s="197"/>
      <c r="G502" s="197"/>
      <c r="H502" s="197"/>
      <c r="I502" s="197"/>
      <c r="J502" s="197"/>
      <c r="K502" s="197"/>
      <c r="L502" s="188"/>
      <c r="M502" s="188"/>
      <c r="N502" s="188"/>
      <c r="O502" s="188"/>
      <c r="P502" s="188"/>
      <c r="Q502" s="188"/>
      <c r="R502" s="188"/>
      <c r="S502" s="188"/>
      <c r="T502" s="188"/>
      <c r="U502" s="188"/>
      <c r="V502" s="188"/>
      <c r="W502" s="188"/>
      <c r="X502" s="188"/>
      <c r="Y502" s="188"/>
      <c r="Z502" s="188"/>
    </row>
    <row r="503" ht="15.75" customHeight="1" spans="1:26">
      <c r="A503" s="188"/>
      <c r="B503" s="188"/>
      <c r="C503" s="188"/>
      <c r="D503" s="188"/>
      <c r="E503" s="188"/>
      <c r="F503" s="197"/>
      <c r="G503" s="197"/>
      <c r="H503" s="197"/>
      <c r="I503" s="197"/>
      <c r="J503" s="197"/>
      <c r="K503" s="197"/>
      <c r="L503" s="188"/>
      <c r="M503" s="188"/>
      <c r="N503" s="188"/>
      <c r="O503" s="188"/>
      <c r="P503" s="188"/>
      <c r="Q503" s="188"/>
      <c r="R503" s="188"/>
      <c r="S503" s="188"/>
      <c r="T503" s="188"/>
      <c r="U503" s="188"/>
      <c r="V503" s="188"/>
      <c r="W503" s="188"/>
      <c r="X503" s="188"/>
      <c r="Y503" s="188"/>
      <c r="Z503" s="188"/>
    </row>
    <row r="504" ht="15.75" customHeight="1" spans="1:26">
      <c r="A504" s="188"/>
      <c r="B504" s="188"/>
      <c r="C504" s="188"/>
      <c r="D504" s="188"/>
      <c r="E504" s="188"/>
      <c r="F504" s="197"/>
      <c r="G504" s="197"/>
      <c r="H504" s="197"/>
      <c r="I504" s="197"/>
      <c r="J504" s="197"/>
      <c r="K504" s="197"/>
      <c r="L504" s="188"/>
      <c r="M504" s="188"/>
      <c r="N504" s="188"/>
      <c r="O504" s="188"/>
      <c r="P504" s="188"/>
      <c r="Q504" s="188"/>
      <c r="R504" s="188"/>
      <c r="S504" s="188"/>
      <c r="T504" s="188"/>
      <c r="U504" s="188"/>
      <c r="V504" s="188"/>
      <c r="W504" s="188"/>
      <c r="X504" s="188"/>
      <c r="Y504" s="188"/>
      <c r="Z504" s="188"/>
    </row>
    <row r="505" ht="15.75" customHeight="1" spans="1:26">
      <c r="A505" s="188"/>
      <c r="B505" s="188"/>
      <c r="C505" s="188"/>
      <c r="D505" s="188"/>
      <c r="E505" s="188"/>
      <c r="F505" s="197"/>
      <c r="G505" s="197"/>
      <c r="H505" s="197"/>
      <c r="I505" s="197"/>
      <c r="J505" s="197"/>
      <c r="K505" s="197"/>
      <c r="L505" s="188"/>
      <c r="M505" s="188"/>
      <c r="N505" s="188"/>
      <c r="O505" s="188"/>
      <c r="P505" s="188"/>
      <c r="Q505" s="188"/>
      <c r="R505" s="188"/>
      <c r="S505" s="188"/>
      <c r="T505" s="188"/>
      <c r="U505" s="188"/>
      <c r="V505" s="188"/>
      <c r="W505" s="188"/>
      <c r="X505" s="188"/>
      <c r="Y505" s="188"/>
      <c r="Z505" s="188"/>
    </row>
    <row r="506" ht="15.75" customHeight="1" spans="1:26">
      <c r="A506" s="188"/>
      <c r="B506" s="188"/>
      <c r="C506" s="188"/>
      <c r="D506" s="188"/>
      <c r="E506" s="188"/>
      <c r="F506" s="197"/>
      <c r="G506" s="197"/>
      <c r="H506" s="197"/>
      <c r="I506" s="197"/>
      <c r="J506" s="197"/>
      <c r="K506" s="197"/>
      <c r="L506" s="188"/>
      <c r="M506" s="188"/>
      <c r="N506" s="188"/>
      <c r="O506" s="188"/>
      <c r="P506" s="188"/>
      <c r="Q506" s="188"/>
      <c r="R506" s="188"/>
      <c r="S506" s="188"/>
      <c r="T506" s="188"/>
      <c r="U506" s="188"/>
      <c r="V506" s="188"/>
      <c r="W506" s="188"/>
      <c r="X506" s="188"/>
      <c r="Y506" s="188"/>
      <c r="Z506" s="188"/>
    </row>
    <row r="507" ht="15.75" customHeight="1" spans="1:26">
      <c r="A507" s="188"/>
      <c r="B507" s="188"/>
      <c r="C507" s="188"/>
      <c r="D507" s="188"/>
      <c r="E507" s="188"/>
      <c r="F507" s="197"/>
      <c r="G507" s="197"/>
      <c r="H507" s="197"/>
      <c r="I507" s="197"/>
      <c r="J507" s="197"/>
      <c r="K507" s="197"/>
      <c r="L507" s="188"/>
      <c r="M507" s="188"/>
      <c r="N507" s="188"/>
      <c r="O507" s="188"/>
      <c r="P507" s="188"/>
      <c r="Q507" s="188"/>
      <c r="R507" s="188"/>
      <c r="S507" s="188"/>
      <c r="T507" s="188"/>
      <c r="U507" s="188"/>
      <c r="V507" s="188"/>
      <c r="W507" s="188"/>
      <c r="X507" s="188"/>
      <c r="Y507" s="188"/>
      <c r="Z507" s="188"/>
    </row>
    <row r="508" ht="15.75" customHeight="1" spans="1:26">
      <c r="A508" s="188"/>
      <c r="B508" s="188"/>
      <c r="C508" s="188"/>
      <c r="D508" s="188"/>
      <c r="E508" s="188"/>
      <c r="F508" s="197"/>
      <c r="G508" s="197"/>
      <c r="H508" s="197"/>
      <c r="I508" s="197"/>
      <c r="J508" s="197"/>
      <c r="K508" s="197"/>
      <c r="L508" s="188"/>
      <c r="M508" s="188"/>
      <c r="N508" s="188"/>
      <c r="O508" s="188"/>
      <c r="P508" s="188"/>
      <c r="Q508" s="188"/>
      <c r="R508" s="188"/>
      <c r="S508" s="188"/>
      <c r="T508" s="188"/>
      <c r="U508" s="188"/>
      <c r="V508" s="188"/>
      <c r="W508" s="188"/>
      <c r="X508" s="188"/>
      <c r="Y508" s="188"/>
      <c r="Z508" s="188"/>
    </row>
    <row r="509" ht="15.75" customHeight="1" spans="1:26">
      <c r="A509" s="188"/>
      <c r="B509" s="188"/>
      <c r="C509" s="188"/>
      <c r="D509" s="188"/>
      <c r="E509" s="188"/>
      <c r="F509" s="197"/>
      <c r="G509" s="197"/>
      <c r="H509" s="197"/>
      <c r="I509" s="197"/>
      <c r="J509" s="197"/>
      <c r="K509" s="197"/>
      <c r="L509" s="188"/>
      <c r="M509" s="188"/>
      <c r="N509" s="188"/>
      <c r="O509" s="188"/>
      <c r="P509" s="188"/>
      <c r="Q509" s="188"/>
      <c r="R509" s="188"/>
      <c r="S509" s="188"/>
      <c r="T509" s="188"/>
      <c r="U509" s="188"/>
      <c r="V509" s="188"/>
      <c r="W509" s="188"/>
      <c r="X509" s="188"/>
      <c r="Y509" s="188"/>
      <c r="Z509" s="188"/>
    </row>
    <row r="510" ht="15.75" customHeight="1" spans="1:26">
      <c r="A510" s="188"/>
      <c r="B510" s="188"/>
      <c r="C510" s="188"/>
      <c r="D510" s="188"/>
      <c r="E510" s="188"/>
      <c r="F510" s="197"/>
      <c r="G510" s="197"/>
      <c r="H510" s="197"/>
      <c r="I510" s="197"/>
      <c r="J510" s="197"/>
      <c r="K510" s="197"/>
      <c r="L510" s="188"/>
      <c r="M510" s="188"/>
      <c r="N510" s="188"/>
      <c r="O510" s="188"/>
      <c r="P510" s="188"/>
      <c r="Q510" s="188"/>
      <c r="R510" s="188"/>
      <c r="S510" s="188"/>
      <c r="T510" s="188"/>
      <c r="U510" s="188"/>
      <c r="V510" s="188"/>
      <c r="W510" s="188"/>
      <c r="X510" s="188"/>
      <c r="Y510" s="188"/>
      <c r="Z510" s="188"/>
    </row>
    <row r="511" ht="15.75" customHeight="1" spans="1:26">
      <c r="A511" s="188"/>
      <c r="B511" s="188"/>
      <c r="C511" s="188"/>
      <c r="D511" s="188"/>
      <c r="E511" s="188"/>
      <c r="F511" s="197"/>
      <c r="G511" s="197"/>
      <c r="H511" s="197"/>
      <c r="I511" s="197"/>
      <c r="J511" s="197"/>
      <c r="K511" s="197"/>
      <c r="L511" s="188"/>
      <c r="M511" s="188"/>
      <c r="N511" s="188"/>
      <c r="O511" s="188"/>
      <c r="P511" s="188"/>
      <c r="Q511" s="188"/>
      <c r="R511" s="188"/>
      <c r="S511" s="188"/>
      <c r="T511" s="188"/>
      <c r="U511" s="188"/>
      <c r="V511" s="188"/>
      <c r="W511" s="188"/>
      <c r="X511" s="188"/>
      <c r="Y511" s="188"/>
      <c r="Z511" s="188"/>
    </row>
    <row r="512" ht="15.75" customHeight="1" spans="1:26">
      <c r="A512" s="188"/>
      <c r="B512" s="188"/>
      <c r="C512" s="188"/>
      <c r="D512" s="188"/>
      <c r="E512" s="188"/>
      <c r="F512" s="197"/>
      <c r="G512" s="197"/>
      <c r="H512" s="197"/>
      <c r="I512" s="197"/>
      <c r="J512" s="197"/>
      <c r="K512" s="197"/>
      <c r="L512" s="188"/>
      <c r="M512" s="188"/>
      <c r="N512" s="188"/>
      <c r="O512" s="188"/>
      <c r="P512" s="188"/>
      <c r="Q512" s="188"/>
      <c r="R512" s="188"/>
      <c r="S512" s="188"/>
      <c r="T512" s="188"/>
      <c r="U512" s="188"/>
      <c r="V512" s="188"/>
      <c r="W512" s="188"/>
      <c r="X512" s="188"/>
      <c r="Y512" s="188"/>
      <c r="Z512" s="188"/>
    </row>
    <row r="513" ht="15.75" customHeight="1" spans="1:26">
      <c r="A513" s="188"/>
      <c r="B513" s="188"/>
      <c r="C513" s="188"/>
      <c r="D513" s="188"/>
      <c r="E513" s="188"/>
      <c r="F513" s="197"/>
      <c r="G513" s="197"/>
      <c r="H513" s="197"/>
      <c r="I513" s="197"/>
      <c r="J513" s="197"/>
      <c r="K513" s="197"/>
      <c r="L513" s="188"/>
      <c r="M513" s="188"/>
      <c r="N513" s="188"/>
      <c r="O513" s="188"/>
      <c r="P513" s="188"/>
      <c r="Q513" s="188"/>
      <c r="R513" s="188"/>
      <c r="S513" s="188"/>
      <c r="T513" s="188"/>
      <c r="U513" s="188"/>
      <c r="V513" s="188"/>
      <c r="W513" s="188"/>
      <c r="X513" s="188"/>
      <c r="Y513" s="188"/>
      <c r="Z513" s="188"/>
    </row>
    <row r="514" ht="15.75" customHeight="1" spans="1:26">
      <c r="A514" s="188"/>
      <c r="B514" s="188"/>
      <c r="C514" s="188"/>
      <c r="D514" s="188"/>
      <c r="E514" s="188"/>
      <c r="F514" s="197"/>
      <c r="G514" s="197"/>
      <c r="H514" s="197"/>
      <c r="I514" s="197"/>
      <c r="J514" s="197"/>
      <c r="K514" s="197"/>
      <c r="L514" s="188"/>
      <c r="M514" s="188"/>
      <c r="N514" s="188"/>
      <c r="O514" s="188"/>
      <c r="P514" s="188"/>
      <c r="Q514" s="188"/>
      <c r="R514" s="188"/>
      <c r="S514" s="188"/>
      <c r="T514" s="188"/>
      <c r="U514" s="188"/>
      <c r="V514" s="188"/>
      <c r="W514" s="188"/>
      <c r="X514" s="188"/>
      <c r="Y514" s="188"/>
      <c r="Z514" s="188"/>
    </row>
    <row r="515" ht="15.75" customHeight="1" spans="1:26">
      <c r="A515" s="188"/>
      <c r="B515" s="188"/>
      <c r="C515" s="188"/>
      <c r="D515" s="188"/>
      <c r="E515" s="188"/>
      <c r="F515" s="197"/>
      <c r="G515" s="197"/>
      <c r="H515" s="197"/>
      <c r="I515" s="197"/>
      <c r="J515" s="197"/>
      <c r="K515" s="197"/>
      <c r="L515" s="188"/>
      <c r="M515" s="188"/>
      <c r="N515" s="188"/>
      <c r="O515" s="188"/>
      <c r="P515" s="188"/>
      <c r="Q515" s="188"/>
      <c r="R515" s="188"/>
      <c r="S515" s="188"/>
      <c r="T515" s="188"/>
      <c r="U515" s="188"/>
      <c r="V515" s="188"/>
      <c r="W515" s="188"/>
      <c r="X515" s="188"/>
      <c r="Y515" s="188"/>
      <c r="Z515" s="188"/>
    </row>
    <row r="516" ht="15.75" customHeight="1" spans="1:26">
      <c r="A516" s="188"/>
      <c r="B516" s="188"/>
      <c r="C516" s="188"/>
      <c r="D516" s="188"/>
      <c r="E516" s="188"/>
      <c r="F516" s="197"/>
      <c r="G516" s="197"/>
      <c r="H516" s="197"/>
      <c r="I516" s="197"/>
      <c r="J516" s="197"/>
      <c r="K516" s="197"/>
      <c r="L516" s="188"/>
      <c r="M516" s="188"/>
      <c r="N516" s="188"/>
      <c r="O516" s="188"/>
      <c r="P516" s="188"/>
      <c r="Q516" s="188"/>
      <c r="R516" s="188"/>
      <c r="S516" s="188"/>
      <c r="T516" s="188"/>
      <c r="U516" s="188"/>
      <c r="V516" s="188"/>
      <c r="W516" s="188"/>
      <c r="X516" s="188"/>
      <c r="Y516" s="188"/>
      <c r="Z516" s="188"/>
    </row>
    <row r="517" ht="15.75" customHeight="1" spans="1:26">
      <c r="A517" s="188"/>
      <c r="B517" s="188"/>
      <c r="C517" s="188"/>
      <c r="D517" s="188"/>
      <c r="E517" s="188"/>
      <c r="F517" s="197"/>
      <c r="G517" s="197"/>
      <c r="H517" s="197"/>
      <c r="I517" s="197"/>
      <c r="J517" s="197"/>
      <c r="K517" s="197"/>
      <c r="L517" s="188"/>
      <c r="M517" s="188"/>
      <c r="N517" s="188"/>
      <c r="O517" s="188"/>
      <c r="P517" s="188"/>
      <c r="Q517" s="188"/>
      <c r="R517" s="188"/>
      <c r="S517" s="188"/>
      <c r="T517" s="188"/>
      <c r="U517" s="188"/>
      <c r="V517" s="188"/>
      <c r="W517" s="188"/>
      <c r="X517" s="188"/>
      <c r="Y517" s="188"/>
      <c r="Z517" s="188"/>
    </row>
    <row r="518" ht="15.75" customHeight="1" spans="1:26">
      <c r="A518" s="188"/>
      <c r="B518" s="188"/>
      <c r="C518" s="188"/>
      <c r="D518" s="188"/>
      <c r="E518" s="188"/>
      <c r="F518" s="197"/>
      <c r="G518" s="197"/>
      <c r="H518" s="197"/>
      <c r="I518" s="197"/>
      <c r="J518" s="197"/>
      <c r="K518" s="197"/>
      <c r="L518" s="188"/>
      <c r="M518" s="188"/>
      <c r="N518" s="188"/>
      <c r="O518" s="188"/>
      <c r="P518" s="188"/>
      <c r="Q518" s="188"/>
      <c r="R518" s="188"/>
      <c r="S518" s="188"/>
      <c r="T518" s="188"/>
      <c r="U518" s="188"/>
      <c r="V518" s="188"/>
      <c r="W518" s="188"/>
      <c r="X518" s="188"/>
      <c r="Y518" s="188"/>
      <c r="Z518" s="188"/>
    </row>
    <row r="519" ht="15.75" customHeight="1" spans="1:26">
      <c r="A519" s="188"/>
      <c r="B519" s="188"/>
      <c r="C519" s="188"/>
      <c r="D519" s="188"/>
      <c r="E519" s="188"/>
      <c r="F519" s="197"/>
      <c r="G519" s="197"/>
      <c r="H519" s="197"/>
      <c r="I519" s="197"/>
      <c r="J519" s="197"/>
      <c r="K519" s="197"/>
      <c r="L519" s="188"/>
      <c r="M519" s="188"/>
      <c r="N519" s="188"/>
      <c r="O519" s="188"/>
      <c r="P519" s="188"/>
      <c r="Q519" s="188"/>
      <c r="R519" s="188"/>
      <c r="S519" s="188"/>
      <c r="T519" s="188"/>
      <c r="U519" s="188"/>
      <c r="V519" s="188"/>
      <c r="W519" s="188"/>
      <c r="X519" s="188"/>
      <c r="Y519" s="188"/>
      <c r="Z519" s="188"/>
    </row>
    <row r="520" ht="15.75" customHeight="1" spans="1:26">
      <c r="A520" s="188"/>
      <c r="B520" s="188"/>
      <c r="C520" s="188"/>
      <c r="D520" s="188"/>
      <c r="E520" s="188"/>
      <c r="F520" s="197"/>
      <c r="G520" s="197"/>
      <c r="H520" s="197"/>
      <c r="I520" s="197"/>
      <c r="J520" s="197"/>
      <c r="K520" s="197"/>
      <c r="L520" s="188"/>
      <c r="M520" s="188"/>
      <c r="N520" s="188"/>
      <c r="O520" s="188"/>
      <c r="P520" s="188"/>
      <c r="Q520" s="188"/>
      <c r="R520" s="188"/>
      <c r="S520" s="188"/>
      <c r="T520" s="188"/>
      <c r="U520" s="188"/>
      <c r="V520" s="188"/>
      <c r="W520" s="188"/>
      <c r="X520" s="188"/>
      <c r="Y520" s="188"/>
      <c r="Z520" s="188"/>
    </row>
    <row r="521" ht="15.75" customHeight="1" spans="1:26">
      <c r="A521" s="188"/>
      <c r="B521" s="188"/>
      <c r="C521" s="188"/>
      <c r="D521" s="188"/>
      <c r="E521" s="188"/>
      <c r="F521" s="197"/>
      <c r="G521" s="197"/>
      <c r="H521" s="197"/>
      <c r="I521" s="197"/>
      <c r="J521" s="197"/>
      <c r="K521" s="197"/>
      <c r="L521" s="188"/>
      <c r="M521" s="188"/>
      <c r="N521" s="188"/>
      <c r="O521" s="188"/>
      <c r="P521" s="188"/>
      <c r="Q521" s="188"/>
      <c r="R521" s="188"/>
      <c r="S521" s="188"/>
      <c r="T521" s="188"/>
      <c r="U521" s="188"/>
      <c r="V521" s="188"/>
      <c r="W521" s="188"/>
      <c r="X521" s="188"/>
      <c r="Y521" s="188"/>
      <c r="Z521" s="188"/>
    </row>
    <row r="522" ht="15.75" customHeight="1" spans="1:26">
      <c r="A522" s="188"/>
      <c r="B522" s="188"/>
      <c r="C522" s="188"/>
      <c r="D522" s="188"/>
      <c r="E522" s="188"/>
      <c r="F522" s="197"/>
      <c r="G522" s="197"/>
      <c r="H522" s="197"/>
      <c r="I522" s="197"/>
      <c r="J522" s="197"/>
      <c r="K522" s="197"/>
      <c r="L522" s="188"/>
      <c r="M522" s="188"/>
      <c r="N522" s="188"/>
      <c r="O522" s="188"/>
      <c r="P522" s="188"/>
      <c r="Q522" s="188"/>
      <c r="R522" s="188"/>
      <c r="S522" s="188"/>
      <c r="T522" s="188"/>
      <c r="U522" s="188"/>
      <c r="V522" s="188"/>
      <c r="W522" s="188"/>
      <c r="X522" s="188"/>
      <c r="Y522" s="188"/>
      <c r="Z522" s="188"/>
    </row>
    <row r="523" ht="15.75" customHeight="1" spans="1:26">
      <c r="A523" s="188"/>
      <c r="B523" s="188"/>
      <c r="C523" s="188"/>
      <c r="D523" s="188"/>
      <c r="E523" s="188"/>
      <c r="F523" s="197"/>
      <c r="G523" s="197"/>
      <c r="H523" s="197"/>
      <c r="I523" s="197"/>
      <c r="J523" s="197"/>
      <c r="K523" s="197"/>
      <c r="L523" s="188"/>
      <c r="M523" s="188"/>
      <c r="N523" s="188"/>
      <c r="O523" s="188"/>
      <c r="P523" s="188"/>
      <c r="Q523" s="188"/>
      <c r="R523" s="188"/>
      <c r="S523" s="188"/>
      <c r="T523" s="188"/>
      <c r="U523" s="188"/>
      <c r="V523" s="188"/>
      <c r="W523" s="188"/>
      <c r="X523" s="188"/>
      <c r="Y523" s="188"/>
      <c r="Z523" s="188"/>
    </row>
    <row r="524" ht="15.75" customHeight="1" spans="1:26">
      <c r="A524" s="188"/>
      <c r="B524" s="188"/>
      <c r="C524" s="188"/>
      <c r="D524" s="188"/>
      <c r="E524" s="188"/>
      <c r="F524" s="197"/>
      <c r="G524" s="197"/>
      <c r="H524" s="197"/>
      <c r="I524" s="197"/>
      <c r="J524" s="197"/>
      <c r="K524" s="197"/>
      <c r="L524" s="188"/>
      <c r="M524" s="188"/>
      <c r="N524" s="188"/>
      <c r="O524" s="188"/>
      <c r="P524" s="188"/>
      <c r="Q524" s="188"/>
      <c r="R524" s="188"/>
      <c r="S524" s="188"/>
      <c r="T524" s="188"/>
      <c r="U524" s="188"/>
      <c r="V524" s="188"/>
      <c r="W524" s="188"/>
      <c r="X524" s="188"/>
      <c r="Y524" s="188"/>
      <c r="Z524" s="188"/>
    </row>
    <row r="525" ht="15.75" customHeight="1" spans="1:26">
      <c r="A525" s="188"/>
      <c r="B525" s="188"/>
      <c r="C525" s="188"/>
      <c r="D525" s="188"/>
      <c r="E525" s="188"/>
      <c r="F525" s="197"/>
      <c r="G525" s="197"/>
      <c r="H525" s="197"/>
      <c r="I525" s="197"/>
      <c r="J525" s="197"/>
      <c r="K525" s="197"/>
      <c r="L525" s="188"/>
      <c r="M525" s="188"/>
      <c r="N525" s="188"/>
      <c r="O525" s="188"/>
      <c r="P525" s="188"/>
      <c r="Q525" s="188"/>
      <c r="R525" s="188"/>
      <c r="S525" s="188"/>
      <c r="T525" s="188"/>
      <c r="U525" s="188"/>
      <c r="V525" s="188"/>
      <c r="W525" s="188"/>
      <c r="X525" s="188"/>
      <c r="Y525" s="188"/>
      <c r="Z525" s="188"/>
    </row>
    <row r="526" ht="15.75" customHeight="1" spans="1:26">
      <c r="A526" s="188"/>
      <c r="B526" s="188"/>
      <c r="C526" s="188"/>
      <c r="D526" s="188"/>
      <c r="E526" s="188"/>
      <c r="F526" s="197"/>
      <c r="G526" s="197"/>
      <c r="H526" s="197"/>
      <c r="I526" s="197"/>
      <c r="J526" s="197"/>
      <c r="K526" s="197"/>
      <c r="L526" s="188"/>
      <c r="M526" s="188"/>
      <c r="N526" s="188"/>
      <c r="O526" s="188"/>
      <c r="P526" s="188"/>
      <c r="Q526" s="188"/>
      <c r="R526" s="188"/>
      <c r="S526" s="188"/>
      <c r="T526" s="188"/>
      <c r="U526" s="188"/>
      <c r="V526" s="188"/>
      <c r="W526" s="188"/>
      <c r="X526" s="188"/>
      <c r="Y526" s="188"/>
      <c r="Z526" s="188"/>
    </row>
    <row r="527" ht="15.75" customHeight="1" spans="1:26">
      <c r="A527" s="188"/>
      <c r="B527" s="188"/>
      <c r="C527" s="188"/>
      <c r="D527" s="188"/>
      <c r="E527" s="188"/>
      <c r="F527" s="197"/>
      <c r="G527" s="197"/>
      <c r="H527" s="197"/>
      <c r="I527" s="197"/>
      <c r="J527" s="197"/>
      <c r="K527" s="197"/>
      <c r="L527" s="188"/>
      <c r="M527" s="188"/>
      <c r="N527" s="188"/>
      <c r="O527" s="188"/>
      <c r="P527" s="188"/>
      <c r="Q527" s="188"/>
      <c r="R527" s="188"/>
      <c r="S527" s="188"/>
      <c r="T527" s="188"/>
      <c r="U527" s="188"/>
      <c r="V527" s="188"/>
      <c r="W527" s="188"/>
      <c r="X527" s="188"/>
      <c r="Y527" s="188"/>
      <c r="Z527" s="188"/>
    </row>
    <row r="528" ht="15.75" customHeight="1" spans="1:26">
      <c r="A528" s="188"/>
      <c r="B528" s="188"/>
      <c r="C528" s="188"/>
      <c r="D528" s="188"/>
      <c r="E528" s="188"/>
      <c r="F528" s="197"/>
      <c r="G528" s="197"/>
      <c r="H528" s="197"/>
      <c r="I528" s="197"/>
      <c r="J528" s="197"/>
      <c r="K528" s="197"/>
      <c r="L528" s="188"/>
      <c r="M528" s="188"/>
      <c r="N528" s="188"/>
      <c r="O528" s="188"/>
      <c r="P528" s="188"/>
      <c r="Q528" s="188"/>
      <c r="R528" s="188"/>
      <c r="S528" s="188"/>
      <c r="T528" s="188"/>
      <c r="U528" s="188"/>
      <c r="V528" s="188"/>
      <c r="W528" s="188"/>
      <c r="X528" s="188"/>
      <c r="Y528" s="188"/>
      <c r="Z528" s="188"/>
    </row>
    <row r="529" ht="15.75" customHeight="1" spans="1:26">
      <c r="A529" s="188"/>
      <c r="B529" s="188"/>
      <c r="C529" s="188"/>
      <c r="D529" s="188"/>
      <c r="E529" s="188"/>
      <c r="F529" s="197"/>
      <c r="G529" s="197"/>
      <c r="H529" s="197"/>
      <c r="I529" s="197"/>
      <c r="J529" s="197"/>
      <c r="K529" s="197"/>
      <c r="L529" s="188"/>
      <c r="M529" s="188"/>
      <c r="N529" s="188"/>
      <c r="O529" s="188"/>
      <c r="P529" s="188"/>
      <c r="Q529" s="188"/>
      <c r="R529" s="188"/>
      <c r="S529" s="188"/>
      <c r="T529" s="188"/>
      <c r="U529" s="188"/>
      <c r="V529" s="188"/>
      <c r="W529" s="188"/>
      <c r="X529" s="188"/>
      <c r="Y529" s="188"/>
      <c r="Z529" s="188"/>
    </row>
    <row r="530" ht="15.75" customHeight="1" spans="1:26">
      <c r="A530" s="188"/>
      <c r="B530" s="188"/>
      <c r="C530" s="188"/>
      <c r="D530" s="188"/>
      <c r="E530" s="188"/>
      <c r="F530" s="197"/>
      <c r="G530" s="197"/>
      <c r="H530" s="197"/>
      <c r="I530" s="197"/>
      <c r="J530" s="197"/>
      <c r="K530" s="197"/>
      <c r="L530" s="188"/>
      <c r="M530" s="188"/>
      <c r="N530" s="188"/>
      <c r="O530" s="188"/>
      <c r="P530" s="188"/>
      <c r="Q530" s="188"/>
      <c r="R530" s="188"/>
      <c r="S530" s="188"/>
      <c r="T530" s="188"/>
      <c r="U530" s="188"/>
      <c r="V530" s="188"/>
      <c r="W530" s="188"/>
      <c r="X530" s="188"/>
      <c r="Y530" s="188"/>
      <c r="Z530" s="188"/>
    </row>
    <row r="531" ht="15.75" customHeight="1" spans="1:26">
      <c r="A531" s="188"/>
      <c r="B531" s="188"/>
      <c r="C531" s="188"/>
      <c r="D531" s="188"/>
      <c r="E531" s="188"/>
      <c r="F531" s="197"/>
      <c r="G531" s="197"/>
      <c r="H531" s="197"/>
      <c r="I531" s="197"/>
      <c r="J531" s="197"/>
      <c r="K531" s="197"/>
      <c r="L531" s="188"/>
      <c r="M531" s="188"/>
      <c r="N531" s="188"/>
      <c r="O531" s="188"/>
      <c r="P531" s="188"/>
      <c r="Q531" s="188"/>
      <c r="R531" s="188"/>
      <c r="S531" s="188"/>
      <c r="T531" s="188"/>
      <c r="U531" s="188"/>
      <c r="V531" s="188"/>
      <c r="W531" s="188"/>
      <c r="X531" s="188"/>
      <c r="Y531" s="188"/>
      <c r="Z531" s="188"/>
    </row>
    <row r="532" ht="15.75" customHeight="1" spans="1:26">
      <c r="A532" s="188"/>
      <c r="B532" s="188"/>
      <c r="C532" s="188"/>
      <c r="D532" s="188"/>
      <c r="E532" s="188"/>
      <c r="F532" s="197"/>
      <c r="G532" s="197"/>
      <c r="H532" s="197"/>
      <c r="I532" s="197"/>
      <c r="J532" s="197"/>
      <c r="K532" s="197"/>
      <c r="L532" s="188"/>
      <c r="M532" s="188"/>
      <c r="N532" s="188"/>
      <c r="O532" s="188"/>
      <c r="P532" s="188"/>
      <c r="Q532" s="188"/>
      <c r="R532" s="188"/>
      <c r="S532" s="188"/>
      <c r="T532" s="188"/>
      <c r="U532" s="188"/>
      <c r="V532" s="188"/>
      <c r="W532" s="188"/>
      <c r="X532" s="188"/>
      <c r="Y532" s="188"/>
      <c r="Z532" s="188"/>
    </row>
    <row r="533" ht="15.75" customHeight="1" spans="1:26">
      <c r="A533" s="188"/>
      <c r="B533" s="188"/>
      <c r="C533" s="188"/>
      <c r="D533" s="188"/>
      <c r="E533" s="188"/>
      <c r="F533" s="197"/>
      <c r="G533" s="197"/>
      <c r="H533" s="197"/>
      <c r="I533" s="197"/>
      <c r="J533" s="197"/>
      <c r="K533" s="197"/>
      <c r="L533" s="188"/>
      <c r="M533" s="188"/>
      <c r="N533" s="188"/>
      <c r="O533" s="188"/>
      <c r="P533" s="188"/>
      <c r="Q533" s="188"/>
      <c r="R533" s="188"/>
      <c r="S533" s="188"/>
      <c r="T533" s="188"/>
      <c r="U533" s="188"/>
      <c r="V533" s="188"/>
      <c r="W533" s="188"/>
      <c r="X533" s="188"/>
      <c r="Y533" s="188"/>
      <c r="Z533" s="188"/>
    </row>
    <row r="534" ht="15.75" customHeight="1" spans="1:26">
      <c r="A534" s="188"/>
      <c r="B534" s="188"/>
      <c r="C534" s="188"/>
      <c r="D534" s="188"/>
      <c r="E534" s="188"/>
      <c r="F534" s="197"/>
      <c r="G534" s="197"/>
      <c r="H534" s="197"/>
      <c r="I534" s="197"/>
      <c r="J534" s="197"/>
      <c r="K534" s="197"/>
      <c r="L534" s="188"/>
      <c r="M534" s="188"/>
      <c r="N534" s="188"/>
      <c r="O534" s="188"/>
      <c r="P534" s="188"/>
      <c r="Q534" s="188"/>
      <c r="R534" s="188"/>
      <c r="S534" s="188"/>
      <c r="T534" s="188"/>
      <c r="U534" s="188"/>
      <c r="V534" s="188"/>
      <c r="W534" s="188"/>
      <c r="X534" s="188"/>
      <c r="Y534" s="188"/>
      <c r="Z534" s="188"/>
    </row>
    <row r="535" ht="15.75" customHeight="1" spans="1:26">
      <c r="A535" s="188"/>
      <c r="B535" s="188"/>
      <c r="C535" s="188"/>
      <c r="D535" s="188"/>
      <c r="E535" s="188"/>
      <c r="F535" s="197"/>
      <c r="G535" s="197"/>
      <c r="H535" s="197"/>
      <c r="I535" s="197"/>
      <c r="J535" s="197"/>
      <c r="K535" s="197"/>
      <c r="L535" s="188"/>
      <c r="M535" s="188"/>
      <c r="N535" s="188"/>
      <c r="O535" s="188"/>
      <c r="P535" s="188"/>
      <c r="Q535" s="188"/>
      <c r="R535" s="188"/>
      <c r="S535" s="188"/>
      <c r="T535" s="188"/>
      <c r="U535" s="188"/>
      <c r="V535" s="188"/>
      <c r="W535" s="188"/>
      <c r="X535" s="188"/>
      <c r="Y535" s="188"/>
      <c r="Z535" s="188"/>
    </row>
    <row r="536" ht="15.75" customHeight="1" spans="1:26">
      <c r="A536" s="188"/>
      <c r="B536" s="188"/>
      <c r="C536" s="188"/>
      <c r="D536" s="188"/>
      <c r="E536" s="188"/>
      <c r="F536" s="197"/>
      <c r="G536" s="197"/>
      <c r="H536" s="197"/>
      <c r="I536" s="197"/>
      <c r="J536" s="197"/>
      <c r="K536" s="197"/>
      <c r="L536" s="188"/>
      <c r="M536" s="188"/>
      <c r="N536" s="188"/>
      <c r="O536" s="188"/>
      <c r="P536" s="188"/>
      <c r="Q536" s="188"/>
      <c r="R536" s="188"/>
      <c r="S536" s="188"/>
      <c r="T536" s="188"/>
      <c r="U536" s="188"/>
      <c r="V536" s="188"/>
      <c r="W536" s="188"/>
      <c r="X536" s="188"/>
      <c r="Y536" s="188"/>
      <c r="Z536" s="188"/>
    </row>
    <row r="537" ht="15.75" customHeight="1" spans="1:26">
      <c r="A537" s="188"/>
      <c r="B537" s="188"/>
      <c r="C537" s="188"/>
      <c r="D537" s="188"/>
      <c r="E537" s="188"/>
      <c r="F537" s="197"/>
      <c r="G537" s="197"/>
      <c r="H537" s="197"/>
      <c r="I537" s="197"/>
      <c r="J537" s="197"/>
      <c r="K537" s="197"/>
      <c r="L537" s="188"/>
      <c r="M537" s="188"/>
      <c r="N537" s="188"/>
      <c r="O537" s="188"/>
      <c r="P537" s="188"/>
      <c r="Q537" s="188"/>
      <c r="R537" s="188"/>
      <c r="S537" s="188"/>
      <c r="T537" s="188"/>
      <c r="U537" s="188"/>
      <c r="V537" s="188"/>
      <c r="W537" s="188"/>
      <c r="X537" s="188"/>
      <c r="Y537" s="188"/>
      <c r="Z537" s="188"/>
    </row>
    <row r="538" ht="15.75" customHeight="1" spans="1:26">
      <c r="A538" s="188"/>
      <c r="B538" s="188"/>
      <c r="C538" s="188"/>
      <c r="D538" s="188"/>
      <c r="E538" s="188"/>
      <c r="F538" s="197"/>
      <c r="G538" s="197"/>
      <c r="H538" s="197"/>
      <c r="I538" s="197"/>
      <c r="J538" s="197"/>
      <c r="K538" s="197"/>
      <c r="L538" s="188"/>
      <c r="M538" s="188"/>
      <c r="N538" s="188"/>
      <c r="O538" s="188"/>
      <c r="P538" s="188"/>
      <c r="Q538" s="188"/>
      <c r="R538" s="188"/>
      <c r="S538" s="188"/>
      <c r="T538" s="188"/>
      <c r="U538" s="188"/>
      <c r="V538" s="188"/>
      <c r="W538" s="188"/>
      <c r="X538" s="188"/>
      <c r="Y538" s="188"/>
      <c r="Z538" s="188"/>
    </row>
    <row r="539" ht="15.75" customHeight="1" spans="1:26">
      <c r="A539" s="188"/>
      <c r="B539" s="188"/>
      <c r="C539" s="188"/>
      <c r="D539" s="188"/>
      <c r="E539" s="188"/>
      <c r="F539" s="197"/>
      <c r="G539" s="197"/>
      <c r="H539" s="197"/>
      <c r="I539" s="197"/>
      <c r="J539" s="197"/>
      <c r="K539" s="197"/>
      <c r="L539" s="188"/>
      <c r="M539" s="188"/>
      <c r="N539" s="188"/>
      <c r="O539" s="188"/>
      <c r="P539" s="188"/>
      <c r="Q539" s="188"/>
      <c r="R539" s="188"/>
      <c r="S539" s="188"/>
      <c r="T539" s="188"/>
      <c r="U539" s="188"/>
      <c r="V539" s="188"/>
      <c r="W539" s="188"/>
      <c r="X539" s="188"/>
      <c r="Y539" s="188"/>
      <c r="Z539" s="188"/>
    </row>
    <row r="540" ht="15.75" customHeight="1" spans="1:26">
      <c r="A540" s="188"/>
      <c r="B540" s="188"/>
      <c r="C540" s="188"/>
      <c r="D540" s="188"/>
      <c r="E540" s="188"/>
      <c r="F540" s="197"/>
      <c r="G540" s="197"/>
      <c r="H540" s="197"/>
      <c r="I540" s="197"/>
      <c r="J540" s="197"/>
      <c r="K540" s="197"/>
      <c r="L540" s="188"/>
      <c r="M540" s="188"/>
      <c r="N540" s="188"/>
      <c r="O540" s="188"/>
      <c r="P540" s="188"/>
      <c r="Q540" s="188"/>
      <c r="R540" s="188"/>
      <c r="S540" s="188"/>
      <c r="T540" s="188"/>
      <c r="U540" s="188"/>
      <c r="V540" s="188"/>
      <c r="W540" s="188"/>
      <c r="X540" s="188"/>
      <c r="Y540" s="188"/>
      <c r="Z540" s="188"/>
    </row>
    <row r="541" ht="15.75" customHeight="1" spans="1:26">
      <c r="A541" s="188"/>
      <c r="B541" s="188"/>
      <c r="C541" s="188"/>
      <c r="D541" s="188"/>
      <c r="E541" s="188"/>
      <c r="F541" s="197"/>
      <c r="G541" s="197"/>
      <c r="H541" s="197"/>
      <c r="I541" s="197"/>
      <c r="J541" s="197"/>
      <c r="K541" s="197"/>
      <c r="L541" s="188"/>
      <c r="M541" s="188"/>
      <c r="N541" s="188"/>
      <c r="O541" s="188"/>
      <c r="P541" s="188"/>
      <c r="Q541" s="188"/>
      <c r="R541" s="188"/>
      <c r="S541" s="188"/>
      <c r="T541" s="188"/>
      <c r="U541" s="188"/>
      <c r="V541" s="188"/>
      <c r="W541" s="188"/>
      <c r="X541" s="188"/>
      <c r="Y541" s="188"/>
      <c r="Z541" s="188"/>
    </row>
    <row r="542" ht="15.75" customHeight="1" spans="1:26">
      <c r="A542" s="188"/>
      <c r="B542" s="188"/>
      <c r="C542" s="188"/>
      <c r="D542" s="188"/>
      <c r="E542" s="188"/>
      <c r="F542" s="197"/>
      <c r="G542" s="197"/>
      <c r="H542" s="197"/>
      <c r="I542" s="197"/>
      <c r="J542" s="197"/>
      <c r="K542" s="197"/>
      <c r="L542" s="188"/>
      <c r="M542" s="188"/>
      <c r="N542" s="188"/>
      <c r="O542" s="188"/>
      <c r="P542" s="188"/>
      <c r="Q542" s="188"/>
      <c r="R542" s="188"/>
      <c r="S542" s="188"/>
      <c r="T542" s="188"/>
      <c r="U542" s="188"/>
      <c r="V542" s="188"/>
      <c r="W542" s="188"/>
      <c r="X542" s="188"/>
      <c r="Y542" s="188"/>
      <c r="Z542" s="188"/>
    </row>
    <row r="543" ht="15.75" customHeight="1" spans="1:26">
      <c r="A543" s="188"/>
      <c r="B543" s="188"/>
      <c r="C543" s="188"/>
      <c r="D543" s="188"/>
      <c r="E543" s="188"/>
      <c r="F543" s="197"/>
      <c r="G543" s="197"/>
      <c r="H543" s="197"/>
      <c r="I543" s="197"/>
      <c r="J543" s="197"/>
      <c r="K543" s="197"/>
      <c r="L543" s="188"/>
      <c r="M543" s="188"/>
      <c r="N543" s="188"/>
      <c r="O543" s="188"/>
      <c r="P543" s="188"/>
      <c r="Q543" s="188"/>
      <c r="R543" s="188"/>
      <c r="S543" s="188"/>
      <c r="T543" s="188"/>
      <c r="U543" s="188"/>
      <c r="V543" s="188"/>
      <c r="W543" s="188"/>
      <c r="X543" s="188"/>
      <c r="Y543" s="188"/>
      <c r="Z543" s="188"/>
    </row>
    <row r="544" ht="15.75" customHeight="1" spans="1:26">
      <c r="A544" s="188"/>
      <c r="B544" s="188"/>
      <c r="C544" s="188"/>
      <c r="D544" s="188"/>
      <c r="E544" s="188"/>
      <c r="F544" s="197"/>
      <c r="G544" s="197"/>
      <c r="H544" s="197"/>
      <c r="I544" s="197"/>
      <c r="J544" s="197"/>
      <c r="K544" s="197"/>
      <c r="L544" s="188"/>
      <c r="M544" s="188"/>
      <c r="N544" s="188"/>
      <c r="O544" s="188"/>
      <c r="P544" s="188"/>
      <c r="Q544" s="188"/>
      <c r="R544" s="188"/>
      <c r="S544" s="188"/>
      <c r="T544" s="188"/>
      <c r="U544" s="188"/>
      <c r="V544" s="188"/>
      <c r="W544" s="188"/>
      <c r="X544" s="188"/>
      <c r="Y544" s="188"/>
      <c r="Z544" s="188"/>
    </row>
    <row r="545" ht="15.75" customHeight="1" spans="1:26">
      <c r="A545" s="188"/>
      <c r="B545" s="188"/>
      <c r="C545" s="188"/>
      <c r="D545" s="188"/>
      <c r="E545" s="188"/>
      <c r="F545" s="197"/>
      <c r="G545" s="197"/>
      <c r="H545" s="197"/>
      <c r="I545" s="197"/>
      <c r="J545" s="197"/>
      <c r="K545" s="197"/>
      <c r="L545" s="188"/>
      <c r="M545" s="188"/>
      <c r="N545" s="188"/>
      <c r="O545" s="188"/>
      <c r="P545" s="188"/>
      <c r="Q545" s="188"/>
      <c r="R545" s="188"/>
      <c r="S545" s="188"/>
      <c r="T545" s="188"/>
      <c r="U545" s="188"/>
      <c r="V545" s="188"/>
      <c r="W545" s="188"/>
      <c r="X545" s="188"/>
      <c r="Y545" s="188"/>
      <c r="Z545" s="188"/>
    </row>
    <row r="546" ht="15.75" customHeight="1" spans="1:26">
      <c r="A546" s="188"/>
      <c r="B546" s="188"/>
      <c r="C546" s="188"/>
      <c r="D546" s="188"/>
      <c r="E546" s="188"/>
      <c r="F546" s="197"/>
      <c r="G546" s="197"/>
      <c r="H546" s="197"/>
      <c r="I546" s="197"/>
      <c r="J546" s="197"/>
      <c r="K546" s="197"/>
      <c r="L546" s="188"/>
      <c r="M546" s="188"/>
      <c r="N546" s="188"/>
      <c r="O546" s="188"/>
      <c r="P546" s="188"/>
      <c r="Q546" s="188"/>
      <c r="R546" s="188"/>
      <c r="S546" s="188"/>
      <c r="T546" s="188"/>
      <c r="U546" s="188"/>
      <c r="V546" s="188"/>
      <c r="W546" s="188"/>
      <c r="X546" s="188"/>
      <c r="Y546" s="188"/>
      <c r="Z546" s="188"/>
    </row>
    <row r="547" ht="15.75" customHeight="1" spans="1:26">
      <c r="A547" s="188"/>
      <c r="B547" s="188"/>
      <c r="C547" s="188"/>
      <c r="D547" s="188"/>
      <c r="E547" s="188"/>
      <c r="F547" s="197"/>
      <c r="G547" s="197"/>
      <c r="H547" s="197"/>
      <c r="I547" s="197"/>
      <c r="J547" s="197"/>
      <c r="K547" s="197"/>
      <c r="L547" s="188"/>
      <c r="M547" s="188"/>
      <c r="N547" s="188"/>
      <c r="O547" s="188"/>
      <c r="P547" s="188"/>
      <c r="Q547" s="188"/>
      <c r="R547" s="188"/>
      <c r="S547" s="188"/>
      <c r="T547" s="188"/>
      <c r="U547" s="188"/>
      <c r="V547" s="188"/>
      <c r="W547" s="188"/>
      <c r="X547" s="188"/>
      <c r="Y547" s="188"/>
      <c r="Z547" s="188"/>
    </row>
    <row r="548" ht="15.75" customHeight="1" spans="1:26">
      <c r="A548" s="188"/>
      <c r="B548" s="188"/>
      <c r="C548" s="188"/>
      <c r="D548" s="188"/>
      <c r="E548" s="188"/>
      <c r="F548" s="197"/>
      <c r="G548" s="197"/>
      <c r="H548" s="197"/>
      <c r="I548" s="197"/>
      <c r="J548" s="197"/>
      <c r="K548" s="197"/>
      <c r="L548" s="188"/>
      <c r="M548" s="188"/>
      <c r="N548" s="188"/>
      <c r="O548" s="188"/>
      <c r="P548" s="188"/>
      <c r="Q548" s="188"/>
      <c r="R548" s="188"/>
      <c r="S548" s="188"/>
      <c r="T548" s="188"/>
      <c r="U548" s="188"/>
      <c r="V548" s="188"/>
      <c r="W548" s="188"/>
      <c r="X548" s="188"/>
      <c r="Y548" s="188"/>
      <c r="Z548" s="188"/>
    </row>
    <row r="549" ht="15.75" customHeight="1" spans="1:26">
      <c r="A549" s="188"/>
      <c r="B549" s="188"/>
      <c r="C549" s="188"/>
      <c r="D549" s="188"/>
      <c r="E549" s="188"/>
      <c r="F549" s="197"/>
      <c r="G549" s="197"/>
      <c r="H549" s="197"/>
      <c r="I549" s="197"/>
      <c r="J549" s="197"/>
      <c r="K549" s="197"/>
      <c r="L549" s="188"/>
      <c r="M549" s="188"/>
      <c r="N549" s="188"/>
      <c r="O549" s="188"/>
      <c r="P549" s="188"/>
      <c r="Q549" s="188"/>
      <c r="R549" s="188"/>
      <c r="S549" s="188"/>
      <c r="T549" s="188"/>
      <c r="U549" s="188"/>
      <c r="V549" s="188"/>
      <c r="W549" s="188"/>
      <c r="X549" s="188"/>
      <c r="Y549" s="188"/>
      <c r="Z549" s="188"/>
    </row>
    <row r="550" ht="15.75" customHeight="1" spans="1:26">
      <c r="A550" s="188"/>
      <c r="B550" s="188"/>
      <c r="C550" s="188"/>
      <c r="D550" s="188"/>
      <c r="E550" s="188"/>
      <c r="F550" s="197"/>
      <c r="G550" s="197"/>
      <c r="H550" s="197"/>
      <c r="I550" s="197"/>
      <c r="J550" s="197"/>
      <c r="K550" s="197"/>
      <c r="L550" s="188"/>
      <c r="M550" s="188"/>
      <c r="N550" s="188"/>
      <c r="O550" s="188"/>
      <c r="P550" s="188"/>
      <c r="Q550" s="188"/>
      <c r="R550" s="188"/>
      <c r="S550" s="188"/>
      <c r="T550" s="188"/>
      <c r="U550" s="188"/>
      <c r="V550" s="188"/>
      <c r="W550" s="188"/>
      <c r="X550" s="188"/>
      <c r="Y550" s="188"/>
      <c r="Z550" s="188"/>
    </row>
    <row r="551" ht="15.75" customHeight="1" spans="1:26">
      <c r="A551" s="188"/>
      <c r="B551" s="188"/>
      <c r="C551" s="188"/>
      <c r="D551" s="188"/>
      <c r="E551" s="188"/>
      <c r="F551" s="197"/>
      <c r="G551" s="197"/>
      <c r="H551" s="197"/>
      <c r="I551" s="197"/>
      <c r="J551" s="197"/>
      <c r="K551" s="197"/>
      <c r="L551" s="188"/>
      <c r="M551" s="188"/>
      <c r="N551" s="188"/>
      <c r="O551" s="188"/>
      <c r="P551" s="188"/>
      <c r="Q551" s="188"/>
      <c r="R551" s="188"/>
      <c r="S551" s="188"/>
      <c r="T551" s="188"/>
      <c r="U551" s="188"/>
      <c r="V551" s="188"/>
      <c r="W551" s="188"/>
      <c r="X551" s="188"/>
      <c r="Y551" s="188"/>
      <c r="Z551" s="188"/>
    </row>
    <row r="552" ht="15.75" customHeight="1" spans="1:26">
      <c r="A552" s="188"/>
      <c r="B552" s="188"/>
      <c r="C552" s="188"/>
      <c r="D552" s="188"/>
      <c r="E552" s="188"/>
      <c r="F552" s="197"/>
      <c r="G552" s="197"/>
      <c r="H552" s="197"/>
      <c r="I552" s="197"/>
      <c r="J552" s="197"/>
      <c r="K552" s="197"/>
      <c r="L552" s="188"/>
      <c r="M552" s="188"/>
      <c r="N552" s="188"/>
      <c r="O552" s="188"/>
      <c r="P552" s="188"/>
      <c r="Q552" s="188"/>
      <c r="R552" s="188"/>
      <c r="S552" s="188"/>
      <c r="T552" s="188"/>
      <c r="U552" s="188"/>
      <c r="V552" s="188"/>
      <c r="W552" s="188"/>
      <c r="X552" s="188"/>
      <c r="Y552" s="188"/>
      <c r="Z552" s="188"/>
    </row>
    <row r="553" ht="15.75" customHeight="1" spans="1:26">
      <c r="A553" s="188"/>
      <c r="B553" s="188"/>
      <c r="C553" s="188"/>
      <c r="D553" s="188"/>
      <c r="E553" s="188"/>
      <c r="F553" s="197"/>
      <c r="G553" s="197"/>
      <c r="H553" s="197"/>
      <c r="I553" s="197"/>
      <c r="J553" s="197"/>
      <c r="K553" s="197"/>
      <c r="L553" s="188"/>
      <c r="M553" s="188"/>
      <c r="N553" s="188"/>
      <c r="O553" s="188"/>
      <c r="P553" s="188"/>
      <c r="Q553" s="188"/>
      <c r="R553" s="188"/>
      <c r="S553" s="188"/>
      <c r="T553" s="188"/>
      <c r="U553" s="188"/>
      <c r="V553" s="188"/>
      <c r="W553" s="188"/>
      <c r="X553" s="188"/>
      <c r="Y553" s="188"/>
      <c r="Z553" s="188"/>
    </row>
    <row r="554" ht="15.75" customHeight="1" spans="1:26">
      <c r="A554" s="188"/>
      <c r="B554" s="188"/>
      <c r="C554" s="188"/>
      <c r="D554" s="188"/>
      <c r="E554" s="188"/>
      <c r="F554" s="197"/>
      <c r="G554" s="197"/>
      <c r="H554" s="197"/>
      <c r="I554" s="197"/>
      <c r="J554" s="197"/>
      <c r="K554" s="197"/>
      <c r="L554" s="188"/>
      <c r="M554" s="188"/>
      <c r="N554" s="188"/>
      <c r="O554" s="188"/>
      <c r="P554" s="188"/>
      <c r="Q554" s="188"/>
      <c r="R554" s="188"/>
      <c r="S554" s="188"/>
      <c r="T554" s="188"/>
      <c r="U554" s="188"/>
      <c r="V554" s="188"/>
      <c r="W554" s="188"/>
      <c r="X554" s="188"/>
      <c r="Y554" s="188"/>
      <c r="Z554" s="188"/>
    </row>
    <row r="555" ht="15.75" customHeight="1" spans="1:26">
      <c r="A555" s="188"/>
      <c r="B555" s="188"/>
      <c r="C555" s="188"/>
      <c r="D555" s="188"/>
      <c r="E555" s="188"/>
      <c r="F555" s="197"/>
      <c r="G555" s="197"/>
      <c r="H555" s="197"/>
      <c r="I555" s="197"/>
      <c r="J555" s="197"/>
      <c r="K555" s="197"/>
      <c r="L555" s="188"/>
      <c r="M555" s="188"/>
      <c r="N555" s="188"/>
      <c r="O555" s="188"/>
      <c r="P555" s="188"/>
      <c r="Q555" s="188"/>
      <c r="R555" s="188"/>
      <c r="S555" s="188"/>
      <c r="T555" s="188"/>
      <c r="U555" s="188"/>
      <c r="V555" s="188"/>
      <c r="W555" s="188"/>
      <c r="X555" s="188"/>
      <c r="Y555" s="188"/>
      <c r="Z555" s="188"/>
    </row>
    <row r="556" ht="15.75" customHeight="1" spans="1:26">
      <c r="A556" s="188"/>
      <c r="B556" s="188"/>
      <c r="C556" s="188"/>
      <c r="D556" s="188"/>
      <c r="E556" s="188"/>
      <c r="F556" s="197"/>
      <c r="G556" s="197"/>
      <c r="H556" s="197"/>
      <c r="I556" s="197"/>
      <c r="J556" s="197"/>
      <c r="K556" s="197"/>
      <c r="L556" s="188"/>
      <c r="M556" s="188"/>
      <c r="N556" s="188"/>
      <c r="O556" s="188"/>
      <c r="P556" s="188"/>
      <c r="Q556" s="188"/>
      <c r="R556" s="188"/>
      <c r="S556" s="188"/>
      <c r="T556" s="188"/>
      <c r="U556" s="188"/>
      <c r="V556" s="188"/>
      <c r="W556" s="188"/>
      <c r="X556" s="188"/>
      <c r="Y556" s="188"/>
      <c r="Z556" s="188"/>
    </row>
    <row r="557" ht="15.75" customHeight="1" spans="1:26">
      <c r="A557" s="188"/>
      <c r="B557" s="188"/>
      <c r="C557" s="188"/>
      <c r="D557" s="188"/>
      <c r="E557" s="188"/>
      <c r="F557" s="197"/>
      <c r="G557" s="197"/>
      <c r="H557" s="197"/>
      <c r="I557" s="197"/>
      <c r="J557" s="197"/>
      <c r="K557" s="197"/>
      <c r="L557" s="188"/>
      <c r="M557" s="188"/>
      <c r="N557" s="188"/>
      <c r="O557" s="188"/>
      <c r="P557" s="188"/>
      <c r="Q557" s="188"/>
      <c r="R557" s="188"/>
      <c r="S557" s="188"/>
      <c r="T557" s="188"/>
      <c r="U557" s="188"/>
      <c r="V557" s="188"/>
      <c r="W557" s="188"/>
      <c r="X557" s="188"/>
      <c r="Y557" s="188"/>
      <c r="Z557" s="188"/>
    </row>
    <row r="558" ht="15.75" customHeight="1" spans="1:26">
      <c r="A558" s="188"/>
      <c r="B558" s="188"/>
      <c r="C558" s="188"/>
      <c r="D558" s="188"/>
      <c r="E558" s="188"/>
      <c r="F558" s="197"/>
      <c r="G558" s="197"/>
      <c r="H558" s="197"/>
      <c r="I558" s="197"/>
      <c r="J558" s="197"/>
      <c r="K558" s="197"/>
      <c r="L558" s="188"/>
      <c r="M558" s="188"/>
      <c r="N558" s="188"/>
      <c r="O558" s="188"/>
      <c r="P558" s="188"/>
      <c r="Q558" s="188"/>
      <c r="R558" s="188"/>
      <c r="S558" s="188"/>
      <c r="T558" s="188"/>
      <c r="U558" s="188"/>
      <c r="V558" s="188"/>
      <c r="W558" s="188"/>
      <c r="X558" s="188"/>
      <c r="Y558" s="188"/>
      <c r="Z558" s="188"/>
    </row>
    <row r="559" ht="15.75" customHeight="1" spans="1:26">
      <c r="A559" s="188"/>
      <c r="B559" s="188"/>
      <c r="C559" s="188"/>
      <c r="D559" s="188"/>
      <c r="E559" s="188"/>
      <c r="F559" s="197"/>
      <c r="G559" s="197"/>
      <c r="H559" s="197"/>
      <c r="I559" s="197"/>
      <c r="J559" s="197"/>
      <c r="K559" s="197"/>
      <c r="L559" s="188"/>
      <c r="M559" s="188"/>
      <c r="N559" s="188"/>
      <c r="O559" s="188"/>
      <c r="P559" s="188"/>
      <c r="Q559" s="188"/>
      <c r="R559" s="188"/>
      <c r="S559" s="188"/>
      <c r="T559" s="188"/>
      <c r="U559" s="188"/>
      <c r="V559" s="188"/>
      <c r="W559" s="188"/>
      <c r="X559" s="188"/>
      <c r="Y559" s="188"/>
      <c r="Z559" s="188"/>
    </row>
    <row r="560" ht="15.75" customHeight="1" spans="1:26">
      <c r="A560" s="188"/>
      <c r="B560" s="188"/>
      <c r="C560" s="188"/>
      <c r="D560" s="188"/>
      <c r="E560" s="188"/>
      <c r="F560" s="197"/>
      <c r="G560" s="197"/>
      <c r="H560" s="197"/>
      <c r="I560" s="197"/>
      <c r="J560" s="197"/>
      <c r="K560" s="197"/>
      <c r="L560" s="188"/>
      <c r="M560" s="188"/>
      <c r="N560" s="188"/>
      <c r="O560" s="188"/>
      <c r="P560" s="188"/>
      <c r="Q560" s="188"/>
      <c r="R560" s="188"/>
      <c r="S560" s="188"/>
      <c r="T560" s="188"/>
      <c r="U560" s="188"/>
      <c r="V560" s="188"/>
      <c r="W560" s="188"/>
      <c r="X560" s="188"/>
      <c r="Y560" s="188"/>
      <c r="Z560" s="188"/>
    </row>
    <row r="561" ht="15.75" customHeight="1" spans="1:26">
      <c r="A561" s="188"/>
      <c r="B561" s="188"/>
      <c r="C561" s="188"/>
      <c r="D561" s="188"/>
      <c r="E561" s="188"/>
      <c r="F561" s="197"/>
      <c r="G561" s="197"/>
      <c r="H561" s="197"/>
      <c r="I561" s="197"/>
      <c r="J561" s="197"/>
      <c r="K561" s="197"/>
      <c r="L561" s="188"/>
      <c r="M561" s="188"/>
      <c r="N561" s="188"/>
      <c r="O561" s="188"/>
      <c r="P561" s="188"/>
      <c r="Q561" s="188"/>
      <c r="R561" s="188"/>
      <c r="S561" s="188"/>
      <c r="T561" s="188"/>
      <c r="U561" s="188"/>
      <c r="V561" s="188"/>
      <c r="W561" s="188"/>
      <c r="X561" s="188"/>
      <c r="Y561" s="188"/>
      <c r="Z561" s="188"/>
    </row>
    <row r="562" ht="15.75" customHeight="1" spans="1:26">
      <c r="A562" s="188"/>
      <c r="B562" s="188"/>
      <c r="C562" s="188"/>
      <c r="D562" s="188"/>
      <c r="E562" s="188"/>
      <c r="F562" s="197"/>
      <c r="G562" s="197"/>
      <c r="H562" s="197"/>
      <c r="I562" s="197"/>
      <c r="J562" s="197"/>
      <c r="K562" s="197"/>
      <c r="L562" s="188"/>
      <c r="M562" s="188"/>
      <c r="N562" s="188"/>
      <c r="O562" s="188"/>
      <c r="P562" s="188"/>
      <c r="Q562" s="188"/>
      <c r="R562" s="188"/>
      <c r="S562" s="188"/>
      <c r="T562" s="188"/>
      <c r="U562" s="188"/>
      <c r="V562" s="188"/>
      <c r="W562" s="188"/>
      <c r="X562" s="188"/>
      <c r="Y562" s="188"/>
      <c r="Z562" s="188"/>
    </row>
    <row r="563" ht="15.75" customHeight="1" spans="1:26">
      <c r="A563" s="188"/>
      <c r="B563" s="188"/>
      <c r="C563" s="188"/>
      <c r="D563" s="188"/>
      <c r="E563" s="188"/>
      <c r="F563" s="197"/>
      <c r="G563" s="197"/>
      <c r="H563" s="197"/>
      <c r="I563" s="197"/>
      <c r="J563" s="197"/>
      <c r="K563" s="197"/>
      <c r="L563" s="188"/>
      <c r="M563" s="188"/>
      <c r="N563" s="188"/>
      <c r="O563" s="188"/>
      <c r="P563" s="188"/>
      <c r="Q563" s="188"/>
      <c r="R563" s="188"/>
      <c r="S563" s="188"/>
      <c r="T563" s="188"/>
      <c r="U563" s="188"/>
      <c r="V563" s="188"/>
      <c r="W563" s="188"/>
      <c r="X563" s="188"/>
      <c r="Y563" s="188"/>
      <c r="Z563" s="188"/>
    </row>
    <row r="564" ht="15.75" customHeight="1" spans="1:26">
      <c r="A564" s="188"/>
      <c r="B564" s="188"/>
      <c r="C564" s="188"/>
      <c r="D564" s="188"/>
      <c r="E564" s="188"/>
      <c r="F564" s="197"/>
      <c r="G564" s="197"/>
      <c r="H564" s="197"/>
      <c r="I564" s="197"/>
      <c r="J564" s="197"/>
      <c r="K564" s="197"/>
      <c r="L564" s="188"/>
      <c r="M564" s="188"/>
      <c r="N564" s="188"/>
      <c r="O564" s="188"/>
      <c r="P564" s="188"/>
      <c r="Q564" s="188"/>
      <c r="R564" s="188"/>
      <c r="S564" s="188"/>
      <c r="T564" s="188"/>
      <c r="U564" s="188"/>
      <c r="V564" s="188"/>
      <c r="W564" s="188"/>
      <c r="X564" s="188"/>
      <c r="Y564" s="188"/>
      <c r="Z564" s="188"/>
    </row>
    <row r="565" ht="15.75" customHeight="1" spans="1:26">
      <c r="A565" s="188"/>
      <c r="B565" s="188"/>
      <c r="C565" s="188"/>
      <c r="D565" s="188"/>
      <c r="E565" s="188"/>
      <c r="F565" s="197"/>
      <c r="G565" s="197"/>
      <c r="H565" s="197"/>
      <c r="I565" s="197"/>
      <c r="J565" s="197"/>
      <c r="K565" s="197"/>
      <c r="L565" s="188"/>
      <c r="M565" s="188"/>
      <c r="N565" s="188"/>
      <c r="O565" s="188"/>
      <c r="P565" s="188"/>
      <c r="Q565" s="188"/>
      <c r="R565" s="188"/>
      <c r="S565" s="188"/>
      <c r="T565" s="188"/>
      <c r="U565" s="188"/>
      <c r="V565" s="188"/>
      <c r="W565" s="188"/>
      <c r="X565" s="188"/>
      <c r="Y565" s="188"/>
      <c r="Z565" s="188"/>
    </row>
    <row r="566" ht="15.75" customHeight="1" spans="1:26">
      <c r="A566" s="188"/>
      <c r="B566" s="188"/>
      <c r="C566" s="188"/>
      <c r="D566" s="188"/>
      <c r="E566" s="188"/>
      <c r="F566" s="197"/>
      <c r="G566" s="197"/>
      <c r="H566" s="197"/>
      <c r="I566" s="197"/>
      <c r="J566" s="197"/>
      <c r="K566" s="197"/>
      <c r="L566" s="188"/>
      <c r="M566" s="188"/>
      <c r="N566" s="188"/>
      <c r="O566" s="188"/>
      <c r="P566" s="188"/>
      <c r="Q566" s="188"/>
      <c r="R566" s="188"/>
      <c r="S566" s="188"/>
      <c r="T566" s="188"/>
      <c r="U566" s="188"/>
      <c r="V566" s="188"/>
      <c r="W566" s="188"/>
      <c r="X566" s="188"/>
      <c r="Y566" s="188"/>
      <c r="Z566" s="188"/>
    </row>
    <row r="567" ht="15.75" customHeight="1" spans="1:26">
      <c r="A567" s="188"/>
      <c r="B567" s="188"/>
      <c r="C567" s="188"/>
      <c r="D567" s="188"/>
      <c r="E567" s="188"/>
      <c r="F567" s="197"/>
      <c r="G567" s="197"/>
      <c r="H567" s="197"/>
      <c r="I567" s="197"/>
      <c r="J567" s="197"/>
      <c r="K567" s="197"/>
      <c r="L567" s="188"/>
      <c r="M567" s="188"/>
      <c r="N567" s="188"/>
      <c r="O567" s="188"/>
      <c r="P567" s="188"/>
      <c r="Q567" s="188"/>
      <c r="R567" s="188"/>
      <c r="S567" s="188"/>
      <c r="T567" s="188"/>
      <c r="U567" s="188"/>
      <c r="V567" s="188"/>
      <c r="W567" s="188"/>
      <c r="X567" s="188"/>
      <c r="Y567" s="188"/>
      <c r="Z567" s="188"/>
    </row>
    <row r="568" ht="15.75" customHeight="1" spans="1:26">
      <c r="A568" s="188"/>
      <c r="B568" s="188"/>
      <c r="C568" s="188"/>
      <c r="D568" s="188"/>
      <c r="E568" s="188"/>
      <c r="F568" s="197"/>
      <c r="G568" s="197"/>
      <c r="H568" s="197"/>
      <c r="I568" s="197"/>
      <c r="J568" s="197"/>
      <c r="K568" s="197"/>
      <c r="L568" s="188"/>
      <c r="M568" s="188"/>
      <c r="N568" s="188"/>
      <c r="O568" s="188"/>
      <c r="P568" s="188"/>
      <c r="Q568" s="188"/>
      <c r="R568" s="188"/>
      <c r="S568" s="188"/>
      <c r="T568" s="188"/>
      <c r="U568" s="188"/>
      <c r="V568" s="188"/>
      <c r="W568" s="188"/>
      <c r="X568" s="188"/>
      <c r="Y568" s="188"/>
      <c r="Z568" s="188"/>
    </row>
    <row r="569" ht="15.75" customHeight="1" spans="1:26">
      <c r="A569" s="188"/>
      <c r="B569" s="188"/>
      <c r="C569" s="188"/>
      <c r="D569" s="188"/>
      <c r="E569" s="188"/>
      <c r="F569" s="197"/>
      <c r="G569" s="197"/>
      <c r="H569" s="197"/>
      <c r="I569" s="197"/>
      <c r="J569" s="197"/>
      <c r="K569" s="197"/>
      <c r="L569" s="188"/>
      <c r="M569" s="188"/>
      <c r="N569" s="188"/>
      <c r="O569" s="188"/>
      <c r="P569" s="188"/>
      <c r="Q569" s="188"/>
      <c r="R569" s="188"/>
      <c r="S569" s="188"/>
      <c r="T569" s="188"/>
      <c r="U569" s="188"/>
      <c r="V569" s="188"/>
      <c r="W569" s="188"/>
      <c r="X569" s="188"/>
      <c r="Y569" s="188"/>
      <c r="Z569" s="188"/>
    </row>
    <row r="570" ht="15.75" customHeight="1" spans="1:26">
      <c r="A570" s="188"/>
      <c r="B570" s="188"/>
      <c r="C570" s="188"/>
      <c r="D570" s="188"/>
      <c r="E570" s="188"/>
      <c r="F570" s="197"/>
      <c r="G570" s="197"/>
      <c r="H570" s="197"/>
      <c r="I570" s="197"/>
      <c r="J570" s="197"/>
      <c r="K570" s="197"/>
      <c r="L570" s="188"/>
      <c r="M570" s="188"/>
      <c r="N570" s="188"/>
      <c r="O570" s="188"/>
      <c r="P570" s="188"/>
      <c r="Q570" s="188"/>
      <c r="R570" s="188"/>
      <c r="S570" s="188"/>
      <c r="T570" s="188"/>
      <c r="U570" s="188"/>
      <c r="V570" s="188"/>
      <c r="W570" s="188"/>
      <c r="X570" s="188"/>
      <c r="Y570" s="188"/>
      <c r="Z570" s="188"/>
    </row>
    <row r="571" ht="15.75" customHeight="1" spans="1:26">
      <c r="A571" s="188"/>
      <c r="B571" s="188"/>
      <c r="C571" s="188"/>
      <c r="D571" s="188"/>
      <c r="E571" s="188"/>
      <c r="F571" s="197"/>
      <c r="G571" s="197"/>
      <c r="H571" s="197"/>
      <c r="I571" s="197"/>
      <c r="J571" s="197"/>
      <c r="K571" s="197"/>
      <c r="L571" s="188"/>
      <c r="M571" s="188"/>
      <c r="N571" s="188"/>
      <c r="O571" s="188"/>
      <c r="P571" s="188"/>
      <c r="Q571" s="188"/>
      <c r="R571" s="188"/>
      <c r="S571" s="188"/>
      <c r="T571" s="188"/>
      <c r="U571" s="188"/>
      <c r="V571" s="188"/>
      <c r="W571" s="188"/>
      <c r="X571" s="188"/>
      <c r="Y571" s="188"/>
      <c r="Z571" s="188"/>
    </row>
    <row r="572" ht="15.75" customHeight="1" spans="1:26">
      <c r="A572" s="188"/>
      <c r="B572" s="188"/>
      <c r="C572" s="188"/>
      <c r="D572" s="188"/>
      <c r="E572" s="188"/>
      <c r="F572" s="197"/>
      <c r="G572" s="197"/>
      <c r="H572" s="197"/>
      <c r="I572" s="197"/>
      <c r="J572" s="197"/>
      <c r="K572" s="197"/>
      <c r="L572" s="188"/>
      <c r="M572" s="188"/>
      <c r="N572" s="188"/>
      <c r="O572" s="188"/>
      <c r="P572" s="188"/>
      <c r="Q572" s="188"/>
      <c r="R572" s="188"/>
      <c r="S572" s="188"/>
      <c r="T572" s="188"/>
      <c r="U572" s="188"/>
      <c r="V572" s="188"/>
      <c r="W572" s="188"/>
      <c r="X572" s="188"/>
      <c r="Y572" s="188"/>
      <c r="Z572" s="188"/>
    </row>
    <row r="573" ht="15.75" customHeight="1" spans="1:26">
      <c r="A573" s="188"/>
      <c r="B573" s="188"/>
      <c r="C573" s="188"/>
      <c r="D573" s="188"/>
      <c r="E573" s="188"/>
      <c r="F573" s="197"/>
      <c r="G573" s="197"/>
      <c r="H573" s="197"/>
      <c r="I573" s="197"/>
      <c r="J573" s="197"/>
      <c r="K573" s="197"/>
      <c r="L573" s="188"/>
      <c r="M573" s="188"/>
      <c r="N573" s="188"/>
      <c r="O573" s="188"/>
      <c r="P573" s="188"/>
      <c r="Q573" s="188"/>
      <c r="R573" s="188"/>
      <c r="S573" s="188"/>
      <c r="T573" s="188"/>
      <c r="U573" s="188"/>
      <c r="V573" s="188"/>
      <c r="W573" s="188"/>
      <c r="X573" s="188"/>
      <c r="Y573" s="188"/>
      <c r="Z573" s="188"/>
    </row>
    <row r="574" ht="15.75" customHeight="1" spans="1:26">
      <c r="A574" s="188"/>
      <c r="B574" s="188"/>
      <c r="C574" s="188"/>
      <c r="D574" s="188"/>
      <c r="E574" s="188"/>
      <c r="F574" s="197"/>
      <c r="G574" s="197"/>
      <c r="H574" s="197"/>
      <c r="I574" s="197"/>
      <c r="J574" s="197"/>
      <c r="K574" s="197"/>
      <c r="L574" s="188"/>
      <c r="M574" s="188"/>
      <c r="N574" s="188"/>
      <c r="O574" s="188"/>
      <c r="P574" s="188"/>
      <c r="Q574" s="188"/>
      <c r="R574" s="188"/>
      <c r="S574" s="188"/>
      <c r="T574" s="188"/>
      <c r="U574" s="188"/>
      <c r="V574" s="188"/>
      <c r="W574" s="188"/>
      <c r="X574" s="188"/>
      <c r="Y574" s="188"/>
      <c r="Z574" s="188"/>
    </row>
    <row r="575" ht="15.75" customHeight="1" spans="1:26">
      <c r="A575" s="188"/>
      <c r="B575" s="188"/>
      <c r="C575" s="188"/>
      <c r="D575" s="188"/>
      <c r="E575" s="188"/>
      <c r="F575" s="197"/>
      <c r="G575" s="197"/>
      <c r="H575" s="197"/>
      <c r="I575" s="197"/>
      <c r="J575" s="197"/>
      <c r="K575" s="197"/>
      <c r="L575" s="188"/>
      <c r="M575" s="188"/>
      <c r="N575" s="188"/>
      <c r="O575" s="188"/>
      <c r="P575" s="188"/>
      <c r="Q575" s="188"/>
      <c r="R575" s="188"/>
      <c r="S575" s="188"/>
      <c r="T575" s="188"/>
      <c r="U575" s="188"/>
      <c r="V575" s="188"/>
      <c r="W575" s="188"/>
      <c r="X575" s="188"/>
      <c r="Y575" s="188"/>
      <c r="Z575" s="188"/>
    </row>
    <row r="576" ht="15.75" customHeight="1" spans="1:26">
      <c r="A576" s="188"/>
      <c r="B576" s="188"/>
      <c r="C576" s="188"/>
      <c r="D576" s="188"/>
      <c r="E576" s="188"/>
      <c r="F576" s="197"/>
      <c r="G576" s="197"/>
      <c r="H576" s="197"/>
      <c r="I576" s="197"/>
      <c r="J576" s="197"/>
      <c r="K576" s="197"/>
      <c r="L576" s="188"/>
      <c r="M576" s="188"/>
      <c r="N576" s="188"/>
      <c r="O576" s="188"/>
      <c r="P576" s="188"/>
      <c r="Q576" s="188"/>
      <c r="R576" s="188"/>
      <c r="S576" s="188"/>
      <c r="T576" s="188"/>
      <c r="U576" s="188"/>
      <c r="V576" s="188"/>
      <c r="W576" s="188"/>
      <c r="X576" s="188"/>
      <c r="Y576" s="188"/>
      <c r="Z576" s="188"/>
    </row>
    <row r="577" ht="15.75" customHeight="1" spans="1:26">
      <c r="A577" s="188"/>
      <c r="B577" s="188"/>
      <c r="C577" s="188"/>
      <c r="D577" s="188"/>
      <c r="E577" s="188"/>
      <c r="F577" s="197"/>
      <c r="G577" s="197"/>
      <c r="H577" s="197"/>
      <c r="I577" s="197"/>
      <c r="J577" s="197"/>
      <c r="K577" s="197"/>
      <c r="L577" s="188"/>
      <c r="M577" s="188"/>
      <c r="N577" s="188"/>
      <c r="O577" s="188"/>
      <c r="P577" s="188"/>
      <c r="Q577" s="188"/>
      <c r="R577" s="188"/>
      <c r="S577" s="188"/>
      <c r="T577" s="188"/>
      <c r="U577" s="188"/>
      <c r="V577" s="188"/>
      <c r="W577" s="188"/>
      <c r="X577" s="188"/>
      <c r="Y577" s="188"/>
      <c r="Z577" s="188"/>
    </row>
    <row r="578" ht="15.75" customHeight="1" spans="1:26">
      <c r="A578" s="188"/>
      <c r="B578" s="188"/>
      <c r="C578" s="188"/>
      <c r="D578" s="188"/>
      <c r="E578" s="188"/>
      <c r="F578" s="197"/>
      <c r="G578" s="197"/>
      <c r="H578" s="197"/>
      <c r="I578" s="197"/>
      <c r="J578" s="197"/>
      <c r="K578" s="197"/>
      <c r="L578" s="188"/>
      <c r="M578" s="188"/>
      <c r="N578" s="188"/>
      <c r="O578" s="188"/>
      <c r="P578" s="188"/>
      <c r="Q578" s="188"/>
      <c r="R578" s="188"/>
      <c r="S578" s="188"/>
      <c r="T578" s="188"/>
      <c r="U578" s="188"/>
      <c r="V578" s="188"/>
      <c r="W578" s="188"/>
      <c r="X578" s="188"/>
      <c r="Y578" s="188"/>
      <c r="Z578" s="188"/>
    </row>
    <row r="579" ht="15.75" customHeight="1" spans="1:26">
      <c r="A579" s="188"/>
      <c r="B579" s="188"/>
      <c r="C579" s="188"/>
      <c r="D579" s="188"/>
      <c r="E579" s="188"/>
      <c r="F579" s="197"/>
      <c r="G579" s="197"/>
      <c r="H579" s="197"/>
      <c r="I579" s="197"/>
      <c r="J579" s="197"/>
      <c r="K579" s="197"/>
      <c r="L579" s="188"/>
      <c r="M579" s="188"/>
      <c r="N579" s="188"/>
      <c r="O579" s="188"/>
      <c r="P579" s="188"/>
      <c r="Q579" s="188"/>
      <c r="R579" s="188"/>
      <c r="S579" s="188"/>
      <c r="T579" s="188"/>
      <c r="U579" s="188"/>
      <c r="V579" s="188"/>
      <c r="W579" s="188"/>
      <c r="X579" s="188"/>
      <c r="Y579" s="188"/>
      <c r="Z579" s="188"/>
    </row>
    <row r="580" ht="15.75" customHeight="1" spans="1:26">
      <c r="A580" s="188"/>
      <c r="B580" s="188"/>
      <c r="C580" s="188"/>
      <c r="D580" s="188"/>
      <c r="E580" s="188"/>
      <c r="F580" s="197"/>
      <c r="G580" s="197"/>
      <c r="H580" s="197"/>
      <c r="I580" s="197"/>
      <c r="J580" s="197"/>
      <c r="K580" s="197"/>
      <c r="L580" s="188"/>
      <c r="M580" s="188"/>
      <c r="N580" s="188"/>
      <c r="O580" s="188"/>
      <c r="P580" s="188"/>
      <c r="Q580" s="188"/>
      <c r="R580" s="188"/>
      <c r="S580" s="188"/>
      <c r="T580" s="188"/>
      <c r="U580" s="188"/>
      <c r="V580" s="188"/>
      <c r="W580" s="188"/>
      <c r="X580" s="188"/>
      <c r="Y580" s="188"/>
      <c r="Z580" s="188"/>
    </row>
    <row r="581" ht="15.75" customHeight="1" spans="1:26">
      <c r="A581" s="188"/>
      <c r="B581" s="188"/>
      <c r="C581" s="188"/>
      <c r="D581" s="188"/>
      <c r="E581" s="188"/>
      <c r="F581" s="197"/>
      <c r="G581" s="197"/>
      <c r="H581" s="197"/>
      <c r="I581" s="197"/>
      <c r="J581" s="197"/>
      <c r="K581" s="197"/>
      <c r="L581" s="188"/>
      <c r="M581" s="188"/>
      <c r="N581" s="188"/>
      <c r="O581" s="188"/>
      <c r="P581" s="188"/>
      <c r="Q581" s="188"/>
      <c r="R581" s="188"/>
      <c r="S581" s="188"/>
      <c r="T581" s="188"/>
      <c r="U581" s="188"/>
      <c r="V581" s="188"/>
      <c r="W581" s="188"/>
      <c r="X581" s="188"/>
      <c r="Y581" s="188"/>
      <c r="Z581" s="188"/>
    </row>
    <row r="582" ht="15.75" customHeight="1" spans="1:26">
      <c r="A582" s="188"/>
      <c r="B582" s="188"/>
      <c r="C582" s="188"/>
      <c r="D582" s="188"/>
      <c r="E582" s="188"/>
      <c r="F582" s="197"/>
      <c r="G582" s="197"/>
      <c r="H582" s="197"/>
      <c r="I582" s="197"/>
      <c r="J582" s="197"/>
      <c r="K582" s="197"/>
      <c r="L582" s="188"/>
      <c r="M582" s="188"/>
      <c r="N582" s="188"/>
      <c r="O582" s="188"/>
      <c r="P582" s="188"/>
      <c r="Q582" s="188"/>
      <c r="R582" s="188"/>
      <c r="S582" s="188"/>
      <c r="T582" s="188"/>
      <c r="U582" s="188"/>
      <c r="V582" s="188"/>
      <c r="W582" s="188"/>
      <c r="X582" s="188"/>
      <c r="Y582" s="188"/>
      <c r="Z582" s="188"/>
    </row>
    <row r="583" ht="15.75" customHeight="1" spans="1:26">
      <c r="A583" s="188"/>
      <c r="B583" s="188"/>
      <c r="C583" s="188"/>
      <c r="D583" s="188"/>
      <c r="E583" s="188"/>
      <c r="F583" s="197"/>
      <c r="G583" s="197"/>
      <c r="H583" s="197"/>
      <c r="I583" s="197"/>
      <c r="J583" s="197"/>
      <c r="K583" s="197"/>
      <c r="L583" s="188"/>
      <c r="M583" s="188"/>
      <c r="N583" s="188"/>
      <c r="O583" s="188"/>
      <c r="P583" s="188"/>
      <c r="Q583" s="188"/>
      <c r="R583" s="188"/>
      <c r="S583" s="188"/>
      <c r="T583" s="188"/>
      <c r="U583" s="188"/>
      <c r="V583" s="188"/>
      <c r="W583" s="188"/>
      <c r="X583" s="188"/>
      <c r="Y583" s="188"/>
      <c r="Z583" s="188"/>
    </row>
    <row r="584" ht="15.75" customHeight="1" spans="1:26">
      <c r="A584" s="188"/>
      <c r="B584" s="188"/>
      <c r="C584" s="188"/>
      <c r="D584" s="188"/>
      <c r="E584" s="188"/>
      <c r="F584" s="197"/>
      <c r="G584" s="197"/>
      <c r="H584" s="197"/>
      <c r="I584" s="197"/>
      <c r="J584" s="197"/>
      <c r="K584" s="197"/>
      <c r="L584" s="188"/>
      <c r="M584" s="188"/>
      <c r="N584" s="188"/>
      <c r="O584" s="188"/>
      <c r="P584" s="188"/>
      <c r="Q584" s="188"/>
      <c r="R584" s="188"/>
      <c r="S584" s="188"/>
      <c r="T584" s="188"/>
      <c r="U584" s="188"/>
      <c r="V584" s="188"/>
      <c r="W584" s="188"/>
      <c r="X584" s="188"/>
      <c r="Y584" s="188"/>
      <c r="Z584" s="188"/>
    </row>
    <row r="585" ht="15.75" customHeight="1" spans="1:26">
      <c r="A585" s="188"/>
      <c r="B585" s="188"/>
      <c r="C585" s="188"/>
      <c r="D585" s="188"/>
      <c r="E585" s="188"/>
      <c r="F585" s="197"/>
      <c r="G585" s="197"/>
      <c r="H585" s="197"/>
      <c r="I585" s="197"/>
      <c r="J585" s="197"/>
      <c r="K585" s="197"/>
      <c r="L585" s="188"/>
      <c r="M585" s="188"/>
      <c r="N585" s="188"/>
      <c r="O585" s="188"/>
      <c r="P585" s="188"/>
      <c r="Q585" s="188"/>
      <c r="R585" s="188"/>
      <c r="S585" s="188"/>
      <c r="T585" s="188"/>
      <c r="U585" s="188"/>
      <c r="V585" s="188"/>
      <c r="W585" s="188"/>
      <c r="X585" s="188"/>
      <c r="Y585" s="188"/>
      <c r="Z585" s="188"/>
    </row>
    <row r="586" ht="15.75" customHeight="1" spans="1:26">
      <c r="A586" s="188"/>
      <c r="B586" s="188"/>
      <c r="C586" s="188"/>
      <c r="D586" s="188"/>
      <c r="E586" s="188"/>
      <c r="F586" s="197"/>
      <c r="G586" s="197"/>
      <c r="H586" s="197"/>
      <c r="I586" s="197"/>
      <c r="J586" s="197"/>
      <c r="K586" s="197"/>
      <c r="L586" s="188"/>
      <c r="M586" s="188"/>
      <c r="N586" s="188"/>
      <c r="O586" s="188"/>
      <c r="P586" s="188"/>
      <c r="Q586" s="188"/>
      <c r="R586" s="188"/>
      <c r="S586" s="188"/>
      <c r="T586" s="188"/>
      <c r="U586" s="188"/>
      <c r="V586" s="188"/>
      <c r="W586" s="188"/>
      <c r="X586" s="188"/>
      <c r="Y586" s="188"/>
      <c r="Z586" s="188"/>
    </row>
    <row r="587" ht="15.75" customHeight="1" spans="1:26">
      <c r="A587" s="188"/>
      <c r="B587" s="188"/>
      <c r="C587" s="188"/>
      <c r="D587" s="188"/>
      <c r="E587" s="188"/>
      <c r="F587" s="197"/>
      <c r="G587" s="197"/>
      <c r="H587" s="197"/>
      <c r="I587" s="197"/>
      <c r="J587" s="197"/>
      <c r="K587" s="197"/>
      <c r="L587" s="188"/>
      <c r="M587" s="188"/>
      <c r="N587" s="188"/>
      <c r="O587" s="188"/>
      <c r="P587" s="188"/>
      <c r="Q587" s="188"/>
      <c r="R587" s="188"/>
      <c r="S587" s="188"/>
      <c r="T587" s="188"/>
      <c r="U587" s="188"/>
      <c r="V587" s="188"/>
      <c r="W587" s="188"/>
      <c r="X587" s="188"/>
      <c r="Y587" s="188"/>
      <c r="Z587" s="188"/>
    </row>
    <row r="588" ht="15.75" customHeight="1" spans="1:26">
      <c r="A588" s="188"/>
      <c r="B588" s="188"/>
      <c r="C588" s="188"/>
      <c r="D588" s="188"/>
      <c r="E588" s="188"/>
      <c r="F588" s="197"/>
      <c r="G588" s="197"/>
      <c r="H588" s="197"/>
      <c r="I588" s="197"/>
      <c r="J588" s="197"/>
      <c r="K588" s="197"/>
      <c r="L588" s="188"/>
      <c r="M588" s="188"/>
      <c r="N588" s="188"/>
      <c r="O588" s="188"/>
      <c r="P588" s="188"/>
      <c r="Q588" s="188"/>
      <c r="R588" s="188"/>
      <c r="S588" s="188"/>
      <c r="T588" s="188"/>
      <c r="U588" s="188"/>
      <c r="V588" s="188"/>
      <c r="W588" s="188"/>
      <c r="X588" s="188"/>
      <c r="Y588" s="188"/>
      <c r="Z588" s="188"/>
    </row>
    <row r="589" ht="15.75" customHeight="1" spans="1:26">
      <c r="A589" s="188"/>
      <c r="B589" s="188"/>
      <c r="C589" s="188"/>
      <c r="D589" s="188"/>
      <c r="E589" s="188"/>
      <c r="F589" s="197"/>
      <c r="G589" s="197"/>
      <c r="H589" s="197"/>
      <c r="I589" s="197"/>
      <c r="J589" s="197"/>
      <c r="K589" s="197"/>
      <c r="L589" s="188"/>
      <c r="M589" s="188"/>
      <c r="N589" s="188"/>
      <c r="O589" s="188"/>
      <c r="P589" s="188"/>
      <c r="Q589" s="188"/>
      <c r="R589" s="188"/>
      <c r="S589" s="188"/>
      <c r="T589" s="188"/>
      <c r="U589" s="188"/>
      <c r="V589" s="188"/>
      <c r="W589" s="188"/>
      <c r="X589" s="188"/>
      <c r="Y589" s="188"/>
      <c r="Z589" s="188"/>
    </row>
    <row r="590" ht="15.75" customHeight="1" spans="1:26">
      <c r="A590" s="188"/>
      <c r="B590" s="188"/>
      <c r="C590" s="188"/>
      <c r="D590" s="188"/>
      <c r="E590" s="188"/>
      <c r="F590" s="197"/>
      <c r="G590" s="197"/>
      <c r="H590" s="197"/>
      <c r="I590" s="197"/>
      <c r="J590" s="197"/>
      <c r="K590" s="197"/>
      <c r="L590" s="188"/>
      <c r="M590" s="188"/>
      <c r="N590" s="188"/>
      <c r="O590" s="188"/>
      <c r="P590" s="188"/>
      <c r="Q590" s="188"/>
      <c r="R590" s="188"/>
      <c r="S590" s="188"/>
      <c r="T590" s="188"/>
      <c r="U590" s="188"/>
      <c r="V590" s="188"/>
      <c r="W590" s="188"/>
      <c r="X590" s="188"/>
      <c r="Y590" s="188"/>
      <c r="Z590" s="188"/>
    </row>
    <row r="591" ht="15.75" customHeight="1" spans="1:26">
      <c r="A591" s="188"/>
      <c r="B591" s="188"/>
      <c r="C591" s="188"/>
      <c r="D591" s="188"/>
      <c r="E591" s="188"/>
      <c r="F591" s="197"/>
      <c r="G591" s="197"/>
      <c r="H591" s="197"/>
      <c r="I591" s="197"/>
      <c r="J591" s="197"/>
      <c r="K591" s="197"/>
      <c r="L591" s="188"/>
      <c r="M591" s="188"/>
      <c r="N591" s="188"/>
      <c r="O591" s="188"/>
      <c r="P591" s="188"/>
      <c r="Q591" s="188"/>
      <c r="R591" s="188"/>
      <c r="S591" s="188"/>
      <c r="T591" s="188"/>
      <c r="U591" s="188"/>
      <c r="V591" s="188"/>
      <c r="W591" s="188"/>
      <c r="X591" s="188"/>
      <c r="Y591" s="188"/>
      <c r="Z591" s="188"/>
    </row>
    <row r="592" ht="15.75" customHeight="1" spans="1:26">
      <c r="A592" s="188"/>
      <c r="B592" s="188"/>
      <c r="C592" s="188"/>
      <c r="D592" s="188"/>
      <c r="E592" s="188"/>
      <c r="F592" s="197"/>
      <c r="G592" s="197"/>
      <c r="H592" s="197"/>
      <c r="I592" s="197"/>
      <c r="J592" s="197"/>
      <c r="K592" s="197"/>
      <c r="L592" s="188"/>
      <c r="M592" s="188"/>
      <c r="N592" s="188"/>
      <c r="O592" s="188"/>
      <c r="P592" s="188"/>
      <c r="Q592" s="188"/>
      <c r="R592" s="188"/>
      <c r="S592" s="188"/>
      <c r="T592" s="188"/>
      <c r="U592" s="188"/>
      <c r="V592" s="188"/>
      <c r="W592" s="188"/>
      <c r="X592" s="188"/>
      <c r="Y592" s="188"/>
      <c r="Z592" s="188"/>
    </row>
    <row r="593" ht="15.75" customHeight="1" spans="1:26">
      <c r="A593" s="188"/>
      <c r="B593" s="188"/>
      <c r="C593" s="188"/>
      <c r="D593" s="188"/>
      <c r="E593" s="188"/>
      <c r="F593" s="197"/>
      <c r="G593" s="197"/>
      <c r="H593" s="197"/>
      <c r="I593" s="197"/>
      <c r="J593" s="197"/>
      <c r="K593" s="197"/>
      <c r="L593" s="188"/>
      <c r="M593" s="188"/>
      <c r="N593" s="188"/>
      <c r="O593" s="188"/>
      <c r="P593" s="188"/>
      <c r="Q593" s="188"/>
      <c r="R593" s="188"/>
      <c r="S593" s="188"/>
      <c r="T593" s="188"/>
      <c r="U593" s="188"/>
      <c r="V593" s="188"/>
      <c r="W593" s="188"/>
      <c r="X593" s="188"/>
      <c r="Y593" s="188"/>
      <c r="Z593" s="188"/>
    </row>
    <row r="594" ht="15.75" customHeight="1" spans="1:26">
      <c r="A594" s="188"/>
      <c r="B594" s="188"/>
      <c r="C594" s="188"/>
      <c r="D594" s="188"/>
      <c r="E594" s="188"/>
      <c r="F594" s="197"/>
      <c r="G594" s="197"/>
      <c r="H594" s="197"/>
      <c r="I594" s="197"/>
      <c r="J594" s="197"/>
      <c r="K594" s="197"/>
      <c r="L594" s="188"/>
      <c r="M594" s="188"/>
      <c r="N594" s="188"/>
      <c r="O594" s="188"/>
      <c r="P594" s="188"/>
      <c r="Q594" s="188"/>
      <c r="R594" s="188"/>
      <c r="S594" s="188"/>
      <c r="T594" s="188"/>
      <c r="U594" s="188"/>
      <c r="V594" s="188"/>
      <c r="W594" s="188"/>
      <c r="X594" s="188"/>
      <c r="Y594" s="188"/>
      <c r="Z594" s="188"/>
    </row>
    <row r="595" ht="15.75" customHeight="1" spans="1:26">
      <c r="A595" s="188"/>
      <c r="B595" s="188"/>
      <c r="C595" s="188"/>
      <c r="D595" s="188"/>
      <c r="E595" s="188"/>
      <c r="F595" s="197"/>
      <c r="G595" s="197"/>
      <c r="H595" s="197"/>
      <c r="I595" s="197"/>
      <c r="J595" s="197"/>
      <c r="K595" s="197"/>
      <c r="L595" s="188"/>
      <c r="M595" s="188"/>
      <c r="N595" s="188"/>
      <c r="O595" s="188"/>
      <c r="P595" s="188"/>
      <c r="Q595" s="188"/>
      <c r="R595" s="188"/>
      <c r="S595" s="188"/>
      <c r="T595" s="188"/>
      <c r="U595" s="188"/>
      <c r="V595" s="188"/>
      <c r="W595" s="188"/>
      <c r="X595" s="188"/>
      <c r="Y595" s="188"/>
      <c r="Z595" s="188"/>
    </row>
    <row r="596" ht="15.75" customHeight="1" spans="1:26">
      <c r="A596" s="188"/>
      <c r="B596" s="188"/>
      <c r="C596" s="188"/>
      <c r="D596" s="188"/>
      <c r="E596" s="188"/>
      <c r="F596" s="197"/>
      <c r="G596" s="197"/>
      <c r="H596" s="197"/>
      <c r="I596" s="197"/>
      <c r="J596" s="197"/>
      <c r="K596" s="197"/>
      <c r="L596" s="188"/>
      <c r="M596" s="188"/>
      <c r="N596" s="188"/>
      <c r="O596" s="188"/>
      <c r="P596" s="188"/>
      <c r="Q596" s="188"/>
      <c r="R596" s="188"/>
      <c r="S596" s="188"/>
      <c r="T596" s="188"/>
      <c r="U596" s="188"/>
      <c r="V596" s="188"/>
      <c r="W596" s="188"/>
      <c r="X596" s="188"/>
      <c r="Y596" s="188"/>
      <c r="Z596" s="188"/>
    </row>
    <row r="597" ht="15.75" customHeight="1" spans="1:26">
      <c r="A597" s="188"/>
      <c r="B597" s="188"/>
      <c r="C597" s="188"/>
      <c r="D597" s="188"/>
      <c r="E597" s="188"/>
      <c r="F597" s="197"/>
      <c r="G597" s="197"/>
      <c r="H597" s="197"/>
      <c r="I597" s="197"/>
      <c r="J597" s="197"/>
      <c r="K597" s="197"/>
      <c r="L597" s="188"/>
      <c r="M597" s="188"/>
      <c r="N597" s="188"/>
      <c r="O597" s="188"/>
      <c r="P597" s="188"/>
      <c r="Q597" s="188"/>
      <c r="R597" s="188"/>
      <c r="S597" s="188"/>
      <c r="T597" s="188"/>
      <c r="U597" s="188"/>
      <c r="V597" s="188"/>
      <c r="W597" s="188"/>
      <c r="X597" s="188"/>
      <c r="Y597" s="188"/>
      <c r="Z597" s="188"/>
    </row>
    <row r="598" ht="15.75" customHeight="1" spans="1:26">
      <c r="A598" s="188"/>
      <c r="B598" s="188"/>
      <c r="C598" s="188"/>
      <c r="D598" s="188"/>
      <c r="E598" s="188"/>
      <c r="F598" s="197"/>
      <c r="G598" s="197"/>
      <c r="H598" s="197"/>
      <c r="I598" s="197"/>
      <c r="J598" s="197"/>
      <c r="K598" s="197"/>
      <c r="L598" s="188"/>
      <c r="M598" s="188"/>
      <c r="N598" s="188"/>
      <c r="O598" s="188"/>
      <c r="P598" s="188"/>
      <c r="Q598" s="188"/>
      <c r="R598" s="188"/>
      <c r="S598" s="188"/>
      <c r="T598" s="188"/>
      <c r="U598" s="188"/>
      <c r="V598" s="188"/>
      <c r="W598" s="188"/>
      <c r="X598" s="188"/>
      <c r="Y598" s="188"/>
      <c r="Z598" s="188"/>
    </row>
    <row r="599" ht="15.75" customHeight="1" spans="1:26">
      <c r="A599" s="188"/>
      <c r="B599" s="188"/>
      <c r="C599" s="188"/>
      <c r="D599" s="188"/>
      <c r="E599" s="188"/>
      <c r="F599" s="197"/>
      <c r="G599" s="197"/>
      <c r="H599" s="197"/>
      <c r="I599" s="197"/>
      <c r="J599" s="197"/>
      <c r="K599" s="197"/>
      <c r="L599" s="188"/>
      <c r="M599" s="188"/>
      <c r="N599" s="188"/>
      <c r="O599" s="188"/>
      <c r="P599" s="188"/>
      <c r="Q599" s="188"/>
      <c r="R599" s="188"/>
      <c r="S599" s="188"/>
      <c r="T599" s="188"/>
      <c r="U599" s="188"/>
      <c r="V599" s="188"/>
      <c r="W599" s="188"/>
      <c r="X599" s="188"/>
      <c r="Y599" s="188"/>
      <c r="Z599" s="188"/>
    </row>
    <row r="600" ht="15.75" customHeight="1" spans="1:26">
      <c r="A600" s="188"/>
      <c r="B600" s="188"/>
      <c r="C600" s="188"/>
      <c r="D600" s="188"/>
      <c r="E600" s="188"/>
      <c r="F600" s="197"/>
      <c r="G600" s="197"/>
      <c r="H600" s="197"/>
      <c r="I600" s="197"/>
      <c r="J600" s="197"/>
      <c r="K600" s="197"/>
      <c r="L600" s="188"/>
      <c r="M600" s="188"/>
      <c r="N600" s="188"/>
      <c r="O600" s="188"/>
      <c r="P600" s="188"/>
      <c r="Q600" s="188"/>
      <c r="R600" s="188"/>
      <c r="S600" s="188"/>
      <c r="T600" s="188"/>
      <c r="U600" s="188"/>
      <c r="V600" s="188"/>
      <c r="W600" s="188"/>
      <c r="X600" s="188"/>
      <c r="Y600" s="188"/>
      <c r="Z600" s="188"/>
    </row>
    <row r="601" ht="15.75" customHeight="1" spans="1:26">
      <c r="A601" s="188"/>
      <c r="B601" s="188"/>
      <c r="C601" s="188"/>
      <c r="D601" s="188"/>
      <c r="E601" s="188"/>
      <c r="F601" s="197"/>
      <c r="G601" s="197"/>
      <c r="H601" s="197"/>
      <c r="I601" s="197"/>
      <c r="J601" s="197"/>
      <c r="K601" s="197"/>
      <c r="L601" s="188"/>
      <c r="M601" s="188"/>
      <c r="N601" s="188"/>
      <c r="O601" s="188"/>
      <c r="P601" s="188"/>
      <c r="Q601" s="188"/>
      <c r="R601" s="188"/>
      <c r="S601" s="188"/>
      <c r="T601" s="188"/>
      <c r="U601" s="188"/>
      <c r="V601" s="188"/>
      <c r="W601" s="188"/>
      <c r="X601" s="188"/>
      <c r="Y601" s="188"/>
      <c r="Z601" s="188"/>
    </row>
    <row r="602" ht="15.75" customHeight="1" spans="1:26">
      <c r="A602" s="188"/>
      <c r="B602" s="188"/>
      <c r="C602" s="188"/>
      <c r="D602" s="188"/>
      <c r="E602" s="188"/>
      <c r="F602" s="197"/>
      <c r="G602" s="197"/>
      <c r="H602" s="197"/>
      <c r="I602" s="197"/>
      <c r="J602" s="197"/>
      <c r="K602" s="197"/>
      <c r="L602" s="188"/>
      <c r="M602" s="188"/>
      <c r="N602" s="188"/>
      <c r="O602" s="188"/>
      <c r="P602" s="188"/>
      <c r="Q602" s="188"/>
      <c r="R602" s="188"/>
      <c r="S602" s="188"/>
      <c r="T602" s="188"/>
      <c r="U602" s="188"/>
      <c r="V602" s="188"/>
      <c r="W602" s="188"/>
      <c r="X602" s="188"/>
      <c r="Y602" s="188"/>
      <c r="Z602" s="188"/>
    </row>
    <row r="603" ht="15.75" customHeight="1" spans="1:26">
      <c r="A603" s="188"/>
      <c r="B603" s="188"/>
      <c r="C603" s="188"/>
      <c r="D603" s="188"/>
      <c r="E603" s="188"/>
      <c r="F603" s="197"/>
      <c r="G603" s="197"/>
      <c r="H603" s="197"/>
      <c r="I603" s="197"/>
      <c r="J603" s="197"/>
      <c r="K603" s="197"/>
      <c r="L603" s="188"/>
      <c r="M603" s="188"/>
      <c r="N603" s="188"/>
      <c r="O603" s="188"/>
      <c r="P603" s="188"/>
      <c r="Q603" s="188"/>
      <c r="R603" s="188"/>
      <c r="S603" s="188"/>
      <c r="T603" s="188"/>
      <c r="U603" s="188"/>
      <c r="V603" s="188"/>
      <c r="W603" s="188"/>
      <c r="X603" s="188"/>
      <c r="Y603" s="188"/>
      <c r="Z603" s="188"/>
    </row>
    <row r="604" ht="15.75" customHeight="1" spans="1:26">
      <c r="A604" s="188"/>
      <c r="B604" s="188"/>
      <c r="C604" s="188"/>
      <c r="D604" s="188"/>
      <c r="E604" s="188"/>
      <c r="F604" s="197"/>
      <c r="G604" s="197"/>
      <c r="H604" s="197"/>
      <c r="I604" s="197"/>
      <c r="J604" s="197"/>
      <c r="K604" s="197"/>
      <c r="L604" s="188"/>
      <c r="M604" s="188"/>
      <c r="N604" s="188"/>
      <c r="O604" s="188"/>
      <c r="P604" s="188"/>
      <c r="Q604" s="188"/>
      <c r="R604" s="188"/>
      <c r="S604" s="188"/>
      <c r="T604" s="188"/>
      <c r="U604" s="188"/>
      <c r="V604" s="188"/>
      <c r="W604" s="188"/>
      <c r="X604" s="188"/>
      <c r="Y604" s="188"/>
      <c r="Z604" s="188"/>
    </row>
    <row r="605" ht="15.75" customHeight="1" spans="1:26">
      <c r="A605" s="188"/>
      <c r="B605" s="188"/>
      <c r="C605" s="188"/>
      <c r="D605" s="188"/>
      <c r="E605" s="188"/>
      <c r="F605" s="197"/>
      <c r="G605" s="197"/>
      <c r="H605" s="197"/>
      <c r="I605" s="197"/>
      <c r="J605" s="197"/>
      <c r="K605" s="197"/>
      <c r="L605" s="188"/>
      <c r="M605" s="188"/>
      <c r="N605" s="188"/>
      <c r="O605" s="188"/>
      <c r="P605" s="188"/>
      <c r="Q605" s="188"/>
      <c r="R605" s="188"/>
      <c r="S605" s="188"/>
      <c r="T605" s="188"/>
      <c r="U605" s="188"/>
      <c r="V605" s="188"/>
      <c r="W605" s="188"/>
      <c r="X605" s="188"/>
      <c r="Y605" s="188"/>
      <c r="Z605" s="188"/>
    </row>
    <row r="606" ht="15.75" customHeight="1" spans="1:26">
      <c r="A606" s="188"/>
      <c r="B606" s="188"/>
      <c r="C606" s="188"/>
      <c r="D606" s="188"/>
      <c r="E606" s="188"/>
      <c r="F606" s="197"/>
      <c r="G606" s="197"/>
      <c r="H606" s="197"/>
      <c r="I606" s="197"/>
      <c r="J606" s="197"/>
      <c r="K606" s="197"/>
      <c r="L606" s="188"/>
      <c r="M606" s="188"/>
      <c r="N606" s="188"/>
      <c r="O606" s="188"/>
      <c r="P606" s="188"/>
      <c r="Q606" s="188"/>
      <c r="R606" s="188"/>
      <c r="S606" s="188"/>
      <c r="T606" s="188"/>
      <c r="U606" s="188"/>
      <c r="V606" s="188"/>
      <c r="W606" s="188"/>
      <c r="X606" s="188"/>
      <c r="Y606" s="188"/>
      <c r="Z606" s="188"/>
    </row>
    <row r="607" ht="15.75" customHeight="1" spans="1:26">
      <c r="A607" s="188"/>
      <c r="B607" s="188"/>
      <c r="C607" s="188"/>
      <c r="D607" s="188"/>
      <c r="E607" s="188"/>
      <c r="F607" s="197"/>
      <c r="G607" s="197"/>
      <c r="H607" s="197"/>
      <c r="I607" s="197"/>
      <c r="J607" s="197"/>
      <c r="K607" s="197"/>
      <c r="L607" s="188"/>
      <c r="M607" s="188"/>
      <c r="N607" s="188"/>
      <c r="O607" s="188"/>
      <c r="P607" s="188"/>
      <c r="Q607" s="188"/>
      <c r="R607" s="188"/>
      <c r="S607" s="188"/>
      <c r="T607" s="188"/>
      <c r="U607" s="188"/>
      <c r="V607" s="188"/>
      <c r="W607" s="188"/>
      <c r="X607" s="188"/>
      <c r="Y607" s="188"/>
      <c r="Z607" s="188"/>
    </row>
    <row r="608" ht="15.75" customHeight="1" spans="1:26">
      <c r="A608" s="188"/>
      <c r="B608" s="188"/>
      <c r="C608" s="188"/>
      <c r="D608" s="188"/>
      <c r="E608" s="188"/>
      <c r="F608" s="197"/>
      <c r="G608" s="197"/>
      <c r="H608" s="197"/>
      <c r="I608" s="197"/>
      <c r="J608" s="197"/>
      <c r="K608" s="197"/>
      <c r="L608" s="188"/>
      <c r="M608" s="188"/>
      <c r="N608" s="188"/>
      <c r="O608" s="188"/>
      <c r="P608" s="188"/>
      <c r="Q608" s="188"/>
      <c r="R608" s="188"/>
      <c r="S608" s="188"/>
      <c r="T608" s="188"/>
      <c r="U608" s="188"/>
      <c r="V608" s="188"/>
      <c r="W608" s="188"/>
      <c r="X608" s="188"/>
      <c r="Y608" s="188"/>
      <c r="Z608" s="188"/>
    </row>
    <row r="609" ht="15.75" customHeight="1" spans="1:26">
      <c r="A609" s="188"/>
      <c r="B609" s="188"/>
      <c r="C609" s="188"/>
      <c r="D609" s="188"/>
      <c r="E609" s="188"/>
      <c r="F609" s="197"/>
      <c r="G609" s="197"/>
      <c r="H609" s="197"/>
      <c r="I609" s="197"/>
      <c r="J609" s="197"/>
      <c r="K609" s="197"/>
      <c r="L609" s="188"/>
      <c r="M609" s="188"/>
      <c r="N609" s="188"/>
      <c r="O609" s="188"/>
      <c r="P609" s="188"/>
      <c r="Q609" s="188"/>
      <c r="R609" s="188"/>
      <c r="S609" s="188"/>
      <c r="T609" s="188"/>
      <c r="U609" s="188"/>
      <c r="V609" s="188"/>
      <c r="W609" s="188"/>
      <c r="X609" s="188"/>
      <c r="Y609" s="188"/>
      <c r="Z609" s="188"/>
    </row>
    <row r="610" ht="15.75" customHeight="1" spans="1:26">
      <c r="A610" s="188"/>
      <c r="B610" s="188"/>
      <c r="C610" s="188"/>
      <c r="D610" s="188"/>
      <c r="E610" s="188"/>
      <c r="F610" s="197"/>
      <c r="G610" s="197"/>
      <c r="H610" s="197"/>
      <c r="I610" s="197"/>
      <c r="J610" s="197"/>
      <c r="K610" s="197"/>
      <c r="L610" s="188"/>
      <c r="M610" s="188"/>
      <c r="N610" s="188"/>
      <c r="O610" s="188"/>
      <c r="P610" s="188"/>
      <c r="Q610" s="188"/>
      <c r="R610" s="188"/>
      <c r="S610" s="188"/>
      <c r="T610" s="188"/>
      <c r="U610" s="188"/>
      <c r="V610" s="188"/>
      <c r="W610" s="188"/>
      <c r="X610" s="188"/>
      <c r="Y610" s="188"/>
      <c r="Z610" s="188"/>
    </row>
    <row r="611" ht="15.75" customHeight="1" spans="1:26">
      <c r="A611" s="188"/>
      <c r="B611" s="188"/>
      <c r="C611" s="188"/>
      <c r="D611" s="188"/>
      <c r="E611" s="188"/>
      <c r="F611" s="197"/>
      <c r="G611" s="197"/>
      <c r="H611" s="197"/>
      <c r="I611" s="197"/>
      <c r="J611" s="197"/>
      <c r="K611" s="197"/>
      <c r="L611" s="188"/>
      <c r="M611" s="188"/>
      <c r="N611" s="188"/>
      <c r="O611" s="188"/>
      <c r="P611" s="188"/>
      <c r="Q611" s="188"/>
      <c r="R611" s="188"/>
      <c r="S611" s="188"/>
      <c r="T611" s="188"/>
      <c r="U611" s="188"/>
      <c r="V611" s="188"/>
      <c r="W611" s="188"/>
      <c r="X611" s="188"/>
      <c r="Y611" s="188"/>
      <c r="Z611" s="188"/>
    </row>
    <row r="612" ht="15.75" customHeight="1" spans="1:26">
      <c r="A612" s="188"/>
      <c r="B612" s="188"/>
      <c r="C612" s="188"/>
      <c r="D612" s="188"/>
      <c r="E612" s="188"/>
      <c r="F612" s="197"/>
      <c r="G612" s="197"/>
      <c r="H612" s="197"/>
      <c r="I612" s="197"/>
      <c r="J612" s="197"/>
      <c r="K612" s="197"/>
      <c r="L612" s="188"/>
      <c r="M612" s="188"/>
      <c r="N612" s="188"/>
      <c r="O612" s="188"/>
      <c r="P612" s="188"/>
      <c r="Q612" s="188"/>
      <c r="R612" s="188"/>
      <c r="S612" s="188"/>
      <c r="T612" s="188"/>
      <c r="U612" s="188"/>
      <c r="V612" s="188"/>
      <c r="W612" s="188"/>
      <c r="X612" s="188"/>
      <c r="Y612" s="188"/>
      <c r="Z612" s="188"/>
    </row>
    <row r="613" ht="15.75" customHeight="1" spans="1:26">
      <c r="A613" s="188"/>
      <c r="B613" s="188"/>
      <c r="C613" s="188"/>
      <c r="D613" s="188"/>
      <c r="E613" s="188"/>
      <c r="F613" s="197"/>
      <c r="G613" s="197"/>
      <c r="H613" s="197"/>
      <c r="I613" s="197"/>
      <c r="J613" s="197"/>
      <c r="K613" s="197"/>
      <c r="L613" s="188"/>
      <c r="M613" s="188"/>
      <c r="N613" s="188"/>
      <c r="O613" s="188"/>
      <c r="P613" s="188"/>
      <c r="Q613" s="188"/>
      <c r="R613" s="188"/>
      <c r="S613" s="188"/>
      <c r="T613" s="188"/>
      <c r="U613" s="188"/>
      <c r="V613" s="188"/>
      <c r="W613" s="188"/>
      <c r="X613" s="188"/>
      <c r="Y613" s="188"/>
      <c r="Z613" s="188"/>
    </row>
    <row r="614" ht="15.75" customHeight="1" spans="1:26">
      <c r="A614" s="188"/>
      <c r="B614" s="188"/>
      <c r="C614" s="188"/>
      <c r="D614" s="188"/>
      <c r="E614" s="188"/>
      <c r="F614" s="197"/>
      <c r="G614" s="197"/>
      <c r="H614" s="197"/>
      <c r="I614" s="197"/>
      <c r="J614" s="197"/>
      <c r="K614" s="197"/>
      <c r="L614" s="188"/>
      <c r="M614" s="188"/>
      <c r="N614" s="188"/>
      <c r="O614" s="188"/>
      <c r="P614" s="188"/>
      <c r="Q614" s="188"/>
      <c r="R614" s="188"/>
      <c r="S614" s="188"/>
      <c r="T614" s="188"/>
      <c r="U614" s="188"/>
      <c r="V614" s="188"/>
      <c r="W614" s="188"/>
      <c r="X614" s="188"/>
      <c r="Y614" s="188"/>
      <c r="Z614" s="188"/>
    </row>
    <row r="615" ht="15.75" customHeight="1" spans="1:26">
      <c r="A615" s="188"/>
      <c r="B615" s="188"/>
      <c r="C615" s="188"/>
      <c r="D615" s="188"/>
      <c r="E615" s="188"/>
      <c r="F615" s="197"/>
      <c r="G615" s="197"/>
      <c r="H615" s="197"/>
      <c r="I615" s="197"/>
      <c r="J615" s="197"/>
      <c r="K615" s="197"/>
      <c r="L615" s="188"/>
      <c r="M615" s="188"/>
      <c r="N615" s="188"/>
      <c r="O615" s="188"/>
      <c r="P615" s="188"/>
      <c r="Q615" s="188"/>
      <c r="R615" s="188"/>
      <c r="S615" s="188"/>
      <c r="T615" s="188"/>
      <c r="U615" s="188"/>
      <c r="V615" s="188"/>
      <c r="W615" s="188"/>
      <c r="X615" s="188"/>
      <c r="Y615" s="188"/>
      <c r="Z615" s="188"/>
    </row>
    <row r="616" ht="15.75" customHeight="1" spans="1:26">
      <c r="A616" s="188"/>
      <c r="B616" s="188"/>
      <c r="C616" s="188"/>
      <c r="D616" s="188"/>
      <c r="E616" s="188"/>
      <c r="F616" s="197"/>
      <c r="G616" s="197"/>
      <c r="H616" s="197"/>
      <c r="I616" s="197"/>
      <c r="J616" s="197"/>
      <c r="K616" s="197"/>
      <c r="L616" s="188"/>
      <c r="M616" s="188"/>
      <c r="N616" s="188"/>
      <c r="O616" s="188"/>
      <c r="P616" s="188"/>
      <c r="Q616" s="188"/>
      <c r="R616" s="188"/>
      <c r="S616" s="188"/>
      <c r="T616" s="188"/>
      <c r="U616" s="188"/>
      <c r="V616" s="188"/>
      <c r="W616" s="188"/>
      <c r="X616" s="188"/>
      <c r="Y616" s="188"/>
      <c r="Z616" s="188"/>
    </row>
    <row r="617" ht="15.75" customHeight="1" spans="1:26">
      <c r="A617" s="188"/>
      <c r="B617" s="188"/>
      <c r="C617" s="188"/>
      <c r="D617" s="188"/>
      <c r="E617" s="188"/>
      <c r="F617" s="197"/>
      <c r="G617" s="197"/>
      <c r="H617" s="197"/>
      <c r="I617" s="197"/>
      <c r="J617" s="197"/>
      <c r="K617" s="197"/>
      <c r="L617" s="188"/>
      <c r="M617" s="188"/>
      <c r="N617" s="188"/>
      <c r="O617" s="188"/>
      <c r="P617" s="188"/>
      <c r="Q617" s="188"/>
      <c r="R617" s="188"/>
      <c r="S617" s="188"/>
      <c r="T617" s="188"/>
      <c r="U617" s="188"/>
      <c r="V617" s="188"/>
      <c r="W617" s="188"/>
      <c r="X617" s="188"/>
      <c r="Y617" s="188"/>
      <c r="Z617" s="188"/>
    </row>
    <row r="618" ht="15.75" customHeight="1" spans="1:26">
      <c r="A618" s="188"/>
      <c r="B618" s="188"/>
      <c r="C618" s="188"/>
      <c r="D618" s="188"/>
      <c r="E618" s="188"/>
      <c r="F618" s="197"/>
      <c r="G618" s="197"/>
      <c r="H618" s="197"/>
      <c r="I618" s="197"/>
      <c r="J618" s="197"/>
      <c r="K618" s="197"/>
      <c r="L618" s="188"/>
      <c r="M618" s="188"/>
      <c r="N618" s="188"/>
      <c r="O618" s="188"/>
      <c r="P618" s="188"/>
      <c r="Q618" s="188"/>
      <c r="R618" s="188"/>
      <c r="S618" s="188"/>
      <c r="T618" s="188"/>
      <c r="U618" s="188"/>
      <c r="V618" s="188"/>
      <c r="W618" s="188"/>
      <c r="X618" s="188"/>
      <c r="Y618" s="188"/>
      <c r="Z618" s="188"/>
    </row>
    <row r="619" ht="15.75" customHeight="1" spans="1:26">
      <c r="A619" s="188"/>
      <c r="B619" s="188"/>
      <c r="C619" s="188"/>
      <c r="D619" s="188"/>
      <c r="E619" s="188"/>
      <c r="F619" s="197"/>
      <c r="G619" s="197"/>
      <c r="H619" s="197"/>
      <c r="I619" s="197"/>
      <c r="J619" s="197"/>
      <c r="K619" s="197"/>
      <c r="L619" s="188"/>
      <c r="M619" s="188"/>
      <c r="N619" s="188"/>
      <c r="O619" s="188"/>
      <c r="P619" s="188"/>
      <c r="Q619" s="188"/>
      <c r="R619" s="188"/>
      <c r="S619" s="188"/>
      <c r="T619" s="188"/>
      <c r="U619" s="188"/>
      <c r="V619" s="188"/>
      <c r="W619" s="188"/>
      <c r="X619" s="188"/>
      <c r="Y619" s="188"/>
      <c r="Z619" s="188"/>
    </row>
    <row r="620" ht="15.75" customHeight="1" spans="1:26">
      <c r="A620" s="188"/>
      <c r="B620" s="188"/>
      <c r="C620" s="188"/>
      <c r="D620" s="188"/>
      <c r="E620" s="188"/>
      <c r="F620" s="197"/>
      <c r="G620" s="197"/>
      <c r="H620" s="197"/>
      <c r="I620" s="197"/>
      <c r="J620" s="197"/>
      <c r="K620" s="197"/>
      <c r="L620" s="188"/>
      <c r="M620" s="188"/>
      <c r="N620" s="188"/>
      <c r="O620" s="188"/>
      <c r="P620" s="188"/>
      <c r="Q620" s="188"/>
      <c r="R620" s="188"/>
      <c r="S620" s="188"/>
      <c r="T620" s="188"/>
      <c r="U620" s="188"/>
      <c r="V620" s="188"/>
      <c r="W620" s="188"/>
      <c r="X620" s="188"/>
      <c r="Y620" s="188"/>
      <c r="Z620" s="188"/>
    </row>
    <row r="621" ht="15.75" customHeight="1" spans="1:26">
      <c r="A621" s="188"/>
      <c r="B621" s="188"/>
      <c r="C621" s="188"/>
      <c r="D621" s="188"/>
      <c r="E621" s="188"/>
      <c r="F621" s="197"/>
      <c r="G621" s="197"/>
      <c r="H621" s="197"/>
      <c r="I621" s="197"/>
      <c r="J621" s="197"/>
      <c r="K621" s="197"/>
      <c r="L621" s="188"/>
      <c r="M621" s="188"/>
      <c r="N621" s="188"/>
      <c r="O621" s="188"/>
      <c r="P621" s="188"/>
      <c r="Q621" s="188"/>
      <c r="R621" s="188"/>
      <c r="S621" s="188"/>
      <c r="T621" s="188"/>
      <c r="U621" s="188"/>
      <c r="V621" s="188"/>
      <c r="W621" s="188"/>
      <c r="X621" s="188"/>
      <c r="Y621" s="188"/>
      <c r="Z621" s="188"/>
    </row>
    <row r="622" ht="15.75" customHeight="1" spans="1:26">
      <c r="A622" s="188"/>
      <c r="B622" s="188"/>
      <c r="C622" s="188"/>
      <c r="D622" s="188"/>
      <c r="E622" s="188"/>
      <c r="F622" s="197"/>
      <c r="G622" s="197"/>
      <c r="H622" s="197"/>
      <c r="I622" s="197"/>
      <c r="J622" s="197"/>
      <c r="K622" s="197"/>
      <c r="L622" s="188"/>
      <c r="M622" s="188"/>
      <c r="N622" s="188"/>
      <c r="O622" s="188"/>
      <c r="P622" s="188"/>
      <c r="Q622" s="188"/>
      <c r="R622" s="188"/>
      <c r="S622" s="188"/>
      <c r="T622" s="188"/>
      <c r="U622" s="188"/>
      <c r="V622" s="188"/>
      <c r="W622" s="188"/>
      <c r="X622" s="188"/>
      <c r="Y622" s="188"/>
      <c r="Z622" s="188"/>
    </row>
    <row r="623" ht="15.75" customHeight="1" spans="1:26">
      <c r="A623" s="188"/>
      <c r="B623" s="188"/>
      <c r="C623" s="188"/>
      <c r="D623" s="188"/>
      <c r="E623" s="188"/>
      <c r="F623" s="197"/>
      <c r="G623" s="197"/>
      <c r="H623" s="197"/>
      <c r="I623" s="197"/>
      <c r="J623" s="197"/>
      <c r="K623" s="197"/>
      <c r="L623" s="188"/>
      <c r="M623" s="188"/>
      <c r="N623" s="188"/>
      <c r="O623" s="188"/>
      <c r="P623" s="188"/>
      <c r="Q623" s="188"/>
      <c r="R623" s="188"/>
      <c r="S623" s="188"/>
      <c r="T623" s="188"/>
      <c r="U623" s="188"/>
      <c r="V623" s="188"/>
      <c r="W623" s="188"/>
      <c r="X623" s="188"/>
      <c r="Y623" s="188"/>
      <c r="Z623" s="188"/>
    </row>
    <row r="624" ht="15.75" customHeight="1" spans="1:26">
      <c r="A624" s="188"/>
      <c r="B624" s="188"/>
      <c r="C624" s="188"/>
      <c r="D624" s="188"/>
      <c r="E624" s="188"/>
      <c r="F624" s="197"/>
      <c r="G624" s="197"/>
      <c r="H624" s="197"/>
      <c r="I624" s="197"/>
      <c r="J624" s="197"/>
      <c r="K624" s="197"/>
      <c r="L624" s="188"/>
      <c r="M624" s="188"/>
      <c r="N624" s="188"/>
      <c r="O624" s="188"/>
      <c r="P624" s="188"/>
      <c r="Q624" s="188"/>
      <c r="R624" s="188"/>
      <c r="S624" s="188"/>
      <c r="T624" s="188"/>
      <c r="U624" s="188"/>
      <c r="V624" s="188"/>
      <c r="W624" s="188"/>
      <c r="X624" s="188"/>
      <c r="Y624" s="188"/>
      <c r="Z624" s="188"/>
    </row>
    <row r="625" ht="15.75" customHeight="1" spans="1:26">
      <c r="A625" s="188"/>
      <c r="B625" s="188"/>
      <c r="C625" s="188"/>
      <c r="D625" s="188"/>
      <c r="E625" s="188"/>
      <c r="F625" s="197"/>
      <c r="G625" s="197"/>
      <c r="H625" s="197"/>
      <c r="I625" s="197"/>
      <c r="J625" s="197"/>
      <c r="K625" s="197"/>
      <c r="L625" s="188"/>
      <c r="M625" s="188"/>
      <c r="N625" s="188"/>
      <c r="O625" s="188"/>
      <c r="P625" s="188"/>
      <c r="Q625" s="188"/>
      <c r="R625" s="188"/>
      <c r="S625" s="188"/>
      <c r="T625" s="188"/>
      <c r="U625" s="188"/>
      <c r="V625" s="188"/>
      <c r="W625" s="188"/>
      <c r="X625" s="188"/>
      <c r="Y625" s="188"/>
      <c r="Z625" s="188"/>
    </row>
    <row r="626" ht="15.75" customHeight="1" spans="1:26">
      <c r="A626" s="188"/>
      <c r="B626" s="188"/>
      <c r="C626" s="188"/>
      <c r="D626" s="188"/>
      <c r="E626" s="188"/>
      <c r="F626" s="197"/>
      <c r="G626" s="197"/>
      <c r="H626" s="197"/>
      <c r="I626" s="197"/>
      <c r="J626" s="197"/>
      <c r="K626" s="197"/>
      <c r="L626" s="188"/>
      <c r="M626" s="188"/>
      <c r="N626" s="188"/>
      <c r="O626" s="188"/>
      <c r="P626" s="188"/>
      <c r="Q626" s="188"/>
      <c r="R626" s="188"/>
      <c r="S626" s="188"/>
      <c r="T626" s="188"/>
      <c r="U626" s="188"/>
      <c r="V626" s="188"/>
      <c r="W626" s="188"/>
      <c r="X626" s="188"/>
      <c r="Y626" s="188"/>
      <c r="Z626" s="188"/>
    </row>
    <row r="627" ht="15.75" customHeight="1" spans="1:26">
      <c r="A627" s="188"/>
      <c r="B627" s="188"/>
      <c r="C627" s="188"/>
      <c r="D627" s="188"/>
      <c r="E627" s="188"/>
      <c r="F627" s="197"/>
      <c r="G627" s="197"/>
      <c r="H627" s="197"/>
      <c r="I627" s="197"/>
      <c r="J627" s="197"/>
      <c r="K627" s="197"/>
      <c r="L627" s="188"/>
      <c r="M627" s="188"/>
      <c r="N627" s="188"/>
      <c r="O627" s="188"/>
      <c r="P627" s="188"/>
      <c r="Q627" s="188"/>
      <c r="R627" s="188"/>
      <c r="S627" s="188"/>
      <c r="T627" s="188"/>
      <c r="U627" s="188"/>
      <c r="V627" s="188"/>
      <c r="W627" s="188"/>
      <c r="X627" s="188"/>
      <c r="Y627" s="188"/>
      <c r="Z627" s="188"/>
    </row>
    <row r="628" ht="15.75" customHeight="1" spans="1:26">
      <c r="A628" s="188"/>
      <c r="B628" s="188"/>
      <c r="C628" s="188"/>
      <c r="D628" s="188"/>
      <c r="E628" s="188"/>
      <c r="F628" s="197"/>
      <c r="G628" s="197"/>
      <c r="H628" s="197"/>
      <c r="I628" s="197"/>
      <c r="J628" s="197"/>
      <c r="K628" s="197"/>
      <c r="L628" s="188"/>
      <c r="M628" s="188"/>
      <c r="N628" s="188"/>
      <c r="O628" s="188"/>
      <c r="P628" s="188"/>
      <c r="Q628" s="188"/>
      <c r="R628" s="188"/>
      <c r="S628" s="188"/>
      <c r="T628" s="188"/>
      <c r="U628" s="188"/>
      <c r="V628" s="188"/>
      <c r="W628" s="188"/>
      <c r="X628" s="188"/>
      <c r="Y628" s="188"/>
      <c r="Z628" s="188"/>
    </row>
    <row r="629" ht="15.75" customHeight="1" spans="1:26">
      <c r="A629" s="188"/>
      <c r="B629" s="188"/>
      <c r="C629" s="188"/>
      <c r="D629" s="188"/>
      <c r="E629" s="188"/>
      <c r="F629" s="197"/>
      <c r="G629" s="197"/>
      <c r="H629" s="197"/>
      <c r="I629" s="197"/>
      <c r="J629" s="197"/>
      <c r="K629" s="197"/>
      <c r="L629" s="188"/>
      <c r="M629" s="188"/>
      <c r="N629" s="188"/>
      <c r="O629" s="188"/>
      <c r="P629" s="188"/>
      <c r="Q629" s="188"/>
      <c r="R629" s="188"/>
      <c r="S629" s="188"/>
      <c r="T629" s="188"/>
      <c r="U629" s="188"/>
      <c r="V629" s="188"/>
      <c r="W629" s="188"/>
      <c r="X629" s="188"/>
      <c r="Y629" s="188"/>
      <c r="Z629" s="188"/>
    </row>
    <row r="630" ht="15.75" customHeight="1" spans="1:26">
      <c r="A630" s="188"/>
      <c r="B630" s="188"/>
      <c r="C630" s="188"/>
      <c r="D630" s="188"/>
      <c r="E630" s="188"/>
      <c r="F630" s="197"/>
      <c r="G630" s="197"/>
      <c r="H630" s="197"/>
      <c r="I630" s="197"/>
      <c r="J630" s="197"/>
      <c r="K630" s="197"/>
      <c r="L630" s="188"/>
      <c r="M630" s="188"/>
      <c r="N630" s="188"/>
      <c r="O630" s="188"/>
      <c r="P630" s="188"/>
      <c r="Q630" s="188"/>
      <c r="R630" s="188"/>
      <c r="S630" s="188"/>
      <c r="T630" s="188"/>
      <c r="U630" s="188"/>
      <c r="V630" s="188"/>
      <c r="W630" s="188"/>
      <c r="X630" s="188"/>
      <c r="Y630" s="188"/>
      <c r="Z630" s="188"/>
    </row>
    <row r="631" ht="15.75" customHeight="1" spans="1:26">
      <c r="A631" s="188"/>
      <c r="B631" s="188"/>
      <c r="C631" s="188"/>
      <c r="D631" s="188"/>
      <c r="E631" s="188"/>
      <c r="F631" s="197"/>
      <c r="G631" s="197"/>
      <c r="H631" s="197"/>
      <c r="I631" s="197"/>
      <c r="J631" s="197"/>
      <c r="K631" s="197"/>
      <c r="L631" s="188"/>
      <c r="M631" s="188"/>
      <c r="N631" s="188"/>
      <c r="O631" s="188"/>
      <c r="P631" s="188"/>
      <c r="Q631" s="188"/>
      <c r="R631" s="188"/>
      <c r="S631" s="188"/>
      <c r="T631" s="188"/>
      <c r="U631" s="188"/>
      <c r="V631" s="188"/>
      <c r="W631" s="188"/>
      <c r="X631" s="188"/>
      <c r="Y631" s="188"/>
      <c r="Z631" s="188"/>
    </row>
    <row r="632" ht="15.75" customHeight="1" spans="1:26">
      <c r="A632" s="188"/>
      <c r="B632" s="188"/>
      <c r="C632" s="188"/>
      <c r="D632" s="188"/>
      <c r="E632" s="188"/>
      <c r="F632" s="197"/>
      <c r="G632" s="197"/>
      <c r="H632" s="197"/>
      <c r="I632" s="197"/>
      <c r="J632" s="197"/>
      <c r="K632" s="197"/>
      <c r="L632" s="188"/>
      <c r="M632" s="188"/>
      <c r="N632" s="188"/>
      <c r="O632" s="188"/>
      <c r="P632" s="188"/>
      <c r="Q632" s="188"/>
      <c r="R632" s="188"/>
      <c r="S632" s="188"/>
      <c r="T632" s="188"/>
      <c r="U632" s="188"/>
      <c r="V632" s="188"/>
      <c r="W632" s="188"/>
      <c r="X632" s="188"/>
      <c r="Y632" s="188"/>
      <c r="Z632" s="188"/>
    </row>
    <row r="633" ht="15.75" customHeight="1" spans="1:26">
      <c r="A633" s="188"/>
      <c r="B633" s="188"/>
      <c r="C633" s="188"/>
      <c r="D633" s="188"/>
      <c r="E633" s="188"/>
      <c r="F633" s="197"/>
      <c r="G633" s="197"/>
      <c r="H633" s="197"/>
      <c r="I633" s="197"/>
      <c r="J633" s="197"/>
      <c r="K633" s="197"/>
      <c r="L633" s="188"/>
      <c r="M633" s="188"/>
      <c r="N633" s="188"/>
      <c r="O633" s="188"/>
      <c r="P633" s="188"/>
      <c r="Q633" s="188"/>
      <c r="R633" s="188"/>
      <c r="S633" s="188"/>
      <c r="T633" s="188"/>
      <c r="U633" s="188"/>
      <c r="V633" s="188"/>
      <c r="W633" s="188"/>
      <c r="X633" s="188"/>
      <c r="Y633" s="188"/>
      <c r="Z633" s="188"/>
    </row>
    <row r="634" ht="15.75" customHeight="1" spans="1:26">
      <c r="A634" s="188"/>
      <c r="B634" s="188"/>
      <c r="C634" s="188"/>
      <c r="D634" s="188"/>
      <c r="E634" s="188"/>
      <c r="F634" s="197"/>
      <c r="G634" s="197"/>
      <c r="H634" s="197"/>
      <c r="I634" s="197"/>
      <c r="J634" s="197"/>
      <c r="K634" s="197"/>
      <c r="L634" s="188"/>
      <c r="M634" s="188"/>
      <c r="N634" s="188"/>
      <c r="O634" s="188"/>
      <c r="P634" s="188"/>
      <c r="Q634" s="188"/>
      <c r="R634" s="188"/>
      <c r="S634" s="188"/>
      <c r="T634" s="188"/>
      <c r="U634" s="188"/>
      <c r="V634" s="188"/>
      <c r="W634" s="188"/>
      <c r="X634" s="188"/>
      <c r="Y634" s="188"/>
      <c r="Z634" s="188"/>
    </row>
    <row r="635" ht="15.75" customHeight="1" spans="1:26">
      <c r="A635" s="188"/>
      <c r="B635" s="188"/>
      <c r="C635" s="188"/>
      <c r="D635" s="188"/>
      <c r="E635" s="188"/>
      <c r="F635" s="197"/>
      <c r="G635" s="197"/>
      <c r="H635" s="197"/>
      <c r="I635" s="197"/>
      <c r="J635" s="197"/>
      <c r="K635" s="197"/>
      <c r="L635" s="188"/>
      <c r="M635" s="188"/>
      <c r="N635" s="188"/>
      <c r="O635" s="188"/>
      <c r="P635" s="188"/>
      <c r="Q635" s="188"/>
      <c r="R635" s="188"/>
      <c r="S635" s="188"/>
      <c r="T635" s="188"/>
      <c r="U635" s="188"/>
      <c r="V635" s="188"/>
      <c r="W635" s="188"/>
      <c r="X635" s="188"/>
      <c r="Y635" s="188"/>
      <c r="Z635" s="188"/>
    </row>
    <row r="636" ht="15.75" customHeight="1" spans="1:26">
      <c r="A636" s="188"/>
      <c r="B636" s="188"/>
      <c r="C636" s="188"/>
      <c r="D636" s="188"/>
      <c r="E636" s="188"/>
      <c r="F636" s="197"/>
      <c r="G636" s="197"/>
      <c r="H636" s="197"/>
      <c r="I636" s="197"/>
      <c r="J636" s="197"/>
      <c r="K636" s="197"/>
      <c r="L636" s="188"/>
      <c r="M636" s="188"/>
      <c r="N636" s="188"/>
      <c r="O636" s="188"/>
      <c r="P636" s="188"/>
      <c r="Q636" s="188"/>
      <c r="R636" s="188"/>
      <c r="S636" s="188"/>
      <c r="T636" s="188"/>
      <c r="U636" s="188"/>
      <c r="V636" s="188"/>
      <c r="W636" s="188"/>
      <c r="X636" s="188"/>
      <c r="Y636" s="188"/>
      <c r="Z636" s="188"/>
    </row>
    <row r="637" ht="15.75" customHeight="1" spans="1:26">
      <c r="A637" s="188"/>
      <c r="B637" s="188"/>
      <c r="C637" s="188"/>
      <c r="D637" s="188"/>
      <c r="E637" s="188"/>
      <c r="F637" s="197"/>
      <c r="G637" s="197"/>
      <c r="H637" s="197"/>
      <c r="I637" s="197"/>
      <c r="J637" s="197"/>
      <c r="K637" s="197"/>
      <c r="L637" s="188"/>
      <c r="M637" s="188"/>
      <c r="N637" s="188"/>
      <c r="O637" s="188"/>
      <c r="P637" s="188"/>
      <c r="Q637" s="188"/>
      <c r="R637" s="188"/>
      <c r="S637" s="188"/>
      <c r="T637" s="188"/>
      <c r="U637" s="188"/>
      <c r="V637" s="188"/>
      <c r="W637" s="188"/>
      <c r="X637" s="188"/>
      <c r="Y637" s="188"/>
      <c r="Z637" s="188"/>
    </row>
    <row r="638" ht="15.75" customHeight="1" spans="1:26">
      <c r="A638" s="188"/>
      <c r="B638" s="188"/>
      <c r="C638" s="188"/>
      <c r="D638" s="188"/>
      <c r="E638" s="188"/>
      <c r="F638" s="197"/>
      <c r="G638" s="197"/>
      <c r="H638" s="197"/>
      <c r="I638" s="197"/>
      <c r="J638" s="197"/>
      <c r="K638" s="197"/>
      <c r="L638" s="188"/>
      <c r="M638" s="188"/>
      <c r="N638" s="188"/>
      <c r="O638" s="188"/>
      <c r="P638" s="188"/>
      <c r="Q638" s="188"/>
      <c r="R638" s="188"/>
      <c r="S638" s="188"/>
      <c r="T638" s="188"/>
      <c r="U638" s="188"/>
      <c r="V638" s="188"/>
      <c r="W638" s="188"/>
      <c r="X638" s="188"/>
      <c r="Y638" s="188"/>
      <c r="Z638" s="188"/>
    </row>
    <row r="639" ht="15.75" customHeight="1" spans="1:26">
      <c r="A639" s="188"/>
      <c r="B639" s="188"/>
      <c r="C639" s="188"/>
      <c r="D639" s="188"/>
      <c r="E639" s="188"/>
      <c r="F639" s="197"/>
      <c r="G639" s="197"/>
      <c r="H639" s="197"/>
      <c r="I639" s="197"/>
      <c r="J639" s="197"/>
      <c r="K639" s="197"/>
      <c r="L639" s="188"/>
      <c r="M639" s="188"/>
      <c r="N639" s="188"/>
      <c r="O639" s="188"/>
      <c r="P639" s="188"/>
      <c r="Q639" s="188"/>
      <c r="R639" s="188"/>
      <c r="S639" s="188"/>
      <c r="T639" s="188"/>
      <c r="U639" s="188"/>
      <c r="V639" s="188"/>
      <c r="W639" s="188"/>
      <c r="X639" s="188"/>
      <c r="Y639" s="188"/>
      <c r="Z639" s="188"/>
    </row>
    <row r="640" ht="15.75" customHeight="1" spans="1:26">
      <c r="A640" s="188"/>
      <c r="B640" s="188"/>
      <c r="C640" s="188"/>
      <c r="D640" s="188"/>
      <c r="E640" s="188"/>
      <c r="F640" s="197"/>
      <c r="G640" s="197"/>
      <c r="H640" s="197"/>
      <c r="I640" s="197"/>
      <c r="J640" s="197"/>
      <c r="K640" s="197"/>
      <c r="L640" s="188"/>
      <c r="M640" s="188"/>
      <c r="N640" s="188"/>
      <c r="O640" s="188"/>
      <c r="P640" s="188"/>
      <c r="Q640" s="188"/>
      <c r="R640" s="188"/>
      <c r="S640" s="188"/>
      <c r="T640" s="188"/>
      <c r="U640" s="188"/>
      <c r="V640" s="188"/>
      <c r="W640" s="188"/>
      <c r="X640" s="188"/>
      <c r="Y640" s="188"/>
      <c r="Z640" s="188"/>
    </row>
    <row r="641" ht="15.75" customHeight="1" spans="1:26">
      <c r="A641" s="188"/>
      <c r="B641" s="188"/>
      <c r="C641" s="188"/>
      <c r="D641" s="188"/>
      <c r="E641" s="188"/>
      <c r="F641" s="197"/>
      <c r="G641" s="197"/>
      <c r="H641" s="197"/>
      <c r="I641" s="197"/>
      <c r="J641" s="197"/>
      <c r="K641" s="197"/>
      <c r="L641" s="188"/>
      <c r="M641" s="188"/>
      <c r="N641" s="188"/>
      <c r="O641" s="188"/>
      <c r="P641" s="188"/>
      <c r="Q641" s="188"/>
      <c r="R641" s="188"/>
      <c r="S641" s="188"/>
      <c r="T641" s="188"/>
      <c r="U641" s="188"/>
      <c r="V641" s="188"/>
      <c r="W641" s="188"/>
      <c r="X641" s="188"/>
      <c r="Y641" s="188"/>
      <c r="Z641" s="188"/>
    </row>
    <row r="642" ht="15.75" customHeight="1" spans="1:26">
      <c r="A642" s="188"/>
      <c r="B642" s="188"/>
      <c r="C642" s="188"/>
      <c r="D642" s="188"/>
      <c r="E642" s="188"/>
      <c r="F642" s="197"/>
      <c r="G642" s="197"/>
      <c r="H642" s="197"/>
      <c r="I642" s="197"/>
      <c r="J642" s="197"/>
      <c r="K642" s="197"/>
      <c r="L642" s="188"/>
      <c r="M642" s="188"/>
      <c r="N642" s="188"/>
      <c r="O642" s="188"/>
      <c r="P642" s="188"/>
      <c r="Q642" s="188"/>
      <c r="R642" s="188"/>
      <c r="S642" s="188"/>
      <c r="T642" s="188"/>
      <c r="U642" s="188"/>
      <c r="V642" s="188"/>
      <c r="W642" s="188"/>
      <c r="X642" s="188"/>
      <c r="Y642" s="188"/>
      <c r="Z642" s="188"/>
    </row>
    <row r="643" ht="15.75" customHeight="1" spans="1:26">
      <c r="A643" s="188"/>
      <c r="B643" s="188"/>
      <c r="C643" s="188"/>
      <c r="D643" s="188"/>
      <c r="E643" s="188"/>
      <c r="F643" s="197"/>
      <c r="G643" s="197"/>
      <c r="H643" s="197"/>
      <c r="I643" s="197"/>
      <c r="J643" s="197"/>
      <c r="K643" s="197"/>
      <c r="L643" s="188"/>
      <c r="M643" s="188"/>
      <c r="N643" s="188"/>
      <c r="O643" s="188"/>
      <c r="P643" s="188"/>
      <c r="Q643" s="188"/>
      <c r="R643" s="188"/>
      <c r="S643" s="188"/>
      <c r="T643" s="188"/>
      <c r="U643" s="188"/>
      <c r="V643" s="188"/>
      <c r="W643" s="188"/>
      <c r="X643" s="188"/>
      <c r="Y643" s="188"/>
      <c r="Z643" s="188"/>
    </row>
    <row r="644" ht="15.75" customHeight="1" spans="1:26">
      <c r="A644" s="188"/>
      <c r="B644" s="188"/>
      <c r="C644" s="188"/>
      <c r="D644" s="188"/>
      <c r="E644" s="188"/>
      <c r="F644" s="197"/>
      <c r="G644" s="197"/>
      <c r="H644" s="197"/>
      <c r="I644" s="197"/>
      <c r="J644" s="197"/>
      <c r="K644" s="197"/>
      <c r="L644" s="188"/>
      <c r="M644" s="188"/>
      <c r="N644" s="188"/>
      <c r="O644" s="188"/>
      <c r="P644" s="188"/>
      <c r="Q644" s="188"/>
      <c r="R644" s="188"/>
      <c r="S644" s="188"/>
      <c r="T644" s="188"/>
      <c r="U644" s="188"/>
      <c r="V644" s="188"/>
      <c r="W644" s="188"/>
      <c r="X644" s="188"/>
      <c r="Y644" s="188"/>
      <c r="Z644" s="188"/>
    </row>
    <row r="645" ht="15.75" customHeight="1" spans="1:26">
      <c r="A645" s="188"/>
      <c r="B645" s="188"/>
      <c r="C645" s="188"/>
      <c r="D645" s="188"/>
      <c r="E645" s="188"/>
      <c r="F645" s="197"/>
      <c r="G645" s="197"/>
      <c r="H645" s="197"/>
      <c r="I645" s="197"/>
      <c r="J645" s="197"/>
      <c r="K645" s="197"/>
      <c r="L645" s="188"/>
      <c r="M645" s="188"/>
      <c r="N645" s="188"/>
      <c r="O645" s="188"/>
      <c r="P645" s="188"/>
      <c r="Q645" s="188"/>
      <c r="R645" s="188"/>
      <c r="S645" s="188"/>
      <c r="T645" s="188"/>
      <c r="U645" s="188"/>
      <c r="V645" s="188"/>
      <c r="W645" s="188"/>
      <c r="X645" s="188"/>
      <c r="Y645" s="188"/>
      <c r="Z645" s="188"/>
    </row>
    <row r="646" ht="15.75" customHeight="1" spans="1:26">
      <c r="A646" s="188"/>
      <c r="B646" s="188"/>
      <c r="C646" s="188"/>
      <c r="D646" s="188"/>
      <c r="E646" s="188"/>
      <c r="F646" s="197"/>
      <c r="G646" s="197"/>
      <c r="H646" s="197"/>
      <c r="I646" s="197"/>
      <c r="J646" s="197"/>
      <c r="K646" s="197"/>
      <c r="L646" s="188"/>
      <c r="M646" s="188"/>
      <c r="N646" s="188"/>
      <c r="O646" s="188"/>
      <c r="P646" s="188"/>
      <c r="Q646" s="188"/>
      <c r="R646" s="188"/>
      <c r="S646" s="188"/>
      <c r="T646" s="188"/>
      <c r="U646" s="188"/>
      <c r="V646" s="188"/>
      <c r="W646" s="188"/>
      <c r="X646" s="188"/>
      <c r="Y646" s="188"/>
      <c r="Z646" s="188"/>
    </row>
    <row r="647" ht="15.75" customHeight="1" spans="1:26">
      <c r="A647" s="188"/>
      <c r="B647" s="188"/>
      <c r="C647" s="188"/>
      <c r="D647" s="188"/>
      <c r="E647" s="188"/>
      <c r="F647" s="197"/>
      <c r="G647" s="197"/>
      <c r="H647" s="197"/>
      <c r="I647" s="197"/>
      <c r="J647" s="197"/>
      <c r="K647" s="197"/>
      <c r="L647" s="188"/>
      <c r="M647" s="188"/>
      <c r="N647" s="188"/>
      <c r="O647" s="188"/>
      <c r="P647" s="188"/>
      <c r="Q647" s="188"/>
      <c r="R647" s="188"/>
      <c r="S647" s="188"/>
      <c r="T647" s="188"/>
      <c r="U647" s="188"/>
      <c r="V647" s="188"/>
      <c r="W647" s="188"/>
      <c r="X647" s="188"/>
      <c r="Y647" s="188"/>
      <c r="Z647" s="188"/>
    </row>
    <row r="648" ht="15.75" customHeight="1" spans="1:26">
      <c r="A648" s="188"/>
      <c r="B648" s="188"/>
      <c r="C648" s="188"/>
      <c r="D648" s="188"/>
      <c r="E648" s="188"/>
      <c r="F648" s="197"/>
      <c r="G648" s="197"/>
      <c r="H648" s="197"/>
      <c r="I648" s="197"/>
      <c r="J648" s="197"/>
      <c r="K648" s="197"/>
      <c r="L648" s="188"/>
      <c r="M648" s="188"/>
      <c r="N648" s="188"/>
      <c r="O648" s="188"/>
      <c r="P648" s="188"/>
      <c r="Q648" s="188"/>
      <c r="R648" s="188"/>
      <c r="S648" s="188"/>
      <c r="T648" s="188"/>
      <c r="U648" s="188"/>
      <c r="V648" s="188"/>
      <c r="W648" s="188"/>
      <c r="X648" s="188"/>
      <c r="Y648" s="188"/>
      <c r="Z648" s="188"/>
    </row>
    <row r="649" ht="15.75" customHeight="1" spans="1:26">
      <c r="A649" s="188"/>
      <c r="B649" s="188"/>
      <c r="C649" s="188"/>
      <c r="D649" s="188"/>
      <c r="E649" s="188"/>
      <c r="F649" s="197"/>
      <c r="G649" s="197"/>
      <c r="H649" s="197"/>
      <c r="I649" s="197"/>
      <c r="J649" s="197"/>
      <c r="K649" s="197"/>
      <c r="L649" s="188"/>
      <c r="M649" s="188"/>
      <c r="N649" s="188"/>
      <c r="O649" s="188"/>
      <c r="P649" s="188"/>
      <c r="Q649" s="188"/>
      <c r="R649" s="188"/>
      <c r="S649" s="188"/>
      <c r="T649" s="188"/>
      <c r="U649" s="188"/>
      <c r="V649" s="188"/>
      <c r="W649" s="188"/>
      <c r="X649" s="188"/>
      <c r="Y649" s="188"/>
      <c r="Z649" s="188"/>
    </row>
    <row r="650" ht="15.75" customHeight="1" spans="1:26">
      <c r="A650" s="188"/>
      <c r="B650" s="188"/>
      <c r="C650" s="188"/>
      <c r="D650" s="188"/>
      <c r="E650" s="188"/>
      <c r="F650" s="197"/>
      <c r="G650" s="197"/>
      <c r="H650" s="197"/>
      <c r="I650" s="197"/>
      <c r="J650" s="197"/>
      <c r="K650" s="197"/>
      <c r="L650" s="188"/>
      <c r="M650" s="188"/>
      <c r="N650" s="188"/>
      <c r="O650" s="188"/>
      <c r="P650" s="188"/>
      <c r="Q650" s="188"/>
      <c r="R650" s="188"/>
      <c r="S650" s="188"/>
      <c r="T650" s="188"/>
      <c r="U650" s="188"/>
      <c r="V650" s="188"/>
      <c r="W650" s="188"/>
      <c r="X650" s="188"/>
      <c r="Y650" s="188"/>
      <c r="Z650" s="188"/>
    </row>
    <row r="651" ht="15.75" customHeight="1" spans="1:26">
      <c r="A651" s="188"/>
      <c r="B651" s="188"/>
      <c r="C651" s="188"/>
      <c r="D651" s="188"/>
      <c r="E651" s="188"/>
      <c r="F651" s="197"/>
      <c r="G651" s="197"/>
      <c r="H651" s="197"/>
      <c r="I651" s="197"/>
      <c r="J651" s="197"/>
      <c r="K651" s="197"/>
      <c r="L651" s="188"/>
      <c r="M651" s="188"/>
      <c r="N651" s="188"/>
      <c r="O651" s="188"/>
      <c r="P651" s="188"/>
      <c r="Q651" s="188"/>
      <c r="R651" s="188"/>
      <c r="S651" s="188"/>
      <c r="T651" s="188"/>
      <c r="U651" s="188"/>
      <c r="V651" s="188"/>
      <c r="W651" s="188"/>
      <c r="X651" s="188"/>
      <c r="Y651" s="188"/>
      <c r="Z651" s="188"/>
    </row>
    <row r="652" ht="15.75" customHeight="1" spans="1:26">
      <c r="A652" s="188"/>
      <c r="B652" s="188"/>
      <c r="C652" s="188"/>
      <c r="D652" s="188"/>
      <c r="E652" s="188"/>
      <c r="F652" s="197"/>
      <c r="G652" s="197"/>
      <c r="H652" s="197"/>
      <c r="I652" s="197"/>
      <c r="J652" s="197"/>
      <c r="K652" s="197"/>
      <c r="L652" s="188"/>
      <c r="M652" s="188"/>
      <c r="N652" s="188"/>
      <c r="O652" s="188"/>
      <c r="P652" s="188"/>
      <c r="Q652" s="188"/>
      <c r="R652" s="188"/>
      <c r="S652" s="188"/>
      <c r="T652" s="188"/>
      <c r="U652" s="188"/>
      <c r="V652" s="188"/>
      <c r="W652" s="188"/>
      <c r="X652" s="188"/>
      <c r="Y652" s="188"/>
      <c r="Z652" s="188"/>
    </row>
    <row r="653" ht="15.75" customHeight="1" spans="1:26">
      <c r="A653" s="188"/>
      <c r="B653" s="188"/>
      <c r="C653" s="188"/>
      <c r="D653" s="188"/>
      <c r="E653" s="188"/>
      <c r="F653" s="197"/>
      <c r="G653" s="197"/>
      <c r="H653" s="197"/>
      <c r="I653" s="197"/>
      <c r="J653" s="197"/>
      <c r="K653" s="197"/>
      <c r="L653" s="188"/>
      <c r="M653" s="188"/>
      <c r="N653" s="188"/>
      <c r="O653" s="188"/>
      <c r="P653" s="188"/>
      <c r="Q653" s="188"/>
      <c r="R653" s="188"/>
      <c r="S653" s="188"/>
      <c r="T653" s="188"/>
      <c r="U653" s="188"/>
      <c r="V653" s="188"/>
      <c r="W653" s="188"/>
      <c r="X653" s="188"/>
      <c r="Y653" s="188"/>
      <c r="Z653" s="188"/>
    </row>
    <row r="654" ht="15.75" customHeight="1" spans="1:26">
      <c r="A654" s="188"/>
      <c r="B654" s="188"/>
      <c r="C654" s="188"/>
      <c r="D654" s="188"/>
      <c r="E654" s="188"/>
      <c r="F654" s="197"/>
      <c r="G654" s="197"/>
      <c r="H654" s="197"/>
      <c r="I654" s="197"/>
      <c r="J654" s="197"/>
      <c r="K654" s="197"/>
      <c r="L654" s="188"/>
      <c r="M654" s="188"/>
      <c r="N654" s="188"/>
      <c r="O654" s="188"/>
      <c r="P654" s="188"/>
      <c r="Q654" s="188"/>
      <c r="R654" s="188"/>
      <c r="S654" s="188"/>
      <c r="T654" s="188"/>
      <c r="U654" s="188"/>
      <c r="V654" s="188"/>
      <c r="W654" s="188"/>
      <c r="X654" s="188"/>
      <c r="Y654" s="188"/>
      <c r="Z654" s="188"/>
    </row>
    <row r="655" ht="15.75" customHeight="1" spans="1:26">
      <c r="A655" s="188"/>
      <c r="B655" s="188"/>
      <c r="C655" s="188"/>
      <c r="D655" s="188"/>
      <c r="E655" s="188"/>
      <c r="F655" s="197"/>
      <c r="G655" s="197"/>
      <c r="H655" s="197"/>
      <c r="I655" s="197"/>
      <c r="J655" s="197"/>
      <c r="K655" s="197"/>
      <c r="L655" s="188"/>
      <c r="M655" s="188"/>
      <c r="N655" s="188"/>
      <c r="O655" s="188"/>
      <c r="P655" s="188"/>
      <c r="Q655" s="188"/>
      <c r="R655" s="188"/>
      <c r="S655" s="188"/>
      <c r="T655" s="188"/>
      <c r="U655" s="188"/>
      <c r="V655" s="188"/>
      <c r="W655" s="188"/>
      <c r="X655" s="188"/>
      <c r="Y655" s="188"/>
      <c r="Z655" s="188"/>
    </row>
    <row r="656" ht="15.75" customHeight="1" spans="1:26">
      <c r="A656" s="188"/>
      <c r="B656" s="188"/>
      <c r="C656" s="188"/>
      <c r="D656" s="188"/>
      <c r="E656" s="188"/>
      <c r="F656" s="197"/>
      <c r="G656" s="197"/>
      <c r="H656" s="197"/>
      <c r="I656" s="197"/>
      <c r="J656" s="197"/>
      <c r="K656" s="197"/>
      <c r="L656" s="188"/>
      <c r="M656" s="188"/>
      <c r="N656" s="188"/>
      <c r="O656" s="188"/>
      <c r="P656" s="188"/>
      <c r="Q656" s="188"/>
      <c r="R656" s="188"/>
      <c r="S656" s="188"/>
      <c r="T656" s="188"/>
      <c r="U656" s="188"/>
      <c r="V656" s="188"/>
      <c r="W656" s="188"/>
      <c r="X656" s="188"/>
      <c r="Y656" s="188"/>
      <c r="Z656" s="188"/>
    </row>
    <row r="657" ht="15.75" customHeight="1" spans="1:26">
      <c r="A657" s="188"/>
      <c r="B657" s="188"/>
      <c r="C657" s="188"/>
      <c r="D657" s="188"/>
      <c r="E657" s="188"/>
      <c r="F657" s="197"/>
      <c r="G657" s="197"/>
      <c r="H657" s="197"/>
      <c r="I657" s="197"/>
      <c r="J657" s="197"/>
      <c r="K657" s="197"/>
      <c r="L657" s="188"/>
      <c r="M657" s="188"/>
      <c r="N657" s="188"/>
      <c r="O657" s="188"/>
      <c r="P657" s="188"/>
      <c r="Q657" s="188"/>
      <c r="R657" s="188"/>
      <c r="S657" s="188"/>
      <c r="T657" s="188"/>
      <c r="U657" s="188"/>
      <c r="V657" s="188"/>
      <c r="W657" s="188"/>
      <c r="X657" s="188"/>
      <c r="Y657" s="188"/>
      <c r="Z657" s="188"/>
    </row>
    <row r="658" ht="15.75" customHeight="1" spans="1:26">
      <c r="A658" s="188"/>
      <c r="B658" s="188"/>
      <c r="C658" s="188"/>
      <c r="D658" s="188"/>
      <c r="E658" s="188"/>
      <c r="F658" s="197"/>
      <c r="G658" s="197"/>
      <c r="H658" s="197"/>
      <c r="I658" s="197"/>
      <c r="J658" s="197"/>
      <c r="K658" s="197"/>
      <c r="L658" s="188"/>
      <c r="M658" s="188"/>
      <c r="N658" s="188"/>
      <c r="O658" s="188"/>
      <c r="P658" s="188"/>
      <c r="Q658" s="188"/>
      <c r="R658" s="188"/>
      <c r="S658" s="188"/>
      <c r="T658" s="188"/>
      <c r="U658" s="188"/>
      <c r="V658" s="188"/>
      <c r="W658" s="188"/>
      <c r="X658" s="188"/>
      <c r="Y658" s="188"/>
      <c r="Z658" s="188"/>
    </row>
    <row r="659" ht="15.75" customHeight="1" spans="1:26">
      <c r="A659" s="188"/>
      <c r="B659" s="188"/>
      <c r="C659" s="188"/>
      <c r="D659" s="188"/>
      <c r="E659" s="188"/>
      <c r="F659" s="197"/>
      <c r="G659" s="197"/>
      <c r="H659" s="197"/>
      <c r="I659" s="197"/>
      <c r="J659" s="197"/>
      <c r="K659" s="197"/>
      <c r="L659" s="188"/>
      <c r="M659" s="188"/>
      <c r="N659" s="188"/>
      <c r="O659" s="188"/>
      <c r="P659" s="188"/>
      <c r="Q659" s="188"/>
      <c r="R659" s="188"/>
      <c r="S659" s="188"/>
      <c r="T659" s="188"/>
      <c r="U659" s="188"/>
      <c r="V659" s="188"/>
      <c r="W659" s="188"/>
      <c r="X659" s="188"/>
      <c r="Y659" s="188"/>
      <c r="Z659" s="188"/>
    </row>
    <row r="660" ht="15.75" customHeight="1" spans="1:26">
      <c r="A660" s="188"/>
      <c r="B660" s="188"/>
      <c r="C660" s="188"/>
      <c r="D660" s="188"/>
      <c r="E660" s="188"/>
      <c r="F660" s="197"/>
      <c r="G660" s="197"/>
      <c r="H660" s="197"/>
      <c r="I660" s="197"/>
      <c r="J660" s="197"/>
      <c r="K660" s="197"/>
      <c r="L660" s="188"/>
      <c r="M660" s="188"/>
      <c r="N660" s="188"/>
      <c r="O660" s="188"/>
      <c r="P660" s="188"/>
      <c r="Q660" s="188"/>
      <c r="R660" s="188"/>
      <c r="S660" s="188"/>
      <c r="T660" s="188"/>
      <c r="U660" s="188"/>
      <c r="V660" s="188"/>
      <c r="W660" s="188"/>
      <c r="X660" s="188"/>
      <c r="Y660" s="188"/>
      <c r="Z660" s="188"/>
    </row>
    <row r="661" ht="15.75" customHeight="1" spans="1:26">
      <c r="A661" s="188"/>
      <c r="B661" s="188"/>
      <c r="C661" s="188"/>
      <c r="D661" s="188"/>
      <c r="E661" s="188"/>
      <c r="F661" s="197"/>
      <c r="G661" s="197"/>
      <c r="H661" s="197"/>
      <c r="I661" s="197"/>
      <c r="J661" s="197"/>
      <c r="K661" s="197"/>
      <c r="L661" s="188"/>
      <c r="M661" s="188"/>
      <c r="N661" s="188"/>
      <c r="O661" s="188"/>
      <c r="P661" s="188"/>
      <c r="Q661" s="188"/>
      <c r="R661" s="188"/>
      <c r="S661" s="188"/>
      <c r="T661" s="188"/>
      <c r="U661" s="188"/>
      <c r="V661" s="188"/>
      <c r="W661" s="188"/>
      <c r="X661" s="188"/>
      <c r="Y661" s="188"/>
      <c r="Z661" s="188"/>
    </row>
    <row r="662" ht="15.75" customHeight="1" spans="1:26">
      <c r="A662" s="188"/>
      <c r="B662" s="188"/>
      <c r="C662" s="188"/>
      <c r="D662" s="188"/>
      <c r="E662" s="188"/>
      <c r="F662" s="197"/>
      <c r="G662" s="197"/>
      <c r="H662" s="197"/>
      <c r="I662" s="197"/>
      <c r="J662" s="197"/>
      <c r="K662" s="197"/>
      <c r="L662" s="188"/>
      <c r="M662" s="188"/>
      <c r="N662" s="188"/>
      <c r="O662" s="188"/>
      <c r="P662" s="188"/>
      <c r="Q662" s="188"/>
      <c r="R662" s="188"/>
      <c r="S662" s="188"/>
      <c r="T662" s="188"/>
      <c r="U662" s="188"/>
      <c r="V662" s="188"/>
      <c r="W662" s="188"/>
      <c r="X662" s="188"/>
      <c r="Y662" s="188"/>
      <c r="Z662" s="188"/>
    </row>
    <row r="663" ht="15.75" customHeight="1" spans="1:26">
      <c r="A663" s="188"/>
      <c r="B663" s="188"/>
      <c r="C663" s="188"/>
      <c r="D663" s="188"/>
      <c r="E663" s="188"/>
      <c r="F663" s="197"/>
      <c r="G663" s="197"/>
      <c r="H663" s="197"/>
      <c r="I663" s="197"/>
      <c r="J663" s="197"/>
      <c r="K663" s="197"/>
      <c r="L663" s="188"/>
      <c r="M663" s="188"/>
      <c r="N663" s="188"/>
      <c r="O663" s="188"/>
      <c r="P663" s="188"/>
      <c r="Q663" s="188"/>
      <c r="R663" s="188"/>
      <c r="S663" s="188"/>
      <c r="T663" s="188"/>
      <c r="U663" s="188"/>
      <c r="V663" s="188"/>
      <c r="W663" s="188"/>
      <c r="X663" s="188"/>
      <c r="Y663" s="188"/>
      <c r="Z663" s="188"/>
    </row>
    <row r="664" ht="15.75" customHeight="1" spans="1:26">
      <c r="A664" s="188"/>
      <c r="B664" s="188"/>
      <c r="C664" s="188"/>
      <c r="D664" s="188"/>
      <c r="E664" s="188"/>
      <c r="F664" s="197"/>
      <c r="G664" s="197"/>
      <c r="H664" s="197"/>
      <c r="I664" s="197"/>
      <c r="J664" s="197"/>
      <c r="K664" s="197"/>
      <c r="L664" s="188"/>
      <c r="M664" s="188"/>
      <c r="N664" s="188"/>
      <c r="O664" s="188"/>
      <c r="P664" s="188"/>
      <c r="Q664" s="188"/>
      <c r="R664" s="188"/>
      <c r="S664" s="188"/>
      <c r="T664" s="188"/>
      <c r="U664" s="188"/>
      <c r="V664" s="188"/>
      <c r="W664" s="188"/>
      <c r="X664" s="188"/>
      <c r="Y664" s="188"/>
      <c r="Z664" s="188"/>
    </row>
    <row r="665" ht="15.75" customHeight="1" spans="1:26">
      <c r="A665" s="188"/>
      <c r="B665" s="188"/>
      <c r="C665" s="188"/>
      <c r="D665" s="188"/>
      <c r="E665" s="188"/>
      <c r="F665" s="197"/>
      <c r="G665" s="197"/>
      <c r="H665" s="197"/>
      <c r="I665" s="197"/>
      <c r="J665" s="197"/>
      <c r="K665" s="197"/>
      <c r="L665" s="188"/>
      <c r="M665" s="188"/>
      <c r="N665" s="188"/>
      <c r="O665" s="188"/>
      <c r="P665" s="188"/>
      <c r="Q665" s="188"/>
      <c r="R665" s="188"/>
      <c r="S665" s="188"/>
      <c r="T665" s="188"/>
      <c r="U665" s="188"/>
      <c r="V665" s="188"/>
      <c r="W665" s="188"/>
      <c r="X665" s="188"/>
      <c r="Y665" s="188"/>
      <c r="Z665" s="188"/>
    </row>
    <row r="666" ht="15.75" customHeight="1" spans="1:26">
      <c r="A666" s="188"/>
      <c r="B666" s="188"/>
      <c r="C666" s="188"/>
      <c r="D666" s="188"/>
      <c r="E666" s="188"/>
      <c r="F666" s="197"/>
      <c r="G666" s="197"/>
      <c r="H666" s="197"/>
      <c r="I666" s="197"/>
      <c r="J666" s="197"/>
      <c r="K666" s="197"/>
      <c r="L666" s="188"/>
      <c r="M666" s="188"/>
      <c r="N666" s="188"/>
      <c r="O666" s="188"/>
      <c r="P666" s="188"/>
      <c r="Q666" s="188"/>
      <c r="R666" s="188"/>
      <c r="S666" s="188"/>
      <c r="T666" s="188"/>
      <c r="U666" s="188"/>
      <c r="V666" s="188"/>
      <c r="W666" s="188"/>
      <c r="X666" s="188"/>
      <c r="Y666" s="188"/>
      <c r="Z666" s="188"/>
    </row>
    <row r="667" ht="15.75" customHeight="1" spans="1:26">
      <c r="A667" s="188"/>
      <c r="B667" s="188"/>
      <c r="C667" s="188"/>
      <c r="D667" s="188"/>
      <c r="E667" s="188"/>
      <c r="F667" s="197"/>
      <c r="G667" s="197"/>
      <c r="H667" s="197"/>
      <c r="I667" s="197"/>
      <c r="J667" s="197"/>
      <c r="K667" s="197"/>
      <c r="L667" s="188"/>
      <c r="M667" s="188"/>
      <c r="N667" s="188"/>
      <c r="O667" s="188"/>
      <c r="P667" s="188"/>
      <c r="Q667" s="188"/>
      <c r="R667" s="188"/>
      <c r="S667" s="188"/>
      <c r="T667" s="188"/>
      <c r="U667" s="188"/>
      <c r="V667" s="188"/>
      <c r="W667" s="188"/>
      <c r="X667" s="188"/>
      <c r="Y667" s="188"/>
      <c r="Z667" s="188"/>
    </row>
    <row r="668" ht="15.75" customHeight="1" spans="1:26">
      <c r="A668" s="188"/>
      <c r="B668" s="188"/>
      <c r="C668" s="188"/>
      <c r="D668" s="188"/>
      <c r="E668" s="188"/>
      <c r="F668" s="197"/>
      <c r="G668" s="197"/>
      <c r="H668" s="197"/>
      <c r="I668" s="197"/>
      <c r="J668" s="197"/>
      <c r="K668" s="197"/>
      <c r="L668" s="188"/>
      <c r="M668" s="188"/>
      <c r="N668" s="188"/>
      <c r="O668" s="188"/>
      <c r="P668" s="188"/>
      <c r="Q668" s="188"/>
      <c r="R668" s="188"/>
      <c r="S668" s="188"/>
      <c r="T668" s="188"/>
      <c r="U668" s="188"/>
      <c r="V668" s="188"/>
      <c r="W668" s="188"/>
      <c r="X668" s="188"/>
      <c r="Y668" s="188"/>
      <c r="Z668" s="188"/>
    </row>
    <row r="669" ht="15.75" customHeight="1" spans="1:26">
      <c r="A669" s="188"/>
      <c r="B669" s="188"/>
      <c r="C669" s="188"/>
      <c r="D669" s="188"/>
      <c r="E669" s="188"/>
      <c r="F669" s="197"/>
      <c r="G669" s="197"/>
      <c r="H669" s="197"/>
      <c r="I669" s="197"/>
      <c r="J669" s="197"/>
      <c r="K669" s="197"/>
      <c r="L669" s="188"/>
      <c r="M669" s="188"/>
      <c r="N669" s="188"/>
      <c r="O669" s="188"/>
      <c r="P669" s="188"/>
      <c r="Q669" s="188"/>
      <c r="R669" s="188"/>
      <c r="S669" s="188"/>
      <c r="T669" s="188"/>
      <c r="U669" s="188"/>
      <c r="V669" s="188"/>
      <c r="W669" s="188"/>
      <c r="X669" s="188"/>
      <c r="Y669" s="188"/>
      <c r="Z669" s="188"/>
    </row>
    <row r="670" ht="15.75" customHeight="1" spans="1:26">
      <c r="A670" s="188"/>
      <c r="B670" s="188"/>
      <c r="C670" s="188"/>
      <c r="D670" s="188"/>
      <c r="E670" s="188"/>
      <c r="F670" s="197"/>
      <c r="G670" s="197"/>
      <c r="H670" s="197"/>
      <c r="I670" s="197"/>
      <c r="J670" s="197"/>
      <c r="K670" s="197"/>
      <c r="L670" s="188"/>
      <c r="M670" s="188"/>
      <c r="N670" s="188"/>
      <c r="O670" s="188"/>
      <c r="P670" s="188"/>
      <c r="Q670" s="188"/>
      <c r="R670" s="188"/>
      <c r="S670" s="188"/>
      <c r="T670" s="188"/>
      <c r="U670" s="188"/>
      <c r="V670" s="188"/>
      <c r="W670" s="188"/>
      <c r="X670" s="188"/>
      <c r="Y670" s="188"/>
      <c r="Z670" s="188"/>
    </row>
    <row r="671" ht="15.75" customHeight="1" spans="1:26">
      <c r="A671" s="188"/>
      <c r="B671" s="188"/>
      <c r="C671" s="188"/>
      <c r="D671" s="188"/>
      <c r="E671" s="188"/>
      <c r="F671" s="197"/>
      <c r="G671" s="197"/>
      <c r="H671" s="197"/>
      <c r="I671" s="197"/>
      <c r="J671" s="197"/>
      <c r="K671" s="197"/>
      <c r="L671" s="188"/>
      <c r="M671" s="188"/>
      <c r="N671" s="188"/>
      <c r="O671" s="188"/>
      <c r="P671" s="188"/>
      <c r="Q671" s="188"/>
      <c r="R671" s="188"/>
      <c r="S671" s="188"/>
      <c r="T671" s="188"/>
      <c r="U671" s="188"/>
      <c r="V671" s="188"/>
      <c r="W671" s="188"/>
      <c r="X671" s="188"/>
      <c r="Y671" s="188"/>
      <c r="Z671" s="188"/>
    </row>
    <row r="672" ht="15.75" customHeight="1" spans="1:26">
      <c r="A672" s="188"/>
      <c r="B672" s="188"/>
      <c r="C672" s="188"/>
      <c r="D672" s="188"/>
      <c r="E672" s="188"/>
      <c r="F672" s="197"/>
      <c r="G672" s="197"/>
      <c r="H672" s="197"/>
      <c r="I672" s="197"/>
      <c r="J672" s="197"/>
      <c r="K672" s="197"/>
      <c r="L672" s="188"/>
      <c r="M672" s="188"/>
      <c r="N672" s="188"/>
      <c r="O672" s="188"/>
      <c r="P672" s="188"/>
      <c r="Q672" s="188"/>
      <c r="R672" s="188"/>
      <c r="S672" s="188"/>
      <c r="T672" s="188"/>
      <c r="U672" s="188"/>
      <c r="V672" s="188"/>
      <c r="W672" s="188"/>
      <c r="X672" s="188"/>
      <c r="Y672" s="188"/>
      <c r="Z672" s="188"/>
    </row>
    <row r="673" ht="15.75" customHeight="1" spans="1:26">
      <c r="A673" s="188"/>
      <c r="B673" s="188"/>
      <c r="C673" s="188"/>
      <c r="D673" s="188"/>
      <c r="E673" s="188"/>
      <c r="F673" s="197"/>
      <c r="G673" s="197"/>
      <c r="H673" s="197"/>
      <c r="I673" s="197"/>
      <c r="J673" s="197"/>
      <c r="K673" s="197"/>
      <c r="L673" s="188"/>
      <c r="M673" s="188"/>
      <c r="N673" s="188"/>
      <c r="O673" s="188"/>
      <c r="P673" s="188"/>
      <c r="Q673" s="188"/>
      <c r="R673" s="188"/>
      <c r="S673" s="188"/>
      <c r="T673" s="188"/>
      <c r="U673" s="188"/>
      <c r="V673" s="188"/>
      <c r="W673" s="188"/>
      <c r="X673" s="188"/>
      <c r="Y673" s="188"/>
      <c r="Z673" s="188"/>
    </row>
    <row r="674" ht="15.75" customHeight="1" spans="1:26">
      <c r="A674" s="188"/>
      <c r="B674" s="188"/>
      <c r="C674" s="188"/>
      <c r="D674" s="188"/>
      <c r="E674" s="188"/>
      <c r="F674" s="197"/>
      <c r="G674" s="197"/>
      <c r="H674" s="197"/>
      <c r="I674" s="197"/>
      <c r="J674" s="197"/>
      <c r="K674" s="197"/>
      <c r="L674" s="188"/>
      <c r="M674" s="188"/>
      <c r="N674" s="188"/>
      <c r="O674" s="188"/>
      <c r="P674" s="188"/>
      <c r="Q674" s="188"/>
      <c r="R674" s="188"/>
      <c r="S674" s="188"/>
      <c r="T674" s="188"/>
      <c r="U674" s="188"/>
      <c r="V674" s="188"/>
      <c r="W674" s="188"/>
      <c r="X674" s="188"/>
      <c r="Y674" s="188"/>
      <c r="Z674" s="188"/>
    </row>
    <row r="675" ht="15.75" customHeight="1" spans="1:26">
      <c r="A675" s="188"/>
      <c r="B675" s="188"/>
      <c r="C675" s="188"/>
      <c r="D675" s="188"/>
      <c r="E675" s="188"/>
      <c r="F675" s="197"/>
      <c r="G675" s="197"/>
      <c r="H675" s="197"/>
      <c r="I675" s="197"/>
      <c r="J675" s="197"/>
      <c r="K675" s="197"/>
      <c r="L675" s="188"/>
      <c r="M675" s="188"/>
      <c r="N675" s="188"/>
      <c r="O675" s="188"/>
      <c r="P675" s="188"/>
      <c r="Q675" s="188"/>
      <c r="R675" s="188"/>
      <c r="S675" s="188"/>
      <c r="T675" s="188"/>
      <c r="U675" s="188"/>
      <c r="V675" s="188"/>
      <c r="W675" s="188"/>
      <c r="X675" s="188"/>
      <c r="Y675" s="188"/>
      <c r="Z675" s="188"/>
    </row>
    <row r="676" ht="15.75" customHeight="1" spans="1:26">
      <c r="A676" s="188"/>
      <c r="B676" s="188"/>
      <c r="C676" s="188"/>
      <c r="D676" s="188"/>
      <c r="E676" s="188"/>
      <c r="F676" s="197"/>
      <c r="G676" s="197"/>
      <c r="H676" s="197"/>
      <c r="I676" s="197"/>
      <c r="J676" s="197"/>
      <c r="K676" s="197"/>
      <c r="L676" s="188"/>
      <c r="M676" s="188"/>
      <c r="N676" s="188"/>
      <c r="O676" s="188"/>
      <c r="P676" s="188"/>
      <c r="Q676" s="188"/>
      <c r="R676" s="188"/>
      <c r="S676" s="188"/>
      <c r="T676" s="188"/>
      <c r="U676" s="188"/>
      <c r="V676" s="188"/>
      <c r="W676" s="188"/>
      <c r="X676" s="188"/>
      <c r="Y676" s="188"/>
      <c r="Z676" s="188"/>
    </row>
    <row r="677" ht="15.75" customHeight="1" spans="1:26">
      <c r="A677" s="188"/>
      <c r="B677" s="188"/>
      <c r="C677" s="188"/>
      <c r="D677" s="188"/>
      <c r="E677" s="188"/>
      <c r="F677" s="197"/>
      <c r="G677" s="197"/>
      <c r="H677" s="197"/>
      <c r="I677" s="197"/>
      <c r="J677" s="197"/>
      <c r="K677" s="197"/>
      <c r="L677" s="188"/>
      <c r="M677" s="188"/>
      <c r="N677" s="188"/>
      <c r="O677" s="188"/>
      <c r="P677" s="188"/>
      <c r="Q677" s="188"/>
      <c r="R677" s="188"/>
      <c r="S677" s="188"/>
      <c r="T677" s="188"/>
      <c r="U677" s="188"/>
      <c r="V677" s="188"/>
      <c r="W677" s="188"/>
      <c r="X677" s="188"/>
      <c r="Y677" s="188"/>
      <c r="Z677" s="188"/>
    </row>
    <row r="678" ht="15.75" customHeight="1" spans="1:26">
      <c r="A678" s="188"/>
      <c r="B678" s="188"/>
      <c r="C678" s="188"/>
      <c r="D678" s="188"/>
      <c r="E678" s="188"/>
      <c r="F678" s="197"/>
      <c r="G678" s="197"/>
      <c r="H678" s="197"/>
      <c r="I678" s="197"/>
      <c r="J678" s="197"/>
      <c r="K678" s="197"/>
      <c r="L678" s="188"/>
      <c r="M678" s="188"/>
      <c r="N678" s="188"/>
      <c r="O678" s="188"/>
      <c r="P678" s="188"/>
      <c r="Q678" s="188"/>
      <c r="R678" s="188"/>
      <c r="S678" s="188"/>
      <c r="T678" s="188"/>
      <c r="U678" s="188"/>
      <c r="V678" s="188"/>
      <c r="W678" s="188"/>
      <c r="X678" s="188"/>
      <c r="Y678" s="188"/>
      <c r="Z678" s="188"/>
    </row>
    <row r="679" ht="15.75" customHeight="1" spans="1:26">
      <c r="A679" s="188"/>
      <c r="B679" s="188"/>
      <c r="C679" s="188"/>
      <c r="D679" s="188"/>
      <c r="E679" s="188"/>
      <c r="F679" s="197"/>
      <c r="G679" s="197"/>
      <c r="H679" s="197"/>
      <c r="I679" s="197"/>
      <c r="J679" s="197"/>
      <c r="K679" s="197"/>
      <c r="L679" s="188"/>
      <c r="M679" s="188"/>
      <c r="N679" s="188"/>
      <c r="O679" s="188"/>
      <c r="P679" s="188"/>
      <c r="Q679" s="188"/>
      <c r="R679" s="188"/>
      <c r="S679" s="188"/>
      <c r="T679" s="188"/>
      <c r="U679" s="188"/>
      <c r="V679" s="188"/>
      <c r="W679" s="188"/>
      <c r="X679" s="188"/>
      <c r="Y679" s="188"/>
      <c r="Z679" s="188"/>
    </row>
    <row r="680" ht="15.75" customHeight="1" spans="1:26">
      <c r="A680" s="188"/>
      <c r="B680" s="188"/>
      <c r="C680" s="188"/>
      <c r="D680" s="188"/>
      <c r="E680" s="188"/>
      <c r="F680" s="197"/>
      <c r="G680" s="197"/>
      <c r="H680" s="197"/>
      <c r="I680" s="197"/>
      <c r="J680" s="197"/>
      <c r="K680" s="197"/>
      <c r="L680" s="188"/>
      <c r="M680" s="188"/>
      <c r="N680" s="188"/>
      <c r="O680" s="188"/>
      <c r="P680" s="188"/>
      <c r="Q680" s="188"/>
      <c r="R680" s="188"/>
      <c r="S680" s="188"/>
      <c r="T680" s="188"/>
      <c r="U680" s="188"/>
      <c r="V680" s="188"/>
      <c r="W680" s="188"/>
      <c r="X680" s="188"/>
      <c r="Y680" s="188"/>
      <c r="Z680" s="188"/>
    </row>
    <row r="681" ht="15.75" customHeight="1" spans="1:26">
      <c r="A681" s="188"/>
      <c r="B681" s="188"/>
      <c r="C681" s="188"/>
      <c r="D681" s="188"/>
      <c r="E681" s="188"/>
      <c r="F681" s="197"/>
      <c r="G681" s="197"/>
      <c r="H681" s="197"/>
      <c r="I681" s="197"/>
      <c r="J681" s="197"/>
      <c r="K681" s="197"/>
      <c r="L681" s="188"/>
      <c r="M681" s="188"/>
      <c r="N681" s="188"/>
      <c r="O681" s="188"/>
      <c r="P681" s="188"/>
      <c r="Q681" s="188"/>
      <c r="R681" s="188"/>
      <c r="S681" s="188"/>
      <c r="T681" s="188"/>
      <c r="U681" s="188"/>
      <c r="V681" s="188"/>
      <c r="W681" s="188"/>
      <c r="X681" s="188"/>
      <c r="Y681" s="188"/>
      <c r="Z681" s="188"/>
    </row>
    <row r="682" ht="15.75" customHeight="1" spans="1:26">
      <c r="A682" s="188"/>
      <c r="B682" s="188"/>
      <c r="C682" s="188"/>
      <c r="D682" s="188"/>
      <c r="E682" s="188"/>
      <c r="F682" s="197"/>
      <c r="G682" s="197"/>
      <c r="H682" s="197"/>
      <c r="I682" s="197"/>
      <c r="J682" s="197"/>
      <c r="K682" s="197"/>
      <c r="L682" s="188"/>
      <c r="M682" s="188"/>
      <c r="N682" s="188"/>
      <c r="O682" s="188"/>
      <c r="P682" s="188"/>
      <c r="Q682" s="188"/>
      <c r="R682" s="188"/>
      <c r="S682" s="188"/>
      <c r="T682" s="188"/>
      <c r="U682" s="188"/>
      <c r="V682" s="188"/>
      <c r="W682" s="188"/>
      <c r="X682" s="188"/>
      <c r="Y682" s="188"/>
      <c r="Z682" s="188"/>
    </row>
    <row r="683" ht="15.75" customHeight="1" spans="1:26">
      <c r="A683" s="188"/>
      <c r="B683" s="188"/>
      <c r="C683" s="188"/>
      <c r="D683" s="188"/>
      <c r="E683" s="188"/>
      <c r="F683" s="197"/>
      <c r="G683" s="197"/>
      <c r="H683" s="197"/>
      <c r="I683" s="197"/>
      <c r="J683" s="197"/>
      <c r="K683" s="197"/>
      <c r="L683" s="188"/>
      <c r="M683" s="188"/>
      <c r="N683" s="188"/>
      <c r="O683" s="188"/>
      <c r="P683" s="188"/>
      <c r="Q683" s="188"/>
      <c r="R683" s="188"/>
      <c r="S683" s="188"/>
      <c r="T683" s="188"/>
      <c r="U683" s="188"/>
      <c r="V683" s="188"/>
      <c r="W683" s="188"/>
      <c r="X683" s="188"/>
      <c r="Y683" s="188"/>
      <c r="Z683" s="188"/>
    </row>
    <row r="684" ht="15.75" customHeight="1" spans="1:26">
      <c r="A684" s="188"/>
      <c r="B684" s="188"/>
      <c r="C684" s="188"/>
      <c r="D684" s="188"/>
      <c r="E684" s="188"/>
      <c r="F684" s="197"/>
      <c r="G684" s="197"/>
      <c r="H684" s="197"/>
      <c r="I684" s="197"/>
      <c r="J684" s="197"/>
      <c r="K684" s="197"/>
      <c r="L684" s="188"/>
      <c r="M684" s="188"/>
      <c r="N684" s="188"/>
      <c r="O684" s="188"/>
      <c r="P684" s="188"/>
      <c r="Q684" s="188"/>
      <c r="R684" s="188"/>
      <c r="S684" s="188"/>
      <c r="T684" s="188"/>
      <c r="U684" s="188"/>
      <c r="V684" s="188"/>
      <c r="W684" s="188"/>
      <c r="X684" s="188"/>
      <c r="Y684" s="188"/>
      <c r="Z684" s="188"/>
    </row>
    <row r="685" ht="15.75" customHeight="1" spans="1:26">
      <c r="A685" s="188"/>
      <c r="B685" s="188"/>
      <c r="C685" s="188"/>
      <c r="D685" s="188"/>
      <c r="E685" s="188"/>
      <c r="F685" s="197"/>
      <c r="G685" s="197"/>
      <c r="H685" s="197"/>
      <c r="I685" s="197"/>
      <c r="J685" s="197"/>
      <c r="K685" s="197"/>
      <c r="L685" s="188"/>
      <c r="M685" s="188"/>
      <c r="N685" s="188"/>
      <c r="O685" s="188"/>
      <c r="P685" s="188"/>
      <c r="Q685" s="188"/>
      <c r="R685" s="188"/>
      <c r="S685" s="188"/>
      <c r="T685" s="188"/>
      <c r="U685" s="188"/>
      <c r="V685" s="188"/>
      <c r="W685" s="188"/>
      <c r="X685" s="188"/>
      <c r="Y685" s="188"/>
      <c r="Z685" s="188"/>
    </row>
    <row r="686" ht="15.75" customHeight="1" spans="1:26">
      <c r="A686" s="188"/>
      <c r="B686" s="188"/>
      <c r="C686" s="188"/>
      <c r="D686" s="188"/>
      <c r="E686" s="188"/>
      <c r="F686" s="197"/>
      <c r="G686" s="197"/>
      <c r="H686" s="197"/>
      <c r="I686" s="197"/>
      <c r="J686" s="197"/>
      <c r="K686" s="197"/>
      <c r="L686" s="188"/>
      <c r="M686" s="188"/>
      <c r="N686" s="188"/>
      <c r="O686" s="188"/>
      <c r="P686" s="188"/>
      <c r="Q686" s="188"/>
      <c r="R686" s="188"/>
      <c r="S686" s="188"/>
      <c r="T686" s="188"/>
      <c r="U686" s="188"/>
      <c r="V686" s="188"/>
      <c r="W686" s="188"/>
      <c r="X686" s="188"/>
      <c r="Y686" s="188"/>
      <c r="Z686" s="188"/>
    </row>
    <row r="687" ht="15.75" customHeight="1" spans="1:26">
      <c r="A687" s="188"/>
      <c r="B687" s="188"/>
      <c r="C687" s="188"/>
      <c r="D687" s="188"/>
      <c r="E687" s="188"/>
      <c r="F687" s="197"/>
      <c r="G687" s="197"/>
      <c r="H687" s="197"/>
      <c r="I687" s="197"/>
      <c r="J687" s="197"/>
      <c r="K687" s="197"/>
      <c r="L687" s="188"/>
      <c r="M687" s="188"/>
      <c r="N687" s="188"/>
      <c r="O687" s="188"/>
      <c r="P687" s="188"/>
      <c r="Q687" s="188"/>
      <c r="R687" s="188"/>
      <c r="S687" s="188"/>
      <c r="T687" s="188"/>
      <c r="U687" s="188"/>
      <c r="V687" s="188"/>
      <c r="W687" s="188"/>
      <c r="X687" s="188"/>
      <c r="Y687" s="188"/>
      <c r="Z687" s="188"/>
    </row>
    <row r="688" ht="15.75" customHeight="1" spans="1:26">
      <c r="A688" s="188"/>
      <c r="B688" s="188"/>
      <c r="C688" s="188"/>
      <c r="D688" s="188"/>
      <c r="E688" s="188"/>
      <c r="F688" s="197"/>
      <c r="G688" s="197"/>
      <c r="H688" s="197"/>
      <c r="I688" s="197"/>
      <c r="J688" s="197"/>
      <c r="K688" s="197"/>
      <c r="L688" s="188"/>
      <c r="M688" s="188"/>
      <c r="N688" s="188"/>
      <c r="O688" s="188"/>
      <c r="P688" s="188"/>
      <c r="Q688" s="188"/>
      <c r="R688" s="188"/>
      <c r="S688" s="188"/>
      <c r="T688" s="188"/>
      <c r="U688" s="188"/>
      <c r="V688" s="188"/>
      <c r="W688" s="188"/>
      <c r="X688" s="188"/>
      <c r="Y688" s="188"/>
      <c r="Z688" s="188"/>
    </row>
    <row r="689" ht="15.75" customHeight="1" spans="1:26">
      <c r="A689" s="188"/>
      <c r="B689" s="188"/>
      <c r="C689" s="188"/>
      <c r="D689" s="188"/>
      <c r="E689" s="188"/>
      <c r="F689" s="197"/>
      <c r="G689" s="197"/>
      <c r="H689" s="197"/>
      <c r="I689" s="197"/>
      <c r="J689" s="197"/>
      <c r="K689" s="197"/>
      <c r="L689" s="188"/>
      <c r="M689" s="188"/>
      <c r="N689" s="188"/>
      <c r="O689" s="188"/>
      <c r="P689" s="188"/>
      <c r="Q689" s="188"/>
      <c r="R689" s="188"/>
      <c r="S689" s="188"/>
      <c r="T689" s="188"/>
      <c r="U689" s="188"/>
      <c r="V689" s="188"/>
      <c r="W689" s="188"/>
      <c r="X689" s="188"/>
      <c r="Y689" s="188"/>
      <c r="Z689" s="188"/>
    </row>
    <row r="690" ht="15.75" customHeight="1" spans="1:26">
      <c r="A690" s="188"/>
      <c r="B690" s="188"/>
      <c r="C690" s="188"/>
      <c r="D690" s="188"/>
      <c r="E690" s="188"/>
      <c r="F690" s="197"/>
      <c r="G690" s="197"/>
      <c r="H690" s="197"/>
      <c r="I690" s="197"/>
      <c r="J690" s="197"/>
      <c r="K690" s="197"/>
      <c r="L690" s="188"/>
      <c r="M690" s="188"/>
      <c r="N690" s="188"/>
      <c r="O690" s="188"/>
      <c r="P690" s="188"/>
      <c r="Q690" s="188"/>
      <c r="R690" s="188"/>
      <c r="S690" s="188"/>
      <c r="T690" s="188"/>
      <c r="U690" s="188"/>
      <c r="V690" s="188"/>
      <c r="W690" s="188"/>
      <c r="X690" s="188"/>
      <c r="Y690" s="188"/>
      <c r="Z690" s="188"/>
    </row>
    <row r="691" ht="15.75" customHeight="1" spans="1:26">
      <c r="A691" s="188"/>
      <c r="B691" s="188"/>
      <c r="C691" s="188"/>
      <c r="D691" s="188"/>
      <c r="E691" s="188"/>
      <c r="F691" s="197"/>
      <c r="G691" s="197"/>
      <c r="H691" s="197"/>
      <c r="I691" s="197"/>
      <c r="J691" s="197"/>
      <c r="K691" s="197"/>
      <c r="L691" s="188"/>
      <c r="M691" s="188"/>
      <c r="N691" s="188"/>
      <c r="O691" s="188"/>
      <c r="P691" s="188"/>
      <c r="Q691" s="188"/>
      <c r="R691" s="188"/>
      <c r="S691" s="188"/>
      <c r="T691" s="188"/>
      <c r="U691" s="188"/>
      <c r="V691" s="188"/>
      <c r="W691" s="188"/>
      <c r="X691" s="188"/>
      <c r="Y691" s="188"/>
      <c r="Z691" s="188"/>
    </row>
    <row r="692" ht="15.75" customHeight="1" spans="1:26">
      <c r="A692" s="188"/>
      <c r="B692" s="188"/>
      <c r="C692" s="188"/>
      <c r="D692" s="188"/>
      <c r="E692" s="188"/>
      <c r="F692" s="197"/>
      <c r="G692" s="197"/>
      <c r="H692" s="197"/>
      <c r="I692" s="197"/>
      <c r="J692" s="197"/>
      <c r="K692" s="197"/>
      <c r="L692" s="188"/>
      <c r="M692" s="188"/>
      <c r="N692" s="188"/>
      <c r="O692" s="188"/>
      <c r="P692" s="188"/>
      <c r="Q692" s="188"/>
      <c r="R692" s="188"/>
      <c r="S692" s="188"/>
      <c r="T692" s="188"/>
      <c r="U692" s="188"/>
      <c r="V692" s="188"/>
      <c r="W692" s="188"/>
      <c r="X692" s="188"/>
      <c r="Y692" s="188"/>
      <c r="Z692" s="188"/>
    </row>
    <row r="693" ht="15.75" customHeight="1" spans="1:26">
      <c r="A693" s="188"/>
      <c r="B693" s="188"/>
      <c r="C693" s="188"/>
      <c r="D693" s="188"/>
      <c r="E693" s="188"/>
      <c r="F693" s="197"/>
      <c r="G693" s="197"/>
      <c r="H693" s="197"/>
      <c r="I693" s="197"/>
      <c r="J693" s="197"/>
      <c r="K693" s="197"/>
      <c r="L693" s="188"/>
      <c r="M693" s="188"/>
      <c r="N693" s="188"/>
      <c r="O693" s="188"/>
      <c r="P693" s="188"/>
      <c r="Q693" s="188"/>
      <c r="R693" s="188"/>
      <c r="S693" s="188"/>
      <c r="T693" s="188"/>
      <c r="U693" s="188"/>
      <c r="V693" s="188"/>
      <c r="W693" s="188"/>
      <c r="X693" s="188"/>
      <c r="Y693" s="188"/>
      <c r="Z693" s="188"/>
    </row>
    <row r="694" ht="15.75" customHeight="1" spans="1:26">
      <c r="A694" s="188"/>
      <c r="B694" s="188"/>
      <c r="C694" s="188"/>
      <c r="D694" s="188"/>
      <c r="E694" s="188"/>
      <c r="F694" s="197"/>
      <c r="G694" s="197"/>
      <c r="H694" s="197"/>
      <c r="I694" s="197"/>
      <c r="J694" s="197"/>
      <c r="K694" s="197"/>
      <c r="L694" s="188"/>
      <c r="M694" s="188"/>
      <c r="N694" s="188"/>
      <c r="O694" s="188"/>
      <c r="P694" s="188"/>
      <c r="Q694" s="188"/>
      <c r="R694" s="188"/>
      <c r="S694" s="188"/>
      <c r="T694" s="188"/>
      <c r="U694" s="188"/>
      <c r="V694" s="188"/>
      <c r="W694" s="188"/>
      <c r="X694" s="188"/>
      <c r="Y694" s="188"/>
      <c r="Z694" s="188"/>
    </row>
    <row r="695" ht="15.75" customHeight="1" spans="1:26">
      <c r="A695" s="188"/>
      <c r="B695" s="188"/>
      <c r="C695" s="188"/>
      <c r="D695" s="188"/>
      <c r="E695" s="188"/>
      <c r="F695" s="197"/>
      <c r="G695" s="197"/>
      <c r="H695" s="197"/>
      <c r="I695" s="197"/>
      <c r="J695" s="197"/>
      <c r="K695" s="197"/>
      <c r="L695" s="188"/>
      <c r="M695" s="188"/>
      <c r="N695" s="188"/>
      <c r="O695" s="188"/>
      <c r="P695" s="188"/>
      <c r="Q695" s="188"/>
      <c r="R695" s="188"/>
      <c r="S695" s="188"/>
      <c r="T695" s="188"/>
      <c r="U695" s="188"/>
      <c r="V695" s="188"/>
      <c r="W695" s="188"/>
      <c r="X695" s="188"/>
      <c r="Y695" s="188"/>
      <c r="Z695" s="188"/>
    </row>
    <row r="696" ht="15.75" customHeight="1" spans="1:26">
      <c r="A696" s="188"/>
      <c r="B696" s="188"/>
      <c r="C696" s="188"/>
      <c r="D696" s="188"/>
      <c r="E696" s="188"/>
      <c r="F696" s="197"/>
      <c r="G696" s="197"/>
      <c r="H696" s="197"/>
      <c r="I696" s="197"/>
      <c r="J696" s="197"/>
      <c r="K696" s="197"/>
      <c r="L696" s="188"/>
      <c r="M696" s="188"/>
      <c r="N696" s="188"/>
      <c r="O696" s="188"/>
      <c r="P696" s="188"/>
      <c r="Q696" s="188"/>
      <c r="R696" s="188"/>
      <c r="S696" s="188"/>
      <c r="T696" s="188"/>
      <c r="U696" s="188"/>
      <c r="V696" s="188"/>
      <c r="W696" s="188"/>
      <c r="X696" s="188"/>
      <c r="Y696" s="188"/>
      <c r="Z696" s="188"/>
    </row>
    <row r="697" ht="15.75" customHeight="1" spans="1:26">
      <c r="A697" s="188"/>
      <c r="B697" s="188"/>
      <c r="C697" s="188"/>
      <c r="D697" s="188"/>
      <c r="E697" s="188"/>
      <c r="F697" s="197"/>
      <c r="G697" s="197"/>
      <c r="H697" s="197"/>
      <c r="I697" s="197"/>
      <c r="J697" s="197"/>
      <c r="K697" s="197"/>
      <c r="L697" s="188"/>
      <c r="M697" s="188"/>
      <c r="N697" s="188"/>
      <c r="O697" s="188"/>
      <c r="P697" s="188"/>
      <c r="Q697" s="188"/>
      <c r="R697" s="188"/>
      <c r="S697" s="188"/>
      <c r="T697" s="188"/>
      <c r="U697" s="188"/>
      <c r="V697" s="188"/>
      <c r="W697" s="188"/>
      <c r="X697" s="188"/>
      <c r="Y697" s="188"/>
      <c r="Z697" s="188"/>
    </row>
    <row r="698" ht="15.75" customHeight="1" spans="1:26">
      <c r="A698" s="188"/>
      <c r="B698" s="188"/>
      <c r="C698" s="188"/>
      <c r="D698" s="188"/>
      <c r="E698" s="188"/>
      <c r="F698" s="197"/>
      <c r="G698" s="197"/>
      <c r="H698" s="197"/>
      <c r="I698" s="197"/>
      <c r="J698" s="197"/>
      <c r="K698" s="197"/>
      <c r="L698" s="188"/>
      <c r="M698" s="188"/>
      <c r="N698" s="188"/>
      <c r="O698" s="188"/>
      <c r="P698" s="188"/>
      <c r="Q698" s="188"/>
      <c r="R698" s="188"/>
      <c r="S698" s="188"/>
      <c r="T698" s="188"/>
      <c r="U698" s="188"/>
      <c r="V698" s="188"/>
      <c r="W698" s="188"/>
      <c r="X698" s="188"/>
      <c r="Y698" s="188"/>
      <c r="Z698" s="188"/>
    </row>
    <row r="699" ht="15.75" customHeight="1" spans="1:26">
      <c r="A699" s="188"/>
      <c r="B699" s="188"/>
      <c r="C699" s="188"/>
      <c r="D699" s="188"/>
      <c r="E699" s="188"/>
      <c r="F699" s="197"/>
      <c r="G699" s="197"/>
      <c r="H699" s="197"/>
      <c r="I699" s="197"/>
      <c r="J699" s="197"/>
      <c r="K699" s="197"/>
      <c r="L699" s="188"/>
      <c r="M699" s="188"/>
      <c r="N699" s="188"/>
      <c r="O699" s="188"/>
      <c r="P699" s="188"/>
      <c r="Q699" s="188"/>
      <c r="R699" s="188"/>
      <c r="S699" s="188"/>
      <c r="T699" s="188"/>
      <c r="U699" s="188"/>
      <c r="V699" s="188"/>
      <c r="W699" s="188"/>
      <c r="X699" s="188"/>
      <c r="Y699" s="188"/>
      <c r="Z699" s="188"/>
    </row>
    <row r="700" ht="15.75" customHeight="1" spans="1:26">
      <c r="A700" s="188"/>
      <c r="B700" s="188"/>
      <c r="C700" s="188"/>
      <c r="D700" s="188"/>
      <c r="E700" s="188"/>
      <c r="F700" s="197"/>
      <c r="G700" s="197"/>
      <c r="H700" s="197"/>
      <c r="I700" s="197"/>
      <c r="J700" s="197"/>
      <c r="K700" s="197"/>
      <c r="L700" s="188"/>
      <c r="M700" s="188"/>
      <c r="N700" s="188"/>
      <c r="O700" s="188"/>
      <c r="P700" s="188"/>
      <c r="Q700" s="188"/>
      <c r="R700" s="188"/>
      <c r="S700" s="188"/>
      <c r="T700" s="188"/>
      <c r="U700" s="188"/>
      <c r="V700" s="188"/>
      <c r="W700" s="188"/>
      <c r="X700" s="188"/>
      <c r="Y700" s="188"/>
      <c r="Z700" s="188"/>
    </row>
    <row r="701" ht="15.75" customHeight="1" spans="1:26">
      <c r="A701" s="188"/>
      <c r="B701" s="188"/>
      <c r="C701" s="188"/>
      <c r="D701" s="188"/>
      <c r="E701" s="188"/>
      <c r="F701" s="197"/>
      <c r="G701" s="197"/>
      <c r="H701" s="197"/>
      <c r="I701" s="197"/>
      <c r="J701" s="197"/>
      <c r="K701" s="197"/>
      <c r="L701" s="188"/>
      <c r="M701" s="188"/>
      <c r="N701" s="188"/>
      <c r="O701" s="188"/>
      <c r="P701" s="188"/>
      <c r="Q701" s="188"/>
      <c r="R701" s="188"/>
      <c r="S701" s="188"/>
      <c r="T701" s="188"/>
      <c r="U701" s="188"/>
      <c r="V701" s="188"/>
      <c r="W701" s="188"/>
      <c r="X701" s="188"/>
      <c r="Y701" s="188"/>
      <c r="Z701" s="188"/>
    </row>
    <row r="702" ht="15.75" customHeight="1" spans="1:26">
      <c r="A702" s="188"/>
      <c r="B702" s="188"/>
      <c r="C702" s="188"/>
      <c r="D702" s="188"/>
      <c r="E702" s="188"/>
      <c r="F702" s="197"/>
      <c r="G702" s="197"/>
      <c r="H702" s="197"/>
      <c r="I702" s="197"/>
      <c r="J702" s="197"/>
      <c r="K702" s="197"/>
      <c r="L702" s="188"/>
      <c r="M702" s="188"/>
      <c r="N702" s="188"/>
      <c r="O702" s="188"/>
      <c r="P702" s="188"/>
      <c r="Q702" s="188"/>
      <c r="R702" s="188"/>
      <c r="S702" s="188"/>
      <c r="T702" s="188"/>
      <c r="U702" s="188"/>
      <c r="V702" s="188"/>
      <c r="W702" s="188"/>
      <c r="X702" s="188"/>
      <c r="Y702" s="188"/>
      <c r="Z702" s="188"/>
    </row>
    <row r="703" ht="15.75" customHeight="1" spans="1:26">
      <c r="A703" s="188"/>
      <c r="B703" s="188"/>
      <c r="C703" s="188"/>
      <c r="D703" s="188"/>
      <c r="E703" s="188"/>
      <c r="F703" s="197"/>
      <c r="G703" s="197"/>
      <c r="H703" s="197"/>
      <c r="I703" s="197"/>
      <c r="J703" s="197"/>
      <c r="K703" s="197"/>
      <c r="L703" s="188"/>
      <c r="M703" s="188"/>
      <c r="N703" s="188"/>
      <c r="O703" s="188"/>
      <c r="P703" s="188"/>
      <c r="Q703" s="188"/>
      <c r="R703" s="188"/>
      <c r="S703" s="188"/>
      <c r="T703" s="188"/>
      <c r="U703" s="188"/>
      <c r="V703" s="188"/>
      <c r="W703" s="188"/>
      <c r="X703" s="188"/>
      <c r="Y703" s="188"/>
      <c r="Z703" s="188"/>
    </row>
    <row r="704" ht="15.75" customHeight="1" spans="1:26">
      <c r="A704" s="188"/>
      <c r="B704" s="188"/>
      <c r="C704" s="188"/>
      <c r="D704" s="188"/>
      <c r="E704" s="188"/>
      <c r="F704" s="197"/>
      <c r="G704" s="197"/>
      <c r="H704" s="197"/>
      <c r="I704" s="197"/>
      <c r="J704" s="197"/>
      <c r="K704" s="197"/>
      <c r="L704" s="188"/>
      <c r="M704" s="188"/>
      <c r="N704" s="188"/>
      <c r="O704" s="188"/>
      <c r="P704" s="188"/>
      <c r="Q704" s="188"/>
      <c r="R704" s="188"/>
      <c r="S704" s="188"/>
      <c r="T704" s="188"/>
      <c r="U704" s="188"/>
      <c r="V704" s="188"/>
      <c r="W704" s="188"/>
      <c r="X704" s="188"/>
      <c r="Y704" s="188"/>
      <c r="Z704" s="188"/>
    </row>
    <row r="705" ht="15.75" customHeight="1" spans="1:26">
      <c r="A705" s="188"/>
      <c r="B705" s="188"/>
      <c r="C705" s="188"/>
      <c r="D705" s="188"/>
      <c r="E705" s="188"/>
      <c r="F705" s="197"/>
      <c r="G705" s="197"/>
      <c r="H705" s="197"/>
      <c r="I705" s="197"/>
      <c r="J705" s="197"/>
      <c r="K705" s="197"/>
      <c r="L705" s="188"/>
      <c r="M705" s="188"/>
      <c r="N705" s="188"/>
      <c r="O705" s="188"/>
      <c r="P705" s="188"/>
      <c r="Q705" s="188"/>
      <c r="R705" s="188"/>
      <c r="S705" s="188"/>
      <c r="T705" s="188"/>
      <c r="U705" s="188"/>
      <c r="V705" s="188"/>
      <c r="W705" s="188"/>
      <c r="X705" s="188"/>
      <c r="Y705" s="188"/>
      <c r="Z705" s="188"/>
    </row>
    <row r="706" ht="15.75" customHeight="1" spans="1:26">
      <c r="A706" s="188"/>
      <c r="B706" s="188"/>
      <c r="C706" s="188"/>
      <c r="D706" s="188"/>
      <c r="E706" s="188"/>
      <c r="F706" s="197"/>
      <c r="G706" s="197"/>
      <c r="H706" s="197"/>
      <c r="I706" s="197"/>
      <c r="J706" s="197"/>
      <c r="K706" s="197"/>
      <c r="L706" s="188"/>
      <c r="M706" s="188"/>
      <c r="N706" s="188"/>
      <c r="O706" s="188"/>
      <c r="P706" s="188"/>
      <c r="Q706" s="188"/>
      <c r="R706" s="188"/>
      <c r="S706" s="188"/>
      <c r="T706" s="188"/>
      <c r="U706" s="188"/>
      <c r="V706" s="188"/>
      <c r="W706" s="188"/>
      <c r="X706" s="188"/>
      <c r="Y706" s="188"/>
      <c r="Z706" s="188"/>
    </row>
    <row r="707" ht="15.75" customHeight="1" spans="1:26">
      <c r="A707" s="188"/>
      <c r="B707" s="188"/>
      <c r="C707" s="188"/>
      <c r="D707" s="188"/>
      <c r="E707" s="188"/>
      <c r="F707" s="197"/>
      <c r="G707" s="197"/>
      <c r="H707" s="197"/>
      <c r="I707" s="197"/>
      <c r="J707" s="197"/>
      <c r="K707" s="197"/>
      <c r="L707" s="188"/>
      <c r="M707" s="188"/>
      <c r="N707" s="188"/>
      <c r="O707" s="188"/>
      <c r="P707" s="188"/>
      <c r="Q707" s="188"/>
      <c r="R707" s="188"/>
      <c r="S707" s="188"/>
      <c r="T707" s="188"/>
      <c r="U707" s="188"/>
      <c r="V707" s="188"/>
      <c r="W707" s="188"/>
      <c r="X707" s="188"/>
      <c r="Y707" s="188"/>
      <c r="Z707" s="188"/>
    </row>
    <row r="708" ht="15.75" customHeight="1" spans="1:26">
      <c r="A708" s="188"/>
      <c r="B708" s="188"/>
      <c r="C708" s="188"/>
      <c r="D708" s="188"/>
      <c r="E708" s="188"/>
      <c r="F708" s="197"/>
      <c r="G708" s="197"/>
      <c r="H708" s="197"/>
      <c r="I708" s="197"/>
      <c r="J708" s="197"/>
      <c r="K708" s="197"/>
      <c r="L708" s="188"/>
      <c r="M708" s="188"/>
      <c r="N708" s="188"/>
      <c r="O708" s="188"/>
      <c r="P708" s="188"/>
      <c r="Q708" s="188"/>
      <c r="R708" s="188"/>
      <c r="S708" s="188"/>
      <c r="T708" s="188"/>
      <c r="U708" s="188"/>
      <c r="V708" s="188"/>
      <c r="W708" s="188"/>
      <c r="X708" s="188"/>
      <c r="Y708" s="188"/>
      <c r="Z708" s="188"/>
    </row>
    <row r="709" ht="15.75" customHeight="1" spans="1:26">
      <c r="A709" s="188"/>
      <c r="B709" s="188"/>
      <c r="C709" s="188"/>
      <c r="D709" s="188"/>
      <c r="E709" s="188"/>
      <c r="F709" s="197"/>
      <c r="G709" s="197"/>
      <c r="H709" s="197"/>
      <c r="I709" s="197"/>
      <c r="J709" s="197"/>
      <c r="K709" s="197"/>
      <c r="L709" s="188"/>
      <c r="M709" s="188"/>
      <c r="N709" s="188"/>
      <c r="O709" s="188"/>
      <c r="P709" s="188"/>
      <c r="Q709" s="188"/>
      <c r="R709" s="188"/>
      <c r="S709" s="188"/>
      <c r="T709" s="188"/>
      <c r="U709" s="188"/>
      <c r="V709" s="188"/>
      <c r="W709" s="188"/>
      <c r="X709" s="188"/>
      <c r="Y709" s="188"/>
      <c r="Z709" s="188"/>
    </row>
    <row r="710" ht="15.75" customHeight="1" spans="1:26">
      <c r="A710" s="188"/>
      <c r="B710" s="188"/>
      <c r="C710" s="188"/>
      <c r="D710" s="188"/>
      <c r="E710" s="188"/>
      <c r="F710" s="197"/>
      <c r="G710" s="197"/>
      <c r="H710" s="197"/>
      <c r="I710" s="197"/>
      <c r="J710" s="197"/>
      <c r="K710" s="197"/>
      <c r="L710" s="188"/>
      <c r="M710" s="188"/>
      <c r="N710" s="188"/>
      <c r="O710" s="188"/>
      <c r="P710" s="188"/>
      <c r="Q710" s="188"/>
      <c r="R710" s="188"/>
      <c r="S710" s="188"/>
      <c r="T710" s="188"/>
      <c r="U710" s="188"/>
      <c r="V710" s="188"/>
      <c r="W710" s="188"/>
      <c r="X710" s="188"/>
      <c r="Y710" s="188"/>
      <c r="Z710" s="188"/>
    </row>
    <row r="711" ht="15.75" customHeight="1" spans="1:26">
      <c r="A711" s="188"/>
      <c r="B711" s="188"/>
      <c r="C711" s="188"/>
      <c r="D711" s="188"/>
      <c r="E711" s="188"/>
      <c r="F711" s="197"/>
      <c r="G711" s="197"/>
      <c r="H711" s="197"/>
      <c r="I711" s="197"/>
      <c r="J711" s="197"/>
      <c r="K711" s="197"/>
      <c r="L711" s="188"/>
      <c r="M711" s="188"/>
      <c r="N711" s="188"/>
      <c r="O711" s="188"/>
      <c r="P711" s="188"/>
      <c r="Q711" s="188"/>
      <c r="R711" s="188"/>
      <c r="S711" s="188"/>
      <c r="T711" s="188"/>
      <c r="U711" s="188"/>
      <c r="V711" s="188"/>
      <c r="W711" s="188"/>
      <c r="X711" s="188"/>
      <c r="Y711" s="188"/>
      <c r="Z711" s="188"/>
    </row>
    <row r="712" ht="15.75" customHeight="1" spans="1:26">
      <c r="A712" s="188"/>
      <c r="B712" s="188"/>
      <c r="C712" s="188"/>
      <c r="D712" s="188"/>
      <c r="E712" s="188"/>
      <c r="F712" s="197"/>
      <c r="G712" s="197"/>
      <c r="H712" s="197"/>
      <c r="I712" s="197"/>
      <c r="J712" s="197"/>
      <c r="K712" s="197"/>
      <c r="L712" s="188"/>
      <c r="M712" s="188"/>
      <c r="N712" s="188"/>
      <c r="O712" s="188"/>
      <c r="P712" s="188"/>
      <c r="Q712" s="188"/>
      <c r="R712" s="188"/>
      <c r="S712" s="188"/>
      <c r="T712" s="188"/>
      <c r="U712" s="188"/>
      <c r="V712" s="188"/>
      <c r="W712" s="188"/>
      <c r="X712" s="188"/>
      <c r="Y712" s="188"/>
      <c r="Z712" s="188"/>
    </row>
    <row r="713" ht="15.75" customHeight="1" spans="1:26">
      <c r="A713" s="188"/>
      <c r="B713" s="188"/>
      <c r="C713" s="188"/>
      <c r="D713" s="188"/>
      <c r="E713" s="188"/>
      <c r="F713" s="197"/>
      <c r="G713" s="197"/>
      <c r="H713" s="197"/>
      <c r="I713" s="197"/>
      <c r="J713" s="197"/>
      <c r="K713" s="197"/>
      <c r="L713" s="188"/>
      <c r="M713" s="188"/>
      <c r="N713" s="188"/>
      <c r="O713" s="188"/>
      <c r="P713" s="188"/>
      <c r="Q713" s="188"/>
      <c r="R713" s="188"/>
      <c r="S713" s="188"/>
      <c r="T713" s="188"/>
      <c r="U713" s="188"/>
      <c r="V713" s="188"/>
      <c r="W713" s="188"/>
      <c r="X713" s="188"/>
      <c r="Y713" s="188"/>
      <c r="Z713" s="188"/>
    </row>
    <row r="714" ht="15.75" customHeight="1" spans="1:26">
      <c r="A714" s="188"/>
      <c r="B714" s="188"/>
      <c r="C714" s="188"/>
      <c r="D714" s="188"/>
      <c r="E714" s="188"/>
      <c r="F714" s="197"/>
      <c r="G714" s="197"/>
      <c r="H714" s="197"/>
      <c r="I714" s="197"/>
      <c r="J714" s="197"/>
      <c r="K714" s="197"/>
      <c r="L714" s="188"/>
      <c r="M714" s="188"/>
      <c r="N714" s="188"/>
      <c r="O714" s="188"/>
      <c r="P714" s="188"/>
      <c r="Q714" s="188"/>
      <c r="R714" s="188"/>
      <c r="S714" s="188"/>
      <c r="T714" s="188"/>
      <c r="U714" s="188"/>
      <c r="V714" s="188"/>
      <c r="W714" s="188"/>
      <c r="X714" s="188"/>
      <c r="Y714" s="188"/>
      <c r="Z714" s="188"/>
    </row>
    <row r="715" ht="15.75" customHeight="1" spans="1:26">
      <c r="A715" s="188"/>
      <c r="B715" s="188"/>
      <c r="C715" s="188"/>
      <c r="D715" s="188"/>
      <c r="E715" s="188"/>
      <c r="F715" s="197"/>
      <c r="G715" s="197"/>
      <c r="H715" s="197"/>
      <c r="I715" s="197"/>
      <c r="J715" s="197"/>
      <c r="K715" s="197"/>
      <c r="L715" s="188"/>
      <c r="M715" s="188"/>
      <c r="N715" s="188"/>
      <c r="O715" s="188"/>
      <c r="P715" s="188"/>
      <c r="Q715" s="188"/>
      <c r="R715" s="188"/>
      <c r="S715" s="188"/>
      <c r="T715" s="188"/>
      <c r="U715" s="188"/>
      <c r="V715" s="188"/>
      <c r="W715" s="188"/>
      <c r="X715" s="188"/>
      <c r="Y715" s="188"/>
      <c r="Z715" s="188"/>
    </row>
    <row r="716" ht="15.75" customHeight="1" spans="1:26">
      <c r="A716" s="188"/>
      <c r="B716" s="188"/>
      <c r="C716" s="188"/>
      <c r="D716" s="188"/>
      <c r="E716" s="188"/>
      <c r="F716" s="197"/>
      <c r="G716" s="197"/>
      <c r="H716" s="197"/>
      <c r="I716" s="197"/>
      <c r="J716" s="197"/>
      <c r="K716" s="197"/>
      <c r="L716" s="188"/>
      <c r="M716" s="188"/>
      <c r="N716" s="188"/>
      <c r="O716" s="188"/>
      <c r="P716" s="188"/>
      <c r="Q716" s="188"/>
      <c r="R716" s="188"/>
      <c r="S716" s="188"/>
      <c r="T716" s="188"/>
      <c r="U716" s="188"/>
      <c r="V716" s="188"/>
      <c r="W716" s="188"/>
      <c r="X716" s="188"/>
      <c r="Y716" s="188"/>
      <c r="Z716" s="188"/>
    </row>
    <row r="717" ht="15.75" customHeight="1" spans="1:26">
      <c r="A717" s="188"/>
      <c r="B717" s="188"/>
      <c r="C717" s="188"/>
      <c r="D717" s="188"/>
      <c r="E717" s="188"/>
      <c r="F717" s="197"/>
      <c r="G717" s="197"/>
      <c r="H717" s="197"/>
      <c r="I717" s="197"/>
      <c r="J717" s="197"/>
      <c r="K717" s="197"/>
      <c r="L717" s="188"/>
      <c r="M717" s="188"/>
      <c r="N717" s="188"/>
      <c r="O717" s="188"/>
      <c r="P717" s="188"/>
      <c r="Q717" s="188"/>
      <c r="R717" s="188"/>
      <c r="S717" s="188"/>
      <c r="T717" s="188"/>
      <c r="U717" s="188"/>
      <c r="V717" s="188"/>
      <c r="W717" s="188"/>
      <c r="X717" s="188"/>
      <c r="Y717" s="188"/>
      <c r="Z717" s="188"/>
    </row>
    <row r="718" ht="15.75" customHeight="1" spans="1:26">
      <c r="A718" s="188"/>
      <c r="B718" s="188"/>
      <c r="C718" s="188"/>
      <c r="D718" s="188"/>
      <c r="E718" s="188"/>
      <c r="F718" s="197"/>
      <c r="G718" s="197"/>
      <c r="H718" s="197"/>
      <c r="I718" s="197"/>
      <c r="J718" s="197"/>
      <c r="K718" s="197"/>
      <c r="L718" s="188"/>
      <c r="M718" s="188"/>
      <c r="N718" s="188"/>
      <c r="O718" s="188"/>
      <c r="P718" s="188"/>
      <c r="Q718" s="188"/>
      <c r="R718" s="188"/>
      <c r="S718" s="188"/>
      <c r="T718" s="188"/>
      <c r="U718" s="188"/>
      <c r="V718" s="188"/>
      <c r="W718" s="188"/>
      <c r="X718" s="188"/>
      <c r="Y718" s="188"/>
      <c r="Z718" s="188"/>
    </row>
    <row r="719" ht="15.75" customHeight="1" spans="1:26">
      <c r="A719" s="188"/>
      <c r="B719" s="188"/>
      <c r="C719" s="188"/>
      <c r="D719" s="188"/>
      <c r="E719" s="188"/>
      <c r="F719" s="197"/>
      <c r="G719" s="197"/>
      <c r="H719" s="197"/>
      <c r="I719" s="197"/>
      <c r="J719" s="197"/>
      <c r="K719" s="197"/>
      <c r="L719" s="188"/>
      <c r="M719" s="188"/>
      <c r="N719" s="188"/>
      <c r="O719" s="188"/>
      <c r="P719" s="188"/>
      <c r="Q719" s="188"/>
      <c r="R719" s="188"/>
      <c r="S719" s="188"/>
      <c r="T719" s="188"/>
      <c r="U719" s="188"/>
      <c r="V719" s="188"/>
      <c r="W719" s="188"/>
      <c r="X719" s="188"/>
      <c r="Y719" s="188"/>
      <c r="Z719" s="188"/>
    </row>
    <row r="720" ht="15.75" customHeight="1" spans="1:26">
      <c r="A720" s="188"/>
      <c r="B720" s="188"/>
      <c r="C720" s="188"/>
      <c r="D720" s="188"/>
      <c r="E720" s="188"/>
      <c r="F720" s="197"/>
      <c r="G720" s="197"/>
      <c r="H720" s="197"/>
      <c r="I720" s="197"/>
      <c r="J720" s="197"/>
      <c r="K720" s="197"/>
      <c r="L720" s="188"/>
      <c r="M720" s="188"/>
      <c r="N720" s="188"/>
      <c r="O720" s="188"/>
      <c r="P720" s="188"/>
      <c r="Q720" s="188"/>
      <c r="R720" s="188"/>
      <c r="S720" s="188"/>
      <c r="T720" s="188"/>
      <c r="U720" s="188"/>
      <c r="V720" s="188"/>
      <c r="W720" s="188"/>
      <c r="X720" s="188"/>
      <c r="Y720" s="188"/>
      <c r="Z720" s="188"/>
    </row>
    <row r="721" ht="15.75" customHeight="1" spans="1:26">
      <c r="A721" s="188"/>
      <c r="B721" s="188"/>
      <c r="C721" s="188"/>
      <c r="D721" s="188"/>
      <c r="E721" s="188"/>
      <c r="F721" s="197"/>
      <c r="G721" s="197"/>
      <c r="H721" s="197"/>
      <c r="I721" s="197"/>
      <c r="J721" s="197"/>
      <c r="K721" s="197"/>
      <c r="L721" s="188"/>
      <c r="M721" s="188"/>
      <c r="N721" s="188"/>
      <c r="O721" s="188"/>
      <c r="P721" s="188"/>
      <c r="Q721" s="188"/>
      <c r="R721" s="188"/>
      <c r="S721" s="188"/>
      <c r="T721" s="188"/>
      <c r="U721" s="188"/>
      <c r="V721" s="188"/>
      <c r="W721" s="188"/>
      <c r="X721" s="188"/>
      <c r="Y721" s="188"/>
      <c r="Z721" s="188"/>
    </row>
    <row r="722" ht="15.75" customHeight="1" spans="1:26">
      <c r="A722" s="188"/>
      <c r="B722" s="188"/>
      <c r="C722" s="188"/>
      <c r="D722" s="188"/>
      <c r="E722" s="188"/>
      <c r="F722" s="197"/>
      <c r="G722" s="197"/>
      <c r="H722" s="197"/>
      <c r="I722" s="197"/>
      <c r="J722" s="197"/>
      <c r="K722" s="197"/>
      <c r="L722" s="188"/>
      <c r="M722" s="188"/>
      <c r="N722" s="188"/>
      <c r="O722" s="188"/>
      <c r="P722" s="188"/>
      <c r="Q722" s="188"/>
      <c r="R722" s="188"/>
      <c r="S722" s="188"/>
      <c r="T722" s="188"/>
      <c r="U722" s="188"/>
      <c r="V722" s="188"/>
      <c r="W722" s="188"/>
      <c r="X722" s="188"/>
      <c r="Y722" s="188"/>
      <c r="Z722" s="188"/>
    </row>
    <row r="723" ht="15.75" customHeight="1" spans="1:26">
      <c r="A723" s="188"/>
      <c r="B723" s="188"/>
      <c r="C723" s="188"/>
      <c r="D723" s="188"/>
      <c r="E723" s="188"/>
      <c r="F723" s="197"/>
      <c r="G723" s="197"/>
      <c r="H723" s="197"/>
      <c r="I723" s="197"/>
      <c r="J723" s="197"/>
      <c r="K723" s="197"/>
      <c r="L723" s="188"/>
      <c r="M723" s="188"/>
      <c r="N723" s="188"/>
      <c r="O723" s="188"/>
      <c r="P723" s="188"/>
      <c r="Q723" s="188"/>
      <c r="R723" s="188"/>
      <c r="S723" s="188"/>
      <c r="T723" s="188"/>
      <c r="U723" s="188"/>
      <c r="V723" s="188"/>
      <c r="W723" s="188"/>
      <c r="X723" s="188"/>
      <c r="Y723" s="188"/>
      <c r="Z723" s="188"/>
    </row>
    <row r="724" ht="15.75" customHeight="1" spans="1:26">
      <c r="A724" s="188"/>
      <c r="B724" s="188"/>
      <c r="C724" s="188"/>
      <c r="D724" s="188"/>
      <c r="E724" s="188"/>
      <c r="F724" s="197"/>
      <c r="G724" s="197"/>
      <c r="H724" s="197"/>
      <c r="I724" s="197"/>
      <c r="J724" s="197"/>
      <c r="K724" s="197"/>
      <c r="L724" s="188"/>
      <c r="M724" s="188"/>
      <c r="N724" s="188"/>
      <c r="O724" s="188"/>
      <c r="P724" s="188"/>
      <c r="Q724" s="188"/>
      <c r="R724" s="188"/>
      <c r="S724" s="188"/>
      <c r="T724" s="188"/>
      <c r="U724" s="188"/>
      <c r="V724" s="188"/>
      <c r="W724" s="188"/>
      <c r="X724" s="188"/>
      <c r="Y724" s="188"/>
      <c r="Z724" s="188"/>
    </row>
    <row r="725" ht="15.75" customHeight="1" spans="1:26">
      <c r="A725" s="188"/>
      <c r="B725" s="188"/>
      <c r="C725" s="188"/>
      <c r="D725" s="188"/>
      <c r="E725" s="188"/>
      <c r="F725" s="197"/>
      <c r="G725" s="197"/>
      <c r="H725" s="197"/>
      <c r="I725" s="197"/>
      <c r="J725" s="197"/>
      <c r="K725" s="197"/>
      <c r="L725" s="188"/>
      <c r="M725" s="188"/>
      <c r="N725" s="188"/>
      <c r="O725" s="188"/>
      <c r="P725" s="188"/>
      <c r="Q725" s="188"/>
      <c r="R725" s="188"/>
      <c r="S725" s="188"/>
      <c r="T725" s="188"/>
      <c r="U725" s="188"/>
      <c r="V725" s="188"/>
      <c r="W725" s="188"/>
      <c r="X725" s="188"/>
      <c r="Y725" s="188"/>
      <c r="Z725" s="188"/>
    </row>
    <row r="726" ht="15.75" customHeight="1" spans="1:26">
      <c r="A726" s="188"/>
      <c r="B726" s="188"/>
      <c r="C726" s="188"/>
      <c r="D726" s="188"/>
      <c r="E726" s="188"/>
      <c r="F726" s="197"/>
      <c r="G726" s="197"/>
      <c r="H726" s="197"/>
      <c r="I726" s="197"/>
      <c r="J726" s="197"/>
      <c r="K726" s="197"/>
      <c r="L726" s="188"/>
      <c r="M726" s="188"/>
      <c r="N726" s="188"/>
      <c r="O726" s="188"/>
      <c r="P726" s="188"/>
      <c r="Q726" s="188"/>
      <c r="R726" s="188"/>
      <c r="S726" s="188"/>
      <c r="T726" s="188"/>
      <c r="U726" s="188"/>
      <c r="V726" s="188"/>
      <c r="W726" s="188"/>
      <c r="X726" s="188"/>
      <c r="Y726" s="188"/>
      <c r="Z726" s="188"/>
    </row>
    <row r="727" ht="15.75" customHeight="1" spans="1:26">
      <c r="A727" s="188"/>
      <c r="B727" s="188"/>
      <c r="C727" s="188"/>
      <c r="D727" s="188"/>
      <c r="E727" s="188"/>
      <c r="F727" s="197"/>
      <c r="G727" s="197"/>
      <c r="H727" s="197"/>
      <c r="I727" s="197"/>
      <c r="J727" s="197"/>
      <c r="K727" s="197"/>
      <c r="L727" s="188"/>
      <c r="M727" s="188"/>
      <c r="N727" s="188"/>
      <c r="O727" s="188"/>
      <c r="P727" s="188"/>
      <c r="Q727" s="188"/>
      <c r="R727" s="188"/>
      <c r="S727" s="188"/>
      <c r="T727" s="188"/>
      <c r="U727" s="188"/>
      <c r="V727" s="188"/>
      <c r="W727" s="188"/>
      <c r="X727" s="188"/>
      <c r="Y727" s="188"/>
      <c r="Z727" s="188"/>
    </row>
    <row r="728" ht="15.75" customHeight="1" spans="1:26">
      <c r="A728" s="188"/>
      <c r="B728" s="188"/>
      <c r="C728" s="188"/>
      <c r="D728" s="188"/>
      <c r="E728" s="188"/>
      <c r="F728" s="197"/>
      <c r="G728" s="197"/>
      <c r="H728" s="197"/>
      <c r="I728" s="197"/>
      <c r="J728" s="197"/>
      <c r="K728" s="197"/>
      <c r="L728" s="188"/>
      <c r="M728" s="188"/>
      <c r="N728" s="188"/>
      <c r="O728" s="188"/>
      <c r="P728" s="188"/>
      <c r="Q728" s="188"/>
      <c r="R728" s="188"/>
      <c r="S728" s="188"/>
      <c r="T728" s="188"/>
      <c r="U728" s="188"/>
      <c r="V728" s="188"/>
      <c r="W728" s="188"/>
      <c r="X728" s="188"/>
      <c r="Y728" s="188"/>
      <c r="Z728" s="188"/>
    </row>
    <row r="729" ht="15.75" customHeight="1" spans="1:26">
      <c r="A729" s="188"/>
      <c r="B729" s="188"/>
      <c r="C729" s="188"/>
      <c r="D729" s="188"/>
      <c r="E729" s="188"/>
      <c r="F729" s="197"/>
      <c r="G729" s="197"/>
      <c r="H729" s="197"/>
      <c r="I729" s="197"/>
      <c r="J729" s="197"/>
      <c r="K729" s="197"/>
      <c r="L729" s="188"/>
      <c r="M729" s="188"/>
      <c r="N729" s="188"/>
      <c r="O729" s="188"/>
      <c r="P729" s="188"/>
      <c r="Q729" s="188"/>
      <c r="R729" s="188"/>
      <c r="S729" s="188"/>
      <c r="T729" s="188"/>
      <c r="U729" s="188"/>
      <c r="V729" s="188"/>
      <c r="W729" s="188"/>
      <c r="X729" s="188"/>
      <c r="Y729" s="188"/>
      <c r="Z729" s="188"/>
    </row>
    <row r="730" ht="15.75" customHeight="1" spans="1:26">
      <c r="A730" s="188"/>
      <c r="B730" s="188"/>
      <c r="C730" s="188"/>
      <c r="D730" s="188"/>
      <c r="E730" s="188"/>
      <c r="F730" s="197"/>
      <c r="G730" s="197"/>
      <c r="H730" s="197"/>
      <c r="I730" s="197"/>
      <c r="J730" s="197"/>
      <c r="K730" s="197"/>
      <c r="L730" s="188"/>
      <c r="M730" s="188"/>
      <c r="N730" s="188"/>
      <c r="O730" s="188"/>
      <c r="P730" s="188"/>
      <c r="Q730" s="188"/>
      <c r="R730" s="188"/>
      <c r="S730" s="188"/>
      <c r="T730" s="188"/>
      <c r="U730" s="188"/>
      <c r="V730" s="188"/>
      <c r="W730" s="188"/>
      <c r="X730" s="188"/>
      <c r="Y730" s="188"/>
      <c r="Z730" s="188"/>
    </row>
    <row r="731" ht="15.75" customHeight="1" spans="1:26">
      <c r="A731" s="188"/>
      <c r="B731" s="188"/>
      <c r="C731" s="188"/>
      <c r="D731" s="188"/>
      <c r="E731" s="188"/>
      <c r="F731" s="197"/>
      <c r="G731" s="197"/>
      <c r="H731" s="197"/>
      <c r="I731" s="197"/>
      <c r="J731" s="197"/>
      <c r="K731" s="197"/>
      <c r="L731" s="188"/>
      <c r="M731" s="188"/>
      <c r="N731" s="188"/>
      <c r="O731" s="188"/>
      <c r="P731" s="188"/>
      <c r="Q731" s="188"/>
      <c r="R731" s="188"/>
      <c r="S731" s="188"/>
      <c r="T731" s="188"/>
      <c r="U731" s="188"/>
      <c r="V731" s="188"/>
      <c r="W731" s="188"/>
      <c r="X731" s="188"/>
      <c r="Y731" s="188"/>
      <c r="Z731" s="188"/>
    </row>
    <row r="732" ht="15.75" customHeight="1" spans="1:26">
      <c r="A732" s="188"/>
      <c r="B732" s="188"/>
      <c r="C732" s="188"/>
      <c r="D732" s="188"/>
      <c r="E732" s="188"/>
      <c r="F732" s="197"/>
      <c r="G732" s="197"/>
      <c r="H732" s="197"/>
      <c r="I732" s="197"/>
      <c r="J732" s="197"/>
      <c r="K732" s="197"/>
      <c r="L732" s="188"/>
      <c r="M732" s="188"/>
      <c r="N732" s="188"/>
      <c r="O732" s="188"/>
      <c r="P732" s="188"/>
      <c r="Q732" s="188"/>
      <c r="R732" s="188"/>
      <c r="S732" s="188"/>
      <c r="T732" s="188"/>
      <c r="U732" s="188"/>
      <c r="V732" s="188"/>
      <c r="W732" s="188"/>
      <c r="X732" s="188"/>
      <c r="Y732" s="188"/>
      <c r="Z732" s="188"/>
    </row>
    <row r="733" ht="15.75" customHeight="1" spans="1:26">
      <c r="A733" s="188"/>
      <c r="B733" s="188"/>
      <c r="C733" s="188"/>
      <c r="D733" s="188"/>
      <c r="E733" s="188"/>
      <c r="F733" s="197"/>
      <c r="G733" s="197"/>
      <c r="H733" s="197"/>
      <c r="I733" s="197"/>
      <c r="J733" s="197"/>
      <c r="K733" s="197"/>
      <c r="L733" s="188"/>
      <c r="M733" s="188"/>
      <c r="N733" s="188"/>
      <c r="O733" s="188"/>
      <c r="P733" s="188"/>
      <c r="Q733" s="188"/>
      <c r="R733" s="188"/>
      <c r="S733" s="188"/>
      <c r="T733" s="188"/>
      <c r="U733" s="188"/>
      <c r="V733" s="188"/>
      <c r="W733" s="188"/>
      <c r="X733" s="188"/>
      <c r="Y733" s="188"/>
      <c r="Z733" s="188"/>
    </row>
    <row r="734" ht="15.75" customHeight="1" spans="1:26">
      <c r="A734" s="188"/>
      <c r="B734" s="188"/>
      <c r="C734" s="188"/>
      <c r="D734" s="188"/>
      <c r="E734" s="188"/>
      <c r="F734" s="197"/>
      <c r="G734" s="197"/>
      <c r="H734" s="197"/>
      <c r="I734" s="197"/>
      <c r="J734" s="197"/>
      <c r="K734" s="197"/>
      <c r="L734" s="188"/>
      <c r="M734" s="188"/>
      <c r="N734" s="188"/>
      <c r="O734" s="188"/>
      <c r="P734" s="188"/>
      <c r="Q734" s="188"/>
      <c r="R734" s="188"/>
      <c r="S734" s="188"/>
      <c r="T734" s="188"/>
      <c r="U734" s="188"/>
      <c r="V734" s="188"/>
      <c r="W734" s="188"/>
      <c r="X734" s="188"/>
      <c r="Y734" s="188"/>
      <c r="Z734" s="188"/>
    </row>
    <row r="735" ht="15.75" customHeight="1" spans="1:26">
      <c r="A735" s="188"/>
      <c r="B735" s="188"/>
      <c r="C735" s="188"/>
      <c r="D735" s="188"/>
      <c r="E735" s="188"/>
      <c r="F735" s="197"/>
      <c r="G735" s="197"/>
      <c r="H735" s="197"/>
      <c r="I735" s="197"/>
      <c r="J735" s="197"/>
      <c r="K735" s="197"/>
      <c r="L735" s="188"/>
      <c r="M735" s="188"/>
      <c r="N735" s="188"/>
      <c r="O735" s="188"/>
      <c r="P735" s="188"/>
      <c r="Q735" s="188"/>
      <c r="R735" s="188"/>
      <c r="S735" s="188"/>
      <c r="T735" s="188"/>
      <c r="U735" s="188"/>
      <c r="V735" s="188"/>
      <c r="W735" s="188"/>
      <c r="X735" s="188"/>
      <c r="Y735" s="188"/>
      <c r="Z735" s="188"/>
    </row>
    <row r="736" ht="15.75" customHeight="1" spans="1:26">
      <c r="A736" s="188"/>
      <c r="B736" s="188"/>
      <c r="C736" s="188"/>
      <c r="D736" s="188"/>
      <c r="E736" s="188"/>
      <c r="F736" s="197"/>
      <c r="G736" s="197"/>
      <c r="H736" s="197"/>
      <c r="I736" s="197"/>
      <c r="J736" s="197"/>
      <c r="K736" s="197"/>
      <c r="L736" s="188"/>
      <c r="M736" s="188"/>
      <c r="N736" s="188"/>
      <c r="O736" s="188"/>
      <c r="P736" s="188"/>
      <c r="Q736" s="188"/>
      <c r="R736" s="188"/>
      <c r="S736" s="188"/>
      <c r="T736" s="188"/>
      <c r="U736" s="188"/>
      <c r="V736" s="188"/>
      <c r="W736" s="188"/>
      <c r="X736" s="188"/>
      <c r="Y736" s="188"/>
      <c r="Z736" s="188"/>
    </row>
    <row r="737" ht="15.75" customHeight="1" spans="1:26">
      <c r="A737" s="188"/>
      <c r="B737" s="188"/>
      <c r="C737" s="188"/>
      <c r="D737" s="188"/>
      <c r="E737" s="188"/>
      <c r="F737" s="197"/>
      <c r="G737" s="197"/>
      <c r="H737" s="197"/>
      <c r="I737" s="197"/>
      <c r="J737" s="197"/>
      <c r="K737" s="197"/>
      <c r="L737" s="188"/>
      <c r="M737" s="188"/>
      <c r="N737" s="188"/>
      <c r="O737" s="188"/>
      <c r="P737" s="188"/>
      <c r="Q737" s="188"/>
      <c r="R737" s="188"/>
      <c r="S737" s="188"/>
      <c r="T737" s="188"/>
      <c r="U737" s="188"/>
      <c r="V737" s="188"/>
      <c r="W737" s="188"/>
      <c r="X737" s="188"/>
      <c r="Y737" s="188"/>
      <c r="Z737" s="188"/>
    </row>
    <row r="738" ht="15.75" customHeight="1" spans="1:26">
      <c r="A738" s="188"/>
      <c r="B738" s="188"/>
      <c r="C738" s="188"/>
      <c r="D738" s="188"/>
      <c r="E738" s="188"/>
      <c r="F738" s="197"/>
      <c r="G738" s="197"/>
      <c r="H738" s="197"/>
      <c r="I738" s="197"/>
      <c r="J738" s="197"/>
      <c r="K738" s="197"/>
      <c r="L738" s="188"/>
      <c r="M738" s="188"/>
      <c r="N738" s="188"/>
      <c r="O738" s="188"/>
      <c r="P738" s="188"/>
      <c r="Q738" s="188"/>
      <c r="R738" s="188"/>
      <c r="S738" s="188"/>
      <c r="T738" s="188"/>
      <c r="U738" s="188"/>
      <c r="V738" s="188"/>
      <c r="W738" s="188"/>
      <c r="X738" s="188"/>
      <c r="Y738" s="188"/>
      <c r="Z738" s="188"/>
    </row>
    <row r="739" ht="15.75" customHeight="1" spans="1:26">
      <c r="A739" s="188"/>
      <c r="B739" s="188"/>
      <c r="C739" s="188"/>
      <c r="D739" s="188"/>
      <c r="E739" s="188"/>
      <c r="F739" s="197"/>
      <c r="G739" s="197"/>
      <c r="H739" s="197"/>
      <c r="I739" s="197"/>
      <c r="J739" s="197"/>
      <c r="K739" s="197"/>
      <c r="L739" s="188"/>
      <c r="M739" s="188"/>
      <c r="N739" s="188"/>
      <c r="O739" s="188"/>
      <c r="P739" s="188"/>
      <c r="Q739" s="188"/>
      <c r="R739" s="188"/>
      <c r="S739" s="188"/>
      <c r="T739" s="188"/>
      <c r="U739" s="188"/>
      <c r="V739" s="188"/>
      <c r="W739" s="188"/>
      <c r="X739" s="188"/>
      <c r="Y739" s="188"/>
      <c r="Z739" s="188"/>
    </row>
    <row r="740" ht="15.75" customHeight="1" spans="1:26">
      <c r="A740" s="188"/>
      <c r="B740" s="188"/>
      <c r="C740" s="188"/>
      <c r="D740" s="188"/>
      <c r="E740" s="188"/>
      <c r="F740" s="197"/>
      <c r="G740" s="197"/>
      <c r="H740" s="197"/>
      <c r="I740" s="197"/>
      <c r="J740" s="197"/>
      <c r="K740" s="197"/>
      <c r="L740" s="188"/>
      <c r="M740" s="188"/>
      <c r="N740" s="188"/>
      <c r="O740" s="188"/>
      <c r="P740" s="188"/>
      <c r="Q740" s="188"/>
      <c r="R740" s="188"/>
      <c r="S740" s="188"/>
      <c r="T740" s="188"/>
      <c r="U740" s="188"/>
      <c r="V740" s="188"/>
      <c r="W740" s="188"/>
      <c r="X740" s="188"/>
      <c r="Y740" s="188"/>
      <c r="Z740" s="188"/>
    </row>
    <row r="741" ht="15.75" customHeight="1" spans="1:26">
      <c r="A741" s="188"/>
      <c r="B741" s="188"/>
      <c r="C741" s="188"/>
      <c r="D741" s="188"/>
      <c r="E741" s="188"/>
      <c r="F741" s="197"/>
      <c r="G741" s="197"/>
      <c r="H741" s="197"/>
      <c r="I741" s="197"/>
      <c r="J741" s="197"/>
      <c r="K741" s="197"/>
      <c r="L741" s="188"/>
      <c r="M741" s="188"/>
      <c r="N741" s="188"/>
      <c r="O741" s="188"/>
      <c r="P741" s="188"/>
      <c r="Q741" s="188"/>
      <c r="R741" s="188"/>
      <c r="S741" s="188"/>
      <c r="T741" s="188"/>
      <c r="U741" s="188"/>
      <c r="V741" s="188"/>
      <c r="W741" s="188"/>
      <c r="X741" s="188"/>
      <c r="Y741" s="188"/>
      <c r="Z741" s="188"/>
    </row>
    <row r="742" ht="15.75" customHeight="1" spans="1:26">
      <c r="A742" s="188"/>
      <c r="B742" s="188"/>
      <c r="C742" s="188"/>
      <c r="D742" s="188"/>
      <c r="E742" s="188"/>
      <c r="F742" s="197"/>
      <c r="G742" s="197"/>
      <c r="H742" s="197"/>
      <c r="I742" s="197"/>
      <c r="J742" s="197"/>
      <c r="K742" s="197"/>
      <c r="L742" s="188"/>
      <c r="M742" s="188"/>
      <c r="N742" s="188"/>
      <c r="O742" s="188"/>
      <c r="P742" s="188"/>
      <c r="Q742" s="188"/>
      <c r="R742" s="188"/>
      <c r="S742" s="188"/>
      <c r="T742" s="188"/>
      <c r="U742" s="188"/>
      <c r="V742" s="188"/>
      <c r="W742" s="188"/>
      <c r="X742" s="188"/>
      <c r="Y742" s="188"/>
      <c r="Z742" s="188"/>
    </row>
    <row r="743" ht="15.75" customHeight="1" spans="1:26">
      <c r="A743" s="188"/>
      <c r="B743" s="188"/>
      <c r="C743" s="188"/>
      <c r="D743" s="188"/>
      <c r="E743" s="188"/>
      <c r="F743" s="197"/>
      <c r="G743" s="197"/>
      <c r="H743" s="197"/>
      <c r="I743" s="197"/>
      <c r="J743" s="197"/>
      <c r="K743" s="197"/>
      <c r="L743" s="188"/>
      <c r="M743" s="188"/>
      <c r="N743" s="188"/>
      <c r="O743" s="188"/>
      <c r="P743" s="188"/>
      <c r="Q743" s="188"/>
      <c r="R743" s="188"/>
      <c r="S743" s="188"/>
      <c r="T743" s="188"/>
      <c r="U743" s="188"/>
      <c r="V743" s="188"/>
      <c r="W743" s="188"/>
      <c r="X743" s="188"/>
      <c r="Y743" s="188"/>
      <c r="Z743" s="188"/>
    </row>
    <row r="744" ht="15.75" customHeight="1" spans="1:26">
      <c r="A744" s="188"/>
      <c r="B744" s="188"/>
      <c r="C744" s="188"/>
      <c r="D744" s="188"/>
      <c r="E744" s="188"/>
      <c r="F744" s="197"/>
      <c r="G744" s="197"/>
      <c r="H744" s="197"/>
      <c r="I744" s="197"/>
      <c r="J744" s="197"/>
      <c r="K744" s="197"/>
      <c r="L744" s="188"/>
      <c r="M744" s="188"/>
      <c r="N744" s="188"/>
      <c r="O744" s="188"/>
      <c r="P744" s="188"/>
      <c r="Q744" s="188"/>
      <c r="R744" s="188"/>
      <c r="S744" s="188"/>
      <c r="T744" s="188"/>
      <c r="U744" s="188"/>
      <c r="V744" s="188"/>
      <c r="W744" s="188"/>
      <c r="X744" s="188"/>
      <c r="Y744" s="188"/>
      <c r="Z744" s="188"/>
    </row>
    <row r="745" ht="15.75" customHeight="1" spans="1:26">
      <c r="A745" s="188"/>
      <c r="B745" s="188"/>
      <c r="C745" s="188"/>
      <c r="D745" s="188"/>
      <c r="E745" s="188"/>
      <c r="F745" s="197"/>
      <c r="G745" s="197"/>
      <c r="H745" s="197"/>
      <c r="I745" s="197"/>
      <c r="J745" s="197"/>
      <c r="K745" s="197"/>
      <c r="L745" s="188"/>
      <c r="M745" s="188"/>
      <c r="N745" s="188"/>
      <c r="O745" s="188"/>
      <c r="P745" s="188"/>
      <c r="Q745" s="188"/>
      <c r="R745" s="188"/>
      <c r="S745" s="188"/>
      <c r="T745" s="188"/>
      <c r="U745" s="188"/>
      <c r="V745" s="188"/>
      <c r="W745" s="188"/>
      <c r="X745" s="188"/>
      <c r="Y745" s="188"/>
      <c r="Z745" s="188"/>
    </row>
    <row r="746" ht="15.75" customHeight="1" spans="1:26">
      <c r="A746" s="188"/>
      <c r="B746" s="188"/>
      <c r="C746" s="188"/>
      <c r="D746" s="188"/>
      <c r="E746" s="188"/>
      <c r="F746" s="197"/>
      <c r="G746" s="197"/>
      <c r="H746" s="197"/>
      <c r="I746" s="197"/>
      <c r="J746" s="197"/>
      <c r="K746" s="197"/>
      <c r="L746" s="188"/>
      <c r="M746" s="188"/>
      <c r="N746" s="188"/>
      <c r="O746" s="188"/>
      <c r="P746" s="188"/>
      <c r="Q746" s="188"/>
      <c r="R746" s="188"/>
      <c r="S746" s="188"/>
      <c r="T746" s="188"/>
      <c r="U746" s="188"/>
      <c r="V746" s="188"/>
      <c r="W746" s="188"/>
      <c r="X746" s="188"/>
      <c r="Y746" s="188"/>
      <c r="Z746" s="188"/>
    </row>
    <row r="747" ht="15.75" customHeight="1" spans="1:26">
      <c r="A747" s="188"/>
      <c r="B747" s="188"/>
      <c r="C747" s="188"/>
      <c r="D747" s="188"/>
      <c r="E747" s="188"/>
      <c r="F747" s="197"/>
      <c r="G747" s="197"/>
      <c r="H747" s="197"/>
      <c r="I747" s="197"/>
      <c r="J747" s="197"/>
      <c r="K747" s="197"/>
      <c r="L747" s="188"/>
      <c r="M747" s="188"/>
      <c r="N747" s="188"/>
      <c r="O747" s="188"/>
      <c r="P747" s="188"/>
      <c r="Q747" s="188"/>
      <c r="R747" s="188"/>
      <c r="S747" s="188"/>
      <c r="T747" s="188"/>
      <c r="U747" s="188"/>
      <c r="V747" s="188"/>
      <c r="W747" s="188"/>
      <c r="X747" s="188"/>
      <c r="Y747" s="188"/>
      <c r="Z747" s="188"/>
    </row>
    <row r="748" ht="15.75" customHeight="1" spans="1:26">
      <c r="A748" s="188"/>
      <c r="B748" s="188"/>
      <c r="C748" s="188"/>
      <c r="D748" s="188"/>
      <c r="E748" s="188"/>
      <c r="F748" s="197"/>
      <c r="G748" s="197"/>
      <c r="H748" s="197"/>
      <c r="I748" s="197"/>
      <c r="J748" s="197"/>
      <c r="K748" s="197"/>
      <c r="L748" s="188"/>
      <c r="M748" s="188"/>
      <c r="N748" s="188"/>
      <c r="O748" s="188"/>
      <c r="P748" s="188"/>
      <c r="Q748" s="188"/>
      <c r="R748" s="188"/>
      <c r="S748" s="188"/>
      <c r="T748" s="188"/>
      <c r="U748" s="188"/>
      <c r="V748" s="188"/>
      <c r="W748" s="188"/>
      <c r="X748" s="188"/>
      <c r="Y748" s="188"/>
      <c r="Z748" s="188"/>
    </row>
    <row r="749" ht="15.75" customHeight="1" spans="1:26">
      <c r="A749" s="188"/>
      <c r="B749" s="188"/>
      <c r="C749" s="188"/>
      <c r="D749" s="188"/>
      <c r="E749" s="188"/>
      <c r="F749" s="197"/>
      <c r="G749" s="197"/>
      <c r="H749" s="197"/>
      <c r="I749" s="197"/>
      <c r="J749" s="197"/>
      <c r="K749" s="197"/>
      <c r="L749" s="188"/>
      <c r="M749" s="188"/>
      <c r="N749" s="188"/>
      <c r="O749" s="188"/>
      <c r="P749" s="188"/>
      <c r="Q749" s="188"/>
      <c r="R749" s="188"/>
      <c r="S749" s="188"/>
      <c r="T749" s="188"/>
      <c r="U749" s="188"/>
      <c r="V749" s="188"/>
      <c r="W749" s="188"/>
      <c r="X749" s="188"/>
      <c r="Y749" s="188"/>
      <c r="Z749" s="188"/>
    </row>
    <row r="750" ht="15.75" customHeight="1" spans="1:26">
      <c r="A750" s="188"/>
      <c r="B750" s="188"/>
      <c r="C750" s="188"/>
      <c r="D750" s="188"/>
      <c r="E750" s="188"/>
      <c r="F750" s="197"/>
      <c r="G750" s="197"/>
      <c r="H750" s="197"/>
      <c r="I750" s="197"/>
      <c r="J750" s="197"/>
      <c r="K750" s="197"/>
      <c r="L750" s="188"/>
      <c r="M750" s="188"/>
      <c r="N750" s="188"/>
      <c r="O750" s="188"/>
      <c r="P750" s="188"/>
      <c r="Q750" s="188"/>
      <c r="R750" s="188"/>
      <c r="S750" s="188"/>
      <c r="T750" s="188"/>
      <c r="U750" s="188"/>
      <c r="V750" s="188"/>
      <c r="W750" s="188"/>
      <c r="X750" s="188"/>
      <c r="Y750" s="188"/>
      <c r="Z750" s="188"/>
    </row>
    <row r="751" ht="15.75" customHeight="1" spans="1:26">
      <c r="A751" s="188"/>
      <c r="B751" s="188"/>
      <c r="C751" s="188"/>
      <c r="D751" s="188"/>
      <c r="E751" s="188"/>
      <c r="F751" s="197"/>
      <c r="G751" s="197"/>
      <c r="H751" s="197"/>
      <c r="I751" s="197"/>
      <c r="J751" s="197"/>
      <c r="K751" s="197"/>
      <c r="L751" s="188"/>
      <c r="M751" s="188"/>
      <c r="N751" s="188"/>
      <c r="O751" s="188"/>
      <c r="P751" s="188"/>
      <c r="Q751" s="188"/>
      <c r="R751" s="188"/>
      <c r="S751" s="188"/>
      <c r="T751" s="188"/>
      <c r="U751" s="188"/>
      <c r="V751" s="188"/>
      <c r="W751" s="188"/>
      <c r="X751" s="188"/>
      <c r="Y751" s="188"/>
      <c r="Z751" s="188"/>
    </row>
    <row r="752" ht="15.75" customHeight="1" spans="1:26">
      <c r="A752" s="188"/>
      <c r="B752" s="188"/>
      <c r="C752" s="188"/>
      <c r="D752" s="188"/>
      <c r="E752" s="188"/>
      <c r="F752" s="197"/>
      <c r="G752" s="197"/>
      <c r="H752" s="197"/>
      <c r="I752" s="197"/>
      <c r="J752" s="197"/>
      <c r="K752" s="197"/>
      <c r="L752" s="188"/>
      <c r="M752" s="188"/>
      <c r="N752" s="188"/>
      <c r="O752" s="188"/>
      <c r="P752" s="188"/>
      <c r="Q752" s="188"/>
      <c r="R752" s="188"/>
      <c r="S752" s="188"/>
      <c r="T752" s="188"/>
      <c r="U752" s="188"/>
      <c r="V752" s="188"/>
      <c r="W752" s="188"/>
      <c r="X752" s="188"/>
      <c r="Y752" s="188"/>
      <c r="Z752" s="188"/>
    </row>
    <row r="753" ht="15.75" customHeight="1" spans="1:26">
      <c r="A753" s="188"/>
      <c r="B753" s="188"/>
      <c r="C753" s="188"/>
      <c r="D753" s="188"/>
      <c r="E753" s="188"/>
      <c r="F753" s="197"/>
      <c r="G753" s="197"/>
      <c r="H753" s="197"/>
      <c r="I753" s="197"/>
      <c r="J753" s="197"/>
      <c r="K753" s="197"/>
      <c r="L753" s="188"/>
      <c r="M753" s="188"/>
      <c r="N753" s="188"/>
      <c r="O753" s="188"/>
      <c r="P753" s="188"/>
      <c r="Q753" s="188"/>
      <c r="R753" s="188"/>
      <c r="S753" s="188"/>
      <c r="T753" s="188"/>
      <c r="U753" s="188"/>
      <c r="V753" s="188"/>
      <c r="W753" s="188"/>
      <c r="X753" s="188"/>
      <c r="Y753" s="188"/>
      <c r="Z753" s="188"/>
    </row>
    <row r="754" ht="15.75" customHeight="1" spans="1:26">
      <c r="A754" s="188"/>
      <c r="B754" s="188"/>
      <c r="C754" s="188"/>
      <c r="D754" s="188"/>
      <c r="E754" s="188"/>
      <c r="F754" s="197"/>
      <c r="G754" s="197"/>
      <c r="H754" s="197"/>
      <c r="I754" s="197"/>
      <c r="J754" s="197"/>
      <c r="K754" s="197"/>
      <c r="L754" s="188"/>
      <c r="M754" s="188"/>
      <c r="N754" s="188"/>
      <c r="O754" s="188"/>
      <c r="P754" s="188"/>
      <c r="Q754" s="188"/>
      <c r="R754" s="188"/>
      <c r="S754" s="188"/>
      <c r="T754" s="188"/>
      <c r="U754" s="188"/>
      <c r="V754" s="188"/>
      <c r="W754" s="188"/>
      <c r="X754" s="188"/>
      <c r="Y754" s="188"/>
      <c r="Z754" s="188"/>
    </row>
    <row r="755" ht="15.75" customHeight="1" spans="1:26">
      <c r="A755" s="188"/>
      <c r="B755" s="188"/>
      <c r="C755" s="188"/>
      <c r="D755" s="188"/>
      <c r="E755" s="188"/>
      <c r="F755" s="197"/>
      <c r="G755" s="197"/>
      <c r="H755" s="197"/>
      <c r="I755" s="197"/>
      <c r="J755" s="197"/>
      <c r="K755" s="197"/>
      <c r="L755" s="188"/>
      <c r="M755" s="188"/>
      <c r="N755" s="188"/>
      <c r="O755" s="188"/>
      <c r="P755" s="188"/>
      <c r="Q755" s="188"/>
      <c r="R755" s="188"/>
      <c r="S755" s="188"/>
      <c r="T755" s="188"/>
      <c r="U755" s="188"/>
      <c r="V755" s="188"/>
      <c r="W755" s="188"/>
      <c r="X755" s="188"/>
      <c r="Y755" s="188"/>
      <c r="Z755" s="188"/>
    </row>
    <row r="756" ht="15.75" customHeight="1" spans="1:26">
      <c r="A756" s="188"/>
      <c r="B756" s="188"/>
      <c r="C756" s="188"/>
      <c r="D756" s="188"/>
      <c r="E756" s="188"/>
      <c r="F756" s="197"/>
      <c r="G756" s="197"/>
      <c r="H756" s="197"/>
      <c r="I756" s="197"/>
      <c r="J756" s="197"/>
      <c r="K756" s="197"/>
      <c r="L756" s="188"/>
      <c r="M756" s="188"/>
      <c r="N756" s="188"/>
      <c r="O756" s="188"/>
      <c r="P756" s="188"/>
      <c r="Q756" s="188"/>
      <c r="R756" s="188"/>
      <c r="S756" s="188"/>
      <c r="T756" s="188"/>
      <c r="U756" s="188"/>
      <c r="V756" s="188"/>
      <c r="W756" s="188"/>
      <c r="X756" s="188"/>
      <c r="Y756" s="188"/>
      <c r="Z756" s="188"/>
    </row>
    <row r="757" ht="15.75" customHeight="1" spans="1:26">
      <c r="A757" s="188"/>
      <c r="B757" s="188"/>
      <c r="C757" s="188"/>
      <c r="D757" s="188"/>
      <c r="E757" s="188"/>
      <c r="F757" s="197"/>
      <c r="G757" s="197"/>
      <c r="H757" s="197"/>
      <c r="I757" s="197"/>
      <c r="J757" s="197"/>
      <c r="K757" s="197"/>
      <c r="L757" s="188"/>
      <c r="M757" s="188"/>
      <c r="N757" s="188"/>
      <c r="O757" s="188"/>
      <c r="P757" s="188"/>
      <c r="Q757" s="188"/>
      <c r="R757" s="188"/>
      <c r="S757" s="188"/>
      <c r="T757" s="188"/>
      <c r="U757" s="188"/>
      <c r="V757" s="188"/>
      <c r="W757" s="188"/>
      <c r="X757" s="188"/>
      <c r="Y757" s="188"/>
      <c r="Z757" s="188"/>
    </row>
    <row r="758" ht="15.75" customHeight="1" spans="1:26">
      <c r="A758" s="188"/>
      <c r="B758" s="188"/>
      <c r="C758" s="188"/>
      <c r="D758" s="188"/>
      <c r="E758" s="188"/>
      <c r="F758" s="197"/>
      <c r="G758" s="197"/>
      <c r="H758" s="197"/>
      <c r="I758" s="197"/>
      <c r="J758" s="197"/>
      <c r="K758" s="197"/>
      <c r="L758" s="188"/>
      <c r="M758" s="188"/>
      <c r="N758" s="188"/>
      <c r="O758" s="188"/>
      <c r="P758" s="188"/>
      <c r="Q758" s="188"/>
      <c r="R758" s="188"/>
      <c r="S758" s="188"/>
      <c r="T758" s="188"/>
      <c r="U758" s="188"/>
      <c r="V758" s="188"/>
      <c r="W758" s="188"/>
      <c r="X758" s="188"/>
      <c r="Y758" s="188"/>
      <c r="Z758" s="188"/>
    </row>
    <row r="759" ht="15.75" customHeight="1" spans="1:26">
      <c r="A759" s="188"/>
      <c r="B759" s="188"/>
      <c r="C759" s="188"/>
      <c r="D759" s="188"/>
      <c r="E759" s="188"/>
      <c r="F759" s="197"/>
      <c r="G759" s="197"/>
      <c r="H759" s="197"/>
      <c r="I759" s="197"/>
      <c r="J759" s="197"/>
      <c r="K759" s="197"/>
      <c r="L759" s="188"/>
      <c r="M759" s="188"/>
      <c r="N759" s="188"/>
      <c r="O759" s="188"/>
      <c r="P759" s="188"/>
      <c r="Q759" s="188"/>
      <c r="R759" s="188"/>
      <c r="S759" s="188"/>
      <c r="T759" s="188"/>
      <c r="U759" s="188"/>
      <c r="V759" s="188"/>
      <c r="W759" s="188"/>
      <c r="X759" s="188"/>
      <c r="Y759" s="188"/>
      <c r="Z759" s="188"/>
    </row>
    <row r="760" ht="15.75" customHeight="1" spans="1:26">
      <c r="A760" s="188"/>
      <c r="B760" s="188"/>
      <c r="C760" s="188"/>
      <c r="D760" s="188"/>
      <c r="E760" s="188"/>
      <c r="F760" s="197"/>
      <c r="G760" s="197"/>
      <c r="H760" s="197"/>
      <c r="I760" s="197"/>
      <c r="J760" s="197"/>
      <c r="K760" s="197"/>
      <c r="L760" s="188"/>
      <c r="M760" s="188"/>
      <c r="N760" s="188"/>
      <c r="O760" s="188"/>
      <c r="P760" s="188"/>
      <c r="Q760" s="188"/>
      <c r="R760" s="188"/>
      <c r="S760" s="188"/>
      <c r="T760" s="188"/>
      <c r="U760" s="188"/>
      <c r="V760" s="188"/>
      <c r="W760" s="188"/>
      <c r="X760" s="188"/>
      <c r="Y760" s="188"/>
      <c r="Z760" s="188"/>
    </row>
    <row r="761" ht="15.75" customHeight="1" spans="1:26">
      <c r="A761" s="188"/>
      <c r="B761" s="188"/>
      <c r="C761" s="188"/>
      <c r="D761" s="188"/>
      <c r="E761" s="188"/>
      <c r="F761" s="197"/>
      <c r="G761" s="197"/>
      <c r="H761" s="197"/>
      <c r="I761" s="197"/>
      <c r="J761" s="197"/>
      <c r="K761" s="197"/>
      <c r="L761" s="188"/>
      <c r="M761" s="188"/>
      <c r="N761" s="188"/>
      <c r="O761" s="188"/>
      <c r="P761" s="188"/>
      <c r="Q761" s="188"/>
      <c r="R761" s="188"/>
      <c r="S761" s="188"/>
      <c r="T761" s="188"/>
      <c r="U761" s="188"/>
      <c r="V761" s="188"/>
      <c r="W761" s="188"/>
      <c r="X761" s="188"/>
      <c r="Y761" s="188"/>
      <c r="Z761" s="188"/>
    </row>
    <row r="762" ht="15.75" customHeight="1" spans="1:26">
      <c r="A762" s="188"/>
      <c r="B762" s="188"/>
      <c r="C762" s="188"/>
      <c r="D762" s="188"/>
      <c r="E762" s="188"/>
      <c r="F762" s="197"/>
      <c r="G762" s="197"/>
      <c r="H762" s="197"/>
      <c r="I762" s="197"/>
      <c r="J762" s="197"/>
      <c r="K762" s="197"/>
      <c r="L762" s="188"/>
      <c r="M762" s="188"/>
      <c r="N762" s="188"/>
      <c r="O762" s="188"/>
      <c r="P762" s="188"/>
      <c r="Q762" s="188"/>
      <c r="R762" s="188"/>
      <c r="S762" s="188"/>
      <c r="T762" s="188"/>
      <c r="U762" s="188"/>
      <c r="V762" s="188"/>
      <c r="W762" s="188"/>
      <c r="X762" s="188"/>
      <c r="Y762" s="188"/>
      <c r="Z762" s="188"/>
    </row>
    <row r="763" ht="15.75" customHeight="1" spans="1:26">
      <c r="A763" s="188"/>
      <c r="B763" s="188"/>
      <c r="C763" s="188"/>
      <c r="D763" s="188"/>
      <c r="E763" s="188"/>
      <c r="F763" s="197"/>
      <c r="G763" s="197"/>
      <c r="H763" s="197"/>
      <c r="I763" s="197"/>
      <c r="J763" s="197"/>
      <c r="K763" s="197"/>
      <c r="L763" s="188"/>
      <c r="M763" s="188"/>
      <c r="N763" s="188"/>
      <c r="O763" s="188"/>
      <c r="P763" s="188"/>
      <c r="Q763" s="188"/>
      <c r="R763" s="188"/>
      <c r="S763" s="188"/>
      <c r="T763" s="188"/>
      <c r="U763" s="188"/>
      <c r="V763" s="188"/>
      <c r="W763" s="188"/>
      <c r="X763" s="188"/>
      <c r="Y763" s="188"/>
      <c r="Z763" s="188"/>
    </row>
    <row r="764" ht="15.75" customHeight="1" spans="1:26">
      <c r="A764" s="188"/>
      <c r="B764" s="188"/>
      <c r="C764" s="188"/>
      <c r="D764" s="188"/>
      <c r="E764" s="188"/>
      <c r="F764" s="197"/>
      <c r="G764" s="197"/>
      <c r="H764" s="197"/>
      <c r="I764" s="197"/>
      <c r="J764" s="197"/>
      <c r="K764" s="197"/>
      <c r="L764" s="188"/>
      <c r="M764" s="188"/>
      <c r="N764" s="188"/>
      <c r="O764" s="188"/>
      <c r="P764" s="188"/>
      <c r="Q764" s="188"/>
      <c r="R764" s="188"/>
      <c r="S764" s="188"/>
      <c r="T764" s="188"/>
      <c r="U764" s="188"/>
      <c r="V764" s="188"/>
      <c r="W764" s="188"/>
      <c r="X764" s="188"/>
      <c r="Y764" s="188"/>
      <c r="Z764" s="188"/>
    </row>
    <row r="765" ht="15.75" customHeight="1" spans="1:26">
      <c r="A765" s="188"/>
      <c r="B765" s="188"/>
      <c r="C765" s="188"/>
      <c r="D765" s="188"/>
      <c r="E765" s="188"/>
      <c r="F765" s="197"/>
      <c r="G765" s="197"/>
      <c r="H765" s="197"/>
      <c r="I765" s="197"/>
      <c r="J765" s="197"/>
      <c r="K765" s="197"/>
      <c r="L765" s="188"/>
      <c r="M765" s="188"/>
      <c r="N765" s="188"/>
      <c r="O765" s="188"/>
      <c r="P765" s="188"/>
      <c r="Q765" s="188"/>
      <c r="R765" s="188"/>
      <c r="S765" s="188"/>
      <c r="T765" s="188"/>
      <c r="U765" s="188"/>
      <c r="V765" s="188"/>
      <c r="W765" s="188"/>
      <c r="X765" s="188"/>
      <c r="Y765" s="188"/>
      <c r="Z765" s="188"/>
    </row>
    <row r="766" ht="15.75" customHeight="1" spans="1:26">
      <c r="A766" s="188"/>
      <c r="B766" s="188"/>
      <c r="C766" s="188"/>
      <c r="D766" s="188"/>
      <c r="E766" s="188"/>
      <c r="F766" s="197"/>
      <c r="G766" s="197"/>
      <c r="H766" s="197"/>
      <c r="I766" s="197"/>
      <c r="J766" s="197"/>
      <c r="K766" s="197"/>
      <c r="L766" s="188"/>
      <c r="M766" s="188"/>
      <c r="N766" s="188"/>
      <c r="O766" s="188"/>
      <c r="P766" s="188"/>
      <c r="Q766" s="188"/>
      <c r="R766" s="188"/>
      <c r="S766" s="188"/>
      <c r="T766" s="188"/>
      <c r="U766" s="188"/>
      <c r="V766" s="188"/>
      <c r="W766" s="188"/>
      <c r="X766" s="188"/>
      <c r="Y766" s="188"/>
      <c r="Z766" s="188"/>
    </row>
    <row r="767" ht="15.75" customHeight="1" spans="1:26">
      <c r="A767" s="188"/>
      <c r="B767" s="188"/>
      <c r="C767" s="188"/>
      <c r="D767" s="188"/>
      <c r="E767" s="188"/>
      <c r="F767" s="197"/>
      <c r="G767" s="197"/>
      <c r="H767" s="197"/>
      <c r="I767" s="197"/>
      <c r="J767" s="197"/>
      <c r="K767" s="197"/>
      <c r="L767" s="188"/>
      <c r="M767" s="188"/>
      <c r="N767" s="188"/>
      <c r="O767" s="188"/>
      <c r="P767" s="188"/>
      <c r="Q767" s="188"/>
      <c r="R767" s="188"/>
      <c r="S767" s="188"/>
      <c r="T767" s="188"/>
      <c r="U767" s="188"/>
      <c r="V767" s="188"/>
      <c r="W767" s="188"/>
      <c r="X767" s="188"/>
      <c r="Y767" s="188"/>
      <c r="Z767" s="188"/>
    </row>
    <row r="768" ht="15.75" customHeight="1" spans="1:26">
      <c r="A768" s="188"/>
      <c r="B768" s="188"/>
      <c r="C768" s="188"/>
      <c r="D768" s="188"/>
      <c r="E768" s="188"/>
      <c r="F768" s="197"/>
      <c r="G768" s="197"/>
      <c r="H768" s="197"/>
      <c r="I768" s="197"/>
      <c r="J768" s="197"/>
      <c r="K768" s="197"/>
      <c r="L768" s="188"/>
      <c r="M768" s="188"/>
      <c r="N768" s="188"/>
      <c r="O768" s="188"/>
      <c r="P768" s="188"/>
      <c r="Q768" s="188"/>
      <c r="R768" s="188"/>
      <c r="S768" s="188"/>
      <c r="T768" s="188"/>
      <c r="U768" s="188"/>
      <c r="V768" s="188"/>
      <c r="W768" s="188"/>
      <c r="X768" s="188"/>
      <c r="Y768" s="188"/>
      <c r="Z768" s="188"/>
    </row>
    <row r="769" ht="15.75" customHeight="1" spans="1:26">
      <c r="A769" s="188"/>
      <c r="B769" s="188"/>
      <c r="C769" s="188"/>
      <c r="D769" s="188"/>
      <c r="E769" s="188"/>
      <c r="F769" s="197"/>
      <c r="G769" s="197"/>
      <c r="H769" s="197"/>
      <c r="I769" s="197"/>
      <c r="J769" s="197"/>
      <c r="K769" s="197"/>
      <c r="L769" s="188"/>
      <c r="M769" s="188"/>
      <c r="N769" s="188"/>
      <c r="O769" s="188"/>
      <c r="P769" s="188"/>
      <c r="Q769" s="188"/>
      <c r="R769" s="188"/>
      <c r="S769" s="188"/>
      <c r="T769" s="188"/>
      <c r="U769" s="188"/>
      <c r="V769" s="188"/>
      <c r="W769" s="188"/>
      <c r="X769" s="188"/>
      <c r="Y769" s="188"/>
      <c r="Z769" s="188"/>
    </row>
    <row r="770" ht="15.75" customHeight="1" spans="1:26">
      <c r="A770" s="188"/>
      <c r="B770" s="188"/>
      <c r="C770" s="188"/>
      <c r="D770" s="188"/>
      <c r="E770" s="188"/>
      <c r="F770" s="197"/>
      <c r="G770" s="197"/>
      <c r="H770" s="197"/>
      <c r="I770" s="197"/>
      <c r="J770" s="197"/>
      <c r="K770" s="197"/>
      <c r="L770" s="188"/>
      <c r="M770" s="188"/>
      <c r="N770" s="188"/>
      <c r="O770" s="188"/>
      <c r="P770" s="188"/>
      <c r="Q770" s="188"/>
      <c r="R770" s="188"/>
      <c r="S770" s="188"/>
      <c r="T770" s="188"/>
      <c r="U770" s="188"/>
      <c r="V770" s="188"/>
      <c r="W770" s="188"/>
      <c r="X770" s="188"/>
      <c r="Y770" s="188"/>
      <c r="Z770" s="188"/>
    </row>
    <row r="771" ht="15.75" customHeight="1" spans="1:26">
      <c r="A771" s="188"/>
      <c r="B771" s="188"/>
      <c r="C771" s="188"/>
      <c r="D771" s="188"/>
      <c r="E771" s="188"/>
      <c r="F771" s="197"/>
      <c r="G771" s="197"/>
      <c r="H771" s="197"/>
      <c r="I771" s="197"/>
      <c r="J771" s="197"/>
      <c r="K771" s="197"/>
      <c r="L771" s="188"/>
      <c r="M771" s="188"/>
      <c r="N771" s="188"/>
      <c r="O771" s="188"/>
      <c r="P771" s="188"/>
      <c r="Q771" s="188"/>
      <c r="R771" s="188"/>
      <c r="S771" s="188"/>
      <c r="T771" s="188"/>
      <c r="U771" s="188"/>
      <c r="V771" s="188"/>
      <c r="W771" s="188"/>
      <c r="X771" s="188"/>
      <c r="Y771" s="188"/>
      <c r="Z771" s="188"/>
    </row>
    <row r="772" ht="15.75" customHeight="1" spans="1:26">
      <c r="A772" s="188"/>
      <c r="B772" s="188"/>
      <c r="C772" s="188"/>
      <c r="D772" s="188"/>
      <c r="E772" s="188"/>
      <c r="F772" s="197"/>
      <c r="G772" s="197"/>
      <c r="H772" s="197"/>
      <c r="I772" s="197"/>
      <c r="J772" s="197"/>
      <c r="K772" s="197"/>
      <c r="L772" s="188"/>
      <c r="M772" s="188"/>
      <c r="N772" s="188"/>
      <c r="O772" s="188"/>
      <c r="P772" s="188"/>
      <c r="Q772" s="188"/>
      <c r="R772" s="188"/>
      <c r="S772" s="188"/>
      <c r="T772" s="188"/>
      <c r="U772" s="188"/>
      <c r="V772" s="188"/>
      <c r="W772" s="188"/>
      <c r="X772" s="188"/>
      <c r="Y772" s="188"/>
      <c r="Z772" s="188"/>
    </row>
    <row r="773" ht="15.75" customHeight="1" spans="1:26">
      <c r="A773" s="188"/>
      <c r="B773" s="188"/>
      <c r="C773" s="188"/>
      <c r="D773" s="188"/>
      <c r="E773" s="188"/>
      <c r="F773" s="197"/>
      <c r="G773" s="197"/>
      <c r="H773" s="197"/>
      <c r="I773" s="197"/>
      <c r="J773" s="197"/>
      <c r="K773" s="197"/>
      <c r="L773" s="188"/>
      <c r="M773" s="188"/>
      <c r="N773" s="188"/>
      <c r="O773" s="188"/>
      <c r="P773" s="188"/>
      <c r="Q773" s="188"/>
      <c r="R773" s="188"/>
      <c r="S773" s="188"/>
      <c r="T773" s="188"/>
      <c r="U773" s="188"/>
      <c r="V773" s="188"/>
      <c r="W773" s="188"/>
      <c r="X773" s="188"/>
      <c r="Y773" s="188"/>
      <c r="Z773" s="188"/>
    </row>
    <row r="774" ht="15.75" customHeight="1" spans="1:26">
      <c r="A774" s="188"/>
      <c r="B774" s="188"/>
      <c r="C774" s="188"/>
      <c r="D774" s="188"/>
      <c r="E774" s="188"/>
      <c r="F774" s="197"/>
      <c r="G774" s="197"/>
      <c r="H774" s="197"/>
      <c r="I774" s="197"/>
      <c r="J774" s="197"/>
      <c r="K774" s="197"/>
      <c r="L774" s="188"/>
      <c r="M774" s="188"/>
      <c r="N774" s="188"/>
      <c r="O774" s="188"/>
      <c r="P774" s="188"/>
      <c r="Q774" s="188"/>
      <c r="R774" s="188"/>
      <c r="S774" s="188"/>
      <c r="T774" s="188"/>
      <c r="U774" s="188"/>
      <c r="V774" s="188"/>
      <c r="W774" s="188"/>
      <c r="X774" s="188"/>
      <c r="Y774" s="188"/>
      <c r="Z774" s="188"/>
    </row>
    <row r="775" ht="15.75" customHeight="1" spans="1:26">
      <c r="A775" s="188"/>
      <c r="B775" s="188"/>
      <c r="C775" s="188"/>
      <c r="D775" s="188"/>
      <c r="E775" s="188"/>
      <c r="F775" s="197"/>
      <c r="G775" s="197"/>
      <c r="H775" s="197"/>
      <c r="I775" s="197"/>
      <c r="J775" s="197"/>
      <c r="K775" s="197"/>
      <c r="L775" s="188"/>
      <c r="M775" s="188"/>
      <c r="N775" s="188"/>
      <c r="O775" s="188"/>
      <c r="P775" s="188"/>
      <c r="Q775" s="188"/>
      <c r="R775" s="188"/>
      <c r="S775" s="188"/>
      <c r="T775" s="188"/>
      <c r="U775" s="188"/>
      <c r="V775" s="188"/>
      <c r="W775" s="188"/>
      <c r="X775" s="188"/>
      <c r="Y775" s="188"/>
      <c r="Z775" s="188"/>
    </row>
    <row r="776" ht="15.75" customHeight="1" spans="1:26">
      <c r="A776" s="188"/>
      <c r="B776" s="188"/>
      <c r="C776" s="188"/>
      <c r="D776" s="188"/>
      <c r="E776" s="188"/>
      <c r="F776" s="197"/>
      <c r="G776" s="197"/>
      <c r="H776" s="197"/>
      <c r="I776" s="197"/>
      <c r="J776" s="197"/>
      <c r="K776" s="197"/>
      <c r="L776" s="188"/>
      <c r="M776" s="188"/>
      <c r="N776" s="188"/>
      <c r="O776" s="188"/>
      <c r="P776" s="188"/>
      <c r="Q776" s="188"/>
      <c r="R776" s="188"/>
      <c r="S776" s="188"/>
      <c r="T776" s="188"/>
      <c r="U776" s="188"/>
      <c r="V776" s="188"/>
      <c r="W776" s="188"/>
      <c r="X776" s="188"/>
      <c r="Y776" s="188"/>
      <c r="Z776" s="188"/>
    </row>
    <row r="777" ht="15.75" customHeight="1" spans="1:26">
      <c r="A777" s="188"/>
      <c r="B777" s="188"/>
      <c r="C777" s="188"/>
      <c r="D777" s="188"/>
      <c r="E777" s="188"/>
      <c r="F777" s="197"/>
      <c r="G777" s="197"/>
      <c r="H777" s="197"/>
      <c r="I777" s="197"/>
      <c r="J777" s="197"/>
      <c r="K777" s="197"/>
      <c r="L777" s="188"/>
      <c r="M777" s="188"/>
      <c r="N777" s="188"/>
      <c r="O777" s="188"/>
      <c r="P777" s="188"/>
      <c r="Q777" s="188"/>
      <c r="R777" s="188"/>
      <c r="S777" s="188"/>
      <c r="T777" s="188"/>
      <c r="U777" s="188"/>
      <c r="V777" s="188"/>
      <c r="W777" s="188"/>
      <c r="X777" s="188"/>
      <c r="Y777" s="188"/>
      <c r="Z777" s="188"/>
    </row>
    <row r="778" ht="15.75" customHeight="1" spans="1:26">
      <c r="A778" s="188"/>
      <c r="B778" s="188"/>
      <c r="C778" s="188"/>
      <c r="D778" s="188"/>
      <c r="E778" s="188"/>
      <c r="F778" s="197"/>
      <c r="G778" s="197"/>
      <c r="H778" s="197"/>
      <c r="I778" s="197"/>
      <c r="J778" s="197"/>
      <c r="K778" s="197"/>
      <c r="L778" s="188"/>
      <c r="M778" s="188"/>
      <c r="N778" s="188"/>
      <c r="O778" s="188"/>
      <c r="P778" s="188"/>
      <c r="Q778" s="188"/>
      <c r="R778" s="188"/>
      <c r="S778" s="188"/>
      <c r="T778" s="188"/>
      <c r="U778" s="188"/>
      <c r="V778" s="188"/>
      <c r="W778" s="188"/>
      <c r="X778" s="188"/>
      <c r="Y778" s="188"/>
      <c r="Z778" s="188"/>
    </row>
    <row r="779" ht="15.75" customHeight="1" spans="1:26">
      <c r="A779" s="188"/>
      <c r="B779" s="188"/>
      <c r="C779" s="188"/>
      <c r="D779" s="188"/>
      <c r="E779" s="188"/>
      <c r="F779" s="197"/>
      <c r="G779" s="197"/>
      <c r="H779" s="197"/>
      <c r="I779" s="197"/>
      <c r="J779" s="197"/>
      <c r="K779" s="197"/>
      <c r="L779" s="188"/>
      <c r="M779" s="188"/>
      <c r="N779" s="188"/>
      <c r="O779" s="188"/>
      <c r="P779" s="188"/>
      <c r="Q779" s="188"/>
      <c r="R779" s="188"/>
      <c r="S779" s="188"/>
      <c r="T779" s="188"/>
      <c r="U779" s="188"/>
      <c r="V779" s="188"/>
      <c r="W779" s="188"/>
      <c r="X779" s="188"/>
      <c r="Y779" s="188"/>
      <c r="Z779" s="188"/>
    </row>
    <row r="780" ht="15.75" customHeight="1" spans="1:26">
      <c r="A780" s="188"/>
      <c r="B780" s="188"/>
      <c r="C780" s="188"/>
      <c r="D780" s="188"/>
      <c r="E780" s="188"/>
      <c r="F780" s="197"/>
      <c r="G780" s="197"/>
      <c r="H780" s="197"/>
      <c r="I780" s="197"/>
      <c r="J780" s="197"/>
      <c r="K780" s="197"/>
      <c r="L780" s="188"/>
      <c r="M780" s="188"/>
      <c r="N780" s="188"/>
      <c r="O780" s="188"/>
      <c r="P780" s="188"/>
      <c r="Q780" s="188"/>
      <c r="R780" s="188"/>
      <c r="S780" s="188"/>
      <c r="T780" s="188"/>
      <c r="U780" s="188"/>
      <c r="V780" s="188"/>
      <c r="W780" s="188"/>
      <c r="X780" s="188"/>
      <c r="Y780" s="188"/>
      <c r="Z780" s="188"/>
    </row>
    <row r="781" ht="15.75" customHeight="1" spans="1:26">
      <c r="A781" s="188"/>
      <c r="B781" s="188"/>
      <c r="C781" s="188"/>
      <c r="D781" s="188"/>
      <c r="E781" s="188"/>
      <c r="F781" s="197"/>
      <c r="G781" s="197"/>
      <c r="H781" s="197"/>
      <c r="I781" s="197"/>
      <c r="J781" s="197"/>
      <c r="K781" s="197"/>
      <c r="L781" s="188"/>
      <c r="M781" s="188"/>
      <c r="N781" s="188"/>
      <c r="O781" s="188"/>
      <c r="P781" s="188"/>
      <c r="Q781" s="188"/>
      <c r="R781" s="188"/>
      <c r="S781" s="188"/>
      <c r="T781" s="188"/>
      <c r="U781" s="188"/>
      <c r="V781" s="188"/>
      <c r="W781" s="188"/>
      <c r="X781" s="188"/>
      <c r="Y781" s="188"/>
      <c r="Z781" s="188"/>
    </row>
    <row r="782" ht="15.75" customHeight="1" spans="1:26">
      <c r="A782" s="188"/>
      <c r="B782" s="188"/>
      <c r="C782" s="188"/>
      <c r="D782" s="188"/>
      <c r="E782" s="188"/>
      <c r="F782" s="197"/>
      <c r="G782" s="197"/>
      <c r="H782" s="197"/>
      <c r="I782" s="197"/>
      <c r="J782" s="197"/>
      <c r="K782" s="197"/>
      <c r="L782" s="188"/>
      <c r="M782" s="188"/>
      <c r="N782" s="188"/>
      <c r="O782" s="188"/>
      <c r="P782" s="188"/>
      <c r="Q782" s="188"/>
      <c r="R782" s="188"/>
      <c r="S782" s="188"/>
      <c r="T782" s="188"/>
      <c r="U782" s="188"/>
      <c r="V782" s="188"/>
      <c r="W782" s="188"/>
      <c r="X782" s="188"/>
      <c r="Y782" s="188"/>
      <c r="Z782" s="188"/>
    </row>
    <row r="783" ht="15.75" customHeight="1" spans="1:26">
      <c r="A783" s="188"/>
      <c r="B783" s="188"/>
      <c r="C783" s="188"/>
      <c r="D783" s="188"/>
      <c r="E783" s="188"/>
      <c r="F783" s="197"/>
      <c r="G783" s="197"/>
      <c r="H783" s="197"/>
      <c r="I783" s="197"/>
      <c r="J783" s="197"/>
      <c r="K783" s="197"/>
      <c r="L783" s="188"/>
      <c r="M783" s="188"/>
      <c r="N783" s="188"/>
      <c r="O783" s="188"/>
      <c r="P783" s="188"/>
      <c r="Q783" s="188"/>
      <c r="R783" s="188"/>
      <c r="S783" s="188"/>
      <c r="T783" s="188"/>
      <c r="U783" s="188"/>
      <c r="V783" s="188"/>
      <c r="W783" s="188"/>
      <c r="X783" s="188"/>
      <c r="Y783" s="188"/>
      <c r="Z783" s="188"/>
    </row>
    <row r="784" ht="15.75" customHeight="1" spans="1:26">
      <c r="A784" s="188"/>
      <c r="B784" s="188"/>
      <c r="C784" s="188"/>
      <c r="D784" s="188"/>
      <c r="E784" s="188"/>
      <c r="F784" s="197"/>
      <c r="G784" s="197"/>
      <c r="H784" s="197"/>
      <c r="I784" s="197"/>
      <c r="J784" s="197"/>
      <c r="K784" s="197"/>
      <c r="L784" s="188"/>
      <c r="M784" s="188"/>
      <c r="N784" s="188"/>
      <c r="O784" s="188"/>
      <c r="P784" s="188"/>
      <c r="Q784" s="188"/>
      <c r="R784" s="188"/>
      <c r="S784" s="188"/>
      <c r="T784" s="188"/>
      <c r="U784" s="188"/>
      <c r="V784" s="188"/>
      <c r="W784" s="188"/>
      <c r="X784" s="188"/>
      <c r="Y784" s="188"/>
      <c r="Z784" s="188"/>
    </row>
    <row r="785" ht="15.75" customHeight="1" spans="1:26">
      <c r="A785" s="188"/>
      <c r="B785" s="188"/>
      <c r="C785" s="188"/>
      <c r="D785" s="188"/>
      <c r="E785" s="188"/>
      <c r="F785" s="197"/>
      <c r="G785" s="197"/>
      <c r="H785" s="197"/>
      <c r="I785" s="197"/>
      <c r="J785" s="197"/>
      <c r="K785" s="197"/>
      <c r="L785" s="188"/>
      <c r="M785" s="188"/>
      <c r="N785" s="188"/>
      <c r="O785" s="188"/>
      <c r="P785" s="188"/>
      <c r="Q785" s="188"/>
      <c r="R785" s="188"/>
      <c r="S785" s="188"/>
      <c r="T785" s="188"/>
      <c r="U785" s="188"/>
      <c r="V785" s="188"/>
      <c r="W785" s="188"/>
      <c r="X785" s="188"/>
      <c r="Y785" s="188"/>
      <c r="Z785" s="188"/>
    </row>
    <row r="786" ht="15.75" customHeight="1" spans="1:26">
      <c r="A786" s="188"/>
      <c r="B786" s="188"/>
      <c r="C786" s="188"/>
      <c r="D786" s="188"/>
      <c r="E786" s="188"/>
      <c r="F786" s="197"/>
      <c r="G786" s="197"/>
      <c r="H786" s="197"/>
      <c r="I786" s="197"/>
      <c r="J786" s="197"/>
      <c r="K786" s="197"/>
      <c r="L786" s="188"/>
      <c r="M786" s="188"/>
      <c r="N786" s="188"/>
      <c r="O786" s="188"/>
      <c r="P786" s="188"/>
      <c r="Q786" s="188"/>
      <c r="R786" s="188"/>
      <c r="S786" s="188"/>
      <c r="T786" s="188"/>
      <c r="U786" s="188"/>
      <c r="V786" s="188"/>
      <c r="W786" s="188"/>
      <c r="X786" s="188"/>
      <c r="Y786" s="188"/>
      <c r="Z786" s="188"/>
    </row>
    <row r="787" ht="15.75" customHeight="1" spans="1:26">
      <c r="A787" s="188"/>
      <c r="B787" s="188"/>
      <c r="C787" s="188"/>
      <c r="D787" s="188"/>
      <c r="E787" s="188"/>
      <c r="F787" s="197"/>
      <c r="G787" s="197"/>
      <c r="H787" s="197"/>
      <c r="I787" s="197"/>
      <c r="J787" s="197"/>
      <c r="K787" s="197"/>
      <c r="L787" s="188"/>
      <c r="M787" s="188"/>
      <c r="N787" s="188"/>
      <c r="O787" s="188"/>
      <c r="P787" s="188"/>
      <c r="Q787" s="188"/>
      <c r="R787" s="188"/>
      <c r="S787" s="188"/>
      <c r="T787" s="188"/>
      <c r="U787" s="188"/>
      <c r="V787" s="188"/>
      <c r="W787" s="188"/>
      <c r="X787" s="188"/>
      <c r="Y787" s="188"/>
      <c r="Z787" s="188"/>
    </row>
    <row r="788" ht="15.75" customHeight="1" spans="1:26">
      <c r="A788" s="188"/>
      <c r="B788" s="188"/>
      <c r="C788" s="188"/>
      <c r="D788" s="188"/>
      <c r="E788" s="188"/>
      <c r="F788" s="197"/>
      <c r="G788" s="197"/>
      <c r="H788" s="197"/>
      <c r="I788" s="197"/>
      <c r="J788" s="197"/>
      <c r="K788" s="197"/>
      <c r="L788" s="188"/>
      <c r="M788" s="188"/>
      <c r="N788" s="188"/>
      <c r="O788" s="188"/>
      <c r="P788" s="188"/>
      <c r="Q788" s="188"/>
      <c r="R788" s="188"/>
      <c r="S788" s="188"/>
      <c r="T788" s="188"/>
      <c r="U788" s="188"/>
      <c r="V788" s="188"/>
      <c r="W788" s="188"/>
      <c r="X788" s="188"/>
      <c r="Y788" s="188"/>
      <c r="Z788" s="188"/>
    </row>
    <row r="789" ht="15.75" customHeight="1" spans="1:26">
      <c r="A789" s="188"/>
      <c r="B789" s="188"/>
      <c r="C789" s="188"/>
      <c r="D789" s="188"/>
      <c r="E789" s="188"/>
      <c r="F789" s="197"/>
      <c r="G789" s="197"/>
      <c r="H789" s="197"/>
      <c r="I789" s="197"/>
      <c r="J789" s="197"/>
      <c r="K789" s="197"/>
      <c r="L789" s="188"/>
      <c r="M789" s="188"/>
      <c r="N789" s="188"/>
      <c r="O789" s="188"/>
      <c r="P789" s="188"/>
      <c r="Q789" s="188"/>
      <c r="R789" s="188"/>
      <c r="S789" s="188"/>
      <c r="T789" s="188"/>
      <c r="U789" s="188"/>
      <c r="V789" s="188"/>
      <c r="W789" s="188"/>
      <c r="X789" s="188"/>
      <c r="Y789" s="188"/>
      <c r="Z789" s="188"/>
    </row>
    <row r="790" ht="15.75" customHeight="1" spans="1:26">
      <c r="A790" s="188"/>
      <c r="B790" s="188"/>
      <c r="C790" s="188"/>
      <c r="D790" s="188"/>
      <c r="E790" s="188"/>
      <c r="F790" s="197"/>
      <c r="G790" s="197"/>
      <c r="H790" s="197"/>
      <c r="I790" s="197"/>
      <c r="J790" s="197"/>
      <c r="K790" s="197"/>
      <c r="L790" s="188"/>
      <c r="M790" s="188"/>
      <c r="N790" s="188"/>
      <c r="O790" s="188"/>
      <c r="P790" s="188"/>
      <c r="Q790" s="188"/>
      <c r="R790" s="188"/>
      <c r="S790" s="188"/>
      <c r="T790" s="188"/>
      <c r="U790" s="188"/>
      <c r="V790" s="188"/>
      <c r="W790" s="188"/>
      <c r="X790" s="188"/>
      <c r="Y790" s="188"/>
      <c r="Z790" s="188"/>
    </row>
    <row r="791" ht="15.75" customHeight="1" spans="1:26">
      <c r="A791" s="188"/>
      <c r="B791" s="188"/>
      <c r="C791" s="188"/>
      <c r="D791" s="188"/>
      <c r="E791" s="188"/>
      <c r="F791" s="197"/>
      <c r="G791" s="197"/>
      <c r="H791" s="197"/>
      <c r="I791" s="197"/>
      <c r="J791" s="197"/>
      <c r="K791" s="197"/>
      <c r="L791" s="188"/>
      <c r="M791" s="188"/>
      <c r="N791" s="188"/>
      <c r="O791" s="188"/>
      <c r="P791" s="188"/>
      <c r="Q791" s="188"/>
      <c r="R791" s="188"/>
      <c r="S791" s="188"/>
      <c r="T791" s="188"/>
      <c r="U791" s="188"/>
      <c r="V791" s="188"/>
      <c r="W791" s="188"/>
      <c r="X791" s="188"/>
      <c r="Y791" s="188"/>
      <c r="Z791" s="188"/>
    </row>
    <row r="792" ht="15.75" customHeight="1" spans="1:26">
      <c r="A792" s="188"/>
      <c r="B792" s="188"/>
      <c r="C792" s="188"/>
      <c r="D792" s="188"/>
      <c r="E792" s="188"/>
      <c r="F792" s="197"/>
      <c r="G792" s="197"/>
      <c r="H792" s="197"/>
      <c r="I792" s="197"/>
      <c r="J792" s="197"/>
      <c r="K792" s="197"/>
      <c r="L792" s="188"/>
      <c r="M792" s="188"/>
      <c r="N792" s="188"/>
      <c r="O792" s="188"/>
      <c r="P792" s="188"/>
      <c r="Q792" s="188"/>
      <c r="R792" s="188"/>
      <c r="S792" s="188"/>
      <c r="T792" s="188"/>
      <c r="U792" s="188"/>
      <c r="V792" s="188"/>
      <c r="W792" s="188"/>
      <c r="X792" s="188"/>
      <c r="Y792" s="188"/>
      <c r="Z792" s="188"/>
    </row>
    <row r="793" ht="15.75" customHeight="1" spans="1:26">
      <c r="A793" s="188"/>
      <c r="B793" s="188"/>
      <c r="C793" s="188"/>
      <c r="D793" s="188"/>
      <c r="E793" s="188"/>
      <c r="F793" s="197"/>
      <c r="G793" s="197"/>
      <c r="H793" s="197"/>
      <c r="I793" s="197"/>
      <c r="J793" s="197"/>
      <c r="K793" s="197"/>
      <c r="L793" s="188"/>
      <c r="M793" s="188"/>
      <c r="N793" s="188"/>
      <c r="O793" s="188"/>
      <c r="P793" s="188"/>
      <c r="Q793" s="188"/>
      <c r="R793" s="188"/>
      <c r="S793" s="188"/>
      <c r="T793" s="188"/>
      <c r="U793" s="188"/>
      <c r="V793" s="188"/>
      <c r="W793" s="188"/>
      <c r="X793" s="188"/>
      <c r="Y793" s="188"/>
      <c r="Z793" s="188"/>
    </row>
    <row r="794" ht="15.75" customHeight="1" spans="1:26">
      <c r="A794" s="188"/>
      <c r="B794" s="188"/>
      <c r="C794" s="188"/>
      <c r="D794" s="188"/>
      <c r="E794" s="188"/>
      <c r="F794" s="197"/>
      <c r="G794" s="197"/>
      <c r="H794" s="197"/>
      <c r="I794" s="197"/>
      <c r="J794" s="197"/>
      <c r="K794" s="197"/>
      <c r="L794" s="188"/>
      <c r="M794" s="188"/>
      <c r="N794" s="188"/>
      <c r="O794" s="188"/>
      <c r="P794" s="188"/>
      <c r="Q794" s="188"/>
      <c r="R794" s="188"/>
      <c r="S794" s="188"/>
      <c r="T794" s="188"/>
      <c r="U794" s="188"/>
      <c r="V794" s="188"/>
      <c r="W794" s="188"/>
      <c r="X794" s="188"/>
      <c r="Y794" s="188"/>
      <c r="Z794" s="188"/>
    </row>
    <row r="795" ht="15.75" customHeight="1" spans="1:26">
      <c r="A795" s="188"/>
      <c r="B795" s="188"/>
      <c r="C795" s="188"/>
      <c r="D795" s="188"/>
      <c r="E795" s="188"/>
      <c r="F795" s="197"/>
      <c r="G795" s="197"/>
      <c r="H795" s="197"/>
      <c r="I795" s="197"/>
      <c r="J795" s="197"/>
      <c r="K795" s="197"/>
      <c r="L795" s="188"/>
      <c r="M795" s="188"/>
      <c r="N795" s="188"/>
      <c r="O795" s="188"/>
      <c r="P795" s="188"/>
      <c r="Q795" s="188"/>
      <c r="R795" s="188"/>
      <c r="S795" s="188"/>
      <c r="T795" s="188"/>
      <c r="U795" s="188"/>
      <c r="V795" s="188"/>
      <c r="W795" s="188"/>
      <c r="X795" s="188"/>
      <c r="Y795" s="188"/>
      <c r="Z795" s="188"/>
    </row>
    <row r="796" ht="15.75" customHeight="1" spans="1:26">
      <c r="A796" s="188"/>
      <c r="B796" s="188"/>
      <c r="C796" s="188"/>
      <c r="D796" s="188"/>
      <c r="E796" s="188"/>
      <c r="F796" s="197"/>
      <c r="G796" s="197"/>
      <c r="H796" s="197"/>
      <c r="I796" s="197"/>
      <c r="J796" s="197"/>
      <c r="K796" s="197"/>
      <c r="L796" s="188"/>
      <c r="M796" s="188"/>
      <c r="N796" s="188"/>
      <c r="O796" s="188"/>
      <c r="P796" s="188"/>
      <c r="Q796" s="188"/>
      <c r="R796" s="188"/>
      <c r="S796" s="188"/>
      <c r="T796" s="188"/>
      <c r="U796" s="188"/>
      <c r="V796" s="188"/>
      <c r="W796" s="188"/>
      <c r="X796" s="188"/>
      <c r="Y796" s="188"/>
      <c r="Z796" s="188"/>
    </row>
    <row r="797" ht="15.75" customHeight="1" spans="1:26">
      <c r="A797" s="188"/>
      <c r="B797" s="188"/>
      <c r="C797" s="188"/>
      <c r="D797" s="188"/>
      <c r="E797" s="188"/>
      <c r="F797" s="197"/>
      <c r="G797" s="197"/>
      <c r="H797" s="197"/>
      <c r="I797" s="197"/>
      <c r="J797" s="197"/>
      <c r="K797" s="197"/>
      <c r="L797" s="188"/>
      <c r="M797" s="188"/>
      <c r="N797" s="188"/>
      <c r="O797" s="188"/>
      <c r="P797" s="188"/>
      <c r="Q797" s="188"/>
      <c r="R797" s="188"/>
      <c r="S797" s="188"/>
      <c r="T797" s="188"/>
      <c r="U797" s="188"/>
      <c r="V797" s="188"/>
      <c r="W797" s="188"/>
      <c r="X797" s="188"/>
      <c r="Y797" s="188"/>
      <c r="Z797" s="188"/>
    </row>
    <row r="798" ht="15.75" customHeight="1" spans="1:26">
      <c r="A798" s="188"/>
      <c r="B798" s="188"/>
      <c r="C798" s="188"/>
      <c r="D798" s="188"/>
      <c r="E798" s="188"/>
      <c r="F798" s="197"/>
      <c r="G798" s="197"/>
      <c r="H798" s="197"/>
      <c r="I798" s="197"/>
      <c r="J798" s="197"/>
      <c r="K798" s="197"/>
      <c r="L798" s="188"/>
      <c r="M798" s="188"/>
      <c r="N798" s="188"/>
      <c r="O798" s="188"/>
      <c r="P798" s="188"/>
      <c r="Q798" s="188"/>
      <c r="R798" s="188"/>
      <c r="S798" s="188"/>
      <c r="T798" s="188"/>
      <c r="U798" s="188"/>
      <c r="V798" s="188"/>
      <c r="W798" s="188"/>
      <c r="X798" s="188"/>
      <c r="Y798" s="188"/>
      <c r="Z798" s="188"/>
    </row>
    <row r="799" ht="15.75" customHeight="1" spans="1:26">
      <c r="A799" s="188"/>
      <c r="B799" s="188"/>
      <c r="C799" s="188"/>
      <c r="D799" s="188"/>
      <c r="E799" s="188"/>
      <c r="F799" s="197"/>
      <c r="G799" s="197"/>
      <c r="H799" s="197"/>
      <c r="I799" s="197"/>
      <c r="J799" s="197"/>
      <c r="K799" s="197"/>
      <c r="L799" s="188"/>
      <c r="M799" s="188"/>
      <c r="N799" s="188"/>
      <c r="O799" s="188"/>
      <c r="P799" s="188"/>
      <c r="Q799" s="188"/>
      <c r="R799" s="188"/>
      <c r="S799" s="188"/>
      <c r="T799" s="188"/>
      <c r="U799" s="188"/>
      <c r="V799" s="188"/>
      <c r="W799" s="188"/>
      <c r="X799" s="188"/>
      <c r="Y799" s="188"/>
      <c r="Z799" s="188"/>
    </row>
    <row r="800" ht="15.75" customHeight="1" spans="1:26">
      <c r="A800" s="188"/>
      <c r="B800" s="188"/>
      <c r="C800" s="188"/>
      <c r="D800" s="188"/>
      <c r="E800" s="188"/>
      <c r="F800" s="197"/>
      <c r="G800" s="197"/>
      <c r="H800" s="197"/>
      <c r="I800" s="197"/>
      <c r="J800" s="197"/>
      <c r="K800" s="197"/>
      <c r="L800" s="188"/>
      <c r="M800" s="188"/>
      <c r="N800" s="188"/>
      <c r="O800" s="188"/>
      <c r="P800" s="188"/>
      <c r="Q800" s="188"/>
      <c r="R800" s="188"/>
      <c r="S800" s="188"/>
      <c r="T800" s="188"/>
      <c r="U800" s="188"/>
      <c r="V800" s="188"/>
      <c r="W800" s="188"/>
      <c r="X800" s="188"/>
      <c r="Y800" s="188"/>
      <c r="Z800" s="188"/>
    </row>
    <row r="801" ht="15.75" customHeight="1" spans="1:26">
      <c r="A801" s="188"/>
      <c r="B801" s="188"/>
      <c r="C801" s="188"/>
      <c r="D801" s="188"/>
      <c r="E801" s="188"/>
      <c r="F801" s="197"/>
      <c r="G801" s="197"/>
      <c r="H801" s="197"/>
      <c r="I801" s="197"/>
      <c r="J801" s="197"/>
      <c r="K801" s="197"/>
      <c r="L801" s="188"/>
      <c r="M801" s="188"/>
      <c r="N801" s="188"/>
      <c r="O801" s="188"/>
      <c r="P801" s="188"/>
      <c r="Q801" s="188"/>
      <c r="R801" s="188"/>
      <c r="S801" s="188"/>
      <c r="T801" s="188"/>
      <c r="U801" s="188"/>
      <c r="V801" s="188"/>
      <c r="W801" s="188"/>
      <c r="X801" s="188"/>
      <c r="Y801" s="188"/>
      <c r="Z801" s="188"/>
    </row>
    <row r="802" ht="15.75" customHeight="1" spans="1:26">
      <c r="A802" s="188"/>
      <c r="B802" s="188"/>
      <c r="C802" s="188"/>
      <c r="D802" s="188"/>
      <c r="E802" s="188"/>
      <c r="F802" s="197"/>
      <c r="G802" s="197"/>
      <c r="H802" s="197"/>
      <c r="I802" s="197"/>
      <c r="J802" s="197"/>
      <c r="K802" s="197"/>
      <c r="L802" s="188"/>
      <c r="M802" s="188"/>
      <c r="N802" s="188"/>
      <c r="O802" s="188"/>
      <c r="P802" s="188"/>
      <c r="Q802" s="188"/>
      <c r="R802" s="188"/>
      <c r="S802" s="188"/>
      <c r="T802" s="188"/>
      <c r="U802" s="188"/>
      <c r="V802" s="188"/>
      <c r="W802" s="188"/>
      <c r="X802" s="188"/>
      <c r="Y802" s="188"/>
      <c r="Z802" s="188"/>
    </row>
    <row r="803" ht="15.75" customHeight="1" spans="1:26">
      <c r="A803" s="188"/>
      <c r="B803" s="188"/>
      <c r="C803" s="188"/>
      <c r="D803" s="188"/>
      <c r="E803" s="188"/>
      <c r="F803" s="197"/>
      <c r="G803" s="197"/>
      <c r="H803" s="197"/>
      <c r="I803" s="197"/>
      <c r="J803" s="197"/>
      <c r="K803" s="197"/>
      <c r="L803" s="188"/>
      <c r="M803" s="188"/>
      <c r="N803" s="188"/>
      <c r="O803" s="188"/>
      <c r="P803" s="188"/>
      <c r="Q803" s="188"/>
      <c r="R803" s="188"/>
      <c r="S803" s="188"/>
      <c r="T803" s="188"/>
      <c r="U803" s="188"/>
      <c r="V803" s="188"/>
      <c r="W803" s="188"/>
      <c r="X803" s="188"/>
      <c r="Y803" s="188"/>
      <c r="Z803" s="188"/>
    </row>
    <row r="804" ht="15.75" customHeight="1" spans="1:26">
      <c r="A804" s="188"/>
      <c r="B804" s="188"/>
      <c r="C804" s="188"/>
      <c r="D804" s="188"/>
      <c r="E804" s="188"/>
      <c r="F804" s="197"/>
      <c r="G804" s="197"/>
      <c r="H804" s="197"/>
      <c r="I804" s="197"/>
      <c r="J804" s="197"/>
      <c r="K804" s="197"/>
      <c r="L804" s="188"/>
      <c r="M804" s="188"/>
      <c r="N804" s="188"/>
      <c r="O804" s="188"/>
      <c r="P804" s="188"/>
      <c r="Q804" s="188"/>
      <c r="R804" s="188"/>
      <c r="S804" s="188"/>
      <c r="T804" s="188"/>
      <c r="U804" s="188"/>
      <c r="V804" s="188"/>
      <c r="W804" s="188"/>
      <c r="X804" s="188"/>
      <c r="Y804" s="188"/>
      <c r="Z804" s="188"/>
    </row>
    <row r="805" ht="15.75" customHeight="1" spans="1:26">
      <c r="A805" s="188"/>
      <c r="B805" s="188"/>
      <c r="C805" s="188"/>
      <c r="D805" s="188"/>
      <c r="E805" s="188"/>
      <c r="F805" s="197"/>
      <c r="G805" s="197"/>
      <c r="H805" s="197"/>
      <c r="I805" s="197"/>
      <c r="J805" s="197"/>
      <c r="K805" s="197"/>
      <c r="L805" s="188"/>
      <c r="M805" s="188"/>
      <c r="N805" s="188"/>
      <c r="O805" s="188"/>
      <c r="P805" s="188"/>
      <c r="Q805" s="188"/>
      <c r="R805" s="188"/>
      <c r="S805" s="188"/>
      <c r="T805" s="188"/>
      <c r="U805" s="188"/>
      <c r="V805" s="188"/>
      <c r="W805" s="188"/>
      <c r="X805" s="188"/>
      <c r="Y805" s="188"/>
      <c r="Z805" s="188"/>
    </row>
    <row r="806" ht="15.75" customHeight="1" spans="1:26">
      <c r="A806" s="188"/>
      <c r="B806" s="188"/>
      <c r="C806" s="188"/>
      <c r="D806" s="188"/>
      <c r="E806" s="188"/>
      <c r="F806" s="197"/>
      <c r="G806" s="197"/>
      <c r="H806" s="197"/>
      <c r="I806" s="197"/>
      <c r="J806" s="197"/>
      <c r="K806" s="197"/>
      <c r="L806" s="188"/>
      <c r="M806" s="188"/>
      <c r="N806" s="188"/>
      <c r="O806" s="188"/>
      <c r="P806" s="188"/>
      <c r="Q806" s="188"/>
      <c r="R806" s="188"/>
      <c r="S806" s="188"/>
      <c r="T806" s="188"/>
      <c r="U806" s="188"/>
      <c r="V806" s="188"/>
      <c r="W806" s="188"/>
      <c r="X806" s="188"/>
      <c r="Y806" s="188"/>
      <c r="Z806" s="188"/>
    </row>
    <row r="807" ht="15.75" customHeight="1" spans="1:26">
      <c r="A807" s="188"/>
      <c r="B807" s="188"/>
      <c r="C807" s="188"/>
      <c r="D807" s="188"/>
      <c r="E807" s="188"/>
      <c r="F807" s="197"/>
      <c r="G807" s="197"/>
      <c r="H807" s="197"/>
      <c r="I807" s="197"/>
      <c r="J807" s="197"/>
      <c r="K807" s="197"/>
      <c r="L807" s="188"/>
      <c r="M807" s="188"/>
      <c r="N807" s="188"/>
      <c r="O807" s="188"/>
      <c r="P807" s="188"/>
      <c r="Q807" s="188"/>
      <c r="R807" s="188"/>
      <c r="S807" s="188"/>
      <c r="T807" s="188"/>
      <c r="U807" s="188"/>
      <c r="V807" s="188"/>
      <c r="W807" s="188"/>
      <c r="X807" s="188"/>
      <c r="Y807" s="188"/>
      <c r="Z807" s="188"/>
    </row>
    <row r="808" ht="15.75" customHeight="1" spans="1:26">
      <c r="A808" s="188"/>
      <c r="B808" s="188"/>
      <c r="C808" s="188"/>
      <c r="D808" s="188"/>
      <c r="E808" s="188"/>
      <c r="F808" s="197"/>
      <c r="G808" s="197"/>
      <c r="H808" s="197"/>
      <c r="I808" s="197"/>
      <c r="J808" s="197"/>
      <c r="K808" s="197"/>
      <c r="L808" s="188"/>
      <c r="M808" s="188"/>
      <c r="N808" s="188"/>
      <c r="O808" s="188"/>
      <c r="P808" s="188"/>
      <c r="Q808" s="188"/>
      <c r="R808" s="188"/>
      <c r="S808" s="188"/>
      <c r="T808" s="188"/>
      <c r="U808" s="188"/>
      <c r="V808" s="188"/>
      <c r="W808" s="188"/>
      <c r="X808" s="188"/>
      <c r="Y808" s="188"/>
      <c r="Z808" s="188"/>
    </row>
    <row r="809" ht="15.75" customHeight="1" spans="1:26">
      <c r="A809" s="188"/>
      <c r="B809" s="188"/>
      <c r="C809" s="188"/>
      <c r="D809" s="188"/>
      <c r="E809" s="188"/>
      <c r="F809" s="197"/>
      <c r="G809" s="197"/>
      <c r="H809" s="197"/>
      <c r="I809" s="197"/>
      <c r="J809" s="197"/>
      <c r="K809" s="197"/>
      <c r="L809" s="188"/>
      <c r="M809" s="188"/>
      <c r="N809" s="188"/>
      <c r="O809" s="188"/>
      <c r="P809" s="188"/>
      <c r="Q809" s="188"/>
      <c r="R809" s="188"/>
      <c r="S809" s="188"/>
      <c r="T809" s="188"/>
      <c r="U809" s="188"/>
      <c r="V809" s="188"/>
      <c r="W809" s="188"/>
      <c r="X809" s="188"/>
      <c r="Y809" s="188"/>
      <c r="Z809" s="188"/>
    </row>
    <row r="810" ht="15.75" customHeight="1" spans="1:26">
      <c r="A810" s="188"/>
      <c r="B810" s="188"/>
      <c r="C810" s="188"/>
      <c r="D810" s="188"/>
      <c r="E810" s="188"/>
      <c r="F810" s="197"/>
      <c r="G810" s="197"/>
      <c r="H810" s="197"/>
      <c r="I810" s="197"/>
      <c r="J810" s="197"/>
      <c r="K810" s="197"/>
      <c r="L810" s="188"/>
      <c r="M810" s="188"/>
      <c r="N810" s="188"/>
      <c r="O810" s="188"/>
      <c r="P810" s="188"/>
      <c r="Q810" s="188"/>
      <c r="R810" s="188"/>
      <c r="S810" s="188"/>
      <c r="T810" s="188"/>
      <c r="U810" s="188"/>
      <c r="V810" s="188"/>
      <c r="W810" s="188"/>
      <c r="X810" s="188"/>
      <c r="Y810" s="188"/>
      <c r="Z810" s="188"/>
    </row>
    <row r="811" ht="15.75" customHeight="1" spans="1:26">
      <c r="A811" s="188"/>
      <c r="B811" s="188"/>
      <c r="C811" s="188"/>
      <c r="D811" s="188"/>
      <c r="E811" s="188"/>
      <c r="F811" s="197"/>
      <c r="G811" s="197"/>
      <c r="H811" s="197"/>
      <c r="I811" s="197"/>
      <c r="J811" s="197"/>
      <c r="K811" s="197"/>
      <c r="L811" s="188"/>
      <c r="M811" s="188"/>
      <c r="N811" s="188"/>
      <c r="O811" s="188"/>
      <c r="P811" s="188"/>
      <c r="Q811" s="188"/>
      <c r="R811" s="188"/>
      <c r="S811" s="188"/>
      <c r="T811" s="188"/>
      <c r="U811" s="188"/>
      <c r="V811" s="188"/>
      <c r="W811" s="188"/>
      <c r="X811" s="188"/>
      <c r="Y811" s="188"/>
      <c r="Z811" s="188"/>
    </row>
    <row r="812" ht="15.75" customHeight="1" spans="1:26">
      <c r="A812" s="188"/>
      <c r="B812" s="188"/>
      <c r="C812" s="188"/>
      <c r="D812" s="188"/>
      <c r="E812" s="188"/>
      <c r="F812" s="197"/>
      <c r="G812" s="197"/>
      <c r="H812" s="197"/>
      <c r="I812" s="197"/>
      <c r="J812" s="197"/>
      <c r="K812" s="197"/>
      <c r="L812" s="188"/>
      <c r="M812" s="188"/>
      <c r="N812" s="188"/>
      <c r="O812" s="188"/>
      <c r="P812" s="188"/>
      <c r="Q812" s="188"/>
      <c r="R812" s="188"/>
      <c r="S812" s="188"/>
      <c r="T812" s="188"/>
      <c r="U812" s="188"/>
      <c r="V812" s="188"/>
      <c r="W812" s="188"/>
      <c r="X812" s="188"/>
      <c r="Y812" s="188"/>
      <c r="Z812" s="188"/>
    </row>
    <row r="813" ht="15.75" customHeight="1" spans="1:26">
      <c r="A813" s="188"/>
      <c r="B813" s="188"/>
      <c r="C813" s="188"/>
      <c r="D813" s="188"/>
      <c r="E813" s="188"/>
      <c r="F813" s="197"/>
      <c r="G813" s="197"/>
      <c r="H813" s="197"/>
      <c r="I813" s="197"/>
      <c r="J813" s="197"/>
      <c r="K813" s="197"/>
      <c r="L813" s="188"/>
      <c r="M813" s="188"/>
      <c r="N813" s="188"/>
      <c r="O813" s="188"/>
      <c r="P813" s="188"/>
      <c r="Q813" s="188"/>
      <c r="R813" s="188"/>
      <c r="S813" s="188"/>
      <c r="T813" s="188"/>
      <c r="U813" s="188"/>
      <c r="V813" s="188"/>
      <c r="W813" s="188"/>
      <c r="X813" s="188"/>
      <c r="Y813" s="188"/>
      <c r="Z813" s="188"/>
    </row>
    <row r="814" ht="15.75" customHeight="1" spans="1:26">
      <c r="A814" s="188"/>
      <c r="B814" s="188"/>
      <c r="C814" s="188"/>
      <c r="D814" s="188"/>
      <c r="E814" s="188"/>
      <c r="F814" s="197"/>
      <c r="G814" s="197"/>
      <c r="H814" s="197"/>
      <c r="I814" s="197"/>
      <c r="J814" s="197"/>
      <c r="K814" s="197"/>
      <c r="L814" s="188"/>
      <c r="M814" s="188"/>
      <c r="N814" s="188"/>
      <c r="O814" s="188"/>
      <c r="P814" s="188"/>
      <c r="Q814" s="188"/>
      <c r="R814" s="188"/>
      <c r="S814" s="188"/>
      <c r="T814" s="188"/>
      <c r="U814" s="188"/>
      <c r="V814" s="188"/>
      <c r="W814" s="188"/>
      <c r="X814" s="188"/>
      <c r="Y814" s="188"/>
      <c r="Z814" s="188"/>
    </row>
    <row r="815" ht="15.75" customHeight="1" spans="1:26">
      <c r="A815" s="188"/>
      <c r="B815" s="188"/>
      <c r="C815" s="188"/>
      <c r="D815" s="188"/>
      <c r="E815" s="188"/>
      <c r="F815" s="197"/>
      <c r="G815" s="197"/>
      <c r="H815" s="197"/>
      <c r="I815" s="197"/>
      <c r="J815" s="197"/>
      <c r="K815" s="197"/>
      <c r="L815" s="188"/>
      <c r="M815" s="188"/>
      <c r="N815" s="188"/>
      <c r="O815" s="188"/>
      <c r="P815" s="188"/>
      <c r="Q815" s="188"/>
      <c r="R815" s="188"/>
      <c r="S815" s="188"/>
      <c r="T815" s="188"/>
      <c r="U815" s="188"/>
      <c r="V815" s="188"/>
      <c r="W815" s="188"/>
      <c r="X815" s="188"/>
      <c r="Y815" s="188"/>
      <c r="Z815" s="188"/>
    </row>
    <row r="816" ht="15.75" customHeight="1" spans="1:26">
      <c r="A816" s="188"/>
      <c r="B816" s="188"/>
      <c r="C816" s="188"/>
      <c r="D816" s="188"/>
      <c r="E816" s="188"/>
      <c r="F816" s="197"/>
      <c r="G816" s="197"/>
      <c r="H816" s="197"/>
      <c r="I816" s="197"/>
      <c r="J816" s="197"/>
      <c r="K816" s="197"/>
      <c r="L816" s="188"/>
      <c r="M816" s="188"/>
      <c r="N816" s="188"/>
      <c r="O816" s="188"/>
      <c r="P816" s="188"/>
      <c r="Q816" s="188"/>
      <c r="R816" s="188"/>
      <c r="S816" s="188"/>
      <c r="T816" s="188"/>
      <c r="U816" s="188"/>
      <c r="V816" s="188"/>
      <c r="W816" s="188"/>
      <c r="X816" s="188"/>
      <c r="Y816" s="188"/>
      <c r="Z816" s="188"/>
    </row>
    <row r="817" ht="15.75" customHeight="1" spans="1:26">
      <c r="A817" s="188"/>
      <c r="B817" s="188"/>
      <c r="C817" s="188"/>
      <c r="D817" s="188"/>
      <c r="E817" s="188"/>
      <c r="F817" s="197"/>
      <c r="G817" s="197"/>
      <c r="H817" s="197"/>
      <c r="I817" s="197"/>
      <c r="J817" s="197"/>
      <c r="K817" s="197"/>
      <c r="L817" s="188"/>
      <c r="M817" s="188"/>
      <c r="N817" s="188"/>
      <c r="O817" s="188"/>
      <c r="P817" s="188"/>
      <c r="Q817" s="188"/>
      <c r="R817" s="188"/>
      <c r="S817" s="188"/>
      <c r="T817" s="188"/>
      <c r="U817" s="188"/>
      <c r="V817" s="188"/>
      <c r="W817" s="188"/>
      <c r="X817" s="188"/>
      <c r="Y817" s="188"/>
      <c r="Z817" s="188"/>
    </row>
    <row r="818" ht="15.75" customHeight="1" spans="1:26">
      <c r="A818" s="188"/>
      <c r="B818" s="188"/>
      <c r="C818" s="188"/>
      <c r="D818" s="188"/>
      <c r="E818" s="188"/>
      <c r="F818" s="197"/>
      <c r="G818" s="197"/>
      <c r="H818" s="197"/>
      <c r="I818" s="197"/>
      <c r="J818" s="197"/>
      <c r="K818" s="197"/>
      <c r="L818" s="188"/>
      <c r="M818" s="188"/>
      <c r="N818" s="188"/>
      <c r="O818" s="188"/>
      <c r="P818" s="188"/>
      <c r="Q818" s="188"/>
      <c r="R818" s="188"/>
      <c r="S818" s="188"/>
      <c r="T818" s="188"/>
      <c r="U818" s="188"/>
      <c r="V818" s="188"/>
      <c r="W818" s="188"/>
      <c r="X818" s="188"/>
      <c r="Y818" s="188"/>
      <c r="Z818" s="188"/>
    </row>
    <row r="819" ht="15.75" customHeight="1" spans="1:26">
      <c r="A819" s="188"/>
      <c r="B819" s="188"/>
      <c r="C819" s="188"/>
      <c r="D819" s="188"/>
      <c r="E819" s="188"/>
      <c r="F819" s="197"/>
      <c r="G819" s="197"/>
      <c r="H819" s="197"/>
      <c r="I819" s="197"/>
      <c r="J819" s="197"/>
      <c r="K819" s="197"/>
      <c r="L819" s="188"/>
      <c r="M819" s="188"/>
      <c r="N819" s="188"/>
      <c r="O819" s="188"/>
      <c r="P819" s="188"/>
      <c r="Q819" s="188"/>
      <c r="R819" s="188"/>
      <c r="S819" s="188"/>
      <c r="T819" s="188"/>
      <c r="U819" s="188"/>
      <c r="V819" s="188"/>
      <c r="W819" s="188"/>
      <c r="X819" s="188"/>
      <c r="Y819" s="188"/>
      <c r="Z819" s="188"/>
    </row>
    <row r="820" ht="15.75" customHeight="1" spans="1:26">
      <c r="A820" s="188"/>
      <c r="B820" s="188"/>
      <c r="C820" s="188"/>
      <c r="D820" s="188"/>
      <c r="E820" s="188"/>
      <c r="F820" s="197"/>
      <c r="G820" s="197"/>
      <c r="H820" s="197"/>
      <c r="I820" s="197"/>
      <c r="J820" s="197"/>
      <c r="K820" s="197"/>
      <c r="L820" s="188"/>
      <c r="M820" s="188"/>
      <c r="N820" s="188"/>
      <c r="O820" s="188"/>
      <c r="P820" s="188"/>
      <c r="Q820" s="188"/>
      <c r="R820" s="188"/>
      <c r="S820" s="188"/>
      <c r="T820" s="188"/>
      <c r="U820" s="188"/>
      <c r="V820" s="188"/>
      <c r="W820" s="188"/>
      <c r="X820" s="188"/>
      <c r="Y820" s="188"/>
      <c r="Z820" s="188"/>
    </row>
    <row r="821" ht="15.75" customHeight="1" spans="1:26">
      <c r="A821" s="188"/>
      <c r="B821" s="188"/>
      <c r="C821" s="188"/>
      <c r="D821" s="188"/>
      <c r="E821" s="188"/>
      <c r="F821" s="197"/>
      <c r="G821" s="197"/>
      <c r="H821" s="197"/>
      <c r="I821" s="197"/>
      <c r="J821" s="197"/>
      <c r="K821" s="197"/>
      <c r="L821" s="188"/>
      <c r="M821" s="188"/>
      <c r="N821" s="188"/>
      <c r="O821" s="188"/>
      <c r="P821" s="188"/>
      <c r="Q821" s="188"/>
      <c r="R821" s="188"/>
      <c r="S821" s="188"/>
      <c r="T821" s="188"/>
      <c r="U821" s="188"/>
      <c r="V821" s="188"/>
      <c r="W821" s="188"/>
      <c r="X821" s="188"/>
      <c r="Y821" s="188"/>
      <c r="Z821" s="188"/>
    </row>
    <row r="822" ht="15.75" customHeight="1" spans="1:26">
      <c r="A822" s="188"/>
      <c r="B822" s="188"/>
      <c r="C822" s="188"/>
      <c r="D822" s="188"/>
      <c r="E822" s="188"/>
      <c r="F822" s="197"/>
      <c r="G822" s="197"/>
      <c r="H822" s="197"/>
      <c r="I822" s="197"/>
      <c r="J822" s="197"/>
      <c r="K822" s="197"/>
      <c r="L822" s="188"/>
      <c r="M822" s="188"/>
      <c r="N822" s="188"/>
      <c r="O822" s="188"/>
      <c r="P822" s="188"/>
      <c r="Q822" s="188"/>
      <c r="R822" s="188"/>
      <c r="S822" s="188"/>
      <c r="T822" s="188"/>
      <c r="U822" s="188"/>
      <c r="V822" s="188"/>
      <c r="W822" s="188"/>
      <c r="X822" s="188"/>
      <c r="Y822" s="188"/>
      <c r="Z822" s="188"/>
    </row>
    <row r="823" ht="15.75" customHeight="1" spans="1:26">
      <c r="A823" s="188"/>
      <c r="B823" s="188"/>
      <c r="C823" s="188"/>
      <c r="D823" s="188"/>
      <c r="E823" s="188"/>
      <c r="F823" s="197"/>
      <c r="G823" s="197"/>
      <c r="H823" s="197"/>
      <c r="I823" s="197"/>
      <c r="J823" s="197"/>
      <c r="K823" s="197"/>
      <c r="L823" s="188"/>
      <c r="M823" s="188"/>
      <c r="N823" s="188"/>
      <c r="O823" s="188"/>
      <c r="P823" s="188"/>
      <c r="Q823" s="188"/>
      <c r="R823" s="188"/>
      <c r="S823" s="188"/>
      <c r="T823" s="188"/>
      <c r="U823" s="188"/>
      <c r="V823" s="188"/>
      <c r="W823" s="188"/>
      <c r="X823" s="188"/>
      <c r="Y823" s="188"/>
      <c r="Z823" s="188"/>
    </row>
    <row r="824" ht="15.75" customHeight="1" spans="1:26">
      <c r="A824" s="188"/>
      <c r="B824" s="188"/>
      <c r="C824" s="188"/>
      <c r="D824" s="188"/>
      <c r="E824" s="188"/>
      <c r="F824" s="197"/>
      <c r="G824" s="197"/>
      <c r="H824" s="197"/>
      <c r="I824" s="197"/>
      <c r="J824" s="197"/>
      <c r="K824" s="197"/>
      <c r="L824" s="188"/>
      <c r="M824" s="188"/>
      <c r="N824" s="188"/>
      <c r="O824" s="188"/>
      <c r="P824" s="188"/>
      <c r="Q824" s="188"/>
      <c r="R824" s="188"/>
      <c r="S824" s="188"/>
      <c r="T824" s="188"/>
      <c r="U824" s="188"/>
      <c r="V824" s="188"/>
      <c r="W824" s="188"/>
      <c r="X824" s="188"/>
      <c r="Y824" s="188"/>
      <c r="Z824" s="188"/>
    </row>
    <row r="825" ht="15.75" customHeight="1" spans="1:26">
      <c r="A825" s="188"/>
      <c r="B825" s="188"/>
      <c r="C825" s="188"/>
      <c r="D825" s="188"/>
      <c r="E825" s="188"/>
      <c r="F825" s="197"/>
      <c r="G825" s="197"/>
      <c r="H825" s="197"/>
      <c r="I825" s="197"/>
      <c r="J825" s="197"/>
      <c r="K825" s="197"/>
      <c r="L825" s="188"/>
      <c r="M825" s="188"/>
      <c r="N825" s="188"/>
      <c r="O825" s="188"/>
      <c r="P825" s="188"/>
      <c r="Q825" s="188"/>
      <c r="R825" s="188"/>
      <c r="S825" s="188"/>
      <c r="T825" s="188"/>
      <c r="U825" s="188"/>
      <c r="V825" s="188"/>
      <c r="W825" s="188"/>
      <c r="X825" s="188"/>
      <c r="Y825" s="188"/>
      <c r="Z825" s="188"/>
    </row>
    <row r="826" ht="15.75" customHeight="1" spans="1:26">
      <c r="A826" s="188"/>
      <c r="B826" s="188"/>
      <c r="C826" s="188"/>
      <c r="D826" s="188"/>
      <c r="E826" s="188"/>
      <c r="F826" s="197"/>
      <c r="G826" s="197"/>
      <c r="H826" s="197"/>
      <c r="I826" s="197"/>
      <c r="J826" s="197"/>
      <c r="K826" s="197"/>
      <c r="L826" s="188"/>
      <c r="M826" s="188"/>
      <c r="N826" s="188"/>
      <c r="O826" s="188"/>
      <c r="P826" s="188"/>
      <c r="Q826" s="188"/>
      <c r="R826" s="188"/>
      <c r="S826" s="188"/>
      <c r="T826" s="188"/>
      <c r="U826" s="188"/>
      <c r="V826" s="188"/>
      <c r="W826" s="188"/>
      <c r="X826" s="188"/>
      <c r="Y826" s="188"/>
      <c r="Z826" s="188"/>
    </row>
    <row r="827" ht="15.75" customHeight="1" spans="1:26">
      <c r="A827" s="188"/>
      <c r="B827" s="188"/>
      <c r="C827" s="188"/>
      <c r="D827" s="188"/>
      <c r="E827" s="188"/>
      <c r="F827" s="197"/>
      <c r="G827" s="197"/>
      <c r="H827" s="197"/>
      <c r="I827" s="197"/>
      <c r="J827" s="197"/>
      <c r="K827" s="197"/>
      <c r="L827" s="188"/>
      <c r="M827" s="188"/>
      <c r="N827" s="188"/>
      <c r="O827" s="188"/>
      <c r="P827" s="188"/>
      <c r="Q827" s="188"/>
      <c r="R827" s="188"/>
      <c r="S827" s="188"/>
      <c r="T827" s="188"/>
      <c r="U827" s="188"/>
      <c r="V827" s="188"/>
      <c r="W827" s="188"/>
      <c r="X827" s="188"/>
      <c r="Y827" s="188"/>
      <c r="Z827" s="188"/>
    </row>
    <row r="828" ht="15.75" customHeight="1" spans="1:26">
      <c r="A828" s="188"/>
      <c r="B828" s="188"/>
      <c r="C828" s="188"/>
      <c r="D828" s="188"/>
      <c r="E828" s="188"/>
      <c r="F828" s="197"/>
      <c r="G828" s="197"/>
      <c r="H828" s="197"/>
      <c r="I828" s="197"/>
      <c r="J828" s="197"/>
      <c r="K828" s="197"/>
      <c r="L828" s="188"/>
      <c r="M828" s="188"/>
      <c r="N828" s="188"/>
      <c r="O828" s="188"/>
      <c r="P828" s="188"/>
      <c r="Q828" s="188"/>
      <c r="R828" s="188"/>
      <c r="S828" s="188"/>
      <c r="T828" s="188"/>
      <c r="U828" s="188"/>
      <c r="V828" s="188"/>
      <c r="W828" s="188"/>
      <c r="X828" s="188"/>
      <c r="Y828" s="188"/>
      <c r="Z828" s="188"/>
    </row>
    <row r="829" ht="15.75" customHeight="1" spans="1:26">
      <c r="A829" s="188"/>
      <c r="B829" s="188"/>
      <c r="C829" s="188"/>
      <c r="D829" s="188"/>
      <c r="E829" s="188"/>
      <c r="F829" s="197"/>
      <c r="G829" s="197"/>
      <c r="H829" s="197"/>
      <c r="I829" s="197"/>
      <c r="J829" s="197"/>
      <c r="K829" s="197"/>
      <c r="L829" s="188"/>
      <c r="M829" s="188"/>
      <c r="N829" s="188"/>
      <c r="O829" s="188"/>
      <c r="P829" s="188"/>
      <c r="Q829" s="188"/>
      <c r="R829" s="188"/>
      <c r="S829" s="188"/>
      <c r="T829" s="188"/>
      <c r="U829" s="188"/>
      <c r="V829" s="188"/>
      <c r="W829" s="188"/>
      <c r="X829" s="188"/>
      <c r="Y829" s="188"/>
      <c r="Z829" s="188"/>
    </row>
    <row r="830" ht="15.75" customHeight="1" spans="1:26">
      <c r="A830" s="188"/>
      <c r="B830" s="188"/>
      <c r="C830" s="188"/>
      <c r="D830" s="188"/>
      <c r="E830" s="188"/>
      <c r="F830" s="197"/>
      <c r="G830" s="197"/>
      <c r="H830" s="197"/>
      <c r="I830" s="197"/>
      <c r="J830" s="197"/>
      <c r="K830" s="197"/>
      <c r="L830" s="188"/>
      <c r="M830" s="188"/>
      <c r="N830" s="188"/>
      <c r="O830" s="188"/>
      <c r="P830" s="188"/>
      <c r="Q830" s="188"/>
      <c r="R830" s="188"/>
      <c r="S830" s="188"/>
      <c r="T830" s="188"/>
      <c r="U830" s="188"/>
      <c r="V830" s="188"/>
      <c r="W830" s="188"/>
      <c r="X830" s="188"/>
      <c r="Y830" s="188"/>
      <c r="Z830" s="188"/>
    </row>
    <row r="831" ht="15.75" customHeight="1" spans="1:26">
      <c r="A831" s="188"/>
      <c r="B831" s="188"/>
      <c r="C831" s="188"/>
      <c r="D831" s="188"/>
      <c r="E831" s="188"/>
      <c r="F831" s="197"/>
      <c r="G831" s="197"/>
      <c r="H831" s="197"/>
      <c r="I831" s="197"/>
      <c r="J831" s="197"/>
      <c r="K831" s="197"/>
      <c r="L831" s="188"/>
      <c r="M831" s="188"/>
      <c r="N831" s="188"/>
      <c r="O831" s="188"/>
      <c r="P831" s="188"/>
      <c r="Q831" s="188"/>
      <c r="R831" s="188"/>
      <c r="S831" s="188"/>
      <c r="T831" s="188"/>
      <c r="U831" s="188"/>
      <c r="V831" s="188"/>
      <c r="W831" s="188"/>
      <c r="X831" s="188"/>
      <c r="Y831" s="188"/>
      <c r="Z831" s="188"/>
    </row>
    <row r="832" ht="15.75" customHeight="1" spans="1:26">
      <c r="A832" s="188"/>
      <c r="B832" s="188"/>
      <c r="C832" s="188"/>
      <c r="D832" s="188"/>
      <c r="E832" s="188"/>
      <c r="F832" s="197"/>
      <c r="G832" s="197"/>
      <c r="H832" s="197"/>
      <c r="I832" s="197"/>
      <c r="J832" s="197"/>
      <c r="K832" s="197"/>
      <c r="L832" s="188"/>
      <c r="M832" s="188"/>
      <c r="N832" s="188"/>
      <c r="O832" s="188"/>
      <c r="P832" s="188"/>
      <c r="Q832" s="188"/>
      <c r="R832" s="188"/>
      <c r="S832" s="188"/>
      <c r="T832" s="188"/>
      <c r="U832" s="188"/>
      <c r="V832" s="188"/>
      <c r="W832" s="188"/>
      <c r="X832" s="188"/>
      <c r="Y832" s="188"/>
      <c r="Z832" s="188"/>
    </row>
    <row r="833" ht="15.75" customHeight="1" spans="1:26">
      <c r="A833" s="188"/>
      <c r="B833" s="188"/>
      <c r="C833" s="188"/>
      <c r="D833" s="188"/>
      <c r="E833" s="188"/>
      <c r="F833" s="197"/>
      <c r="G833" s="197"/>
      <c r="H833" s="197"/>
      <c r="I833" s="197"/>
      <c r="J833" s="197"/>
      <c r="K833" s="197"/>
      <c r="L833" s="188"/>
      <c r="M833" s="188"/>
      <c r="N833" s="188"/>
      <c r="O833" s="188"/>
      <c r="P833" s="188"/>
      <c r="Q833" s="188"/>
      <c r="R833" s="188"/>
      <c r="S833" s="188"/>
      <c r="T833" s="188"/>
      <c r="U833" s="188"/>
      <c r="V833" s="188"/>
      <c r="W833" s="188"/>
      <c r="X833" s="188"/>
      <c r="Y833" s="188"/>
      <c r="Z833" s="188"/>
    </row>
    <row r="834" ht="15.75" customHeight="1" spans="1:26">
      <c r="A834" s="188"/>
      <c r="B834" s="188"/>
      <c r="C834" s="188"/>
      <c r="D834" s="188"/>
      <c r="E834" s="188"/>
      <c r="F834" s="197"/>
      <c r="G834" s="197"/>
      <c r="H834" s="197"/>
      <c r="I834" s="197"/>
      <c r="J834" s="197"/>
      <c r="K834" s="197"/>
      <c r="L834" s="188"/>
      <c r="M834" s="188"/>
      <c r="N834" s="188"/>
      <c r="O834" s="188"/>
      <c r="P834" s="188"/>
      <c r="Q834" s="188"/>
      <c r="R834" s="188"/>
      <c r="S834" s="188"/>
      <c r="T834" s="188"/>
      <c r="U834" s="188"/>
      <c r="V834" s="188"/>
      <c r="W834" s="188"/>
      <c r="X834" s="188"/>
      <c r="Y834" s="188"/>
      <c r="Z834" s="188"/>
    </row>
    <row r="835" ht="15.75" customHeight="1" spans="1:26">
      <c r="A835" s="188"/>
      <c r="B835" s="188"/>
      <c r="C835" s="188"/>
      <c r="D835" s="188"/>
      <c r="E835" s="188"/>
      <c r="F835" s="197"/>
      <c r="G835" s="197"/>
      <c r="H835" s="197"/>
      <c r="I835" s="197"/>
      <c r="J835" s="197"/>
      <c r="K835" s="197"/>
      <c r="L835" s="188"/>
      <c r="M835" s="188"/>
      <c r="N835" s="188"/>
      <c r="O835" s="188"/>
      <c r="P835" s="188"/>
      <c r="Q835" s="188"/>
      <c r="R835" s="188"/>
      <c r="S835" s="188"/>
      <c r="T835" s="188"/>
      <c r="U835" s="188"/>
      <c r="V835" s="188"/>
      <c r="W835" s="188"/>
      <c r="X835" s="188"/>
      <c r="Y835" s="188"/>
      <c r="Z835" s="188"/>
    </row>
    <row r="836" ht="15.75" customHeight="1" spans="1:26">
      <c r="A836" s="188"/>
      <c r="B836" s="188"/>
      <c r="C836" s="188"/>
      <c r="D836" s="188"/>
      <c r="E836" s="188"/>
      <c r="F836" s="197"/>
      <c r="G836" s="197"/>
      <c r="H836" s="197"/>
      <c r="I836" s="197"/>
      <c r="J836" s="197"/>
      <c r="K836" s="197"/>
      <c r="L836" s="188"/>
      <c r="M836" s="188"/>
      <c r="N836" s="188"/>
      <c r="O836" s="188"/>
      <c r="P836" s="188"/>
      <c r="Q836" s="188"/>
      <c r="R836" s="188"/>
      <c r="S836" s="188"/>
      <c r="T836" s="188"/>
      <c r="U836" s="188"/>
      <c r="V836" s="188"/>
      <c r="W836" s="188"/>
      <c r="X836" s="188"/>
      <c r="Y836" s="188"/>
      <c r="Z836" s="188"/>
    </row>
    <row r="837" ht="15.75" customHeight="1" spans="1:26">
      <c r="A837" s="188"/>
      <c r="B837" s="188"/>
      <c r="C837" s="188"/>
      <c r="D837" s="188"/>
      <c r="E837" s="188"/>
      <c r="F837" s="197"/>
      <c r="G837" s="197"/>
      <c r="H837" s="197"/>
      <c r="I837" s="197"/>
      <c r="J837" s="197"/>
      <c r="K837" s="197"/>
      <c r="L837" s="188"/>
      <c r="M837" s="188"/>
      <c r="N837" s="188"/>
      <c r="O837" s="188"/>
      <c r="P837" s="188"/>
      <c r="Q837" s="188"/>
      <c r="R837" s="188"/>
      <c r="S837" s="188"/>
      <c r="T837" s="188"/>
      <c r="U837" s="188"/>
      <c r="V837" s="188"/>
      <c r="W837" s="188"/>
      <c r="X837" s="188"/>
      <c r="Y837" s="188"/>
      <c r="Z837" s="188"/>
    </row>
    <row r="838" ht="15.75" customHeight="1" spans="1:26">
      <c r="A838" s="188"/>
      <c r="B838" s="188"/>
      <c r="C838" s="188"/>
      <c r="D838" s="188"/>
      <c r="E838" s="188"/>
      <c r="F838" s="197"/>
      <c r="G838" s="197"/>
      <c r="H838" s="197"/>
      <c r="I838" s="197"/>
      <c r="J838" s="197"/>
      <c r="K838" s="197"/>
      <c r="L838" s="188"/>
      <c r="M838" s="188"/>
      <c r="N838" s="188"/>
      <c r="O838" s="188"/>
      <c r="P838" s="188"/>
      <c r="Q838" s="188"/>
      <c r="R838" s="188"/>
      <c r="S838" s="188"/>
      <c r="T838" s="188"/>
      <c r="U838" s="188"/>
      <c r="V838" s="188"/>
      <c r="W838" s="188"/>
      <c r="X838" s="188"/>
      <c r="Y838" s="188"/>
      <c r="Z838" s="188"/>
    </row>
    <row r="839" ht="15.75" customHeight="1" spans="1:26">
      <c r="A839" s="188"/>
      <c r="B839" s="188"/>
      <c r="C839" s="188"/>
      <c r="D839" s="188"/>
      <c r="E839" s="188"/>
      <c r="F839" s="197"/>
      <c r="G839" s="197"/>
      <c r="H839" s="197"/>
      <c r="I839" s="197"/>
      <c r="J839" s="197"/>
      <c r="K839" s="197"/>
      <c r="L839" s="188"/>
      <c r="M839" s="188"/>
      <c r="N839" s="188"/>
      <c r="O839" s="188"/>
      <c r="P839" s="188"/>
      <c r="Q839" s="188"/>
      <c r="R839" s="188"/>
      <c r="S839" s="188"/>
      <c r="T839" s="188"/>
      <c r="U839" s="188"/>
      <c r="V839" s="188"/>
      <c r="W839" s="188"/>
      <c r="X839" s="188"/>
      <c r="Y839" s="188"/>
      <c r="Z839" s="188"/>
    </row>
    <row r="840" ht="15.75" customHeight="1" spans="1:26">
      <c r="A840" s="188"/>
      <c r="B840" s="188"/>
      <c r="C840" s="188"/>
      <c r="D840" s="188"/>
      <c r="E840" s="188"/>
      <c r="F840" s="197"/>
      <c r="G840" s="197"/>
      <c r="H840" s="197"/>
      <c r="I840" s="197"/>
      <c r="J840" s="197"/>
      <c r="K840" s="197"/>
      <c r="L840" s="188"/>
      <c r="M840" s="188"/>
      <c r="N840" s="188"/>
      <c r="O840" s="188"/>
      <c r="P840" s="188"/>
      <c r="Q840" s="188"/>
      <c r="R840" s="188"/>
      <c r="S840" s="188"/>
      <c r="T840" s="188"/>
      <c r="U840" s="188"/>
      <c r="V840" s="188"/>
      <c r="W840" s="188"/>
      <c r="X840" s="188"/>
      <c r="Y840" s="188"/>
      <c r="Z840" s="188"/>
    </row>
    <row r="841" ht="15.75" customHeight="1" spans="1:26">
      <c r="A841" s="188"/>
      <c r="B841" s="188"/>
      <c r="C841" s="188"/>
      <c r="D841" s="188"/>
      <c r="E841" s="188"/>
      <c r="F841" s="197"/>
      <c r="G841" s="197"/>
      <c r="H841" s="197"/>
      <c r="I841" s="197"/>
      <c r="J841" s="197"/>
      <c r="K841" s="197"/>
      <c r="L841" s="188"/>
      <c r="M841" s="188"/>
      <c r="N841" s="188"/>
      <c r="O841" s="188"/>
      <c r="P841" s="188"/>
      <c r="Q841" s="188"/>
      <c r="R841" s="188"/>
      <c r="S841" s="188"/>
      <c r="T841" s="188"/>
      <c r="U841" s="188"/>
      <c r="V841" s="188"/>
      <c r="W841" s="188"/>
      <c r="X841" s="188"/>
      <c r="Y841" s="188"/>
      <c r="Z841" s="188"/>
    </row>
    <row r="842" ht="15.75" customHeight="1" spans="1:26">
      <c r="A842" s="188"/>
      <c r="B842" s="188"/>
      <c r="C842" s="188"/>
      <c r="D842" s="188"/>
      <c r="E842" s="188"/>
      <c r="F842" s="197"/>
      <c r="G842" s="197"/>
      <c r="H842" s="197"/>
      <c r="I842" s="197"/>
      <c r="J842" s="197"/>
      <c r="K842" s="197"/>
      <c r="L842" s="188"/>
      <c r="M842" s="188"/>
      <c r="N842" s="188"/>
      <c r="O842" s="188"/>
      <c r="P842" s="188"/>
      <c r="Q842" s="188"/>
      <c r="R842" s="188"/>
      <c r="S842" s="188"/>
      <c r="T842" s="188"/>
      <c r="U842" s="188"/>
      <c r="V842" s="188"/>
      <c r="W842" s="188"/>
      <c r="X842" s="188"/>
      <c r="Y842" s="188"/>
      <c r="Z842" s="188"/>
    </row>
    <row r="843" ht="15.75" customHeight="1" spans="1:26">
      <c r="A843" s="188"/>
      <c r="B843" s="188"/>
      <c r="C843" s="188"/>
      <c r="D843" s="188"/>
      <c r="E843" s="188"/>
      <c r="F843" s="197"/>
      <c r="G843" s="197"/>
      <c r="H843" s="197"/>
      <c r="I843" s="197"/>
      <c r="J843" s="197"/>
      <c r="K843" s="197"/>
      <c r="L843" s="188"/>
      <c r="M843" s="188"/>
      <c r="N843" s="188"/>
      <c r="O843" s="188"/>
      <c r="P843" s="188"/>
      <c r="Q843" s="188"/>
      <c r="R843" s="188"/>
      <c r="S843" s="188"/>
      <c r="T843" s="188"/>
      <c r="U843" s="188"/>
      <c r="V843" s="188"/>
      <c r="W843" s="188"/>
      <c r="X843" s="188"/>
      <c r="Y843" s="188"/>
      <c r="Z843" s="188"/>
    </row>
    <row r="844" ht="15.75" customHeight="1" spans="1:26">
      <c r="A844" s="188"/>
      <c r="B844" s="188"/>
      <c r="C844" s="188"/>
      <c r="D844" s="188"/>
      <c r="E844" s="188"/>
      <c r="F844" s="197"/>
      <c r="G844" s="197"/>
      <c r="H844" s="197"/>
      <c r="I844" s="197"/>
      <c r="J844" s="197"/>
      <c r="K844" s="197"/>
      <c r="L844" s="188"/>
      <c r="M844" s="188"/>
      <c r="N844" s="188"/>
      <c r="O844" s="188"/>
      <c r="P844" s="188"/>
      <c r="Q844" s="188"/>
      <c r="R844" s="188"/>
      <c r="S844" s="188"/>
      <c r="T844" s="188"/>
      <c r="U844" s="188"/>
      <c r="V844" s="188"/>
      <c r="W844" s="188"/>
      <c r="X844" s="188"/>
      <c r="Y844" s="188"/>
      <c r="Z844" s="188"/>
    </row>
    <row r="845" ht="15.75" customHeight="1" spans="1:26">
      <c r="A845" s="188"/>
      <c r="B845" s="188"/>
      <c r="C845" s="188"/>
      <c r="D845" s="188"/>
      <c r="E845" s="188"/>
      <c r="F845" s="197"/>
      <c r="G845" s="197"/>
      <c r="H845" s="197"/>
      <c r="I845" s="197"/>
      <c r="J845" s="197"/>
      <c r="K845" s="197"/>
      <c r="L845" s="188"/>
      <c r="M845" s="188"/>
      <c r="N845" s="188"/>
      <c r="O845" s="188"/>
      <c r="P845" s="188"/>
      <c r="Q845" s="188"/>
      <c r="R845" s="188"/>
      <c r="S845" s="188"/>
      <c r="T845" s="188"/>
      <c r="U845" s="188"/>
      <c r="V845" s="188"/>
      <c r="W845" s="188"/>
      <c r="X845" s="188"/>
      <c r="Y845" s="188"/>
      <c r="Z845" s="188"/>
    </row>
    <row r="846" ht="15.75" customHeight="1" spans="1:26">
      <c r="A846" s="188"/>
      <c r="B846" s="188"/>
      <c r="C846" s="188"/>
      <c r="D846" s="188"/>
      <c r="E846" s="188"/>
      <c r="F846" s="197"/>
      <c r="G846" s="197"/>
      <c r="H846" s="197"/>
      <c r="I846" s="197"/>
      <c r="J846" s="197"/>
      <c r="K846" s="197"/>
      <c r="L846" s="188"/>
      <c r="M846" s="188"/>
      <c r="N846" s="188"/>
      <c r="O846" s="188"/>
      <c r="P846" s="188"/>
      <c r="Q846" s="188"/>
      <c r="R846" s="188"/>
      <c r="S846" s="188"/>
      <c r="T846" s="188"/>
      <c r="U846" s="188"/>
      <c r="V846" s="188"/>
      <c r="W846" s="188"/>
      <c r="X846" s="188"/>
      <c r="Y846" s="188"/>
      <c r="Z846" s="188"/>
    </row>
    <row r="847" ht="15.75" customHeight="1" spans="1:26">
      <c r="A847" s="188"/>
      <c r="B847" s="188"/>
      <c r="C847" s="188"/>
      <c r="D847" s="188"/>
      <c r="E847" s="188"/>
      <c r="F847" s="197"/>
      <c r="G847" s="197"/>
      <c r="H847" s="197"/>
      <c r="I847" s="197"/>
      <c r="J847" s="197"/>
      <c r="K847" s="197"/>
      <c r="L847" s="188"/>
      <c r="M847" s="188"/>
      <c r="N847" s="188"/>
      <c r="O847" s="188"/>
      <c r="P847" s="188"/>
      <c r="Q847" s="188"/>
      <c r="R847" s="188"/>
      <c r="S847" s="188"/>
      <c r="T847" s="188"/>
      <c r="U847" s="188"/>
      <c r="V847" s="188"/>
      <c r="W847" s="188"/>
      <c r="X847" s="188"/>
      <c r="Y847" s="188"/>
      <c r="Z847" s="188"/>
    </row>
    <row r="848" ht="15.75" customHeight="1" spans="1:26">
      <c r="A848" s="188"/>
      <c r="B848" s="188"/>
      <c r="C848" s="188"/>
      <c r="D848" s="188"/>
      <c r="E848" s="188"/>
      <c r="F848" s="197"/>
      <c r="G848" s="197"/>
      <c r="H848" s="197"/>
      <c r="I848" s="197"/>
      <c r="J848" s="197"/>
      <c r="K848" s="197"/>
      <c r="L848" s="188"/>
      <c r="M848" s="188"/>
      <c r="N848" s="188"/>
      <c r="O848" s="188"/>
      <c r="P848" s="188"/>
      <c r="Q848" s="188"/>
      <c r="R848" s="188"/>
      <c r="S848" s="188"/>
      <c r="T848" s="188"/>
      <c r="U848" s="188"/>
      <c r="V848" s="188"/>
      <c r="W848" s="188"/>
      <c r="X848" s="188"/>
      <c r="Y848" s="188"/>
      <c r="Z848" s="188"/>
    </row>
    <row r="849" ht="15.75" customHeight="1" spans="1:26">
      <c r="A849" s="188"/>
      <c r="B849" s="188"/>
      <c r="C849" s="188"/>
      <c r="D849" s="188"/>
      <c r="E849" s="188"/>
      <c r="F849" s="197"/>
      <c r="G849" s="197"/>
      <c r="H849" s="197"/>
      <c r="I849" s="197"/>
      <c r="J849" s="197"/>
      <c r="K849" s="197"/>
      <c r="L849" s="188"/>
      <c r="M849" s="188"/>
      <c r="N849" s="188"/>
      <c r="O849" s="188"/>
      <c r="P849" s="188"/>
      <c r="Q849" s="188"/>
      <c r="R849" s="188"/>
      <c r="S849" s="188"/>
      <c r="T849" s="188"/>
      <c r="U849" s="188"/>
      <c r="V849" s="188"/>
      <c r="W849" s="188"/>
      <c r="X849" s="188"/>
      <c r="Y849" s="188"/>
      <c r="Z849" s="188"/>
    </row>
    <row r="850" ht="15.75" customHeight="1" spans="1:26">
      <c r="A850" s="188"/>
      <c r="B850" s="188"/>
      <c r="C850" s="188"/>
      <c r="D850" s="188"/>
      <c r="E850" s="188"/>
      <c r="F850" s="197"/>
      <c r="G850" s="197"/>
      <c r="H850" s="197"/>
      <c r="I850" s="197"/>
      <c r="J850" s="197"/>
      <c r="K850" s="197"/>
      <c r="L850" s="188"/>
      <c r="M850" s="188"/>
      <c r="N850" s="188"/>
      <c r="O850" s="188"/>
      <c r="P850" s="188"/>
      <c r="Q850" s="188"/>
      <c r="R850" s="188"/>
      <c r="S850" s="188"/>
      <c r="T850" s="188"/>
      <c r="U850" s="188"/>
      <c r="V850" s="188"/>
      <c r="W850" s="188"/>
      <c r="X850" s="188"/>
      <c r="Y850" s="188"/>
      <c r="Z850" s="188"/>
    </row>
    <row r="851" ht="15.75" customHeight="1" spans="1:26">
      <c r="A851" s="188"/>
      <c r="B851" s="188"/>
      <c r="C851" s="188"/>
      <c r="D851" s="188"/>
      <c r="E851" s="188"/>
      <c r="F851" s="197"/>
      <c r="G851" s="197"/>
      <c r="H851" s="197"/>
      <c r="I851" s="197"/>
      <c r="J851" s="197"/>
      <c r="K851" s="197"/>
      <c r="L851" s="188"/>
      <c r="M851" s="188"/>
      <c r="N851" s="188"/>
      <c r="O851" s="188"/>
      <c r="P851" s="188"/>
      <c r="Q851" s="188"/>
      <c r="R851" s="188"/>
      <c r="S851" s="188"/>
      <c r="T851" s="188"/>
      <c r="U851" s="188"/>
      <c r="V851" s="188"/>
      <c r="W851" s="188"/>
      <c r="X851" s="188"/>
      <c r="Y851" s="188"/>
      <c r="Z851" s="188"/>
    </row>
    <row r="852" ht="15.75" customHeight="1" spans="1:26">
      <c r="A852" s="188"/>
      <c r="B852" s="188"/>
      <c r="C852" s="188"/>
      <c r="D852" s="188"/>
      <c r="E852" s="188"/>
      <c r="F852" s="197"/>
      <c r="G852" s="197"/>
      <c r="H852" s="197"/>
      <c r="I852" s="197"/>
      <c r="J852" s="197"/>
      <c r="K852" s="197"/>
      <c r="L852" s="188"/>
      <c r="M852" s="188"/>
      <c r="N852" s="188"/>
      <c r="O852" s="188"/>
      <c r="P852" s="188"/>
      <c r="Q852" s="188"/>
      <c r="R852" s="188"/>
      <c r="S852" s="188"/>
      <c r="T852" s="188"/>
      <c r="U852" s="188"/>
      <c r="V852" s="188"/>
      <c r="W852" s="188"/>
      <c r="X852" s="188"/>
      <c r="Y852" s="188"/>
      <c r="Z852" s="188"/>
    </row>
    <row r="853" ht="15.75" customHeight="1" spans="1:26">
      <c r="A853" s="188"/>
      <c r="B853" s="188"/>
      <c r="C853" s="188"/>
      <c r="D853" s="188"/>
      <c r="E853" s="188"/>
      <c r="F853" s="197"/>
      <c r="G853" s="197"/>
      <c r="H853" s="197"/>
      <c r="I853" s="197"/>
      <c r="J853" s="197"/>
      <c r="K853" s="197"/>
      <c r="L853" s="188"/>
      <c r="M853" s="188"/>
      <c r="N853" s="188"/>
      <c r="O853" s="188"/>
      <c r="P853" s="188"/>
      <c r="Q853" s="188"/>
      <c r="R853" s="188"/>
      <c r="S853" s="188"/>
      <c r="T853" s="188"/>
      <c r="U853" s="188"/>
      <c r="V853" s="188"/>
      <c r="W853" s="188"/>
      <c r="X853" s="188"/>
      <c r="Y853" s="188"/>
      <c r="Z853" s="188"/>
    </row>
    <row r="854" ht="15.75" customHeight="1" spans="1:26">
      <c r="A854" s="188"/>
      <c r="B854" s="188"/>
      <c r="C854" s="188"/>
      <c r="D854" s="188"/>
      <c r="E854" s="188"/>
      <c r="F854" s="197"/>
      <c r="G854" s="197"/>
      <c r="H854" s="197"/>
      <c r="I854" s="197"/>
      <c r="J854" s="197"/>
      <c r="K854" s="197"/>
      <c r="L854" s="188"/>
      <c r="M854" s="188"/>
      <c r="N854" s="188"/>
      <c r="O854" s="188"/>
      <c r="P854" s="188"/>
      <c r="Q854" s="188"/>
      <c r="R854" s="188"/>
      <c r="S854" s="188"/>
      <c r="T854" s="188"/>
      <c r="U854" s="188"/>
      <c r="V854" s="188"/>
      <c r="W854" s="188"/>
      <c r="X854" s="188"/>
      <c r="Y854" s="188"/>
      <c r="Z854" s="188"/>
    </row>
    <row r="855" ht="15.75" customHeight="1" spans="1:26">
      <c r="A855" s="188"/>
      <c r="B855" s="188"/>
      <c r="C855" s="188"/>
      <c r="D855" s="188"/>
      <c r="E855" s="188"/>
      <c r="F855" s="197"/>
      <c r="G855" s="197"/>
      <c r="H855" s="197"/>
      <c r="I855" s="197"/>
      <c r="J855" s="197"/>
      <c r="K855" s="197"/>
      <c r="L855" s="188"/>
      <c r="M855" s="188"/>
      <c r="N855" s="188"/>
      <c r="O855" s="188"/>
      <c r="P855" s="188"/>
      <c r="Q855" s="188"/>
      <c r="R855" s="188"/>
      <c r="S855" s="188"/>
      <c r="T855" s="188"/>
      <c r="U855" s="188"/>
      <c r="V855" s="188"/>
      <c r="W855" s="188"/>
      <c r="X855" s="188"/>
      <c r="Y855" s="188"/>
      <c r="Z855" s="188"/>
    </row>
    <row r="856" ht="15.75" customHeight="1" spans="1:26">
      <c r="A856" s="188"/>
      <c r="B856" s="188"/>
      <c r="C856" s="188"/>
      <c r="D856" s="188"/>
      <c r="E856" s="188"/>
      <c r="F856" s="197"/>
      <c r="G856" s="197"/>
      <c r="H856" s="197"/>
      <c r="I856" s="197"/>
      <c r="J856" s="197"/>
      <c r="K856" s="197"/>
      <c r="L856" s="188"/>
      <c r="M856" s="188"/>
      <c r="N856" s="188"/>
      <c r="O856" s="188"/>
      <c r="P856" s="188"/>
      <c r="Q856" s="188"/>
      <c r="R856" s="188"/>
      <c r="S856" s="188"/>
      <c r="T856" s="188"/>
      <c r="U856" s="188"/>
      <c r="V856" s="188"/>
      <c r="W856" s="188"/>
      <c r="X856" s="188"/>
      <c r="Y856" s="188"/>
      <c r="Z856" s="188"/>
    </row>
    <row r="857" ht="15.75" customHeight="1" spans="1:26">
      <c r="A857" s="188"/>
      <c r="B857" s="188"/>
      <c r="C857" s="188"/>
      <c r="D857" s="188"/>
      <c r="E857" s="188"/>
      <c r="F857" s="197"/>
      <c r="G857" s="197"/>
      <c r="H857" s="197"/>
      <c r="I857" s="197"/>
      <c r="J857" s="197"/>
      <c r="K857" s="197"/>
      <c r="L857" s="188"/>
      <c r="M857" s="188"/>
      <c r="N857" s="188"/>
      <c r="O857" s="188"/>
      <c r="P857" s="188"/>
      <c r="Q857" s="188"/>
      <c r="R857" s="188"/>
      <c r="S857" s="188"/>
      <c r="T857" s="188"/>
      <c r="U857" s="188"/>
      <c r="V857" s="188"/>
      <c r="W857" s="188"/>
      <c r="X857" s="188"/>
      <c r="Y857" s="188"/>
      <c r="Z857" s="188"/>
    </row>
    <row r="858" ht="15.75" customHeight="1" spans="1:26">
      <c r="A858" s="188"/>
      <c r="B858" s="188"/>
      <c r="C858" s="188"/>
      <c r="D858" s="188"/>
      <c r="E858" s="188"/>
      <c r="F858" s="197"/>
      <c r="G858" s="197"/>
      <c r="H858" s="197"/>
      <c r="I858" s="197"/>
      <c r="J858" s="197"/>
      <c r="K858" s="197"/>
      <c r="L858" s="188"/>
      <c r="M858" s="188"/>
      <c r="N858" s="188"/>
      <c r="O858" s="188"/>
      <c r="P858" s="188"/>
      <c r="Q858" s="188"/>
      <c r="R858" s="188"/>
      <c r="S858" s="188"/>
      <c r="T858" s="188"/>
      <c r="U858" s="188"/>
      <c r="V858" s="188"/>
      <c r="W858" s="188"/>
      <c r="X858" s="188"/>
      <c r="Y858" s="188"/>
      <c r="Z858" s="188"/>
    </row>
    <row r="859" ht="15.75" customHeight="1" spans="1:26">
      <c r="A859" s="188"/>
      <c r="B859" s="188"/>
      <c r="C859" s="188"/>
      <c r="D859" s="188"/>
      <c r="E859" s="188"/>
      <c r="F859" s="197"/>
      <c r="G859" s="197"/>
      <c r="H859" s="197"/>
      <c r="I859" s="197"/>
      <c r="J859" s="197"/>
      <c r="K859" s="197"/>
      <c r="L859" s="188"/>
      <c r="M859" s="188"/>
      <c r="N859" s="188"/>
      <c r="O859" s="188"/>
      <c r="P859" s="188"/>
      <c r="Q859" s="188"/>
      <c r="R859" s="188"/>
      <c r="S859" s="188"/>
      <c r="T859" s="188"/>
      <c r="U859" s="188"/>
      <c r="V859" s="188"/>
      <c r="W859" s="188"/>
      <c r="X859" s="188"/>
      <c r="Y859" s="188"/>
      <c r="Z859" s="188"/>
    </row>
    <row r="860" ht="15.75" customHeight="1" spans="1:26">
      <c r="A860" s="188"/>
      <c r="B860" s="188"/>
      <c r="C860" s="188"/>
      <c r="D860" s="188"/>
      <c r="E860" s="188"/>
      <c r="F860" s="197"/>
      <c r="G860" s="197"/>
      <c r="H860" s="197"/>
      <c r="I860" s="197"/>
      <c r="J860" s="197"/>
      <c r="K860" s="197"/>
      <c r="L860" s="188"/>
      <c r="M860" s="188"/>
      <c r="N860" s="188"/>
      <c r="O860" s="188"/>
      <c r="P860" s="188"/>
      <c r="Q860" s="188"/>
      <c r="R860" s="188"/>
      <c r="S860" s="188"/>
      <c r="T860" s="188"/>
      <c r="U860" s="188"/>
      <c r="V860" s="188"/>
      <c r="W860" s="188"/>
      <c r="X860" s="188"/>
      <c r="Y860" s="188"/>
      <c r="Z860" s="188"/>
    </row>
    <row r="861" ht="15.75" customHeight="1" spans="1:26">
      <c r="A861" s="188"/>
      <c r="B861" s="188"/>
      <c r="C861" s="188"/>
      <c r="D861" s="188"/>
      <c r="E861" s="188"/>
      <c r="F861" s="197"/>
      <c r="G861" s="197"/>
      <c r="H861" s="197"/>
      <c r="I861" s="197"/>
      <c r="J861" s="197"/>
      <c r="K861" s="197"/>
      <c r="L861" s="188"/>
      <c r="M861" s="188"/>
      <c r="N861" s="188"/>
      <c r="O861" s="188"/>
      <c r="P861" s="188"/>
      <c r="Q861" s="188"/>
      <c r="R861" s="188"/>
      <c r="S861" s="188"/>
      <c r="T861" s="188"/>
      <c r="U861" s="188"/>
      <c r="V861" s="188"/>
      <c r="W861" s="188"/>
      <c r="X861" s="188"/>
      <c r="Y861" s="188"/>
      <c r="Z861" s="188"/>
    </row>
    <row r="862" ht="15.75" customHeight="1" spans="1:26">
      <c r="A862" s="188"/>
      <c r="B862" s="188"/>
      <c r="C862" s="188"/>
      <c r="D862" s="188"/>
      <c r="E862" s="188"/>
      <c r="F862" s="197"/>
      <c r="G862" s="197"/>
      <c r="H862" s="197"/>
      <c r="I862" s="197"/>
      <c r="J862" s="197"/>
      <c r="K862" s="197"/>
      <c r="L862" s="188"/>
      <c r="M862" s="188"/>
      <c r="N862" s="188"/>
      <c r="O862" s="188"/>
      <c r="P862" s="188"/>
      <c r="Q862" s="188"/>
      <c r="R862" s="188"/>
      <c r="S862" s="188"/>
      <c r="T862" s="188"/>
      <c r="U862" s="188"/>
      <c r="V862" s="188"/>
      <c r="W862" s="188"/>
      <c r="X862" s="188"/>
      <c r="Y862" s="188"/>
      <c r="Z862" s="188"/>
    </row>
    <row r="863" ht="15.75" customHeight="1" spans="1:26">
      <c r="A863" s="188"/>
      <c r="B863" s="188"/>
      <c r="C863" s="188"/>
      <c r="D863" s="188"/>
      <c r="E863" s="188"/>
      <c r="F863" s="197"/>
      <c r="G863" s="197"/>
      <c r="H863" s="197"/>
      <c r="I863" s="197"/>
      <c r="J863" s="197"/>
      <c r="K863" s="197"/>
      <c r="L863" s="188"/>
      <c r="M863" s="188"/>
      <c r="N863" s="188"/>
      <c r="O863" s="188"/>
      <c r="P863" s="188"/>
      <c r="Q863" s="188"/>
      <c r="R863" s="188"/>
      <c r="S863" s="188"/>
      <c r="T863" s="188"/>
      <c r="U863" s="188"/>
      <c r="V863" s="188"/>
      <c r="W863" s="188"/>
      <c r="X863" s="188"/>
      <c r="Y863" s="188"/>
      <c r="Z863" s="188"/>
    </row>
    <row r="864" ht="15.75" customHeight="1" spans="1:26">
      <c r="A864" s="188"/>
      <c r="B864" s="188"/>
      <c r="C864" s="188"/>
      <c r="D864" s="188"/>
      <c r="E864" s="188"/>
      <c r="F864" s="197"/>
      <c r="G864" s="197"/>
      <c r="H864" s="197"/>
      <c r="I864" s="197"/>
      <c r="J864" s="197"/>
      <c r="K864" s="197"/>
      <c r="L864" s="188"/>
      <c r="M864" s="188"/>
      <c r="N864" s="188"/>
      <c r="O864" s="188"/>
      <c r="P864" s="188"/>
      <c r="Q864" s="188"/>
      <c r="R864" s="188"/>
      <c r="S864" s="188"/>
      <c r="T864" s="188"/>
      <c r="U864" s="188"/>
      <c r="V864" s="188"/>
      <c r="W864" s="188"/>
      <c r="X864" s="188"/>
      <c r="Y864" s="188"/>
      <c r="Z864" s="188"/>
    </row>
    <row r="865" ht="15.75" customHeight="1" spans="1:26">
      <c r="A865" s="188"/>
      <c r="B865" s="188"/>
      <c r="C865" s="188"/>
      <c r="D865" s="188"/>
      <c r="E865" s="188"/>
      <c r="F865" s="197"/>
      <c r="G865" s="197"/>
      <c r="H865" s="197"/>
      <c r="I865" s="197"/>
      <c r="J865" s="197"/>
      <c r="K865" s="197"/>
      <c r="L865" s="188"/>
      <c r="M865" s="188"/>
      <c r="N865" s="188"/>
      <c r="O865" s="188"/>
      <c r="P865" s="188"/>
      <c r="Q865" s="188"/>
      <c r="R865" s="188"/>
      <c r="S865" s="188"/>
      <c r="T865" s="188"/>
      <c r="U865" s="188"/>
      <c r="V865" s="188"/>
      <c r="W865" s="188"/>
      <c r="X865" s="188"/>
      <c r="Y865" s="188"/>
      <c r="Z865" s="188"/>
    </row>
    <row r="866" ht="15.75" customHeight="1" spans="1:26">
      <c r="A866" s="188"/>
      <c r="B866" s="188"/>
      <c r="C866" s="188"/>
      <c r="D866" s="188"/>
      <c r="E866" s="188"/>
      <c r="F866" s="197"/>
      <c r="G866" s="197"/>
      <c r="H866" s="197"/>
      <c r="I866" s="197"/>
      <c r="J866" s="197"/>
      <c r="K866" s="197"/>
      <c r="L866" s="188"/>
      <c r="M866" s="188"/>
      <c r="N866" s="188"/>
      <c r="O866" s="188"/>
      <c r="P866" s="188"/>
      <c r="Q866" s="188"/>
      <c r="R866" s="188"/>
      <c r="S866" s="188"/>
      <c r="T866" s="188"/>
      <c r="U866" s="188"/>
      <c r="V866" s="188"/>
      <c r="W866" s="188"/>
      <c r="X866" s="188"/>
      <c r="Y866" s="188"/>
      <c r="Z866" s="188"/>
    </row>
    <row r="867" ht="15.75" customHeight="1" spans="1:26">
      <c r="A867" s="188"/>
      <c r="B867" s="188"/>
      <c r="C867" s="188"/>
      <c r="D867" s="188"/>
      <c r="E867" s="188"/>
      <c r="F867" s="197"/>
      <c r="G867" s="197"/>
      <c r="H867" s="197"/>
      <c r="I867" s="197"/>
      <c r="J867" s="197"/>
      <c r="K867" s="197"/>
      <c r="L867" s="188"/>
      <c r="M867" s="188"/>
      <c r="N867" s="188"/>
      <c r="O867" s="188"/>
      <c r="P867" s="188"/>
      <c r="Q867" s="188"/>
      <c r="R867" s="188"/>
      <c r="S867" s="188"/>
      <c r="T867" s="188"/>
      <c r="U867" s="188"/>
      <c r="V867" s="188"/>
      <c r="W867" s="188"/>
      <c r="X867" s="188"/>
      <c r="Y867" s="188"/>
      <c r="Z867" s="188"/>
    </row>
    <row r="868" ht="15.75" customHeight="1" spans="1:26">
      <c r="A868" s="188"/>
      <c r="B868" s="188"/>
      <c r="C868" s="188"/>
      <c r="D868" s="188"/>
      <c r="E868" s="188"/>
      <c r="F868" s="197"/>
      <c r="G868" s="197"/>
      <c r="H868" s="197"/>
      <c r="I868" s="197"/>
      <c r="J868" s="197"/>
      <c r="K868" s="197"/>
      <c r="L868" s="188"/>
      <c r="M868" s="188"/>
      <c r="N868" s="188"/>
      <c r="O868" s="188"/>
      <c r="P868" s="188"/>
      <c r="Q868" s="188"/>
      <c r="R868" s="188"/>
      <c r="S868" s="188"/>
      <c r="T868" s="188"/>
      <c r="U868" s="188"/>
      <c r="V868" s="188"/>
      <c r="W868" s="188"/>
      <c r="X868" s="188"/>
      <c r="Y868" s="188"/>
      <c r="Z868" s="188"/>
    </row>
    <row r="869" ht="15.75" customHeight="1" spans="1:26">
      <c r="A869" s="188"/>
      <c r="B869" s="188"/>
      <c r="C869" s="188"/>
      <c r="D869" s="188"/>
      <c r="E869" s="188"/>
      <c r="F869" s="197"/>
      <c r="G869" s="197"/>
      <c r="H869" s="197"/>
      <c r="I869" s="197"/>
      <c r="J869" s="197"/>
      <c r="K869" s="197"/>
      <c r="L869" s="188"/>
      <c r="M869" s="188"/>
      <c r="N869" s="188"/>
      <c r="O869" s="188"/>
      <c r="P869" s="188"/>
      <c r="Q869" s="188"/>
      <c r="R869" s="188"/>
      <c r="S869" s="188"/>
      <c r="T869" s="188"/>
      <c r="U869" s="188"/>
      <c r="V869" s="188"/>
      <c r="W869" s="188"/>
      <c r="X869" s="188"/>
      <c r="Y869" s="188"/>
      <c r="Z869" s="188"/>
    </row>
    <row r="870" ht="15.75" customHeight="1" spans="1:26">
      <c r="A870" s="188"/>
      <c r="B870" s="188"/>
      <c r="C870" s="188"/>
      <c r="D870" s="188"/>
      <c r="E870" s="188"/>
      <c r="F870" s="197"/>
      <c r="G870" s="197"/>
      <c r="H870" s="197"/>
      <c r="I870" s="197"/>
      <c r="J870" s="197"/>
      <c r="K870" s="197"/>
      <c r="L870" s="188"/>
      <c r="M870" s="188"/>
      <c r="N870" s="188"/>
      <c r="O870" s="188"/>
      <c r="P870" s="188"/>
      <c r="Q870" s="188"/>
      <c r="R870" s="188"/>
      <c r="S870" s="188"/>
      <c r="T870" s="188"/>
      <c r="U870" s="188"/>
      <c r="V870" s="188"/>
      <c r="W870" s="188"/>
      <c r="X870" s="188"/>
      <c r="Y870" s="188"/>
      <c r="Z870" s="188"/>
    </row>
    <row r="871" ht="15.75" customHeight="1" spans="1:26">
      <c r="A871" s="188"/>
      <c r="B871" s="188"/>
      <c r="C871" s="188"/>
      <c r="D871" s="188"/>
      <c r="E871" s="188"/>
      <c r="F871" s="197"/>
      <c r="G871" s="197"/>
      <c r="H871" s="197"/>
      <c r="I871" s="197"/>
      <c r="J871" s="197"/>
      <c r="K871" s="197"/>
      <c r="L871" s="188"/>
      <c r="M871" s="188"/>
      <c r="N871" s="188"/>
      <c r="O871" s="188"/>
      <c r="P871" s="188"/>
      <c r="Q871" s="188"/>
      <c r="R871" s="188"/>
      <c r="S871" s="188"/>
      <c r="T871" s="188"/>
      <c r="U871" s="188"/>
      <c r="V871" s="188"/>
      <c r="W871" s="188"/>
      <c r="X871" s="188"/>
      <c r="Y871" s="188"/>
      <c r="Z871" s="188"/>
    </row>
    <row r="872" ht="15.75" customHeight="1" spans="1:26">
      <c r="A872" s="188"/>
      <c r="B872" s="188"/>
      <c r="C872" s="188"/>
      <c r="D872" s="188"/>
      <c r="E872" s="188"/>
      <c r="F872" s="197"/>
      <c r="G872" s="197"/>
      <c r="H872" s="197"/>
      <c r="I872" s="197"/>
      <c r="J872" s="197"/>
      <c r="K872" s="197"/>
      <c r="L872" s="188"/>
      <c r="M872" s="188"/>
      <c r="N872" s="188"/>
      <c r="O872" s="188"/>
      <c r="P872" s="188"/>
      <c r="Q872" s="188"/>
      <c r="R872" s="188"/>
      <c r="S872" s="188"/>
      <c r="T872" s="188"/>
      <c r="U872" s="188"/>
      <c r="V872" s="188"/>
      <c r="W872" s="188"/>
      <c r="X872" s="188"/>
      <c r="Y872" s="188"/>
      <c r="Z872" s="188"/>
    </row>
    <row r="873" ht="15.75" customHeight="1" spans="1:26">
      <c r="A873" s="188"/>
      <c r="B873" s="188"/>
      <c r="C873" s="188"/>
      <c r="D873" s="188"/>
      <c r="E873" s="188"/>
      <c r="F873" s="197"/>
      <c r="G873" s="197"/>
      <c r="H873" s="197"/>
      <c r="I873" s="197"/>
      <c r="J873" s="197"/>
      <c r="K873" s="197"/>
      <c r="L873" s="188"/>
      <c r="M873" s="188"/>
      <c r="N873" s="188"/>
      <c r="O873" s="188"/>
      <c r="P873" s="188"/>
      <c r="Q873" s="188"/>
      <c r="R873" s="188"/>
      <c r="S873" s="188"/>
      <c r="T873" s="188"/>
      <c r="U873" s="188"/>
      <c r="V873" s="188"/>
      <c r="W873" s="188"/>
      <c r="X873" s="188"/>
      <c r="Y873" s="188"/>
      <c r="Z873" s="188"/>
    </row>
    <row r="874" ht="15.75" customHeight="1" spans="1:26">
      <c r="A874" s="188"/>
      <c r="B874" s="188"/>
      <c r="C874" s="188"/>
      <c r="D874" s="188"/>
      <c r="E874" s="188"/>
      <c r="F874" s="197"/>
      <c r="G874" s="197"/>
      <c r="H874" s="197"/>
      <c r="I874" s="197"/>
      <c r="J874" s="197"/>
      <c r="K874" s="197"/>
      <c r="L874" s="188"/>
      <c r="M874" s="188"/>
      <c r="N874" s="188"/>
      <c r="O874" s="188"/>
      <c r="P874" s="188"/>
      <c r="Q874" s="188"/>
      <c r="R874" s="188"/>
      <c r="S874" s="188"/>
      <c r="T874" s="188"/>
      <c r="U874" s="188"/>
      <c r="V874" s="188"/>
      <c r="W874" s="188"/>
      <c r="X874" s="188"/>
      <c r="Y874" s="188"/>
      <c r="Z874" s="188"/>
    </row>
    <row r="875" ht="15.75" customHeight="1" spans="1:26">
      <c r="A875" s="188"/>
      <c r="B875" s="188"/>
      <c r="C875" s="188"/>
      <c r="D875" s="188"/>
      <c r="E875" s="188"/>
      <c r="F875" s="197"/>
      <c r="G875" s="197"/>
      <c r="H875" s="197"/>
      <c r="I875" s="197"/>
      <c r="J875" s="197"/>
      <c r="K875" s="197"/>
      <c r="L875" s="188"/>
      <c r="M875" s="188"/>
      <c r="N875" s="188"/>
      <c r="O875" s="188"/>
      <c r="P875" s="188"/>
      <c r="Q875" s="188"/>
      <c r="R875" s="188"/>
      <c r="S875" s="188"/>
      <c r="T875" s="188"/>
      <c r="U875" s="188"/>
      <c r="V875" s="188"/>
      <c r="W875" s="188"/>
      <c r="X875" s="188"/>
      <c r="Y875" s="188"/>
      <c r="Z875" s="188"/>
    </row>
    <row r="876" ht="15.75" customHeight="1" spans="1:26">
      <c r="A876" s="188"/>
      <c r="B876" s="188"/>
      <c r="C876" s="188"/>
      <c r="D876" s="188"/>
      <c r="E876" s="188"/>
      <c r="F876" s="197"/>
      <c r="G876" s="197"/>
      <c r="H876" s="197"/>
      <c r="I876" s="197"/>
      <c r="J876" s="197"/>
      <c r="K876" s="197"/>
      <c r="L876" s="188"/>
      <c r="M876" s="188"/>
      <c r="N876" s="188"/>
      <c r="O876" s="188"/>
      <c r="P876" s="188"/>
      <c r="Q876" s="188"/>
      <c r="R876" s="188"/>
      <c r="S876" s="188"/>
      <c r="T876" s="188"/>
      <c r="U876" s="188"/>
      <c r="V876" s="188"/>
      <c r="W876" s="188"/>
      <c r="X876" s="188"/>
      <c r="Y876" s="188"/>
      <c r="Z876" s="188"/>
    </row>
    <row r="877" ht="15.75" customHeight="1" spans="1:26">
      <c r="A877" s="188"/>
      <c r="B877" s="188"/>
      <c r="C877" s="188"/>
      <c r="D877" s="188"/>
      <c r="E877" s="188"/>
      <c r="F877" s="197"/>
      <c r="G877" s="197"/>
      <c r="H877" s="197"/>
      <c r="I877" s="197"/>
      <c r="J877" s="197"/>
      <c r="K877" s="197"/>
      <c r="L877" s="188"/>
      <c r="M877" s="188"/>
      <c r="N877" s="188"/>
      <c r="O877" s="188"/>
      <c r="P877" s="188"/>
      <c r="Q877" s="188"/>
      <c r="R877" s="188"/>
      <c r="S877" s="188"/>
      <c r="T877" s="188"/>
      <c r="U877" s="188"/>
      <c r="V877" s="188"/>
      <c r="W877" s="188"/>
      <c r="X877" s="188"/>
      <c r="Y877" s="188"/>
      <c r="Z877" s="188"/>
    </row>
    <row r="878" ht="15.75" customHeight="1" spans="1:26">
      <c r="A878" s="188"/>
      <c r="B878" s="188"/>
      <c r="C878" s="188"/>
      <c r="D878" s="188"/>
      <c r="E878" s="188"/>
      <c r="F878" s="197"/>
      <c r="G878" s="197"/>
      <c r="H878" s="197"/>
      <c r="I878" s="197"/>
      <c r="J878" s="197"/>
      <c r="K878" s="197"/>
      <c r="L878" s="188"/>
      <c r="M878" s="188"/>
      <c r="N878" s="188"/>
      <c r="O878" s="188"/>
      <c r="P878" s="188"/>
      <c r="Q878" s="188"/>
      <c r="R878" s="188"/>
      <c r="S878" s="188"/>
      <c r="T878" s="188"/>
      <c r="U878" s="188"/>
      <c r="V878" s="188"/>
      <c r="W878" s="188"/>
      <c r="X878" s="188"/>
      <c r="Y878" s="188"/>
      <c r="Z878" s="188"/>
    </row>
    <row r="879" ht="15.75" customHeight="1" spans="1:26">
      <c r="A879" s="188"/>
      <c r="B879" s="188"/>
      <c r="C879" s="188"/>
      <c r="D879" s="188"/>
      <c r="E879" s="188"/>
      <c r="F879" s="197"/>
      <c r="G879" s="197"/>
      <c r="H879" s="197"/>
      <c r="I879" s="197"/>
      <c r="J879" s="197"/>
      <c r="K879" s="197"/>
      <c r="L879" s="188"/>
      <c r="M879" s="188"/>
      <c r="N879" s="188"/>
      <c r="O879" s="188"/>
      <c r="P879" s="188"/>
      <c r="Q879" s="188"/>
      <c r="R879" s="188"/>
      <c r="S879" s="188"/>
      <c r="T879" s="188"/>
      <c r="U879" s="188"/>
      <c r="V879" s="188"/>
      <c r="W879" s="188"/>
      <c r="X879" s="188"/>
      <c r="Y879" s="188"/>
      <c r="Z879" s="188"/>
    </row>
    <row r="880" ht="15.75" customHeight="1" spans="1:26">
      <c r="A880" s="188"/>
      <c r="B880" s="188"/>
      <c r="C880" s="188"/>
      <c r="D880" s="188"/>
      <c r="E880" s="188"/>
      <c r="F880" s="197"/>
      <c r="G880" s="197"/>
      <c r="H880" s="197"/>
      <c r="I880" s="197"/>
      <c r="J880" s="197"/>
      <c r="K880" s="197"/>
      <c r="L880" s="188"/>
      <c r="M880" s="188"/>
      <c r="N880" s="188"/>
      <c r="O880" s="188"/>
      <c r="P880" s="188"/>
      <c r="Q880" s="188"/>
      <c r="R880" s="188"/>
      <c r="S880" s="188"/>
      <c r="T880" s="188"/>
      <c r="U880" s="188"/>
      <c r="V880" s="188"/>
      <c r="W880" s="188"/>
      <c r="X880" s="188"/>
      <c r="Y880" s="188"/>
      <c r="Z880" s="188"/>
    </row>
    <row r="881" ht="15.75" customHeight="1" spans="1:26">
      <c r="A881" s="188"/>
      <c r="B881" s="188"/>
      <c r="C881" s="188"/>
      <c r="D881" s="188"/>
      <c r="E881" s="188"/>
      <c r="F881" s="197"/>
      <c r="G881" s="197"/>
      <c r="H881" s="197"/>
      <c r="I881" s="197"/>
      <c r="J881" s="197"/>
      <c r="K881" s="197"/>
      <c r="L881" s="188"/>
      <c r="M881" s="188"/>
      <c r="N881" s="188"/>
      <c r="O881" s="188"/>
      <c r="P881" s="188"/>
      <c r="Q881" s="188"/>
      <c r="R881" s="188"/>
      <c r="S881" s="188"/>
      <c r="T881" s="188"/>
      <c r="U881" s="188"/>
      <c r="V881" s="188"/>
      <c r="W881" s="188"/>
      <c r="X881" s="188"/>
      <c r="Y881" s="188"/>
      <c r="Z881" s="188"/>
    </row>
    <row r="882" ht="15.75" customHeight="1" spans="1:26">
      <c r="A882" s="188"/>
      <c r="B882" s="188"/>
      <c r="C882" s="188"/>
      <c r="D882" s="188"/>
      <c r="E882" s="188"/>
      <c r="F882" s="197"/>
      <c r="G882" s="197"/>
      <c r="H882" s="197"/>
      <c r="I882" s="197"/>
      <c r="J882" s="197"/>
      <c r="K882" s="197"/>
      <c r="L882" s="188"/>
      <c r="M882" s="188"/>
      <c r="N882" s="188"/>
      <c r="O882" s="188"/>
      <c r="P882" s="188"/>
      <c r="Q882" s="188"/>
      <c r="R882" s="188"/>
      <c r="S882" s="188"/>
      <c r="T882" s="188"/>
      <c r="U882" s="188"/>
      <c r="V882" s="188"/>
      <c r="W882" s="188"/>
      <c r="X882" s="188"/>
      <c r="Y882" s="188"/>
      <c r="Z882" s="188"/>
    </row>
    <row r="883" ht="15.75" customHeight="1" spans="1:26">
      <c r="A883" s="188"/>
      <c r="B883" s="188"/>
      <c r="C883" s="188"/>
      <c r="D883" s="188"/>
      <c r="E883" s="188"/>
      <c r="F883" s="197"/>
      <c r="G883" s="197"/>
      <c r="H883" s="197"/>
      <c r="I883" s="197"/>
      <c r="J883" s="197"/>
      <c r="K883" s="197"/>
      <c r="L883" s="188"/>
      <c r="M883" s="188"/>
      <c r="N883" s="188"/>
      <c r="O883" s="188"/>
      <c r="P883" s="188"/>
      <c r="Q883" s="188"/>
      <c r="R883" s="188"/>
      <c r="S883" s="188"/>
      <c r="T883" s="188"/>
      <c r="U883" s="188"/>
      <c r="V883" s="188"/>
      <c r="W883" s="188"/>
      <c r="X883" s="188"/>
      <c r="Y883" s="188"/>
      <c r="Z883" s="188"/>
    </row>
    <row r="884" ht="15.75" customHeight="1" spans="1:26">
      <c r="A884" s="188"/>
      <c r="B884" s="188"/>
      <c r="C884" s="188"/>
      <c r="D884" s="188"/>
      <c r="E884" s="188"/>
      <c r="F884" s="197"/>
      <c r="G884" s="197"/>
      <c r="H884" s="197"/>
      <c r="I884" s="197"/>
      <c r="J884" s="197"/>
      <c r="K884" s="197"/>
      <c r="L884" s="188"/>
      <c r="M884" s="188"/>
      <c r="N884" s="188"/>
      <c r="O884" s="188"/>
      <c r="P884" s="188"/>
      <c r="Q884" s="188"/>
      <c r="R884" s="188"/>
      <c r="S884" s="188"/>
      <c r="T884" s="188"/>
      <c r="U884" s="188"/>
      <c r="V884" s="188"/>
      <c r="W884" s="188"/>
      <c r="X884" s="188"/>
      <c r="Y884" s="188"/>
      <c r="Z884" s="188"/>
    </row>
    <row r="885" ht="15.75" customHeight="1" spans="1:26">
      <c r="A885" s="188"/>
      <c r="B885" s="188"/>
      <c r="C885" s="188"/>
      <c r="D885" s="188"/>
      <c r="E885" s="188"/>
      <c r="F885" s="197"/>
      <c r="G885" s="197"/>
      <c r="H885" s="197"/>
      <c r="I885" s="197"/>
      <c r="J885" s="197"/>
      <c r="K885" s="197"/>
      <c r="L885" s="188"/>
      <c r="M885" s="188"/>
      <c r="N885" s="188"/>
      <c r="O885" s="188"/>
      <c r="P885" s="188"/>
      <c r="Q885" s="188"/>
      <c r="R885" s="188"/>
      <c r="S885" s="188"/>
      <c r="T885" s="188"/>
      <c r="U885" s="188"/>
      <c r="V885" s="188"/>
      <c r="W885" s="188"/>
      <c r="X885" s="188"/>
      <c r="Y885" s="188"/>
      <c r="Z885" s="188"/>
    </row>
    <row r="886" ht="15.75" customHeight="1" spans="1:26">
      <c r="A886" s="188"/>
      <c r="B886" s="188"/>
      <c r="C886" s="188"/>
      <c r="D886" s="188"/>
      <c r="E886" s="188"/>
      <c r="F886" s="197"/>
      <c r="G886" s="197"/>
      <c r="H886" s="197"/>
      <c r="I886" s="197"/>
      <c r="J886" s="197"/>
      <c r="K886" s="197"/>
      <c r="L886" s="188"/>
      <c r="M886" s="188"/>
      <c r="N886" s="188"/>
      <c r="O886" s="188"/>
      <c r="P886" s="188"/>
      <c r="Q886" s="188"/>
      <c r="R886" s="188"/>
      <c r="S886" s="188"/>
      <c r="T886" s="188"/>
      <c r="U886" s="188"/>
      <c r="V886" s="188"/>
      <c r="W886" s="188"/>
      <c r="X886" s="188"/>
      <c r="Y886" s="188"/>
      <c r="Z886" s="188"/>
    </row>
    <row r="887" ht="15.75" customHeight="1" spans="1:26">
      <c r="A887" s="188"/>
      <c r="B887" s="188"/>
      <c r="C887" s="188"/>
      <c r="D887" s="188"/>
      <c r="E887" s="188"/>
      <c r="F887" s="197"/>
      <c r="G887" s="197"/>
      <c r="H887" s="197"/>
      <c r="I887" s="197"/>
      <c r="J887" s="197"/>
      <c r="K887" s="197"/>
      <c r="L887" s="188"/>
      <c r="M887" s="188"/>
      <c r="N887" s="188"/>
      <c r="O887" s="188"/>
      <c r="P887" s="188"/>
      <c r="Q887" s="188"/>
      <c r="R887" s="188"/>
      <c r="S887" s="188"/>
      <c r="T887" s="188"/>
      <c r="U887" s="188"/>
      <c r="V887" s="188"/>
      <c r="W887" s="188"/>
      <c r="X887" s="188"/>
      <c r="Y887" s="188"/>
      <c r="Z887" s="188"/>
    </row>
    <row r="888" ht="15.75" customHeight="1" spans="1:26">
      <c r="A888" s="188"/>
      <c r="B888" s="188"/>
      <c r="C888" s="188"/>
      <c r="D888" s="188"/>
      <c r="E888" s="188"/>
      <c r="F888" s="197"/>
      <c r="G888" s="197"/>
      <c r="H888" s="197"/>
      <c r="I888" s="197"/>
      <c r="J888" s="197"/>
      <c r="K888" s="197"/>
      <c r="L888" s="188"/>
      <c r="M888" s="188"/>
      <c r="N888" s="188"/>
      <c r="O888" s="188"/>
      <c r="P888" s="188"/>
      <c r="Q888" s="188"/>
      <c r="R888" s="188"/>
      <c r="S888" s="188"/>
      <c r="T888" s="188"/>
      <c r="U888" s="188"/>
      <c r="V888" s="188"/>
      <c r="W888" s="188"/>
      <c r="X888" s="188"/>
      <c r="Y888" s="188"/>
      <c r="Z888" s="188"/>
    </row>
    <row r="889" ht="15.75" customHeight="1" spans="1:26">
      <c r="A889" s="188"/>
      <c r="B889" s="188"/>
      <c r="C889" s="188"/>
      <c r="D889" s="188"/>
      <c r="E889" s="188"/>
      <c r="F889" s="197"/>
      <c r="G889" s="197"/>
      <c r="H889" s="197"/>
      <c r="I889" s="197"/>
      <c r="J889" s="197"/>
      <c r="K889" s="197"/>
      <c r="L889" s="188"/>
      <c r="M889" s="188"/>
      <c r="N889" s="188"/>
      <c r="O889" s="188"/>
      <c r="P889" s="188"/>
      <c r="Q889" s="188"/>
      <c r="R889" s="188"/>
      <c r="S889" s="188"/>
      <c r="T889" s="188"/>
      <c r="U889" s="188"/>
      <c r="V889" s="188"/>
      <c r="W889" s="188"/>
      <c r="X889" s="188"/>
      <c r="Y889" s="188"/>
      <c r="Z889" s="188"/>
    </row>
    <row r="890" ht="15.75" customHeight="1" spans="1:26">
      <c r="A890" s="188"/>
      <c r="B890" s="188"/>
      <c r="C890" s="188"/>
      <c r="D890" s="188"/>
      <c r="E890" s="188"/>
      <c r="F890" s="197"/>
      <c r="G890" s="197"/>
      <c r="H890" s="197"/>
      <c r="I890" s="197"/>
      <c r="J890" s="197"/>
      <c r="K890" s="197"/>
      <c r="L890" s="188"/>
      <c r="M890" s="188"/>
      <c r="N890" s="188"/>
      <c r="O890" s="188"/>
      <c r="P890" s="188"/>
      <c r="Q890" s="188"/>
      <c r="R890" s="188"/>
      <c r="S890" s="188"/>
      <c r="T890" s="188"/>
      <c r="U890" s="188"/>
      <c r="V890" s="188"/>
      <c r="W890" s="188"/>
      <c r="X890" s="188"/>
      <c r="Y890" s="188"/>
      <c r="Z890" s="188"/>
    </row>
    <row r="891" ht="15.75" customHeight="1" spans="1:26">
      <c r="A891" s="188"/>
      <c r="B891" s="188"/>
      <c r="C891" s="188"/>
      <c r="D891" s="188"/>
      <c r="E891" s="188"/>
      <c r="F891" s="197"/>
      <c r="G891" s="197"/>
      <c r="H891" s="197"/>
      <c r="I891" s="197"/>
      <c r="J891" s="197"/>
      <c r="K891" s="197"/>
      <c r="L891" s="188"/>
      <c r="M891" s="188"/>
      <c r="N891" s="188"/>
      <c r="O891" s="188"/>
      <c r="P891" s="188"/>
      <c r="Q891" s="188"/>
      <c r="R891" s="188"/>
      <c r="S891" s="188"/>
      <c r="T891" s="188"/>
      <c r="U891" s="188"/>
      <c r="V891" s="188"/>
      <c r="W891" s="188"/>
      <c r="X891" s="188"/>
      <c r="Y891" s="188"/>
      <c r="Z891" s="188"/>
    </row>
    <row r="892" ht="15.75" customHeight="1" spans="1:26">
      <c r="A892" s="188"/>
      <c r="B892" s="188"/>
      <c r="C892" s="188"/>
      <c r="D892" s="188"/>
      <c r="E892" s="188"/>
      <c r="F892" s="197"/>
      <c r="G892" s="197"/>
      <c r="H892" s="197"/>
      <c r="I892" s="197"/>
      <c r="J892" s="197"/>
      <c r="K892" s="197"/>
      <c r="L892" s="188"/>
      <c r="M892" s="188"/>
      <c r="N892" s="188"/>
      <c r="O892" s="188"/>
      <c r="P892" s="188"/>
      <c r="Q892" s="188"/>
      <c r="R892" s="188"/>
      <c r="S892" s="188"/>
      <c r="T892" s="188"/>
      <c r="U892" s="188"/>
      <c r="V892" s="188"/>
      <c r="W892" s="188"/>
      <c r="X892" s="188"/>
      <c r="Y892" s="188"/>
      <c r="Z892" s="188"/>
    </row>
    <row r="893" ht="15.75" customHeight="1" spans="1:26">
      <c r="A893" s="188"/>
      <c r="B893" s="188"/>
      <c r="C893" s="188"/>
      <c r="D893" s="188"/>
      <c r="E893" s="188"/>
      <c r="F893" s="197"/>
      <c r="G893" s="197"/>
      <c r="H893" s="197"/>
      <c r="I893" s="197"/>
      <c r="J893" s="197"/>
      <c r="K893" s="197"/>
      <c r="L893" s="188"/>
      <c r="M893" s="188"/>
      <c r="N893" s="188"/>
      <c r="O893" s="188"/>
      <c r="P893" s="188"/>
      <c r="Q893" s="188"/>
      <c r="R893" s="188"/>
      <c r="S893" s="188"/>
      <c r="T893" s="188"/>
      <c r="U893" s="188"/>
      <c r="V893" s="188"/>
      <c r="W893" s="188"/>
      <c r="X893" s="188"/>
      <c r="Y893" s="188"/>
      <c r="Z893" s="188"/>
    </row>
    <row r="894" ht="15.75" customHeight="1" spans="1:26">
      <c r="A894" s="188"/>
      <c r="B894" s="188"/>
      <c r="C894" s="188"/>
      <c r="D894" s="188"/>
      <c r="E894" s="188"/>
      <c r="F894" s="197"/>
      <c r="G894" s="197"/>
      <c r="H894" s="197"/>
      <c r="I894" s="197"/>
      <c r="J894" s="197"/>
      <c r="K894" s="197"/>
      <c r="L894" s="188"/>
      <c r="M894" s="188"/>
      <c r="N894" s="188"/>
      <c r="O894" s="188"/>
      <c r="P894" s="188"/>
      <c r="Q894" s="188"/>
      <c r="R894" s="188"/>
      <c r="S894" s="188"/>
      <c r="T894" s="188"/>
      <c r="U894" s="188"/>
      <c r="V894" s="188"/>
      <c r="W894" s="188"/>
      <c r="X894" s="188"/>
      <c r="Y894" s="188"/>
      <c r="Z894" s="188"/>
    </row>
    <row r="895" ht="15.75" customHeight="1" spans="1:26">
      <c r="A895" s="188"/>
      <c r="B895" s="188"/>
      <c r="C895" s="188"/>
      <c r="D895" s="188"/>
      <c r="E895" s="188"/>
      <c r="F895" s="197"/>
      <c r="G895" s="197"/>
      <c r="H895" s="197"/>
      <c r="I895" s="197"/>
      <c r="J895" s="197"/>
      <c r="K895" s="197"/>
      <c r="L895" s="188"/>
      <c r="M895" s="188"/>
      <c r="N895" s="188"/>
      <c r="O895" s="188"/>
      <c r="P895" s="188"/>
      <c r="Q895" s="188"/>
      <c r="R895" s="188"/>
      <c r="S895" s="188"/>
      <c r="T895" s="188"/>
      <c r="U895" s="188"/>
      <c r="V895" s="188"/>
      <c r="W895" s="188"/>
      <c r="X895" s="188"/>
      <c r="Y895" s="188"/>
      <c r="Z895" s="188"/>
    </row>
    <row r="896" ht="15.75" customHeight="1" spans="1:26">
      <c r="A896" s="188"/>
      <c r="B896" s="188"/>
      <c r="C896" s="188"/>
      <c r="D896" s="188"/>
      <c r="E896" s="188"/>
      <c r="F896" s="197"/>
      <c r="G896" s="197"/>
      <c r="H896" s="197"/>
      <c r="I896" s="197"/>
      <c r="J896" s="197"/>
      <c r="K896" s="197"/>
      <c r="L896" s="188"/>
      <c r="M896" s="188"/>
      <c r="N896" s="188"/>
      <c r="O896" s="188"/>
      <c r="P896" s="188"/>
      <c r="Q896" s="188"/>
      <c r="R896" s="188"/>
      <c r="S896" s="188"/>
      <c r="T896" s="188"/>
      <c r="U896" s="188"/>
      <c r="V896" s="188"/>
      <c r="W896" s="188"/>
      <c r="X896" s="188"/>
      <c r="Y896" s="188"/>
      <c r="Z896" s="188"/>
    </row>
    <row r="897" ht="15.75" customHeight="1" spans="1:26">
      <c r="A897" s="188"/>
      <c r="B897" s="188"/>
      <c r="C897" s="188"/>
      <c r="D897" s="188"/>
      <c r="E897" s="188"/>
      <c r="F897" s="197"/>
      <c r="G897" s="197"/>
      <c r="H897" s="197"/>
      <c r="I897" s="197"/>
      <c r="J897" s="197"/>
      <c r="K897" s="197"/>
      <c r="L897" s="188"/>
      <c r="M897" s="188"/>
      <c r="N897" s="188"/>
      <c r="O897" s="188"/>
      <c r="P897" s="188"/>
      <c r="Q897" s="188"/>
      <c r="R897" s="188"/>
      <c r="S897" s="188"/>
      <c r="T897" s="188"/>
      <c r="U897" s="188"/>
      <c r="V897" s="188"/>
      <c r="W897" s="188"/>
      <c r="X897" s="188"/>
      <c r="Y897" s="188"/>
      <c r="Z897" s="188"/>
    </row>
    <row r="898" ht="15.75" customHeight="1" spans="1:26">
      <c r="A898" s="188"/>
      <c r="B898" s="188"/>
      <c r="C898" s="188"/>
      <c r="D898" s="188"/>
      <c r="E898" s="188"/>
      <c r="F898" s="197"/>
      <c r="G898" s="197"/>
      <c r="H898" s="197"/>
      <c r="I898" s="197"/>
      <c r="J898" s="197"/>
      <c r="K898" s="197"/>
      <c r="L898" s="188"/>
      <c r="M898" s="188"/>
      <c r="N898" s="188"/>
      <c r="O898" s="188"/>
      <c r="P898" s="188"/>
      <c r="Q898" s="188"/>
      <c r="R898" s="188"/>
      <c r="S898" s="188"/>
      <c r="T898" s="188"/>
      <c r="U898" s="188"/>
      <c r="V898" s="188"/>
      <c r="W898" s="188"/>
      <c r="X898" s="188"/>
      <c r="Y898" s="188"/>
      <c r="Z898" s="188"/>
    </row>
    <row r="899" ht="15.75" customHeight="1" spans="1:26">
      <c r="A899" s="188"/>
      <c r="B899" s="188"/>
      <c r="C899" s="188"/>
      <c r="D899" s="188"/>
      <c r="E899" s="188"/>
      <c r="F899" s="197"/>
      <c r="G899" s="197"/>
      <c r="H899" s="197"/>
      <c r="I899" s="197"/>
      <c r="J899" s="197"/>
      <c r="K899" s="197"/>
      <c r="L899" s="188"/>
      <c r="M899" s="188"/>
      <c r="N899" s="188"/>
      <c r="O899" s="188"/>
      <c r="P899" s="188"/>
      <c r="Q899" s="188"/>
      <c r="R899" s="188"/>
      <c r="S899" s="188"/>
      <c r="T899" s="188"/>
      <c r="U899" s="188"/>
      <c r="V899" s="188"/>
      <c r="W899" s="188"/>
      <c r="X899" s="188"/>
      <c r="Y899" s="188"/>
      <c r="Z899" s="188"/>
    </row>
    <row r="900" ht="15.75" customHeight="1" spans="1:26">
      <c r="A900" s="188"/>
      <c r="B900" s="188"/>
      <c r="C900" s="188"/>
      <c r="D900" s="188"/>
      <c r="E900" s="188"/>
      <c r="F900" s="197"/>
      <c r="G900" s="197"/>
      <c r="H900" s="197"/>
      <c r="I900" s="197"/>
      <c r="J900" s="197"/>
      <c r="K900" s="197"/>
      <c r="L900" s="188"/>
      <c r="M900" s="188"/>
      <c r="N900" s="188"/>
      <c r="O900" s="188"/>
      <c r="P900" s="188"/>
      <c r="Q900" s="188"/>
      <c r="R900" s="188"/>
      <c r="S900" s="188"/>
      <c r="T900" s="188"/>
      <c r="U900" s="188"/>
      <c r="V900" s="188"/>
      <c r="W900" s="188"/>
      <c r="X900" s="188"/>
      <c r="Y900" s="188"/>
      <c r="Z900" s="188"/>
    </row>
    <row r="901" ht="15.75" customHeight="1" spans="1:26">
      <c r="A901" s="188"/>
      <c r="B901" s="188"/>
      <c r="C901" s="188"/>
      <c r="D901" s="188"/>
      <c r="E901" s="188"/>
      <c r="F901" s="197"/>
      <c r="G901" s="197"/>
      <c r="H901" s="197"/>
      <c r="I901" s="197"/>
      <c r="J901" s="197"/>
      <c r="K901" s="197"/>
      <c r="L901" s="188"/>
      <c r="M901" s="188"/>
      <c r="N901" s="188"/>
      <c r="O901" s="188"/>
      <c r="P901" s="188"/>
      <c r="Q901" s="188"/>
      <c r="R901" s="188"/>
      <c r="S901" s="188"/>
      <c r="T901" s="188"/>
      <c r="U901" s="188"/>
      <c r="V901" s="188"/>
      <c r="W901" s="188"/>
      <c r="X901" s="188"/>
      <c r="Y901" s="188"/>
      <c r="Z901" s="188"/>
    </row>
    <row r="902" ht="15.75" customHeight="1" spans="1:26">
      <c r="A902" s="188"/>
      <c r="B902" s="188"/>
      <c r="C902" s="188"/>
      <c r="D902" s="188"/>
      <c r="E902" s="188"/>
      <c r="F902" s="197"/>
      <c r="G902" s="197"/>
      <c r="H902" s="197"/>
      <c r="I902" s="197"/>
      <c r="J902" s="197"/>
      <c r="K902" s="197"/>
      <c r="L902" s="188"/>
      <c r="M902" s="188"/>
      <c r="N902" s="188"/>
      <c r="O902" s="188"/>
      <c r="P902" s="188"/>
      <c r="Q902" s="188"/>
      <c r="R902" s="188"/>
      <c r="S902" s="188"/>
      <c r="T902" s="188"/>
      <c r="U902" s="188"/>
      <c r="V902" s="188"/>
      <c r="W902" s="188"/>
      <c r="X902" s="188"/>
      <c r="Y902" s="188"/>
      <c r="Z902" s="188"/>
    </row>
    <row r="903" ht="15.75" customHeight="1" spans="1:26">
      <c r="A903" s="188"/>
      <c r="B903" s="188"/>
      <c r="C903" s="188"/>
      <c r="D903" s="188"/>
      <c r="E903" s="188"/>
      <c r="F903" s="197"/>
      <c r="G903" s="197"/>
      <c r="H903" s="197"/>
      <c r="I903" s="197"/>
      <c r="J903" s="197"/>
      <c r="K903" s="197"/>
      <c r="L903" s="188"/>
      <c r="M903" s="188"/>
      <c r="N903" s="188"/>
      <c r="O903" s="188"/>
      <c r="P903" s="188"/>
      <c r="Q903" s="188"/>
      <c r="R903" s="188"/>
      <c r="S903" s="188"/>
      <c r="T903" s="188"/>
      <c r="U903" s="188"/>
      <c r="V903" s="188"/>
      <c r="W903" s="188"/>
      <c r="X903" s="188"/>
      <c r="Y903" s="188"/>
      <c r="Z903" s="188"/>
    </row>
    <row r="904" ht="15.75" customHeight="1" spans="1:26">
      <c r="A904" s="188"/>
      <c r="B904" s="188"/>
      <c r="C904" s="188"/>
      <c r="D904" s="188"/>
      <c r="E904" s="188"/>
      <c r="F904" s="197"/>
      <c r="G904" s="197"/>
      <c r="H904" s="197"/>
      <c r="I904" s="197"/>
      <c r="J904" s="197"/>
      <c r="K904" s="197"/>
      <c r="L904" s="188"/>
      <c r="M904" s="188"/>
      <c r="N904" s="188"/>
      <c r="O904" s="188"/>
      <c r="P904" s="188"/>
      <c r="Q904" s="188"/>
      <c r="R904" s="188"/>
      <c r="S904" s="188"/>
      <c r="T904" s="188"/>
      <c r="U904" s="188"/>
      <c r="V904" s="188"/>
      <c r="W904" s="188"/>
      <c r="X904" s="188"/>
      <c r="Y904" s="188"/>
      <c r="Z904" s="188"/>
    </row>
    <row r="905" ht="15.75" customHeight="1" spans="1:26">
      <c r="A905" s="188"/>
      <c r="B905" s="188"/>
      <c r="C905" s="188"/>
      <c r="D905" s="188"/>
      <c r="E905" s="188"/>
      <c r="F905" s="197"/>
      <c r="G905" s="197"/>
      <c r="H905" s="197"/>
      <c r="I905" s="197"/>
      <c r="J905" s="197"/>
      <c r="K905" s="197"/>
      <c r="L905" s="188"/>
      <c r="M905" s="188"/>
      <c r="N905" s="188"/>
      <c r="O905" s="188"/>
      <c r="P905" s="188"/>
      <c r="Q905" s="188"/>
      <c r="R905" s="188"/>
      <c r="S905" s="188"/>
      <c r="T905" s="188"/>
      <c r="U905" s="188"/>
      <c r="V905" s="188"/>
      <c r="W905" s="188"/>
      <c r="X905" s="188"/>
      <c r="Y905" s="188"/>
      <c r="Z905" s="188"/>
    </row>
    <row r="906" ht="15.75" customHeight="1" spans="1:26">
      <c r="A906" s="188"/>
      <c r="B906" s="188"/>
      <c r="C906" s="188"/>
      <c r="D906" s="188"/>
      <c r="E906" s="188"/>
      <c r="F906" s="197"/>
      <c r="G906" s="197"/>
      <c r="H906" s="197"/>
      <c r="I906" s="197"/>
      <c r="J906" s="197"/>
      <c r="K906" s="197"/>
      <c r="L906" s="188"/>
      <c r="M906" s="188"/>
      <c r="N906" s="188"/>
      <c r="O906" s="188"/>
      <c r="P906" s="188"/>
      <c r="Q906" s="188"/>
      <c r="R906" s="188"/>
      <c r="S906" s="188"/>
      <c r="T906" s="188"/>
      <c r="U906" s="188"/>
      <c r="V906" s="188"/>
      <c r="W906" s="188"/>
      <c r="X906" s="188"/>
      <c r="Y906" s="188"/>
      <c r="Z906" s="188"/>
    </row>
    <row r="907" ht="15.75" customHeight="1" spans="1:26">
      <c r="A907" s="188"/>
      <c r="B907" s="188"/>
      <c r="C907" s="188"/>
      <c r="D907" s="188"/>
      <c r="E907" s="188"/>
      <c r="F907" s="197"/>
      <c r="G907" s="197"/>
      <c r="H907" s="197"/>
      <c r="I907" s="197"/>
      <c r="J907" s="197"/>
      <c r="K907" s="197"/>
      <c r="L907" s="188"/>
      <c r="M907" s="188"/>
      <c r="N907" s="188"/>
      <c r="O907" s="188"/>
      <c r="P907" s="188"/>
      <c r="Q907" s="188"/>
      <c r="R907" s="188"/>
      <c r="S907" s="188"/>
      <c r="T907" s="188"/>
      <c r="U907" s="188"/>
      <c r="V907" s="188"/>
      <c r="W907" s="188"/>
      <c r="X907" s="188"/>
      <c r="Y907" s="188"/>
      <c r="Z907" s="188"/>
    </row>
    <row r="908" ht="15.75" customHeight="1" spans="1:26">
      <c r="A908" s="188"/>
      <c r="B908" s="188"/>
      <c r="C908" s="188"/>
      <c r="D908" s="188"/>
      <c r="E908" s="188"/>
      <c r="F908" s="197"/>
      <c r="G908" s="197"/>
      <c r="H908" s="197"/>
      <c r="I908" s="197"/>
      <c r="J908" s="197"/>
      <c r="K908" s="197"/>
      <c r="L908" s="188"/>
      <c r="M908" s="188"/>
      <c r="N908" s="188"/>
      <c r="O908" s="188"/>
      <c r="P908" s="188"/>
      <c r="Q908" s="188"/>
      <c r="R908" s="188"/>
      <c r="S908" s="188"/>
      <c r="T908" s="188"/>
      <c r="U908" s="188"/>
      <c r="V908" s="188"/>
      <c r="W908" s="188"/>
      <c r="X908" s="188"/>
      <c r="Y908" s="188"/>
      <c r="Z908" s="188"/>
    </row>
    <row r="909" ht="15.75" customHeight="1" spans="1:26">
      <c r="A909" s="188"/>
      <c r="B909" s="188"/>
      <c r="C909" s="188"/>
      <c r="D909" s="188"/>
      <c r="E909" s="188"/>
      <c r="F909" s="197"/>
      <c r="G909" s="197"/>
      <c r="H909" s="197"/>
      <c r="I909" s="197"/>
      <c r="J909" s="197"/>
      <c r="K909" s="197"/>
      <c r="L909" s="188"/>
      <c r="M909" s="188"/>
      <c r="N909" s="188"/>
      <c r="O909" s="188"/>
      <c r="P909" s="188"/>
      <c r="Q909" s="188"/>
      <c r="R909" s="188"/>
      <c r="S909" s="188"/>
      <c r="T909" s="188"/>
      <c r="U909" s="188"/>
      <c r="V909" s="188"/>
      <c r="W909" s="188"/>
      <c r="X909" s="188"/>
      <c r="Y909" s="188"/>
      <c r="Z909" s="188"/>
    </row>
    <row r="910" ht="15.75" customHeight="1" spans="1:26">
      <c r="A910" s="188"/>
      <c r="B910" s="188"/>
      <c r="C910" s="188"/>
      <c r="D910" s="188"/>
      <c r="E910" s="188"/>
      <c r="F910" s="197"/>
      <c r="G910" s="197"/>
      <c r="H910" s="197"/>
      <c r="I910" s="197"/>
      <c r="J910" s="197"/>
      <c r="K910" s="197"/>
      <c r="L910" s="188"/>
      <c r="M910" s="188"/>
      <c r="N910" s="188"/>
      <c r="O910" s="188"/>
      <c r="P910" s="188"/>
      <c r="Q910" s="188"/>
      <c r="R910" s="188"/>
      <c r="S910" s="188"/>
      <c r="T910" s="188"/>
      <c r="U910" s="188"/>
      <c r="V910" s="188"/>
      <c r="W910" s="188"/>
      <c r="X910" s="188"/>
      <c r="Y910" s="188"/>
      <c r="Z910" s="188"/>
    </row>
    <row r="911" ht="15.75" customHeight="1" spans="1:26">
      <c r="A911" s="188"/>
      <c r="B911" s="188"/>
      <c r="C911" s="188"/>
      <c r="D911" s="188"/>
      <c r="E911" s="188"/>
      <c r="F911" s="197"/>
      <c r="G911" s="197"/>
      <c r="H911" s="197"/>
      <c r="I911" s="197"/>
      <c r="J911" s="197"/>
      <c r="K911" s="197"/>
      <c r="L911" s="188"/>
      <c r="M911" s="188"/>
      <c r="N911" s="188"/>
      <c r="O911" s="188"/>
      <c r="P911" s="188"/>
      <c r="Q911" s="188"/>
      <c r="R911" s="188"/>
      <c r="S911" s="188"/>
      <c r="T911" s="188"/>
      <c r="U911" s="188"/>
      <c r="V911" s="188"/>
      <c r="W911" s="188"/>
      <c r="X911" s="188"/>
      <c r="Y911" s="188"/>
      <c r="Z911" s="188"/>
    </row>
    <row r="912" ht="15.75" customHeight="1" spans="1:26">
      <c r="A912" s="188"/>
      <c r="B912" s="188"/>
      <c r="C912" s="188"/>
      <c r="D912" s="188"/>
      <c r="E912" s="188"/>
      <c r="F912" s="197"/>
      <c r="G912" s="197"/>
      <c r="H912" s="197"/>
      <c r="I912" s="197"/>
      <c r="J912" s="197"/>
      <c r="K912" s="197"/>
      <c r="L912" s="188"/>
      <c r="M912" s="188"/>
      <c r="N912" s="188"/>
      <c r="O912" s="188"/>
      <c r="P912" s="188"/>
      <c r="Q912" s="188"/>
      <c r="R912" s="188"/>
      <c r="S912" s="188"/>
      <c r="T912" s="188"/>
      <c r="U912" s="188"/>
      <c r="V912" s="188"/>
      <c r="W912" s="188"/>
      <c r="X912" s="188"/>
      <c r="Y912" s="188"/>
      <c r="Z912" s="188"/>
    </row>
    <row r="913" ht="15.75" customHeight="1" spans="1:26">
      <c r="A913" s="188"/>
      <c r="B913" s="188"/>
      <c r="C913" s="188"/>
      <c r="D913" s="188"/>
      <c r="E913" s="188"/>
      <c r="F913" s="197"/>
      <c r="G913" s="197"/>
      <c r="H913" s="197"/>
      <c r="I913" s="197"/>
      <c r="J913" s="197"/>
      <c r="K913" s="197"/>
      <c r="L913" s="188"/>
      <c r="M913" s="188"/>
      <c r="N913" s="188"/>
      <c r="O913" s="188"/>
      <c r="P913" s="188"/>
      <c r="Q913" s="188"/>
      <c r="R913" s="188"/>
      <c r="S913" s="188"/>
      <c r="T913" s="188"/>
      <c r="U913" s="188"/>
      <c r="V913" s="188"/>
      <c r="W913" s="188"/>
      <c r="X913" s="188"/>
      <c r="Y913" s="188"/>
      <c r="Z913" s="188"/>
    </row>
    <row r="914" ht="15.75" customHeight="1" spans="1:26">
      <c r="A914" s="188"/>
      <c r="B914" s="188"/>
      <c r="C914" s="188"/>
      <c r="D914" s="188"/>
      <c r="E914" s="188"/>
      <c r="F914" s="197"/>
      <c r="G914" s="197"/>
      <c r="H914" s="197"/>
      <c r="I914" s="197"/>
      <c r="J914" s="197"/>
      <c r="K914" s="197"/>
      <c r="L914" s="188"/>
      <c r="M914" s="188"/>
      <c r="N914" s="188"/>
      <c r="O914" s="188"/>
      <c r="P914" s="188"/>
      <c r="Q914" s="188"/>
      <c r="R914" s="188"/>
      <c r="S914" s="188"/>
      <c r="T914" s="188"/>
      <c r="U914" s="188"/>
      <c r="V914" s="188"/>
      <c r="W914" s="188"/>
      <c r="X914" s="188"/>
      <c r="Y914" s="188"/>
      <c r="Z914" s="188"/>
    </row>
    <row r="915" ht="15.75" customHeight="1" spans="1:26">
      <c r="A915" s="188"/>
      <c r="B915" s="188"/>
      <c r="C915" s="188"/>
      <c r="D915" s="188"/>
      <c r="E915" s="188"/>
      <c r="F915" s="197"/>
      <c r="G915" s="197"/>
      <c r="H915" s="197"/>
      <c r="I915" s="197"/>
      <c r="J915" s="197"/>
      <c r="K915" s="197"/>
      <c r="L915" s="188"/>
      <c r="M915" s="188"/>
      <c r="N915" s="188"/>
      <c r="O915" s="188"/>
      <c r="P915" s="188"/>
      <c r="Q915" s="188"/>
      <c r="R915" s="188"/>
      <c r="S915" s="188"/>
      <c r="T915" s="188"/>
      <c r="U915" s="188"/>
      <c r="V915" s="188"/>
      <c r="W915" s="188"/>
      <c r="X915" s="188"/>
      <c r="Y915" s="188"/>
      <c r="Z915" s="188"/>
    </row>
    <row r="916" ht="15.75" customHeight="1" spans="1:26">
      <c r="A916" s="188"/>
      <c r="B916" s="188"/>
      <c r="C916" s="188"/>
      <c r="D916" s="188"/>
      <c r="E916" s="188"/>
      <c r="F916" s="197"/>
      <c r="G916" s="197"/>
      <c r="H916" s="197"/>
      <c r="I916" s="197"/>
      <c r="J916" s="197"/>
      <c r="K916" s="197"/>
      <c r="L916" s="188"/>
      <c r="M916" s="188"/>
      <c r="N916" s="188"/>
      <c r="O916" s="188"/>
      <c r="P916" s="188"/>
      <c r="Q916" s="188"/>
      <c r="R916" s="188"/>
      <c r="S916" s="188"/>
      <c r="T916" s="188"/>
      <c r="U916" s="188"/>
      <c r="V916" s="188"/>
      <c r="W916" s="188"/>
      <c r="X916" s="188"/>
      <c r="Y916" s="188"/>
      <c r="Z916" s="188"/>
    </row>
    <row r="917" ht="15.75" customHeight="1" spans="1:26">
      <c r="A917" s="188"/>
      <c r="B917" s="188"/>
      <c r="C917" s="188"/>
      <c r="D917" s="188"/>
      <c r="E917" s="188"/>
      <c r="F917" s="197"/>
      <c r="G917" s="197"/>
      <c r="H917" s="197"/>
      <c r="I917" s="197"/>
      <c r="J917" s="197"/>
      <c r="K917" s="197"/>
      <c r="L917" s="188"/>
      <c r="M917" s="188"/>
      <c r="N917" s="188"/>
      <c r="O917" s="188"/>
      <c r="P917" s="188"/>
      <c r="Q917" s="188"/>
      <c r="R917" s="188"/>
      <c r="S917" s="188"/>
      <c r="T917" s="188"/>
      <c r="U917" s="188"/>
      <c r="V917" s="188"/>
      <c r="W917" s="188"/>
      <c r="X917" s="188"/>
      <c r="Y917" s="188"/>
      <c r="Z917" s="188"/>
    </row>
    <row r="918" ht="15.75" customHeight="1" spans="1:26">
      <c r="A918" s="188"/>
      <c r="B918" s="188"/>
      <c r="C918" s="188"/>
      <c r="D918" s="188"/>
      <c r="E918" s="188"/>
      <c r="F918" s="197"/>
      <c r="G918" s="197"/>
      <c r="H918" s="197"/>
      <c r="I918" s="197"/>
      <c r="J918" s="197"/>
      <c r="K918" s="197"/>
      <c r="L918" s="188"/>
      <c r="M918" s="188"/>
      <c r="N918" s="188"/>
      <c r="O918" s="188"/>
      <c r="P918" s="188"/>
      <c r="Q918" s="188"/>
      <c r="R918" s="188"/>
      <c r="S918" s="188"/>
      <c r="T918" s="188"/>
      <c r="U918" s="188"/>
      <c r="V918" s="188"/>
      <c r="W918" s="188"/>
      <c r="X918" s="188"/>
      <c r="Y918" s="188"/>
      <c r="Z918" s="188"/>
    </row>
    <row r="919" ht="15.75" customHeight="1" spans="1:26">
      <c r="A919" s="188"/>
      <c r="B919" s="188"/>
      <c r="C919" s="188"/>
      <c r="D919" s="188"/>
      <c r="E919" s="188"/>
      <c r="F919" s="197"/>
      <c r="G919" s="197"/>
      <c r="H919" s="197"/>
      <c r="I919" s="197"/>
      <c r="J919" s="197"/>
      <c r="K919" s="197"/>
      <c r="L919" s="188"/>
      <c r="M919" s="188"/>
      <c r="N919" s="188"/>
      <c r="O919" s="188"/>
      <c r="P919" s="188"/>
      <c r="Q919" s="188"/>
      <c r="R919" s="188"/>
      <c r="S919" s="188"/>
      <c r="T919" s="188"/>
      <c r="U919" s="188"/>
      <c r="V919" s="188"/>
      <c r="W919" s="188"/>
      <c r="X919" s="188"/>
      <c r="Y919" s="188"/>
      <c r="Z919" s="188"/>
    </row>
    <row r="920" ht="15.75" customHeight="1" spans="1:26">
      <c r="A920" s="188"/>
      <c r="B920" s="188"/>
      <c r="C920" s="188"/>
      <c r="D920" s="188"/>
      <c r="E920" s="188"/>
      <c r="F920" s="197"/>
      <c r="G920" s="197"/>
      <c r="H920" s="197"/>
      <c r="I920" s="197"/>
      <c r="J920" s="197"/>
      <c r="K920" s="197"/>
      <c r="L920" s="188"/>
      <c r="M920" s="188"/>
      <c r="N920" s="188"/>
      <c r="O920" s="188"/>
      <c r="P920" s="188"/>
      <c r="Q920" s="188"/>
      <c r="R920" s="188"/>
      <c r="S920" s="188"/>
      <c r="T920" s="188"/>
      <c r="U920" s="188"/>
      <c r="V920" s="188"/>
      <c r="W920" s="188"/>
      <c r="X920" s="188"/>
      <c r="Y920" s="188"/>
      <c r="Z920" s="188"/>
    </row>
    <row r="921" ht="15.75" customHeight="1" spans="1:26">
      <c r="A921" s="188"/>
      <c r="B921" s="188"/>
      <c r="C921" s="188"/>
      <c r="D921" s="188"/>
      <c r="E921" s="188"/>
      <c r="F921" s="197"/>
      <c r="G921" s="197"/>
      <c r="H921" s="197"/>
      <c r="I921" s="197"/>
      <c r="J921" s="197"/>
      <c r="K921" s="197"/>
      <c r="L921" s="188"/>
      <c r="M921" s="188"/>
      <c r="N921" s="188"/>
      <c r="O921" s="188"/>
      <c r="P921" s="188"/>
      <c r="Q921" s="188"/>
      <c r="R921" s="188"/>
      <c r="S921" s="188"/>
      <c r="T921" s="188"/>
      <c r="U921" s="188"/>
      <c r="V921" s="188"/>
      <c r="W921" s="188"/>
      <c r="X921" s="188"/>
      <c r="Y921" s="188"/>
      <c r="Z921" s="188"/>
    </row>
    <row r="922" ht="15.75" customHeight="1" spans="1:26">
      <c r="A922" s="188"/>
      <c r="B922" s="188"/>
      <c r="C922" s="188"/>
      <c r="D922" s="188"/>
      <c r="E922" s="188"/>
      <c r="F922" s="197"/>
      <c r="G922" s="197"/>
      <c r="H922" s="197"/>
      <c r="I922" s="197"/>
      <c r="J922" s="197"/>
      <c r="K922" s="197"/>
      <c r="L922" s="188"/>
      <c r="M922" s="188"/>
      <c r="N922" s="188"/>
      <c r="O922" s="188"/>
      <c r="P922" s="188"/>
      <c r="Q922" s="188"/>
      <c r="R922" s="188"/>
      <c r="S922" s="188"/>
      <c r="T922" s="188"/>
      <c r="U922" s="188"/>
      <c r="V922" s="188"/>
      <c r="W922" s="188"/>
      <c r="X922" s="188"/>
      <c r="Y922" s="188"/>
      <c r="Z922" s="188"/>
    </row>
    <row r="923" ht="15.75" customHeight="1" spans="1:26">
      <c r="A923" s="188"/>
      <c r="B923" s="188"/>
      <c r="C923" s="188"/>
      <c r="D923" s="188"/>
      <c r="E923" s="188"/>
      <c r="F923" s="197"/>
      <c r="G923" s="197"/>
      <c r="H923" s="197"/>
      <c r="I923" s="197"/>
      <c r="J923" s="197"/>
      <c r="K923" s="197"/>
      <c r="L923" s="188"/>
      <c r="M923" s="188"/>
      <c r="N923" s="188"/>
      <c r="O923" s="188"/>
      <c r="P923" s="188"/>
      <c r="Q923" s="188"/>
      <c r="R923" s="188"/>
      <c r="S923" s="188"/>
      <c r="T923" s="188"/>
      <c r="U923" s="188"/>
      <c r="V923" s="188"/>
      <c r="W923" s="188"/>
      <c r="X923" s="188"/>
      <c r="Y923" s="188"/>
      <c r="Z923" s="188"/>
    </row>
    <row r="924" ht="15.75" customHeight="1" spans="1:26">
      <c r="A924" s="188"/>
      <c r="B924" s="188"/>
      <c r="C924" s="188"/>
      <c r="D924" s="188"/>
      <c r="E924" s="188"/>
      <c r="F924" s="197"/>
      <c r="G924" s="197"/>
      <c r="H924" s="197"/>
      <c r="I924" s="197"/>
      <c r="J924" s="197"/>
      <c r="K924" s="197"/>
      <c r="L924" s="188"/>
      <c r="M924" s="188"/>
      <c r="N924" s="188"/>
      <c r="O924" s="188"/>
      <c r="P924" s="188"/>
      <c r="Q924" s="188"/>
      <c r="R924" s="188"/>
      <c r="S924" s="188"/>
      <c r="T924" s="188"/>
      <c r="U924" s="188"/>
      <c r="V924" s="188"/>
      <c r="W924" s="188"/>
      <c r="X924" s="188"/>
      <c r="Y924" s="188"/>
      <c r="Z924" s="188"/>
    </row>
    <row r="925" ht="15.75" customHeight="1" spans="1:26">
      <c r="A925" s="188"/>
      <c r="B925" s="188"/>
      <c r="C925" s="188"/>
      <c r="D925" s="188"/>
      <c r="E925" s="188"/>
      <c r="F925" s="197"/>
      <c r="G925" s="197"/>
      <c r="H925" s="197"/>
      <c r="I925" s="197"/>
      <c r="J925" s="197"/>
      <c r="K925" s="197"/>
      <c r="L925" s="188"/>
      <c r="M925" s="188"/>
      <c r="N925" s="188"/>
      <c r="O925" s="188"/>
      <c r="P925" s="188"/>
      <c r="Q925" s="188"/>
      <c r="R925" s="188"/>
      <c r="S925" s="188"/>
      <c r="T925" s="188"/>
      <c r="U925" s="188"/>
      <c r="V925" s="188"/>
      <c r="W925" s="188"/>
      <c r="X925" s="188"/>
      <c r="Y925" s="188"/>
      <c r="Z925" s="188"/>
    </row>
    <row r="926" ht="15.75" customHeight="1" spans="1:26">
      <c r="A926" s="188"/>
      <c r="B926" s="188"/>
      <c r="C926" s="188"/>
      <c r="D926" s="188"/>
      <c r="E926" s="188"/>
      <c r="F926" s="197"/>
      <c r="G926" s="197"/>
      <c r="H926" s="197"/>
      <c r="I926" s="197"/>
      <c r="J926" s="197"/>
      <c r="K926" s="197"/>
      <c r="L926" s="188"/>
      <c r="M926" s="188"/>
      <c r="N926" s="188"/>
      <c r="O926" s="188"/>
      <c r="P926" s="188"/>
      <c r="Q926" s="188"/>
      <c r="R926" s="188"/>
      <c r="S926" s="188"/>
      <c r="T926" s="188"/>
      <c r="U926" s="188"/>
      <c r="V926" s="188"/>
      <c r="W926" s="188"/>
      <c r="X926" s="188"/>
      <c r="Y926" s="188"/>
      <c r="Z926" s="188"/>
    </row>
    <row r="927" ht="15.75" customHeight="1" spans="1:26">
      <c r="A927" s="188"/>
      <c r="B927" s="188"/>
      <c r="C927" s="188"/>
      <c r="D927" s="188"/>
      <c r="E927" s="188"/>
      <c r="F927" s="197"/>
      <c r="G927" s="197"/>
      <c r="H927" s="197"/>
      <c r="I927" s="197"/>
      <c r="J927" s="197"/>
      <c r="K927" s="197"/>
      <c r="L927" s="188"/>
      <c r="M927" s="188"/>
      <c r="N927" s="188"/>
      <c r="O927" s="188"/>
      <c r="P927" s="188"/>
      <c r="Q927" s="188"/>
      <c r="R927" s="188"/>
      <c r="S927" s="188"/>
      <c r="T927" s="188"/>
      <c r="U927" s="188"/>
      <c r="V927" s="188"/>
      <c r="W927" s="188"/>
      <c r="X927" s="188"/>
      <c r="Y927" s="188"/>
      <c r="Z927" s="188"/>
    </row>
    <row r="928" ht="15.75" customHeight="1" spans="1:26">
      <c r="A928" s="188"/>
      <c r="B928" s="188"/>
      <c r="C928" s="188"/>
      <c r="D928" s="188"/>
      <c r="E928" s="188"/>
      <c r="F928" s="197"/>
      <c r="G928" s="197"/>
      <c r="H928" s="197"/>
      <c r="I928" s="197"/>
      <c r="J928" s="197"/>
      <c r="K928" s="197"/>
      <c r="L928" s="188"/>
      <c r="M928" s="188"/>
      <c r="N928" s="188"/>
      <c r="O928" s="188"/>
      <c r="P928" s="188"/>
      <c r="Q928" s="188"/>
      <c r="R928" s="188"/>
      <c r="S928" s="188"/>
      <c r="T928" s="188"/>
      <c r="U928" s="188"/>
      <c r="V928" s="188"/>
      <c r="W928" s="188"/>
      <c r="X928" s="188"/>
      <c r="Y928" s="188"/>
      <c r="Z928" s="188"/>
    </row>
    <row r="929" ht="15.75" customHeight="1" spans="1:26">
      <c r="A929" s="188"/>
      <c r="B929" s="188"/>
      <c r="C929" s="188"/>
      <c r="D929" s="188"/>
      <c r="E929" s="188"/>
      <c r="F929" s="197"/>
      <c r="G929" s="197"/>
      <c r="H929" s="197"/>
      <c r="I929" s="197"/>
      <c r="J929" s="197"/>
      <c r="K929" s="197"/>
      <c r="L929" s="188"/>
      <c r="M929" s="188"/>
      <c r="N929" s="188"/>
      <c r="O929" s="188"/>
      <c r="P929" s="188"/>
      <c r="Q929" s="188"/>
      <c r="R929" s="188"/>
      <c r="S929" s="188"/>
      <c r="T929" s="188"/>
      <c r="U929" s="188"/>
      <c r="V929" s="188"/>
      <c r="W929" s="188"/>
      <c r="X929" s="188"/>
      <c r="Y929" s="188"/>
      <c r="Z929" s="188"/>
    </row>
    <row r="930" ht="15.75" customHeight="1" spans="1:26">
      <c r="A930" s="188"/>
      <c r="B930" s="188"/>
      <c r="C930" s="188"/>
      <c r="D930" s="188"/>
      <c r="E930" s="188"/>
      <c r="F930" s="197"/>
      <c r="G930" s="197"/>
      <c r="H930" s="197"/>
      <c r="I930" s="197"/>
      <c r="J930" s="197"/>
      <c r="K930" s="197"/>
      <c r="L930" s="188"/>
      <c r="M930" s="188"/>
      <c r="N930" s="188"/>
      <c r="O930" s="188"/>
      <c r="P930" s="188"/>
      <c r="Q930" s="188"/>
      <c r="R930" s="188"/>
      <c r="S930" s="188"/>
      <c r="T930" s="188"/>
      <c r="U930" s="188"/>
      <c r="V930" s="188"/>
      <c r="W930" s="188"/>
      <c r="X930" s="188"/>
      <c r="Y930" s="188"/>
      <c r="Z930" s="188"/>
    </row>
    <row r="931" ht="15.75" customHeight="1" spans="1:26">
      <c r="A931" s="188"/>
      <c r="B931" s="188"/>
      <c r="C931" s="188"/>
      <c r="D931" s="188"/>
      <c r="E931" s="188"/>
      <c r="F931" s="197"/>
      <c r="G931" s="197"/>
      <c r="H931" s="197"/>
      <c r="I931" s="197"/>
      <c r="J931" s="197"/>
      <c r="K931" s="197"/>
      <c r="L931" s="188"/>
      <c r="M931" s="188"/>
      <c r="N931" s="188"/>
      <c r="O931" s="188"/>
      <c r="P931" s="188"/>
      <c r="Q931" s="188"/>
      <c r="R931" s="188"/>
      <c r="S931" s="188"/>
      <c r="T931" s="188"/>
      <c r="U931" s="188"/>
      <c r="V931" s="188"/>
      <c r="W931" s="188"/>
      <c r="X931" s="188"/>
      <c r="Y931" s="188"/>
      <c r="Z931" s="188"/>
    </row>
    <row r="932" ht="15.75" customHeight="1" spans="1:26">
      <c r="A932" s="188"/>
      <c r="B932" s="188"/>
      <c r="C932" s="188"/>
      <c r="D932" s="188"/>
      <c r="E932" s="188"/>
      <c r="F932" s="197"/>
      <c r="G932" s="197"/>
      <c r="H932" s="197"/>
      <c r="I932" s="197"/>
      <c r="J932" s="197"/>
      <c r="K932" s="197"/>
      <c r="L932" s="188"/>
      <c r="M932" s="188"/>
      <c r="N932" s="188"/>
      <c r="O932" s="188"/>
      <c r="P932" s="188"/>
      <c r="Q932" s="188"/>
      <c r="R932" s="188"/>
      <c r="S932" s="188"/>
      <c r="T932" s="188"/>
      <c r="U932" s="188"/>
      <c r="V932" s="188"/>
      <c r="W932" s="188"/>
      <c r="X932" s="188"/>
      <c r="Y932" s="188"/>
      <c r="Z932" s="188"/>
    </row>
    <row r="933" ht="15.75" customHeight="1" spans="1:26">
      <c r="A933" s="188"/>
      <c r="B933" s="188"/>
      <c r="C933" s="188"/>
      <c r="D933" s="188"/>
      <c r="E933" s="188"/>
      <c r="F933" s="197"/>
      <c r="G933" s="197"/>
      <c r="H933" s="197"/>
      <c r="I933" s="197"/>
      <c r="J933" s="197"/>
      <c r="K933" s="197"/>
      <c r="L933" s="188"/>
      <c r="M933" s="188"/>
      <c r="N933" s="188"/>
      <c r="O933" s="188"/>
      <c r="P933" s="188"/>
      <c r="Q933" s="188"/>
      <c r="R933" s="188"/>
      <c r="S933" s="188"/>
      <c r="T933" s="188"/>
      <c r="U933" s="188"/>
      <c r="V933" s="188"/>
      <c r="W933" s="188"/>
      <c r="X933" s="188"/>
      <c r="Y933" s="188"/>
      <c r="Z933" s="188"/>
    </row>
    <row r="934" ht="15.75" customHeight="1" spans="1:26">
      <c r="A934" s="188"/>
      <c r="B934" s="188"/>
      <c r="C934" s="188"/>
      <c r="D934" s="188"/>
      <c r="E934" s="188"/>
      <c r="F934" s="197"/>
      <c r="G934" s="197"/>
      <c r="H934" s="197"/>
      <c r="I934" s="197"/>
      <c r="J934" s="197"/>
      <c r="K934" s="197"/>
      <c r="L934" s="188"/>
      <c r="M934" s="188"/>
      <c r="N934" s="188"/>
      <c r="O934" s="188"/>
      <c r="P934" s="188"/>
      <c r="Q934" s="188"/>
      <c r="R934" s="188"/>
      <c r="S934" s="188"/>
      <c r="T934" s="188"/>
      <c r="U934" s="188"/>
      <c r="V934" s="188"/>
      <c r="W934" s="188"/>
      <c r="X934" s="188"/>
      <c r="Y934" s="188"/>
      <c r="Z934" s="188"/>
    </row>
    <row r="935" ht="15.75" customHeight="1" spans="1:26">
      <c r="A935" s="188"/>
      <c r="B935" s="188"/>
      <c r="C935" s="188"/>
      <c r="D935" s="188"/>
      <c r="E935" s="188"/>
      <c r="F935" s="197"/>
      <c r="G935" s="197"/>
      <c r="H935" s="197"/>
      <c r="I935" s="197"/>
      <c r="J935" s="197"/>
      <c r="K935" s="197"/>
      <c r="L935" s="188"/>
      <c r="M935" s="188"/>
      <c r="N935" s="188"/>
      <c r="O935" s="188"/>
      <c r="P935" s="188"/>
      <c r="Q935" s="188"/>
      <c r="R935" s="188"/>
      <c r="S935" s="188"/>
      <c r="T935" s="188"/>
      <c r="U935" s="188"/>
      <c r="V935" s="188"/>
      <c r="W935" s="188"/>
      <c r="X935" s="188"/>
      <c r="Y935" s="188"/>
      <c r="Z935" s="188"/>
    </row>
    <row r="936" ht="15.75" customHeight="1" spans="1:26">
      <c r="A936" s="188"/>
      <c r="B936" s="188"/>
      <c r="C936" s="188"/>
      <c r="D936" s="188"/>
      <c r="E936" s="188"/>
      <c r="F936" s="197"/>
      <c r="G936" s="197"/>
      <c r="H936" s="197"/>
      <c r="I936" s="197"/>
      <c r="J936" s="197"/>
      <c r="K936" s="197"/>
      <c r="L936" s="188"/>
      <c r="M936" s="188"/>
      <c r="N936" s="188"/>
      <c r="O936" s="188"/>
      <c r="P936" s="188"/>
      <c r="Q936" s="188"/>
      <c r="R936" s="188"/>
      <c r="S936" s="188"/>
      <c r="T936" s="188"/>
      <c r="U936" s="188"/>
      <c r="V936" s="188"/>
      <c r="W936" s="188"/>
      <c r="X936" s="188"/>
      <c r="Y936" s="188"/>
      <c r="Z936" s="188"/>
    </row>
    <row r="937" ht="15.75" customHeight="1" spans="1:26">
      <c r="A937" s="188"/>
      <c r="B937" s="188"/>
      <c r="C937" s="188"/>
      <c r="D937" s="188"/>
      <c r="E937" s="188"/>
      <c r="F937" s="197"/>
      <c r="G937" s="197"/>
      <c r="H937" s="197"/>
      <c r="I937" s="197"/>
      <c r="J937" s="197"/>
      <c r="K937" s="197"/>
      <c r="L937" s="188"/>
      <c r="M937" s="188"/>
      <c r="N937" s="188"/>
      <c r="O937" s="188"/>
      <c r="P937" s="188"/>
      <c r="Q937" s="188"/>
      <c r="R937" s="188"/>
      <c r="S937" s="188"/>
      <c r="T937" s="188"/>
      <c r="U937" s="188"/>
      <c r="V937" s="188"/>
      <c r="W937" s="188"/>
      <c r="X937" s="188"/>
      <c r="Y937" s="188"/>
      <c r="Z937" s="188"/>
    </row>
    <row r="938" ht="15.75" customHeight="1" spans="1:26">
      <c r="A938" s="188"/>
      <c r="B938" s="188"/>
      <c r="C938" s="188"/>
      <c r="D938" s="188"/>
      <c r="E938" s="188"/>
      <c r="F938" s="197"/>
      <c r="G938" s="197"/>
      <c r="H938" s="197"/>
      <c r="I938" s="197"/>
      <c r="J938" s="197"/>
      <c r="K938" s="197"/>
      <c r="L938" s="188"/>
      <c r="M938" s="188"/>
      <c r="N938" s="188"/>
      <c r="O938" s="188"/>
      <c r="P938" s="188"/>
      <c r="Q938" s="188"/>
      <c r="R938" s="188"/>
      <c r="S938" s="188"/>
      <c r="T938" s="188"/>
      <c r="U938" s="188"/>
      <c r="V938" s="188"/>
      <c r="W938" s="188"/>
      <c r="X938" s="188"/>
      <c r="Y938" s="188"/>
      <c r="Z938" s="188"/>
    </row>
    <row r="939" ht="15.75" customHeight="1" spans="1:26">
      <c r="A939" s="188"/>
      <c r="B939" s="188"/>
      <c r="C939" s="188"/>
      <c r="D939" s="188"/>
      <c r="E939" s="188"/>
      <c r="F939" s="197"/>
      <c r="G939" s="197"/>
      <c r="H939" s="197"/>
      <c r="I939" s="197"/>
      <c r="J939" s="197"/>
      <c r="K939" s="197"/>
      <c r="L939" s="188"/>
      <c r="M939" s="188"/>
      <c r="N939" s="188"/>
      <c r="O939" s="188"/>
      <c r="P939" s="188"/>
      <c r="Q939" s="188"/>
      <c r="R939" s="188"/>
      <c r="S939" s="188"/>
      <c r="T939" s="188"/>
      <c r="U939" s="188"/>
      <c r="V939" s="188"/>
      <c r="W939" s="188"/>
      <c r="X939" s="188"/>
      <c r="Y939" s="188"/>
      <c r="Z939" s="188"/>
    </row>
    <row r="940" ht="15.75" customHeight="1" spans="1:26">
      <c r="A940" s="188"/>
      <c r="B940" s="188"/>
      <c r="C940" s="188"/>
      <c r="D940" s="188"/>
      <c r="E940" s="188"/>
      <c r="F940" s="197"/>
      <c r="G940" s="197"/>
      <c r="H940" s="197"/>
      <c r="I940" s="197"/>
      <c r="J940" s="197"/>
      <c r="K940" s="197"/>
      <c r="L940" s="188"/>
      <c r="M940" s="188"/>
      <c r="N940" s="188"/>
      <c r="O940" s="188"/>
      <c r="P940" s="188"/>
      <c r="Q940" s="188"/>
      <c r="R940" s="188"/>
      <c r="S940" s="188"/>
      <c r="T940" s="188"/>
      <c r="U940" s="188"/>
      <c r="V940" s="188"/>
      <c r="W940" s="188"/>
      <c r="X940" s="188"/>
      <c r="Y940" s="188"/>
      <c r="Z940" s="188"/>
    </row>
    <row r="941" ht="15.75" customHeight="1" spans="1:26">
      <c r="A941" s="188"/>
      <c r="B941" s="188"/>
      <c r="C941" s="188"/>
      <c r="D941" s="188"/>
      <c r="E941" s="188"/>
      <c r="F941" s="197"/>
      <c r="G941" s="197"/>
      <c r="H941" s="197"/>
      <c r="I941" s="197"/>
      <c r="J941" s="197"/>
      <c r="K941" s="197"/>
      <c r="L941" s="188"/>
      <c r="M941" s="188"/>
      <c r="N941" s="188"/>
      <c r="O941" s="188"/>
      <c r="P941" s="188"/>
      <c r="Q941" s="188"/>
      <c r="R941" s="188"/>
      <c r="S941" s="188"/>
      <c r="T941" s="188"/>
      <c r="U941" s="188"/>
      <c r="V941" s="188"/>
      <c r="W941" s="188"/>
      <c r="X941" s="188"/>
      <c r="Y941" s="188"/>
      <c r="Z941" s="188"/>
    </row>
    <row r="942" ht="15.75" customHeight="1" spans="1:26">
      <c r="A942" s="188"/>
      <c r="B942" s="188"/>
      <c r="C942" s="188"/>
      <c r="D942" s="188"/>
      <c r="E942" s="188"/>
      <c r="F942" s="197"/>
      <c r="G942" s="197"/>
      <c r="H942" s="197"/>
      <c r="I942" s="197"/>
      <c r="J942" s="197"/>
      <c r="K942" s="197"/>
      <c r="L942" s="188"/>
      <c r="M942" s="188"/>
      <c r="N942" s="188"/>
      <c r="O942" s="188"/>
      <c r="P942" s="188"/>
      <c r="Q942" s="188"/>
      <c r="R942" s="188"/>
      <c r="S942" s="188"/>
      <c r="T942" s="188"/>
      <c r="U942" s="188"/>
      <c r="V942" s="188"/>
      <c r="W942" s="188"/>
      <c r="X942" s="188"/>
      <c r="Y942" s="188"/>
      <c r="Z942" s="188"/>
    </row>
    <row r="943" ht="15.75" customHeight="1" spans="1:26">
      <c r="A943" s="188"/>
      <c r="B943" s="188"/>
      <c r="C943" s="188"/>
      <c r="D943" s="188"/>
      <c r="E943" s="188"/>
      <c r="F943" s="197"/>
      <c r="G943" s="197"/>
      <c r="H943" s="197"/>
      <c r="I943" s="197"/>
      <c r="J943" s="197"/>
      <c r="K943" s="197"/>
      <c r="L943" s="188"/>
      <c r="M943" s="188"/>
      <c r="N943" s="188"/>
      <c r="O943" s="188"/>
      <c r="P943" s="188"/>
      <c r="Q943" s="188"/>
      <c r="R943" s="188"/>
      <c r="S943" s="188"/>
      <c r="T943" s="188"/>
      <c r="U943" s="188"/>
      <c r="V943" s="188"/>
      <c r="W943" s="188"/>
      <c r="X943" s="188"/>
      <c r="Y943" s="188"/>
      <c r="Z943" s="188"/>
    </row>
    <row r="944" ht="15.75" customHeight="1" spans="1:26">
      <c r="A944" s="188"/>
      <c r="B944" s="188"/>
      <c r="C944" s="188"/>
      <c r="D944" s="188"/>
      <c r="E944" s="188"/>
      <c r="F944" s="197"/>
      <c r="G944" s="197"/>
      <c r="H944" s="197"/>
      <c r="I944" s="197"/>
      <c r="J944" s="197"/>
      <c r="K944" s="197"/>
      <c r="L944" s="188"/>
      <c r="M944" s="188"/>
      <c r="N944" s="188"/>
      <c r="O944" s="188"/>
      <c r="P944" s="188"/>
      <c r="Q944" s="188"/>
      <c r="R944" s="188"/>
      <c r="S944" s="188"/>
      <c r="T944" s="188"/>
      <c r="U944" s="188"/>
      <c r="V944" s="188"/>
      <c r="W944" s="188"/>
      <c r="X944" s="188"/>
      <c r="Y944" s="188"/>
      <c r="Z944" s="188"/>
    </row>
    <row r="945" ht="15.75" customHeight="1" spans="1:26">
      <c r="A945" s="188"/>
      <c r="B945" s="188"/>
      <c r="C945" s="188"/>
      <c r="D945" s="188"/>
      <c r="E945" s="188"/>
      <c r="F945" s="197"/>
      <c r="G945" s="197"/>
      <c r="H945" s="197"/>
      <c r="I945" s="197"/>
      <c r="J945" s="197"/>
      <c r="K945" s="197"/>
      <c r="L945" s="188"/>
      <c r="M945" s="188"/>
      <c r="N945" s="188"/>
      <c r="O945" s="188"/>
      <c r="P945" s="188"/>
      <c r="Q945" s="188"/>
      <c r="R945" s="188"/>
      <c r="S945" s="188"/>
      <c r="T945" s="188"/>
      <c r="U945" s="188"/>
      <c r="V945" s="188"/>
      <c r="W945" s="188"/>
      <c r="X945" s="188"/>
      <c r="Y945" s="188"/>
      <c r="Z945" s="188"/>
    </row>
    <row r="946" ht="15.75" customHeight="1" spans="1:26">
      <c r="A946" s="188"/>
      <c r="B946" s="188"/>
      <c r="C946" s="188"/>
      <c r="D946" s="188"/>
      <c r="E946" s="188"/>
      <c r="F946" s="197"/>
      <c r="G946" s="197"/>
      <c r="H946" s="197"/>
      <c r="I946" s="197"/>
      <c r="J946" s="197"/>
      <c r="K946" s="197"/>
      <c r="L946" s="188"/>
      <c r="M946" s="188"/>
      <c r="N946" s="188"/>
      <c r="O946" s="188"/>
      <c r="P946" s="188"/>
      <c r="Q946" s="188"/>
      <c r="R946" s="188"/>
      <c r="S946" s="188"/>
      <c r="T946" s="188"/>
      <c r="U946" s="188"/>
      <c r="V946" s="188"/>
      <c r="W946" s="188"/>
      <c r="X946" s="188"/>
      <c r="Y946" s="188"/>
      <c r="Z946" s="188"/>
    </row>
    <row r="947" ht="15.75" customHeight="1" spans="1:26">
      <c r="A947" s="188"/>
      <c r="B947" s="188"/>
      <c r="C947" s="188"/>
      <c r="D947" s="188"/>
      <c r="E947" s="188"/>
      <c r="F947" s="197"/>
      <c r="G947" s="197"/>
      <c r="H947" s="197"/>
      <c r="I947" s="197"/>
      <c r="J947" s="197"/>
      <c r="K947" s="197"/>
      <c r="L947" s="188"/>
      <c r="M947" s="188"/>
      <c r="N947" s="188"/>
      <c r="O947" s="188"/>
      <c r="P947" s="188"/>
      <c r="Q947" s="188"/>
      <c r="R947" s="188"/>
      <c r="S947" s="188"/>
      <c r="T947" s="188"/>
      <c r="U947" s="188"/>
      <c r="V947" s="188"/>
      <c r="W947" s="188"/>
      <c r="X947" s="188"/>
      <c r="Y947" s="188"/>
      <c r="Z947" s="188"/>
    </row>
    <row r="948" ht="15.75" customHeight="1" spans="1:26">
      <c r="A948" s="188"/>
      <c r="B948" s="188"/>
      <c r="C948" s="188"/>
      <c r="D948" s="188"/>
      <c r="E948" s="188"/>
      <c r="F948" s="197"/>
      <c r="G948" s="197"/>
      <c r="H948" s="197"/>
      <c r="I948" s="197"/>
      <c r="J948" s="197"/>
      <c r="K948" s="197"/>
      <c r="L948" s="188"/>
      <c r="M948" s="188"/>
      <c r="N948" s="188"/>
      <c r="O948" s="188"/>
      <c r="P948" s="188"/>
      <c r="Q948" s="188"/>
      <c r="R948" s="188"/>
      <c r="S948" s="188"/>
      <c r="T948" s="188"/>
      <c r="U948" s="188"/>
      <c r="V948" s="188"/>
      <c r="W948" s="188"/>
      <c r="X948" s="188"/>
      <c r="Y948" s="188"/>
      <c r="Z948" s="188"/>
    </row>
    <row r="949" ht="15.75" customHeight="1" spans="1:26">
      <c r="A949" s="188"/>
      <c r="B949" s="188"/>
      <c r="C949" s="188"/>
      <c r="D949" s="188"/>
      <c r="E949" s="188"/>
      <c r="F949" s="197"/>
      <c r="G949" s="197"/>
      <c r="H949" s="197"/>
      <c r="I949" s="197"/>
      <c r="J949" s="197"/>
      <c r="K949" s="197"/>
      <c r="L949" s="188"/>
      <c r="M949" s="188"/>
      <c r="N949" s="188"/>
      <c r="O949" s="188"/>
      <c r="P949" s="188"/>
      <c r="Q949" s="188"/>
      <c r="R949" s="188"/>
      <c r="S949" s="188"/>
      <c r="T949" s="188"/>
      <c r="U949" s="188"/>
      <c r="V949" s="188"/>
      <c r="W949" s="188"/>
      <c r="X949" s="188"/>
      <c r="Y949" s="188"/>
      <c r="Z949" s="188"/>
    </row>
    <row r="950" ht="15.75" customHeight="1" spans="1:26">
      <c r="A950" s="188"/>
      <c r="B950" s="188"/>
      <c r="C950" s="188"/>
      <c r="D950" s="188"/>
      <c r="E950" s="188"/>
      <c r="F950" s="197"/>
      <c r="G950" s="197"/>
      <c r="H950" s="197"/>
      <c r="I950" s="197"/>
      <c r="J950" s="197"/>
      <c r="K950" s="197"/>
      <c r="L950" s="188"/>
      <c r="M950" s="188"/>
      <c r="N950" s="188"/>
      <c r="O950" s="188"/>
      <c r="P950" s="188"/>
      <c r="Q950" s="188"/>
      <c r="R950" s="188"/>
      <c r="S950" s="188"/>
      <c r="T950" s="188"/>
      <c r="U950" s="188"/>
      <c r="V950" s="188"/>
      <c r="W950" s="188"/>
      <c r="X950" s="188"/>
      <c r="Y950" s="188"/>
      <c r="Z950" s="188"/>
    </row>
    <row r="951" ht="15.75" customHeight="1" spans="1:26">
      <c r="A951" s="188"/>
      <c r="B951" s="188"/>
      <c r="C951" s="188"/>
      <c r="D951" s="188"/>
      <c r="E951" s="188"/>
      <c r="F951" s="197"/>
      <c r="G951" s="197"/>
      <c r="H951" s="197"/>
      <c r="I951" s="197"/>
      <c r="J951" s="197"/>
      <c r="K951" s="197"/>
      <c r="L951" s="188"/>
      <c r="M951" s="188"/>
      <c r="N951" s="188"/>
      <c r="O951" s="188"/>
      <c r="P951" s="188"/>
      <c r="Q951" s="188"/>
      <c r="R951" s="188"/>
      <c r="S951" s="188"/>
      <c r="T951" s="188"/>
      <c r="U951" s="188"/>
      <c r="V951" s="188"/>
      <c r="W951" s="188"/>
      <c r="X951" s="188"/>
      <c r="Y951" s="188"/>
      <c r="Z951" s="188"/>
    </row>
    <row r="952" ht="15.75" customHeight="1" spans="1:26">
      <c r="A952" s="188"/>
      <c r="B952" s="188"/>
      <c r="C952" s="188"/>
      <c r="D952" s="188"/>
      <c r="E952" s="188"/>
      <c r="F952" s="197"/>
      <c r="G952" s="197"/>
      <c r="H952" s="197"/>
      <c r="I952" s="197"/>
      <c r="J952" s="197"/>
      <c r="K952" s="197"/>
      <c r="L952" s="188"/>
      <c r="M952" s="188"/>
      <c r="N952" s="188"/>
      <c r="O952" s="188"/>
      <c r="P952" s="188"/>
      <c r="Q952" s="188"/>
      <c r="R952" s="188"/>
      <c r="S952" s="188"/>
      <c r="T952" s="188"/>
      <c r="U952" s="188"/>
      <c r="V952" s="188"/>
      <c r="W952" s="188"/>
      <c r="X952" s="188"/>
      <c r="Y952" s="188"/>
      <c r="Z952" s="188"/>
    </row>
    <row r="953" ht="15.75" customHeight="1" spans="1:26">
      <c r="A953" s="188"/>
      <c r="B953" s="188"/>
      <c r="C953" s="188"/>
      <c r="D953" s="188"/>
      <c r="E953" s="188"/>
      <c r="F953" s="197"/>
      <c r="G953" s="197"/>
      <c r="H953" s="197"/>
      <c r="I953" s="197"/>
      <c r="J953" s="197"/>
      <c r="K953" s="197"/>
      <c r="L953" s="188"/>
      <c r="M953" s="188"/>
      <c r="N953" s="188"/>
      <c r="O953" s="188"/>
      <c r="P953" s="188"/>
      <c r="Q953" s="188"/>
      <c r="R953" s="188"/>
      <c r="S953" s="188"/>
      <c r="T953" s="188"/>
      <c r="U953" s="188"/>
      <c r="V953" s="188"/>
      <c r="W953" s="188"/>
      <c r="X953" s="188"/>
      <c r="Y953" s="188"/>
      <c r="Z953" s="188"/>
    </row>
    <row r="954" ht="15.75" customHeight="1" spans="1:26">
      <c r="A954" s="188"/>
      <c r="B954" s="188"/>
      <c r="C954" s="188"/>
      <c r="D954" s="188"/>
      <c r="E954" s="188"/>
      <c r="F954" s="197"/>
      <c r="G954" s="197"/>
      <c r="H954" s="197"/>
      <c r="I954" s="197"/>
      <c r="J954" s="197"/>
      <c r="K954" s="197"/>
      <c r="L954" s="188"/>
      <c r="M954" s="188"/>
      <c r="N954" s="188"/>
      <c r="O954" s="188"/>
      <c r="P954" s="188"/>
      <c r="Q954" s="188"/>
      <c r="R954" s="188"/>
      <c r="S954" s="188"/>
      <c r="T954" s="188"/>
      <c r="U954" s="188"/>
      <c r="V954" s="188"/>
      <c r="W954" s="188"/>
      <c r="X954" s="188"/>
      <c r="Y954" s="188"/>
      <c r="Z954" s="188"/>
    </row>
    <row r="955" ht="15.75" customHeight="1" spans="1:26">
      <c r="A955" s="188"/>
      <c r="B955" s="188"/>
      <c r="C955" s="188"/>
      <c r="D955" s="188"/>
      <c r="E955" s="188"/>
      <c r="F955" s="197"/>
      <c r="G955" s="197"/>
      <c r="H955" s="197"/>
      <c r="I955" s="197"/>
      <c r="J955" s="197"/>
      <c r="K955" s="197"/>
      <c r="L955" s="188"/>
      <c r="M955" s="188"/>
      <c r="N955" s="188"/>
      <c r="O955" s="188"/>
      <c r="P955" s="188"/>
      <c r="Q955" s="188"/>
      <c r="R955" s="188"/>
      <c r="S955" s="188"/>
      <c r="T955" s="188"/>
      <c r="U955" s="188"/>
      <c r="V955" s="188"/>
      <c r="W955" s="188"/>
      <c r="X955" s="188"/>
      <c r="Y955" s="188"/>
      <c r="Z955" s="188"/>
    </row>
    <row r="956" ht="15.75" customHeight="1" spans="1:26">
      <c r="A956" s="188"/>
      <c r="B956" s="188"/>
      <c r="C956" s="188"/>
      <c r="D956" s="188"/>
      <c r="E956" s="188"/>
      <c r="F956" s="197"/>
      <c r="G956" s="197"/>
      <c r="H956" s="197"/>
      <c r="I956" s="197"/>
      <c r="J956" s="197"/>
      <c r="K956" s="197"/>
      <c r="L956" s="188"/>
      <c r="M956" s="188"/>
      <c r="N956" s="188"/>
      <c r="O956" s="188"/>
      <c r="P956" s="188"/>
      <c r="Q956" s="188"/>
      <c r="R956" s="188"/>
      <c r="S956" s="188"/>
      <c r="T956" s="188"/>
      <c r="U956" s="188"/>
      <c r="V956" s="188"/>
      <c r="W956" s="188"/>
      <c r="X956" s="188"/>
      <c r="Y956" s="188"/>
      <c r="Z956" s="188"/>
    </row>
    <row r="957" ht="15.75" customHeight="1" spans="1:26">
      <c r="A957" s="188"/>
      <c r="B957" s="188"/>
      <c r="C957" s="188"/>
      <c r="D957" s="188"/>
      <c r="E957" s="188"/>
      <c r="F957" s="197"/>
      <c r="G957" s="197"/>
      <c r="H957" s="197"/>
      <c r="I957" s="197"/>
      <c r="J957" s="197"/>
      <c r="K957" s="197"/>
      <c r="L957" s="188"/>
      <c r="M957" s="188"/>
      <c r="N957" s="188"/>
      <c r="O957" s="188"/>
      <c r="P957" s="188"/>
      <c r="Q957" s="188"/>
      <c r="R957" s="188"/>
      <c r="S957" s="188"/>
      <c r="T957" s="188"/>
      <c r="U957" s="188"/>
      <c r="V957" s="188"/>
      <c r="W957" s="188"/>
      <c r="X957" s="188"/>
      <c r="Y957" s="188"/>
      <c r="Z957" s="188"/>
    </row>
    <row r="958" ht="15.75" customHeight="1" spans="1:26">
      <c r="A958" s="188"/>
      <c r="B958" s="188"/>
      <c r="C958" s="188"/>
      <c r="D958" s="188"/>
      <c r="E958" s="188"/>
      <c r="F958" s="197"/>
      <c r="G958" s="197"/>
      <c r="H958" s="197"/>
      <c r="I958" s="197"/>
      <c r="J958" s="197"/>
      <c r="K958" s="197"/>
      <c r="L958" s="188"/>
      <c r="M958" s="188"/>
      <c r="N958" s="188"/>
      <c r="O958" s="188"/>
      <c r="P958" s="188"/>
      <c r="Q958" s="188"/>
      <c r="R958" s="188"/>
      <c r="S958" s="188"/>
      <c r="T958" s="188"/>
      <c r="U958" s="188"/>
      <c r="V958" s="188"/>
      <c r="W958" s="188"/>
      <c r="X958" s="188"/>
      <c r="Y958" s="188"/>
      <c r="Z958" s="188"/>
    </row>
    <row r="959" ht="15.75" customHeight="1" spans="1:26">
      <c r="A959" s="188"/>
      <c r="B959" s="188"/>
      <c r="C959" s="188"/>
      <c r="D959" s="188"/>
      <c r="E959" s="188"/>
      <c r="F959" s="197"/>
      <c r="G959" s="197"/>
      <c r="H959" s="197"/>
      <c r="I959" s="197"/>
      <c r="J959" s="197"/>
      <c r="K959" s="197"/>
      <c r="L959" s="188"/>
      <c r="M959" s="188"/>
      <c r="N959" s="188"/>
      <c r="O959" s="188"/>
      <c r="P959" s="188"/>
      <c r="Q959" s="188"/>
      <c r="R959" s="188"/>
      <c r="S959" s="188"/>
      <c r="T959" s="188"/>
      <c r="U959" s="188"/>
      <c r="V959" s="188"/>
      <c r="W959" s="188"/>
      <c r="X959" s="188"/>
      <c r="Y959" s="188"/>
      <c r="Z959" s="188"/>
    </row>
    <row r="960" ht="15.75" customHeight="1" spans="1:26">
      <c r="A960" s="188"/>
      <c r="B960" s="188"/>
      <c r="C960" s="188"/>
      <c r="D960" s="188"/>
      <c r="E960" s="188"/>
      <c r="F960" s="197"/>
      <c r="G960" s="197"/>
      <c r="H960" s="197"/>
      <c r="I960" s="197"/>
      <c r="J960" s="197"/>
      <c r="K960" s="197"/>
      <c r="L960" s="188"/>
      <c r="M960" s="188"/>
      <c r="N960" s="188"/>
      <c r="O960" s="188"/>
      <c r="P960" s="188"/>
      <c r="Q960" s="188"/>
      <c r="R960" s="188"/>
      <c r="S960" s="188"/>
      <c r="T960" s="188"/>
      <c r="U960" s="188"/>
      <c r="V960" s="188"/>
      <c r="W960" s="188"/>
      <c r="X960" s="188"/>
      <c r="Y960" s="188"/>
      <c r="Z960" s="188"/>
    </row>
    <row r="961" ht="15.75" customHeight="1" spans="1:26">
      <c r="A961" s="188"/>
      <c r="B961" s="188"/>
      <c r="C961" s="188"/>
      <c r="D961" s="188"/>
      <c r="E961" s="188"/>
      <c r="F961" s="197"/>
      <c r="G961" s="197"/>
      <c r="H961" s="197"/>
      <c r="I961" s="197"/>
      <c r="J961" s="197"/>
      <c r="K961" s="197"/>
      <c r="L961" s="188"/>
      <c r="M961" s="188"/>
      <c r="N961" s="188"/>
      <c r="O961" s="188"/>
      <c r="P961" s="188"/>
      <c r="Q961" s="188"/>
      <c r="R961" s="188"/>
      <c r="S961" s="188"/>
      <c r="T961" s="188"/>
      <c r="U961" s="188"/>
      <c r="V961" s="188"/>
      <c r="W961" s="188"/>
      <c r="X961" s="188"/>
      <c r="Y961" s="188"/>
      <c r="Z961" s="188"/>
    </row>
    <row r="962" ht="15.75" customHeight="1" spans="1:26">
      <c r="A962" s="188"/>
      <c r="B962" s="188"/>
      <c r="C962" s="188"/>
      <c r="D962" s="188"/>
      <c r="E962" s="188"/>
      <c r="F962" s="197"/>
      <c r="G962" s="197"/>
      <c r="H962" s="197"/>
      <c r="I962" s="197"/>
      <c r="J962" s="197"/>
      <c r="K962" s="197"/>
      <c r="L962" s="188"/>
      <c r="M962" s="188"/>
      <c r="N962" s="188"/>
      <c r="O962" s="188"/>
      <c r="P962" s="188"/>
      <c r="Q962" s="188"/>
      <c r="R962" s="188"/>
      <c r="S962" s="188"/>
      <c r="T962" s="188"/>
      <c r="U962" s="188"/>
      <c r="V962" s="188"/>
      <c r="W962" s="188"/>
      <c r="X962" s="188"/>
      <c r="Y962" s="188"/>
      <c r="Z962" s="188"/>
    </row>
    <row r="963" ht="15.75" customHeight="1" spans="1:26">
      <c r="A963" s="188"/>
      <c r="B963" s="188"/>
      <c r="C963" s="188"/>
      <c r="D963" s="188"/>
      <c r="E963" s="188"/>
      <c r="F963" s="197"/>
      <c r="G963" s="197"/>
      <c r="H963" s="197"/>
      <c r="I963" s="197"/>
      <c r="J963" s="197"/>
      <c r="K963" s="197"/>
      <c r="L963" s="188"/>
      <c r="M963" s="188"/>
      <c r="N963" s="188"/>
      <c r="O963" s="188"/>
      <c r="P963" s="188"/>
      <c r="Q963" s="188"/>
      <c r="R963" s="188"/>
      <c r="S963" s="188"/>
      <c r="T963" s="188"/>
      <c r="U963" s="188"/>
      <c r="V963" s="188"/>
      <c r="W963" s="188"/>
      <c r="X963" s="188"/>
      <c r="Y963" s="188"/>
      <c r="Z963" s="188"/>
    </row>
    <row r="964" ht="15.75" customHeight="1" spans="1:26">
      <c r="A964" s="188"/>
      <c r="B964" s="188"/>
      <c r="C964" s="188"/>
      <c r="D964" s="188"/>
      <c r="E964" s="188"/>
      <c r="F964" s="197"/>
      <c r="G964" s="197"/>
      <c r="H964" s="197"/>
      <c r="I964" s="197"/>
      <c r="J964" s="197"/>
      <c r="K964" s="197"/>
      <c r="L964" s="188"/>
      <c r="M964" s="188"/>
      <c r="N964" s="188"/>
      <c r="O964" s="188"/>
      <c r="P964" s="188"/>
      <c r="Q964" s="188"/>
      <c r="R964" s="188"/>
      <c r="S964" s="188"/>
      <c r="T964" s="188"/>
      <c r="U964" s="188"/>
      <c r="V964" s="188"/>
      <c r="W964" s="188"/>
      <c r="X964" s="188"/>
      <c r="Y964" s="188"/>
      <c r="Z964" s="188"/>
    </row>
    <row r="965" ht="15.75" customHeight="1" spans="1:26">
      <c r="A965" s="188"/>
      <c r="B965" s="188"/>
      <c r="C965" s="188"/>
      <c r="D965" s="188"/>
      <c r="E965" s="188"/>
      <c r="F965" s="197"/>
      <c r="G965" s="197"/>
      <c r="H965" s="197"/>
      <c r="I965" s="197"/>
      <c r="J965" s="197"/>
      <c r="K965" s="197"/>
      <c r="L965" s="188"/>
      <c r="M965" s="188"/>
      <c r="N965" s="188"/>
      <c r="O965" s="188"/>
      <c r="P965" s="188"/>
      <c r="Q965" s="188"/>
      <c r="R965" s="188"/>
      <c r="S965" s="188"/>
      <c r="T965" s="188"/>
      <c r="U965" s="188"/>
      <c r="V965" s="188"/>
      <c r="W965" s="188"/>
      <c r="X965" s="188"/>
      <c r="Y965" s="188"/>
      <c r="Z965" s="188"/>
    </row>
    <row r="966" ht="15.75" customHeight="1" spans="1:26">
      <c r="A966" s="188"/>
      <c r="B966" s="188"/>
      <c r="C966" s="188"/>
      <c r="D966" s="188"/>
      <c r="E966" s="188"/>
      <c r="F966" s="197"/>
      <c r="G966" s="197"/>
      <c r="H966" s="197"/>
      <c r="I966" s="197"/>
      <c r="J966" s="197"/>
      <c r="K966" s="197"/>
      <c r="L966" s="188"/>
      <c r="M966" s="188"/>
      <c r="N966" s="188"/>
      <c r="O966" s="188"/>
      <c r="P966" s="188"/>
      <c r="Q966" s="188"/>
      <c r="R966" s="188"/>
      <c r="S966" s="188"/>
      <c r="T966" s="188"/>
      <c r="U966" s="188"/>
      <c r="V966" s="188"/>
      <c r="W966" s="188"/>
      <c r="X966" s="188"/>
      <c r="Y966" s="188"/>
      <c r="Z966" s="188"/>
    </row>
    <row r="967" ht="15.75" customHeight="1" spans="1:26">
      <c r="A967" s="188"/>
      <c r="B967" s="188"/>
      <c r="C967" s="188"/>
      <c r="D967" s="188"/>
      <c r="E967" s="188"/>
      <c r="F967" s="197"/>
      <c r="G967" s="197"/>
      <c r="H967" s="197"/>
      <c r="I967" s="197"/>
      <c r="J967" s="197"/>
      <c r="K967" s="197"/>
      <c r="L967" s="188"/>
      <c r="M967" s="188"/>
      <c r="N967" s="188"/>
      <c r="O967" s="188"/>
      <c r="P967" s="188"/>
      <c r="Q967" s="188"/>
      <c r="R967" s="188"/>
      <c r="S967" s="188"/>
      <c r="T967" s="188"/>
      <c r="U967" s="188"/>
      <c r="V967" s="188"/>
      <c r="W967" s="188"/>
      <c r="X967" s="188"/>
      <c r="Y967" s="188"/>
      <c r="Z967" s="188"/>
    </row>
    <row r="968" ht="15.75" customHeight="1" spans="1:26">
      <c r="A968" s="188"/>
      <c r="B968" s="188"/>
      <c r="C968" s="188"/>
      <c r="D968" s="188"/>
      <c r="E968" s="188"/>
      <c r="F968" s="197"/>
      <c r="G968" s="197"/>
      <c r="H968" s="197"/>
      <c r="I968" s="197"/>
      <c r="J968" s="197"/>
      <c r="K968" s="197"/>
      <c r="L968" s="188"/>
      <c r="M968" s="188"/>
      <c r="N968" s="188"/>
      <c r="O968" s="188"/>
      <c r="P968" s="188"/>
      <c r="Q968" s="188"/>
      <c r="R968" s="188"/>
      <c r="S968" s="188"/>
      <c r="T968" s="188"/>
      <c r="U968" s="188"/>
      <c r="V968" s="188"/>
      <c r="W968" s="188"/>
      <c r="X968" s="188"/>
      <c r="Y968" s="188"/>
      <c r="Z968" s="188"/>
    </row>
    <row r="969" ht="15.75" customHeight="1" spans="1:26">
      <c r="A969" s="188"/>
      <c r="B969" s="188"/>
      <c r="C969" s="188"/>
      <c r="D969" s="188"/>
      <c r="E969" s="188"/>
      <c r="F969" s="197"/>
      <c r="G969" s="197"/>
      <c r="H969" s="197"/>
      <c r="I969" s="197"/>
      <c r="J969" s="197"/>
      <c r="K969" s="197"/>
      <c r="L969" s="188"/>
      <c r="M969" s="188"/>
      <c r="N969" s="188"/>
      <c r="O969" s="188"/>
      <c r="P969" s="188"/>
      <c r="Q969" s="188"/>
      <c r="R969" s="188"/>
      <c r="S969" s="188"/>
      <c r="T969" s="188"/>
      <c r="U969" s="188"/>
      <c r="V969" s="188"/>
      <c r="W969" s="188"/>
      <c r="X969" s="188"/>
      <c r="Y969" s="188"/>
      <c r="Z969" s="188"/>
    </row>
    <row r="970" ht="15.75" customHeight="1" spans="1:26">
      <c r="A970" s="188"/>
      <c r="B970" s="188"/>
      <c r="C970" s="188"/>
      <c r="D970" s="188"/>
      <c r="E970" s="188"/>
      <c r="F970" s="197"/>
      <c r="G970" s="197"/>
      <c r="H970" s="197"/>
      <c r="I970" s="197"/>
      <c r="J970" s="197"/>
      <c r="K970" s="197"/>
      <c r="L970" s="188"/>
      <c r="M970" s="188"/>
      <c r="N970" s="188"/>
      <c r="O970" s="188"/>
      <c r="P970" s="188"/>
      <c r="Q970" s="188"/>
      <c r="R970" s="188"/>
      <c r="S970" s="188"/>
      <c r="T970" s="188"/>
      <c r="U970" s="188"/>
      <c r="V970" s="188"/>
      <c r="W970" s="188"/>
      <c r="X970" s="188"/>
      <c r="Y970" s="188"/>
      <c r="Z970" s="188"/>
    </row>
    <row r="971" ht="15.75" customHeight="1" spans="1:26">
      <c r="A971" s="188"/>
      <c r="B971" s="188"/>
      <c r="C971" s="188"/>
      <c r="D971" s="188"/>
      <c r="E971" s="188"/>
      <c r="F971" s="197"/>
      <c r="G971" s="197"/>
      <c r="H971" s="197"/>
      <c r="I971" s="197"/>
      <c r="J971" s="197"/>
      <c r="K971" s="197"/>
      <c r="L971" s="188"/>
      <c r="M971" s="188"/>
      <c r="N971" s="188"/>
      <c r="O971" s="188"/>
      <c r="P971" s="188"/>
      <c r="Q971" s="188"/>
      <c r="R971" s="188"/>
      <c r="S971" s="188"/>
      <c r="T971" s="188"/>
      <c r="U971" s="188"/>
      <c r="V971" s="188"/>
      <c r="W971" s="188"/>
      <c r="X971" s="188"/>
      <c r="Y971" s="188"/>
      <c r="Z971" s="188"/>
    </row>
    <row r="972" ht="15.75" customHeight="1" spans="1:26">
      <c r="A972" s="188"/>
      <c r="B972" s="188"/>
      <c r="C972" s="188"/>
      <c r="D972" s="188"/>
      <c r="E972" s="188"/>
      <c r="F972" s="197"/>
      <c r="G972" s="197"/>
      <c r="H972" s="197"/>
      <c r="I972" s="197"/>
      <c r="J972" s="197"/>
      <c r="K972" s="197"/>
      <c r="L972" s="188"/>
      <c r="M972" s="188"/>
      <c r="N972" s="188"/>
      <c r="O972" s="188"/>
      <c r="P972" s="188"/>
      <c r="Q972" s="188"/>
      <c r="R972" s="188"/>
      <c r="S972" s="188"/>
      <c r="T972" s="188"/>
      <c r="U972" s="188"/>
      <c r="V972" s="188"/>
      <c r="W972" s="188"/>
      <c r="X972" s="188"/>
      <c r="Y972" s="188"/>
      <c r="Z972" s="188"/>
    </row>
    <row r="973" ht="15.75" customHeight="1" spans="1:26">
      <c r="A973" s="188"/>
      <c r="B973" s="188"/>
      <c r="C973" s="188"/>
      <c r="D973" s="188"/>
      <c r="E973" s="188"/>
      <c r="F973" s="197"/>
      <c r="G973" s="197"/>
      <c r="H973" s="197"/>
      <c r="I973" s="197"/>
      <c r="J973" s="197"/>
      <c r="K973" s="197"/>
      <c r="L973" s="188"/>
      <c r="M973" s="188"/>
      <c r="N973" s="188"/>
      <c r="O973" s="188"/>
      <c r="P973" s="188"/>
      <c r="Q973" s="188"/>
      <c r="R973" s="188"/>
      <c r="S973" s="188"/>
      <c r="T973" s="188"/>
      <c r="U973" s="188"/>
      <c r="V973" s="188"/>
      <c r="W973" s="188"/>
      <c r="X973" s="188"/>
      <c r="Y973" s="188"/>
      <c r="Z973" s="188"/>
    </row>
    <row r="974" ht="15.75" customHeight="1" spans="1:26">
      <c r="A974" s="188"/>
      <c r="B974" s="188"/>
      <c r="C974" s="188"/>
      <c r="D974" s="188"/>
      <c r="E974" s="188"/>
      <c r="F974" s="197"/>
      <c r="G974" s="197"/>
      <c r="H974" s="197"/>
      <c r="I974" s="197"/>
      <c r="J974" s="197"/>
      <c r="K974" s="197"/>
      <c r="L974" s="188"/>
      <c r="M974" s="188"/>
      <c r="N974" s="188"/>
      <c r="O974" s="188"/>
      <c r="P974" s="188"/>
      <c r="Q974" s="188"/>
      <c r="R974" s="188"/>
      <c r="S974" s="188"/>
      <c r="T974" s="188"/>
      <c r="U974" s="188"/>
      <c r="V974" s="188"/>
      <c r="W974" s="188"/>
      <c r="X974" s="188"/>
      <c r="Y974" s="188"/>
      <c r="Z974" s="188"/>
    </row>
    <row r="975" ht="15.75" customHeight="1" spans="1:26">
      <c r="A975" s="188"/>
      <c r="B975" s="188"/>
      <c r="C975" s="188"/>
      <c r="D975" s="188"/>
      <c r="E975" s="188"/>
      <c r="F975" s="197"/>
      <c r="G975" s="197"/>
      <c r="H975" s="197"/>
      <c r="I975" s="197"/>
      <c r="J975" s="197"/>
      <c r="K975" s="197"/>
      <c r="L975" s="188"/>
      <c r="M975" s="188"/>
      <c r="N975" s="188"/>
      <c r="O975" s="188"/>
      <c r="P975" s="188"/>
      <c r="Q975" s="188"/>
      <c r="R975" s="188"/>
      <c r="S975" s="188"/>
      <c r="T975" s="188"/>
      <c r="U975" s="188"/>
      <c r="V975" s="188"/>
      <c r="W975" s="188"/>
      <c r="X975" s="188"/>
      <c r="Y975" s="188"/>
      <c r="Z975" s="188"/>
    </row>
    <row r="976" ht="15.75" customHeight="1" spans="1:26">
      <c r="A976" s="188"/>
      <c r="B976" s="188"/>
      <c r="C976" s="188"/>
      <c r="D976" s="188"/>
      <c r="E976" s="188"/>
      <c r="F976" s="197"/>
      <c r="G976" s="197"/>
      <c r="H976" s="197"/>
      <c r="I976" s="197"/>
      <c r="J976" s="197"/>
      <c r="K976" s="197"/>
      <c r="L976" s="188"/>
      <c r="M976" s="188"/>
      <c r="N976" s="188"/>
      <c r="O976" s="188"/>
      <c r="P976" s="188"/>
      <c r="Q976" s="188"/>
      <c r="R976" s="188"/>
      <c r="S976" s="188"/>
      <c r="T976" s="188"/>
      <c r="U976" s="188"/>
      <c r="V976" s="188"/>
      <c r="W976" s="188"/>
      <c r="X976" s="188"/>
      <c r="Y976" s="188"/>
      <c r="Z976" s="188"/>
    </row>
    <row r="977" ht="15.75" customHeight="1" spans="1:26">
      <c r="A977" s="188"/>
      <c r="B977" s="188"/>
      <c r="C977" s="188"/>
      <c r="D977" s="188"/>
      <c r="E977" s="188"/>
      <c r="F977" s="197"/>
      <c r="G977" s="197"/>
      <c r="H977" s="197"/>
      <c r="I977" s="197"/>
      <c r="J977" s="197"/>
      <c r="K977" s="197"/>
      <c r="L977" s="188"/>
      <c r="M977" s="188"/>
      <c r="N977" s="188"/>
      <c r="O977" s="188"/>
      <c r="P977" s="188"/>
      <c r="Q977" s="188"/>
      <c r="R977" s="188"/>
      <c r="S977" s="188"/>
      <c r="T977" s="188"/>
      <c r="U977" s="188"/>
      <c r="V977" s="188"/>
      <c r="W977" s="188"/>
      <c r="X977" s="188"/>
      <c r="Y977" s="188"/>
      <c r="Z977" s="188"/>
    </row>
    <row r="978" ht="15.75" customHeight="1" spans="1:26">
      <c r="A978" s="188"/>
      <c r="B978" s="188"/>
      <c r="C978" s="188"/>
      <c r="D978" s="188"/>
      <c r="E978" s="188"/>
      <c r="F978" s="197"/>
      <c r="G978" s="197"/>
      <c r="H978" s="197"/>
      <c r="I978" s="197"/>
      <c r="J978" s="197"/>
      <c r="K978" s="197"/>
      <c r="L978" s="188"/>
      <c r="M978" s="188"/>
      <c r="N978" s="188"/>
      <c r="O978" s="188"/>
      <c r="P978" s="188"/>
      <c r="Q978" s="188"/>
      <c r="R978" s="188"/>
      <c r="S978" s="188"/>
      <c r="T978" s="188"/>
      <c r="U978" s="188"/>
      <c r="V978" s="188"/>
      <c r="W978" s="188"/>
      <c r="X978" s="188"/>
      <c r="Y978" s="188"/>
      <c r="Z978" s="188"/>
    </row>
    <row r="979" ht="15.75" customHeight="1" spans="1:26">
      <c r="A979" s="188"/>
      <c r="B979" s="188"/>
      <c r="C979" s="188"/>
      <c r="D979" s="188"/>
      <c r="E979" s="188"/>
      <c r="F979" s="197"/>
      <c r="G979" s="197"/>
      <c r="H979" s="197"/>
      <c r="I979" s="197"/>
      <c r="J979" s="197"/>
      <c r="K979" s="197"/>
      <c r="L979" s="188"/>
      <c r="M979" s="188"/>
      <c r="N979" s="188"/>
      <c r="O979" s="188"/>
      <c r="P979" s="188"/>
      <c r="Q979" s="188"/>
      <c r="R979" s="188"/>
      <c r="S979" s="188"/>
      <c r="T979" s="188"/>
      <c r="U979" s="188"/>
      <c r="V979" s="188"/>
      <c r="W979" s="188"/>
      <c r="X979" s="188"/>
      <c r="Y979" s="188"/>
      <c r="Z979" s="188"/>
    </row>
    <row r="980" ht="15.75" customHeight="1" spans="1:26">
      <c r="A980" s="188"/>
      <c r="B980" s="188"/>
      <c r="C980" s="188"/>
      <c r="D980" s="188"/>
      <c r="E980" s="188"/>
      <c r="F980" s="197"/>
      <c r="G980" s="197"/>
      <c r="H980" s="197"/>
      <c r="I980" s="197"/>
      <c r="J980" s="197"/>
      <c r="K980" s="197"/>
      <c r="L980" s="188"/>
      <c r="M980" s="188"/>
      <c r="N980" s="188"/>
      <c r="O980" s="188"/>
      <c r="P980" s="188"/>
      <c r="Q980" s="188"/>
      <c r="R980" s="188"/>
      <c r="S980" s="188"/>
      <c r="T980" s="188"/>
      <c r="U980" s="188"/>
      <c r="V980" s="188"/>
      <c r="W980" s="188"/>
      <c r="X980" s="188"/>
      <c r="Y980" s="188"/>
      <c r="Z980" s="188"/>
    </row>
    <row r="981" ht="15.75" customHeight="1" spans="1:26">
      <c r="A981" s="188"/>
      <c r="B981" s="188"/>
      <c r="C981" s="188"/>
      <c r="D981" s="188"/>
      <c r="E981" s="188"/>
      <c r="F981" s="197"/>
      <c r="G981" s="197"/>
      <c r="H981" s="197"/>
      <c r="I981" s="197"/>
      <c r="J981" s="197"/>
      <c r="K981" s="197"/>
      <c r="L981" s="188"/>
      <c r="M981" s="188"/>
      <c r="N981" s="188"/>
      <c r="O981" s="188"/>
      <c r="P981" s="188"/>
      <c r="Q981" s="188"/>
      <c r="R981" s="188"/>
      <c r="S981" s="188"/>
      <c r="T981" s="188"/>
      <c r="U981" s="188"/>
      <c r="V981" s="188"/>
      <c r="W981" s="188"/>
      <c r="X981" s="188"/>
      <c r="Y981" s="188"/>
      <c r="Z981" s="188"/>
    </row>
    <row r="982" ht="15.75" customHeight="1" spans="1:26">
      <c r="A982" s="188"/>
      <c r="B982" s="188"/>
      <c r="C982" s="188"/>
      <c r="D982" s="188"/>
      <c r="E982" s="188"/>
      <c r="F982" s="197"/>
      <c r="G982" s="197"/>
      <c r="H982" s="197"/>
      <c r="I982" s="197"/>
      <c r="J982" s="197"/>
      <c r="K982" s="197"/>
      <c r="L982" s="188"/>
      <c r="M982" s="188"/>
      <c r="N982" s="188"/>
      <c r="O982" s="188"/>
      <c r="P982" s="188"/>
      <c r="Q982" s="188"/>
      <c r="R982" s="188"/>
      <c r="S982" s="188"/>
      <c r="T982" s="188"/>
      <c r="U982" s="188"/>
      <c r="V982" s="188"/>
      <c r="W982" s="188"/>
      <c r="X982" s="188"/>
      <c r="Y982" s="188"/>
      <c r="Z982" s="188"/>
    </row>
    <row r="983" ht="15.75" customHeight="1" spans="1:26">
      <c r="A983" s="188"/>
      <c r="B983" s="188"/>
      <c r="C983" s="188"/>
      <c r="D983" s="188"/>
      <c r="E983" s="188"/>
      <c r="F983" s="197"/>
      <c r="G983" s="197"/>
      <c r="H983" s="197"/>
      <c r="I983" s="197"/>
      <c r="J983" s="197"/>
      <c r="K983" s="197"/>
      <c r="L983" s="188"/>
      <c r="M983" s="188"/>
      <c r="N983" s="188"/>
      <c r="O983" s="188"/>
      <c r="P983" s="188"/>
      <c r="Q983" s="188"/>
      <c r="R983" s="188"/>
      <c r="S983" s="188"/>
      <c r="T983" s="188"/>
      <c r="U983" s="188"/>
      <c r="V983" s="188"/>
      <c r="W983" s="188"/>
      <c r="X983" s="188"/>
      <c r="Y983" s="188"/>
      <c r="Z983" s="188"/>
    </row>
    <row r="984" ht="15.75" customHeight="1" spans="1:26">
      <c r="A984" s="188"/>
      <c r="B984" s="188"/>
      <c r="C984" s="188"/>
      <c r="D984" s="188"/>
      <c r="E984" s="188"/>
      <c r="F984" s="197"/>
      <c r="G984" s="197"/>
      <c r="H984" s="197"/>
      <c r="I984" s="197"/>
      <c r="J984" s="197"/>
      <c r="K984" s="197"/>
      <c r="L984" s="188"/>
      <c r="M984" s="188"/>
      <c r="N984" s="188"/>
      <c r="O984" s="188"/>
      <c r="P984" s="188"/>
      <c r="Q984" s="188"/>
      <c r="R984" s="188"/>
      <c r="S984" s="188"/>
      <c r="T984" s="188"/>
      <c r="U984" s="188"/>
      <c r="V984" s="188"/>
      <c r="W984" s="188"/>
      <c r="X984" s="188"/>
      <c r="Y984" s="188"/>
      <c r="Z984" s="188"/>
    </row>
    <row r="985" ht="15.75" customHeight="1" spans="1:26">
      <c r="A985" s="188"/>
      <c r="B985" s="188"/>
      <c r="C985" s="188"/>
      <c r="D985" s="188"/>
      <c r="E985" s="188"/>
      <c r="F985" s="197"/>
      <c r="G985" s="197"/>
      <c r="H985" s="197"/>
      <c r="I985" s="197"/>
      <c r="J985" s="197"/>
      <c r="K985" s="197"/>
      <c r="L985" s="188"/>
      <c r="M985" s="188"/>
      <c r="N985" s="188"/>
      <c r="O985" s="188"/>
      <c r="P985" s="188"/>
      <c r="Q985" s="188"/>
      <c r="R985" s="188"/>
      <c r="S985" s="188"/>
      <c r="T985" s="188"/>
      <c r="U985" s="188"/>
      <c r="V985" s="188"/>
      <c r="W985" s="188"/>
      <c r="X985" s="188"/>
      <c r="Y985" s="188"/>
      <c r="Z985" s="188"/>
    </row>
    <row r="986" ht="15.75" customHeight="1" spans="1:26">
      <c r="A986" s="188"/>
      <c r="B986" s="188"/>
      <c r="C986" s="188"/>
      <c r="D986" s="188"/>
      <c r="E986" s="188"/>
      <c r="F986" s="197"/>
      <c r="G986" s="197"/>
      <c r="H986" s="197"/>
      <c r="I986" s="197"/>
      <c r="J986" s="197"/>
      <c r="K986" s="197"/>
      <c r="L986" s="188"/>
      <c r="M986" s="188"/>
      <c r="N986" s="188"/>
      <c r="O986" s="188"/>
      <c r="P986" s="188"/>
      <c r="Q986" s="188"/>
      <c r="R986" s="188"/>
      <c r="S986" s="188"/>
      <c r="T986" s="188"/>
      <c r="U986" s="188"/>
      <c r="V986" s="188"/>
      <c r="W986" s="188"/>
      <c r="X986" s="188"/>
      <c r="Y986" s="188"/>
      <c r="Z986" s="188"/>
    </row>
    <row r="987" ht="15.75" customHeight="1" spans="1:26">
      <c r="A987" s="188"/>
      <c r="B987" s="188"/>
      <c r="C987" s="188"/>
      <c r="D987" s="188"/>
      <c r="E987" s="188"/>
      <c r="F987" s="197"/>
      <c r="G987" s="197"/>
      <c r="H987" s="197"/>
      <c r="I987" s="197"/>
      <c r="J987" s="197"/>
      <c r="K987" s="197"/>
      <c r="L987" s="188"/>
      <c r="M987" s="188"/>
      <c r="N987" s="188"/>
      <c r="O987" s="188"/>
      <c r="P987" s="188"/>
      <c r="Q987" s="188"/>
      <c r="R987" s="188"/>
      <c r="S987" s="188"/>
      <c r="T987" s="188"/>
      <c r="U987" s="188"/>
      <c r="V987" s="188"/>
      <c r="W987" s="188"/>
      <c r="X987" s="188"/>
      <c r="Y987" s="188"/>
      <c r="Z987" s="188"/>
    </row>
    <row r="988" ht="15.75" customHeight="1" spans="1:26">
      <c r="A988" s="188"/>
      <c r="B988" s="188"/>
      <c r="C988" s="188"/>
      <c r="D988" s="188"/>
      <c r="E988" s="188"/>
      <c r="F988" s="197"/>
      <c r="G988" s="197"/>
      <c r="H988" s="197"/>
      <c r="I988" s="197"/>
      <c r="J988" s="197"/>
      <c r="K988" s="197"/>
      <c r="L988" s="188"/>
      <c r="M988" s="188"/>
      <c r="N988" s="188"/>
      <c r="O988" s="188"/>
      <c r="P988" s="188"/>
      <c r="Q988" s="188"/>
      <c r="R988" s="188"/>
      <c r="S988" s="188"/>
      <c r="T988" s="188"/>
      <c r="U988" s="188"/>
      <c r="V988" s="188"/>
      <c r="W988" s="188"/>
      <c r="X988" s="188"/>
      <c r="Y988" s="188"/>
      <c r="Z988" s="188"/>
    </row>
    <row r="989" ht="15.75" customHeight="1" spans="1:26">
      <c r="A989" s="188"/>
      <c r="B989" s="188"/>
      <c r="C989" s="188"/>
      <c r="D989" s="188"/>
      <c r="E989" s="188"/>
      <c r="F989" s="197"/>
      <c r="G989" s="197"/>
      <c r="H989" s="197"/>
      <c r="I989" s="197"/>
      <c r="J989" s="197"/>
      <c r="K989" s="197"/>
      <c r="L989" s="188"/>
      <c r="M989" s="188"/>
      <c r="N989" s="188"/>
      <c r="O989" s="188"/>
      <c r="P989" s="188"/>
      <c r="Q989" s="188"/>
      <c r="R989" s="188"/>
      <c r="S989" s="188"/>
      <c r="T989" s="188"/>
      <c r="U989" s="188"/>
      <c r="V989" s="188"/>
      <c r="W989" s="188"/>
      <c r="X989" s="188"/>
      <c r="Y989" s="188"/>
      <c r="Z989" s="188"/>
    </row>
    <row r="990" ht="15.75" customHeight="1" spans="1:26">
      <c r="A990" s="188"/>
      <c r="B990" s="188"/>
      <c r="C990" s="188"/>
      <c r="D990" s="188"/>
      <c r="E990" s="188"/>
      <c r="F990" s="197"/>
      <c r="G990" s="197"/>
      <c r="H990" s="197"/>
      <c r="I990" s="197"/>
      <c r="J990" s="197"/>
      <c r="K990" s="197"/>
      <c r="L990" s="188"/>
      <c r="M990" s="188"/>
      <c r="N990" s="188"/>
      <c r="O990" s="188"/>
      <c r="P990" s="188"/>
      <c r="Q990" s="188"/>
      <c r="R990" s="188"/>
      <c r="S990" s="188"/>
      <c r="T990" s="188"/>
      <c r="U990" s="188"/>
      <c r="V990" s="188"/>
      <c r="W990" s="188"/>
      <c r="X990" s="188"/>
      <c r="Y990" s="188"/>
      <c r="Z990" s="188"/>
    </row>
    <row r="991" ht="15.75" customHeight="1" spans="1:26">
      <c r="A991" s="188"/>
      <c r="B991" s="188"/>
      <c r="C991" s="188"/>
      <c r="D991" s="188"/>
      <c r="E991" s="188"/>
      <c r="F991" s="197"/>
      <c r="G991" s="197"/>
      <c r="H991" s="197"/>
      <c r="I991" s="197"/>
      <c r="J991" s="197"/>
      <c r="K991" s="197"/>
      <c r="L991" s="188"/>
      <c r="M991" s="188"/>
      <c r="N991" s="188"/>
      <c r="O991" s="188"/>
      <c r="P991" s="188"/>
      <c r="Q991" s="188"/>
      <c r="R991" s="188"/>
      <c r="S991" s="188"/>
      <c r="T991" s="188"/>
      <c r="U991" s="188"/>
      <c r="V991" s="188"/>
      <c r="W991" s="188"/>
      <c r="X991" s="188"/>
      <c r="Y991" s="188"/>
      <c r="Z991" s="188"/>
    </row>
    <row r="992" ht="15.75" customHeight="1" spans="1:26">
      <c r="A992" s="188"/>
      <c r="B992" s="188"/>
      <c r="C992" s="188"/>
      <c r="D992" s="188"/>
      <c r="E992" s="188"/>
      <c r="F992" s="197"/>
      <c r="G992" s="197"/>
      <c r="H992" s="197"/>
      <c r="I992" s="197"/>
      <c r="J992" s="197"/>
      <c r="K992" s="197"/>
      <c r="L992" s="188"/>
      <c r="M992" s="188"/>
      <c r="N992" s="188"/>
      <c r="O992" s="188"/>
      <c r="P992" s="188"/>
      <c r="Q992" s="188"/>
      <c r="R992" s="188"/>
      <c r="S992" s="188"/>
      <c r="T992" s="188"/>
      <c r="U992" s="188"/>
      <c r="V992" s="188"/>
      <c r="W992" s="188"/>
      <c r="X992" s="188"/>
      <c r="Y992" s="188"/>
      <c r="Z992" s="188"/>
    </row>
    <row r="993" ht="15.75" customHeight="1" spans="1:26">
      <c r="A993" s="188"/>
      <c r="B993" s="188"/>
      <c r="C993" s="188"/>
      <c r="D993" s="188"/>
      <c r="E993" s="188"/>
      <c r="F993" s="197"/>
      <c r="G993" s="197"/>
      <c r="H993" s="197"/>
      <c r="I993" s="197"/>
      <c r="J993" s="197"/>
      <c r="K993" s="197"/>
      <c r="L993" s="188"/>
      <c r="M993" s="188"/>
      <c r="N993" s="188"/>
      <c r="O993" s="188"/>
      <c r="P993" s="188"/>
      <c r="Q993" s="188"/>
      <c r="R993" s="188"/>
      <c r="S993" s="188"/>
      <c r="T993" s="188"/>
      <c r="U993" s="188"/>
      <c r="V993" s="188"/>
      <c r="W993" s="188"/>
      <c r="X993" s="188"/>
      <c r="Y993" s="188"/>
      <c r="Z993" s="188"/>
    </row>
    <row r="994" ht="15.75" customHeight="1" spans="1:26">
      <c r="A994" s="188"/>
      <c r="B994" s="188"/>
      <c r="C994" s="188"/>
      <c r="D994" s="188"/>
      <c r="E994" s="188"/>
      <c r="F994" s="197"/>
      <c r="G994" s="197"/>
      <c r="H994" s="197"/>
      <c r="I994" s="197"/>
      <c r="J994" s="197"/>
      <c r="K994" s="197"/>
      <c r="L994" s="188"/>
      <c r="M994" s="188"/>
      <c r="N994" s="188"/>
      <c r="O994" s="188"/>
      <c r="P994" s="188"/>
      <c r="Q994" s="188"/>
      <c r="R994" s="188"/>
      <c r="S994" s="188"/>
      <c r="T994" s="188"/>
      <c r="U994" s="188"/>
      <c r="V994" s="188"/>
      <c r="W994" s="188"/>
      <c r="X994" s="188"/>
      <c r="Y994" s="188"/>
      <c r="Z994" s="188"/>
    </row>
    <row r="995" ht="15.75" customHeight="1" spans="1:26">
      <c r="A995" s="188"/>
      <c r="B995" s="188"/>
      <c r="C995" s="188"/>
      <c r="D995" s="188"/>
      <c r="E995" s="188"/>
      <c r="F995" s="197"/>
      <c r="G995" s="197"/>
      <c r="H995" s="197"/>
      <c r="I995" s="197"/>
      <c r="J995" s="197"/>
      <c r="K995" s="197"/>
      <c r="L995" s="188"/>
      <c r="M995" s="188"/>
      <c r="N995" s="188"/>
      <c r="O995" s="188"/>
      <c r="P995" s="188"/>
      <c r="Q995" s="188"/>
      <c r="R995" s="188"/>
      <c r="S995" s="188"/>
      <c r="T995" s="188"/>
      <c r="U995" s="188"/>
      <c r="V995" s="188"/>
      <c r="W995" s="188"/>
      <c r="X995" s="188"/>
      <c r="Y995" s="188"/>
      <c r="Z995" s="188"/>
    </row>
    <row r="996" ht="15.75" customHeight="1" spans="1:26">
      <c r="A996" s="188"/>
      <c r="B996" s="188"/>
      <c r="C996" s="188"/>
      <c r="D996" s="188"/>
      <c r="E996" s="188"/>
      <c r="F996" s="197"/>
      <c r="G996" s="197"/>
      <c r="H996" s="197"/>
      <c r="I996" s="197"/>
      <c r="J996" s="197"/>
      <c r="K996" s="197"/>
      <c r="L996" s="188"/>
      <c r="M996" s="188"/>
      <c r="N996" s="188"/>
      <c r="O996" s="188"/>
      <c r="P996" s="188"/>
      <c r="Q996" s="188"/>
      <c r="R996" s="188"/>
      <c r="S996" s="188"/>
      <c r="T996" s="188"/>
      <c r="U996" s="188"/>
      <c r="V996" s="188"/>
      <c r="W996" s="188"/>
      <c r="X996" s="188"/>
      <c r="Y996" s="188"/>
      <c r="Z996" s="188"/>
    </row>
    <row r="997" ht="15.75" customHeight="1" spans="1:26">
      <c r="A997" s="188"/>
      <c r="B997" s="188"/>
      <c r="C997" s="188"/>
      <c r="D997" s="188"/>
      <c r="E997" s="188"/>
      <c r="F997" s="197"/>
      <c r="G997" s="197"/>
      <c r="H997" s="197"/>
      <c r="I997" s="197"/>
      <c r="J997" s="197"/>
      <c r="K997" s="197"/>
      <c r="L997" s="188"/>
      <c r="M997" s="188"/>
      <c r="N997" s="188"/>
      <c r="O997" s="188"/>
      <c r="P997" s="188"/>
      <c r="Q997" s="188"/>
      <c r="R997" s="188"/>
      <c r="S997" s="188"/>
      <c r="T997" s="188"/>
      <c r="U997" s="188"/>
      <c r="V997" s="188"/>
      <c r="W997" s="188"/>
      <c r="X997" s="188"/>
      <c r="Y997" s="188"/>
      <c r="Z997" s="188"/>
    </row>
    <row r="998" ht="15.75" customHeight="1" spans="1:26">
      <c r="A998" s="188"/>
      <c r="B998" s="188"/>
      <c r="C998" s="188"/>
      <c r="D998" s="188"/>
      <c r="E998" s="188"/>
      <c r="F998" s="197"/>
      <c r="G998" s="197"/>
      <c r="H998" s="197"/>
      <c r="I998" s="197"/>
      <c r="J998" s="197"/>
      <c r="K998" s="197"/>
      <c r="L998" s="188"/>
      <c r="M998" s="188"/>
      <c r="N998" s="188"/>
      <c r="O998" s="188"/>
      <c r="P998" s="188"/>
      <c r="Q998" s="188"/>
      <c r="R998" s="188"/>
      <c r="S998" s="188"/>
      <c r="T998" s="188"/>
      <c r="U998" s="188"/>
      <c r="V998" s="188"/>
      <c r="W998" s="188"/>
      <c r="X998" s="188"/>
      <c r="Y998" s="188"/>
      <c r="Z998" s="188"/>
    </row>
    <row r="999" ht="15.75" customHeight="1" spans="1:26">
      <c r="A999" s="188"/>
      <c r="B999" s="188"/>
      <c r="C999" s="188"/>
      <c r="D999" s="188"/>
      <c r="E999" s="188"/>
      <c r="F999" s="197"/>
      <c r="G999" s="197"/>
      <c r="H999" s="197"/>
      <c r="I999" s="197"/>
      <c r="J999" s="197"/>
      <c r="K999" s="197"/>
      <c r="L999" s="188"/>
      <c r="M999" s="188"/>
      <c r="N999" s="188"/>
      <c r="O999" s="188"/>
      <c r="P999" s="188"/>
      <c r="Q999" s="188"/>
      <c r="R999" s="188"/>
      <c r="S999" s="188"/>
      <c r="T999" s="188"/>
      <c r="U999" s="188"/>
      <c r="V999" s="188"/>
      <c r="W999" s="188"/>
      <c r="X999" s="188"/>
      <c r="Y999" s="188"/>
      <c r="Z999" s="188"/>
    </row>
    <row r="1000" ht="15.75" customHeight="1" spans="1:26">
      <c r="A1000" s="188"/>
      <c r="B1000" s="188"/>
      <c r="C1000" s="188"/>
      <c r="D1000" s="188"/>
      <c r="E1000" s="188"/>
      <c r="F1000" s="197"/>
      <c r="G1000" s="197"/>
      <c r="H1000" s="197"/>
      <c r="I1000" s="197"/>
      <c r="J1000" s="197"/>
      <c r="K1000" s="197"/>
      <c r="L1000" s="188"/>
      <c r="M1000" s="188"/>
      <c r="N1000" s="188"/>
      <c r="O1000" s="188"/>
      <c r="P1000" s="188"/>
      <c r="Q1000" s="188"/>
      <c r="R1000" s="188"/>
      <c r="S1000" s="188"/>
      <c r="T1000" s="188"/>
      <c r="U1000" s="188"/>
      <c r="V1000" s="188"/>
      <c r="W1000" s="188"/>
      <c r="X1000" s="188"/>
      <c r="Y1000" s="188"/>
      <c r="Z1000" s="188"/>
    </row>
  </sheetData>
  <mergeCells count="29">
    <mergeCell ref="A1:K1"/>
    <mergeCell ref="A2:K2"/>
    <mergeCell ref="A3:K3"/>
    <mergeCell ref="A4:K4"/>
    <mergeCell ref="A5:K5"/>
    <mergeCell ref="A6:K6"/>
    <mergeCell ref="A7:G7"/>
    <mergeCell ref="H7:K7"/>
    <mergeCell ref="A8:G8"/>
    <mergeCell ref="H8:K8"/>
    <mergeCell ref="A9:G9"/>
    <mergeCell ref="H9:K9"/>
    <mergeCell ref="A10:E10"/>
    <mergeCell ref="F10:J10"/>
    <mergeCell ref="A11:E11"/>
    <mergeCell ref="F11:J11"/>
    <mergeCell ref="A12:K12"/>
    <mergeCell ref="J13:K13"/>
    <mergeCell ref="I362:J362"/>
    <mergeCell ref="A363:K363"/>
    <mergeCell ref="A13:A14"/>
    <mergeCell ref="B13:B14"/>
    <mergeCell ref="C13:C14"/>
    <mergeCell ref="D13:D14"/>
    <mergeCell ref="E13:E14"/>
    <mergeCell ref="F13:F14"/>
    <mergeCell ref="G13:G14"/>
    <mergeCell ref="H13:H14"/>
    <mergeCell ref="I13:I14"/>
  </mergeCells>
  <printOptions horizontalCentered="1"/>
  <pageMargins left="0.251388888888889" right="0.251388888888889" top="0.751388888888889" bottom="0.751388888888889" header="0.298611111111111" footer="0.298611111111111"/>
  <pageSetup paperSize="1" scale="47" orientation="portrait" horizontalDpi="600"/>
  <headerFooter/>
  <ignoredErrors>
    <ignoredError sqref="K17:K22;D28:K362" formula="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showGridLines="0" view="pageBreakPreview" zoomScale="55" zoomScaleNormal="100" topLeftCell="A22" workbookViewId="0">
      <selection activeCell="P8" sqref="P8"/>
    </sheetView>
  </sheetViews>
  <sheetFormatPr defaultColWidth="12.6285714285714" defaultRowHeight="15" customHeight="1"/>
  <cols>
    <col min="1" max="1" width="10.6285714285714" customWidth="1"/>
    <col min="2" max="2" width="57.752380952381" customWidth="1"/>
    <col min="3" max="3" width="18.752380952381" customWidth="1"/>
    <col min="4" max="4" width="15.1333333333333" customWidth="1"/>
    <col min="5" max="11" width="9.75238095238095" customWidth="1"/>
    <col min="12" max="12" width="12.2095238095238" customWidth="1"/>
    <col min="13" max="13" width="23.247619047619" customWidth="1"/>
    <col min="14" max="19" width="9.13333333333333" customWidth="1"/>
    <col min="20" max="26" width="8" customWidth="1"/>
  </cols>
  <sheetData>
    <row r="1" ht="46.5" customHeight="1" spans="1:26">
      <c r="A1" s="154"/>
      <c r="B1" s="155"/>
      <c r="C1" s="155"/>
      <c r="D1" s="155"/>
      <c r="E1" s="155"/>
      <c r="F1" s="155"/>
      <c r="G1" s="155"/>
      <c r="H1" s="155"/>
      <c r="I1" s="155"/>
      <c r="J1" s="155"/>
      <c r="K1" s="155"/>
      <c r="L1" s="186"/>
      <c r="M1" s="187"/>
      <c r="N1" s="187"/>
      <c r="O1" s="187"/>
      <c r="P1" s="187"/>
      <c r="Q1" s="187"/>
      <c r="R1" s="187"/>
      <c r="S1" s="187"/>
      <c r="T1" s="187"/>
      <c r="U1" s="187"/>
      <c r="V1" s="187"/>
      <c r="W1" s="187"/>
      <c r="X1" s="187"/>
      <c r="Y1" s="187"/>
      <c r="Z1" s="187"/>
    </row>
    <row r="2" ht="18" customHeight="1" spans="1:26">
      <c r="A2" s="156" t="str">
        <f>RESUMO!A1</f>
        <v>PREFEITURA MUNICIPAL DE CAMARAGIBE</v>
      </c>
      <c r="L2" s="189"/>
      <c r="M2" s="190"/>
      <c r="N2" s="190"/>
      <c r="O2" s="190"/>
      <c r="P2" s="190"/>
      <c r="Q2" s="190"/>
      <c r="R2" s="190"/>
      <c r="S2" s="190"/>
      <c r="T2" s="190"/>
      <c r="U2" s="190"/>
      <c r="V2" s="190"/>
      <c r="W2" s="190"/>
      <c r="X2" s="190"/>
      <c r="Y2" s="190"/>
      <c r="Z2" s="190"/>
    </row>
    <row r="3" ht="18" customHeight="1" spans="1:26">
      <c r="A3" s="156" t="str">
        <f>RESUMO!A3</f>
        <v>SECRETARIA DE INFRAESTRUTURA</v>
      </c>
      <c r="L3" s="189"/>
      <c r="M3" s="190"/>
      <c r="N3" s="190"/>
      <c r="O3" s="190"/>
      <c r="P3" s="190"/>
      <c r="Q3" s="190"/>
      <c r="R3" s="190"/>
      <c r="S3" s="190"/>
      <c r="T3" s="190"/>
      <c r="U3" s="190"/>
      <c r="V3" s="190"/>
      <c r="W3" s="190"/>
      <c r="X3" s="190"/>
      <c r="Y3" s="190"/>
      <c r="Z3" s="190"/>
    </row>
    <row r="4" ht="16.5" customHeight="1" spans="1:26">
      <c r="A4" s="416"/>
      <c r="B4" s="158"/>
      <c r="C4" s="158"/>
      <c r="D4" s="158"/>
      <c r="E4" s="158"/>
      <c r="F4" s="158"/>
      <c r="G4" s="158"/>
      <c r="H4" s="158"/>
      <c r="I4" s="158"/>
      <c r="J4" s="158"/>
      <c r="K4" s="158"/>
      <c r="L4" s="191"/>
      <c r="M4" s="190"/>
      <c r="N4" s="190"/>
      <c r="O4" s="190"/>
      <c r="P4" s="190"/>
      <c r="Q4" s="190"/>
      <c r="R4" s="190"/>
      <c r="S4" s="190"/>
      <c r="T4" s="190"/>
      <c r="U4" s="190"/>
      <c r="V4" s="190"/>
      <c r="W4" s="190"/>
      <c r="X4" s="190"/>
      <c r="Y4" s="190"/>
      <c r="Z4" s="190"/>
    </row>
    <row r="5" ht="25" customHeight="1" spans="1:26">
      <c r="A5" s="417" t="s">
        <v>3</v>
      </c>
      <c r="B5" s="160"/>
      <c r="C5" s="160"/>
      <c r="D5" s="160"/>
      <c r="E5" s="160"/>
      <c r="F5" s="160"/>
      <c r="G5" s="160"/>
      <c r="H5" s="160"/>
      <c r="I5" s="160"/>
      <c r="J5" s="160"/>
      <c r="K5" s="160"/>
      <c r="L5" s="163"/>
      <c r="M5" s="190"/>
      <c r="N5" s="190"/>
      <c r="O5" s="190"/>
      <c r="P5" s="190"/>
      <c r="Q5" s="190"/>
      <c r="R5" s="190"/>
      <c r="S5" s="190"/>
      <c r="T5" s="190"/>
      <c r="U5" s="190"/>
      <c r="V5" s="190"/>
      <c r="W5" s="190"/>
      <c r="X5" s="190"/>
      <c r="Y5" s="190"/>
      <c r="Z5" s="190"/>
    </row>
    <row r="6" ht="30.75" customHeight="1" spans="1:26">
      <c r="A6" s="275" t="str">
        <f>RESUMO!A7</f>
        <v>OBRA DE PAVIMENTAÇÃO, DRENAGEM E SINALIZAÇÃO DE VIAS EM DIVERSOS BAIRROS NO MUNICÍPIO DE CAMARAGIBE - PE</v>
      </c>
      <c r="B6" s="160"/>
      <c r="C6" s="160"/>
      <c r="D6" s="160"/>
      <c r="E6" s="160"/>
      <c r="F6" s="160"/>
      <c r="G6" s="160"/>
      <c r="H6" s="163"/>
      <c r="I6" s="455"/>
      <c r="J6" s="160"/>
      <c r="K6" s="160"/>
      <c r="L6" s="163"/>
      <c r="M6" s="456"/>
      <c r="N6" s="456"/>
      <c r="O6" s="456"/>
      <c r="P6" s="456"/>
      <c r="Q6" s="456"/>
      <c r="R6" s="456"/>
      <c r="S6" s="456"/>
      <c r="T6" s="456"/>
      <c r="U6" s="456"/>
      <c r="V6" s="456"/>
      <c r="W6" s="456"/>
      <c r="X6" s="456"/>
      <c r="Y6" s="456"/>
      <c r="Z6" s="456"/>
    </row>
    <row r="7" ht="24" customHeight="1" spans="1:26">
      <c r="A7" s="418" t="s">
        <v>5</v>
      </c>
      <c r="B7" s="160"/>
      <c r="C7" s="160"/>
      <c r="D7" s="160"/>
      <c r="E7" s="160"/>
      <c r="F7" s="160"/>
      <c r="G7" s="160"/>
      <c r="H7" s="163"/>
      <c r="I7" s="457" t="s">
        <v>6</v>
      </c>
      <c r="J7" s="160"/>
      <c r="K7" s="160"/>
      <c r="L7" s="163"/>
      <c r="M7" s="456"/>
      <c r="N7" s="456"/>
      <c r="O7" s="456"/>
      <c r="P7" s="456"/>
      <c r="Q7" s="456"/>
      <c r="R7" s="456"/>
      <c r="S7" s="456"/>
      <c r="T7" s="456"/>
      <c r="U7" s="456"/>
      <c r="V7" s="456"/>
      <c r="W7" s="456"/>
      <c r="X7" s="456"/>
      <c r="Y7" s="456"/>
      <c r="Z7" s="456"/>
    </row>
    <row r="8" ht="73.5" customHeight="1" spans="1:26">
      <c r="A8" s="419" t="str">
        <f>RESUMO!A9</f>
        <v>LOTE II: RUA DO LIVRAMENTO (SÃO JOÃO E SÃO PAULO); RUA ELIAS PEREIRA - RUA CINCO (TABATINGA); RUA LONDRINA (JARDIM PRIMAVERA); RUA NOVA LONDRINA (BAIRRO DOS ESTADOS); RUA REDENTOR (BONDADE DE DEUS); RUA SANTA LUÍSA (BAIRRO NOVO DO CARMELO); RUA SÃO JOSÉ DA LAJE (SÃO JOÃO E SÃO PAULO); RUA SÃO BRAZ (SANTANA);RUA CASTRO ALVES (CÉU AZUL); RUA CAMPOS SALES (JARDIM PRIMAVERA).</v>
      </c>
      <c r="B8" s="160"/>
      <c r="C8" s="160"/>
      <c r="D8" s="160"/>
      <c r="E8" s="160"/>
      <c r="F8" s="160"/>
      <c r="G8" s="160"/>
      <c r="H8" s="163"/>
      <c r="I8" s="458" t="str">
        <f>RESUMO!E9</f>
        <v>PREFEITURA MUNICIPAL DE CAMARAGIBE</v>
      </c>
      <c r="J8" s="160"/>
      <c r="K8" s="160"/>
      <c r="L8" s="163"/>
      <c r="M8" s="456"/>
      <c r="N8" s="456"/>
      <c r="O8" s="456"/>
      <c r="P8" s="456"/>
      <c r="Q8" s="456"/>
      <c r="R8" s="456"/>
      <c r="S8" s="456"/>
      <c r="T8" s="456"/>
      <c r="U8" s="456"/>
      <c r="V8" s="456"/>
      <c r="W8" s="456"/>
      <c r="X8" s="456"/>
      <c r="Y8" s="456"/>
      <c r="Z8" s="456"/>
    </row>
    <row r="9" ht="28.5" customHeight="1" spans="1:26">
      <c r="A9" s="420" t="s">
        <v>8</v>
      </c>
      <c r="B9" s="160"/>
      <c r="C9" s="160"/>
      <c r="D9" s="160"/>
      <c r="E9" s="160"/>
      <c r="F9" s="160"/>
      <c r="G9" s="160"/>
      <c r="H9" s="163"/>
      <c r="I9" s="459" t="s">
        <v>9</v>
      </c>
      <c r="J9" s="160"/>
      <c r="K9" s="163"/>
      <c r="L9" s="460" t="s">
        <v>10</v>
      </c>
      <c r="M9" s="456"/>
      <c r="N9" s="456"/>
      <c r="O9" s="456"/>
      <c r="P9" s="461"/>
      <c r="Q9" s="456"/>
      <c r="R9" s="456"/>
      <c r="S9" s="456"/>
      <c r="T9" s="456"/>
      <c r="U9" s="456"/>
      <c r="V9" s="456"/>
      <c r="W9" s="456"/>
      <c r="X9" s="456"/>
      <c r="Y9" s="456"/>
      <c r="Z9" s="456"/>
    </row>
    <row r="10" ht="39.75" customHeight="1" spans="1:26">
      <c r="A10" s="421" t="str">
        <f>RESUMO!A11</f>
        <v>SINAPI SERVIÇOS/INSUMOS SEM DESONERAÇÃO - MARÇO/2024 + DNIT SICRO - JANEIRO/2024</v>
      </c>
      <c r="B10" s="160"/>
      <c r="C10" s="160"/>
      <c r="D10" s="160"/>
      <c r="E10" s="160"/>
      <c r="F10" s="160"/>
      <c r="G10" s="160"/>
      <c r="H10" s="163"/>
      <c r="I10" s="169" t="str">
        <f>PLANILHA!F11</f>
        <v>113,98 % (HORISTAS)          
70,00 % (MENSALISTAS)</v>
      </c>
      <c r="J10" s="160"/>
      <c r="K10" s="163"/>
      <c r="L10" s="462">
        <f>PLANILHA!K11</f>
        <v>0.2338</v>
      </c>
      <c r="M10" s="456"/>
      <c r="N10" s="456"/>
      <c r="O10" s="456"/>
      <c r="P10" s="456"/>
      <c r="Q10" s="456"/>
      <c r="R10" s="456"/>
      <c r="S10" s="456"/>
      <c r="T10" s="456"/>
      <c r="U10" s="456"/>
      <c r="V10" s="456"/>
      <c r="W10" s="456"/>
      <c r="X10" s="456"/>
      <c r="Y10" s="456"/>
      <c r="Z10" s="456"/>
    </row>
    <row r="11" ht="18.75" customHeight="1" spans="1:26">
      <c r="A11" s="422" t="str">
        <f>RESUMO!A12</f>
        <v>ABRIL/2024</v>
      </c>
      <c r="B11" s="160"/>
      <c r="C11" s="160"/>
      <c r="D11" s="160"/>
      <c r="E11" s="160"/>
      <c r="F11" s="160"/>
      <c r="G11" s="160"/>
      <c r="H11" s="160"/>
      <c r="I11" s="160"/>
      <c r="J11" s="160"/>
      <c r="K11" s="160"/>
      <c r="L11" s="163"/>
      <c r="M11" s="456"/>
      <c r="N11" s="456"/>
      <c r="O11" s="456"/>
      <c r="P11" s="463"/>
      <c r="Q11" s="456"/>
      <c r="R11" s="456"/>
      <c r="S11" s="456"/>
      <c r="T11" s="456"/>
      <c r="U11" s="456"/>
      <c r="V11" s="456"/>
      <c r="W11" s="456"/>
      <c r="X11" s="456"/>
      <c r="Y11" s="456"/>
      <c r="Z11" s="456"/>
    </row>
    <row r="12" ht="22.5" customHeight="1" spans="1:26">
      <c r="A12" s="423" t="s">
        <v>150</v>
      </c>
      <c r="B12" s="160"/>
      <c r="C12" s="160"/>
      <c r="D12" s="160"/>
      <c r="E12" s="160"/>
      <c r="F12" s="160"/>
      <c r="G12" s="160"/>
      <c r="H12" s="160"/>
      <c r="I12" s="160"/>
      <c r="J12" s="160"/>
      <c r="K12" s="160"/>
      <c r="L12" s="163"/>
      <c r="M12" s="456"/>
      <c r="N12" s="456"/>
      <c r="O12" s="456"/>
      <c r="P12" s="461"/>
      <c r="Q12" s="456"/>
      <c r="R12" s="456"/>
      <c r="S12" s="456"/>
      <c r="T12" s="456"/>
      <c r="U12" s="456"/>
      <c r="V12" s="456"/>
      <c r="W12" s="456"/>
      <c r="X12" s="456"/>
      <c r="Y12" s="456"/>
      <c r="Z12" s="456"/>
    </row>
    <row r="13" ht="9" customHeight="1" spans="1:26">
      <c r="A13" s="424"/>
      <c r="B13" s="160"/>
      <c r="C13" s="160"/>
      <c r="D13" s="160"/>
      <c r="E13" s="160"/>
      <c r="F13" s="160"/>
      <c r="G13" s="160"/>
      <c r="H13" s="160"/>
      <c r="I13" s="160"/>
      <c r="J13" s="160"/>
      <c r="K13" s="160"/>
      <c r="L13" s="163"/>
      <c r="M13" s="456"/>
      <c r="N13" s="456"/>
      <c r="O13" s="456"/>
      <c r="P13" s="461"/>
      <c r="Q13" s="456"/>
      <c r="R13" s="456"/>
      <c r="S13" s="456"/>
      <c r="T13" s="456"/>
      <c r="U13" s="456"/>
      <c r="V13" s="456"/>
      <c r="W13" s="456"/>
      <c r="X13" s="456"/>
      <c r="Y13" s="456"/>
      <c r="Z13" s="456"/>
    </row>
    <row r="14" ht="42.75" customHeight="1" spans="1:26">
      <c r="A14" s="425" t="s">
        <v>14</v>
      </c>
      <c r="B14" s="425" t="s">
        <v>151</v>
      </c>
      <c r="C14" s="425" t="s">
        <v>152</v>
      </c>
      <c r="D14" s="425" t="s">
        <v>153</v>
      </c>
      <c r="E14" s="426" t="s">
        <v>154</v>
      </c>
      <c r="F14" s="163"/>
      <c r="G14" s="426" t="s">
        <v>155</v>
      </c>
      <c r="H14" s="163"/>
      <c r="I14" s="426" t="s">
        <v>156</v>
      </c>
      <c r="J14" s="163"/>
      <c r="K14" s="426" t="s">
        <v>157</v>
      </c>
      <c r="L14" s="163"/>
      <c r="M14" s="456"/>
      <c r="N14" s="456"/>
      <c r="O14" s="456"/>
      <c r="P14" s="461"/>
      <c r="Q14" s="456"/>
      <c r="R14" s="456"/>
      <c r="S14" s="465"/>
      <c r="T14" s="456"/>
      <c r="U14" s="456"/>
      <c r="V14" s="456"/>
      <c r="W14" s="456"/>
      <c r="X14" s="456"/>
      <c r="Y14" s="456"/>
      <c r="Z14" s="456"/>
    </row>
    <row r="15" ht="24.75" customHeight="1" spans="1:26">
      <c r="A15" s="427" t="s">
        <v>17</v>
      </c>
      <c r="B15" s="428" t="str">
        <f>VLOOKUP(A15,PLANILHA!A:K,4,0)</f>
        <v>ADMINISTRAÇÃO LOCAL DA OBRA</v>
      </c>
      <c r="C15" s="429">
        <f>VLOOKUP(A15,PLANILHA!A:K,11,0)</f>
        <v>27534.24</v>
      </c>
      <c r="D15" s="430">
        <f>C15/$C$40</f>
        <v>0.00576625827049231</v>
      </c>
      <c r="E15" s="431">
        <f>E48</f>
        <v>0.206015169626301</v>
      </c>
      <c r="F15" s="163"/>
      <c r="G15" s="431">
        <f>G48</f>
        <v>0.310326311887099</v>
      </c>
      <c r="H15" s="163"/>
      <c r="I15" s="431">
        <f>I48</f>
        <v>0.273639506970073</v>
      </c>
      <c r="J15" s="163"/>
      <c r="K15" s="431">
        <f>K48</f>
        <v>0.210019015729246</v>
      </c>
      <c r="L15" s="163"/>
      <c r="M15" s="456"/>
      <c r="N15" s="456"/>
      <c r="O15" s="456"/>
      <c r="P15" s="456"/>
      <c r="Q15" s="456"/>
      <c r="R15" s="456"/>
      <c r="S15" s="456"/>
      <c r="T15" s="456"/>
      <c r="U15" s="456"/>
      <c r="V15" s="456"/>
      <c r="W15" s="456"/>
      <c r="X15" s="456"/>
      <c r="Y15" s="456"/>
      <c r="Z15" s="456"/>
    </row>
    <row r="16" ht="24.75" customHeight="1" spans="1:26">
      <c r="A16" s="288"/>
      <c r="B16" s="288"/>
      <c r="C16" s="432"/>
      <c r="D16" s="288"/>
      <c r="E16" s="433">
        <f>ROUND($C15*E15,2)</f>
        <v>5672.47</v>
      </c>
      <c r="F16" s="434"/>
      <c r="G16" s="433">
        <f>ROUND($C15*G15,2)</f>
        <v>8544.6</v>
      </c>
      <c r="H16" s="434"/>
      <c r="I16" s="433">
        <f>ROUND($C15*I15,2)</f>
        <v>7534.46</v>
      </c>
      <c r="J16" s="434"/>
      <c r="K16" s="433">
        <f>C15-SUM(E16:J16)</f>
        <v>5782.71</v>
      </c>
      <c r="L16" s="434"/>
      <c r="M16" s="464">
        <f>C15-SUM(E16:L16)</f>
        <v>0</v>
      </c>
      <c r="N16" s="456"/>
      <c r="O16" s="456"/>
      <c r="P16" s="456"/>
      <c r="Q16" s="456"/>
      <c r="R16" s="456"/>
      <c r="S16" s="456"/>
      <c r="T16" s="456"/>
      <c r="U16" s="456"/>
      <c r="V16" s="456"/>
      <c r="W16" s="456"/>
      <c r="X16" s="456"/>
      <c r="Y16" s="456"/>
      <c r="Z16" s="456"/>
    </row>
    <row r="17" ht="24.75" customHeight="1" spans="1:26">
      <c r="A17" s="427" t="s">
        <v>18</v>
      </c>
      <c r="B17" s="428" t="str">
        <f>VLOOKUP(A17,PLANILHA!A:K,4,0)</f>
        <v>SERVIÇOS PRELIMINARES / INSTALAÇÃO DE OBRA</v>
      </c>
      <c r="C17" s="429">
        <f>VLOOKUP(A17,PLANILHA!A:K,11,0)</f>
        <v>10832.58</v>
      </c>
      <c r="D17" s="430">
        <f>C17/$C$40</f>
        <v>0.00226857374729681</v>
      </c>
      <c r="E17" s="431">
        <v>0.5</v>
      </c>
      <c r="F17" s="163"/>
      <c r="G17" s="431">
        <v>0.5</v>
      </c>
      <c r="H17" s="163"/>
      <c r="I17" s="431">
        <v>0</v>
      </c>
      <c r="J17" s="163"/>
      <c r="K17" s="431">
        <v>0</v>
      </c>
      <c r="L17" s="163"/>
      <c r="M17" s="456"/>
      <c r="N17" s="456"/>
      <c r="O17" s="456"/>
      <c r="P17" s="456"/>
      <c r="Q17" s="456"/>
      <c r="R17" s="456"/>
      <c r="S17" s="456"/>
      <c r="T17" s="456"/>
      <c r="U17" s="456"/>
      <c r="V17" s="456"/>
      <c r="W17" s="456"/>
      <c r="X17" s="456"/>
      <c r="Y17" s="456"/>
      <c r="Z17" s="456"/>
    </row>
    <row r="18" ht="24.75" customHeight="1" spans="1:26">
      <c r="A18" s="288"/>
      <c r="B18" s="288"/>
      <c r="C18" s="432"/>
      <c r="D18" s="288"/>
      <c r="E18" s="433">
        <f>ROUND($C17*E17,2)</f>
        <v>5416.29</v>
      </c>
      <c r="F18" s="434"/>
      <c r="G18" s="433">
        <f>ROUND($C17*G17,2)</f>
        <v>5416.29</v>
      </c>
      <c r="H18" s="434"/>
      <c r="I18" s="433">
        <f>ROUND($C17*I17,2)</f>
        <v>0</v>
      </c>
      <c r="J18" s="434"/>
      <c r="K18" s="433">
        <f>ROUND($C17*K17,2)</f>
        <v>0</v>
      </c>
      <c r="L18" s="434"/>
      <c r="M18" s="464">
        <f>C17-SUM(E18:L18)</f>
        <v>0</v>
      </c>
      <c r="N18" s="456"/>
      <c r="O18" s="456"/>
      <c r="P18" s="456"/>
      <c r="Q18" s="456"/>
      <c r="R18" s="456"/>
      <c r="S18" s="456"/>
      <c r="T18" s="456"/>
      <c r="U18" s="456"/>
      <c r="V18" s="456"/>
      <c r="W18" s="456"/>
      <c r="X18" s="456"/>
      <c r="Y18" s="456"/>
      <c r="Z18" s="456"/>
    </row>
    <row r="19" ht="36" customHeight="1" spans="1:26">
      <c r="A19" s="435"/>
      <c r="B19" s="425" t="s">
        <v>19</v>
      </c>
      <c r="C19" s="436"/>
      <c r="D19" s="437"/>
      <c r="E19" s="438"/>
      <c r="F19" s="439"/>
      <c r="G19" s="438"/>
      <c r="H19" s="439"/>
      <c r="I19" s="438"/>
      <c r="J19" s="439"/>
      <c r="K19" s="438"/>
      <c r="L19" s="439"/>
      <c r="M19" s="456"/>
      <c r="N19" s="456"/>
      <c r="O19" s="456"/>
      <c r="P19" s="456"/>
      <c r="Q19" s="456"/>
      <c r="R19" s="456"/>
      <c r="S19" s="456"/>
      <c r="T19" s="456"/>
      <c r="U19" s="456"/>
      <c r="V19" s="456"/>
      <c r="W19" s="456"/>
      <c r="X19" s="456"/>
      <c r="Y19" s="456"/>
      <c r="Z19" s="456"/>
    </row>
    <row r="20" ht="24.75" customHeight="1" spans="1:26">
      <c r="A20" s="427" t="s">
        <v>20</v>
      </c>
      <c r="B20" s="428" t="str">
        <f>VLOOKUP(A20,PLANILHA!A:K,4,0)</f>
        <v>RUA DO LIVRAMENTO</v>
      </c>
      <c r="C20" s="429">
        <f>VLOOKUP(A20,PLANILHA!A:K,11,0)</f>
        <v>370217.93</v>
      </c>
      <c r="D20" s="430">
        <f>C20/$C$40</f>
        <v>0.0775315462038191</v>
      </c>
      <c r="E20" s="431">
        <v>0.4</v>
      </c>
      <c r="F20" s="163"/>
      <c r="G20" s="431">
        <v>0.3</v>
      </c>
      <c r="H20" s="163"/>
      <c r="I20" s="431">
        <v>0.3</v>
      </c>
      <c r="J20" s="163"/>
      <c r="K20" s="431">
        <v>0</v>
      </c>
      <c r="L20" s="163"/>
      <c r="M20" s="456"/>
      <c r="N20" s="456"/>
      <c r="O20" s="456"/>
      <c r="P20" s="456"/>
      <c r="Q20" s="456"/>
      <c r="R20" s="456"/>
      <c r="S20" s="456"/>
      <c r="T20" s="456"/>
      <c r="U20" s="456"/>
      <c r="V20" s="456"/>
      <c r="W20" s="456"/>
      <c r="X20" s="456"/>
      <c r="Y20" s="456"/>
      <c r="Z20" s="456"/>
    </row>
    <row r="21" ht="24.75" customHeight="1" spans="1:26">
      <c r="A21" s="288"/>
      <c r="B21" s="288"/>
      <c r="C21" s="432"/>
      <c r="D21" s="288"/>
      <c r="E21" s="433">
        <f>ROUND($C20*E20,2)</f>
        <v>148087.17</v>
      </c>
      <c r="F21" s="434"/>
      <c r="G21" s="433">
        <f>ROUND($C20*G20,2)</f>
        <v>111065.38</v>
      </c>
      <c r="H21" s="434"/>
      <c r="I21" s="433">
        <f>ROUND($C20*I20,2)</f>
        <v>111065.38</v>
      </c>
      <c r="J21" s="434"/>
      <c r="K21" s="433">
        <f>ROUND($C20*K20,2)</f>
        <v>0</v>
      </c>
      <c r="L21" s="434"/>
      <c r="M21" s="464">
        <f>C20-SUM(E21:L21)</f>
        <v>0</v>
      </c>
      <c r="N21" s="456"/>
      <c r="O21" s="456"/>
      <c r="P21" s="456"/>
      <c r="Q21" s="456"/>
      <c r="R21" s="456"/>
      <c r="S21" s="456"/>
      <c r="T21" s="456"/>
      <c r="U21" s="456"/>
      <c r="V21" s="456"/>
      <c r="W21" s="456"/>
      <c r="X21" s="456"/>
      <c r="Y21" s="456"/>
      <c r="Z21" s="456"/>
    </row>
    <row r="22" ht="24.75" customHeight="1" spans="1:26">
      <c r="A22" s="427" t="s">
        <v>21</v>
      </c>
      <c r="B22" s="428" t="str">
        <f>VLOOKUP(A22,PLANILHA!A:K,4,0)</f>
        <v>RUA ELIAS PEREIRA (RUA CINCO)</v>
      </c>
      <c r="C22" s="429">
        <f>VLOOKUP(A22,PLANILHA!A:K,11,0)</f>
        <v>119484.24</v>
      </c>
      <c r="D22" s="430">
        <f>C22/$C$40</f>
        <v>0.0250225532679852</v>
      </c>
      <c r="E22" s="431">
        <v>0.4</v>
      </c>
      <c r="F22" s="163"/>
      <c r="G22" s="431">
        <v>0.3</v>
      </c>
      <c r="H22" s="163"/>
      <c r="I22" s="431">
        <v>0.3</v>
      </c>
      <c r="J22" s="163"/>
      <c r="K22" s="431">
        <v>0</v>
      </c>
      <c r="L22" s="163"/>
      <c r="M22" s="456"/>
      <c r="N22" s="456"/>
      <c r="O22" s="456"/>
      <c r="P22" s="456"/>
      <c r="Q22" s="456"/>
      <c r="R22" s="456"/>
      <c r="S22" s="456"/>
      <c r="T22" s="456"/>
      <c r="U22" s="456"/>
      <c r="V22" s="456"/>
      <c r="W22" s="456"/>
      <c r="X22" s="456"/>
      <c r="Y22" s="456"/>
      <c r="Z22" s="456"/>
    </row>
    <row r="23" ht="24.75" customHeight="1" spans="1:26">
      <c r="A23" s="288"/>
      <c r="B23" s="288"/>
      <c r="C23" s="432"/>
      <c r="D23" s="288"/>
      <c r="E23" s="433">
        <f>ROUND($C22*E22,2)</f>
        <v>47793.7</v>
      </c>
      <c r="F23" s="434"/>
      <c r="G23" s="433">
        <f>ROUND($C22*G22,2)</f>
        <v>35845.27</v>
      </c>
      <c r="H23" s="434"/>
      <c r="I23" s="433">
        <f>ROUND($C22*I22,2)</f>
        <v>35845.27</v>
      </c>
      <c r="J23" s="434"/>
      <c r="K23" s="433">
        <f>ROUND($C22*K22,2)</f>
        <v>0</v>
      </c>
      <c r="L23" s="434"/>
      <c r="M23" s="464">
        <f>C22-SUM(E23:L23)</f>
        <v>0</v>
      </c>
      <c r="N23" s="456"/>
      <c r="O23" s="456"/>
      <c r="P23" s="456"/>
      <c r="Q23" s="456"/>
      <c r="R23" s="456"/>
      <c r="S23" s="456"/>
      <c r="T23" s="456"/>
      <c r="U23" s="456"/>
      <c r="V23" s="456"/>
      <c r="W23" s="456"/>
      <c r="X23" s="456"/>
      <c r="Y23" s="456"/>
      <c r="Z23" s="456"/>
    </row>
    <row r="24" ht="24.75" customHeight="1" spans="1:26">
      <c r="A24" s="427" t="s">
        <v>22</v>
      </c>
      <c r="B24" s="428" t="str">
        <f>VLOOKUP(A24,PLANILHA!A:K,4,0)</f>
        <v>RUA LONDRINA</v>
      </c>
      <c r="C24" s="429">
        <f>VLOOKUP(A24,PLANILHA!A:K,11,0)</f>
        <v>279427.89</v>
      </c>
      <c r="D24" s="430">
        <f>C24/$C$40</f>
        <v>0.0585181716189994</v>
      </c>
      <c r="E24" s="431">
        <v>0</v>
      </c>
      <c r="F24" s="163"/>
      <c r="G24" s="431">
        <v>0</v>
      </c>
      <c r="H24" s="163"/>
      <c r="I24" s="431">
        <v>0.5</v>
      </c>
      <c r="J24" s="163"/>
      <c r="K24" s="431">
        <v>0.5</v>
      </c>
      <c r="L24" s="163"/>
      <c r="M24" s="456"/>
      <c r="N24" s="456"/>
      <c r="O24" s="456"/>
      <c r="P24" s="456"/>
      <c r="Q24" s="456"/>
      <c r="R24" s="456"/>
      <c r="S24" s="456"/>
      <c r="T24" s="456"/>
      <c r="U24" s="456"/>
      <c r="V24" s="456"/>
      <c r="W24" s="456"/>
      <c r="X24" s="456"/>
      <c r="Y24" s="456"/>
      <c r="Z24" s="456"/>
    </row>
    <row r="25" ht="24.75" customHeight="1" spans="1:26">
      <c r="A25" s="288"/>
      <c r="B25" s="288"/>
      <c r="C25" s="432"/>
      <c r="D25" s="288"/>
      <c r="E25" s="433">
        <f>ROUND($C24*E24,2)</f>
        <v>0</v>
      </c>
      <c r="F25" s="434"/>
      <c r="G25" s="433">
        <f>ROUND($C24*G24,2)</f>
        <v>0</v>
      </c>
      <c r="H25" s="434"/>
      <c r="I25" s="433">
        <f>ROUND($C24*I24,2)</f>
        <v>139713.95</v>
      </c>
      <c r="J25" s="434"/>
      <c r="K25" s="433">
        <f>ROUND($C24*K24,2)</f>
        <v>139713.95</v>
      </c>
      <c r="L25" s="434"/>
      <c r="M25" s="464">
        <f>C24-SUM(E25:L25)</f>
        <v>-0.0100000000093132</v>
      </c>
      <c r="N25" s="456"/>
      <c r="O25" s="456"/>
      <c r="P25" s="456"/>
      <c r="Q25" s="456"/>
      <c r="R25" s="456"/>
      <c r="S25" s="456"/>
      <c r="T25" s="456"/>
      <c r="U25" s="456"/>
      <c r="V25" s="456"/>
      <c r="W25" s="456"/>
      <c r="X25" s="456"/>
      <c r="Y25" s="456"/>
      <c r="Z25" s="456"/>
    </row>
    <row r="26" ht="24.75" customHeight="1" spans="1:26">
      <c r="A26" s="427" t="s">
        <v>23</v>
      </c>
      <c r="B26" s="428" t="str">
        <f>VLOOKUP(A26,PLANILHA!A:K,4,0)</f>
        <v>RUA NOVA LONDRINA</v>
      </c>
      <c r="C26" s="429">
        <f>VLOOKUP(A26,PLANILHA!A:K,11,0)</f>
        <v>575260.81</v>
      </c>
      <c r="D26" s="430">
        <f>C26/$C$40</f>
        <v>0.120471907100127</v>
      </c>
      <c r="E26" s="431">
        <v>0.5</v>
      </c>
      <c r="F26" s="163"/>
      <c r="G26" s="431">
        <v>0.5</v>
      </c>
      <c r="H26" s="163"/>
      <c r="I26" s="431">
        <v>0</v>
      </c>
      <c r="J26" s="163"/>
      <c r="K26" s="431">
        <v>0</v>
      </c>
      <c r="L26" s="163"/>
      <c r="M26" s="456"/>
      <c r="N26" s="456"/>
      <c r="O26" s="456"/>
      <c r="P26" s="456"/>
      <c r="Q26" s="456"/>
      <c r="R26" s="456"/>
      <c r="S26" s="456"/>
      <c r="T26" s="456"/>
      <c r="U26" s="456"/>
      <c r="V26" s="456"/>
      <c r="W26" s="456"/>
      <c r="X26" s="456"/>
      <c r="Y26" s="456"/>
      <c r="Z26" s="456"/>
    </row>
    <row r="27" ht="24.75" customHeight="1" spans="1:26">
      <c r="A27" s="288"/>
      <c r="B27" s="288"/>
      <c r="C27" s="432"/>
      <c r="D27" s="288"/>
      <c r="E27" s="440">
        <f>ROUND($C26*E26,2)</f>
        <v>287630.41</v>
      </c>
      <c r="F27" s="441"/>
      <c r="G27" s="440">
        <f>ROUND($C26*G26,2)</f>
        <v>287630.41</v>
      </c>
      <c r="H27" s="441"/>
      <c r="I27" s="440">
        <f>ROUND($C26*I26,2)</f>
        <v>0</v>
      </c>
      <c r="J27" s="441"/>
      <c r="K27" s="440">
        <f>ROUND($C26*K26,2)</f>
        <v>0</v>
      </c>
      <c r="L27" s="441"/>
      <c r="M27" s="464">
        <f>C26-SUM(E27:L27)</f>
        <v>-0.0099999998928979</v>
      </c>
      <c r="N27" s="456"/>
      <c r="O27" s="456"/>
      <c r="P27" s="456"/>
      <c r="Q27" s="456"/>
      <c r="R27" s="456"/>
      <c r="S27" s="456"/>
      <c r="T27" s="456"/>
      <c r="U27" s="456"/>
      <c r="V27" s="456"/>
      <c r="W27" s="456"/>
      <c r="X27" s="456"/>
      <c r="Y27" s="456"/>
      <c r="Z27" s="456"/>
    </row>
    <row r="28" ht="24.75" customHeight="1" spans="1:26">
      <c r="A28" s="427" t="s">
        <v>24</v>
      </c>
      <c r="B28" s="428" t="str">
        <f>VLOOKUP(A28,PLANILHA!A:K,4,0)</f>
        <v>RUA REDENTOR</v>
      </c>
      <c r="C28" s="429">
        <f>VLOOKUP(A28,PLANILHA!A:K,11,0)</f>
        <v>564591.89</v>
      </c>
      <c r="D28" s="430">
        <f>C28/$C$40</f>
        <v>0.118237607254291</v>
      </c>
      <c r="E28" s="431">
        <v>0.5</v>
      </c>
      <c r="F28" s="163"/>
      <c r="G28" s="431">
        <v>0.5</v>
      </c>
      <c r="H28" s="163"/>
      <c r="I28" s="431">
        <v>0</v>
      </c>
      <c r="J28" s="163"/>
      <c r="K28" s="431">
        <v>0</v>
      </c>
      <c r="L28" s="163"/>
      <c r="M28" s="456"/>
      <c r="N28" s="456"/>
      <c r="O28" s="456"/>
      <c r="P28" s="456"/>
      <c r="Q28" s="456"/>
      <c r="R28" s="456"/>
      <c r="S28" s="456"/>
      <c r="T28" s="456"/>
      <c r="U28" s="456"/>
      <c r="V28" s="456"/>
      <c r="W28" s="456"/>
      <c r="X28" s="456"/>
      <c r="Y28" s="456"/>
      <c r="Z28" s="456"/>
    </row>
    <row r="29" ht="24.75" customHeight="1" spans="1:26">
      <c r="A29" s="288"/>
      <c r="B29" s="288"/>
      <c r="C29" s="432"/>
      <c r="D29" s="288"/>
      <c r="E29" s="440">
        <f>ROUND($C28*E28,2)</f>
        <v>282295.95</v>
      </c>
      <c r="F29" s="441"/>
      <c r="G29" s="440">
        <f>ROUND($C28*G28,2)</f>
        <v>282295.95</v>
      </c>
      <c r="H29" s="441"/>
      <c r="I29" s="440">
        <f>ROUND($C28*I28,2)</f>
        <v>0</v>
      </c>
      <c r="J29" s="441"/>
      <c r="K29" s="440">
        <f>ROUND($C28*K28,2)</f>
        <v>0</v>
      </c>
      <c r="L29" s="441"/>
      <c r="M29" s="464">
        <f>C28-SUM(E29:L29)</f>
        <v>-0.0100000000093132</v>
      </c>
      <c r="N29" s="456"/>
      <c r="O29" s="456"/>
      <c r="P29" s="456"/>
      <c r="Q29" s="456"/>
      <c r="R29" s="456"/>
      <c r="S29" s="456"/>
      <c r="T29" s="456"/>
      <c r="U29" s="456"/>
      <c r="V29" s="456"/>
      <c r="W29" s="456"/>
      <c r="X29" s="456"/>
      <c r="Y29" s="456"/>
      <c r="Z29" s="456"/>
    </row>
    <row r="30" ht="24.75" customHeight="1" spans="1:26">
      <c r="A30" s="427" t="s">
        <v>25</v>
      </c>
      <c r="B30" s="428" t="str">
        <f>VLOOKUP(A30,PLANILHA!A:K,4,0)</f>
        <v>RUA SANTA LUÍSA</v>
      </c>
      <c r="C30" s="429">
        <f>VLOOKUP(A30,PLANILHA!A:K,11,0)</f>
        <v>938564.78</v>
      </c>
      <c r="D30" s="430">
        <f>C30/$C$40</f>
        <v>0.196555522326667</v>
      </c>
      <c r="E30" s="431">
        <v>0</v>
      </c>
      <c r="F30" s="163"/>
      <c r="G30" s="431">
        <v>0.4</v>
      </c>
      <c r="H30" s="163"/>
      <c r="I30" s="431">
        <v>0.3</v>
      </c>
      <c r="J30" s="163"/>
      <c r="K30" s="431">
        <v>0.3</v>
      </c>
      <c r="L30" s="163"/>
      <c r="M30" s="456"/>
      <c r="N30" s="456"/>
      <c r="O30" s="456"/>
      <c r="P30" s="456"/>
      <c r="Q30" s="456"/>
      <c r="R30" s="456"/>
      <c r="S30" s="456"/>
      <c r="T30" s="456"/>
      <c r="U30" s="456"/>
      <c r="V30" s="456"/>
      <c r="W30" s="456"/>
      <c r="X30" s="456"/>
      <c r="Y30" s="456"/>
      <c r="Z30" s="456"/>
    </row>
    <row r="31" ht="24.75" customHeight="1" spans="1:26">
      <c r="A31" s="288"/>
      <c r="B31" s="288"/>
      <c r="C31" s="432"/>
      <c r="D31" s="288"/>
      <c r="E31" s="442">
        <f>ROUND($C30*E30,2)</f>
        <v>0</v>
      </c>
      <c r="F31" s="163"/>
      <c r="G31" s="442">
        <f>ROUND($C30*G30,2)</f>
        <v>375425.91</v>
      </c>
      <c r="H31" s="163"/>
      <c r="I31" s="442">
        <f>ROUND($C30*I30,2)</f>
        <v>281569.43</v>
      </c>
      <c r="J31" s="163"/>
      <c r="K31" s="442">
        <f>ROUND($C30*K30,2)</f>
        <v>281569.43</v>
      </c>
      <c r="L31" s="163"/>
      <c r="M31" s="464">
        <f>C30-SUM(E31:L31)</f>
        <v>0.0100000000093132</v>
      </c>
      <c r="N31" s="456"/>
      <c r="O31" s="456"/>
      <c r="P31" s="456"/>
      <c r="Q31" s="456"/>
      <c r="R31" s="456"/>
      <c r="S31" s="456"/>
      <c r="T31" s="456"/>
      <c r="U31" s="456"/>
      <c r="V31" s="456"/>
      <c r="W31" s="456"/>
      <c r="X31" s="456"/>
      <c r="Y31" s="456"/>
      <c r="Z31" s="456"/>
    </row>
    <row r="32" ht="24.75" customHeight="1" spans="1:26">
      <c r="A32" s="427" t="s">
        <v>26</v>
      </c>
      <c r="B32" s="428" t="str">
        <f>VLOOKUP(A32,PLANILHA!A:K,4,0)</f>
        <v>RUA SÃO JOSÉ DA LAJE</v>
      </c>
      <c r="C32" s="429">
        <f>VLOOKUP(A32,PLANILHA!A:K,11,0)</f>
        <v>517097.98</v>
      </c>
      <c r="D32" s="430">
        <f>C32/$C$40</f>
        <v>0.108291367542008</v>
      </c>
      <c r="E32" s="431">
        <v>0.4</v>
      </c>
      <c r="F32" s="163"/>
      <c r="G32" s="431">
        <v>0.3</v>
      </c>
      <c r="H32" s="163"/>
      <c r="I32" s="431">
        <v>0.3</v>
      </c>
      <c r="J32" s="163"/>
      <c r="K32" s="431">
        <v>0</v>
      </c>
      <c r="L32" s="163"/>
      <c r="M32" s="456"/>
      <c r="N32" s="456"/>
      <c r="O32" s="456"/>
      <c r="P32" s="456"/>
      <c r="Q32" s="456"/>
      <c r="R32" s="456"/>
      <c r="S32" s="456"/>
      <c r="T32" s="456"/>
      <c r="U32" s="456"/>
      <c r="V32" s="456"/>
      <c r="W32" s="456"/>
      <c r="X32" s="456"/>
      <c r="Y32" s="456"/>
      <c r="Z32" s="456"/>
    </row>
    <row r="33" ht="24.75" customHeight="1" spans="1:26">
      <c r="A33" s="288"/>
      <c r="B33" s="288"/>
      <c r="C33" s="432"/>
      <c r="D33" s="288"/>
      <c r="E33" s="440">
        <f>ROUND($C32*E32,2)</f>
        <v>206839.19</v>
      </c>
      <c r="F33" s="441"/>
      <c r="G33" s="440">
        <f>ROUND($C32*G32,2)</f>
        <v>155129.39</v>
      </c>
      <c r="H33" s="441"/>
      <c r="I33" s="440">
        <f>ROUND($C32*I32,2)</f>
        <v>155129.39</v>
      </c>
      <c r="J33" s="441"/>
      <c r="K33" s="440">
        <f>ROUND($C32*K32,2)</f>
        <v>0</v>
      </c>
      <c r="L33" s="441"/>
      <c r="M33" s="464">
        <f>C32-SUM(E33:L33)</f>
        <v>0.00999999995110556</v>
      </c>
      <c r="N33" s="456"/>
      <c r="O33" s="456"/>
      <c r="P33" s="456"/>
      <c r="Q33" s="456"/>
      <c r="R33" s="456"/>
      <c r="S33" s="456"/>
      <c r="T33" s="456"/>
      <c r="U33" s="456"/>
      <c r="V33" s="456"/>
      <c r="W33" s="456"/>
      <c r="X33" s="456"/>
      <c r="Y33" s="456"/>
      <c r="Z33" s="456"/>
    </row>
    <row r="34" ht="24.75" customHeight="1" spans="1:26">
      <c r="A34" s="427" t="s">
        <v>27</v>
      </c>
      <c r="B34" s="428" t="str">
        <f>VLOOKUP(A34,PLANILHA!A:K,4,0)</f>
        <v>RUA SÃO BRAZ</v>
      </c>
      <c r="C34" s="429">
        <f>VLOOKUP(A34,PLANILHA!A:K,11,0)</f>
        <v>481525.79</v>
      </c>
      <c r="D34" s="430">
        <f>C34/$C$40</f>
        <v>0.100841790768252</v>
      </c>
      <c r="E34" s="431">
        <v>0</v>
      </c>
      <c r="F34" s="163"/>
      <c r="G34" s="431">
        <v>0.2</v>
      </c>
      <c r="H34" s="163"/>
      <c r="I34" s="431">
        <v>0.4</v>
      </c>
      <c r="J34" s="163"/>
      <c r="K34" s="431">
        <v>0.4</v>
      </c>
      <c r="L34" s="163"/>
      <c r="M34" s="456"/>
      <c r="N34" s="456"/>
      <c r="O34" s="456"/>
      <c r="P34" s="456"/>
      <c r="Q34" s="456"/>
      <c r="R34" s="456"/>
      <c r="S34" s="456"/>
      <c r="T34" s="456"/>
      <c r="U34" s="456"/>
      <c r="V34" s="456"/>
      <c r="W34" s="456"/>
      <c r="X34" s="456"/>
      <c r="Y34" s="456"/>
      <c r="Z34" s="456"/>
    </row>
    <row r="35" ht="24.75" customHeight="1" spans="1:26">
      <c r="A35" s="288"/>
      <c r="B35" s="288"/>
      <c r="C35" s="432"/>
      <c r="D35" s="288"/>
      <c r="E35" s="440">
        <f>ROUND($C34*E34,2)</f>
        <v>0</v>
      </c>
      <c r="F35" s="441"/>
      <c r="G35" s="440">
        <f>ROUND($C34*G34,2)</f>
        <v>96305.16</v>
      </c>
      <c r="H35" s="441"/>
      <c r="I35" s="440">
        <f>ROUND($C34*I34,2)</f>
        <v>192610.32</v>
      </c>
      <c r="J35" s="441"/>
      <c r="K35" s="440">
        <f>ROUND($C34*K34,2)</f>
        <v>192610.32</v>
      </c>
      <c r="L35" s="441"/>
      <c r="M35" s="464">
        <f>C34-SUM(E35:L35)</f>
        <v>-0.0100000000093132</v>
      </c>
      <c r="N35" s="456"/>
      <c r="O35" s="456"/>
      <c r="P35" s="456"/>
      <c r="Q35" s="456"/>
      <c r="R35" s="456"/>
      <c r="S35" s="456"/>
      <c r="T35" s="456"/>
      <c r="U35" s="456"/>
      <c r="V35" s="456"/>
      <c r="W35" s="456"/>
      <c r="X35" s="456"/>
      <c r="Y35" s="456"/>
      <c r="Z35" s="456"/>
    </row>
    <row r="36" ht="24.75" customHeight="1" spans="1:26">
      <c r="A36" s="427" t="s">
        <v>28</v>
      </c>
      <c r="B36" s="428" t="str">
        <f>VLOOKUP(A36,PLANILHA!A:K,4,0)</f>
        <v>RUA CASTRO ALVES</v>
      </c>
      <c r="C36" s="429">
        <f>VLOOKUP(A36,PLANILHA!A:K,11,0)</f>
        <v>269678.86</v>
      </c>
      <c r="D36" s="430">
        <f>C36/$C$40</f>
        <v>0.0564765163974724</v>
      </c>
      <c r="E36" s="431">
        <v>0</v>
      </c>
      <c r="F36" s="163"/>
      <c r="G36" s="431">
        <v>0</v>
      </c>
      <c r="H36" s="163"/>
      <c r="I36" s="431">
        <v>0.5</v>
      </c>
      <c r="J36" s="163"/>
      <c r="K36" s="431">
        <v>0.5</v>
      </c>
      <c r="L36" s="163"/>
      <c r="M36" s="456"/>
      <c r="N36" s="456"/>
      <c r="O36" s="456"/>
      <c r="P36" s="456"/>
      <c r="Q36" s="456"/>
      <c r="R36" s="456"/>
      <c r="S36" s="456"/>
      <c r="T36" s="456"/>
      <c r="U36" s="456"/>
      <c r="V36" s="456"/>
      <c r="W36" s="456"/>
      <c r="X36" s="456"/>
      <c r="Y36" s="456"/>
      <c r="Z36" s="456"/>
    </row>
    <row r="37" ht="24.75" customHeight="1" spans="1:26">
      <c r="A37" s="288"/>
      <c r="B37" s="288"/>
      <c r="C37" s="432"/>
      <c r="D37" s="288"/>
      <c r="E37" s="440">
        <f>ROUND($C36*E36,2)</f>
        <v>0</v>
      </c>
      <c r="F37" s="441"/>
      <c r="G37" s="440">
        <f>ROUND($C36*G36,2)</f>
        <v>0</v>
      </c>
      <c r="H37" s="441"/>
      <c r="I37" s="440">
        <f>ROUND($C36*I36,2)</f>
        <v>134839.43</v>
      </c>
      <c r="J37" s="441"/>
      <c r="K37" s="440">
        <f>ROUND($C36*K36,2)</f>
        <v>134839.43</v>
      </c>
      <c r="L37" s="441"/>
      <c r="M37" s="464">
        <f>C36-SUM(E37:L37)</f>
        <v>0</v>
      </c>
      <c r="N37" s="456"/>
      <c r="O37" s="456"/>
      <c r="P37" s="456"/>
      <c r="Q37" s="456"/>
      <c r="R37" s="456"/>
      <c r="S37" s="456"/>
      <c r="T37" s="456"/>
      <c r="U37" s="456"/>
      <c r="V37" s="456"/>
      <c r="W37" s="456"/>
      <c r="X37" s="456"/>
      <c r="Y37" s="456"/>
      <c r="Z37" s="456"/>
    </row>
    <row r="38" ht="24.75" customHeight="1" spans="1:26">
      <c r="A38" s="427" t="s">
        <v>29</v>
      </c>
      <c r="B38" s="428" t="str">
        <f>VLOOKUP(A38,PLANILHA!A:K,4,0)</f>
        <v>RUA CAMPOS SALES</v>
      </c>
      <c r="C38" s="429">
        <f>VLOOKUP(A38,PLANILHA!A:K,11,0)</f>
        <v>620844.88</v>
      </c>
      <c r="D38" s="430">
        <f>C38/$C$40</f>
        <v>0.130018185502589</v>
      </c>
      <c r="E38" s="431">
        <v>0</v>
      </c>
      <c r="F38" s="163"/>
      <c r="G38" s="431">
        <v>0.2</v>
      </c>
      <c r="H38" s="163"/>
      <c r="I38" s="431">
        <v>0.4</v>
      </c>
      <c r="J38" s="163"/>
      <c r="K38" s="431">
        <v>0.4</v>
      </c>
      <c r="L38" s="163"/>
      <c r="M38" s="456"/>
      <c r="N38" s="456"/>
      <c r="O38" s="456"/>
      <c r="P38" s="456"/>
      <c r="Q38" s="456"/>
      <c r="R38" s="456"/>
      <c r="S38" s="456"/>
      <c r="T38" s="456"/>
      <c r="U38" s="456"/>
      <c r="V38" s="456"/>
      <c r="W38" s="456"/>
      <c r="X38" s="456"/>
      <c r="Y38" s="456"/>
      <c r="Z38" s="456"/>
    </row>
    <row r="39" ht="24.75" customHeight="1" spans="1:26">
      <c r="A39" s="288"/>
      <c r="B39" s="288"/>
      <c r="C39" s="432"/>
      <c r="D39" s="288"/>
      <c r="E39" s="440">
        <f>ROUND($C38*E38,2)</f>
        <v>0</v>
      </c>
      <c r="F39" s="441"/>
      <c r="G39" s="440">
        <f>ROUND($C38*G38,2)</f>
        <v>124168.98</v>
      </c>
      <c r="H39" s="441"/>
      <c r="I39" s="440">
        <f>ROUND($C38*I38,2)</f>
        <v>248337.95</v>
      </c>
      <c r="J39" s="441"/>
      <c r="K39" s="440">
        <f>ROUND($C38*K38,2)</f>
        <v>248337.95</v>
      </c>
      <c r="L39" s="441"/>
      <c r="M39" s="464">
        <f>C38-SUM(E39:L39)</f>
        <v>0</v>
      </c>
      <c r="N39" s="456"/>
      <c r="O39" s="456"/>
      <c r="P39" s="456"/>
      <c r="Q39" s="456"/>
      <c r="R39" s="456"/>
      <c r="S39" s="456"/>
      <c r="T39" s="456"/>
      <c r="U39" s="456"/>
      <c r="V39" s="456"/>
      <c r="W39" s="456"/>
      <c r="X39" s="456"/>
      <c r="Y39" s="456"/>
      <c r="Z39" s="456"/>
    </row>
    <row r="40" ht="25" customHeight="1" spans="1:26">
      <c r="A40" s="443"/>
      <c r="B40" s="425" t="s">
        <v>158</v>
      </c>
      <c r="C40" s="436">
        <f>SUM(C15:C39)</f>
        <v>4775061.87</v>
      </c>
      <c r="D40" s="444">
        <f>SUM(D36:D39)</f>
        <v>0.186494701900061</v>
      </c>
      <c r="E40" s="440">
        <f>SUM(E39,E37,E35,E33,E31,E29,E27,E25,E23,E21,E18,E16)</f>
        <v>983735.18</v>
      </c>
      <c r="F40" s="441"/>
      <c r="G40" s="440">
        <f>SUM(G39,G37,G35,G33,G31,G29,G27,G25,G23,G21,G18,G16)</f>
        <v>1481827.34</v>
      </c>
      <c r="H40" s="441"/>
      <c r="I40" s="440">
        <f>SUM(I39,I37,I35,I33,I31,I29,I27,I25,I23,I21,I18,I16)</f>
        <v>1306645.58</v>
      </c>
      <c r="J40" s="441"/>
      <c r="K40" s="440">
        <f>SUM(K39,K37,K35,K33,K31,K29,K27,K25,K23,K21,K18,K16)</f>
        <v>1002853.79</v>
      </c>
      <c r="L40" s="441"/>
      <c r="M40" s="456"/>
      <c r="N40" s="456"/>
      <c r="O40" s="456"/>
      <c r="P40" s="456"/>
      <c r="Q40" s="456"/>
      <c r="R40" s="456"/>
      <c r="S40" s="456"/>
      <c r="T40" s="456"/>
      <c r="U40" s="456"/>
      <c r="V40" s="456"/>
      <c r="W40" s="456"/>
      <c r="X40" s="456"/>
      <c r="Y40" s="456"/>
      <c r="Z40" s="456"/>
    </row>
    <row r="41" ht="25" customHeight="1" spans="1:26">
      <c r="A41" s="443"/>
      <c r="B41" s="425" t="s">
        <v>159</v>
      </c>
      <c r="C41" s="445"/>
      <c r="D41" s="443"/>
      <c r="E41" s="446">
        <f>E40/$C$40</f>
        <v>0.206015169390884</v>
      </c>
      <c r="F41" s="163"/>
      <c r="G41" s="446">
        <f>G40/$C$40</f>
        <v>0.310326312065146</v>
      </c>
      <c r="H41" s="163"/>
      <c r="I41" s="446">
        <f>I40/$C$40</f>
        <v>0.273639507837414</v>
      </c>
      <c r="J41" s="163"/>
      <c r="K41" s="446">
        <f>K40/$C$40</f>
        <v>0.210019014894984</v>
      </c>
      <c r="L41" s="163"/>
      <c r="M41" s="456"/>
      <c r="N41" s="456"/>
      <c r="O41" s="456"/>
      <c r="P41" s="456"/>
      <c r="Q41" s="456"/>
      <c r="R41" s="456"/>
      <c r="S41" s="456"/>
      <c r="T41" s="456"/>
      <c r="U41" s="456"/>
      <c r="V41" s="456"/>
      <c r="W41" s="456"/>
      <c r="X41" s="456"/>
      <c r="Y41" s="456"/>
      <c r="Z41" s="456"/>
    </row>
    <row r="42" ht="25" customHeight="1" spans="1:26">
      <c r="A42" s="447"/>
      <c r="B42" s="448"/>
      <c r="C42" s="447"/>
      <c r="D42" s="448"/>
      <c r="E42" s="449"/>
      <c r="F42" s="450"/>
      <c r="G42" s="449"/>
      <c r="H42" s="450"/>
      <c r="I42" s="449"/>
      <c r="J42" s="450"/>
      <c r="K42" s="449"/>
      <c r="L42" s="450"/>
      <c r="M42" s="456"/>
      <c r="N42" s="456"/>
      <c r="O42" s="456"/>
      <c r="P42" s="456"/>
      <c r="Q42" s="456"/>
      <c r="R42" s="456"/>
      <c r="S42" s="456"/>
      <c r="T42" s="456"/>
      <c r="U42" s="456"/>
      <c r="V42" s="456"/>
      <c r="W42" s="456"/>
      <c r="X42" s="456"/>
      <c r="Y42" s="456"/>
      <c r="Z42" s="456"/>
    </row>
    <row r="43" ht="25" customHeight="1" spans="1:26">
      <c r="A43" s="443"/>
      <c r="B43" s="425" t="s">
        <v>160</v>
      </c>
      <c r="C43" s="443"/>
      <c r="D43" s="443"/>
      <c r="E43" s="440">
        <f>E40</f>
        <v>983735.18</v>
      </c>
      <c r="F43" s="441"/>
      <c r="G43" s="440">
        <f>SUM(E43,G40)</f>
        <v>2465562.52</v>
      </c>
      <c r="H43" s="441"/>
      <c r="I43" s="440">
        <f>SUM(G43,I40)</f>
        <v>3772208.1</v>
      </c>
      <c r="J43" s="441"/>
      <c r="K43" s="440">
        <f>SUM(I43,K40)-0.02</f>
        <v>4775061.87</v>
      </c>
      <c r="L43" s="441"/>
      <c r="M43" s="464">
        <f>K43-C40</f>
        <v>0</v>
      </c>
      <c r="N43" s="456"/>
      <c r="O43" s="456"/>
      <c r="P43" s="456"/>
      <c r="Q43" s="456"/>
      <c r="R43" s="456"/>
      <c r="S43" s="456"/>
      <c r="T43" s="456"/>
      <c r="U43" s="456"/>
      <c r="V43" s="456"/>
      <c r="W43" s="456"/>
      <c r="X43" s="456"/>
      <c r="Y43" s="456"/>
      <c r="Z43" s="456"/>
    </row>
    <row r="44" ht="25" customHeight="1" spans="1:26">
      <c r="A44" s="443"/>
      <c r="B44" s="425" t="s">
        <v>159</v>
      </c>
      <c r="C44" s="443"/>
      <c r="D44" s="443"/>
      <c r="E44" s="446">
        <f>E43/$C$40</f>
        <v>0.206015169390884</v>
      </c>
      <c r="F44" s="163"/>
      <c r="G44" s="446">
        <f>G43/$C$40</f>
        <v>0.51634148145603</v>
      </c>
      <c r="H44" s="163"/>
      <c r="I44" s="446">
        <f>I43/$C$40</f>
        <v>0.789980989293443</v>
      </c>
      <c r="J44" s="163"/>
      <c r="K44" s="446">
        <f>K43/$C$40</f>
        <v>1</v>
      </c>
      <c r="L44" s="163"/>
      <c r="M44" s="456"/>
      <c r="N44" s="456"/>
      <c r="O44" s="456"/>
      <c r="P44" s="456"/>
      <c r="Q44" s="456"/>
      <c r="R44" s="456"/>
      <c r="S44" s="456"/>
      <c r="T44" s="456"/>
      <c r="U44" s="456"/>
      <c r="V44" s="456"/>
      <c r="W44" s="456"/>
      <c r="X44" s="456"/>
      <c r="Y44" s="456"/>
      <c r="Z44" s="456"/>
    </row>
    <row r="45" ht="12.75" customHeight="1" spans="1:26">
      <c r="A45" s="188"/>
      <c r="B45" s="188"/>
      <c r="C45" s="451"/>
      <c r="D45" s="451"/>
      <c r="E45" s="451"/>
      <c r="F45" s="451"/>
      <c r="G45" s="451"/>
      <c r="H45" s="451"/>
      <c r="I45" s="451"/>
      <c r="J45" s="451"/>
      <c r="K45" s="451"/>
      <c r="L45" s="451"/>
      <c r="M45" s="456"/>
      <c r="N45" s="456"/>
      <c r="O45" s="456"/>
      <c r="P45" s="456"/>
      <c r="Q45" s="456"/>
      <c r="R45" s="456"/>
      <c r="S45" s="456"/>
      <c r="T45" s="456"/>
      <c r="U45" s="456"/>
      <c r="V45" s="456"/>
      <c r="W45" s="456"/>
      <c r="X45" s="456"/>
      <c r="Y45" s="456"/>
      <c r="Z45" s="456"/>
    </row>
    <row r="46" ht="12.75" customHeight="1" spans="1:26">
      <c r="A46" s="188"/>
      <c r="B46" s="188"/>
      <c r="C46" s="451"/>
      <c r="D46" s="451"/>
      <c r="E46" s="451"/>
      <c r="F46" s="451"/>
      <c r="G46" s="451"/>
      <c r="H46" s="451"/>
      <c r="I46" s="451"/>
      <c r="J46" s="451"/>
      <c r="K46" s="451"/>
      <c r="L46" s="451"/>
      <c r="M46" s="456"/>
      <c r="N46" s="456"/>
      <c r="O46" s="456"/>
      <c r="P46" s="456"/>
      <c r="Q46" s="456"/>
      <c r="R46" s="456"/>
      <c r="S46" s="456"/>
      <c r="T46" s="456"/>
      <c r="U46" s="456"/>
      <c r="V46" s="456"/>
      <c r="W46" s="456"/>
      <c r="X46" s="456"/>
      <c r="Y46" s="456"/>
      <c r="Z46" s="456"/>
    </row>
    <row r="47" ht="18" customHeight="1" spans="1:26">
      <c r="A47" s="188"/>
      <c r="B47" s="188"/>
      <c r="C47" s="451"/>
      <c r="D47" s="451"/>
      <c r="E47" s="452">
        <f>SUM(E39,E37,E35,E33,E31,E29,E27,E25,E23,E21,E18)</f>
        <v>978062.71</v>
      </c>
      <c r="F47" s="3"/>
      <c r="G47" s="452">
        <f>SUM(G39,G37,G35,G33,G31,G29,G27,G25,G23,G21,G18)</f>
        <v>1473282.74</v>
      </c>
      <c r="H47" s="3"/>
      <c r="I47" s="452">
        <f>SUM(I39,I37,I35,I33,I31,I29,I27,I25,I23,I21,I18)</f>
        <v>1299111.12</v>
      </c>
      <c r="J47" s="3"/>
      <c r="K47" s="452">
        <f>SUM(K39,K37,K35,K33,K31,K29,K27,K25,K23,K21,K18)</f>
        <v>997071.08</v>
      </c>
      <c r="L47" s="3"/>
      <c r="M47" s="456"/>
      <c r="N47" s="456"/>
      <c r="O47" s="456"/>
      <c r="P47" s="456"/>
      <c r="Q47" s="456"/>
      <c r="R47" s="456"/>
      <c r="S47" s="456"/>
      <c r="T47" s="456"/>
      <c r="U47" s="456"/>
      <c r="V47" s="456"/>
      <c r="W47" s="456"/>
      <c r="X47" s="456"/>
      <c r="Y47" s="456"/>
      <c r="Z47" s="456"/>
    </row>
    <row r="48" ht="18" customHeight="1" spans="1:26">
      <c r="A48" s="188"/>
      <c r="B48" s="188"/>
      <c r="C48" s="453" t="s">
        <v>161</v>
      </c>
      <c r="E48" s="454">
        <f>E47/SUM($C$17:$C$39)</f>
        <v>0.206015169626301</v>
      </c>
      <c r="F48" s="3"/>
      <c r="G48" s="454">
        <f>G47/SUM($C$17:$C$39)</f>
        <v>0.310326311887099</v>
      </c>
      <c r="H48" s="3"/>
      <c r="I48" s="454">
        <f>I47/SUM($C$17:$C$39)</f>
        <v>0.273639506970073</v>
      </c>
      <c r="J48" s="3"/>
      <c r="K48" s="454">
        <f>K47/SUM($C$17:$C$39)</f>
        <v>0.210019015729246</v>
      </c>
      <c r="L48" s="3"/>
      <c r="M48" s="456"/>
      <c r="N48" s="456"/>
      <c r="O48" s="456"/>
      <c r="P48" s="456"/>
      <c r="Q48" s="456"/>
      <c r="R48" s="456"/>
      <c r="S48" s="456"/>
      <c r="T48" s="456"/>
      <c r="U48" s="456"/>
      <c r="V48" s="456"/>
      <c r="W48" s="456"/>
      <c r="X48" s="456"/>
      <c r="Y48" s="456"/>
      <c r="Z48" s="456"/>
    </row>
    <row r="49" ht="12.75" customHeight="1" spans="1:26">
      <c r="A49" s="188"/>
      <c r="B49" s="188"/>
      <c r="C49" s="451"/>
      <c r="D49" s="451"/>
      <c r="E49" s="451"/>
      <c r="F49" s="451"/>
      <c r="G49" s="451"/>
      <c r="H49" s="451"/>
      <c r="I49" s="451"/>
      <c r="J49" s="451"/>
      <c r="K49" s="451"/>
      <c r="L49" s="451"/>
      <c r="M49" s="456"/>
      <c r="N49" s="456"/>
      <c r="O49" s="456"/>
      <c r="P49" s="456"/>
      <c r="Q49" s="456"/>
      <c r="R49" s="456"/>
      <c r="S49" s="456"/>
      <c r="T49" s="456"/>
      <c r="U49" s="456"/>
      <c r="V49" s="456"/>
      <c r="W49" s="456"/>
      <c r="X49" s="456"/>
      <c r="Y49" s="456"/>
      <c r="Z49" s="456"/>
    </row>
    <row r="50" ht="12.75" customHeight="1" spans="1:26">
      <c r="A50" s="188"/>
      <c r="B50" s="188"/>
      <c r="C50" s="451"/>
      <c r="D50" s="451"/>
      <c r="E50" s="451"/>
      <c r="F50" s="451"/>
      <c r="G50" s="451"/>
      <c r="H50" s="451"/>
      <c r="I50" s="451"/>
      <c r="J50" s="451"/>
      <c r="K50" s="451"/>
      <c r="L50" s="451"/>
      <c r="M50" s="456"/>
      <c r="N50" s="456"/>
      <c r="O50" s="456"/>
      <c r="P50" s="456"/>
      <c r="Q50" s="456"/>
      <c r="R50" s="456"/>
      <c r="S50" s="456"/>
      <c r="T50" s="456"/>
      <c r="U50" s="456"/>
      <c r="V50" s="456"/>
      <c r="W50" s="456"/>
      <c r="X50" s="456"/>
      <c r="Y50" s="456"/>
      <c r="Z50" s="456"/>
    </row>
    <row r="51" ht="12.75" customHeight="1" spans="1:26">
      <c r="A51" s="188"/>
      <c r="B51" s="188"/>
      <c r="C51" s="451"/>
      <c r="D51" s="451"/>
      <c r="E51" s="451"/>
      <c r="F51" s="451"/>
      <c r="G51" s="451"/>
      <c r="H51" s="451"/>
      <c r="I51" s="451"/>
      <c r="J51" s="451"/>
      <c r="K51" s="451"/>
      <c r="L51" s="451"/>
      <c r="M51" s="456"/>
      <c r="N51" s="456"/>
      <c r="O51" s="456"/>
      <c r="P51" s="456"/>
      <c r="Q51" s="456"/>
      <c r="R51" s="456"/>
      <c r="S51" s="456"/>
      <c r="T51" s="456"/>
      <c r="U51" s="456"/>
      <c r="V51" s="456"/>
      <c r="W51" s="456"/>
      <c r="X51" s="456"/>
      <c r="Y51" s="456"/>
      <c r="Z51" s="456"/>
    </row>
    <row r="52" ht="12.75" customHeight="1" spans="1:26">
      <c r="A52" s="188"/>
      <c r="B52" s="188"/>
      <c r="C52" s="451"/>
      <c r="D52" s="451"/>
      <c r="E52" s="451"/>
      <c r="F52" s="451"/>
      <c r="G52" s="451"/>
      <c r="H52" s="451"/>
      <c r="I52" s="451"/>
      <c r="J52" s="451"/>
      <c r="K52" s="451"/>
      <c r="L52" s="451"/>
      <c r="M52" s="456"/>
      <c r="N52" s="456"/>
      <c r="O52" s="456"/>
      <c r="P52" s="456"/>
      <c r="Q52" s="456"/>
      <c r="R52" s="456"/>
      <c r="S52" s="456"/>
      <c r="T52" s="456"/>
      <c r="U52" s="456"/>
      <c r="V52" s="456"/>
      <c r="W52" s="456"/>
      <c r="X52" s="456"/>
      <c r="Y52" s="456"/>
      <c r="Z52" s="456"/>
    </row>
    <row r="53" ht="12.75" customHeight="1" spans="1:26">
      <c r="A53" s="188"/>
      <c r="B53" s="188"/>
      <c r="C53" s="451"/>
      <c r="D53" s="451"/>
      <c r="E53" s="451"/>
      <c r="F53" s="451"/>
      <c r="G53" s="451"/>
      <c r="H53" s="451"/>
      <c r="I53" s="451"/>
      <c r="J53" s="451"/>
      <c r="K53" s="451"/>
      <c r="L53" s="451"/>
      <c r="M53" s="456"/>
      <c r="N53" s="456"/>
      <c r="O53" s="456"/>
      <c r="P53" s="456"/>
      <c r="Q53" s="456"/>
      <c r="R53" s="456"/>
      <c r="S53" s="456"/>
      <c r="T53" s="456"/>
      <c r="U53" s="456"/>
      <c r="V53" s="456"/>
      <c r="W53" s="456"/>
      <c r="X53" s="456"/>
      <c r="Y53" s="456"/>
      <c r="Z53" s="456"/>
    </row>
    <row r="54" ht="12.75" customHeight="1" spans="1:26">
      <c r="A54" s="188"/>
      <c r="B54" s="188"/>
      <c r="C54" s="451"/>
      <c r="D54" s="451"/>
      <c r="E54" s="451"/>
      <c r="F54" s="451"/>
      <c r="G54" s="451"/>
      <c r="H54" s="451"/>
      <c r="I54" s="451"/>
      <c r="J54" s="451"/>
      <c r="K54" s="451"/>
      <c r="L54" s="451"/>
      <c r="M54" s="456"/>
      <c r="N54" s="456"/>
      <c r="O54" s="456"/>
      <c r="P54" s="456"/>
      <c r="Q54" s="456"/>
      <c r="R54" s="456"/>
      <c r="S54" s="456"/>
      <c r="T54" s="456"/>
      <c r="U54" s="456"/>
      <c r="V54" s="456"/>
      <c r="W54" s="456"/>
      <c r="X54" s="456"/>
      <c r="Y54" s="456"/>
      <c r="Z54" s="456"/>
    </row>
    <row r="55" ht="12.75" customHeight="1" spans="1:26">
      <c r="A55" s="188"/>
      <c r="B55" s="188"/>
      <c r="C55" s="451"/>
      <c r="D55" s="451"/>
      <c r="E55" s="451"/>
      <c r="F55" s="451"/>
      <c r="G55" s="451"/>
      <c r="H55" s="451"/>
      <c r="I55" s="451"/>
      <c r="J55" s="451"/>
      <c r="K55" s="451"/>
      <c r="L55" s="451"/>
      <c r="M55" s="456"/>
      <c r="N55" s="456"/>
      <c r="O55" s="456"/>
      <c r="P55" s="456"/>
      <c r="Q55" s="456"/>
      <c r="R55" s="456"/>
      <c r="S55" s="456"/>
      <c r="T55" s="456"/>
      <c r="U55" s="456"/>
      <c r="V55" s="456"/>
      <c r="W55" s="456"/>
      <c r="X55" s="456"/>
      <c r="Y55" s="456"/>
      <c r="Z55" s="456"/>
    </row>
    <row r="56" ht="12.75" customHeight="1" spans="1:26">
      <c r="A56" s="188"/>
      <c r="B56" s="188"/>
      <c r="C56" s="451"/>
      <c r="D56" s="451"/>
      <c r="E56" s="451"/>
      <c r="F56" s="451"/>
      <c r="G56" s="451"/>
      <c r="H56" s="451"/>
      <c r="I56" s="451"/>
      <c r="J56" s="451"/>
      <c r="K56" s="451"/>
      <c r="L56" s="451"/>
      <c r="M56" s="456"/>
      <c r="N56" s="456"/>
      <c r="O56" s="456"/>
      <c r="P56" s="456"/>
      <c r="Q56" s="456"/>
      <c r="R56" s="456"/>
      <c r="S56" s="456"/>
      <c r="T56" s="456"/>
      <c r="U56" s="456"/>
      <c r="V56" s="456"/>
      <c r="W56" s="456"/>
      <c r="X56" s="456"/>
      <c r="Y56" s="456"/>
      <c r="Z56" s="456"/>
    </row>
    <row r="57" ht="12.75" customHeight="1" spans="1:26">
      <c r="A57" s="188"/>
      <c r="B57" s="188"/>
      <c r="C57" s="451"/>
      <c r="D57" s="451"/>
      <c r="E57" s="451"/>
      <c r="F57" s="451"/>
      <c r="G57" s="451"/>
      <c r="H57" s="451"/>
      <c r="I57" s="451"/>
      <c r="J57" s="451"/>
      <c r="K57" s="451"/>
      <c r="L57" s="451"/>
      <c r="M57" s="456"/>
      <c r="N57" s="456"/>
      <c r="O57" s="456"/>
      <c r="P57" s="456"/>
      <c r="Q57" s="456"/>
      <c r="R57" s="456"/>
      <c r="S57" s="456"/>
      <c r="T57" s="456"/>
      <c r="U57" s="456"/>
      <c r="V57" s="456"/>
      <c r="W57" s="456"/>
      <c r="X57" s="456"/>
      <c r="Y57" s="456"/>
      <c r="Z57" s="456"/>
    </row>
    <row r="58" ht="12.75" customHeight="1" spans="1:26">
      <c r="A58" s="188"/>
      <c r="B58" s="188"/>
      <c r="C58" s="451"/>
      <c r="D58" s="451"/>
      <c r="E58" s="451"/>
      <c r="F58" s="451"/>
      <c r="G58" s="451"/>
      <c r="H58" s="451"/>
      <c r="I58" s="451"/>
      <c r="J58" s="451"/>
      <c r="K58" s="451"/>
      <c r="L58" s="451"/>
      <c r="M58" s="456"/>
      <c r="N58" s="456"/>
      <c r="O58" s="456"/>
      <c r="P58" s="456"/>
      <c r="Q58" s="456"/>
      <c r="R58" s="456"/>
      <c r="S58" s="456"/>
      <c r="T58" s="456"/>
      <c r="U58" s="456"/>
      <c r="V58" s="456"/>
      <c r="W58" s="456"/>
      <c r="X58" s="456"/>
      <c r="Y58" s="456"/>
      <c r="Z58" s="456"/>
    </row>
    <row r="59" ht="12.75" customHeight="1" spans="1:26">
      <c r="A59" s="188"/>
      <c r="B59" s="188"/>
      <c r="C59" s="451"/>
      <c r="D59" s="451"/>
      <c r="E59" s="451"/>
      <c r="F59" s="451"/>
      <c r="G59" s="451"/>
      <c r="H59" s="451"/>
      <c r="I59" s="451"/>
      <c r="J59" s="451"/>
      <c r="K59" s="451"/>
      <c r="L59" s="451"/>
      <c r="M59" s="456"/>
      <c r="N59" s="456"/>
      <c r="O59" s="456"/>
      <c r="P59" s="456"/>
      <c r="Q59" s="456"/>
      <c r="R59" s="456"/>
      <c r="S59" s="456"/>
      <c r="T59" s="456"/>
      <c r="U59" s="456"/>
      <c r="V59" s="456"/>
      <c r="W59" s="456"/>
      <c r="X59" s="456"/>
      <c r="Y59" s="456"/>
      <c r="Z59" s="456"/>
    </row>
    <row r="60" ht="12.75" customHeight="1" spans="1:26">
      <c r="A60" s="188"/>
      <c r="B60" s="188"/>
      <c r="C60" s="451"/>
      <c r="D60" s="451"/>
      <c r="E60" s="451"/>
      <c r="F60" s="451"/>
      <c r="G60" s="451"/>
      <c r="H60" s="451"/>
      <c r="I60" s="451"/>
      <c r="J60" s="451"/>
      <c r="K60" s="451"/>
      <c r="L60" s="451"/>
      <c r="M60" s="456"/>
      <c r="N60" s="456"/>
      <c r="O60" s="456"/>
      <c r="P60" s="456"/>
      <c r="Q60" s="456"/>
      <c r="R60" s="456"/>
      <c r="S60" s="456"/>
      <c r="T60" s="456"/>
      <c r="U60" s="456"/>
      <c r="V60" s="456"/>
      <c r="W60" s="456"/>
      <c r="X60" s="456"/>
      <c r="Y60" s="456"/>
      <c r="Z60" s="456"/>
    </row>
    <row r="61" ht="12.75" customHeight="1" spans="1:26">
      <c r="A61" s="188"/>
      <c r="B61" s="188"/>
      <c r="C61" s="451"/>
      <c r="D61" s="451"/>
      <c r="E61" s="451"/>
      <c r="F61" s="451"/>
      <c r="G61" s="451"/>
      <c r="H61" s="451"/>
      <c r="I61" s="451"/>
      <c r="J61" s="451"/>
      <c r="K61" s="451"/>
      <c r="L61" s="451"/>
      <c r="M61" s="456"/>
      <c r="N61" s="456"/>
      <c r="O61" s="456"/>
      <c r="P61" s="456"/>
      <c r="Q61" s="456"/>
      <c r="R61" s="456"/>
      <c r="S61" s="456"/>
      <c r="T61" s="456"/>
      <c r="U61" s="456"/>
      <c r="V61" s="456"/>
      <c r="W61" s="456"/>
      <c r="X61" s="456"/>
      <c r="Y61" s="456"/>
      <c r="Z61" s="456"/>
    </row>
    <row r="62" ht="12.75" customHeight="1" spans="1:26">
      <c r="A62" s="188"/>
      <c r="B62" s="188"/>
      <c r="C62" s="451"/>
      <c r="D62" s="451"/>
      <c r="E62" s="451"/>
      <c r="F62" s="451"/>
      <c r="G62" s="451"/>
      <c r="H62" s="451"/>
      <c r="I62" s="451"/>
      <c r="J62" s="451"/>
      <c r="K62" s="451"/>
      <c r="L62" s="451"/>
      <c r="M62" s="456"/>
      <c r="N62" s="456"/>
      <c r="O62" s="456"/>
      <c r="P62" s="456"/>
      <c r="Q62" s="456"/>
      <c r="R62" s="456"/>
      <c r="S62" s="456"/>
      <c r="T62" s="456"/>
      <c r="U62" s="456"/>
      <c r="V62" s="456"/>
      <c r="W62" s="456"/>
      <c r="X62" s="456"/>
      <c r="Y62" s="456"/>
      <c r="Z62" s="456"/>
    </row>
    <row r="63" ht="12.75" customHeight="1" spans="1:26">
      <c r="A63" s="188"/>
      <c r="B63" s="188"/>
      <c r="C63" s="451"/>
      <c r="D63" s="451"/>
      <c r="E63" s="451"/>
      <c r="F63" s="451"/>
      <c r="G63" s="451"/>
      <c r="H63" s="451"/>
      <c r="I63" s="451"/>
      <c r="J63" s="451"/>
      <c r="K63" s="451"/>
      <c r="L63" s="451"/>
      <c r="M63" s="456"/>
      <c r="N63" s="456"/>
      <c r="O63" s="456"/>
      <c r="P63" s="456"/>
      <c r="Q63" s="456"/>
      <c r="R63" s="456"/>
      <c r="S63" s="456"/>
      <c r="T63" s="456"/>
      <c r="U63" s="456"/>
      <c r="V63" s="456"/>
      <c r="W63" s="456"/>
      <c r="X63" s="456"/>
      <c r="Y63" s="456"/>
      <c r="Z63" s="456"/>
    </row>
    <row r="64" ht="12.75" customHeight="1" spans="1:26">
      <c r="A64" s="188"/>
      <c r="B64" s="188"/>
      <c r="C64" s="451"/>
      <c r="D64" s="451"/>
      <c r="E64" s="451"/>
      <c r="F64" s="451"/>
      <c r="G64" s="451"/>
      <c r="H64" s="451"/>
      <c r="I64" s="451"/>
      <c r="J64" s="451"/>
      <c r="K64" s="451"/>
      <c r="L64" s="451"/>
      <c r="M64" s="456"/>
      <c r="N64" s="456"/>
      <c r="O64" s="456"/>
      <c r="P64" s="456"/>
      <c r="Q64" s="456"/>
      <c r="R64" s="456"/>
      <c r="S64" s="456"/>
      <c r="T64" s="456"/>
      <c r="U64" s="456"/>
      <c r="V64" s="456"/>
      <c r="W64" s="456"/>
      <c r="X64" s="456"/>
      <c r="Y64" s="456"/>
      <c r="Z64" s="456"/>
    </row>
    <row r="65" ht="12.75" customHeight="1" spans="1:26">
      <c r="A65" s="188"/>
      <c r="B65" s="188"/>
      <c r="C65" s="451"/>
      <c r="D65" s="451"/>
      <c r="E65" s="451"/>
      <c r="F65" s="451"/>
      <c r="G65" s="451"/>
      <c r="H65" s="451"/>
      <c r="I65" s="451"/>
      <c r="J65" s="451"/>
      <c r="K65" s="451"/>
      <c r="L65" s="451"/>
      <c r="M65" s="456"/>
      <c r="N65" s="456"/>
      <c r="O65" s="456"/>
      <c r="P65" s="456"/>
      <c r="Q65" s="456"/>
      <c r="R65" s="456"/>
      <c r="S65" s="456"/>
      <c r="T65" s="456"/>
      <c r="U65" s="456"/>
      <c r="V65" s="456"/>
      <c r="W65" s="456"/>
      <c r="X65" s="456"/>
      <c r="Y65" s="456"/>
      <c r="Z65" s="456"/>
    </row>
    <row r="66" ht="12.75" customHeight="1" spans="1:26">
      <c r="A66" s="188"/>
      <c r="B66" s="188"/>
      <c r="C66" s="451"/>
      <c r="D66" s="451"/>
      <c r="E66" s="451"/>
      <c r="F66" s="451"/>
      <c r="G66" s="451"/>
      <c r="H66" s="451"/>
      <c r="I66" s="451"/>
      <c r="J66" s="451"/>
      <c r="K66" s="451"/>
      <c r="L66" s="451"/>
      <c r="M66" s="456"/>
      <c r="N66" s="456"/>
      <c r="O66" s="456"/>
      <c r="P66" s="456"/>
      <c r="Q66" s="456"/>
      <c r="R66" s="456"/>
      <c r="S66" s="456"/>
      <c r="T66" s="456"/>
      <c r="U66" s="456"/>
      <c r="V66" s="456"/>
      <c r="W66" s="456"/>
      <c r="X66" s="456"/>
      <c r="Y66" s="456"/>
      <c r="Z66" s="456"/>
    </row>
    <row r="67" ht="12.75" customHeight="1" spans="1:26">
      <c r="A67" s="188"/>
      <c r="B67" s="188"/>
      <c r="C67" s="451"/>
      <c r="D67" s="451"/>
      <c r="E67" s="451"/>
      <c r="F67" s="451"/>
      <c r="G67" s="451"/>
      <c r="H67" s="451"/>
      <c r="I67" s="451"/>
      <c r="J67" s="451"/>
      <c r="K67" s="451"/>
      <c r="L67" s="451"/>
      <c r="M67" s="456"/>
      <c r="N67" s="456"/>
      <c r="O67" s="456"/>
      <c r="P67" s="456"/>
      <c r="Q67" s="456"/>
      <c r="R67" s="456"/>
      <c r="S67" s="456"/>
      <c r="T67" s="456"/>
      <c r="U67" s="456"/>
      <c r="V67" s="456"/>
      <c r="W67" s="456"/>
      <c r="X67" s="456"/>
      <c r="Y67" s="456"/>
      <c r="Z67" s="456"/>
    </row>
    <row r="68" ht="12.75" customHeight="1" spans="1:26">
      <c r="A68" s="188"/>
      <c r="B68" s="188"/>
      <c r="C68" s="451"/>
      <c r="D68" s="451"/>
      <c r="E68" s="451"/>
      <c r="F68" s="451"/>
      <c r="G68" s="451"/>
      <c r="H68" s="451"/>
      <c r="I68" s="451"/>
      <c r="J68" s="451"/>
      <c r="K68" s="451"/>
      <c r="L68" s="451"/>
      <c r="M68" s="456"/>
      <c r="N68" s="456"/>
      <c r="O68" s="456"/>
      <c r="P68" s="456"/>
      <c r="Q68" s="456"/>
      <c r="R68" s="456"/>
      <c r="S68" s="456"/>
      <c r="T68" s="456"/>
      <c r="U68" s="456"/>
      <c r="V68" s="456"/>
      <c r="W68" s="456"/>
      <c r="X68" s="456"/>
      <c r="Y68" s="456"/>
      <c r="Z68" s="456"/>
    </row>
    <row r="69" ht="12.75" customHeight="1" spans="1:26">
      <c r="A69" s="188"/>
      <c r="B69" s="188"/>
      <c r="C69" s="451"/>
      <c r="D69" s="451"/>
      <c r="E69" s="451"/>
      <c r="F69" s="451"/>
      <c r="G69" s="451"/>
      <c r="H69" s="451"/>
      <c r="I69" s="451"/>
      <c r="J69" s="451"/>
      <c r="K69" s="451"/>
      <c r="L69" s="451"/>
      <c r="M69" s="456"/>
      <c r="N69" s="456"/>
      <c r="O69" s="456"/>
      <c r="P69" s="456"/>
      <c r="Q69" s="456"/>
      <c r="R69" s="456"/>
      <c r="S69" s="456"/>
      <c r="T69" s="456"/>
      <c r="U69" s="456"/>
      <c r="V69" s="456"/>
      <c r="W69" s="456"/>
      <c r="X69" s="456"/>
      <c r="Y69" s="456"/>
      <c r="Z69" s="456"/>
    </row>
    <row r="70" ht="12.75" customHeight="1" spans="1:26">
      <c r="A70" s="188"/>
      <c r="B70" s="188"/>
      <c r="C70" s="451"/>
      <c r="D70" s="451"/>
      <c r="E70" s="451"/>
      <c r="F70" s="451"/>
      <c r="G70" s="451"/>
      <c r="H70" s="451"/>
      <c r="I70" s="451"/>
      <c r="J70" s="451"/>
      <c r="K70" s="451"/>
      <c r="L70" s="451"/>
      <c r="M70" s="456"/>
      <c r="N70" s="456"/>
      <c r="O70" s="456"/>
      <c r="P70" s="456"/>
      <c r="Q70" s="456"/>
      <c r="R70" s="456"/>
      <c r="S70" s="456"/>
      <c r="T70" s="456"/>
      <c r="U70" s="456"/>
      <c r="V70" s="456"/>
      <c r="W70" s="456"/>
      <c r="X70" s="456"/>
      <c r="Y70" s="456"/>
      <c r="Z70" s="456"/>
    </row>
    <row r="71" ht="12.75" customHeight="1" spans="1:26">
      <c r="A71" s="188"/>
      <c r="B71" s="188"/>
      <c r="C71" s="451"/>
      <c r="D71" s="451"/>
      <c r="E71" s="451"/>
      <c r="F71" s="451"/>
      <c r="G71" s="451"/>
      <c r="H71" s="451"/>
      <c r="I71" s="451"/>
      <c r="J71" s="451"/>
      <c r="K71" s="451"/>
      <c r="L71" s="451"/>
      <c r="M71" s="456"/>
      <c r="N71" s="456"/>
      <c r="O71" s="456"/>
      <c r="P71" s="456"/>
      <c r="Q71" s="456"/>
      <c r="R71" s="456"/>
      <c r="S71" s="456"/>
      <c r="T71" s="456"/>
      <c r="U71" s="456"/>
      <c r="V71" s="456"/>
      <c r="W71" s="456"/>
      <c r="X71" s="456"/>
      <c r="Y71" s="456"/>
      <c r="Z71" s="456"/>
    </row>
    <row r="72" ht="12.75" customHeight="1" spans="1:26">
      <c r="A72" s="188"/>
      <c r="B72" s="188"/>
      <c r="C72" s="451"/>
      <c r="D72" s="451"/>
      <c r="E72" s="451"/>
      <c r="F72" s="451"/>
      <c r="G72" s="451"/>
      <c r="H72" s="451"/>
      <c r="I72" s="451"/>
      <c r="J72" s="451"/>
      <c r="K72" s="451"/>
      <c r="L72" s="451"/>
      <c r="M72" s="456"/>
      <c r="N72" s="456"/>
      <c r="O72" s="456"/>
      <c r="P72" s="456"/>
      <c r="Q72" s="456"/>
      <c r="R72" s="456"/>
      <c r="S72" s="456"/>
      <c r="T72" s="456"/>
      <c r="U72" s="456"/>
      <c r="V72" s="456"/>
      <c r="W72" s="456"/>
      <c r="X72" s="456"/>
      <c r="Y72" s="456"/>
      <c r="Z72" s="456"/>
    </row>
    <row r="73" ht="12.75" customHeight="1" spans="1:26">
      <c r="A73" s="188"/>
      <c r="B73" s="188"/>
      <c r="C73" s="451"/>
      <c r="D73" s="451"/>
      <c r="E73" s="451"/>
      <c r="F73" s="451"/>
      <c r="G73" s="451"/>
      <c r="H73" s="451"/>
      <c r="I73" s="451"/>
      <c r="J73" s="451"/>
      <c r="K73" s="451"/>
      <c r="L73" s="451"/>
      <c r="M73" s="456"/>
      <c r="N73" s="456"/>
      <c r="O73" s="456"/>
      <c r="P73" s="456"/>
      <c r="Q73" s="456"/>
      <c r="R73" s="456"/>
      <c r="S73" s="456"/>
      <c r="T73" s="456"/>
      <c r="U73" s="456"/>
      <c r="V73" s="456"/>
      <c r="W73" s="456"/>
      <c r="X73" s="456"/>
      <c r="Y73" s="456"/>
      <c r="Z73" s="456"/>
    </row>
    <row r="74" ht="12.75" customHeight="1" spans="1:26">
      <c r="A74" s="188"/>
      <c r="B74" s="188"/>
      <c r="C74" s="451"/>
      <c r="D74" s="451"/>
      <c r="E74" s="451"/>
      <c r="F74" s="451"/>
      <c r="G74" s="451"/>
      <c r="H74" s="451"/>
      <c r="I74" s="451"/>
      <c r="J74" s="451"/>
      <c r="K74" s="451"/>
      <c r="L74" s="451"/>
      <c r="M74" s="456"/>
      <c r="N74" s="456"/>
      <c r="O74" s="456"/>
      <c r="P74" s="456"/>
      <c r="Q74" s="456"/>
      <c r="R74" s="456"/>
      <c r="S74" s="456"/>
      <c r="T74" s="456"/>
      <c r="U74" s="456"/>
      <c r="V74" s="456"/>
      <c r="W74" s="456"/>
      <c r="X74" s="456"/>
      <c r="Y74" s="456"/>
      <c r="Z74" s="456"/>
    </row>
    <row r="75" ht="12.75" customHeight="1" spans="1:26">
      <c r="A75" s="188"/>
      <c r="B75" s="188"/>
      <c r="C75" s="451"/>
      <c r="D75" s="451"/>
      <c r="E75" s="451"/>
      <c r="F75" s="451"/>
      <c r="G75" s="451"/>
      <c r="H75" s="451"/>
      <c r="I75" s="451"/>
      <c r="J75" s="451"/>
      <c r="K75" s="451"/>
      <c r="L75" s="451"/>
      <c r="M75" s="456"/>
      <c r="N75" s="456"/>
      <c r="O75" s="456"/>
      <c r="P75" s="456"/>
      <c r="Q75" s="456"/>
      <c r="R75" s="456"/>
      <c r="S75" s="456"/>
      <c r="T75" s="456"/>
      <c r="U75" s="456"/>
      <c r="V75" s="456"/>
      <c r="W75" s="456"/>
      <c r="X75" s="456"/>
      <c r="Y75" s="456"/>
      <c r="Z75" s="456"/>
    </row>
    <row r="76" ht="12.75" customHeight="1" spans="1:26">
      <c r="A76" s="188"/>
      <c r="B76" s="188"/>
      <c r="C76" s="451"/>
      <c r="D76" s="451"/>
      <c r="E76" s="451"/>
      <c r="F76" s="451"/>
      <c r="G76" s="451"/>
      <c r="H76" s="451"/>
      <c r="I76" s="451"/>
      <c r="J76" s="451"/>
      <c r="K76" s="451"/>
      <c r="L76" s="451"/>
      <c r="M76" s="456"/>
      <c r="N76" s="456"/>
      <c r="O76" s="456"/>
      <c r="P76" s="456"/>
      <c r="Q76" s="456"/>
      <c r="R76" s="456"/>
      <c r="S76" s="456"/>
      <c r="T76" s="456"/>
      <c r="U76" s="456"/>
      <c r="V76" s="456"/>
      <c r="W76" s="456"/>
      <c r="X76" s="456"/>
      <c r="Y76" s="456"/>
      <c r="Z76" s="456"/>
    </row>
    <row r="77" ht="12.75" customHeight="1" spans="1:26">
      <c r="A77" s="188"/>
      <c r="B77" s="188"/>
      <c r="C77" s="451"/>
      <c r="D77" s="451"/>
      <c r="E77" s="451"/>
      <c r="F77" s="451"/>
      <c r="G77" s="451"/>
      <c r="H77" s="451"/>
      <c r="I77" s="451"/>
      <c r="J77" s="451"/>
      <c r="K77" s="451"/>
      <c r="L77" s="451"/>
      <c r="M77" s="456"/>
      <c r="N77" s="456"/>
      <c r="O77" s="456"/>
      <c r="P77" s="456"/>
      <c r="Q77" s="456"/>
      <c r="R77" s="456"/>
      <c r="S77" s="456"/>
      <c r="T77" s="456"/>
      <c r="U77" s="456"/>
      <c r="V77" s="456"/>
      <c r="W77" s="456"/>
      <c r="X77" s="456"/>
      <c r="Y77" s="456"/>
      <c r="Z77" s="456"/>
    </row>
    <row r="78" ht="12.75" customHeight="1" spans="1:26">
      <c r="A78" s="188"/>
      <c r="B78" s="188"/>
      <c r="C78" s="451"/>
      <c r="D78" s="451"/>
      <c r="E78" s="451"/>
      <c r="F78" s="451"/>
      <c r="G78" s="451"/>
      <c r="H78" s="451"/>
      <c r="I78" s="451"/>
      <c r="J78" s="451"/>
      <c r="K78" s="451"/>
      <c r="L78" s="451"/>
      <c r="M78" s="456"/>
      <c r="N78" s="456"/>
      <c r="O78" s="456"/>
      <c r="P78" s="456"/>
      <c r="Q78" s="456"/>
      <c r="R78" s="456"/>
      <c r="S78" s="456"/>
      <c r="T78" s="456"/>
      <c r="U78" s="456"/>
      <c r="V78" s="456"/>
      <c r="W78" s="456"/>
      <c r="X78" s="456"/>
      <c r="Y78" s="456"/>
      <c r="Z78" s="456"/>
    </row>
    <row r="79" ht="12.75" customHeight="1" spans="1:26">
      <c r="A79" s="188"/>
      <c r="B79" s="188"/>
      <c r="C79" s="451"/>
      <c r="D79" s="451"/>
      <c r="E79" s="451"/>
      <c r="F79" s="451"/>
      <c r="G79" s="451"/>
      <c r="H79" s="451"/>
      <c r="I79" s="451"/>
      <c r="J79" s="451"/>
      <c r="K79" s="451"/>
      <c r="L79" s="451"/>
      <c r="M79" s="456"/>
      <c r="N79" s="456"/>
      <c r="O79" s="456"/>
      <c r="P79" s="456"/>
      <c r="Q79" s="456"/>
      <c r="R79" s="456"/>
      <c r="S79" s="456"/>
      <c r="T79" s="456"/>
      <c r="U79" s="456"/>
      <c r="V79" s="456"/>
      <c r="W79" s="456"/>
      <c r="X79" s="456"/>
      <c r="Y79" s="456"/>
      <c r="Z79" s="456"/>
    </row>
    <row r="80" ht="12.75" customHeight="1" spans="1:26">
      <c r="A80" s="188"/>
      <c r="B80" s="188"/>
      <c r="C80" s="451"/>
      <c r="D80" s="451"/>
      <c r="E80" s="451"/>
      <c r="F80" s="451"/>
      <c r="G80" s="451"/>
      <c r="H80" s="451"/>
      <c r="I80" s="451"/>
      <c r="J80" s="451"/>
      <c r="K80" s="451"/>
      <c r="L80" s="451"/>
      <c r="M80" s="456"/>
      <c r="N80" s="456"/>
      <c r="O80" s="456"/>
      <c r="P80" s="456"/>
      <c r="Q80" s="456"/>
      <c r="R80" s="456"/>
      <c r="S80" s="456"/>
      <c r="T80" s="456"/>
      <c r="U80" s="456"/>
      <c r="V80" s="456"/>
      <c r="W80" s="456"/>
      <c r="X80" s="456"/>
      <c r="Y80" s="456"/>
      <c r="Z80" s="456"/>
    </row>
    <row r="81" ht="12.75" customHeight="1" spans="1:26">
      <c r="A81" s="188"/>
      <c r="B81" s="188"/>
      <c r="C81" s="451"/>
      <c r="D81" s="451"/>
      <c r="E81" s="451"/>
      <c r="F81" s="451"/>
      <c r="G81" s="451"/>
      <c r="H81" s="451"/>
      <c r="I81" s="451"/>
      <c r="J81" s="451"/>
      <c r="K81" s="451"/>
      <c r="L81" s="451"/>
      <c r="M81" s="456"/>
      <c r="N81" s="456"/>
      <c r="O81" s="456"/>
      <c r="P81" s="456"/>
      <c r="Q81" s="456"/>
      <c r="R81" s="456"/>
      <c r="S81" s="456"/>
      <c r="T81" s="456"/>
      <c r="U81" s="456"/>
      <c r="V81" s="456"/>
      <c r="W81" s="456"/>
      <c r="X81" s="456"/>
      <c r="Y81" s="456"/>
      <c r="Z81" s="456"/>
    </row>
    <row r="82" ht="12.75" customHeight="1" spans="1:26">
      <c r="A82" s="188"/>
      <c r="B82" s="188"/>
      <c r="C82" s="451"/>
      <c r="D82" s="451"/>
      <c r="E82" s="451"/>
      <c r="F82" s="451"/>
      <c r="G82" s="451"/>
      <c r="H82" s="451"/>
      <c r="I82" s="451"/>
      <c r="J82" s="451"/>
      <c r="K82" s="451"/>
      <c r="L82" s="451"/>
      <c r="M82" s="456"/>
      <c r="N82" s="456"/>
      <c r="O82" s="456"/>
      <c r="P82" s="456"/>
      <c r="Q82" s="456"/>
      <c r="R82" s="456"/>
      <c r="S82" s="456"/>
      <c r="T82" s="456"/>
      <c r="U82" s="456"/>
      <c r="V82" s="456"/>
      <c r="W82" s="456"/>
      <c r="X82" s="456"/>
      <c r="Y82" s="456"/>
      <c r="Z82" s="456"/>
    </row>
    <row r="83" ht="12.75" customHeight="1" spans="1:26">
      <c r="A83" s="188"/>
      <c r="B83" s="188"/>
      <c r="C83" s="451"/>
      <c r="D83" s="451"/>
      <c r="E83" s="451"/>
      <c r="F83" s="451"/>
      <c r="G83" s="451"/>
      <c r="H83" s="451"/>
      <c r="I83" s="451"/>
      <c r="J83" s="451"/>
      <c r="K83" s="451"/>
      <c r="L83" s="451"/>
      <c r="M83" s="456"/>
      <c r="N83" s="456"/>
      <c r="O83" s="456"/>
      <c r="P83" s="456"/>
      <c r="Q83" s="456"/>
      <c r="R83" s="456"/>
      <c r="S83" s="456"/>
      <c r="T83" s="456"/>
      <c r="U83" s="456"/>
      <c r="V83" s="456"/>
      <c r="W83" s="456"/>
      <c r="X83" s="456"/>
      <c r="Y83" s="456"/>
      <c r="Z83" s="456"/>
    </row>
    <row r="84" ht="12.75" customHeight="1" spans="1:26">
      <c r="A84" s="188"/>
      <c r="B84" s="188"/>
      <c r="C84" s="451"/>
      <c r="D84" s="451"/>
      <c r="E84" s="451"/>
      <c r="F84" s="451"/>
      <c r="G84" s="451"/>
      <c r="H84" s="451"/>
      <c r="I84" s="451"/>
      <c r="J84" s="451"/>
      <c r="K84" s="451"/>
      <c r="L84" s="451"/>
      <c r="M84" s="456"/>
      <c r="N84" s="456"/>
      <c r="O84" s="456"/>
      <c r="P84" s="456"/>
      <c r="Q84" s="456"/>
      <c r="R84" s="456"/>
      <c r="S84" s="456"/>
      <c r="T84" s="456"/>
      <c r="U84" s="456"/>
      <c r="V84" s="456"/>
      <c r="W84" s="456"/>
      <c r="X84" s="456"/>
      <c r="Y84" s="456"/>
      <c r="Z84" s="456"/>
    </row>
    <row r="85" ht="12.75" customHeight="1" spans="1:26">
      <c r="A85" s="188"/>
      <c r="B85" s="188"/>
      <c r="C85" s="451"/>
      <c r="D85" s="451"/>
      <c r="E85" s="451"/>
      <c r="F85" s="451"/>
      <c r="G85" s="451"/>
      <c r="H85" s="451"/>
      <c r="I85" s="451"/>
      <c r="J85" s="451"/>
      <c r="K85" s="451"/>
      <c r="L85" s="451"/>
      <c r="M85" s="456"/>
      <c r="N85" s="456"/>
      <c r="O85" s="456"/>
      <c r="P85" s="456"/>
      <c r="Q85" s="456"/>
      <c r="R85" s="456"/>
      <c r="S85" s="456"/>
      <c r="T85" s="456"/>
      <c r="U85" s="456"/>
      <c r="V85" s="456"/>
      <c r="W85" s="456"/>
      <c r="X85" s="456"/>
      <c r="Y85" s="456"/>
      <c r="Z85" s="456"/>
    </row>
    <row r="86" ht="12.75" customHeight="1" spans="1:26">
      <c r="A86" s="188"/>
      <c r="B86" s="188"/>
      <c r="C86" s="451"/>
      <c r="D86" s="451"/>
      <c r="E86" s="451"/>
      <c r="F86" s="451"/>
      <c r="G86" s="451"/>
      <c r="H86" s="451"/>
      <c r="I86" s="451"/>
      <c r="J86" s="451"/>
      <c r="K86" s="451"/>
      <c r="L86" s="451"/>
      <c r="M86" s="456"/>
      <c r="N86" s="456"/>
      <c r="O86" s="456"/>
      <c r="P86" s="456"/>
      <c r="Q86" s="456"/>
      <c r="R86" s="456"/>
      <c r="S86" s="456"/>
      <c r="T86" s="456"/>
      <c r="U86" s="456"/>
      <c r="V86" s="456"/>
      <c r="W86" s="456"/>
      <c r="X86" s="456"/>
      <c r="Y86" s="456"/>
      <c r="Z86" s="456"/>
    </row>
    <row r="87" ht="12.75" customHeight="1" spans="1:26">
      <c r="A87" s="188"/>
      <c r="B87" s="188"/>
      <c r="C87" s="451"/>
      <c r="D87" s="451"/>
      <c r="E87" s="451"/>
      <c r="F87" s="451"/>
      <c r="G87" s="451"/>
      <c r="H87" s="451"/>
      <c r="I87" s="451"/>
      <c r="J87" s="451"/>
      <c r="K87" s="451"/>
      <c r="L87" s="451"/>
      <c r="M87" s="456"/>
      <c r="N87" s="456"/>
      <c r="O87" s="456"/>
      <c r="P87" s="456"/>
      <c r="Q87" s="456"/>
      <c r="R87" s="456"/>
      <c r="S87" s="456"/>
      <c r="T87" s="456"/>
      <c r="U87" s="456"/>
      <c r="V87" s="456"/>
      <c r="W87" s="456"/>
      <c r="X87" s="456"/>
      <c r="Y87" s="456"/>
      <c r="Z87" s="456"/>
    </row>
    <row r="88" ht="12.75" customHeight="1" spans="1:26">
      <c r="A88" s="188"/>
      <c r="B88" s="188"/>
      <c r="C88" s="451"/>
      <c r="D88" s="451"/>
      <c r="E88" s="451"/>
      <c r="F88" s="451"/>
      <c r="G88" s="451"/>
      <c r="H88" s="451"/>
      <c r="I88" s="451"/>
      <c r="J88" s="451"/>
      <c r="K88" s="451"/>
      <c r="L88" s="451"/>
      <c r="M88" s="456"/>
      <c r="N88" s="456"/>
      <c r="O88" s="456"/>
      <c r="P88" s="456"/>
      <c r="Q88" s="456"/>
      <c r="R88" s="456"/>
      <c r="S88" s="456"/>
      <c r="T88" s="456"/>
      <c r="U88" s="456"/>
      <c r="V88" s="456"/>
      <c r="W88" s="456"/>
      <c r="X88" s="456"/>
      <c r="Y88" s="456"/>
      <c r="Z88" s="456"/>
    </row>
    <row r="89" ht="12.75" customHeight="1" spans="1:26">
      <c r="A89" s="188"/>
      <c r="B89" s="188"/>
      <c r="C89" s="451"/>
      <c r="D89" s="451"/>
      <c r="E89" s="451"/>
      <c r="F89" s="451"/>
      <c r="G89" s="451"/>
      <c r="H89" s="451"/>
      <c r="I89" s="451"/>
      <c r="J89" s="451"/>
      <c r="K89" s="451"/>
      <c r="L89" s="451"/>
      <c r="M89" s="456"/>
      <c r="N89" s="456"/>
      <c r="O89" s="456"/>
      <c r="P89" s="456"/>
      <c r="Q89" s="456"/>
      <c r="R89" s="456"/>
      <c r="S89" s="456"/>
      <c r="T89" s="456"/>
      <c r="U89" s="456"/>
      <c r="V89" s="456"/>
      <c r="W89" s="456"/>
      <c r="X89" s="456"/>
      <c r="Y89" s="456"/>
      <c r="Z89" s="456"/>
    </row>
    <row r="90" ht="12.75" customHeight="1" spans="1:26">
      <c r="A90" s="188"/>
      <c r="B90" s="188"/>
      <c r="C90" s="451"/>
      <c r="D90" s="451"/>
      <c r="E90" s="451"/>
      <c r="F90" s="451"/>
      <c r="G90" s="451"/>
      <c r="H90" s="451"/>
      <c r="I90" s="451"/>
      <c r="J90" s="451"/>
      <c r="K90" s="451"/>
      <c r="L90" s="451"/>
      <c r="M90" s="456"/>
      <c r="N90" s="456"/>
      <c r="O90" s="456"/>
      <c r="P90" s="456"/>
      <c r="Q90" s="456"/>
      <c r="R90" s="456"/>
      <c r="S90" s="456"/>
      <c r="T90" s="456"/>
      <c r="U90" s="456"/>
      <c r="V90" s="456"/>
      <c r="W90" s="456"/>
      <c r="X90" s="456"/>
      <c r="Y90" s="456"/>
      <c r="Z90" s="456"/>
    </row>
    <row r="91" ht="12.75" customHeight="1" spans="1:26">
      <c r="A91" s="188"/>
      <c r="B91" s="188"/>
      <c r="C91" s="451"/>
      <c r="D91" s="451"/>
      <c r="E91" s="451"/>
      <c r="F91" s="451"/>
      <c r="G91" s="451"/>
      <c r="H91" s="451"/>
      <c r="I91" s="451"/>
      <c r="J91" s="451"/>
      <c r="K91" s="451"/>
      <c r="L91" s="451"/>
      <c r="M91" s="456"/>
      <c r="N91" s="456"/>
      <c r="O91" s="456"/>
      <c r="P91" s="456"/>
      <c r="Q91" s="456"/>
      <c r="R91" s="456"/>
      <c r="S91" s="456"/>
      <c r="T91" s="456"/>
      <c r="U91" s="456"/>
      <c r="V91" s="456"/>
      <c r="W91" s="456"/>
      <c r="X91" s="456"/>
      <c r="Y91" s="456"/>
      <c r="Z91" s="456"/>
    </row>
    <row r="92" ht="12.75" customHeight="1" spans="1:26">
      <c r="A92" s="188"/>
      <c r="B92" s="188"/>
      <c r="C92" s="451"/>
      <c r="D92" s="451"/>
      <c r="E92" s="451"/>
      <c r="F92" s="451"/>
      <c r="G92" s="451"/>
      <c r="H92" s="451"/>
      <c r="I92" s="451"/>
      <c r="J92" s="451"/>
      <c r="K92" s="451"/>
      <c r="L92" s="451"/>
      <c r="M92" s="456"/>
      <c r="N92" s="456"/>
      <c r="O92" s="456"/>
      <c r="P92" s="456"/>
      <c r="Q92" s="456"/>
      <c r="R92" s="456"/>
      <c r="S92" s="456"/>
      <c r="T92" s="456"/>
      <c r="U92" s="456"/>
      <c r="V92" s="456"/>
      <c r="W92" s="456"/>
      <c r="X92" s="456"/>
      <c r="Y92" s="456"/>
      <c r="Z92" s="456"/>
    </row>
    <row r="93" ht="12.75" customHeight="1" spans="1:26">
      <c r="A93" s="188"/>
      <c r="B93" s="188"/>
      <c r="C93" s="451"/>
      <c r="D93" s="451"/>
      <c r="E93" s="451"/>
      <c r="F93" s="451"/>
      <c r="G93" s="451"/>
      <c r="H93" s="451"/>
      <c r="I93" s="451"/>
      <c r="J93" s="451"/>
      <c r="K93" s="451"/>
      <c r="L93" s="451"/>
      <c r="M93" s="456"/>
      <c r="N93" s="456"/>
      <c r="O93" s="456"/>
      <c r="P93" s="456"/>
      <c r="Q93" s="456"/>
      <c r="R93" s="456"/>
      <c r="S93" s="456"/>
      <c r="T93" s="456"/>
      <c r="U93" s="456"/>
      <c r="V93" s="456"/>
      <c r="W93" s="456"/>
      <c r="X93" s="456"/>
      <c r="Y93" s="456"/>
      <c r="Z93" s="456"/>
    </row>
    <row r="94" ht="12.75" customHeight="1" spans="1:26">
      <c r="A94" s="188"/>
      <c r="B94" s="188"/>
      <c r="C94" s="451"/>
      <c r="D94" s="451"/>
      <c r="E94" s="451"/>
      <c r="F94" s="451"/>
      <c r="G94" s="451"/>
      <c r="H94" s="451"/>
      <c r="I94" s="451"/>
      <c r="J94" s="451"/>
      <c r="K94" s="451"/>
      <c r="L94" s="451"/>
      <c r="M94" s="456"/>
      <c r="N94" s="456"/>
      <c r="O94" s="456"/>
      <c r="P94" s="456"/>
      <c r="Q94" s="456"/>
      <c r="R94" s="456"/>
      <c r="S94" s="456"/>
      <c r="T94" s="456"/>
      <c r="U94" s="456"/>
      <c r="V94" s="456"/>
      <c r="W94" s="456"/>
      <c r="X94" s="456"/>
      <c r="Y94" s="456"/>
      <c r="Z94" s="456"/>
    </row>
    <row r="95" ht="12.75" customHeight="1" spans="1:26">
      <c r="A95" s="188"/>
      <c r="B95" s="188"/>
      <c r="C95" s="451"/>
      <c r="D95" s="451"/>
      <c r="E95" s="451"/>
      <c r="F95" s="451"/>
      <c r="G95" s="451"/>
      <c r="H95" s="451"/>
      <c r="I95" s="451"/>
      <c r="J95" s="451"/>
      <c r="K95" s="451"/>
      <c r="L95" s="451"/>
      <c r="M95" s="456"/>
      <c r="N95" s="456"/>
      <c r="O95" s="456"/>
      <c r="P95" s="456"/>
      <c r="Q95" s="456"/>
      <c r="R95" s="456"/>
      <c r="S95" s="456"/>
      <c r="T95" s="456"/>
      <c r="U95" s="456"/>
      <c r="V95" s="456"/>
      <c r="W95" s="456"/>
      <c r="X95" s="456"/>
      <c r="Y95" s="456"/>
      <c r="Z95" s="456"/>
    </row>
    <row r="96" ht="12.75" customHeight="1" spans="1:26">
      <c r="A96" s="188"/>
      <c r="B96" s="188"/>
      <c r="C96" s="451"/>
      <c r="D96" s="451"/>
      <c r="E96" s="451"/>
      <c r="F96" s="451"/>
      <c r="G96" s="451"/>
      <c r="H96" s="451"/>
      <c r="I96" s="451"/>
      <c r="J96" s="451"/>
      <c r="K96" s="451"/>
      <c r="L96" s="451"/>
      <c r="M96" s="456"/>
      <c r="N96" s="456"/>
      <c r="O96" s="456"/>
      <c r="P96" s="456"/>
      <c r="Q96" s="456"/>
      <c r="R96" s="456"/>
      <c r="S96" s="456"/>
      <c r="T96" s="456"/>
      <c r="U96" s="456"/>
      <c r="V96" s="456"/>
      <c r="W96" s="456"/>
      <c r="X96" s="456"/>
      <c r="Y96" s="456"/>
      <c r="Z96" s="456"/>
    </row>
    <row r="97" ht="12.75" customHeight="1" spans="1:26">
      <c r="A97" s="188"/>
      <c r="B97" s="188"/>
      <c r="C97" s="451"/>
      <c r="D97" s="451"/>
      <c r="E97" s="451"/>
      <c r="F97" s="451"/>
      <c r="G97" s="451"/>
      <c r="H97" s="451"/>
      <c r="I97" s="451"/>
      <c r="J97" s="451"/>
      <c r="K97" s="451"/>
      <c r="L97" s="451"/>
      <c r="M97" s="456"/>
      <c r="N97" s="456"/>
      <c r="O97" s="456"/>
      <c r="P97" s="456"/>
      <c r="Q97" s="456"/>
      <c r="R97" s="456"/>
      <c r="S97" s="456"/>
      <c r="T97" s="456"/>
      <c r="U97" s="456"/>
      <c r="V97" s="456"/>
      <c r="W97" s="456"/>
      <c r="X97" s="456"/>
      <c r="Y97" s="456"/>
      <c r="Z97" s="456"/>
    </row>
    <row r="98" ht="12.75" customHeight="1" spans="1:26">
      <c r="A98" s="188"/>
      <c r="B98" s="188"/>
      <c r="C98" s="451"/>
      <c r="D98" s="451"/>
      <c r="E98" s="451"/>
      <c r="F98" s="451"/>
      <c r="G98" s="451"/>
      <c r="H98" s="451"/>
      <c r="I98" s="451"/>
      <c r="J98" s="451"/>
      <c r="K98" s="451"/>
      <c r="L98" s="451"/>
      <c r="M98" s="456"/>
      <c r="N98" s="456"/>
      <c r="O98" s="456"/>
      <c r="P98" s="456"/>
      <c r="Q98" s="456"/>
      <c r="R98" s="456"/>
      <c r="S98" s="456"/>
      <c r="T98" s="456"/>
      <c r="U98" s="456"/>
      <c r="V98" s="456"/>
      <c r="W98" s="456"/>
      <c r="X98" s="456"/>
      <c r="Y98" s="456"/>
      <c r="Z98" s="456"/>
    </row>
    <row r="99" ht="12.75" customHeight="1" spans="1:26">
      <c r="A99" s="188"/>
      <c r="B99" s="188"/>
      <c r="C99" s="451"/>
      <c r="D99" s="451"/>
      <c r="E99" s="451"/>
      <c r="F99" s="451"/>
      <c r="G99" s="451"/>
      <c r="H99" s="451"/>
      <c r="I99" s="451"/>
      <c r="J99" s="451"/>
      <c r="K99" s="451"/>
      <c r="L99" s="451"/>
      <c r="M99" s="456"/>
      <c r="N99" s="456"/>
      <c r="O99" s="456"/>
      <c r="P99" s="456"/>
      <c r="Q99" s="456"/>
      <c r="R99" s="456"/>
      <c r="S99" s="456"/>
      <c r="T99" s="456"/>
      <c r="U99" s="456"/>
      <c r="V99" s="456"/>
      <c r="W99" s="456"/>
      <c r="X99" s="456"/>
      <c r="Y99" s="456"/>
      <c r="Z99" s="456"/>
    </row>
    <row r="100" ht="12.75" customHeight="1" spans="1:26">
      <c r="A100" s="188"/>
      <c r="B100" s="188"/>
      <c r="C100" s="451"/>
      <c r="D100" s="451"/>
      <c r="E100" s="451"/>
      <c r="F100" s="451"/>
      <c r="G100" s="451"/>
      <c r="H100" s="451"/>
      <c r="I100" s="451"/>
      <c r="J100" s="451"/>
      <c r="K100" s="451"/>
      <c r="L100" s="451"/>
      <c r="M100" s="456"/>
      <c r="N100" s="456"/>
      <c r="O100" s="456"/>
      <c r="P100" s="456"/>
      <c r="Q100" s="456"/>
      <c r="R100" s="456"/>
      <c r="S100" s="456"/>
      <c r="T100" s="456"/>
      <c r="U100" s="456"/>
      <c r="V100" s="456"/>
      <c r="W100" s="456"/>
      <c r="X100" s="456"/>
      <c r="Y100" s="456"/>
      <c r="Z100" s="456"/>
    </row>
    <row r="101" ht="12.75" customHeight="1" spans="1:26">
      <c r="A101" s="188"/>
      <c r="B101" s="188"/>
      <c r="C101" s="451"/>
      <c r="D101" s="451"/>
      <c r="E101" s="451"/>
      <c r="F101" s="451"/>
      <c r="G101" s="451"/>
      <c r="H101" s="451"/>
      <c r="I101" s="451"/>
      <c r="J101" s="451"/>
      <c r="K101" s="451"/>
      <c r="L101" s="451"/>
      <c r="M101" s="456"/>
      <c r="N101" s="456"/>
      <c r="O101" s="456"/>
      <c r="P101" s="456"/>
      <c r="Q101" s="456"/>
      <c r="R101" s="456"/>
      <c r="S101" s="456"/>
      <c r="T101" s="456"/>
      <c r="U101" s="456"/>
      <c r="V101" s="456"/>
      <c r="W101" s="456"/>
      <c r="X101" s="456"/>
      <c r="Y101" s="456"/>
      <c r="Z101" s="456"/>
    </row>
    <row r="102" ht="12.75" customHeight="1" spans="1:26">
      <c r="A102" s="188"/>
      <c r="B102" s="188"/>
      <c r="C102" s="451"/>
      <c r="D102" s="451"/>
      <c r="E102" s="451"/>
      <c r="F102" s="451"/>
      <c r="G102" s="451"/>
      <c r="H102" s="451"/>
      <c r="I102" s="451"/>
      <c r="J102" s="451"/>
      <c r="K102" s="451"/>
      <c r="L102" s="451"/>
      <c r="M102" s="456"/>
      <c r="N102" s="456"/>
      <c r="O102" s="456"/>
      <c r="P102" s="456"/>
      <c r="Q102" s="456"/>
      <c r="R102" s="456"/>
      <c r="S102" s="456"/>
      <c r="T102" s="456"/>
      <c r="U102" s="456"/>
      <c r="V102" s="456"/>
      <c r="W102" s="456"/>
      <c r="X102" s="456"/>
      <c r="Y102" s="456"/>
      <c r="Z102" s="456"/>
    </row>
    <row r="103" ht="12.75" customHeight="1" spans="1:26">
      <c r="A103" s="188"/>
      <c r="B103" s="188"/>
      <c r="C103" s="451"/>
      <c r="D103" s="451"/>
      <c r="E103" s="451"/>
      <c r="F103" s="451"/>
      <c r="G103" s="451"/>
      <c r="H103" s="451"/>
      <c r="I103" s="451"/>
      <c r="J103" s="451"/>
      <c r="K103" s="451"/>
      <c r="L103" s="451"/>
      <c r="M103" s="456"/>
      <c r="N103" s="456"/>
      <c r="O103" s="456"/>
      <c r="P103" s="456"/>
      <c r="Q103" s="456"/>
      <c r="R103" s="456"/>
      <c r="S103" s="456"/>
      <c r="T103" s="456"/>
      <c r="U103" s="456"/>
      <c r="V103" s="456"/>
      <c r="W103" s="456"/>
      <c r="X103" s="456"/>
      <c r="Y103" s="456"/>
      <c r="Z103" s="456"/>
    </row>
    <row r="104" ht="12.75" customHeight="1" spans="1:26">
      <c r="A104" s="188"/>
      <c r="B104" s="188"/>
      <c r="C104" s="451"/>
      <c r="D104" s="451"/>
      <c r="E104" s="451"/>
      <c r="F104" s="451"/>
      <c r="G104" s="451"/>
      <c r="H104" s="451"/>
      <c r="I104" s="451"/>
      <c r="J104" s="451"/>
      <c r="K104" s="451"/>
      <c r="L104" s="451"/>
      <c r="M104" s="456"/>
      <c r="N104" s="456"/>
      <c r="O104" s="456"/>
      <c r="P104" s="456"/>
      <c r="Q104" s="456"/>
      <c r="R104" s="456"/>
      <c r="S104" s="456"/>
      <c r="T104" s="456"/>
      <c r="U104" s="456"/>
      <c r="V104" s="456"/>
      <c r="W104" s="456"/>
      <c r="X104" s="456"/>
      <c r="Y104" s="456"/>
      <c r="Z104" s="456"/>
    </row>
    <row r="105" ht="12.75" customHeight="1" spans="1:26">
      <c r="A105" s="188"/>
      <c r="B105" s="188"/>
      <c r="C105" s="451"/>
      <c r="D105" s="451"/>
      <c r="E105" s="451"/>
      <c r="F105" s="451"/>
      <c r="G105" s="451"/>
      <c r="H105" s="451"/>
      <c r="I105" s="451"/>
      <c r="J105" s="451"/>
      <c r="K105" s="451"/>
      <c r="L105" s="451"/>
      <c r="M105" s="456"/>
      <c r="N105" s="456"/>
      <c r="O105" s="456"/>
      <c r="P105" s="456"/>
      <c r="Q105" s="456"/>
      <c r="R105" s="456"/>
      <c r="S105" s="456"/>
      <c r="T105" s="456"/>
      <c r="U105" s="456"/>
      <c r="V105" s="456"/>
      <c r="W105" s="456"/>
      <c r="X105" s="456"/>
      <c r="Y105" s="456"/>
      <c r="Z105" s="456"/>
    </row>
    <row r="106" ht="12.75" customHeight="1" spans="1:26">
      <c r="A106" s="188"/>
      <c r="B106" s="188"/>
      <c r="C106" s="451"/>
      <c r="D106" s="451"/>
      <c r="E106" s="451"/>
      <c r="F106" s="451"/>
      <c r="G106" s="451"/>
      <c r="H106" s="451"/>
      <c r="I106" s="451"/>
      <c r="J106" s="451"/>
      <c r="K106" s="451"/>
      <c r="L106" s="451"/>
      <c r="M106" s="456"/>
      <c r="N106" s="456"/>
      <c r="O106" s="456"/>
      <c r="P106" s="456"/>
      <c r="Q106" s="456"/>
      <c r="R106" s="456"/>
      <c r="S106" s="456"/>
      <c r="T106" s="456"/>
      <c r="U106" s="456"/>
      <c r="V106" s="456"/>
      <c r="W106" s="456"/>
      <c r="X106" s="456"/>
      <c r="Y106" s="456"/>
      <c r="Z106" s="456"/>
    </row>
    <row r="107" ht="12.75" customHeight="1" spans="1:26">
      <c r="A107" s="188"/>
      <c r="B107" s="188"/>
      <c r="C107" s="451"/>
      <c r="D107" s="451"/>
      <c r="E107" s="451"/>
      <c r="F107" s="451"/>
      <c r="G107" s="451"/>
      <c r="H107" s="451"/>
      <c r="I107" s="451"/>
      <c r="J107" s="451"/>
      <c r="K107" s="451"/>
      <c r="L107" s="451"/>
      <c r="M107" s="456"/>
      <c r="N107" s="456"/>
      <c r="O107" s="456"/>
      <c r="P107" s="456"/>
      <c r="Q107" s="456"/>
      <c r="R107" s="456"/>
      <c r="S107" s="456"/>
      <c r="T107" s="456"/>
      <c r="U107" s="456"/>
      <c r="V107" s="456"/>
      <c r="W107" s="456"/>
      <c r="X107" s="456"/>
      <c r="Y107" s="456"/>
      <c r="Z107" s="456"/>
    </row>
    <row r="108" ht="12.75" customHeight="1" spans="1:26">
      <c r="A108" s="188"/>
      <c r="B108" s="188"/>
      <c r="C108" s="451"/>
      <c r="D108" s="451"/>
      <c r="E108" s="451"/>
      <c r="F108" s="451"/>
      <c r="G108" s="451"/>
      <c r="H108" s="451"/>
      <c r="I108" s="451"/>
      <c r="J108" s="451"/>
      <c r="K108" s="451"/>
      <c r="L108" s="451"/>
      <c r="M108" s="456"/>
      <c r="N108" s="456"/>
      <c r="O108" s="456"/>
      <c r="P108" s="456"/>
      <c r="Q108" s="456"/>
      <c r="R108" s="456"/>
      <c r="S108" s="456"/>
      <c r="T108" s="456"/>
      <c r="U108" s="456"/>
      <c r="V108" s="456"/>
      <c r="W108" s="456"/>
      <c r="X108" s="456"/>
      <c r="Y108" s="456"/>
      <c r="Z108" s="456"/>
    </row>
    <row r="109" ht="12.75" customHeight="1" spans="1:26">
      <c r="A109" s="188"/>
      <c r="B109" s="188"/>
      <c r="C109" s="451"/>
      <c r="D109" s="451"/>
      <c r="E109" s="451"/>
      <c r="F109" s="451"/>
      <c r="G109" s="451"/>
      <c r="H109" s="451"/>
      <c r="I109" s="451"/>
      <c r="J109" s="451"/>
      <c r="K109" s="451"/>
      <c r="L109" s="451"/>
      <c r="M109" s="456"/>
      <c r="N109" s="456"/>
      <c r="O109" s="456"/>
      <c r="P109" s="456"/>
      <c r="Q109" s="456"/>
      <c r="R109" s="456"/>
      <c r="S109" s="456"/>
      <c r="T109" s="456"/>
      <c r="U109" s="456"/>
      <c r="V109" s="456"/>
      <c r="W109" s="456"/>
      <c r="X109" s="456"/>
      <c r="Y109" s="456"/>
      <c r="Z109" s="456"/>
    </row>
    <row r="110" ht="12.75" customHeight="1" spans="1:26">
      <c r="A110" s="188"/>
      <c r="B110" s="188"/>
      <c r="C110" s="451"/>
      <c r="D110" s="451"/>
      <c r="E110" s="451"/>
      <c r="F110" s="451"/>
      <c r="G110" s="451"/>
      <c r="H110" s="451"/>
      <c r="I110" s="451"/>
      <c r="J110" s="451"/>
      <c r="K110" s="451"/>
      <c r="L110" s="451"/>
      <c r="M110" s="456"/>
      <c r="N110" s="456"/>
      <c r="O110" s="456"/>
      <c r="P110" s="456"/>
      <c r="Q110" s="456"/>
      <c r="R110" s="456"/>
      <c r="S110" s="456"/>
      <c r="T110" s="456"/>
      <c r="U110" s="456"/>
      <c r="V110" s="456"/>
      <c r="W110" s="456"/>
      <c r="X110" s="456"/>
      <c r="Y110" s="456"/>
      <c r="Z110" s="456"/>
    </row>
    <row r="111" ht="12.75" customHeight="1" spans="1:26">
      <c r="A111" s="188"/>
      <c r="B111" s="188"/>
      <c r="C111" s="451"/>
      <c r="D111" s="451"/>
      <c r="E111" s="451"/>
      <c r="F111" s="451"/>
      <c r="G111" s="451"/>
      <c r="H111" s="451"/>
      <c r="I111" s="451"/>
      <c r="J111" s="451"/>
      <c r="K111" s="451"/>
      <c r="L111" s="451"/>
      <c r="M111" s="456"/>
      <c r="N111" s="456"/>
      <c r="O111" s="456"/>
      <c r="P111" s="456"/>
      <c r="Q111" s="456"/>
      <c r="R111" s="456"/>
      <c r="S111" s="456"/>
      <c r="T111" s="456"/>
      <c r="U111" s="456"/>
      <c r="V111" s="456"/>
      <c r="W111" s="456"/>
      <c r="X111" s="456"/>
      <c r="Y111" s="456"/>
      <c r="Z111" s="456"/>
    </row>
    <row r="112" ht="12.75" customHeight="1" spans="1:26">
      <c r="A112" s="188"/>
      <c r="B112" s="188"/>
      <c r="C112" s="451"/>
      <c r="D112" s="451"/>
      <c r="E112" s="451"/>
      <c r="F112" s="451"/>
      <c r="G112" s="451"/>
      <c r="H112" s="451"/>
      <c r="I112" s="451"/>
      <c r="J112" s="451"/>
      <c r="K112" s="451"/>
      <c r="L112" s="451"/>
      <c r="M112" s="456"/>
      <c r="N112" s="456"/>
      <c r="O112" s="456"/>
      <c r="P112" s="456"/>
      <c r="Q112" s="456"/>
      <c r="R112" s="456"/>
      <c r="S112" s="456"/>
      <c r="T112" s="456"/>
      <c r="U112" s="456"/>
      <c r="V112" s="456"/>
      <c r="W112" s="456"/>
      <c r="X112" s="456"/>
      <c r="Y112" s="456"/>
      <c r="Z112" s="456"/>
    </row>
    <row r="113" ht="12.75" customHeight="1" spans="1:26">
      <c r="A113" s="188"/>
      <c r="B113" s="188"/>
      <c r="C113" s="451"/>
      <c r="D113" s="451"/>
      <c r="E113" s="451"/>
      <c r="F113" s="451"/>
      <c r="G113" s="451"/>
      <c r="H113" s="451"/>
      <c r="I113" s="451"/>
      <c r="J113" s="451"/>
      <c r="K113" s="451"/>
      <c r="L113" s="451"/>
      <c r="M113" s="456"/>
      <c r="N113" s="456"/>
      <c r="O113" s="456"/>
      <c r="P113" s="456"/>
      <c r="Q113" s="456"/>
      <c r="R113" s="456"/>
      <c r="S113" s="456"/>
      <c r="T113" s="456"/>
      <c r="U113" s="456"/>
      <c r="V113" s="456"/>
      <c r="W113" s="456"/>
      <c r="X113" s="456"/>
      <c r="Y113" s="456"/>
      <c r="Z113" s="456"/>
    </row>
    <row r="114" ht="12.75" customHeight="1" spans="1:26">
      <c r="A114" s="188"/>
      <c r="B114" s="188"/>
      <c r="C114" s="451"/>
      <c r="D114" s="451"/>
      <c r="E114" s="451"/>
      <c r="F114" s="451"/>
      <c r="G114" s="451"/>
      <c r="H114" s="451"/>
      <c r="I114" s="451"/>
      <c r="J114" s="451"/>
      <c r="K114" s="451"/>
      <c r="L114" s="451"/>
      <c r="M114" s="456"/>
      <c r="N114" s="456"/>
      <c r="O114" s="456"/>
      <c r="P114" s="456"/>
      <c r="Q114" s="456"/>
      <c r="R114" s="456"/>
      <c r="S114" s="456"/>
      <c r="T114" s="456"/>
      <c r="U114" s="456"/>
      <c r="V114" s="456"/>
      <c r="W114" s="456"/>
      <c r="X114" s="456"/>
      <c r="Y114" s="456"/>
      <c r="Z114" s="456"/>
    </row>
    <row r="115" ht="12.75" customHeight="1" spans="1:26">
      <c r="A115" s="188"/>
      <c r="B115" s="188"/>
      <c r="C115" s="451"/>
      <c r="D115" s="451"/>
      <c r="E115" s="451"/>
      <c r="F115" s="451"/>
      <c r="G115" s="451"/>
      <c r="H115" s="451"/>
      <c r="I115" s="451"/>
      <c r="J115" s="451"/>
      <c r="K115" s="451"/>
      <c r="L115" s="451"/>
      <c r="M115" s="456"/>
      <c r="N115" s="456"/>
      <c r="O115" s="456"/>
      <c r="P115" s="456"/>
      <c r="Q115" s="456"/>
      <c r="R115" s="456"/>
      <c r="S115" s="456"/>
      <c r="T115" s="456"/>
      <c r="U115" s="456"/>
      <c r="V115" s="456"/>
      <c r="W115" s="456"/>
      <c r="X115" s="456"/>
      <c r="Y115" s="456"/>
      <c r="Z115" s="456"/>
    </row>
    <row r="116" ht="12.75" customHeight="1" spans="1:26">
      <c r="A116" s="188"/>
      <c r="B116" s="188"/>
      <c r="C116" s="451"/>
      <c r="D116" s="451"/>
      <c r="E116" s="451"/>
      <c r="F116" s="451"/>
      <c r="G116" s="451"/>
      <c r="H116" s="451"/>
      <c r="I116" s="451"/>
      <c r="J116" s="451"/>
      <c r="K116" s="451"/>
      <c r="L116" s="451"/>
      <c r="M116" s="456"/>
      <c r="N116" s="456"/>
      <c r="O116" s="456"/>
      <c r="P116" s="456"/>
      <c r="Q116" s="456"/>
      <c r="R116" s="456"/>
      <c r="S116" s="456"/>
      <c r="T116" s="456"/>
      <c r="U116" s="456"/>
      <c r="V116" s="456"/>
      <c r="W116" s="456"/>
      <c r="X116" s="456"/>
      <c r="Y116" s="456"/>
      <c r="Z116" s="456"/>
    </row>
    <row r="117" ht="12.75" customHeight="1" spans="1:26">
      <c r="A117" s="188"/>
      <c r="B117" s="188"/>
      <c r="C117" s="451"/>
      <c r="D117" s="451"/>
      <c r="E117" s="451"/>
      <c r="F117" s="451"/>
      <c r="G117" s="451"/>
      <c r="H117" s="451"/>
      <c r="I117" s="451"/>
      <c r="J117" s="451"/>
      <c r="K117" s="451"/>
      <c r="L117" s="451"/>
      <c r="M117" s="456"/>
      <c r="N117" s="456"/>
      <c r="O117" s="456"/>
      <c r="P117" s="456"/>
      <c r="Q117" s="456"/>
      <c r="R117" s="456"/>
      <c r="S117" s="456"/>
      <c r="T117" s="456"/>
      <c r="U117" s="456"/>
      <c r="V117" s="456"/>
      <c r="W117" s="456"/>
      <c r="X117" s="456"/>
      <c r="Y117" s="456"/>
      <c r="Z117" s="456"/>
    </row>
    <row r="118" ht="12.75" customHeight="1" spans="1:26">
      <c r="A118" s="188"/>
      <c r="B118" s="188"/>
      <c r="C118" s="451"/>
      <c r="D118" s="451"/>
      <c r="E118" s="451"/>
      <c r="F118" s="451"/>
      <c r="G118" s="451"/>
      <c r="H118" s="451"/>
      <c r="I118" s="451"/>
      <c r="J118" s="451"/>
      <c r="K118" s="451"/>
      <c r="L118" s="451"/>
      <c r="M118" s="456"/>
      <c r="N118" s="456"/>
      <c r="O118" s="456"/>
      <c r="P118" s="456"/>
      <c r="Q118" s="456"/>
      <c r="R118" s="456"/>
      <c r="S118" s="456"/>
      <c r="T118" s="456"/>
      <c r="U118" s="456"/>
      <c r="V118" s="456"/>
      <c r="W118" s="456"/>
      <c r="X118" s="456"/>
      <c r="Y118" s="456"/>
      <c r="Z118" s="456"/>
    </row>
    <row r="119" ht="12.75" customHeight="1" spans="1:26">
      <c r="A119" s="188"/>
      <c r="B119" s="188"/>
      <c r="C119" s="451"/>
      <c r="D119" s="451"/>
      <c r="E119" s="451"/>
      <c r="F119" s="451"/>
      <c r="G119" s="451"/>
      <c r="H119" s="451"/>
      <c r="I119" s="451"/>
      <c r="J119" s="451"/>
      <c r="K119" s="451"/>
      <c r="L119" s="451"/>
      <c r="M119" s="456"/>
      <c r="N119" s="456"/>
      <c r="O119" s="456"/>
      <c r="P119" s="456"/>
      <c r="Q119" s="456"/>
      <c r="R119" s="456"/>
      <c r="S119" s="456"/>
      <c r="T119" s="456"/>
      <c r="U119" s="456"/>
      <c r="V119" s="456"/>
      <c r="W119" s="456"/>
      <c r="X119" s="456"/>
      <c r="Y119" s="456"/>
      <c r="Z119" s="456"/>
    </row>
    <row r="120" ht="12.75" customHeight="1" spans="1:26">
      <c r="A120" s="188"/>
      <c r="B120" s="188"/>
      <c r="C120" s="451"/>
      <c r="D120" s="451"/>
      <c r="E120" s="451"/>
      <c r="F120" s="451"/>
      <c r="G120" s="451"/>
      <c r="H120" s="451"/>
      <c r="I120" s="451"/>
      <c r="J120" s="451"/>
      <c r="K120" s="451"/>
      <c r="L120" s="451"/>
      <c r="M120" s="456"/>
      <c r="N120" s="456"/>
      <c r="O120" s="456"/>
      <c r="P120" s="456"/>
      <c r="Q120" s="456"/>
      <c r="R120" s="456"/>
      <c r="S120" s="456"/>
      <c r="T120" s="456"/>
      <c r="U120" s="456"/>
      <c r="V120" s="456"/>
      <c r="W120" s="456"/>
      <c r="X120" s="456"/>
      <c r="Y120" s="456"/>
      <c r="Z120" s="456"/>
    </row>
    <row r="121" ht="12.75" customHeight="1" spans="1:26">
      <c r="A121" s="188"/>
      <c r="B121" s="188"/>
      <c r="C121" s="451"/>
      <c r="D121" s="451"/>
      <c r="E121" s="451"/>
      <c r="F121" s="451"/>
      <c r="G121" s="451"/>
      <c r="H121" s="451"/>
      <c r="I121" s="451"/>
      <c r="J121" s="451"/>
      <c r="K121" s="451"/>
      <c r="L121" s="451"/>
      <c r="M121" s="456"/>
      <c r="N121" s="456"/>
      <c r="O121" s="456"/>
      <c r="P121" s="456"/>
      <c r="Q121" s="456"/>
      <c r="R121" s="456"/>
      <c r="S121" s="456"/>
      <c r="T121" s="456"/>
      <c r="U121" s="456"/>
      <c r="V121" s="456"/>
      <c r="W121" s="456"/>
      <c r="X121" s="456"/>
      <c r="Y121" s="456"/>
      <c r="Z121" s="456"/>
    </row>
    <row r="122" ht="12.75" customHeight="1" spans="1:26">
      <c r="A122" s="188"/>
      <c r="B122" s="188"/>
      <c r="C122" s="451"/>
      <c r="D122" s="451"/>
      <c r="E122" s="451"/>
      <c r="F122" s="451"/>
      <c r="G122" s="451"/>
      <c r="H122" s="451"/>
      <c r="I122" s="451"/>
      <c r="J122" s="451"/>
      <c r="K122" s="451"/>
      <c r="L122" s="451"/>
      <c r="M122" s="456"/>
      <c r="N122" s="456"/>
      <c r="O122" s="456"/>
      <c r="P122" s="456"/>
      <c r="Q122" s="456"/>
      <c r="R122" s="456"/>
      <c r="S122" s="456"/>
      <c r="T122" s="456"/>
      <c r="U122" s="456"/>
      <c r="V122" s="456"/>
      <c r="W122" s="456"/>
      <c r="X122" s="456"/>
      <c r="Y122" s="456"/>
      <c r="Z122" s="456"/>
    </row>
    <row r="123" ht="12.75" customHeight="1" spans="1:26">
      <c r="A123" s="188"/>
      <c r="B123" s="188"/>
      <c r="C123" s="451"/>
      <c r="D123" s="451"/>
      <c r="E123" s="451"/>
      <c r="F123" s="451"/>
      <c r="G123" s="451"/>
      <c r="H123" s="451"/>
      <c r="I123" s="451"/>
      <c r="J123" s="451"/>
      <c r="K123" s="451"/>
      <c r="L123" s="451"/>
      <c r="M123" s="456"/>
      <c r="N123" s="456"/>
      <c r="O123" s="456"/>
      <c r="P123" s="456"/>
      <c r="Q123" s="456"/>
      <c r="R123" s="456"/>
      <c r="S123" s="456"/>
      <c r="T123" s="456"/>
      <c r="U123" s="456"/>
      <c r="V123" s="456"/>
      <c r="W123" s="456"/>
      <c r="X123" s="456"/>
      <c r="Y123" s="456"/>
      <c r="Z123" s="456"/>
    </row>
    <row r="124" ht="12.75" customHeight="1" spans="1:26">
      <c r="A124" s="188"/>
      <c r="B124" s="188"/>
      <c r="C124" s="451"/>
      <c r="D124" s="451"/>
      <c r="E124" s="451"/>
      <c r="F124" s="451"/>
      <c r="G124" s="451"/>
      <c r="H124" s="451"/>
      <c r="I124" s="451"/>
      <c r="J124" s="451"/>
      <c r="K124" s="451"/>
      <c r="L124" s="451"/>
      <c r="M124" s="456"/>
      <c r="N124" s="456"/>
      <c r="O124" s="456"/>
      <c r="P124" s="456"/>
      <c r="Q124" s="456"/>
      <c r="R124" s="456"/>
      <c r="S124" s="456"/>
      <c r="T124" s="456"/>
      <c r="U124" s="456"/>
      <c r="V124" s="456"/>
      <c r="W124" s="456"/>
      <c r="X124" s="456"/>
      <c r="Y124" s="456"/>
      <c r="Z124" s="456"/>
    </row>
    <row r="125" ht="12.75" customHeight="1" spans="1:26">
      <c r="A125" s="188"/>
      <c r="B125" s="188"/>
      <c r="C125" s="451"/>
      <c r="D125" s="451"/>
      <c r="E125" s="451"/>
      <c r="F125" s="451"/>
      <c r="G125" s="451"/>
      <c r="H125" s="451"/>
      <c r="I125" s="451"/>
      <c r="J125" s="451"/>
      <c r="K125" s="451"/>
      <c r="L125" s="451"/>
      <c r="M125" s="456"/>
      <c r="N125" s="456"/>
      <c r="O125" s="456"/>
      <c r="P125" s="456"/>
      <c r="Q125" s="456"/>
      <c r="R125" s="456"/>
      <c r="S125" s="456"/>
      <c r="T125" s="456"/>
      <c r="U125" s="456"/>
      <c r="V125" s="456"/>
      <c r="W125" s="456"/>
      <c r="X125" s="456"/>
      <c r="Y125" s="456"/>
      <c r="Z125" s="456"/>
    </row>
    <row r="126" ht="12.75" customHeight="1" spans="1:26">
      <c r="A126" s="188"/>
      <c r="B126" s="188"/>
      <c r="C126" s="451"/>
      <c r="D126" s="451"/>
      <c r="E126" s="451"/>
      <c r="F126" s="451"/>
      <c r="G126" s="451"/>
      <c r="H126" s="451"/>
      <c r="I126" s="451"/>
      <c r="J126" s="451"/>
      <c r="K126" s="451"/>
      <c r="L126" s="451"/>
      <c r="M126" s="456"/>
      <c r="N126" s="456"/>
      <c r="O126" s="456"/>
      <c r="P126" s="456"/>
      <c r="Q126" s="456"/>
      <c r="R126" s="456"/>
      <c r="S126" s="456"/>
      <c r="T126" s="456"/>
      <c r="U126" s="456"/>
      <c r="V126" s="456"/>
      <c r="W126" s="456"/>
      <c r="X126" s="456"/>
      <c r="Y126" s="456"/>
      <c r="Z126" s="456"/>
    </row>
    <row r="127" ht="12.75" customHeight="1" spans="1:26">
      <c r="A127" s="188"/>
      <c r="B127" s="188"/>
      <c r="C127" s="451"/>
      <c r="D127" s="451"/>
      <c r="E127" s="451"/>
      <c r="F127" s="451"/>
      <c r="G127" s="451"/>
      <c r="H127" s="451"/>
      <c r="I127" s="451"/>
      <c r="J127" s="451"/>
      <c r="K127" s="451"/>
      <c r="L127" s="451"/>
      <c r="M127" s="456"/>
      <c r="N127" s="456"/>
      <c r="O127" s="456"/>
      <c r="P127" s="456"/>
      <c r="Q127" s="456"/>
      <c r="R127" s="456"/>
      <c r="S127" s="456"/>
      <c r="T127" s="456"/>
      <c r="U127" s="456"/>
      <c r="V127" s="456"/>
      <c r="W127" s="456"/>
      <c r="X127" s="456"/>
      <c r="Y127" s="456"/>
      <c r="Z127" s="456"/>
    </row>
    <row r="128" ht="12.75" customHeight="1" spans="1:26">
      <c r="A128" s="188"/>
      <c r="B128" s="188"/>
      <c r="C128" s="451"/>
      <c r="D128" s="451"/>
      <c r="E128" s="451"/>
      <c r="F128" s="451"/>
      <c r="G128" s="451"/>
      <c r="H128" s="451"/>
      <c r="I128" s="451"/>
      <c r="J128" s="451"/>
      <c r="K128" s="451"/>
      <c r="L128" s="451"/>
      <c r="M128" s="456"/>
      <c r="N128" s="456"/>
      <c r="O128" s="456"/>
      <c r="P128" s="456"/>
      <c r="Q128" s="456"/>
      <c r="R128" s="456"/>
      <c r="S128" s="456"/>
      <c r="T128" s="456"/>
      <c r="U128" s="456"/>
      <c r="V128" s="456"/>
      <c r="W128" s="456"/>
      <c r="X128" s="456"/>
      <c r="Y128" s="456"/>
      <c r="Z128" s="456"/>
    </row>
    <row r="129" ht="12.75" customHeight="1" spans="1:26">
      <c r="A129" s="188"/>
      <c r="B129" s="188"/>
      <c r="C129" s="451"/>
      <c r="D129" s="451"/>
      <c r="E129" s="451"/>
      <c r="F129" s="451"/>
      <c r="G129" s="451"/>
      <c r="H129" s="451"/>
      <c r="I129" s="451"/>
      <c r="J129" s="451"/>
      <c r="K129" s="451"/>
      <c r="L129" s="451"/>
      <c r="M129" s="456"/>
      <c r="N129" s="456"/>
      <c r="O129" s="456"/>
      <c r="P129" s="456"/>
      <c r="Q129" s="456"/>
      <c r="R129" s="456"/>
      <c r="S129" s="456"/>
      <c r="T129" s="456"/>
      <c r="U129" s="456"/>
      <c r="V129" s="456"/>
      <c r="W129" s="456"/>
      <c r="X129" s="456"/>
      <c r="Y129" s="456"/>
      <c r="Z129" s="456"/>
    </row>
    <row r="130" ht="12.75" customHeight="1" spans="1:26">
      <c r="A130" s="188"/>
      <c r="B130" s="188"/>
      <c r="C130" s="451"/>
      <c r="D130" s="451"/>
      <c r="E130" s="451"/>
      <c r="F130" s="451"/>
      <c r="G130" s="451"/>
      <c r="H130" s="451"/>
      <c r="I130" s="451"/>
      <c r="J130" s="451"/>
      <c r="K130" s="451"/>
      <c r="L130" s="451"/>
      <c r="M130" s="456"/>
      <c r="N130" s="456"/>
      <c r="O130" s="456"/>
      <c r="P130" s="456"/>
      <c r="Q130" s="456"/>
      <c r="R130" s="456"/>
      <c r="S130" s="456"/>
      <c r="T130" s="456"/>
      <c r="U130" s="456"/>
      <c r="V130" s="456"/>
      <c r="W130" s="456"/>
      <c r="X130" s="456"/>
      <c r="Y130" s="456"/>
      <c r="Z130" s="456"/>
    </row>
    <row r="131" ht="12.75" customHeight="1" spans="1:26">
      <c r="A131" s="188"/>
      <c r="B131" s="188"/>
      <c r="C131" s="451"/>
      <c r="D131" s="451"/>
      <c r="E131" s="451"/>
      <c r="F131" s="451"/>
      <c r="G131" s="451"/>
      <c r="H131" s="451"/>
      <c r="I131" s="451"/>
      <c r="J131" s="451"/>
      <c r="K131" s="451"/>
      <c r="L131" s="451"/>
      <c r="M131" s="456"/>
      <c r="N131" s="456"/>
      <c r="O131" s="456"/>
      <c r="P131" s="456"/>
      <c r="Q131" s="456"/>
      <c r="R131" s="456"/>
      <c r="S131" s="456"/>
      <c r="T131" s="456"/>
      <c r="U131" s="456"/>
      <c r="V131" s="456"/>
      <c r="W131" s="456"/>
      <c r="X131" s="456"/>
      <c r="Y131" s="456"/>
      <c r="Z131" s="456"/>
    </row>
    <row r="132" ht="12.75" customHeight="1" spans="1:26">
      <c r="A132" s="188"/>
      <c r="B132" s="188"/>
      <c r="C132" s="451"/>
      <c r="D132" s="451"/>
      <c r="E132" s="451"/>
      <c r="F132" s="451"/>
      <c r="G132" s="451"/>
      <c r="H132" s="451"/>
      <c r="I132" s="451"/>
      <c r="J132" s="451"/>
      <c r="K132" s="451"/>
      <c r="L132" s="451"/>
      <c r="M132" s="456"/>
      <c r="N132" s="456"/>
      <c r="O132" s="456"/>
      <c r="P132" s="456"/>
      <c r="Q132" s="456"/>
      <c r="R132" s="456"/>
      <c r="S132" s="456"/>
      <c r="T132" s="456"/>
      <c r="U132" s="456"/>
      <c r="V132" s="456"/>
      <c r="W132" s="456"/>
      <c r="X132" s="456"/>
      <c r="Y132" s="456"/>
      <c r="Z132" s="456"/>
    </row>
    <row r="133" ht="12.75" customHeight="1" spans="1:26">
      <c r="A133" s="188"/>
      <c r="B133" s="188"/>
      <c r="C133" s="451"/>
      <c r="D133" s="451"/>
      <c r="E133" s="451"/>
      <c r="F133" s="451"/>
      <c r="G133" s="451"/>
      <c r="H133" s="451"/>
      <c r="I133" s="451"/>
      <c r="J133" s="451"/>
      <c r="K133" s="451"/>
      <c r="L133" s="451"/>
      <c r="M133" s="456"/>
      <c r="N133" s="456"/>
      <c r="O133" s="456"/>
      <c r="P133" s="456"/>
      <c r="Q133" s="456"/>
      <c r="R133" s="456"/>
      <c r="S133" s="456"/>
      <c r="T133" s="456"/>
      <c r="U133" s="456"/>
      <c r="V133" s="456"/>
      <c r="W133" s="456"/>
      <c r="X133" s="456"/>
      <c r="Y133" s="456"/>
      <c r="Z133" s="456"/>
    </row>
    <row r="134" ht="12.75" customHeight="1" spans="1:26">
      <c r="A134" s="188"/>
      <c r="B134" s="188"/>
      <c r="C134" s="451"/>
      <c r="D134" s="451"/>
      <c r="E134" s="451"/>
      <c r="F134" s="451"/>
      <c r="G134" s="451"/>
      <c r="H134" s="451"/>
      <c r="I134" s="451"/>
      <c r="J134" s="451"/>
      <c r="K134" s="451"/>
      <c r="L134" s="451"/>
      <c r="M134" s="456"/>
      <c r="N134" s="456"/>
      <c r="O134" s="456"/>
      <c r="P134" s="456"/>
      <c r="Q134" s="456"/>
      <c r="R134" s="456"/>
      <c r="S134" s="456"/>
      <c r="T134" s="456"/>
      <c r="U134" s="456"/>
      <c r="V134" s="456"/>
      <c r="W134" s="456"/>
      <c r="X134" s="456"/>
      <c r="Y134" s="456"/>
      <c r="Z134" s="456"/>
    </row>
    <row r="135" ht="12.75" customHeight="1" spans="1:26">
      <c r="A135" s="188"/>
      <c r="B135" s="188"/>
      <c r="C135" s="451"/>
      <c r="D135" s="451"/>
      <c r="E135" s="451"/>
      <c r="F135" s="451"/>
      <c r="G135" s="451"/>
      <c r="H135" s="451"/>
      <c r="I135" s="451"/>
      <c r="J135" s="451"/>
      <c r="K135" s="451"/>
      <c r="L135" s="451"/>
      <c r="M135" s="456"/>
      <c r="N135" s="456"/>
      <c r="O135" s="456"/>
      <c r="P135" s="456"/>
      <c r="Q135" s="456"/>
      <c r="R135" s="456"/>
      <c r="S135" s="456"/>
      <c r="T135" s="456"/>
      <c r="U135" s="456"/>
      <c r="V135" s="456"/>
      <c r="W135" s="456"/>
      <c r="X135" s="456"/>
      <c r="Y135" s="456"/>
      <c r="Z135" s="456"/>
    </row>
    <row r="136" ht="12.75" customHeight="1" spans="1:26">
      <c r="A136" s="188"/>
      <c r="B136" s="188"/>
      <c r="C136" s="451"/>
      <c r="D136" s="451"/>
      <c r="E136" s="451"/>
      <c r="F136" s="451"/>
      <c r="G136" s="451"/>
      <c r="H136" s="451"/>
      <c r="I136" s="451"/>
      <c r="J136" s="451"/>
      <c r="K136" s="451"/>
      <c r="L136" s="451"/>
      <c r="M136" s="456"/>
      <c r="N136" s="456"/>
      <c r="O136" s="456"/>
      <c r="P136" s="456"/>
      <c r="Q136" s="456"/>
      <c r="R136" s="456"/>
      <c r="S136" s="456"/>
      <c r="T136" s="456"/>
      <c r="U136" s="456"/>
      <c r="V136" s="456"/>
      <c r="W136" s="456"/>
      <c r="X136" s="456"/>
      <c r="Y136" s="456"/>
      <c r="Z136" s="456"/>
    </row>
    <row r="137" ht="12.75" customHeight="1" spans="1:26">
      <c r="A137" s="188"/>
      <c r="B137" s="188"/>
      <c r="C137" s="451"/>
      <c r="D137" s="451"/>
      <c r="E137" s="451"/>
      <c r="F137" s="451"/>
      <c r="G137" s="451"/>
      <c r="H137" s="451"/>
      <c r="I137" s="451"/>
      <c r="J137" s="451"/>
      <c r="K137" s="451"/>
      <c r="L137" s="451"/>
      <c r="M137" s="456"/>
      <c r="N137" s="456"/>
      <c r="O137" s="456"/>
      <c r="P137" s="456"/>
      <c r="Q137" s="456"/>
      <c r="R137" s="456"/>
      <c r="S137" s="456"/>
      <c r="T137" s="456"/>
      <c r="U137" s="456"/>
      <c r="V137" s="456"/>
      <c r="W137" s="456"/>
      <c r="X137" s="456"/>
      <c r="Y137" s="456"/>
      <c r="Z137" s="456"/>
    </row>
    <row r="138" ht="12.75" customHeight="1" spans="1:26">
      <c r="A138" s="188"/>
      <c r="B138" s="188"/>
      <c r="C138" s="451"/>
      <c r="D138" s="451"/>
      <c r="E138" s="451"/>
      <c r="F138" s="451"/>
      <c r="G138" s="451"/>
      <c r="H138" s="451"/>
      <c r="I138" s="451"/>
      <c r="J138" s="451"/>
      <c r="K138" s="451"/>
      <c r="L138" s="451"/>
      <c r="M138" s="456"/>
      <c r="N138" s="456"/>
      <c r="O138" s="456"/>
      <c r="P138" s="456"/>
      <c r="Q138" s="456"/>
      <c r="R138" s="456"/>
      <c r="S138" s="456"/>
      <c r="T138" s="456"/>
      <c r="U138" s="456"/>
      <c r="V138" s="456"/>
      <c r="W138" s="456"/>
      <c r="X138" s="456"/>
      <c r="Y138" s="456"/>
      <c r="Z138" s="456"/>
    </row>
    <row r="139" ht="12.75" customHeight="1" spans="1:26">
      <c r="A139" s="188"/>
      <c r="B139" s="188"/>
      <c r="C139" s="451"/>
      <c r="D139" s="451"/>
      <c r="E139" s="451"/>
      <c r="F139" s="451"/>
      <c r="G139" s="451"/>
      <c r="H139" s="451"/>
      <c r="I139" s="451"/>
      <c r="J139" s="451"/>
      <c r="K139" s="451"/>
      <c r="L139" s="451"/>
      <c r="M139" s="456"/>
      <c r="N139" s="456"/>
      <c r="O139" s="456"/>
      <c r="P139" s="456"/>
      <c r="Q139" s="456"/>
      <c r="R139" s="456"/>
      <c r="S139" s="456"/>
      <c r="T139" s="456"/>
      <c r="U139" s="456"/>
      <c r="V139" s="456"/>
      <c r="W139" s="456"/>
      <c r="X139" s="456"/>
      <c r="Y139" s="456"/>
      <c r="Z139" s="456"/>
    </row>
    <row r="140" ht="12.75" customHeight="1" spans="1:26">
      <c r="A140" s="188"/>
      <c r="B140" s="188"/>
      <c r="C140" s="451"/>
      <c r="D140" s="451"/>
      <c r="E140" s="451"/>
      <c r="F140" s="451"/>
      <c r="G140" s="451"/>
      <c r="H140" s="451"/>
      <c r="I140" s="451"/>
      <c r="J140" s="451"/>
      <c r="K140" s="451"/>
      <c r="L140" s="451"/>
      <c r="M140" s="456"/>
      <c r="N140" s="456"/>
      <c r="O140" s="456"/>
      <c r="P140" s="456"/>
      <c r="Q140" s="456"/>
      <c r="R140" s="456"/>
      <c r="S140" s="456"/>
      <c r="T140" s="456"/>
      <c r="U140" s="456"/>
      <c r="V140" s="456"/>
      <c r="W140" s="456"/>
      <c r="X140" s="456"/>
      <c r="Y140" s="456"/>
      <c r="Z140" s="456"/>
    </row>
    <row r="141" ht="12.75" customHeight="1" spans="1:26">
      <c r="A141" s="188"/>
      <c r="B141" s="188"/>
      <c r="C141" s="451"/>
      <c r="D141" s="451"/>
      <c r="E141" s="451"/>
      <c r="F141" s="451"/>
      <c r="G141" s="451"/>
      <c r="H141" s="451"/>
      <c r="I141" s="451"/>
      <c r="J141" s="451"/>
      <c r="K141" s="451"/>
      <c r="L141" s="451"/>
      <c r="M141" s="456"/>
      <c r="N141" s="456"/>
      <c r="O141" s="456"/>
      <c r="P141" s="456"/>
      <c r="Q141" s="456"/>
      <c r="R141" s="456"/>
      <c r="S141" s="456"/>
      <c r="T141" s="456"/>
      <c r="U141" s="456"/>
      <c r="V141" s="456"/>
      <c r="W141" s="456"/>
      <c r="X141" s="456"/>
      <c r="Y141" s="456"/>
      <c r="Z141" s="456"/>
    </row>
    <row r="142" ht="12.75" customHeight="1" spans="1:26">
      <c r="A142" s="188"/>
      <c r="B142" s="188"/>
      <c r="C142" s="451"/>
      <c r="D142" s="451"/>
      <c r="E142" s="451"/>
      <c r="F142" s="451"/>
      <c r="G142" s="451"/>
      <c r="H142" s="451"/>
      <c r="I142" s="451"/>
      <c r="J142" s="451"/>
      <c r="K142" s="451"/>
      <c r="L142" s="451"/>
      <c r="M142" s="456"/>
      <c r="N142" s="456"/>
      <c r="O142" s="456"/>
      <c r="P142" s="456"/>
      <c r="Q142" s="456"/>
      <c r="R142" s="456"/>
      <c r="S142" s="456"/>
      <c r="T142" s="456"/>
      <c r="U142" s="456"/>
      <c r="V142" s="456"/>
      <c r="W142" s="456"/>
      <c r="X142" s="456"/>
      <c r="Y142" s="456"/>
      <c r="Z142" s="456"/>
    </row>
    <row r="143" ht="12.75" customHeight="1" spans="1:26">
      <c r="A143" s="188"/>
      <c r="B143" s="188"/>
      <c r="C143" s="451"/>
      <c r="D143" s="451"/>
      <c r="E143" s="451"/>
      <c r="F143" s="451"/>
      <c r="G143" s="451"/>
      <c r="H143" s="451"/>
      <c r="I143" s="451"/>
      <c r="J143" s="451"/>
      <c r="K143" s="451"/>
      <c r="L143" s="451"/>
      <c r="M143" s="456"/>
      <c r="N143" s="456"/>
      <c r="O143" s="456"/>
      <c r="P143" s="456"/>
      <c r="Q143" s="456"/>
      <c r="R143" s="456"/>
      <c r="S143" s="456"/>
      <c r="T143" s="456"/>
      <c r="U143" s="456"/>
      <c r="V143" s="456"/>
      <c r="W143" s="456"/>
      <c r="X143" s="456"/>
      <c r="Y143" s="456"/>
      <c r="Z143" s="456"/>
    </row>
    <row r="144" ht="12.75" customHeight="1" spans="1:26">
      <c r="A144" s="188"/>
      <c r="B144" s="188"/>
      <c r="C144" s="451"/>
      <c r="D144" s="451"/>
      <c r="E144" s="451"/>
      <c r="F144" s="451"/>
      <c r="G144" s="451"/>
      <c r="H144" s="451"/>
      <c r="I144" s="451"/>
      <c r="J144" s="451"/>
      <c r="K144" s="451"/>
      <c r="L144" s="451"/>
      <c r="M144" s="456"/>
      <c r="N144" s="456"/>
      <c r="O144" s="456"/>
      <c r="P144" s="456"/>
      <c r="Q144" s="456"/>
      <c r="R144" s="456"/>
      <c r="S144" s="456"/>
      <c r="T144" s="456"/>
      <c r="U144" s="456"/>
      <c r="V144" s="456"/>
      <c r="W144" s="456"/>
      <c r="X144" s="456"/>
      <c r="Y144" s="456"/>
      <c r="Z144" s="456"/>
    </row>
    <row r="145" ht="12.75" customHeight="1" spans="1:26">
      <c r="A145" s="188"/>
      <c r="B145" s="188"/>
      <c r="C145" s="451"/>
      <c r="D145" s="451"/>
      <c r="E145" s="451"/>
      <c r="F145" s="451"/>
      <c r="G145" s="451"/>
      <c r="H145" s="451"/>
      <c r="I145" s="451"/>
      <c r="J145" s="451"/>
      <c r="K145" s="451"/>
      <c r="L145" s="451"/>
      <c r="M145" s="456"/>
      <c r="N145" s="456"/>
      <c r="O145" s="456"/>
      <c r="P145" s="456"/>
      <c r="Q145" s="456"/>
      <c r="R145" s="456"/>
      <c r="S145" s="456"/>
      <c r="T145" s="456"/>
      <c r="U145" s="456"/>
      <c r="V145" s="456"/>
      <c r="W145" s="456"/>
      <c r="X145" s="456"/>
      <c r="Y145" s="456"/>
      <c r="Z145" s="456"/>
    </row>
    <row r="146" ht="12.75" customHeight="1" spans="1:26">
      <c r="A146" s="188"/>
      <c r="B146" s="188"/>
      <c r="C146" s="451"/>
      <c r="D146" s="451"/>
      <c r="E146" s="451"/>
      <c r="F146" s="451"/>
      <c r="G146" s="451"/>
      <c r="H146" s="451"/>
      <c r="I146" s="451"/>
      <c r="J146" s="451"/>
      <c r="K146" s="451"/>
      <c r="L146" s="451"/>
      <c r="M146" s="456"/>
      <c r="N146" s="456"/>
      <c r="O146" s="456"/>
      <c r="P146" s="456"/>
      <c r="Q146" s="456"/>
      <c r="R146" s="456"/>
      <c r="S146" s="456"/>
      <c r="T146" s="456"/>
      <c r="U146" s="456"/>
      <c r="V146" s="456"/>
      <c r="W146" s="456"/>
      <c r="X146" s="456"/>
      <c r="Y146" s="456"/>
      <c r="Z146" s="456"/>
    </row>
    <row r="147" ht="12.75" customHeight="1" spans="1:26">
      <c r="A147" s="188"/>
      <c r="B147" s="188"/>
      <c r="C147" s="451"/>
      <c r="D147" s="451"/>
      <c r="E147" s="451"/>
      <c r="F147" s="451"/>
      <c r="G147" s="451"/>
      <c r="H147" s="451"/>
      <c r="I147" s="451"/>
      <c r="J147" s="451"/>
      <c r="K147" s="451"/>
      <c r="L147" s="451"/>
      <c r="M147" s="456"/>
      <c r="N147" s="456"/>
      <c r="O147" s="456"/>
      <c r="P147" s="456"/>
      <c r="Q147" s="456"/>
      <c r="R147" s="456"/>
      <c r="S147" s="456"/>
      <c r="T147" s="456"/>
      <c r="U147" s="456"/>
      <c r="V147" s="456"/>
      <c r="W147" s="456"/>
      <c r="X147" s="456"/>
      <c r="Y147" s="456"/>
      <c r="Z147" s="456"/>
    </row>
    <row r="148" ht="12.75" customHeight="1" spans="1:26">
      <c r="A148" s="188"/>
      <c r="B148" s="188"/>
      <c r="C148" s="451"/>
      <c r="D148" s="451"/>
      <c r="E148" s="451"/>
      <c r="F148" s="451"/>
      <c r="G148" s="451"/>
      <c r="H148" s="451"/>
      <c r="I148" s="451"/>
      <c r="J148" s="451"/>
      <c r="K148" s="451"/>
      <c r="L148" s="451"/>
      <c r="M148" s="456"/>
      <c r="N148" s="456"/>
      <c r="O148" s="456"/>
      <c r="P148" s="456"/>
      <c r="Q148" s="456"/>
      <c r="R148" s="456"/>
      <c r="S148" s="456"/>
      <c r="T148" s="456"/>
      <c r="U148" s="456"/>
      <c r="V148" s="456"/>
      <c r="W148" s="456"/>
      <c r="X148" s="456"/>
      <c r="Y148" s="456"/>
      <c r="Z148" s="456"/>
    </row>
    <row r="149" ht="12.75" customHeight="1" spans="1:26">
      <c r="A149" s="188"/>
      <c r="B149" s="188"/>
      <c r="C149" s="451"/>
      <c r="D149" s="451"/>
      <c r="E149" s="451"/>
      <c r="F149" s="451"/>
      <c r="G149" s="451"/>
      <c r="H149" s="451"/>
      <c r="I149" s="451"/>
      <c r="J149" s="451"/>
      <c r="K149" s="451"/>
      <c r="L149" s="451"/>
      <c r="M149" s="456"/>
      <c r="N149" s="456"/>
      <c r="O149" s="456"/>
      <c r="P149" s="456"/>
      <c r="Q149" s="456"/>
      <c r="R149" s="456"/>
      <c r="S149" s="456"/>
      <c r="T149" s="456"/>
      <c r="U149" s="456"/>
      <c r="V149" s="456"/>
      <c r="W149" s="456"/>
      <c r="X149" s="456"/>
      <c r="Y149" s="456"/>
      <c r="Z149" s="456"/>
    </row>
    <row r="150" ht="12.75" customHeight="1" spans="1:26">
      <c r="A150" s="188"/>
      <c r="B150" s="188"/>
      <c r="C150" s="451"/>
      <c r="D150" s="451"/>
      <c r="E150" s="451"/>
      <c r="F150" s="451"/>
      <c r="G150" s="451"/>
      <c r="H150" s="451"/>
      <c r="I150" s="451"/>
      <c r="J150" s="451"/>
      <c r="K150" s="451"/>
      <c r="L150" s="451"/>
      <c r="M150" s="456"/>
      <c r="N150" s="456"/>
      <c r="O150" s="456"/>
      <c r="P150" s="456"/>
      <c r="Q150" s="456"/>
      <c r="R150" s="456"/>
      <c r="S150" s="456"/>
      <c r="T150" s="456"/>
      <c r="U150" s="456"/>
      <c r="V150" s="456"/>
      <c r="W150" s="456"/>
      <c r="X150" s="456"/>
      <c r="Y150" s="456"/>
      <c r="Z150" s="456"/>
    </row>
    <row r="151" ht="12.75" customHeight="1" spans="1:26">
      <c r="A151" s="188"/>
      <c r="B151" s="188"/>
      <c r="C151" s="451"/>
      <c r="D151" s="451"/>
      <c r="E151" s="451"/>
      <c r="F151" s="451"/>
      <c r="G151" s="451"/>
      <c r="H151" s="451"/>
      <c r="I151" s="451"/>
      <c r="J151" s="451"/>
      <c r="K151" s="451"/>
      <c r="L151" s="451"/>
      <c r="M151" s="456"/>
      <c r="N151" s="456"/>
      <c r="O151" s="456"/>
      <c r="P151" s="456"/>
      <c r="Q151" s="456"/>
      <c r="R151" s="456"/>
      <c r="S151" s="456"/>
      <c r="T151" s="456"/>
      <c r="U151" s="456"/>
      <c r="V151" s="456"/>
      <c r="W151" s="456"/>
      <c r="X151" s="456"/>
      <c r="Y151" s="456"/>
      <c r="Z151" s="456"/>
    </row>
    <row r="152" ht="12.75" customHeight="1" spans="1:26">
      <c r="A152" s="188"/>
      <c r="B152" s="188"/>
      <c r="C152" s="451"/>
      <c r="D152" s="451"/>
      <c r="E152" s="451"/>
      <c r="F152" s="451"/>
      <c r="G152" s="451"/>
      <c r="H152" s="451"/>
      <c r="I152" s="451"/>
      <c r="J152" s="451"/>
      <c r="K152" s="451"/>
      <c r="L152" s="451"/>
      <c r="M152" s="456"/>
      <c r="N152" s="456"/>
      <c r="O152" s="456"/>
      <c r="P152" s="456"/>
      <c r="Q152" s="456"/>
      <c r="R152" s="456"/>
      <c r="S152" s="456"/>
      <c r="T152" s="456"/>
      <c r="U152" s="456"/>
      <c r="V152" s="456"/>
      <c r="W152" s="456"/>
      <c r="X152" s="456"/>
      <c r="Y152" s="456"/>
      <c r="Z152" s="456"/>
    </row>
    <row r="153" ht="12.75" customHeight="1" spans="1:26">
      <c r="A153" s="188"/>
      <c r="B153" s="188"/>
      <c r="C153" s="451"/>
      <c r="D153" s="451"/>
      <c r="E153" s="451"/>
      <c r="F153" s="451"/>
      <c r="G153" s="451"/>
      <c r="H153" s="451"/>
      <c r="I153" s="451"/>
      <c r="J153" s="451"/>
      <c r="K153" s="451"/>
      <c r="L153" s="451"/>
      <c r="M153" s="456"/>
      <c r="N153" s="456"/>
      <c r="O153" s="456"/>
      <c r="P153" s="456"/>
      <c r="Q153" s="456"/>
      <c r="R153" s="456"/>
      <c r="S153" s="456"/>
      <c r="T153" s="456"/>
      <c r="U153" s="456"/>
      <c r="V153" s="456"/>
      <c r="W153" s="456"/>
      <c r="X153" s="456"/>
      <c r="Y153" s="456"/>
      <c r="Z153" s="456"/>
    </row>
    <row r="154" ht="12.75" customHeight="1" spans="1:26">
      <c r="A154" s="188"/>
      <c r="B154" s="188"/>
      <c r="C154" s="451"/>
      <c r="D154" s="451"/>
      <c r="E154" s="451"/>
      <c r="F154" s="451"/>
      <c r="G154" s="451"/>
      <c r="H154" s="451"/>
      <c r="I154" s="451"/>
      <c r="J154" s="451"/>
      <c r="K154" s="451"/>
      <c r="L154" s="451"/>
      <c r="M154" s="456"/>
      <c r="N154" s="456"/>
      <c r="O154" s="456"/>
      <c r="P154" s="456"/>
      <c r="Q154" s="456"/>
      <c r="R154" s="456"/>
      <c r="S154" s="456"/>
      <c r="T154" s="456"/>
      <c r="U154" s="456"/>
      <c r="V154" s="456"/>
      <c r="W154" s="456"/>
      <c r="X154" s="456"/>
      <c r="Y154" s="456"/>
      <c r="Z154" s="456"/>
    </row>
    <row r="155" ht="12.75" customHeight="1" spans="1:26">
      <c r="A155" s="188"/>
      <c r="B155" s="188"/>
      <c r="C155" s="451"/>
      <c r="D155" s="451"/>
      <c r="E155" s="451"/>
      <c r="F155" s="451"/>
      <c r="G155" s="451"/>
      <c r="H155" s="451"/>
      <c r="I155" s="451"/>
      <c r="J155" s="451"/>
      <c r="K155" s="451"/>
      <c r="L155" s="451"/>
      <c r="M155" s="456"/>
      <c r="N155" s="456"/>
      <c r="O155" s="456"/>
      <c r="P155" s="456"/>
      <c r="Q155" s="456"/>
      <c r="R155" s="456"/>
      <c r="S155" s="456"/>
      <c r="T155" s="456"/>
      <c r="U155" s="456"/>
      <c r="V155" s="456"/>
      <c r="W155" s="456"/>
      <c r="X155" s="456"/>
      <c r="Y155" s="456"/>
      <c r="Z155" s="456"/>
    </row>
    <row r="156" ht="12.75" customHeight="1" spans="1:26">
      <c r="A156" s="188"/>
      <c r="B156" s="188"/>
      <c r="C156" s="451"/>
      <c r="D156" s="451"/>
      <c r="E156" s="451"/>
      <c r="F156" s="451"/>
      <c r="G156" s="451"/>
      <c r="H156" s="451"/>
      <c r="I156" s="451"/>
      <c r="J156" s="451"/>
      <c r="K156" s="451"/>
      <c r="L156" s="451"/>
      <c r="M156" s="456"/>
      <c r="N156" s="456"/>
      <c r="O156" s="456"/>
      <c r="P156" s="456"/>
      <c r="Q156" s="456"/>
      <c r="R156" s="456"/>
      <c r="S156" s="456"/>
      <c r="T156" s="456"/>
      <c r="U156" s="456"/>
      <c r="V156" s="456"/>
      <c r="W156" s="456"/>
      <c r="X156" s="456"/>
      <c r="Y156" s="456"/>
      <c r="Z156" s="456"/>
    </row>
    <row r="157" ht="12.75" customHeight="1" spans="1:26">
      <c r="A157" s="188"/>
      <c r="B157" s="188"/>
      <c r="C157" s="451"/>
      <c r="D157" s="451"/>
      <c r="E157" s="451"/>
      <c r="F157" s="451"/>
      <c r="G157" s="451"/>
      <c r="H157" s="451"/>
      <c r="I157" s="451"/>
      <c r="J157" s="451"/>
      <c r="K157" s="451"/>
      <c r="L157" s="451"/>
      <c r="M157" s="456"/>
      <c r="N157" s="456"/>
      <c r="O157" s="456"/>
      <c r="P157" s="456"/>
      <c r="Q157" s="456"/>
      <c r="R157" s="456"/>
      <c r="S157" s="456"/>
      <c r="T157" s="456"/>
      <c r="U157" s="456"/>
      <c r="V157" s="456"/>
      <c r="W157" s="456"/>
      <c r="X157" s="456"/>
      <c r="Y157" s="456"/>
      <c r="Z157" s="456"/>
    </row>
    <row r="158" ht="12.75" customHeight="1" spans="1:26">
      <c r="A158" s="188"/>
      <c r="B158" s="188"/>
      <c r="C158" s="451"/>
      <c r="D158" s="451"/>
      <c r="E158" s="451"/>
      <c r="F158" s="451"/>
      <c r="G158" s="451"/>
      <c r="H158" s="451"/>
      <c r="I158" s="451"/>
      <c r="J158" s="451"/>
      <c r="K158" s="451"/>
      <c r="L158" s="451"/>
      <c r="M158" s="456"/>
      <c r="N158" s="456"/>
      <c r="O158" s="456"/>
      <c r="P158" s="456"/>
      <c r="Q158" s="456"/>
      <c r="R158" s="456"/>
      <c r="S158" s="456"/>
      <c r="T158" s="456"/>
      <c r="U158" s="456"/>
      <c r="V158" s="456"/>
      <c r="W158" s="456"/>
      <c r="X158" s="456"/>
      <c r="Y158" s="456"/>
      <c r="Z158" s="456"/>
    </row>
    <row r="159" ht="12.75" customHeight="1" spans="1:26">
      <c r="A159" s="188"/>
      <c r="B159" s="188"/>
      <c r="C159" s="451"/>
      <c r="D159" s="451"/>
      <c r="E159" s="451"/>
      <c r="F159" s="451"/>
      <c r="G159" s="451"/>
      <c r="H159" s="451"/>
      <c r="I159" s="451"/>
      <c r="J159" s="451"/>
      <c r="K159" s="451"/>
      <c r="L159" s="451"/>
      <c r="M159" s="456"/>
      <c r="N159" s="456"/>
      <c r="O159" s="456"/>
      <c r="P159" s="456"/>
      <c r="Q159" s="456"/>
      <c r="R159" s="456"/>
      <c r="S159" s="456"/>
      <c r="T159" s="456"/>
      <c r="U159" s="456"/>
      <c r="V159" s="456"/>
      <c r="W159" s="456"/>
      <c r="X159" s="456"/>
      <c r="Y159" s="456"/>
      <c r="Z159" s="456"/>
    </row>
    <row r="160" ht="12.75" customHeight="1" spans="1:26">
      <c r="A160" s="188"/>
      <c r="B160" s="188"/>
      <c r="C160" s="451"/>
      <c r="D160" s="451"/>
      <c r="E160" s="451"/>
      <c r="F160" s="451"/>
      <c r="G160" s="451"/>
      <c r="H160" s="451"/>
      <c r="I160" s="451"/>
      <c r="J160" s="451"/>
      <c r="K160" s="451"/>
      <c r="L160" s="451"/>
      <c r="M160" s="456"/>
      <c r="N160" s="456"/>
      <c r="O160" s="456"/>
      <c r="P160" s="456"/>
      <c r="Q160" s="456"/>
      <c r="R160" s="456"/>
      <c r="S160" s="456"/>
      <c r="T160" s="456"/>
      <c r="U160" s="456"/>
      <c r="V160" s="456"/>
      <c r="W160" s="456"/>
      <c r="X160" s="456"/>
      <c r="Y160" s="456"/>
      <c r="Z160" s="456"/>
    </row>
    <row r="161" ht="12.75" customHeight="1" spans="1:26">
      <c r="A161" s="188"/>
      <c r="B161" s="188"/>
      <c r="C161" s="451"/>
      <c r="D161" s="451"/>
      <c r="E161" s="451"/>
      <c r="F161" s="451"/>
      <c r="G161" s="451"/>
      <c r="H161" s="451"/>
      <c r="I161" s="451"/>
      <c r="J161" s="451"/>
      <c r="K161" s="451"/>
      <c r="L161" s="451"/>
      <c r="M161" s="456"/>
      <c r="N161" s="456"/>
      <c r="O161" s="456"/>
      <c r="P161" s="456"/>
      <c r="Q161" s="456"/>
      <c r="R161" s="456"/>
      <c r="S161" s="456"/>
      <c r="T161" s="456"/>
      <c r="U161" s="456"/>
      <c r="V161" s="456"/>
      <c r="W161" s="456"/>
      <c r="X161" s="456"/>
      <c r="Y161" s="456"/>
      <c r="Z161" s="456"/>
    </row>
    <row r="162" ht="12.75" customHeight="1" spans="1:26">
      <c r="A162" s="188"/>
      <c r="B162" s="188"/>
      <c r="C162" s="451"/>
      <c r="D162" s="451"/>
      <c r="E162" s="451"/>
      <c r="F162" s="451"/>
      <c r="G162" s="451"/>
      <c r="H162" s="451"/>
      <c r="I162" s="451"/>
      <c r="J162" s="451"/>
      <c r="K162" s="451"/>
      <c r="L162" s="451"/>
      <c r="M162" s="456"/>
      <c r="N162" s="456"/>
      <c r="O162" s="456"/>
      <c r="P162" s="456"/>
      <c r="Q162" s="456"/>
      <c r="R162" s="456"/>
      <c r="S162" s="456"/>
      <c r="T162" s="456"/>
      <c r="U162" s="456"/>
      <c r="V162" s="456"/>
      <c r="W162" s="456"/>
      <c r="X162" s="456"/>
      <c r="Y162" s="456"/>
      <c r="Z162" s="456"/>
    </row>
    <row r="163" ht="12.75" customHeight="1" spans="1:26">
      <c r="A163" s="188"/>
      <c r="B163" s="188"/>
      <c r="C163" s="451"/>
      <c r="D163" s="451"/>
      <c r="E163" s="451"/>
      <c r="F163" s="451"/>
      <c r="G163" s="451"/>
      <c r="H163" s="451"/>
      <c r="I163" s="451"/>
      <c r="J163" s="451"/>
      <c r="K163" s="451"/>
      <c r="L163" s="451"/>
      <c r="M163" s="456"/>
      <c r="N163" s="456"/>
      <c r="O163" s="456"/>
      <c r="P163" s="456"/>
      <c r="Q163" s="456"/>
      <c r="R163" s="456"/>
      <c r="S163" s="456"/>
      <c r="T163" s="456"/>
      <c r="U163" s="456"/>
      <c r="V163" s="456"/>
      <c r="W163" s="456"/>
      <c r="X163" s="456"/>
      <c r="Y163" s="456"/>
      <c r="Z163" s="456"/>
    </row>
    <row r="164" ht="12.75" customHeight="1" spans="1:26">
      <c r="A164" s="188"/>
      <c r="B164" s="188"/>
      <c r="C164" s="451"/>
      <c r="D164" s="451"/>
      <c r="E164" s="451"/>
      <c r="F164" s="451"/>
      <c r="G164" s="451"/>
      <c r="H164" s="451"/>
      <c r="I164" s="451"/>
      <c r="J164" s="451"/>
      <c r="K164" s="451"/>
      <c r="L164" s="451"/>
      <c r="M164" s="456"/>
      <c r="N164" s="456"/>
      <c r="O164" s="456"/>
      <c r="P164" s="456"/>
      <c r="Q164" s="456"/>
      <c r="R164" s="456"/>
      <c r="S164" s="456"/>
      <c r="T164" s="456"/>
      <c r="U164" s="456"/>
      <c r="V164" s="456"/>
      <c r="W164" s="456"/>
      <c r="X164" s="456"/>
      <c r="Y164" s="456"/>
      <c r="Z164" s="456"/>
    </row>
    <row r="165" ht="12.75" customHeight="1" spans="1:26">
      <c r="A165" s="188"/>
      <c r="B165" s="188"/>
      <c r="C165" s="451"/>
      <c r="D165" s="451"/>
      <c r="E165" s="451"/>
      <c r="F165" s="451"/>
      <c r="G165" s="451"/>
      <c r="H165" s="451"/>
      <c r="I165" s="451"/>
      <c r="J165" s="451"/>
      <c r="K165" s="451"/>
      <c r="L165" s="451"/>
      <c r="M165" s="456"/>
      <c r="N165" s="456"/>
      <c r="O165" s="456"/>
      <c r="P165" s="456"/>
      <c r="Q165" s="456"/>
      <c r="R165" s="456"/>
      <c r="S165" s="456"/>
      <c r="T165" s="456"/>
      <c r="U165" s="456"/>
      <c r="V165" s="456"/>
      <c r="W165" s="456"/>
      <c r="X165" s="456"/>
      <c r="Y165" s="456"/>
      <c r="Z165" s="456"/>
    </row>
    <row r="166" ht="12.75" customHeight="1" spans="1:26">
      <c r="A166" s="188"/>
      <c r="B166" s="188"/>
      <c r="C166" s="451"/>
      <c r="D166" s="451"/>
      <c r="E166" s="451"/>
      <c r="F166" s="451"/>
      <c r="G166" s="451"/>
      <c r="H166" s="451"/>
      <c r="I166" s="451"/>
      <c r="J166" s="451"/>
      <c r="K166" s="451"/>
      <c r="L166" s="451"/>
      <c r="M166" s="456"/>
      <c r="N166" s="456"/>
      <c r="O166" s="456"/>
      <c r="P166" s="456"/>
      <c r="Q166" s="456"/>
      <c r="R166" s="456"/>
      <c r="S166" s="456"/>
      <c r="T166" s="456"/>
      <c r="U166" s="456"/>
      <c r="V166" s="456"/>
      <c r="W166" s="456"/>
      <c r="X166" s="456"/>
      <c r="Y166" s="456"/>
      <c r="Z166" s="456"/>
    </row>
    <row r="167" ht="12.75" customHeight="1" spans="1:26">
      <c r="A167" s="188"/>
      <c r="B167" s="188"/>
      <c r="C167" s="451"/>
      <c r="D167" s="451"/>
      <c r="E167" s="451"/>
      <c r="F167" s="451"/>
      <c r="G167" s="451"/>
      <c r="H167" s="451"/>
      <c r="I167" s="451"/>
      <c r="J167" s="451"/>
      <c r="K167" s="451"/>
      <c r="L167" s="451"/>
      <c r="M167" s="456"/>
      <c r="N167" s="456"/>
      <c r="O167" s="456"/>
      <c r="P167" s="456"/>
      <c r="Q167" s="456"/>
      <c r="R167" s="456"/>
      <c r="S167" s="456"/>
      <c r="T167" s="456"/>
      <c r="U167" s="456"/>
      <c r="V167" s="456"/>
      <c r="W167" s="456"/>
      <c r="X167" s="456"/>
      <c r="Y167" s="456"/>
      <c r="Z167" s="456"/>
    </row>
    <row r="168" ht="12.75" customHeight="1" spans="1:26">
      <c r="A168" s="188"/>
      <c r="B168" s="188"/>
      <c r="C168" s="451"/>
      <c r="D168" s="451"/>
      <c r="E168" s="451"/>
      <c r="F168" s="451"/>
      <c r="G168" s="451"/>
      <c r="H168" s="451"/>
      <c r="I168" s="451"/>
      <c r="J168" s="451"/>
      <c r="K168" s="451"/>
      <c r="L168" s="451"/>
      <c r="M168" s="456"/>
      <c r="N168" s="456"/>
      <c r="O168" s="456"/>
      <c r="P168" s="456"/>
      <c r="Q168" s="456"/>
      <c r="R168" s="456"/>
      <c r="S168" s="456"/>
      <c r="T168" s="456"/>
      <c r="U168" s="456"/>
      <c r="V168" s="456"/>
      <c r="W168" s="456"/>
      <c r="X168" s="456"/>
      <c r="Y168" s="456"/>
      <c r="Z168" s="456"/>
    </row>
    <row r="169" ht="12.75" customHeight="1" spans="1:26">
      <c r="A169" s="188"/>
      <c r="B169" s="188"/>
      <c r="C169" s="451"/>
      <c r="D169" s="451"/>
      <c r="E169" s="451"/>
      <c r="F169" s="451"/>
      <c r="G169" s="451"/>
      <c r="H169" s="451"/>
      <c r="I169" s="451"/>
      <c r="J169" s="451"/>
      <c r="K169" s="451"/>
      <c r="L169" s="451"/>
      <c r="M169" s="456"/>
      <c r="N169" s="456"/>
      <c r="O169" s="456"/>
      <c r="P169" s="456"/>
      <c r="Q169" s="456"/>
      <c r="R169" s="456"/>
      <c r="S169" s="456"/>
      <c r="T169" s="456"/>
      <c r="U169" s="456"/>
      <c r="V169" s="456"/>
      <c r="W169" s="456"/>
      <c r="X169" s="456"/>
      <c r="Y169" s="456"/>
      <c r="Z169" s="456"/>
    </row>
    <row r="170" ht="12.75" customHeight="1" spans="1:26">
      <c r="A170" s="188"/>
      <c r="B170" s="188"/>
      <c r="C170" s="451"/>
      <c r="D170" s="451"/>
      <c r="E170" s="451"/>
      <c r="F170" s="451"/>
      <c r="G170" s="451"/>
      <c r="H170" s="451"/>
      <c r="I170" s="451"/>
      <c r="J170" s="451"/>
      <c r="K170" s="451"/>
      <c r="L170" s="451"/>
      <c r="M170" s="456"/>
      <c r="N170" s="456"/>
      <c r="O170" s="456"/>
      <c r="P170" s="456"/>
      <c r="Q170" s="456"/>
      <c r="R170" s="456"/>
      <c r="S170" s="456"/>
      <c r="T170" s="456"/>
      <c r="U170" s="456"/>
      <c r="V170" s="456"/>
      <c r="W170" s="456"/>
      <c r="X170" s="456"/>
      <c r="Y170" s="456"/>
      <c r="Z170" s="456"/>
    </row>
    <row r="171" ht="12.75" customHeight="1" spans="1:26">
      <c r="A171" s="188"/>
      <c r="B171" s="188"/>
      <c r="C171" s="451"/>
      <c r="D171" s="451"/>
      <c r="E171" s="451"/>
      <c r="F171" s="451"/>
      <c r="G171" s="451"/>
      <c r="H171" s="451"/>
      <c r="I171" s="451"/>
      <c r="J171" s="451"/>
      <c r="K171" s="451"/>
      <c r="L171" s="451"/>
      <c r="M171" s="456"/>
      <c r="N171" s="456"/>
      <c r="O171" s="456"/>
      <c r="P171" s="456"/>
      <c r="Q171" s="456"/>
      <c r="R171" s="456"/>
      <c r="S171" s="456"/>
      <c r="T171" s="456"/>
      <c r="U171" s="456"/>
      <c r="V171" s="456"/>
      <c r="W171" s="456"/>
      <c r="X171" s="456"/>
      <c r="Y171" s="456"/>
      <c r="Z171" s="456"/>
    </row>
    <row r="172" ht="12.75" customHeight="1" spans="1:26">
      <c r="A172" s="188"/>
      <c r="B172" s="188"/>
      <c r="C172" s="451"/>
      <c r="D172" s="451"/>
      <c r="E172" s="451"/>
      <c r="F172" s="451"/>
      <c r="G172" s="451"/>
      <c r="H172" s="451"/>
      <c r="I172" s="451"/>
      <c r="J172" s="451"/>
      <c r="K172" s="451"/>
      <c r="L172" s="451"/>
      <c r="M172" s="456"/>
      <c r="N172" s="456"/>
      <c r="O172" s="456"/>
      <c r="P172" s="456"/>
      <c r="Q172" s="456"/>
      <c r="R172" s="456"/>
      <c r="S172" s="456"/>
      <c r="T172" s="456"/>
      <c r="U172" s="456"/>
      <c r="V172" s="456"/>
      <c r="W172" s="456"/>
      <c r="X172" s="456"/>
      <c r="Y172" s="456"/>
      <c r="Z172" s="456"/>
    </row>
    <row r="173" ht="12.75" customHeight="1" spans="1:26">
      <c r="A173" s="188"/>
      <c r="B173" s="188"/>
      <c r="C173" s="451"/>
      <c r="D173" s="451"/>
      <c r="E173" s="451"/>
      <c r="F173" s="451"/>
      <c r="G173" s="451"/>
      <c r="H173" s="451"/>
      <c r="I173" s="451"/>
      <c r="J173" s="451"/>
      <c r="K173" s="451"/>
      <c r="L173" s="451"/>
      <c r="M173" s="456"/>
      <c r="N173" s="456"/>
      <c r="O173" s="456"/>
      <c r="P173" s="456"/>
      <c r="Q173" s="456"/>
      <c r="R173" s="456"/>
      <c r="S173" s="456"/>
      <c r="T173" s="456"/>
      <c r="U173" s="456"/>
      <c r="V173" s="456"/>
      <c r="W173" s="456"/>
      <c r="X173" s="456"/>
      <c r="Y173" s="456"/>
      <c r="Z173" s="456"/>
    </row>
    <row r="174" ht="12.75" customHeight="1" spans="1:26">
      <c r="A174" s="188"/>
      <c r="B174" s="188"/>
      <c r="C174" s="451"/>
      <c r="D174" s="451"/>
      <c r="E174" s="451"/>
      <c r="F174" s="451"/>
      <c r="G174" s="451"/>
      <c r="H174" s="451"/>
      <c r="I174" s="451"/>
      <c r="J174" s="451"/>
      <c r="K174" s="451"/>
      <c r="L174" s="451"/>
      <c r="M174" s="456"/>
      <c r="N174" s="456"/>
      <c r="O174" s="456"/>
      <c r="P174" s="456"/>
      <c r="Q174" s="456"/>
      <c r="R174" s="456"/>
      <c r="S174" s="456"/>
      <c r="T174" s="456"/>
      <c r="U174" s="456"/>
      <c r="V174" s="456"/>
      <c r="W174" s="456"/>
      <c r="X174" s="456"/>
      <c r="Y174" s="456"/>
      <c r="Z174" s="456"/>
    </row>
    <row r="175" ht="12.75" customHeight="1" spans="1:26">
      <c r="A175" s="188"/>
      <c r="B175" s="188"/>
      <c r="C175" s="451"/>
      <c r="D175" s="451"/>
      <c r="E175" s="451"/>
      <c r="F175" s="451"/>
      <c r="G175" s="451"/>
      <c r="H175" s="451"/>
      <c r="I175" s="451"/>
      <c r="J175" s="451"/>
      <c r="K175" s="451"/>
      <c r="L175" s="451"/>
      <c r="M175" s="456"/>
      <c r="N175" s="456"/>
      <c r="O175" s="456"/>
      <c r="P175" s="456"/>
      <c r="Q175" s="456"/>
      <c r="R175" s="456"/>
      <c r="S175" s="456"/>
      <c r="T175" s="456"/>
      <c r="U175" s="456"/>
      <c r="V175" s="456"/>
      <c r="W175" s="456"/>
      <c r="X175" s="456"/>
      <c r="Y175" s="456"/>
      <c r="Z175" s="456"/>
    </row>
    <row r="176" ht="12.75" customHeight="1" spans="1:26">
      <c r="A176" s="188"/>
      <c r="B176" s="188"/>
      <c r="C176" s="451"/>
      <c r="D176" s="451"/>
      <c r="E176" s="451"/>
      <c r="F176" s="451"/>
      <c r="G176" s="451"/>
      <c r="H176" s="451"/>
      <c r="I176" s="451"/>
      <c r="J176" s="451"/>
      <c r="K176" s="451"/>
      <c r="L176" s="451"/>
      <c r="M176" s="456"/>
      <c r="N176" s="456"/>
      <c r="O176" s="456"/>
      <c r="P176" s="456"/>
      <c r="Q176" s="456"/>
      <c r="R176" s="456"/>
      <c r="S176" s="456"/>
      <c r="T176" s="456"/>
      <c r="U176" s="456"/>
      <c r="V176" s="456"/>
      <c r="W176" s="456"/>
      <c r="X176" s="456"/>
      <c r="Y176" s="456"/>
      <c r="Z176" s="456"/>
    </row>
    <row r="177" ht="12.75" customHeight="1" spans="1:26">
      <c r="A177" s="188"/>
      <c r="B177" s="188"/>
      <c r="C177" s="451"/>
      <c r="D177" s="451"/>
      <c r="E177" s="451"/>
      <c r="F177" s="451"/>
      <c r="G177" s="451"/>
      <c r="H177" s="451"/>
      <c r="I177" s="451"/>
      <c r="J177" s="451"/>
      <c r="K177" s="451"/>
      <c r="L177" s="451"/>
      <c r="M177" s="456"/>
      <c r="N177" s="456"/>
      <c r="O177" s="456"/>
      <c r="P177" s="456"/>
      <c r="Q177" s="456"/>
      <c r="R177" s="456"/>
      <c r="S177" s="456"/>
      <c r="T177" s="456"/>
      <c r="U177" s="456"/>
      <c r="V177" s="456"/>
      <c r="W177" s="456"/>
      <c r="X177" s="456"/>
      <c r="Y177" s="456"/>
      <c r="Z177" s="456"/>
    </row>
    <row r="178" ht="12.75" customHeight="1" spans="1:26">
      <c r="A178" s="188"/>
      <c r="B178" s="188"/>
      <c r="C178" s="451"/>
      <c r="D178" s="451"/>
      <c r="E178" s="451"/>
      <c r="F178" s="451"/>
      <c r="G178" s="451"/>
      <c r="H178" s="451"/>
      <c r="I178" s="451"/>
      <c r="J178" s="451"/>
      <c r="K178" s="451"/>
      <c r="L178" s="451"/>
      <c r="M178" s="456"/>
      <c r="N178" s="456"/>
      <c r="O178" s="456"/>
      <c r="P178" s="456"/>
      <c r="Q178" s="456"/>
      <c r="R178" s="456"/>
      <c r="S178" s="456"/>
      <c r="T178" s="456"/>
      <c r="U178" s="456"/>
      <c r="V178" s="456"/>
      <c r="W178" s="456"/>
      <c r="X178" s="456"/>
      <c r="Y178" s="456"/>
      <c r="Z178" s="456"/>
    </row>
    <row r="179" ht="12.75" customHeight="1" spans="1:26">
      <c r="A179" s="188"/>
      <c r="B179" s="188"/>
      <c r="C179" s="451"/>
      <c r="D179" s="451"/>
      <c r="E179" s="451"/>
      <c r="F179" s="451"/>
      <c r="G179" s="451"/>
      <c r="H179" s="451"/>
      <c r="I179" s="451"/>
      <c r="J179" s="451"/>
      <c r="K179" s="451"/>
      <c r="L179" s="451"/>
      <c r="M179" s="456"/>
      <c r="N179" s="456"/>
      <c r="O179" s="456"/>
      <c r="P179" s="456"/>
      <c r="Q179" s="456"/>
      <c r="R179" s="456"/>
      <c r="S179" s="456"/>
      <c r="T179" s="456"/>
      <c r="U179" s="456"/>
      <c r="V179" s="456"/>
      <c r="W179" s="456"/>
      <c r="X179" s="456"/>
      <c r="Y179" s="456"/>
      <c r="Z179" s="456"/>
    </row>
    <row r="180" ht="12.75" customHeight="1" spans="1:26">
      <c r="A180" s="188"/>
      <c r="B180" s="188"/>
      <c r="C180" s="451"/>
      <c r="D180" s="451"/>
      <c r="E180" s="451"/>
      <c r="F180" s="451"/>
      <c r="G180" s="451"/>
      <c r="H180" s="451"/>
      <c r="I180" s="451"/>
      <c r="J180" s="451"/>
      <c r="K180" s="451"/>
      <c r="L180" s="451"/>
      <c r="M180" s="456"/>
      <c r="N180" s="456"/>
      <c r="O180" s="456"/>
      <c r="P180" s="456"/>
      <c r="Q180" s="456"/>
      <c r="R180" s="456"/>
      <c r="S180" s="456"/>
      <c r="T180" s="456"/>
      <c r="U180" s="456"/>
      <c r="V180" s="456"/>
      <c r="W180" s="456"/>
      <c r="X180" s="456"/>
      <c r="Y180" s="456"/>
      <c r="Z180" s="456"/>
    </row>
    <row r="181" ht="12.75" customHeight="1" spans="1:26">
      <c r="A181" s="188"/>
      <c r="B181" s="188"/>
      <c r="C181" s="451"/>
      <c r="D181" s="451"/>
      <c r="E181" s="451"/>
      <c r="F181" s="451"/>
      <c r="G181" s="451"/>
      <c r="H181" s="451"/>
      <c r="I181" s="451"/>
      <c r="J181" s="451"/>
      <c r="K181" s="451"/>
      <c r="L181" s="451"/>
      <c r="M181" s="456"/>
      <c r="N181" s="456"/>
      <c r="O181" s="456"/>
      <c r="P181" s="456"/>
      <c r="Q181" s="456"/>
      <c r="R181" s="456"/>
      <c r="S181" s="456"/>
      <c r="T181" s="456"/>
      <c r="U181" s="456"/>
      <c r="V181" s="456"/>
      <c r="W181" s="456"/>
      <c r="X181" s="456"/>
      <c r="Y181" s="456"/>
      <c r="Z181" s="456"/>
    </row>
    <row r="182" ht="12.75" customHeight="1" spans="1:26">
      <c r="A182" s="188"/>
      <c r="B182" s="188"/>
      <c r="C182" s="451"/>
      <c r="D182" s="451"/>
      <c r="E182" s="451"/>
      <c r="F182" s="451"/>
      <c r="G182" s="451"/>
      <c r="H182" s="451"/>
      <c r="I182" s="451"/>
      <c r="J182" s="451"/>
      <c r="K182" s="451"/>
      <c r="L182" s="451"/>
      <c r="M182" s="456"/>
      <c r="N182" s="456"/>
      <c r="O182" s="456"/>
      <c r="P182" s="456"/>
      <c r="Q182" s="456"/>
      <c r="R182" s="456"/>
      <c r="S182" s="456"/>
      <c r="T182" s="456"/>
      <c r="U182" s="456"/>
      <c r="V182" s="456"/>
      <c r="W182" s="456"/>
      <c r="X182" s="456"/>
      <c r="Y182" s="456"/>
      <c r="Z182" s="456"/>
    </row>
    <row r="183" ht="12.75" customHeight="1" spans="1:26">
      <c r="A183" s="188"/>
      <c r="B183" s="188"/>
      <c r="C183" s="451"/>
      <c r="D183" s="451"/>
      <c r="E183" s="451"/>
      <c r="F183" s="451"/>
      <c r="G183" s="451"/>
      <c r="H183" s="451"/>
      <c r="I183" s="451"/>
      <c r="J183" s="451"/>
      <c r="K183" s="451"/>
      <c r="L183" s="451"/>
      <c r="M183" s="456"/>
      <c r="N183" s="456"/>
      <c r="O183" s="456"/>
      <c r="P183" s="456"/>
      <c r="Q183" s="456"/>
      <c r="R183" s="456"/>
      <c r="S183" s="456"/>
      <c r="T183" s="456"/>
      <c r="U183" s="456"/>
      <c r="V183" s="456"/>
      <c r="W183" s="456"/>
      <c r="X183" s="456"/>
      <c r="Y183" s="456"/>
      <c r="Z183" s="456"/>
    </row>
    <row r="184" ht="12.75" customHeight="1" spans="1:26">
      <c r="A184" s="188"/>
      <c r="B184" s="188"/>
      <c r="C184" s="451"/>
      <c r="D184" s="451"/>
      <c r="E184" s="451"/>
      <c r="F184" s="451"/>
      <c r="G184" s="451"/>
      <c r="H184" s="451"/>
      <c r="I184" s="451"/>
      <c r="J184" s="451"/>
      <c r="K184" s="451"/>
      <c r="L184" s="451"/>
      <c r="M184" s="456"/>
      <c r="N184" s="456"/>
      <c r="O184" s="456"/>
      <c r="P184" s="456"/>
      <c r="Q184" s="456"/>
      <c r="R184" s="456"/>
      <c r="S184" s="456"/>
      <c r="T184" s="456"/>
      <c r="U184" s="456"/>
      <c r="V184" s="456"/>
      <c r="W184" s="456"/>
      <c r="X184" s="456"/>
      <c r="Y184" s="456"/>
      <c r="Z184" s="456"/>
    </row>
    <row r="185" ht="12.75" customHeight="1" spans="1:26">
      <c r="A185" s="188"/>
      <c r="B185" s="188"/>
      <c r="C185" s="451"/>
      <c r="D185" s="451"/>
      <c r="E185" s="451"/>
      <c r="F185" s="451"/>
      <c r="G185" s="451"/>
      <c r="H185" s="451"/>
      <c r="I185" s="451"/>
      <c r="J185" s="451"/>
      <c r="K185" s="451"/>
      <c r="L185" s="451"/>
      <c r="M185" s="456"/>
      <c r="N185" s="456"/>
      <c r="O185" s="456"/>
      <c r="P185" s="456"/>
      <c r="Q185" s="456"/>
      <c r="R185" s="456"/>
      <c r="S185" s="456"/>
      <c r="T185" s="456"/>
      <c r="U185" s="456"/>
      <c r="V185" s="456"/>
      <c r="W185" s="456"/>
      <c r="X185" s="456"/>
      <c r="Y185" s="456"/>
      <c r="Z185" s="456"/>
    </row>
    <row r="186" ht="12.75" customHeight="1" spans="1:26">
      <c r="A186" s="188"/>
      <c r="B186" s="188"/>
      <c r="C186" s="451"/>
      <c r="D186" s="451"/>
      <c r="E186" s="451"/>
      <c r="F186" s="451"/>
      <c r="G186" s="451"/>
      <c r="H186" s="451"/>
      <c r="I186" s="451"/>
      <c r="J186" s="451"/>
      <c r="K186" s="451"/>
      <c r="L186" s="451"/>
      <c r="M186" s="456"/>
      <c r="N186" s="456"/>
      <c r="O186" s="456"/>
      <c r="P186" s="456"/>
      <c r="Q186" s="456"/>
      <c r="R186" s="456"/>
      <c r="S186" s="456"/>
      <c r="T186" s="456"/>
      <c r="U186" s="456"/>
      <c r="V186" s="456"/>
      <c r="W186" s="456"/>
      <c r="X186" s="456"/>
      <c r="Y186" s="456"/>
      <c r="Z186" s="456"/>
    </row>
    <row r="187" ht="12.75" customHeight="1" spans="1:26">
      <c r="A187" s="188"/>
      <c r="B187" s="188"/>
      <c r="C187" s="451"/>
      <c r="D187" s="451"/>
      <c r="E187" s="451"/>
      <c r="F187" s="451"/>
      <c r="G187" s="451"/>
      <c r="H187" s="451"/>
      <c r="I187" s="451"/>
      <c r="J187" s="451"/>
      <c r="K187" s="451"/>
      <c r="L187" s="451"/>
      <c r="M187" s="456"/>
      <c r="N187" s="456"/>
      <c r="O187" s="456"/>
      <c r="P187" s="456"/>
      <c r="Q187" s="456"/>
      <c r="R187" s="456"/>
      <c r="S187" s="456"/>
      <c r="T187" s="456"/>
      <c r="U187" s="456"/>
      <c r="V187" s="456"/>
      <c r="W187" s="456"/>
      <c r="X187" s="456"/>
      <c r="Y187" s="456"/>
      <c r="Z187" s="456"/>
    </row>
    <row r="188" ht="12.75" customHeight="1" spans="1:26">
      <c r="A188" s="188"/>
      <c r="B188" s="188"/>
      <c r="C188" s="451"/>
      <c r="D188" s="451"/>
      <c r="E188" s="451"/>
      <c r="F188" s="451"/>
      <c r="G188" s="451"/>
      <c r="H188" s="451"/>
      <c r="I188" s="451"/>
      <c r="J188" s="451"/>
      <c r="K188" s="451"/>
      <c r="L188" s="451"/>
      <c r="M188" s="456"/>
      <c r="N188" s="456"/>
      <c r="O188" s="456"/>
      <c r="P188" s="456"/>
      <c r="Q188" s="456"/>
      <c r="R188" s="456"/>
      <c r="S188" s="456"/>
      <c r="T188" s="456"/>
      <c r="U188" s="456"/>
      <c r="V188" s="456"/>
      <c r="W188" s="456"/>
      <c r="X188" s="456"/>
      <c r="Y188" s="456"/>
      <c r="Z188" s="456"/>
    </row>
    <row r="189" ht="12.75" customHeight="1" spans="1:26">
      <c r="A189" s="188"/>
      <c r="B189" s="188"/>
      <c r="C189" s="451"/>
      <c r="D189" s="451"/>
      <c r="E189" s="451"/>
      <c r="F189" s="451"/>
      <c r="G189" s="451"/>
      <c r="H189" s="451"/>
      <c r="I189" s="451"/>
      <c r="J189" s="451"/>
      <c r="K189" s="451"/>
      <c r="L189" s="451"/>
      <c r="M189" s="456"/>
      <c r="N189" s="456"/>
      <c r="O189" s="456"/>
      <c r="P189" s="456"/>
      <c r="Q189" s="456"/>
      <c r="R189" s="456"/>
      <c r="S189" s="456"/>
      <c r="T189" s="456"/>
      <c r="U189" s="456"/>
      <c r="V189" s="456"/>
      <c r="W189" s="456"/>
      <c r="X189" s="456"/>
      <c r="Y189" s="456"/>
      <c r="Z189" s="456"/>
    </row>
    <row r="190" ht="12.75" customHeight="1" spans="1:26">
      <c r="A190" s="188"/>
      <c r="B190" s="188"/>
      <c r="C190" s="451"/>
      <c r="D190" s="451"/>
      <c r="E190" s="451"/>
      <c r="F190" s="451"/>
      <c r="G190" s="451"/>
      <c r="H190" s="451"/>
      <c r="I190" s="451"/>
      <c r="J190" s="451"/>
      <c r="K190" s="451"/>
      <c r="L190" s="451"/>
      <c r="M190" s="456"/>
      <c r="N190" s="456"/>
      <c r="O190" s="456"/>
      <c r="P190" s="456"/>
      <c r="Q190" s="456"/>
      <c r="R190" s="456"/>
      <c r="S190" s="456"/>
      <c r="T190" s="456"/>
      <c r="U190" s="456"/>
      <c r="V190" s="456"/>
      <c r="W190" s="456"/>
      <c r="X190" s="456"/>
      <c r="Y190" s="456"/>
      <c r="Z190" s="456"/>
    </row>
    <row r="191" ht="12.75" customHeight="1" spans="1:26">
      <c r="A191" s="188"/>
      <c r="B191" s="188"/>
      <c r="C191" s="451"/>
      <c r="D191" s="451"/>
      <c r="E191" s="451"/>
      <c r="F191" s="451"/>
      <c r="G191" s="451"/>
      <c r="H191" s="451"/>
      <c r="I191" s="451"/>
      <c r="J191" s="451"/>
      <c r="K191" s="451"/>
      <c r="L191" s="451"/>
      <c r="M191" s="456"/>
      <c r="N191" s="456"/>
      <c r="O191" s="456"/>
      <c r="P191" s="456"/>
      <c r="Q191" s="456"/>
      <c r="R191" s="456"/>
      <c r="S191" s="456"/>
      <c r="T191" s="456"/>
      <c r="U191" s="456"/>
      <c r="V191" s="456"/>
      <c r="W191" s="456"/>
      <c r="X191" s="456"/>
      <c r="Y191" s="456"/>
      <c r="Z191" s="456"/>
    </row>
    <row r="192" ht="12.75" customHeight="1" spans="1:26">
      <c r="A192" s="188"/>
      <c r="B192" s="188"/>
      <c r="C192" s="451"/>
      <c r="D192" s="451"/>
      <c r="E192" s="451"/>
      <c r="F192" s="451"/>
      <c r="G192" s="451"/>
      <c r="H192" s="451"/>
      <c r="I192" s="451"/>
      <c r="J192" s="451"/>
      <c r="K192" s="451"/>
      <c r="L192" s="451"/>
      <c r="M192" s="456"/>
      <c r="N192" s="456"/>
      <c r="O192" s="456"/>
      <c r="P192" s="456"/>
      <c r="Q192" s="456"/>
      <c r="R192" s="456"/>
      <c r="S192" s="456"/>
      <c r="T192" s="456"/>
      <c r="U192" s="456"/>
      <c r="V192" s="456"/>
      <c r="W192" s="456"/>
      <c r="X192" s="456"/>
      <c r="Y192" s="456"/>
      <c r="Z192" s="456"/>
    </row>
    <row r="193" ht="12.75" customHeight="1" spans="1:26">
      <c r="A193" s="188"/>
      <c r="B193" s="188"/>
      <c r="C193" s="451"/>
      <c r="D193" s="451"/>
      <c r="E193" s="451"/>
      <c r="F193" s="451"/>
      <c r="G193" s="451"/>
      <c r="H193" s="451"/>
      <c r="I193" s="451"/>
      <c r="J193" s="451"/>
      <c r="K193" s="451"/>
      <c r="L193" s="451"/>
      <c r="M193" s="456"/>
      <c r="N193" s="456"/>
      <c r="O193" s="456"/>
      <c r="P193" s="456"/>
      <c r="Q193" s="456"/>
      <c r="R193" s="456"/>
      <c r="S193" s="456"/>
      <c r="T193" s="456"/>
      <c r="U193" s="456"/>
      <c r="V193" s="456"/>
      <c r="W193" s="456"/>
      <c r="X193" s="456"/>
      <c r="Y193" s="456"/>
      <c r="Z193" s="456"/>
    </row>
    <row r="194" ht="12.75" customHeight="1" spans="1:26">
      <c r="A194" s="188"/>
      <c r="B194" s="188"/>
      <c r="C194" s="451"/>
      <c r="D194" s="451"/>
      <c r="E194" s="451"/>
      <c r="F194" s="451"/>
      <c r="G194" s="451"/>
      <c r="H194" s="451"/>
      <c r="I194" s="451"/>
      <c r="J194" s="451"/>
      <c r="K194" s="451"/>
      <c r="L194" s="451"/>
      <c r="M194" s="456"/>
      <c r="N194" s="456"/>
      <c r="O194" s="456"/>
      <c r="P194" s="456"/>
      <c r="Q194" s="456"/>
      <c r="R194" s="456"/>
      <c r="S194" s="456"/>
      <c r="T194" s="456"/>
      <c r="U194" s="456"/>
      <c r="V194" s="456"/>
      <c r="W194" s="456"/>
      <c r="X194" s="456"/>
      <c r="Y194" s="456"/>
      <c r="Z194" s="456"/>
    </row>
    <row r="195" ht="12.75" customHeight="1" spans="1:26">
      <c r="A195" s="188"/>
      <c r="B195" s="188"/>
      <c r="C195" s="451"/>
      <c r="D195" s="451"/>
      <c r="E195" s="451"/>
      <c r="F195" s="451"/>
      <c r="G195" s="451"/>
      <c r="H195" s="451"/>
      <c r="I195" s="451"/>
      <c r="J195" s="451"/>
      <c r="K195" s="451"/>
      <c r="L195" s="451"/>
      <c r="M195" s="456"/>
      <c r="N195" s="456"/>
      <c r="O195" s="456"/>
      <c r="P195" s="456"/>
      <c r="Q195" s="456"/>
      <c r="R195" s="456"/>
      <c r="S195" s="456"/>
      <c r="T195" s="456"/>
      <c r="U195" s="456"/>
      <c r="V195" s="456"/>
      <c r="W195" s="456"/>
      <c r="X195" s="456"/>
      <c r="Y195" s="456"/>
      <c r="Z195" s="456"/>
    </row>
    <row r="196" ht="12.75" customHeight="1" spans="1:26">
      <c r="A196" s="188"/>
      <c r="B196" s="188"/>
      <c r="C196" s="451"/>
      <c r="D196" s="451"/>
      <c r="E196" s="451"/>
      <c r="F196" s="451"/>
      <c r="G196" s="451"/>
      <c r="H196" s="451"/>
      <c r="I196" s="451"/>
      <c r="J196" s="451"/>
      <c r="K196" s="451"/>
      <c r="L196" s="451"/>
      <c r="M196" s="456"/>
      <c r="N196" s="456"/>
      <c r="O196" s="456"/>
      <c r="P196" s="456"/>
      <c r="Q196" s="456"/>
      <c r="R196" s="456"/>
      <c r="S196" s="456"/>
      <c r="T196" s="456"/>
      <c r="U196" s="456"/>
      <c r="V196" s="456"/>
      <c r="W196" s="456"/>
      <c r="X196" s="456"/>
      <c r="Y196" s="456"/>
      <c r="Z196" s="456"/>
    </row>
    <row r="197" ht="12.75" customHeight="1" spans="1:26">
      <c r="A197" s="188"/>
      <c r="B197" s="188"/>
      <c r="C197" s="451"/>
      <c r="D197" s="451"/>
      <c r="E197" s="451"/>
      <c r="F197" s="451"/>
      <c r="G197" s="451"/>
      <c r="H197" s="451"/>
      <c r="I197" s="451"/>
      <c r="J197" s="451"/>
      <c r="K197" s="451"/>
      <c r="L197" s="451"/>
      <c r="M197" s="456"/>
      <c r="N197" s="456"/>
      <c r="O197" s="456"/>
      <c r="P197" s="456"/>
      <c r="Q197" s="456"/>
      <c r="R197" s="456"/>
      <c r="S197" s="456"/>
      <c r="T197" s="456"/>
      <c r="U197" s="456"/>
      <c r="V197" s="456"/>
      <c r="W197" s="456"/>
      <c r="X197" s="456"/>
      <c r="Y197" s="456"/>
      <c r="Z197" s="456"/>
    </row>
    <row r="198" ht="12.75" customHeight="1" spans="1:26">
      <c r="A198" s="188"/>
      <c r="B198" s="188"/>
      <c r="C198" s="451"/>
      <c r="D198" s="451"/>
      <c r="E198" s="451"/>
      <c r="F198" s="451"/>
      <c r="G198" s="451"/>
      <c r="H198" s="451"/>
      <c r="I198" s="451"/>
      <c r="J198" s="451"/>
      <c r="K198" s="451"/>
      <c r="L198" s="451"/>
      <c r="M198" s="456"/>
      <c r="N198" s="456"/>
      <c r="O198" s="456"/>
      <c r="P198" s="456"/>
      <c r="Q198" s="456"/>
      <c r="R198" s="456"/>
      <c r="S198" s="456"/>
      <c r="T198" s="456"/>
      <c r="U198" s="456"/>
      <c r="V198" s="456"/>
      <c r="W198" s="456"/>
      <c r="X198" s="456"/>
      <c r="Y198" s="456"/>
      <c r="Z198" s="456"/>
    </row>
    <row r="199" ht="12.75" customHeight="1" spans="1:26">
      <c r="A199" s="188"/>
      <c r="B199" s="188"/>
      <c r="C199" s="451"/>
      <c r="D199" s="451"/>
      <c r="E199" s="451"/>
      <c r="F199" s="451"/>
      <c r="G199" s="451"/>
      <c r="H199" s="451"/>
      <c r="I199" s="451"/>
      <c r="J199" s="451"/>
      <c r="K199" s="451"/>
      <c r="L199" s="451"/>
      <c r="M199" s="456"/>
      <c r="N199" s="456"/>
      <c r="O199" s="456"/>
      <c r="P199" s="456"/>
      <c r="Q199" s="456"/>
      <c r="R199" s="456"/>
      <c r="S199" s="456"/>
      <c r="T199" s="456"/>
      <c r="U199" s="456"/>
      <c r="V199" s="456"/>
      <c r="W199" s="456"/>
      <c r="X199" s="456"/>
      <c r="Y199" s="456"/>
      <c r="Z199" s="456"/>
    </row>
    <row r="200" ht="12.75" customHeight="1" spans="1:26">
      <c r="A200" s="188"/>
      <c r="B200" s="188"/>
      <c r="C200" s="451"/>
      <c r="D200" s="451"/>
      <c r="E200" s="451"/>
      <c r="F200" s="451"/>
      <c r="G200" s="451"/>
      <c r="H200" s="451"/>
      <c r="I200" s="451"/>
      <c r="J200" s="451"/>
      <c r="K200" s="451"/>
      <c r="L200" s="451"/>
      <c r="M200" s="456"/>
      <c r="N200" s="456"/>
      <c r="O200" s="456"/>
      <c r="P200" s="456"/>
      <c r="Q200" s="456"/>
      <c r="R200" s="456"/>
      <c r="S200" s="456"/>
      <c r="T200" s="456"/>
      <c r="U200" s="456"/>
      <c r="V200" s="456"/>
      <c r="W200" s="456"/>
      <c r="X200" s="456"/>
      <c r="Y200" s="456"/>
      <c r="Z200" s="456"/>
    </row>
    <row r="201" ht="12.75" customHeight="1" spans="1:26">
      <c r="A201" s="188"/>
      <c r="B201" s="188"/>
      <c r="C201" s="451"/>
      <c r="D201" s="451"/>
      <c r="E201" s="451"/>
      <c r="F201" s="451"/>
      <c r="G201" s="451"/>
      <c r="H201" s="451"/>
      <c r="I201" s="451"/>
      <c r="J201" s="451"/>
      <c r="K201" s="451"/>
      <c r="L201" s="451"/>
      <c r="M201" s="456"/>
      <c r="N201" s="456"/>
      <c r="O201" s="456"/>
      <c r="P201" s="456"/>
      <c r="Q201" s="456"/>
      <c r="R201" s="456"/>
      <c r="S201" s="456"/>
      <c r="T201" s="456"/>
      <c r="U201" s="456"/>
      <c r="V201" s="456"/>
      <c r="W201" s="456"/>
      <c r="X201" s="456"/>
      <c r="Y201" s="456"/>
      <c r="Z201" s="456"/>
    </row>
    <row r="202" ht="12.75" customHeight="1" spans="1:26">
      <c r="A202" s="188"/>
      <c r="B202" s="188"/>
      <c r="C202" s="451"/>
      <c r="D202" s="451"/>
      <c r="E202" s="451"/>
      <c r="F202" s="451"/>
      <c r="G202" s="451"/>
      <c r="H202" s="451"/>
      <c r="I202" s="451"/>
      <c r="J202" s="451"/>
      <c r="K202" s="451"/>
      <c r="L202" s="451"/>
      <c r="M202" s="456"/>
      <c r="N202" s="456"/>
      <c r="O202" s="456"/>
      <c r="P202" s="456"/>
      <c r="Q202" s="456"/>
      <c r="R202" s="456"/>
      <c r="S202" s="456"/>
      <c r="T202" s="456"/>
      <c r="U202" s="456"/>
      <c r="V202" s="456"/>
      <c r="W202" s="456"/>
      <c r="X202" s="456"/>
      <c r="Y202" s="456"/>
      <c r="Z202" s="456"/>
    </row>
    <row r="203" ht="12.75" customHeight="1" spans="1:26">
      <c r="A203" s="188"/>
      <c r="B203" s="188"/>
      <c r="C203" s="451"/>
      <c r="D203" s="451"/>
      <c r="E203" s="451"/>
      <c r="F203" s="451"/>
      <c r="G203" s="451"/>
      <c r="H203" s="451"/>
      <c r="I203" s="451"/>
      <c r="J203" s="451"/>
      <c r="K203" s="451"/>
      <c r="L203" s="451"/>
      <c r="M203" s="456"/>
      <c r="N203" s="456"/>
      <c r="O203" s="456"/>
      <c r="P203" s="456"/>
      <c r="Q203" s="456"/>
      <c r="R203" s="456"/>
      <c r="S203" s="456"/>
      <c r="T203" s="456"/>
      <c r="U203" s="456"/>
      <c r="V203" s="456"/>
      <c r="W203" s="456"/>
      <c r="X203" s="456"/>
      <c r="Y203" s="456"/>
      <c r="Z203" s="456"/>
    </row>
    <row r="204" ht="12.75" customHeight="1" spans="1:26">
      <c r="A204" s="188"/>
      <c r="B204" s="188"/>
      <c r="C204" s="451"/>
      <c r="D204" s="451"/>
      <c r="E204" s="451"/>
      <c r="F204" s="451"/>
      <c r="G204" s="451"/>
      <c r="H204" s="451"/>
      <c r="I204" s="451"/>
      <c r="J204" s="451"/>
      <c r="K204" s="451"/>
      <c r="L204" s="451"/>
      <c r="M204" s="456"/>
      <c r="N204" s="456"/>
      <c r="O204" s="456"/>
      <c r="P204" s="456"/>
      <c r="Q204" s="456"/>
      <c r="R204" s="456"/>
      <c r="S204" s="456"/>
      <c r="T204" s="456"/>
      <c r="U204" s="456"/>
      <c r="V204" s="456"/>
      <c r="W204" s="456"/>
      <c r="X204" s="456"/>
      <c r="Y204" s="456"/>
      <c r="Z204" s="456"/>
    </row>
    <row r="205" ht="12.75" customHeight="1" spans="1:26">
      <c r="A205" s="188"/>
      <c r="B205" s="188"/>
      <c r="C205" s="451"/>
      <c r="D205" s="451"/>
      <c r="E205" s="451"/>
      <c r="F205" s="451"/>
      <c r="G205" s="451"/>
      <c r="H205" s="451"/>
      <c r="I205" s="451"/>
      <c r="J205" s="451"/>
      <c r="K205" s="451"/>
      <c r="L205" s="451"/>
      <c r="M205" s="456"/>
      <c r="N205" s="456"/>
      <c r="O205" s="456"/>
      <c r="P205" s="456"/>
      <c r="Q205" s="456"/>
      <c r="R205" s="456"/>
      <c r="S205" s="456"/>
      <c r="T205" s="456"/>
      <c r="U205" s="456"/>
      <c r="V205" s="456"/>
      <c r="W205" s="456"/>
      <c r="X205" s="456"/>
      <c r="Y205" s="456"/>
      <c r="Z205" s="456"/>
    </row>
    <row r="206" ht="12.75" customHeight="1" spans="1:26">
      <c r="A206" s="188"/>
      <c r="B206" s="188"/>
      <c r="C206" s="451"/>
      <c r="D206" s="451"/>
      <c r="E206" s="451"/>
      <c r="F206" s="451"/>
      <c r="G206" s="451"/>
      <c r="H206" s="451"/>
      <c r="I206" s="451"/>
      <c r="J206" s="451"/>
      <c r="K206" s="451"/>
      <c r="L206" s="451"/>
      <c r="M206" s="456"/>
      <c r="N206" s="456"/>
      <c r="O206" s="456"/>
      <c r="P206" s="456"/>
      <c r="Q206" s="456"/>
      <c r="R206" s="456"/>
      <c r="S206" s="456"/>
      <c r="T206" s="456"/>
      <c r="U206" s="456"/>
      <c r="V206" s="456"/>
      <c r="W206" s="456"/>
      <c r="X206" s="456"/>
      <c r="Y206" s="456"/>
      <c r="Z206" s="456"/>
    </row>
    <row r="207" ht="12.75" customHeight="1" spans="1:26">
      <c r="A207" s="188"/>
      <c r="B207" s="188"/>
      <c r="C207" s="451"/>
      <c r="D207" s="451"/>
      <c r="E207" s="451"/>
      <c r="F207" s="451"/>
      <c r="G207" s="451"/>
      <c r="H207" s="451"/>
      <c r="I207" s="451"/>
      <c r="J207" s="451"/>
      <c r="K207" s="451"/>
      <c r="L207" s="451"/>
      <c r="M207" s="456"/>
      <c r="N207" s="456"/>
      <c r="O207" s="456"/>
      <c r="P207" s="456"/>
      <c r="Q207" s="456"/>
      <c r="R207" s="456"/>
      <c r="S207" s="456"/>
      <c r="T207" s="456"/>
      <c r="U207" s="456"/>
      <c r="V207" s="456"/>
      <c r="W207" s="456"/>
      <c r="X207" s="456"/>
      <c r="Y207" s="456"/>
      <c r="Z207" s="456"/>
    </row>
    <row r="208" ht="12.75" customHeight="1" spans="1:26">
      <c r="A208" s="188"/>
      <c r="B208" s="188"/>
      <c r="C208" s="451"/>
      <c r="D208" s="451"/>
      <c r="E208" s="451"/>
      <c r="F208" s="451"/>
      <c r="G208" s="451"/>
      <c r="H208" s="451"/>
      <c r="I208" s="451"/>
      <c r="J208" s="451"/>
      <c r="K208" s="451"/>
      <c r="L208" s="451"/>
      <c r="M208" s="456"/>
      <c r="N208" s="456"/>
      <c r="O208" s="456"/>
      <c r="P208" s="456"/>
      <c r="Q208" s="456"/>
      <c r="R208" s="456"/>
      <c r="S208" s="456"/>
      <c r="T208" s="456"/>
      <c r="U208" s="456"/>
      <c r="V208" s="456"/>
      <c r="W208" s="456"/>
      <c r="X208" s="456"/>
      <c r="Y208" s="456"/>
      <c r="Z208" s="456"/>
    </row>
    <row r="209" ht="12.75" customHeight="1" spans="1:26">
      <c r="A209" s="188"/>
      <c r="B209" s="188"/>
      <c r="C209" s="451"/>
      <c r="D209" s="451"/>
      <c r="E209" s="451"/>
      <c r="F209" s="451"/>
      <c r="G209" s="451"/>
      <c r="H209" s="451"/>
      <c r="I209" s="451"/>
      <c r="J209" s="451"/>
      <c r="K209" s="451"/>
      <c r="L209" s="451"/>
      <c r="M209" s="456"/>
      <c r="N209" s="456"/>
      <c r="O209" s="456"/>
      <c r="P209" s="456"/>
      <c r="Q209" s="456"/>
      <c r="R209" s="456"/>
      <c r="S209" s="456"/>
      <c r="T209" s="456"/>
      <c r="U209" s="456"/>
      <c r="V209" s="456"/>
      <c r="W209" s="456"/>
      <c r="X209" s="456"/>
      <c r="Y209" s="456"/>
      <c r="Z209" s="456"/>
    </row>
    <row r="210" ht="12.75" customHeight="1" spans="1:26">
      <c r="A210" s="188"/>
      <c r="B210" s="188"/>
      <c r="C210" s="451"/>
      <c r="D210" s="451"/>
      <c r="E210" s="451"/>
      <c r="F210" s="451"/>
      <c r="G210" s="451"/>
      <c r="H210" s="451"/>
      <c r="I210" s="451"/>
      <c r="J210" s="451"/>
      <c r="K210" s="451"/>
      <c r="L210" s="451"/>
      <c r="M210" s="456"/>
      <c r="N210" s="456"/>
      <c r="O210" s="456"/>
      <c r="P210" s="456"/>
      <c r="Q210" s="456"/>
      <c r="R210" s="456"/>
      <c r="S210" s="456"/>
      <c r="T210" s="456"/>
      <c r="U210" s="456"/>
      <c r="V210" s="456"/>
      <c r="W210" s="456"/>
      <c r="X210" s="456"/>
      <c r="Y210" s="456"/>
      <c r="Z210" s="456"/>
    </row>
    <row r="211" ht="12.75" customHeight="1" spans="1:26">
      <c r="A211" s="188"/>
      <c r="B211" s="188"/>
      <c r="C211" s="451"/>
      <c r="D211" s="451"/>
      <c r="E211" s="451"/>
      <c r="F211" s="451"/>
      <c r="G211" s="451"/>
      <c r="H211" s="451"/>
      <c r="I211" s="451"/>
      <c r="J211" s="451"/>
      <c r="K211" s="451"/>
      <c r="L211" s="451"/>
      <c r="M211" s="456"/>
      <c r="N211" s="456"/>
      <c r="O211" s="456"/>
      <c r="P211" s="456"/>
      <c r="Q211" s="456"/>
      <c r="R211" s="456"/>
      <c r="S211" s="456"/>
      <c r="T211" s="456"/>
      <c r="U211" s="456"/>
      <c r="V211" s="456"/>
      <c r="W211" s="456"/>
      <c r="X211" s="456"/>
      <c r="Y211" s="456"/>
      <c r="Z211" s="456"/>
    </row>
    <row r="212" ht="12.75" customHeight="1" spans="1:26">
      <c r="A212" s="188"/>
      <c r="B212" s="188"/>
      <c r="C212" s="451"/>
      <c r="D212" s="451"/>
      <c r="E212" s="451"/>
      <c r="F212" s="451"/>
      <c r="G212" s="451"/>
      <c r="H212" s="451"/>
      <c r="I212" s="451"/>
      <c r="J212" s="451"/>
      <c r="K212" s="451"/>
      <c r="L212" s="451"/>
      <c r="M212" s="456"/>
      <c r="N212" s="456"/>
      <c r="O212" s="456"/>
      <c r="P212" s="456"/>
      <c r="Q212" s="456"/>
      <c r="R212" s="456"/>
      <c r="S212" s="456"/>
      <c r="T212" s="456"/>
      <c r="U212" s="456"/>
      <c r="V212" s="456"/>
      <c r="W212" s="456"/>
      <c r="X212" s="456"/>
      <c r="Y212" s="456"/>
      <c r="Z212" s="456"/>
    </row>
    <row r="213" ht="12.75" customHeight="1" spans="1:26">
      <c r="A213" s="188"/>
      <c r="B213" s="188"/>
      <c r="C213" s="451"/>
      <c r="D213" s="451"/>
      <c r="E213" s="451"/>
      <c r="F213" s="451"/>
      <c r="G213" s="451"/>
      <c r="H213" s="451"/>
      <c r="I213" s="451"/>
      <c r="J213" s="451"/>
      <c r="K213" s="451"/>
      <c r="L213" s="451"/>
      <c r="M213" s="456"/>
      <c r="N213" s="456"/>
      <c r="O213" s="456"/>
      <c r="P213" s="456"/>
      <c r="Q213" s="456"/>
      <c r="R213" s="456"/>
      <c r="S213" s="456"/>
      <c r="T213" s="456"/>
      <c r="U213" s="456"/>
      <c r="V213" s="456"/>
      <c r="W213" s="456"/>
      <c r="X213" s="456"/>
      <c r="Y213" s="456"/>
      <c r="Z213" s="456"/>
    </row>
    <row r="214" ht="12.75" customHeight="1" spans="1:26">
      <c r="A214" s="188"/>
      <c r="B214" s="188"/>
      <c r="C214" s="451"/>
      <c r="D214" s="451"/>
      <c r="E214" s="451"/>
      <c r="F214" s="451"/>
      <c r="G214" s="451"/>
      <c r="H214" s="451"/>
      <c r="I214" s="451"/>
      <c r="J214" s="451"/>
      <c r="K214" s="451"/>
      <c r="L214" s="451"/>
      <c r="M214" s="456"/>
      <c r="N214" s="456"/>
      <c r="O214" s="456"/>
      <c r="P214" s="456"/>
      <c r="Q214" s="456"/>
      <c r="R214" s="456"/>
      <c r="S214" s="456"/>
      <c r="T214" s="456"/>
      <c r="U214" s="456"/>
      <c r="V214" s="456"/>
      <c r="W214" s="456"/>
      <c r="X214" s="456"/>
      <c r="Y214" s="456"/>
      <c r="Z214" s="456"/>
    </row>
    <row r="215" ht="12.75" customHeight="1" spans="1:26">
      <c r="A215" s="188"/>
      <c r="B215" s="188"/>
      <c r="C215" s="451"/>
      <c r="D215" s="451"/>
      <c r="E215" s="451"/>
      <c r="F215" s="451"/>
      <c r="G215" s="451"/>
      <c r="H215" s="451"/>
      <c r="I215" s="451"/>
      <c r="J215" s="451"/>
      <c r="K215" s="451"/>
      <c r="L215" s="451"/>
      <c r="M215" s="456"/>
      <c r="N215" s="456"/>
      <c r="O215" s="456"/>
      <c r="P215" s="456"/>
      <c r="Q215" s="456"/>
      <c r="R215" s="456"/>
      <c r="S215" s="456"/>
      <c r="T215" s="456"/>
      <c r="U215" s="456"/>
      <c r="V215" s="456"/>
      <c r="W215" s="456"/>
      <c r="X215" s="456"/>
      <c r="Y215" s="456"/>
      <c r="Z215" s="456"/>
    </row>
    <row r="216" ht="12.75" customHeight="1" spans="1:26">
      <c r="A216" s="188"/>
      <c r="B216" s="188"/>
      <c r="C216" s="451"/>
      <c r="D216" s="451"/>
      <c r="E216" s="451"/>
      <c r="F216" s="451"/>
      <c r="G216" s="451"/>
      <c r="H216" s="451"/>
      <c r="I216" s="451"/>
      <c r="J216" s="451"/>
      <c r="K216" s="451"/>
      <c r="L216" s="451"/>
      <c r="M216" s="456"/>
      <c r="N216" s="456"/>
      <c r="O216" s="456"/>
      <c r="P216" s="456"/>
      <c r="Q216" s="456"/>
      <c r="R216" s="456"/>
      <c r="S216" s="456"/>
      <c r="T216" s="456"/>
      <c r="U216" s="456"/>
      <c r="V216" s="456"/>
      <c r="W216" s="456"/>
      <c r="X216" s="456"/>
      <c r="Y216" s="456"/>
      <c r="Z216" s="456"/>
    </row>
    <row r="217" ht="12.75" customHeight="1" spans="1:26">
      <c r="A217" s="188"/>
      <c r="B217" s="188"/>
      <c r="C217" s="451"/>
      <c r="D217" s="451"/>
      <c r="E217" s="451"/>
      <c r="F217" s="451"/>
      <c r="G217" s="451"/>
      <c r="H217" s="451"/>
      <c r="I217" s="451"/>
      <c r="J217" s="451"/>
      <c r="K217" s="451"/>
      <c r="L217" s="451"/>
      <c r="M217" s="456"/>
      <c r="N217" s="456"/>
      <c r="O217" s="456"/>
      <c r="P217" s="456"/>
      <c r="Q217" s="456"/>
      <c r="R217" s="456"/>
      <c r="S217" s="456"/>
      <c r="T217" s="456"/>
      <c r="U217" s="456"/>
      <c r="V217" s="456"/>
      <c r="W217" s="456"/>
      <c r="X217" s="456"/>
      <c r="Y217" s="456"/>
      <c r="Z217" s="456"/>
    </row>
    <row r="218" ht="12.75" customHeight="1" spans="1:26">
      <c r="A218" s="188"/>
      <c r="B218" s="188"/>
      <c r="C218" s="451"/>
      <c r="D218" s="451"/>
      <c r="E218" s="451"/>
      <c r="F218" s="451"/>
      <c r="G218" s="451"/>
      <c r="H218" s="451"/>
      <c r="I218" s="451"/>
      <c r="J218" s="451"/>
      <c r="K218" s="451"/>
      <c r="L218" s="451"/>
      <c r="M218" s="456"/>
      <c r="N218" s="456"/>
      <c r="O218" s="456"/>
      <c r="P218" s="456"/>
      <c r="Q218" s="456"/>
      <c r="R218" s="456"/>
      <c r="S218" s="456"/>
      <c r="T218" s="456"/>
      <c r="U218" s="456"/>
      <c r="V218" s="456"/>
      <c r="W218" s="456"/>
      <c r="X218" s="456"/>
      <c r="Y218" s="456"/>
      <c r="Z218" s="456"/>
    </row>
    <row r="219" ht="12.75" customHeight="1" spans="1:26">
      <c r="A219" s="188"/>
      <c r="B219" s="188"/>
      <c r="C219" s="451"/>
      <c r="D219" s="451"/>
      <c r="E219" s="451"/>
      <c r="F219" s="451"/>
      <c r="G219" s="451"/>
      <c r="H219" s="451"/>
      <c r="I219" s="451"/>
      <c r="J219" s="451"/>
      <c r="K219" s="451"/>
      <c r="L219" s="451"/>
      <c r="M219" s="456"/>
      <c r="N219" s="456"/>
      <c r="O219" s="456"/>
      <c r="P219" s="456"/>
      <c r="Q219" s="456"/>
      <c r="R219" s="456"/>
      <c r="S219" s="456"/>
      <c r="T219" s="456"/>
      <c r="U219" s="456"/>
      <c r="V219" s="456"/>
      <c r="W219" s="456"/>
      <c r="X219" s="456"/>
      <c r="Y219" s="456"/>
      <c r="Z219" s="456"/>
    </row>
    <row r="220" ht="12.75" customHeight="1" spans="1:26">
      <c r="A220" s="188"/>
      <c r="B220" s="188"/>
      <c r="C220" s="451"/>
      <c r="D220" s="451"/>
      <c r="E220" s="451"/>
      <c r="F220" s="451"/>
      <c r="G220" s="451"/>
      <c r="H220" s="451"/>
      <c r="I220" s="451"/>
      <c r="J220" s="451"/>
      <c r="K220" s="451"/>
      <c r="L220" s="451"/>
      <c r="M220" s="456"/>
      <c r="N220" s="456"/>
      <c r="O220" s="456"/>
      <c r="P220" s="456"/>
      <c r="Q220" s="456"/>
      <c r="R220" s="456"/>
      <c r="S220" s="456"/>
      <c r="T220" s="456"/>
      <c r="U220" s="456"/>
      <c r="V220" s="456"/>
      <c r="W220" s="456"/>
      <c r="X220" s="456"/>
      <c r="Y220" s="456"/>
      <c r="Z220" s="456"/>
    </row>
    <row r="221" ht="12.75" customHeight="1" spans="1:26">
      <c r="A221" s="188"/>
      <c r="B221" s="188"/>
      <c r="C221" s="451"/>
      <c r="D221" s="451"/>
      <c r="E221" s="451"/>
      <c r="F221" s="451"/>
      <c r="G221" s="451"/>
      <c r="H221" s="451"/>
      <c r="I221" s="451"/>
      <c r="J221" s="451"/>
      <c r="K221" s="451"/>
      <c r="L221" s="451"/>
      <c r="M221" s="456"/>
      <c r="N221" s="456"/>
      <c r="O221" s="456"/>
      <c r="P221" s="456"/>
      <c r="Q221" s="456"/>
      <c r="R221" s="456"/>
      <c r="S221" s="456"/>
      <c r="T221" s="456"/>
      <c r="U221" s="456"/>
      <c r="V221" s="456"/>
      <c r="W221" s="456"/>
      <c r="X221" s="456"/>
      <c r="Y221" s="456"/>
      <c r="Z221" s="456"/>
    </row>
    <row r="222" ht="12.75" customHeight="1" spans="1:26">
      <c r="A222" s="188"/>
      <c r="B222" s="188"/>
      <c r="C222" s="451"/>
      <c r="D222" s="451"/>
      <c r="E222" s="451"/>
      <c r="F222" s="451"/>
      <c r="G222" s="451"/>
      <c r="H222" s="451"/>
      <c r="I222" s="451"/>
      <c r="J222" s="451"/>
      <c r="K222" s="451"/>
      <c r="L222" s="451"/>
      <c r="M222" s="456"/>
      <c r="N222" s="456"/>
      <c r="O222" s="456"/>
      <c r="P222" s="456"/>
      <c r="Q222" s="456"/>
      <c r="R222" s="456"/>
      <c r="S222" s="456"/>
      <c r="T222" s="456"/>
      <c r="U222" s="456"/>
      <c r="V222" s="456"/>
      <c r="W222" s="456"/>
      <c r="X222" s="456"/>
      <c r="Y222" s="456"/>
      <c r="Z222" s="456"/>
    </row>
    <row r="223" ht="12.75" customHeight="1" spans="1:26">
      <c r="A223" s="188"/>
      <c r="B223" s="188"/>
      <c r="C223" s="451"/>
      <c r="D223" s="451"/>
      <c r="E223" s="451"/>
      <c r="F223" s="451"/>
      <c r="G223" s="451"/>
      <c r="H223" s="451"/>
      <c r="I223" s="451"/>
      <c r="J223" s="451"/>
      <c r="K223" s="451"/>
      <c r="L223" s="451"/>
      <c r="M223" s="456"/>
      <c r="N223" s="456"/>
      <c r="O223" s="456"/>
      <c r="P223" s="456"/>
      <c r="Q223" s="456"/>
      <c r="R223" s="456"/>
      <c r="S223" s="456"/>
      <c r="T223" s="456"/>
      <c r="U223" s="456"/>
      <c r="V223" s="456"/>
      <c r="W223" s="456"/>
      <c r="X223" s="456"/>
      <c r="Y223" s="456"/>
      <c r="Z223" s="456"/>
    </row>
    <row r="224" ht="12.75" customHeight="1" spans="1:26">
      <c r="A224" s="188"/>
      <c r="B224" s="188"/>
      <c r="C224" s="451"/>
      <c r="D224" s="451"/>
      <c r="E224" s="451"/>
      <c r="F224" s="451"/>
      <c r="G224" s="451"/>
      <c r="H224" s="451"/>
      <c r="I224" s="451"/>
      <c r="J224" s="451"/>
      <c r="K224" s="451"/>
      <c r="L224" s="451"/>
      <c r="M224" s="456"/>
      <c r="N224" s="456"/>
      <c r="O224" s="456"/>
      <c r="P224" s="456"/>
      <c r="Q224" s="456"/>
      <c r="R224" s="456"/>
      <c r="S224" s="456"/>
      <c r="T224" s="456"/>
      <c r="U224" s="456"/>
      <c r="V224" s="456"/>
      <c r="W224" s="456"/>
      <c r="X224" s="456"/>
      <c r="Y224" s="456"/>
      <c r="Z224" s="456"/>
    </row>
    <row r="225" ht="12.75" customHeight="1" spans="1:26">
      <c r="A225" s="188"/>
      <c r="B225" s="188"/>
      <c r="C225" s="451"/>
      <c r="D225" s="451"/>
      <c r="E225" s="451"/>
      <c r="F225" s="451"/>
      <c r="G225" s="451"/>
      <c r="H225" s="451"/>
      <c r="I225" s="451"/>
      <c r="J225" s="451"/>
      <c r="K225" s="451"/>
      <c r="L225" s="451"/>
      <c r="M225" s="456"/>
      <c r="N225" s="456"/>
      <c r="O225" s="456"/>
      <c r="P225" s="456"/>
      <c r="Q225" s="456"/>
      <c r="R225" s="456"/>
      <c r="S225" s="456"/>
      <c r="T225" s="456"/>
      <c r="U225" s="456"/>
      <c r="V225" s="456"/>
      <c r="W225" s="456"/>
      <c r="X225" s="456"/>
      <c r="Y225" s="456"/>
      <c r="Z225" s="456"/>
    </row>
    <row r="226" ht="12.75" customHeight="1" spans="1:26">
      <c r="A226" s="188"/>
      <c r="B226" s="188"/>
      <c r="C226" s="451"/>
      <c r="D226" s="451"/>
      <c r="E226" s="451"/>
      <c r="F226" s="451"/>
      <c r="G226" s="451"/>
      <c r="H226" s="451"/>
      <c r="I226" s="451"/>
      <c r="J226" s="451"/>
      <c r="K226" s="451"/>
      <c r="L226" s="451"/>
      <c r="M226" s="456"/>
      <c r="N226" s="456"/>
      <c r="O226" s="456"/>
      <c r="P226" s="456"/>
      <c r="Q226" s="456"/>
      <c r="R226" s="456"/>
      <c r="S226" s="456"/>
      <c r="T226" s="456"/>
      <c r="U226" s="456"/>
      <c r="V226" s="456"/>
      <c r="W226" s="456"/>
      <c r="X226" s="456"/>
      <c r="Y226" s="456"/>
      <c r="Z226" s="456"/>
    </row>
    <row r="227" ht="12.75" customHeight="1" spans="1:26">
      <c r="A227" s="188"/>
      <c r="B227" s="188"/>
      <c r="C227" s="451"/>
      <c r="D227" s="451"/>
      <c r="E227" s="451"/>
      <c r="F227" s="451"/>
      <c r="G227" s="451"/>
      <c r="H227" s="451"/>
      <c r="I227" s="451"/>
      <c r="J227" s="451"/>
      <c r="K227" s="451"/>
      <c r="L227" s="451"/>
      <c r="M227" s="456"/>
      <c r="N227" s="456"/>
      <c r="O227" s="456"/>
      <c r="P227" s="456"/>
      <c r="Q227" s="456"/>
      <c r="R227" s="456"/>
      <c r="S227" s="456"/>
      <c r="T227" s="456"/>
      <c r="U227" s="456"/>
      <c r="V227" s="456"/>
      <c r="W227" s="456"/>
      <c r="X227" s="456"/>
      <c r="Y227" s="456"/>
      <c r="Z227" s="456"/>
    </row>
    <row r="228" ht="12.75" customHeight="1" spans="1:26">
      <c r="A228" s="188"/>
      <c r="B228" s="188"/>
      <c r="C228" s="451"/>
      <c r="D228" s="451"/>
      <c r="E228" s="451"/>
      <c r="F228" s="451"/>
      <c r="G228" s="451"/>
      <c r="H228" s="451"/>
      <c r="I228" s="451"/>
      <c r="J228" s="451"/>
      <c r="K228" s="451"/>
      <c r="L228" s="451"/>
      <c r="M228" s="456"/>
      <c r="N228" s="456"/>
      <c r="O228" s="456"/>
      <c r="P228" s="456"/>
      <c r="Q228" s="456"/>
      <c r="R228" s="456"/>
      <c r="S228" s="456"/>
      <c r="T228" s="456"/>
      <c r="U228" s="456"/>
      <c r="V228" s="456"/>
      <c r="W228" s="456"/>
      <c r="X228" s="456"/>
      <c r="Y228" s="456"/>
      <c r="Z228" s="456"/>
    </row>
    <row r="229" ht="12.75" customHeight="1" spans="1:26">
      <c r="A229" s="188"/>
      <c r="B229" s="188"/>
      <c r="C229" s="451"/>
      <c r="D229" s="451"/>
      <c r="E229" s="451"/>
      <c r="F229" s="451"/>
      <c r="G229" s="451"/>
      <c r="H229" s="451"/>
      <c r="I229" s="451"/>
      <c r="J229" s="451"/>
      <c r="K229" s="451"/>
      <c r="L229" s="451"/>
      <c r="M229" s="456"/>
      <c r="N229" s="456"/>
      <c r="O229" s="456"/>
      <c r="P229" s="456"/>
      <c r="Q229" s="456"/>
      <c r="R229" s="456"/>
      <c r="S229" s="456"/>
      <c r="T229" s="456"/>
      <c r="U229" s="456"/>
      <c r="V229" s="456"/>
      <c r="W229" s="456"/>
      <c r="X229" s="456"/>
      <c r="Y229" s="456"/>
      <c r="Z229" s="456"/>
    </row>
    <row r="230" ht="12.75" customHeight="1" spans="1:26">
      <c r="A230" s="188"/>
      <c r="B230" s="188"/>
      <c r="C230" s="451"/>
      <c r="D230" s="451"/>
      <c r="E230" s="451"/>
      <c r="F230" s="451"/>
      <c r="G230" s="451"/>
      <c r="H230" s="451"/>
      <c r="I230" s="451"/>
      <c r="J230" s="451"/>
      <c r="K230" s="451"/>
      <c r="L230" s="451"/>
      <c r="M230" s="456"/>
      <c r="N230" s="456"/>
      <c r="O230" s="456"/>
      <c r="P230" s="456"/>
      <c r="Q230" s="456"/>
      <c r="R230" s="456"/>
      <c r="S230" s="456"/>
      <c r="T230" s="456"/>
      <c r="U230" s="456"/>
      <c r="V230" s="456"/>
      <c r="W230" s="456"/>
      <c r="X230" s="456"/>
      <c r="Y230" s="456"/>
      <c r="Z230" s="456"/>
    </row>
    <row r="231" ht="12.75" customHeight="1" spans="1:26">
      <c r="A231" s="188"/>
      <c r="B231" s="188"/>
      <c r="C231" s="451"/>
      <c r="D231" s="451"/>
      <c r="E231" s="451"/>
      <c r="F231" s="451"/>
      <c r="G231" s="451"/>
      <c r="H231" s="451"/>
      <c r="I231" s="451"/>
      <c r="J231" s="451"/>
      <c r="K231" s="451"/>
      <c r="L231" s="451"/>
      <c r="M231" s="456"/>
      <c r="N231" s="456"/>
      <c r="O231" s="456"/>
      <c r="P231" s="456"/>
      <c r="Q231" s="456"/>
      <c r="R231" s="456"/>
      <c r="S231" s="456"/>
      <c r="T231" s="456"/>
      <c r="U231" s="456"/>
      <c r="V231" s="456"/>
      <c r="W231" s="456"/>
      <c r="X231" s="456"/>
      <c r="Y231" s="456"/>
      <c r="Z231" s="456"/>
    </row>
    <row r="232" ht="12.75" customHeight="1" spans="1:26">
      <c r="A232" s="188"/>
      <c r="B232" s="188"/>
      <c r="C232" s="451"/>
      <c r="D232" s="451"/>
      <c r="E232" s="451"/>
      <c r="F232" s="451"/>
      <c r="G232" s="451"/>
      <c r="H232" s="451"/>
      <c r="I232" s="451"/>
      <c r="J232" s="451"/>
      <c r="K232" s="451"/>
      <c r="L232" s="451"/>
      <c r="M232" s="456"/>
      <c r="N232" s="456"/>
      <c r="O232" s="456"/>
      <c r="P232" s="456"/>
      <c r="Q232" s="456"/>
      <c r="R232" s="456"/>
      <c r="S232" s="456"/>
      <c r="T232" s="456"/>
      <c r="U232" s="456"/>
      <c r="V232" s="456"/>
      <c r="W232" s="456"/>
      <c r="X232" s="456"/>
      <c r="Y232" s="456"/>
      <c r="Z232" s="456"/>
    </row>
    <row r="233" ht="12.75" customHeight="1" spans="1:26">
      <c r="A233" s="188"/>
      <c r="B233" s="188"/>
      <c r="C233" s="451"/>
      <c r="D233" s="451"/>
      <c r="E233" s="451"/>
      <c r="F233" s="451"/>
      <c r="G233" s="451"/>
      <c r="H233" s="451"/>
      <c r="I233" s="451"/>
      <c r="J233" s="451"/>
      <c r="K233" s="451"/>
      <c r="L233" s="451"/>
      <c r="M233" s="456"/>
      <c r="N233" s="456"/>
      <c r="O233" s="456"/>
      <c r="P233" s="456"/>
      <c r="Q233" s="456"/>
      <c r="R233" s="456"/>
      <c r="S233" s="456"/>
      <c r="T233" s="456"/>
      <c r="U233" s="456"/>
      <c r="V233" s="456"/>
      <c r="W233" s="456"/>
      <c r="X233" s="456"/>
      <c r="Y233" s="456"/>
      <c r="Z233" s="456"/>
    </row>
    <row r="234" ht="12.75" customHeight="1" spans="1:26">
      <c r="A234" s="188"/>
      <c r="B234" s="188"/>
      <c r="C234" s="451"/>
      <c r="D234" s="451"/>
      <c r="E234" s="451"/>
      <c r="F234" s="451"/>
      <c r="G234" s="451"/>
      <c r="H234" s="451"/>
      <c r="I234" s="451"/>
      <c r="J234" s="451"/>
      <c r="K234" s="451"/>
      <c r="L234" s="451"/>
      <c r="M234" s="456"/>
      <c r="N234" s="456"/>
      <c r="O234" s="456"/>
      <c r="P234" s="456"/>
      <c r="Q234" s="456"/>
      <c r="R234" s="456"/>
      <c r="S234" s="456"/>
      <c r="T234" s="456"/>
      <c r="U234" s="456"/>
      <c r="V234" s="456"/>
      <c r="W234" s="456"/>
      <c r="X234" s="456"/>
      <c r="Y234" s="456"/>
      <c r="Z234" s="456"/>
    </row>
    <row r="235" ht="12.75" customHeight="1" spans="1:26">
      <c r="A235" s="188"/>
      <c r="B235" s="188"/>
      <c r="C235" s="451"/>
      <c r="D235" s="451"/>
      <c r="E235" s="451"/>
      <c r="F235" s="451"/>
      <c r="G235" s="451"/>
      <c r="H235" s="451"/>
      <c r="I235" s="451"/>
      <c r="J235" s="451"/>
      <c r="K235" s="451"/>
      <c r="L235" s="451"/>
      <c r="M235" s="456"/>
      <c r="N235" s="456"/>
      <c r="O235" s="456"/>
      <c r="P235" s="456"/>
      <c r="Q235" s="456"/>
      <c r="R235" s="456"/>
      <c r="S235" s="456"/>
      <c r="T235" s="456"/>
      <c r="U235" s="456"/>
      <c r="V235" s="456"/>
      <c r="W235" s="456"/>
      <c r="X235" s="456"/>
      <c r="Y235" s="456"/>
      <c r="Z235" s="456"/>
    </row>
    <row r="236" ht="12.75" customHeight="1" spans="1:26">
      <c r="A236" s="188"/>
      <c r="B236" s="188"/>
      <c r="C236" s="451"/>
      <c r="D236" s="451"/>
      <c r="E236" s="451"/>
      <c r="F236" s="451"/>
      <c r="G236" s="451"/>
      <c r="H236" s="451"/>
      <c r="I236" s="451"/>
      <c r="J236" s="451"/>
      <c r="K236" s="451"/>
      <c r="L236" s="451"/>
      <c r="M236" s="456"/>
      <c r="N236" s="456"/>
      <c r="O236" s="456"/>
      <c r="P236" s="456"/>
      <c r="Q236" s="456"/>
      <c r="R236" s="456"/>
      <c r="S236" s="456"/>
      <c r="T236" s="456"/>
      <c r="U236" s="456"/>
      <c r="V236" s="456"/>
      <c r="W236" s="456"/>
      <c r="X236" s="456"/>
      <c r="Y236" s="456"/>
      <c r="Z236" s="456"/>
    </row>
    <row r="237" ht="12.75" customHeight="1" spans="1:26">
      <c r="A237" s="188"/>
      <c r="B237" s="188"/>
      <c r="C237" s="451"/>
      <c r="D237" s="451"/>
      <c r="E237" s="451"/>
      <c r="F237" s="451"/>
      <c r="G237" s="451"/>
      <c r="H237" s="451"/>
      <c r="I237" s="451"/>
      <c r="J237" s="451"/>
      <c r="K237" s="451"/>
      <c r="L237" s="451"/>
      <c r="M237" s="456"/>
      <c r="N237" s="456"/>
      <c r="O237" s="456"/>
      <c r="P237" s="456"/>
      <c r="Q237" s="456"/>
      <c r="R237" s="456"/>
      <c r="S237" s="456"/>
      <c r="T237" s="456"/>
      <c r="U237" s="456"/>
      <c r="V237" s="456"/>
      <c r="W237" s="456"/>
      <c r="X237" s="456"/>
      <c r="Y237" s="456"/>
      <c r="Z237" s="456"/>
    </row>
    <row r="238" ht="12.75" customHeight="1" spans="1:26">
      <c r="A238" s="188"/>
      <c r="B238" s="188"/>
      <c r="C238" s="451"/>
      <c r="D238" s="451"/>
      <c r="E238" s="451"/>
      <c r="F238" s="451"/>
      <c r="G238" s="451"/>
      <c r="H238" s="451"/>
      <c r="I238" s="451"/>
      <c r="J238" s="451"/>
      <c r="K238" s="451"/>
      <c r="L238" s="451"/>
      <c r="M238" s="456"/>
      <c r="N238" s="456"/>
      <c r="O238" s="456"/>
      <c r="P238" s="456"/>
      <c r="Q238" s="456"/>
      <c r="R238" s="456"/>
      <c r="S238" s="456"/>
      <c r="T238" s="456"/>
      <c r="U238" s="456"/>
      <c r="V238" s="456"/>
      <c r="W238" s="456"/>
      <c r="X238" s="456"/>
      <c r="Y238" s="456"/>
      <c r="Z238" s="456"/>
    </row>
    <row r="239" ht="12.75" customHeight="1" spans="1:26">
      <c r="A239" s="188"/>
      <c r="B239" s="188"/>
      <c r="C239" s="451"/>
      <c r="D239" s="451"/>
      <c r="E239" s="451"/>
      <c r="F239" s="451"/>
      <c r="G239" s="451"/>
      <c r="H239" s="451"/>
      <c r="I239" s="451"/>
      <c r="J239" s="451"/>
      <c r="K239" s="451"/>
      <c r="L239" s="451"/>
      <c r="M239" s="456"/>
      <c r="N239" s="456"/>
      <c r="O239" s="456"/>
      <c r="P239" s="456"/>
      <c r="Q239" s="456"/>
      <c r="R239" s="456"/>
      <c r="S239" s="456"/>
      <c r="T239" s="456"/>
      <c r="U239" s="456"/>
      <c r="V239" s="456"/>
      <c r="W239" s="456"/>
      <c r="X239" s="456"/>
      <c r="Y239" s="456"/>
      <c r="Z239" s="456"/>
    </row>
    <row r="240" ht="12.75" customHeight="1" spans="1:26">
      <c r="A240" s="188"/>
      <c r="B240" s="188"/>
      <c r="C240" s="451"/>
      <c r="D240" s="451"/>
      <c r="E240" s="451"/>
      <c r="F240" s="451"/>
      <c r="G240" s="451"/>
      <c r="H240" s="451"/>
      <c r="I240" s="451"/>
      <c r="J240" s="451"/>
      <c r="K240" s="451"/>
      <c r="L240" s="451"/>
      <c r="M240" s="456"/>
      <c r="N240" s="456"/>
      <c r="O240" s="456"/>
      <c r="P240" s="456"/>
      <c r="Q240" s="456"/>
      <c r="R240" s="456"/>
      <c r="S240" s="456"/>
      <c r="T240" s="456"/>
      <c r="U240" s="456"/>
      <c r="V240" s="456"/>
      <c r="W240" s="456"/>
      <c r="X240" s="456"/>
      <c r="Y240" s="456"/>
      <c r="Z240" s="456"/>
    </row>
    <row r="241" ht="12.75" customHeight="1" spans="1:26">
      <c r="A241" s="188"/>
      <c r="B241" s="188"/>
      <c r="C241" s="451"/>
      <c r="D241" s="451"/>
      <c r="E241" s="451"/>
      <c r="F241" s="451"/>
      <c r="G241" s="451"/>
      <c r="H241" s="451"/>
      <c r="I241" s="451"/>
      <c r="J241" s="451"/>
      <c r="K241" s="451"/>
      <c r="L241" s="451"/>
      <c r="M241" s="456"/>
      <c r="N241" s="456"/>
      <c r="O241" s="456"/>
      <c r="P241" s="456"/>
      <c r="Q241" s="456"/>
      <c r="R241" s="456"/>
      <c r="S241" s="456"/>
      <c r="T241" s="456"/>
      <c r="U241" s="456"/>
      <c r="V241" s="456"/>
      <c r="W241" s="456"/>
      <c r="X241" s="456"/>
      <c r="Y241" s="456"/>
      <c r="Z241" s="456"/>
    </row>
    <row r="242" ht="12.75" customHeight="1" spans="1:26">
      <c r="A242" s="188"/>
      <c r="B242" s="188"/>
      <c r="C242" s="451"/>
      <c r="D242" s="451"/>
      <c r="E242" s="451"/>
      <c r="F242" s="451"/>
      <c r="G242" s="451"/>
      <c r="H242" s="451"/>
      <c r="I242" s="451"/>
      <c r="J242" s="451"/>
      <c r="K242" s="451"/>
      <c r="L242" s="451"/>
      <c r="M242" s="456"/>
      <c r="N242" s="456"/>
      <c r="O242" s="456"/>
      <c r="P242" s="456"/>
      <c r="Q242" s="456"/>
      <c r="R242" s="456"/>
      <c r="S242" s="456"/>
      <c r="T242" s="456"/>
      <c r="U242" s="456"/>
      <c r="V242" s="456"/>
      <c r="W242" s="456"/>
      <c r="X242" s="456"/>
      <c r="Y242" s="456"/>
      <c r="Z242" s="456"/>
    </row>
    <row r="243" ht="12.75" customHeight="1" spans="1:26">
      <c r="A243" s="188"/>
      <c r="B243" s="188"/>
      <c r="C243" s="451"/>
      <c r="D243" s="451"/>
      <c r="E243" s="451"/>
      <c r="F243" s="451"/>
      <c r="G243" s="451"/>
      <c r="H243" s="451"/>
      <c r="I243" s="451"/>
      <c r="J243" s="451"/>
      <c r="K243" s="451"/>
      <c r="L243" s="451"/>
      <c r="M243" s="456"/>
      <c r="N243" s="456"/>
      <c r="O243" s="456"/>
      <c r="P243" s="456"/>
      <c r="Q243" s="456"/>
      <c r="R243" s="456"/>
      <c r="S243" s="456"/>
      <c r="T243" s="456"/>
      <c r="U243" s="456"/>
      <c r="V243" s="456"/>
      <c r="W243" s="456"/>
      <c r="X243" s="456"/>
      <c r="Y243" s="456"/>
      <c r="Z243" s="456"/>
    </row>
    <row r="244" ht="12.75" customHeight="1" spans="1:26">
      <c r="A244" s="188"/>
      <c r="B244" s="188"/>
      <c r="C244" s="451"/>
      <c r="D244" s="451"/>
      <c r="E244" s="451"/>
      <c r="F244" s="451"/>
      <c r="G244" s="451"/>
      <c r="H244" s="451"/>
      <c r="I244" s="451"/>
      <c r="J244" s="451"/>
      <c r="K244" s="451"/>
      <c r="L244" s="451"/>
      <c r="M244" s="456"/>
      <c r="N244" s="456"/>
      <c r="O244" s="456"/>
      <c r="P244" s="456"/>
      <c r="Q244" s="456"/>
      <c r="R244" s="456"/>
      <c r="S244" s="456"/>
      <c r="T244" s="456"/>
      <c r="U244" s="456"/>
      <c r="V244" s="456"/>
      <c r="W244" s="456"/>
      <c r="X244" s="456"/>
      <c r="Y244" s="456"/>
      <c r="Z244" s="456"/>
    </row>
    <row r="245" ht="12.75" customHeight="1" spans="1:26">
      <c r="A245" s="188"/>
      <c r="B245" s="188"/>
      <c r="C245" s="451"/>
      <c r="D245" s="451"/>
      <c r="E245" s="451"/>
      <c r="F245" s="451"/>
      <c r="G245" s="451"/>
      <c r="H245" s="451"/>
      <c r="I245" s="451"/>
      <c r="J245" s="451"/>
      <c r="K245" s="451"/>
      <c r="L245" s="451"/>
      <c r="M245" s="456"/>
      <c r="N245" s="456"/>
      <c r="O245" s="456"/>
      <c r="P245" s="456"/>
      <c r="Q245" s="456"/>
      <c r="R245" s="456"/>
      <c r="S245" s="456"/>
      <c r="T245" s="456"/>
      <c r="U245" s="456"/>
      <c r="V245" s="456"/>
      <c r="W245" s="456"/>
      <c r="X245" s="456"/>
      <c r="Y245" s="456"/>
      <c r="Z245" s="456"/>
    </row>
    <row r="246" ht="12.75" customHeight="1" spans="1:26">
      <c r="A246" s="188"/>
      <c r="B246" s="188"/>
      <c r="C246" s="451"/>
      <c r="D246" s="451"/>
      <c r="E246" s="451"/>
      <c r="F246" s="451"/>
      <c r="G246" s="451"/>
      <c r="H246" s="451"/>
      <c r="I246" s="451"/>
      <c r="J246" s="451"/>
      <c r="K246" s="451"/>
      <c r="L246" s="451"/>
      <c r="M246" s="456"/>
      <c r="N246" s="456"/>
      <c r="O246" s="456"/>
      <c r="P246" s="456"/>
      <c r="Q246" s="456"/>
      <c r="R246" s="456"/>
      <c r="S246" s="456"/>
      <c r="T246" s="456"/>
      <c r="U246" s="456"/>
      <c r="V246" s="456"/>
      <c r="W246" s="456"/>
      <c r="X246" s="456"/>
      <c r="Y246" s="456"/>
      <c r="Z246" s="456"/>
    </row>
    <row r="247" ht="12.75" customHeight="1" spans="1:26">
      <c r="A247" s="188"/>
      <c r="B247" s="188"/>
      <c r="C247" s="451"/>
      <c r="D247" s="451"/>
      <c r="E247" s="451"/>
      <c r="F247" s="451"/>
      <c r="G247" s="451"/>
      <c r="H247" s="451"/>
      <c r="I247" s="451"/>
      <c r="J247" s="451"/>
      <c r="K247" s="451"/>
      <c r="L247" s="451"/>
      <c r="M247" s="456"/>
      <c r="N247" s="456"/>
      <c r="O247" s="456"/>
      <c r="P247" s="456"/>
      <c r="Q247" s="456"/>
      <c r="R247" s="456"/>
      <c r="S247" s="456"/>
      <c r="T247" s="456"/>
      <c r="U247" s="456"/>
      <c r="V247" s="456"/>
      <c r="W247" s="456"/>
      <c r="X247" s="456"/>
      <c r="Y247" s="456"/>
      <c r="Z247" s="456"/>
    </row>
    <row r="248" ht="12.75" customHeight="1" spans="1:26">
      <c r="A248" s="188"/>
      <c r="B248" s="188"/>
      <c r="C248" s="451"/>
      <c r="D248" s="451"/>
      <c r="E248" s="451"/>
      <c r="F248" s="451"/>
      <c r="G248" s="451"/>
      <c r="H248" s="451"/>
      <c r="I248" s="451"/>
      <c r="J248" s="451"/>
      <c r="K248" s="451"/>
      <c r="L248" s="451"/>
      <c r="M248" s="456"/>
      <c r="N248" s="456"/>
      <c r="O248" s="456"/>
      <c r="P248" s="456"/>
      <c r="Q248" s="456"/>
      <c r="R248" s="456"/>
      <c r="S248" s="456"/>
      <c r="T248" s="456"/>
      <c r="U248" s="456"/>
      <c r="V248" s="456"/>
      <c r="W248" s="456"/>
      <c r="X248" s="456"/>
      <c r="Y248" s="456"/>
      <c r="Z248" s="456"/>
    </row>
    <row r="249" ht="15.75" customHeight="1" spans="1:26">
      <c r="A249" s="188"/>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ht="15.75" customHeight="1" spans="1:26">
      <c r="A250" s="188"/>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ht="15.75" customHeight="1" spans="1:26">
      <c r="A251" s="188"/>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ht="15.75" customHeight="1" spans="1:26">
      <c r="A252" s="188"/>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ht="15.75" customHeight="1" spans="1:26">
      <c r="A253" s="188"/>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ht="15.75" customHeight="1" spans="1:26">
      <c r="A254" s="188"/>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ht="15.75" customHeight="1" spans="1:26">
      <c r="A255" s="188"/>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ht="15.75" customHeight="1" spans="1:26">
      <c r="A256" s="188"/>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ht="15.75" customHeight="1" spans="1:26">
      <c r="A257" s="188"/>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ht="15.75" customHeight="1" spans="1:26">
      <c r="A258" s="188"/>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ht="15.75" customHeight="1" spans="1:26">
      <c r="A259" s="188"/>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ht="15.75" customHeight="1" spans="1:26">
      <c r="A260" s="188"/>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ht="15.75" customHeight="1" spans="1:26">
      <c r="A261" s="188"/>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ht="15.75" customHeight="1" spans="1:26">
      <c r="A262" s="188"/>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ht="15.75" customHeight="1" spans="1:26">
      <c r="A263" s="188"/>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ht="15.75" customHeight="1" spans="1:26">
      <c r="A264" s="188"/>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ht="15.75" customHeight="1" spans="1:26">
      <c r="A265" s="188"/>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ht="15.75" customHeight="1" spans="1:26">
      <c r="A266" s="188"/>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ht="15.75" customHeight="1" spans="1:26">
      <c r="A267" s="188"/>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ht="15.75" customHeight="1" spans="1:26">
      <c r="A268" s="188"/>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ht="15.75" customHeight="1" spans="1:26">
      <c r="A269" s="188"/>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ht="15.75" customHeight="1" spans="1:26">
      <c r="A270" s="188"/>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ht="15.75" customHeight="1" spans="1:26">
      <c r="A271" s="188"/>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ht="15.75" customHeight="1" spans="1:26">
      <c r="A272" s="188"/>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ht="15.75" customHeight="1" spans="1:26">
      <c r="A273" s="188"/>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ht="15.75" customHeight="1" spans="1:26">
      <c r="A274" s="188"/>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ht="15.75" customHeight="1" spans="1:26">
      <c r="A275" s="188"/>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ht="15.75" customHeight="1" spans="1:26">
      <c r="A276" s="188"/>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ht="15.75" customHeight="1" spans="1:26">
      <c r="A277" s="188"/>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ht="15.75" customHeight="1" spans="1:26">
      <c r="A278" s="188"/>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ht="15.75" customHeight="1" spans="1:26">
      <c r="A279" s="188"/>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ht="15.75" customHeight="1" spans="1:26">
      <c r="A280" s="188"/>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ht="15.75" customHeight="1" spans="1:26">
      <c r="A281" s="188"/>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ht="15.75" customHeight="1" spans="1:26">
      <c r="A282" s="188"/>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ht="15.75" customHeight="1" spans="1:26">
      <c r="A283" s="188"/>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ht="15.75" customHeight="1" spans="1:26">
      <c r="A284" s="188"/>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ht="15.75" customHeight="1" spans="1:26">
      <c r="A285" s="188"/>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ht="15.75" customHeight="1" spans="1:26">
      <c r="A286" s="188"/>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ht="15.75" customHeight="1" spans="1:26">
      <c r="A287" s="188"/>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ht="15.75" customHeight="1" spans="1:26">
      <c r="A288" s="188"/>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ht="15.75" customHeight="1" spans="1:26">
      <c r="A289" s="188"/>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ht="15.75" customHeight="1" spans="1:26">
      <c r="A290" s="188"/>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ht="15.75" customHeight="1" spans="1:26">
      <c r="A291" s="188"/>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ht="15.75" customHeight="1" spans="1:26">
      <c r="A292" s="188"/>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ht="15.75" customHeight="1" spans="1:26">
      <c r="A293" s="188"/>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ht="15.75" customHeight="1" spans="1:26">
      <c r="A294" s="188"/>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ht="15.75" customHeight="1" spans="1:26">
      <c r="A295" s="188"/>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ht="15.75" customHeight="1" spans="1:26">
      <c r="A296" s="188"/>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ht="15.75" customHeight="1" spans="1:26">
      <c r="A297" s="188"/>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ht="15.75" customHeight="1" spans="1:26">
      <c r="A298" s="188"/>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ht="15.75" customHeight="1" spans="1:26">
      <c r="A299" s="188"/>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ht="15.75" customHeight="1" spans="1:26">
      <c r="A300" s="188"/>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ht="15.75" customHeight="1" spans="1:26">
      <c r="A301" s="188"/>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ht="15.75" customHeight="1" spans="1:26">
      <c r="A302" s="188"/>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ht="15.75" customHeight="1" spans="1:26">
      <c r="A303" s="188"/>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ht="15.75" customHeight="1" spans="1:26">
      <c r="A304" s="188"/>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ht="15.75" customHeight="1" spans="1:26">
      <c r="A305" s="188"/>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ht="15.75" customHeight="1" spans="1:26">
      <c r="A306" s="188"/>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ht="15.75" customHeight="1" spans="1:26">
      <c r="A307" s="188"/>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ht="15.75" customHeight="1" spans="1:26">
      <c r="A308" s="188"/>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ht="15.75" customHeight="1" spans="1:26">
      <c r="A309" s="188"/>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ht="15.75" customHeight="1" spans="1:26">
      <c r="A310" s="188"/>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ht="15.75" customHeight="1" spans="1:26">
      <c r="A311" s="188"/>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ht="15.75" customHeight="1" spans="1:26">
      <c r="A312" s="188"/>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ht="15.75" customHeight="1" spans="1:26">
      <c r="A313" s="188"/>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ht="15.75" customHeight="1" spans="1:26">
      <c r="A314" s="188"/>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ht="15.75" customHeight="1" spans="1:26">
      <c r="A315" s="188"/>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ht="15.75" customHeight="1" spans="1:26">
      <c r="A316" s="188"/>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ht="15.75" customHeight="1" spans="1:26">
      <c r="A317" s="188"/>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ht="15.75" customHeight="1" spans="1:26">
      <c r="A318" s="188"/>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ht="15.75" customHeight="1" spans="1:26">
      <c r="A319" s="188"/>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ht="15.75" customHeight="1" spans="1:26">
      <c r="A320" s="188"/>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ht="15.75" customHeight="1" spans="1:26">
      <c r="A321" s="188"/>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ht="15.75" customHeight="1" spans="1:26">
      <c r="A322" s="188"/>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ht="15.75" customHeight="1" spans="1:26">
      <c r="A323" s="188"/>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ht="15.75" customHeight="1" spans="1:26">
      <c r="A324" s="188"/>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ht="15.75" customHeight="1" spans="1:26">
      <c r="A325" s="188"/>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ht="15.75" customHeight="1" spans="1:26">
      <c r="A326" s="188"/>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ht="15.75" customHeight="1" spans="1:26">
      <c r="A327" s="188"/>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ht="15.75" customHeight="1" spans="1:26">
      <c r="A328" s="188"/>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ht="15.75" customHeight="1" spans="1:26">
      <c r="A329" s="188"/>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ht="15.75" customHeight="1" spans="1:26">
      <c r="A330" s="188"/>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ht="15.75" customHeight="1" spans="1:26">
      <c r="A331" s="188"/>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ht="15.75" customHeight="1" spans="1:26">
      <c r="A332" s="188"/>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ht="15.75" customHeight="1" spans="1:26">
      <c r="A333" s="188"/>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ht="15.75" customHeight="1" spans="1:26">
      <c r="A334" s="188"/>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ht="15.75" customHeight="1" spans="1:26">
      <c r="A335" s="188"/>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ht="15.75" customHeight="1" spans="1:26">
      <c r="A336" s="188"/>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ht="15.75" customHeight="1" spans="1:26">
      <c r="A337" s="188"/>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ht="15.75" customHeight="1" spans="1:26">
      <c r="A338" s="188"/>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ht="15.75" customHeight="1" spans="1:26">
      <c r="A339" s="188"/>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ht="15.75" customHeight="1" spans="1:26">
      <c r="A340" s="188"/>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ht="15.75" customHeight="1" spans="1:26">
      <c r="A341" s="188"/>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ht="15.75" customHeight="1" spans="1:26">
      <c r="A342" s="18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ht="15.75" customHeight="1" spans="1:26">
      <c r="A343" s="18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ht="15.75" customHeight="1" spans="1:26">
      <c r="A344" s="188"/>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ht="15.75" customHeight="1" spans="1:26">
      <c r="A345" s="18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ht="15.75" customHeight="1" spans="1:26">
      <c r="A346" s="18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ht="15.75" customHeight="1" spans="1:26">
      <c r="A347" s="18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ht="15.75" customHeight="1" spans="1:26">
      <c r="A348" s="18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ht="15.75" customHeight="1" spans="1:26">
      <c r="A349" s="18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ht="15.75" customHeight="1" spans="1:26">
      <c r="A350" s="18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ht="15.75" customHeight="1" spans="1:26">
      <c r="A351" s="18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ht="15.75" customHeight="1" spans="1:26">
      <c r="A352" s="18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ht="15.75" customHeight="1" spans="1:26">
      <c r="A353" s="18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ht="15.75" customHeight="1" spans="1:26">
      <c r="A354" s="18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ht="15.75" customHeight="1" spans="1:26">
      <c r="A355" s="18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ht="15.75" customHeight="1" spans="1:26">
      <c r="A356" s="18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ht="15.75" customHeight="1" spans="1:26">
      <c r="A357" s="18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ht="15.75" customHeight="1" spans="1:26">
      <c r="A358" s="18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ht="15.75" customHeight="1" spans="1:26">
      <c r="A359" s="18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ht="15.75" customHeight="1" spans="1:26">
      <c r="A360" s="18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ht="15.75" customHeight="1" spans="1:26">
      <c r="A361" s="18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ht="15.75" customHeight="1" spans="1:26">
      <c r="A362" s="188"/>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ht="15.75" customHeight="1" spans="1:26">
      <c r="A363" s="188"/>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ht="15.75" customHeight="1" spans="1:26">
      <c r="A364" s="18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ht="15.75" customHeight="1" spans="1:26">
      <c r="A365" s="18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ht="15.75" customHeight="1" spans="1:26">
      <c r="A366" s="18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ht="15.75" customHeight="1" spans="1:26">
      <c r="A367" s="18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ht="15.75" customHeight="1" spans="1:26">
      <c r="A368" s="18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ht="15.75" customHeight="1" spans="1:26">
      <c r="A369" s="18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ht="15.75" customHeight="1" spans="1:26">
      <c r="A370" s="18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ht="15.75" customHeight="1" spans="1:26">
      <c r="A371" s="18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ht="15.75" customHeight="1" spans="1:26">
      <c r="A372" s="18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ht="15.75" customHeight="1" spans="1:26">
      <c r="A373" s="18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ht="15.75" customHeight="1" spans="1:26">
      <c r="A374" s="18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ht="15.75" customHeight="1" spans="1:26">
      <c r="A375" s="18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ht="15.75" customHeight="1" spans="1:26">
      <c r="A376" s="18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ht="15.75" customHeight="1" spans="1:26">
      <c r="A377" s="18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ht="15.75" customHeight="1" spans="1:26">
      <c r="A378" s="18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ht="15.75" customHeight="1" spans="1:26">
      <c r="A379" s="18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ht="15.75" customHeight="1" spans="1:26">
      <c r="A380" s="18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ht="15.75" customHeight="1" spans="1:26">
      <c r="A381" s="18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ht="15.75" customHeight="1" spans="1:26">
      <c r="A382" s="18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ht="15.75" customHeight="1" spans="1:26">
      <c r="A383" s="18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ht="15.75" customHeight="1" spans="1:26">
      <c r="A384" s="18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ht="15.75" customHeight="1" spans="1:26">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ht="15.75" customHeight="1" spans="1:26">
      <c r="A386" s="18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ht="15.75" customHeight="1" spans="1:26">
      <c r="A387" s="18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ht="15.75" customHeight="1" spans="1:26">
      <c r="A388" s="18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ht="15.75" customHeight="1" spans="1:26">
      <c r="A389" s="18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ht="15.75" customHeight="1" spans="1:26">
      <c r="A390" s="188"/>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ht="15.75" customHeight="1" spans="1:26">
      <c r="A391" s="188"/>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ht="15.75" customHeight="1" spans="1:26">
      <c r="A392" s="188"/>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ht="15.75" customHeight="1" spans="1:26">
      <c r="A393" s="18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ht="15.75" customHeight="1" spans="1:26">
      <c r="A394" s="188"/>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ht="15.75" customHeight="1" spans="1:26">
      <c r="A395" s="188"/>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ht="15.75" customHeight="1" spans="1:26">
      <c r="A396" s="188"/>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ht="15.75" customHeight="1" spans="1:26">
      <c r="A397" s="188"/>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ht="15.75" customHeight="1" spans="1:26">
      <c r="A398" s="18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ht="15.75" customHeight="1" spans="1:26">
      <c r="A399" s="188"/>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ht="15.75" customHeight="1" spans="1:26">
      <c r="A400" s="188"/>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ht="15.75" customHeight="1" spans="1:26">
      <c r="A401" s="188"/>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ht="15.75" customHeight="1" spans="1:26">
      <c r="A402" s="18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ht="15.75" customHeight="1" spans="1:26">
      <c r="A403" s="188"/>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ht="15.75" customHeight="1" spans="1:26">
      <c r="A404" s="188"/>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ht="15.75" customHeight="1" spans="1:26">
      <c r="A405" s="188"/>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ht="15.75" customHeight="1" spans="1:26">
      <c r="A406" s="188"/>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ht="15.75" customHeight="1" spans="1:26">
      <c r="A407" s="188"/>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ht="15.75" customHeight="1" spans="1:26">
      <c r="A408" s="188"/>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ht="15.75" customHeight="1" spans="1:26">
      <c r="A409" s="188"/>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ht="15.75" customHeight="1" spans="1:26">
      <c r="A410" s="188"/>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ht="15.75" customHeight="1" spans="1:26">
      <c r="A411" s="188"/>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ht="15.75" customHeight="1" spans="1:26">
      <c r="A412" s="188"/>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ht="15.75" customHeight="1" spans="1:26">
      <c r="A413" s="188"/>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ht="15.75" customHeight="1" spans="1:26">
      <c r="A414" s="188"/>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ht="15.75" customHeight="1" spans="1:26">
      <c r="A415" s="188"/>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ht="15.75" customHeight="1" spans="1:26">
      <c r="A416" s="188"/>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ht="15.75" customHeight="1" spans="1:26">
      <c r="A417" s="188"/>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ht="15.75" customHeight="1" spans="1:26">
      <c r="A418" s="188"/>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ht="15.75" customHeight="1" spans="1:26">
      <c r="A419" s="188"/>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ht="15.75" customHeight="1" spans="1:26">
      <c r="A420" s="18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ht="15.75" customHeight="1" spans="1:26">
      <c r="A421" s="188"/>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ht="15.75" customHeight="1" spans="1:26">
      <c r="A422" s="188"/>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ht="15.75" customHeight="1" spans="1:26">
      <c r="A423" s="188"/>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ht="15.75" customHeight="1" spans="1:26">
      <c r="A424" s="188"/>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ht="15.75" customHeight="1" spans="1:26">
      <c r="A425" s="188"/>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ht="15.75" customHeight="1" spans="1:26">
      <c r="A426" s="188"/>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ht="15.75" customHeight="1" spans="1:26">
      <c r="A427" s="188"/>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ht="15.75" customHeight="1" spans="1:26">
      <c r="A428" s="188"/>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ht="15.75" customHeight="1" spans="1:26">
      <c r="A429" s="188"/>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ht="15.75" customHeight="1" spans="1:26">
      <c r="A430" s="188"/>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ht="15.75" customHeight="1" spans="1:26">
      <c r="A431" s="188"/>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ht="15.75" customHeight="1" spans="1:26">
      <c r="A432" s="188"/>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ht="15.75" customHeight="1" spans="1:26">
      <c r="A433" s="188"/>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ht="15.75" customHeight="1" spans="1:26">
      <c r="A434" s="188"/>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ht="15.75" customHeight="1" spans="1:26">
      <c r="A435" s="188"/>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ht="15.75" customHeight="1" spans="1:26">
      <c r="A436" s="188"/>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ht="15.75" customHeight="1" spans="1:26">
      <c r="A437" s="188"/>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ht="15.75" customHeight="1" spans="1:26">
      <c r="A438" s="188"/>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ht="15.75" customHeight="1" spans="1:26">
      <c r="A439" s="188"/>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ht="15.75" customHeight="1" spans="1:26">
      <c r="A440" s="188"/>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ht="15.75" customHeight="1" spans="1:26">
      <c r="A441" s="188"/>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ht="15.75" customHeight="1" spans="1:26">
      <c r="A442" s="188"/>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ht="15.75" customHeight="1" spans="1:26">
      <c r="A443" s="188"/>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ht="15.75" customHeight="1" spans="1:26">
      <c r="A444" s="188"/>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ht="15.75" customHeight="1" spans="1:26">
      <c r="A445" s="188"/>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ht="15.75" customHeight="1" spans="1:26">
      <c r="A446" s="188"/>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ht="15.75" customHeight="1" spans="1:26">
      <c r="A447" s="188"/>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ht="15.75" customHeight="1" spans="1:26">
      <c r="A448" s="188"/>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ht="15.75" customHeight="1" spans="1:26">
      <c r="A449" s="188"/>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ht="15.75" customHeight="1" spans="1:26">
      <c r="A450" s="188"/>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ht="15.75" customHeight="1" spans="1:26">
      <c r="A451" s="188"/>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ht="15.75" customHeight="1" spans="1:26">
      <c r="A452" s="188"/>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ht="15.75" customHeight="1" spans="1:26">
      <c r="A453" s="188"/>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ht="15.75" customHeight="1" spans="1:26">
      <c r="A454" s="188"/>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ht="15.75" customHeight="1" spans="1:26">
      <c r="A455" s="18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ht="15.75" customHeight="1" spans="1:26">
      <c r="A456" s="18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ht="15.75" customHeight="1" spans="1:26">
      <c r="A457" s="18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ht="15.75" customHeight="1" spans="1:26">
      <c r="A458" s="188"/>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ht="15.75" customHeight="1" spans="1:26">
      <c r="A459" s="188"/>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ht="15.75" customHeight="1" spans="1:26">
      <c r="A460" s="188"/>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ht="15.75" customHeight="1" spans="1:26">
      <c r="A461" s="188"/>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ht="15.75" customHeight="1" spans="1:26">
      <c r="A462" s="18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ht="15.75" customHeight="1" spans="1:26">
      <c r="A463" s="18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ht="15.75" customHeight="1" spans="1:26">
      <c r="A464" s="188"/>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ht="15.75" customHeight="1" spans="1:26">
      <c r="A465" s="188"/>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ht="15.75" customHeight="1" spans="1:26">
      <c r="A466" s="188"/>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ht="15.75" customHeight="1" spans="1:26">
      <c r="A467" s="188"/>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ht="15.75" customHeight="1" spans="1:26">
      <c r="A468" s="18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ht="15.75" customHeight="1" spans="1:26">
      <c r="A469" s="188"/>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ht="15.75" customHeight="1" spans="1:26">
      <c r="A470" s="188"/>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ht="15.75" customHeight="1" spans="1:26">
      <c r="A471" s="188"/>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ht="15.75" customHeight="1" spans="1:26">
      <c r="A472" s="188"/>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ht="15.75" customHeight="1" spans="1:26">
      <c r="A473" s="188"/>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ht="15.75" customHeight="1" spans="1:26">
      <c r="A474" s="188"/>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ht="15.75" customHeight="1" spans="1:26">
      <c r="A475" s="188"/>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ht="15.75" customHeight="1" spans="1:26">
      <c r="A476" s="188"/>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ht="15.75" customHeight="1" spans="1:26">
      <c r="A477" s="188"/>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ht="15.75" customHeight="1" spans="1:26">
      <c r="A478" s="188"/>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ht="15.75" customHeight="1" spans="1:26">
      <c r="A479" s="18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ht="15.75" customHeight="1" spans="1:26">
      <c r="A480" s="188"/>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ht="15.75" customHeight="1" spans="1:26">
      <c r="A481" s="188"/>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ht="15.75" customHeight="1" spans="1:26">
      <c r="A482" s="188"/>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ht="15.75" customHeight="1" spans="1:26">
      <c r="A483" s="188"/>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ht="15.75" customHeight="1" spans="1:26">
      <c r="A484" s="18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ht="15.75" customHeight="1" spans="1:26">
      <c r="A485" s="188"/>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ht="15.75" customHeight="1" spans="1:26">
      <c r="A486" s="188"/>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ht="15.75" customHeight="1" spans="1:26">
      <c r="A487" s="188"/>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ht="15.75" customHeight="1" spans="1:26">
      <c r="A488" s="188"/>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ht="15.75" customHeight="1" spans="1:26">
      <c r="A489" s="188"/>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ht="15.75" customHeight="1" spans="1:26">
      <c r="A490" s="188"/>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ht="15.75" customHeight="1" spans="1:26">
      <c r="A491" s="188"/>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ht="15.75" customHeight="1" spans="1:26">
      <c r="A492" s="188"/>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ht="15.75" customHeight="1" spans="1:26">
      <c r="A493" s="188"/>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ht="15.75" customHeight="1" spans="1:26">
      <c r="A494" s="188"/>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ht="15.75" customHeight="1" spans="1:26">
      <c r="A495" s="188"/>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ht="15.75" customHeight="1" spans="1:26">
      <c r="A496" s="188"/>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ht="15.75" customHeight="1" spans="1:26">
      <c r="A497" s="188"/>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ht="15.75" customHeight="1" spans="1:26">
      <c r="A498" s="188"/>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ht="15.75" customHeight="1" spans="1:26">
      <c r="A499" s="188"/>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ht="15.75" customHeight="1" spans="1:26">
      <c r="A500" s="188"/>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ht="15.75" customHeight="1" spans="1:26">
      <c r="A501" s="188"/>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ht="15.75" customHeight="1" spans="1:26">
      <c r="A502" s="188"/>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ht="15.75" customHeight="1" spans="1:26">
      <c r="A503" s="188"/>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ht="15.75" customHeight="1" spans="1:26">
      <c r="A504" s="188"/>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ht="15.75" customHeight="1" spans="1:26">
      <c r="A505" s="188"/>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ht="15.75" customHeight="1" spans="1:26">
      <c r="A506" s="188"/>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ht="15.75" customHeight="1" spans="1:26">
      <c r="A507" s="188"/>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ht="15.75" customHeight="1" spans="1:26">
      <c r="A508" s="188"/>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ht="15.75" customHeight="1" spans="1:26">
      <c r="A509" s="188"/>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ht="15.75" customHeight="1" spans="1:26">
      <c r="A510" s="188"/>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ht="15.75" customHeight="1" spans="1:26">
      <c r="A511" s="188"/>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ht="15.75" customHeight="1" spans="1:26">
      <c r="A512" s="188"/>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ht="15.75" customHeight="1" spans="1:26">
      <c r="A513" s="188"/>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ht="15.75" customHeight="1" spans="1:26">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ht="15.75" customHeight="1" spans="1:26">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ht="15.75" customHeight="1" spans="1:26">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ht="15.75" customHeight="1" spans="1:26">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ht="15.75" customHeight="1" spans="1:26">
      <c r="A518" s="188"/>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ht="15.75" customHeight="1" spans="1:26">
      <c r="A519" s="188"/>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ht="15.75" customHeight="1" spans="1:26">
      <c r="A520" s="188"/>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ht="15.75" customHeight="1" spans="1:26">
      <c r="A521" s="188"/>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ht="15.75" customHeight="1" spans="1:26">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ht="15.75" customHeight="1" spans="1:26">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ht="15.75" customHeight="1" spans="1:26">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ht="15.75" customHeight="1" spans="1:26">
      <c r="A525" s="188"/>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ht="15.75" customHeight="1" spans="1:26">
      <c r="A526" s="188"/>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ht="15.75" customHeight="1" spans="1:26">
      <c r="A527" s="188"/>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ht="15.75" customHeight="1" spans="1:26">
      <c r="A528" s="188"/>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ht="15.75" customHeight="1" spans="1:26">
      <c r="A529" s="188"/>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ht="15.75" customHeight="1" spans="1:26">
      <c r="A530" s="18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ht="15.75" customHeight="1" spans="1:26">
      <c r="A531" s="18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ht="15.75" customHeight="1" spans="1:26">
      <c r="A532" s="188"/>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ht="15.75" customHeight="1" spans="1:26">
      <c r="A533" s="188"/>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ht="15.75" customHeight="1" spans="1:26">
      <c r="A534" s="18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ht="15.75" customHeight="1" spans="1:26">
      <c r="A535" s="18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ht="15.75" customHeight="1" spans="1:26">
      <c r="A536" s="188"/>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ht="15.75" customHeight="1" spans="1:26">
      <c r="A537" s="188"/>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ht="15.75" customHeight="1" spans="1:26">
      <c r="A538" s="188"/>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ht="15.75" customHeight="1" spans="1:26">
      <c r="A539" s="188"/>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ht="15.75" customHeight="1" spans="1:26">
      <c r="A540" s="188"/>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ht="15.75" customHeight="1" spans="1:26">
      <c r="A541" s="18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ht="15.75" customHeight="1" spans="1:26">
      <c r="A542" s="18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ht="15.75" customHeight="1" spans="1:26">
      <c r="A543" s="188"/>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ht="15.75" customHeight="1" spans="1:26">
      <c r="A544" s="188"/>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ht="15.75" customHeight="1" spans="1:26">
      <c r="A545" s="188"/>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ht="15.75" customHeight="1" spans="1:26">
      <c r="A546" s="188"/>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ht="15.75" customHeight="1" spans="1:26">
      <c r="A547" s="188"/>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ht="15.75" customHeight="1" spans="1:26">
      <c r="A548" s="188"/>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ht="15.75" customHeight="1" spans="1:26">
      <c r="A549" s="18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ht="15.75" customHeight="1" spans="1:26">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ht="15.75" customHeight="1" spans="1:26">
      <c r="A551" s="18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ht="15.75" customHeight="1" spans="1:26">
      <c r="A552" s="188"/>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ht="15.75" customHeight="1" spans="1:26">
      <c r="A553" s="18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ht="15.75" customHeight="1" spans="1:26">
      <c r="A554" s="18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ht="15.75" customHeight="1" spans="1:26">
      <c r="A555" s="188"/>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ht="15.75" customHeight="1" spans="1:26">
      <c r="A556" s="188"/>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ht="15.75" customHeight="1" spans="1:26">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ht="15.75" customHeight="1" spans="1:26">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ht="15.75" customHeight="1" spans="1:26">
      <c r="A559" s="18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ht="15.75" customHeight="1" spans="1:26">
      <c r="A560" s="188"/>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ht="15.75" customHeight="1" spans="1:26">
      <c r="A561" s="188"/>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ht="15.75" customHeight="1" spans="1:26">
      <c r="A562" s="188"/>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ht="15.75" customHeight="1" spans="1:26">
      <c r="A563" s="188"/>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ht="15.75" customHeight="1" spans="1:26">
      <c r="A564" s="188"/>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ht="15.75" customHeight="1" spans="1:26">
      <c r="A565" s="188"/>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ht="15.75" customHeight="1" spans="1:26">
      <c r="A566" s="188"/>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ht="15.75" customHeight="1" spans="1:26">
      <c r="A567" s="188"/>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ht="15.75" customHeight="1" spans="1:26">
      <c r="A568" s="188"/>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ht="15.75" customHeight="1" spans="1:26">
      <c r="A569" s="188"/>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ht="15.75" customHeight="1" spans="1:26">
      <c r="A570" s="18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ht="15.75" customHeight="1" spans="1:26">
      <c r="A571" s="18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ht="15.75" customHeight="1" spans="1:26">
      <c r="A572" s="18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ht="15.75" customHeight="1" spans="1:26">
      <c r="A573" s="18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ht="15.75" customHeight="1" spans="1:26">
      <c r="A574" s="18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ht="15.75" customHeight="1" spans="1:26">
      <c r="A575" s="18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ht="15.75" customHeight="1" spans="1:26">
      <c r="A576" s="18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ht="15.75" customHeight="1" spans="1:26">
      <c r="A577" s="18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ht="15.75" customHeight="1" spans="1:26">
      <c r="A578" s="18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ht="15.75" customHeight="1" spans="1:26">
      <c r="A579" s="18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ht="15.75" customHeight="1" spans="1:26">
      <c r="A580" s="18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ht="15.75" customHeight="1" spans="1:26">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ht="15.75" customHeight="1" spans="1:26">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ht="15.75" customHeight="1" spans="1:26">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ht="15.75" customHeight="1" spans="1:26">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ht="15.75" customHeight="1" spans="1:26">
      <c r="A585" s="18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ht="15.75" customHeight="1" spans="1:26">
      <c r="A586" s="18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ht="15.75" customHeight="1" spans="1:26">
      <c r="A587" s="18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ht="15.75" customHeight="1" spans="1:26">
      <c r="A588" s="18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ht="15.75" customHeight="1" spans="1:26">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ht="15.75" customHeight="1" spans="1:26">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ht="15.75" customHeight="1" spans="1:26">
      <c r="A591" s="18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ht="15.75" customHeight="1" spans="1:26">
      <c r="A592" s="18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ht="15.75" customHeight="1" spans="1:26">
      <c r="A593" s="18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ht="15.75" customHeight="1" spans="1:26">
      <c r="A594" s="18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ht="15.75" customHeight="1" spans="1:26">
      <c r="A595" s="18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ht="15.75" customHeight="1" spans="1:26">
      <c r="A596" s="18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ht="15.75" customHeight="1" spans="1:26">
      <c r="A597" s="18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ht="15.75" customHeight="1" spans="1:26">
      <c r="A598" s="18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ht="15.75" customHeight="1" spans="1:26">
      <c r="A599" s="18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ht="15.75" customHeight="1" spans="1:26">
      <c r="A600" s="18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ht="15.75" customHeight="1" spans="1:26">
      <c r="A601" s="18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ht="15.75" customHeight="1" spans="1:26">
      <c r="A602" s="18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ht="15.75" customHeight="1" spans="1:26">
      <c r="A603" s="18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ht="15.75" customHeight="1" spans="1:26">
      <c r="A604" s="18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ht="15.75" customHeight="1" spans="1:26">
      <c r="A605" s="18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ht="15.75" customHeight="1" spans="1:26">
      <c r="A606" s="18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ht="15.75" customHeight="1" spans="1:26">
      <c r="A607" s="18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ht="15.75" customHeight="1" spans="1:26">
      <c r="A608" s="18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ht="15.75" customHeight="1" spans="1:26">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ht="15.75" customHeight="1" spans="1:26">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ht="15.75" customHeight="1" spans="1:26">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ht="15.75" customHeight="1" spans="1:26">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ht="15.75" customHeight="1" spans="1:26">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ht="15.75" customHeight="1" spans="1:26">
      <c r="A614" s="18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ht="15.75" customHeight="1" spans="1:26">
      <c r="A615" s="18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ht="15.75" customHeight="1" spans="1:26">
      <c r="A616" s="18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ht="15.75" customHeight="1" spans="1:26">
      <c r="A617" s="18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ht="15.75" customHeight="1" spans="1:26">
      <c r="A618" s="18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ht="15.75" customHeight="1" spans="1:26">
      <c r="A619" s="18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ht="15.75" customHeight="1" spans="1:26">
      <c r="A620" s="18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ht="15.75" customHeight="1" spans="1:26">
      <c r="A621" s="18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ht="15.75" customHeight="1" spans="1:26">
      <c r="A622" s="18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ht="15.75" customHeight="1" spans="1:26">
      <c r="A623" s="18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ht="15.75" customHeight="1" spans="1:26">
      <c r="A624" s="18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ht="15.75" customHeight="1" spans="1:26">
      <c r="A625" s="18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ht="15.75" customHeight="1" spans="1:26">
      <c r="A626" s="18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ht="15.75" customHeight="1" spans="1:26">
      <c r="A627" s="18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ht="15.75" customHeight="1" spans="1:26">
      <c r="A628" s="18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ht="15.75" customHeight="1" spans="1:26">
      <c r="A629" s="18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ht="15.75" customHeight="1" spans="1:26">
      <c r="A630" s="18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ht="15.75" customHeight="1" spans="1:26">
      <c r="A631" s="18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ht="15.75" customHeight="1" spans="1:26">
      <c r="A632" s="18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ht="15.75" customHeight="1" spans="1:26">
      <c r="A633" s="18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ht="15.75" customHeight="1" spans="1:26">
      <c r="A634" s="18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ht="15.75" customHeight="1" spans="1:26">
      <c r="A635" s="18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ht="15.75" customHeight="1" spans="1:26">
      <c r="A636" s="18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ht="15.75" customHeight="1" spans="1:26">
      <c r="A637" s="18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ht="15.75" customHeight="1" spans="1:26">
      <c r="A638" s="18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ht="15.75" customHeight="1" spans="1:26">
      <c r="A639" s="18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ht="15.75" customHeight="1" spans="1:26">
      <c r="A640" s="18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ht="15.75" customHeight="1" spans="1:26">
      <c r="A641" s="18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ht="15.75" customHeight="1" spans="1:26">
      <c r="A642" s="18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ht="15.75" customHeight="1" spans="1:26">
      <c r="A643" s="18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ht="15.75" customHeight="1" spans="1:26">
      <c r="A644" s="18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ht="15.75" customHeight="1" spans="1:26">
      <c r="A645" s="18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ht="15.75" customHeight="1" spans="1:26">
      <c r="A646" s="18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ht="15.75" customHeight="1" spans="1:26">
      <c r="A647" s="18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ht="15.75" customHeight="1" spans="1:26">
      <c r="A648" s="18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ht="15.75" customHeight="1" spans="1:26">
      <c r="A649" s="18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ht="15.75" customHeight="1" spans="1:26">
      <c r="A650" s="18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ht="15.75" customHeight="1" spans="1:26">
      <c r="A651" s="18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ht="15.75" customHeight="1" spans="1:26">
      <c r="A652" s="18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ht="15.75" customHeight="1" spans="1:26">
      <c r="A653" s="18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ht="15.75" customHeight="1" spans="1:26">
      <c r="A654" s="18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ht="15.75" customHeight="1" spans="1:26">
      <c r="A655" s="18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ht="15.75" customHeight="1" spans="1:26">
      <c r="A656" s="18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ht="15.75" customHeight="1" spans="1:26">
      <c r="A657" s="18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ht="15.75" customHeight="1" spans="1:26">
      <c r="A658" s="18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ht="15.75" customHeight="1" spans="1:26">
      <c r="A659" s="18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ht="15.75" customHeight="1" spans="1:26">
      <c r="A660" s="18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ht="15.75" customHeight="1" spans="1:26">
      <c r="A661" s="18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ht="15.75" customHeight="1" spans="1:26">
      <c r="A662" s="18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ht="15.75" customHeight="1" spans="1:26">
      <c r="A663" s="18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ht="15.75" customHeight="1" spans="1:26">
      <c r="A664" s="18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ht="15.75" customHeight="1" spans="1:26">
      <c r="A665" s="18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ht="15.75" customHeight="1" spans="1:26">
      <c r="A666" s="18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ht="15.75" customHeight="1" spans="1:26">
      <c r="A667" s="18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ht="15.75" customHeight="1" spans="1:26">
      <c r="A668" s="18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ht="15.75" customHeight="1" spans="1:26">
      <c r="A669" s="18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ht="15.75" customHeight="1" spans="1:26">
      <c r="A670" s="18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ht="15.75" customHeight="1" spans="1:26">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ht="15.75" customHeight="1" spans="1:26">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ht="15.75" customHeight="1" spans="1:26">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ht="15.75" customHeight="1" spans="1:26">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ht="15.75" customHeight="1" spans="1:26">
      <c r="A675" s="18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ht="15.75" customHeight="1" spans="1:26">
      <c r="A676" s="18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ht="15.75" customHeight="1" spans="1:26">
      <c r="A677" s="18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ht="15.75" customHeight="1" spans="1:26">
      <c r="A678" s="18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ht="15.75" customHeight="1" spans="1:26">
      <c r="A679" s="18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ht="15.75" customHeight="1" spans="1:26">
      <c r="A680" s="18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ht="15.75" customHeight="1" spans="1:26">
      <c r="A681" s="18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ht="15.75" customHeight="1" spans="1:26">
      <c r="A682" s="18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ht="15.75" customHeight="1" spans="1:26">
      <c r="A683" s="18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ht="15.75" customHeight="1" spans="1:26">
      <c r="A684" s="18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ht="15.75" customHeight="1" spans="1:26">
      <c r="A685" s="18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ht="15.75" customHeight="1" spans="1:26">
      <c r="A686" s="18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ht="15.75" customHeight="1" spans="1:26">
      <c r="A687" s="18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ht="15.75" customHeight="1" spans="1:26">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ht="15.75" customHeight="1" spans="1:26">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ht="15.75" customHeight="1" spans="1:26">
      <c r="A690" s="18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ht="15.75" customHeight="1" spans="1:26">
      <c r="A691" s="18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ht="15.75" customHeight="1" spans="1:26">
      <c r="A692" s="18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ht="15.75" customHeight="1" spans="1:26">
      <c r="A693" s="18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ht="15.75" customHeight="1" spans="1:26">
      <c r="A694" s="18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ht="15.75" customHeight="1" spans="1:26">
      <c r="A695" s="18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ht="15.75" customHeight="1" spans="1:26">
      <c r="A696" s="18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ht="15.75" customHeight="1" spans="1:26">
      <c r="A697" s="18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ht="15.75" customHeight="1" spans="1:26">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ht="15.75" customHeight="1" spans="1:26">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ht="15.75" customHeight="1" spans="1:26">
      <c r="A700" s="18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ht="15.75" customHeight="1" spans="1:26">
      <c r="A701" s="18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ht="15.75" customHeight="1" spans="1:26">
      <c r="A702" s="18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ht="15.75" customHeight="1" spans="1:26">
      <c r="A703" s="18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ht="15.75" customHeight="1" spans="1:26">
      <c r="A704" s="18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ht="15.75" customHeight="1" spans="1:26">
      <c r="A705" s="18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ht="15.75" customHeight="1" spans="1:26">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ht="15.75" customHeight="1" spans="1:26">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ht="15.75" customHeight="1" spans="1:26">
      <c r="A708" s="18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ht="15.75" customHeight="1" spans="1:26">
      <c r="A709" s="18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ht="15.75" customHeight="1" spans="1:26">
      <c r="A710" s="18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ht="15.75" customHeight="1" spans="1:26">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ht="15.75" customHeight="1" spans="1:26">
      <c r="A712" s="18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ht="15.75" customHeight="1" spans="1:26">
      <c r="A713" s="18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ht="15.75" customHeight="1" spans="1:26">
      <c r="A714" s="18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ht="15.75" customHeight="1" spans="1:26">
      <c r="A715" s="18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ht="15.75" customHeight="1" spans="1:26">
      <c r="A716" s="18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ht="15.75" customHeight="1" spans="1:26">
      <c r="A717" s="18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ht="15.75" customHeight="1" spans="1:26">
      <c r="A718" s="18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ht="15.75" customHeight="1" spans="1:26">
      <c r="A719" s="18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ht="15.75" customHeight="1" spans="1:26">
      <c r="A720" s="18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ht="15.75" customHeight="1" spans="1:26">
      <c r="A721" s="18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ht="15.75" customHeight="1" spans="1:26">
      <c r="A722" s="18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ht="15.75" customHeight="1" spans="1:26">
      <c r="A723" s="18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ht="15.75" customHeight="1" spans="1:26">
      <c r="A724" s="18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ht="15.75" customHeight="1" spans="1:26">
      <c r="A725" s="18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ht="15.75" customHeight="1" spans="1:26">
      <c r="A726" s="18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ht="15.75" customHeight="1" spans="1:26">
      <c r="A727" s="18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ht="15.75" customHeight="1" spans="1:26">
      <c r="A728" s="18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ht="15.75" customHeight="1" spans="1:26">
      <c r="A729" s="18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ht="15.75" customHeight="1" spans="1:26">
      <c r="A730" s="18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ht="15.75" customHeight="1" spans="1:26">
      <c r="A731" s="18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ht="15.75" customHeight="1" spans="1:26">
      <c r="A732" s="18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ht="15.75" customHeight="1" spans="1:26">
      <c r="A733" s="18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ht="15.75" customHeight="1" spans="1:26">
      <c r="A734" s="18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ht="15.75" customHeight="1" spans="1:26">
      <c r="A735" s="18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ht="15.75" customHeight="1" spans="1:26">
      <c r="A736" s="18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ht="15.75" customHeight="1" spans="1:26">
      <c r="A737" s="18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ht="15.75" customHeight="1" spans="1:26">
      <c r="A738" s="18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ht="15.75" customHeight="1" spans="1:26">
      <c r="A739" s="18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ht="15.75" customHeight="1" spans="1:26">
      <c r="A740" s="18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ht="15.75" customHeight="1" spans="1:26">
      <c r="A741" s="18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ht="15.75" customHeight="1" spans="1:26">
      <c r="A742" s="18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ht="15.75" customHeight="1" spans="1:26">
      <c r="A743" s="18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ht="15.75" customHeight="1" spans="1:26">
      <c r="A744" s="18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ht="15.75" customHeight="1" spans="1:26">
      <c r="A745" s="188"/>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ht="15.75" customHeight="1" spans="1:26">
      <c r="A746" s="188"/>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ht="15.75" customHeight="1" spans="1:26">
      <c r="A747" s="188"/>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ht="15.75" customHeight="1" spans="1:26">
      <c r="A748" s="188"/>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ht="15.75" customHeight="1" spans="1:26">
      <c r="A749" s="188"/>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ht="15.75" customHeight="1" spans="1:26">
      <c r="A750" s="18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ht="15.75" customHeight="1" spans="1:26">
      <c r="A751" s="188"/>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ht="15.75" customHeight="1" spans="1:26">
      <c r="A752" s="188"/>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ht="15.75" customHeight="1" spans="1:26">
      <c r="A753" s="188"/>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ht="15.75" customHeight="1" spans="1:26">
      <c r="A754" s="188"/>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ht="15.75" customHeight="1" spans="1:26">
      <c r="A755" s="188"/>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ht="15.75" customHeight="1" spans="1:26">
      <c r="A756" s="188"/>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ht="15.75" customHeight="1" spans="1:26">
      <c r="A757" s="188"/>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ht="15.75" customHeight="1" spans="1:26">
      <c r="A758" s="188"/>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ht="15.75" customHeight="1" spans="1:26">
      <c r="A759" s="188"/>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ht="15.75" customHeight="1" spans="1:26">
      <c r="A760" s="188"/>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ht="15.75" customHeight="1" spans="1:26">
      <c r="A761" s="188"/>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ht="15.75" customHeight="1" spans="1:26">
      <c r="A762" s="188"/>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ht="15.75" customHeight="1" spans="1:26">
      <c r="A763" s="188"/>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ht="15.75" customHeight="1" spans="1:26">
      <c r="A764" s="18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ht="15.75" customHeight="1" spans="1:26">
      <c r="A765" s="18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ht="15.75" customHeight="1" spans="1:26">
      <c r="A766" s="188"/>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ht="15.75" customHeight="1" spans="1:26">
      <c r="A767" s="188"/>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ht="15.75" customHeight="1" spans="1:26">
      <c r="A768" s="188"/>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ht="15.75" customHeight="1" spans="1:26">
      <c r="A769" s="188"/>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ht="15.75" customHeight="1" spans="1:26">
      <c r="A770" s="188"/>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ht="15.75" customHeight="1" spans="1:26">
      <c r="A771" s="188"/>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ht="15.75" customHeight="1" spans="1:26">
      <c r="A772" s="188"/>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ht="15.75" customHeight="1" spans="1:26">
      <c r="A773" s="188"/>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ht="15.75" customHeight="1" spans="1:26">
      <c r="A774" s="188"/>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ht="15.75" customHeight="1" spans="1:26">
      <c r="A775" s="188"/>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ht="15.75" customHeight="1" spans="1:26">
      <c r="A776" s="188"/>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ht="15.75" customHeight="1" spans="1:26">
      <c r="A777" s="188"/>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ht="15.75" customHeight="1" spans="1:26">
      <c r="A778" s="188"/>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ht="15.75" customHeight="1" spans="1:26">
      <c r="A779" s="188"/>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ht="15.75" customHeight="1" spans="1:26">
      <c r="A780" s="188"/>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ht="15.75" customHeight="1" spans="1:26">
      <c r="A781" s="188"/>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ht="15.75" customHeight="1" spans="1:26">
      <c r="A782" s="188"/>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ht="15.75" customHeight="1" spans="1:26">
      <c r="A783" s="18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ht="15.75" customHeight="1" spans="1:26">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ht="15.75" customHeight="1" spans="1:26">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ht="15.75" customHeight="1" spans="1:26">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ht="15.75" customHeight="1" spans="1:26">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ht="15.75" customHeight="1" spans="1:26">
      <c r="A788" s="188"/>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ht="15.75" customHeight="1" spans="1:26">
      <c r="A789" s="188"/>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ht="15.75" customHeight="1" spans="1:26">
      <c r="A790" s="188"/>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ht="15.75" customHeight="1" spans="1:26">
      <c r="A791" s="18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ht="15.75" customHeight="1" spans="1:26">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ht="15.75" customHeight="1" spans="1:26">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ht="15.75" customHeight="1" spans="1:26">
      <c r="A794" s="18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ht="15.75" customHeight="1" spans="1:26">
      <c r="A795" s="188"/>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ht="15.75" customHeight="1" spans="1:26">
      <c r="A796" s="188"/>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ht="15.75" customHeight="1" spans="1:26">
      <c r="A797" s="188"/>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ht="15.75" customHeight="1" spans="1:26">
      <c r="A798" s="188"/>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ht="15.75" customHeight="1" spans="1:26">
      <c r="A799" s="188"/>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ht="15.75" customHeight="1" spans="1:26">
      <c r="A800" s="188"/>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ht="15.75" customHeight="1" spans="1:26">
      <c r="A801" s="188"/>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ht="15.75" customHeight="1" spans="1:26">
      <c r="A802" s="188"/>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ht="15.75" customHeight="1" spans="1:26">
      <c r="A803" s="188"/>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ht="15.75" customHeight="1" spans="1:26">
      <c r="A804" s="188"/>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ht="15.75" customHeight="1" spans="1:26">
      <c r="A805" s="188"/>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ht="15.75" customHeight="1" spans="1:26">
      <c r="A806" s="188"/>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ht="15.75" customHeight="1" spans="1:26">
      <c r="A807" s="188"/>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ht="15.75" customHeight="1" spans="1:26">
      <c r="A808" s="188"/>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ht="15.75" customHeight="1" spans="1:26">
      <c r="A809" s="188"/>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ht="15.75" customHeight="1" spans="1:26">
      <c r="A810" s="188"/>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ht="15.75" customHeight="1" spans="1:26">
      <c r="A811" s="188"/>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ht="15.75" customHeight="1" spans="1:26">
      <c r="A812" s="188"/>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ht="15.75" customHeight="1" spans="1:26">
      <c r="A813" s="188"/>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ht="15.75" customHeight="1" spans="1:26">
      <c r="A814" s="188"/>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ht="15.75" customHeight="1" spans="1:26">
      <c r="A815" s="188"/>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ht="15.75" customHeight="1" spans="1:26">
      <c r="A816" s="188"/>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ht="15.75" customHeight="1" spans="1:26">
      <c r="A817" s="188"/>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ht="15.75" customHeight="1" spans="1:26">
      <c r="A818" s="188"/>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ht="15.75" customHeight="1" spans="1:26">
      <c r="A819" s="188"/>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ht="15.75" customHeight="1" spans="1:26">
      <c r="A820" s="188"/>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ht="15.75" customHeight="1" spans="1:26">
      <c r="A821" s="188"/>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ht="15.75" customHeight="1" spans="1:26">
      <c r="A822" s="188"/>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ht="15.75" customHeight="1" spans="1:26">
      <c r="A823" s="188"/>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ht="15.75" customHeight="1" spans="1:26">
      <c r="A824" s="188"/>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ht="15.75" customHeight="1" spans="1:26">
      <c r="A825" s="188"/>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ht="15.75" customHeight="1" spans="1:26">
      <c r="A826" s="188"/>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ht="15.75" customHeight="1" spans="1:26">
      <c r="A827" s="188"/>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ht="15.75" customHeight="1" spans="1:26">
      <c r="A828" s="188"/>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ht="15.75" customHeight="1" spans="1:26">
      <c r="A829" s="188"/>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ht="15.75" customHeight="1" spans="1:26">
      <c r="A830" s="188"/>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ht="15.75" customHeight="1" spans="1:26">
      <c r="A831" s="188"/>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ht="15.75" customHeight="1" spans="1:26">
      <c r="A832" s="188"/>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ht="15.75" customHeight="1" spans="1:26">
      <c r="A833" s="188"/>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ht="15.75" customHeight="1" spans="1:26">
      <c r="A834" s="188"/>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ht="15.75" customHeight="1" spans="1:26">
      <c r="A835" s="188"/>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ht="15.75" customHeight="1" spans="1:26">
      <c r="A836" s="188"/>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ht="15.75" customHeight="1" spans="1:26">
      <c r="A837" s="188"/>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ht="15.75" customHeight="1" spans="1:26">
      <c r="A838" s="188"/>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ht="15.75" customHeight="1" spans="1:26">
      <c r="A839" s="188"/>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ht="15.75" customHeight="1" spans="1:26">
      <c r="A840" s="188"/>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ht="15.75" customHeight="1" spans="1:26">
      <c r="A841" s="188"/>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ht="15.75" customHeight="1" spans="1:26">
      <c r="A842" s="188"/>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ht="15.75" customHeight="1" spans="1:26">
      <c r="A843" s="188"/>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ht="15.75" customHeight="1" spans="1:26">
      <c r="A844" s="188"/>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ht="15.75" customHeight="1" spans="1:26">
      <c r="A845" s="188"/>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ht="15.75" customHeight="1" spans="1:26">
      <c r="A846" s="188"/>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ht="15.75" customHeight="1" spans="1:26">
      <c r="A847" s="188"/>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ht="15.75" customHeight="1" spans="1:26">
      <c r="A848" s="188"/>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ht="15.75" customHeight="1" spans="1:26">
      <c r="A849" s="188"/>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ht="15.75" customHeight="1" spans="1:26">
      <c r="A850" s="188"/>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ht="15.75" customHeight="1" spans="1:26">
      <c r="A851" s="188"/>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ht="15.75" customHeight="1" spans="1:26">
      <c r="A852" s="188"/>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ht="15.75" customHeight="1" spans="1:26">
      <c r="A853" s="188"/>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ht="15.75" customHeight="1" spans="1:26">
      <c r="A854" s="188"/>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ht="15.75" customHeight="1" spans="1:26">
      <c r="A855" s="188"/>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ht="15.75" customHeight="1" spans="1:26">
      <c r="A856" s="188"/>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ht="15.75" customHeight="1" spans="1:26">
      <c r="A857" s="188"/>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ht="15.75" customHeight="1" spans="1:26">
      <c r="A858" s="188"/>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ht="15.75" customHeight="1" spans="1:26">
      <c r="A859" s="188"/>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ht="15.75" customHeight="1" spans="1:26">
      <c r="A860" s="188"/>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ht="15.75" customHeight="1" spans="1:26">
      <c r="A861" s="188"/>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ht="15.75" customHeight="1" spans="1:26">
      <c r="A862" s="188"/>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ht="15.75" customHeight="1" spans="1:26">
      <c r="A863" s="188"/>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ht="15.75" customHeight="1" spans="1:26">
      <c r="A864" s="188"/>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ht="15.75" customHeight="1" spans="1:26">
      <c r="A865" s="188"/>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ht="15.75" customHeight="1" spans="1:26">
      <c r="A866" s="188"/>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ht="15.75" customHeight="1" spans="1:26">
      <c r="A867" s="188"/>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ht="15.75" customHeight="1" spans="1:26">
      <c r="A868" s="188"/>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ht="15.75" customHeight="1" spans="1:26">
      <c r="A869" s="188"/>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ht="15.75" customHeight="1" spans="1:26">
      <c r="A870" s="188"/>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ht="15.75" customHeight="1" spans="1:26">
      <c r="A871" s="188"/>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ht="15.75" customHeight="1" spans="1:26">
      <c r="A872" s="188"/>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ht="15.75" customHeight="1" spans="1:26">
      <c r="A873" s="188"/>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ht="15.75" customHeight="1" spans="1:26">
      <c r="A874" s="188"/>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ht="15.75" customHeight="1" spans="1:26">
      <c r="A875" s="188"/>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ht="15.75" customHeight="1" spans="1:26">
      <c r="A876" s="188"/>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ht="15.75" customHeight="1" spans="1:26">
      <c r="A877" s="188"/>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ht="15.75" customHeight="1" spans="1:26">
      <c r="A878" s="188"/>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ht="15.75" customHeight="1" spans="1:26">
      <c r="A879" s="188"/>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ht="15.75" customHeight="1" spans="1:26">
      <c r="A880" s="188"/>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ht="15.75" customHeight="1" spans="1:26">
      <c r="A881" s="188"/>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ht="15.75" customHeight="1" spans="1:26">
      <c r="A882" s="188"/>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ht="15.75" customHeight="1" spans="1:26">
      <c r="A883" s="188"/>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ht="15.75" customHeight="1" spans="1:26">
      <c r="A884" s="188"/>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ht="15.75" customHeight="1" spans="1:26">
      <c r="A885" s="188"/>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ht="15.75" customHeight="1" spans="1:26">
      <c r="A886" s="188"/>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ht="15.75" customHeight="1" spans="1:26">
      <c r="A887" s="188"/>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ht="15.75" customHeight="1" spans="1:26">
      <c r="A888" s="188"/>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ht="15.75" customHeight="1" spans="1:26">
      <c r="A889" s="188"/>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ht="15.75" customHeight="1" spans="1:26">
      <c r="A890" s="188"/>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ht="15.75" customHeight="1" spans="1:26">
      <c r="A891" s="188"/>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ht="15.75" customHeight="1" spans="1:26">
      <c r="A892" s="188"/>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ht="15.75" customHeight="1" spans="1:26">
      <c r="A893" s="188"/>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ht="15.75" customHeight="1" spans="1:26">
      <c r="A894" s="188"/>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ht="15.75" customHeight="1" spans="1:26">
      <c r="A895" s="188"/>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ht="15.75" customHeight="1" spans="1:26">
      <c r="A896" s="188"/>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ht="15.75" customHeight="1" spans="1:26">
      <c r="A897" s="188"/>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ht="15.75" customHeight="1" spans="1:26">
      <c r="A898" s="188"/>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ht="15.75" customHeight="1" spans="1:26">
      <c r="A899" s="188"/>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ht="15.75" customHeight="1" spans="1:26">
      <c r="A900" s="188"/>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ht="15.75" customHeight="1" spans="1:26">
      <c r="A901" s="188"/>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ht="15.75" customHeight="1" spans="1:26">
      <c r="A902" s="188"/>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ht="15.75" customHeight="1" spans="1:26">
      <c r="A903" s="188"/>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ht="15.75" customHeight="1" spans="1:26">
      <c r="A904" s="188"/>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ht="15.75" customHeight="1" spans="1:26">
      <c r="A905" s="188"/>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ht="15.75" customHeight="1" spans="1:26">
      <c r="A906" s="188"/>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ht="15.75" customHeight="1" spans="1:26">
      <c r="A907" s="188"/>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ht="15.75" customHeight="1" spans="1:26">
      <c r="A908" s="188"/>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ht="15.75" customHeight="1" spans="1:26">
      <c r="A909" s="188"/>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ht="15.75" customHeight="1" spans="1:26">
      <c r="A910" s="188"/>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ht="15.75" customHeight="1" spans="1:26">
      <c r="A911" s="188"/>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ht="15.75" customHeight="1" spans="1:26">
      <c r="A912" s="188"/>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ht="15.75" customHeight="1" spans="1:26">
      <c r="A913" s="188"/>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ht="15.75" customHeight="1" spans="1:26">
      <c r="A914" s="188"/>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ht="15.75" customHeight="1" spans="1:26">
      <c r="A915" s="188"/>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ht="15.75" customHeight="1" spans="1:26">
      <c r="A916" s="18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ht="15.75" customHeight="1" spans="1:26">
      <c r="A917" s="188"/>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ht="15.75" customHeight="1" spans="1:26">
      <c r="A918" s="188"/>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ht="15.75" customHeight="1" spans="1:26">
      <c r="A919" s="18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ht="15.75" customHeight="1" spans="1:26">
      <c r="A920" s="18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ht="15.75" customHeight="1" spans="1:26">
      <c r="A921" s="188"/>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ht="15.75" customHeight="1" spans="1:26">
      <c r="A922" s="188"/>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ht="15.75" customHeight="1" spans="1:26">
      <c r="A923" s="188"/>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ht="15.75" customHeight="1" spans="1:26">
      <c r="A924" s="188"/>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ht="15.75" customHeight="1" spans="1:26">
      <c r="A925" s="188"/>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ht="15.75" customHeight="1" spans="1:26">
      <c r="A926" s="188"/>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ht="15.75" customHeight="1" spans="1:26">
      <c r="A927" s="188"/>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ht="15.75" customHeight="1" spans="1:26">
      <c r="A928" s="188"/>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ht="15.75" customHeight="1" spans="1:26">
      <c r="A929" s="188"/>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ht="15.75" customHeight="1" spans="1:26">
      <c r="A930" s="188"/>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ht="15.75" customHeight="1" spans="1:26">
      <c r="A931" s="188"/>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ht="15.75" customHeight="1" spans="1:26">
      <c r="A932" s="188"/>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ht="15.75" customHeight="1" spans="1:26">
      <c r="A933" s="188"/>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ht="15.75" customHeight="1" spans="1:26">
      <c r="A934" s="188"/>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ht="15.75" customHeight="1" spans="1:26">
      <c r="A935" s="188"/>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ht="15.75" customHeight="1" spans="1:26">
      <c r="A936" s="188"/>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ht="15.75" customHeight="1" spans="1:26">
      <c r="A937" s="188"/>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ht="15.75" customHeight="1" spans="1:26">
      <c r="A938" s="188"/>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ht="15.75" customHeight="1" spans="1:26">
      <c r="A939" s="188"/>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ht="15.75" customHeight="1" spans="1:26">
      <c r="A940" s="188"/>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ht="15.75" customHeight="1" spans="1:26">
      <c r="A941" s="188"/>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ht="15.75" customHeight="1" spans="1:26">
      <c r="A942" s="188"/>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ht="15.75" customHeight="1" spans="1:26">
      <c r="A943" s="188"/>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ht="15.75" customHeight="1" spans="1:26">
      <c r="A944" s="188"/>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ht="15.75" customHeight="1" spans="1:26">
      <c r="A945" s="188"/>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ht="15.75" customHeight="1" spans="1:26">
      <c r="A946" s="188"/>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ht="15.75" customHeight="1" spans="1:26">
      <c r="A947" s="188"/>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ht="15.75" customHeight="1" spans="1:26">
      <c r="A948" s="188"/>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ht="15.75" customHeight="1" spans="1:26">
      <c r="A949" s="188"/>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ht="15.75" customHeight="1" spans="1:26">
      <c r="A950" s="188"/>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ht="15.75" customHeight="1" spans="1:26">
      <c r="A951" s="188"/>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ht="15.75" customHeight="1" spans="1:26">
      <c r="A952" s="188"/>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ht="15.75" customHeight="1" spans="1:26">
      <c r="A953" s="188"/>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ht="15.75" customHeight="1" spans="1:26">
      <c r="A954" s="188"/>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ht="15.75" customHeight="1" spans="1:26">
      <c r="A955" s="188"/>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ht="15.75" customHeight="1" spans="1:26">
      <c r="A956" s="188"/>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ht="15.75" customHeight="1" spans="1:26">
      <c r="A957" s="188"/>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ht="15.75" customHeight="1" spans="1:26">
      <c r="A958" s="188"/>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ht="15.75" customHeight="1" spans="1:26">
      <c r="A959" s="188"/>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ht="15.75" customHeight="1" spans="1:26">
      <c r="A960" s="188"/>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ht="15.75" customHeight="1" spans="1:26">
      <c r="A961" s="188"/>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ht="15.75" customHeight="1" spans="1:26">
      <c r="A962" s="188"/>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ht="15.75" customHeight="1" spans="1:26">
      <c r="A963" s="188"/>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ht="15.75" customHeight="1" spans="1:26">
      <c r="A964" s="188"/>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ht="15.75" customHeight="1" spans="1:26">
      <c r="A965" s="188"/>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ht="15.75" customHeight="1" spans="1:26">
      <c r="A966" s="188"/>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ht="15.75" customHeight="1" spans="1:26">
      <c r="A967" s="188"/>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ht="15.75" customHeight="1" spans="1:26">
      <c r="A968" s="188"/>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ht="15.75" customHeight="1" spans="1:26">
      <c r="A969" s="188"/>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ht="15.75" customHeight="1" spans="1:26">
      <c r="A970" s="188"/>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ht="15.75" customHeight="1" spans="1:26">
      <c r="A971" s="188"/>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ht="15.75" customHeight="1" spans="1:26">
      <c r="A972" s="188"/>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ht="15.75" customHeight="1" spans="1:26">
      <c r="A973" s="188"/>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ht="15.75" customHeight="1" spans="1:26">
      <c r="A974" s="188"/>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ht="15.75" customHeight="1" spans="1:26">
      <c r="A975" s="188"/>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ht="15.75" customHeight="1" spans="1:26">
      <c r="A976" s="188"/>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ht="15.75" customHeight="1" spans="1:26">
      <c r="A977" s="188"/>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ht="15.75" customHeight="1" spans="1:26">
      <c r="A978" s="188"/>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ht="15.75" customHeight="1" spans="1:26">
      <c r="A979" s="188"/>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ht="15.75" customHeight="1" spans="1:26">
      <c r="A980" s="188"/>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ht="15.75" customHeight="1" spans="1:26">
      <c r="A981" s="188"/>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ht="15.75" customHeight="1" spans="1:26">
      <c r="A982" s="188"/>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ht="15.75" customHeight="1" spans="1:26">
      <c r="A983" s="188"/>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ht="15.75" customHeight="1" spans="1:26">
      <c r="A984" s="188"/>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ht="15.75" customHeight="1" spans="1:26">
      <c r="A985" s="188"/>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ht="15.75" customHeight="1" spans="1:26">
      <c r="A986" s="188"/>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ht="15.75" customHeight="1" spans="1:26">
      <c r="A987" s="188"/>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ht="15.75" customHeight="1" spans="1:26">
      <c r="A988" s="188"/>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ht="15.75" customHeight="1" spans="1:26">
      <c r="A989" s="188"/>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ht="15.75" customHeight="1" spans="1:26">
      <c r="A990" s="188"/>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ht="15.75" customHeight="1" spans="1:26">
      <c r="A991" s="188"/>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ht="15.75" customHeight="1" spans="1:26">
      <c r="A992" s="188"/>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ht="15.75" customHeight="1" spans="1:26">
      <c r="A993" s="188"/>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ht="15.75" customHeight="1" spans="1:26">
      <c r="A994" s="188"/>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ht="15.75" customHeight="1" spans="1:26">
      <c r="A995" s="188"/>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ht="15.75" customHeight="1" spans="1:26">
      <c r="A996" s="188"/>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ht="15.75" customHeight="1" spans="1:26">
      <c r="A997" s="188"/>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ht="15.75" customHeight="1" spans="1:26">
      <c r="A998" s="188"/>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ht="15.75" customHeight="1" spans="1:26">
      <c r="A999" s="188"/>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ht="15.75" customHeight="1" spans="1:26">
      <c r="A1000" s="188"/>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mergeCells count="191">
    <mergeCell ref="A1:L1"/>
    <mergeCell ref="A2:L2"/>
    <mergeCell ref="A3:L3"/>
    <mergeCell ref="A4:L4"/>
    <mergeCell ref="A5:L5"/>
    <mergeCell ref="A6:H6"/>
    <mergeCell ref="I6:L6"/>
    <mergeCell ref="A7:H7"/>
    <mergeCell ref="I7:L7"/>
    <mergeCell ref="A8:H8"/>
    <mergeCell ref="I8:L8"/>
    <mergeCell ref="A9:H9"/>
    <mergeCell ref="I9:K9"/>
    <mergeCell ref="A10:H10"/>
    <mergeCell ref="I10:K10"/>
    <mergeCell ref="A11:L11"/>
    <mergeCell ref="A12:L12"/>
    <mergeCell ref="A13:L13"/>
    <mergeCell ref="E14:F14"/>
    <mergeCell ref="G14:H14"/>
    <mergeCell ref="I14:J14"/>
    <mergeCell ref="K14:L14"/>
    <mergeCell ref="E15:F15"/>
    <mergeCell ref="G15:H15"/>
    <mergeCell ref="I15:J15"/>
    <mergeCell ref="K15:L15"/>
    <mergeCell ref="E16:F16"/>
    <mergeCell ref="G16:H16"/>
    <mergeCell ref="I16:J16"/>
    <mergeCell ref="K16:L16"/>
    <mergeCell ref="E17:F17"/>
    <mergeCell ref="G17:H17"/>
    <mergeCell ref="I17:J17"/>
    <mergeCell ref="K17:L17"/>
    <mergeCell ref="E18:F18"/>
    <mergeCell ref="G18:H18"/>
    <mergeCell ref="I18:J18"/>
    <mergeCell ref="K18:L18"/>
    <mergeCell ref="E20:F20"/>
    <mergeCell ref="G20:H20"/>
    <mergeCell ref="I20:J20"/>
    <mergeCell ref="K20:L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6:F26"/>
    <mergeCell ref="G26:H26"/>
    <mergeCell ref="I26:J26"/>
    <mergeCell ref="K26:L26"/>
    <mergeCell ref="E27:F27"/>
    <mergeCell ref="G27:H27"/>
    <mergeCell ref="I27:J27"/>
    <mergeCell ref="K27:L27"/>
    <mergeCell ref="E28:F28"/>
    <mergeCell ref="G28:H28"/>
    <mergeCell ref="I28:J28"/>
    <mergeCell ref="K28:L28"/>
    <mergeCell ref="E29:F29"/>
    <mergeCell ref="G29:H29"/>
    <mergeCell ref="I29:J29"/>
    <mergeCell ref="K29:L29"/>
    <mergeCell ref="E30:F30"/>
    <mergeCell ref="G30:H30"/>
    <mergeCell ref="I30:J30"/>
    <mergeCell ref="K30:L30"/>
    <mergeCell ref="E31:F31"/>
    <mergeCell ref="G31:H31"/>
    <mergeCell ref="I31:J31"/>
    <mergeCell ref="K31:L31"/>
    <mergeCell ref="E32:F32"/>
    <mergeCell ref="G32:H32"/>
    <mergeCell ref="I32:J32"/>
    <mergeCell ref="K32:L32"/>
    <mergeCell ref="E33:F33"/>
    <mergeCell ref="G33:H33"/>
    <mergeCell ref="I33:J33"/>
    <mergeCell ref="K33:L33"/>
    <mergeCell ref="E34:F34"/>
    <mergeCell ref="G34:H34"/>
    <mergeCell ref="I34:J34"/>
    <mergeCell ref="K34:L34"/>
    <mergeCell ref="E35:F35"/>
    <mergeCell ref="G35:H35"/>
    <mergeCell ref="I35:J35"/>
    <mergeCell ref="K35:L35"/>
    <mergeCell ref="E36:F36"/>
    <mergeCell ref="G36:H36"/>
    <mergeCell ref="I36:J36"/>
    <mergeCell ref="K36:L36"/>
    <mergeCell ref="E37:F37"/>
    <mergeCell ref="G37:H37"/>
    <mergeCell ref="I37:J37"/>
    <mergeCell ref="K37:L37"/>
    <mergeCell ref="E38:F38"/>
    <mergeCell ref="G38:H38"/>
    <mergeCell ref="I38:J38"/>
    <mergeCell ref="K38:L38"/>
    <mergeCell ref="E39:F39"/>
    <mergeCell ref="G39:H39"/>
    <mergeCell ref="I39:J39"/>
    <mergeCell ref="K39:L39"/>
    <mergeCell ref="E40:F40"/>
    <mergeCell ref="G40:H40"/>
    <mergeCell ref="I40:J40"/>
    <mergeCell ref="K40:L40"/>
    <mergeCell ref="E41:F41"/>
    <mergeCell ref="G41:H41"/>
    <mergeCell ref="I41:J41"/>
    <mergeCell ref="K41:L41"/>
    <mergeCell ref="E43:F43"/>
    <mergeCell ref="G43:H43"/>
    <mergeCell ref="I43:J43"/>
    <mergeCell ref="K43:L43"/>
    <mergeCell ref="E44:F44"/>
    <mergeCell ref="G44:H44"/>
    <mergeCell ref="I44:J44"/>
    <mergeCell ref="K44:L44"/>
    <mergeCell ref="E47:F47"/>
    <mergeCell ref="G47:H47"/>
    <mergeCell ref="I47:J47"/>
    <mergeCell ref="K47:L47"/>
    <mergeCell ref="C48:D48"/>
    <mergeCell ref="E48:F48"/>
    <mergeCell ref="G48:H48"/>
    <mergeCell ref="I48:J48"/>
    <mergeCell ref="K48:L48"/>
    <mergeCell ref="A15:A16"/>
    <mergeCell ref="A17:A18"/>
    <mergeCell ref="A20:A21"/>
    <mergeCell ref="A22:A23"/>
    <mergeCell ref="A24:A25"/>
    <mergeCell ref="A26:A27"/>
    <mergeCell ref="A28:A29"/>
    <mergeCell ref="A30:A31"/>
    <mergeCell ref="A32:A33"/>
    <mergeCell ref="A34:A35"/>
    <mergeCell ref="A36:A37"/>
    <mergeCell ref="A38:A39"/>
    <mergeCell ref="B15:B16"/>
    <mergeCell ref="B17:B18"/>
    <mergeCell ref="B20:B21"/>
    <mergeCell ref="B22:B23"/>
    <mergeCell ref="B24:B25"/>
    <mergeCell ref="B26:B27"/>
    <mergeCell ref="B28:B29"/>
    <mergeCell ref="B30:B31"/>
    <mergeCell ref="B32:B33"/>
    <mergeCell ref="B34:B35"/>
    <mergeCell ref="B36:B37"/>
    <mergeCell ref="B38:B39"/>
    <mergeCell ref="C15:C16"/>
    <mergeCell ref="C17:C18"/>
    <mergeCell ref="C20:C21"/>
    <mergeCell ref="C22:C23"/>
    <mergeCell ref="C24:C25"/>
    <mergeCell ref="C26:C27"/>
    <mergeCell ref="C28:C29"/>
    <mergeCell ref="C30:C31"/>
    <mergeCell ref="C32:C33"/>
    <mergeCell ref="C34:C35"/>
    <mergeCell ref="C36:C37"/>
    <mergeCell ref="C38:C39"/>
    <mergeCell ref="D15:D16"/>
    <mergeCell ref="D17:D18"/>
    <mergeCell ref="D20:D21"/>
    <mergeCell ref="D22:D23"/>
    <mergeCell ref="D24:D25"/>
    <mergeCell ref="D26:D27"/>
    <mergeCell ref="D28:D29"/>
    <mergeCell ref="D30:D31"/>
    <mergeCell ref="D32:D33"/>
    <mergeCell ref="D34:D35"/>
    <mergeCell ref="D36:D37"/>
    <mergeCell ref="D38:D39"/>
  </mergeCells>
  <printOptions horizontalCentered="1"/>
  <pageMargins left="0.251388888888889" right="0.251388888888889" top="0.751388888888889" bottom="0.751388888888889" header="0" footer="0"/>
  <pageSetup paperSize="1" scale="74" orientation="landscape" horizontalDpi="600"/>
  <headerFooter/>
  <rowBreaks count="2" manualBreakCount="2">
    <brk id="21" max="11" man="1"/>
    <brk id="33" max="11" man="1"/>
  </rowBreaks>
  <colBreaks count="1" manualBreakCount="1">
    <brk id="12" max="1048575"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715"/>
  <sheetViews>
    <sheetView showGridLines="0" view="pageBreakPreview" zoomScale="40" zoomScaleNormal="100" topLeftCell="A206" workbookViewId="0">
      <selection activeCell="N16" sqref="N16"/>
    </sheetView>
  </sheetViews>
  <sheetFormatPr defaultColWidth="12.6285714285714" defaultRowHeight="15" customHeight="1"/>
  <cols>
    <col min="1" max="1" width="16" customWidth="1"/>
    <col min="2" max="2" width="20" customWidth="1"/>
    <col min="3" max="3" width="69.2476190476191" customWidth="1"/>
    <col min="4" max="4" width="8.75238095238095" customWidth="1"/>
    <col min="5" max="5" width="13" customWidth="1"/>
    <col min="6" max="6" width="19.247619047619" customWidth="1"/>
    <col min="7" max="7" width="15.752380952381" customWidth="1"/>
    <col min="8" max="27" width="12.752380952381" customWidth="1"/>
  </cols>
  <sheetData>
    <row r="1" ht="51" customHeight="1" spans="1:27">
      <c r="A1" s="353"/>
      <c r="B1" s="155"/>
      <c r="C1" s="155"/>
      <c r="D1" s="155"/>
      <c r="E1" s="155"/>
      <c r="F1" s="155"/>
      <c r="G1" s="186"/>
      <c r="H1" s="188"/>
      <c r="I1" s="188"/>
      <c r="J1" s="188"/>
      <c r="K1" s="188"/>
      <c r="L1" s="188"/>
      <c r="M1" s="188"/>
      <c r="N1" s="188"/>
      <c r="O1" s="188"/>
      <c r="P1" s="188"/>
      <c r="Q1" s="188"/>
      <c r="R1" s="188"/>
      <c r="S1" s="188"/>
      <c r="T1" s="188"/>
      <c r="U1" s="188"/>
      <c r="V1" s="188"/>
      <c r="W1" s="188"/>
      <c r="X1" s="188"/>
      <c r="Y1" s="188"/>
      <c r="Z1" s="188"/>
      <c r="AA1" s="188"/>
    </row>
    <row r="2" ht="12.75" customHeight="1" spans="1:27">
      <c r="A2" s="272" t="str">
        <f>RESUMO!A1</f>
        <v>PREFEITURA MUNICIPAL DE CAMARAGIBE</v>
      </c>
      <c r="G2" s="189"/>
      <c r="H2" s="188"/>
      <c r="I2" s="188"/>
      <c r="J2" s="188"/>
      <c r="K2" s="188"/>
      <c r="L2" s="188"/>
      <c r="M2" s="188"/>
      <c r="N2" s="188"/>
      <c r="O2" s="188"/>
      <c r="P2" s="188"/>
      <c r="Q2" s="188"/>
      <c r="R2" s="188"/>
      <c r="S2" s="188"/>
      <c r="T2" s="188"/>
      <c r="U2" s="188"/>
      <c r="V2" s="188"/>
      <c r="W2" s="188"/>
      <c r="X2" s="188"/>
      <c r="Y2" s="188"/>
      <c r="Z2" s="188"/>
      <c r="AA2" s="188"/>
    </row>
    <row r="3" ht="12.75" customHeight="1" spans="1:27">
      <c r="A3" s="272" t="str">
        <f>RESUMO!A3</f>
        <v>SECRETARIA DE INFRAESTRUTURA</v>
      </c>
      <c r="G3" s="189"/>
      <c r="H3" s="188"/>
      <c r="I3" s="188"/>
      <c r="J3" s="188"/>
      <c r="K3" s="188"/>
      <c r="L3" s="188"/>
      <c r="M3" s="188"/>
      <c r="N3" s="188"/>
      <c r="O3" s="188"/>
      <c r="P3" s="188"/>
      <c r="Q3" s="188"/>
      <c r="R3" s="188"/>
      <c r="S3" s="188"/>
      <c r="T3" s="188"/>
      <c r="U3" s="188"/>
      <c r="V3" s="188"/>
      <c r="W3" s="188"/>
      <c r="X3" s="188"/>
      <c r="Y3" s="188"/>
      <c r="Z3" s="188"/>
      <c r="AA3" s="188"/>
    </row>
    <row r="4" ht="12.75" customHeight="1" spans="1:27">
      <c r="A4" s="354"/>
      <c r="G4" s="189"/>
      <c r="H4" s="188"/>
      <c r="I4" s="188"/>
      <c r="J4" s="188"/>
      <c r="K4" s="188"/>
      <c r="L4" s="188"/>
      <c r="M4" s="188"/>
      <c r="N4" s="188"/>
      <c r="O4" s="188"/>
      <c r="P4" s="188"/>
      <c r="Q4" s="188"/>
      <c r="R4" s="188"/>
      <c r="S4" s="188"/>
      <c r="T4" s="188"/>
      <c r="U4" s="188"/>
      <c r="V4" s="188"/>
      <c r="W4" s="188"/>
      <c r="X4" s="188"/>
      <c r="Y4" s="188"/>
      <c r="Z4" s="188"/>
      <c r="AA4" s="188"/>
    </row>
    <row r="5" ht="18.75" customHeight="1" spans="1:27">
      <c r="A5" s="355" t="s">
        <v>162</v>
      </c>
      <c r="B5" s="356"/>
      <c r="C5" s="356"/>
      <c r="D5" s="356"/>
      <c r="E5" s="356"/>
      <c r="F5" s="356"/>
      <c r="G5" s="356"/>
      <c r="H5" s="188"/>
      <c r="I5" s="188"/>
      <c r="J5" s="188"/>
      <c r="K5" s="188"/>
      <c r="L5" s="188"/>
      <c r="M5" s="188"/>
      <c r="N5" s="188"/>
      <c r="O5" s="188"/>
      <c r="P5" s="188"/>
      <c r="Q5" s="188"/>
      <c r="R5" s="188"/>
      <c r="S5" s="188"/>
      <c r="T5" s="188"/>
      <c r="U5" s="188"/>
      <c r="V5" s="188"/>
      <c r="W5" s="188"/>
      <c r="X5" s="188"/>
      <c r="Y5" s="188"/>
      <c r="Z5" s="188"/>
      <c r="AA5" s="188"/>
    </row>
    <row r="6" ht="18" customHeight="1" spans="1:27">
      <c r="A6" s="357" t="s">
        <v>3</v>
      </c>
      <c r="B6" s="356"/>
      <c r="C6" s="356"/>
      <c r="D6" s="356"/>
      <c r="E6" s="356"/>
      <c r="F6" s="356"/>
      <c r="G6" s="356"/>
      <c r="H6" s="188"/>
      <c r="I6" s="188"/>
      <c r="J6" s="188"/>
      <c r="K6" s="188"/>
      <c r="L6" s="188"/>
      <c r="M6" s="188"/>
      <c r="N6" s="188"/>
      <c r="O6" s="188"/>
      <c r="P6" s="188"/>
      <c r="Q6" s="188"/>
      <c r="R6" s="188"/>
      <c r="S6" s="188"/>
      <c r="T6" s="188"/>
      <c r="U6" s="188"/>
      <c r="V6" s="188"/>
      <c r="W6" s="188"/>
      <c r="X6" s="188"/>
      <c r="Y6" s="188"/>
      <c r="Z6" s="188"/>
      <c r="AA6" s="188"/>
    </row>
    <row r="7" ht="25.5" customHeight="1" spans="1:27">
      <c r="A7" s="358" t="str">
        <f>RESUMO!A7</f>
        <v>OBRA DE PAVIMENTAÇÃO, DRENAGEM E SINALIZAÇÃO DE VIAS EM DIVERSOS BAIRROS NO MUNICÍPIO DE CAMARAGIBE - PE</v>
      </c>
      <c r="B7" s="356"/>
      <c r="C7" s="356"/>
      <c r="D7" s="356"/>
      <c r="E7" s="359"/>
      <c r="F7" s="356"/>
      <c r="G7" s="356"/>
      <c r="H7" s="188"/>
      <c r="I7" s="188"/>
      <c r="J7" s="188"/>
      <c r="K7" s="188"/>
      <c r="L7" s="188"/>
      <c r="M7" s="188"/>
      <c r="N7" s="188"/>
      <c r="O7" s="188"/>
      <c r="P7" s="188"/>
      <c r="Q7" s="188"/>
      <c r="R7" s="188"/>
      <c r="S7" s="188"/>
      <c r="T7" s="188"/>
      <c r="U7" s="188"/>
      <c r="V7" s="188"/>
      <c r="W7" s="188"/>
      <c r="X7" s="188"/>
      <c r="Y7" s="188"/>
      <c r="Z7" s="188"/>
      <c r="AA7" s="188"/>
    </row>
    <row r="8" ht="21" customHeight="1" spans="1:27">
      <c r="A8" s="357" t="s">
        <v>5</v>
      </c>
      <c r="B8" s="356"/>
      <c r="C8" s="356"/>
      <c r="D8" s="356"/>
      <c r="E8" s="360" t="s">
        <v>6</v>
      </c>
      <c r="F8" s="356"/>
      <c r="G8" s="356"/>
      <c r="H8" s="188"/>
      <c r="I8" s="188"/>
      <c r="J8" s="188"/>
      <c r="K8" s="188"/>
      <c r="L8" s="188"/>
      <c r="M8" s="188"/>
      <c r="N8" s="188"/>
      <c r="O8" s="188"/>
      <c r="P8" s="188"/>
      <c r="Q8" s="188"/>
      <c r="R8" s="188"/>
      <c r="S8" s="188"/>
      <c r="T8" s="188"/>
      <c r="U8" s="188"/>
      <c r="V8" s="188"/>
      <c r="W8" s="188"/>
      <c r="X8" s="188"/>
      <c r="Y8" s="188"/>
      <c r="Z8" s="188"/>
      <c r="AA8" s="188"/>
    </row>
    <row r="9" ht="21" customHeight="1" spans="1:7">
      <c r="A9" s="279" t="s">
        <v>5</v>
      </c>
      <c r="B9" s="361"/>
      <c r="C9" s="361"/>
      <c r="D9" s="362"/>
      <c r="E9" s="363" t="s">
        <v>6</v>
      </c>
      <c r="F9" s="356"/>
      <c r="G9" s="356"/>
    </row>
    <row r="10" ht="70.5" customHeight="1" spans="1:7">
      <c r="A10" s="364" t="str">
        <f>RESUMO!A9</f>
        <v>LOTE II: RUA DO LIVRAMENTO (SÃO JOÃO E SÃO PAULO); RUA ELIAS PEREIRA - RUA CINCO (TABATINGA); RUA LONDRINA (JARDIM PRIMAVERA); RUA NOVA LONDRINA (BAIRRO DOS ESTADOS); RUA REDENTOR (BONDADE DE DEUS); RUA SANTA LUÍSA (BAIRRO NOVO DO CARMELO); RUA SÃO JOSÉ DA LAJE (SÃO JOÃO E SÃO PAULO); RUA SÃO BRAZ (SANTANA);RUA CASTRO ALVES (CÉU AZUL); RUA CAMPOS SALES (JARDIM PRIMAVERA).</v>
      </c>
      <c r="B10" s="356"/>
      <c r="C10" s="356"/>
      <c r="D10" s="356"/>
      <c r="E10" s="365" t="str">
        <f>RESUMO!E9</f>
        <v>PREFEITURA MUNICIPAL DE CAMARAGIBE</v>
      </c>
      <c r="F10" s="356"/>
      <c r="G10" s="356"/>
    </row>
    <row r="11" ht="24" customHeight="1" spans="1:7">
      <c r="A11" s="366" t="s">
        <v>8</v>
      </c>
      <c r="B11" s="356"/>
      <c r="C11" s="356"/>
      <c r="D11" s="356"/>
      <c r="E11" s="367" t="s">
        <v>9</v>
      </c>
      <c r="F11" s="356"/>
      <c r="G11" s="368" t="s">
        <v>10</v>
      </c>
    </row>
    <row r="12" ht="24.75" customHeight="1" spans="1:7">
      <c r="A12" s="369" t="str">
        <f>RESUMO!A11</f>
        <v>SINAPI SERVIÇOS/INSUMOS SEM DESONERAÇÃO - MARÇO/2024 + DNIT SICRO - JANEIRO/2024</v>
      </c>
      <c r="B12" s="356"/>
      <c r="C12" s="356"/>
      <c r="D12" s="356"/>
      <c r="E12" s="370" t="str">
        <f>RESUMO!E11</f>
        <v>113,98 % (HORISTAS)          
70,00 % (MENSALISTAS)</v>
      </c>
      <c r="F12" s="356"/>
      <c r="G12" s="371">
        <f>RESUMO!G11</f>
        <v>0.2338</v>
      </c>
    </row>
    <row r="13" ht="25.5" customHeight="1" spans="1:7">
      <c r="A13" s="372" t="str">
        <f>RESUMO!A12</f>
        <v>ABRIL/2024</v>
      </c>
      <c r="B13" s="356"/>
      <c r="C13" s="356"/>
      <c r="D13" s="356"/>
      <c r="E13" s="356"/>
      <c r="F13" s="356"/>
      <c r="G13" s="356"/>
    </row>
    <row r="14" spans="1:7">
      <c r="A14" s="373" t="s">
        <v>35</v>
      </c>
      <c r="B14" s="373" t="s">
        <v>36</v>
      </c>
      <c r="C14" s="374" t="s">
        <v>15</v>
      </c>
      <c r="D14" s="375" t="s">
        <v>163</v>
      </c>
      <c r="E14" s="376" t="s">
        <v>164</v>
      </c>
      <c r="F14" s="376" t="s">
        <v>165</v>
      </c>
      <c r="G14" s="356"/>
    </row>
    <row r="15" spans="1:7">
      <c r="A15" s="356"/>
      <c r="B15" s="373"/>
      <c r="C15" s="356"/>
      <c r="D15" s="356"/>
      <c r="E15" s="356"/>
      <c r="F15" s="377" t="s">
        <v>166</v>
      </c>
      <c r="G15" s="378" t="s">
        <v>167</v>
      </c>
    </row>
    <row r="16" ht="9.75" customHeight="1" spans="1:27">
      <c r="A16" s="379"/>
      <c r="B16" s="379"/>
      <c r="C16" s="380"/>
      <c r="D16" s="380"/>
      <c r="E16" s="380"/>
      <c r="F16" s="380"/>
      <c r="G16" s="380"/>
      <c r="H16" s="53"/>
      <c r="I16" s="53"/>
      <c r="J16" s="115"/>
      <c r="K16" s="54"/>
      <c r="L16" s="54"/>
      <c r="M16" s="54"/>
      <c r="N16" s="54"/>
      <c r="O16" s="54"/>
      <c r="P16" s="54"/>
      <c r="Q16" s="54"/>
      <c r="R16" s="54"/>
      <c r="S16" s="54"/>
      <c r="T16" s="54"/>
      <c r="U16" s="54"/>
      <c r="V16" s="54"/>
      <c r="W16" s="54"/>
      <c r="X16" s="54"/>
      <c r="Y16" s="54"/>
      <c r="Z16" s="54"/>
      <c r="AA16" s="54"/>
    </row>
    <row r="17" ht="12.75" spans="1:7">
      <c r="A17" s="381" t="s">
        <v>47</v>
      </c>
      <c r="B17" s="381" t="s">
        <v>48</v>
      </c>
      <c r="C17" s="382" t="s">
        <v>45</v>
      </c>
      <c r="D17" s="383" t="s">
        <v>168</v>
      </c>
      <c r="E17" s="384"/>
      <c r="F17" s="384"/>
      <c r="G17" s="385">
        <f>SUM(G18:G19)</f>
        <v>5579.15</v>
      </c>
    </row>
    <row r="18" ht="25.5" spans="1:7">
      <c r="A18" s="386" t="s">
        <v>53</v>
      </c>
      <c r="B18" s="386">
        <v>93565</v>
      </c>
      <c r="C18" s="387" t="str">
        <f>VLOOKUP(B18,'SINAPI-SICRO'!A:E,2,0)</f>
        <v>ENGENHEIRO CIVIL DE OBRA JUNIOR COM ENCARGOS COMPLEMENTARES</v>
      </c>
      <c r="D18" s="388" t="str">
        <f>VLOOKUP(B18,'SINAPI-SICRO'!A:E,3,0)</f>
        <v>MES</v>
      </c>
      <c r="E18" s="389">
        <f t="shared" ref="E18:E19" si="0">1/5</f>
        <v>0.2</v>
      </c>
      <c r="F18" s="390">
        <f>VLOOKUP(B18,'SINAPI-SICRO'!A:E,5,0)</f>
        <v>21055.61</v>
      </c>
      <c r="G18" s="390">
        <f>ROUND(E18*F18,2)</f>
        <v>4211.12</v>
      </c>
    </row>
    <row r="19" ht="25.5" spans="1:7">
      <c r="A19" s="386" t="s">
        <v>53</v>
      </c>
      <c r="B19" s="386">
        <v>93572</v>
      </c>
      <c r="C19" s="387" t="str">
        <f>VLOOKUP(B19,'SINAPI-SICRO'!A:E,2,0)</f>
        <v>ENCARREGADO GERAL DE OBRAS COM ENCARGOS COMPLEMENTARES</v>
      </c>
      <c r="D19" s="388" t="str">
        <f>VLOOKUP(B19,'SINAPI-SICRO'!A:E,3,0)</f>
        <v>MES</v>
      </c>
      <c r="E19" s="389">
        <f t="shared" si="0"/>
        <v>0.2</v>
      </c>
      <c r="F19" s="390">
        <f>VLOOKUP(B19,'SINAPI-SICRO'!A:E,5,0)</f>
        <v>6840.17</v>
      </c>
      <c r="G19" s="390">
        <f>ROUND(F19*E19,2)</f>
        <v>1368.03</v>
      </c>
    </row>
    <row r="20" ht="12.75" spans="1:7">
      <c r="A20" s="391" t="s">
        <v>169</v>
      </c>
      <c r="B20" s="392"/>
      <c r="C20" s="393"/>
      <c r="D20" s="394"/>
      <c r="E20" s="395"/>
      <c r="F20" s="396"/>
      <c r="G20" s="397"/>
    </row>
    <row r="21" ht="15.75" customHeight="1" spans="1:27">
      <c r="A21" s="379"/>
      <c r="B21" s="379"/>
      <c r="C21" s="398"/>
      <c r="D21" s="380"/>
      <c r="E21" s="399"/>
      <c r="F21" s="380"/>
      <c r="G21" s="380"/>
      <c r="H21" s="53"/>
      <c r="I21" s="53"/>
      <c r="J21" s="115"/>
      <c r="K21" s="54"/>
      <c r="L21" s="54"/>
      <c r="M21" s="54"/>
      <c r="N21" s="54"/>
      <c r="O21" s="54"/>
      <c r="P21" s="54"/>
      <c r="Q21" s="54"/>
      <c r="R21" s="54"/>
      <c r="S21" s="54"/>
      <c r="T21" s="54"/>
      <c r="U21" s="54"/>
      <c r="V21" s="54"/>
      <c r="W21" s="54"/>
      <c r="X21" s="54"/>
      <c r="Y21" s="54"/>
      <c r="Z21" s="54"/>
      <c r="AA21" s="54"/>
    </row>
    <row r="22" ht="15.75" customHeight="1" spans="1:7">
      <c r="A22" s="381" t="s">
        <v>47</v>
      </c>
      <c r="B22" s="381" t="s">
        <v>72</v>
      </c>
      <c r="C22" s="382" t="s">
        <v>170</v>
      </c>
      <c r="D22" s="383" t="s">
        <v>171</v>
      </c>
      <c r="E22" s="400"/>
      <c r="F22" s="384"/>
      <c r="G22" s="385">
        <f>SUM(G23)</f>
        <v>297.3</v>
      </c>
    </row>
    <row r="23" ht="15.75" customHeight="1" spans="1:7">
      <c r="A23" s="386" t="s">
        <v>53</v>
      </c>
      <c r="B23" s="386">
        <v>88316</v>
      </c>
      <c r="C23" s="387" t="str">
        <f>VLOOKUP(B23,'SINAPI-SICRO'!A:E,2,0)</f>
        <v>SERVENTE COM ENCARGOS COMPLEMENTARES</v>
      </c>
      <c r="D23" s="388" t="str">
        <f>VLOOKUP(B23,'SINAPI-SICRO'!A:E,3,0)</f>
        <v>H</v>
      </c>
      <c r="E23" s="389">
        <v>14.66</v>
      </c>
      <c r="F23" s="390">
        <f>VLOOKUP(B23,'SINAPI-SICRO'!A:E,5,0)</f>
        <v>20.28</v>
      </c>
      <c r="G23" s="390">
        <f>ROUND(E23*F23,2)</f>
        <v>297.3</v>
      </c>
    </row>
    <row r="24" ht="15.75" customHeight="1" spans="1:7">
      <c r="A24" s="391" t="s">
        <v>172</v>
      </c>
      <c r="B24" s="392"/>
      <c r="C24" s="393"/>
      <c r="D24" s="394"/>
      <c r="E24" s="395"/>
      <c r="F24" s="396"/>
      <c r="G24" s="397"/>
    </row>
    <row r="25" ht="15.75" customHeight="1" spans="1:27">
      <c r="A25" s="379"/>
      <c r="B25" s="379"/>
      <c r="C25" s="398"/>
      <c r="D25" s="380"/>
      <c r="E25" s="399"/>
      <c r="F25" s="380"/>
      <c r="G25" s="380"/>
      <c r="H25" s="53"/>
      <c r="I25" s="53"/>
      <c r="J25" s="115"/>
      <c r="K25" s="54"/>
      <c r="L25" s="54"/>
      <c r="M25" s="54"/>
      <c r="N25" s="54"/>
      <c r="O25" s="54"/>
      <c r="P25" s="54"/>
      <c r="Q25" s="54"/>
      <c r="R25" s="54"/>
      <c r="S25" s="54"/>
      <c r="T25" s="54"/>
      <c r="U25" s="54"/>
      <c r="V25" s="54"/>
      <c r="W25" s="54"/>
      <c r="X25" s="54"/>
      <c r="Y25" s="54"/>
      <c r="Z25" s="54"/>
      <c r="AA25" s="54"/>
    </row>
    <row r="26" ht="32.25" customHeight="1" spans="1:7">
      <c r="A26" s="381" t="s">
        <v>47</v>
      </c>
      <c r="B26" s="381" t="s">
        <v>173</v>
      </c>
      <c r="C26" s="382" t="s">
        <v>174</v>
      </c>
      <c r="D26" s="383" t="s">
        <v>175</v>
      </c>
      <c r="E26" s="384"/>
      <c r="F26" s="384"/>
      <c r="G26" s="385">
        <f>SUM(G27:G31)</f>
        <v>108.3</v>
      </c>
    </row>
    <row r="27" ht="15.75" customHeight="1" spans="1:7">
      <c r="A27" s="386" t="s">
        <v>53</v>
      </c>
      <c r="B27" s="386">
        <v>1379</v>
      </c>
      <c r="C27" s="387" t="str">
        <f>VLOOKUP(B27,'SINAPI-SICRO'!A:E,2,0)</f>
        <v>CIMENTO PORTLAND COMPOSTO CP II-32                                                                                                                                                                                                                                                                                                                                                                                                                                                                        </v>
      </c>
      <c r="D27" s="388" t="str">
        <f>VLOOKUP(B27,'SINAPI-SICRO'!A:E,3,0)</f>
        <v>KG    </v>
      </c>
      <c r="E27" s="389">
        <v>0.192</v>
      </c>
      <c r="F27" s="390">
        <f>VLOOKUP(B27,'SINAPI-SICRO'!A:E,5,0)</f>
        <v>0.7</v>
      </c>
      <c r="G27" s="390">
        <f>ROUND(E27*F27,2)</f>
        <v>0.13</v>
      </c>
    </row>
    <row r="28" ht="15.75" customHeight="1" spans="1:7">
      <c r="A28" s="386" t="s">
        <v>53</v>
      </c>
      <c r="B28" s="386">
        <v>37595</v>
      </c>
      <c r="C28" s="387" t="str">
        <f>VLOOKUP(B28,'SINAPI-SICRO'!A:E,2,0)</f>
        <v>ARGAMASSA COLANTE TIPO AC III                                                                                                                                                                                                                                                                                                                                                                                                                                                                             </v>
      </c>
      <c r="D28" s="388" t="str">
        <f>VLOOKUP(B28,'SINAPI-SICRO'!A:E,3,0)</f>
        <v>KG    </v>
      </c>
      <c r="E28" s="389">
        <v>0.972</v>
      </c>
      <c r="F28" s="390">
        <f>VLOOKUP(B28,'SINAPI-SICRO'!A:E,5,0)</f>
        <v>2.86</v>
      </c>
      <c r="G28" s="390">
        <f t="shared" ref="G28:G31" si="1">ROUND(F28*E28,2)</f>
        <v>2.78</v>
      </c>
    </row>
    <row r="29" ht="25.5" customHeight="1" spans="1:7">
      <c r="A29" s="386" t="s">
        <v>53</v>
      </c>
      <c r="B29" s="386">
        <v>38135</v>
      </c>
      <c r="C29" s="387" t="str">
        <f>VLOOKUP(B29,'SINAPI-SICRO'!A:E,2,0)</f>
        <v>PISO TATIL / PODOTATIL, LADRILHO HIDRAULICO / CONCRETO, *25 X 25* CM, E= *2,5* CM, PADRAO TATIL ALERTA OU DIRECIONAL, COR AMARELA                                                                                                                                                                                                                                                                                                                                                                         </v>
      </c>
      <c r="D29" s="388" t="str">
        <f>VLOOKUP(B29,'SINAPI-SICRO'!A:E,3,0)</f>
        <v>M2    </v>
      </c>
      <c r="E29" s="389">
        <v>1</v>
      </c>
      <c r="F29" s="390">
        <f>VLOOKUP(B29,'SINAPI-SICRO'!A:E,5,0)</f>
        <v>92.95</v>
      </c>
      <c r="G29" s="390">
        <f t="shared" si="1"/>
        <v>92.95</v>
      </c>
    </row>
    <row r="30" ht="15.75" customHeight="1" spans="1:7">
      <c r="A30" s="386" t="s">
        <v>53</v>
      </c>
      <c r="B30" s="386">
        <v>88309</v>
      </c>
      <c r="C30" s="387" t="str">
        <f>VLOOKUP(B30,'SINAPI-SICRO'!A:E,2,0)</f>
        <v>PEDREIRO COM ENCARGOS COMPLEMENTARES</v>
      </c>
      <c r="D30" s="388" t="str">
        <f>VLOOKUP(B30,'SINAPI-SICRO'!A:E,3,0)</f>
        <v>H</v>
      </c>
      <c r="E30" s="389">
        <v>0.3496</v>
      </c>
      <c r="F30" s="390">
        <f>VLOOKUP(B30,'SINAPI-SICRO'!A:E,5,0)</f>
        <v>25.46</v>
      </c>
      <c r="G30" s="390">
        <f t="shared" si="1"/>
        <v>8.9</v>
      </c>
    </row>
    <row r="31" ht="15.75" customHeight="1" spans="1:7">
      <c r="A31" s="386" t="s">
        <v>53</v>
      </c>
      <c r="B31" s="386">
        <v>88316</v>
      </c>
      <c r="C31" s="387" t="str">
        <f>VLOOKUP(B31,'SINAPI-SICRO'!A:E,2,0)</f>
        <v>SERVENTE COM ENCARGOS COMPLEMENTARES</v>
      </c>
      <c r="D31" s="388" t="str">
        <f>VLOOKUP(B31,'SINAPI-SICRO'!A:E,3,0)</f>
        <v>H</v>
      </c>
      <c r="E31" s="389">
        <v>0.1744</v>
      </c>
      <c r="F31" s="390">
        <f>VLOOKUP(B31,'SINAPI-SICRO'!A:E,5,0)</f>
        <v>20.28</v>
      </c>
      <c r="G31" s="390">
        <f t="shared" si="1"/>
        <v>3.54</v>
      </c>
    </row>
    <row r="32" ht="15.75" customHeight="1" spans="1:7">
      <c r="A32" s="391" t="s">
        <v>176</v>
      </c>
      <c r="B32" s="392"/>
      <c r="C32" s="393"/>
      <c r="D32" s="394"/>
      <c r="E32" s="395"/>
      <c r="F32" s="396"/>
      <c r="G32" s="397"/>
    </row>
    <row r="33" ht="15.75" customHeight="1" spans="1:27">
      <c r="A33" s="379"/>
      <c r="B33" s="379"/>
      <c r="C33" s="398"/>
      <c r="D33" s="380"/>
      <c r="E33" s="399"/>
      <c r="F33" s="380"/>
      <c r="G33" s="380"/>
      <c r="H33" s="53"/>
      <c r="I33" s="53"/>
      <c r="J33" s="115"/>
      <c r="K33" s="54"/>
      <c r="L33" s="54"/>
      <c r="M33" s="54"/>
      <c r="N33" s="54"/>
      <c r="O33" s="54"/>
      <c r="P33" s="54"/>
      <c r="Q33" s="54"/>
      <c r="R33" s="54"/>
      <c r="S33" s="54"/>
      <c r="T33" s="54"/>
      <c r="U33" s="54"/>
      <c r="V33" s="54"/>
      <c r="W33" s="54"/>
      <c r="X33" s="54"/>
      <c r="Y33" s="54"/>
      <c r="Z33" s="54"/>
      <c r="AA33" s="54"/>
    </row>
    <row r="34" ht="15.75" customHeight="1" spans="1:7">
      <c r="A34" s="381" t="s">
        <v>47</v>
      </c>
      <c r="B34" s="381" t="s">
        <v>84</v>
      </c>
      <c r="C34" s="382" t="s">
        <v>177</v>
      </c>
      <c r="D34" s="383" t="s">
        <v>178</v>
      </c>
      <c r="E34" s="384"/>
      <c r="F34" s="384"/>
      <c r="G34" s="385">
        <f>SUM(G35:G38)</f>
        <v>481.19</v>
      </c>
    </row>
    <row r="35" ht="15.75" customHeight="1" spans="1:7">
      <c r="A35" s="386" t="s">
        <v>53</v>
      </c>
      <c r="B35" s="386">
        <v>94319</v>
      </c>
      <c r="C35" s="387" t="str">
        <f>VLOOKUP(B35,'SINAPI-SICRO'!A:E,2,0)</f>
        <v>ATERRO MANUAL DE VALAS COM SOLO ARGILO-ARENOSO. AF_08/2023</v>
      </c>
      <c r="D35" s="388" t="str">
        <f>VLOOKUP(B35,'SINAPI-SICRO'!A:E,3,0)</f>
        <v>M3</v>
      </c>
      <c r="E35" s="389">
        <v>0.27</v>
      </c>
      <c r="F35" s="390">
        <f>VLOOKUP(B35,'SINAPI-SICRO'!A:E,5,0)</f>
        <v>76.27</v>
      </c>
      <c r="G35" s="390">
        <f>ROUND(E35*F35,2)</f>
        <v>20.59</v>
      </c>
    </row>
    <row r="36" ht="15.75" customHeight="1" spans="1:7">
      <c r="A36" s="386" t="s">
        <v>47</v>
      </c>
      <c r="B36" s="386" t="s">
        <v>173</v>
      </c>
      <c r="C36" s="401" t="str">
        <f>$C$26</f>
        <v>PISO TATIL DIRECIONAL E/OU ALERTA, DE CONCRETO, NA COR AMARELA, PARA PNE, DIMENSÕES 20X20, ASSENTADO SOBRE ARGAMASSA</v>
      </c>
      <c r="D36" s="388" t="str">
        <f>$D$26</f>
        <v>M2</v>
      </c>
      <c r="E36" s="389">
        <v>0.72</v>
      </c>
      <c r="F36" s="402">
        <f>$G$26</f>
        <v>108.3</v>
      </c>
      <c r="G36" s="390">
        <f t="shared" ref="G36:G38" si="2">ROUND(F36*E36,2)</f>
        <v>77.98</v>
      </c>
    </row>
    <row r="37" ht="15.75" customHeight="1" spans="1:7">
      <c r="A37" s="386" t="s">
        <v>53</v>
      </c>
      <c r="B37" s="386">
        <v>94964</v>
      </c>
      <c r="C37" s="387" t="str">
        <f>VLOOKUP(B37,'SINAPI-SICRO'!A:E,2,0)</f>
        <v>CONCRETO FCK = 20MPA, TRAÇO 1:2,7:3 (EM MASSA SECA DE CIMENTO/ AREIA MÉDIA/ BRITA 1) - PREPARO MECÂNICO COM BETONEIRA 400 L. AF_05/2021</v>
      </c>
      <c r="D37" s="388" t="str">
        <f>VLOOKUP(B37,'SINAPI-SICRO'!A:E,3,0)</f>
        <v>M3</v>
      </c>
      <c r="E37" s="389">
        <v>0.5088</v>
      </c>
      <c r="F37" s="390">
        <f>VLOOKUP(B37,'SINAPI-SICRO'!A:E,5,0)</f>
        <v>476.05</v>
      </c>
      <c r="G37" s="390">
        <f t="shared" si="2"/>
        <v>242.21</v>
      </c>
    </row>
    <row r="38" ht="15.75" customHeight="1" spans="1:7">
      <c r="A38" s="386" t="s">
        <v>53</v>
      </c>
      <c r="B38" s="386">
        <v>103670</v>
      </c>
      <c r="C38" s="387" t="str">
        <f>VLOOKUP(B38,'SINAPI-SICRO'!A:E,2,0)</f>
        <v>LANÇAMENTO COM USO DE BALDES, ADENSAMENTO E ACABAMENTO DE CONCRETO EM ESTRUTURAS. AF_02/2022</v>
      </c>
      <c r="D38" s="388" t="str">
        <f>VLOOKUP(B38,'SINAPI-SICRO'!A:E,3,0)</f>
        <v>M3</v>
      </c>
      <c r="E38" s="389">
        <v>0.5088</v>
      </c>
      <c r="F38" s="390">
        <f>VLOOKUP(B38,'SINAPI-SICRO'!A:E,5,0)</f>
        <v>275.97</v>
      </c>
      <c r="G38" s="390">
        <f t="shared" si="2"/>
        <v>140.41</v>
      </c>
    </row>
    <row r="39" ht="15.75" customHeight="1" spans="1:7">
      <c r="A39" s="391" t="s">
        <v>169</v>
      </c>
      <c r="B39" s="392"/>
      <c r="C39" s="393"/>
      <c r="D39" s="394"/>
      <c r="E39" s="395"/>
      <c r="F39" s="396"/>
      <c r="G39" s="397"/>
    </row>
    <row r="40" ht="15.75" customHeight="1" spans="1:27">
      <c r="A40" s="379"/>
      <c r="B40" s="379"/>
      <c r="C40" s="398"/>
      <c r="D40" s="380"/>
      <c r="E40" s="399"/>
      <c r="F40" s="380"/>
      <c r="G40" s="380"/>
      <c r="H40" s="53"/>
      <c r="I40" s="53"/>
      <c r="J40" s="115"/>
      <c r="K40" s="54"/>
      <c r="L40" s="54"/>
      <c r="M40" s="54"/>
      <c r="N40" s="54"/>
      <c r="O40" s="54"/>
      <c r="P40" s="54"/>
      <c r="Q40" s="54"/>
      <c r="R40" s="54"/>
      <c r="S40" s="54"/>
      <c r="T40" s="54"/>
      <c r="U40" s="54"/>
      <c r="V40" s="54"/>
      <c r="W40" s="54"/>
      <c r="X40" s="54"/>
      <c r="Y40" s="54"/>
      <c r="Z40" s="54"/>
      <c r="AA40" s="54"/>
    </row>
    <row r="41" ht="29.25" customHeight="1" spans="1:7">
      <c r="A41" s="381" t="s">
        <v>47</v>
      </c>
      <c r="B41" s="381" t="s">
        <v>91</v>
      </c>
      <c r="C41" s="382" t="s">
        <v>179</v>
      </c>
      <c r="D41" s="383" t="s">
        <v>163</v>
      </c>
      <c r="E41" s="384"/>
      <c r="F41" s="384"/>
      <c r="G41" s="385">
        <f>SUM(G42:G44)</f>
        <v>188.66</v>
      </c>
    </row>
    <row r="42" ht="15.75" customHeight="1" spans="1:7">
      <c r="A42" s="386" t="s">
        <v>53</v>
      </c>
      <c r="B42" s="386">
        <v>34723</v>
      </c>
      <c r="C42" s="387" t="str">
        <f>VLOOKUP(B42,'SINAPI-SICRO'!A:E,2,0)</f>
        <v>PLACA DE SINALIZACAO EM CHAPA DE ACO NUM 16 COM PINTURA REFLETIVA                                                                                                                                                                                                                                                                                                                                                                                                                                         </v>
      </c>
      <c r="D42" s="388" t="str">
        <f>VLOOKUP(B42,'SINAPI-SICRO'!A:E,3,0)</f>
        <v>M2    </v>
      </c>
      <c r="E42" s="389">
        <v>0.302</v>
      </c>
      <c r="F42" s="390">
        <f>VLOOKUP(B42,'SINAPI-SICRO'!A:E,5,0)</f>
        <v>577.5</v>
      </c>
      <c r="G42" s="390">
        <f>ROUND(E42*F42,2)</f>
        <v>174.41</v>
      </c>
    </row>
    <row r="43" ht="15.75" customHeight="1" spans="1:7">
      <c r="A43" s="386" t="s">
        <v>53</v>
      </c>
      <c r="B43" s="386">
        <v>11950</v>
      </c>
      <c r="C43" s="387" t="str">
        <f>VLOOKUP(B43,'SINAPI-SICRO'!A:E,2,0)</f>
        <v>BUCHA DE NYLON SEM ABA S6, COM PARAFUSO DE 4,20 X 40 MM EM ACO ZINCADO COM ROSCA SOBERBA, CABECA CHATA E FENDA PHILLIPS                                                                                                                                                                                                                                                                                                                                                                                   </v>
      </c>
      <c r="D43" s="388" t="str">
        <f>VLOOKUP(B43,'SINAPI-SICRO'!A:E,3,0)</f>
        <v>UN    </v>
      </c>
      <c r="E43" s="389">
        <v>2</v>
      </c>
      <c r="F43" s="390">
        <f>VLOOKUP(B43,'SINAPI-SICRO'!A:E,5,0)</f>
        <v>0.33</v>
      </c>
      <c r="G43" s="390">
        <f t="shared" ref="G43:G44" si="3">ROUND(F43*E43,2)</f>
        <v>0.66</v>
      </c>
    </row>
    <row r="44" ht="15.75" customHeight="1" spans="1:7">
      <c r="A44" s="386" t="s">
        <v>53</v>
      </c>
      <c r="B44" s="386">
        <v>88316</v>
      </c>
      <c r="C44" s="387" t="str">
        <f>VLOOKUP(B44,'SINAPI-SICRO'!A:E,2,0)</f>
        <v>SERVENTE COM ENCARGOS COMPLEMENTARES</v>
      </c>
      <c r="D44" s="388" t="str">
        <f>VLOOKUP(B44,'SINAPI-SICRO'!A:E,3,0)</f>
        <v>H</v>
      </c>
      <c r="E44" s="389">
        <v>0.67</v>
      </c>
      <c r="F44" s="390">
        <f>VLOOKUP(B44,'SINAPI-SICRO'!A:E,5,0)</f>
        <v>20.28</v>
      </c>
      <c r="G44" s="390">
        <f t="shared" si="3"/>
        <v>13.59</v>
      </c>
    </row>
    <row r="45" ht="15.75" customHeight="1" spans="1:7">
      <c r="A45" s="391" t="s">
        <v>180</v>
      </c>
      <c r="B45" s="392"/>
      <c r="C45" s="393"/>
      <c r="D45" s="394"/>
      <c r="E45" s="395"/>
      <c r="F45" s="396"/>
      <c r="G45" s="397"/>
    </row>
    <row r="46" ht="15.75" customHeight="1" spans="1:27">
      <c r="A46" s="379"/>
      <c r="B46" s="379"/>
      <c r="C46" s="380"/>
      <c r="D46" s="380"/>
      <c r="E46" s="380"/>
      <c r="F46" s="380"/>
      <c r="G46" s="380"/>
      <c r="H46" s="53"/>
      <c r="I46" s="53"/>
      <c r="J46" s="115"/>
      <c r="K46" s="54"/>
      <c r="L46" s="54"/>
      <c r="M46" s="54"/>
      <c r="N46" s="54"/>
      <c r="O46" s="54"/>
      <c r="P46" s="54"/>
      <c r="Q46" s="54"/>
      <c r="R46" s="54"/>
      <c r="S46" s="54"/>
      <c r="T46" s="54"/>
      <c r="U46" s="54"/>
      <c r="V46" s="54"/>
      <c r="W46" s="54"/>
      <c r="X46" s="54"/>
      <c r="Y46" s="54"/>
      <c r="Z46" s="54"/>
      <c r="AA46" s="54"/>
    </row>
    <row r="47" ht="41.25" customHeight="1" spans="1:7">
      <c r="A47" s="381" t="s">
        <v>47</v>
      </c>
      <c r="B47" s="381" t="s">
        <v>148</v>
      </c>
      <c r="C47" s="382" t="s">
        <v>181</v>
      </c>
      <c r="D47" s="383" t="s">
        <v>163</v>
      </c>
      <c r="E47" s="384"/>
      <c r="F47" s="384"/>
      <c r="G47" s="385">
        <f>SUM(G48:G50)</f>
        <v>158.63</v>
      </c>
    </row>
    <row r="48" ht="15.75" customHeight="1" spans="1:7">
      <c r="A48" s="386" t="s">
        <v>53</v>
      </c>
      <c r="B48" s="386">
        <v>34723</v>
      </c>
      <c r="C48" s="387" t="str">
        <f>VLOOKUP(B48,'SINAPI-SICRO'!A:E,2,0)</f>
        <v>PLACA DE SINALIZACAO EM CHAPA DE ACO NUM 16 COM PINTURA REFLETIVA                                                                                                                                                                                                                                                                                                                                                                                                                                         </v>
      </c>
      <c r="D48" s="388" t="str">
        <f>VLOOKUP(B48,'SINAPI-SICRO'!A:E,3,0)</f>
        <v>M2    </v>
      </c>
      <c r="E48" s="389">
        <v>0.25</v>
      </c>
      <c r="F48" s="390">
        <f>VLOOKUP(B48,'SINAPI-SICRO'!A:E,5,0)</f>
        <v>577.5</v>
      </c>
      <c r="G48" s="390">
        <f>ROUND(E48*F48,2)</f>
        <v>144.38</v>
      </c>
    </row>
    <row r="49" ht="15.75" customHeight="1" spans="1:7">
      <c r="A49" s="386" t="s">
        <v>53</v>
      </c>
      <c r="B49" s="386">
        <v>11950</v>
      </c>
      <c r="C49" s="387" t="str">
        <f>VLOOKUP(B49,'SINAPI-SICRO'!A:E,2,0)</f>
        <v>BUCHA DE NYLON SEM ABA S6, COM PARAFUSO DE 4,20 X 40 MM EM ACO ZINCADO COM ROSCA SOBERBA, CABECA CHATA E FENDA PHILLIPS                                                                                                                                                                                                                                                                                                                                                                                   </v>
      </c>
      <c r="D49" s="388" t="str">
        <f>VLOOKUP(B49,'SINAPI-SICRO'!A:E,3,0)</f>
        <v>UN    </v>
      </c>
      <c r="E49" s="389">
        <v>2</v>
      </c>
      <c r="F49" s="390">
        <f>VLOOKUP(B49,'SINAPI-SICRO'!A:E,5,0)</f>
        <v>0.33</v>
      </c>
      <c r="G49" s="390">
        <f t="shared" ref="G49:G50" si="4">ROUND(F49*E49,2)</f>
        <v>0.66</v>
      </c>
    </row>
    <row r="50" ht="15.75" customHeight="1" spans="1:7">
      <c r="A50" s="386" t="s">
        <v>182</v>
      </c>
      <c r="B50" s="386">
        <v>88316</v>
      </c>
      <c r="C50" s="387" t="str">
        <f>VLOOKUP(B50,'SINAPI-SICRO'!A:E,2,0)</f>
        <v>SERVENTE COM ENCARGOS COMPLEMENTARES</v>
      </c>
      <c r="D50" s="388" t="str">
        <f>VLOOKUP(B50,'SINAPI-SICRO'!A:E,3,0)</f>
        <v>H</v>
      </c>
      <c r="E50" s="389">
        <v>0.67</v>
      </c>
      <c r="F50" s="390">
        <f>VLOOKUP(B50,'SINAPI-SICRO'!A:E,5,0)</f>
        <v>20.28</v>
      </c>
      <c r="G50" s="390">
        <f t="shared" si="4"/>
        <v>13.59</v>
      </c>
    </row>
    <row r="51" ht="15.75" customHeight="1" spans="1:7">
      <c r="A51" s="391" t="s">
        <v>183</v>
      </c>
      <c r="B51" s="392"/>
      <c r="C51" s="393"/>
      <c r="D51" s="394"/>
      <c r="E51" s="395"/>
      <c r="F51" s="396"/>
      <c r="G51" s="397"/>
    </row>
    <row r="52" ht="15.75" customHeight="1" spans="1:27">
      <c r="A52" s="379"/>
      <c r="B52" s="379"/>
      <c r="C52" s="380"/>
      <c r="D52" s="380"/>
      <c r="E52" s="380"/>
      <c r="F52" s="380"/>
      <c r="G52" s="380"/>
      <c r="H52" s="53"/>
      <c r="I52" s="53"/>
      <c r="J52" s="115"/>
      <c r="K52" s="54"/>
      <c r="L52" s="54"/>
      <c r="M52" s="54"/>
      <c r="N52" s="54"/>
      <c r="O52" s="54"/>
      <c r="P52" s="54"/>
      <c r="Q52" s="54"/>
      <c r="R52" s="54"/>
      <c r="S52" s="54"/>
      <c r="T52" s="54"/>
      <c r="U52" s="54"/>
      <c r="V52" s="54"/>
      <c r="W52" s="54"/>
      <c r="X52" s="54"/>
      <c r="Y52" s="54"/>
      <c r="Z52" s="54"/>
      <c r="AA52" s="54"/>
    </row>
    <row r="53" ht="38.25" customHeight="1" spans="1:7">
      <c r="A53" s="381" t="s">
        <v>47</v>
      </c>
      <c r="B53" s="381" t="s">
        <v>89</v>
      </c>
      <c r="C53" s="382" t="s">
        <v>184</v>
      </c>
      <c r="D53" s="383" t="s">
        <v>163</v>
      </c>
      <c r="E53" s="384"/>
      <c r="F53" s="384"/>
      <c r="G53" s="385">
        <f>SUM(G54:G56)</f>
        <v>91.93</v>
      </c>
    </row>
    <row r="54" ht="15.75" customHeight="1" spans="1:7">
      <c r="A54" s="386" t="s">
        <v>53</v>
      </c>
      <c r="B54" s="386">
        <v>13521</v>
      </c>
      <c r="C54" s="387" t="str">
        <f>VLOOKUP(B54,'SINAPI-SICRO'!A:E,2,0)</f>
        <v>PLACA DE ACO ESMALTADA PARA  IDENTIFICACAO DE RUA, *45 CM X 20* CM                                                                                                                                                                                                                                                                                                                                                                                                                                        </v>
      </c>
      <c r="D54" s="388" t="str">
        <f>VLOOKUP(B54,'SINAPI-SICRO'!A:E,3,0)</f>
        <v>UN    </v>
      </c>
      <c r="E54" s="389">
        <v>1</v>
      </c>
      <c r="F54" s="390">
        <f>VLOOKUP(B54,'SINAPI-SICRO'!A:E,5,0)</f>
        <v>82.5</v>
      </c>
      <c r="G54" s="390">
        <f>ROUND(E54*F54,2)</f>
        <v>82.5</v>
      </c>
    </row>
    <row r="55" ht="15.75" customHeight="1" spans="1:7">
      <c r="A55" s="386" t="s">
        <v>53</v>
      </c>
      <c r="B55" s="386">
        <v>11950</v>
      </c>
      <c r="C55" s="387" t="str">
        <f>VLOOKUP(B55,'SINAPI-SICRO'!A:E,2,0)</f>
        <v>BUCHA DE NYLON SEM ABA S6, COM PARAFUSO DE 4,20 X 40 MM EM ACO ZINCADO COM ROSCA SOBERBA, CABECA CHATA E FENDA PHILLIPS                                                                                                                                                                                                                                                                                                                                                                                   </v>
      </c>
      <c r="D55" s="388" t="str">
        <f>VLOOKUP(B55,'SINAPI-SICRO'!A:E,3,0)</f>
        <v>UN    </v>
      </c>
      <c r="E55" s="389">
        <v>4</v>
      </c>
      <c r="F55" s="390">
        <f>VLOOKUP(B55,'SINAPI-SICRO'!A:E,5,0)</f>
        <v>0.33</v>
      </c>
      <c r="G55" s="390">
        <f t="shared" ref="G55:G56" si="5">ROUND(F55*E55,2)</f>
        <v>1.32</v>
      </c>
    </row>
    <row r="56" ht="15.75" customHeight="1" spans="1:7">
      <c r="A56" s="386" t="s">
        <v>53</v>
      </c>
      <c r="B56" s="386">
        <v>88316</v>
      </c>
      <c r="C56" s="387" t="str">
        <f>VLOOKUP(B56,'SINAPI-SICRO'!A:E,2,0)</f>
        <v>SERVENTE COM ENCARGOS COMPLEMENTARES</v>
      </c>
      <c r="D56" s="388" t="str">
        <f>VLOOKUP(B56,'SINAPI-SICRO'!A:E,3,0)</f>
        <v>H</v>
      </c>
      <c r="E56" s="389">
        <v>0.4</v>
      </c>
      <c r="F56" s="390">
        <f>VLOOKUP(B56,'SINAPI-SICRO'!A:E,5,0)</f>
        <v>20.28</v>
      </c>
      <c r="G56" s="390">
        <f t="shared" si="5"/>
        <v>8.11</v>
      </c>
    </row>
    <row r="57" ht="15.75" customHeight="1" spans="1:7">
      <c r="A57" s="391" t="s">
        <v>185</v>
      </c>
      <c r="B57" s="392"/>
      <c r="C57" s="393"/>
      <c r="D57" s="394"/>
      <c r="E57" s="395"/>
      <c r="F57" s="396"/>
      <c r="G57" s="397"/>
    </row>
    <row r="58" ht="15.75" customHeight="1" spans="1:27">
      <c r="A58" s="379"/>
      <c r="B58" s="379"/>
      <c r="C58" s="380"/>
      <c r="D58" s="380"/>
      <c r="E58" s="380"/>
      <c r="F58" s="380"/>
      <c r="G58" s="380"/>
      <c r="H58" s="53"/>
      <c r="I58" s="53"/>
      <c r="J58" s="115"/>
      <c r="K58" s="54"/>
      <c r="L58" s="54"/>
      <c r="M58" s="54"/>
      <c r="N58" s="54"/>
      <c r="O58" s="54"/>
      <c r="P58" s="54"/>
      <c r="Q58" s="54"/>
      <c r="R58" s="54"/>
      <c r="S58" s="54"/>
      <c r="T58" s="54"/>
      <c r="U58" s="54"/>
      <c r="V58" s="54"/>
      <c r="W58" s="54"/>
      <c r="X58" s="54"/>
      <c r="Y58" s="54"/>
      <c r="Z58" s="54"/>
      <c r="AA58" s="54"/>
    </row>
    <row r="59" ht="15.75" customHeight="1" spans="1:7">
      <c r="A59" s="381" t="s">
        <v>47</v>
      </c>
      <c r="B59" s="381" t="s">
        <v>69</v>
      </c>
      <c r="C59" s="382" t="s">
        <v>186</v>
      </c>
      <c r="D59" s="383" t="s">
        <v>178</v>
      </c>
      <c r="E59" s="384"/>
      <c r="F59" s="384"/>
      <c r="G59" s="385">
        <f>SUM(G60:G67)</f>
        <v>291.76</v>
      </c>
    </row>
    <row r="60" ht="15.75" customHeight="1" spans="1:7">
      <c r="A60" s="386" t="s">
        <v>53</v>
      </c>
      <c r="B60" s="386">
        <v>88309</v>
      </c>
      <c r="C60" s="387" t="str">
        <f>VLOOKUP(B60,'SINAPI-SICRO'!A:E,2,0)</f>
        <v>PEDREIRO COM ENCARGOS COMPLEMENTARES</v>
      </c>
      <c r="D60" s="388" t="str">
        <f>VLOOKUP(B60,'SINAPI-SICRO'!A:E,3,0)</f>
        <v>H</v>
      </c>
      <c r="E60" s="389">
        <v>0.25</v>
      </c>
      <c r="F60" s="390">
        <f>VLOOKUP(B60,'SINAPI-SICRO'!A:E,5,0)</f>
        <v>25.46</v>
      </c>
      <c r="G60" s="390">
        <f>ROUND(E60*F60,2)</f>
        <v>6.37</v>
      </c>
    </row>
    <row r="61" ht="15.75" customHeight="1" spans="1:7">
      <c r="A61" s="386" t="s">
        <v>53</v>
      </c>
      <c r="B61" s="386">
        <v>88316</v>
      </c>
      <c r="C61" s="387" t="str">
        <f>VLOOKUP(B61,'SINAPI-SICRO'!A:E,2,0)</f>
        <v>SERVENTE COM ENCARGOS COMPLEMENTARES</v>
      </c>
      <c r="D61" s="388" t="str">
        <f>VLOOKUP(B61,'SINAPI-SICRO'!A:E,3,0)</f>
        <v>H</v>
      </c>
      <c r="E61" s="389">
        <v>2.066</v>
      </c>
      <c r="F61" s="390">
        <f>VLOOKUP(B61,'SINAPI-SICRO'!A:E,5,0)</f>
        <v>20.28</v>
      </c>
      <c r="G61" s="390">
        <f t="shared" ref="G61:G67" si="6">ROUND(F61*E61,2)</f>
        <v>41.9</v>
      </c>
    </row>
    <row r="62" ht="15.75" customHeight="1" spans="1:7">
      <c r="A62" s="386" t="s">
        <v>187</v>
      </c>
      <c r="B62" s="386" t="s">
        <v>188</v>
      </c>
      <c r="C62" s="387" t="str">
        <f>VLOOKUP(B62,'SINAPI-SICRO'!A:E,2,0)</f>
        <v>Meio tubo de concreto simples - D = 0,40 m</v>
      </c>
      <c r="D62" s="388" t="str">
        <f>VLOOKUP(B62,'SINAPI-SICRO'!A:E,3,0)</f>
        <v>m</v>
      </c>
      <c r="E62" s="389">
        <v>1</v>
      </c>
      <c r="F62" s="390">
        <f>VLOOKUP(B62,'SINAPI-SICRO'!A:E,5,0)</f>
        <v>37.7717</v>
      </c>
      <c r="G62" s="390">
        <f t="shared" si="6"/>
        <v>37.77</v>
      </c>
    </row>
    <row r="63" ht="15.75" customHeight="1" spans="1:7">
      <c r="A63" s="386" t="s">
        <v>47</v>
      </c>
      <c r="B63" s="386" t="s">
        <v>189</v>
      </c>
      <c r="C63" s="401" t="str">
        <f t="shared" ref="C63:D63" si="7">C219</f>
        <v>APILOAMENTO MANUAL</v>
      </c>
      <c r="D63" s="388" t="str">
        <f t="shared" si="7"/>
        <v>M3</v>
      </c>
      <c r="E63" s="389">
        <v>0.17</v>
      </c>
      <c r="F63" s="390">
        <v>30.42</v>
      </c>
      <c r="G63" s="390">
        <f t="shared" si="6"/>
        <v>5.17</v>
      </c>
    </row>
    <row r="64" ht="15.75" customHeight="1" spans="1:7">
      <c r="A64" s="386" t="s">
        <v>53</v>
      </c>
      <c r="B64" s="386">
        <v>94964</v>
      </c>
      <c r="C64" s="387" t="str">
        <f>VLOOKUP(B64,'SINAPI-SICRO'!A:E,2,0)</f>
        <v>CONCRETO FCK = 20MPA, TRAÇO 1:2,7:3 (EM MASSA SECA DE CIMENTO/ AREIA MÉDIA/ BRITA 1) - PREPARO MECÂNICO COM BETONEIRA 400 L. AF_05/2021</v>
      </c>
      <c r="D64" s="388" t="str">
        <f>VLOOKUP(B64,'SINAPI-SICRO'!A:E,3,0)</f>
        <v>M3</v>
      </c>
      <c r="E64" s="389">
        <v>0.175</v>
      </c>
      <c r="F64" s="390">
        <f>VLOOKUP(B64,'SINAPI-SICRO'!A:E,5,0)</f>
        <v>476.05</v>
      </c>
      <c r="G64" s="390">
        <f t="shared" si="6"/>
        <v>83.31</v>
      </c>
    </row>
    <row r="65" ht="15.75" customHeight="1" spans="1:7">
      <c r="A65" s="386" t="s">
        <v>53</v>
      </c>
      <c r="B65" s="386">
        <v>103670</v>
      </c>
      <c r="C65" s="387" t="str">
        <f>VLOOKUP(B65,'SINAPI-SICRO'!A:E,2,0)</f>
        <v>LANÇAMENTO COM USO DE BALDES, ADENSAMENTO E ACABAMENTO DE CONCRETO EM ESTRUTURAS. AF_02/2022</v>
      </c>
      <c r="D65" s="388" t="str">
        <f>VLOOKUP(B65,'SINAPI-SICRO'!A:E,3,0)</f>
        <v>M3</v>
      </c>
      <c r="E65" s="389">
        <v>0.175</v>
      </c>
      <c r="F65" s="390">
        <f>VLOOKUP(B65,'SINAPI-SICRO'!A:E,5,0)</f>
        <v>275.97</v>
      </c>
      <c r="G65" s="390">
        <f t="shared" si="6"/>
        <v>48.29</v>
      </c>
    </row>
    <row r="66" ht="15.75" customHeight="1" spans="1:7">
      <c r="A66" s="386" t="s">
        <v>53</v>
      </c>
      <c r="B66" s="386">
        <v>93358</v>
      </c>
      <c r="C66" s="387" t="str">
        <f>VLOOKUP(B66,'SINAPI-SICRO'!A:E,2,0)</f>
        <v>ESCAVAÇÃO MANUAL DE VALA COM PROFUNDIDADE MENOR OU IGUAL A 1,30 M. AF_02/2021</v>
      </c>
      <c r="D66" s="388" t="str">
        <f>VLOOKUP(B66,'SINAPI-SICRO'!A:E,3,0)</f>
        <v>M3</v>
      </c>
      <c r="E66" s="389">
        <v>0.36</v>
      </c>
      <c r="F66" s="390">
        <f>VLOOKUP(B66,'SINAPI-SICRO'!A:E,5,0)</f>
        <v>80.22</v>
      </c>
      <c r="G66" s="390">
        <f t="shared" si="6"/>
        <v>28.88</v>
      </c>
    </row>
    <row r="67" ht="15.75" customHeight="1" spans="1:7">
      <c r="A67" s="386" t="s">
        <v>53</v>
      </c>
      <c r="B67" s="386">
        <v>92267</v>
      </c>
      <c r="C67" s="387" t="str">
        <f>VLOOKUP(B67,'SINAPI-SICRO'!A:E,2,0)</f>
        <v>FABRICAÇÃO DE FÔRMA PARA LAJES, EM CHAPA DE MADEIRA COMPENSADA RESINADA, E = 17 MM. AF_09/2020</v>
      </c>
      <c r="D67" s="388" t="str">
        <f>VLOOKUP(B67,'SINAPI-SICRO'!A:E,3,0)</f>
        <v>M2</v>
      </c>
      <c r="E67" s="389">
        <v>0.76</v>
      </c>
      <c r="F67" s="390">
        <f>VLOOKUP(B67,'SINAPI-SICRO'!A:E,5,0)</f>
        <v>52.73</v>
      </c>
      <c r="G67" s="390">
        <f t="shared" si="6"/>
        <v>40.07</v>
      </c>
    </row>
    <row r="68" ht="15.75" customHeight="1" spans="1:7">
      <c r="A68" s="391" t="s">
        <v>190</v>
      </c>
      <c r="B68" s="392"/>
      <c r="C68" s="393"/>
      <c r="D68" s="394"/>
      <c r="E68" s="395"/>
      <c r="F68" s="396"/>
      <c r="G68" s="397"/>
    </row>
    <row r="69" ht="15.75" customHeight="1" spans="1:27">
      <c r="A69" s="379"/>
      <c r="B69" s="379"/>
      <c r="C69" s="380"/>
      <c r="D69" s="380"/>
      <c r="E69" s="380"/>
      <c r="F69" s="380"/>
      <c r="G69" s="380"/>
      <c r="H69" s="53"/>
      <c r="I69" s="53"/>
      <c r="J69" s="115"/>
      <c r="K69" s="54"/>
      <c r="L69" s="54"/>
      <c r="M69" s="54"/>
      <c r="N69" s="54"/>
      <c r="O69" s="54"/>
      <c r="P69" s="54"/>
      <c r="Q69" s="54"/>
      <c r="R69" s="54"/>
      <c r="S69" s="54"/>
      <c r="T69" s="54"/>
      <c r="U69" s="54"/>
      <c r="V69" s="54"/>
      <c r="W69" s="54"/>
      <c r="X69" s="54"/>
      <c r="Y69" s="54"/>
      <c r="Z69" s="54"/>
      <c r="AA69" s="54"/>
    </row>
    <row r="70" ht="15.75" customHeight="1" spans="1:7">
      <c r="A70" s="381" t="s">
        <v>47</v>
      </c>
      <c r="B70" s="381" t="s">
        <v>115</v>
      </c>
      <c r="C70" s="382" t="s">
        <v>191</v>
      </c>
      <c r="D70" s="383" t="s">
        <v>163</v>
      </c>
      <c r="E70" s="384"/>
      <c r="F70" s="384"/>
      <c r="G70" s="385">
        <f>SUM(G71:G72)</f>
        <v>203.26</v>
      </c>
    </row>
    <row r="71" ht="15.75" customHeight="1" spans="1:7">
      <c r="A71" s="386" t="s">
        <v>53</v>
      </c>
      <c r="B71" s="386">
        <v>98529</v>
      </c>
      <c r="C71" s="387" t="str">
        <f>VLOOKUP(B71,'SINAPI-SICRO'!A:E,2,0)</f>
        <v>CORTE RASO E RECORTE DE ÁRVORE COM DIÂMETRO DE TRONCO MAIOR OU IGUAL A 0,20 M E MENOR QUE 0,40 M. AF_03/2024</v>
      </c>
      <c r="D71" s="388" t="str">
        <f>VLOOKUP(B71,'SINAPI-SICRO'!A:E,3,0)</f>
        <v>UN</v>
      </c>
      <c r="E71" s="389">
        <v>1</v>
      </c>
      <c r="F71" s="390">
        <f>VLOOKUP(B71,'SINAPI-SICRO'!A:E,5,0)</f>
        <v>68.42</v>
      </c>
      <c r="G71" s="390">
        <f>ROUND(E71*F71,2)</f>
        <v>68.42</v>
      </c>
    </row>
    <row r="72" ht="15.75" customHeight="1" spans="1:7">
      <c r="A72" s="386" t="s">
        <v>53</v>
      </c>
      <c r="B72" s="386">
        <v>98526</v>
      </c>
      <c r="C72" s="387" t="str">
        <f>VLOOKUP(B72,'SINAPI-SICRO'!A:E,2,0)</f>
        <v>REMOÇÃO DE RAÍZES REMANESCENTES DE TRONCO DE ÁRVORE COM DIÂMETRO MAIOR OU IGUAL A 0,20 M E MENOR QUE 0,40 M. AF_03/2024</v>
      </c>
      <c r="D72" s="388" t="str">
        <f>VLOOKUP(B72,'SINAPI-SICRO'!A:E,3,0)</f>
        <v>UN</v>
      </c>
      <c r="E72" s="389">
        <v>1</v>
      </c>
      <c r="F72" s="390">
        <f>VLOOKUP(B72,'SINAPI-SICRO'!A:E,5,0)</f>
        <v>134.84</v>
      </c>
      <c r="G72" s="390">
        <f>ROUND(F72*E72,2)</f>
        <v>134.84</v>
      </c>
    </row>
    <row r="73" ht="15.75" customHeight="1" spans="1:7">
      <c r="A73" s="391" t="s">
        <v>169</v>
      </c>
      <c r="B73" s="392"/>
      <c r="C73" s="393"/>
      <c r="D73" s="394"/>
      <c r="E73" s="395"/>
      <c r="F73" s="396"/>
      <c r="G73" s="397"/>
    </row>
    <row r="74" ht="15.75" customHeight="1" spans="1:27">
      <c r="A74" s="379"/>
      <c r="B74" s="379"/>
      <c r="C74" s="380"/>
      <c r="D74" s="380"/>
      <c r="E74" s="380"/>
      <c r="F74" s="380"/>
      <c r="G74" s="380"/>
      <c r="H74" s="53"/>
      <c r="I74" s="53"/>
      <c r="J74" s="115"/>
      <c r="K74" s="54"/>
      <c r="L74" s="54"/>
      <c r="M74" s="54"/>
      <c r="N74" s="54"/>
      <c r="O74" s="54"/>
      <c r="P74" s="54"/>
      <c r="Q74" s="54"/>
      <c r="R74" s="54"/>
      <c r="S74" s="54"/>
      <c r="T74" s="54"/>
      <c r="U74" s="54"/>
      <c r="V74" s="54"/>
      <c r="W74" s="54"/>
      <c r="X74" s="54"/>
      <c r="Y74" s="54"/>
      <c r="Z74" s="54"/>
      <c r="AA74" s="54"/>
    </row>
    <row r="75" ht="34.5" customHeight="1" spans="1:7">
      <c r="A75" s="381" t="s">
        <v>47</v>
      </c>
      <c r="B75" s="381" t="s">
        <v>51</v>
      </c>
      <c r="C75" s="382" t="s">
        <v>192</v>
      </c>
      <c r="D75" s="383" t="s">
        <v>175</v>
      </c>
      <c r="E75" s="384"/>
      <c r="F75" s="384"/>
      <c r="G75" s="385">
        <f>SUM(G76:G81)</f>
        <v>0.39</v>
      </c>
    </row>
    <row r="76" ht="15.75" customHeight="1" spans="1:7">
      <c r="A76" s="386" t="s">
        <v>53</v>
      </c>
      <c r="B76" s="386">
        <v>4460</v>
      </c>
      <c r="C76" s="387" t="str">
        <f>VLOOKUP(B76,'SINAPI-SICRO'!A:E,2,0)</f>
        <v>SARRAFO NAO APARELHADO *2,5 X 10* CM, EM MACARANDUBA/MASSARANDUBA, ANGELIM OU EQUIVALENTE DA REGIAO - BRUTA                                                                                                                                                                                                                                                                                                                                                                                               </v>
      </c>
      <c r="D76" s="388" t="str">
        <f>VLOOKUP(B76,'SINAPI-SICRO'!A:E,3,0)</f>
        <v>M     </v>
      </c>
      <c r="E76" s="389">
        <v>0.002886</v>
      </c>
      <c r="F76" s="390">
        <f>VLOOKUP(B76,'SINAPI-SICRO'!A:E,5,0)</f>
        <v>10.41</v>
      </c>
      <c r="G76" s="390">
        <f>ROUND(E76*F76,2)</f>
        <v>0.03</v>
      </c>
    </row>
    <row r="77" ht="15.75" customHeight="1" spans="1:7">
      <c r="A77" s="386" t="s">
        <v>53</v>
      </c>
      <c r="B77" s="386">
        <v>88253</v>
      </c>
      <c r="C77" s="387" t="str">
        <f>VLOOKUP(B77,'SINAPI-SICRO'!A:E,2,0)</f>
        <v>AUXILIAR DE TOPÓGRAFO COM ENCARGOS COMPLEMENTARES</v>
      </c>
      <c r="D77" s="388" t="str">
        <f>VLOOKUP(B77,'SINAPI-SICRO'!A:E,3,0)</f>
        <v>H</v>
      </c>
      <c r="E77" s="389">
        <v>0.0025</v>
      </c>
      <c r="F77" s="390">
        <f>VLOOKUP(B77,'SINAPI-SICRO'!A:E,5,0)</f>
        <v>15.17</v>
      </c>
      <c r="G77" s="390">
        <f t="shared" ref="G77:G81" si="8">ROUND(F77*E77,2)</f>
        <v>0.04</v>
      </c>
    </row>
    <row r="78" ht="15.75" customHeight="1" spans="1:7">
      <c r="A78" s="386" t="s">
        <v>53</v>
      </c>
      <c r="B78" s="386">
        <v>88288</v>
      </c>
      <c r="C78" s="387" t="str">
        <f>VLOOKUP(B78,'SINAPI-SICRO'!A:E,2,0)</f>
        <v>NIVELADOR COM ENCARGOS COMPLEMENTARES</v>
      </c>
      <c r="D78" s="388" t="str">
        <f>VLOOKUP(B78,'SINAPI-SICRO'!A:E,3,0)</f>
        <v>H</v>
      </c>
      <c r="E78" s="389">
        <v>0.0025</v>
      </c>
      <c r="F78" s="390">
        <f>VLOOKUP(B78,'SINAPI-SICRO'!A:E,5,0)</f>
        <v>18.24</v>
      </c>
      <c r="G78" s="390">
        <f t="shared" si="8"/>
        <v>0.05</v>
      </c>
    </row>
    <row r="79" ht="15.75" customHeight="1" spans="1:7">
      <c r="A79" s="386" t="s">
        <v>53</v>
      </c>
      <c r="B79" s="386">
        <v>88316</v>
      </c>
      <c r="C79" s="387" t="str">
        <f>VLOOKUP(B79,'SINAPI-SICRO'!A:E,2,0)</f>
        <v>SERVENTE COM ENCARGOS COMPLEMENTARES</v>
      </c>
      <c r="D79" s="388" t="str">
        <f>VLOOKUP(B79,'SINAPI-SICRO'!A:E,3,0)</f>
        <v>H</v>
      </c>
      <c r="E79" s="389">
        <v>0.0075</v>
      </c>
      <c r="F79" s="390">
        <f>VLOOKUP(B79,'SINAPI-SICRO'!A:E,5,0)</f>
        <v>20.28</v>
      </c>
      <c r="G79" s="390">
        <f t="shared" si="8"/>
        <v>0.15</v>
      </c>
    </row>
    <row r="80" ht="15.75" customHeight="1" spans="1:7">
      <c r="A80" s="386" t="s">
        <v>53</v>
      </c>
      <c r="B80" s="386">
        <v>90775</v>
      </c>
      <c r="C80" s="387" t="str">
        <f>VLOOKUP(B80,'SINAPI-SICRO'!A:E,2,0)</f>
        <v>DESENHISTA PROJETISTA COM ENCARGOS COMPLEMENTARES</v>
      </c>
      <c r="D80" s="388" t="str">
        <f>VLOOKUP(B80,'SINAPI-SICRO'!A:E,3,0)</f>
        <v>H</v>
      </c>
      <c r="E80" s="389">
        <v>0.002</v>
      </c>
      <c r="F80" s="390">
        <f>VLOOKUP(B80,'SINAPI-SICRO'!A:E,5,0)</f>
        <v>23.77</v>
      </c>
      <c r="G80" s="390">
        <f t="shared" si="8"/>
        <v>0.05</v>
      </c>
    </row>
    <row r="81" ht="15.75" customHeight="1" spans="1:7">
      <c r="A81" s="386" t="s">
        <v>53</v>
      </c>
      <c r="B81" s="386">
        <v>92145</v>
      </c>
      <c r="C81" s="387" t="str">
        <f>VLOOKUP(B81,'SINAPI-SICRO'!A:E,2,0)</f>
        <v>CAMINHONETE CABINE SIMPLES COM MOTOR 1.6 FLEX, CÂMBIO MANUAL, POTÊNCIA 101/104 CV, 2 PORTAS - CHP DIURNO. AF_11/2015</v>
      </c>
      <c r="D81" s="388" t="str">
        <f>VLOOKUP(B81,'SINAPI-SICRO'!A:E,3,0)</f>
        <v>CHP</v>
      </c>
      <c r="E81" s="389">
        <v>0.001</v>
      </c>
      <c r="F81" s="390">
        <f>VLOOKUP(B81,'SINAPI-SICRO'!A:E,5,0)</f>
        <v>71.32</v>
      </c>
      <c r="G81" s="390">
        <f t="shared" si="8"/>
        <v>0.07</v>
      </c>
    </row>
    <row r="82" ht="15.75" customHeight="1" spans="1:7">
      <c r="A82" s="391" t="s">
        <v>193</v>
      </c>
      <c r="B82" s="392"/>
      <c r="C82" s="393"/>
      <c r="D82" s="394"/>
      <c r="E82" s="395"/>
      <c r="F82" s="396"/>
      <c r="G82" s="397"/>
    </row>
    <row r="83" ht="15.75" customHeight="1" spans="1:27">
      <c r="A83" s="379"/>
      <c r="B83" s="379"/>
      <c r="C83" s="380"/>
      <c r="D83" s="380"/>
      <c r="E83" s="380"/>
      <c r="F83" s="380"/>
      <c r="G83" s="380"/>
      <c r="H83" s="53"/>
      <c r="I83" s="53"/>
      <c r="J83" s="115"/>
      <c r="K83" s="54"/>
      <c r="L83" s="54"/>
      <c r="M83" s="54"/>
      <c r="N83" s="54"/>
      <c r="O83" s="54"/>
      <c r="P83" s="54"/>
      <c r="Q83" s="54"/>
      <c r="R83" s="54"/>
      <c r="S83" s="54"/>
      <c r="T83" s="54"/>
      <c r="U83" s="54"/>
      <c r="V83" s="54"/>
      <c r="W83" s="54"/>
      <c r="X83" s="54"/>
      <c r="Y83" s="54"/>
      <c r="Z83" s="54"/>
      <c r="AA83" s="54"/>
    </row>
    <row r="84" ht="33" customHeight="1" spans="1:7">
      <c r="A84" s="381" t="s">
        <v>47</v>
      </c>
      <c r="B84" s="381" t="s">
        <v>61</v>
      </c>
      <c r="C84" s="382" t="s">
        <v>194</v>
      </c>
      <c r="D84" s="383" t="s">
        <v>171</v>
      </c>
      <c r="E84" s="384"/>
      <c r="F84" s="384"/>
      <c r="G84" s="385">
        <f>SUM(G85:G92)</f>
        <v>7.57</v>
      </c>
    </row>
    <row r="85" ht="15.75" customHeight="1" spans="1:7">
      <c r="A85" s="386" t="s">
        <v>53</v>
      </c>
      <c r="B85" s="386">
        <v>5684</v>
      </c>
      <c r="C85" s="387" t="str">
        <f>VLOOKUP(B85,'SINAPI-SICRO'!A:E,2,0)</f>
        <v>ROLO COMPACTADOR VIBRATÓRIO DE UM CILINDRO AÇO LISO, POTÊNCIA 80 HP, PESO OPERACIONAL MÁXIMO 8,1 T, IMPACTO DINÂMICO 16,15 / 9,5 T, LARGURA DE TRABALHO 1,68 M - CHP DIURNO. AF_06/2014</v>
      </c>
      <c r="D85" s="388" t="str">
        <f>VLOOKUP(B85,'SINAPI-SICRO'!A:E,3,0)</f>
        <v>CHP</v>
      </c>
      <c r="E85" s="389">
        <v>0.013005592404734</v>
      </c>
      <c r="F85" s="390">
        <f>VLOOKUP(B85,'SINAPI-SICRO'!A:E,5,0)</f>
        <v>172.17</v>
      </c>
      <c r="G85" s="390">
        <f>ROUND(E85*F85,2)</f>
        <v>2.24</v>
      </c>
    </row>
    <row r="86" ht="15.75" customHeight="1" spans="1:7">
      <c r="A86" s="386" t="s">
        <v>53</v>
      </c>
      <c r="B86" s="386">
        <v>5901</v>
      </c>
      <c r="C86" s="387" t="str">
        <f>VLOOKUP(B86,'SINAPI-SICRO'!A:E,2,0)</f>
        <v>CAMINHÃO PIPA 10.000 L TRUCADO, PESO BRUTO TOTAL 23.000 KG, CARGA ÚTIL MÁXIMA 15.935 KG, DISTÂNCIA ENTRE EIXOS 4,8 M, POTÊNCIA 230 CV, INCLUSIVE TANQUE DE AÇO PARA TRANSPORTE DE ÁGUA - CHP DIURNO. AF_06/2014</v>
      </c>
      <c r="D86" s="388" t="str">
        <f>VLOOKUP(B86,'SINAPI-SICRO'!A:E,3,0)</f>
        <v>CHP</v>
      </c>
      <c r="E86" s="389">
        <v>0.00533229288594095</v>
      </c>
      <c r="F86" s="390">
        <f>VLOOKUP(B86,'SINAPI-SICRO'!A:E,5,0)</f>
        <v>317.22</v>
      </c>
      <c r="G86" s="390">
        <f t="shared" ref="G86:G92" si="9">ROUND(F86*E86,2)</f>
        <v>1.69</v>
      </c>
    </row>
    <row r="87" ht="15.75" customHeight="1" spans="1:7">
      <c r="A87" s="386" t="s">
        <v>53</v>
      </c>
      <c r="B87" s="386">
        <v>5903</v>
      </c>
      <c r="C87" s="387" t="str">
        <f>VLOOKUP(B87,'SINAPI-SICRO'!A:E,2,0)</f>
        <v>CAMINHÃO PIPA 10.000 L TRUCADO, PESO BRUTO TOTAL 23.000 KG, CARGA ÚTIL MÁXIMA 15.935 KG, DISTÂNCIA ENTRE EIXOS 4,8 M, POTÊNCIA 230 CV, INCLUSIVE TANQUE DE AÇO PARA TRANSPORTE DE ÁGUA - CHI DIURNO. AF_06/2014</v>
      </c>
      <c r="D87" s="388" t="str">
        <f>VLOOKUP(B87,'SINAPI-SICRO'!A:E,3,0)</f>
        <v>CHI</v>
      </c>
      <c r="E87" s="389">
        <v>0.00767329951879308</v>
      </c>
      <c r="F87" s="390">
        <f>VLOOKUP(B87,'SINAPI-SICRO'!A:E,5,0)</f>
        <v>71.57</v>
      </c>
      <c r="G87" s="390">
        <f t="shared" si="9"/>
        <v>0.55</v>
      </c>
    </row>
    <row r="88" ht="15.75" customHeight="1" spans="1:7">
      <c r="A88" s="386" t="s">
        <v>53</v>
      </c>
      <c r="B88" s="386">
        <v>5932</v>
      </c>
      <c r="C88" s="387" t="str">
        <f>VLOOKUP(B88,'SINAPI-SICRO'!A:E,2,0)</f>
        <v>MOTONIVELADORA POTÊNCIA BÁSICA LÍQUIDA (PRIMEIRA MARCHA) 125 HP, PESO BRUTO 13032 KG, LARGURA DA LÂMINA DE 3,7 M - CHP DIURNO. AF_06/2014</v>
      </c>
      <c r="D88" s="388" t="str">
        <f>VLOOKUP(B88,'SINAPI-SICRO'!A:E,3,0)</f>
        <v>CHP</v>
      </c>
      <c r="E88" s="389">
        <v>0.00169072701261542</v>
      </c>
      <c r="F88" s="390">
        <f>VLOOKUP(B88,'SINAPI-SICRO'!A:E,5,0)</f>
        <v>271.82</v>
      </c>
      <c r="G88" s="390">
        <f t="shared" si="9"/>
        <v>0.46</v>
      </c>
    </row>
    <row r="89" ht="15.75" customHeight="1" spans="1:7">
      <c r="A89" s="386" t="s">
        <v>53</v>
      </c>
      <c r="B89" s="386">
        <v>5934</v>
      </c>
      <c r="C89" s="387" t="str">
        <f>VLOOKUP(B89,'SINAPI-SICRO'!A:E,2,0)</f>
        <v>MOTONIVELADORA POTÊNCIA BÁSICA LÍQUIDA (PRIMEIRA MARCHA) 125 HP, PESO BRUTO 13032 KG, LARGURA DA LÂMINA DE 3,7 M - CHI DIURNO. AF_06/2014</v>
      </c>
      <c r="D89" s="388" t="str">
        <f>VLOOKUP(B89,'SINAPI-SICRO'!A:E,3,0)</f>
        <v>CHI</v>
      </c>
      <c r="E89" s="389">
        <v>0.0113148653921186</v>
      </c>
      <c r="F89" s="390">
        <f>VLOOKUP(B89,'SINAPI-SICRO'!A:E,5,0)</f>
        <v>107.85</v>
      </c>
      <c r="G89" s="390">
        <f t="shared" si="9"/>
        <v>1.22</v>
      </c>
    </row>
    <row r="90" ht="15.75" customHeight="1" spans="1:7">
      <c r="A90" s="386" t="s">
        <v>53</v>
      </c>
      <c r="B90" s="386">
        <v>88316</v>
      </c>
      <c r="C90" s="387" t="str">
        <f>VLOOKUP(B90,'SINAPI-SICRO'!A:E,2,0)</f>
        <v>SERVENTE COM ENCARGOS COMPLEMENTARES</v>
      </c>
      <c r="D90" s="388" t="str">
        <f>VLOOKUP(B90,'SINAPI-SICRO'!A:E,3,0)</f>
        <v>H</v>
      </c>
      <c r="E90" s="389">
        <v>0.013005592404734</v>
      </c>
      <c r="F90" s="390">
        <f>VLOOKUP(B90,'SINAPI-SICRO'!A:E,5,0)</f>
        <v>20.28</v>
      </c>
      <c r="G90" s="390">
        <f t="shared" si="9"/>
        <v>0.26</v>
      </c>
    </row>
    <row r="91" ht="15.75" customHeight="1" spans="1:7">
      <c r="A91" s="386" t="s">
        <v>53</v>
      </c>
      <c r="B91" s="386">
        <v>96020</v>
      </c>
      <c r="C91" s="387" t="str">
        <f>VLOOKUP(B91,'SINAPI-SICRO'!A:E,2,0)</f>
        <v>TRATOR DE PNEUS COM POTÊNCIA DE 122 CV, TRAÇÃO 4X4, COM GRADE DE DISCOS ACOPLADA - CHP DIURNO. AF_02/2017</v>
      </c>
      <c r="D91" s="388" t="str">
        <f>VLOOKUP(B91,'SINAPI-SICRO'!A:E,3,0)</f>
        <v>CHP</v>
      </c>
      <c r="E91" s="389">
        <v>0.00312134217713617</v>
      </c>
      <c r="F91" s="390">
        <f>VLOOKUP(B91,'SINAPI-SICRO'!A:E,5,0)</f>
        <v>178.71</v>
      </c>
      <c r="G91" s="390">
        <f t="shared" si="9"/>
        <v>0.56</v>
      </c>
    </row>
    <row r="92" ht="15.75" customHeight="1" spans="1:7">
      <c r="A92" s="386" t="s">
        <v>53</v>
      </c>
      <c r="B92" s="386">
        <v>96021</v>
      </c>
      <c r="C92" s="387" t="str">
        <f>VLOOKUP(B92,'SINAPI-SICRO'!A:E,2,0)</f>
        <v>TRATOR DE PNEUS COM POTÊNCIA DE 122 CV, TRAÇÃO 4X4, COM GRADE DE DISCOS ACOPLADA - CHI DIURNO. AF_02/2017</v>
      </c>
      <c r="D92" s="388" t="str">
        <f>VLOOKUP(B92,'SINAPI-SICRO'!A:E,3,0)</f>
        <v>CHI</v>
      </c>
      <c r="E92" s="389">
        <v>0.00988425022759787</v>
      </c>
      <c r="F92" s="390">
        <f>VLOOKUP(B92,'SINAPI-SICRO'!A:E,5,0)</f>
        <v>59.51</v>
      </c>
      <c r="G92" s="390">
        <f t="shared" si="9"/>
        <v>0.59</v>
      </c>
    </row>
    <row r="93" ht="15.75" customHeight="1" spans="1:7">
      <c r="A93" s="391" t="s">
        <v>195</v>
      </c>
      <c r="B93" s="392"/>
      <c r="C93" s="393"/>
      <c r="D93" s="394"/>
      <c r="E93" s="395"/>
      <c r="F93" s="396"/>
      <c r="G93" s="397"/>
    </row>
    <row r="94" ht="15.75" customHeight="1" spans="1:27">
      <c r="A94" s="379"/>
      <c r="B94" s="379"/>
      <c r="C94" s="380"/>
      <c r="D94" s="380"/>
      <c r="E94" s="380"/>
      <c r="F94" s="380"/>
      <c r="G94" s="380"/>
      <c r="H94" s="53"/>
      <c r="I94" s="53"/>
      <c r="J94" s="115"/>
      <c r="K94" s="54"/>
      <c r="L94" s="54"/>
      <c r="M94" s="54"/>
      <c r="N94" s="54"/>
      <c r="O94" s="54"/>
      <c r="P94" s="54"/>
      <c r="Q94" s="54"/>
      <c r="R94" s="54"/>
      <c r="S94" s="54"/>
      <c r="T94" s="54"/>
      <c r="U94" s="54"/>
      <c r="V94" s="54"/>
      <c r="W94" s="54"/>
      <c r="X94" s="54"/>
      <c r="Y94" s="54"/>
      <c r="Z94" s="54"/>
      <c r="AA94" s="54"/>
    </row>
    <row r="95" ht="15.75" customHeight="1" spans="1:7">
      <c r="A95" s="381" t="s">
        <v>47</v>
      </c>
      <c r="B95" s="381" t="s">
        <v>93</v>
      </c>
      <c r="C95" s="382" t="s">
        <v>196</v>
      </c>
      <c r="D95" s="383" t="s">
        <v>163</v>
      </c>
      <c r="E95" s="384"/>
      <c r="F95" s="384"/>
      <c r="G95" s="385">
        <f>SUM(G96:G101)</f>
        <v>241.58</v>
      </c>
    </row>
    <row r="96" ht="15.75" customHeight="1" spans="1:7">
      <c r="A96" s="386" t="s">
        <v>53</v>
      </c>
      <c r="B96" s="386">
        <v>88316</v>
      </c>
      <c r="C96" s="387" t="str">
        <f>VLOOKUP(B96,'SINAPI-SICRO'!A:E,2,0)</f>
        <v>SERVENTE COM ENCARGOS COMPLEMENTARES</v>
      </c>
      <c r="D96" s="388" t="str">
        <f>VLOOKUP(B96,'SINAPI-SICRO'!A:E,3,0)</f>
        <v>H</v>
      </c>
      <c r="E96" s="389">
        <v>0.2439</v>
      </c>
      <c r="F96" s="390">
        <f>VLOOKUP(B96,'SINAPI-SICRO'!A:E,5,0)</f>
        <v>20.28</v>
      </c>
      <c r="G96" s="390">
        <f>ROUND(E96*F96,2)</f>
        <v>4.95</v>
      </c>
    </row>
    <row r="97" ht="15.75" customHeight="1" spans="1:7">
      <c r="A97" s="386" t="s">
        <v>53</v>
      </c>
      <c r="B97" s="386">
        <v>88315</v>
      </c>
      <c r="C97" s="387" t="str">
        <f>VLOOKUP(B97,'SINAPI-SICRO'!A:E,2,0)</f>
        <v>SERRALHEIRO COM ENCARGOS COMPLEMENTARES</v>
      </c>
      <c r="D97" s="388" t="str">
        <f>VLOOKUP(B97,'SINAPI-SICRO'!A:E,3,0)</f>
        <v>H</v>
      </c>
      <c r="E97" s="389">
        <v>0.2439</v>
      </c>
      <c r="F97" s="390">
        <f>VLOOKUP(B97,'SINAPI-SICRO'!A:E,5,0)</f>
        <v>25.24</v>
      </c>
      <c r="G97" s="390">
        <f t="shared" ref="G97:G101" si="10">ROUND(F97*E97,2)</f>
        <v>6.16</v>
      </c>
    </row>
    <row r="98" ht="15.75" customHeight="1" spans="1:7">
      <c r="A98" s="386" t="s">
        <v>53</v>
      </c>
      <c r="B98" s="386">
        <v>21013</v>
      </c>
      <c r="C98" s="387" t="str">
        <f>VLOOKUP(B98,'SINAPI-SICRO'!A:E,2,0)</f>
        <v>TUBO ACO GALVANIZADO COM COSTURA, CLASSE LEVE, DN 50 MM ( 2"),  E = 3,00 MM,  *4,40* KG/M (NBR 5580)                                                                                                                                                                                                                                                                                                                                                                                                      </v>
      </c>
      <c r="D98" s="388" t="str">
        <f>VLOOKUP(B98,'SINAPI-SICRO'!A:E,3,0)</f>
        <v>M     </v>
      </c>
      <c r="E98" s="389">
        <v>3.5</v>
      </c>
      <c r="F98" s="390">
        <f>VLOOKUP(B98,'SINAPI-SICRO'!A:E,5,0)</f>
        <v>57.97</v>
      </c>
      <c r="G98" s="390">
        <f t="shared" si="10"/>
        <v>202.9</v>
      </c>
    </row>
    <row r="99" ht="15.75" customHeight="1" spans="1:7">
      <c r="A99" s="386" t="s">
        <v>53</v>
      </c>
      <c r="B99" s="386">
        <v>94964</v>
      </c>
      <c r="C99" s="387" t="str">
        <f>VLOOKUP(B99,'SINAPI-SICRO'!A:E,2,0)</f>
        <v>CONCRETO FCK = 20MPA, TRAÇO 1:2,7:3 (EM MASSA SECA DE CIMENTO/ AREIA MÉDIA/ BRITA 1) - PREPARO MECÂNICO COM BETONEIRA 400 L. AF_05/2021</v>
      </c>
      <c r="D99" s="388" t="str">
        <f>VLOOKUP(B99,'SINAPI-SICRO'!A:E,3,0)</f>
        <v>M3</v>
      </c>
      <c r="E99" s="389">
        <v>0.0324</v>
      </c>
      <c r="F99" s="390">
        <f>VLOOKUP(B99,'SINAPI-SICRO'!A:E,5,0)</f>
        <v>476.05</v>
      </c>
      <c r="G99" s="390">
        <f t="shared" si="10"/>
        <v>15.42</v>
      </c>
    </row>
    <row r="100" ht="15.75" customHeight="1" spans="1:7">
      <c r="A100" s="386" t="s">
        <v>53</v>
      </c>
      <c r="B100" s="386">
        <v>103670</v>
      </c>
      <c r="C100" s="387" t="str">
        <f>VLOOKUP(B100,'SINAPI-SICRO'!A:E,2,0)</f>
        <v>LANÇAMENTO COM USO DE BALDES, ADENSAMENTO E ACABAMENTO DE CONCRETO EM ESTRUTURAS. AF_02/2022</v>
      </c>
      <c r="D100" s="388" t="str">
        <f>VLOOKUP(B100,'SINAPI-SICRO'!A:E,3,0)</f>
        <v>M3</v>
      </c>
      <c r="E100" s="389">
        <v>0.0324</v>
      </c>
      <c r="F100" s="390">
        <f>VLOOKUP(B100,'SINAPI-SICRO'!A:E,5,0)</f>
        <v>275.97</v>
      </c>
      <c r="G100" s="390">
        <f t="shared" si="10"/>
        <v>8.94</v>
      </c>
    </row>
    <row r="101" ht="15.75" customHeight="1" spans="1:7">
      <c r="A101" s="386" t="s">
        <v>53</v>
      </c>
      <c r="B101" s="386">
        <v>93358</v>
      </c>
      <c r="C101" s="387" t="str">
        <f>VLOOKUP(B101,'SINAPI-SICRO'!A:E,2,0)</f>
        <v>ESCAVAÇÃO MANUAL DE VALA COM PROFUNDIDADE MENOR OU IGUAL A 1,30 M. AF_02/2021</v>
      </c>
      <c r="D101" s="388" t="str">
        <f>VLOOKUP(B101,'SINAPI-SICRO'!A:E,3,0)</f>
        <v>M3</v>
      </c>
      <c r="E101" s="389">
        <v>0.04</v>
      </c>
      <c r="F101" s="390">
        <f>VLOOKUP(B101,'SINAPI-SICRO'!A:E,5,0)</f>
        <v>80.22</v>
      </c>
      <c r="G101" s="390">
        <f t="shared" si="10"/>
        <v>3.21</v>
      </c>
    </row>
    <row r="102" ht="15.75" customHeight="1" spans="1:7">
      <c r="A102" s="391" t="s">
        <v>197</v>
      </c>
      <c r="B102" s="392"/>
      <c r="C102" s="393"/>
      <c r="D102" s="394"/>
      <c r="E102" s="395"/>
      <c r="F102" s="396"/>
      <c r="G102" s="397"/>
    </row>
    <row r="103" ht="15.75" customHeight="1" spans="1:27">
      <c r="A103" s="379"/>
      <c r="B103" s="379"/>
      <c r="C103" s="380"/>
      <c r="D103" s="380"/>
      <c r="E103" s="380"/>
      <c r="F103" s="380"/>
      <c r="G103" s="380"/>
      <c r="H103" s="53"/>
      <c r="I103" s="53"/>
      <c r="J103" s="115"/>
      <c r="K103" s="54"/>
      <c r="L103" s="54"/>
      <c r="M103" s="54"/>
      <c r="N103" s="54"/>
      <c r="O103" s="54"/>
      <c r="P103" s="54"/>
      <c r="Q103" s="54"/>
      <c r="R103" s="54"/>
      <c r="S103" s="54"/>
      <c r="T103" s="54"/>
      <c r="U103" s="54"/>
      <c r="V103" s="54"/>
      <c r="W103" s="54"/>
      <c r="X103" s="54"/>
      <c r="Y103" s="54"/>
      <c r="Z103" s="54"/>
      <c r="AA103" s="54"/>
    </row>
    <row r="104" ht="15.75" customHeight="1" spans="1:7">
      <c r="A104" s="381" t="s">
        <v>47</v>
      </c>
      <c r="B104" s="381" t="s">
        <v>86</v>
      </c>
      <c r="C104" s="382" t="s">
        <v>198</v>
      </c>
      <c r="D104" s="383" t="s">
        <v>175</v>
      </c>
      <c r="E104" s="384"/>
      <c r="F104" s="384"/>
      <c r="G104" s="385">
        <f>SUM(G105:G107)</f>
        <v>9.66</v>
      </c>
    </row>
    <row r="105" ht="15.75" customHeight="1" spans="1:7">
      <c r="A105" s="386" t="s">
        <v>53</v>
      </c>
      <c r="B105" s="386">
        <v>7343</v>
      </c>
      <c r="C105" s="387" t="str">
        <f>VLOOKUP(B105,'SINAPI-SICRO'!A:E,2,0)</f>
        <v>TINTA ACRILICA A BASE DE SOLVENTE, PARA SINALIZACAO HORIZONTAL VIARIA (NBR 11862)                                                                                                                                                                                                                                                                                                                                                                                                                         </v>
      </c>
      <c r="D105" s="388" t="str">
        <f>VLOOKUP(B105,'SINAPI-SICRO'!A:E,3,0)</f>
        <v>L     </v>
      </c>
      <c r="E105" s="389">
        <v>0.126</v>
      </c>
      <c r="F105" s="390">
        <f>VLOOKUP(B105,'SINAPI-SICRO'!A:E,5,0)</f>
        <v>19.03</v>
      </c>
      <c r="G105" s="390">
        <f>ROUND(E105*F105,2)</f>
        <v>2.4</v>
      </c>
    </row>
    <row r="106" ht="15.75" customHeight="1" spans="1:7">
      <c r="A106" s="386" t="s">
        <v>53</v>
      </c>
      <c r="B106" s="386">
        <v>88310</v>
      </c>
      <c r="C106" s="387" t="str">
        <f>VLOOKUP(B106,'SINAPI-SICRO'!A:E,2,0)</f>
        <v>PINTOR COM ENCARGOS COMPLEMENTARES</v>
      </c>
      <c r="D106" s="388" t="str">
        <f>VLOOKUP(B106,'SINAPI-SICRO'!A:E,3,0)</f>
        <v>H</v>
      </c>
      <c r="E106" s="389">
        <v>0.18</v>
      </c>
      <c r="F106" s="390">
        <f>VLOOKUP(B106,'SINAPI-SICRO'!A:E,5,0)</f>
        <v>26.95</v>
      </c>
      <c r="G106" s="390">
        <f t="shared" ref="G106:G107" si="11">ROUND(F106*E106,2)</f>
        <v>4.85</v>
      </c>
    </row>
    <row r="107" ht="15.75" customHeight="1" spans="1:7">
      <c r="A107" s="386" t="s">
        <v>53</v>
      </c>
      <c r="B107" s="386">
        <v>88316</v>
      </c>
      <c r="C107" s="387" t="str">
        <f>VLOOKUP(B107,'SINAPI-SICRO'!A:E,2,0)</f>
        <v>SERVENTE COM ENCARGOS COMPLEMENTARES</v>
      </c>
      <c r="D107" s="388" t="str">
        <f>VLOOKUP(B107,'SINAPI-SICRO'!A:E,3,0)</f>
        <v>H</v>
      </c>
      <c r="E107" s="389">
        <v>0.1188</v>
      </c>
      <c r="F107" s="390">
        <f>VLOOKUP(B107,'SINAPI-SICRO'!A:E,5,0)</f>
        <v>20.28</v>
      </c>
      <c r="G107" s="390">
        <f t="shared" si="11"/>
        <v>2.41</v>
      </c>
    </row>
    <row r="108" ht="15.75" customHeight="1" spans="1:7">
      <c r="A108" s="391" t="s">
        <v>199</v>
      </c>
      <c r="B108" s="392"/>
      <c r="C108" s="393"/>
      <c r="D108" s="394"/>
      <c r="E108" s="395"/>
      <c r="F108" s="396"/>
      <c r="G108" s="397"/>
    </row>
    <row r="109" ht="15.75" customHeight="1" spans="1:27">
      <c r="A109" s="379"/>
      <c r="B109" s="379"/>
      <c r="C109" s="380"/>
      <c r="D109" s="380"/>
      <c r="E109" s="380"/>
      <c r="F109" s="380"/>
      <c r="G109" s="380"/>
      <c r="H109" s="53"/>
      <c r="I109" s="53"/>
      <c r="J109" s="115"/>
      <c r="K109" s="54"/>
      <c r="L109" s="54"/>
      <c r="M109" s="54"/>
      <c r="N109" s="54"/>
      <c r="O109" s="54"/>
      <c r="P109" s="54"/>
      <c r="Q109" s="54"/>
      <c r="R109" s="54"/>
      <c r="S109" s="54"/>
      <c r="T109" s="54"/>
      <c r="U109" s="54"/>
      <c r="V109" s="54"/>
      <c r="W109" s="54"/>
      <c r="X109" s="54"/>
      <c r="Y109" s="54"/>
      <c r="Z109" s="54"/>
      <c r="AA109" s="54"/>
    </row>
    <row r="110" ht="49.5" customHeight="1" spans="1:7">
      <c r="A110" s="381" t="s">
        <v>47</v>
      </c>
      <c r="B110" s="381" t="s">
        <v>75</v>
      </c>
      <c r="C110" s="382" t="s">
        <v>200</v>
      </c>
      <c r="D110" s="383" t="s">
        <v>171</v>
      </c>
      <c r="E110" s="384"/>
      <c r="F110" s="384"/>
      <c r="G110" s="385">
        <f>SUM(G111:G122)</f>
        <v>217.16</v>
      </c>
    </row>
    <row r="111" ht="15.75" customHeight="1" spans="1:7">
      <c r="A111" s="386" t="s">
        <v>53</v>
      </c>
      <c r="B111" s="386">
        <v>5684</v>
      </c>
      <c r="C111" s="387" t="str">
        <f>VLOOKUP(B111,'SINAPI-SICRO'!A:E,2,0)</f>
        <v>ROLO COMPACTADOR VIBRATÓRIO DE UM CILINDRO AÇO LISO, POTÊNCIA 80 HP, PESO OPERACIONAL MÁXIMO 8,1 T, IMPACTO DINÂMICO 16,15 / 9,5 T, LARGURA DE TRABALHO 1,68 M - CHP DIURNO. AF_06/2014</v>
      </c>
      <c r="D111" s="388" t="str">
        <f>VLOOKUP(B111,'SINAPI-SICRO'!A:E,3,0)</f>
        <v>CHP</v>
      </c>
      <c r="E111" s="389">
        <v>0.009</v>
      </c>
      <c r="F111" s="390">
        <f>VLOOKUP(B111,'SINAPI-SICRO'!A:E,5,0)</f>
        <v>172.17</v>
      </c>
      <c r="G111" s="390">
        <f>ROUND(E111*F111,2)</f>
        <v>1.55</v>
      </c>
    </row>
    <row r="112" ht="15.75" customHeight="1" spans="1:7">
      <c r="A112" s="386" t="s">
        <v>53</v>
      </c>
      <c r="B112" s="386">
        <v>5685</v>
      </c>
      <c r="C112" s="387" t="str">
        <f>VLOOKUP(B112,'SINAPI-SICRO'!A:E,2,0)</f>
        <v>ROLO COMPACTADOR VIBRATÓRIO DE UM CILINDRO AÇO LISO, POTÊNCIA 80 HP, PESO OPERACIONAL MÁXIMO 8,1 T, IMPACTO DINÂMICO 16,15 / 9,5 T, LARGURA DE TRABALHO 1,68 M - CHI DIURNO. AF_06/2014</v>
      </c>
      <c r="D112" s="388" t="str">
        <f>VLOOKUP(B112,'SINAPI-SICRO'!A:E,3,0)</f>
        <v>CHI</v>
      </c>
      <c r="E112" s="389">
        <v>0.021</v>
      </c>
      <c r="F112" s="390">
        <f>VLOOKUP(B112,'SINAPI-SICRO'!A:E,5,0)</f>
        <v>74.36</v>
      </c>
      <c r="G112" s="390">
        <f t="shared" ref="G112:G122" si="12">ROUND(F112*E112,2)</f>
        <v>1.56</v>
      </c>
    </row>
    <row r="113" ht="15.75" customHeight="1" spans="1:7">
      <c r="A113" s="386" t="s">
        <v>53</v>
      </c>
      <c r="B113" s="386">
        <v>5901</v>
      </c>
      <c r="C113" s="387" t="str">
        <f>VLOOKUP(B113,'SINAPI-SICRO'!A:E,2,0)</f>
        <v>CAMINHÃO PIPA 10.000 L TRUCADO, PESO BRUTO TOTAL 23.000 KG, CARGA ÚTIL MÁXIMA 15.935 KG, DISTÂNCIA ENTRE EIXOS 4,8 M, POTÊNCIA 230 CV, INCLUSIVE TANQUE DE AÇO PARA TRANSPORTE DE ÁGUA - CHP DIURNO. AF_06/2014</v>
      </c>
      <c r="D113" s="388" t="str">
        <f>VLOOKUP(B113,'SINAPI-SICRO'!A:E,3,0)</f>
        <v>CHP</v>
      </c>
      <c r="E113" s="389">
        <v>0.002</v>
      </c>
      <c r="F113" s="390">
        <f>VLOOKUP(B113,'SINAPI-SICRO'!A:E,5,0)</f>
        <v>317.22</v>
      </c>
      <c r="G113" s="390">
        <f t="shared" si="12"/>
        <v>0.63</v>
      </c>
    </row>
    <row r="114" ht="15.75" customHeight="1" spans="1:7">
      <c r="A114" s="386" t="s">
        <v>53</v>
      </c>
      <c r="B114" s="386">
        <v>5903</v>
      </c>
      <c r="C114" s="387" t="str">
        <f>VLOOKUP(B114,'SINAPI-SICRO'!A:E,2,0)</f>
        <v>CAMINHÃO PIPA 10.000 L TRUCADO, PESO BRUTO TOTAL 23.000 KG, CARGA ÚTIL MÁXIMA 15.935 KG, DISTÂNCIA ENTRE EIXOS 4,8 M, POTÊNCIA 230 CV, INCLUSIVE TANQUE DE AÇO PARA TRANSPORTE DE ÁGUA - CHI DIURNO. AF_06/2014</v>
      </c>
      <c r="D114" s="388" t="str">
        <f>VLOOKUP(B114,'SINAPI-SICRO'!A:E,3,0)</f>
        <v>CHI</v>
      </c>
      <c r="E114" s="389">
        <v>0.028</v>
      </c>
      <c r="F114" s="390">
        <f>VLOOKUP(B114,'SINAPI-SICRO'!A:E,5,0)</f>
        <v>71.57</v>
      </c>
      <c r="G114" s="390">
        <f t="shared" si="12"/>
        <v>2</v>
      </c>
    </row>
    <row r="115" ht="15.75" customHeight="1" spans="1:7">
      <c r="A115" s="386" t="s">
        <v>53</v>
      </c>
      <c r="B115" s="386">
        <v>5932</v>
      </c>
      <c r="C115" s="387" t="str">
        <f>VLOOKUP(B115,'SINAPI-SICRO'!A:E,2,0)</f>
        <v>MOTONIVELADORA POTÊNCIA BÁSICA LÍQUIDA (PRIMEIRA MARCHA) 125 HP, PESO BRUTO 13032 KG, LARGURA DA LÂMINA DE 3,7 M - CHP DIURNO. AF_06/2014</v>
      </c>
      <c r="D115" s="388" t="str">
        <f>VLOOKUP(B115,'SINAPI-SICRO'!A:E,3,0)</f>
        <v>CHP</v>
      </c>
      <c r="E115" s="389">
        <v>0.008</v>
      </c>
      <c r="F115" s="390">
        <f>VLOOKUP(B115,'SINAPI-SICRO'!A:E,5,0)</f>
        <v>271.82</v>
      </c>
      <c r="G115" s="390">
        <f t="shared" si="12"/>
        <v>2.17</v>
      </c>
    </row>
    <row r="116" ht="15.75" customHeight="1" spans="1:7">
      <c r="A116" s="386" t="s">
        <v>53</v>
      </c>
      <c r="B116" s="386">
        <v>5934</v>
      </c>
      <c r="C116" s="387" t="str">
        <f>VLOOKUP(B116,'SINAPI-SICRO'!A:E,2,0)</f>
        <v>MOTONIVELADORA POTÊNCIA BÁSICA LÍQUIDA (PRIMEIRA MARCHA) 125 HP, PESO BRUTO 13032 KG, LARGURA DA LÂMINA DE 3,7 M - CHI DIURNO. AF_06/2014</v>
      </c>
      <c r="D116" s="388" t="str">
        <f>VLOOKUP(B116,'SINAPI-SICRO'!A:E,3,0)</f>
        <v>CHI</v>
      </c>
      <c r="E116" s="389">
        <v>0.022</v>
      </c>
      <c r="F116" s="390">
        <f>VLOOKUP(B116,'SINAPI-SICRO'!A:E,5,0)</f>
        <v>107.85</v>
      </c>
      <c r="G116" s="390">
        <f t="shared" si="12"/>
        <v>2.37</v>
      </c>
    </row>
    <row r="117" ht="15.75" customHeight="1" spans="1:7">
      <c r="A117" s="386" t="s">
        <v>53</v>
      </c>
      <c r="B117" s="386">
        <v>88316</v>
      </c>
      <c r="C117" s="387" t="str">
        <f>VLOOKUP(B117,'SINAPI-SICRO'!A:E,2,0)</f>
        <v>SERVENTE COM ENCARGOS COMPLEMENTARES</v>
      </c>
      <c r="D117" s="388" t="str">
        <f>VLOOKUP(B117,'SINAPI-SICRO'!A:E,3,0)</f>
        <v>H</v>
      </c>
      <c r="E117" s="389">
        <v>0.03</v>
      </c>
      <c r="F117" s="390">
        <f>VLOOKUP(B117,'SINAPI-SICRO'!A:E,5,0)</f>
        <v>20.28</v>
      </c>
      <c r="G117" s="390">
        <f t="shared" si="12"/>
        <v>0.61</v>
      </c>
    </row>
    <row r="118" ht="15.75" customHeight="1" spans="1:7">
      <c r="A118" s="386" t="s">
        <v>53</v>
      </c>
      <c r="B118" s="386">
        <v>96463</v>
      </c>
      <c r="C118" s="387" t="str">
        <f>VLOOKUP(B118,'SINAPI-SICRO'!A:E,2,0)</f>
        <v>ROLO COMPACTADOR DE PNEUS, ESTATICO, PRESSAO VARIAVEL, POTENCIA 110 HP, PESO SEM/COM LASTRO 10,8/27 T, LARGURA DE ROLAGEM 2,30 M - CHP DIURNO. AF_06/2017</v>
      </c>
      <c r="D118" s="388" t="str">
        <f>VLOOKUP(B118,'SINAPI-SICRO'!A:E,3,0)</f>
        <v>CHP</v>
      </c>
      <c r="E118" s="389">
        <v>0.004</v>
      </c>
      <c r="F118" s="390">
        <f>VLOOKUP(B118,'SINAPI-SICRO'!A:E,5,0)</f>
        <v>233.46</v>
      </c>
      <c r="G118" s="390">
        <f t="shared" si="12"/>
        <v>0.93</v>
      </c>
    </row>
    <row r="119" ht="15.75" customHeight="1" spans="1:7">
      <c r="A119" s="386" t="s">
        <v>53</v>
      </c>
      <c r="B119" s="386">
        <v>96464</v>
      </c>
      <c r="C119" s="387" t="str">
        <f>VLOOKUP(B119,'SINAPI-SICRO'!A:E,2,0)</f>
        <v>ROLO COMPACTADOR DE PNEUS, ESTATICO, PRESSAO VARIAVEL, POTENCIA 110 HP, PESO SEM/COM LASTRO 10,8/27 T, LARGURA DE ROLAGEM 2,30 M - CHI DIURNO. AF_06/2017</v>
      </c>
      <c r="D119" s="388" t="str">
        <f>VLOOKUP(B119,'SINAPI-SICRO'!A:E,3,0)</f>
        <v>CHI</v>
      </c>
      <c r="E119" s="389">
        <v>0.026</v>
      </c>
      <c r="F119" s="390">
        <f>VLOOKUP(B119,'SINAPI-SICRO'!A:E,5,0)</f>
        <v>101.87</v>
      </c>
      <c r="G119" s="390">
        <f t="shared" si="12"/>
        <v>2.65</v>
      </c>
    </row>
    <row r="120" ht="15.75" customHeight="1" spans="1:7">
      <c r="A120" s="386" t="s">
        <v>53</v>
      </c>
      <c r="B120" s="386">
        <v>4729</v>
      </c>
      <c r="C120" s="387" t="str">
        <f>VLOOKUP(B120,'SINAPI-SICRO'!A:E,2,0)</f>
        <v>PEDRA BRITADA GRADUADA, CLASSIFICADA (POSTO PEDREIRA/FORNECEDOR, SEM FRETE)                                                                                                                                                                                                                                                                                                                                                                                                                               </v>
      </c>
      <c r="D120" s="388" t="str">
        <f>VLOOKUP(B120,'SINAPI-SICRO'!A:E,3,0)</f>
        <v>M3    </v>
      </c>
      <c r="E120" s="389">
        <v>1</v>
      </c>
      <c r="F120" s="390">
        <f>VLOOKUP(B120,'SINAPI-SICRO'!A:E,5,0)</f>
        <v>105.27</v>
      </c>
      <c r="G120" s="390">
        <f t="shared" si="12"/>
        <v>105.27</v>
      </c>
    </row>
    <row r="121" ht="15.75" customHeight="1" spans="1:7">
      <c r="A121" s="386" t="s">
        <v>53</v>
      </c>
      <c r="B121" s="386">
        <v>100973</v>
      </c>
      <c r="C121" s="387" t="str">
        <f>VLOOKUP(B121,'SINAPI-SICRO'!A:E,2,0)</f>
        <v>CARGA, MANOBRA E DESCARGA DE SOLOS E MATERIAIS GRANULARES EM CAMINHÃO BASCULANTE 6 M³ - CARGA COM PÁ CARREGADEIRA (CAÇAMBA DE 1,7 A 2,8 M³ / 128 HP) E DESCARGA LIVRE (UNIDADE: M3). AF_07/2020</v>
      </c>
      <c r="D121" s="388" t="str">
        <f>VLOOKUP(B121,'SINAPI-SICRO'!A:E,3,0)</f>
        <v>M3</v>
      </c>
      <c r="E121" s="389">
        <v>1</v>
      </c>
      <c r="F121" s="390">
        <f>VLOOKUP(B121,'SINAPI-SICRO'!A:E,5,0)</f>
        <v>8.92</v>
      </c>
      <c r="G121" s="390">
        <f t="shared" si="12"/>
        <v>8.92</v>
      </c>
    </row>
    <row r="122" ht="15.75" customHeight="1" spans="1:7">
      <c r="A122" s="386" t="s">
        <v>53</v>
      </c>
      <c r="B122" s="386">
        <v>97914</v>
      </c>
      <c r="C122" s="387" t="str">
        <f>VLOOKUP(B122,'SINAPI-SICRO'!A:E,2,0)</f>
        <v>TRANSPORTE COM CAMINHÃO BASCULANTE DE 6 M³, EM VIA URBANA PAVIMENTADA, DMT ATÉ 30 KM (UNIDADE: M3XKM). AF_07/2020</v>
      </c>
      <c r="D122" s="388" t="str">
        <f>VLOOKUP(B122,'SINAPI-SICRO'!A:E,3,0)</f>
        <v>M3XKM</v>
      </c>
      <c r="E122" s="389">
        <v>30</v>
      </c>
      <c r="F122" s="390">
        <f>VLOOKUP(B122,'SINAPI-SICRO'!A:E,5,0)</f>
        <v>2.95</v>
      </c>
      <c r="G122" s="390">
        <f t="shared" si="12"/>
        <v>88.5</v>
      </c>
    </row>
    <row r="123" ht="15.75" customHeight="1" spans="1:7">
      <c r="A123" s="391" t="s">
        <v>201</v>
      </c>
      <c r="B123" s="392"/>
      <c r="C123" s="393"/>
      <c r="D123" s="394"/>
      <c r="E123" s="395"/>
      <c r="F123" s="396"/>
      <c r="G123" s="397"/>
    </row>
    <row r="124" ht="15.75" customHeight="1" spans="1:27">
      <c r="A124" s="379"/>
      <c r="B124" s="379"/>
      <c r="C124" s="380"/>
      <c r="D124" s="380"/>
      <c r="E124" s="380"/>
      <c r="F124" s="380"/>
      <c r="G124" s="380"/>
      <c r="H124" s="53"/>
      <c r="I124" s="53"/>
      <c r="J124" s="115"/>
      <c r="K124" s="54"/>
      <c r="L124" s="54"/>
      <c r="M124" s="54"/>
      <c r="N124" s="54"/>
      <c r="O124" s="54"/>
      <c r="P124" s="54"/>
      <c r="Q124" s="54"/>
      <c r="R124" s="54"/>
      <c r="S124" s="54"/>
      <c r="T124" s="54"/>
      <c r="U124" s="54"/>
      <c r="V124" s="54"/>
      <c r="W124" s="54"/>
      <c r="X124" s="54"/>
      <c r="Y124" s="54"/>
      <c r="Z124" s="54"/>
      <c r="AA124" s="54"/>
    </row>
    <row r="125" ht="15.75" customHeight="1" spans="1:7">
      <c r="A125" s="381" t="s">
        <v>47</v>
      </c>
      <c r="B125" s="381" t="s">
        <v>106</v>
      </c>
      <c r="C125" s="382" t="s">
        <v>202</v>
      </c>
      <c r="D125" s="383" t="s">
        <v>171</v>
      </c>
      <c r="E125" s="384"/>
      <c r="F125" s="384"/>
      <c r="G125" s="385">
        <f>SUM(G126:G131)</f>
        <v>502.73</v>
      </c>
    </row>
    <row r="126" ht="15.75" customHeight="1" spans="1:7">
      <c r="A126" s="386" t="s">
        <v>53</v>
      </c>
      <c r="B126" s="386">
        <v>88309</v>
      </c>
      <c r="C126" s="387" t="str">
        <f>VLOOKUP(B126,'SINAPI-SICRO'!A:E,2,0)</f>
        <v>PEDREIRO COM ENCARGOS COMPLEMENTARES</v>
      </c>
      <c r="D126" s="388" t="str">
        <f>VLOOKUP(B126,'SINAPI-SICRO'!A:E,3,0)</f>
        <v>H</v>
      </c>
      <c r="E126" s="389">
        <v>1</v>
      </c>
      <c r="F126" s="390">
        <f>VLOOKUP(B126,'SINAPI-SICRO'!A:E,5,0)</f>
        <v>25.46</v>
      </c>
      <c r="G126" s="390">
        <f>ROUND(E126*F126,2)</f>
        <v>25.46</v>
      </c>
    </row>
    <row r="127" ht="15.75" customHeight="1" spans="1:7">
      <c r="A127" s="386" t="s">
        <v>53</v>
      </c>
      <c r="B127" s="386">
        <v>88316</v>
      </c>
      <c r="C127" s="387" t="str">
        <f>VLOOKUP(B127,'SINAPI-SICRO'!A:E,2,0)</f>
        <v>SERVENTE COM ENCARGOS COMPLEMENTARES</v>
      </c>
      <c r="D127" s="388" t="str">
        <f>VLOOKUP(B127,'SINAPI-SICRO'!A:E,3,0)</f>
        <v>H</v>
      </c>
      <c r="E127" s="389">
        <v>4</v>
      </c>
      <c r="F127" s="390">
        <f>VLOOKUP(B127,'SINAPI-SICRO'!A:E,5,0)</f>
        <v>20.28</v>
      </c>
      <c r="G127" s="390">
        <f t="shared" ref="G127:G131" si="13">ROUND(F127*E127,2)</f>
        <v>81.12</v>
      </c>
    </row>
    <row r="128" ht="15.75" customHeight="1" spans="1:7">
      <c r="A128" s="386" t="s">
        <v>53</v>
      </c>
      <c r="B128" s="386">
        <v>4730</v>
      </c>
      <c r="C128" s="387" t="str">
        <f>VLOOKUP(B128,'SINAPI-SICRO'!A:E,2,0)</f>
        <v>PEDRA DE MAO OU PEDRA RACHAO PARA ARRIMO/FUNDACAO (POSTO PEDREIRA/FORNECEDOR, SEM FRETE)                                                                                                                                                                                                                                                                                                                                                                                                                  </v>
      </c>
      <c r="D128" s="388" t="str">
        <f>VLOOKUP(B128,'SINAPI-SICRO'!A:E,3,0)</f>
        <v>M3    </v>
      </c>
      <c r="E128" s="389">
        <v>1.2</v>
      </c>
      <c r="F128" s="390">
        <f>VLOOKUP(B128,'SINAPI-SICRO'!A:E,5,0)</f>
        <v>98.2</v>
      </c>
      <c r="G128" s="390">
        <f t="shared" si="13"/>
        <v>117.84</v>
      </c>
    </row>
    <row r="129" ht="15.75" customHeight="1" spans="1:7">
      <c r="A129" s="386" t="s">
        <v>53</v>
      </c>
      <c r="B129" s="386">
        <v>88628</v>
      </c>
      <c r="C129" s="387" t="str">
        <f>VLOOKUP(B129,'SINAPI-SICRO'!A:E,2,0)</f>
        <v>ARGAMASSA TRAÇO 1:3 (EM VOLUME DE CIMENTO E AREIA MÉDIA ÚMIDA), PREPARO MECÂNICO COM BETONEIRA 400 L. AF_08/2019</v>
      </c>
      <c r="D129" s="388" t="str">
        <f>VLOOKUP(B129,'SINAPI-SICRO'!A:E,3,0)</f>
        <v>M3</v>
      </c>
      <c r="E129" s="389">
        <v>0.3156</v>
      </c>
      <c r="F129" s="390">
        <f>VLOOKUP(B129,'SINAPI-SICRO'!A:E,5,0)</f>
        <v>564.97</v>
      </c>
      <c r="G129" s="390">
        <f t="shared" si="13"/>
        <v>178.3</v>
      </c>
    </row>
    <row r="130" ht="15.75" customHeight="1" spans="1:7">
      <c r="A130" s="386" t="s">
        <v>53</v>
      </c>
      <c r="B130" s="386">
        <v>100990</v>
      </c>
      <c r="C130" s="387" t="str">
        <f>VLOOKUP(B130,'SINAPI-SICRO'!A:E,2,0)</f>
        <v>CARGA, MANOBRA E DESCARGA DE SOLOS E MATERIAIS GRANULARES EM CAMINHÃO BASCULANTE 10 M³ - CARGA COM PÁ CARREGADEIRA (CAÇAMBA DE 1,7 A 2,8 M³ / 128 HP) E DESCARGA LIVRE (UNIDADE: T). AF_07/2020</v>
      </c>
      <c r="D130" s="388" t="str">
        <f>VLOOKUP(B130,'SINAPI-SICRO'!A:E,3,0)</f>
        <v>T</v>
      </c>
      <c r="E130" s="389">
        <v>1.8</v>
      </c>
      <c r="F130" s="390">
        <f>VLOOKUP(B130,'SINAPI-SICRO'!A:E,5,0)</f>
        <v>5.76</v>
      </c>
      <c r="G130" s="390">
        <f t="shared" si="13"/>
        <v>10.37</v>
      </c>
    </row>
    <row r="131" ht="15.75" customHeight="1" spans="1:7">
      <c r="A131" s="386" t="s">
        <v>53</v>
      </c>
      <c r="B131" s="386">
        <v>95878</v>
      </c>
      <c r="C131" s="387" t="str">
        <f>VLOOKUP(B131,'SINAPI-SICRO'!A:E,2,0)</f>
        <v>TRANSPORTE COM CAMINHÃO BASCULANTE DE 10 M³, EM VIA URBANA PAVIMENTADA, DMT ATÉ 30 KM (UNIDADE: TXKM). AF_07/2020</v>
      </c>
      <c r="D131" s="388" t="str">
        <f>VLOOKUP(B131,'SINAPI-SICRO'!A:E,3,0)</f>
        <v>TXKM</v>
      </c>
      <c r="E131" s="389">
        <v>54</v>
      </c>
      <c r="F131" s="390">
        <f>VLOOKUP(B131,'SINAPI-SICRO'!A:E,5,0)</f>
        <v>1.66</v>
      </c>
      <c r="G131" s="390">
        <f t="shared" si="13"/>
        <v>89.64</v>
      </c>
    </row>
    <row r="132" ht="15.75" customHeight="1" spans="1:7">
      <c r="A132" s="391" t="s">
        <v>203</v>
      </c>
      <c r="B132" s="392"/>
      <c r="C132" s="393"/>
      <c r="D132" s="394"/>
      <c r="E132" s="395"/>
      <c r="F132" s="396"/>
      <c r="G132" s="397"/>
    </row>
    <row r="133" ht="15.75" customHeight="1" spans="1:27">
      <c r="A133" s="379"/>
      <c r="B133" s="379"/>
      <c r="C133" s="380"/>
      <c r="D133" s="380"/>
      <c r="E133" s="380"/>
      <c r="F133" s="380"/>
      <c r="G133" s="380"/>
      <c r="H133" s="53"/>
      <c r="I133" s="53"/>
      <c r="J133" s="115"/>
      <c r="K133" s="54"/>
      <c r="L133" s="54"/>
      <c r="M133" s="54"/>
      <c r="N133" s="54"/>
      <c r="O133" s="54"/>
      <c r="P133" s="54"/>
      <c r="Q133" s="54"/>
      <c r="R133" s="54"/>
      <c r="S133" s="54"/>
      <c r="T133" s="54"/>
      <c r="U133" s="54"/>
      <c r="V133" s="54"/>
      <c r="W133" s="54"/>
      <c r="X133" s="54"/>
      <c r="Y133" s="54"/>
      <c r="Z133" s="54"/>
      <c r="AA133" s="54"/>
    </row>
    <row r="134" ht="15.75" customHeight="1" spans="1:7">
      <c r="A134" s="381" t="s">
        <v>47</v>
      </c>
      <c r="B134" s="381" t="s">
        <v>107</v>
      </c>
      <c r="C134" s="382" t="s">
        <v>204</v>
      </c>
      <c r="D134" s="383" t="s">
        <v>163</v>
      </c>
      <c r="E134" s="384"/>
      <c r="F134" s="384"/>
      <c r="G134" s="385">
        <f>SUM(G135:G138)</f>
        <v>24.92</v>
      </c>
    </row>
    <row r="135" ht="15.75" customHeight="1" spans="1:7">
      <c r="A135" s="386" t="s">
        <v>53</v>
      </c>
      <c r="B135" s="386">
        <v>345</v>
      </c>
      <c r="C135" s="387" t="str">
        <f>VLOOKUP(B135,'SINAPI-SICRO'!A:E,2,0)</f>
        <v>ARAME GALVANIZADO 18 BWG, D = 1,24MM (0,009 KG/M)                                                                                                                                                                                                                                                                                                                                                                                                                                                         </v>
      </c>
      <c r="D135" s="388" t="str">
        <f>VLOOKUP(B135,'SINAPI-SICRO'!A:E,3,0)</f>
        <v>KG    </v>
      </c>
      <c r="E135" s="389">
        <v>0.017</v>
      </c>
      <c r="F135" s="390">
        <f>VLOOKUP(B135,'SINAPI-SICRO'!A:E,5,0)</f>
        <v>30.35</v>
      </c>
      <c r="G135" s="390">
        <f>ROUND(E135*F135,2)</f>
        <v>0.52</v>
      </c>
    </row>
    <row r="136" ht="15.75" customHeight="1" spans="1:7">
      <c r="A136" s="386" t="s">
        <v>53</v>
      </c>
      <c r="B136" s="386">
        <v>4013</v>
      </c>
      <c r="C136" s="387" t="str">
        <f>VLOOKUP(B136,'SINAPI-SICRO'!A:E,2,0)</f>
        <v>GEOTEXTIL NAO TECIDO AGULHADO DE FILAMENTOS CONTINUOS 100% POLIESTER, RESITENCIA A TRACAO = 09 KN/M                                                                                                                                                                                                                                                                                                                                                                                                       </v>
      </c>
      <c r="D136" s="388" t="str">
        <f>VLOOKUP(B136,'SINAPI-SICRO'!A:E,3,0)</f>
        <v>M2    </v>
      </c>
      <c r="E136" s="389">
        <v>1.06</v>
      </c>
      <c r="F136" s="390">
        <f>VLOOKUP(B136,'SINAPI-SICRO'!A:E,5,0)</f>
        <v>7.52</v>
      </c>
      <c r="G136" s="390">
        <f t="shared" ref="G136:G138" si="14">ROUND(F136*E136,2)</f>
        <v>7.97</v>
      </c>
    </row>
    <row r="137" ht="15.75" customHeight="1" spans="1:7">
      <c r="A137" s="386" t="s">
        <v>53</v>
      </c>
      <c r="B137" s="386">
        <v>9836</v>
      </c>
      <c r="C137" s="387" t="str">
        <f>VLOOKUP(B137,'SINAPI-SICRO'!A:E,2,0)</f>
        <v>TUBO PVC  SERIE NORMAL, DN 100 MM, PARA ESGOTO  PREDIAL (NBR 5688)                                                                                                                                                                                                                                                                                                                                                                                                                                        </v>
      </c>
      <c r="D137" s="388" t="str">
        <f>VLOOKUP(B137,'SINAPI-SICRO'!A:E,3,0)</f>
        <v>M     </v>
      </c>
      <c r="E137" s="389">
        <v>0.5</v>
      </c>
      <c r="F137" s="390">
        <f>VLOOKUP(B137,'SINAPI-SICRO'!A:E,5,0)</f>
        <v>12.12</v>
      </c>
      <c r="G137" s="390">
        <f t="shared" si="14"/>
        <v>6.06</v>
      </c>
    </row>
    <row r="138" ht="15.75" customHeight="1" spans="1:7">
      <c r="A138" s="386" t="s">
        <v>53</v>
      </c>
      <c r="B138" s="386">
        <v>88316</v>
      </c>
      <c r="C138" s="387" t="str">
        <f>VLOOKUP(B138,'SINAPI-SICRO'!A:E,2,0)</f>
        <v>SERVENTE COM ENCARGOS COMPLEMENTARES</v>
      </c>
      <c r="D138" s="388" t="str">
        <f>VLOOKUP(B138,'SINAPI-SICRO'!A:E,3,0)</f>
        <v>H</v>
      </c>
      <c r="E138" s="389">
        <v>0.5115</v>
      </c>
      <c r="F138" s="390">
        <f>VLOOKUP(B138,'SINAPI-SICRO'!A:E,5,0)</f>
        <v>20.28</v>
      </c>
      <c r="G138" s="390">
        <f t="shared" si="14"/>
        <v>10.37</v>
      </c>
    </row>
    <row r="139" ht="15.75" customHeight="1" spans="1:7">
      <c r="A139" s="391" t="s">
        <v>205</v>
      </c>
      <c r="B139" s="392"/>
      <c r="C139" s="393"/>
      <c r="D139" s="394"/>
      <c r="E139" s="395"/>
      <c r="F139" s="396"/>
      <c r="G139" s="397"/>
    </row>
    <row r="140" ht="15.75" customHeight="1" spans="1:27">
      <c r="A140" s="379"/>
      <c r="B140" s="379"/>
      <c r="C140" s="380"/>
      <c r="D140" s="380"/>
      <c r="E140" s="380"/>
      <c r="F140" s="380"/>
      <c r="G140" s="380"/>
      <c r="H140" s="53"/>
      <c r="I140" s="53"/>
      <c r="J140" s="115"/>
      <c r="K140" s="54"/>
      <c r="L140" s="54"/>
      <c r="M140" s="54"/>
      <c r="N140" s="54"/>
      <c r="O140" s="54"/>
      <c r="P140" s="54"/>
      <c r="Q140" s="54"/>
      <c r="R140" s="54"/>
      <c r="S140" s="54"/>
      <c r="T140" s="54"/>
      <c r="U140" s="54"/>
      <c r="V140" s="54"/>
      <c r="W140" s="54"/>
      <c r="X140" s="54"/>
      <c r="Y140" s="54"/>
      <c r="Z140" s="54"/>
      <c r="AA140" s="54"/>
    </row>
    <row r="141" ht="15.75" customHeight="1" spans="1:7">
      <c r="A141" s="381" t="s">
        <v>47</v>
      </c>
      <c r="B141" s="381" t="s">
        <v>108</v>
      </c>
      <c r="C141" s="382" t="s">
        <v>206</v>
      </c>
      <c r="D141" s="383" t="s">
        <v>171</v>
      </c>
      <c r="E141" s="384"/>
      <c r="F141" s="384"/>
      <c r="G141" s="385">
        <f>SUM(G142:G144)</f>
        <v>213.81</v>
      </c>
    </row>
    <row r="142" ht="15.75" customHeight="1" spans="1:7">
      <c r="A142" s="386" t="s">
        <v>53</v>
      </c>
      <c r="B142" s="386">
        <v>4718</v>
      </c>
      <c r="C142" s="387" t="str">
        <f>VLOOKUP(B142,'SINAPI-SICRO'!A:E,2,0)</f>
        <v>PEDRA BRITADA N. 2 (19 A 38 MM) POSTO PEDREIRA/FORNECEDOR, SEM FRETE                                                                                                                                                                                                                                                                                                                                                                                                                                      </v>
      </c>
      <c r="D142" s="388" t="str">
        <f>VLOOKUP(B142,'SINAPI-SICRO'!A:E,3,0)</f>
        <v>M3    </v>
      </c>
      <c r="E142" s="389">
        <v>1</v>
      </c>
      <c r="F142" s="390">
        <f>VLOOKUP(B142,'SINAPI-SICRO'!A:E,5,0)</f>
        <v>105.03</v>
      </c>
      <c r="G142" s="390">
        <f t="shared" ref="G142:G144" si="15">ROUND(F142*E142,2)</f>
        <v>105.03</v>
      </c>
    </row>
    <row r="143" ht="15.75" customHeight="1" spans="1:7">
      <c r="A143" s="386" t="s">
        <v>53</v>
      </c>
      <c r="B143" s="386">
        <v>97914</v>
      </c>
      <c r="C143" s="387" t="str">
        <f>VLOOKUP(B143,'SINAPI-SICRO'!A:E,2,0)</f>
        <v>TRANSPORTE COM CAMINHÃO BASCULANTE DE 6 M³, EM VIA URBANA PAVIMENTADA, DMT ATÉ 30 KM (UNIDADE: M3XKM). AF_07/2020</v>
      </c>
      <c r="D143" s="388" t="str">
        <f>VLOOKUP(B143,'SINAPI-SICRO'!A:E,3,0)</f>
        <v>M3XKM</v>
      </c>
      <c r="E143" s="389">
        <v>30</v>
      </c>
      <c r="F143" s="390">
        <f>VLOOKUP(B143,'SINAPI-SICRO'!A:E,5,0)</f>
        <v>2.95</v>
      </c>
      <c r="G143" s="390">
        <f t="shared" si="15"/>
        <v>88.5</v>
      </c>
    </row>
    <row r="144" ht="15.75" customHeight="1" spans="1:7">
      <c r="A144" s="386" t="s">
        <v>53</v>
      </c>
      <c r="B144" s="386">
        <v>88316</v>
      </c>
      <c r="C144" s="387" t="str">
        <f>VLOOKUP(B144,'SINAPI-SICRO'!A:E,2,0)</f>
        <v>SERVENTE COM ENCARGOS COMPLEMENTARES</v>
      </c>
      <c r="D144" s="388" t="str">
        <f>VLOOKUP(B144,'SINAPI-SICRO'!A:E,3,0)</f>
        <v>H</v>
      </c>
      <c r="E144" s="389">
        <v>1</v>
      </c>
      <c r="F144" s="390">
        <f>VLOOKUP(B144,'SINAPI-SICRO'!A:E,5,0)</f>
        <v>20.28</v>
      </c>
      <c r="G144" s="390">
        <f t="shared" si="15"/>
        <v>20.28</v>
      </c>
    </row>
    <row r="145" ht="15.75" customHeight="1" spans="1:7">
      <c r="A145" s="391" t="s">
        <v>169</v>
      </c>
      <c r="B145" s="392"/>
      <c r="C145" s="393"/>
      <c r="D145" s="394"/>
      <c r="E145" s="395"/>
      <c r="F145" s="396"/>
      <c r="G145" s="397"/>
    </row>
    <row r="146" ht="15.75" customHeight="1" spans="1:27">
      <c r="A146" s="379"/>
      <c r="B146" s="379"/>
      <c r="C146" s="380"/>
      <c r="D146" s="380"/>
      <c r="E146" s="380"/>
      <c r="F146" s="380"/>
      <c r="G146" s="380"/>
      <c r="H146" s="53"/>
      <c r="I146" s="53"/>
      <c r="J146" s="115"/>
      <c r="K146" s="54"/>
      <c r="L146" s="54"/>
      <c r="M146" s="54"/>
      <c r="N146" s="54"/>
      <c r="O146" s="54"/>
      <c r="P146" s="54"/>
      <c r="Q146" s="54"/>
      <c r="R146" s="54"/>
      <c r="S146" s="54"/>
      <c r="T146" s="54"/>
      <c r="U146" s="54"/>
      <c r="V146" s="54"/>
      <c r="W146" s="54"/>
      <c r="X146" s="54"/>
      <c r="Y146" s="54"/>
      <c r="Z146" s="54"/>
      <c r="AA146" s="54"/>
    </row>
    <row r="147" ht="15.75" customHeight="1" spans="1:7">
      <c r="A147" s="381" t="s">
        <v>47</v>
      </c>
      <c r="B147" s="381" t="s">
        <v>77</v>
      </c>
      <c r="C147" s="382" t="s">
        <v>207</v>
      </c>
      <c r="D147" s="383" t="s">
        <v>171</v>
      </c>
      <c r="E147" s="384"/>
      <c r="F147" s="384"/>
      <c r="G147" s="385">
        <f>SUM(G148:G150)</f>
        <v>228.28</v>
      </c>
    </row>
    <row r="148" ht="15.75" customHeight="1" spans="1:7">
      <c r="A148" s="386" t="s">
        <v>53</v>
      </c>
      <c r="B148" s="386">
        <v>370</v>
      </c>
      <c r="C148" s="387" t="str">
        <f>VLOOKUP(B148,'SINAPI-SICRO'!A:E,2,0)</f>
        <v>AREIA MEDIA - POSTO JAZIDA/FORNECEDOR (RETIRADO NA JAZIDA, SEM TRANSPORTE)                                                                                                                                                                                                                                                                                                                                                                                                                                </v>
      </c>
      <c r="D148" s="388" t="str">
        <f>VLOOKUP(B148,'SINAPI-SICRO'!A:E,3,0)</f>
        <v>M3    </v>
      </c>
      <c r="E148" s="389">
        <v>1</v>
      </c>
      <c r="F148" s="390">
        <f>VLOOKUP(B148,'SINAPI-SICRO'!A:E,5,0)</f>
        <v>119.5</v>
      </c>
      <c r="G148" s="390">
        <f>ROUND(E148*F148,2)</f>
        <v>119.5</v>
      </c>
    </row>
    <row r="149" ht="15.75" customHeight="1" spans="1:7">
      <c r="A149" s="386" t="s">
        <v>53</v>
      </c>
      <c r="B149" s="386">
        <v>97914</v>
      </c>
      <c r="C149" s="387" t="str">
        <f>VLOOKUP(B149,'SINAPI-SICRO'!A:E,2,0)</f>
        <v>TRANSPORTE COM CAMINHÃO BASCULANTE DE 6 M³, EM VIA URBANA PAVIMENTADA, DMT ATÉ 30 KM (UNIDADE: M3XKM). AF_07/2020</v>
      </c>
      <c r="D149" s="388" t="str">
        <f>VLOOKUP(B149,'SINAPI-SICRO'!A:E,3,0)</f>
        <v>M3XKM</v>
      </c>
      <c r="E149" s="389">
        <v>30</v>
      </c>
      <c r="F149" s="390">
        <f>VLOOKUP(B149,'SINAPI-SICRO'!A:E,5,0)</f>
        <v>2.95</v>
      </c>
      <c r="G149" s="390">
        <f t="shared" ref="G149:G150" si="16">ROUND(F149*E149,2)</f>
        <v>88.5</v>
      </c>
    </row>
    <row r="150" ht="15.75" customHeight="1" spans="1:7">
      <c r="A150" s="386" t="s">
        <v>53</v>
      </c>
      <c r="B150" s="386">
        <v>88316</v>
      </c>
      <c r="C150" s="387" t="str">
        <f>VLOOKUP(B150,'SINAPI-SICRO'!A:E,2,0)</f>
        <v>SERVENTE COM ENCARGOS COMPLEMENTARES</v>
      </c>
      <c r="D150" s="388" t="str">
        <f>VLOOKUP(B150,'SINAPI-SICRO'!A:E,3,0)</f>
        <v>H</v>
      </c>
      <c r="E150" s="389">
        <v>1</v>
      </c>
      <c r="F150" s="390">
        <f>VLOOKUP(B150,'SINAPI-SICRO'!A:E,5,0)</f>
        <v>20.28</v>
      </c>
      <c r="G150" s="390">
        <f t="shared" si="16"/>
        <v>20.28</v>
      </c>
    </row>
    <row r="151" ht="15.75" customHeight="1" spans="1:7">
      <c r="A151" s="391" t="s">
        <v>169</v>
      </c>
      <c r="B151" s="392"/>
      <c r="C151" s="393"/>
      <c r="D151" s="394"/>
      <c r="E151" s="395"/>
      <c r="F151" s="396"/>
      <c r="G151" s="397"/>
    </row>
    <row r="152" ht="15.75" customHeight="1" spans="1:27">
      <c r="A152" s="379"/>
      <c r="B152" s="379"/>
      <c r="C152" s="380"/>
      <c r="D152" s="380"/>
      <c r="E152" s="380"/>
      <c r="F152" s="380"/>
      <c r="G152" s="380"/>
      <c r="H152" s="53"/>
      <c r="I152" s="53"/>
      <c r="J152" s="115"/>
      <c r="K152" s="54"/>
      <c r="L152" s="54"/>
      <c r="M152" s="54"/>
      <c r="N152" s="54"/>
      <c r="O152" s="54"/>
      <c r="P152" s="54"/>
      <c r="Q152" s="54"/>
      <c r="R152" s="54"/>
      <c r="S152" s="54"/>
      <c r="T152" s="54"/>
      <c r="U152" s="54"/>
      <c r="V152" s="54"/>
      <c r="W152" s="54"/>
      <c r="X152" s="54"/>
      <c r="Y152" s="54"/>
      <c r="Z152" s="54"/>
      <c r="AA152" s="54"/>
    </row>
    <row r="153" ht="30.75" customHeight="1" spans="1:7">
      <c r="A153" s="381" t="s">
        <v>47</v>
      </c>
      <c r="B153" s="381" t="s">
        <v>67</v>
      </c>
      <c r="C153" s="382" t="s">
        <v>208</v>
      </c>
      <c r="D153" s="383" t="s">
        <v>178</v>
      </c>
      <c r="E153" s="384"/>
      <c r="F153" s="384"/>
      <c r="G153" s="385">
        <f>SUM(G154:G156)</f>
        <v>95.64</v>
      </c>
    </row>
    <row r="154" ht="15.75" customHeight="1" spans="1:7">
      <c r="A154" s="386" t="s">
        <v>53</v>
      </c>
      <c r="B154" s="386">
        <v>94273</v>
      </c>
      <c r="C154" s="387" t="str">
        <f>VLOOKUP(B154,'SINAPI-SICRO'!A:E,2,0)</f>
        <v>ASSENTAMENTO DE GUIA (MEIO-FIO) EM TRECHO RETO, CONFECCIONADA EM CONCRETO PRÉ-FABRICADO, DIMENSÕES 100X15X13X30 CM (COMPRIMENTO X BASE INFERIOR X BASE SUPERIOR X ALTURA). AF_01/2024</v>
      </c>
      <c r="D154" s="388" t="str">
        <f>VLOOKUP(B154,'SINAPI-SICRO'!A:E,3,0)</f>
        <v>M</v>
      </c>
      <c r="E154" s="389">
        <v>1</v>
      </c>
      <c r="F154" s="390">
        <f>VLOOKUP(B154,'SINAPI-SICRO'!A:E,5,0)</f>
        <v>53.4</v>
      </c>
      <c r="G154" s="390">
        <f>ROUND(E154*F154,2)</f>
        <v>53.4</v>
      </c>
    </row>
    <row r="155" ht="15.75" customHeight="1" spans="1:7">
      <c r="A155" s="386" t="s">
        <v>53</v>
      </c>
      <c r="B155" s="386">
        <v>94281</v>
      </c>
      <c r="C155" s="387" t="str">
        <f>VLOOKUP(B155,'SINAPI-SICRO'!A:E,2,0)</f>
        <v>EXECUÇÃO DE SARJETA DE CONCRETO USINADO, MOLDADA  IN LOCO  EM TRECHO RETO, 30 CM BASE X 15 CM ALTURA. AF_01/2024</v>
      </c>
      <c r="D155" s="388" t="str">
        <f>VLOOKUP(B155,'SINAPI-SICRO'!A:E,3,0)</f>
        <v>M</v>
      </c>
      <c r="E155" s="389">
        <v>1</v>
      </c>
      <c r="F155" s="390">
        <f>VLOOKUP(B155,'SINAPI-SICRO'!A:E,5,0)</f>
        <v>40.74</v>
      </c>
      <c r="G155" s="390">
        <f t="shared" ref="G155:G156" si="17">ROUND(F155*E155,2)</f>
        <v>40.74</v>
      </c>
    </row>
    <row r="156" ht="15.75" customHeight="1" spans="1:7">
      <c r="A156" s="386" t="s">
        <v>53</v>
      </c>
      <c r="B156" s="386">
        <v>97914</v>
      </c>
      <c r="C156" s="387" t="str">
        <f>VLOOKUP(B156,'SINAPI-SICRO'!A:E,2,0)</f>
        <v>TRANSPORTE COM CAMINHÃO BASCULANTE DE 6 M³, EM VIA URBANA PAVIMENTADA, DMT ATÉ 30 KM (UNIDADE: M3XKM). AF_07/2020</v>
      </c>
      <c r="D156" s="388" t="str">
        <f>VLOOKUP(B156,'SINAPI-SICRO'!A:E,3,0)</f>
        <v>M3XKM</v>
      </c>
      <c r="E156" s="389">
        <v>0.51</v>
      </c>
      <c r="F156" s="390">
        <f>VLOOKUP(B156,'SINAPI-SICRO'!A:E,5,0)</f>
        <v>2.95</v>
      </c>
      <c r="G156" s="390">
        <f t="shared" si="17"/>
        <v>1.5</v>
      </c>
    </row>
    <row r="157" ht="15.75" customHeight="1" spans="1:7">
      <c r="A157" s="391" t="s">
        <v>169</v>
      </c>
      <c r="B157" s="392"/>
      <c r="C157" s="393"/>
      <c r="D157" s="394"/>
      <c r="E157" s="395"/>
      <c r="F157" s="396"/>
      <c r="G157" s="397"/>
    </row>
    <row r="158" ht="15.75" customHeight="1" spans="1:27">
      <c r="A158" s="379"/>
      <c r="B158" s="379"/>
      <c r="C158" s="380"/>
      <c r="D158" s="380"/>
      <c r="E158" s="380"/>
      <c r="F158" s="380"/>
      <c r="G158" s="380"/>
      <c r="H158" s="53"/>
      <c r="I158" s="53"/>
      <c r="J158" s="115"/>
      <c r="K158" s="54"/>
      <c r="L158" s="54"/>
      <c r="M158" s="54"/>
      <c r="N158" s="54"/>
      <c r="O158" s="54"/>
      <c r="P158" s="54"/>
      <c r="Q158" s="54"/>
      <c r="R158" s="54"/>
      <c r="S158" s="54"/>
      <c r="T158" s="54"/>
      <c r="U158" s="54"/>
      <c r="V158" s="54"/>
      <c r="W158" s="54"/>
      <c r="X158" s="54"/>
      <c r="Y158" s="54"/>
      <c r="Z158" s="54"/>
      <c r="AA158" s="54"/>
    </row>
    <row r="159" ht="28.5" customHeight="1" spans="1:7">
      <c r="A159" s="381" t="s">
        <v>47</v>
      </c>
      <c r="B159" s="381" t="s">
        <v>99</v>
      </c>
      <c r="C159" s="382" t="s">
        <v>209</v>
      </c>
      <c r="D159" s="383" t="s">
        <v>178</v>
      </c>
      <c r="E159" s="384"/>
      <c r="F159" s="384"/>
      <c r="G159" s="385">
        <f>SUM(G160:G161)</f>
        <v>54.02</v>
      </c>
    </row>
    <row r="160" ht="15.75" customHeight="1" spans="1:7">
      <c r="A160" s="386" t="s">
        <v>53</v>
      </c>
      <c r="B160" s="386">
        <v>94273</v>
      </c>
      <c r="C160" s="387" t="str">
        <f>VLOOKUP(B160,'SINAPI-SICRO'!A:E,2,0)</f>
        <v>ASSENTAMENTO DE GUIA (MEIO-FIO) EM TRECHO RETO, CONFECCIONADA EM CONCRETO PRÉ-FABRICADO, DIMENSÕES 100X15X13X30 CM (COMPRIMENTO X BASE INFERIOR X BASE SUPERIOR X ALTURA). AF_01/2024</v>
      </c>
      <c r="D160" s="388" t="str">
        <f>VLOOKUP(B160,'SINAPI-SICRO'!A:E,3,0)</f>
        <v>M</v>
      </c>
      <c r="E160" s="389">
        <v>1</v>
      </c>
      <c r="F160" s="390">
        <f>VLOOKUP(B160,'SINAPI-SICRO'!A:E,5,0)</f>
        <v>53.4</v>
      </c>
      <c r="G160" s="390">
        <f>ROUND(E160*F160,2)</f>
        <v>53.4</v>
      </c>
    </row>
    <row r="161" ht="15.75" customHeight="1" spans="1:7">
      <c r="A161" s="386" t="s">
        <v>53</v>
      </c>
      <c r="B161" s="386">
        <v>97914</v>
      </c>
      <c r="C161" s="387" t="str">
        <f>VLOOKUP(B161,'SINAPI-SICRO'!A:E,2,0)</f>
        <v>TRANSPORTE COM CAMINHÃO BASCULANTE DE 6 M³, EM VIA URBANA PAVIMENTADA, DMT ATÉ 30 KM (UNIDADE: M3XKM). AF_07/2020</v>
      </c>
      <c r="D161" s="388" t="str">
        <f>VLOOKUP(B161,'SINAPI-SICRO'!A:E,3,0)</f>
        <v>M3XKM</v>
      </c>
      <c r="E161" s="389">
        <v>0.21</v>
      </c>
      <c r="F161" s="390">
        <f>VLOOKUP(B161,'SINAPI-SICRO'!A:E,5,0)</f>
        <v>2.95</v>
      </c>
      <c r="G161" s="390">
        <f>ROUND(F161*E161,2)</f>
        <v>0.62</v>
      </c>
    </row>
    <row r="162" ht="15.75" customHeight="1" spans="1:7">
      <c r="A162" s="391" t="s">
        <v>169</v>
      </c>
      <c r="B162" s="392"/>
      <c r="C162" s="393"/>
      <c r="D162" s="394"/>
      <c r="E162" s="395"/>
      <c r="F162" s="396"/>
      <c r="G162" s="397"/>
    </row>
    <row r="163" ht="15.75" customHeight="1" spans="1:27">
      <c r="A163" s="379"/>
      <c r="B163" s="379"/>
      <c r="C163" s="380"/>
      <c r="D163" s="380"/>
      <c r="E163" s="380"/>
      <c r="F163" s="380"/>
      <c r="G163" s="380"/>
      <c r="H163" s="53"/>
      <c r="I163" s="53"/>
      <c r="J163" s="115"/>
      <c r="K163" s="54"/>
      <c r="L163" s="54"/>
      <c r="M163" s="54"/>
      <c r="N163" s="54"/>
      <c r="O163" s="54"/>
      <c r="P163" s="54"/>
      <c r="Q163" s="54"/>
      <c r="R163" s="54"/>
      <c r="S163" s="54"/>
      <c r="T163" s="54"/>
      <c r="U163" s="54"/>
      <c r="V163" s="54"/>
      <c r="W163" s="54"/>
      <c r="X163" s="54"/>
      <c r="Y163" s="54"/>
      <c r="Z163" s="54"/>
      <c r="AA163" s="54"/>
    </row>
    <row r="164" ht="15.75" customHeight="1" spans="1:7">
      <c r="A164" s="381" t="s">
        <v>47</v>
      </c>
      <c r="B164" s="381" t="s">
        <v>65</v>
      </c>
      <c r="C164" s="382" t="s">
        <v>210</v>
      </c>
      <c r="D164" s="383" t="s">
        <v>175</v>
      </c>
      <c r="E164" s="384"/>
      <c r="F164" s="384"/>
      <c r="G164" s="385">
        <f>SUM(G165:G167)</f>
        <v>79.95</v>
      </c>
    </row>
    <row r="165" ht="15.75" customHeight="1" spans="1:7">
      <c r="A165" s="386" t="s">
        <v>53</v>
      </c>
      <c r="B165" s="386">
        <v>67826</v>
      </c>
      <c r="C165" s="387" t="str">
        <f>VLOOKUP(B165,'SINAPI-SICRO'!A:E,2,0)</f>
        <v>CAMINHÃO BASCULANTE 6 M3 TOCO, PESO BRUTO TOTAL 16.000 KG, CARGA ÚTIL MÁXIMA 11.130 KG, DISTÂNCIA ENTRE EIXOS 5,36 M, POTÊNCIA 185 CV, INCLUSIVE CAÇAMBA METÁLICA - CHP DIURNO. AF_06/2014</v>
      </c>
      <c r="D165" s="388" t="str">
        <f>VLOOKUP(B165,'SINAPI-SICRO'!A:E,3,0)</f>
        <v>CHP</v>
      </c>
      <c r="E165" s="389">
        <v>0.01034</v>
      </c>
      <c r="F165" s="390">
        <f>VLOOKUP(B165,'SINAPI-SICRO'!A:E,5,0)</f>
        <v>186.29</v>
      </c>
      <c r="G165" s="390">
        <f>ROUND(E165*F165,2)</f>
        <v>1.93</v>
      </c>
    </row>
    <row r="166" ht="15.75" customHeight="1" spans="1:7">
      <c r="A166" s="386" t="s">
        <v>187</v>
      </c>
      <c r="B166" s="386" t="s">
        <v>211</v>
      </c>
      <c r="C166" s="387" t="str">
        <f>VLOOKUP(B166,'SINAPI-SICRO'!A:E,2,0)</f>
        <v>Geogrelha unidirecional em poliéster - resistência à tração longitudinal de 400 kN/m</v>
      </c>
      <c r="D166" s="388" t="str">
        <f>VLOOKUP(B166,'SINAPI-SICRO'!A:E,3,0)</f>
        <v>m²</v>
      </c>
      <c r="E166" s="389">
        <v>1.05</v>
      </c>
      <c r="F166" s="390">
        <f>VLOOKUP(B166,'SINAPI-SICRO'!A:E,5,0)</f>
        <v>74.2397</v>
      </c>
      <c r="G166" s="390">
        <f t="shared" ref="G166:G167" si="18">ROUND(F166*E166,2)</f>
        <v>77.95</v>
      </c>
    </row>
    <row r="167" ht="15.75" customHeight="1" spans="1:7">
      <c r="A167" s="386" t="s">
        <v>53</v>
      </c>
      <c r="B167" s="386">
        <v>88316</v>
      </c>
      <c r="C167" s="387" t="str">
        <f>VLOOKUP(B167,'SINAPI-SICRO'!A:E,2,0)</f>
        <v>SERVENTE COM ENCARGOS COMPLEMENTARES</v>
      </c>
      <c r="D167" s="388" t="str">
        <f>VLOOKUP(B167,'SINAPI-SICRO'!A:E,3,0)</f>
        <v>H</v>
      </c>
      <c r="E167" s="389">
        <v>0.00350877192982456</v>
      </c>
      <c r="F167" s="390">
        <f>VLOOKUP(B167,'SINAPI-SICRO'!A:E,5,0)</f>
        <v>20.28</v>
      </c>
      <c r="G167" s="390">
        <f t="shared" si="18"/>
        <v>0.07</v>
      </c>
    </row>
    <row r="168" ht="15.75" customHeight="1" spans="1:7">
      <c r="A168" s="391" t="s">
        <v>212</v>
      </c>
      <c r="B168" s="392"/>
      <c r="C168" s="393"/>
      <c r="D168" s="394"/>
      <c r="E168" s="395"/>
      <c r="F168" s="396"/>
      <c r="G168" s="397"/>
    </row>
    <row r="169" ht="9.75" customHeight="1" spans="1:27">
      <c r="A169" s="379"/>
      <c r="B169" s="379"/>
      <c r="C169" s="380"/>
      <c r="D169" s="380"/>
      <c r="E169" s="380"/>
      <c r="F169" s="380"/>
      <c r="G169" s="380"/>
      <c r="H169" s="53"/>
      <c r="I169" s="53"/>
      <c r="J169" s="115"/>
      <c r="K169" s="54"/>
      <c r="L169" s="54"/>
      <c r="M169" s="54"/>
      <c r="N169" s="54"/>
      <c r="O169" s="54"/>
      <c r="P169" s="54"/>
      <c r="Q169" s="54"/>
      <c r="R169" s="54"/>
      <c r="S169" s="54"/>
      <c r="T169" s="54"/>
      <c r="U169" s="54"/>
      <c r="V169" s="54"/>
      <c r="W169" s="54"/>
      <c r="X169" s="54"/>
      <c r="Y169" s="54"/>
      <c r="Z169" s="54"/>
      <c r="AA169" s="54"/>
    </row>
    <row r="170" ht="14.25" customHeight="1" spans="1:7">
      <c r="A170" s="381" t="s">
        <v>47</v>
      </c>
      <c r="B170" s="381" t="s">
        <v>118</v>
      </c>
      <c r="C170" s="382" t="s">
        <v>213</v>
      </c>
      <c r="D170" s="383" t="s">
        <v>171</v>
      </c>
      <c r="E170" s="384"/>
      <c r="F170" s="384"/>
      <c r="G170" s="385">
        <f>SUM(G171:G172)</f>
        <v>296.74</v>
      </c>
    </row>
    <row r="171" ht="15.75" customHeight="1" spans="1:7">
      <c r="A171" s="386" t="s">
        <v>53</v>
      </c>
      <c r="B171" s="386">
        <v>88309</v>
      </c>
      <c r="C171" s="387" t="str">
        <f>VLOOKUP(B171,'SINAPI-SICRO'!A:E,2,0)</f>
        <v>PEDREIRO COM ENCARGOS COMPLEMENTARES</v>
      </c>
      <c r="D171" s="388" t="str">
        <f>VLOOKUP(B171,'SINAPI-SICRO'!A:E,3,0)</f>
        <v>H</v>
      </c>
      <c r="E171" s="389">
        <v>1.3</v>
      </c>
      <c r="F171" s="390">
        <f>VLOOKUP(B171,'SINAPI-SICRO'!A:E,5,0)</f>
        <v>25.46</v>
      </c>
      <c r="G171" s="390">
        <f>ROUND(E171*F171,2)</f>
        <v>33.1</v>
      </c>
    </row>
    <row r="172" ht="15.75" customHeight="1" spans="1:7">
      <c r="A172" s="386" t="s">
        <v>53</v>
      </c>
      <c r="B172" s="386">
        <v>88316</v>
      </c>
      <c r="C172" s="387" t="str">
        <f>VLOOKUP(B172,'SINAPI-SICRO'!A:E,2,0)</f>
        <v>SERVENTE COM ENCARGOS COMPLEMENTARES</v>
      </c>
      <c r="D172" s="388" t="str">
        <f>VLOOKUP(B172,'SINAPI-SICRO'!A:E,3,0)</f>
        <v>H</v>
      </c>
      <c r="E172" s="389">
        <v>13</v>
      </c>
      <c r="F172" s="390">
        <f>VLOOKUP(B172,'SINAPI-SICRO'!A:E,5,0)</f>
        <v>20.28</v>
      </c>
      <c r="G172" s="390">
        <f>ROUND(F172*E172,2)</f>
        <v>263.64</v>
      </c>
    </row>
    <row r="173" ht="15.75" customHeight="1" spans="1:7">
      <c r="A173" s="391" t="s">
        <v>212</v>
      </c>
      <c r="B173" s="392"/>
      <c r="C173" s="393"/>
      <c r="D173" s="394"/>
      <c r="E173" s="395"/>
      <c r="F173" s="396"/>
      <c r="G173" s="397"/>
    </row>
    <row r="174" ht="15.75" customHeight="1" spans="1:7">
      <c r="A174" s="379"/>
      <c r="B174" s="379"/>
      <c r="C174" s="380"/>
      <c r="D174" s="380"/>
      <c r="E174" s="380"/>
      <c r="F174" s="380"/>
      <c r="G174" s="380"/>
    </row>
    <row r="175" ht="31.5" customHeight="1" spans="1:7">
      <c r="A175" s="381" t="s">
        <v>47</v>
      </c>
      <c r="B175" s="381" t="s">
        <v>113</v>
      </c>
      <c r="C175" s="382" t="s">
        <v>214</v>
      </c>
      <c r="D175" s="383" t="s">
        <v>215</v>
      </c>
      <c r="E175" s="384"/>
      <c r="F175" s="384"/>
      <c r="G175" s="385">
        <f>SUM(G176:G181)</f>
        <v>92.95</v>
      </c>
    </row>
    <row r="176" ht="15.75" customHeight="1" spans="1:7">
      <c r="A176" s="386" t="s">
        <v>53</v>
      </c>
      <c r="B176" s="386">
        <v>88270</v>
      </c>
      <c r="C176" s="387" t="str">
        <f>VLOOKUP(B176,'SINAPI-SICRO'!A:E,2,0)</f>
        <v>IMPERMEABILIZADOR COM ENCARGOS COMPLEMENTARES</v>
      </c>
      <c r="D176" s="388" t="str">
        <f>VLOOKUP(B176,'SINAPI-SICRO'!A:E,3,0)</f>
        <v>H</v>
      </c>
      <c r="E176" s="389">
        <v>0.054</v>
      </c>
      <c r="F176" s="390">
        <f>VLOOKUP(B176,'SINAPI-SICRO'!A:E,5,0)</f>
        <v>25.46</v>
      </c>
      <c r="G176" s="390">
        <f>ROUND(E176*F176,2)</f>
        <v>1.37</v>
      </c>
    </row>
    <row r="177" ht="15.75" customHeight="1" spans="1:7">
      <c r="A177" s="386" t="s">
        <v>53</v>
      </c>
      <c r="B177" s="386">
        <v>88316</v>
      </c>
      <c r="C177" s="387" t="str">
        <f>VLOOKUP(B177,'SINAPI-SICRO'!A:E,2,0)</f>
        <v>SERVENTE COM ENCARGOS COMPLEMENTARES</v>
      </c>
      <c r="D177" s="388" t="str">
        <f>VLOOKUP(B177,'SINAPI-SICRO'!A:E,3,0)</f>
        <v>H</v>
      </c>
      <c r="E177" s="389">
        <v>0.01</v>
      </c>
      <c r="F177" s="390">
        <f>VLOOKUP(B177,'SINAPI-SICRO'!A:E,5,0)</f>
        <v>20.28</v>
      </c>
      <c r="G177" s="390">
        <f t="shared" ref="G177:G181" si="19">ROUND(F177*E177,2)</f>
        <v>0.2</v>
      </c>
    </row>
    <row r="178" ht="24" customHeight="1" spans="1:7">
      <c r="A178" s="386" t="s">
        <v>53</v>
      </c>
      <c r="B178" s="386">
        <v>511</v>
      </c>
      <c r="C178" s="387" t="str">
        <f>VLOOKUP(B178,'SINAPI-SICRO'!A:E,2,0)</f>
        <v>PRIMER PARA MANTA ASFALTICA A BASE DE ASFALTO MODIFICADO DILUIDO EM SOLVENTE, APLICACAO A FRIO                                                                                                                                                                                                                                                                                                                                                                                                            </v>
      </c>
      <c r="D178" s="388" t="str">
        <f>VLOOKUP(B178,'SINAPI-SICRO'!A:E,3,0)</f>
        <v>L     </v>
      </c>
      <c r="E178" s="389">
        <v>0.37</v>
      </c>
      <c r="F178" s="390">
        <f>VLOOKUP(B178,'SINAPI-SICRO'!A:E,5,0)</f>
        <v>22.86</v>
      </c>
      <c r="G178" s="390">
        <f t="shared" si="19"/>
        <v>8.46</v>
      </c>
    </row>
    <row r="179" ht="15.75" customHeight="1" spans="1:7">
      <c r="A179" s="386" t="s">
        <v>53</v>
      </c>
      <c r="B179" s="386">
        <v>4226</v>
      </c>
      <c r="C179" s="387" t="str">
        <f>VLOOKUP(B179,'SINAPI-SICRO'!A:E,2,0)</f>
        <v>GAS DE COZINHA - GLP                                                                                                                                                                                                                                                                                                                                                                                                                                                                                      </v>
      </c>
      <c r="D179" s="388" t="str">
        <f>VLOOKUP(B179,'SINAPI-SICRO'!A:E,3,0)</f>
        <v>KG    </v>
      </c>
      <c r="E179" s="389">
        <v>0.0156</v>
      </c>
      <c r="F179" s="390">
        <f>VLOOKUP(B179,'SINAPI-SICRO'!A:E,5,0)</f>
        <v>6.79</v>
      </c>
      <c r="G179" s="390">
        <f t="shared" si="19"/>
        <v>0.11</v>
      </c>
    </row>
    <row r="180" ht="27" customHeight="1" spans="1:7">
      <c r="A180" s="386" t="s">
        <v>53</v>
      </c>
      <c r="B180" s="386">
        <v>11621</v>
      </c>
      <c r="C180" s="387" t="str">
        <f>VLOOKUP(B180,'SINAPI-SICRO'!A:E,2,0)</f>
        <v>MANTA ASFALTICA ELASTOMERICA EM POLIESTER ALUMINIZADA 3 MM, TIPO III, CLASSE B (NBR 9952)                                                                                                                                                                                                                                                                                                                                                                                                                 </v>
      </c>
      <c r="D180" s="388" t="str">
        <f>VLOOKUP(B180,'SINAPI-SICRO'!A:E,3,0)</f>
        <v>M2    </v>
      </c>
      <c r="E180" s="389">
        <v>1</v>
      </c>
      <c r="F180" s="390">
        <f>VLOOKUP(B180,'SINAPI-SICRO'!A:E,5,0)</f>
        <v>57.52</v>
      </c>
      <c r="G180" s="390">
        <f t="shared" si="19"/>
        <v>57.52</v>
      </c>
    </row>
    <row r="181" ht="27" customHeight="1" spans="1:7">
      <c r="A181" s="386" t="s">
        <v>53</v>
      </c>
      <c r="B181" s="386">
        <v>4018</v>
      </c>
      <c r="C181" s="387" t="str">
        <f>VLOOKUP(B181,'SINAPI-SICRO'!A:E,2,0)</f>
        <v>GEOTEXTIL NAO TECIDO AGULHADO DE FILAMENTOS CONTINUOS 100% POLIESTER, RESITENCIA A TRACAO = 31 KN/M                                                                                                                                                                                                                                                                                                                                                                                                       </v>
      </c>
      <c r="D181" s="388" t="str">
        <f>VLOOKUP(B181,'SINAPI-SICRO'!A:E,3,0)</f>
        <v>M2    </v>
      </c>
      <c r="E181" s="389">
        <v>1</v>
      </c>
      <c r="F181" s="390">
        <f>VLOOKUP(B181,'SINAPI-SICRO'!A:E,5,0)</f>
        <v>25.29</v>
      </c>
      <c r="G181" s="390">
        <f t="shared" si="19"/>
        <v>25.29</v>
      </c>
    </row>
    <row r="182" ht="15.75" customHeight="1" spans="1:7">
      <c r="A182" s="391" t="s">
        <v>212</v>
      </c>
      <c r="B182" s="392"/>
      <c r="C182" s="393"/>
      <c r="D182" s="394"/>
      <c r="E182" s="395"/>
      <c r="F182" s="396"/>
      <c r="G182" s="397"/>
    </row>
    <row r="183" ht="15.75" customHeight="1" spans="1:7">
      <c r="A183" s="379"/>
      <c r="B183" s="379"/>
      <c r="C183" s="380"/>
      <c r="D183" s="380"/>
      <c r="E183" s="380"/>
      <c r="F183" s="380"/>
      <c r="G183" s="380"/>
    </row>
    <row r="184" ht="48" customHeight="1" spans="1:7">
      <c r="A184" s="381" t="s">
        <v>47</v>
      </c>
      <c r="B184" s="381" t="s">
        <v>147</v>
      </c>
      <c r="C184" s="382" t="s">
        <v>216</v>
      </c>
      <c r="D184" s="383" t="s">
        <v>175</v>
      </c>
      <c r="E184" s="384"/>
      <c r="F184" s="384"/>
      <c r="G184" s="385">
        <f>SUM(G185:G189)</f>
        <v>141.55</v>
      </c>
    </row>
    <row r="185" ht="30" customHeight="1" spans="1:7">
      <c r="A185" s="386" t="s">
        <v>53</v>
      </c>
      <c r="B185" s="386">
        <v>34357</v>
      </c>
      <c r="C185" s="387" t="str">
        <f>VLOOKUP(B185,'SINAPI-SICRO'!A:E,2,0)</f>
        <v>REJUNTE CIMENTICIO, QUALQUER COR                                                                                                                                                                                                                                                                                                                                                                                                                                                                          </v>
      </c>
      <c r="D185" s="388" t="str">
        <f>VLOOKUP(B185,'SINAPI-SICRO'!A:E,3,0)</f>
        <v>KG    </v>
      </c>
      <c r="E185" s="389">
        <v>0.52</v>
      </c>
      <c r="F185" s="390">
        <f>VLOOKUP(B185,'SINAPI-SICRO'!A:E,5,0)</f>
        <v>5.46</v>
      </c>
      <c r="G185" s="390">
        <f t="shared" ref="G185:G189" si="20">ROUND(E185*F185,2)</f>
        <v>2.84</v>
      </c>
    </row>
    <row r="186" ht="30" customHeight="1" spans="1:7">
      <c r="A186" s="386" t="s">
        <v>53</v>
      </c>
      <c r="B186" s="386">
        <v>371</v>
      </c>
      <c r="C186" s="387" t="str">
        <f>VLOOKUP(B186,'SINAPI-SICRO'!A:E,2,0)</f>
        <v>ARGAMASSA INDUSTRIALIZADA MULTIUSO, PARA REVESTIMENTO INTERNO E EXTERNO E ASSENTAMENTO DE BLOCOS DIVERSOS                                                                                                                                                                                                                                                                                                                                                                                                 </v>
      </c>
      <c r="D186" s="388" t="str">
        <f>VLOOKUP(B186,'SINAPI-SICRO'!A:E,3,0)</f>
        <v>KG    </v>
      </c>
      <c r="E186" s="389">
        <v>4</v>
      </c>
      <c r="F186" s="390">
        <f>VLOOKUP(B186,'SINAPI-SICRO'!A:E,5,0)</f>
        <v>1.01</v>
      </c>
      <c r="G186" s="390">
        <f t="shared" si="20"/>
        <v>4.04</v>
      </c>
    </row>
    <row r="187" ht="30" customHeight="1" spans="1:7">
      <c r="A187" s="386" t="s">
        <v>53</v>
      </c>
      <c r="B187" s="386">
        <v>38135</v>
      </c>
      <c r="C187" s="387" t="str">
        <f>VLOOKUP(B187,'SINAPI-SICRO'!A:E,2,0)</f>
        <v>PISO TATIL / PODOTATIL, LADRILHO HIDRAULICO / CONCRETO, *25 X 25* CM, E= *2,5* CM, PADRAO TATIL ALERTA OU DIRECIONAL, COR AMARELA                                                                                                                                                                                                                                                                                                                                                                         </v>
      </c>
      <c r="D187" s="388" t="str">
        <f>VLOOKUP(B187,'SINAPI-SICRO'!A:E,3,0)</f>
        <v>M2    </v>
      </c>
      <c r="E187" s="389">
        <v>1.05</v>
      </c>
      <c r="F187" s="390">
        <f>VLOOKUP(B187,'SINAPI-SICRO'!A:E,5,0)</f>
        <v>92.95</v>
      </c>
      <c r="G187" s="390">
        <f t="shared" si="20"/>
        <v>97.6</v>
      </c>
    </row>
    <row r="188" ht="15.75" customHeight="1" spans="1:7">
      <c r="A188" s="386" t="s">
        <v>53</v>
      </c>
      <c r="B188" s="386">
        <v>88309</v>
      </c>
      <c r="C188" s="387" t="str">
        <f>VLOOKUP(B188,'SINAPI-SICRO'!A:E,2,0)</f>
        <v>PEDREIRO COM ENCARGOS COMPLEMENTARES</v>
      </c>
      <c r="D188" s="388" t="str">
        <f>VLOOKUP(B188,'SINAPI-SICRO'!A:E,3,0)</f>
        <v>H</v>
      </c>
      <c r="E188" s="389">
        <v>0.5</v>
      </c>
      <c r="F188" s="390">
        <f>VLOOKUP(B188,'SINAPI-SICRO'!A:E,5,0)</f>
        <v>25.46</v>
      </c>
      <c r="G188" s="390">
        <f t="shared" si="20"/>
        <v>12.73</v>
      </c>
    </row>
    <row r="189" ht="15.75" customHeight="1" spans="1:7">
      <c r="A189" s="386" t="s">
        <v>53</v>
      </c>
      <c r="B189" s="386">
        <v>88316</v>
      </c>
      <c r="C189" s="387" t="str">
        <f>VLOOKUP(B189,'SINAPI-SICRO'!A:E,2,0)</f>
        <v>SERVENTE COM ENCARGOS COMPLEMENTARES</v>
      </c>
      <c r="D189" s="388" t="str">
        <f>VLOOKUP(B189,'SINAPI-SICRO'!A:E,3,0)</f>
        <v>H</v>
      </c>
      <c r="E189" s="389">
        <v>1.2</v>
      </c>
      <c r="F189" s="390">
        <f>VLOOKUP(B189,'SINAPI-SICRO'!A:E,5,0)</f>
        <v>20.28</v>
      </c>
      <c r="G189" s="390">
        <f t="shared" si="20"/>
        <v>24.34</v>
      </c>
    </row>
    <row r="190" ht="15.75" customHeight="1" spans="1:7">
      <c r="A190" s="391" t="s">
        <v>212</v>
      </c>
      <c r="B190" s="392"/>
      <c r="C190" s="393"/>
      <c r="D190" s="394"/>
      <c r="E190" s="395"/>
      <c r="F190" s="396"/>
      <c r="G190" s="397"/>
    </row>
    <row r="191" ht="15.75" customHeight="1" spans="1:7">
      <c r="A191" s="379"/>
      <c r="B191" s="379"/>
      <c r="C191" s="380"/>
      <c r="D191" s="380"/>
      <c r="E191" s="380"/>
      <c r="F191" s="380"/>
      <c r="G191" s="380"/>
    </row>
    <row r="192" ht="15.75" customHeight="1" spans="1:7">
      <c r="A192" s="381" t="s">
        <v>47</v>
      </c>
      <c r="B192" s="381" t="s">
        <v>68</v>
      </c>
      <c r="C192" s="382" t="s">
        <v>217</v>
      </c>
      <c r="D192" s="383" t="s">
        <v>163</v>
      </c>
      <c r="E192" s="384"/>
      <c r="F192" s="384"/>
      <c r="G192" s="385">
        <f>SUM(G193:G201)</f>
        <v>958.7</v>
      </c>
    </row>
    <row r="193" ht="15.75" customHeight="1" spans="1:7">
      <c r="A193" s="386" t="s">
        <v>53</v>
      </c>
      <c r="B193" s="386">
        <v>88316</v>
      </c>
      <c r="C193" s="387" t="str">
        <f>VLOOKUP(B193,'SINAPI-SICRO'!A:E,2,0)</f>
        <v>SERVENTE COM ENCARGOS COMPLEMENTARES</v>
      </c>
      <c r="D193" s="388" t="str">
        <f>VLOOKUP(B193,'SINAPI-SICRO'!A:E,3,0)</f>
        <v>H</v>
      </c>
      <c r="E193" s="389">
        <v>1.5</v>
      </c>
      <c r="F193" s="390">
        <f>VLOOKUP(B193,'SINAPI-SICRO'!A:E,5,0)</f>
        <v>20.28</v>
      </c>
      <c r="G193" s="390">
        <f t="shared" ref="G193:G201" si="21">ROUND(E193*F193,2)</f>
        <v>30.42</v>
      </c>
    </row>
    <row r="194" ht="24" customHeight="1" spans="1:7">
      <c r="A194" s="386" t="s">
        <v>53</v>
      </c>
      <c r="B194" s="386">
        <v>92916</v>
      </c>
      <c r="C194" s="387" t="str">
        <f>VLOOKUP(B194,'SINAPI-SICRO'!A:E,2,0)</f>
        <v>ARMAÇÃO DE ESTRUTURAS DIVERSAS DE CONCRETO ARMADO, EXCETO VIGAS, PILARES, LAJES E FUNDAÇÕES, UTILIZANDO AÇO CA-50 DE 6,3 MM - MONTAGEM. AF_06/2022</v>
      </c>
      <c r="D194" s="388" t="str">
        <f>VLOOKUP(B194,'SINAPI-SICRO'!A:E,3,0)</f>
        <v>KG</v>
      </c>
      <c r="E194" s="389">
        <v>17.81</v>
      </c>
      <c r="F194" s="390">
        <f>VLOOKUP(B194,'SINAPI-SICRO'!A:E,5,0)</f>
        <v>16.32</v>
      </c>
      <c r="G194" s="390">
        <f t="shared" si="21"/>
        <v>290.66</v>
      </c>
    </row>
    <row r="195" ht="24" customHeight="1" spans="1:7">
      <c r="A195" s="386" t="s">
        <v>53</v>
      </c>
      <c r="B195" s="386">
        <v>92917</v>
      </c>
      <c r="C195" s="387" t="str">
        <f>VLOOKUP(B195,'SINAPI-SICRO'!A:E,2,0)</f>
        <v>ARMAÇÃO DE ESTRUTURAS DIVERSAS DE CONCRETO ARMADO, EXCETO VIGAS, PILARES, LAJES E FUNDAÇÕES, UTILIZANDO AÇO CA-50 DE 8,0 MM - MONTAGEM. AF_06/2022</v>
      </c>
      <c r="D195" s="388" t="str">
        <f>VLOOKUP(B195,'SINAPI-SICRO'!A:E,3,0)</f>
        <v>KG</v>
      </c>
      <c r="E195" s="389">
        <v>9.56</v>
      </c>
      <c r="F195" s="390">
        <f>VLOOKUP(B195,'SINAPI-SICRO'!A:E,5,0)</f>
        <v>15.14</v>
      </c>
      <c r="G195" s="390">
        <f t="shared" si="21"/>
        <v>144.74</v>
      </c>
    </row>
    <row r="196" ht="24" customHeight="1" spans="1:7">
      <c r="A196" s="386" t="s">
        <v>53</v>
      </c>
      <c r="B196" s="386">
        <v>94965</v>
      </c>
      <c r="C196" s="387" t="str">
        <f>VLOOKUP(B196,'SINAPI-SICRO'!A:E,2,0)</f>
        <v>CONCRETO FCK = 25MPA, TRAÇO 1:2,3:2,7 (EM MASSA SECA DE CIMENTO/ AREIA MÉDIA/ BRITA 1) - PREPARO MECÂNICO COM BETONEIRA 400 L. AF_05/2021</v>
      </c>
      <c r="D196" s="388" t="str">
        <f>VLOOKUP(B196,'SINAPI-SICRO'!A:E,3,0)</f>
        <v>M3</v>
      </c>
      <c r="E196" s="389">
        <v>0.51</v>
      </c>
      <c r="F196" s="390">
        <f>VLOOKUP(B196,'SINAPI-SICRO'!A:E,5,0)</f>
        <v>491.92</v>
      </c>
      <c r="G196" s="390">
        <f t="shared" si="21"/>
        <v>250.88</v>
      </c>
    </row>
    <row r="197" ht="24" customHeight="1" spans="1:7">
      <c r="A197" s="386" t="s">
        <v>53</v>
      </c>
      <c r="B197" s="386">
        <v>97086</v>
      </c>
      <c r="C197" s="387" t="str">
        <f>VLOOKUP(B197,'SINAPI-SICRO'!A:E,2,0)</f>
        <v>FABRICAÇÃO, MONTAGEM E DESMONTAGEM DE FORMA PARA RADIER, PISO DE CONCRETO OU LAJE SOBRE SOLO, EM MADEIRA SERRADA, 4 UTILIZAÇÕES. AF_09/2021</v>
      </c>
      <c r="D197" s="388" t="str">
        <f>VLOOKUP(B197,'SINAPI-SICRO'!A:E,3,0)</f>
        <v>M2</v>
      </c>
      <c r="E197" s="389">
        <v>1.295</v>
      </c>
      <c r="F197" s="390">
        <f>VLOOKUP(B197,'SINAPI-SICRO'!A:E,5,0)</f>
        <v>125.36</v>
      </c>
      <c r="G197" s="390">
        <f t="shared" si="21"/>
        <v>162.34</v>
      </c>
    </row>
    <row r="198" ht="24" customHeight="1" spans="1:7">
      <c r="A198" s="386" t="s">
        <v>53</v>
      </c>
      <c r="B198" s="386">
        <v>4718</v>
      </c>
      <c r="C198" s="387" t="str">
        <f>VLOOKUP(B198,'SINAPI-SICRO'!A:E,2,0)</f>
        <v>PEDRA BRITADA N. 2 (19 A 38 MM) POSTO PEDREIRA/FORNECEDOR, SEM FRETE                                                                                                                                                                                                                                                                                                                                                                                                                                      </v>
      </c>
      <c r="D198" s="388" t="str">
        <f>VLOOKUP(B198,'SINAPI-SICRO'!A:E,3,0)</f>
        <v>M3    </v>
      </c>
      <c r="E198" s="389">
        <v>0.06</v>
      </c>
      <c r="F198" s="390">
        <f>VLOOKUP(B198,'SINAPI-SICRO'!A:E,5,0)</f>
        <v>105.03</v>
      </c>
      <c r="G198" s="390">
        <f t="shared" si="21"/>
        <v>6.3</v>
      </c>
    </row>
    <row r="199" ht="24" customHeight="1" spans="1:7">
      <c r="A199" s="386" t="s">
        <v>53</v>
      </c>
      <c r="B199" s="386">
        <v>100973</v>
      </c>
      <c r="C199" s="387" t="str">
        <f>VLOOKUP(B199,'SINAPI-SICRO'!A:E,2,0)</f>
        <v>CARGA, MANOBRA E DESCARGA DE SOLOS E MATERIAIS GRANULARES EM CAMINHÃO BASCULANTE 6 M³ - CARGA COM PÁ CARREGADEIRA (CAÇAMBA DE 1,7 A 2,8 M³ / 128 HP) E DESCARGA LIVRE (UNIDADE: M3). AF_07/2020</v>
      </c>
      <c r="D199" s="388" t="str">
        <f>VLOOKUP(B199,'SINAPI-SICRO'!A:E,3,0)</f>
        <v>M3</v>
      </c>
      <c r="E199" s="389">
        <v>0.06</v>
      </c>
      <c r="F199" s="390">
        <f>VLOOKUP(B199,'SINAPI-SICRO'!A:E,5,0)</f>
        <v>8.92</v>
      </c>
      <c r="G199" s="390">
        <f t="shared" si="21"/>
        <v>0.54</v>
      </c>
    </row>
    <row r="200" ht="24" customHeight="1" spans="1:7">
      <c r="A200" s="386" t="s">
        <v>53</v>
      </c>
      <c r="B200" s="386">
        <v>97914</v>
      </c>
      <c r="C200" s="387" t="str">
        <f>VLOOKUP(B200,'SINAPI-SICRO'!A:E,2,0)</f>
        <v>TRANSPORTE COM CAMINHÃO BASCULANTE DE 6 M³, EM VIA URBANA PAVIMENTADA, DMT ATÉ 30 KM (UNIDADE: M3XKM). AF_07/2020</v>
      </c>
      <c r="D200" s="388" t="str">
        <f>VLOOKUP(B200,'SINAPI-SICRO'!A:E,3,0)</f>
        <v>M3XKM</v>
      </c>
      <c r="E200" s="389">
        <v>1.8</v>
      </c>
      <c r="F200" s="390">
        <f>VLOOKUP(B200,'SINAPI-SICRO'!A:E,5,0)</f>
        <v>2.95</v>
      </c>
      <c r="G200" s="390">
        <f t="shared" si="21"/>
        <v>5.31</v>
      </c>
    </row>
    <row r="201" ht="24" customHeight="1" spans="1:7">
      <c r="A201" s="386" t="s">
        <v>53</v>
      </c>
      <c r="B201" s="386" t="s">
        <v>218</v>
      </c>
      <c r="C201" s="387" t="str">
        <f>VLOOKUP(B201,'SINAPI-SICRO'!A:E,2,0)</f>
        <v>Guia-chapéu pré-moldada - C = 120 cm</v>
      </c>
      <c r="D201" s="388" t="str">
        <f>VLOOKUP(B201,'SINAPI-SICRO'!A:E,3,0)</f>
        <v>un</v>
      </c>
      <c r="E201" s="389">
        <v>1</v>
      </c>
      <c r="F201" s="390">
        <f>VLOOKUP(B201,'SINAPI-SICRO'!A:E,5,0)</f>
        <v>67.5084</v>
      </c>
      <c r="G201" s="390">
        <f t="shared" si="21"/>
        <v>67.51</v>
      </c>
    </row>
    <row r="202" ht="15.75" customHeight="1" spans="1:7">
      <c r="A202" s="391" t="s">
        <v>212</v>
      </c>
      <c r="B202" s="392"/>
      <c r="C202" s="393"/>
      <c r="D202" s="394"/>
      <c r="E202" s="395"/>
      <c r="F202" s="396"/>
      <c r="G202" s="397"/>
    </row>
    <row r="203" ht="15.75" customHeight="1" spans="1:7">
      <c r="A203" s="379"/>
      <c r="B203" s="379"/>
      <c r="C203" s="380"/>
      <c r="D203" s="380"/>
      <c r="E203" s="380"/>
      <c r="F203" s="380"/>
      <c r="G203" s="380"/>
    </row>
    <row r="204" ht="24.75" customHeight="1" spans="1:7">
      <c r="A204" s="381" t="s">
        <v>47</v>
      </c>
      <c r="B204" s="381" t="s">
        <v>96</v>
      </c>
      <c r="C204" s="382" t="s">
        <v>219</v>
      </c>
      <c r="D204" s="383" t="s">
        <v>178</v>
      </c>
      <c r="E204" s="384"/>
      <c r="F204" s="384"/>
      <c r="G204" s="385">
        <f>SUM(G205:G209)</f>
        <v>132.07</v>
      </c>
    </row>
    <row r="205" ht="39" customHeight="1" spans="1:7">
      <c r="A205" s="386" t="s">
        <v>53</v>
      </c>
      <c r="B205" s="386">
        <v>94962</v>
      </c>
      <c r="C205" s="387" t="str">
        <f>VLOOKUP(B205,'SINAPI-SICRO'!A:E,2,0)</f>
        <v>CONCRETO MAGRO PARA LASTRO, TRAÇO 1:4,5:4,5 (EM MASSA SECA DE CIMENTO/ AREIA MÉDIA/ BRITA 1) - PREPARO MECÂNICO COM BETONEIRA 400 L. AF_05/2021</v>
      </c>
      <c r="D205" s="388" t="str">
        <f>VLOOKUP(B205,'SINAPI-SICRO'!A:E,3,0)</f>
        <v>M3</v>
      </c>
      <c r="E205" s="389">
        <v>0.09</v>
      </c>
      <c r="F205" s="390">
        <f>VLOOKUP(B205,'SINAPI-SICRO'!A:E,5,0)</f>
        <v>398.48</v>
      </c>
      <c r="G205" s="390">
        <f t="shared" ref="G205:G209" si="22">ROUND(E205*F205,2)</f>
        <v>35.86</v>
      </c>
    </row>
    <row r="206" ht="39" customHeight="1" spans="1:7">
      <c r="A206" s="386" t="s">
        <v>53</v>
      </c>
      <c r="B206" s="386">
        <v>4517</v>
      </c>
      <c r="C206" s="387" t="str">
        <f>VLOOKUP(B206,'SINAPI-SICRO'!A:E,2,0)</f>
        <v>SARRAFO *2,5 X 7,5* CM EM PINUS, MISTA OU EQUIVALENTE DA REGIAO - BRUTA                                                                                                                                                                                                                                                                                                                                                                                                                                   </v>
      </c>
      <c r="D206" s="388" t="str">
        <f>VLOOKUP(B206,'SINAPI-SICRO'!A:E,3,0)</f>
        <v>M     </v>
      </c>
      <c r="E206" s="389">
        <v>0.45</v>
      </c>
      <c r="F206" s="390">
        <f>VLOOKUP(B206,'SINAPI-SICRO'!A:E,5,0)</f>
        <v>3.54</v>
      </c>
      <c r="G206" s="390">
        <f t="shared" si="22"/>
        <v>1.59</v>
      </c>
    </row>
    <row r="207" ht="39" customHeight="1" spans="1:7">
      <c r="A207" s="386" t="s">
        <v>53</v>
      </c>
      <c r="B207" s="386">
        <v>6189</v>
      </c>
      <c r="C207" s="387" t="str">
        <f>VLOOKUP(B207,'SINAPI-SICRO'!A:E,2,0)</f>
        <v>TABUA NAO APARELHADA *2,5 X 30* CM, EM MACARANDUBA/MASSARANDUBA, ANGELIM OU EQUIVALENTE DA REGIAO - BRUTA                                                                                                                                                                                                                                                                                                                                                                                                 </v>
      </c>
      <c r="D207" s="388" t="str">
        <f>VLOOKUP(B207,'SINAPI-SICRO'!A:E,3,0)</f>
        <v>M     </v>
      </c>
      <c r="E207" s="389">
        <v>0.5</v>
      </c>
      <c r="F207" s="390">
        <f>VLOOKUP(B207,'SINAPI-SICRO'!A:E,5,0)</f>
        <v>30.42</v>
      </c>
      <c r="G207" s="390">
        <f t="shared" si="22"/>
        <v>15.21</v>
      </c>
    </row>
    <row r="208" ht="39" customHeight="1" spans="1:7">
      <c r="A208" s="386" t="s">
        <v>53</v>
      </c>
      <c r="B208" s="386">
        <v>94964</v>
      </c>
      <c r="C208" s="387" t="str">
        <f>VLOOKUP(B208,'SINAPI-SICRO'!A:E,2,0)</f>
        <v>CONCRETO FCK = 20MPA, TRAÇO 1:2,7:3 (EM MASSA SECA DE CIMENTO/ AREIA MÉDIA/ BRITA 1) - PREPARO MECÂNICO COM BETONEIRA 400 L. AF_05/2021</v>
      </c>
      <c r="D208" s="388" t="str">
        <f>VLOOKUP(B208,'SINAPI-SICRO'!A:E,3,0)</f>
        <v>M3</v>
      </c>
      <c r="E208" s="389">
        <v>0.155</v>
      </c>
      <c r="F208" s="390">
        <f>VLOOKUP(B208,'SINAPI-SICRO'!A:E,5,0)</f>
        <v>476.05</v>
      </c>
      <c r="G208" s="390">
        <f t="shared" si="22"/>
        <v>73.79</v>
      </c>
    </row>
    <row r="209" ht="15.75" customHeight="1" spans="1:7">
      <c r="A209" s="386" t="s">
        <v>53</v>
      </c>
      <c r="B209" s="386">
        <v>88316</v>
      </c>
      <c r="C209" s="387" t="str">
        <f>VLOOKUP(B209,'SINAPI-SICRO'!A:E,2,0)</f>
        <v>SERVENTE COM ENCARGOS COMPLEMENTARES</v>
      </c>
      <c r="D209" s="388" t="str">
        <f>VLOOKUP(B209,'SINAPI-SICRO'!A:E,3,0)</f>
        <v>H</v>
      </c>
      <c r="E209" s="389">
        <v>0.2773</v>
      </c>
      <c r="F209" s="390">
        <f>VLOOKUP(B209,'SINAPI-SICRO'!A:E,5,0)</f>
        <v>20.28</v>
      </c>
      <c r="G209" s="390">
        <f t="shared" si="22"/>
        <v>5.62</v>
      </c>
    </row>
    <row r="210" ht="15.75" customHeight="1" spans="1:7">
      <c r="A210" s="391" t="s">
        <v>212</v>
      </c>
      <c r="B210" s="392"/>
      <c r="C210" s="393"/>
      <c r="D210" s="394"/>
      <c r="E210" s="395"/>
      <c r="F210" s="396"/>
      <c r="G210" s="397"/>
    </row>
    <row r="211" ht="15.75" customHeight="1" spans="1:7">
      <c r="A211" s="379"/>
      <c r="B211" s="379"/>
      <c r="C211" s="380"/>
      <c r="D211" s="380"/>
      <c r="E211" s="380"/>
      <c r="F211" s="380"/>
      <c r="G211" s="380"/>
    </row>
    <row r="212" ht="15.75" customHeight="1" spans="1:7">
      <c r="A212" s="381" t="s">
        <v>47</v>
      </c>
      <c r="B212" s="381" t="s">
        <v>146</v>
      </c>
      <c r="C212" s="382" t="s">
        <v>220</v>
      </c>
      <c r="D212" s="383" t="s">
        <v>178</v>
      </c>
      <c r="E212" s="384"/>
      <c r="F212" s="384"/>
      <c r="G212" s="385">
        <f>SUM(G213:G216)</f>
        <v>630.67</v>
      </c>
    </row>
    <row r="213" ht="42" customHeight="1" spans="1:7">
      <c r="A213" s="386" t="s">
        <v>53</v>
      </c>
      <c r="B213" s="386">
        <v>94962</v>
      </c>
      <c r="C213" s="387" t="str">
        <f>VLOOKUP(B213,'SINAPI-SICRO'!A:E,2,0)</f>
        <v>CONCRETO MAGRO PARA LASTRO, TRAÇO 1:4,5:4,5 (EM MASSA SECA DE CIMENTO/ AREIA MÉDIA/ BRITA 1) - PREPARO MECÂNICO COM BETONEIRA 400 L. AF_05/2021</v>
      </c>
      <c r="D213" s="388" t="str">
        <f>VLOOKUP(B213,'SINAPI-SICRO'!A:E,3,0)</f>
        <v>M3</v>
      </c>
      <c r="E213" s="389">
        <v>0.04</v>
      </c>
      <c r="F213" s="390">
        <f>VLOOKUP(B213,'SINAPI-SICRO'!A:E,5,0)</f>
        <v>398.48</v>
      </c>
      <c r="G213" s="390">
        <f t="shared" ref="G213:G216" si="23">ROUND(E213*F213,2)</f>
        <v>15.94</v>
      </c>
    </row>
    <row r="214" ht="42" customHeight="1" spans="1:7">
      <c r="A214" s="386" t="s">
        <v>53</v>
      </c>
      <c r="B214" s="386">
        <v>94965</v>
      </c>
      <c r="C214" s="387" t="str">
        <f>VLOOKUP(B214,'SINAPI-SICRO'!A:E,2,0)</f>
        <v>CONCRETO FCK = 25MPA, TRAÇO 1:2,3:2,7 (EM MASSA SECA DE CIMENTO/ AREIA MÉDIA/ BRITA 1) - PREPARO MECÂNICO COM BETONEIRA 400 L. AF_05/2021</v>
      </c>
      <c r="D214" s="388" t="str">
        <f>VLOOKUP(B214,'SINAPI-SICRO'!A:E,3,0)</f>
        <v>M3</v>
      </c>
      <c r="E214" s="389">
        <v>0.34</v>
      </c>
      <c r="F214" s="390">
        <f>VLOOKUP(B214,'SINAPI-SICRO'!A:E,5,0)</f>
        <v>491.92</v>
      </c>
      <c r="G214" s="390">
        <f t="shared" si="23"/>
        <v>167.25</v>
      </c>
    </row>
    <row r="215" ht="42" customHeight="1" spans="1:7">
      <c r="A215" s="386" t="s">
        <v>53</v>
      </c>
      <c r="B215" s="386">
        <v>92760</v>
      </c>
      <c r="C215" s="387" t="str">
        <f>VLOOKUP(B215,'SINAPI-SICRO'!A:E,2,0)</f>
        <v>ARMAÇÃO DE PILAR OU VIGA DE ESTRUTURA CONVENCIONAL DE CONCRETO ARMADO UTILIZANDO AÇO CA-50 DE 6,3 MM - MONTAGEM. AF_06/2022</v>
      </c>
      <c r="D215" s="388" t="str">
        <f>VLOOKUP(B215,'SINAPI-SICRO'!A:E,3,0)</f>
        <v>KG</v>
      </c>
      <c r="E215" s="389">
        <v>18</v>
      </c>
      <c r="F215" s="390">
        <f>VLOOKUP(B215,'SINAPI-SICRO'!A:E,5,0)</f>
        <v>14.49</v>
      </c>
      <c r="G215" s="390">
        <f t="shared" si="23"/>
        <v>260.82</v>
      </c>
    </row>
    <row r="216" ht="25.5" spans="1:7">
      <c r="A216" s="386" t="s">
        <v>53</v>
      </c>
      <c r="B216" s="386">
        <v>92267</v>
      </c>
      <c r="C216" s="387" t="str">
        <f>VLOOKUP(B216,'SINAPI-SICRO'!A:E,2,0)</f>
        <v>FABRICAÇÃO DE FÔRMA PARA LAJES, EM CHAPA DE MADEIRA COMPENSADA RESINADA, E = 17 MM. AF_09/2020</v>
      </c>
      <c r="D216" s="388" t="str">
        <f>VLOOKUP(B216,'SINAPI-SICRO'!A:E,3,0)</f>
        <v>M2</v>
      </c>
      <c r="E216" s="389">
        <v>3.54</v>
      </c>
      <c r="F216" s="390">
        <f>VLOOKUP(B216,'SINAPI-SICRO'!A:E,5,0)</f>
        <v>52.73</v>
      </c>
      <c r="G216" s="390">
        <f t="shared" si="23"/>
        <v>186.66</v>
      </c>
    </row>
    <row r="217" ht="15.75" customHeight="1" spans="1:7">
      <c r="A217" s="391" t="s">
        <v>212</v>
      </c>
      <c r="B217" s="392"/>
      <c r="C217" s="393"/>
      <c r="D217" s="394"/>
      <c r="E217" s="395"/>
      <c r="F217" s="396"/>
      <c r="G217" s="397"/>
    </row>
    <row r="218" ht="15.75" customHeight="1" spans="1:7">
      <c r="A218" s="403"/>
      <c r="B218" s="403"/>
      <c r="C218" s="403"/>
      <c r="D218" s="403"/>
      <c r="E218" s="403"/>
      <c r="F218" s="403"/>
      <c r="G218" s="403"/>
    </row>
    <row r="219" ht="15.75" customHeight="1" spans="1:27">
      <c r="A219" s="404" t="s">
        <v>47</v>
      </c>
      <c r="B219" s="404" t="s">
        <v>189</v>
      </c>
      <c r="C219" s="405" t="s">
        <v>221</v>
      </c>
      <c r="D219" s="404" t="s">
        <v>171</v>
      </c>
      <c r="E219" s="406"/>
      <c r="F219" s="406"/>
      <c r="G219" s="407" t="s">
        <v>222</v>
      </c>
      <c r="H219" s="408"/>
      <c r="I219" s="408"/>
      <c r="J219" s="408"/>
      <c r="K219" s="408"/>
      <c r="L219" s="408"/>
      <c r="M219" s="408"/>
      <c r="N219" s="408"/>
      <c r="O219" s="408"/>
      <c r="P219" s="408"/>
      <c r="Q219" s="408"/>
      <c r="R219" s="408"/>
      <c r="S219" s="408"/>
      <c r="T219" s="408"/>
      <c r="U219" s="408"/>
      <c r="V219" s="408"/>
      <c r="W219" s="408"/>
      <c r="X219" s="408"/>
      <c r="Y219" s="408"/>
      <c r="Z219" s="408"/>
      <c r="AA219" s="408"/>
    </row>
    <row r="220" ht="15.75" customHeight="1" spans="1:27">
      <c r="A220" s="409" t="s">
        <v>182</v>
      </c>
      <c r="B220" s="409">
        <v>88316</v>
      </c>
      <c r="C220" s="410" t="s">
        <v>223</v>
      </c>
      <c r="D220" s="409" t="s">
        <v>224</v>
      </c>
      <c r="E220" s="409">
        <v>1.5</v>
      </c>
      <c r="F220" s="411" t="s">
        <v>225</v>
      </c>
      <c r="G220" s="411" t="s">
        <v>222</v>
      </c>
      <c r="H220" s="408"/>
      <c r="I220" s="408"/>
      <c r="J220" s="408"/>
      <c r="K220" s="408"/>
      <c r="L220" s="408"/>
      <c r="M220" s="408"/>
      <c r="N220" s="408"/>
      <c r="O220" s="408"/>
      <c r="P220" s="408"/>
      <c r="Q220" s="408"/>
      <c r="R220" s="408"/>
      <c r="S220" s="408"/>
      <c r="T220" s="408"/>
      <c r="U220" s="408"/>
      <c r="V220" s="408"/>
      <c r="W220" s="408"/>
      <c r="X220" s="408"/>
      <c r="Y220" s="408"/>
      <c r="Z220" s="408"/>
      <c r="AA220" s="408"/>
    </row>
    <row r="221" ht="15.75" customHeight="1" spans="1:7">
      <c r="A221" s="412" t="s">
        <v>226</v>
      </c>
      <c r="B221" s="413"/>
      <c r="C221" s="414"/>
      <c r="D221" s="415"/>
      <c r="E221" s="414"/>
      <c r="F221" s="414"/>
      <c r="G221" s="415"/>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sheetData>
  <mergeCells count="24">
    <mergeCell ref="A1:G1"/>
    <mergeCell ref="A2:G2"/>
    <mergeCell ref="A3:G3"/>
    <mergeCell ref="A4:G4"/>
    <mergeCell ref="A5:G5"/>
    <mergeCell ref="A6:G6"/>
    <mergeCell ref="A7:D7"/>
    <mergeCell ref="E7:G7"/>
    <mergeCell ref="A8:D8"/>
    <mergeCell ref="E8:G8"/>
    <mergeCell ref="A9:D9"/>
    <mergeCell ref="E9:G9"/>
    <mergeCell ref="A10:D10"/>
    <mergeCell ref="E10:G10"/>
    <mergeCell ref="A11:D11"/>
    <mergeCell ref="E11:F11"/>
    <mergeCell ref="A12:D12"/>
    <mergeCell ref="E12:F12"/>
    <mergeCell ref="A13:G13"/>
    <mergeCell ref="F14:G14"/>
    <mergeCell ref="A14:A15"/>
    <mergeCell ref="C14:C15"/>
    <mergeCell ref="D14:D15"/>
    <mergeCell ref="E14:E15"/>
  </mergeCells>
  <printOptions horizontalCentered="1"/>
  <pageMargins left="0.708333333333333" right="0.708333333333333" top="0.747916666666667" bottom="0.747916666666667" header="0" footer="0"/>
  <pageSetup paperSize="1" scale="56" orientation="portrait" horizontalDpi="600"/>
  <headerFooter/>
  <rowBreaks count="5" manualBreakCount="5">
    <brk id="46" max="16383" man="1"/>
    <brk id="82" max="16383" man="1"/>
    <brk id="123" max="16383" man="1"/>
    <brk id="168" max="16383" man="1"/>
    <brk id="202" max="16383" man="1"/>
  </rowBreaks>
  <ignoredErrors>
    <ignoredError sqref="G219:G221" numberStoredAsText="1" formula="1"/>
    <ignoredError sqref="C36:H218;C219:F221;H219:H221" formula="1"/>
  </ignoredError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00"/>
  <sheetViews>
    <sheetView showGridLines="0" workbookViewId="0">
      <selection activeCell="A1" sqref="A1:J1"/>
    </sheetView>
  </sheetViews>
  <sheetFormatPr defaultColWidth="12.6285714285714" defaultRowHeight="15" customHeight="1"/>
  <cols>
    <col min="1" max="1" width="9.13333333333333" customWidth="1"/>
    <col min="2" max="2" width="20.752380952381" customWidth="1"/>
    <col min="3" max="3" width="34.8761904761905" customWidth="1"/>
    <col min="4" max="4" width="1.13333333333333" customWidth="1"/>
    <col min="5" max="5" width="10.752380952381" hidden="1" customWidth="1"/>
    <col min="6" max="6" width="10.752380952381" customWidth="1"/>
    <col min="7" max="7" width="37" customWidth="1"/>
    <col min="8" max="8" width="10.752380952381" customWidth="1"/>
    <col min="9" max="9" width="8.87619047619048" customWidth="1"/>
    <col min="10" max="10" width="16.247619047619" customWidth="1"/>
  </cols>
  <sheetData>
    <row r="1" ht="14.25" customHeight="1" spans="1:10">
      <c r="A1" s="310"/>
      <c r="B1" s="155"/>
      <c r="C1" s="155"/>
      <c r="D1" s="155"/>
      <c r="E1" s="155"/>
      <c r="F1" s="155"/>
      <c r="G1" s="155"/>
      <c r="H1" s="155"/>
      <c r="I1" s="155"/>
      <c r="J1" s="346"/>
    </row>
    <row r="2" ht="12.75" customHeight="1" spans="1:10">
      <c r="A2" s="51" t="str">
        <f>RESUMO!A1</f>
        <v>PREFEITURA MUNICIPAL DE CAMARAGIBE</v>
      </c>
      <c r="J2" s="114"/>
    </row>
    <row r="3" ht="12.75" customHeight="1" spans="1:10">
      <c r="A3" s="51" t="str">
        <f>RESUMO!A3</f>
        <v>SECRETARIA DE INFRAESTRUTURA</v>
      </c>
      <c r="J3" s="114"/>
    </row>
    <row r="4" ht="12.75" customHeight="1" spans="1:10">
      <c r="A4" s="51"/>
      <c r="J4" s="114"/>
    </row>
    <row r="5" ht="12.75" customHeight="1" spans="1:10">
      <c r="A5" s="311"/>
      <c r="B5" s="312"/>
      <c r="C5" s="312"/>
      <c r="D5" s="312"/>
      <c r="E5" s="312"/>
      <c r="F5" s="312"/>
      <c r="G5" s="312"/>
      <c r="H5" s="312"/>
      <c r="I5" s="312"/>
      <c r="J5" s="347"/>
    </row>
    <row r="6" spans="1:10">
      <c r="A6" s="313" t="s">
        <v>227</v>
      </c>
      <c r="B6" s="160"/>
      <c r="C6" s="160"/>
      <c r="D6" s="160"/>
      <c r="E6" s="160"/>
      <c r="F6" s="160"/>
      <c r="G6" s="160"/>
      <c r="H6" s="160"/>
      <c r="I6" s="160"/>
      <c r="J6" s="315"/>
    </row>
    <row r="7" ht="12.75" customHeight="1" spans="1:10">
      <c r="A7" s="314" t="s">
        <v>3</v>
      </c>
      <c r="B7" s="160"/>
      <c r="C7" s="160"/>
      <c r="D7" s="160"/>
      <c r="E7" s="160"/>
      <c r="F7" s="160"/>
      <c r="G7" s="315"/>
      <c r="H7" s="316" t="s">
        <v>228</v>
      </c>
      <c r="I7" s="160"/>
      <c r="J7" s="315"/>
    </row>
    <row r="8" ht="18" customHeight="1" spans="1:10">
      <c r="A8" s="317" t="str">
        <f>RESUMO!A8</f>
        <v>Local da obra (Bairro / Municipio / UF):</v>
      </c>
      <c r="B8" s="160"/>
      <c r="C8" s="160"/>
      <c r="D8" s="160"/>
      <c r="E8" s="160"/>
      <c r="F8" s="160"/>
      <c r="G8" s="315"/>
      <c r="H8" s="318"/>
      <c r="I8" s="160"/>
      <c r="J8" s="315"/>
    </row>
    <row r="9" ht="12.75" customHeight="1" spans="1:10">
      <c r="A9" s="314" t="s">
        <v>5</v>
      </c>
      <c r="B9" s="160"/>
      <c r="C9" s="160"/>
      <c r="D9" s="160"/>
      <c r="E9" s="160"/>
      <c r="F9" s="160"/>
      <c r="G9" s="315"/>
      <c r="H9" s="319" t="s">
        <v>6</v>
      </c>
      <c r="I9" s="160"/>
      <c r="J9" s="315"/>
    </row>
    <row r="10" ht="51.75" customHeight="1" spans="1:10">
      <c r="A10" s="320" t="e">
        <f>RESUMO!#REF!</f>
        <v>#REF!</v>
      </c>
      <c r="B10" s="160"/>
      <c r="C10" s="160"/>
      <c r="D10" s="160"/>
      <c r="E10" s="160"/>
      <c r="F10" s="160"/>
      <c r="G10" s="315"/>
      <c r="H10" s="321" t="e">
        <f>RESUMO!#REF!</f>
        <v>#REF!</v>
      </c>
      <c r="I10" s="160"/>
      <c r="J10" s="315"/>
    </row>
    <row r="11" ht="24" customHeight="1" spans="1:10">
      <c r="A11" s="322" t="s">
        <v>229</v>
      </c>
      <c r="B11" s="315"/>
      <c r="C11" s="314" t="s">
        <v>8</v>
      </c>
      <c r="D11" s="160"/>
      <c r="E11" s="160"/>
      <c r="F11" s="160"/>
      <c r="G11" s="315"/>
      <c r="H11" s="323" t="s">
        <v>9</v>
      </c>
      <c r="I11" s="315"/>
      <c r="J11" s="348" t="s">
        <v>10</v>
      </c>
    </row>
    <row r="12" ht="24.75" customHeight="1" spans="1:10">
      <c r="A12" s="324"/>
      <c r="B12" s="315"/>
      <c r="C12" s="325" t="str">
        <f>RESUMO!A11</f>
        <v>SINAPI SERVIÇOS/INSUMOS SEM DESONERAÇÃO - MARÇO/2024 + DNIT SICRO - JANEIRO/2024</v>
      </c>
      <c r="D12" s="160"/>
      <c r="E12" s="160"/>
      <c r="F12" s="160"/>
      <c r="G12" s="315"/>
      <c r="H12" s="326" t="str">
        <f>RESUMO!E11</f>
        <v>113,98 % (HORISTAS)          
70,00 % (MENSALISTAS)</v>
      </c>
      <c r="I12" s="315"/>
      <c r="J12" s="349">
        <f>RESUMO!G11</f>
        <v>0.2338</v>
      </c>
    </row>
    <row r="13" ht="12.75" customHeight="1" spans="1:10">
      <c r="A13" s="327" t="str">
        <f>RESUMO!A12</f>
        <v>ABRIL/2024</v>
      </c>
      <c r="B13" s="160"/>
      <c r="C13" s="160"/>
      <c r="D13" s="160"/>
      <c r="E13" s="160"/>
      <c r="F13" s="160"/>
      <c r="G13" s="160"/>
      <c r="H13" s="160"/>
      <c r="I13" s="160"/>
      <c r="J13" s="315"/>
    </row>
    <row r="14" ht="12.75" spans="1:10">
      <c r="A14" s="328" t="s">
        <v>14</v>
      </c>
      <c r="B14" s="328" t="s">
        <v>230</v>
      </c>
      <c r="C14" s="329" t="s">
        <v>15</v>
      </c>
      <c r="D14" s="160"/>
      <c r="E14" s="160"/>
      <c r="F14" s="160"/>
      <c r="G14" s="160"/>
      <c r="H14" s="160"/>
      <c r="I14" s="160"/>
      <c r="J14" s="315"/>
    </row>
    <row r="15" ht="12.75" customHeight="1" spans="1:10">
      <c r="A15" s="330" t="s">
        <v>17</v>
      </c>
      <c r="B15" s="331"/>
      <c r="C15" s="332" t="s">
        <v>231</v>
      </c>
      <c r="D15" s="160"/>
      <c r="E15" s="160"/>
      <c r="F15" s="160"/>
      <c r="G15" s="160"/>
      <c r="H15" s="160"/>
      <c r="I15" s="160"/>
      <c r="J15" s="315"/>
    </row>
    <row r="16" ht="12.75" customHeight="1" spans="1:10">
      <c r="A16" s="333"/>
      <c r="B16" s="330" t="s">
        <v>48</v>
      </c>
      <c r="C16" s="332" t="s">
        <v>45</v>
      </c>
      <c r="D16" s="160"/>
      <c r="E16" s="160"/>
      <c r="F16" s="160"/>
      <c r="G16" s="160"/>
      <c r="H16" s="160"/>
      <c r="I16" s="160"/>
      <c r="J16" s="315"/>
    </row>
    <row r="17" ht="13.5" customHeight="1" spans="1:10">
      <c r="A17" s="334" t="s">
        <v>46</v>
      </c>
      <c r="B17" s="100" t="s">
        <v>232</v>
      </c>
      <c r="C17" s="335" t="s">
        <v>233</v>
      </c>
      <c r="D17" s="160"/>
      <c r="E17" s="160"/>
      <c r="F17" s="160"/>
      <c r="G17" s="160"/>
      <c r="H17" s="160"/>
      <c r="I17" s="160"/>
      <c r="J17" s="315"/>
    </row>
    <row r="18" ht="13.5" customHeight="1" spans="1:10">
      <c r="A18" s="336"/>
      <c r="B18" s="336"/>
      <c r="C18" s="337" t="s">
        <v>234</v>
      </c>
      <c r="D18" s="160"/>
      <c r="E18" s="160"/>
      <c r="F18" s="160"/>
      <c r="G18" s="160"/>
      <c r="H18" s="160"/>
      <c r="I18" s="160"/>
      <c r="J18" s="315"/>
    </row>
    <row r="19" ht="12.75" customHeight="1" spans="1:10">
      <c r="A19" s="336"/>
      <c r="B19" s="336"/>
      <c r="C19" s="338" t="s">
        <v>235</v>
      </c>
      <c r="D19" s="160"/>
      <c r="E19" s="160"/>
      <c r="F19" s="160"/>
      <c r="G19" s="160"/>
      <c r="H19" s="160"/>
      <c r="I19" s="160"/>
      <c r="J19" s="315"/>
    </row>
    <row r="20" ht="13.5" customHeight="1" spans="1:10">
      <c r="A20" s="339"/>
      <c r="B20" s="339"/>
      <c r="C20" s="340" t="s">
        <v>236</v>
      </c>
      <c r="D20" s="160"/>
      <c r="E20" s="160"/>
      <c r="F20" s="160"/>
      <c r="G20" s="160"/>
      <c r="H20" s="160"/>
      <c r="I20" s="160"/>
      <c r="J20" s="315"/>
    </row>
    <row r="21" ht="13.5" customHeight="1" spans="1:10">
      <c r="A21" s="334" t="s">
        <v>59</v>
      </c>
      <c r="B21" s="100" t="s">
        <v>237</v>
      </c>
      <c r="C21" s="335" t="s">
        <v>238</v>
      </c>
      <c r="D21" s="160"/>
      <c r="E21" s="160"/>
      <c r="F21" s="160"/>
      <c r="G21" s="160"/>
      <c r="H21" s="160"/>
      <c r="I21" s="160"/>
      <c r="J21" s="315"/>
    </row>
    <row r="22" ht="13.5" customHeight="1" spans="1:10">
      <c r="A22" s="336"/>
      <c r="B22" s="336"/>
      <c r="C22" s="337" t="s">
        <v>234</v>
      </c>
      <c r="D22" s="160"/>
      <c r="E22" s="160"/>
      <c r="F22" s="160"/>
      <c r="G22" s="160"/>
      <c r="H22" s="160"/>
      <c r="I22" s="160"/>
      <c r="J22" s="315"/>
    </row>
    <row r="23" ht="12.75" customHeight="1" spans="1:10">
      <c r="A23" s="336"/>
      <c r="B23" s="336"/>
      <c r="C23" s="338" t="s">
        <v>239</v>
      </c>
      <c r="D23" s="160"/>
      <c r="E23" s="160"/>
      <c r="F23" s="160"/>
      <c r="G23" s="160"/>
      <c r="H23" s="160"/>
      <c r="I23" s="160"/>
      <c r="J23" s="315"/>
    </row>
    <row r="24" ht="13.5" customHeight="1" spans="1:10">
      <c r="A24" s="339"/>
      <c r="B24" s="339"/>
      <c r="C24" s="340" t="s">
        <v>236</v>
      </c>
      <c r="D24" s="160"/>
      <c r="E24" s="160"/>
      <c r="F24" s="160"/>
      <c r="G24" s="160"/>
      <c r="H24" s="160"/>
      <c r="I24" s="160"/>
      <c r="J24" s="315"/>
    </row>
    <row r="25" ht="12.75" customHeight="1" spans="1:10">
      <c r="A25" s="330" t="s">
        <v>18</v>
      </c>
      <c r="B25" s="331"/>
      <c r="C25" s="332" t="s">
        <v>240</v>
      </c>
      <c r="D25" s="160"/>
      <c r="E25" s="160"/>
      <c r="F25" s="160"/>
      <c r="G25" s="160"/>
      <c r="H25" s="160"/>
      <c r="I25" s="160"/>
      <c r="J25" s="315"/>
    </row>
    <row r="26" ht="12.75" customHeight="1" spans="1:10">
      <c r="A26" s="341" t="s">
        <v>50</v>
      </c>
      <c r="B26" s="334" t="s">
        <v>241</v>
      </c>
      <c r="C26" s="338" t="s">
        <v>242</v>
      </c>
      <c r="D26" s="160"/>
      <c r="E26" s="160"/>
      <c r="F26" s="160"/>
      <c r="G26" s="160"/>
      <c r="H26" s="160"/>
      <c r="I26" s="160"/>
      <c r="J26" s="315"/>
    </row>
    <row r="27" ht="25.5" customHeight="1" spans="1:10">
      <c r="A27" s="339"/>
      <c r="B27" s="339"/>
      <c r="C27" s="342" t="s">
        <v>243</v>
      </c>
      <c r="D27" s="160"/>
      <c r="E27" s="160"/>
      <c r="F27" s="160"/>
      <c r="G27" s="160"/>
      <c r="H27" s="160"/>
      <c r="I27" s="160"/>
      <c r="J27" s="315"/>
    </row>
    <row r="28" ht="12.75" customHeight="1" spans="1:10">
      <c r="A28" s="341" t="s">
        <v>52</v>
      </c>
      <c r="B28" s="334" t="s">
        <v>65</v>
      </c>
      <c r="C28" s="338" t="s">
        <v>244</v>
      </c>
      <c r="D28" s="160"/>
      <c r="E28" s="160"/>
      <c r="F28" s="160"/>
      <c r="G28" s="160"/>
      <c r="H28" s="160"/>
      <c r="I28" s="160"/>
      <c r="J28" s="315"/>
    </row>
    <row r="29" ht="12.75" customHeight="1" spans="1:10">
      <c r="A29" s="339"/>
      <c r="B29" s="339"/>
      <c r="C29" s="342" t="s">
        <v>245</v>
      </c>
      <c r="D29" s="160"/>
      <c r="E29" s="160"/>
      <c r="F29" s="160"/>
      <c r="G29" s="160"/>
      <c r="H29" s="160"/>
      <c r="I29" s="160"/>
      <c r="J29" s="315"/>
    </row>
    <row r="30" ht="12.75" customHeight="1" spans="1:10">
      <c r="A30" s="341" t="s">
        <v>54</v>
      </c>
      <c r="B30" s="334" t="s">
        <v>246</v>
      </c>
      <c r="C30" s="338" t="s">
        <v>247</v>
      </c>
      <c r="D30" s="160"/>
      <c r="E30" s="160"/>
      <c r="F30" s="160"/>
      <c r="G30" s="160"/>
      <c r="H30" s="160"/>
      <c r="I30" s="160"/>
      <c r="J30" s="315"/>
    </row>
    <row r="31" ht="12.75" customHeight="1" spans="1:10">
      <c r="A31" s="339"/>
      <c r="B31" s="339"/>
      <c r="C31" s="342" t="s">
        <v>248</v>
      </c>
      <c r="D31" s="160"/>
      <c r="E31" s="160"/>
      <c r="F31" s="160"/>
      <c r="G31" s="160"/>
      <c r="H31" s="160"/>
      <c r="I31" s="160"/>
      <c r="J31" s="315"/>
    </row>
    <row r="32" ht="12.75" customHeight="1" spans="1:10">
      <c r="A32" s="341" t="s">
        <v>55</v>
      </c>
      <c r="B32" s="334" t="s">
        <v>249</v>
      </c>
      <c r="C32" s="338" t="s">
        <v>250</v>
      </c>
      <c r="D32" s="160"/>
      <c r="E32" s="160"/>
      <c r="F32" s="160"/>
      <c r="G32" s="160"/>
      <c r="H32" s="160"/>
      <c r="I32" s="160"/>
      <c r="J32" s="315"/>
    </row>
    <row r="33" ht="13.5" customHeight="1" spans="1:10">
      <c r="A33" s="336"/>
      <c r="B33" s="336"/>
      <c r="C33" s="338" t="s">
        <v>251</v>
      </c>
      <c r="D33" s="160"/>
      <c r="E33" s="160"/>
      <c r="F33" s="160"/>
      <c r="G33" s="160"/>
      <c r="H33" s="160"/>
      <c r="I33" s="160"/>
      <c r="J33" s="315"/>
    </row>
    <row r="34" ht="13.5" customHeight="1" spans="1:10">
      <c r="A34" s="339"/>
      <c r="B34" s="339"/>
      <c r="C34" s="343" t="s">
        <v>252</v>
      </c>
      <c r="D34" s="160"/>
      <c r="E34" s="160"/>
      <c r="F34" s="160"/>
      <c r="G34" s="160"/>
      <c r="H34" s="160"/>
      <c r="I34" s="160"/>
      <c r="J34" s="315"/>
    </row>
    <row r="35" ht="12.75" customHeight="1" spans="1:10">
      <c r="A35" s="341" t="s">
        <v>122</v>
      </c>
      <c r="B35" s="334" t="s">
        <v>253</v>
      </c>
      <c r="C35" s="338" t="s">
        <v>254</v>
      </c>
      <c r="D35" s="160"/>
      <c r="E35" s="160"/>
      <c r="F35" s="160"/>
      <c r="G35" s="160"/>
      <c r="H35" s="160"/>
      <c r="I35" s="160"/>
      <c r="J35" s="315"/>
    </row>
    <row r="36" ht="39.75" customHeight="1" spans="1:10">
      <c r="A36" s="336"/>
      <c r="B36" s="336"/>
      <c r="C36" s="342" t="s">
        <v>255</v>
      </c>
      <c r="D36" s="160"/>
      <c r="E36" s="160"/>
      <c r="F36" s="160"/>
      <c r="G36" s="160"/>
      <c r="H36" s="160"/>
      <c r="I36" s="160"/>
      <c r="J36" s="315"/>
    </row>
    <row r="37" ht="13.5" customHeight="1" spans="1:10">
      <c r="A37" s="336"/>
      <c r="B37" s="336"/>
      <c r="C37" s="338" t="s">
        <v>256</v>
      </c>
      <c r="D37" s="160"/>
      <c r="E37" s="160"/>
      <c r="F37" s="160"/>
      <c r="G37" s="160"/>
      <c r="H37" s="160"/>
      <c r="I37" s="160"/>
      <c r="J37" s="315"/>
    </row>
    <row r="38" ht="13.5" customHeight="1" spans="1:10">
      <c r="A38" s="339"/>
      <c r="B38" s="339"/>
      <c r="C38" s="343" t="s">
        <v>257</v>
      </c>
      <c r="D38" s="160"/>
      <c r="E38" s="160"/>
      <c r="F38" s="160"/>
      <c r="G38" s="160"/>
      <c r="H38" s="160"/>
      <c r="I38" s="160"/>
      <c r="J38" s="315"/>
    </row>
    <row r="39" ht="12.75" customHeight="1" spans="1:10">
      <c r="A39" s="341" t="s">
        <v>123</v>
      </c>
      <c r="B39" s="344" t="s">
        <v>258</v>
      </c>
      <c r="C39" s="338" t="s">
        <v>259</v>
      </c>
      <c r="D39" s="160"/>
      <c r="E39" s="160"/>
      <c r="F39" s="160"/>
      <c r="G39" s="160"/>
      <c r="H39" s="160"/>
      <c r="I39" s="160"/>
      <c r="J39" s="315"/>
    </row>
    <row r="40" ht="12.75" customHeight="1" spans="1:10">
      <c r="A40" s="336"/>
      <c r="B40" s="336"/>
      <c r="C40" s="338" t="s">
        <v>260</v>
      </c>
      <c r="D40" s="160"/>
      <c r="E40" s="160"/>
      <c r="F40" s="160"/>
      <c r="G40" s="160"/>
      <c r="H40" s="160"/>
      <c r="I40" s="160"/>
      <c r="J40" s="315"/>
    </row>
    <row r="41" ht="12.75" customHeight="1" spans="1:10">
      <c r="A41" s="339"/>
      <c r="B41" s="339"/>
      <c r="C41" s="343" t="s">
        <v>261</v>
      </c>
      <c r="D41" s="160"/>
      <c r="E41" s="160"/>
      <c r="F41" s="160"/>
      <c r="G41" s="160"/>
      <c r="H41" s="160"/>
      <c r="I41" s="160"/>
      <c r="J41" s="315"/>
    </row>
    <row r="42" ht="12.75" customHeight="1" spans="1:10">
      <c r="A42" s="330" t="s">
        <v>20</v>
      </c>
      <c r="B42" s="331"/>
      <c r="C42" s="332" t="s">
        <v>66</v>
      </c>
      <c r="D42" s="160"/>
      <c r="E42" s="160"/>
      <c r="F42" s="160"/>
      <c r="G42" s="160"/>
      <c r="H42" s="160"/>
      <c r="I42" s="160"/>
      <c r="J42" s="315"/>
    </row>
    <row r="43" ht="26.25" customHeight="1" spans="1:10">
      <c r="A43" s="330" t="s">
        <v>71</v>
      </c>
      <c r="B43" s="331" t="s">
        <v>262</v>
      </c>
      <c r="C43" s="345" t="s">
        <v>263</v>
      </c>
      <c r="D43" s="160"/>
      <c r="E43" s="160"/>
      <c r="F43" s="160"/>
      <c r="G43" s="160"/>
      <c r="H43" s="160"/>
      <c r="I43" s="160"/>
      <c r="J43" s="315"/>
    </row>
    <row r="44" ht="12.75" customHeight="1" spans="1:10">
      <c r="A44" s="341" t="s">
        <v>264</v>
      </c>
      <c r="B44" s="334" t="s">
        <v>265</v>
      </c>
      <c r="C44" s="338" t="s">
        <v>266</v>
      </c>
      <c r="D44" s="160"/>
      <c r="E44" s="160"/>
      <c r="F44" s="160"/>
      <c r="G44" s="160"/>
      <c r="H44" s="160"/>
      <c r="I44" s="160"/>
      <c r="J44" s="315"/>
    </row>
    <row r="45" ht="13.5" customHeight="1" spans="1:10">
      <c r="A45" s="336"/>
      <c r="B45" s="336"/>
      <c r="C45" s="338" t="s">
        <v>267</v>
      </c>
      <c r="D45" s="160"/>
      <c r="E45" s="160"/>
      <c r="F45" s="160"/>
      <c r="G45" s="160"/>
      <c r="H45" s="160"/>
      <c r="I45" s="160"/>
      <c r="J45" s="315"/>
    </row>
    <row r="46" ht="13.5" customHeight="1" spans="1:10">
      <c r="A46" s="339"/>
      <c r="B46" s="339"/>
      <c r="C46" s="343" t="s">
        <v>268</v>
      </c>
      <c r="D46" s="160"/>
      <c r="E46" s="160"/>
      <c r="F46" s="160"/>
      <c r="G46" s="160"/>
      <c r="H46" s="160"/>
      <c r="I46" s="160"/>
      <c r="J46" s="315"/>
    </row>
    <row r="47" ht="12.75" customHeight="1" spans="1:10">
      <c r="A47" s="341" t="s">
        <v>269</v>
      </c>
      <c r="B47" s="334" t="s">
        <v>270</v>
      </c>
      <c r="C47" s="338" t="s">
        <v>271</v>
      </c>
      <c r="D47" s="160"/>
      <c r="E47" s="160"/>
      <c r="F47" s="160"/>
      <c r="G47" s="160"/>
      <c r="H47" s="160"/>
      <c r="I47" s="160"/>
      <c r="J47" s="315"/>
    </row>
    <row r="48" ht="13.5" customHeight="1" spans="1:10">
      <c r="A48" s="336"/>
      <c r="B48" s="336"/>
      <c r="C48" s="338" t="s">
        <v>272</v>
      </c>
      <c r="D48" s="160"/>
      <c r="E48" s="160"/>
      <c r="F48" s="160"/>
      <c r="G48" s="160"/>
      <c r="H48" s="160"/>
      <c r="I48" s="160"/>
      <c r="J48" s="315"/>
    </row>
    <row r="49" ht="13.5" customHeight="1" spans="1:10">
      <c r="A49" s="339"/>
      <c r="B49" s="339"/>
      <c r="C49" s="343" t="s">
        <v>273</v>
      </c>
      <c r="D49" s="160"/>
      <c r="E49" s="160"/>
      <c r="F49" s="160"/>
      <c r="G49" s="160"/>
      <c r="H49" s="160"/>
      <c r="I49" s="160"/>
      <c r="J49" s="315"/>
    </row>
    <row r="50" ht="12.75" customHeight="1" spans="1:10">
      <c r="A50" s="341" t="s">
        <v>274</v>
      </c>
      <c r="B50" s="334" t="s">
        <v>275</v>
      </c>
      <c r="C50" s="338" t="s">
        <v>276</v>
      </c>
      <c r="D50" s="160"/>
      <c r="E50" s="160"/>
      <c r="F50" s="160"/>
      <c r="G50" s="160"/>
      <c r="H50" s="160"/>
      <c r="I50" s="160"/>
      <c r="J50" s="315"/>
    </row>
    <row r="51" ht="13.5" customHeight="1" spans="1:10">
      <c r="A51" s="336"/>
      <c r="B51" s="336"/>
      <c r="C51" s="338" t="s">
        <v>277</v>
      </c>
      <c r="D51" s="160"/>
      <c r="E51" s="160"/>
      <c r="F51" s="160"/>
      <c r="G51" s="160"/>
      <c r="H51" s="160"/>
      <c r="I51" s="160"/>
      <c r="J51" s="315"/>
    </row>
    <row r="52" ht="13.5" customHeight="1" spans="1:10">
      <c r="A52" s="339"/>
      <c r="B52" s="339"/>
      <c r="C52" s="343" t="s">
        <v>278</v>
      </c>
      <c r="D52" s="160"/>
      <c r="E52" s="160"/>
      <c r="F52" s="160"/>
      <c r="G52" s="160"/>
      <c r="H52" s="160"/>
      <c r="I52" s="160"/>
      <c r="J52" s="315"/>
    </row>
    <row r="53" ht="12.75" customHeight="1" spans="1:10">
      <c r="A53" s="341" t="s">
        <v>279</v>
      </c>
      <c r="B53" s="344" t="s">
        <v>280</v>
      </c>
      <c r="C53" s="338" t="s">
        <v>281</v>
      </c>
      <c r="D53" s="160"/>
      <c r="E53" s="160"/>
      <c r="F53" s="160"/>
      <c r="G53" s="160"/>
      <c r="H53" s="160"/>
      <c r="I53" s="160"/>
      <c r="J53" s="315"/>
    </row>
    <row r="54" ht="12.75" customHeight="1" spans="1:10">
      <c r="A54" s="336"/>
      <c r="B54" s="336"/>
      <c r="C54" s="338" t="s">
        <v>282</v>
      </c>
      <c r="D54" s="160"/>
      <c r="E54" s="160"/>
      <c r="F54" s="160"/>
      <c r="G54" s="160"/>
      <c r="H54" s="160"/>
      <c r="I54" s="160"/>
      <c r="J54" s="315"/>
    </row>
    <row r="55" ht="12.75" customHeight="1" spans="1:10">
      <c r="A55" s="339"/>
      <c r="B55" s="339"/>
      <c r="C55" s="343" t="s">
        <v>283</v>
      </c>
      <c r="D55" s="160"/>
      <c r="E55" s="160"/>
      <c r="F55" s="160"/>
      <c r="G55" s="160"/>
      <c r="H55" s="160"/>
      <c r="I55" s="160"/>
      <c r="J55" s="315"/>
    </row>
    <row r="56" ht="12.75" customHeight="1" spans="1:10">
      <c r="A56" s="341" t="s">
        <v>284</v>
      </c>
      <c r="B56" s="344" t="s">
        <v>285</v>
      </c>
      <c r="C56" s="338" t="s">
        <v>286</v>
      </c>
      <c r="D56" s="160"/>
      <c r="E56" s="160"/>
      <c r="F56" s="160"/>
      <c r="G56" s="160"/>
      <c r="H56" s="160"/>
      <c r="I56" s="160"/>
      <c r="J56" s="315"/>
    </row>
    <row r="57" ht="12.75" customHeight="1" spans="1:10">
      <c r="A57" s="339"/>
      <c r="B57" s="339"/>
      <c r="C57" s="343" t="s">
        <v>287</v>
      </c>
      <c r="D57" s="160"/>
      <c r="E57" s="160"/>
      <c r="F57" s="160"/>
      <c r="G57" s="160"/>
      <c r="H57" s="160"/>
      <c r="I57" s="160"/>
      <c r="J57" s="315"/>
    </row>
    <row r="58" ht="26.25" customHeight="1" spans="1:10">
      <c r="A58" s="330" t="s">
        <v>73</v>
      </c>
      <c r="B58" s="331" t="s">
        <v>288</v>
      </c>
      <c r="C58" s="345" t="s">
        <v>289</v>
      </c>
      <c r="D58" s="160"/>
      <c r="E58" s="160"/>
      <c r="F58" s="160"/>
      <c r="G58" s="160"/>
      <c r="H58" s="160"/>
      <c r="I58" s="160"/>
      <c r="J58" s="315"/>
    </row>
    <row r="59" ht="12.75" customHeight="1" spans="1:10">
      <c r="A59" s="341" t="s">
        <v>290</v>
      </c>
      <c r="B59" s="334" t="s">
        <v>265</v>
      </c>
      <c r="C59" s="338" t="s">
        <v>266</v>
      </c>
      <c r="D59" s="160"/>
      <c r="E59" s="160"/>
      <c r="F59" s="160"/>
      <c r="G59" s="160"/>
      <c r="H59" s="160"/>
      <c r="I59" s="160"/>
      <c r="J59" s="315"/>
    </row>
    <row r="60" ht="13.5" customHeight="1" spans="1:10">
      <c r="A60" s="336"/>
      <c r="B60" s="336"/>
      <c r="C60" s="338" t="s">
        <v>267</v>
      </c>
      <c r="D60" s="160"/>
      <c r="E60" s="160"/>
      <c r="F60" s="160"/>
      <c r="G60" s="160"/>
      <c r="H60" s="160"/>
      <c r="I60" s="160"/>
      <c r="J60" s="315"/>
    </row>
    <row r="61" ht="13.5" customHeight="1" spans="1:10">
      <c r="A61" s="339"/>
      <c r="B61" s="339"/>
      <c r="C61" s="343" t="s">
        <v>268</v>
      </c>
      <c r="D61" s="160"/>
      <c r="E61" s="160"/>
      <c r="F61" s="160"/>
      <c r="G61" s="160"/>
      <c r="H61" s="160"/>
      <c r="I61" s="160"/>
      <c r="J61" s="315"/>
    </row>
    <row r="62" ht="12.75" customHeight="1" spans="1:10">
      <c r="A62" s="341" t="s">
        <v>291</v>
      </c>
      <c r="B62" s="334" t="s">
        <v>270</v>
      </c>
      <c r="C62" s="338" t="s">
        <v>271</v>
      </c>
      <c r="D62" s="160"/>
      <c r="E62" s="160"/>
      <c r="F62" s="160"/>
      <c r="G62" s="160"/>
      <c r="H62" s="160"/>
      <c r="I62" s="160"/>
      <c r="J62" s="315"/>
    </row>
    <row r="63" ht="13.5" customHeight="1" spans="1:10">
      <c r="A63" s="336"/>
      <c r="B63" s="336"/>
      <c r="C63" s="338" t="s">
        <v>272</v>
      </c>
      <c r="D63" s="160"/>
      <c r="E63" s="160"/>
      <c r="F63" s="160"/>
      <c r="G63" s="160"/>
      <c r="H63" s="160"/>
      <c r="I63" s="160"/>
      <c r="J63" s="315"/>
    </row>
    <row r="64" ht="13.5" customHeight="1" spans="1:10">
      <c r="A64" s="339"/>
      <c r="B64" s="339"/>
      <c r="C64" s="343" t="s">
        <v>273</v>
      </c>
      <c r="D64" s="160"/>
      <c r="E64" s="160"/>
      <c r="F64" s="160"/>
      <c r="G64" s="160"/>
      <c r="H64" s="160"/>
      <c r="I64" s="160"/>
      <c r="J64" s="315"/>
    </row>
    <row r="65" ht="12.75" customHeight="1" spans="1:10">
      <c r="A65" s="341" t="s">
        <v>292</v>
      </c>
      <c r="B65" s="334" t="s">
        <v>275</v>
      </c>
      <c r="C65" s="338" t="s">
        <v>276</v>
      </c>
      <c r="D65" s="160"/>
      <c r="E65" s="160"/>
      <c r="F65" s="160"/>
      <c r="G65" s="160"/>
      <c r="H65" s="160"/>
      <c r="I65" s="160"/>
      <c r="J65" s="315"/>
    </row>
    <row r="66" ht="13.5" customHeight="1" spans="1:10">
      <c r="A66" s="336"/>
      <c r="B66" s="336"/>
      <c r="C66" s="338" t="s">
        <v>293</v>
      </c>
      <c r="D66" s="160"/>
      <c r="E66" s="160"/>
      <c r="F66" s="160"/>
      <c r="G66" s="160"/>
      <c r="H66" s="160"/>
      <c r="I66" s="160"/>
      <c r="J66" s="315"/>
    </row>
    <row r="67" ht="13.5" customHeight="1" spans="1:10">
      <c r="A67" s="339"/>
      <c r="B67" s="339"/>
      <c r="C67" s="343" t="s">
        <v>268</v>
      </c>
      <c r="D67" s="160"/>
      <c r="E67" s="160"/>
      <c r="F67" s="160"/>
      <c r="G67" s="160"/>
      <c r="H67" s="160"/>
      <c r="I67" s="160"/>
      <c r="J67" s="315"/>
    </row>
    <row r="68" ht="12.75" customHeight="1" spans="1:10">
      <c r="A68" s="341" t="s">
        <v>294</v>
      </c>
      <c r="B68" s="344" t="s">
        <v>280</v>
      </c>
      <c r="C68" s="338" t="s">
        <v>281</v>
      </c>
      <c r="D68" s="160"/>
      <c r="E68" s="160"/>
      <c r="F68" s="160"/>
      <c r="G68" s="160"/>
      <c r="H68" s="160"/>
      <c r="I68" s="160"/>
      <c r="J68" s="315"/>
    </row>
    <row r="69" ht="12.75" customHeight="1" spans="1:10">
      <c r="A69" s="336"/>
      <c r="B69" s="336"/>
      <c r="C69" s="338" t="s">
        <v>295</v>
      </c>
      <c r="D69" s="160"/>
      <c r="E69" s="160"/>
      <c r="F69" s="160"/>
      <c r="G69" s="160"/>
      <c r="H69" s="160"/>
      <c r="I69" s="160"/>
      <c r="J69" s="315"/>
    </row>
    <row r="70" ht="12.75" customHeight="1" spans="1:10">
      <c r="A70" s="339"/>
      <c r="B70" s="339"/>
      <c r="C70" s="343" t="s">
        <v>296</v>
      </c>
      <c r="D70" s="160"/>
      <c r="E70" s="160"/>
      <c r="F70" s="160"/>
      <c r="G70" s="160"/>
      <c r="H70" s="160"/>
      <c r="I70" s="160"/>
      <c r="J70" s="315"/>
    </row>
    <row r="71" ht="12.75" customHeight="1" spans="1:10">
      <c r="A71" s="341" t="s">
        <v>297</v>
      </c>
      <c r="B71" s="344" t="s">
        <v>285</v>
      </c>
      <c r="C71" s="338" t="s">
        <v>286</v>
      </c>
      <c r="D71" s="160"/>
      <c r="E71" s="160"/>
      <c r="F71" s="160"/>
      <c r="G71" s="160"/>
      <c r="H71" s="160"/>
      <c r="I71" s="160"/>
      <c r="J71" s="315"/>
    </row>
    <row r="72" ht="12.75" customHeight="1" spans="1:10">
      <c r="A72" s="339"/>
      <c r="B72" s="339"/>
      <c r="C72" s="343" t="s">
        <v>287</v>
      </c>
      <c r="D72" s="160"/>
      <c r="E72" s="160"/>
      <c r="F72" s="160"/>
      <c r="G72" s="160"/>
      <c r="H72" s="160"/>
      <c r="I72" s="160"/>
      <c r="J72" s="315"/>
    </row>
    <row r="73" ht="26.25" customHeight="1" spans="1:10">
      <c r="A73" s="330" t="s">
        <v>74</v>
      </c>
      <c r="B73" s="331" t="s">
        <v>285</v>
      </c>
      <c r="C73" s="345" t="s">
        <v>298</v>
      </c>
      <c r="D73" s="160"/>
      <c r="E73" s="160"/>
      <c r="F73" s="160"/>
      <c r="G73" s="160"/>
      <c r="H73" s="160"/>
      <c r="I73" s="160"/>
      <c r="J73" s="315"/>
    </row>
    <row r="74" ht="12.75" customHeight="1" spans="1:10">
      <c r="A74" s="341" t="s">
        <v>299</v>
      </c>
      <c r="B74" s="334" t="s">
        <v>300</v>
      </c>
      <c r="C74" s="338" t="s">
        <v>301</v>
      </c>
      <c r="D74" s="160"/>
      <c r="E74" s="160"/>
      <c r="F74" s="160"/>
      <c r="G74" s="160"/>
      <c r="H74" s="160"/>
      <c r="I74" s="160"/>
      <c r="J74" s="315"/>
    </row>
    <row r="75" ht="13.5" customHeight="1" spans="1:10">
      <c r="A75" s="336"/>
      <c r="B75" s="336"/>
      <c r="C75" s="338" t="s">
        <v>302</v>
      </c>
      <c r="D75" s="160"/>
      <c r="E75" s="160"/>
      <c r="F75" s="160"/>
      <c r="G75" s="160"/>
      <c r="H75" s="160"/>
      <c r="I75" s="160"/>
      <c r="J75" s="315"/>
    </row>
    <row r="76" ht="13.5" customHeight="1" spans="1:10">
      <c r="A76" s="339"/>
      <c r="B76" s="339"/>
      <c r="C76" s="343" t="s">
        <v>303</v>
      </c>
      <c r="D76" s="160"/>
      <c r="E76" s="160"/>
      <c r="F76" s="160"/>
      <c r="G76" s="160"/>
      <c r="H76" s="160"/>
      <c r="I76" s="160"/>
      <c r="J76" s="315"/>
    </row>
    <row r="77" ht="12.75" customHeight="1" spans="1:10">
      <c r="A77" s="341" t="s">
        <v>304</v>
      </c>
      <c r="B77" s="334" t="s">
        <v>305</v>
      </c>
      <c r="C77" s="338" t="s">
        <v>306</v>
      </c>
      <c r="D77" s="160"/>
      <c r="E77" s="160"/>
      <c r="F77" s="160"/>
      <c r="G77" s="160"/>
      <c r="H77" s="160"/>
      <c r="I77" s="160"/>
      <c r="J77" s="315"/>
    </row>
    <row r="78" ht="26.25" customHeight="1" spans="1:10">
      <c r="A78" s="336"/>
      <c r="B78" s="336"/>
      <c r="C78" s="338" t="s">
        <v>307</v>
      </c>
      <c r="D78" s="160"/>
      <c r="E78" s="160"/>
      <c r="F78" s="160"/>
      <c r="G78" s="160"/>
      <c r="H78" s="160"/>
      <c r="I78" s="160"/>
      <c r="J78" s="315"/>
    </row>
    <row r="79" ht="13.5" customHeight="1" spans="1:10">
      <c r="A79" s="339"/>
      <c r="B79" s="339"/>
      <c r="C79" s="343" t="s">
        <v>308</v>
      </c>
      <c r="D79" s="160"/>
      <c r="E79" s="160"/>
      <c r="F79" s="160"/>
      <c r="G79" s="160"/>
      <c r="H79" s="160"/>
      <c r="I79" s="160"/>
      <c r="J79" s="315"/>
    </row>
    <row r="80" ht="12.75" customHeight="1" spans="1:10">
      <c r="A80" s="341" t="s">
        <v>309</v>
      </c>
      <c r="B80" s="334" t="s">
        <v>310</v>
      </c>
      <c r="C80" s="338" t="s">
        <v>311</v>
      </c>
      <c r="D80" s="160"/>
      <c r="E80" s="160"/>
      <c r="F80" s="160"/>
      <c r="G80" s="160"/>
      <c r="H80" s="160"/>
      <c r="I80" s="160"/>
      <c r="J80" s="315"/>
    </row>
    <row r="81" ht="13.5" customHeight="1" spans="1:10">
      <c r="A81" s="336"/>
      <c r="B81" s="336"/>
      <c r="C81" s="338" t="s">
        <v>312</v>
      </c>
      <c r="D81" s="160"/>
      <c r="E81" s="160"/>
      <c r="F81" s="160"/>
      <c r="G81" s="160"/>
      <c r="H81" s="160"/>
      <c r="I81" s="160"/>
      <c r="J81" s="315"/>
    </row>
    <row r="82" ht="13.5" customHeight="1" spans="1:10">
      <c r="A82" s="339"/>
      <c r="B82" s="339"/>
      <c r="C82" s="343" t="s">
        <v>313</v>
      </c>
      <c r="D82" s="160"/>
      <c r="E82" s="160"/>
      <c r="F82" s="160"/>
      <c r="G82" s="160"/>
      <c r="H82" s="160"/>
      <c r="I82" s="160"/>
      <c r="J82" s="315"/>
    </row>
    <row r="83" ht="12.75" customHeight="1" spans="1:10">
      <c r="A83" s="341" t="s">
        <v>314</v>
      </c>
      <c r="B83" s="334" t="s">
        <v>315</v>
      </c>
      <c r="C83" s="338" t="s">
        <v>316</v>
      </c>
      <c r="D83" s="160"/>
      <c r="E83" s="160"/>
      <c r="F83" s="160"/>
      <c r="G83" s="160"/>
      <c r="H83" s="160"/>
      <c r="I83" s="160"/>
      <c r="J83" s="315"/>
    </row>
    <row r="84" ht="12.75" customHeight="1" spans="1:10">
      <c r="A84" s="336"/>
      <c r="B84" s="336"/>
      <c r="C84" s="338" t="s">
        <v>317</v>
      </c>
      <c r="D84" s="160"/>
      <c r="E84" s="160"/>
      <c r="F84" s="160"/>
      <c r="G84" s="160"/>
      <c r="H84" s="160"/>
      <c r="I84" s="160"/>
      <c r="J84" s="315"/>
    </row>
    <row r="85" ht="12.75" customHeight="1" spans="1:10">
      <c r="A85" s="339"/>
      <c r="B85" s="339"/>
      <c r="C85" s="343" t="s">
        <v>318</v>
      </c>
      <c r="D85" s="160"/>
      <c r="E85" s="160"/>
      <c r="F85" s="160"/>
      <c r="G85" s="160"/>
      <c r="H85" s="160"/>
      <c r="I85" s="160"/>
      <c r="J85" s="315"/>
    </row>
    <row r="86" ht="12.75" customHeight="1" spans="1:10">
      <c r="A86" s="330" t="s">
        <v>23</v>
      </c>
      <c r="B86" s="331"/>
      <c r="C86" s="332" t="s">
        <v>319</v>
      </c>
      <c r="D86" s="160"/>
      <c r="E86" s="160"/>
      <c r="F86" s="160"/>
      <c r="G86" s="160"/>
      <c r="H86" s="160"/>
      <c r="I86" s="160"/>
      <c r="J86" s="315"/>
    </row>
    <row r="87" ht="36.75" customHeight="1" spans="1:10">
      <c r="A87" s="330" t="s">
        <v>102</v>
      </c>
      <c r="B87" s="330" t="s">
        <v>84</v>
      </c>
      <c r="C87" s="345" t="s">
        <v>320</v>
      </c>
      <c r="D87" s="160"/>
      <c r="E87" s="160"/>
      <c r="F87" s="160"/>
      <c r="G87" s="160"/>
      <c r="H87" s="160"/>
      <c r="I87" s="160"/>
      <c r="J87" s="315"/>
    </row>
    <row r="88" ht="12.75" customHeight="1" spans="1:10">
      <c r="A88" s="341" t="s">
        <v>321</v>
      </c>
      <c r="B88" s="334" t="s">
        <v>322</v>
      </c>
      <c r="C88" s="338" t="s">
        <v>323</v>
      </c>
      <c r="D88" s="160"/>
      <c r="E88" s="160"/>
      <c r="F88" s="160"/>
      <c r="G88" s="160"/>
      <c r="H88" s="160"/>
      <c r="I88" s="160"/>
      <c r="J88" s="315"/>
    </row>
    <row r="89" ht="12.75" customHeight="1" spans="1:10">
      <c r="A89" s="336"/>
      <c r="B89" s="336"/>
      <c r="C89" s="338" t="s">
        <v>324</v>
      </c>
      <c r="D89" s="160"/>
      <c r="E89" s="160"/>
      <c r="F89" s="160"/>
      <c r="G89" s="160"/>
      <c r="H89" s="160"/>
      <c r="I89" s="160"/>
      <c r="J89" s="315"/>
    </row>
    <row r="90" ht="13.5" customHeight="1" spans="1:10">
      <c r="A90" s="339"/>
      <c r="B90" s="339"/>
      <c r="C90" s="340" t="s">
        <v>325</v>
      </c>
      <c r="D90" s="160"/>
      <c r="E90" s="160"/>
      <c r="F90" s="160"/>
      <c r="G90" s="160"/>
      <c r="H90" s="160"/>
      <c r="I90" s="160"/>
      <c r="J90" s="315"/>
    </row>
    <row r="91" ht="12.75" customHeight="1" spans="1:10">
      <c r="A91" s="341" t="s">
        <v>326</v>
      </c>
      <c r="B91" s="344" t="s">
        <v>115</v>
      </c>
      <c r="C91" s="338" t="s">
        <v>327</v>
      </c>
      <c r="D91" s="160"/>
      <c r="E91" s="160"/>
      <c r="F91" s="160"/>
      <c r="G91" s="160"/>
      <c r="H91" s="160"/>
      <c r="I91" s="160"/>
      <c r="J91" s="315"/>
    </row>
    <row r="92" ht="12.75" customHeight="1" spans="1:10">
      <c r="A92" s="336"/>
      <c r="B92" s="336"/>
      <c r="C92" s="338" t="s">
        <v>328</v>
      </c>
      <c r="D92" s="160"/>
      <c r="E92" s="160"/>
      <c r="F92" s="160"/>
      <c r="G92" s="160"/>
      <c r="H92" s="160"/>
      <c r="I92" s="160"/>
      <c r="J92" s="315"/>
    </row>
    <row r="93" ht="12.75" customHeight="1" spans="1:10">
      <c r="A93" s="339"/>
      <c r="B93" s="339"/>
      <c r="C93" s="343" t="s">
        <v>329</v>
      </c>
      <c r="D93" s="160"/>
      <c r="E93" s="160"/>
      <c r="F93" s="160"/>
      <c r="G93" s="160"/>
      <c r="H93" s="160"/>
      <c r="I93" s="160"/>
      <c r="J93" s="315"/>
    </row>
    <row r="94" ht="12.75" customHeight="1" spans="1:10">
      <c r="A94" s="341" t="s">
        <v>330</v>
      </c>
      <c r="B94" s="334" t="s">
        <v>331</v>
      </c>
      <c r="C94" s="338" t="s">
        <v>332</v>
      </c>
      <c r="D94" s="160"/>
      <c r="E94" s="160"/>
      <c r="F94" s="160"/>
      <c r="G94" s="160"/>
      <c r="H94" s="160"/>
      <c r="I94" s="160"/>
      <c r="J94" s="315"/>
    </row>
    <row r="95" ht="12.75" customHeight="1" spans="1:10">
      <c r="A95" s="336"/>
      <c r="B95" s="336"/>
      <c r="C95" s="338" t="s">
        <v>333</v>
      </c>
      <c r="D95" s="160"/>
      <c r="E95" s="160"/>
      <c r="F95" s="160"/>
      <c r="G95" s="160"/>
      <c r="H95" s="160"/>
      <c r="I95" s="160"/>
      <c r="J95" s="315"/>
    </row>
    <row r="96" ht="13.5" customHeight="1" spans="1:10">
      <c r="A96" s="339"/>
      <c r="B96" s="339"/>
      <c r="C96" s="343" t="s">
        <v>334</v>
      </c>
      <c r="D96" s="160"/>
      <c r="E96" s="160"/>
      <c r="F96" s="160"/>
      <c r="G96" s="160"/>
      <c r="H96" s="160"/>
      <c r="I96" s="160"/>
      <c r="J96" s="315"/>
    </row>
    <row r="97" ht="12.75" customHeight="1" spans="1:10">
      <c r="A97" s="341" t="s">
        <v>335</v>
      </c>
      <c r="B97" s="341" t="s">
        <v>336</v>
      </c>
      <c r="C97" s="338" t="s">
        <v>337</v>
      </c>
      <c r="D97" s="160"/>
      <c r="E97" s="160"/>
      <c r="F97" s="160"/>
      <c r="G97" s="160"/>
      <c r="H97" s="160"/>
      <c r="I97" s="160"/>
      <c r="J97" s="315"/>
    </row>
    <row r="98" ht="12.75" customHeight="1" spans="1:10">
      <c r="A98" s="336"/>
      <c r="B98" s="336"/>
      <c r="C98" s="338" t="s">
        <v>333</v>
      </c>
      <c r="D98" s="160"/>
      <c r="E98" s="160"/>
      <c r="F98" s="160"/>
      <c r="G98" s="160"/>
      <c r="H98" s="160"/>
      <c r="I98" s="160"/>
      <c r="J98" s="315"/>
    </row>
    <row r="99" ht="13.5" customHeight="1" spans="1:10">
      <c r="A99" s="339"/>
      <c r="B99" s="339"/>
      <c r="C99" s="343" t="s">
        <v>334</v>
      </c>
      <c r="D99" s="160"/>
      <c r="E99" s="160"/>
      <c r="F99" s="160"/>
      <c r="G99" s="160"/>
      <c r="H99" s="160"/>
      <c r="I99" s="160"/>
      <c r="J99" s="315"/>
    </row>
    <row r="100" ht="36.75" customHeight="1" spans="1:10">
      <c r="A100" s="330" t="s">
        <v>103</v>
      </c>
      <c r="B100" s="331" t="s">
        <v>91</v>
      </c>
      <c r="C100" s="345" t="s">
        <v>177</v>
      </c>
      <c r="D100" s="160"/>
      <c r="E100" s="160"/>
      <c r="F100" s="160"/>
      <c r="G100" s="160"/>
      <c r="H100" s="160"/>
      <c r="I100" s="160"/>
      <c r="J100" s="315"/>
    </row>
    <row r="101" ht="12.75" customHeight="1" spans="1:10">
      <c r="A101" s="341" t="s">
        <v>338</v>
      </c>
      <c r="B101" s="334" t="s">
        <v>322</v>
      </c>
      <c r="C101" s="338" t="s">
        <v>323</v>
      </c>
      <c r="D101" s="160"/>
      <c r="E101" s="160"/>
      <c r="F101" s="160"/>
      <c r="G101" s="160"/>
      <c r="H101" s="160"/>
      <c r="I101" s="160"/>
      <c r="J101" s="315"/>
    </row>
    <row r="102" ht="12.75" customHeight="1" spans="1:10">
      <c r="A102" s="336"/>
      <c r="B102" s="336"/>
      <c r="C102" s="338" t="s">
        <v>339</v>
      </c>
      <c r="D102" s="160"/>
      <c r="E102" s="160"/>
      <c r="F102" s="160"/>
      <c r="G102" s="160"/>
      <c r="H102" s="160"/>
      <c r="I102" s="160"/>
      <c r="J102" s="315"/>
    </row>
    <row r="103" ht="13.5" customHeight="1" spans="1:10">
      <c r="A103" s="339"/>
      <c r="B103" s="339"/>
      <c r="C103" s="340" t="s">
        <v>340</v>
      </c>
      <c r="D103" s="160"/>
      <c r="E103" s="160"/>
      <c r="F103" s="160"/>
      <c r="G103" s="160"/>
      <c r="H103" s="160"/>
      <c r="I103" s="160"/>
      <c r="J103" s="315"/>
    </row>
    <row r="104" ht="12.75" customHeight="1" spans="1:10">
      <c r="A104" s="341" t="s">
        <v>341</v>
      </c>
      <c r="B104" s="344" t="s">
        <v>115</v>
      </c>
      <c r="C104" s="338" t="s">
        <v>327</v>
      </c>
      <c r="D104" s="160"/>
      <c r="E104" s="160"/>
      <c r="F104" s="160"/>
      <c r="G104" s="160"/>
      <c r="H104" s="160"/>
      <c r="I104" s="160"/>
      <c r="J104" s="315"/>
    </row>
    <row r="105" ht="12.75" customHeight="1" spans="1:10">
      <c r="A105" s="336"/>
      <c r="B105" s="336"/>
      <c r="C105" s="338" t="s">
        <v>342</v>
      </c>
      <c r="D105" s="160"/>
      <c r="E105" s="160"/>
      <c r="F105" s="160"/>
      <c r="G105" s="160"/>
      <c r="H105" s="160"/>
      <c r="I105" s="160"/>
      <c r="J105" s="315"/>
    </row>
    <row r="106" ht="12.75" customHeight="1" spans="1:10">
      <c r="A106" s="339"/>
      <c r="B106" s="339"/>
      <c r="C106" s="343" t="s">
        <v>343</v>
      </c>
      <c r="D106" s="160"/>
      <c r="E106" s="160"/>
      <c r="F106" s="160"/>
      <c r="G106" s="160"/>
      <c r="H106" s="160"/>
      <c r="I106" s="160"/>
      <c r="J106" s="315"/>
    </row>
    <row r="107" ht="12.75" customHeight="1" spans="1:10">
      <c r="A107" s="341" t="s">
        <v>344</v>
      </c>
      <c r="B107" s="334" t="s">
        <v>331</v>
      </c>
      <c r="C107" s="338" t="s">
        <v>332</v>
      </c>
      <c r="D107" s="160"/>
      <c r="E107" s="160"/>
      <c r="F107" s="160"/>
      <c r="G107" s="160"/>
      <c r="H107" s="160"/>
      <c r="I107" s="160"/>
      <c r="J107" s="315"/>
    </row>
    <row r="108" ht="12.75" customHeight="1" spans="1:10">
      <c r="A108" s="336"/>
      <c r="B108" s="336"/>
      <c r="C108" s="338" t="s">
        <v>345</v>
      </c>
      <c r="D108" s="160"/>
      <c r="E108" s="160"/>
      <c r="F108" s="160"/>
      <c r="G108" s="160"/>
      <c r="H108" s="160"/>
      <c r="I108" s="160"/>
      <c r="J108" s="315"/>
    </row>
    <row r="109" ht="13.5" customHeight="1" spans="1:10">
      <c r="A109" s="339"/>
      <c r="B109" s="339"/>
      <c r="C109" s="343" t="s">
        <v>346</v>
      </c>
      <c r="D109" s="160"/>
      <c r="E109" s="160"/>
      <c r="F109" s="160"/>
      <c r="G109" s="160"/>
      <c r="H109" s="160"/>
      <c r="I109" s="160"/>
      <c r="J109" s="315"/>
    </row>
    <row r="110" ht="12.75" customHeight="1" spans="1:10">
      <c r="A110" s="341" t="s">
        <v>347</v>
      </c>
      <c r="B110" s="341" t="s">
        <v>336</v>
      </c>
      <c r="C110" s="338" t="s">
        <v>337</v>
      </c>
      <c r="D110" s="160"/>
      <c r="E110" s="160"/>
      <c r="F110" s="160"/>
      <c r="G110" s="160"/>
      <c r="H110" s="160"/>
      <c r="I110" s="160"/>
      <c r="J110" s="315"/>
    </row>
    <row r="111" ht="12.75" customHeight="1" spans="1:10">
      <c r="A111" s="336"/>
      <c r="B111" s="336"/>
      <c r="C111" s="338" t="s">
        <v>333</v>
      </c>
      <c r="D111" s="160"/>
      <c r="E111" s="160"/>
      <c r="F111" s="160"/>
      <c r="G111" s="160"/>
      <c r="H111" s="160"/>
      <c r="I111" s="160"/>
      <c r="J111" s="315"/>
    </row>
    <row r="112" ht="13.5" customHeight="1" spans="1:10">
      <c r="A112" s="339"/>
      <c r="B112" s="339"/>
      <c r="C112" s="343" t="s">
        <v>346</v>
      </c>
      <c r="D112" s="160"/>
      <c r="E112" s="160"/>
      <c r="F112" s="160"/>
      <c r="G112" s="160"/>
      <c r="H112" s="160"/>
      <c r="I112" s="160"/>
      <c r="J112" s="315"/>
    </row>
    <row r="113" ht="36.75" customHeight="1" spans="1:10">
      <c r="A113" s="330" t="s">
        <v>104</v>
      </c>
      <c r="B113" s="331" t="s">
        <v>115</v>
      </c>
      <c r="C113" s="345" t="s">
        <v>174</v>
      </c>
      <c r="D113" s="160"/>
      <c r="E113" s="160"/>
      <c r="F113" s="160"/>
      <c r="G113" s="160"/>
      <c r="H113" s="160"/>
      <c r="I113" s="160"/>
      <c r="J113" s="315"/>
    </row>
    <row r="114" ht="12.75" customHeight="1" spans="1:10">
      <c r="A114" s="341" t="s">
        <v>348</v>
      </c>
      <c r="B114" s="334" t="s">
        <v>349</v>
      </c>
      <c r="C114" s="338" t="s">
        <v>350</v>
      </c>
      <c r="D114" s="160"/>
      <c r="E114" s="160"/>
      <c r="F114" s="160"/>
      <c r="G114" s="160"/>
      <c r="H114" s="160"/>
      <c r="I114" s="160"/>
      <c r="J114" s="315"/>
    </row>
    <row r="115" ht="12.75" customHeight="1" spans="1:10">
      <c r="A115" s="336"/>
      <c r="B115" s="336"/>
      <c r="C115" s="338" t="s">
        <v>351</v>
      </c>
      <c r="D115" s="160"/>
      <c r="E115" s="160"/>
      <c r="F115" s="160"/>
      <c r="G115" s="160"/>
      <c r="H115" s="160"/>
      <c r="I115" s="160"/>
      <c r="J115" s="315"/>
    </row>
    <row r="116" ht="12.75" customHeight="1" spans="1:10">
      <c r="A116" s="336"/>
      <c r="B116" s="336"/>
      <c r="C116" s="338" t="s">
        <v>352</v>
      </c>
      <c r="D116" s="160"/>
      <c r="E116" s="160"/>
      <c r="F116" s="160"/>
      <c r="G116" s="160"/>
      <c r="H116" s="160"/>
      <c r="I116" s="160"/>
      <c r="J116" s="315"/>
    </row>
    <row r="117" ht="13.5" customHeight="1" spans="1:10">
      <c r="A117" s="339"/>
      <c r="B117" s="339"/>
      <c r="C117" s="340" t="s">
        <v>353</v>
      </c>
      <c r="D117" s="160"/>
      <c r="E117" s="160"/>
      <c r="F117" s="160"/>
      <c r="G117" s="160"/>
      <c r="H117" s="160"/>
      <c r="I117" s="160"/>
      <c r="J117" s="315"/>
    </row>
    <row r="118" ht="12.75" customHeight="1" spans="1:10">
      <c r="A118" s="341" t="s">
        <v>354</v>
      </c>
      <c r="B118" s="334" t="s">
        <v>355</v>
      </c>
      <c r="C118" s="338" t="s">
        <v>356</v>
      </c>
      <c r="D118" s="160"/>
      <c r="E118" s="160"/>
      <c r="F118" s="160"/>
      <c r="G118" s="160"/>
      <c r="H118" s="160"/>
      <c r="I118" s="160"/>
      <c r="J118" s="315"/>
    </row>
    <row r="119" ht="12.75" customHeight="1" spans="1:10">
      <c r="A119" s="336"/>
      <c r="B119" s="336"/>
      <c r="C119" s="338" t="s">
        <v>357</v>
      </c>
      <c r="D119" s="160"/>
      <c r="E119" s="160"/>
      <c r="F119" s="160"/>
      <c r="G119" s="160"/>
      <c r="H119" s="160"/>
      <c r="I119" s="160"/>
      <c r="J119" s="315"/>
    </row>
    <row r="120" ht="12.75" customHeight="1" spans="1:10">
      <c r="A120" s="336"/>
      <c r="B120" s="336"/>
      <c r="C120" s="338" t="s">
        <v>358</v>
      </c>
      <c r="D120" s="160"/>
      <c r="E120" s="160"/>
      <c r="F120" s="160"/>
      <c r="G120" s="160"/>
      <c r="H120" s="160"/>
      <c r="I120" s="160"/>
      <c r="J120" s="315"/>
    </row>
    <row r="121" ht="12.75" customHeight="1" spans="1:10">
      <c r="A121" s="339"/>
      <c r="B121" s="339"/>
      <c r="C121" s="340" t="s">
        <v>359</v>
      </c>
      <c r="D121" s="160"/>
      <c r="E121" s="160"/>
      <c r="F121" s="160"/>
      <c r="G121" s="160"/>
      <c r="H121" s="160"/>
      <c r="I121" s="160"/>
      <c r="J121" s="315"/>
    </row>
    <row r="122" ht="12.75" customHeight="1" spans="1:10">
      <c r="A122" s="341" t="s">
        <v>360</v>
      </c>
      <c r="B122" s="334" t="s">
        <v>361</v>
      </c>
      <c r="C122" s="338" t="s">
        <v>362</v>
      </c>
      <c r="D122" s="160"/>
      <c r="E122" s="160"/>
      <c r="F122" s="160"/>
      <c r="G122" s="160"/>
      <c r="H122" s="160"/>
      <c r="I122" s="160"/>
      <c r="J122" s="315"/>
    </row>
    <row r="123" ht="12.75" customHeight="1" spans="1:10">
      <c r="A123" s="336"/>
      <c r="B123" s="336"/>
      <c r="C123" s="338" t="s">
        <v>363</v>
      </c>
      <c r="D123" s="160"/>
      <c r="E123" s="160"/>
      <c r="F123" s="160"/>
      <c r="G123" s="160"/>
      <c r="H123" s="160"/>
      <c r="I123" s="160"/>
      <c r="J123" s="315"/>
    </row>
    <row r="124" ht="13.5" customHeight="1" spans="1:10">
      <c r="A124" s="339"/>
      <c r="B124" s="339"/>
      <c r="C124" s="343" t="s">
        <v>364</v>
      </c>
      <c r="D124" s="160"/>
      <c r="E124" s="160"/>
      <c r="F124" s="160"/>
      <c r="G124" s="160"/>
      <c r="H124" s="160"/>
      <c r="I124" s="160"/>
      <c r="J124" s="315"/>
    </row>
    <row r="125" ht="12.75" customHeight="1" spans="1:10">
      <c r="A125" s="341" t="s">
        <v>365</v>
      </c>
      <c r="B125" s="341" t="s">
        <v>366</v>
      </c>
      <c r="C125" s="338" t="s">
        <v>367</v>
      </c>
      <c r="D125" s="160"/>
      <c r="E125" s="160"/>
      <c r="F125" s="160"/>
      <c r="G125" s="160"/>
      <c r="H125" s="160"/>
      <c r="I125" s="160"/>
      <c r="J125" s="315"/>
    </row>
    <row r="126" ht="12.75" customHeight="1" spans="1:10">
      <c r="A126" s="336"/>
      <c r="B126" s="336"/>
      <c r="C126" s="338" t="s">
        <v>368</v>
      </c>
      <c r="D126" s="160"/>
      <c r="E126" s="160"/>
      <c r="F126" s="160"/>
      <c r="G126" s="160"/>
      <c r="H126" s="160"/>
      <c r="I126" s="160"/>
      <c r="J126" s="315"/>
    </row>
    <row r="127" ht="12.75" customHeight="1" spans="1:10">
      <c r="A127" s="336"/>
      <c r="B127" s="336"/>
      <c r="C127" s="338" t="s">
        <v>369</v>
      </c>
      <c r="D127" s="160"/>
      <c r="E127" s="160"/>
      <c r="F127" s="160"/>
      <c r="G127" s="160"/>
      <c r="H127" s="160"/>
      <c r="I127" s="160"/>
      <c r="J127" s="315"/>
    </row>
    <row r="128" ht="13.5" customHeight="1" spans="1:10">
      <c r="A128" s="339"/>
      <c r="B128" s="339"/>
      <c r="C128" s="343" t="s">
        <v>370</v>
      </c>
      <c r="D128" s="160"/>
      <c r="E128" s="160"/>
      <c r="F128" s="160"/>
      <c r="G128" s="160"/>
      <c r="H128" s="160"/>
      <c r="I128" s="160"/>
      <c r="J128" s="315"/>
    </row>
    <row r="129" ht="12.75" customHeight="1" spans="1:10">
      <c r="A129" s="341" t="s">
        <v>371</v>
      </c>
      <c r="B129" s="341" t="s">
        <v>372</v>
      </c>
      <c r="C129" s="338" t="s">
        <v>373</v>
      </c>
      <c r="D129" s="160"/>
      <c r="E129" s="160"/>
      <c r="F129" s="160"/>
      <c r="G129" s="160"/>
      <c r="H129" s="160"/>
      <c r="I129" s="160"/>
      <c r="J129" s="315"/>
    </row>
    <row r="130" ht="12.75" customHeight="1" spans="1:10">
      <c r="A130" s="336"/>
      <c r="B130" s="336"/>
      <c r="C130" s="338" t="s">
        <v>374</v>
      </c>
      <c r="D130" s="160"/>
      <c r="E130" s="160"/>
      <c r="F130" s="160"/>
      <c r="G130" s="160"/>
      <c r="H130" s="160"/>
      <c r="I130" s="160"/>
      <c r="J130" s="315"/>
    </row>
    <row r="131" ht="12.75" customHeight="1" spans="1:10">
      <c r="A131" s="336"/>
      <c r="B131" s="336"/>
      <c r="C131" s="338" t="s">
        <v>375</v>
      </c>
      <c r="D131" s="160"/>
      <c r="E131" s="160"/>
      <c r="F131" s="160"/>
      <c r="G131" s="160"/>
      <c r="H131" s="160"/>
      <c r="I131" s="160"/>
      <c r="J131" s="315"/>
    </row>
    <row r="132" ht="13.5" customHeight="1" spans="1:10">
      <c r="A132" s="339"/>
      <c r="B132" s="339"/>
      <c r="C132" s="343" t="s">
        <v>376</v>
      </c>
      <c r="D132" s="160"/>
      <c r="E132" s="160"/>
      <c r="F132" s="160"/>
      <c r="G132" s="160"/>
      <c r="H132" s="160"/>
      <c r="I132" s="160"/>
      <c r="J132" s="315"/>
    </row>
    <row r="133" ht="21" customHeight="1" spans="1:10">
      <c r="A133" s="330" t="s">
        <v>104</v>
      </c>
      <c r="B133" s="331"/>
      <c r="C133" s="345" t="s">
        <v>377</v>
      </c>
      <c r="D133" s="160"/>
      <c r="E133" s="160"/>
      <c r="F133" s="160"/>
      <c r="G133" s="160"/>
      <c r="H133" s="160"/>
      <c r="I133" s="160"/>
      <c r="J133" s="315"/>
    </row>
    <row r="134" ht="12.75" customHeight="1" spans="1:10">
      <c r="A134" s="341" t="s">
        <v>348</v>
      </c>
      <c r="B134" s="334" t="s">
        <v>378</v>
      </c>
      <c r="C134" s="338" t="s">
        <v>379</v>
      </c>
      <c r="D134" s="160"/>
      <c r="E134" s="160"/>
      <c r="F134" s="160"/>
      <c r="G134" s="160"/>
      <c r="H134" s="160"/>
      <c r="I134" s="160"/>
      <c r="J134" s="315"/>
    </row>
    <row r="135" ht="12.75" customHeight="1" spans="1:10">
      <c r="A135" s="336"/>
      <c r="B135" s="336"/>
      <c r="C135" s="338" t="s">
        <v>380</v>
      </c>
      <c r="D135" s="160"/>
      <c r="E135" s="160"/>
      <c r="F135" s="160"/>
      <c r="G135" s="160"/>
      <c r="H135" s="160"/>
      <c r="I135" s="160"/>
      <c r="J135" s="315"/>
    </row>
    <row r="136" ht="13.5" customHeight="1" spans="1:10">
      <c r="A136" s="339"/>
      <c r="B136" s="339"/>
      <c r="C136" s="340" t="s">
        <v>381</v>
      </c>
      <c r="D136" s="160"/>
      <c r="E136" s="160"/>
      <c r="F136" s="160"/>
      <c r="G136" s="160"/>
      <c r="H136" s="160"/>
      <c r="I136" s="160"/>
      <c r="J136" s="315"/>
    </row>
    <row r="137" ht="12.75" customHeight="1" spans="1:10">
      <c r="A137" s="341" t="s">
        <v>354</v>
      </c>
      <c r="B137" s="334" t="s">
        <v>382</v>
      </c>
      <c r="C137" s="338" t="s">
        <v>383</v>
      </c>
      <c r="D137" s="160"/>
      <c r="E137" s="160"/>
      <c r="F137" s="160"/>
      <c r="G137" s="160"/>
      <c r="H137" s="160"/>
      <c r="I137" s="160"/>
      <c r="J137" s="315"/>
    </row>
    <row r="138" ht="12.75" customHeight="1" spans="1:10">
      <c r="A138" s="336"/>
      <c r="B138" s="336"/>
      <c r="C138" s="338" t="s">
        <v>384</v>
      </c>
      <c r="D138" s="160"/>
      <c r="E138" s="160"/>
      <c r="F138" s="160"/>
      <c r="G138" s="160"/>
      <c r="H138" s="160"/>
      <c r="I138" s="160"/>
      <c r="J138" s="315"/>
    </row>
    <row r="139" ht="12.75" customHeight="1" spans="1:10">
      <c r="A139" s="339"/>
      <c r="B139" s="339"/>
      <c r="C139" s="343" t="s">
        <v>385</v>
      </c>
      <c r="D139" s="160"/>
      <c r="E139" s="160"/>
      <c r="F139" s="160"/>
      <c r="G139" s="160"/>
      <c r="H139" s="160"/>
      <c r="I139" s="160"/>
      <c r="J139" s="315"/>
    </row>
    <row r="140" ht="12.75" customHeight="1" spans="1:10">
      <c r="A140" s="341" t="s">
        <v>360</v>
      </c>
      <c r="B140" s="334" t="s">
        <v>372</v>
      </c>
      <c r="C140" s="338" t="s">
        <v>373</v>
      </c>
      <c r="D140" s="160"/>
      <c r="E140" s="160"/>
      <c r="F140" s="160"/>
      <c r="G140" s="160"/>
      <c r="H140" s="160"/>
      <c r="I140" s="160"/>
      <c r="J140" s="315"/>
    </row>
    <row r="141" ht="12.75" customHeight="1" spans="1:10">
      <c r="A141" s="336"/>
      <c r="B141" s="336"/>
      <c r="C141" s="338" t="s">
        <v>386</v>
      </c>
      <c r="D141" s="160"/>
      <c r="E141" s="160"/>
      <c r="F141" s="160"/>
      <c r="G141" s="160"/>
      <c r="H141" s="160"/>
      <c r="I141" s="160"/>
      <c r="J141" s="315"/>
    </row>
    <row r="142" ht="13.5" customHeight="1" spans="1:10">
      <c r="A142" s="339"/>
      <c r="B142" s="339"/>
      <c r="C142" s="343" t="s">
        <v>387</v>
      </c>
      <c r="D142" s="160"/>
      <c r="E142" s="160"/>
      <c r="F142" s="160"/>
      <c r="G142" s="160"/>
      <c r="H142" s="160"/>
      <c r="I142" s="160"/>
      <c r="J142" s="315"/>
    </row>
    <row r="143" ht="12.75" customHeight="1" spans="1:10">
      <c r="A143" s="330" t="s">
        <v>24</v>
      </c>
      <c r="B143" s="331"/>
      <c r="C143" s="332" t="s">
        <v>87</v>
      </c>
      <c r="D143" s="160"/>
      <c r="E143" s="160"/>
      <c r="F143" s="160"/>
      <c r="G143" s="160"/>
      <c r="H143" s="160"/>
      <c r="I143" s="160"/>
      <c r="J143" s="315"/>
    </row>
    <row r="144" ht="24.75" customHeight="1" spans="1:10">
      <c r="A144" s="330" t="s">
        <v>388</v>
      </c>
      <c r="B144" s="331" t="s">
        <v>148</v>
      </c>
      <c r="C144" s="345" t="s">
        <v>389</v>
      </c>
      <c r="D144" s="160"/>
      <c r="E144" s="160"/>
      <c r="F144" s="160"/>
      <c r="G144" s="160"/>
      <c r="H144" s="160"/>
      <c r="I144" s="160"/>
      <c r="J144" s="315"/>
    </row>
    <row r="145" ht="12.75" customHeight="1" spans="1:10">
      <c r="A145" s="341" t="s">
        <v>390</v>
      </c>
      <c r="B145" s="100" t="s">
        <v>391</v>
      </c>
      <c r="C145" s="350" t="s">
        <v>392</v>
      </c>
      <c r="D145" s="160"/>
      <c r="E145" s="160"/>
      <c r="F145" s="160"/>
      <c r="G145" s="160"/>
      <c r="H145" s="160"/>
      <c r="I145" s="160"/>
      <c r="J145" s="315"/>
    </row>
    <row r="146" ht="13.5" customHeight="1" spans="1:10">
      <c r="A146" s="336"/>
      <c r="B146" s="336"/>
      <c r="C146" s="350" t="s">
        <v>393</v>
      </c>
      <c r="D146" s="160"/>
      <c r="E146" s="160"/>
      <c r="F146" s="160"/>
      <c r="G146" s="160"/>
      <c r="H146" s="160"/>
      <c r="I146" s="160"/>
      <c r="J146" s="315"/>
    </row>
    <row r="147" ht="13.5" customHeight="1" spans="1:10">
      <c r="A147" s="339"/>
      <c r="B147" s="339"/>
      <c r="C147" s="343" t="s">
        <v>394</v>
      </c>
      <c r="D147" s="160"/>
      <c r="E147" s="160"/>
      <c r="F147" s="160"/>
      <c r="G147" s="160"/>
      <c r="H147" s="160"/>
      <c r="I147" s="160"/>
      <c r="J147" s="315"/>
    </row>
    <row r="148" ht="12.75" customHeight="1" spans="1:10">
      <c r="A148" s="341" t="s">
        <v>395</v>
      </c>
      <c r="B148" s="334" t="s">
        <v>396</v>
      </c>
      <c r="C148" s="350" t="s">
        <v>397</v>
      </c>
      <c r="D148" s="160"/>
      <c r="E148" s="160"/>
      <c r="F148" s="160"/>
      <c r="G148" s="160"/>
      <c r="H148" s="160"/>
      <c r="I148" s="160"/>
      <c r="J148" s="315"/>
    </row>
    <row r="149" ht="13.5" customHeight="1" spans="1:10">
      <c r="A149" s="339"/>
      <c r="B149" s="339"/>
      <c r="C149" s="343" t="s">
        <v>398</v>
      </c>
      <c r="D149" s="160"/>
      <c r="E149" s="160"/>
      <c r="F149" s="160"/>
      <c r="G149" s="160"/>
      <c r="H149" s="160"/>
      <c r="I149" s="160"/>
      <c r="J149" s="315"/>
    </row>
    <row r="150" ht="12.75" customHeight="1" spans="1:10">
      <c r="A150" s="341" t="s">
        <v>399</v>
      </c>
      <c r="B150" s="334" t="s">
        <v>372</v>
      </c>
      <c r="C150" s="350" t="s">
        <v>373</v>
      </c>
      <c r="D150" s="160"/>
      <c r="E150" s="160"/>
      <c r="F150" s="160"/>
      <c r="G150" s="160"/>
      <c r="H150" s="160"/>
      <c r="I150" s="160"/>
      <c r="J150" s="315"/>
    </row>
    <row r="151" ht="15.75" customHeight="1" spans="1:10">
      <c r="A151" s="336"/>
      <c r="B151" s="336"/>
      <c r="C151" s="338" t="s">
        <v>400</v>
      </c>
      <c r="D151" s="160"/>
      <c r="E151" s="160"/>
      <c r="F151" s="160"/>
      <c r="G151" s="160"/>
      <c r="H151" s="160"/>
      <c r="I151" s="160"/>
      <c r="J151" s="315"/>
    </row>
    <row r="152" ht="12.75" customHeight="1" spans="1:10">
      <c r="A152" s="339"/>
      <c r="B152" s="339"/>
      <c r="C152" s="343" t="s">
        <v>401</v>
      </c>
      <c r="D152" s="160"/>
      <c r="E152" s="160"/>
      <c r="F152" s="160"/>
      <c r="G152" s="160"/>
      <c r="H152" s="160"/>
      <c r="I152" s="160"/>
      <c r="J152" s="315"/>
    </row>
    <row r="153" ht="24.75" customHeight="1" spans="1:10">
      <c r="A153" s="330" t="s">
        <v>402</v>
      </c>
      <c r="B153" s="331" t="s">
        <v>91</v>
      </c>
      <c r="C153" s="345" t="s">
        <v>179</v>
      </c>
      <c r="D153" s="160"/>
      <c r="E153" s="160"/>
      <c r="F153" s="160"/>
      <c r="G153" s="160"/>
      <c r="H153" s="160"/>
      <c r="I153" s="160"/>
      <c r="J153" s="315"/>
    </row>
    <row r="154" ht="12.75" customHeight="1" spans="1:10">
      <c r="A154" s="341" t="s">
        <v>403</v>
      </c>
      <c r="B154" s="100" t="s">
        <v>391</v>
      </c>
      <c r="C154" s="350" t="s">
        <v>392</v>
      </c>
      <c r="D154" s="160"/>
      <c r="E154" s="160"/>
      <c r="F154" s="160"/>
      <c r="G154" s="160"/>
      <c r="H154" s="160"/>
      <c r="I154" s="160"/>
      <c r="J154" s="315"/>
    </row>
    <row r="155" ht="13.5" customHeight="1" spans="1:10">
      <c r="A155" s="336"/>
      <c r="B155" s="336"/>
      <c r="C155" s="350" t="s">
        <v>404</v>
      </c>
      <c r="D155" s="160"/>
      <c r="E155" s="160"/>
      <c r="F155" s="160"/>
      <c r="G155" s="160"/>
      <c r="H155" s="160"/>
      <c r="I155" s="160"/>
      <c r="J155" s="315"/>
    </row>
    <row r="156" ht="13.5" customHeight="1" spans="1:10">
      <c r="A156" s="339"/>
      <c r="B156" s="339"/>
      <c r="C156" s="343" t="s">
        <v>405</v>
      </c>
      <c r="D156" s="160"/>
      <c r="E156" s="160"/>
      <c r="F156" s="160"/>
      <c r="G156" s="160"/>
      <c r="H156" s="160"/>
      <c r="I156" s="160"/>
      <c r="J156" s="315"/>
    </row>
    <row r="157" ht="12.75" customHeight="1" spans="1:10">
      <c r="A157" s="341" t="s">
        <v>406</v>
      </c>
      <c r="B157" s="334" t="s">
        <v>396</v>
      </c>
      <c r="C157" s="350" t="s">
        <v>397</v>
      </c>
      <c r="D157" s="160"/>
      <c r="E157" s="160"/>
      <c r="F157" s="160"/>
      <c r="G157" s="160"/>
      <c r="H157" s="160"/>
      <c r="I157" s="160"/>
      <c r="J157" s="315"/>
    </row>
    <row r="158" ht="13.5" customHeight="1" spans="1:10">
      <c r="A158" s="339"/>
      <c r="B158" s="339"/>
      <c r="C158" s="343" t="s">
        <v>398</v>
      </c>
      <c r="D158" s="160"/>
      <c r="E158" s="160"/>
      <c r="F158" s="160"/>
      <c r="G158" s="160"/>
      <c r="H158" s="160"/>
      <c r="I158" s="160"/>
      <c r="J158" s="315"/>
    </row>
    <row r="159" ht="12.75" customHeight="1" spans="1:10">
      <c r="A159" s="341" t="s">
        <v>407</v>
      </c>
      <c r="B159" s="334" t="s">
        <v>372</v>
      </c>
      <c r="C159" s="350" t="s">
        <v>373</v>
      </c>
      <c r="D159" s="160"/>
      <c r="E159" s="160"/>
      <c r="F159" s="160"/>
      <c r="G159" s="160"/>
      <c r="H159" s="160"/>
      <c r="I159" s="160"/>
      <c r="J159" s="315"/>
    </row>
    <row r="160" ht="15.75" customHeight="1" spans="1:10">
      <c r="A160" s="336"/>
      <c r="B160" s="336"/>
      <c r="C160" s="338" t="s">
        <v>400</v>
      </c>
      <c r="D160" s="160"/>
      <c r="E160" s="160"/>
      <c r="F160" s="160"/>
      <c r="G160" s="160"/>
      <c r="H160" s="160"/>
      <c r="I160" s="160"/>
      <c r="J160" s="315"/>
    </row>
    <row r="161" ht="12.75" customHeight="1" spans="1:10">
      <c r="A161" s="339"/>
      <c r="B161" s="339"/>
      <c r="C161" s="343" t="s">
        <v>401</v>
      </c>
      <c r="D161" s="160"/>
      <c r="E161" s="160"/>
      <c r="F161" s="160"/>
      <c r="G161" s="160"/>
      <c r="H161" s="160"/>
      <c r="I161" s="160"/>
      <c r="J161" s="315"/>
    </row>
    <row r="162" ht="24.75" customHeight="1" spans="1:10">
      <c r="A162" s="330" t="s">
        <v>408</v>
      </c>
      <c r="B162" s="331" t="s">
        <v>409</v>
      </c>
      <c r="C162" s="345" t="s">
        <v>196</v>
      </c>
      <c r="D162" s="160"/>
      <c r="E162" s="160"/>
      <c r="F162" s="160"/>
      <c r="G162" s="160"/>
      <c r="H162" s="160"/>
      <c r="I162" s="160"/>
      <c r="J162" s="315"/>
    </row>
    <row r="163" ht="12.75" customHeight="1" spans="1:10">
      <c r="A163" s="341" t="s">
        <v>410</v>
      </c>
      <c r="B163" s="334" t="s">
        <v>372</v>
      </c>
      <c r="C163" s="350" t="s">
        <v>373</v>
      </c>
      <c r="D163" s="160"/>
      <c r="E163" s="160"/>
      <c r="F163" s="160"/>
      <c r="G163" s="160"/>
      <c r="H163" s="160"/>
      <c r="I163" s="160"/>
      <c r="J163" s="315"/>
    </row>
    <row r="164" ht="15.75" customHeight="1" spans="1:10">
      <c r="A164" s="336"/>
      <c r="B164" s="336"/>
      <c r="C164" s="338" t="s">
        <v>411</v>
      </c>
      <c r="D164" s="160"/>
      <c r="E164" s="160"/>
      <c r="F164" s="160"/>
      <c r="G164" s="160"/>
      <c r="H164" s="160"/>
      <c r="I164" s="160"/>
      <c r="J164" s="315"/>
    </row>
    <row r="165" ht="12.75" customHeight="1" spans="1:10">
      <c r="A165" s="339"/>
      <c r="B165" s="339"/>
      <c r="C165" s="343" t="s">
        <v>412</v>
      </c>
      <c r="D165" s="160"/>
      <c r="E165" s="160"/>
      <c r="F165" s="160"/>
      <c r="G165" s="160"/>
      <c r="H165" s="160"/>
      <c r="I165" s="160"/>
      <c r="J165" s="315"/>
    </row>
    <row r="166" ht="12.75" customHeight="1" spans="1:10">
      <c r="A166" s="341" t="s">
        <v>413</v>
      </c>
      <c r="B166" s="334" t="s">
        <v>414</v>
      </c>
      <c r="C166" s="350" t="s">
        <v>415</v>
      </c>
      <c r="D166" s="160"/>
      <c r="E166" s="160"/>
      <c r="F166" s="160"/>
      <c r="G166" s="160"/>
      <c r="H166" s="160"/>
      <c r="I166" s="160"/>
      <c r="J166" s="315"/>
    </row>
    <row r="167" ht="13.5" customHeight="1" spans="1:10">
      <c r="A167" s="336"/>
      <c r="B167" s="336"/>
      <c r="C167" s="338" t="s">
        <v>411</v>
      </c>
      <c r="D167" s="160"/>
      <c r="E167" s="160"/>
      <c r="F167" s="160"/>
      <c r="G167" s="160"/>
      <c r="H167" s="160"/>
      <c r="I167" s="160"/>
      <c r="J167" s="315"/>
    </row>
    <row r="168" ht="13.5" customHeight="1" spans="1:10">
      <c r="A168" s="339"/>
      <c r="B168" s="339"/>
      <c r="C168" s="343" t="s">
        <v>412</v>
      </c>
      <c r="D168" s="160"/>
      <c r="E168" s="160"/>
      <c r="F168" s="160"/>
      <c r="G168" s="160"/>
      <c r="H168" s="160"/>
      <c r="I168" s="160"/>
      <c r="J168" s="315"/>
    </row>
    <row r="169" ht="12.75" customHeight="1" spans="1:10">
      <c r="A169" s="341" t="s">
        <v>416</v>
      </c>
      <c r="B169" s="341" t="s">
        <v>417</v>
      </c>
      <c r="C169" s="350" t="s">
        <v>418</v>
      </c>
      <c r="D169" s="160"/>
      <c r="E169" s="160"/>
      <c r="F169" s="160"/>
      <c r="G169" s="160"/>
      <c r="H169" s="160"/>
      <c r="I169" s="160"/>
      <c r="J169" s="315"/>
    </row>
    <row r="170" ht="13.5" customHeight="1" spans="1:10">
      <c r="A170" s="336"/>
      <c r="B170" s="336"/>
      <c r="C170" s="351" t="s">
        <v>419</v>
      </c>
      <c r="D170" s="160"/>
      <c r="E170" s="160"/>
      <c r="F170" s="160"/>
      <c r="G170" s="160"/>
      <c r="H170" s="160"/>
      <c r="I170" s="160"/>
      <c r="J170" s="315"/>
    </row>
    <row r="171" ht="13.5" customHeight="1" spans="1:10">
      <c r="A171" s="339"/>
      <c r="B171" s="339"/>
      <c r="C171" s="343" t="s">
        <v>420</v>
      </c>
      <c r="D171" s="160"/>
      <c r="E171" s="160"/>
      <c r="F171" s="160"/>
      <c r="G171" s="160"/>
      <c r="H171" s="160"/>
      <c r="I171" s="160"/>
      <c r="J171" s="315"/>
    </row>
    <row r="172" ht="13.5" customHeight="1" spans="1:10">
      <c r="A172" s="341" t="s">
        <v>421</v>
      </c>
      <c r="B172" s="341" t="s">
        <v>422</v>
      </c>
      <c r="C172" s="350" t="s">
        <v>423</v>
      </c>
      <c r="D172" s="160"/>
      <c r="E172" s="160"/>
      <c r="F172" s="160"/>
      <c r="G172" s="160"/>
      <c r="H172" s="160"/>
      <c r="I172" s="160"/>
      <c r="J172" s="315"/>
    </row>
    <row r="173" ht="12.75" customHeight="1" spans="1:10">
      <c r="A173" s="336"/>
      <c r="B173" s="336"/>
      <c r="C173" s="351" t="s">
        <v>424</v>
      </c>
      <c r="D173" s="160"/>
      <c r="E173" s="160"/>
      <c r="F173" s="160"/>
      <c r="G173" s="160"/>
      <c r="H173" s="160"/>
      <c r="I173" s="160"/>
      <c r="J173" s="315"/>
    </row>
    <row r="174" ht="13.5" customHeight="1" spans="1:10">
      <c r="A174" s="339"/>
      <c r="B174" s="339"/>
      <c r="C174" s="343" t="s">
        <v>425</v>
      </c>
      <c r="D174" s="160"/>
      <c r="E174" s="160"/>
      <c r="F174" s="160"/>
      <c r="G174" s="160"/>
      <c r="H174" s="160"/>
      <c r="I174" s="160"/>
      <c r="J174" s="315"/>
    </row>
    <row r="175" ht="12.75" customHeight="1" spans="1:10">
      <c r="A175" s="341" t="s">
        <v>426</v>
      </c>
      <c r="B175" s="341" t="s">
        <v>336</v>
      </c>
      <c r="C175" s="350" t="s">
        <v>427</v>
      </c>
      <c r="D175" s="160"/>
      <c r="E175" s="160"/>
      <c r="F175" s="160"/>
      <c r="G175" s="160"/>
      <c r="H175" s="160"/>
      <c r="I175" s="160"/>
      <c r="J175" s="315"/>
    </row>
    <row r="176" ht="13.5" customHeight="1" spans="1:10">
      <c r="A176" s="336"/>
      <c r="B176" s="336"/>
      <c r="C176" s="351" t="s">
        <v>428</v>
      </c>
      <c r="D176" s="160"/>
      <c r="E176" s="160"/>
      <c r="F176" s="160"/>
      <c r="G176" s="160"/>
      <c r="H176" s="160"/>
      <c r="I176" s="160"/>
      <c r="J176" s="315"/>
    </row>
    <row r="177" ht="13.5" customHeight="1" spans="1:10">
      <c r="A177" s="339"/>
      <c r="B177" s="339"/>
      <c r="C177" s="343" t="s">
        <v>425</v>
      </c>
      <c r="D177" s="160"/>
      <c r="E177" s="160"/>
      <c r="F177" s="160"/>
      <c r="G177" s="160"/>
      <c r="H177" s="160"/>
      <c r="I177" s="160"/>
      <c r="J177" s="315"/>
    </row>
    <row r="178" ht="13.5" customHeight="1" spans="1:10">
      <c r="A178" s="341" t="s">
        <v>429</v>
      </c>
      <c r="B178" s="341" t="s">
        <v>430</v>
      </c>
      <c r="C178" s="350" t="s">
        <v>431</v>
      </c>
      <c r="D178" s="160"/>
      <c r="E178" s="160"/>
      <c r="F178" s="160"/>
      <c r="G178" s="160"/>
      <c r="H178" s="160"/>
      <c r="I178" s="160"/>
      <c r="J178" s="315"/>
    </row>
    <row r="179" ht="12.75" customHeight="1" spans="1:10">
      <c r="A179" s="336"/>
      <c r="B179" s="336"/>
      <c r="C179" s="351" t="s">
        <v>432</v>
      </c>
      <c r="D179" s="160"/>
      <c r="E179" s="160"/>
      <c r="F179" s="160"/>
      <c r="G179" s="160"/>
      <c r="H179" s="160"/>
      <c r="I179" s="160"/>
      <c r="J179" s="315"/>
    </row>
    <row r="180" ht="13.5" customHeight="1" spans="1:10">
      <c r="A180" s="339"/>
      <c r="B180" s="339"/>
      <c r="C180" s="343" t="s">
        <v>433</v>
      </c>
      <c r="D180" s="160"/>
      <c r="E180" s="160"/>
      <c r="F180" s="160"/>
      <c r="G180" s="160"/>
      <c r="H180" s="160"/>
      <c r="I180" s="160"/>
      <c r="J180" s="315"/>
    </row>
    <row r="181" ht="12.75" customHeight="1" spans="1:10">
      <c r="A181" s="352"/>
      <c r="B181" s="352"/>
      <c r="C181" s="130"/>
      <c r="D181" s="130"/>
      <c r="E181" s="130"/>
      <c r="F181" s="130"/>
      <c r="G181" s="130"/>
      <c r="H181" s="130"/>
      <c r="I181" s="130"/>
      <c r="J181" s="138"/>
    </row>
    <row r="182" ht="12.75" customHeight="1" spans="1:10">
      <c r="A182" s="352"/>
      <c r="B182" s="352"/>
      <c r="C182" s="130"/>
      <c r="D182" s="130"/>
      <c r="E182" s="130"/>
      <c r="F182" s="130"/>
      <c r="G182" s="130"/>
      <c r="H182" s="130"/>
      <c r="I182" s="130"/>
      <c r="J182" s="138"/>
    </row>
    <row r="183" ht="12.75" customHeight="1" spans="1:10">
      <c r="A183" s="352"/>
      <c r="B183" s="352"/>
      <c r="C183" s="130"/>
      <c r="D183" s="130"/>
      <c r="E183" s="130"/>
      <c r="F183" s="130"/>
      <c r="G183" s="130"/>
      <c r="H183" s="130"/>
      <c r="I183" s="130"/>
      <c r="J183" s="138"/>
    </row>
    <row r="184" ht="12.75" customHeight="1" spans="1:10">
      <c r="A184" s="352"/>
      <c r="B184" s="352"/>
      <c r="C184" s="130"/>
      <c r="D184" s="130"/>
      <c r="E184" s="130"/>
      <c r="F184" s="130"/>
      <c r="G184" s="130"/>
      <c r="H184" s="130"/>
      <c r="I184" s="130"/>
      <c r="J184" s="138"/>
    </row>
    <row r="185" ht="12.75" customHeight="1" spans="1:10">
      <c r="A185" s="352"/>
      <c r="B185" s="352"/>
      <c r="C185" s="130"/>
      <c r="D185" s="130"/>
      <c r="E185" s="130"/>
      <c r="F185" s="130"/>
      <c r="G185" s="130"/>
      <c r="H185" s="130"/>
      <c r="I185" s="130"/>
      <c r="J185" s="138"/>
    </row>
    <row r="186" ht="12.75" customHeight="1" spans="1:10">
      <c r="A186" s="352"/>
      <c r="B186" s="352"/>
      <c r="C186" s="130"/>
      <c r="D186" s="130"/>
      <c r="E186" s="130"/>
      <c r="F186" s="130"/>
      <c r="G186" s="130"/>
      <c r="H186" s="130"/>
      <c r="I186" s="130"/>
      <c r="J186" s="138"/>
    </row>
    <row r="187" ht="12.75" customHeight="1" spans="1:10">
      <c r="A187" s="352"/>
      <c r="B187" s="352"/>
      <c r="C187" s="130"/>
      <c r="D187" s="130"/>
      <c r="E187" s="130"/>
      <c r="F187" s="130"/>
      <c r="G187" s="130"/>
      <c r="H187" s="130"/>
      <c r="I187" s="130"/>
      <c r="J187" s="138"/>
    </row>
    <row r="188" ht="12.75" customHeight="1" spans="1:10">
      <c r="A188" s="352"/>
      <c r="B188" s="352"/>
      <c r="C188" s="130"/>
      <c r="D188" s="130"/>
      <c r="E188" s="130"/>
      <c r="F188" s="130"/>
      <c r="G188" s="130"/>
      <c r="H188" s="130"/>
      <c r="I188" s="130"/>
      <c r="J188" s="138"/>
    </row>
    <row r="189" ht="12.75" customHeight="1" spans="1:10">
      <c r="A189" s="352"/>
      <c r="B189" s="352"/>
      <c r="C189" s="130"/>
      <c r="D189" s="130"/>
      <c r="E189" s="130"/>
      <c r="F189" s="130"/>
      <c r="G189" s="130"/>
      <c r="H189" s="130"/>
      <c r="I189" s="130"/>
      <c r="J189" s="138"/>
    </row>
    <row r="190" ht="12.75" customHeight="1" spans="1:10">
      <c r="A190" s="352"/>
      <c r="B190" s="352"/>
      <c r="C190" s="130"/>
      <c r="D190" s="130"/>
      <c r="E190" s="130"/>
      <c r="F190" s="130"/>
      <c r="G190" s="130"/>
      <c r="H190" s="130"/>
      <c r="I190" s="130"/>
      <c r="J190" s="138"/>
    </row>
    <row r="191" ht="12.75" customHeight="1" spans="1:10">
      <c r="A191" s="352"/>
      <c r="B191" s="352"/>
      <c r="C191" s="130"/>
      <c r="D191" s="130"/>
      <c r="E191" s="130"/>
      <c r="F191" s="130"/>
      <c r="G191" s="130"/>
      <c r="H191" s="130"/>
      <c r="I191" s="130"/>
      <c r="J191" s="138"/>
    </row>
    <row r="192" ht="12.75" customHeight="1" spans="1:10">
      <c r="A192" s="352"/>
      <c r="B192" s="352"/>
      <c r="C192" s="130"/>
      <c r="D192" s="130"/>
      <c r="E192" s="130"/>
      <c r="F192" s="130"/>
      <c r="G192" s="130"/>
      <c r="H192" s="130"/>
      <c r="I192" s="130"/>
      <c r="J192" s="138"/>
    </row>
    <row r="193" ht="12.75" customHeight="1" spans="1:10">
      <c r="A193" s="352"/>
      <c r="B193" s="352"/>
      <c r="C193" s="130"/>
      <c r="D193" s="130"/>
      <c r="E193" s="130"/>
      <c r="F193" s="130"/>
      <c r="G193" s="130"/>
      <c r="H193" s="130"/>
      <c r="I193" s="130"/>
      <c r="J193" s="138"/>
    </row>
    <row r="194" ht="12.75" customHeight="1" spans="1:10">
      <c r="A194" s="352"/>
      <c r="B194" s="352"/>
      <c r="C194" s="130"/>
      <c r="D194" s="130"/>
      <c r="E194" s="130"/>
      <c r="F194" s="130"/>
      <c r="G194" s="130"/>
      <c r="H194" s="130"/>
      <c r="I194" s="130"/>
      <c r="J194" s="138"/>
    </row>
    <row r="195" ht="12.75" customHeight="1" spans="1:10">
      <c r="A195" s="352"/>
      <c r="B195" s="352"/>
      <c r="C195" s="130"/>
      <c r="D195" s="130"/>
      <c r="E195" s="130"/>
      <c r="F195" s="130"/>
      <c r="G195" s="130"/>
      <c r="H195" s="130"/>
      <c r="I195" s="130"/>
      <c r="J195" s="138"/>
    </row>
    <row r="196" ht="12.75" customHeight="1" spans="1:10">
      <c r="A196" s="352"/>
      <c r="B196" s="352"/>
      <c r="C196" s="130"/>
      <c r="D196" s="130"/>
      <c r="E196" s="130"/>
      <c r="F196" s="130"/>
      <c r="G196" s="130"/>
      <c r="H196" s="130"/>
      <c r="I196" s="130"/>
      <c r="J196" s="138"/>
    </row>
    <row r="197" ht="12.75" customHeight="1" spans="1:10">
      <c r="A197" s="352"/>
      <c r="B197" s="352"/>
      <c r="C197" s="130"/>
      <c r="D197" s="130"/>
      <c r="E197" s="130"/>
      <c r="F197" s="130"/>
      <c r="G197" s="130"/>
      <c r="H197" s="130"/>
      <c r="I197" s="130"/>
      <c r="J197" s="138"/>
    </row>
    <row r="198" ht="12.75" customHeight="1" spans="1:10">
      <c r="A198" s="352"/>
      <c r="B198" s="352"/>
      <c r="C198" s="130"/>
      <c r="D198" s="130"/>
      <c r="E198" s="130"/>
      <c r="F198" s="130"/>
      <c r="G198" s="130"/>
      <c r="H198" s="130"/>
      <c r="I198" s="130"/>
      <c r="J198" s="138"/>
    </row>
    <row r="199" ht="12.75" customHeight="1" spans="1:10">
      <c r="A199" s="352"/>
      <c r="B199" s="352"/>
      <c r="C199" s="130"/>
      <c r="D199" s="130"/>
      <c r="E199" s="130"/>
      <c r="F199" s="130"/>
      <c r="G199" s="130"/>
      <c r="H199" s="130"/>
      <c r="I199" s="130"/>
      <c r="J199" s="138"/>
    </row>
    <row r="200" ht="12.75" customHeight="1" spans="1:10">
      <c r="A200" s="352"/>
      <c r="B200" s="352"/>
      <c r="C200" s="130"/>
      <c r="D200" s="130"/>
      <c r="E200" s="130"/>
      <c r="F200" s="130"/>
      <c r="G200" s="130"/>
      <c r="H200" s="130"/>
      <c r="I200" s="130"/>
      <c r="J200" s="138"/>
    </row>
    <row r="201" ht="12.75" customHeight="1" spans="1:10">
      <c r="A201" s="352"/>
      <c r="B201" s="352"/>
      <c r="C201" s="130"/>
      <c r="D201" s="130"/>
      <c r="E201" s="130"/>
      <c r="F201" s="130"/>
      <c r="G201" s="130"/>
      <c r="H201" s="130"/>
      <c r="I201" s="130"/>
      <c r="J201" s="138"/>
    </row>
    <row r="202" ht="12.75" customHeight="1" spans="1:10">
      <c r="A202" s="352"/>
      <c r="B202" s="352"/>
      <c r="C202" s="130"/>
      <c r="D202" s="130"/>
      <c r="E202" s="130"/>
      <c r="F202" s="130"/>
      <c r="G202" s="130"/>
      <c r="H202" s="130"/>
      <c r="I202" s="130"/>
      <c r="J202" s="138"/>
    </row>
    <row r="203" ht="12.75" customHeight="1" spans="1:10">
      <c r="A203" s="352"/>
      <c r="B203" s="352"/>
      <c r="C203" s="130"/>
      <c r="D203" s="130"/>
      <c r="E203" s="130"/>
      <c r="F203" s="130"/>
      <c r="G203" s="130"/>
      <c r="H203" s="130"/>
      <c r="I203" s="130"/>
      <c r="J203" s="138"/>
    </row>
    <row r="204" ht="12.75" customHeight="1" spans="1:10">
      <c r="A204" s="352"/>
      <c r="B204" s="352"/>
      <c r="C204" s="130"/>
      <c r="D204" s="130"/>
      <c r="E204" s="130"/>
      <c r="F204" s="130"/>
      <c r="G204" s="130"/>
      <c r="H204" s="130"/>
      <c r="I204" s="130"/>
      <c r="J204" s="138"/>
    </row>
    <row r="205" ht="12.75" customHeight="1" spans="1:10">
      <c r="A205" s="352"/>
      <c r="B205" s="352"/>
      <c r="C205" s="130"/>
      <c r="D205" s="130"/>
      <c r="E205" s="130"/>
      <c r="F205" s="130"/>
      <c r="G205" s="130"/>
      <c r="H205" s="130"/>
      <c r="I205" s="130"/>
      <c r="J205" s="138"/>
    </row>
    <row r="206" ht="12.75" customHeight="1" spans="1:10">
      <c r="A206" s="352"/>
      <c r="B206" s="352"/>
      <c r="C206" s="130"/>
      <c r="D206" s="130"/>
      <c r="E206" s="130"/>
      <c r="F206" s="130"/>
      <c r="G206" s="130"/>
      <c r="H206" s="130"/>
      <c r="I206" s="130"/>
      <c r="J206" s="138"/>
    </row>
    <row r="207" ht="12.75" customHeight="1" spans="1:10">
      <c r="A207" s="352"/>
      <c r="B207" s="352"/>
      <c r="C207" s="130"/>
      <c r="D207" s="130"/>
      <c r="E207" s="130"/>
      <c r="F207" s="130"/>
      <c r="G207" s="130"/>
      <c r="H207" s="130"/>
      <c r="I207" s="130"/>
      <c r="J207" s="138"/>
    </row>
    <row r="208" ht="12.75" customHeight="1" spans="1:10">
      <c r="A208" s="352"/>
      <c r="B208" s="352"/>
      <c r="C208" s="130"/>
      <c r="D208" s="130"/>
      <c r="E208" s="130"/>
      <c r="F208" s="130"/>
      <c r="G208" s="130"/>
      <c r="H208" s="130"/>
      <c r="I208" s="130"/>
      <c r="J208" s="138"/>
    </row>
    <row r="209" ht="12.75" customHeight="1" spans="1:10">
      <c r="A209" s="352"/>
      <c r="B209" s="352"/>
      <c r="C209" s="130"/>
      <c r="D209" s="130"/>
      <c r="E209" s="130"/>
      <c r="F209" s="130"/>
      <c r="G209" s="130"/>
      <c r="H209" s="130"/>
      <c r="I209" s="130"/>
      <c r="J209" s="138"/>
    </row>
    <row r="210" ht="12.75" customHeight="1" spans="1:10">
      <c r="A210" s="352"/>
      <c r="B210" s="352"/>
      <c r="C210" s="130"/>
      <c r="D210" s="130"/>
      <c r="E210" s="130"/>
      <c r="F210" s="130"/>
      <c r="G210" s="130"/>
      <c r="H210" s="130"/>
      <c r="I210" s="130"/>
      <c r="J210" s="138"/>
    </row>
    <row r="211" ht="12.75" customHeight="1" spans="1:10">
      <c r="A211" s="352"/>
      <c r="B211" s="352"/>
      <c r="C211" s="130"/>
      <c r="D211" s="130"/>
      <c r="E211" s="130"/>
      <c r="F211" s="130"/>
      <c r="G211" s="130"/>
      <c r="H211" s="130"/>
      <c r="I211" s="130"/>
      <c r="J211" s="138"/>
    </row>
    <row r="212" ht="12.75" customHeight="1" spans="1:10">
      <c r="A212" s="352"/>
      <c r="B212" s="352"/>
      <c r="C212" s="130"/>
      <c r="D212" s="130"/>
      <c r="E212" s="130"/>
      <c r="F212" s="130"/>
      <c r="G212" s="130"/>
      <c r="H212" s="130"/>
      <c r="I212" s="130"/>
      <c r="J212" s="138"/>
    </row>
    <row r="213" ht="12.75" customHeight="1" spans="1:10">
      <c r="A213" s="352"/>
      <c r="B213" s="352"/>
      <c r="C213" s="130"/>
      <c r="D213" s="130"/>
      <c r="E213" s="130"/>
      <c r="F213" s="130"/>
      <c r="G213" s="130"/>
      <c r="H213" s="130"/>
      <c r="I213" s="130"/>
      <c r="J213" s="138"/>
    </row>
    <row r="214" ht="12.75" customHeight="1" spans="1:10">
      <c r="A214" s="352"/>
      <c r="B214" s="352"/>
      <c r="C214" s="130"/>
      <c r="D214" s="130"/>
      <c r="E214" s="130"/>
      <c r="F214" s="130"/>
      <c r="G214" s="130"/>
      <c r="H214" s="130"/>
      <c r="I214" s="130"/>
      <c r="J214" s="138"/>
    </row>
    <row r="215" ht="12.75" customHeight="1" spans="1:10">
      <c r="A215" s="352"/>
      <c r="B215" s="352"/>
      <c r="C215" s="130"/>
      <c r="D215" s="130"/>
      <c r="E215" s="130"/>
      <c r="F215" s="130"/>
      <c r="G215" s="130"/>
      <c r="H215" s="130"/>
      <c r="I215" s="130"/>
      <c r="J215" s="138"/>
    </row>
    <row r="216" ht="12.75" customHeight="1" spans="1:10">
      <c r="A216" s="352"/>
      <c r="B216" s="352"/>
      <c r="C216" s="130"/>
      <c r="D216" s="130"/>
      <c r="E216" s="130"/>
      <c r="F216" s="130"/>
      <c r="G216" s="130"/>
      <c r="H216" s="130"/>
      <c r="I216" s="130"/>
      <c r="J216" s="138"/>
    </row>
    <row r="217" ht="12.75" customHeight="1" spans="1:10">
      <c r="A217" s="352"/>
      <c r="B217" s="352"/>
      <c r="C217" s="130"/>
      <c r="D217" s="130"/>
      <c r="E217" s="130"/>
      <c r="F217" s="130"/>
      <c r="G217" s="130"/>
      <c r="H217" s="130"/>
      <c r="I217" s="130"/>
      <c r="J217" s="138"/>
    </row>
    <row r="218" ht="12.75" customHeight="1" spans="1:10">
      <c r="A218" s="352"/>
      <c r="B218" s="352"/>
      <c r="C218" s="130"/>
      <c r="D218" s="130"/>
      <c r="E218" s="130"/>
      <c r="F218" s="130"/>
      <c r="G218" s="130"/>
      <c r="H218" s="130"/>
      <c r="I218" s="130"/>
      <c r="J218" s="138"/>
    </row>
    <row r="219" ht="12.75" customHeight="1" spans="1:10">
      <c r="A219" s="352"/>
      <c r="B219" s="352"/>
      <c r="C219" s="130"/>
      <c r="D219" s="130"/>
      <c r="E219" s="130"/>
      <c r="F219" s="130"/>
      <c r="G219" s="130"/>
      <c r="H219" s="130"/>
      <c r="I219" s="130"/>
      <c r="J219" s="138"/>
    </row>
    <row r="220" ht="12.75" customHeight="1" spans="1:10">
      <c r="A220" s="352"/>
      <c r="B220" s="352"/>
      <c r="C220" s="130"/>
      <c r="D220" s="130"/>
      <c r="E220" s="130"/>
      <c r="F220" s="130"/>
      <c r="G220" s="130"/>
      <c r="H220" s="130"/>
      <c r="I220" s="130"/>
      <c r="J220" s="138"/>
    </row>
    <row r="221" ht="12.75" customHeight="1" spans="1:10">
      <c r="A221" s="352"/>
      <c r="B221" s="352"/>
      <c r="C221" s="130"/>
      <c r="D221" s="130"/>
      <c r="E221" s="130"/>
      <c r="F221" s="130"/>
      <c r="G221" s="130"/>
      <c r="H221" s="130"/>
      <c r="I221" s="130"/>
      <c r="J221" s="138"/>
    </row>
    <row r="222" ht="12.75" customHeight="1" spans="1:10">
      <c r="A222" s="352"/>
      <c r="B222" s="352"/>
      <c r="C222" s="130"/>
      <c r="D222" s="130"/>
      <c r="E222" s="130"/>
      <c r="F222" s="130"/>
      <c r="G222" s="130"/>
      <c r="H222" s="130"/>
      <c r="I222" s="130"/>
      <c r="J222" s="138"/>
    </row>
    <row r="223" ht="12.75" customHeight="1" spans="1:10">
      <c r="A223" s="352"/>
      <c r="B223" s="352"/>
      <c r="C223" s="130"/>
      <c r="D223" s="130"/>
      <c r="E223" s="130"/>
      <c r="F223" s="130"/>
      <c r="G223" s="130"/>
      <c r="H223" s="130"/>
      <c r="I223" s="130"/>
      <c r="J223" s="138"/>
    </row>
    <row r="224" ht="12.75" customHeight="1" spans="1:10">
      <c r="A224" s="352"/>
      <c r="B224" s="352"/>
      <c r="C224" s="130"/>
      <c r="D224" s="130"/>
      <c r="E224" s="130"/>
      <c r="F224" s="130"/>
      <c r="G224" s="130"/>
      <c r="H224" s="130"/>
      <c r="I224" s="130"/>
      <c r="J224" s="138"/>
    </row>
    <row r="225" ht="12.75" customHeight="1" spans="1:10">
      <c r="A225" s="352"/>
      <c r="B225" s="352"/>
      <c r="C225" s="130"/>
      <c r="D225" s="130"/>
      <c r="E225" s="130"/>
      <c r="F225" s="130"/>
      <c r="G225" s="130"/>
      <c r="H225" s="130"/>
      <c r="I225" s="130"/>
      <c r="J225" s="138"/>
    </row>
    <row r="226" ht="12.75" customHeight="1" spans="1:10">
      <c r="A226" s="352"/>
      <c r="B226" s="352"/>
      <c r="C226" s="130"/>
      <c r="D226" s="130"/>
      <c r="E226" s="130"/>
      <c r="F226" s="130"/>
      <c r="G226" s="130"/>
      <c r="H226" s="130"/>
      <c r="I226" s="130"/>
      <c r="J226" s="138"/>
    </row>
    <row r="227" ht="12.75" customHeight="1" spans="1:10">
      <c r="A227" s="352"/>
      <c r="B227" s="352"/>
      <c r="C227" s="130"/>
      <c r="D227" s="130"/>
      <c r="E227" s="130"/>
      <c r="F227" s="130"/>
      <c r="G227" s="130"/>
      <c r="H227" s="130"/>
      <c r="I227" s="130"/>
      <c r="J227" s="138"/>
    </row>
    <row r="228" ht="12.75" customHeight="1" spans="1:10">
      <c r="A228" s="352"/>
      <c r="B228" s="352"/>
      <c r="C228" s="130"/>
      <c r="D228" s="130"/>
      <c r="E228" s="130"/>
      <c r="F228" s="130"/>
      <c r="G228" s="130"/>
      <c r="H228" s="130"/>
      <c r="I228" s="130"/>
      <c r="J228" s="138"/>
    </row>
    <row r="229" ht="12.75" customHeight="1" spans="1:10">
      <c r="A229" s="352"/>
      <c r="B229" s="352"/>
      <c r="C229" s="130"/>
      <c r="D229" s="130"/>
      <c r="E229" s="130"/>
      <c r="F229" s="130"/>
      <c r="G229" s="130"/>
      <c r="H229" s="130"/>
      <c r="I229" s="130"/>
      <c r="J229" s="138"/>
    </row>
    <row r="230" ht="12.75" customHeight="1" spans="1:10">
      <c r="A230" s="352"/>
      <c r="B230" s="352"/>
      <c r="C230" s="130"/>
      <c r="D230" s="130"/>
      <c r="E230" s="130"/>
      <c r="F230" s="130"/>
      <c r="G230" s="130"/>
      <c r="H230" s="130"/>
      <c r="I230" s="130"/>
      <c r="J230" s="138"/>
    </row>
    <row r="231" ht="12.75" customHeight="1" spans="1:10">
      <c r="A231" s="352"/>
      <c r="B231" s="352"/>
      <c r="C231" s="130"/>
      <c r="D231" s="130"/>
      <c r="E231" s="130"/>
      <c r="F231" s="130"/>
      <c r="G231" s="130"/>
      <c r="H231" s="130"/>
      <c r="I231" s="130"/>
      <c r="J231" s="138"/>
    </row>
    <row r="232" ht="12.75" customHeight="1" spans="1:10">
      <c r="A232" s="352"/>
      <c r="B232" s="352"/>
      <c r="C232" s="130"/>
      <c r="D232" s="130"/>
      <c r="E232" s="130"/>
      <c r="F232" s="130"/>
      <c r="G232" s="130"/>
      <c r="H232" s="130"/>
      <c r="I232" s="130"/>
      <c r="J232" s="138"/>
    </row>
    <row r="233" ht="12.75" customHeight="1" spans="1:10">
      <c r="A233" s="352"/>
      <c r="B233" s="352"/>
      <c r="C233" s="130"/>
      <c r="D233" s="130"/>
      <c r="E233" s="130"/>
      <c r="F233" s="130"/>
      <c r="G233" s="130"/>
      <c r="H233" s="130"/>
      <c r="I233" s="130"/>
      <c r="J233" s="138"/>
    </row>
    <row r="234" ht="12.75" customHeight="1" spans="1:10">
      <c r="A234" s="352"/>
      <c r="B234" s="352"/>
      <c r="C234" s="130"/>
      <c r="D234" s="130"/>
      <c r="E234" s="130"/>
      <c r="F234" s="130"/>
      <c r="G234" s="130"/>
      <c r="H234" s="130"/>
      <c r="I234" s="130"/>
      <c r="J234" s="138"/>
    </row>
    <row r="235" ht="12.75" customHeight="1" spans="1:10">
      <c r="A235" s="352"/>
      <c r="B235" s="352"/>
      <c r="C235" s="130"/>
      <c r="D235" s="130"/>
      <c r="E235" s="130"/>
      <c r="F235" s="130"/>
      <c r="G235" s="130"/>
      <c r="H235" s="130"/>
      <c r="I235" s="130"/>
      <c r="J235" s="138"/>
    </row>
    <row r="236" ht="12.75" customHeight="1" spans="1:10">
      <c r="A236" s="352"/>
      <c r="B236" s="352"/>
      <c r="C236" s="130"/>
      <c r="D236" s="130"/>
      <c r="E236" s="130"/>
      <c r="F236" s="130"/>
      <c r="G236" s="130"/>
      <c r="H236" s="130"/>
      <c r="I236" s="130"/>
      <c r="J236" s="138"/>
    </row>
    <row r="237" ht="12.75" customHeight="1" spans="1:10">
      <c r="A237" s="352"/>
      <c r="B237" s="352"/>
      <c r="C237" s="130"/>
      <c r="D237" s="130"/>
      <c r="E237" s="130"/>
      <c r="F237" s="130"/>
      <c r="G237" s="130"/>
      <c r="H237" s="130"/>
      <c r="I237" s="130"/>
      <c r="J237" s="138"/>
    </row>
    <row r="238" ht="12.75" customHeight="1" spans="1:10">
      <c r="A238" s="352"/>
      <c r="B238" s="352"/>
      <c r="C238" s="130"/>
      <c r="D238" s="130"/>
      <c r="E238" s="130"/>
      <c r="F238" s="130"/>
      <c r="G238" s="130"/>
      <c r="H238" s="130"/>
      <c r="I238" s="130"/>
      <c r="J238" s="138"/>
    </row>
    <row r="239" ht="12.75" customHeight="1" spans="1:10">
      <c r="A239" s="352"/>
      <c r="B239" s="352"/>
      <c r="C239" s="130"/>
      <c r="D239" s="130"/>
      <c r="E239" s="130"/>
      <c r="F239" s="130"/>
      <c r="G239" s="130"/>
      <c r="H239" s="130"/>
      <c r="I239" s="130"/>
      <c r="J239" s="138"/>
    </row>
    <row r="240" ht="12.75" customHeight="1" spans="1:10">
      <c r="A240" s="352"/>
      <c r="B240" s="352"/>
      <c r="C240" s="130"/>
      <c r="D240" s="130"/>
      <c r="E240" s="130"/>
      <c r="F240" s="130"/>
      <c r="G240" s="130"/>
      <c r="H240" s="130"/>
      <c r="I240" s="130"/>
      <c r="J240" s="138"/>
    </row>
    <row r="241" ht="12.75" customHeight="1" spans="1:10">
      <c r="A241" s="352"/>
      <c r="B241" s="352"/>
      <c r="C241" s="130"/>
      <c r="D241" s="130"/>
      <c r="E241" s="130"/>
      <c r="F241" s="130"/>
      <c r="G241" s="130"/>
      <c r="H241" s="130"/>
      <c r="I241" s="130"/>
      <c r="J241" s="138"/>
    </row>
    <row r="242" ht="12.75" customHeight="1" spans="1:10">
      <c r="A242" s="352"/>
      <c r="B242" s="352"/>
      <c r="C242" s="130"/>
      <c r="D242" s="130"/>
      <c r="E242" s="130"/>
      <c r="F242" s="130"/>
      <c r="G242" s="130"/>
      <c r="H242" s="130"/>
      <c r="I242" s="130"/>
      <c r="J242" s="138"/>
    </row>
    <row r="243" ht="12.75" customHeight="1" spans="1:10">
      <c r="A243" s="352"/>
      <c r="B243" s="352"/>
      <c r="C243" s="130"/>
      <c r="D243" s="130"/>
      <c r="E243" s="130"/>
      <c r="F243" s="130"/>
      <c r="G243" s="130"/>
      <c r="H243" s="130"/>
      <c r="I243" s="130"/>
      <c r="J243" s="138"/>
    </row>
    <row r="244" ht="12.75" customHeight="1" spans="1:10">
      <c r="A244" s="352"/>
      <c r="B244" s="352"/>
      <c r="C244" s="130"/>
      <c r="D244" s="130"/>
      <c r="E244" s="130"/>
      <c r="F244" s="130"/>
      <c r="G244" s="130"/>
      <c r="H244" s="130"/>
      <c r="I244" s="130"/>
      <c r="J244" s="138"/>
    </row>
    <row r="245" ht="12.75" customHeight="1" spans="1:10">
      <c r="A245" s="352"/>
      <c r="B245" s="352"/>
      <c r="C245" s="130"/>
      <c r="D245" s="130"/>
      <c r="E245" s="130"/>
      <c r="F245" s="130"/>
      <c r="G245" s="130"/>
      <c r="H245" s="130"/>
      <c r="I245" s="130"/>
      <c r="J245" s="138"/>
    </row>
    <row r="246" ht="12.75" customHeight="1" spans="1:10">
      <c r="A246" s="352"/>
      <c r="B246" s="352"/>
      <c r="C246" s="130"/>
      <c r="D246" s="130"/>
      <c r="E246" s="130"/>
      <c r="F246" s="130"/>
      <c r="G246" s="130"/>
      <c r="H246" s="130"/>
      <c r="I246" s="130"/>
      <c r="J246" s="138"/>
    </row>
    <row r="247" ht="12.75" customHeight="1" spans="1:10">
      <c r="A247" s="352"/>
      <c r="B247" s="352"/>
      <c r="C247" s="130"/>
      <c r="D247" s="130"/>
      <c r="E247" s="130"/>
      <c r="F247" s="130"/>
      <c r="G247" s="130"/>
      <c r="H247" s="130"/>
      <c r="I247" s="130"/>
      <c r="J247" s="138"/>
    </row>
    <row r="248" ht="12.75" customHeight="1" spans="1:10">
      <c r="A248" s="352"/>
      <c r="B248" s="352"/>
      <c r="C248" s="130"/>
      <c r="D248" s="130"/>
      <c r="E248" s="130"/>
      <c r="F248" s="130"/>
      <c r="G248" s="130"/>
      <c r="H248" s="130"/>
      <c r="I248" s="130"/>
      <c r="J248" s="138"/>
    </row>
    <row r="249" ht="12.75" customHeight="1" spans="1:10">
      <c r="A249" s="352"/>
      <c r="B249" s="352"/>
      <c r="C249" s="130"/>
      <c r="D249" s="130"/>
      <c r="E249" s="130"/>
      <c r="F249" s="130"/>
      <c r="G249" s="130"/>
      <c r="H249" s="130"/>
      <c r="I249" s="130"/>
      <c r="J249" s="138"/>
    </row>
    <row r="250" ht="12.75" customHeight="1" spans="1:10">
      <c r="A250" s="352"/>
      <c r="B250" s="352"/>
      <c r="C250" s="130"/>
      <c r="D250" s="130"/>
      <c r="E250" s="130"/>
      <c r="F250" s="130"/>
      <c r="G250" s="130"/>
      <c r="H250" s="130"/>
      <c r="I250" s="130"/>
      <c r="J250" s="138"/>
    </row>
    <row r="251" ht="12.75" customHeight="1" spans="1:10">
      <c r="A251" s="352"/>
      <c r="B251" s="352"/>
      <c r="C251" s="130"/>
      <c r="D251" s="130"/>
      <c r="E251" s="130"/>
      <c r="F251" s="130"/>
      <c r="G251" s="130"/>
      <c r="H251" s="130"/>
      <c r="I251" s="130"/>
      <c r="J251" s="138"/>
    </row>
    <row r="252" ht="12.75" customHeight="1" spans="1:10">
      <c r="A252" s="352"/>
      <c r="B252" s="352"/>
      <c r="C252" s="130"/>
      <c r="D252" s="130"/>
      <c r="E252" s="130"/>
      <c r="F252" s="130"/>
      <c r="G252" s="130"/>
      <c r="H252" s="130"/>
      <c r="I252" s="130"/>
      <c r="J252" s="138"/>
    </row>
    <row r="253" ht="12.75" customHeight="1" spans="1:10">
      <c r="A253" s="352"/>
      <c r="B253" s="352"/>
      <c r="C253" s="130"/>
      <c r="D253" s="130"/>
      <c r="E253" s="130"/>
      <c r="F253" s="130"/>
      <c r="G253" s="130"/>
      <c r="H253" s="130"/>
      <c r="I253" s="130"/>
      <c r="J253" s="138"/>
    </row>
    <row r="254" ht="12.75" customHeight="1" spans="1:10">
      <c r="A254" s="352"/>
      <c r="B254" s="352"/>
      <c r="C254" s="130"/>
      <c r="D254" s="130"/>
      <c r="E254" s="130"/>
      <c r="F254" s="130"/>
      <c r="G254" s="130"/>
      <c r="H254" s="130"/>
      <c r="I254" s="130"/>
      <c r="J254" s="138"/>
    </row>
    <row r="255" ht="12.75" customHeight="1" spans="1:10">
      <c r="A255" s="352"/>
      <c r="B255" s="352"/>
      <c r="C255" s="130"/>
      <c r="D255" s="130"/>
      <c r="E255" s="130"/>
      <c r="F255" s="130"/>
      <c r="G255" s="130"/>
      <c r="H255" s="130"/>
      <c r="I255" s="130"/>
      <c r="J255" s="138"/>
    </row>
    <row r="256" ht="12.75" customHeight="1" spans="1:10">
      <c r="A256" s="352"/>
      <c r="B256" s="352"/>
      <c r="C256" s="130"/>
      <c r="D256" s="130"/>
      <c r="E256" s="130"/>
      <c r="F256" s="130"/>
      <c r="G256" s="130"/>
      <c r="H256" s="130"/>
      <c r="I256" s="130"/>
      <c r="J256" s="138"/>
    </row>
    <row r="257" ht="12.75" customHeight="1" spans="1:10">
      <c r="A257" s="352"/>
      <c r="B257" s="352"/>
      <c r="C257" s="130"/>
      <c r="D257" s="130"/>
      <c r="E257" s="130"/>
      <c r="F257" s="130"/>
      <c r="G257" s="130"/>
      <c r="H257" s="130"/>
      <c r="I257" s="130"/>
      <c r="J257" s="138"/>
    </row>
    <row r="258" ht="12.75" customHeight="1" spans="1:10">
      <c r="A258" s="352"/>
      <c r="B258" s="352"/>
      <c r="C258" s="130"/>
      <c r="D258" s="130"/>
      <c r="E258" s="130"/>
      <c r="F258" s="130"/>
      <c r="G258" s="130"/>
      <c r="H258" s="130"/>
      <c r="I258" s="130"/>
      <c r="J258" s="138"/>
    </row>
    <row r="259" ht="12.75" customHeight="1" spans="1:10">
      <c r="A259" s="352"/>
      <c r="B259" s="352"/>
      <c r="C259" s="130"/>
      <c r="D259" s="130"/>
      <c r="E259" s="130"/>
      <c r="F259" s="130"/>
      <c r="G259" s="130"/>
      <c r="H259" s="130"/>
      <c r="I259" s="130"/>
      <c r="J259" s="138"/>
    </row>
    <row r="260" ht="12.75" customHeight="1" spans="1:10">
      <c r="A260" s="352"/>
      <c r="B260" s="352"/>
      <c r="C260" s="130"/>
      <c r="D260" s="130"/>
      <c r="E260" s="130"/>
      <c r="F260" s="130"/>
      <c r="G260" s="130"/>
      <c r="H260" s="130"/>
      <c r="I260" s="130"/>
      <c r="J260" s="138"/>
    </row>
    <row r="261" ht="12.75" customHeight="1" spans="1:10">
      <c r="A261" s="352"/>
      <c r="B261" s="352"/>
      <c r="C261" s="130"/>
      <c r="D261" s="130"/>
      <c r="E261" s="130"/>
      <c r="F261" s="130"/>
      <c r="G261" s="130"/>
      <c r="H261" s="130"/>
      <c r="I261" s="130"/>
      <c r="J261" s="138"/>
    </row>
    <row r="262" ht="12.75" customHeight="1" spans="1:10">
      <c r="A262" s="352"/>
      <c r="B262" s="352"/>
      <c r="C262" s="130"/>
      <c r="D262" s="130"/>
      <c r="E262" s="130"/>
      <c r="F262" s="130"/>
      <c r="G262" s="130"/>
      <c r="H262" s="130"/>
      <c r="I262" s="130"/>
      <c r="J262" s="138"/>
    </row>
    <row r="263" ht="12.75" customHeight="1" spans="1:10">
      <c r="A263" s="352"/>
      <c r="B263" s="352"/>
      <c r="C263" s="130"/>
      <c r="D263" s="130"/>
      <c r="E263" s="130"/>
      <c r="F263" s="130"/>
      <c r="G263" s="130"/>
      <c r="H263" s="130"/>
      <c r="I263" s="130"/>
      <c r="J263" s="138"/>
    </row>
    <row r="264" ht="12.75" customHeight="1" spans="1:10">
      <c r="A264" s="352"/>
      <c r="B264" s="352"/>
      <c r="C264" s="130"/>
      <c r="D264" s="130"/>
      <c r="E264" s="130"/>
      <c r="F264" s="130"/>
      <c r="G264" s="130"/>
      <c r="H264" s="130"/>
      <c r="I264" s="130"/>
      <c r="J264" s="138"/>
    </row>
    <row r="265" ht="12.75" customHeight="1" spans="1:10">
      <c r="A265" s="352"/>
      <c r="B265" s="352"/>
      <c r="C265" s="130"/>
      <c r="D265" s="130"/>
      <c r="E265" s="130"/>
      <c r="F265" s="130"/>
      <c r="G265" s="130"/>
      <c r="H265" s="130"/>
      <c r="I265" s="130"/>
      <c r="J265" s="138"/>
    </row>
    <row r="266" ht="12.75" customHeight="1" spans="1:10">
      <c r="A266" s="352"/>
      <c r="B266" s="352"/>
      <c r="C266" s="130"/>
      <c r="D266" s="130"/>
      <c r="E266" s="130"/>
      <c r="F266" s="130"/>
      <c r="G266" s="130"/>
      <c r="H266" s="130"/>
      <c r="I266" s="130"/>
      <c r="J266" s="138"/>
    </row>
    <row r="267" ht="12.75" customHeight="1" spans="1:10">
      <c r="A267" s="352"/>
      <c r="B267" s="352"/>
      <c r="C267" s="130"/>
      <c r="D267" s="130"/>
      <c r="E267" s="130"/>
      <c r="F267" s="130"/>
      <c r="G267" s="130"/>
      <c r="H267" s="130"/>
      <c r="I267" s="130"/>
      <c r="J267" s="138"/>
    </row>
    <row r="268" ht="12.75" customHeight="1" spans="1:10">
      <c r="A268" s="352"/>
      <c r="B268" s="352"/>
      <c r="C268" s="130"/>
      <c r="D268" s="130"/>
      <c r="E268" s="130"/>
      <c r="F268" s="130"/>
      <c r="G268" s="130"/>
      <c r="H268" s="130"/>
      <c r="I268" s="130"/>
      <c r="J268" s="138"/>
    </row>
    <row r="269" ht="12.75" customHeight="1" spans="1:10">
      <c r="A269" s="352"/>
      <c r="B269" s="352"/>
      <c r="C269" s="130"/>
      <c r="D269" s="130"/>
      <c r="E269" s="130"/>
      <c r="F269" s="130"/>
      <c r="G269" s="130"/>
      <c r="H269" s="130"/>
      <c r="I269" s="130"/>
      <c r="J269" s="138"/>
    </row>
    <row r="270" ht="12.75" customHeight="1" spans="1:10">
      <c r="A270" s="352"/>
      <c r="B270" s="352"/>
      <c r="C270" s="130"/>
      <c r="D270" s="130"/>
      <c r="E270" s="130"/>
      <c r="F270" s="130"/>
      <c r="G270" s="130"/>
      <c r="H270" s="130"/>
      <c r="I270" s="130"/>
      <c r="J270" s="138"/>
    </row>
    <row r="271" ht="12.75" customHeight="1" spans="1:10">
      <c r="A271" s="352"/>
      <c r="B271" s="352"/>
      <c r="C271" s="130"/>
      <c r="D271" s="130"/>
      <c r="E271" s="130"/>
      <c r="F271" s="130"/>
      <c r="G271" s="130"/>
      <c r="H271" s="130"/>
      <c r="I271" s="130"/>
      <c r="J271" s="138"/>
    </row>
    <row r="272" ht="12.75" customHeight="1" spans="1:10">
      <c r="A272" s="352"/>
      <c r="B272" s="352"/>
      <c r="C272" s="130"/>
      <c r="D272" s="130"/>
      <c r="E272" s="130"/>
      <c r="F272" s="130"/>
      <c r="G272" s="130"/>
      <c r="H272" s="130"/>
      <c r="I272" s="130"/>
      <c r="J272" s="138"/>
    </row>
    <row r="273" ht="12.75" customHeight="1" spans="1:10">
      <c r="A273" s="352"/>
      <c r="B273" s="352"/>
      <c r="C273" s="130"/>
      <c r="D273" s="130"/>
      <c r="E273" s="130"/>
      <c r="F273" s="130"/>
      <c r="G273" s="130"/>
      <c r="H273" s="130"/>
      <c r="I273" s="130"/>
      <c r="J273" s="138"/>
    </row>
    <row r="274" ht="12.75" customHeight="1" spans="1:10">
      <c r="A274" s="352"/>
      <c r="B274" s="352"/>
      <c r="C274" s="130"/>
      <c r="D274" s="130"/>
      <c r="E274" s="130"/>
      <c r="F274" s="130"/>
      <c r="G274" s="130"/>
      <c r="H274" s="130"/>
      <c r="I274" s="130"/>
      <c r="J274" s="138"/>
    </row>
    <row r="275" ht="12.75" customHeight="1" spans="1:10">
      <c r="A275" s="352"/>
      <c r="B275" s="352"/>
      <c r="C275" s="130"/>
      <c r="D275" s="130"/>
      <c r="E275" s="130"/>
      <c r="F275" s="130"/>
      <c r="G275" s="130"/>
      <c r="H275" s="130"/>
      <c r="I275" s="130"/>
      <c r="J275" s="138"/>
    </row>
    <row r="276" ht="12.75" customHeight="1" spans="1:10">
      <c r="A276" s="352"/>
      <c r="B276" s="352"/>
      <c r="C276" s="130"/>
      <c r="D276" s="130"/>
      <c r="E276" s="130"/>
      <c r="F276" s="130"/>
      <c r="G276" s="130"/>
      <c r="H276" s="130"/>
      <c r="I276" s="130"/>
      <c r="J276" s="138"/>
    </row>
    <row r="277" ht="12.75" customHeight="1" spans="1:10">
      <c r="A277" s="352"/>
      <c r="B277" s="352"/>
      <c r="C277" s="130"/>
      <c r="D277" s="130"/>
      <c r="E277" s="130"/>
      <c r="F277" s="130"/>
      <c r="G277" s="130"/>
      <c r="H277" s="130"/>
      <c r="I277" s="130"/>
      <c r="J277" s="138"/>
    </row>
    <row r="278" ht="12.75" customHeight="1" spans="1:10">
      <c r="A278" s="352"/>
      <c r="B278" s="352"/>
      <c r="C278" s="130"/>
      <c r="D278" s="130"/>
      <c r="E278" s="130"/>
      <c r="F278" s="130"/>
      <c r="G278" s="130"/>
      <c r="H278" s="130"/>
      <c r="I278" s="130"/>
      <c r="J278" s="138"/>
    </row>
    <row r="279" ht="12.75" customHeight="1" spans="1:10">
      <c r="A279" s="352"/>
      <c r="B279" s="352"/>
      <c r="C279" s="130"/>
      <c r="D279" s="130"/>
      <c r="E279" s="130"/>
      <c r="F279" s="130"/>
      <c r="G279" s="130"/>
      <c r="H279" s="130"/>
      <c r="I279" s="130"/>
      <c r="J279" s="138"/>
    </row>
    <row r="280" ht="12.75" customHeight="1" spans="1:10">
      <c r="A280" s="352"/>
      <c r="B280" s="352"/>
      <c r="C280" s="130"/>
      <c r="D280" s="130"/>
      <c r="E280" s="130"/>
      <c r="F280" s="130"/>
      <c r="G280" s="130"/>
      <c r="H280" s="130"/>
      <c r="I280" s="130"/>
      <c r="J280" s="138"/>
    </row>
    <row r="281" ht="12.75" customHeight="1" spans="1:10">
      <c r="A281" s="352"/>
      <c r="B281" s="352"/>
      <c r="C281" s="130"/>
      <c r="D281" s="130"/>
      <c r="E281" s="130"/>
      <c r="F281" s="130"/>
      <c r="G281" s="130"/>
      <c r="H281" s="130"/>
      <c r="I281" s="130"/>
      <c r="J281" s="138"/>
    </row>
    <row r="282" ht="12.75" customHeight="1" spans="1:10">
      <c r="A282" s="352"/>
      <c r="B282" s="352"/>
      <c r="C282" s="130"/>
      <c r="D282" s="130"/>
      <c r="E282" s="130"/>
      <c r="F282" s="130"/>
      <c r="G282" s="130"/>
      <c r="H282" s="130"/>
      <c r="I282" s="130"/>
      <c r="J282" s="138"/>
    </row>
    <row r="283" ht="12.75" customHeight="1" spans="1:10">
      <c r="A283" s="352"/>
      <c r="B283" s="352"/>
      <c r="C283" s="130"/>
      <c r="D283" s="130"/>
      <c r="E283" s="130"/>
      <c r="F283" s="130"/>
      <c r="G283" s="130"/>
      <c r="H283" s="130"/>
      <c r="I283" s="130"/>
      <c r="J283" s="138"/>
    </row>
    <row r="284" ht="12.75" customHeight="1" spans="1:10">
      <c r="A284" s="352"/>
      <c r="B284" s="352"/>
      <c r="C284" s="130"/>
      <c r="D284" s="130"/>
      <c r="E284" s="130"/>
      <c r="F284" s="130"/>
      <c r="G284" s="130"/>
      <c r="H284" s="130"/>
      <c r="I284" s="130"/>
      <c r="J284" s="138"/>
    </row>
    <row r="285" ht="12.75" customHeight="1" spans="1:10">
      <c r="A285" s="352"/>
      <c r="B285" s="352"/>
      <c r="C285" s="130"/>
      <c r="D285" s="130"/>
      <c r="E285" s="130"/>
      <c r="F285" s="130"/>
      <c r="G285" s="130"/>
      <c r="H285" s="130"/>
      <c r="I285" s="130"/>
      <c r="J285" s="138"/>
    </row>
    <row r="286" ht="12.75" customHeight="1" spans="1:10">
      <c r="A286" s="352"/>
      <c r="B286" s="352"/>
      <c r="C286" s="130"/>
      <c r="D286" s="130"/>
      <c r="E286" s="130"/>
      <c r="F286" s="130"/>
      <c r="G286" s="130"/>
      <c r="H286" s="130"/>
      <c r="I286" s="130"/>
      <c r="J286" s="138"/>
    </row>
    <row r="287" ht="12.75" customHeight="1" spans="1:10">
      <c r="A287" s="352"/>
      <c r="B287" s="352"/>
      <c r="C287" s="130"/>
      <c r="D287" s="130"/>
      <c r="E287" s="130"/>
      <c r="F287" s="130"/>
      <c r="G287" s="130"/>
      <c r="H287" s="130"/>
      <c r="I287" s="130"/>
      <c r="J287" s="138"/>
    </row>
    <row r="288" ht="12.75" customHeight="1" spans="1:10">
      <c r="A288" s="352"/>
      <c r="B288" s="352"/>
      <c r="C288" s="130"/>
      <c r="D288" s="130"/>
      <c r="E288" s="130"/>
      <c r="F288" s="130"/>
      <c r="G288" s="130"/>
      <c r="H288" s="130"/>
      <c r="I288" s="130"/>
      <c r="J288" s="138"/>
    </row>
    <row r="289" ht="12.75" customHeight="1" spans="1:10">
      <c r="A289" s="352"/>
      <c r="B289" s="352"/>
      <c r="C289" s="130"/>
      <c r="D289" s="130"/>
      <c r="E289" s="130"/>
      <c r="F289" s="130"/>
      <c r="G289" s="130"/>
      <c r="H289" s="130"/>
      <c r="I289" s="130"/>
      <c r="J289" s="138"/>
    </row>
    <row r="290" ht="12.75" customHeight="1" spans="1:10">
      <c r="A290" s="352"/>
      <c r="B290" s="352"/>
      <c r="C290" s="130"/>
      <c r="D290" s="130"/>
      <c r="E290" s="130"/>
      <c r="F290" s="130"/>
      <c r="G290" s="130"/>
      <c r="H290" s="130"/>
      <c r="I290" s="130"/>
      <c r="J290" s="138"/>
    </row>
    <row r="291" ht="12.75" customHeight="1" spans="1:10">
      <c r="A291" s="352"/>
      <c r="B291" s="352"/>
      <c r="C291" s="130"/>
      <c r="D291" s="130"/>
      <c r="E291" s="130"/>
      <c r="F291" s="130"/>
      <c r="G291" s="130"/>
      <c r="H291" s="130"/>
      <c r="I291" s="130"/>
      <c r="J291" s="138"/>
    </row>
    <row r="292" ht="12.75" customHeight="1" spans="1:10">
      <c r="A292" s="352"/>
      <c r="B292" s="352"/>
      <c r="C292" s="130"/>
      <c r="D292" s="130"/>
      <c r="E292" s="130"/>
      <c r="F292" s="130"/>
      <c r="G292" s="130"/>
      <c r="H292" s="130"/>
      <c r="I292" s="130"/>
      <c r="J292" s="138"/>
    </row>
    <row r="293" ht="12.75" customHeight="1" spans="1:10">
      <c r="A293" s="352"/>
      <c r="B293" s="352"/>
      <c r="C293" s="130"/>
      <c r="D293" s="130"/>
      <c r="E293" s="130"/>
      <c r="F293" s="130"/>
      <c r="G293" s="130"/>
      <c r="H293" s="130"/>
      <c r="I293" s="130"/>
      <c r="J293" s="138"/>
    </row>
    <row r="294" ht="12.75" customHeight="1" spans="1:10">
      <c r="A294" s="352"/>
      <c r="B294" s="352"/>
      <c r="C294" s="130"/>
      <c r="D294" s="130"/>
      <c r="E294" s="130"/>
      <c r="F294" s="130"/>
      <c r="G294" s="130"/>
      <c r="H294" s="130"/>
      <c r="I294" s="130"/>
      <c r="J294" s="138"/>
    </row>
    <row r="295" ht="12.75" customHeight="1" spans="1:10">
      <c r="A295" s="352"/>
      <c r="B295" s="352"/>
      <c r="C295" s="130"/>
      <c r="D295" s="130"/>
      <c r="E295" s="130"/>
      <c r="F295" s="130"/>
      <c r="G295" s="130"/>
      <c r="H295" s="130"/>
      <c r="I295" s="130"/>
      <c r="J295" s="138"/>
    </row>
    <row r="296" ht="12.75" customHeight="1" spans="1:10">
      <c r="A296" s="352"/>
      <c r="B296" s="352"/>
      <c r="C296" s="130"/>
      <c r="D296" s="130"/>
      <c r="E296" s="130"/>
      <c r="F296" s="130"/>
      <c r="G296" s="130"/>
      <c r="H296" s="130"/>
      <c r="I296" s="130"/>
      <c r="J296" s="138"/>
    </row>
    <row r="297" ht="12.75" customHeight="1" spans="1:10">
      <c r="A297" s="352"/>
      <c r="B297" s="352"/>
      <c r="C297" s="130"/>
      <c r="D297" s="130"/>
      <c r="E297" s="130"/>
      <c r="F297" s="130"/>
      <c r="G297" s="130"/>
      <c r="H297" s="130"/>
      <c r="I297" s="130"/>
      <c r="J297" s="138"/>
    </row>
    <row r="298" ht="12.75" customHeight="1" spans="1:10">
      <c r="A298" s="352"/>
      <c r="B298" s="352"/>
      <c r="C298" s="130"/>
      <c r="D298" s="130"/>
      <c r="E298" s="130"/>
      <c r="F298" s="130"/>
      <c r="G298" s="130"/>
      <c r="H298" s="130"/>
      <c r="I298" s="130"/>
      <c r="J298" s="138"/>
    </row>
    <row r="299" ht="12.75" customHeight="1" spans="1:10">
      <c r="A299" s="352"/>
      <c r="B299" s="352"/>
      <c r="C299" s="130"/>
      <c r="D299" s="130"/>
      <c r="E299" s="130"/>
      <c r="F299" s="130"/>
      <c r="G299" s="130"/>
      <c r="H299" s="130"/>
      <c r="I299" s="130"/>
      <c r="J299" s="138"/>
    </row>
    <row r="300" ht="12.75" customHeight="1" spans="1:10">
      <c r="A300" s="352"/>
      <c r="B300" s="352"/>
      <c r="C300" s="130"/>
      <c r="D300" s="130"/>
      <c r="E300" s="130"/>
      <c r="F300" s="130"/>
      <c r="G300" s="130"/>
      <c r="H300" s="130"/>
      <c r="I300" s="130"/>
      <c r="J300" s="138"/>
    </row>
    <row r="301" ht="12.75" customHeight="1" spans="1:10">
      <c r="A301" s="352"/>
      <c r="B301" s="352"/>
      <c r="C301" s="130"/>
      <c r="D301" s="130"/>
      <c r="E301" s="130"/>
      <c r="F301" s="130"/>
      <c r="G301" s="130"/>
      <c r="H301" s="130"/>
      <c r="I301" s="130"/>
      <c r="J301" s="138"/>
    </row>
    <row r="302" ht="12.75" customHeight="1" spans="1:10">
      <c r="A302" s="352"/>
      <c r="B302" s="352"/>
      <c r="C302" s="130"/>
      <c r="D302" s="130"/>
      <c r="E302" s="130"/>
      <c r="F302" s="130"/>
      <c r="G302" s="130"/>
      <c r="H302" s="130"/>
      <c r="I302" s="130"/>
      <c r="J302" s="138"/>
    </row>
    <row r="303" ht="12.75" customHeight="1" spans="1:10">
      <c r="A303" s="352"/>
      <c r="B303" s="352"/>
      <c r="C303" s="130"/>
      <c r="D303" s="130"/>
      <c r="E303" s="130"/>
      <c r="F303" s="130"/>
      <c r="G303" s="130"/>
      <c r="H303" s="130"/>
      <c r="I303" s="130"/>
      <c r="J303" s="138"/>
    </row>
    <row r="304" ht="12.75" customHeight="1" spans="1:10">
      <c r="A304" s="352"/>
      <c r="B304" s="352"/>
      <c r="C304" s="130"/>
      <c r="D304" s="130"/>
      <c r="E304" s="130"/>
      <c r="F304" s="130"/>
      <c r="G304" s="130"/>
      <c r="H304" s="130"/>
      <c r="I304" s="130"/>
      <c r="J304" s="138"/>
    </row>
    <row r="305" ht="12.75" customHeight="1" spans="1:10">
      <c r="A305" s="352"/>
      <c r="B305" s="352"/>
      <c r="C305" s="130"/>
      <c r="D305" s="130"/>
      <c r="E305" s="130"/>
      <c r="F305" s="130"/>
      <c r="G305" s="130"/>
      <c r="H305" s="130"/>
      <c r="I305" s="130"/>
      <c r="J305" s="138"/>
    </row>
    <row r="306" ht="12.75" customHeight="1" spans="1:10">
      <c r="A306" s="352"/>
      <c r="B306" s="352"/>
      <c r="C306" s="130"/>
      <c r="D306" s="130"/>
      <c r="E306" s="130"/>
      <c r="F306" s="130"/>
      <c r="G306" s="130"/>
      <c r="H306" s="130"/>
      <c r="I306" s="130"/>
      <c r="J306" s="138"/>
    </row>
    <row r="307" ht="12.75" customHeight="1" spans="1:10">
      <c r="A307" s="352"/>
      <c r="B307" s="352"/>
      <c r="C307" s="130"/>
      <c r="D307" s="130"/>
      <c r="E307" s="130"/>
      <c r="F307" s="130"/>
      <c r="G307" s="130"/>
      <c r="H307" s="130"/>
      <c r="I307" s="130"/>
      <c r="J307" s="138"/>
    </row>
    <row r="308" ht="12.75" customHeight="1" spans="1:10">
      <c r="A308" s="352"/>
      <c r="B308" s="352"/>
      <c r="C308" s="130"/>
      <c r="D308" s="130"/>
      <c r="E308" s="130"/>
      <c r="F308" s="130"/>
      <c r="G308" s="130"/>
      <c r="H308" s="130"/>
      <c r="I308" s="130"/>
      <c r="J308" s="138"/>
    </row>
    <row r="309" ht="12.75" customHeight="1" spans="1:10">
      <c r="A309" s="352"/>
      <c r="B309" s="352"/>
      <c r="C309" s="130"/>
      <c r="D309" s="130"/>
      <c r="E309" s="130"/>
      <c r="F309" s="130"/>
      <c r="G309" s="130"/>
      <c r="H309" s="130"/>
      <c r="I309" s="130"/>
      <c r="J309" s="138"/>
    </row>
    <row r="310" ht="12.75" customHeight="1" spans="1:10">
      <c r="A310" s="352"/>
      <c r="B310" s="352"/>
      <c r="C310" s="130"/>
      <c r="D310" s="130"/>
      <c r="E310" s="130"/>
      <c r="F310" s="130"/>
      <c r="G310" s="130"/>
      <c r="H310" s="130"/>
      <c r="I310" s="130"/>
      <c r="J310" s="138"/>
    </row>
    <row r="311" ht="12.75" customHeight="1" spans="1:10">
      <c r="A311" s="352"/>
      <c r="B311" s="352"/>
      <c r="C311" s="130"/>
      <c r="D311" s="130"/>
      <c r="E311" s="130"/>
      <c r="F311" s="130"/>
      <c r="G311" s="130"/>
      <c r="H311" s="130"/>
      <c r="I311" s="130"/>
      <c r="J311" s="138"/>
    </row>
    <row r="312" ht="12.75" customHeight="1" spans="1:10">
      <c r="A312" s="352"/>
      <c r="B312" s="352"/>
      <c r="C312" s="130"/>
      <c r="D312" s="130"/>
      <c r="E312" s="130"/>
      <c r="F312" s="130"/>
      <c r="G312" s="130"/>
      <c r="H312" s="130"/>
      <c r="I312" s="130"/>
      <c r="J312" s="138"/>
    </row>
    <row r="313" ht="12.75" customHeight="1" spans="1:10">
      <c r="A313" s="352"/>
      <c r="B313" s="352"/>
      <c r="C313" s="130"/>
      <c r="D313" s="130"/>
      <c r="E313" s="130"/>
      <c r="F313" s="130"/>
      <c r="G313" s="130"/>
      <c r="H313" s="130"/>
      <c r="I313" s="130"/>
      <c r="J313" s="138"/>
    </row>
    <row r="314" ht="12.75" customHeight="1" spans="1:10">
      <c r="A314" s="352"/>
      <c r="B314" s="352"/>
      <c r="C314" s="130"/>
      <c r="D314" s="130"/>
      <c r="E314" s="130"/>
      <c r="F314" s="130"/>
      <c r="G314" s="130"/>
      <c r="H314" s="130"/>
      <c r="I314" s="130"/>
      <c r="J314" s="138"/>
    </row>
    <row r="315" ht="12.75" customHeight="1" spans="1:10">
      <c r="A315" s="352"/>
      <c r="B315" s="352"/>
      <c r="C315" s="130"/>
      <c r="D315" s="130"/>
      <c r="E315" s="130"/>
      <c r="F315" s="130"/>
      <c r="G315" s="130"/>
      <c r="H315" s="130"/>
      <c r="I315" s="130"/>
      <c r="J315" s="138"/>
    </row>
    <row r="316" ht="12.75" customHeight="1" spans="1:10">
      <c r="A316" s="352"/>
      <c r="B316" s="352"/>
      <c r="C316" s="130"/>
      <c r="D316" s="130"/>
      <c r="E316" s="130"/>
      <c r="F316" s="130"/>
      <c r="G316" s="130"/>
      <c r="H316" s="130"/>
      <c r="I316" s="130"/>
      <c r="J316" s="138"/>
    </row>
    <row r="317" ht="12.75" customHeight="1" spans="1:10">
      <c r="A317" s="352"/>
      <c r="B317" s="352"/>
      <c r="C317" s="130"/>
      <c r="D317" s="130"/>
      <c r="E317" s="130"/>
      <c r="F317" s="130"/>
      <c r="G317" s="130"/>
      <c r="H317" s="130"/>
      <c r="I317" s="130"/>
      <c r="J317" s="138"/>
    </row>
    <row r="318" ht="12.75" customHeight="1" spans="1:10">
      <c r="A318" s="352"/>
      <c r="B318" s="352"/>
      <c r="C318" s="130"/>
      <c r="D318" s="130"/>
      <c r="E318" s="130"/>
      <c r="F318" s="130"/>
      <c r="G318" s="130"/>
      <c r="H318" s="130"/>
      <c r="I318" s="130"/>
      <c r="J318" s="138"/>
    </row>
    <row r="319" ht="12.75" customHeight="1" spans="1:10">
      <c r="A319" s="352"/>
      <c r="B319" s="352"/>
      <c r="C319" s="130"/>
      <c r="D319" s="130"/>
      <c r="E319" s="130"/>
      <c r="F319" s="130"/>
      <c r="G319" s="130"/>
      <c r="H319" s="130"/>
      <c r="I319" s="130"/>
      <c r="J319" s="138"/>
    </row>
    <row r="320" ht="12.75" customHeight="1" spans="1:10">
      <c r="A320" s="352"/>
      <c r="B320" s="352"/>
      <c r="C320" s="130"/>
      <c r="D320" s="130"/>
      <c r="E320" s="130"/>
      <c r="F320" s="130"/>
      <c r="G320" s="130"/>
      <c r="H320" s="130"/>
      <c r="I320" s="130"/>
      <c r="J320" s="138"/>
    </row>
    <row r="321" ht="12.75" customHeight="1" spans="1:10">
      <c r="A321" s="352"/>
      <c r="B321" s="352"/>
      <c r="C321" s="130"/>
      <c r="D321" s="130"/>
      <c r="E321" s="130"/>
      <c r="F321" s="130"/>
      <c r="G321" s="130"/>
      <c r="H321" s="130"/>
      <c r="I321" s="130"/>
      <c r="J321" s="138"/>
    </row>
    <row r="322" ht="12.75" customHeight="1" spans="1:10">
      <c r="A322" s="352"/>
      <c r="B322" s="352"/>
      <c r="C322" s="130"/>
      <c r="D322" s="130"/>
      <c r="E322" s="130"/>
      <c r="F322" s="130"/>
      <c r="G322" s="130"/>
      <c r="H322" s="130"/>
      <c r="I322" s="130"/>
      <c r="J322" s="138"/>
    </row>
    <row r="323" ht="12.75" customHeight="1" spans="1:10">
      <c r="A323" s="352"/>
      <c r="B323" s="352"/>
      <c r="C323" s="130"/>
      <c r="D323" s="130"/>
      <c r="E323" s="130"/>
      <c r="F323" s="130"/>
      <c r="G323" s="130"/>
      <c r="H323" s="130"/>
      <c r="I323" s="130"/>
      <c r="J323" s="138"/>
    </row>
    <row r="324" ht="12.75" customHeight="1" spans="1:10">
      <c r="A324" s="352"/>
      <c r="B324" s="352"/>
      <c r="C324" s="130"/>
      <c r="D324" s="130"/>
      <c r="E324" s="130"/>
      <c r="F324" s="130"/>
      <c r="G324" s="130"/>
      <c r="H324" s="130"/>
      <c r="I324" s="130"/>
      <c r="J324" s="138"/>
    </row>
    <row r="325" ht="12.75" customHeight="1" spans="1:10">
      <c r="A325" s="352"/>
      <c r="B325" s="352"/>
      <c r="C325" s="130"/>
      <c r="D325" s="130"/>
      <c r="E325" s="130"/>
      <c r="F325" s="130"/>
      <c r="G325" s="130"/>
      <c r="H325" s="130"/>
      <c r="I325" s="130"/>
      <c r="J325" s="138"/>
    </row>
    <row r="326" ht="12.75" customHeight="1" spans="1:10">
      <c r="A326" s="352"/>
      <c r="B326" s="352"/>
      <c r="C326" s="130"/>
      <c r="D326" s="130"/>
      <c r="E326" s="130"/>
      <c r="F326" s="130"/>
      <c r="G326" s="130"/>
      <c r="H326" s="130"/>
      <c r="I326" s="130"/>
      <c r="J326" s="138"/>
    </row>
    <row r="327" ht="12.75" customHeight="1" spans="1:10">
      <c r="A327" s="352"/>
      <c r="B327" s="352"/>
      <c r="C327" s="130"/>
      <c r="D327" s="130"/>
      <c r="E327" s="130"/>
      <c r="F327" s="130"/>
      <c r="G327" s="130"/>
      <c r="H327" s="130"/>
      <c r="I327" s="130"/>
      <c r="J327" s="138"/>
    </row>
    <row r="328" ht="12.75" customHeight="1" spans="1:10">
      <c r="A328" s="352"/>
      <c r="B328" s="352"/>
      <c r="C328" s="130"/>
      <c r="D328" s="130"/>
      <c r="E328" s="130"/>
      <c r="F328" s="130"/>
      <c r="G328" s="130"/>
      <c r="H328" s="130"/>
      <c r="I328" s="130"/>
      <c r="J328" s="138"/>
    </row>
    <row r="329" ht="12.75" customHeight="1" spans="1:10">
      <c r="A329" s="352"/>
      <c r="B329" s="352"/>
      <c r="C329" s="130"/>
      <c r="D329" s="130"/>
      <c r="E329" s="130"/>
      <c r="F329" s="130"/>
      <c r="G329" s="130"/>
      <c r="H329" s="130"/>
      <c r="I329" s="130"/>
      <c r="J329" s="138"/>
    </row>
    <row r="330" ht="12.75" customHeight="1" spans="1:10">
      <c r="A330" s="352"/>
      <c r="B330" s="352"/>
      <c r="C330" s="130"/>
      <c r="D330" s="130"/>
      <c r="E330" s="130"/>
      <c r="F330" s="130"/>
      <c r="G330" s="130"/>
      <c r="H330" s="130"/>
      <c r="I330" s="130"/>
      <c r="J330" s="138"/>
    </row>
    <row r="331" ht="12.75" customHeight="1" spans="1:10">
      <c r="A331" s="352"/>
      <c r="B331" s="352"/>
      <c r="C331" s="130"/>
      <c r="D331" s="130"/>
      <c r="E331" s="130"/>
      <c r="F331" s="130"/>
      <c r="G331" s="130"/>
      <c r="H331" s="130"/>
      <c r="I331" s="130"/>
      <c r="J331" s="138"/>
    </row>
    <row r="332" ht="12.75" customHeight="1" spans="1:10">
      <c r="A332" s="352"/>
      <c r="B332" s="352"/>
      <c r="C332" s="130"/>
      <c r="D332" s="130"/>
      <c r="E332" s="130"/>
      <c r="F332" s="130"/>
      <c r="G332" s="130"/>
      <c r="H332" s="130"/>
      <c r="I332" s="130"/>
      <c r="J332" s="138"/>
    </row>
    <row r="333" ht="12.75" customHeight="1" spans="1:10">
      <c r="A333" s="352"/>
      <c r="B333" s="352"/>
      <c r="C333" s="130"/>
      <c r="D333" s="130"/>
      <c r="E333" s="130"/>
      <c r="F333" s="130"/>
      <c r="G333" s="130"/>
      <c r="H333" s="130"/>
      <c r="I333" s="130"/>
      <c r="J333" s="138"/>
    </row>
    <row r="334" ht="12.75" customHeight="1" spans="1:10">
      <c r="A334" s="352"/>
      <c r="B334" s="352"/>
      <c r="C334" s="130"/>
      <c r="D334" s="130"/>
      <c r="E334" s="130"/>
      <c r="F334" s="130"/>
      <c r="G334" s="130"/>
      <c r="H334" s="130"/>
      <c r="I334" s="130"/>
      <c r="J334" s="138"/>
    </row>
    <row r="335" ht="12.75" customHeight="1" spans="1:10">
      <c r="A335" s="352"/>
      <c r="B335" s="352"/>
      <c r="C335" s="130"/>
      <c r="D335" s="130"/>
      <c r="E335" s="130"/>
      <c r="F335" s="130"/>
      <c r="G335" s="130"/>
      <c r="H335" s="130"/>
      <c r="I335" s="130"/>
      <c r="J335" s="138"/>
    </row>
    <row r="336" ht="12.75" customHeight="1" spans="1:10">
      <c r="A336" s="352"/>
      <c r="B336" s="352"/>
      <c r="C336" s="130"/>
      <c r="D336" s="130"/>
      <c r="E336" s="130"/>
      <c r="F336" s="130"/>
      <c r="G336" s="130"/>
      <c r="H336" s="130"/>
      <c r="I336" s="130"/>
      <c r="J336" s="138"/>
    </row>
    <row r="337" ht="12.75" customHeight="1" spans="1:10">
      <c r="A337" s="352"/>
      <c r="B337" s="352"/>
      <c r="C337" s="130"/>
      <c r="D337" s="130"/>
      <c r="E337" s="130"/>
      <c r="F337" s="130"/>
      <c r="G337" s="130"/>
      <c r="H337" s="130"/>
      <c r="I337" s="130"/>
      <c r="J337" s="138"/>
    </row>
    <row r="338" ht="12.75" customHeight="1" spans="1:10">
      <c r="A338" s="352"/>
      <c r="B338" s="352"/>
      <c r="C338" s="130"/>
      <c r="D338" s="130"/>
      <c r="E338" s="130"/>
      <c r="F338" s="130"/>
      <c r="G338" s="130"/>
      <c r="H338" s="130"/>
      <c r="I338" s="130"/>
      <c r="J338" s="138"/>
    </row>
    <row r="339" ht="12.75" customHeight="1" spans="1:10">
      <c r="A339" s="352"/>
      <c r="B339" s="352"/>
      <c r="C339" s="130"/>
      <c r="D339" s="130"/>
      <c r="E339" s="130"/>
      <c r="F339" s="130"/>
      <c r="G339" s="130"/>
      <c r="H339" s="130"/>
      <c r="I339" s="130"/>
      <c r="J339" s="138"/>
    </row>
    <row r="340" ht="12.75" customHeight="1" spans="1:10">
      <c r="A340" s="352"/>
      <c r="B340" s="352"/>
      <c r="C340" s="130"/>
      <c r="D340" s="130"/>
      <c r="E340" s="130"/>
      <c r="F340" s="130"/>
      <c r="G340" s="130"/>
      <c r="H340" s="130"/>
      <c r="I340" s="130"/>
      <c r="J340" s="138"/>
    </row>
    <row r="341" ht="12.75" customHeight="1" spans="1:10">
      <c r="A341" s="352"/>
      <c r="B341" s="352"/>
      <c r="C341" s="130"/>
      <c r="D341" s="130"/>
      <c r="E341" s="130"/>
      <c r="F341" s="130"/>
      <c r="G341" s="130"/>
      <c r="H341" s="130"/>
      <c r="I341" s="130"/>
      <c r="J341" s="138"/>
    </row>
    <row r="342" ht="12.75" customHeight="1" spans="1:10">
      <c r="A342" s="352"/>
      <c r="B342" s="352"/>
      <c r="C342" s="130"/>
      <c r="D342" s="130"/>
      <c r="E342" s="130"/>
      <c r="F342" s="130"/>
      <c r="G342" s="130"/>
      <c r="H342" s="130"/>
      <c r="I342" s="130"/>
      <c r="J342" s="138"/>
    </row>
    <row r="343" ht="12.75" customHeight="1" spans="1:10">
      <c r="A343" s="352"/>
      <c r="B343" s="352"/>
      <c r="C343" s="130"/>
      <c r="D343" s="130"/>
      <c r="E343" s="130"/>
      <c r="F343" s="130"/>
      <c r="G343" s="130"/>
      <c r="H343" s="130"/>
      <c r="I343" s="130"/>
      <c r="J343" s="138"/>
    </row>
    <row r="344" ht="12.75" customHeight="1" spans="1:10">
      <c r="A344" s="352"/>
      <c r="B344" s="352"/>
      <c r="C344" s="130"/>
      <c r="D344" s="130"/>
      <c r="E344" s="130"/>
      <c r="F344" s="130"/>
      <c r="G344" s="130"/>
      <c r="H344" s="130"/>
      <c r="I344" s="130"/>
      <c r="J344" s="138"/>
    </row>
    <row r="345" ht="12.75" customHeight="1" spans="1:10">
      <c r="A345" s="352"/>
      <c r="B345" s="352"/>
      <c r="C345" s="130"/>
      <c r="D345" s="130"/>
      <c r="E345" s="130"/>
      <c r="F345" s="130"/>
      <c r="G345" s="130"/>
      <c r="H345" s="130"/>
      <c r="I345" s="130"/>
      <c r="J345" s="138"/>
    </row>
    <row r="346" ht="12.75" customHeight="1" spans="1:10">
      <c r="A346" s="352"/>
      <c r="B346" s="352"/>
      <c r="C346" s="130"/>
      <c r="D346" s="130"/>
      <c r="E346" s="130"/>
      <c r="F346" s="130"/>
      <c r="G346" s="130"/>
      <c r="H346" s="130"/>
      <c r="I346" s="130"/>
      <c r="J346" s="138"/>
    </row>
    <row r="347" ht="12.75" customHeight="1" spans="1:10">
      <c r="A347" s="352"/>
      <c r="B347" s="352"/>
      <c r="C347" s="130"/>
      <c r="D347" s="130"/>
      <c r="E347" s="130"/>
      <c r="F347" s="130"/>
      <c r="G347" s="130"/>
      <c r="H347" s="130"/>
      <c r="I347" s="130"/>
      <c r="J347" s="138"/>
    </row>
    <row r="348" ht="12.75" customHeight="1" spans="1:10">
      <c r="A348" s="352"/>
      <c r="B348" s="352"/>
      <c r="C348" s="130"/>
      <c r="D348" s="130"/>
      <c r="E348" s="130"/>
      <c r="F348" s="130"/>
      <c r="G348" s="130"/>
      <c r="H348" s="130"/>
      <c r="I348" s="130"/>
      <c r="J348" s="138"/>
    </row>
    <row r="349" ht="12.75" customHeight="1" spans="1:10">
      <c r="A349" s="352"/>
      <c r="B349" s="352"/>
      <c r="C349" s="130"/>
      <c r="D349" s="130"/>
      <c r="E349" s="130"/>
      <c r="F349" s="130"/>
      <c r="G349" s="130"/>
      <c r="H349" s="130"/>
      <c r="I349" s="130"/>
      <c r="J349" s="138"/>
    </row>
    <row r="350" ht="12.75" customHeight="1" spans="1:10">
      <c r="A350" s="352"/>
      <c r="B350" s="352"/>
      <c r="C350" s="130"/>
      <c r="D350" s="130"/>
      <c r="E350" s="130"/>
      <c r="F350" s="130"/>
      <c r="G350" s="130"/>
      <c r="H350" s="130"/>
      <c r="I350" s="130"/>
      <c r="J350" s="138"/>
    </row>
    <row r="351" ht="12.75" customHeight="1" spans="1:10">
      <c r="A351" s="352"/>
      <c r="B351" s="352"/>
      <c r="C351" s="130"/>
      <c r="D351" s="130"/>
      <c r="E351" s="130"/>
      <c r="F351" s="130"/>
      <c r="G351" s="130"/>
      <c r="H351" s="130"/>
      <c r="I351" s="130"/>
      <c r="J351" s="138"/>
    </row>
    <row r="352" ht="12.75" customHeight="1" spans="1:10">
      <c r="A352" s="352"/>
      <c r="B352" s="352"/>
      <c r="C352" s="130"/>
      <c r="D352" s="130"/>
      <c r="E352" s="130"/>
      <c r="F352" s="130"/>
      <c r="G352" s="130"/>
      <c r="H352" s="130"/>
      <c r="I352" s="130"/>
      <c r="J352" s="138"/>
    </row>
    <row r="353" ht="12.75" customHeight="1" spans="1:10">
      <c r="A353" s="352"/>
      <c r="B353" s="352"/>
      <c r="C353" s="130"/>
      <c r="D353" s="130"/>
      <c r="E353" s="130"/>
      <c r="F353" s="130"/>
      <c r="G353" s="130"/>
      <c r="H353" s="130"/>
      <c r="I353" s="130"/>
      <c r="J353" s="138"/>
    </row>
    <row r="354" ht="12.75" customHeight="1" spans="1:10">
      <c r="A354" s="352"/>
      <c r="B354" s="352"/>
      <c r="C354" s="130"/>
      <c r="D354" s="130"/>
      <c r="E354" s="130"/>
      <c r="F354" s="130"/>
      <c r="G354" s="130"/>
      <c r="H354" s="130"/>
      <c r="I354" s="130"/>
      <c r="J354" s="138"/>
    </row>
    <row r="355" ht="12.75" customHeight="1" spans="1:10">
      <c r="A355" s="352"/>
      <c r="B355" s="352"/>
      <c r="C355" s="130"/>
      <c r="D355" s="130"/>
      <c r="E355" s="130"/>
      <c r="F355" s="130"/>
      <c r="G355" s="130"/>
      <c r="H355" s="130"/>
      <c r="I355" s="130"/>
      <c r="J355" s="138"/>
    </row>
    <row r="356" ht="12.75" customHeight="1" spans="1:10">
      <c r="A356" s="352"/>
      <c r="B356" s="352"/>
      <c r="C356" s="130"/>
      <c r="D356" s="130"/>
      <c r="E356" s="130"/>
      <c r="F356" s="130"/>
      <c r="G356" s="130"/>
      <c r="H356" s="130"/>
      <c r="I356" s="130"/>
      <c r="J356" s="138"/>
    </row>
    <row r="357" ht="12.75" customHeight="1" spans="1:10">
      <c r="A357" s="352"/>
      <c r="B357" s="352"/>
      <c r="C357" s="130"/>
      <c r="D357" s="130"/>
      <c r="E357" s="130"/>
      <c r="F357" s="130"/>
      <c r="G357" s="130"/>
      <c r="H357" s="130"/>
      <c r="I357" s="130"/>
      <c r="J357" s="138"/>
    </row>
    <row r="358" ht="12.75" customHeight="1" spans="1:10">
      <c r="A358" s="352"/>
      <c r="B358" s="352"/>
      <c r="C358" s="130"/>
      <c r="D358" s="130"/>
      <c r="E358" s="130"/>
      <c r="F358" s="130"/>
      <c r="G358" s="130"/>
      <c r="H358" s="130"/>
      <c r="I358" s="130"/>
      <c r="J358" s="138"/>
    </row>
    <row r="359" ht="12.75" customHeight="1" spans="1:10">
      <c r="A359" s="352"/>
      <c r="B359" s="352"/>
      <c r="C359" s="130"/>
      <c r="D359" s="130"/>
      <c r="E359" s="130"/>
      <c r="F359" s="130"/>
      <c r="G359" s="130"/>
      <c r="H359" s="130"/>
      <c r="I359" s="130"/>
      <c r="J359" s="138"/>
    </row>
    <row r="360" ht="12.75" customHeight="1" spans="1:10">
      <c r="A360" s="352"/>
      <c r="B360" s="352"/>
      <c r="C360" s="130"/>
      <c r="D360" s="130"/>
      <c r="E360" s="130"/>
      <c r="F360" s="130"/>
      <c r="G360" s="130"/>
      <c r="H360" s="130"/>
      <c r="I360" s="130"/>
      <c r="J360" s="138"/>
    </row>
    <row r="361" ht="12.75" customHeight="1" spans="1:10">
      <c r="A361" s="352"/>
      <c r="B361" s="352"/>
      <c r="C361" s="130"/>
      <c r="D361" s="130"/>
      <c r="E361" s="130"/>
      <c r="F361" s="130"/>
      <c r="G361" s="130"/>
      <c r="H361" s="130"/>
      <c r="I361" s="130"/>
      <c r="J361" s="138"/>
    </row>
    <row r="362" ht="12.75" customHeight="1" spans="1:10">
      <c r="A362" s="352"/>
      <c r="B362" s="352"/>
      <c r="C362" s="130"/>
      <c r="D362" s="130"/>
      <c r="E362" s="130"/>
      <c r="F362" s="130"/>
      <c r="G362" s="130"/>
      <c r="H362" s="130"/>
      <c r="I362" s="130"/>
      <c r="J362" s="138"/>
    </row>
    <row r="363" ht="12.75" customHeight="1" spans="1:10">
      <c r="A363" s="352"/>
      <c r="B363" s="352"/>
      <c r="C363" s="130"/>
      <c r="D363" s="130"/>
      <c r="E363" s="130"/>
      <c r="F363" s="130"/>
      <c r="G363" s="130"/>
      <c r="H363" s="130"/>
      <c r="I363" s="130"/>
      <c r="J363" s="138"/>
    </row>
    <row r="364" ht="12.75" customHeight="1" spans="1:10">
      <c r="A364" s="352"/>
      <c r="B364" s="352"/>
      <c r="C364" s="130"/>
      <c r="D364" s="130"/>
      <c r="E364" s="130"/>
      <c r="F364" s="130"/>
      <c r="G364" s="130"/>
      <c r="H364" s="130"/>
      <c r="I364" s="130"/>
      <c r="J364" s="138"/>
    </row>
    <row r="365" ht="12.75" customHeight="1" spans="1:10">
      <c r="A365" s="352"/>
      <c r="B365" s="352"/>
      <c r="C365" s="130"/>
      <c r="D365" s="130"/>
      <c r="E365" s="130"/>
      <c r="F365" s="130"/>
      <c r="G365" s="130"/>
      <c r="H365" s="130"/>
      <c r="I365" s="130"/>
      <c r="J365" s="138"/>
    </row>
    <row r="366" ht="12.75" customHeight="1" spans="1:10">
      <c r="A366" s="352"/>
      <c r="B366" s="352"/>
      <c r="C366" s="130"/>
      <c r="D366" s="130"/>
      <c r="E366" s="130"/>
      <c r="F366" s="130"/>
      <c r="G366" s="130"/>
      <c r="H366" s="130"/>
      <c r="I366" s="130"/>
      <c r="J366" s="138"/>
    </row>
    <row r="367" ht="12.75" customHeight="1" spans="1:10">
      <c r="A367" s="352"/>
      <c r="B367" s="352"/>
      <c r="C367" s="130"/>
      <c r="D367" s="130"/>
      <c r="E367" s="130"/>
      <c r="F367" s="130"/>
      <c r="G367" s="130"/>
      <c r="H367" s="130"/>
      <c r="I367" s="130"/>
      <c r="J367" s="138"/>
    </row>
    <row r="368" ht="12.75" customHeight="1" spans="1:10">
      <c r="A368" s="352"/>
      <c r="B368" s="352"/>
      <c r="C368" s="130"/>
      <c r="D368" s="130"/>
      <c r="E368" s="130"/>
      <c r="F368" s="130"/>
      <c r="G368" s="130"/>
      <c r="H368" s="130"/>
      <c r="I368" s="130"/>
      <c r="J368" s="138"/>
    </row>
    <row r="369" ht="12.75" customHeight="1" spans="1:10">
      <c r="A369" s="352"/>
      <c r="B369" s="352"/>
      <c r="C369" s="130"/>
      <c r="D369" s="130"/>
      <c r="E369" s="130"/>
      <c r="F369" s="130"/>
      <c r="G369" s="130"/>
      <c r="H369" s="130"/>
      <c r="I369" s="130"/>
      <c r="J369" s="138"/>
    </row>
    <row r="370" ht="12.75" customHeight="1" spans="1:10">
      <c r="A370" s="352"/>
      <c r="B370" s="352"/>
      <c r="C370" s="130"/>
      <c r="D370" s="130"/>
      <c r="E370" s="130"/>
      <c r="F370" s="130"/>
      <c r="G370" s="130"/>
      <c r="H370" s="130"/>
      <c r="I370" s="130"/>
      <c r="J370" s="138"/>
    </row>
    <row r="371" ht="12.75" customHeight="1" spans="1:10">
      <c r="A371" s="352"/>
      <c r="B371" s="352"/>
      <c r="C371" s="130"/>
      <c r="D371" s="130"/>
      <c r="E371" s="130"/>
      <c r="F371" s="130"/>
      <c r="G371" s="130"/>
      <c r="H371" s="130"/>
      <c r="I371" s="130"/>
      <c r="J371" s="138"/>
    </row>
    <row r="372" ht="12.75" customHeight="1" spans="1:10">
      <c r="A372" s="352"/>
      <c r="B372" s="352"/>
      <c r="C372" s="130"/>
      <c r="D372" s="130"/>
      <c r="E372" s="130"/>
      <c r="F372" s="130"/>
      <c r="G372" s="130"/>
      <c r="H372" s="130"/>
      <c r="I372" s="130"/>
      <c r="J372" s="138"/>
    </row>
    <row r="373" ht="12.75" customHeight="1" spans="1:10">
      <c r="A373" s="352"/>
      <c r="B373" s="352"/>
      <c r="C373" s="130"/>
      <c r="D373" s="130"/>
      <c r="E373" s="130"/>
      <c r="F373" s="130"/>
      <c r="G373" s="130"/>
      <c r="H373" s="130"/>
      <c r="I373" s="130"/>
      <c r="J373" s="138"/>
    </row>
    <row r="374" ht="12.75" customHeight="1" spans="1:10">
      <c r="A374" s="352"/>
      <c r="B374" s="352"/>
      <c r="C374" s="130"/>
      <c r="D374" s="130"/>
      <c r="E374" s="130"/>
      <c r="F374" s="130"/>
      <c r="G374" s="130"/>
      <c r="H374" s="130"/>
      <c r="I374" s="130"/>
      <c r="J374" s="138"/>
    </row>
    <row r="375" ht="12.75" customHeight="1" spans="1:10">
      <c r="A375" s="352"/>
      <c r="B375" s="352"/>
      <c r="C375" s="130"/>
      <c r="D375" s="130"/>
      <c r="E375" s="130"/>
      <c r="F375" s="130"/>
      <c r="G375" s="130"/>
      <c r="H375" s="130"/>
      <c r="I375" s="130"/>
      <c r="J375" s="138"/>
    </row>
    <row r="376" ht="12.75" customHeight="1" spans="1:10">
      <c r="A376" s="352"/>
      <c r="B376" s="352"/>
      <c r="C376" s="130"/>
      <c r="D376" s="130"/>
      <c r="E376" s="130"/>
      <c r="F376" s="130"/>
      <c r="G376" s="130"/>
      <c r="H376" s="130"/>
      <c r="I376" s="130"/>
      <c r="J376" s="138"/>
    </row>
    <row r="377" ht="12.75" customHeight="1" spans="1:10">
      <c r="A377" s="352"/>
      <c r="B377" s="352"/>
      <c r="C377" s="130"/>
      <c r="D377" s="130"/>
      <c r="E377" s="130"/>
      <c r="F377" s="130"/>
      <c r="G377" s="130"/>
      <c r="H377" s="130"/>
      <c r="I377" s="130"/>
      <c r="J377" s="138"/>
    </row>
    <row r="378" ht="12.75" customHeight="1" spans="1:10">
      <c r="A378" s="352"/>
      <c r="B378" s="352"/>
      <c r="C378" s="130"/>
      <c r="D378" s="130"/>
      <c r="E378" s="130"/>
      <c r="F378" s="130"/>
      <c r="G378" s="130"/>
      <c r="H378" s="130"/>
      <c r="I378" s="130"/>
      <c r="J378" s="138"/>
    </row>
    <row r="379" ht="12.75" customHeight="1" spans="1:10">
      <c r="A379" s="352"/>
      <c r="B379" s="352"/>
      <c r="C379" s="130"/>
      <c r="D379" s="130"/>
      <c r="E379" s="130"/>
      <c r="F379" s="130"/>
      <c r="G379" s="130"/>
      <c r="H379" s="130"/>
      <c r="I379" s="130"/>
      <c r="J379" s="138"/>
    </row>
    <row r="380" ht="12.75" customHeight="1" spans="1:10">
      <c r="A380" s="352"/>
      <c r="B380" s="352"/>
      <c r="C380" s="130"/>
      <c r="D380" s="130"/>
      <c r="E380" s="130"/>
      <c r="F380" s="130"/>
      <c r="G380" s="130"/>
      <c r="H380" s="130"/>
      <c r="I380" s="130"/>
      <c r="J380" s="138"/>
    </row>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7">
    <mergeCell ref="A1:J1"/>
    <mergeCell ref="A2:J2"/>
    <mergeCell ref="A3:J3"/>
    <mergeCell ref="A4:J4"/>
    <mergeCell ref="A6:J6"/>
    <mergeCell ref="A7:G7"/>
    <mergeCell ref="H7:J7"/>
    <mergeCell ref="A8:G8"/>
    <mergeCell ref="H8:J8"/>
    <mergeCell ref="A9:G9"/>
    <mergeCell ref="H9:J9"/>
    <mergeCell ref="A10:G10"/>
    <mergeCell ref="H10:J10"/>
    <mergeCell ref="A11:B11"/>
    <mergeCell ref="C11:G11"/>
    <mergeCell ref="H11:I11"/>
    <mergeCell ref="A12:B12"/>
    <mergeCell ref="C12:G12"/>
    <mergeCell ref="H12:I12"/>
    <mergeCell ref="A13:J13"/>
    <mergeCell ref="C14:J14"/>
    <mergeCell ref="C15:J15"/>
    <mergeCell ref="C16:J16"/>
    <mergeCell ref="C17:J17"/>
    <mergeCell ref="C18:J18"/>
    <mergeCell ref="C19:J19"/>
    <mergeCell ref="C20:J20"/>
    <mergeCell ref="C21:J21"/>
    <mergeCell ref="C22:J22"/>
    <mergeCell ref="C23:J23"/>
    <mergeCell ref="C24:J24"/>
    <mergeCell ref="C25:J25"/>
    <mergeCell ref="C26:J26"/>
    <mergeCell ref="C27:J27"/>
    <mergeCell ref="C28:J28"/>
    <mergeCell ref="C29:J29"/>
    <mergeCell ref="C30:J30"/>
    <mergeCell ref="C31:J31"/>
    <mergeCell ref="C32:J32"/>
    <mergeCell ref="C33:J33"/>
    <mergeCell ref="C34:J34"/>
    <mergeCell ref="C35:J35"/>
    <mergeCell ref="C36:J36"/>
    <mergeCell ref="C37:J37"/>
    <mergeCell ref="C38:J38"/>
    <mergeCell ref="C39:J39"/>
    <mergeCell ref="C40:J40"/>
    <mergeCell ref="C41:J41"/>
    <mergeCell ref="C42:J42"/>
    <mergeCell ref="C43:J43"/>
    <mergeCell ref="C44:J44"/>
    <mergeCell ref="C45:J45"/>
    <mergeCell ref="C46:J46"/>
    <mergeCell ref="C47:J47"/>
    <mergeCell ref="C48:J48"/>
    <mergeCell ref="C49:J49"/>
    <mergeCell ref="C50:J50"/>
    <mergeCell ref="C51:J51"/>
    <mergeCell ref="C52:J52"/>
    <mergeCell ref="C53:J53"/>
    <mergeCell ref="C54:J54"/>
    <mergeCell ref="C55:J55"/>
    <mergeCell ref="C56:J56"/>
    <mergeCell ref="C57:J57"/>
    <mergeCell ref="C58:J58"/>
    <mergeCell ref="C59:J59"/>
    <mergeCell ref="C60:J60"/>
    <mergeCell ref="C61:J61"/>
    <mergeCell ref="C62:J62"/>
    <mergeCell ref="C63:J63"/>
    <mergeCell ref="C64:J64"/>
    <mergeCell ref="C65:J65"/>
    <mergeCell ref="C66:J66"/>
    <mergeCell ref="C67:J67"/>
    <mergeCell ref="C68:J68"/>
    <mergeCell ref="C69:J69"/>
    <mergeCell ref="C70:J70"/>
    <mergeCell ref="C71:J71"/>
    <mergeCell ref="C72:J72"/>
    <mergeCell ref="C73:J73"/>
    <mergeCell ref="C74:J74"/>
    <mergeCell ref="C75:J75"/>
    <mergeCell ref="C76:J76"/>
    <mergeCell ref="C77:J77"/>
    <mergeCell ref="C78:J78"/>
    <mergeCell ref="C79:J79"/>
    <mergeCell ref="C80:J80"/>
    <mergeCell ref="C81:J81"/>
    <mergeCell ref="C82:J82"/>
    <mergeCell ref="C83:J83"/>
    <mergeCell ref="C84:J84"/>
    <mergeCell ref="C85:J85"/>
    <mergeCell ref="C86:J86"/>
    <mergeCell ref="C87:J87"/>
    <mergeCell ref="C88:J88"/>
    <mergeCell ref="C89:J89"/>
    <mergeCell ref="C90:J90"/>
    <mergeCell ref="C91:J91"/>
    <mergeCell ref="C92:J92"/>
    <mergeCell ref="C93:J93"/>
    <mergeCell ref="C94:J94"/>
    <mergeCell ref="C95:J95"/>
    <mergeCell ref="C96:J96"/>
    <mergeCell ref="C97:J97"/>
    <mergeCell ref="C98:J98"/>
    <mergeCell ref="C99:J99"/>
    <mergeCell ref="C100:J100"/>
    <mergeCell ref="C101:J101"/>
    <mergeCell ref="C102:J102"/>
    <mergeCell ref="C103:J103"/>
    <mergeCell ref="C104:J104"/>
    <mergeCell ref="C105:J105"/>
    <mergeCell ref="C106:J106"/>
    <mergeCell ref="C107:J107"/>
    <mergeCell ref="C108:J108"/>
    <mergeCell ref="C109:J109"/>
    <mergeCell ref="C110:J110"/>
    <mergeCell ref="C111:J111"/>
    <mergeCell ref="C112:J112"/>
    <mergeCell ref="C113:J113"/>
    <mergeCell ref="C114:J114"/>
    <mergeCell ref="C115:J115"/>
    <mergeCell ref="C116:J116"/>
    <mergeCell ref="C117:J117"/>
    <mergeCell ref="C118:J118"/>
    <mergeCell ref="C119:J119"/>
    <mergeCell ref="C120:J120"/>
    <mergeCell ref="C121:J121"/>
    <mergeCell ref="C122:J122"/>
    <mergeCell ref="C123:J123"/>
    <mergeCell ref="C124:J124"/>
    <mergeCell ref="C125:J125"/>
    <mergeCell ref="C126:J126"/>
    <mergeCell ref="C127:J127"/>
    <mergeCell ref="C128:J128"/>
    <mergeCell ref="C129:J129"/>
    <mergeCell ref="C130:J130"/>
    <mergeCell ref="C131:J131"/>
    <mergeCell ref="C132:J132"/>
    <mergeCell ref="C133:J133"/>
    <mergeCell ref="C134:J134"/>
    <mergeCell ref="C135:J135"/>
    <mergeCell ref="C136:J136"/>
    <mergeCell ref="C137:J137"/>
    <mergeCell ref="C138:J138"/>
    <mergeCell ref="C139:J139"/>
    <mergeCell ref="C140:J14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56:J156"/>
    <mergeCell ref="C157:J157"/>
    <mergeCell ref="C158:J158"/>
    <mergeCell ref="C159:J159"/>
    <mergeCell ref="C160:J160"/>
    <mergeCell ref="C161:J161"/>
    <mergeCell ref="C162:J162"/>
    <mergeCell ref="C163:J163"/>
    <mergeCell ref="C164:J164"/>
    <mergeCell ref="C165:J165"/>
    <mergeCell ref="C166:J166"/>
    <mergeCell ref="C167:J167"/>
    <mergeCell ref="C168:J168"/>
    <mergeCell ref="C169:J169"/>
    <mergeCell ref="C170:J170"/>
    <mergeCell ref="C171:J171"/>
    <mergeCell ref="C172:J172"/>
    <mergeCell ref="C173:J173"/>
    <mergeCell ref="C174:J174"/>
    <mergeCell ref="C175:J175"/>
    <mergeCell ref="C176:J176"/>
    <mergeCell ref="C177:J177"/>
    <mergeCell ref="C178:J178"/>
    <mergeCell ref="C179:J179"/>
    <mergeCell ref="C180:J180"/>
    <mergeCell ref="A17:A20"/>
    <mergeCell ref="A21:A24"/>
    <mergeCell ref="A26:A27"/>
    <mergeCell ref="A28:A29"/>
    <mergeCell ref="A30:A31"/>
    <mergeCell ref="A32:A34"/>
    <mergeCell ref="A35:A38"/>
    <mergeCell ref="A39:A41"/>
    <mergeCell ref="A44:A46"/>
    <mergeCell ref="A47:A49"/>
    <mergeCell ref="A50:A52"/>
    <mergeCell ref="A53:A55"/>
    <mergeCell ref="A56:A57"/>
    <mergeCell ref="A59:A61"/>
    <mergeCell ref="A62:A64"/>
    <mergeCell ref="A65:A67"/>
    <mergeCell ref="A68:A70"/>
    <mergeCell ref="A71:A72"/>
    <mergeCell ref="A74:A76"/>
    <mergeCell ref="A77:A79"/>
    <mergeCell ref="A80:A82"/>
    <mergeCell ref="A83:A85"/>
    <mergeCell ref="A88:A90"/>
    <mergeCell ref="A91:A93"/>
    <mergeCell ref="A94:A96"/>
    <mergeCell ref="A97:A99"/>
    <mergeCell ref="A101:A103"/>
    <mergeCell ref="A104:A106"/>
    <mergeCell ref="A107:A109"/>
    <mergeCell ref="A110:A112"/>
    <mergeCell ref="A114:A117"/>
    <mergeCell ref="A118:A121"/>
    <mergeCell ref="A122:A124"/>
    <mergeCell ref="A125:A128"/>
    <mergeCell ref="A129:A132"/>
    <mergeCell ref="A134:A136"/>
    <mergeCell ref="A137:A139"/>
    <mergeCell ref="A140:A142"/>
    <mergeCell ref="A145:A147"/>
    <mergeCell ref="A148:A149"/>
    <mergeCell ref="A150:A152"/>
    <mergeCell ref="A154:A156"/>
    <mergeCell ref="A157:A158"/>
    <mergeCell ref="A159:A161"/>
    <mergeCell ref="A163:A165"/>
    <mergeCell ref="A166:A168"/>
    <mergeCell ref="A169:A171"/>
    <mergeCell ref="A172:A174"/>
    <mergeCell ref="A175:A177"/>
    <mergeCell ref="A178:A180"/>
    <mergeCell ref="B17:B20"/>
    <mergeCell ref="B21:B24"/>
    <mergeCell ref="B26:B27"/>
    <mergeCell ref="B28:B29"/>
    <mergeCell ref="B30:B31"/>
    <mergeCell ref="B32:B34"/>
    <mergeCell ref="B35:B38"/>
    <mergeCell ref="B39:B41"/>
    <mergeCell ref="B44:B46"/>
    <mergeCell ref="B47:B49"/>
    <mergeCell ref="B50:B52"/>
    <mergeCell ref="B53:B55"/>
    <mergeCell ref="B56:B57"/>
    <mergeCell ref="B59:B61"/>
    <mergeCell ref="B62:B64"/>
    <mergeCell ref="B65:B67"/>
    <mergeCell ref="B68:B70"/>
    <mergeCell ref="B71:B72"/>
    <mergeCell ref="B74:B76"/>
    <mergeCell ref="B77:B79"/>
    <mergeCell ref="B80:B82"/>
    <mergeCell ref="B83:B85"/>
    <mergeCell ref="B88:B90"/>
    <mergeCell ref="B91:B93"/>
    <mergeCell ref="B94:B96"/>
    <mergeCell ref="B97:B99"/>
    <mergeCell ref="B101:B103"/>
    <mergeCell ref="B104:B106"/>
    <mergeCell ref="B107:B109"/>
    <mergeCell ref="B110:B112"/>
    <mergeCell ref="B114:B117"/>
    <mergeCell ref="B118:B121"/>
    <mergeCell ref="B122:B124"/>
    <mergeCell ref="B125:B128"/>
    <mergeCell ref="B129:B132"/>
    <mergeCell ref="B134:B136"/>
    <mergeCell ref="B137:B139"/>
    <mergeCell ref="B140:B142"/>
    <mergeCell ref="B145:B147"/>
    <mergeCell ref="B148:B149"/>
    <mergeCell ref="B150:B152"/>
    <mergeCell ref="B154:B156"/>
    <mergeCell ref="B157:B158"/>
    <mergeCell ref="B159:B161"/>
    <mergeCell ref="B163:B165"/>
    <mergeCell ref="B166:B168"/>
    <mergeCell ref="B169:B171"/>
    <mergeCell ref="B172:B174"/>
    <mergeCell ref="B175:B177"/>
    <mergeCell ref="B178:B180"/>
  </mergeCells>
  <pageMargins left="0.7" right="0.7" top="0.75" bottom="0.75" header="0" footer="0"/>
  <pageSetup paperSize="1" scale="83"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000"/>
  <sheetViews>
    <sheetView showGridLines="0" view="pageBreakPreview" zoomScale="74" zoomScaleNormal="100" topLeftCell="A29" workbookViewId="0">
      <selection activeCell="B16" sqref="B16"/>
    </sheetView>
  </sheetViews>
  <sheetFormatPr defaultColWidth="12.6285714285714" defaultRowHeight="15" customHeight="1"/>
  <cols>
    <col min="1" max="1" width="7.75238095238095" customWidth="1"/>
    <col min="2" max="2" width="15.3809523809524" customWidth="1"/>
    <col min="3" max="3" width="12.752380952381" customWidth="1"/>
    <col min="4" max="4" width="63.752380952381" customWidth="1"/>
    <col min="5" max="5" width="9.71428571428571" customWidth="1"/>
    <col min="6" max="6" width="12.752380952381" customWidth="1"/>
    <col min="7" max="7" width="18.247619047619" customWidth="1"/>
    <col min="8" max="8" width="8.75238095238095" customWidth="1"/>
    <col min="9" max="10" width="14.752380952381" customWidth="1"/>
    <col min="11" max="11" width="22.1333333333333" customWidth="1"/>
    <col min="12" max="13" width="14.247619047619" customWidth="1"/>
    <col min="14" max="14" width="7.75238095238095" customWidth="1"/>
    <col min="15" max="15" width="24.1333333333333" customWidth="1"/>
    <col min="16" max="26" width="12.752380952381" customWidth="1"/>
  </cols>
  <sheetData>
    <row r="1" ht="54.75" customHeight="1" spans="1:33">
      <c r="A1" s="271"/>
      <c r="B1" s="155"/>
      <c r="C1" s="155"/>
      <c r="D1" s="155"/>
      <c r="E1" s="155"/>
      <c r="F1" s="155"/>
      <c r="G1" s="155"/>
      <c r="H1" s="155"/>
      <c r="I1" s="155"/>
      <c r="J1" s="155"/>
      <c r="K1" s="155"/>
      <c r="L1" s="155"/>
      <c r="M1" s="186"/>
      <c r="N1" s="187"/>
      <c r="O1" s="187"/>
      <c r="P1" s="187"/>
      <c r="Q1" s="187"/>
      <c r="R1" s="187"/>
      <c r="S1" s="187"/>
      <c r="T1" s="187"/>
      <c r="U1" s="187"/>
      <c r="V1" s="187"/>
      <c r="W1" s="187"/>
      <c r="X1" s="187"/>
      <c r="Y1" s="187"/>
      <c r="Z1" s="187"/>
      <c r="AA1" s="187"/>
      <c r="AB1" s="187"/>
      <c r="AC1" s="187"/>
      <c r="AD1" s="187"/>
      <c r="AE1" s="187"/>
      <c r="AF1" s="187"/>
      <c r="AG1" s="187"/>
    </row>
    <row r="2" ht="22.5" customHeight="1" spans="1:33">
      <c r="A2" s="272" t="str">
        <f>RESUMO!A1</f>
        <v>PREFEITURA MUNICIPAL DE CAMARAGIBE</v>
      </c>
      <c r="M2" s="189"/>
      <c r="N2" s="290"/>
      <c r="O2" s="190"/>
      <c r="P2" s="190"/>
      <c r="Q2" s="190"/>
      <c r="R2" s="190"/>
      <c r="S2" s="190"/>
      <c r="T2" s="190"/>
      <c r="U2" s="190"/>
      <c r="V2" s="190"/>
      <c r="W2" s="190"/>
      <c r="X2" s="190"/>
      <c r="Y2" s="190"/>
      <c r="Z2" s="190"/>
      <c r="AA2" s="190"/>
      <c r="AB2" s="190"/>
      <c r="AC2" s="190"/>
      <c r="AD2" s="190"/>
      <c r="AE2" s="190"/>
      <c r="AF2" s="190"/>
      <c r="AG2" s="190"/>
    </row>
    <row r="3" ht="21" customHeight="1" spans="1:33">
      <c r="A3" s="272" t="str">
        <f>RESUMO!A3</f>
        <v>SECRETARIA DE INFRAESTRUTURA</v>
      </c>
      <c r="M3" s="189"/>
      <c r="N3" s="290"/>
      <c r="O3" s="190"/>
      <c r="P3" s="190"/>
      <c r="Q3" s="190"/>
      <c r="R3" s="190"/>
      <c r="S3" s="190"/>
      <c r="T3" s="190"/>
      <c r="U3" s="190"/>
      <c r="V3" s="190"/>
      <c r="W3" s="190"/>
      <c r="X3" s="190"/>
      <c r="Y3" s="190"/>
      <c r="Z3" s="190"/>
      <c r="AA3" s="190"/>
      <c r="AB3" s="190"/>
      <c r="AC3" s="190"/>
      <c r="AD3" s="190"/>
      <c r="AE3" s="190"/>
      <c r="AF3" s="190"/>
      <c r="AG3" s="190"/>
    </row>
    <row r="4" ht="12.75" customHeight="1" spans="1:33">
      <c r="A4" s="273"/>
      <c r="L4" s="291"/>
      <c r="M4" s="292"/>
      <c r="N4" s="290"/>
      <c r="O4" s="190"/>
      <c r="P4" s="190"/>
      <c r="Q4" s="190"/>
      <c r="R4" s="190"/>
      <c r="S4" s="190"/>
      <c r="T4" s="190"/>
      <c r="U4" s="190"/>
      <c r="V4" s="190"/>
      <c r="W4" s="190"/>
      <c r="X4" s="190"/>
      <c r="Y4" s="190"/>
      <c r="Z4" s="190"/>
      <c r="AA4" s="190"/>
      <c r="AB4" s="190"/>
      <c r="AC4" s="190"/>
      <c r="AD4" s="190"/>
      <c r="AE4" s="190"/>
      <c r="AF4" s="190"/>
      <c r="AG4" s="190"/>
    </row>
    <row r="5" ht="21.75" customHeight="1" spans="1:33">
      <c r="A5" s="274" t="s">
        <v>434</v>
      </c>
      <c r="B5" s="160"/>
      <c r="C5" s="160"/>
      <c r="D5" s="160"/>
      <c r="E5" s="160"/>
      <c r="F5" s="160"/>
      <c r="G5" s="160"/>
      <c r="H5" s="160"/>
      <c r="I5" s="160"/>
      <c r="J5" s="160"/>
      <c r="K5" s="160"/>
      <c r="L5" s="160"/>
      <c r="M5" s="163"/>
      <c r="N5" s="290"/>
      <c r="O5" s="190"/>
      <c r="P5" s="190"/>
      <c r="Q5" s="190"/>
      <c r="R5" s="190"/>
      <c r="S5" s="190"/>
      <c r="T5" s="190"/>
      <c r="U5" s="190"/>
      <c r="V5" s="190"/>
      <c r="W5" s="190"/>
      <c r="X5" s="190"/>
      <c r="Y5" s="190"/>
      <c r="Z5" s="190"/>
      <c r="AA5" s="190"/>
      <c r="AB5" s="190"/>
      <c r="AC5" s="190"/>
      <c r="AD5" s="190"/>
      <c r="AE5" s="190"/>
      <c r="AF5" s="190"/>
      <c r="AG5" s="190"/>
    </row>
    <row r="6" ht="21" customHeight="1" spans="1:33">
      <c r="A6" s="161" t="s">
        <v>3</v>
      </c>
      <c r="B6" s="160"/>
      <c r="C6" s="160"/>
      <c r="D6" s="160"/>
      <c r="E6" s="160"/>
      <c r="F6" s="160"/>
      <c r="G6" s="160"/>
      <c r="H6" s="160"/>
      <c r="I6" s="160"/>
      <c r="J6" s="160"/>
      <c r="K6" s="160"/>
      <c r="L6" s="160"/>
      <c r="M6" s="163"/>
      <c r="N6" s="290"/>
      <c r="O6" s="190"/>
      <c r="P6" s="190"/>
      <c r="Q6" s="190"/>
      <c r="R6" s="190"/>
      <c r="S6" s="190"/>
      <c r="T6" s="190"/>
      <c r="U6" s="190"/>
      <c r="V6" s="190"/>
      <c r="W6" s="190"/>
      <c r="X6" s="190"/>
      <c r="Y6" s="190"/>
      <c r="Z6" s="190"/>
      <c r="AA6" s="190"/>
      <c r="AB6" s="190"/>
      <c r="AC6" s="190"/>
      <c r="AD6" s="190"/>
      <c r="AE6" s="190"/>
      <c r="AF6" s="190"/>
      <c r="AG6" s="190"/>
    </row>
    <row r="7" ht="19.5" customHeight="1" spans="1:33">
      <c r="A7" s="275" t="str">
        <f>RESUMO!A7</f>
        <v>OBRA DE PAVIMENTAÇÃO, DRENAGEM E SINALIZAÇÃO DE VIAS EM DIVERSOS BAIRROS NO MUNICÍPIO DE CAMARAGIBE - PE</v>
      </c>
      <c r="B7" s="160"/>
      <c r="C7" s="160"/>
      <c r="D7" s="160"/>
      <c r="E7" s="160"/>
      <c r="F7" s="160"/>
      <c r="G7" s="163"/>
      <c r="H7" s="276"/>
      <c r="I7" s="160"/>
      <c r="J7" s="160"/>
      <c r="K7" s="160"/>
      <c r="L7" s="160"/>
      <c r="M7" s="163"/>
      <c r="N7" s="290"/>
      <c r="O7" s="190"/>
      <c r="P7" s="190"/>
      <c r="Q7" s="190"/>
      <c r="R7" s="190"/>
      <c r="S7" s="190"/>
      <c r="T7" s="190"/>
      <c r="U7" s="190"/>
      <c r="V7" s="190"/>
      <c r="W7" s="190"/>
      <c r="X7" s="190"/>
      <c r="Y7" s="190"/>
      <c r="Z7" s="190"/>
      <c r="AA7" s="190"/>
      <c r="AB7" s="190"/>
      <c r="AC7" s="190"/>
      <c r="AD7" s="190"/>
      <c r="AE7" s="190"/>
      <c r="AF7" s="190"/>
      <c r="AG7" s="190"/>
    </row>
    <row r="8" ht="18" customHeight="1" spans="1:33">
      <c r="A8" s="161" t="s">
        <v>5</v>
      </c>
      <c r="B8" s="160"/>
      <c r="C8" s="160"/>
      <c r="D8" s="160"/>
      <c r="E8" s="160"/>
      <c r="F8" s="160"/>
      <c r="G8" s="163"/>
      <c r="H8" s="277" t="s">
        <v>6</v>
      </c>
      <c r="I8" s="160"/>
      <c r="J8" s="160"/>
      <c r="K8" s="160"/>
      <c r="L8" s="160"/>
      <c r="M8" s="163"/>
      <c r="N8" s="293"/>
      <c r="O8" s="190"/>
      <c r="P8" s="190"/>
      <c r="Q8" s="190"/>
      <c r="R8" s="190"/>
      <c r="S8" s="190"/>
      <c r="T8" s="190"/>
      <c r="U8" s="190"/>
      <c r="V8" s="190"/>
      <c r="W8" s="190"/>
      <c r="X8" s="190"/>
      <c r="Y8" s="190"/>
      <c r="Z8" s="190"/>
      <c r="AA8" s="190"/>
      <c r="AB8" s="190"/>
      <c r="AC8" s="190"/>
      <c r="AD8" s="190"/>
      <c r="AE8" s="190"/>
      <c r="AF8" s="190"/>
      <c r="AG8" s="190"/>
    </row>
    <row r="9" ht="66" customHeight="1" spans="1:33">
      <c r="A9" s="278" t="str">
        <f>RESUMO!A9</f>
        <v>LOTE II: RUA DO LIVRAMENTO (SÃO JOÃO E SÃO PAULO); RUA ELIAS PEREIRA - RUA CINCO (TABATINGA); RUA LONDRINA (JARDIM PRIMAVERA); RUA NOVA LONDRINA (BAIRRO DOS ESTADOS); RUA REDENTOR (BONDADE DE DEUS); RUA SANTA LUÍSA (BAIRRO NOVO DO CARMELO); RUA SÃO JOSÉ DA LAJE (SÃO JOÃO E SÃO PAULO); RUA SÃO BRAZ (SANTANA);RUA CASTRO ALVES (CÉU AZUL); RUA CAMPOS SALES (JARDIM PRIMAVERA).</v>
      </c>
      <c r="B9" s="160"/>
      <c r="C9" s="160"/>
      <c r="D9" s="160"/>
      <c r="E9" s="160"/>
      <c r="F9" s="160"/>
      <c r="G9" s="163"/>
      <c r="H9" s="276" t="str">
        <f>RESUMO!E9</f>
        <v>PREFEITURA MUNICIPAL DE CAMARAGIBE</v>
      </c>
      <c r="I9" s="160"/>
      <c r="J9" s="160"/>
      <c r="K9" s="160"/>
      <c r="L9" s="160"/>
      <c r="M9" s="163"/>
      <c r="N9" s="290"/>
      <c r="O9" s="190"/>
      <c r="P9" s="190"/>
      <c r="Q9" s="190"/>
      <c r="R9" s="190"/>
      <c r="S9" s="190"/>
      <c r="T9" s="190"/>
      <c r="U9" s="190"/>
      <c r="V9" s="190"/>
      <c r="W9" s="190"/>
      <c r="X9" s="190"/>
      <c r="Y9" s="190"/>
      <c r="Z9" s="190"/>
      <c r="AA9" s="190"/>
      <c r="AB9" s="190"/>
      <c r="AC9" s="190"/>
      <c r="AD9" s="190"/>
      <c r="AE9" s="190"/>
      <c r="AF9" s="190"/>
      <c r="AG9" s="190"/>
    </row>
    <row r="10" ht="25.5" customHeight="1" spans="1:15">
      <c r="A10" s="279" t="s">
        <v>8</v>
      </c>
      <c r="B10" s="160"/>
      <c r="C10" s="160"/>
      <c r="D10" s="160"/>
      <c r="E10" s="163"/>
      <c r="F10" s="280" t="s">
        <v>9</v>
      </c>
      <c r="G10" s="160"/>
      <c r="H10" s="160"/>
      <c r="I10" s="160"/>
      <c r="J10" s="163"/>
      <c r="K10" s="294" t="s">
        <v>10</v>
      </c>
      <c r="L10" s="160"/>
      <c r="M10" s="163"/>
      <c r="N10" s="54"/>
      <c r="O10" s="54"/>
    </row>
    <row r="11" ht="23.25" customHeight="1" spans="1:15">
      <c r="A11" s="281" t="str">
        <f>RESUMO!A11</f>
        <v>SINAPI SERVIÇOS/INSUMOS SEM DESONERAÇÃO - MARÇO/2024 + DNIT SICRO - JANEIRO/2024</v>
      </c>
      <c r="B11" s="160"/>
      <c r="C11" s="160"/>
      <c r="D11" s="160"/>
      <c r="E11" s="163"/>
      <c r="F11" s="282" t="str">
        <f>RESUMO!E11</f>
        <v>113,98 % (HORISTAS)          
70,00 % (MENSALISTAS)</v>
      </c>
      <c r="G11" s="160"/>
      <c r="H11" s="160"/>
      <c r="I11" s="160"/>
      <c r="J11" s="163"/>
      <c r="K11" s="295">
        <f>RESUMO!G11</f>
        <v>0.2338</v>
      </c>
      <c r="L11" s="160"/>
      <c r="M11" s="163"/>
      <c r="N11" s="54"/>
      <c r="O11" s="54"/>
    </row>
    <row r="12" ht="23.25" customHeight="1" spans="1:15">
      <c r="A12" s="283" t="str">
        <f>RESUMO!A12</f>
        <v>ABRIL/2024</v>
      </c>
      <c r="B12" s="158"/>
      <c r="C12" s="158"/>
      <c r="D12" s="158"/>
      <c r="E12" s="158"/>
      <c r="F12" s="158"/>
      <c r="G12" s="158"/>
      <c r="H12" s="158"/>
      <c r="I12" s="158"/>
      <c r="J12" s="158"/>
      <c r="K12" s="158"/>
      <c r="L12" s="158"/>
      <c r="M12" s="191"/>
      <c r="N12" s="54"/>
      <c r="O12" s="54"/>
    </row>
    <row r="13" ht="15.75" spans="1:33">
      <c r="A13" s="284" t="s">
        <v>14</v>
      </c>
      <c r="B13" s="284" t="s">
        <v>36</v>
      </c>
      <c r="C13" s="284" t="s">
        <v>35</v>
      </c>
      <c r="D13" s="285" t="s">
        <v>15</v>
      </c>
      <c r="E13" s="284" t="s">
        <v>37</v>
      </c>
      <c r="F13" s="286" t="s">
        <v>38</v>
      </c>
      <c r="G13" s="286" t="s">
        <v>39</v>
      </c>
      <c r="H13" s="287" t="s">
        <v>40</v>
      </c>
      <c r="I13" s="286" t="s">
        <v>41</v>
      </c>
      <c r="J13" s="194" t="s">
        <v>42</v>
      </c>
      <c r="K13" s="163"/>
      <c r="L13" s="286" t="s">
        <v>153</v>
      </c>
      <c r="M13" s="286" t="s">
        <v>435</v>
      </c>
      <c r="N13" s="190"/>
      <c r="O13" s="190"/>
      <c r="P13" s="188"/>
      <c r="Q13" s="188"/>
      <c r="R13" s="188"/>
      <c r="S13" s="188"/>
      <c r="T13" s="188"/>
      <c r="U13" s="188"/>
      <c r="V13" s="188"/>
      <c r="W13" s="188"/>
      <c r="X13" s="188"/>
      <c r="Y13" s="188"/>
      <c r="Z13" s="188"/>
      <c r="AA13" s="188"/>
      <c r="AB13" s="188"/>
      <c r="AC13" s="188"/>
      <c r="AD13" s="188"/>
      <c r="AE13" s="188"/>
      <c r="AF13" s="188"/>
      <c r="AG13" s="188"/>
    </row>
    <row r="14" ht="15.75" spans="1:33">
      <c r="A14" s="288"/>
      <c r="B14" s="288"/>
      <c r="C14" s="288"/>
      <c r="D14" s="288"/>
      <c r="E14" s="288"/>
      <c r="F14" s="288"/>
      <c r="G14" s="288"/>
      <c r="H14" s="288"/>
      <c r="I14" s="288"/>
      <c r="J14" s="171" t="s">
        <v>43</v>
      </c>
      <c r="K14" s="171" t="s">
        <v>44</v>
      </c>
      <c r="L14" s="288"/>
      <c r="M14" s="288"/>
      <c r="N14" s="190"/>
      <c r="O14" s="190"/>
      <c r="P14" s="188"/>
      <c r="Q14" s="188"/>
      <c r="R14" s="188"/>
      <c r="S14" s="188"/>
      <c r="T14" s="188"/>
      <c r="U14" s="188"/>
      <c r="V14" s="188"/>
      <c r="W14" s="188"/>
      <c r="X14" s="188"/>
      <c r="Y14" s="188"/>
      <c r="Z14" s="188"/>
      <c r="AA14" s="188"/>
      <c r="AB14" s="188"/>
      <c r="AC14" s="188"/>
      <c r="AD14" s="188"/>
      <c r="AE14" s="188"/>
      <c r="AF14" s="188"/>
      <c r="AG14" s="188"/>
    </row>
    <row r="15" ht="31.5" spans="1:33">
      <c r="A15" s="185" t="s">
        <v>64</v>
      </c>
      <c r="B15" s="176" t="s">
        <v>47</v>
      </c>
      <c r="C15" s="289" t="s">
        <v>65</v>
      </c>
      <c r="D15" s="177" t="s">
        <v>210</v>
      </c>
      <c r="E15" s="178" t="s">
        <v>175</v>
      </c>
      <c r="F15" s="184">
        <v>10337.11</v>
      </c>
      <c r="G15" s="180">
        <v>79.95</v>
      </c>
      <c r="H15" s="181">
        <v>0.2338</v>
      </c>
      <c r="I15" s="180">
        <v>98.64</v>
      </c>
      <c r="J15" s="180">
        <v>826451.94</v>
      </c>
      <c r="K15" s="180">
        <v>1019652.53</v>
      </c>
      <c r="L15" s="296">
        <v>0.213537030044807</v>
      </c>
      <c r="M15" s="296">
        <v>0.213537030044807</v>
      </c>
      <c r="N15" s="190"/>
      <c r="O15" s="190"/>
      <c r="P15" s="188"/>
      <c r="Q15" s="188"/>
      <c r="R15" s="188"/>
      <c r="S15" s="188"/>
      <c r="T15" s="188"/>
      <c r="U15" s="188"/>
      <c r="V15" s="188"/>
      <c r="W15" s="188"/>
      <c r="X15" s="188"/>
      <c r="Y15" s="188"/>
      <c r="Z15" s="188"/>
      <c r="AA15" s="188"/>
      <c r="AB15" s="188"/>
      <c r="AC15" s="188"/>
      <c r="AD15" s="188"/>
      <c r="AE15" s="188"/>
      <c r="AF15" s="188"/>
      <c r="AG15" s="188"/>
    </row>
    <row r="16" ht="47.25" spans="1:33">
      <c r="A16" s="185" t="s">
        <v>78</v>
      </c>
      <c r="B16" s="176" t="s">
        <v>53</v>
      </c>
      <c r="C16" s="175">
        <v>92398</v>
      </c>
      <c r="D16" s="182" t="s">
        <v>436</v>
      </c>
      <c r="E16" s="185" t="s">
        <v>175</v>
      </c>
      <c r="F16" s="184">
        <v>10337.11</v>
      </c>
      <c r="G16" s="180">
        <v>78.2</v>
      </c>
      <c r="H16" s="181">
        <v>0.2338</v>
      </c>
      <c r="I16" s="180">
        <v>96.48</v>
      </c>
      <c r="J16" s="180">
        <v>808362</v>
      </c>
      <c r="K16" s="180">
        <v>997324.37</v>
      </c>
      <c r="L16" s="296">
        <v>0.208861036181715</v>
      </c>
      <c r="M16" s="296">
        <v>0.422398066226522</v>
      </c>
      <c r="N16" s="190"/>
      <c r="O16" s="190"/>
      <c r="P16" s="188"/>
      <c r="Q16" s="188"/>
      <c r="R16" s="188"/>
      <c r="S16" s="188"/>
      <c r="T16" s="188"/>
      <c r="U16" s="188"/>
      <c r="V16" s="188"/>
      <c r="W16" s="188"/>
      <c r="X16" s="188"/>
      <c r="Y16" s="188"/>
      <c r="Z16" s="188"/>
      <c r="AA16" s="188"/>
      <c r="AB16" s="188"/>
      <c r="AC16" s="188"/>
      <c r="AD16" s="188"/>
      <c r="AE16" s="188"/>
      <c r="AF16" s="188"/>
      <c r="AG16" s="188"/>
    </row>
    <row r="17" ht="47.25" spans="1:33">
      <c r="A17" s="185" t="s">
        <v>74</v>
      </c>
      <c r="B17" s="176" t="s">
        <v>47</v>
      </c>
      <c r="C17" s="175" t="s">
        <v>75</v>
      </c>
      <c r="D17" s="177" t="s">
        <v>200</v>
      </c>
      <c r="E17" s="178" t="s">
        <v>171</v>
      </c>
      <c r="F17" s="184">
        <v>1793.03</v>
      </c>
      <c r="G17" s="180">
        <v>217.16</v>
      </c>
      <c r="H17" s="181">
        <v>0.2338</v>
      </c>
      <c r="I17" s="180">
        <v>267.93</v>
      </c>
      <c r="J17" s="180">
        <v>389374.39</v>
      </c>
      <c r="K17" s="180">
        <v>480406.53</v>
      </c>
      <c r="L17" s="296">
        <v>0.10060739380535</v>
      </c>
      <c r="M17" s="296">
        <v>0.523005460031872</v>
      </c>
      <c r="N17" s="190"/>
      <c r="O17" s="190"/>
      <c r="P17" s="188"/>
      <c r="Q17" s="188"/>
      <c r="R17" s="188"/>
      <c r="S17" s="188"/>
      <c r="T17" s="188"/>
      <c r="U17" s="188"/>
      <c r="V17" s="188"/>
      <c r="W17" s="188"/>
      <c r="X17" s="188"/>
      <c r="Y17" s="188"/>
      <c r="Z17" s="188"/>
      <c r="AA17" s="188"/>
      <c r="AB17" s="188"/>
      <c r="AC17" s="188"/>
      <c r="AD17" s="188"/>
      <c r="AE17" s="188"/>
      <c r="AF17" s="188"/>
      <c r="AG17" s="188"/>
    </row>
    <row r="18" ht="31.5" spans="1:33">
      <c r="A18" s="185" t="s">
        <v>85</v>
      </c>
      <c r="B18" s="176" t="s">
        <v>53</v>
      </c>
      <c r="C18" s="175">
        <v>101094</v>
      </c>
      <c r="D18" s="182" t="s">
        <v>437</v>
      </c>
      <c r="E18" s="185" t="s">
        <v>178</v>
      </c>
      <c r="F18" s="184">
        <v>1338.19</v>
      </c>
      <c r="G18" s="180">
        <v>209.5</v>
      </c>
      <c r="H18" s="181">
        <v>0.2338</v>
      </c>
      <c r="I18" s="180">
        <v>258.48</v>
      </c>
      <c r="J18" s="180">
        <v>280350.81</v>
      </c>
      <c r="K18" s="180">
        <v>345895.35</v>
      </c>
      <c r="L18" s="296">
        <v>0.0724378781714089</v>
      </c>
      <c r="M18" s="296">
        <v>0.595443338203281</v>
      </c>
      <c r="N18" s="190"/>
      <c r="O18" s="190"/>
      <c r="P18" s="188"/>
      <c r="Q18" s="188"/>
      <c r="R18" s="188"/>
      <c r="S18" s="188"/>
      <c r="T18" s="188"/>
      <c r="U18" s="188"/>
      <c r="V18" s="188"/>
      <c r="W18" s="188"/>
      <c r="X18" s="188"/>
      <c r="Y18" s="188"/>
      <c r="Z18" s="188"/>
      <c r="AA18" s="188"/>
      <c r="AB18" s="188"/>
      <c r="AC18" s="188"/>
      <c r="AD18" s="188"/>
      <c r="AE18" s="188"/>
      <c r="AF18" s="188"/>
      <c r="AG18" s="188"/>
    </row>
    <row r="19" ht="63" spans="1:33">
      <c r="A19" s="185" t="s">
        <v>50</v>
      </c>
      <c r="B19" s="176" t="s">
        <v>47</v>
      </c>
      <c r="C19" s="175" t="s">
        <v>67</v>
      </c>
      <c r="D19" s="177" t="s">
        <v>208</v>
      </c>
      <c r="E19" s="178" t="s">
        <v>178</v>
      </c>
      <c r="F19" s="184">
        <v>2591.21</v>
      </c>
      <c r="G19" s="180">
        <v>95.64</v>
      </c>
      <c r="H19" s="181">
        <v>0.2338</v>
      </c>
      <c r="I19" s="180">
        <v>118</v>
      </c>
      <c r="J19" s="180">
        <v>247823.32</v>
      </c>
      <c r="K19" s="180">
        <v>305762.78</v>
      </c>
      <c r="L19" s="296">
        <v>0.0640332603690431</v>
      </c>
      <c r="M19" s="296">
        <v>0.659476598572324</v>
      </c>
      <c r="N19" s="190"/>
      <c r="O19" s="190"/>
      <c r="P19" s="188"/>
      <c r="Q19" s="188"/>
      <c r="R19" s="188"/>
      <c r="S19" s="188"/>
      <c r="T19" s="188"/>
      <c r="U19" s="188"/>
      <c r="V19" s="188"/>
      <c r="W19" s="188"/>
      <c r="X19" s="188"/>
      <c r="Y19" s="188"/>
      <c r="Z19" s="188"/>
      <c r="AA19" s="188"/>
      <c r="AB19" s="188"/>
      <c r="AC19" s="188"/>
      <c r="AD19" s="188"/>
      <c r="AE19" s="188"/>
      <c r="AF19" s="188"/>
      <c r="AG19" s="188"/>
    </row>
    <row r="20" ht="47.25" spans="1:33">
      <c r="A20" s="185" t="s">
        <v>63</v>
      </c>
      <c r="B20" s="176" t="s">
        <v>53</v>
      </c>
      <c r="C20" s="175">
        <v>97914</v>
      </c>
      <c r="D20" s="182" t="s">
        <v>438</v>
      </c>
      <c r="E20" s="185" t="s">
        <v>439</v>
      </c>
      <c r="F20" s="179">
        <v>65299.62262</v>
      </c>
      <c r="G20" s="180">
        <v>2.95</v>
      </c>
      <c r="H20" s="181">
        <v>0.2338</v>
      </c>
      <c r="I20" s="180">
        <v>3.64</v>
      </c>
      <c r="J20" s="180">
        <v>192633.89</v>
      </c>
      <c r="K20" s="180">
        <v>237690.63</v>
      </c>
      <c r="L20" s="296">
        <v>0.0497774974379547</v>
      </c>
      <c r="M20" s="296">
        <v>0.709254096010278</v>
      </c>
      <c r="N20" s="190"/>
      <c r="O20" s="190"/>
      <c r="P20" s="188"/>
      <c r="Q20" s="188"/>
      <c r="R20" s="188"/>
      <c r="S20" s="188"/>
      <c r="T20" s="188"/>
      <c r="U20" s="188"/>
      <c r="V20" s="188"/>
      <c r="W20" s="188"/>
      <c r="X20" s="188"/>
      <c r="Y20" s="188"/>
      <c r="Z20" s="188"/>
      <c r="AA20" s="188"/>
      <c r="AB20" s="188"/>
      <c r="AC20" s="188"/>
      <c r="AD20" s="188"/>
      <c r="AE20" s="188"/>
      <c r="AF20" s="188"/>
      <c r="AG20" s="188"/>
    </row>
    <row r="21" ht="15.75" spans="1:33">
      <c r="A21" s="185" t="s">
        <v>105</v>
      </c>
      <c r="B21" s="176" t="s">
        <v>47</v>
      </c>
      <c r="C21" s="175" t="s">
        <v>106</v>
      </c>
      <c r="D21" s="175" t="s">
        <v>202</v>
      </c>
      <c r="E21" s="178" t="s">
        <v>171</v>
      </c>
      <c r="F21" s="179">
        <v>346.75</v>
      </c>
      <c r="G21" s="180">
        <v>502.73</v>
      </c>
      <c r="H21" s="181">
        <v>0.2338</v>
      </c>
      <c r="I21" s="180">
        <v>620.27</v>
      </c>
      <c r="J21" s="180">
        <v>174321.63</v>
      </c>
      <c r="K21" s="180">
        <v>215078.62</v>
      </c>
      <c r="L21" s="296">
        <v>0.0450420593189089</v>
      </c>
      <c r="M21" s="296">
        <v>0.754296155329187</v>
      </c>
      <c r="N21" s="190"/>
      <c r="O21" s="190"/>
      <c r="P21" s="188"/>
      <c r="Q21" s="188"/>
      <c r="R21" s="188"/>
      <c r="S21" s="188"/>
      <c r="T21" s="188"/>
      <c r="U21" s="188"/>
      <c r="V21" s="188"/>
      <c r="W21" s="188"/>
      <c r="X21" s="188"/>
      <c r="Y21" s="188"/>
      <c r="Z21" s="188"/>
      <c r="AA21" s="188"/>
      <c r="AB21" s="188"/>
      <c r="AC21" s="188"/>
      <c r="AD21" s="188"/>
      <c r="AE21" s="188"/>
      <c r="AF21" s="188"/>
      <c r="AG21" s="188"/>
    </row>
    <row r="22" ht="15.75" spans="1:33">
      <c r="A22" s="185" t="s">
        <v>76</v>
      </c>
      <c r="B22" s="176" t="s">
        <v>47</v>
      </c>
      <c r="C22" s="175" t="s">
        <v>77</v>
      </c>
      <c r="D22" s="177" t="s">
        <v>207</v>
      </c>
      <c r="E22" s="178" t="s">
        <v>171</v>
      </c>
      <c r="F22" s="184">
        <v>533.6855</v>
      </c>
      <c r="G22" s="180">
        <v>228.28</v>
      </c>
      <c r="H22" s="181">
        <v>0.2338</v>
      </c>
      <c r="I22" s="180">
        <v>281.65</v>
      </c>
      <c r="J22" s="180">
        <v>121829.73</v>
      </c>
      <c r="K22" s="180">
        <v>150312.52</v>
      </c>
      <c r="L22" s="296">
        <v>0.0314786539090435</v>
      </c>
      <c r="M22" s="296">
        <v>0.785774809238231</v>
      </c>
      <c r="N22" s="190"/>
      <c r="O22" s="190"/>
      <c r="P22" s="188"/>
      <c r="Q22" s="188"/>
      <c r="R22" s="188"/>
      <c r="S22" s="188"/>
      <c r="T22" s="188"/>
      <c r="U22" s="188"/>
      <c r="V22" s="188"/>
      <c r="W22" s="188"/>
      <c r="X22" s="188"/>
      <c r="Y22" s="188"/>
      <c r="Z22" s="188"/>
      <c r="AA22" s="188"/>
      <c r="AB22" s="188"/>
      <c r="AC22" s="188"/>
      <c r="AD22" s="188"/>
      <c r="AE22" s="188"/>
      <c r="AF22" s="188"/>
      <c r="AG22" s="188"/>
    </row>
    <row r="23" ht="47.25" spans="1:33">
      <c r="A23" s="185" t="s">
        <v>82</v>
      </c>
      <c r="B23" s="176" t="s">
        <v>53</v>
      </c>
      <c r="C23" s="175">
        <v>92396</v>
      </c>
      <c r="D23" s="182" t="s">
        <v>440</v>
      </c>
      <c r="E23" s="185" t="s">
        <v>175</v>
      </c>
      <c r="F23" s="184">
        <v>1546.5</v>
      </c>
      <c r="G23" s="180">
        <v>72.7</v>
      </c>
      <c r="H23" s="181">
        <v>0.2338</v>
      </c>
      <c r="I23" s="180">
        <v>89.7</v>
      </c>
      <c r="J23" s="180">
        <v>112430.55</v>
      </c>
      <c r="K23" s="180">
        <v>138721.05</v>
      </c>
      <c r="L23" s="296">
        <v>0.0290511523780528</v>
      </c>
      <c r="M23" s="296">
        <v>0.814825961616284</v>
      </c>
      <c r="N23" s="190"/>
      <c r="O23" s="190"/>
      <c r="P23" s="188"/>
      <c r="Q23" s="188"/>
      <c r="R23" s="188"/>
      <c r="S23" s="188"/>
      <c r="T23" s="188"/>
      <c r="U23" s="188"/>
      <c r="V23" s="188"/>
      <c r="W23" s="188"/>
      <c r="X23" s="188"/>
      <c r="Y23" s="188"/>
      <c r="Z23" s="188"/>
      <c r="AA23" s="188"/>
      <c r="AB23" s="188"/>
      <c r="AC23" s="188"/>
      <c r="AD23" s="188"/>
      <c r="AE23" s="188"/>
      <c r="AF23" s="188"/>
      <c r="AG23" s="188"/>
    </row>
    <row r="24" ht="78.75" spans="1:33">
      <c r="A24" s="185" t="s">
        <v>94</v>
      </c>
      <c r="B24" s="176" t="s">
        <v>53</v>
      </c>
      <c r="C24" s="175">
        <v>99839</v>
      </c>
      <c r="D24" s="182" t="s">
        <v>441</v>
      </c>
      <c r="E24" s="185" t="s">
        <v>178</v>
      </c>
      <c r="F24" s="179">
        <v>243.16</v>
      </c>
      <c r="G24" s="180">
        <v>445.89</v>
      </c>
      <c r="H24" s="181">
        <v>0.2338</v>
      </c>
      <c r="I24" s="180">
        <v>550.14</v>
      </c>
      <c r="J24" s="180">
        <v>108422.61</v>
      </c>
      <c r="K24" s="180">
        <v>133772.04</v>
      </c>
      <c r="L24" s="296">
        <v>0.0280147239223101</v>
      </c>
      <c r="M24" s="296">
        <v>0.842840685538594</v>
      </c>
      <c r="N24" s="190"/>
      <c r="O24" s="190"/>
      <c r="P24" s="188"/>
      <c r="Q24" s="188"/>
      <c r="R24" s="188"/>
      <c r="S24" s="188"/>
      <c r="T24" s="188"/>
      <c r="U24" s="188"/>
      <c r="V24" s="188"/>
      <c r="W24" s="188"/>
      <c r="X24" s="188"/>
      <c r="Y24" s="188"/>
      <c r="Z24" s="188"/>
      <c r="AA24" s="188"/>
      <c r="AB24" s="188"/>
      <c r="AC24" s="188"/>
      <c r="AD24" s="188"/>
      <c r="AE24" s="188"/>
      <c r="AF24" s="188"/>
      <c r="AG24" s="188"/>
    </row>
    <row r="25" ht="31.5" spans="1:33">
      <c r="A25" s="185" t="s">
        <v>52</v>
      </c>
      <c r="B25" s="176" t="s">
        <v>47</v>
      </c>
      <c r="C25" s="175" t="s">
        <v>99</v>
      </c>
      <c r="D25" s="177" t="s">
        <v>209</v>
      </c>
      <c r="E25" s="178" t="s">
        <v>178</v>
      </c>
      <c r="F25" s="184">
        <v>1063.52</v>
      </c>
      <c r="G25" s="180">
        <v>54.02</v>
      </c>
      <c r="H25" s="181">
        <v>0.2338</v>
      </c>
      <c r="I25" s="180">
        <v>66.65</v>
      </c>
      <c r="J25" s="180">
        <v>57451.35</v>
      </c>
      <c r="K25" s="180">
        <v>70883.61</v>
      </c>
      <c r="L25" s="296">
        <v>0.0148445427367834</v>
      </c>
      <c r="M25" s="296">
        <v>0.857685228275377</v>
      </c>
      <c r="N25" s="190"/>
      <c r="O25" s="190"/>
      <c r="P25" s="188"/>
      <c r="Q25" s="188"/>
      <c r="R25" s="188"/>
      <c r="S25" s="188"/>
      <c r="T25" s="188"/>
      <c r="U25" s="188"/>
      <c r="V25" s="188"/>
      <c r="W25" s="188"/>
      <c r="X25" s="188"/>
      <c r="Y25" s="188"/>
      <c r="Z25" s="188"/>
      <c r="AA25" s="188"/>
      <c r="AB25" s="188"/>
      <c r="AC25" s="188"/>
      <c r="AD25" s="188"/>
      <c r="AE25" s="188"/>
      <c r="AF25" s="188"/>
      <c r="AG25" s="188"/>
    </row>
    <row r="26" ht="31.5" spans="1:33">
      <c r="A26" s="185" t="s">
        <v>55</v>
      </c>
      <c r="B26" s="176" t="s">
        <v>47</v>
      </c>
      <c r="C26" s="175" t="s">
        <v>146</v>
      </c>
      <c r="D26" s="177" t="s">
        <v>220</v>
      </c>
      <c r="E26" s="178" t="s">
        <v>178</v>
      </c>
      <c r="F26" s="184">
        <v>90</v>
      </c>
      <c r="G26" s="180">
        <v>630.67</v>
      </c>
      <c r="H26" s="181">
        <v>0.2338</v>
      </c>
      <c r="I26" s="180">
        <v>778.12</v>
      </c>
      <c r="J26" s="180">
        <v>56760.3</v>
      </c>
      <c r="K26" s="180">
        <v>70030.8</v>
      </c>
      <c r="L26" s="296">
        <v>0.0146659460979927</v>
      </c>
      <c r="M26" s="296">
        <v>0.87235117437337</v>
      </c>
      <c r="N26" s="190"/>
      <c r="O26" s="190"/>
      <c r="P26" s="188"/>
      <c r="Q26" s="188"/>
      <c r="R26" s="188"/>
      <c r="S26" s="188"/>
      <c r="T26" s="188"/>
      <c r="U26" s="188"/>
      <c r="V26" s="188"/>
      <c r="W26" s="188"/>
      <c r="X26" s="188"/>
      <c r="Y26" s="188"/>
      <c r="Z26" s="188"/>
      <c r="AA26" s="188"/>
      <c r="AB26" s="188"/>
      <c r="AC26" s="188"/>
      <c r="AD26" s="188"/>
      <c r="AE26" s="188"/>
      <c r="AF26" s="188"/>
      <c r="AG26" s="188"/>
    </row>
    <row r="27" ht="63" spans="1:33">
      <c r="A27" s="185" t="s">
        <v>50</v>
      </c>
      <c r="B27" s="176" t="s">
        <v>53</v>
      </c>
      <c r="C27" s="175">
        <v>94273</v>
      </c>
      <c r="D27" s="182" t="s">
        <v>442</v>
      </c>
      <c r="E27" s="185" t="s">
        <v>178</v>
      </c>
      <c r="F27" s="179">
        <v>894.03</v>
      </c>
      <c r="G27" s="180">
        <v>53.4</v>
      </c>
      <c r="H27" s="181">
        <v>0.2338</v>
      </c>
      <c r="I27" s="180">
        <v>65.88</v>
      </c>
      <c r="J27" s="180">
        <v>47741.2</v>
      </c>
      <c r="K27" s="180">
        <v>58898.7</v>
      </c>
      <c r="L27" s="296">
        <v>0.0123346464618688</v>
      </c>
      <c r="M27" s="296">
        <v>0.884685820835239</v>
      </c>
      <c r="N27" s="190"/>
      <c r="O27" s="190"/>
      <c r="P27" s="188"/>
      <c r="Q27" s="188"/>
      <c r="R27" s="188"/>
      <c r="S27" s="188"/>
      <c r="T27" s="188"/>
      <c r="U27" s="188"/>
      <c r="V27" s="188"/>
      <c r="W27" s="188"/>
      <c r="X27" s="188"/>
      <c r="Y27" s="188"/>
      <c r="Z27" s="188"/>
      <c r="AA27" s="188"/>
      <c r="AB27" s="188"/>
      <c r="AC27" s="188"/>
      <c r="AD27" s="188"/>
      <c r="AE27" s="188"/>
      <c r="AF27" s="188"/>
      <c r="AG27" s="188"/>
    </row>
    <row r="28" ht="78.75" spans="1:33">
      <c r="A28" s="185" t="s">
        <v>102</v>
      </c>
      <c r="B28" s="176" t="s">
        <v>53</v>
      </c>
      <c r="C28" s="175">
        <v>94329</v>
      </c>
      <c r="D28" s="182" t="s">
        <v>443</v>
      </c>
      <c r="E28" s="185" t="s">
        <v>171</v>
      </c>
      <c r="F28" s="179">
        <v>434.28</v>
      </c>
      <c r="G28" s="180">
        <v>100.41</v>
      </c>
      <c r="H28" s="181">
        <v>0.2338</v>
      </c>
      <c r="I28" s="180">
        <v>123.89</v>
      </c>
      <c r="J28" s="180">
        <v>43606.05</v>
      </c>
      <c r="K28" s="180">
        <v>53802.95</v>
      </c>
      <c r="L28" s="296">
        <v>0.0112674875142508</v>
      </c>
      <c r="M28" s="296">
        <v>0.89595330834949</v>
      </c>
      <c r="N28" s="190"/>
      <c r="O28" s="190"/>
      <c r="P28" s="188"/>
      <c r="Q28" s="188"/>
      <c r="R28" s="188"/>
      <c r="S28" s="188"/>
      <c r="T28" s="188"/>
      <c r="U28" s="188"/>
      <c r="V28" s="188"/>
      <c r="W28" s="188"/>
      <c r="X28" s="188"/>
      <c r="Y28" s="188"/>
      <c r="Z28" s="188"/>
      <c r="AA28" s="188"/>
      <c r="AB28" s="188"/>
      <c r="AC28" s="188"/>
      <c r="AD28" s="188"/>
      <c r="AE28" s="188"/>
      <c r="AF28" s="188"/>
      <c r="AG28" s="188"/>
    </row>
    <row r="29" ht="78.75" spans="1:33">
      <c r="A29" s="185" t="s">
        <v>83</v>
      </c>
      <c r="B29" s="176" t="s">
        <v>47</v>
      </c>
      <c r="C29" s="175" t="s">
        <v>84</v>
      </c>
      <c r="D29" s="177" t="s">
        <v>177</v>
      </c>
      <c r="E29" s="178" t="s">
        <v>178</v>
      </c>
      <c r="F29" s="184">
        <v>88.25</v>
      </c>
      <c r="G29" s="180">
        <v>481.19</v>
      </c>
      <c r="H29" s="181">
        <v>0.2338</v>
      </c>
      <c r="I29" s="180">
        <v>593.69</v>
      </c>
      <c r="J29" s="180">
        <v>42465.02</v>
      </c>
      <c r="K29" s="180">
        <v>52393.14</v>
      </c>
      <c r="L29" s="296">
        <v>0.0109722431722126</v>
      </c>
      <c r="M29" s="296">
        <v>0.906925551521702</v>
      </c>
      <c r="N29" s="190"/>
      <c r="O29" s="190"/>
      <c r="P29" s="188"/>
      <c r="Q29" s="188"/>
      <c r="R29" s="188"/>
      <c r="S29" s="188"/>
      <c r="T29" s="188"/>
      <c r="U29" s="188"/>
      <c r="V29" s="188"/>
      <c r="W29" s="188"/>
      <c r="X29" s="188"/>
      <c r="Y29" s="188"/>
      <c r="Z29" s="188"/>
      <c r="AA29" s="188"/>
      <c r="AB29" s="188"/>
      <c r="AC29" s="188"/>
      <c r="AD29" s="188"/>
      <c r="AE29" s="188"/>
      <c r="AF29" s="188"/>
      <c r="AG29" s="188"/>
    </row>
    <row r="30" ht="63" spans="1:33">
      <c r="A30" s="185" t="s">
        <v>62</v>
      </c>
      <c r="B30" s="176" t="s">
        <v>53</v>
      </c>
      <c r="C30" s="175">
        <v>100973</v>
      </c>
      <c r="D30" s="182" t="s">
        <v>444</v>
      </c>
      <c r="E30" s="185" t="s">
        <v>171</v>
      </c>
      <c r="F30" s="179">
        <v>4096.92404</v>
      </c>
      <c r="G30" s="180">
        <v>8.92</v>
      </c>
      <c r="H30" s="181">
        <v>0.2338</v>
      </c>
      <c r="I30" s="180">
        <v>11.01</v>
      </c>
      <c r="J30" s="180">
        <v>36544.56</v>
      </c>
      <c r="K30" s="180">
        <v>45107.13</v>
      </c>
      <c r="L30" s="296">
        <v>0.00944639697411921</v>
      </c>
      <c r="M30" s="296">
        <v>0.916371948495821</v>
      </c>
      <c r="N30" s="190"/>
      <c r="O30" s="190"/>
      <c r="P30" s="188"/>
      <c r="Q30" s="188"/>
      <c r="R30" s="188"/>
      <c r="S30" s="188"/>
      <c r="T30" s="188"/>
      <c r="U30" s="188"/>
      <c r="V30" s="188"/>
      <c r="W30" s="188"/>
      <c r="X30" s="188"/>
      <c r="Y30" s="188"/>
      <c r="Z30" s="188"/>
      <c r="AA30" s="188"/>
      <c r="AB30" s="188"/>
      <c r="AC30" s="188"/>
      <c r="AD30" s="188"/>
      <c r="AE30" s="188"/>
      <c r="AF30" s="188"/>
      <c r="AG30" s="188"/>
    </row>
    <row r="31" ht="47.25" spans="1:33">
      <c r="A31" s="185" t="s">
        <v>52</v>
      </c>
      <c r="B31" s="176" t="s">
        <v>53</v>
      </c>
      <c r="C31" s="175">
        <v>94281</v>
      </c>
      <c r="D31" s="182" t="s">
        <v>445</v>
      </c>
      <c r="E31" s="185" t="s">
        <v>178</v>
      </c>
      <c r="F31" s="179">
        <v>799.71</v>
      </c>
      <c r="G31" s="180">
        <v>40.74</v>
      </c>
      <c r="H31" s="181">
        <v>0.2338</v>
      </c>
      <c r="I31" s="180">
        <v>50.27</v>
      </c>
      <c r="J31" s="180">
        <v>32580.19</v>
      </c>
      <c r="K31" s="180">
        <v>40201.42</v>
      </c>
      <c r="L31" s="296">
        <v>0.00841903646370974</v>
      </c>
      <c r="M31" s="296">
        <v>0.924790984959531</v>
      </c>
      <c r="N31" s="190"/>
      <c r="O31" s="190"/>
      <c r="P31" s="188"/>
      <c r="Q31" s="188"/>
      <c r="R31" s="188"/>
      <c r="S31" s="188"/>
      <c r="T31" s="188"/>
      <c r="U31" s="188"/>
      <c r="V31" s="188"/>
      <c r="W31" s="188"/>
      <c r="X31" s="188"/>
      <c r="Y31" s="188"/>
      <c r="Z31" s="188"/>
      <c r="AA31" s="188"/>
      <c r="AB31" s="188"/>
      <c r="AC31" s="188"/>
      <c r="AD31" s="188"/>
      <c r="AE31" s="188"/>
      <c r="AF31" s="188"/>
      <c r="AG31" s="188"/>
    </row>
    <row r="32" ht="31.5" spans="1:33">
      <c r="A32" s="185" t="s">
        <v>73</v>
      </c>
      <c r="B32" s="176" t="s">
        <v>53</v>
      </c>
      <c r="C32" s="175">
        <v>100576</v>
      </c>
      <c r="D32" s="182" t="s">
        <v>446</v>
      </c>
      <c r="E32" s="185" t="s">
        <v>175</v>
      </c>
      <c r="F32" s="184">
        <v>10560.85</v>
      </c>
      <c r="G32" s="180">
        <v>2.65</v>
      </c>
      <c r="H32" s="181">
        <v>0.2338</v>
      </c>
      <c r="I32" s="180">
        <v>3.27</v>
      </c>
      <c r="J32" s="180">
        <v>27986.25</v>
      </c>
      <c r="K32" s="180">
        <v>34533.98</v>
      </c>
      <c r="L32" s="296">
        <v>0.00723215341291484</v>
      </c>
      <c r="M32" s="296">
        <v>0.932023138372446</v>
      </c>
      <c r="N32" s="190"/>
      <c r="O32" s="190"/>
      <c r="P32" s="188"/>
      <c r="Q32" s="188"/>
      <c r="R32" s="188"/>
      <c r="S32" s="188"/>
      <c r="T32" s="188"/>
      <c r="U32" s="188"/>
      <c r="V32" s="188"/>
      <c r="W32" s="188"/>
      <c r="X32" s="188"/>
      <c r="Y32" s="188"/>
      <c r="Z32" s="188"/>
      <c r="AA32" s="188"/>
      <c r="AB32" s="188"/>
      <c r="AC32" s="188"/>
      <c r="AD32" s="188"/>
      <c r="AE32" s="188"/>
      <c r="AF32" s="188"/>
      <c r="AG32" s="188"/>
    </row>
    <row r="33" ht="15.75" spans="1:33">
      <c r="A33" s="185" t="s">
        <v>117</v>
      </c>
      <c r="B33" s="176" t="s">
        <v>47</v>
      </c>
      <c r="C33" s="175" t="s">
        <v>118</v>
      </c>
      <c r="D33" s="177" t="s">
        <v>213</v>
      </c>
      <c r="E33" s="178" t="s">
        <v>171</v>
      </c>
      <c r="F33" s="184">
        <v>92.44</v>
      </c>
      <c r="G33" s="180">
        <v>296.74</v>
      </c>
      <c r="H33" s="181">
        <v>0.2338</v>
      </c>
      <c r="I33" s="180">
        <v>366.12</v>
      </c>
      <c r="J33" s="180">
        <v>27430.65</v>
      </c>
      <c r="K33" s="180">
        <v>33844.13</v>
      </c>
      <c r="L33" s="296">
        <v>0.00708768408062533</v>
      </c>
      <c r="M33" s="296">
        <v>0.939110822453071</v>
      </c>
      <c r="N33" s="190"/>
      <c r="O33" s="190"/>
      <c r="P33" s="188"/>
      <c r="Q33" s="188"/>
      <c r="R33" s="188"/>
      <c r="S33" s="188"/>
      <c r="T33" s="188"/>
      <c r="U33" s="188"/>
      <c r="V33" s="188"/>
      <c r="W33" s="188"/>
      <c r="X33" s="188"/>
      <c r="Y33" s="188"/>
      <c r="Z33" s="188"/>
      <c r="AA33" s="188"/>
      <c r="AB33" s="188"/>
      <c r="AC33" s="188"/>
      <c r="AD33" s="188"/>
      <c r="AE33" s="188"/>
      <c r="AF33" s="188"/>
      <c r="AG33" s="188"/>
    </row>
    <row r="34" ht="63" spans="1:33">
      <c r="A34" s="185" t="s">
        <v>133</v>
      </c>
      <c r="B34" s="176" t="s">
        <v>53</v>
      </c>
      <c r="C34" s="175">
        <v>99326</v>
      </c>
      <c r="D34" s="182" t="s">
        <v>447</v>
      </c>
      <c r="E34" s="185" t="s">
        <v>448</v>
      </c>
      <c r="F34" s="179">
        <v>3</v>
      </c>
      <c r="G34" s="180">
        <v>8028.21</v>
      </c>
      <c r="H34" s="181">
        <v>0.2338</v>
      </c>
      <c r="I34" s="180">
        <v>9905.21</v>
      </c>
      <c r="J34" s="180">
        <v>24084.63</v>
      </c>
      <c r="K34" s="180">
        <v>29715.63</v>
      </c>
      <c r="L34" s="296">
        <v>0.00622308795341326</v>
      </c>
      <c r="M34" s="296">
        <v>0.945333910406485</v>
      </c>
      <c r="N34" s="190"/>
      <c r="O34" s="190"/>
      <c r="P34" s="188"/>
      <c r="Q34" s="188"/>
      <c r="R34" s="188"/>
      <c r="S34" s="188"/>
      <c r="T34" s="188"/>
      <c r="U34" s="188"/>
      <c r="V34" s="188"/>
      <c r="W34" s="188"/>
      <c r="X34" s="188"/>
      <c r="Y34" s="188"/>
      <c r="Z34" s="188"/>
      <c r="AA34" s="188"/>
      <c r="AB34" s="188"/>
      <c r="AC34" s="188"/>
      <c r="AD34" s="188"/>
      <c r="AE34" s="188"/>
      <c r="AF34" s="188"/>
      <c r="AG34" s="188"/>
    </row>
    <row r="35" ht="15.75" spans="1:33">
      <c r="A35" s="175" t="s">
        <v>46</v>
      </c>
      <c r="B35" s="176" t="s">
        <v>47</v>
      </c>
      <c r="C35" s="175" t="s">
        <v>48</v>
      </c>
      <c r="D35" s="177" t="s">
        <v>45</v>
      </c>
      <c r="E35" s="178" t="s">
        <v>168</v>
      </c>
      <c r="F35" s="179">
        <v>4</v>
      </c>
      <c r="G35" s="180">
        <v>5579.15</v>
      </c>
      <c r="H35" s="181">
        <v>0.2338</v>
      </c>
      <c r="I35" s="180">
        <v>6883.56</v>
      </c>
      <c r="J35" s="180">
        <v>22316.6</v>
      </c>
      <c r="K35" s="180">
        <v>27534.24</v>
      </c>
      <c r="L35" s="296">
        <v>0.00576625827049231</v>
      </c>
      <c r="M35" s="296">
        <v>0.951100168676977</v>
      </c>
      <c r="N35" s="190"/>
      <c r="O35" s="190"/>
      <c r="P35" s="188"/>
      <c r="Q35" s="188"/>
      <c r="R35" s="188"/>
      <c r="S35" s="188"/>
      <c r="T35" s="188"/>
      <c r="U35" s="188"/>
      <c r="V35" s="188"/>
      <c r="W35" s="188"/>
      <c r="X35" s="188"/>
      <c r="Y35" s="188"/>
      <c r="Z35" s="188"/>
      <c r="AA35" s="188"/>
      <c r="AB35" s="188"/>
      <c r="AC35" s="188"/>
      <c r="AD35" s="188"/>
      <c r="AE35" s="188"/>
      <c r="AF35" s="188"/>
      <c r="AG35" s="188"/>
    </row>
    <row r="36" ht="47.25" spans="1:33">
      <c r="A36" s="185" t="s">
        <v>104</v>
      </c>
      <c r="B36" s="176" t="s">
        <v>53</v>
      </c>
      <c r="C36" s="175">
        <v>95875</v>
      </c>
      <c r="D36" s="182" t="s">
        <v>449</v>
      </c>
      <c r="E36" s="185" t="s">
        <v>439</v>
      </c>
      <c r="F36" s="179">
        <v>5589.8</v>
      </c>
      <c r="G36" s="180">
        <v>2.47</v>
      </c>
      <c r="H36" s="181">
        <v>0.2338</v>
      </c>
      <c r="I36" s="180">
        <v>3.05</v>
      </c>
      <c r="J36" s="180">
        <v>13806.81</v>
      </c>
      <c r="K36" s="180">
        <v>17048.89</v>
      </c>
      <c r="L36" s="296">
        <v>0.00357040190559876</v>
      </c>
      <c r="M36" s="296">
        <v>0.954670570582576</v>
      </c>
      <c r="N36" s="190"/>
      <c r="O36" s="190"/>
      <c r="P36" s="188"/>
      <c r="Q36" s="188"/>
      <c r="R36" s="188"/>
      <c r="S36" s="188"/>
      <c r="T36" s="188"/>
      <c r="U36" s="188"/>
      <c r="V36" s="188"/>
      <c r="W36" s="188"/>
      <c r="X36" s="188"/>
      <c r="Y36" s="188"/>
      <c r="Z36" s="188"/>
      <c r="AA36" s="188"/>
      <c r="AB36" s="188"/>
      <c r="AC36" s="188"/>
      <c r="AD36" s="188"/>
      <c r="AE36" s="188"/>
      <c r="AF36" s="188"/>
      <c r="AG36" s="188"/>
    </row>
    <row r="37" ht="78.75" spans="1:33">
      <c r="A37" s="185" t="s">
        <v>124</v>
      </c>
      <c r="B37" s="176" t="s">
        <v>53</v>
      </c>
      <c r="C37" s="175">
        <v>92214</v>
      </c>
      <c r="D37" s="182" t="s">
        <v>450</v>
      </c>
      <c r="E37" s="185" t="s">
        <v>178</v>
      </c>
      <c r="F37" s="179">
        <v>34</v>
      </c>
      <c r="G37" s="180">
        <v>383.27</v>
      </c>
      <c r="H37" s="181">
        <v>0.2338</v>
      </c>
      <c r="I37" s="180">
        <v>472.88</v>
      </c>
      <c r="J37" s="180">
        <v>13031.18</v>
      </c>
      <c r="K37" s="180">
        <v>16077.92</v>
      </c>
      <c r="L37" s="296">
        <v>0.00336706003769539</v>
      </c>
      <c r="M37" s="296">
        <v>0.958037630620271</v>
      </c>
      <c r="N37" s="190"/>
      <c r="O37" s="190"/>
      <c r="P37" s="188"/>
      <c r="Q37" s="188"/>
      <c r="R37" s="188"/>
      <c r="S37" s="188"/>
      <c r="T37" s="188"/>
      <c r="U37" s="188"/>
      <c r="V37" s="188"/>
      <c r="W37" s="188"/>
      <c r="X37" s="188"/>
      <c r="Y37" s="188"/>
      <c r="Z37" s="188"/>
      <c r="AA37" s="188"/>
      <c r="AB37" s="188"/>
      <c r="AC37" s="188"/>
      <c r="AD37" s="188"/>
      <c r="AE37" s="188"/>
      <c r="AF37" s="188"/>
      <c r="AG37" s="188"/>
    </row>
    <row r="38" ht="47.25" spans="1:33">
      <c r="A38" s="185" t="s">
        <v>92</v>
      </c>
      <c r="B38" s="176" t="s">
        <v>47</v>
      </c>
      <c r="C38" s="175" t="s">
        <v>93</v>
      </c>
      <c r="D38" s="177" t="s">
        <v>196</v>
      </c>
      <c r="E38" s="178" t="s">
        <v>163</v>
      </c>
      <c r="F38" s="179">
        <v>52</v>
      </c>
      <c r="G38" s="180">
        <v>241.58</v>
      </c>
      <c r="H38" s="181">
        <v>0.2338</v>
      </c>
      <c r="I38" s="180">
        <v>298.06</v>
      </c>
      <c r="J38" s="180">
        <v>12562.16</v>
      </c>
      <c r="K38" s="180">
        <v>15499.12</v>
      </c>
      <c r="L38" s="296">
        <v>0.00324584694857577</v>
      </c>
      <c r="M38" s="296">
        <v>0.961283477568847</v>
      </c>
      <c r="N38" s="190"/>
      <c r="O38" s="190"/>
      <c r="P38" s="188"/>
      <c r="Q38" s="188"/>
      <c r="R38" s="188"/>
      <c r="S38" s="188"/>
      <c r="T38" s="188"/>
      <c r="U38" s="188"/>
      <c r="V38" s="188"/>
      <c r="W38" s="188"/>
      <c r="X38" s="188"/>
      <c r="Y38" s="188"/>
      <c r="Z38" s="188"/>
      <c r="AA38" s="188"/>
      <c r="AB38" s="188"/>
      <c r="AC38" s="188"/>
      <c r="AD38" s="188"/>
      <c r="AE38" s="188"/>
      <c r="AF38" s="188"/>
      <c r="AG38" s="188"/>
    </row>
    <row r="39" ht="31.5" spans="1:33">
      <c r="A39" s="185" t="s">
        <v>103</v>
      </c>
      <c r="B39" s="176" t="s">
        <v>53</v>
      </c>
      <c r="C39" s="175">
        <v>96616</v>
      </c>
      <c r="D39" s="182" t="s">
        <v>451</v>
      </c>
      <c r="E39" s="185" t="s">
        <v>171</v>
      </c>
      <c r="F39" s="179">
        <v>16.02</v>
      </c>
      <c r="G39" s="180">
        <v>767.23</v>
      </c>
      <c r="H39" s="181">
        <v>0.2338</v>
      </c>
      <c r="I39" s="180">
        <v>946.61</v>
      </c>
      <c r="J39" s="180">
        <v>12291.02</v>
      </c>
      <c r="K39" s="180">
        <v>15164.69</v>
      </c>
      <c r="L39" s="296">
        <v>0.00317581015971213</v>
      </c>
      <c r="M39" s="296">
        <v>0.964459287728559</v>
      </c>
      <c r="N39" s="190"/>
      <c r="O39" s="190"/>
      <c r="P39" s="188"/>
      <c r="Q39" s="188"/>
      <c r="R39" s="188"/>
      <c r="S39" s="188"/>
      <c r="T39" s="188"/>
      <c r="U39" s="188"/>
      <c r="V39" s="188"/>
      <c r="W39" s="188"/>
      <c r="X39" s="188"/>
      <c r="Y39" s="188"/>
      <c r="Z39" s="188"/>
      <c r="AA39" s="188"/>
      <c r="AB39" s="188"/>
      <c r="AC39" s="188"/>
      <c r="AD39" s="188"/>
      <c r="AE39" s="188"/>
      <c r="AF39" s="188"/>
      <c r="AG39" s="188"/>
    </row>
    <row r="40" ht="47.25" spans="1:33">
      <c r="A40" s="185" t="s">
        <v>135</v>
      </c>
      <c r="B40" s="176" t="s">
        <v>53</v>
      </c>
      <c r="C40" s="175">
        <v>99282</v>
      </c>
      <c r="D40" s="182" t="s">
        <v>452</v>
      </c>
      <c r="E40" s="185" t="s">
        <v>178</v>
      </c>
      <c r="F40" s="179">
        <v>4.06</v>
      </c>
      <c r="G40" s="180">
        <v>2663.94</v>
      </c>
      <c r="H40" s="181">
        <v>0.2338</v>
      </c>
      <c r="I40" s="180">
        <v>3286.77</v>
      </c>
      <c r="J40" s="180">
        <v>10815.6</v>
      </c>
      <c r="K40" s="180">
        <v>13344.29</v>
      </c>
      <c r="L40" s="296">
        <v>0.00279457949724953</v>
      </c>
      <c r="M40" s="296">
        <v>0.967253867225808</v>
      </c>
      <c r="N40" s="190"/>
      <c r="O40" s="190"/>
      <c r="P40" s="188"/>
      <c r="Q40" s="188"/>
      <c r="R40" s="188"/>
      <c r="S40" s="188"/>
      <c r="T40" s="188"/>
      <c r="U40" s="188"/>
      <c r="V40" s="188"/>
      <c r="W40" s="188"/>
      <c r="X40" s="188"/>
      <c r="Y40" s="188"/>
      <c r="Z40" s="188"/>
      <c r="AA40" s="188"/>
      <c r="AB40" s="188"/>
      <c r="AC40" s="188"/>
      <c r="AD40" s="188"/>
      <c r="AE40" s="188"/>
      <c r="AF40" s="188"/>
      <c r="AG40" s="188"/>
    </row>
    <row r="41" ht="47.25" spans="1:33">
      <c r="A41" s="185" t="s">
        <v>125</v>
      </c>
      <c r="B41" s="176" t="s">
        <v>53</v>
      </c>
      <c r="C41" s="175">
        <v>97956</v>
      </c>
      <c r="D41" s="182" t="s">
        <v>453</v>
      </c>
      <c r="E41" s="185" t="s">
        <v>448</v>
      </c>
      <c r="F41" s="179">
        <v>7</v>
      </c>
      <c r="G41" s="180">
        <v>1429.31</v>
      </c>
      <c r="H41" s="181">
        <v>0.2338</v>
      </c>
      <c r="I41" s="180">
        <v>1763.48</v>
      </c>
      <c r="J41" s="180">
        <v>10005.17</v>
      </c>
      <c r="K41" s="180">
        <v>12344.36</v>
      </c>
      <c r="L41" s="296">
        <v>0.00258517278646276</v>
      </c>
      <c r="M41" s="296">
        <v>0.969839040012271</v>
      </c>
      <c r="N41" s="190"/>
      <c r="O41" s="190"/>
      <c r="P41" s="188"/>
      <c r="Q41" s="188"/>
      <c r="R41" s="188"/>
      <c r="S41" s="188"/>
      <c r="T41" s="188"/>
      <c r="U41" s="188"/>
      <c r="V41" s="188"/>
      <c r="W41" s="188"/>
      <c r="X41" s="188"/>
      <c r="Y41" s="188"/>
      <c r="Z41" s="188"/>
      <c r="AA41" s="188"/>
      <c r="AB41" s="188"/>
      <c r="AC41" s="188"/>
      <c r="AD41" s="188"/>
      <c r="AE41" s="188"/>
      <c r="AF41" s="188"/>
      <c r="AG41" s="188"/>
    </row>
    <row r="42" ht="31.5" spans="1:33">
      <c r="A42" s="185" t="s">
        <v>54</v>
      </c>
      <c r="B42" s="176" t="s">
        <v>53</v>
      </c>
      <c r="C42" s="175" t="s">
        <v>120</v>
      </c>
      <c r="D42" s="182" t="s">
        <v>454</v>
      </c>
      <c r="E42" s="185" t="s">
        <v>455</v>
      </c>
      <c r="F42" s="179">
        <v>94</v>
      </c>
      <c r="G42" s="180">
        <v>104.1215</v>
      </c>
      <c r="H42" s="181">
        <v>0.2338</v>
      </c>
      <c r="I42" s="180">
        <v>128.47</v>
      </c>
      <c r="J42" s="180">
        <v>9787.42</v>
      </c>
      <c r="K42" s="180">
        <v>12076.18</v>
      </c>
      <c r="L42" s="296">
        <v>0.00252901016338035</v>
      </c>
      <c r="M42" s="296">
        <v>0.972368050175652</v>
      </c>
      <c r="N42" s="190"/>
      <c r="O42" s="190"/>
      <c r="P42" s="188"/>
      <c r="Q42" s="188"/>
      <c r="R42" s="188"/>
      <c r="S42" s="188"/>
      <c r="T42" s="188"/>
      <c r="U42" s="188"/>
      <c r="V42" s="188"/>
      <c r="W42" s="188"/>
      <c r="X42" s="188"/>
      <c r="Y42" s="188"/>
      <c r="Z42" s="188"/>
      <c r="AA42" s="188"/>
      <c r="AB42" s="188"/>
      <c r="AC42" s="188"/>
      <c r="AD42" s="188"/>
      <c r="AE42" s="188"/>
      <c r="AF42" s="188"/>
      <c r="AG42" s="188"/>
    </row>
    <row r="43" ht="47.25" spans="1:33">
      <c r="A43" s="185" t="s">
        <v>126</v>
      </c>
      <c r="B43" s="176" t="s">
        <v>53</v>
      </c>
      <c r="C43" s="175">
        <v>101570</v>
      </c>
      <c r="D43" s="182" t="s">
        <v>456</v>
      </c>
      <c r="E43" s="185" t="s">
        <v>175</v>
      </c>
      <c r="F43" s="179">
        <v>400.16</v>
      </c>
      <c r="G43" s="180">
        <v>22.81</v>
      </c>
      <c r="H43" s="181">
        <v>0.2338</v>
      </c>
      <c r="I43" s="180">
        <v>28.14</v>
      </c>
      <c r="J43" s="180">
        <v>9127.65</v>
      </c>
      <c r="K43" s="180">
        <v>11260.5</v>
      </c>
      <c r="L43" s="296">
        <v>0.00235818934006817</v>
      </c>
      <c r="M43" s="296">
        <v>0.97472623951572</v>
      </c>
      <c r="N43" s="190"/>
      <c r="O43" s="190"/>
      <c r="P43" s="188"/>
      <c r="Q43" s="188"/>
      <c r="R43" s="188"/>
      <c r="S43" s="188"/>
      <c r="T43" s="188"/>
      <c r="U43" s="188"/>
      <c r="V43" s="188"/>
      <c r="W43" s="188"/>
      <c r="X43" s="188"/>
      <c r="Y43" s="188"/>
      <c r="Z43" s="188"/>
      <c r="AA43" s="188"/>
      <c r="AB43" s="188"/>
      <c r="AC43" s="188"/>
      <c r="AD43" s="188"/>
      <c r="AE43" s="188"/>
      <c r="AF43" s="188"/>
      <c r="AG43" s="188"/>
    </row>
    <row r="44" ht="47.25" spans="1:33">
      <c r="A44" s="185" t="s">
        <v>46</v>
      </c>
      <c r="B44" s="176" t="s">
        <v>53</v>
      </c>
      <c r="C44" s="175">
        <v>101116</v>
      </c>
      <c r="D44" s="182" t="s">
        <v>457</v>
      </c>
      <c r="E44" s="185" t="s">
        <v>171</v>
      </c>
      <c r="F44" s="179">
        <v>4062.44718</v>
      </c>
      <c r="G44" s="180">
        <v>2.22</v>
      </c>
      <c r="H44" s="181">
        <v>0.2338</v>
      </c>
      <c r="I44" s="180">
        <v>2.74</v>
      </c>
      <c r="J44" s="180">
        <v>9018.63</v>
      </c>
      <c r="K44" s="180">
        <v>11131.11</v>
      </c>
      <c r="L44" s="296">
        <v>0.0023310923089673</v>
      </c>
      <c r="M44" s="296">
        <v>0.977057331824687</v>
      </c>
      <c r="N44" s="190"/>
      <c r="O44" s="190"/>
      <c r="P44" s="188"/>
      <c r="Q44" s="188"/>
      <c r="R44" s="188"/>
      <c r="S44" s="188"/>
      <c r="T44" s="188"/>
      <c r="U44" s="188"/>
      <c r="V44" s="188"/>
      <c r="W44" s="188"/>
      <c r="X44" s="188"/>
      <c r="Y44" s="188"/>
      <c r="Z44" s="188"/>
      <c r="AA44" s="188"/>
      <c r="AB44" s="188"/>
      <c r="AC44" s="188"/>
      <c r="AD44" s="188"/>
      <c r="AE44" s="188"/>
      <c r="AF44" s="188"/>
      <c r="AG44" s="188"/>
    </row>
    <row r="45" ht="31.5" spans="1:33">
      <c r="A45" s="185" t="s">
        <v>90</v>
      </c>
      <c r="B45" s="176" t="s">
        <v>47</v>
      </c>
      <c r="C45" s="175" t="s">
        <v>91</v>
      </c>
      <c r="D45" s="177" t="s">
        <v>179</v>
      </c>
      <c r="E45" s="178" t="s">
        <v>163</v>
      </c>
      <c r="F45" s="179">
        <v>37</v>
      </c>
      <c r="G45" s="180">
        <v>188.66</v>
      </c>
      <c r="H45" s="181">
        <v>0.2338</v>
      </c>
      <c r="I45" s="180">
        <v>232.77</v>
      </c>
      <c r="J45" s="180">
        <v>6980.42</v>
      </c>
      <c r="K45" s="180">
        <v>8612.49</v>
      </c>
      <c r="L45" s="296">
        <v>0.00180363945734592</v>
      </c>
      <c r="M45" s="296">
        <v>0.978860971282033</v>
      </c>
      <c r="N45" s="190"/>
      <c r="O45" s="190"/>
      <c r="P45" s="188"/>
      <c r="Q45" s="188"/>
      <c r="R45" s="188"/>
      <c r="S45" s="188"/>
      <c r="T45" s="188"/>
      <c r="U45" s="188"/>
      <c r="V45" s="188"/>
      <c r="W45" s="188"/>
      <c r="X45" s="188"/>
      <c r="Y45" s="188"/>
      <c r="Z45" s="188"/>
      <c r="AA45" s="188"/>
      <c r="AB45" s="188"/>
      <c r="AC45" s="188"/>
      <c r="AD45" s="188"/>
      <c r="AE45" s="188"/>
      <c r="AF45" s="188"/>
      <c r="AG45" s="188"/>
    </row>
    <row r="46" ht="78.75" spans="1:33">
      <c r="A46" s="185" t="s">
        <v>124</v>
      </c>
      <c r="B46" s="176" t="s">
        <v>53</v>
      </c>
      <c r="C46" s="175">
        <v>92212</v>
      </c>
      <c r="D46" s="182" t="s">
        <v>458</v>
      </c>
      <c r="E46" s="185" t="s">
        <v>178</v>
      </c>
      <c r="F46" s="179">
        <v>28.49</v>
      </c>
      <c r="G46" s="180">
        <v>239.32</v>
      </c>
      <c r="H46" s="181">
        <v>0.2338</v>
      </c>
      <c r="I46" s="180">
        <v>295.27</v>
      </c>
      <c r="J46" s="180">
        <v>6818.23</v>
      </c>
      <c r="K46" s="180">
        <v>8412.24</v>
      </c>
      <c r="L46" s="296">
        <v>0.00176170282794681</v>
      </c>
      <c r="M46" s="296">
        <v>0.98062267410998</v>
      </c>
      <c r="N46" s="190"/>
      <c r="O46" s="190"/>
      <c r="P46" s="188"/>
      <c r="Q46" s="188"/>
      <c r="R46" s="188"/>
      <c r="S46" s="188"/>
      <c r="T46" s="188"/>
      <c r="U46" s="188"/>
      <c r="V46" s="188"/>
      <c r="W46" s="188"/>
      <c r="X46" s="188"/>
      <c r="Y46" s="188"/>
      <c r="Z46" s="188"/>
      <c r="AA46" s="188"/>
      <c r="AB46" s="188"/>
      <c r="AC46" s="188"/>
      <c r="AD46" s="188"/>
      <c r="AE46" s="188"/>
      <c r="AF46" s="188"/>
      <c r="AG46" s="188"/>
    </row>
    <row r="47" ht="15.75" spans="1:33">
      <c r="A47" s="185" t="s">
        <v>71</v>
      </c>
      <c r="B47" s="176" t="s">
        <v>47</v>
      </c>
      <c r="C47" s="175" t="s">
        <v>72</v>
      </c>
      <c r="D47" s="177" t="s">
        <v>170</v>
      </c>
      <c r="E47" s="178" t="s">
        <v>171</v>
      </c>
      <c r="F47" s="184">
        <v>21.39</v>
      </c>
      <c r="G47" s="180">
        <v>297.3</v>
      </c>
      <c r="H47" s="181">
        <v>0.2338</v>
      </c>
      <c r="I47" s="180">
        <v>366.81</v>
      </c>
      <c r="J47" s="180">
        <v>6359.25</v>
      </c>
      <c r="K47" s="180">
        <v>7846.07</v>
      </c>
      <c r="L47" s="296">
        <v>0.00164313473073387</v>
      </c>
      <c r="M47" s="296">
        <v>0.982265808840714</v>
      </c>
      <c r="N47" s="190"/>
      <c r="O47" s="190"/>
      <c r="P47" s="188"/>
      <c r="Q47" s="188"/>
      <c r="R47" s="188"/>
      <c r="S47" s="188"/>
      <c r="T47" s="188"/>
      <c r="U47" s="188"/>
      <c r="V47" s="188"/>
      <c r="W47" s="188"/>
      <c r="X47" s="188"/>
      <c r="Y47" s="188"/>
      <c r="Z47" s="188"/>
      <c r="AA47" s="188"/>
      <c r="AB47" s="188"/>
      <c r="AC47" s="188"/>
      <c r="AD47" s="188"/>
      <c r="AE47" s="188"/>
      <c r="AF47" s="188"/>
      <c r="AG47" s="188"/>
    </row>
    <row r="48" ht="63" spans="1:33">
      <c r="A48" s="185" t="s">
        <v>103</v>
      </c>
      <c r="B48" s="176" t="s">
        <v>53</v>
      </c>
      <c r="C48" s="175">
        <v>100974</v>
      </c>
      <c r="D48" s="182" t="s">
        <v>459</v>
      </c>
      <c r="E48" s="185" t="s">
        <v>171</v>
      </c>
      <c r="F48" s="179">
        <v>707.93</v>
      </c>
      <c r="G48" s="180">
        <v>8.63</v>
      </c>
      <c r="H48" s="181">
        <v>0.2338</v>
      </c>
      <c r="I48" s="180">
        <v>10.65</v>
      </c>
      <c r="J48" s="180">
        <v>6109.44</v>
      </c>
      <c r="K48" s="180">
        <v>7539.45</v>
      </c>
      <c r="L48" s="296">
        <v>0.00157892195017779</v>
      </c>
      <c r="M48" s="296">
        <v>0.983844730790892</v>
      </c>
      <c r="N48" s="190"/>
      <c r="O48" s="190"/>
      <c r="P48" s="188"/>
      <c r="Q48" s="188"/>
      <c r="R48" s="188"/>
      <c r="S48" s="188"/>
      <c r="T48" s="188"/>
      <c r="U48" s="188"/>
      <c r="V48" s="188"/>
      <c r="W48" s="188"/>
      <c r="X48" s="188"/>
      <c r="Y48" s="188"/>
      <c r="Z48" s="188"/>
      <c r="AA48" s="188"/>
      <c r="AB48" s="188"/>
      <c r="AC48" s="188"/>
      <c r="AD48" s="188"/>
      <c r="AE48" s="188"/>
      <c r="AF48" s="188"/>
      <c r="AG48" s="188"/>
    </row>
    <row r="49" ht="31.5" spans="1:33">
      <c r="A49" s="185" t="s">
        <v>55</v>
      </c>
      <c r="B49" s="176" t="s">
        <v>53</v>
      </c>
      <c r="C49" s="175" t="s">
        <v>121</v>
      </c>
      <c r="D49" s="182" t="s">
        <v>460</v>
      </c>
      <c r="E49" s="185" t="s">
        <v>455</v>
      </c>
      <c r="F49" s="179">
        <v>16</v>
      </c>
      <c r="G49" s="180">
        <v>355</v>
      </c>
      <c r="H49" s="181">
        <v>0.2338</v>
      </c>
      <c r="I49" s="180">
        <v>438</v>
      </c>
      <c r="J49" s="180">
        <v>5680</v>
      </c>
      <c r="K49" s="180">
        <v>7008</v>
      </c>
      <c r="L49" s="296">
        <v>0.00146762496294106</v>
      </c>
      <c r="M49" s="296">
        <v>0.985312355753833</v>
      </c>
      <c r="N49" s="190"/>
      <c r="O49" s="190"/>
      <c r="P49" s="188"/>
      <c r="Q49" s="188"/>
      <c r="R49" s="188"/>
      <c r="S49" s="188"/>
      <c r="T49" s="188"/>
      <c r="U49" s="188"/>
      <c r="V49" s="188"/>
      <c r="W49" s="188"/>
      <c r="X49" s="188"/>
      <c r="Y49" s="188"/>
      <c r="Z49" s="188"/>
      <c r="AA49" s="188"/>
      <c r="AB49" s="188"/>
      <c r="AC49" s="188"/>
      <c r="AD49" s="188"/>
      <c r="AE49" s="188"/>
      <c r="AF49" s="188"/>
      <c r="AG49" s="188"/>
    </row>
    <row r="50" ht="63" spans="1:33">
      <c r="A50" s="185" t="s">
        <v>79</v>
      </c>
      <c r="B50" s="176" t="s">
        <v>53</v>
      </c>
      <c r="C50" s="175">
        <v>100981</v>
      </c>
      <c r="D50" s="182" t="s">
        <v>461</v>
      </c>
      <c r="E50" s="185" t="s">
        <v>171</v>
      </c>
      <c r="F50" s="184">
        <v>516.85</v>
      </c>
      <c r="G50" s="180">
        <v>9.47</v>
      </c>
      <c r="H50" s="181">
        <v>0.2338</v>
      </c>
      <c r="I50" s="180">
        <v>11.68</v>
      </c>
      <c r="J50" s="180">
        <v>4894.57</v>
      </c>
      <c r="K50" s="180">
        <v>6036.81</v>
      </c>
      <c r="L50" s="296">
        <v>0.00126423702233622</v>
      </c>
      <c r="M50" s="296">
        <v>0.986576592776169</v>
      </c>
      <c r="N50" s="190"/>
      <c r="O50" s="190"/>
      <c r="P50" s="188"/>
      <c r="Q50" s="188"/>
      <c r="R50" s="188"/>
      <c r="S50" s="188"/>
      <c r="T50" s="188"/>
      <c r="U50" s="188"/>
      <c r="V50" s="188"/>
      <c r="W50" s="188"/>
      <c r="X50" s="188"/>
      <c r="Y50" s="188"/>
      <c r="Z50" s="188"/>
      <c r="AA50" s="188"/>
      <c r="AB50" s="188"/>
      <c r="AC50" s="188"/>
      <c r="AD50" s="188"/>
      <c r="AE50" s="188"/>
      <c r="AF50" s="188"/>
      <c r="AG50" s="188"/>
    </row>
    <row r="51" ht="47.25" spans="1:33">
      <c r="A51" s="175" t="s">
        <v>55</v>
      </c>
      <c r="B51" s="176" t="s">
        <v>53</v>
      </c>
      <c r="C51" s="175">
        <v>103689</v>
      </c>
      <c r="D51" s="182" t="s">
        <v>462</v>
      </c>
      <c r="E51" s="185" t="s">
        <v>175</v>
      </c>
      <c r="F51" s="179">
        <v>15.6</v>
      </c>
      <c r="G51" s="180">
        <v>310.03</v>
      </c>
      <c r="H51" s="181">
        <v>0.2338</v>
      </c>
      <c r="I51" s="180">
        <v>382.52</v>
      </c>
      <c r="J51" s="180">
        <v>4836.47</v>
      </c>
      <c r="K51" s="180">
        <v>5967.31</v>
      </c>
      <c r="L51" s="296">
        <v>0.00124968223710157</v>
      </c>
      <c r="M51" s="296">
        <v>0.98782627501327</v>
      </c>
      <c r="N51" s="190"/>
      <c r="O51" s="190"/>
      <c r="P51" s="188"/>
      <c r="Q51" s="188"/>
      <c r="R51" s="188"/>
      <c r="S51" s="188"/>
      <c r="T51" s="188"/>
      <c r="U51" s="188"/>
      <c r="V51" s="188"/>
      <c r="W51" s="188"/>
      <c r="X51" s="188"/>
      <c r="Y51" s="188"/>
      <c r="Z51" s="188"/>
      <c r="AA51" s="188"/>
      <c r="AB51" s="188"/>
      <c r="AC51" s="188"/>
      <c r="AD51" s="188"/>
      <c r="AE51" s="188"/>
      <c r="AF51" s="188"/>
      <c r="AG51" s="188"/>
    </row>
    <row r="52" ht="47.25" spans="1:33">
      <c r="A52" s="185" t="s">
        <v>135</v>
      </c>
      <c r="B52" s="176" t="s">
        <v>53</v>
      </c>
      <c r="C52" s="175">
        <v>102751</v>
      </c>
      <c r="D52" s="182" t="s">
        <v>463</v>
      </c>
      <c r="E52" s="185" t="s">
        <v>448</v>
      </c>
      <c r="F52" s="179">
        <v>1</v>
      </c>
      <c r="G52" s="180">
        <v>4725.1</v>
      </c>
      <c r="H52" s="181">
        <v>0.2338</v>
      </c>
      <c r="I52" s="180">
        <v>5829.83</v>
      </c>
      <c r="J52" s="180">
        <v>4725.1</v>
      </c>
      <c r="K52" s="180">
        <v>5829.83</v>
      </c>
      <c r="L52" s="296">
        <v>0.00122089098711511</v>
      </c>
      <c r="M52" s="296">
        <v>0.989047166000385</v>
      </c>
      <c r="N52" s="190"/>
      <c r="O52" s="190"/>
      <c r="P52" s="188"/>
      <c r="Q52" s="188"/>
      <c r="R52" s="188"/>
      <c r="S52" s="188"/>
      <c r="T52" s="188"/>
      <c r="U52" s="188"/>
      <c r="V52" s="188"/>
      <c r="W52" s="188"/>
      <c r="X52" s="188"/>
      <c r="Y52" s="188"/>
      <c r="Z52" s="188"/>
      <c r="AA52" s="188"/>
      <c r="AB52" s="188"/>
      <c r="AC52" s="188"/>
      <c r="AD52" s="188"/>
      <c r="AE52" s="188"/>
      <c r="AF52" s="188"/>
      <c r="AG52" s="188"/>
    </row>
    <row r="53" ht="31.5" spans="1:33">
      <c r="A53" s="185" t="s">
        <v>54</v>
      </c>
      <c r="B53" s="176" t="s">
        <v>47</v>
      </c>
      <c r="C53" s="175" t="s">
        <v>96</v>
      </c>
      <c r="D53" s="177" t="s">
        <v>219</v>
      </c>
      <c r="E53" s="178" t="s">
        <v>178</v>
      </c>
      <c r="F53" s="184">
        <v>28.86</v>
      </c>
      <c r="G53" s="180">
        <v>132.07</v>
      </c>
      <c r="H53" s="181">
        <v>0.2338</v>
      </c>
      <c r="I53" s="180">
        <v>162.95</v>
      </c>
      <c r="J53" s="180">
        <v>3811.54</v>
      </c>
      <c r="K53" s="180">
        <v>4702.74</v>
      </c>
      <c r="L53" s="296">
        <v>0.000984854254883194</v>
      </c>
      <c r="M53" s="296">
        <v>0.990032020255269</v>
      </c>
      <c r="N53" s="190"/>
      <c r="O53" s="190"/>
      <c r="P53" s="188"/>
      <c r="Q53" s="188"/>
      <c r="R53" s="188"/>
      <c r="S53" s="188"/>
      <c r="T53" s="188"/>
      <c r="U53" s="188"/>
      <c r="V53" s="188"/>
      <c r="W53" s="188"/>
      <c r="X53" s="188"/>
      <c r="Y53" s="188"/>
      <c r="Z53" s="188"/>
      <c r="AA53" s="188"/>
      <c r="AB53" s="188"/>
      <c r="AC53" s="188"/>
      <c r="AD53" s="188"/>
      <c r="AE53" s="188"/>
      <c r="AF53" s="188"/>
      <c r="AG53" s="188"/>
    </row>
    <row r="54" ht="15.75" spans="1:33">
      <c r="A54" s="185" t="s">
        <v>105</v>
      </c>
      <c r="B54" s="176" t="s">
        <v>47</v>
      </c>
      <c r="C54" s="175" t="s">
        <v>108</v>
      </c>
      <c r="D54" s="177" t="s">
        <v>206</v>
      </c>
      <c r="E54" s="178" t="s">
        <v>171</v>
      </c>
      <c r="F54" s="179">
        <v>16.83</v>
      </c>
      <c r="G54" s="180">
        <v>213.81</v>
      </c>
      <c r="H54" s="181">
        <v>0.2338</v>
      </c>
      <c r="I54" s="180">
        <v>263.8</v>
      </c>
      <c r="J54" s="180">
        <v>3598.42</v>
      </c>
      <c r="K54" s="180">
        <v>4439.75</v>
      </c>
      <c r="L54" s="296">
        <v>0.00092977852871255</v>
      </c>
      <c r="M54" s="296">
        <v>0.990961798783981</v>
      </c>
      <c r="N54" s="190"/>
      <c r="O54" s="190"/>
      <c r="P54" s="188"/>
      <c r="Q54" s="188"/>
      <c r="R54" s="188"/>
      <c r="S54" s="188"/>
      <c r="T54" s="188"/>
      <c r="U54" s="188"/>
      <c r="V54" s="188"/>
      <c r="W54" s="188"/>
      <c r="X54" s="188"/>
      <c r="Y54" s="188"/>
      <c r="Z54" s="188"/>
      <c r="AA54" s="188"/>
      <c r="AB54" s="188"/>
      <c r="AC54" s="188"/>
      <c r="AD54" s="188"/>
      <c r="AE54" s="188"/>
      <c r="AF54" s="188"/>
      <c r="AG54" s="188"/>
    </row>
    <row r="55" ht="47.25" spans="1:33">
      <c r="A55" s="175" t="s">
        <v>50</v>
      </c>
      <c r="B55" s="176" t="s">
        <v>47</v>
      </c>
      <c r="C55" s="175" t="s">
        <v>51</v>
      </c>
      <c r="D55" s="177" t="s">
        <v>192</v>
      </c>
      <c r="E55" s="178" t="s">
        <v>175</v>
      </c>
      <c r="F55" s="179">
        <v>8426.094</v>
      </c>
      <c r="G55" s="180">
        <v>0.39</v>
      </c>
      <c r="H55" s="181">
        <v>0.2338</v>
      </c>
      <c r="I55" s="180">
        <v>0.48</v>
      </c>
      <c r="J55" s="180">
        <v>3286.18</v>
      </c>
      <c r="K55" s="180">
        <v>4044.53</v>
      </c>
      <c r="L55" s="296">
        <v>0.000847011014749428</v>
      </c>
      <c r="M55" s="296">
        <v>0.991808809798731</v>
      </c>
      <c r="N55" s="190"/>
      <c r="O55" s="190"/>
      <c r="P55" s="188"/>
      <c r="Q55" s="188"/>
      <c r="R55" s="188"/>
      <c r="S55" s="188"/>
      <c r="T55" s="188"/>
      <c r="U55" s="188"/>
      <c r="V55" s="188"/>
      <c r="W55" s="188"/>
      <c r="X55" s="188"/>
      <c r="Y55" s="188"/>
      <c r="Z55" s="188"/>
      <c r="AA55" s="188"/>
      <c r="AB55" s="188"/>
      <c r="AC55" s="188"/>
      <c r="AD55" s="188"/>
      <c r="AE55" s="188"/>
      <c r="AF55" s="188"/>
      <c r="AG55" s="188"/>
    </row>
    <row r="56" ht="31.5" spans="1:33">
      <c r="A56" s="185" t="s">
        <v>104</v>
      </c>
      <c r="B56" s="176" t="s">
        <v>47</v>
      </c>
      <c r="C56" s="175" t="s">
        <v>107</v>
      </c>
      <c r="D56" s="177" t="s">
        <v>204</v>
      </c>
      <c r="E56" s="178" t="s">
        <v>163</v>
      </c>
      <c r="F56" s="179">
        <v>116</v>
      </c>
      <c r="G56" s="180">
        <v>24.92</v>
      </c>
      <c r="H56" s="181">
        <v>0.2338</v>
      </c>
      <c r="I56" s="180">
        <v>30.75</v>
      </c>
      <c r="J56" s="180">
        <v>2890.72</v>
      </c>
      <c r="K56" s="180">
        <v>3567</v>
      </c>
      <c r="L56" s="296">
        <v>0.000747006027798337</v>
      </c>
      <c r="M56" s="296">
        <v>0.992555815826529</v>
      </c>
      <c r="N56" s="190"/>
      <c r="O56" s="190"/>
      <c r="P56" s="188"/>
      <c r="Q56" s="188"/>
      <c r="R56" s="188"/>
      <c r="S56" s="188"/>
      <c r="T56" s="188"/>
      <c r="U56" s="188"/>
      <c r="V56" s="188"/>
      <c r="W56" s="188"/>
      <c r="X56" s="188"/>
      <c r="Y56" s="188"/>
      <c r="Z56" s="188"/>
      <c r="AA56" s="188"/>
      <c r="AB56" s="188"/>
      <c r="AC56" s="188"/>
      <c r="AD56" s="188"/>
      <c r="AE56" s="188"/>
      <c r="AF56" s="188"/>
      <c r="AG56" s="188"/>
    </row>
    <row r="57" ht="31.5" spans="1:33">
      <c r="A57" s="185" t="s">
        <v>127</v>
      </c>
      <c r="B57" s="176" t="s">
        <v>53</v>
      </c>
      <c r="C57" s="175">
        <v>93358</v>
      </c>
      <c r="D57" s="182" t="s">
        <v>464</v>
      </c>
      <c r="E57" s="185" t="s">
        <v>171</v>
      </c>
      <c r="F57" s="179">
        <v>30.35</v>
      </c>
      <c r="G57" s="180">
        <v>80.22</v>
      </c>
      <c r="H57" s="181">
        <v>0.2338</v>
      </c>
      <c r="I57" s="180">
        <v>98.98</v>
      </c>
      <c r="J57" s="180">
        <v>2434.68</v>
      </c>
      <c r="K57" s="180">
        <v>3004.04</v>
      </c>
      <c r="L57" s="296">
        <v>0.000629110173183997</v>
      </c>
      <c r="M57" s="296">
        <v>0.993184925999713</v>
      </c>
      <c r="N57" s="190"/>
      <c r="O57" s="190"/>
      <c r="P57" s="188"/>
      <c r="Q57" s="188"/>
      <c r="R57" s="188"/>
      <c r="S57" s="188"/>
      <c r="T57" s="188"/>
      <c r="U57" s="188"/>
      <c r="V57" s="188"/>
      <c r="W57" s="188"/>
      <c r="X57" s="188"/>
      <c r="Y57" s="188"/>
      <c r="Z57" s="188"/>
      <c r="AA57" s="188"/>
      <c r="AB57" s="188"/>
      <c r="AC57" s="188"/>
      <c r="AD57" s="188"/>
      <c r="AE57" s="188"/>
      <c r="AF57" s="188"/>
      <c r="AG57" s="188"/>
    </row>
    <row r="58" ht="78.75" spans="1:33">
      <c r="A58" s="185" t="s">
        <v>126</v>
      </c>
      <c r="B58" s="176" t="s">
        <v>53</v>
      </c>
      <c r="C58" s="175">
        <v>90084</v>
      </c>
      <c r="D58" s="182" t="s">
        <v>465</v>
      </c>
      <c r="E58" s="185" t="s">
        <v>171</v>
      </c>
      <c r="F58" s="179">
        <v>206.43</v>
      </c>
      <c r="G58" s="180">
        <v>11.35</v>
      </c>
      <c r="H58" s="181">
        <v>0.2338</v>
      </c>
      <c r="I58" s="180">
        <v>14</v>
      </c>
      <c r="J58" s="180">
        <v>2342.98</v>
      </c>
      <c r="K58" s="180">
        <v>2890.02</v>
      </c>
      <c r="L58" s="296">
        <v>0.000605231948544365</v>
      </c>
      <c r="M58" s="296">
        <v>0.993790157948257</v>
      </c>
      <c r="N58" s="190"/>
      <c r="O58" s="190"/>
      <c r="P58" s="188"/>
      <c r="Q58" s="188"/>
      <c r="R58" s="188"/>
      <c r="S58" s="188"/>
      <c r="T58" s="188"/>
      <c r="U58" s="188"/>
      <c r="V58" s="188"/>
      <c r="W58" s="188"/>
      <c r="X58" s="188"/>
      <c r="Y58" s="188"/>
      <c r="Z58" s="188"/>
      <c r="AA58" s="188"/>
      <c r="AB58" s="188"/>
      <c r="AC58" s="188"/>
      <c r="AD58" s="188"/>
      <c r="AE58" s="188"/>
      <c r="AF58" s="188"/>
      <c r="AG58" s="188"/>
    </row>
    <row r="59" ht="94.5" spans="1:33">
      <c r="A59" s="185" t="s">
        <v>128</v>
      </c>
      <c r="B59" s="176" t="s">
        <v>53</v>
      </c>
      <c r="C59" s="175">
        <v>93368</v>
      </c>
      <c r="D59" s="182" t="s">
        <v>466</v>
      </c>
      <c r="E59" s="185" t="s">
        <v>171</v>
      </c>
      <c r="F59" s="179">
        <v>108.76</v>
      </c>
      <c r="G59" s="180">
        <v>21.16</v>
      </c>
      <c r="H59" s="181">
        <v>0.2338</v>
      </c>
      <c r="I59" s="180">
        <v>26.11</v>
      </c>
      <c r="J59" s="180">
        <v>2301.36</v>
      </c>
      <c r="K59" s="180">
        <v>2839.72</v>
      </c>
      <c r="L59" s="296">
        <v>0.000594698053619146</v>
      </c>
      <c r="M59" s="296">
        <v>0.994384856001876</v>
      </c>
      <c r="N59" s="190"/>
      <c r="O59" s="190"/>
      <c r="P59" s="188"/>
      <c r="Q59" s="188"/>
      <c r="R59" s="188"/>
      <c r="S59" s="188"/>
      <c r="T59" s="188"/>
      <c r="U59" s="188"/>
      <c r="V59" s="188"/>
      <c r="W59" s="188"/>
      <c r="X59" s="188"/>
      <c r="Y59" s="188"/>
      <c r="Z59" s="188"/>
      <c r="AA59" s="188"/>
      <c r="AB59" s="188"/>
      <c r="AC59" s="188"/>
      <c r="AD59" s="188"/>
      <c r="AE59" s="188"/>
      <c r="AF59" s="188"/>
      <c r="AG59" s="188"/>
    </row>
    <row r="60" ht="31.5" spans="1:33">
      <c r="A60" s="185" t="s">
        <v>88</v>
      </c>
      <c r="B60" s="176" t="s">
        <v>47</v>
      </c>
      <c r="C60" s="175" t="s">
        <v>89</v>
      </c>
      <c r="D60" s="177" t="s">
        <v>184</v>
      </c>
      <c r="E60" s="178" t="s">
        <v>163</v>
      </c>
      <c r="F60" s="179">
        <v>25</v>
      </c>
      <c r="G60" s="180">
        <v>91.93</v>
      </c>
      <c r="H60" s="181">
        <v>0.2338</v>
      </c>
      <c r="I60" s="180">
        <v>113.42</v>
      </c>
      <c r="J60" s="180">
        <v>2298.25</v>
      </c>
      <c r="K60" s="180">
        <v>2835.5</v>
      </c>
      <c r="L60" s="296">
        <v>0.000593814295436553</v>
      </c>
      <c r="M60" s="296">
        <v>0.994978670297313</v>
      </c>
      <c r="N60" s="190"/>
      <c r="O60" s="190"/>
      <c r="P60" s="188"/>
      <c r="Q60" s="188"/>
      <c r="R60" s="188"/>
      <c r="S60" s="188"/>
      <c r="T60" s="188"/>
      <c r="U60" s="188"/>
      <c r="V60" s="188"/>
      <c r="W60" s="188"/>
      <c r="X60" s="188"/>
      <c r="Y60" s="188"/>
      <c r="Z60" s="188"/>
      <c r="AA60" s="188"/>
      <c r="AB60" s="188"/>
      <c r="AC60" s="188"/>
      <c r="AD60" s="188"/>
      <c r="AE60" s="188"/>
      <c r="AF60" s="188"/>
      <c r="AG60" s="188"/>
    </row>
    <row r="61" ht="15.75" spans="1:33">
      <c r="A61" s="185" t="s">
        <v>55</v>
      </c>
      <c r="B61" s="176" t="s">
        <v>47</v>
      </c>
      <c r="C61" s="175" t="s">
        <v>69</v>
      </c>
      <c r="D61" s="177" t="s">
        <v>186</v>
      </c>
      <c r="E61" s="178" t="s">
        <v>178</v>
      </c>
      <c r="F61" s="184">
        <v>7.55</v>
      </c>
      <c r="G61" s="180">
        <v>291.76</v>
      </c>
      <c r="H61" s="181">
        <v>0.2338</v>
      </c>
      <c r="I61" s="180">
        <v>359.97</v>
      </c>
      <c r="J61" s="180">
        <v>2202.79</v>
      </c>
      <c r="K61" s="180">
        <v>2717.77</v>
      </c>
      <c r="L61" s="296">
        <v>0.000569159117513173</v>
      </c>
      <c r="M61" s="296">
        <v>0.995547829414826</v>
      </c>
      <c r="N61" s="190"/>
      <c r="O61" s="190"/>
      <c r="P61" s="188"/>
      <c r="Q61" s="188"/>
      <c r="R61" s="188"/>
      <c r="S61" s="188"/>
      <c r="T61" s="188"/>
      <c r="U61" s="188"/>
      <c r="V61" s="188"/>
      <c r="W61" s="188"/>
      <c r="X61" s="188"/>
      <c r="Y61" s="188"/>
      <c r="Z61" s="188"/>
      <c r="AA61" s="188"/>
      <c r="AB61" s="188"/>
      <c r="AC61" s="188"/>
      <c r="AD61" s="188"/>
      <c r="AE61" s="188"/>
      <c r="AF61" s="188"/>
      <c r="AG61" s="188"/>
    </row>
    <row r="62" ht="31.5" spans="1:33">
      <c r="A62" s="185" t="s">
        <v>112</v>
      </c>
      <c r="B62" s="176" t="s">
        <v>47</v>
      </c>
      <c r="C62" s="175" t="s">
        <v>113</v>
      </c>
      <c r="D62" s="177" t="s">
        <v>214</v>
      </c>
      <c r="E62" s="178" t="s">
        <v>215</v>
      </c>
      <c r="F62" s="179">
        <v>23.11</v>
      </c>
      <c r="G62" s="180">
        <v>92.95</v>
      </c>
      <c r="H62" s="181">
        <v>0.2338</v>
      </c>
      <c r="I62" s="180">
        <v>114.68</v>
      </c>
      <c r="J62" s="180">
        <v>2148.07</v>
      </c>
      <c r="K62" s="180">
        <v>2650.25</v>
      </c>
      <c r="L62" s="296">
        <v>0.000555018986591686</v>
      </c>
      <c r="M62" s="296">
        <v>0.996102848401418</v>
      </c>
      <c r="N62" s="190"/>
      <c r="O62" s="190"/>
      <c r="P62" s="188"/>
      <c r="Q62" s="188"/>
      <c r="R62" s="188"/>
      <c r="S62" s="188"/>
      <c r="T62" s="188"/>
      <c r="U62" s="188"/>
      <c r="V62" s="188"/>
      <c r="W62" s="188"/>
      <c r="X62" s="188"/>
      <c r="Y62" s="188"/>
      <c r="Z62" s="188"/>
      <c r="AA62" s="188"/>
      <c r="AB62" s="188"/>
      <c r="AC62" s="188"/>
      <c r="AD62" s="188"/>
      <c r="AE62" s="188"/>
      <c r="AF62" s="188"/>
      <c r="AG62" s="188"/>
    </row>
    <row r="63" ht="78.75" spans="1:33">
      <c r="A63" s="185" t="s">
        <v>124</v>
      </c>
      <c r="B63" s="176" t="s">
        <v>53</v>
      </c>
      <c r="C63" s="175">
        <v>95568</v>
      </c>
      <c r="D63" s="182" t="s">
        <v>467</v>
      </c>
      <c r="E63" s="185" t="s">
        <v>178</v>
      </c>
      <c r="F63" s="179">
        <v>19.13</v>
      </c>
      <c r="G63" s="180">
        <v>109.44</v>
      </c>
      <c r="H63" s="181">
        <v>0.2338</v>
      </c>
      <c r="I63" s="180">
        <v>135.03</v>
      </c>
      <c r="J63" s="180">
        <v>2093.59</v>
      </c>
      <c r="K63" s="180">
        <v>2583.12</v>
      </c>
      <c r="L63" s="296">
        <v>0.000540960530004609</v>
      </c>
      <c r="M63" s="296">
        <v>0.996643808931422</v>
      </c>
      <c r="N63" s="190"/>
      <c r="O63" s="190"/>
      <c r="P63" s="188"/>
      <c r="Q63" s="188"/>
      <c r="R63" s="188"/>
      <c r="S63" s="188"/>
      <c r="T63" s="188"/>
      <c r="U63" s="188"/>
      <c r="V63" s="188"/>
      <c r="W63" s="188"/>
      <c r="X63" s="188"/>
      <c r="Y63" s="188"/>
      <c r="Z63" s="188"/>
      <c r="AA63" s="188"/>
      <c r="AB63" s="188"/>
      <c r="AC63" s="188"/>
      <c r="AD63" s="188"/>
      <c r="AE63" s="188"/>
      <c r="AF63" s="188"/>
      <c r="AG63" s="188"/>
    </row>
    <row r="64" ht="47.25" spans="1:33">
      <c r="A64" s="185" t="s">
        <v>132</v>
      </c>
      <c r="B64" s="176" t="s">
        <v>53</v>
      </c>
      <c r="C64" s="175">
        <v>101618</v>
      </c>
      <c r="D64" s="182" t="s">
        <v>468</v>
      </c>
      <c r="E64" s="185" t="s">
        <v>171</v>
      </c>
      <c r="F64" s="179">
        <v>8.22</v>
      </c>
      <c r="G64" s="180">
        <v>249.52</v>
      </c>
      <c r="H64" s="181">
        <v>0.2338</v>
      </c>
      <c r="I64" s="180">
        <v>307.86</v>
      </c>
      <c r="J64" s="180">
        <v>2051.05</v>
      </c>
      <c r="K64" s="180">
        <v>2530.61</v>
      </c>
      <c r="L64" s="296">
        <v>0.000529963813851065</v>
      </c>
      <c r="M64" s="296">
        <v>0.997173772745274</v>
      </c>
      <c r="N64" s="190"/>
      <c r="O64" s="190"/>
      <c r="P64" s="188"/>
      <c r="Q64" s="188"/>
      <c r="R64" s="188"/>
      <c r="S64" s="188"/>
      <c r="T64" s="188"/>
      <c r="U64" s="188"/>
      <c r="V64" s="188"/>
      <c r="W64" s="188"/>
      <c r="X64" s="188"/>
      <c r="Y64" s="188"/>
      <c r="Z64" s="188"/>
      <c r="AA64" s="188"/>
      <c r="AB64" s="188"/>
      <c r="AC64" s="188"/>
      <c r="AD64" s="188"/>
      <c r="AE64" s="188"/>
      <c r="AF64" s="188"/>
      <c r="AG64" s="188"/>
    </row>
    <row r="65" ht="15.75" spans="1:33">
      <c r="A65" s="185" t="s">
        <v>54</v>
      </c>
      <c r="B65" s="176" t="s">
        <v>47</v>
      </c>
      <c r="C65" s="175" t="s">
        <v>68</v>
      </c>
      <c r="D65" s="177" t="s">
        <v>217</v>
      </c>
      <c r="E65" s="178" t="s">
        <v>163</v>
      </c>
      <c r="F65" s="184">
        <v>2</v>
      </c>
      <c r="G65" s="180">
        <v>958.7</v>
      </c>
      <c r="H65" s="181">
        <v>0.2338</v>
      </c>
      <c r="I65" s="180">
        <v>1182.84</v>
      </c>
      <c r="J65" s="180">
        <v>1917.4</v>
      </c>
      <c r="K65" s="180">
        <v>2365.68</v>
      </c>
      <c r="L65" s="296">
        <v>0.000495423947250342</v>
      </c>
      <c r="M65" s="296">
        <v>0.997669196692524</v>
      </c>
      <c r="N65" s="190"/>
      <c r="O65" s="190"/>
      <c r="P65" s="188"/>
      <c r="Q65" s="188"/>
      <c r="R65" s="188"/>
      <c r="S65" s="188"/>
      <c r="T65" s="188"/>
      <c r="U65" s="188"/>
      <c r="V65" s="188"/>
      <c r="W65" s="188"/>
      <c r="X65" s="188"/>
      <c r="Y65" s="188"/>
      <c r="Z65" s="188"/>
      <c r="AA65" s="188"/>
      <c r="AB65" s="188"/>
      <c r="AC65" s="188"/>
      <c r="AD65" s="188"/>
      <c r="AE65" s="188"/>
      <c r="AF65" s="188"/>
      <c r="AG65" s="188"/>
    </row>
    <row r="66" ht="47.25" spans="1:33">
      <c r="A66" s="185" t="s">
        <v>110</v>
      </c>
      <c r="B66" s="176" t="s">
        <v>53</v>
      </c>
      <c r="C66" s="175">
        <v>89578</v>
      </c>
      <c r="D66" s="182" t="s">
        <v>469</v>
      </c>
      <c r="E66" s="185" t="s">
        <v>178</v>
      </c>
      <c r="F66" s="179">
        <v>66.64</v>
      </c>
      <c r="G66" s="180">
        <v>27.14</v>
      </c>
      <c r="H66" s="181">
        <v>0.2338</v>
      </c>
      <c r="I66" s="180">
        <v>33.49</v>
      </c>
      <c r="J66" s="180">
        <v>1808.61</v>
      </c>
      <c r="K66" s="180">
        <v>2231.77</v>
      </c>
      <c r="L66" s="296">
        <v>0.000467380331555788</v>
      </c>
      <c r="M66" s="296">
        <v>0.99813657702408</v>
      </c>
      <c r="N66" s="190"/>
      <c r="O66" s="190"/>
      <c r="P66" s="188"/>
      <c r="Q66" s="188"/>
      <c r="R66" s="188"/>
      <c r="S66" s="188"/>
      <c r="T66" s="188"/>
      <c r="U66" s="188"/>
      <c r="V66" s="188"/>
      <c r="W66" s="188"/>
      <c r="X66" s="188"/>
      <c r="Y66" s="188"/>
      <c r="Z66" s="188"/>
      <c r="AA66" s="188"/>
      <c r="AB66" s="188"/>
      <c r="AC66" s="188"/>
      <c r="AD66" s="188"/>
      <c r="AE66" s="188"/>
      <c r="AF66" s="188"/>
      <c r="AG66" s="188"/>
    </row>
    <row r="67" ht="31.5" spans="1:33">
      <c r="A67" s="185" t="s">
        <v>129</v>
      </c>
      <c r="B67" s="176" t="s">
        <v>53</v>
      </c>
      <c r="C67" s="175">
        <v>93382</v>
      </c>
      <c r="D67" s="182" t="s">
        <v>470</v>
      </c>
      <c r="E67" s="185" t="s">
        <v>171</v>
      </c>
      <c r="F67" s="179">
        <v>66.07</v>
      </c>
      <c r="G67" s="180">
        <v>25.57</v>
      </c>
      <c r="H67" s="181">
        <v>0.2338</v>
      </c>
      <c r="I67" s="180">
        <v>31.55</v>
      </c>
      <c r="J67" s="180">
        <v>1689.41</v>
      </c>
      <c r="K67" s="180">
        <v>2084.51</v>
      </c>
      <c r="L67" s="296">
        <v>0.00043654094056796</v>
      </c>
      <c r="M67" s="296">
        <v>0.998573117964648</v>
      </c>
      <c r="N67" s="190"/>
      <c r="O67" s="190"/>
      <c r="P67" s="188"/>
      <c r="Q67" s="188"/>
      <c r="R67" s="188"/>
      <c r="S67" s="188"/>
      <c r="T67" s="188"/>
      <c r="U67" s="188"/>
      <c r="V67" s="188"/>
      <c r="W67" s="188"/>
      <c r="X67" s="188"/>
      <c r="Y67" s="188"/>
      <c r="Z67" s="188"/>
      <c r="AA67" s="188"/>
      <c r="AB67" s="188"/>
      <c r="AC67" s="188"/>
      <c r="AD67" s="188"/>
      <c r="AE67" s="188"/>
      <c r="AF67" s="188"/>
      <c r="AG67" s="188"/>
    </row>
    <row r="68" ht="31.5" spans="1:33">
      <c r="A68" s="185" t="s">
        <v>60</v>
      </c>
      <c r="B68" s="176" t="s">
        <v>47</v>
      </c>
      <c r="C68" s="175" t="s">
        <v>61</v>
      </c>
      <c r="D68" s="177" t="s">
        <v>194</v>
      </c>
      <c r="E68" s="178" t="s">
        <v>171</v>
      </c>
      <c r="F68" s="179">
        <v>167.83</v>
      </c>
      <c r="G68" s="180">
        <v>7.57</v>
      </c>
      <c r="H68" s="181">
        <v>0.2338</v>
      </c>
      <c r="I68" s="180">
        <v>9.34</v>
      </c>
      <c r="J68" s="180">
        <v>1270.47</v>
      </c>
      <c r="K68" s="180">
        <v>1567.53</v>
      </c>
      <c r="L68" s="296">
        <v>0.000328274280559217</v>
      </c>
      <c r="M68" s="296">
        <v>0.998901392245207</v>
      </c>
      <c r="N68" s="190"/>
      <c r="O68" s="190"/>
      <c r="P68" s="188"/>
      <c r="Q68" s="188"/>
      <c r="R68" s="188"/>
      <c r="S68" s="188"/>
      <c r="T68" s="188"/>
      <c r="U68" s="188"/>
      <c r="V68" s="188"/>
      <c r="W68" s="188"/>
      <c r="X68" s="188"/>
      <c r="Y68" s="188"/>
      <c r="Z68" s="188"/>
      <c r="AA68" s="188"/>
      <c r="AB68" s="188"/>
      <c r="AC68" s="188"/>
      <c r="AD68" s="188"/>
      <c r="AE68" s="188"/>
      <c r="AF68" s="188"/>
      <c r="AG68" s="188"/>
    </row>
    <row r="69" ht="78.75" spans="1:33">
      <c r="A69" s="185" t="s">
        <v>123</v>
      </c>
      <c r="B69" s="176" t="s">
        <v>53</v>
      </c>
      <c r="C69" s="175">
        <v>92210</v>
      </c>
      <c r="D69" s="182" t="s">
        <v>471</v>
      </c>
      <c r="E69" s="185" t="s">
        <v>178</v>
      </c>
      <c r="F69" s="179">
        <v>6</v>
      </c>
      <c r="G69" s="180">
        <v>129.8</v>
      </c>
      <c r="H69" s="181">
        <v>0.2338</v>
      </c>
      <c r="I69" s="180">
        <v>160.15</v>
      </c>
      <c r="J69" s="180">
        <v>778.8</v>
      </c>
      <c r="K69" s="180">
        <v>960.9</v>
      </c>
      <c r="L69" s="296">
        <v>0.000201232994704632</v>
      </c>
      <c r="M69" s="296">
        <v>0.999102625239912</v>
      </c>
      <c r="N69" s="190"/>
      <c r="O69" s="190"/>
      <c r="P69" s="188"/>
      <c r="Q69" s="188"/>
      <c r="R69" s="188"/>
      <c r="S69" s="188"/>
      <c r="T69" s="188"/>
      <c r="U69" s="188"/>
      <c r="V69" s="188"/>
      <c r="W69" s="188"/>
      <c r="X69" s="188"/>
      <c r="Y69" s="188"/>
      <c r="Z69" s="188"/>
      <c r="AA69" s="188"/>
      <c r="AB69" s="188"/>
      <c r="AC69" s="188"/>
      <c r="AD69" s="188"/>
      <c r="AE69" s="188"/>
      <c r="AF69" s="188"/>
      <c r="AG69" s="188"/>
    </row>
    <row r="70" ht="31.5" spans="1:33">
      <c r="A70" s="185" t="s">
        <v>92</v>
      </c>
      <c r="B70" s="176" t="s">
        <v>47</v>
      </c>
      <c r="C70" s="175" t="s">
        <v>148</v>
      </c>
      <c r="D70" s="177" t="s">
        <v>181</v>
      </c>
      <c r="E70" s="178" t="s">
        <v>163</v>
      </c>
      <c r="F70" s="179">
        <v>4</v>
      </c>
      <c r="G70" s="180">
        <v>158.63</v>
      </c>
      <c r="H70" s="181">
        <v>0.2338</v>
      </c>
      <c r="I70" s="180">
        <v>195.72</v>
      </c>
      <c r="J70" s="180">
        <v>634.52</v>
      </c>
      <c r="K70" s="180">
        <v>782.88</v>
      </c>
      <c r="L70" s="296">
        <v>0.000163951802366908</v>
      </c>
      <c r="M70" s="296">
        <v>0.999266577042279</v>
      </c>
      <c r="N70" s="190"/>
      <c r="O70" s="190"/>
      <c r="P70" s="188"/>
      <c r="Q70" s="188"/>
      <c r="R70" s="188"/>
      <c r="S70" s="188"/>
      <c r="T70" s="188"/>
      <c r="U70" s="188"/>
      <c r="V70" s="188"/>
      <c r="W70" s="188"/>
      <c r="X70" s="188"/>
      <c r="Y70" s="188"/>
      <c r="Z70" s="188"/>
      <c r="AA70" s="188"/>
      <c r="AB70" s="188"/>
      <c r="AC70" s="188"/>
      <c r="AD70" s="188"/>
      <c r="AE70" s="188"/>
      <c r="AF70" s="188"/>
      <c r="AG70" s="188"/>
    </row>
    <row r="71" ht="47.25" spans="1:33">
      <c r="A71" s="175" t="s">
        <v>52</v>
      </c>
      <c r="B71" s="176" t="s">
        <v>53</v>
      </c>
      <c r="C71" s="175">
        <v>98441</v>
      </c>
      <c r="D71" s="182" t="s">
        <v>472</v>
      </c>
      <c r="E71" s="185" t="s">
        <v>175</v>
      </c>
      <c r="F71" s="179">
        <v>5.6</v>
      </c>
      <c r="G71" s="180">
        <v>94.54</v>
      </c>
      <c r="H71" s="181">
        <v>0.2338</v>
      </c>
      <c r="I71" s="180">
        <v>116.64</v>
      </c>
      <c r="J71" s="180">
        <v>529.42</v>
      </c>
      <c r="K71" s="180">
        <v>653.18</v>
      </c>
      <c r="L71" s="296">
        <v>0.000136789850641244</v>
      </c>
      <c r="M71" s="296">
        <v>0.99940336689292</v>
      </c>
      <c r="N71" s="190"/>
      <c r="O71" s="190"/>
      <c r="P71" s="188"/>
      <c r="Q71" s="188"/>
      <c r="R71" s="188"/>
      <c r="S71" s="188"/>
      <c r="T71" s="188"/>
      <c r="U71" s="188"/>
      <c r="V71" s="188"/>
      <c r="W71" s="188"/>
      <c r="X71" s="188"/>
      <c r="Y71" s="188"/>
      <c r="Z71" s="188"/>
      <c r="AA71" s="188"/>
      <c r="AB71" s="188"/>
      <c r="AC71" s="188"/>
      <c r="AD71" s="188"/>
      <c r="AE71" s="188"/>
      <c r="AF71" s="188"/>
      <c r="AG71" s="188"/>
    </row>
    <row r="72" ht="47.25" spans="1:33">
      <c r="A72" s="185" t="s">
        <v>122</v>
      </c>
      <c r="B72" s="176" t="s">
        <v>53</v>
      </c>
      <c r="C72" s="175">
        <v>37524</v>
      </c>
      <c r="D72" s="182" t="s">
        <v>473</v>
      </c>
      <c r="E72" s="185" t="s">
        <v>474</v>
      </c>
      <c r="F72" s="179">
        <v>150</v>
      </c>
      <c r="G72" s="180">
        <v>2.88</v>
      </c>
      <c r="H72" s="181">
        <v>0.2338</v>
      </c>
      <c r="I72" s="180">
        <v>3.55</v>
      </c>
      <c r="J72" s="180">
        <v>432</v>
      </c>
      <c r="K72" s="180">
        <v>532.5</v>
      </c>
      <c r="L72" s="296">
        <v>0.00011151687967553</v>
      </c>
      <c r="M72" s="296">
        <v>0.999514883772595</v>
      </c>
      <c r="N72" s="190"/>
      <c r="O72" s="190"/>
      <c r="P72" s="188"/>
      <c r="Q72" s="188"/>
      <c r="R72" s="188"/>
      <c r="S72" s="188"/>
      <c r="T72" s="188"/>
      <c r="U72" s="188"/>
      <c r="V72" s="188"/>
      <c r="W72" s="188"/>
      <c r="X72" s="188"/>
      <c r="Y72" s="188"/>
      <c r="Z72" s="188"/>
      <c r="AA72" s="188"/>
      <c r="AB72" s="188"/>
      <c r="AC72" s="188"/>
      <c r="AD72" s="188"/>
      <c r="AE72" s="188"/>
      <c r="AF72" s="188"/>
      <c r="AG72" s="188"/>
    </row>
    <row r="73" ht="31.5" spans="1:33">
      <c r="A73" s="185" t="s">
        <v>73</v>
      </c>
      <c r="B73" s="176" t="s">
        <v>47</v>
      </c>
      <c r="C73" s="175" t="s">
        <v>115</v>
      </c>
      <c r="D73" s="177" t="s">
        <v>191</v>
      </c>
      <c r="E73" s="178" t="s">
        <v>163</v>
      </c>
      <c r="F73" s="184">
        <v>2</v>
      </c>
      <c r="G73" s="180">
        <v>203.26</v>
      </c>
      <c r="H73" s="181">
        <v>0.2338</v>
      </c>
      <c r="I73" s="180">
        <v>250.78</v>
      </c>
      <c r="J73" s="180">
        <v>406.52</v>
      </c>
      <c r="K73" s="180">
        <v>501.56</v>
      </c>
      <c r="L73" s="296">
        <v>0.000105037382478983</v>
      </c>
      <c r="M73" s="296">
        <v>0.999619921155074</v>
      </c>
      <c r="N73" s="190"/>
      <c r="O73" s="190"/>
      <c r="P73" s="188"/>
      <c r="Q73" s="188"/>
      <c r="R73" s="188"/>
      <c r="S73" s="188"/>
      <c r="T73" s="188"/>
      <c r="U73" s="188"/>
      <c r="V73" s="188"/>
      <c r="W73" s="188"/>
      <c r="X73" s="188"/>
      <c r="Y73" s="188"/>
      <c r="Z73" s="188"/>
      <c r="AA73" s="188"/>
      <c r="AB73" s="188"/>
      <c r="AC73" s="188"/>
      <c r="AD73" s="188"/>
      <c r="AE73" s="188"/>
      <c r="AF73" s="188"/>
      <c r="AG73" s="188"/>
    </row>
    <row r="74" ht="31.5" spans="1:33">
      <c r="A74" s="185" t="s">
        <v>82</v>
      </c>
      <c r="B74" s="176" t="s">
        <v>53</v>
      </c>
      <c r="C74" s="175">
        <v>102498</v>
      </c>
      <c r="D74" s="182" t="s">
        <v>475</v>
      </c>
      <c r="E74" s="185" t="s">
        <v>178</v>
      </c>
      <c r="F74" s="184">
        <v>247.66</v>
      </c>
      <c r="G74" s="180">
        <v>1.57</v>
      </c>
      <c r="H74" s="181">
        <v>0.2338</v>
      </c>
      <c r="I74" s="180">
        <v>1.94</v>
      </c>
      <c r="J74" s="180">
        <v>388.83</v>
      </c>
      <c r="K74" s="180">
        <v>480.46</v>
      </c>
      <c r="L74" s="296">
        <v>0.000100618591566019</v>
      </c>
      <c r="M74" s="296">
        <v>0.99972053974664</v>
      </c>
      <c r="N74" s="190"/>
      <c r="O74" s="190"/>
      <c r="P74" s="188"/>
      <c r="Q74" s="188"/>
      <c r="R74" s="188"/>
      <c r="S74" s="188"/>
      <c r="T74" s="188"/>
      <c r="U74" s="188"/>
      <c r="V74" s="188"/>
      <c r="W74" s="188"/>
      <c r="X74" s="188"/>
      <c r="Y74" s="188"/>
      <c r="Z74" s="188"/>
      <c r="AA74" s="188"/>
      <c r="AB74" s="188"/>
      <c r="AC74" s="188"/>
      <c r="AD74" s="188"/>
      <c r="AE74" s="188"/>
      <c r="AF74" s="188"/>
      <c r="AG74" s="188"/>
    </row>
    <row r="75" ht="31.5" spans="1:33">
      <c r="A75" s="185" t="s">
        <v>59</v>
      </c>
      <c r="B75" s="176" t="s">
        <v>53</v>
      </c>
      <c r="C75" s="175">
        <v>100574</v>
      </c>
      <c r="D75" s="182" t="s">
        <v>476</v>
      </c>
      <c r="E75" s="185" t="s">
        <v>171</v>
      </c>
      <c r="F75" s="179">
        <v>209.8</v>
      </c>
      <c r="G75" s="180">
        <v>1.44</v>
      </c>
      <c r="H75" s="181">
        <v>0.2338</v>
      </c>
      <c r="I75" s="180">
        <v>1.78</v>
      </c>
      <c r="J75" s="180">
        <v>302.11</v>
      </c>
      <c r="K75" s="180">
        <v>373.44</v>
      </c>
      <c r="L75" s="296">
        <v>7.82063165183659e-5</v>
      </c>
      <c r="M75" s="296">
        <v>0.999798746063159</v>
      </c>
      <c r="N75" s="190"/>
      <c r="O75" s="190"/>
      <c r="P75" s="188"/>
      <c r="Q75" s="188"/>
      <c r="R75" s="188"/>
      <c r="S75" s="188"/>
      <c r="T75" s="188"/>
      <c r="U75" s="188"/>
      <c r="V75" s="188"/>
      <c r="W75" s="188"/>
      <c r="X75" s="188"/>
      <c r="Y75" s="188"/>
      <c r="Z75" s="188"/>
      <c r="AA75" s="188"/>
      <c r="AB75" s="188"/>
      <c r="AC75" s="188"/>
      <c r="AD75" s="188"/>
      <c r="AE75" s="188"/>
      <c r="AF75" s="188"/>
      <c r="AG75" s="188"/>
    </row>
    <row r="76" ht="47.25" spans="1:33">
      <c r="A76" s="185" t="s">
        <v>134</v>
      </c>
      <c r="B76" s="176" t="s">
        <v>53</v>
      </c>
      <c r="C76" s="175">
        <v>98115</v>
      </c>
      <c r="D76" s="182" t="s">
        <v>477</v>
      </c>
      <c r="E76" s="185" t="s">
        <v>448</v>
      </c>
      <c r="F76" s="179">
        <v>3</v>
      </c>
      <c r="G76" s="180">
        <v>93.78</v>
      </c>
      <c r="H76" s="181">
        <v>0.2338</v>
      </c>
      <c r="I76" s="180">
        <v>115.71</v>
      </c>
      <c r="J76" s="180">
        <v>281.34</v>
      </c>
      <c r="K76" s="180">
        <v>347.13</v>
      </c>
      <c r="L76" s="296">
        <v>7.26964402662284e-5</v>
      </c>
      <c r="M76" s="296">
        <v>0.999871442503425</v>
      </c>
      <c r="N76" s="190"/>
      <c r="O76" s="190"/>
      <c r="P76" s="188"/>
      <c r="Q76" s="188"/>
      <c r="R76" s="188"/>
      <c r="S76" s="188"/>
      <c r="T76" s="188"/>
      <c r="U76" s="188"/>
      <c r="V76" s="188"/>
      <c r="W76" s="188"/>
      <c r="X76" s="188"/>
      <c r="Y76" s="188"/>
      <c r="Z76" s="188"/>
      <c r="AA76" s="188"/>
      <c r="AB76" s="188"/>
      <c r="AC76" s="188"/>
      <c r="AD76" s="188"/>
      <c r="AE76" s="188"/>
      <c r="AF76" s="188"/>
      <c r="AG76" s="188"/>
    </row>
    <row r="77" ht="63" spans="1:33">
      <c r="A77" s="185" t="s">
        <v>85</v>
      </c>
      <c r="B77" s="176" t="s">
        <v>47</v>
      </c>
      <c r="C77" s="175" t="s">
        <v>147</v>
      </c>
      <c r="D77" s="177" t="s">
        <v>216</v>
      </c>
      <c r="E77" s="178" t="s">
        <v>175</v>
      </c>
      <c r="F77" s="184">
        <v>1.6</v>
      </c>
      <c r="G77" s="180">
        <v>141.55</v>
      </c>
      <c r="H77" s="181">
        <v>0.2338</v>
      </c>
      <c r="I77" s="180">
        <v>174.64</v>
      </c>
      <c r="J77" s="180">
        <v>226.48</v>
      </c>
      <c r="K77" s="180">
        <v>279.42</v>
      </c>
      <c r="L77" s="296">
        <v>5.85165192843878e-5</v>
      </c>
      <c r="M77" s="296">
        <v>0.999929959022709</v>
      </c>
      <c r="N77" s="190"/>
      <c r="O77" s="190"/>
      <c r="P77" s="188"/>
      <c r="Q77" s="188"/>
      <c r="R77" s="188"/>
      <c r="S77" s="188"/>
      <c r="T77" s="188"/>
      <c r="U77" s="188"/>
      <c r="V77" s="188"/>
      <c r="W77" s="188"/>
      <c r="X77" s="188"/>
      <c r="Y77" s="188"/>
      <c r="Z77" s="188"/>
      <c r="AA77" s="188"/>
      <c r="AB77" s="188"/>
      <c r="AC77" s="188"/>
      <c r="AD77" s="188"/>
      <c r="AE77" s="188"/>
      <c r="AF77" s="188"/>
      <c r="AG77" s="188"/>
    </row>
    <row r="78" ht="47.25" spans="1:33">
      <c r="A78" s="175" t="s">
        <v>54</v>
      </c>
      <c r="B78" s="176" t="s">
        <v>53</v>
      </c>
      <c r="C78" s="175">
        <v>98443</v>
      </c>
      <c r="D78" s="182" t="s">
        <v>478</v>
      </c>
      <c r="E78" s="185" t="s">
        <v>175</v>
      </c>
      <c r="F78" s="179">
        <v>1.8</v>
      </c>
      <c r="G78" s="180">
        <v>75.45</v>
      </c>
      <c r="H78" s="181">
        <v>0.2338</v>
      </c>
      <c r="I78" s="180">
        <v>93.09</v>
      </c>
      <c r="J78" s="180">
        <v>135.81</v>
      </c>
      <c r="K78" s="180">
        <v>167.56</v>
      </c>
      <c r="L78" s="305">
        <v>3.50906448045667e-5</v>
      </c>
      <c r="M78" s="296">
        <v>0.999965049667514</v>
      </c>
      <c r="N78" s="190"/>
      <c r="O78" s="190"/>
      <c r="P78" s="188"/>
      <c r="Q78" s="188"/>
      <c r="R78" s="188"/>
      <c r="S78" s="188"/>
      <c r="T78" s="188"/>
      <c r="U78" s="188"/>
      <c r="V78" s="188"/>
      <c r="W78" s="188"/>
      <c r="X78" s="188"/>
      <c r="Y78" s="188"/>
      <c r="Z78" s="188"/>
      <c r="AA78" s="188"/>
      <c r="AB78" s="188"/>
      <c r="AC78" s="188"/>
      <c r="AD78" s="188"/>
      <c r="AE78" s="188"/>
      <c r="AF78" s="188"/>
      <c r="AG78" s="188"/>
    </row>
    <row r="79" ht="31.5" spans="1:33">
      <c r="A79" s="185" t="s">
        <v>85</v>
      </c>
      <c r="B79" s="176" t="s">
        <v>47</v>
      </c>
      <c r="C79" s="175" t="s">
        <v>86</v>
      </c>
      <c r="D79" s="177" t="s">
        <v>198</v>
      </c>
      <c r="E79" s="178" t="s">
        <v>175</v>
      </c>
      <c r="F79" s="184">
        <v>14</v>
      </c>
      <c r="G79" s="180">
        <v>9.66</v>
      </c>
      <c r="H79" s="181">
        <v>0.2338</v>
      </c>
      <c r="I79" s="180">
        <v>11.92</v>
      </c>
      <c r="J79" s="180">
        <v>135.24</v>
      </c>
      <c r="K79" s="180">
        <v>166.88</v>
      </c>
      <c r="L79" s="305">
        <v>3.49482382727745e-5</v>
      </c>
      <c r="M79" s="296">
        <v>0.999999997905787</v>
      </c>
      <c r="N79" s="190"/>
      <c r="O79" s="190"/>
      <c r="P79" s="188"/>
      <c r="Q79" s="188"/>
      <c r="R79" s="188"/>
      <c r="S79" s="188"/>
      <c r="T79" s="188"/>
      <c r="U79" s="188"/>
      <c r="V79" s="188"/>
      <c r="W79" s="188"/>
      <c r="X79" s="188"/>
      <c r="Y79" s="188"/>
      <c r="Z79" s="188"/>
      <c r="AA79" s="188"/>
      <c r="AB79" s="188"/>
      <c r="AC79" s="188"/>
      <c r="AD79" s="188"/>
      <c r="AE79" s="188"/>
      <c r="AF79" s="188"/>
      <c r="AG79" s="188"/>
    </row>
    <row r="80" ht="15.75" spans="1:33">
      <c r="A80" s="297"/>
      <c r="B80" s="297"/>
      <c r="C80" s="298"/>
      <c r="D80" s="299"/>
      <c r="E80" s="297"/>
      <c r="F80" s="297"/>
      <c r="G80" s="297"/>
      <c r="H80" s="300"/>
      <c r="I80" s="297"/>
      <c r="J80" s="298"/>
      <c r="K80" s="298"/>
      <c r="L80" s="297"/>
      <c r="M80" s="306"/>
      <c r="N80" s="190"/>
      <c r="O80" s="190"/>
      <c r="P80" s="188"/>
      <c r="Q80" s="188"/>
      <c r="R80" s="188"/>
      <c r="S80" s="188"/>
      <c r="T80" s="188"/>
      <c r="U80" s="188"/>
      <c r="V80" s="188"/>
      <c r="W80" s="188"/>
      <c r="X80" s="188"/>
      <c r="Y80" s="188"/>
      <c r="Z80" s="188"/>
      <c r="AA80" s="188"/>
      <c r="AB80" s="188"/>
      <c r="AC80" s="188"/>
      <c r="AD80" s="188"/>
      <c r="AE80" s="188"/>
      <c r="AF80" s="188"/>
      <c r="AG80" s="188"/>
    </row>
    <row r="81" ht="24.75" customHeight="1" spans="1:33">
      <c r="A81" s="196"/>
      <c r="B81" s="196"/>
      <c r="C81" s="196"/>
      <c r="D81" s="301"/>
      <c r="E81" s="196"/>
      <c r="F81" s="196"/>
      <c r="G81" s="196"/>
      <c r="H81" s="302"/>
      <c r="I81" s="200" t="s">
        <v>30</v>
      </c>
      <c r="J81" s="163"/>
      <c r="K81" s="307">
        <f>RESUMO!E33</f>
        <v>4775061.87</v>
      </c>
      <c r="L81" s="308">
        <f>K81/K81</f>
        <v>1</v>
      </c>
      <c r="M81" s="163"/>
      <c r="N81" s="190"/>
      <c r="O81" s="190"/>
      <c r="P81" s="188"/>
      <c r="Q81" s="188"/>
      <c r="R81" s="188"/>
      <c r="S81" s="188"/>
      <c r="T81" s="188"/>
      <c r="U81" s="188"/>
      <c r="V81" s="188"/>
      <c r="W81" s="188"/>
      <c r="X81" s="188"/>
      <c r="Y81" s="188"/>
      <c r="Z81" s="188"/>
      <c r="AA81" s="188"/>
      <c r="AB81" s="188"/>
      <c r="AC81" s="188"/>
      <c r="AD81" s="188"/>
      <c r="AE81" s="188"/>
      <c r="AF81" s="188"/>
      <c r="AG81" s="188"/>
    </row>
    <row r="82" ht="15.75" customHeight="1" spans="4:8">
      <c r="D82" s="303"/>
      <c r="H82" s="304"/>
    </row>
    <row r="83" ht="15.75" customHeight="1" spans="4:11">
      <c r="D83" s="303"/>
      <c r="H83" s="304"/>
      <c r="K83" s="309">
        <f>K81-RESUMO!E33</f>
        <v>0</v>
      </c>
    </row>
    <row r="84" ht="15.75" customHeight="1" spans="4:8">
      <c r="D84" s="303"/>
      <c r="H84" s="304"/>
    </row>
    <row r="85" ht="15.75" customHeight="1" spans="4:8">
      <c r="D85" s="303"/>
      <c r="H85" s="304"/>
    </row>
    <row r="86" ht="15.75" customHeight="1" spans="4:8">
      <c r="D86" s="303"/>
      <c r="H86" s="304"/>
    </row>
    <row r="87" ht="15.75" customHeight="1" spans="4:8">
      <c r="D87" s="303"/>
      <c r="H87" s="304"/>
    </row>
    <row r="88" ht="15.75" customHeight="1" spans="4:8">
      <c r="D88" s="303"/>
      <c r="H88" s="304"/>
    </row>
    <row r="89" ht="15.75" customHeight="1" spans="4:8">
      <c r="D89" s="303"/>
      <c r="H89" s="304"/>
    </row>
    <row r="90" ht="15.75" customHeight="1" spans="4:8">
      <c r="D90" s="303"/>
      <c r="H90" s="304"/>
    </row>
    <row r="91" ht="15.75" customHeight="1" spans="4:8">
      <c r="D91" s="303"/>
      <c r="H91" s="304"/>
    </row>
    <row r="92" ht="15.75" customHeight="1" spans="4:8">
      <c r="D92" s="303"/>
      <c r="H92" s="304"/>
    </row>
    <row r="93" ht="15.75" customHeight="1" spans="4:8">
      <c r="D93" s="303"/>
      <c r="H93" s="304"/>
    </row>
    <row r="94" ht="15.75" customHeight="1" spans="4:8">
      <c r="D94" s="303"/>
      <c r="H94" s="304"/>
    </row>
    <row r="95" ht="15.75" customHeight="1" spans="4:8">
      <c r="D95" s="303"/>
      <c r="H95" s="304"/>
    </row>
    <row r="96" ht="15.75" customHeight="1" spans="4:8">
      <c r="D96" s="303"/>
      <c r="H96" s="304"/>
    </row>
    <row r="97" ht="15.75" customHeight="1" spans="4:8">
      <c r="D97" s="303"/>
      <c r="H97" s="304"/>
    </row>
    <row r="98" ht="15.75" customHeight="1" spans="4:8">
      <c r="D98" s="303"/>
      <c r="H98" s="304"/>
    </row>
    <row r="99" ht="15.75" customHeight="1" spans="4:8">
      <c r="D99" s="303"/>
      <c r="H99" s="304"/>
    </row>
    <row r="100" ht="15.75" customHeight="1" spans="4:8">
      <c r="D100" s="303"/>
      <c r="H100" s="304"/>
    </row>
    <row r="101" ht="15.75" customHeight="1" spans="4:8">
      <c r="D101" s="303"/>
      <c r="H101" s="304"/>
    </row>
    <row r="102" ht="15.75" customHeight="1" spans="4:8">
      <c r="D102" s="303"/>
      <c r="H102" s="304"/>
    </row>
    <row r="103" ht="15.75" customHeight="1" spans="4:8">
      <c r="D103" s="303"/>
      <c r="H103" s="304"/>
    </row>
    <row r="104" ht="15.75" customHeight="1" spans="4:8">
      <c r="D104" s="303"/>
      <c r="H104" s="304"/>
    </row>
    <row r="105" ht="15.75" customHeight="1" spans="4:8">
      <c r="D105" s="303"/>
      <c r="H105" s="304"/>
    </row>
    <row r="106" ht="15.75" customHeight="1" spans="4:8">
      <c r="D106" s="303"/>
      <c r="H106" s="304"/>
    </row>
    <row r="107" ht="15.75" customHeight="1" spans="4:8">
      <c r="D107" s="303"/>
      <c r="H107" s="304"/>
    </row>
    <row r="108" ht="15.75" customHeight="1" spans="4:8">
      <c r="D108" s="303"/>
      <c r="H108" s="304"/>
    </row>
    <row r="109" ht="15.75" customHeight="1" spans="4:8">
      <c r="D109" s="303"/>
      <c r="H109" s="304"/>
    </row>
    <row r="110" ht="15.75" customHeight="1" spans="4:8">
      <c r="D110" s="303"/>
      <c r="H110" s="304"/>
    </row>
    <row r="111" ht="15.75" customHeight="1" spans="4:8">
      <c r="D111" s="303"/>
      <c r="H111" s="304"/>
    </row>
    <row r="112" ht="15.75" customHeight="1" spans="4:8">
      <c r="D112" s="303"/>
      <c r="H112" s="304"/>
    </row>
    <row r="113" ht="15.75" customHeight="1" spans="4:8">
      <c r="D113" s="303"/>
      <c r="H113" s="304"/>
    </row>
    <row r="114" ht="15.75" customHeight="1" spans="4:8">
      <c r="D114" s="303"/>
      <c r="H114" s="304"/>
    </row>
    <row r="115" ht="15.75" customHeight="1" spans="4:8">
      <c r="D115" s="303"/>
      <c r="H115" s="304"/>
    </row>
    <row r="116" ht="15.75" customHeight="1" spans="4:8">
      <c r="D116" s="303"/>
      <c r="H116" s="304"/>
    </row>
    <row r="117" ht="15.75" customHeight="1" spans="4:8">
      <c r="D117" s="303"/>
      <c r="H117" s="304"/>
    </row>
    <row r="118" ht="15.75" customHeight="1" spans="4:8">
      <c r="D118" s="303"/>
      <c r="H118" s="304"/>
    </row>
    <row r="119" ht="15.75" customHeight="1" spans="4:8">
      <c r="D119" s="303"/>
      <c r="H119" s="304"/>
    </row>
    <row r="120" ht="15.75" customHeight="1" spans="4:8">
      <c r="D120" s="303"/>
      <c r="H120" s="304"/>
    </row>
    <row r="121" ht="15.75" customHeight="1" spans="4:8">
      <c r="D121" s="303"/>
      <c r="H121" s="304"/>
    </row>
    <row r="122" ht="15.75" customHeight="1" spans="4:8">
      <c r="D122" s="303"/>
      <c r="H122" s="304"/>
    </row>
    <row r="123" ht="15.75" customHeight="1" spans="4:8">
      <c r="D123" s="303"/>
      <c r="H123" s="304"/>
    </row>
    <row r="124" ht="15.75" customHeight="1" spans="4:8">
      <c r="D124" s="303"/>
      <c r="H124" s="304"/>
    </row>
    <row r="125" ht="15.75" customHeight="1" spans="4:8">
      <c r="D125" s="303"/>
      <c r="H125" s="304"/>
    </row>
    <row r="126" ht="15.75" customHeight="1" spans="4:8">
      <c r="D126" s="303"/>
      <c r="H126" s="304"/>
    </row>
    <row r="127" ht="15.75" customHeight="1" spans="4:8">
      <c r="D127" s="303"/>
      <c r="H127" s="304"/>
    </row>
    <row r="128" ht="15.75" customHeight="1" spans="4:8">
      <c r="D128" s="303"/>
      <c r="H128" s="304"/>
    </row>
    <row r="129" ht="15.75" customHeight="1" spans="4:8">
      <c r="D129" s="303"/>
      <c r="H129" s="304"/>
    </row>
    <row r="130" ht="15.75" customHeight="1" spans="4:8">
      <c r="D130" s="303"/>
      <c r="H130" s="304"/>
    </row>
    <row r="131" ht="15.75" customHeight="1" spans="4:8">
      <c r="D131" s="303"/>
      <c r="H131" s="304"/>
    </row>
    <row r="132" ht="15.75" customHeight="1" spans="4:8">
      <c r="D132" s="303"/>
      <c r="H132" s="304"/>
    </row>
    <row r="133" ht="15.75" customHeight="1" spans="4:8">
      <c r="D133" s="303"/>
      <c r="H133" s="304"/>
    </row>
    <row r="134" ht="15.75" customHeight="1" spans="4:8">
      <c r="D134" s="303"/>
      <c r="H134" s="304"/>
    </row>
    <row r="135" ht="15.75" customHeight="1" spans="4:8">
      <c r="D135" s="303"/>
      <c r="H135" s="304"/>
    </row>
    <row r="136" ht="15.75" customHeight="1" spans="4:8">
      <c r="D136" s="303"/>
      <c r="H136" s="304"/>
    </row>
    <row r="137" ht="15.75" customHeight="1" spans="4:8">
      <c r="D137" s="303"/>
      <c r="H137" s="304"/>
    </row>
    <row r="138" ht="15.75" customHeight="1" spans="4:8">
      <c r="D138" s="303"/>
      <c r="H138" s="304"/>
    </row>
    <row r="139" ht="15.75" customHeight="1" spans="4:8">
      <c r="D139" s="303"/>
      <c r="H139" s="304"/>
    </row>
    <row r="140" ht="15.75" customHeight="1" spans="4:8">
      <c r="D140" s="303"/>
      <c r="H140" s="304"/>
    </row>
    <row r="141" ht="15.75" customHeight="1" spans="4:8">
      <c r="D141" s="303"/>
      <c r="H141" s="304"/>
    </row>
    <row r="142" ht="15.75" customHeight="1" spans="4:8">
      <c r="D142" s="303"/>
      <c r="H142" s="304"/>
    </row>
    <row r="143" ht="15.75" customHeight="1" spans="4:8">
      <c r="D143" s="303"/>
      <c r="H143" s="304"/>
    </row>
    <row r="144" ht="15.75" customHeight="1" spans="4:8">
      <c r="D144" s="303"/>
      <c r="H144" s="304"/>
    </row>
    <row r="145" ht="15.75" customHeight="1" spans="4:8">
      <c r="D145" s="303"/>
      <c r="H145" s="304"/>
    </row>
    <row r="146" ht="15.75" customHeight="1" spans="4:8">
      <c r="D146" s="303"/>
      <c r="H146" s="304"/>
    </row>
    <row r="147" ht="15.75" customHeight="1" spans="4:8">
      <c r="D147" s="303"/>
      <c r="H147" s="304"/>
    </row>
    <row r="148" ht="15.75" customHeight="1" spans="4:8">
      <c r="D148" s="303"/>
      <c r="H148" s="304"/>
    </row>
    <row r="149" ht="15.75" customHeight="1" spans="4:8">
      <c r="D149" s="303"/>
      <c r="H149" s="304"/>
    </row>
    <row r="150" ht="15.75" customHeight="1" spans="4:8">
      <c r="D150" s="303"/>
      <c r="H150" s="304"/>
    </row>
    <row r="151" ht="15.75" customHeight="1" spans="4:8">
      <c r="D151" s="303"/>
      <c r="H151" s="304"/>
    </row>
    <row r="152" ht="15.75" customHeight="1" spans="4:8">
      <c r="D152" s="303"/>
      <c r="H152" s="304"/>
    </row>
    <row r="153" ht="15.75" customHeight="1" spans="4:8">
      <c r="D153" s="303"/>
      <c r="H153" s="304"/>
    </row>
    <row r="154" ht="15.75" customHeight="1" spans="4:8">
      <c r="D154" s="303"/>
      <c r="H154" s="304"/>
    </row>
    <row r="155" ht="15.75" customHeight="1" spans="4:8">
      <c r="D155" s="303"/>
      <c r="H155" s="304"/>
    </row>
    <row r="156" ht="15.75" customHeight="1" spans="4:8">
      <c r="D156" s="303"/>
      <c r="H156" s="304"/>
    </row>
    <row r="157" ht="15.75" customHeight="1" spans="4:8">
      <c r="D157" s="303"/>
      <c r="H157" s="304"/>
    </row>
    <row r="158" ht="15.75" customHeight="1" spans="4:8">
      <c r="D158" s="303"/>
      <c r="H158" s="304"/>
    </row>
    <row r="159" ht="15.75" customHeight="1" spans="4:8">
      <c r="D159" s="303"/>
      <c r="H159" s="304"/>
    </row>
    <row r="160" ht="15.75" customHeight="1" spans="4:8">
      <c r="D160" s="303"/>
      <c r="H160" s="304"/>
    </row>
    <row r="161" ht="15.75" customHeight="1" spans="4:8">
      <c r="D161" s="303"/>
      <c r="H161" s="304"/>
    </row>
    <row r="162" ht="15.75" customHeight="1" spans="4:8">
      <c r="D162" s="303"/>
      <c r="H162" s="304"/>
    </row>
    <row r="163" ht="15.75" customHeight="1" spans="4:8">
      <c r="D163" s="303"/>
      <c r="H163" s="304"/>
    </row>
    <row r="164" ht="15.75" customHeight="1" spans="4:8">
      <c r="D164" s="303"/>
      <c r="H164" s="304"/>
    </row>
    <row r="165" ht="15.75" customHeight="1" spans="4:8">
      <c r="D165" s="303"/>
      <c r="H165" s="304"/>
    </row>
    <row r="166" ht="15.75" customHeight="1" spans="4:8">
      <c r="D166" s="303"/>
      <c r="H166" s="304"/>
    </row>
    <row r="167" ht="15.75" customHeight="1" spans="4:8">
      <c r="D167" s="303"/>
      <c r="H167" s="304"/>
    </row>
    <row r="168" ht="15.75" customHeight="1" spans="4:8">
      <c r="D168" s="303"/>
      <c r="H168" s="304"/>
    </row>
    <row r="169" ht="15.75" customHeight="1" spans="4:8">
      <c r="D169" s="303"/>
      <c r="H169" s="304"/>
    </row>
    <row r="170" ht="15.75" customHeight="1" spans="4:8">
      <c r="D170" s="303"/>
      <c r="H170" s="304"/>
    </row>
    <row r="171" ht="15.75" customHeight="1" spans="4:8">
      <c r="D171" s="303"/>
      <c r="H171" s="304"/>
    </row>
    <row r="172" ht="15.75" customHeight="1" spans="4:8">
      <c r="D172" s="303"/>
      <c r="H172" s="304"/>
    </row>
    <row r="173" ht="15.75" customHeight="1" spans="4:8">
      <c r="D173" s="303"/>
      <c r="H173" s="304"/>
    </row>
    <row r="174" ht="15.75" customHeight="1" spans="4:8">
      <c r="D174" s="303"/>
      <c r="H174" s="304"/>
    </row>
    <row r="175" ht="15.75" customHeight="1" spans="4:8">
      <c r="D175" s="303"/>
      <c r="H175" s="304"/>
    </row>
    <row r="176" ht="15.75" customHeight="1" spans="4:8">
      <c r="D176" s="303"/>
      <c r="H176" s="304"/>
    </row>
    <row r="177" ht="15.75" customHeight="1" spans="4:8">
      <c r="D177" s="303"/>
      <c r="H177" s="304"/>
    </row>
    <row r="178" ht="15.75" customHeight="1" spans="4:8">
      <c r="D178" s="303"/>
      <c r="H178" s="304"/>
    </row>
    <row r="179" ht="15.75" customHeight="1" spans="4:8">
      <c r="D179" s="303"/>
      <c r="H179" s="304"/>
    </row>
    <row r="180" ht="15.75" customHeight="1" spans="4:8">
      <c r="D180" s="303"/>
      <c r="H180" s="304"/>
    </row>
    <row r="181" ht="15.75" customHeight="1" spans="4:8">
      <c r="D181" s="303"/>
      <c r="H181" s="304"/>
    </row>
    <row r="182" ht="15.75" customHeight="1" spans="4:8">
      <c r="D182" s="303"/>
      <c r="H182" s="304"/>
    </row>
    <row r="183" ht="15.75" customHeight="1" spans="4:8">
      <c r="D183" s="303"/>
      <c r="H183" s="304"/>
    </row>
    <row r="184" ht="15.75" customHeight="1" spans="4:8">
      <c r="D184" s="303"/>
      <c r="H184" s="304"/>
    </row>
    <row r="185" ht="15.75" customHeight="1" spans="4:8">
      <c r="D185" s="303"/>
      <c r="H185" s="304"/>
    </row>
    <row r="186" ht="15.75" customHeight="1" spans="4:8">
      <c r="D186" s="303"/>
      <c r="H186" s="304"/>
    </row>
    <row r="187" ht="15.75" customHeight="1" spans="4:8">
      <c r="D187" s="303"/>
      <c r="H187" s="304"/>
    </row>
    <row r="188" ht="15.75" customHeight="1" spans="4:8">
      <c r="D188" s="303"/>
      <c r="H188" s="304"/>
    </row>
    <row r="189" ht="15.75" customHeight="1" spans="4:8">
      <c r="D189" s="303"/>
      <c r="H189" s="304"/>
    </row>
    <row r="190" ht="15.75" customHeight="1" spans="4:8">
      <c r="D190" s="303"/>
      <c r="H190" s="304"/>
    </row>
    <row r="191" ht="15.75" customHeight="1" spans="4:8">
      <c r="D191" s="303"/>
      <c r="H191" s="304"/>
    </row>
    <row r="192" ht="15.75" customHeight="1" spans="4:8">
      <c r="D192" s="303"/>
      <c r="H192" s="304"/>
    </row>
    <row r="193" ht="15.75" customHeight="1" spans="4:8">
      <c r="D193" s="303"/>
      <c r="H193" s="304"/>
    </row>
    <row r="194" ht="15.75" customHeight="1" spans="4:8">
      <c r="D194" s="303"/>
      <c r="H194" s="304"/>
    </row>
    <row r="195" ht="15.75" customHeight="1" spans="4:8">
      <c r="D195" s="303"/>
      <c r="H195" s="304"/>
    </row>
    <row r="196" ht="15.75" customHeight="1" spans="4:8">
      <c r="D196" s="303"/>
      <c r="H196" s="304"/>
    </row>
    <row r="197" ht="15.75" customHeight="1" spans="4:8">
      <c r="D197" s="303"/>
      <c r="H197" s="304"/>
    </row>
    <row r="198" ht="15.75" customHeight="1" spans="4:8">
      <c r="D198" s="303"/>
      <c r="H198" s="304"/>
    </row>
    <row r="199" ht="15.75" customHeight="1" spans="4:8">
      <c r="D199" s="303"/>
      <c r="H199" s="304"/>
    </row>
    <row r="200" ht="15.75" customHeight="1" spans="4:8">
      <c r="D200" s="303"/>
      <c r="H200" s="304"/>
    </row>
    <row r="201" ht="15.75" customHeight="1" spans="4:8">
      <c r="D201" s="303"/>
      <c r="H201" s="304"/>
    </row>
    <row r="202" ht="15.75" customHeight="1" spans="4:8">
      <c r="D202" s="303"/>
      <c r="H202" s="304"/>
    </row>
    <row r="203" ht="15.75" customHeight="1" spans="4:8">
      <c r="D203" s="303"/>
      <c r="H203" s="304"/>
    </row>
    <row r="204" ht="15.75" customHeight="1" spans="4:8">
      <c r="D204" s="303"/>
      <c r="H204" s="304"/>
    </row>
    <row r="205" ht="15.75" customHeight="1" spans="4:8">
      <c r="D205" s="303"/>
      <c r="H205" s="304"/>
    </row>
    <row r="206" ht="15.75" customHeight="1" spans="4:8">
      <c r="D206" s="303"/>
      <c r="H206" s="304"/>
    </row>
    <row r="207" ht="15.75" customHeight="1" spans="4:8">
      <c r="D207" s="303"/>
      <c r="H207" s="304"/>
    </row>
    <row r="208" ht="15.75" customHeight="1" spans="4:8">
      <c r="D208" s="303"/>
      <c r="H208" s="304"/>
    </row>
    <row r="209" ht="15.75" customHeight="1" spans="4:8">
      <c r="D209" s="303"/>
      <c r="H209" s="304"/>
    </row>
    <row r="210" ht="15.75" customHeight="1" spans="4:8">
      <c r="D210" s="303"/>
      <c r="H210" s="304"/>
    </row>
    <row r="211" ht="15.75" customHeight="1" spans="4:8">
      <c r="D211" s="303"/>
      <c r="H211" s="304"/>
    </row>
    <row r="212" ht="15.75" customHeight="1" spans="4:8">
      <c r="D212" s="303"/>
      <c r="H212" s="304"/>
    </row>
    <row r="213" ht="15.75" customHeight="1" spans="4:8">
      <c r="D213" s="303"/>
      <c r="H213" s="304"/>
    </row>
    <row r="214" ht="15.75" customHeight="1" spans="4:8">
      <c r="D214" s="303"/>
      <c r="H214" s="304"/>
    </row>
    <row r="215" ht="15.75" customHeight="1" spans="4:8">
      <c r="D215" s="303"/>
      <c r="H215" s="304"/>
    </row>
    <row r="216" ht="15.75" customHeight="1" spans="4:8">
      <c r="D216" s="303"/>
      <c r="H216" s="304"/>
    </row>
    <row r="217" ht="15.75" customHeight="1" spans="4:8">
      <c r="D217" s="303"/>
      <c r="H217" s="304"/>
    </row>
    <row r="218" ht="15.75" customHeight="1" spans="4:8">
      <c r="D218" s="303"/>
      <c r="H218" s="304"/>
    </row>
    <row r="219" ht="15.75" customHeight="1" spans="4:8">
      <c r="D219" s="303"/>
      <c r="H219" s="304"/>
    </row>
    <row r="220" ht="15.75" customHeight="1" spans="4:8">
      <c r="D220" s="303"/>
      <c r="H220" s="304"/>
    </row>
    <row r="221" ht="15.75" customHeight="1" spans="4:8">
      <c r="D221" s="303"/>
      <c r="H221" s="304"/>
    </row>
    <row r="222" ht="15.75" customHeight="1" spans="4:8">
      <c r="D222" s="303"/>
      <c r="H222" s="304"/>
    </row>
    <row r="223" ht="15.75" customHeight="1" spans="4:8">
      <c r="D223" s="303"/>
      <c r="H223" s="304"/>
    </row>
    <row r="224" ht="15.75" customHeight="1" spans="4:8">
      <c r="D224" s="303"/>
      <c r="H224" s="304"/>
    </row>
    <row r="225" ht="15.75" customHeight="1" spans="4:8">
      <c r="D225" s="303"/>
      <c r="H225" s="304"/>
    </row>
    <row r="226" ht="15.75" customHeight="1" spans="4:8">
      <c r="D226" s="303"/>
      <c r="H226" s="304"/>
    </row>
    <row r="227" ht="15.75" customHeight="1" spans="4:8">
      <c r="D227" s="303"/>
      <c r="H227" s="304"/>
    </row>
    <row r="228" ht="15.75" customHeight="1" spans="4:8">
      <c r="D228" s="303"/>
      <c r="H228" s="304"/>
    </row>
    <row r="229" ht="15.75" customHeight="1" spans="4:8">
      <c r="D229" s="303"/>
      <c r="H229" s="304"/>
    </row>
    <row r="230" ht="15.75" customHeight="1" spans="4:8">
      <c r="D230" s="303"/>
      <c r="H230" s="304"/>
    </row>
    <row r="231" ht="15.75" customHeight="1" spans="4:8">
      <c r="D231" s="303"/>
      <c r="H231" s="304"/>
    </row>
    <row r="232" ht="15.75" customHeight="1" spans="4:8">
      <c r="D232" s="303"/>
      <c r="H232" s="304"/>
    </row>
    <row r="233" ht="15.75" customHeight="1" spans="4:8">
      <c r="D233" s="303"/>
      <c r="H233" s="304"/>
    </row>
    <row r="234" ht="15.75" customHeight="1" spans="4:8">
      <c r="D234" s="303"/>
      <c r="H234" s="304"/>
    </row>
    <row r="235" ht="15.75" customHeight="1" spans="4:8">
      <c r="D235" s="303"/>
      <c r="H235" s="304"/>
    </row>
    <row r="236" ht="15.75" customHeight="1" spans="4:8">
      <c r="D236" s="303"/>
      <c r="H236" s="304"/>
    </row>
    <row r="237" ht="15.75" customHeight="1" spans="4:8">
      <c r="D237" s="303"/>
      <c r="H237" s="304"/>
    </row>
    <row r="238" ht="15.75" customHeight="1" spans="4:8">
      <c r="D238" s="303"/>
      <c r="H238" s="304"/>
    </row>
    <row r="239" ht="15.75" customHeight="1" spans="4:8">
      <c r="D239" s="303"/>
      <c r="H239" s="304"/>
    </row>
    <row r="240" ht="15.75" customHeight="1" spans="4:8">
      <c r="D240" s="303"/>
      <c r="H240" s="304"/>
    </row>
    <row r="241" ht="15.75" customHeight="1" spans="4:8">
      <c r="D241" s="303"/>
      <c r="H241" s="304"/>
    </row>
    <row r="242" ht="15.75" customHeight="1" spans="4:8">
      <c r="D242" s="303"/>
      <c r="H242" s="304"/>
    </row>
    <row r="243" ht="15.75" customHeight="1" spans="4:8">
      <c r="D243" s="303"/>
      <c r="H243" s="304"/>
    </row>
    <row r="244" ht="15.75" customHeight="1" spans="4:8">
      <c r="D244" s="303"/>
      <c r="H244" s="304"/>
    </row>
    <row r="245" ht="15.75" customHeight="1" spans="4:8">
      <c r="D245" s="303"/>
      <c r="H245" s="304"/>
    </row>
    <row r="246" ht="15.75" customHeight="1" spans="4:8">
      <c r="D246" s="303"/>
      <c r="H246" s="304"/>
    </row>
    <row r="247" ht="15.75" customHeight="1" spans="4:8">
      <c r="D247" s="303"/>
      <c r="H247" s="304"/>
    </row>
    <row r="248" ht="15.75" customHeight="1" spans="4:8">
      <c r="D248" s="303"/>
      <c r="H248" s="304"/>
    </row>
    <row r="249" ht="15.75" customHeight="1" spans="4:8">
      <c r="D249" s="303"/>
      <c r="H249" s="304"/>
    </row>
    <row r="250" ht="15.75" customHeight="1" spans="4:8">
      <c r="D250" s="303"/>
      <c r="H250" s="304"/>
    </row>
    <row r="251" ht="15.75" customHeight="1" spans="4:8">
      <c r="D251" s="303"/>
      <c r="H251" s="304"/>
    </row>
    <row r="252" ht="15.75" customHeight="1" spans="4:8">
      <c r="D252" s="303"/>
      <c r="H252" s="304"/>
    </row>
    <row r="253" ht="15.75" customHeight="1" spans="4:8">
      <c r="D253" s="303"/>
      <c r="H253" s="304"/>
    </row>
    <row r="254" ht="15.75" customHeight="1" spans="4:8">
      <c r="D254" s="303"/>
      <c r="H254" s="304"/>
    </row>
    <row r="255" ht="15.75" customHeight="1" spans="4:8">
      <c r="D255" s="303"/>
      <c r="H255" s="304"/>
    </row>
    <row r="256" ht="15.75" customHeight="1" spans="4:8">
      <c r="D256" s="303"/>
      <c r="H256" s="304"/>
    </row>
    <row r="257" ht="15.75" customHeight="1" spans="4:8">
      <c r="D257" s="303"/>
      <c r="H257" s="304"/>
    </row>
    <row r="258" ht="15.75" customHeight="1" spans="4:8">
      <c r="D258" s="303"/>
      <c r="H258" s="304"/>
    </row>
    <row r="259" ht="15.75" customHeight="1" spans="4:8">
      <c r="D259" s="303"/>
      <c r="H259" s="304"/>
    </row>
    <row r="260" ht="15.75" customHeight="1" spans="4:8">
      <c r="D260" s="303"/>
      <c r="H260" s="304"/>
    </row>
    <row r="261" ht="15.75" customHeight="1" spans="4:8">
      <c r="D261" s="303"/>
      <c r="H261" s="304"/>
    </row>
    <row r="262" ht="15.75" customHeight="1" spans="4:8">
      <c r="D262" s="303"/>
      <c r="H262" s="304"/>
    </row>
    <row r="263" ht="15.75" customHeight="1" spans="4:8">
      <c r="D263" s="303"/>
      <c r="H263" s="304"/>
    </row>
    <row r="264" ht="15.75" customHeight="1" spans="4:8">
      <c r="D264" s="303"/>
      <c r="H264" s="304"/>
    </row>
    <row r="265" ht="15.75" customHeight="1" spans="4:8">
      <c r="D265" s="303"/>
      <c r="H265" s="304"/>
    </row>
    <row r="266" ht="15.75" customHeight="1" spans="4:8">
      <c r="D266" s="303"/>
      <c r="H266" s="304"/>
    </row>
    <row r="267" ht="15.75" customHeight="1" spans="4:8">
      <c r="D267" s="303"/>
      <c r="H267" s="304"/>
    </row>
    <row r="268" ht="15.75" customHeight="1" spans="4:8">
      <c r="D268" s="303"/>
      <c r="H268" s="304"/>
    </row>
    <row r="269" ht="15.75" customHeight="1" spans="4:8">
      <c r="D269" s="303"/>
      <c r="H269" s="304"/>
    </row>
    <row r="270" ht="15.75" customHeight="1" spans="4:8">
      <c r="D270" s="303"/>
      <c r="H270" s="304"/>
    </row>
    <row r="271" ht="15.75" customHeight="1" spans="4:8">
      <c r="D271" s="303"/>
      <c r="H271" s="304"/>
    </row>
    <row r="272" ht="15.75" customHeight="1" spans="4:8">
      <c r="D272" s="303"/>
      <c r="H272" s="304"/>
    </row>
    <row r="273" ht="15.75" customHeight="1" spans="4:8">
      <c r="D273" s="303"/>
      <c r="H273" s="304"/>
    </row>
    <row r="274" ht="15.75" customHeight="1" spans="4:8">
      <c r="D274" s="303"/>
      <c r="H274" s="304"/>
    </row>
    <row r="275" ht="15.75" customHeight="1" spans="4:8">
      <c r="D275" s="303"/>
      <c r="H275" s="304"/>
    </row>
    <row r="276" ht="15.75" customHeight="1" spans="4:8">
      <c r="D276" s="303"/>
      <c r="H276" s="304"/>
    </row>
    <row r="277" ht="15.75" customHeight="1" spans="4:8">
      <c r="D277" s="303"/>
      <c r="H277" s="304"/>
    </row>
    <row r="278" ht="15.75" customHeight="1" spans="4:8">
      <c r="D278" s="303"/>
      <c r="H278" s="304"/>
    </row>
    <row r="279" ht="15.75" customHeight="1" spans="4:8">
      <c r="D279" s="303"/>
      <c r="H279" s="304"/>
    </row>
    <row r="280" ht="15.75" customHeight="1" spans="4:8">
      <c r="D280" s="303"/>
      <c r="H280" s="304"/>
    </row>
    <row r="281" ht="15.75" customHeight="1" spans="4:8">
      <c r="D281" s="303"/>
      <c r="H281" s="304"/>
    </row>
    <row r="282" ht="15.75" customHeight="1" spans="4:8">
      <c r="D282" s="303"/>
      <c r="H282" s="304"/>
    </row>
    <row r="283" ht="15.75" customHeight="1" spans="4:8">
      <c r="D283" s="303"/>
      <c r="H283" s="304"/>
    </row>
    <row r="284" ht="15.75" customHeight="1" spans="4:8">
      <c r="D284" s="303"/>
      <c r="H284" s="304"/>
    </row>
    <row r="285" ht="15.75" customHeight="1" spans="4:8">
      <c r="D285" s="303"/>
      <c r="H285" s="304"/>
    </row>
    <row r="286" ht="15.75" customHeight="1" spans="4:8">
      <c r="D286" s="303"/>
      <c r="H286" s="304"/>
    </row>
    <row r="287" ht="15.75" customHeight="1" spans="4:8">
      <c r="D287" s="303"/>
      <c r="H287" s="304"/>
    </row>
    <row r="288" ht="15.75" customHeight="1" spans="4:8">
      <c r="D288" s="303"/>
      <c r="H288" s="304"/>
    </row>
    <row r="289" ht="15.75" customHeight="1" spans="4:8">
      <c r="D289" s="303"/>
      <c r="H289" s="304"/>
    </row>
    <row r="290" ht="15.75" customHeight="1" spans="4:8">
      <c r="D290" s="303"/>
      <c r="H290" s="304"/>
    </row>
    <row r="291" ht="15.75" customHeight="1" spans="4:8">
      <c r="D291" s="303"/>
      <c r="H291" s="304"/>
    </row>
    <row r="292" ht="15.75" customHeight="1" spans="4:8">
      <c r="D292" s="303"/>
      <c r="H292" s="304"/>
    </row>
    <row r="293" ht="15.75" customHeight="1" spans="4:8">
      <c r="D293" s="303"/>
      <c r="H293" s="304"/>
    </row>
    <row r="294" ht="15.75" customHeight="1" spans="4:8">
      <c r="D294" s="303"/>
      <c r="H294" s="304"/>
    </row>
    <row r="295" ht="15.75" customHeight="1" spans="4:8">
      <c r="D295" s="303"/>
      <c r="H295" s="304"/>
    </row>
    <row r="296" ht="15.75" customHeight="1" spans="4:8">
      <c r="D296" s="303"/>
      <c r="H296" s="304"/>
    </row>
    <row r="297" ht="15.75" customHeight="1" spans="4:8">
      <c r="D297" s="303"/>
      <c r="H297" s="304"/>
    </row>
    <row r="298" ht="15.75" customHeight="1" spans="4:8">
      <c r="D298" s="303"/>
      <c r="H298" s="304"/>
    </row>
    <row r="299" ht="15.75" customHeight="1" spans="4:8">
      <c r="D299" s="303"/>
      <c r="H299" s="304"/>
    </row>
    <row r="300" ht="15.75" customHeight="1" spans="4:8">
      <c r="D300" s="303"/>
      <c r="H300" s="304"/>
    </row>
    <row r="301" ht="15.75" customHeight="1" spans="4:8">
      <c r="D301" s="303"/>
      <c r="H301" s="304"/>
    </row>
    <row r="302" ht="15.75" customHeight="1" spans="4:8">
      <c r="D302" s="303"/>
      <c r="H302" s="304"/>
    </row>
    <row r="303" ht="15.75" customHeight="1" spans="4:8">
      <c r="D303" s="303"/>
      <c r="H303" s="304"/>
    </row>
    <row r="304" ht="15.75" customHeight="1" spans="4:8">
      <c r="D304" s="303"/>
      <c r="H304" s="304"/>
    </row>
    <row r="305" ht="15.75" customHeight="1" spans="4:8">
      <c r="D305" s="303"/>
      <c r="H305" s="304"/>
    </row>
    <row r="306" ht="15.75" customHeight="1" spans="4:8">
      <c r="D306" s="303"/>
      <c r="H306" s="304"/>
    </row>
    <row r="307" ht="15.75" customHeight="1" spans="4:8">
      <c r="D307" s="303"/>
      <c r="H307" s="304"/>
    </row>
    <row r="308" ht="15.75" customHeight="1" spans="4:8">
      <c r="D308" s="303"/>
      <c r="H308" s="304"/>
    </row>
    <row r="309" ht="15.75" customHeight="1" spans="4:8">
      <c r="D309" s="303"/>
      <c r="H309" s="304"/>
    </row>
    <row r="310" ht="15.75" customHeight="1" spans="4:8">
      <c r="D310" s="303"/>
      <c r="H310" s="304"/>
    </row>
    <row r="311" ht="15.75" customHeight="1" spans="4:8">
      <c r="D311" s="303"/>
      <c r="H311" s="304"/>
    </row>
    <row r="312" ht="15.75" customHeight="1" spans="4:8">
      <c r="D312" s="303"/>
      <c r="H312" s="304"/>
    </row>
    <row r="313" ht="15.75" customHeight="1" spans="4:8">
      <c r="D313" s="303"/>
      <c r="H313" s="304"/>
    </row>
    <row r="314" ht="15.75" customHeight="1" spans="4:8">
      <c r="D314" s="303"/>
      <c r="H314" s="304"/>
    </row>
    <row r="315" ht="15.75" customHeight="1" spans="4:8">
      <c r="D315" s="303"/>
      <c r="H315" s="304"/>
    </row>
    <row r="316" ht="15.75" customHeight="1" spans="4:8">
      <c r="D316" s="303"/>
      <c r="H316" s="304"/>
    </row>
    <row r="317" ht="15.75" customHeight="1" spans="4:8">
      <c r="D317" s="303"/>
      <c r="H317" s="304"/>
    </row>
    <row r="318" ht="15.75" customHeight="1" spans="4:8">
      <c r="D318" s="303"/>
      <c r="H318" s="304"/>
    </row>
    <row r="319" ht="15.75" customHeight="1" spans="4:8">
      <c r="D319" s="303"/>
      <c r="H319" s="304"/>
    </row>
    <row r="320" ht="15.75" customHeight="1" spans="4:8">
      <c r="D320" s="303"/>
      <c r="H320" s="304"/>
    </row>
    <row r="321" ht="15.75" customHeight="1" spans="4:8">
      <c r="D321" s="303"/>
      <c r="H321" s="304"/>
    </row>
    <row r="322" ht="15.75" customHeight="1" spans="4:8">
      <c r="D322" s="303"/>
      <c r="H322" s="304"/>
    </row>
    <row r="323" ht="15.75" customHeight="1" spans="4:8">
      <c r="D323" s="303"/>
      <c r="H323" s="304"/>
    </row>
    <row r="324" ht="15.75" customHeight="1" spans="4:8">
      <c r="D324" s="303"/>
      <c r="H324" s="304"/>
    </row>
    <row r="325" ht="15.75" customHeight="1" spans="4:8">
      <c r="D325" s="303"/>
      <c r="H325" s="304"/>
    </row>
    <row r="326" ht="15.75" customHeight="1" spans="4:8">
      <c r="D326" s="303"/>
      <c r="H326" s="304"/>
    </row>
    <row r="327" ht="15.75" customHeight="1" spans="4:8">
      <c r="D327" s="303"/>
      <c r="H327" s="304"/>
    </row>
    <row r="328" ht="15.75" customHeight="1" spans="4:8">
      <c r="D328" s="303"/>
      <c r="H328" s="304"/>
    </row>
    <row r="329" ht="15.75" customHeight="1" spans="4:8">
      <c r="D329" s="303"/>
      <c r="H329" s="304"/>
    </row>
    <row r="330" ht="15.75" customHeight="1" spans="4:8">
      <c r="D330" s="303"/>
      <c r="H330" s="304"/>
    </row>
    <row r="331" ht="15.75" customHeight="1" spans="4:8">
      <c r="D331" s="303"/>
      <c r="H331" s="304"/>
    </row>
    <row r="332" ht="15.75" customHeight="1" spans="4:8">
      <c r="D332" s="303"/>
      <c r="H332" s="304"/>
    </row>
    <row r="333" ht="15.75" customHeight="1" spans="4:8">
      <c r="D333" s="303"/>
      <c r="H333" s="304"/>
    </row>
    <row r="334" ht="15.75" customHeight="1" spans="4:8">
      <c r="D334" s="303"/>
      <c r="H334" s="304"/>
    </row>
    <row r="335" ht="15.75" customHeight="1" spans="4:8">
      <c r="D335" s="303"/>
      <c r="H335" s="304"/>
    </row>
    <row r="336" ht="15.75" customHeight="1" spans="4:8">
      <c r="D336" s="303"/>
      <c r="H336" s="304"/>
    </row>
    <row r="337" ht="15.75" customHeight="1" spans="4:8">
      <c r="D337" s="303"/>
      <c r="H337" s="304"/>
    </row>
    <row r="338" ht="15.75" customHeight="1" spans="4:8">
      <c r="D338" s="303"/>
      <c r="H338" s="304"/>
    </row>
    <row r="339" ht="15.75" customHeight="1" spans="4:8">
      <c r="D339" s="303"/>
      <c r="H339" s="304"/>
    </row>
    <row r="340" ht="15.75" customHeight="1" spans="4:8">
      <c r="D340" s="303"/>
      <c r="H340" s="304"/>
    </row>
    <row r="341" ht="15.75" customHeight="1" spans="4:8">
      <c r="D341" s="303"/>
      <c r="H341" s="304"/>
    </row>
    <row r="342" ht="15.75" customHeight="1" spans="4:8">
      <c r="D342" s="303"/>
      <c r="H342" s="304"/>
    </row>
    <row r="343" ht="15.75" customHeight="1" spans="4:8">
      <c r="D343" s="303"/>
      <c r="H343" s="304"/>
    </row>
    <row r="344" ht="15.75" customHeight="1" spans="4:8">
      <c r="D344" s="303"/>
      <c r="H344" s="304"/>
    </row>
    <row r="345" ht="15.75" customHeight="1" spans="4:8">
      <c r="D345" s="303"/>
      <c r="H345" s="304"/>
    </row>
    <row r="346" ht="15.75" customHeight="1" spans="4:8">
      <c r="D346" s="303"/>
      <c r="H346" s="304"/>
    </row>
    <row r="347" ht="15.75" customHeight="1" spans="4:8">
      <c r="D347" s="303"/>
      <c r="H347" s="304"/>
    </row>
    <row r="348" ht="15.75" customHeight="1" spans="4:8">
      <c r="D348" s="303"/>
      <c r="H348" s="304"/>
    </row>
    <row r="349" ht="15.75" customHeight="1" spans="4:8">
      <c r="D349" s="303"/>
      <c r="H349" s="304"/>
    </row>
    <row r="350" ht="15.75" customHeight="1" spans="4:8">
      <c r="D350" s="303"/>
      <c r="H350" s="304"/>
    </row>
    <row r="351" ht="15.75" customHeight="1" spans="4:8">
      <c r="D351" s="303"/>
      <c r="H351" s="304"/>
    </row>
    <row r="352" ht="15.75" customHeight="1" spans="4:8">
      <c r="D352" s="303"/>
      <c r="H352" s="304"/>
    </row>
    <row r="353" ht="15.75" customHeight="1" spans="4:8">
      <c r="D353" s="303"/>
      <c r="H353" s="304"/>
    </row>
    <row r="354" ht="15.75" customHeight="1" spans="4:8">
      <c r="D354" s="303"/>
      <c r="H354" s="304"/>
    </row>
    <row r="355" ht="15.75" customHeight="1" spans="4:8">
      <c r="D355" s="303"/>
      <c r="H355" s="304"/>
    </row>
    <row r="356" ht="15.75" customHeight="1" spans="4:8">
      <c r="D356" s="303"/>
      <c r="H356" s="304"/>
    </row>
    <row r="357" ht="15.75" customHeight="1" spans="4:8">
      <c r="D357" s="303"/>
      <c r="H357" s="304"/>
    </row>
    <row r="358" ht="15.75" customHeight="1" spans="4:8">
      <c r="D358" s="303"/>
      <c r="H358" s="304"/>
    </row>
    <row r="359" ht="15.75" customHeight="1" spans="4:8">
      <c r="D359" s="303"/>
      <c r="H359" s="304"/>
    </row>
    <row r="360" ht="15.75" customHeight="1" spans="4:8">
      <c r="D360" s="303"/>
      <c r="H360" s="304"/>
    </row>
    <row r="361" ht="15.75" customHeight="1" spans="4:8">
      <c r="D361" s="303"/>
      <c r="H361" s="304"/>
    </row>
    <row r="362" ht="15.75" customHeight="1" spans="4:8">
      <c r="D362" s="303"/>
      <c r="H362" s="304"/>
    </row>
    <row r="363" ht="15.75" customHeight="1" spans="4:8">
      <c r="D363" s="303"/>
      <c r="H363" s="304"/>
    </row>
    <row r="364" ht="15.75" customHeight="1" spans="4:8">
      <c r="D364" s="303"/>
      <c r="H364" s="304"/>
    </row>
    <row r="365" ht="15.75" customHeight="1" spans="4:8">
      <c r="D365" s="303"/>
      <c r="H365" s="304"/>
    </row>
    <row r="366" ht="15.75" customHeight="1" spans="4:8">
      <c r="D366" s="303"/>
      <c r="H366" s="304"/>
    </row>
    <row r="367" ht="15.75" customHeight="1" spans="4:8">
      <c r="D367" s="303"/>
      <c r="H367" s="304"/>
    </row>
    <row r="368" ht="15.75" customHeight="1" spans="4:8">
      <c r="D368" s="303"/>
      <c r="H368" s="304"/>
    </row>
    <row r="369" ht="15.75" customHeight="1" spans="4:8">
      <c r="D369" s="303"/>
      <c r="H369" s="304"/>
    </row>
    <row r="370" ht="15.75" customHeight="1" spans="4:8">
      <c r="D370" s="303"/>
      <c r="H370" s="304"/>
    </row>
    <row r="371" ht="15.75" customHeight="1" spans="4:8">
      <c r="D371" s="303"/>
      <c r="H371" s="304"/>
    </row>
    <row r="372" ht="15.75" customHeight="1" spans="4:8">
      <c r="D372" s="303"/>
      <c r="H372" s="304"/>
    </row>
    <row r="373" ht="15.75" customHeight="1" spans="4:8">
      <c r="D373" s="303"/>
      <c r="H373" s="304"/>
    </row>
    <row r="374" ht="15.75" customHeight="1" spans="4:8">
      <c r="D374" s="303"/>
      <c r="H374" s="304"/>
    </row>
    <row r="375" ht="15.75" customHeight="1" spans="4:8">
      <c r="D375" s="303"/>
      <c r="H375" s="304"/>
    </row>
    <row r="376" ht="15.75" customHeight="1" spans="4:8">
      <c r="D376" s="303"/>
      <c r="H376" s="304"/>
    </row>
    <row r="377" ht="15.75" customHeight="1" spans="4:8">
      <c r="D377" s="303"/>
      <c r="H377" s="304"/>
    </row>
    <row r="378" ht="15.75" customHeight="1" spans="4:8">
      <c r="D378" s="303"/>
      <c r="H378" s="304"/>
    </row>
    <row r="379" ht="15.75" customHeight="1" spans="4:8">
      <c r="D379" s="303"/>
      <c r="H379" s="304"/>
    </row>
    <row r="380" ht="15.75" customHeight="1" spans="4:8">
      <c r="D380" s="303"/>
      <c r="H380" s="304"/>
    </row>
    <row r="381" ht="15.75" customHeight="1" spans="4:8">
      <c r="D381" s="303"/>
      <c r="H381" s="304"/>
    </row>
    <row r="382" ht="15.75" customHeight="1" spans="4:8">
      <c r="D382" s="303"/>
      <c r="H382" s="304"/>
    </row>
    <row r="383" ht="15.75" customHeight="1" spans="4:8">
      <c r="D383" s="303"/>
      <c r="H383" s="304"/>
    </row>
    <row r="384" ht="15.75" customHeight="1" spans="4:8">
      <c r="D384" s="303"/>
      <c r="H384" s="304"/>
    </row>
    <row r="385" ht="15.75" customHeight="1" spans="4:8">
      <c r="D385" s="303"/>
      <c r="H385" s="304"/>
    </row>
    <row r="386" ht="15.75" customHeight="1" spans="4:8">
      <c r="D386" s="303"/>
      <c r="H386" s="304"/>
    </row>
    <row r="387" ht="15.75" customHeight="1" spans="4:8">
      <c r="D387" s="303"/>
      <c r="H387" s="304"/>
    </row>
    <row r="388" ht="15.75" customHeight="1" spans="4:8">
      <c r="D388" s="303"/>
      <c r="H388" s="304"/>
    </row>
    <row r="389" ht="15.75" customHeight="1" spans="4:8">
      <c r="D389" s="303"/>
      <c r="H389" s="304"/>
    </row>
    <row r="390" ht="15.75" customHeight="1" spans="4:8">
      <c r="D390" s="303"/>
      <c r="H390" s="304"/>
    </row>
    <row r="391" ht="15.75" customHeight="1" spans="4:8">
      <c r="D391" s="303"/>
      <c r="H391" s="304"/>
    </row>
    <row r="392" ht="15.75" customHeight="1" spans="4:8">
      <c r="D392" s="303"/>
      <c r="H392" s="304"/>
    </row>
    <row r="393" ht="15.75" customHeight="1" spans="4:8">
      <c r="D393" s="303"/>
      <c r="H393" s="304"/>
    </row>
    <row r="394" ht="15.75" customHeight="1" spans="4:8">
      <c r="D394" s="303"/>
      <c r="H394" s="304"/>
    </row>
    <row r="395" ht="15.75" customHeight="1" spans="4:8">
      <c r="D395" s="303"/>
      <c r="H395" s="304"/>
    </row>
    <row r="396" ht="15.75" customHeight="1" spans="4:8">
      <c r="D396" s="303"/>
      <c r="H396" s="304"/>
    </row>
    <row r="397" ht="15.75" customHeight="1" spans="4:8">
      <c r="D397" s="303"/>
      <c r="H397" s="304"/>
    </row>
    <row r="398" ht="15.75" customHeight="1" spans="4:8">
      <c r="D398" s="303"/>
      <c r="H398" s="304"/>
    </row>
    <row r="399" ht="15.75" customHeight="1" spans="4:8">
      <c r="D399" s="303"/>
      <c r="H399" s="304"/>
    </row>
    <row r="400" ht="15.75" customHeight="1" spans="4:8">
      <c r="D400" s="303"/>
      <c r="H400" s="304"/>
    </row>
    <row r="401" ht="15.75" customHeight="1" spans="4:8">
      <c r="D401" s="303"/>
      <c r="H401" s="304"/>
    </row>
    <row r="402" ht="15.75" customHeight="1" spans="4:8">
      <c r="D402" s="303"/>
      <c r="H402" s="304"/>
    </row>
    <row r="403" ht="15.75" customHeight="1" spans="4:8">
      <c r="D403" s="303"/>
      <c r="H403" s="304"/>
    </row>
    <row r="404" ht="15.75" customHeight="1" spans="4:8">
      <c r="D404" s="303"/>
      <c r="H404" s="304"/>
    </row>
    <row r="405" ht="15.75" customHeight="1" spans="4:8">
      <c r="D405" s="303"/>
      <c r="H405" s="304"/>
    </row>
    <row r="406" ht="15.75" customHeight="1" spans="4:8">
      <c r="D406" s="303"/>
      <c r="H406" s="304"/>
    </row>
    <row r="407" ht="15.75" customHeight="1" spans="4:8">
      <c r="D407" s="303"/>
      <c r="H407" s="304"/>
    </row>
    <row r="408" ht="15.75" customHeight="1" spans="4:8">
      <c r="D408" s="303"/>
      <c r="H408" s="304"/>
    </row>
    <row r="409" ht="15.75" customHeight="1" spans="4:8">
      <c r="D409" s="303"/>
      <c r="H409" s="304"/>
    </row>
    <row r="410" ht="15.75" customHeight="1" spans="4:8">
      <c r="D410" s="303"/>
      <c r="H410" s="304"/>
    </row>
    <row r="411" ht="15.75" customHeight="1" spans="4:8">
      <c r="D411" s="303"/>
      <c r="H411" s="304"/>
    </row>
    <row r="412" ht="15.75" customHeight="1" spans="4:8">
      <c r="D412" s="303"/>
      <c r="H412" s="304"/>
    </row>
    <row r="413" ht="15.75" customHeight="1" spans="4:8">
      <c r="D413" s="303"/>
      <c r="H413" s="304"/>
    </row>
    <row r="414" ht="15.75" customHeight="1" spans="4:8">
      <c r="D414" s="303"/>
      <c r="H414" s="304"/>
    </row>
    <row r="415" ht="15.75" customHeight="1" spans="4:8">
      <c r="D415" s="303"/>
      <c r="H415" s="304"/>
    </row>
    <row r="416" ht="15.75" customHeight="1" spans="4:8">
      <c r="D416" s="303"/>
      <c r="H416" s="304"/>
    </row>
    <row r="417" ht="15.75" customHeight="1" spans="4:8">
      <c r="D417" s="303"/>
      <c r="H417" s="304"/>
    </row>
    <row r="418" ht="15.75" customHeight="1" spans="4:8">
      <c r="D418" s="303"/>
      <c r="H418" s="304"/>
    </row>
    <row r="419" ht="15.75" customHeight="1" spans="4:8">
      <c r="D419" s="303"/>
      <c r="H419" s="304"/>
    </row>
    <row r="420" ht="15.75" customHeight="1" spans="4:8">
      <c r="D420" s="303"/>
      <c r="H420" s="304"/>
    </row>
    <row r="421" ht="15.75" customHeight="1" spans="4:8">
      <c r="D421" s="303"/>
      <c r="H421" s="304"/>
    </row>
    <row r="422" ht="15.75" customHeight="1" spans="4:8">
      <c r="D422" s="303"/>
      <c r="H422" s="304"/>
    </row>
    <row r="423" ht="15.75" customHeight="1" spans="4:8">
      <c r="D423" s="303"/>
      <c r="H423" s="304"/>
    </row>
    <row r="424" ht="15.75" customHeight="1" spans="4:8">
      <c r="D424" s="303"/>
      <c r="H424" s="304"/>
    </row>
    <row r="425" ht="15.75" customHeight="1" spans="4:8">
      <c r="D425" s="303"/>
      <c r="H425" s="304"/>
    </row>
    <row r="426" ht="15.75" customHeight="1" spans="4:8">
      <c r="D426" s="303"/>
      <c r="H426" s="304"/>
    </row>
    <row r="427" ht="15.75" customHeight="1" spans="4:8">
      <c r="D427" s="303"/>
      <c r="H427" s="304"/>
    </row>
    <row r="428" ht="15.75" customHeight="1" spans="4:8">
      <c r="D428" s="303"/>
      <c r="H428" s="304"/>
    </row>
    <row r="429" ht="15.75" customHeight="1" spans="4:8">
      <c r="D429" s="303"/>
      <c r="H429" s="304"/>
    </row>
    <row r="430" ht="15.75" customHeight="1" spans="4:8">
      <c r="D430" s="303"/>
      <c r="H430" s="304"/>
    </row>
    <row r="431" ht="15.75" customHeight="1" spans="4:8">
      <c r="D431" s="303"/>
      <c r="H431" s="304"/>
    </row>
    <row r="432" ht="15.75" customHeight="1" spans="4:8">
      <c r="D432" s="303"/>
      <c r="H432" s="304"/>
    </row>
    <row r="433" ht="15.75" customHeight="1" spans="4:8">
      <c r="D433" s="303"/>
      <c r="H433" s="304"/>
    </row>
    <row r="434" ht="15.75" customHeight="1" spans="4:8">
      <c r="D434" s="303"/>
      <c r="H434" s="304"/>
    </row>
    <row r="435" ht="15.75" customHeight="1" spans="4:8">
      <c r="D435" s="303"/>
      <c r="H435" s="304"/>
    </row>
    <row r="436" ht="15.75" customHeight="1" spans="4:8">
      <c r="D436" s="303"/>
      <c r="H436" s="304"/>
    </row>
    <row r="437" ht="15.75" customHeight="1" spans="4:8">
      <c r="D437" s="303"/>
      <c r="H437" s="304"/>
    </row>
    <row r="438" ht="15.75" customHeight="1" spans="4:8">
      <c r="D438" s="303"/>
      <c r="H438" s="304"/>
    </row>
    <row r="439" ht="15.75" customHeight="1" spans="4:8">
      <c r="D439" s="303"/>
      <c r="H439" s="304"/>
    </row>
    <row r="440" ht="15.75" customHeight="1" spans="4:8">
      <c r="D440" s="303"/>
      <c r="H440" s="304"/>
    </row>
    <row r="441" ht="15.75" customHeight="1" spans="4:8">
      <c r="D441" s="303"/>
      <c r="H441" s="304"/>
    </row>
    <row r="442" ht="15.75" customHeight="1" spans="4:8">
      <c r="D442" s="303"/>
      <c r="H442" s="304"/>
    </row>
    <row r="443" ht="15.75" customHeight="1" spans="4:8">
      <c r="D443" s="303"/>
      <c r="H443" s="304"/>
    </row>
    <row r="444" ht="15.75" customHeight="1" spans="4:8">
      <c r="D444" s="303"/>
      <c r="H444" s="304"/>
    </row>
    <row r="445" ht="15.75" customHeight="1" spans="4:8">
      <c r="D445" s="303"/>
      <c r="H445" s="304"/>
    </row>
    <row r="446" ht="15.75" customHeight="1" spans="4:8">
      <c r="D446" s="303"/>
      <c r="H446" s="304"/>
    </row>
    <row r="447" ht="15.75" customHeight="1" spans="4:8">
      <c r="D447" s="303"/>
      <c r="H447" s="304"/>
    </row>
    <row r="448" ht="15.75" customHeight="1" spans="4:8">
      <c r="D448" s="303"/>
      <c r="H448" s="304"/>
    </row>
    <row r="449" ht="15.75" customHeight="1" spans="4:8">
      <c r="D449" s="303"/>
      <c r="H449" s="304"/>
    </row>
    <row r="450" ht="15.75" customHeight="1" spans="4:8">
      <c r="D450" s="303"/>
      <c r="H450" s="304"/>
    </row>
    <row r="451" ht="15.75" customHeight="1" spans="4:8">
      <c r="D451" s="303"/>
      <c r="H451" s="304"/>
    </row>
    <row r="452" ht="15.75" customHeight="1" spans="4:8">
      <c r="D452" s="303"/>
      <c r="H452" s="304"/>
    </row>
    <row r="453" ht="15.75" customHeight="1" spans="4:8">
      <c r="D453" s="303"/>
      <c r="H453" s="304"/>
    </row>
    <row r="454" ht="15.75" customHeight="1" spans="4:8">
      <c r="D454" s="303"/>
      <c r="H454" s="304"/>
    </row>
    <row r="455" ht="15.75" customHeight="1" spans="4:8">
      <c r="D455" s="303"/>
      <c r="H455" s="304"/>
    </row>
    <row r="456" ht="15.75" customHeight="1" spans="4:8">
      <c r="D456" s="303"/>
      <c r="H456" s="304"/>
    </row>
    <row r="457" ht="15.75" customHeight="1" spans="4:8">
      <c r="D457" s="303"/>
      <c r="H457" s="304"/>
    </row>
    <row r="458" ht="15.75" customHeight="1" spans="4:8">
      <c r="D458" s="303"/>
      <c r="H458" s="304"/>
    </row>
    <row r="459" ht="15.75" customHeight="1" spans="4:8">
      <c r="D459" s="303"/>
      <c r="H459" s="304"/>
    </row>
    <row r="460" ht="15.75" customHeight="1" spans="4:8">
      <c r="D460" s="303"/>
      <c r="H460" s="304"/>
    </row>
    <row r="461" ht="15.75" customHeight="1" spans="4:8">
      <c r="D461" s="303"/>
      <c r="H461" s="304"/>
    </row>
    <row r="462" ht="15.75" customHeight="1" spans="4:8">
      <c r="D462" s="303"/>
      <c r="H462" s="304"/>
    </row>
    <row r="463" ht="15.75" customHeight="1" spans="4:8">
      <c r="D463" s="303"/>
      <c r="H463" s="304"/>
    </row>
    <row r="464" ht="15.75" customHeight="1" spans="4:8">
      <c r="D464" s="303"/>
      <c r="H464" s="304"/>
    </row>
    <row r="465" ht="15.75" customHeight="1" spans="4:8">
      <c r="D465" s="303"/>
      <c r="H465" s="304"/>
    </row>
    <row r="466" ht="15.75" customHeight="1" spans="4:8">
      <c r="D466" s="303"/>
      <c r="H466" s="304"/>
    </row>
    <row r="467" ht="15.75" customHeight="1" spans="4:8">
      <c r="D467" s="303"/>
      <c r="H467" s="304"/>
    </row>
    <row r="468" ht="15.75" customHeight="1" spans="4:8">
      <c r="D468" s="303"/>
      <c r="H468" s="304"/>
    </row>
    <row r="469" ht="15.75" customHeight="1" spans="4:8">
      <c r="D469" s="303"/>
      <c r="H469" s="304"/>
    </row>
    <row r="470" ht="15.75" customHeight="1" spans="4:8">
      <c r="D470" s="303"/>
      <c r="H470" s="304"/>
    </row>
    <row r="471" ht="15.75" customHeight="1" spans="4:8">
      <c r="D471" s="303"/>
      <c r="H471" s="304"/>
    </row>
    <row r="472" ht="15.75" customHeight="1" spans="4:8">
      <c r="D472" s="303"/>
      <c r="H472" s="304"/>
    </row>
    <row r="473" ht="15.75" customHeight="1" spans="4:8">
      <c r="D473" s="303"/>
      <c r="H473" s="304"/>
    </row>
    <row r="474" ht="15.75" customHeight="1" spans="4:8">
      <c r="D474" s="303"/>
      <c r="H474" s="304"/>
    </row>
    <row r="475" ht="15.75" customHeight="1" spans="4:8">
      <c r="D475" s="303"/>
      <c r="H475" s="304"/>
    </row>
    <row r="476" ht="15.75" customHeight="1" spans="4:8">
      <c r="D476" s="303"/>
      <c r="H476" s="304"/>
    </row>
    <row r="477" ht="15.75" customHeight="1" spans="4:8">
      <c r="D477" s="303"/>
      <c r="H477" s="304"/>
    </row>
    <row r="478" ht="15.75" customHeight="1" spans="4:8">
      <c r="D478" s="303"/>
      <c r="H478" s="304"/>
    </row>
    <row r="479" ht="15.75" customHeight="1" spans="4:8">
      <c r="D479" s="303"/>
      <c r="H479" s="304"/>
    </row>
    <row r="480" ht="15.75" customHeight="1" spans="4:8">
      <c r="D480" s="303"/>
      <c r="H480" s="304"/>
    </row>
    <row r="481" ht="15.75" customHeight="1" spans="4:8">
      <c r="D481" s="303"/>
      <c r="H481" s="304"/>
    </row>
    <row r="482" ht="15.75" customHeight="1" spans="4:8">
      <c r="D482" s="303"/>
      <c r="H482" s="304"/>
    </row>
    <row r="483" ht="15.75" customHeight="1" spans="4:8">
      <c r="D483" s="303"/>
      <c r="H483" s="304"/>
    </row>
    <row r="484" ht="15.75" customHeight="1" spans="4:8">
      <c r="D484" s="303"/>
      <c r="H484" s="304"/>
    </row>
    <row r="485" ht="15.75" customHeight="1" spans="4:8">
      <c r="D485" s="303"/>
      <c r="H485" s="304"/>
    </row>
    <row r="486" ht="15.75" customHeight="1" spans="4:8">
      <c r="D486" s="303"/>
      <c r="H486" s="304"/>
    </row>
    <row r="487" ht="15.75" customHeight="1" spans="4:8">
      <c r="D487" s="303"/>
      <c r="H487" s="304"/>
    </row>
    <row r="488" ht="15.75" customHeight="1" spans="4:8">
      <c r="D488" s="303"/>
      <c r="H488" s="304"/>
    </row>
    <row r="489" ht="15.75" customHeight="1" spans="4:8">
      <c r="D489" s="303"/>
      <c r="H489" s="304"/>
    </row>
    <row r="490" ht="15.75" customHeight="1" spans="4:8">
      <c r="D490" s="303"/>
      <c r="H490" s="304"/>
    </row>
    <row r="491" ht="15.75" customHeight="1" spans="4:8">
      <c r="D491" s="303"/>
      <c r="H491" s="304"/>
    </row>
    <row r="492" ht="15.75" customHeight="1" spans="4:8">
      <c r="D492" s="303"/>
      <c r="H492" s="304"/>
    </row>
    <row r="493" ht="15.75" customHeight="1" spans="4:8">
      <c r="D493" s="303"/>
      <c r="H493" s="304"/>
    </row>
    <row r="494" ht="15.75" customHeight="1" spans="4:8">
      <c r="D494" s="303"/>
      <c r="H494" s="304"/>
    </row>
    <row r="495" ht="15.75" customHeight="1" spans="4:8">
      <c r="D495" s="303"/>
      <c r="H495" s="304"/>
    </row>
    <row r="496" ht="15.75" customHeight="1" spans="4:8">
      <c r="D496" s="303"/>
      <c r="H496" s="304"/>
    </row>
    <row r="497" ht="15.75" customHeight="1" spans="4:8">
      <c r="D497" s="303"/>
      <c r="H497" s="304"/>
    </row>
    <row r="498" ht="15.75" customHeight="1" spans="4:8">
      <c r="D498" s="303"/>
      <c r="H498" s="304"/>
    </row>
    <row r="499" ht="15.75" customHeight="1" spans="4:8">
      <c r="D499" s="303"/>
      <c r="H499" s="304"/>
    </row>
    <row r="500" ht="15.75" customHeight="1" spans="4:8">
      <c r="D500" s="303"/>
      <c r="H500" s="304"/>
    </row>
    <row r="501" ht="15.75" customHeight="1" spans="4:8">
      <c r="D501" s="303"/>
      <c r="H501" s="304"/>
    </row>
    <row r="502" ht="15.75" customHeight="1" spans="4:8">
      <c r="D502" s="303"/>
      <c r="H502" s="304"/>
    </row>
    <row r="503" ht="15.75" customHeight="1" spans="4:8">
      <c r="D503" s="303"/>
      <c r="H503" s="304"/>
    </row>
    <row r="504" ht="15.75" customHeight="1" spans="4:8">
      <c r="D504" s="303"/>
      <c r="H504" s="304"/>
    </row>
    <row r="505" ht="15.75" customHeight="1" spans="4:8">
      <c r="D505" s="303"/>
      <c r="H505" s="304"/>
    </row>
    <row r="506" ht="15.75" customHeight="1" spans="4:8">
      <c r="D506" s="303"/>
      <c r="H506" s="304"/>
    </row>
    <row r="507" ht="15.75" customHeight="1" spans="4:8">
      <c r="D507" s="303"/>
      <c r="H507" s="304"/>
    </row>
    <row r="508" ht="15.75" customHeight="1" spans="4:8">
      <c r="D508" s="303"/>
      <c r="H508" s="304"/>
    </row>
    <row r="509" ht="15.75" customHeight="1" spans="4:8">
      <c r="D509" s="303"/>
      <c r="H509" s="304"/>
    </row>
    <row r="510" ht="15.75" customHeight="1" spans="4:8">
      <c r="D510" s="303"/>
      <c r="H510" s="304"/>
    </row>
    <row r="511" ht="15.75" customHeight="1" spans="4:8">
      <c r="D511" s="303"/>
      <c r="H511" s="304"/>
    </row>
    <row r="512" ht="15.75" customHeight="1" spans="4:8">
      <c r="D512" s="303"/>
      <c r="H512" s="304"/>
    </row>
    <row r="513" ht="15.75" customHeight="1" spans="4:8">
      <c r="D513" s="303"/>
      <c r="H513" s="304"/>
    </row>
    <row r="514" ht="15.75" customHeight="1" spans="4:8">
      <c r="D514" s="303"/>
      <c r="H514" s="304"/>
    </row>
    <row r="515" ht="15.75" customHeight="1" spans="4:8">
      <c r="D515" s="303"/>
      <c r="H515" s="304"/>
    </row>
    <row r="516" ht="15.75" customHeight="1" spans="4:8">
      <c r="D516" s="303"/>
      <c r="H516" s="304"/>
    </row>
    <row r="517" ht="15.75" customHeight="1" spans="4:8">
      <c r="D517" s="303"/>
      <c r="H517" s="304"/>
    </row>
    <row r="518" ht="15.75" customHeight="1" spans="4:8">
      <c r="D518" s="303"/>
      <c r="H518" s="304"/>
    </row>
    <row r="519" ht="15.75" customHeight="1" spans="4:8">
      <c r="D519" s="303"/>
      <c r="H519" s="304"/>
    </row>
    <row r="520" ht="15.75" customHeight="1" spans="4:8">
      <c r="D520" s="303"/>
      <c r="H520" s="304"/>
    </row>
    <row r="521" ht="15.75" customHeight="1" spans="4:8">
      <c r="D521" s="303"/>
      <c r="H521" s="304"/>
    </row>
    <row r="522" ht="15.75" customHeight="1" spans="4:8">
      <c r="D522" s="303"/>
      <c r="H522" s="304"/>
    </row>
    <row r="523" ht="15.75" customHeight="1" spans="4:8">
      <c r="D523" s="303"/>
      <c r="H523" s="304"/>
    </row>
    <row r="524" ht="15.75" customHeight="1" spans="4:8">
      <c r="D524" s="303"/>
      <c r="H524" s="304"/>
    </row>
    <row r="525" ht="15.75" customHeight="1" spans="4:8">
      <c r="D525" s="303"/>
      <c r="H525" s="304"/>
    </row>
    <row r="526" ht="15.75" customHeight="1" spans="4:8">
      <c r="D526" s="303"/>
      <c r="H526" s="304"/>
    </row>
    <row r="527" ht="15.75" customHeight="1" spans="4:8">
      <c r="D527" s="303"/>
      <c r="H527" s="304"/>
    </row>
    <row r="528" ht="15.75" customHeight="1" spans="4:8">
      <c r="D528" s="303"/>
      <c r="H528" s="304"/>
    </row>
    <row r="529" ht="15.75" customHeight="1" spans="4:8">
      <c r="D529" s="303"/>
      <c r="H529" s="304"/>
    </row>
    <row r="530" ht="15.75" customHeight="1" spans="4:8">
      <c r="D530" s="303"/>
      <c r="H530" s="304"/>
    </row>
    <row r="531" ht="15.75" customHeight="1" spans="4:8">
      <c r="D531" s="303"/>
      <c r="H531" s="304"/>
    </row>
    <row r="532" ht="15.75" customHeight="1" spans="4:8">
      <c r="D532" s="303"/>
      <c r="H532" s="304"/>
    </row>
    <row r="533" ht="15.75" customHeight="1" spans="4:8">
      <c r="D533" s="303"/>
      <c r="H533" s="304"/>
    </row>
    <row r="534" ht="15.75" customHeight="1" spans="4:8">
      <c r="D534" s="303"/>
      <c r="H534" s="304"/>
    </row>
    <row r="535" ht="15.75" customHeight="1" spans="4:8">
      <c r="D535" s="303"/>
      <c r="H535" s="304"/>
    </row>
    <row r="536" ht="15.75" customHeight="1" spans="4:8">
      <c r="D536" s="303"/>
      <c r="H536" s="304"/>
    </row>
    <row r="537" ht="15.75" customHeight="1" spans="4:8">
      <c r="D537" s="303"/>
      <c r="H537" s="304"/>
    </row>
    <row r="538" ht="15.75" customHeight="1" spans="4:8">
      <c r="D538" s="303"/>
      <c r="H538" s="304"/>
    </row>
    <row r="539" ht="15.75" customHeight="1" spans="4:8">
      <c r="D539" s="303"/>
      <c r="H539" s="304"/>
    </row>
    <row r="540" ht="15.75" customHeight="1" spans="4:8">
      <c r="D540" s="303"/>
      <c r="H540" s="304"/>
    </row>
    <row r="541" ht="15.75" customHeight="1" spans="4:8">
      <c r="D541" s="303"/>
      <c r="H541" s="304"/>
    </row>
    <row r="542" ht="15.75" customHeight="1" spans="4:8">
      <c r="D542" s="303"/>
      <c r="H542" s="304"/>
    </row>
    <row r="543" ht="15.75" customHeight="1" spans="4:8">
      <c r="D543" s="303"/>
      <c r="H543" s="304"/>
    </row>
    <row r="544" ht="15.75" customHeight="1" spans="4:8">
      <c r="D544" s="303"/>
      <c r="H544" s="304"/>
    </row>
    <row r="545" ht="15.75" customHeight="1" spans="4:8">
      <c r="D545" s="303"/>
      <c r="H545" s="304"/>
    </row>
    <row r="546" ht="15.75" customHeight="1" spans="4:8">
      <c r="D546" s="303"/>
      <c r="H546" s="304"/>
    </row>
    <row r="547" ht="15.75" customHeight="1" spans="4:8">
      <c r="D547" s="303"/>
      <c r="H547" s="304"/>
    </row>
    <row r="548" ht="15.75" customHeight="1" spans="4:8">
      <c r="D548" s="303"/>
      <c r="H548" s="304"/>
    </row>
    <row r="549" ht="15.75" customHeight="1" spans="4:8">
      <c r="D549" s="303"/>
      <c r="H549" s="304"/>
    </row>
    <row r="550" ht="15.75" customHeight="1" spans="4:8">
      <c r="D550" s="303"/>
      <c r="H550" s="304"/>
    </row>
    <row r="551" ht="15.75" customHeight="1" spans="4:8">
      <c r="D551" s="303"/>
      <c r="H551" s="304"/>
    </row>
    <row r="552" ht="15.75" customHeight="1" spans="4:8">
      <c r="D552" s="303"/>
      <c r="H552" s="304"/>
    </row>
    <row r="553" ht="15.75" customHeight="1" spans="4:8">
      <c r="D553" s="303"/>
      <c r="H553" s="304"/>
    </row>
    <row r="554" ht="15.75" customHeight="1" spans="4:8">
      <c r="D554" s="303"/>
      <c r="H554" s="304"/>
    </row>
    <row r="555" ht="15.75" customHeight="1" spans="4:8">
      <c r="D555" s="303"/>
      <c r="H555" s="304"/>
    </row>
    <row r="556" ht="15.75" customHeight="1" spans="4:8">
      <c r="D556" s="303"/>
      <c r="H556" s="304"/>
    </row>
    <row r="557" ht="15.75" customHeight="1" spans="4:8">
      <c r="D557" s="303"/>
      <c r="H557" s="304"/>
    </row>
    <row r="558" ht="15.75" customHeight="1" spans="4:8">
      <c r="D558" s="303"/>
      <c r="H558" s="304"/>
    </row>
    <row r="559" ht="15.75" customHeight="1" spans="4:8">
      <c r="D559" s="303"/>
      <c r="H559" s="304"/>
    </row>
    <row r="560" ht="15.75" customHeight="1" spans="4:8">
      <c r="D560" s="303"/>
      <c r="H560" s="304"/>
    </row>
    <row r="561" ht="15.75" customHeight="1" spans="4:8">
      <c r="D561" s="303"/>
      <c r="H561" s="304"/>
    </row>
    <row r="562" ht="15.75" customHeight="1" spans="4:8">
      <c r="D562" s="303"/>
      <c r="H562" s="304"/>
    </row>
    <row r="563" ht="15.75" customHeight="1" spans="4:8">
      <c r="D563" s="303"/>
      <c r="H563" s="304"/>
    </row>
    <row r="564" ht="15.75" customHeight="1" spans="4:8">
      <c r="D564" s="303"/>
      <c r="H564" s="304"/>
    </row>
    <row r="565" ht="15.75" customHeight="1" spans="4:8">
      <c r="D565" s="303"/>
      <c r="H565" s="304"/>
    </row>
    <row r="566" ht="15.75" customHeight="1" spans="4:8">
      <c r="D566" s="303"/>
      <c r="H566" s="304"/>
    </row>
    <row r="567" ht="15.75" customHeight="1" spans="4:8">
      <c r="D567" s="303"/>
      <c r="H567" s="304"/>
    </row>
    <row r="568" ht="15.75" customHeight="1" spans="4:8">
      <c r="D568" s="303"/>
      <c r="H568" s="304"/>
    </row>
    <row r="569" ht="15.75" customHeight="1" spans="4:8">
      <c r="D569" s="303"/>
      <c r="H569" s="304"/>
    </row>
    <row r="570" ht="15.75" customHeight="1" spans="4:8">
      <c r="D570" s="303"/>
      <c r="H570" s="304"/>
    </row>
    <row r="571" ht="15.75" customHeight="1" spans="4:8">
      <c r="D571" s="303"/>
      <c r="H571" s="304"/>
    </row>
    <row r="572" ht="15.75" customHeight="1" spans="4:8">
      <c r="D572" s="303"/>
      <c r="H572" s="304"/>
    </row>
    <row r="573" ht="15.75" customHeight="1" spans="4:8">
      <c r="D573" s="303"/>
      <c r="H573" s="304"/>
    </row>
    <row r="574" ht="15.75" customHeight="1" spans="4:8">
      <c r="D574" s="303"/>
      <c r="H574" s="304"/>
    </row>
    <row r="575" ht="15.75" customHeight="1" spans="4:8">
      <c r="D575" s="303"/>
      <c r="H575" s="304"/>
    </row>
    <row r="576" ht="15.75" customHeight="1" spans="4:8">
      <c r="D576" s="303"/>
      <c r="H576" s="304"/>
    </row>
    <row r="577" ht="15.75" customHeight="1" spans="4:8">
      <c r="D577" s="303"/>
      <c r="H577" s="304"/>
    </row>
    <row r="578" ht="15.75" customHeight="1" spans="4:8">
      <c r="D578" s="303"/>
      <c r="H578" s="304"/>
    </row>
    <row r="579" ht="15.75" customHeight="1" spans="4:8">
      <c r="D579" s="303"/>
      <c r="H579" s="304"/>
    </row>
    <row r="580" ht="15.75" customHeight="1" spans="4:8">
      <c r="D580" s="303"/>
      <c r="H580" s="304"/>
    </row>
    <row r="581" ht="15.75" customHeight="1" spans="4:8">
      <c r="D581" s="303"/>
      <c r="H581" s="304"/>
    </row>
    <row r="582" ht="15.75" customHeight="1" spans="4:8">
      <c r="D582" s="303"/>
      <c r="H582" s="304"/>
    </row>
    <row r="583" ht="15.75" customHeight="1" spans="4:8">
      <c r="D583" s="303"/>
      <c r="H583" s="304"/>
    </row>
    <row r="584" ht="15.75" customHeight="1" spans="4:8">
      <c r="D584" s="303"/>
      <c r="H584" s="304"/>
    </row>
    <row r="585" ht="15.75" customHeight="1" spans="4:8">
      <c r="D585" s="303"/>
      <c r="H585" s="304"/>
    </row>
    <row r="586" ht="15.75" customHeight="1" spans="4:8">
      <c r="D586" s="303"/>
      <c r="H586" s="304"/>
    </row>
    <row r="587" ht="15.75" customHeight="1" spans="4:8">
      <c r="D587" s="303"/>
      <c r="H587" s="304"/>
    </row>
    <row r="588" ht="15.75" customHeight="1" spans="4:8">
      <c r="D588" s="303"/>
      <c r="H588" s="304"/>
    </row>
    <row r="589" ht="15.75" customHeight="1" spans="4:8">
      <c r="D589" s="303"/>
      <c r="H589" s="304"/>
    </row>
    <row r="590" ht="15.75" customHeight="1" spans="4:8">
      <c r="D590" s="303"/>
      <c r="H590" s="304"/>
    </row>
    <row r="591" ht="15.75" customHeight="1" spans="4:8">
      <c r="D591" s="303"/>
      <c r="H591" s="304"/>
    </row>
    <row r="592" ht="15.75" customHeight="1" spans="4:8">
      <c r="D592" s="303"/>
      <c r="H592" s="304"/>
    </row>
    <row r="593" ht="15.75" customHeight="1" spans="4:8">
      <c r="D593" s="303"/>
      <c r="H593" s="304"/>
    </row>
    <row r="594" ht="15.75" customHeight="1" spans="4:8">
      <c r="D594" s="303"/>
      <c r="H594" s="304"/>
    </row>
    <row r="595" ht="15.75" customHeight="1" spans="4:8">
      <c r="D595" s="303"/>
      <c r="H595" s="304"/>
    </row>
    <row r="596" ht="15.75" customHeight="1" spans="4:8">
      <c r="D596" s="303"/>
      <c r="H596" s="304"/>
    </row>
    <row r="597" ht="15.75" customHeight="1" spans="4:8">
      <c r="D597" s="303"/>
      <c r="H597" s="304"/>
    </row>
    <row r="598" ht="15.75" customHeight="1" spans="4:8">
      <c r="D598" s="303"/>
      <c r="H598" s="304"/>
    </row>
    <row r="599" ht="15.75" customHeight="1" spans="4:8">
      <c r="D599" s="303"/>
      <c r="H599" s="304"/>
    </row>
    <row r="600" ht="15.75" customHeight="1" spans="4:8">
      <c r="D600" s="303"/>
      <c r="H600" s="304"/>
    </row>
    <row r="601" ht="15.75" customHeight="1" spans="4:8">
      <c r="D601" s="303"/>
      <c r="H601" s="304"/>
    </row>
    <row r="602" ht="15.75" customHeight="1" spans="4:8">
      <c r="D602" s="303"/>
      <c r="H602" s="304"/>
    </row>
    <row r="603" ht="15.75" customHeight="1" spans="4:8">
      <c r="D603" s="303"/>
      <c r="H603" s="304"/>
    </row>
    <row r="604" ht="15.75" customHeight="1" spans="4:8">
      <c r="D604" s="303"/>
      <c r="H604" s="304"/>
    </row>
    <row r="605" ht="15.75" customHeight="1" spans="4:8">
      <c r="D605" s="303"/>
      <c r="H605" s="304"/>
    </row>
    <row r="606" ht="15.75" customHeight="1" spans="4:8">
      <c r="D606" s="303"/>
      <c r="H606" s="304"/>
    </row>
    <row r="607" ht="15.75" customHeight="1" spans="4:8">
      <c r="D607" s="303"/>
      <c r="H607" s="304"/>
    </row>
    <row r="608" ht="15.75" customHeight="1" spans="4:8">
      <c r="D608" s="303"/>
      <c r="H608" s="304"/>
    </row>
    <row r="609" ht="15.75" customHeight="1" spans="4:8">
      <c r="D609" s="303"/>
      <c r="H609" s="304"/>
    </row>
    <row r="610" ht="15.75" customHeight="1" spans="4:8">
      <c r="D610" s="303"/>
      <c r="H610" s="304"/>
    </row>
    <row r="611" ht="15.75" customHeight="1" spans="4:8">
      <c r="D611" s="303"/>
      <c r="H611" s="304"/>
    </row>
    <row r="612" ht="15.75" customHeight="1" spans="4:8">
      <c r="D612" s="303"/>
      <c r="H612" s="304"/>
    </row>
    <row r="613" ht="15.75" customHeight="1" spans="4:8">
      <c r="D613" s="303"/>
      <c r="H613" s="304"/>
    </row>
    <row r="614" ht="15.75" customHeight="1" spans="4:8">
      <c r="D614" s="303"/>
      <c r="H614" s="304"/>
    </row>
    <row r="615" ht="15.75" customHeight="1" spans="4:8">
      <c r="D615" s="303"/>
      <c r="H615" s="304"/>
    </row>
    <row r="616" ht="15.75" customHeight="1" spans="4:8">
      <c r="D616" s="303"/>
      <c r="H616" s="304"/>
    </row>
    <row r="617" ht="15.75" customHeight="1" spans="4:8">
      <c r="D617" s="303"/>
      <c r="H617" s="304"/>
    </row>
    <row r="618" ht="15.75" customHeight="1" spans="4:8">
      <c r="D618" s="303"/>
      <c r="H618" s="304"/>
    </row>
    <row r="619" ht="15.75" customHeight="1" spans="4:8">
      <c r="D619" s="303"/>
      <c r="H619" s="304"/>
    </row>
    <row r="620" ht="15.75" customHeight="1" spans="4:8">
      <c r="D620" s="303"/>
      <c r="H620" s="304"/>
    </row>
    <row r="621" ht="15.75" customHeight="1" spans="4:8">
      <c r="D621" s="303"/>
      <c r="H621" s="304"/>
    </row>
    <row r="622" ht="15.75" customHeight="1" spans="4:8">
      <c r="D622" s="303"/>
      <c r="H622" s="304"/>
    </row>
    <row r="623" ht="15.75" customHeight="1" spans="4:8">
      <c r="D623" s="303"/>
      <c r="H623" s="304"/>
    </row>
    <row r="624" ht="15.75" customHeight="1" spans="4:8">
      <c r="D624" s="303"/>
      <c r="H624" s="304"/>
    </row>
    <row r="625" ht="15.75" customHeight="1" spans="4:8">
      <c r="D625" s="303"/>
      <c r="H625" s="304"/>
    </row>
    <row r="626" ht="15.75" customHeight="1" spans="4:8">
      <c r="D626" s="303"/>
      <c r="H626" s="304"/>
    </row>
    <row r="627" ht="15.75" customHeight="1" spans="4:8">
      <c r="D627" s="303"/>
      <c r="H627" s="304"/>
    </row>
    <row r="628" ht="15.75" customHeight="1" spans="4:8">
      <c r="D628" s="303"/>
      <c r="H628" s="304"/>
    </row>
    <row r="629" ht="15.75" customHeight="1" spans="4:8">
      <c r="D629" s="303"/>
      <c r="H629" s="304"/>
    </row>
    <row r="630" ht="15.75" customHeight="1" spans="4:8">
      <c r="D630" s="303"/>
      <c r="H630" s="304"/>
    </row>
    <row r="631" ht="15.75" customHeight="1" spans="4:8">
      <c r="D631" s="303"/>
      <c r="H631" s="304"/>
    </row>
    <row r="632" ht="15.75" customHeight="1" spans="4:8">
      <c r="D632" s="303"/>
      <c r="H632" s="304"/>
    </row>
    <row r="633" ht="15.75" customHeight="1" spans="4:8">
      <c r="D633" s="303"/>
      <c r="H633" s="304"/>
    </row>
    <row r="634" ht="15.75" customHeight="1" spans="4:8">
      <c r="D634" s="303"/>
      <c r="H634" s="304"/>
    </row>
    <row r="635" ht="15.75" customHeight="1" spans="4:8">
      <c r="D635" s="303"/>
      <c r="H635" s="304"/>
    </row>
    <row r="636" ht="15.75" customHeight="1" spans="4:8">
      <c r="D636" s="303"/>
      <c r="H636" s="304"/>
    </row>
    <row r="637" ht="15.75" customHeight="1" spans="4:8">
      <c r="D637" s="303"/>
      <c r="H637" s="304"/>
    </row>
    <row r="638" ht="15.75" customHeight="1" spans="4:8">
      <c r="D638" s="303"/>
      <c r="H638" s="304"/>
    </row>
    <row r="639" ht="15.75" customHeight="1" spans="4:8">
      <c r="D639" s="303"/>
      <c r="H639" s="304"/>
    </row>
    <row r="640" ht="15.75" customHeight="1" spans="4:8">
      <c r="D640" s="303"/>
      <c r="H640" s="304"/>
    </row>
    <row r="641" ht="15.75" customHeight="1" spans="4:8">
      <c r="D641" s="303"/>
      <c r="H641" s="304"/>
    </row>
    <row r="642" ht="15.75" customHeight="1" spans="4:8">
      <c r="D642" s="303"/>
      <c r="H642" s="304"/>
    </row>
    <row r="643" ht="15.75" customHeight="1" spans="4:8">
      <c r="D643" s="303"/>
      <c r="H643" s="304"/>
    </row>
    <row r="644" ht="15.75" customHeight="1" spans="4:8">
      <c r="D644" s="303"/>
      <c r="H644" s="304"/>
    </row>
    <row r="645" ht="15.75" customHeight="1" spans="4:8">
      <c r="D645" s="303"/>
      <c r="H645" s="304"/>
    </row>
    <row r="646" ht="15.75" customHeight="1" spans="4:8">
      <c r="D646" s="303"/>
      <c r="H646" s="304"/>
    </row>
    <row r="647" ht="15.75" customHeight="1" spans="4:8">
      <c r="D647" s="303"/>
      <c r="H647" s="304"/>
    </row>
    <row r="648" ht="15.75" customHeight="1" spans="4:8">
      <c r="D648" s="303"/>
      <c r="H648" s="304"/>
    </row>
    <row r="649" ht="15.75" customHeight="1" spans="4:8">
      <c r="D649" s="303"/>
      <c r="H649" s="304"/>
    </row>
    <row r="650" ht="15.75" customHeight="1" spans="4:8">
      <c r="D650" s="303"/>
      <c r="H650" s="304"/>
    </row>
    <row r="651" ht="15.75" customHeight="1" spans="4:8">
      <c r="D651" s="303"/>
      <c r="H651" s="304"/>
    </row>
    <row r="652" ht="15.75" customHeight="1" spans="4:8">
      <c r="D652" s="303"/>
      <c r="H652" s="304"/>
    </row>
    <row r="653" ht="15.75" customHeight="1" spans="4:8">
      <c r="D653" s="303"/>
      <c r="H653" s="304"/>
    </row>
    <row r="654" ht="15.75" customHeight="1" spans="4:8">
      <c r="D654" s="303"/>
      <c r="H654" s="304"/>
    </row>
    <row r="655" ht="15.75" customHeight="1" spans="4:8">
      <c r="D655" s="303"/>
      <c r="H655" s="304"/>
    </row>
    <row r="656" ht="15.75" customHeight="1" spans="4:8">
      <c r="D656" s="303"/>
      <c r="H656" s="304"/>
    </row>
    <row r="657" ht="15.75" customHeight="1" spans="4:8">
      <c r="D657" s="303"/>
      <c r="H657" s="304"/>
    </row>
    <row r="658" ht="15.75" customHeight="1" spans="4:8">
      <c r="D658" s="303"/>
      <c r="H658" s="304"/>
    </row>
    <row r="659" ht="15.75" customHeight="1" spans="4:8">
      <c r="D659" s="303"/>
      <c r="H659" s="304"/>
    </row>
    <row r="660" ht="15.75" customHeight="1" spans="4:8">
      <c r="D660" s="303"/>
      <c r="H660" s="304"/>
    </row>
    <row r="661" ht="15.75" customHeight="1" spans="4:8">
      <c r="D661" s="303"/>
      <c r="H661" s="304"/>
    </row>
    <row r="662" ht="15.75" customHeight="1" spans="4:8">
      <c r="D662" s="303"/>
      <c r="H662" s="304"/>
    </row>
    <row r="663" ht="15.75" customHeight="1" spans="4:8">
      <c r="D663" s="303"/>
      <c r="H663" s="304"/>
    </row>
    <row r="664" ht="15.75" customHeight="1" spans="4:8">
      <c r="D664" s="303"/>
      <c r="H664" s="304"/>
    </row>
    <row r="665" ht="15.75" customHeight="1" spans="4:8">
      <c r="D665" s="303"/>
      <c r="H665" s="304"/>
    </row>
    <row r="666" ht="15.75" customHeight="1" spans="4:8">
      <c r="D666" s="303"/>
      <c r="H666" s="304"/>
    </row>
    <row r="667" ht="15.75" customHeight="1" spans="4:8">
      <c r="D667" s="303"/>
      <c r="H667" s="304"/>
    </row>
    <row r="668" ht="15.75" customHeight="1" spans="4:8">
      <c r="D668" s="303"/>
      <c r="H668" s="304"/>
    </row>
    <row r="669" ht="15.75" customHeight="1" spans="4:8">
      <c r="D669" s="303"/>
      <c r="H669" s="304"/>
    </row>
    <row r="670" ht="15.75" customHeight="1" spans="4:8">
      <c r="D670" s="303"/>
      <c r="H670" s="304"/>
    </row>
    <row r="671" ht="15.75" customHeight="1" spans="4:8">
      <c r="D671" s="303"/>
      <c r="H671" s="304"/>
    </row>
    <row r="672" ht="15.75" customHeight="1" spans="4:8">
      <c r="D672" s="303"/>
      <c r="H672" s="304"/>
    </row>
    <row r="673" ht="15.75" customHeight="1" spans="4:8">
      <c r="D673" s="303"/>
      <c r="H673" s="304"/>
    </row>
    <row r="674" ht="15.75" customHeight="1" spans="4:8">
      <c r="D674" s="303"/>
      <c r="H674" s="304"/>
    </row>
    <row r="675" ht="15.75" customHeight="1" spans="4:8">
      <c r="D675" s="303"/>
      <c r="H675" s="304"/>
    </row>
    <row r="676" ht="15.75" customHeight="1" spans="4:8">
      <c r="D676" s="303"/>
      <c r="H676" s="304"/>
    </row>
    <row r="677" ht="15.75" customHeight="1" spans="4:8">
      <c r="D677" s="303"/>
      <c r="H677" s="304"/>
    </row>
    <row r="678" ht="15.75" customHeight="1" spans="4:8">
      <c r="D678" s="303"/>
      <c r="H678" s="304"/>
    </row>
    <row r="679" ht="15.75" customHeight="1" spans="4:8">
      <c r="D679" s="303"/>
      <c r="H679" s="304"/>
    </row>
    <row r="680" ht="15.75" customHeight="1" spans="4:8">
      <c r="D680" s="303"/>
      <c r="H680" s="304"/>
    </row>
    <row r="681" ht="15.75" customHeight="1" spans="4:8">
      <c r="D681" s="303"/>
      <c r="H681" s="304"/>
    </row>
    <row r="682" ht="15.75" customHeight="1" spans="4:8">
      <c r="D682" s="303"/>
      <c r="H682" s="304"/>
    </row>
    <row r="683" ht="15.75" customHeight="1" spans="4:8">
      <c r="D683" s="303"/>
      <c r="H683" s="304"/>
    </row>
    <row r="684" ht="15.75" customHeight="1" spans="4:8">
      <c r="D684" s="303"/>
      <c r="H684" s="304"/>
    </row>
    <row r="685" ht="15.75" customHeight="1" spans="4:8">
      <c r="D685" s="303"/>
      <c r="H685" s="304"/>
    </row>
    <row r="686" ht="15.75" customHeight="1" spans="4:8">
      <c r="D686" s="303"/>
      <c r="H686" s="304"/>
    </row>
    <row r="687" ht="15.75" customHeight="1" spans="4:8">
      <c r="D687" s="303"/>
      <c r="H687" s="304"/>
    </row>
    <row r="688" ht="15.75" customHeight="1" spans="4:8">
      <c r="D688" s="303"/>
      <c r="H688" s="304"/>
    </row>
    <row r="689" ht="15.75" customHeight="1" spans="4:8">
      <c r="D689" s="303"/>
      <c r="H689" s="304"/>
    </row>
    <row r="690" ht="15.75" customHeight="1" spans="4:8">
      <c r="D690" s="303"/>
      <c r="H690" s="304"/>
    </row>
    <row r="691" ht="15.75" customHeight="1" spans="4:8">
      <c r="D691" s="303"/>
      <c r="H691" s="304"/>
    </row>
    <row r="692" ht="15.75" customHeight="1" spans="4:8">
      <c r="D692" s="303"/>
      <c r="H692" s="304"/>
    </row>
    <row r="693" ht="15.75" customHeight="1" spans="4:8">
      <c r="D693" s="303"/>
      <c r="H693" s="304"/>
    </row>
    <row r="694" ht="15.75" customHeight="1" spans="4:8">
      <c r="D694" s="303"/>
      <c r="H694" s="304"/>
    </row>
    <row r="695" ht="15.75" customHeight="1" spans="4:8">
      <c r="D695" s="303"/>
      <c r="H695" s="304"/>
    </row>
    <row r="696" ht="15.75" customHeight="1" spans="4:8">
      <c r="D696" s="303"/>
      <c r="H696" s="304"/>
    </row>
    <row r="697" ht="15.75" customHeight="1" spans="4:8">
      <c r="D697" s="303"/>
      <c r="H697" s="304"/>
    </row>
    <row r="698" ht="15.75" customHeight="1" spans="4:8">
      <c r="D698" s="303"/>
      <c r="H698" s="304"/>
    </row>
    <row r="699" ht="15.75" customHeight="1" spans="4:8">
      <c r="D699" s="303"/>
      <c r="H699" s="304"/>
    </row>
    <row r="700" ht="15.75" customHeight="1" spans="4:8">
      <c r="D700" s="303"/>
      <c r="H700" s="304"/>
    </row>
    <row r="701" ht="15.75" customHeight="1" spans="4:8">
      <c r="D701" s="303"/>
      <c r="H701" s="304"/>
    </row>
    <row r="702" ht="15.75" customHeight="1" spans="4:8">
      <c r="D702" s="303"/>
      <c r="H702" s="304"/>
    </row>
    <row r="703" ht="15.75" customHeight="1" spans="4:8">
      <c r="D703" s="303"/>
      <c r="H703" s="304"/>
    </row>
    <row r="704" ht="15.75" customHeight="1" spans="4:8">
      <c r="D704" s="303"/>
      <c r="H704" s="304"/>
    </row>
    <row r="705" ht="15.75" customHeight="1" spans="4:8">
      <c r="D705" s="303"/>
      <c r="H705" s="304"/>
    </row>
    <row r="706" ht="15.75" customHeight="1" spans="4:8">
      <c r="D706" s="303"/>
      <c r="H706" s="304"/>
    </row>
    <row r="707" ht="15.75" customHeight="1" spans="4:8">
      <c r="D707" s="303"/>
      <c r="H707" s="304"/>
    </row>
    <row r="708" ht="15.75" customHeight="1" spans="4:8">
      <c r="D708" s="303"/>
      <c r="H708" s="304"/>
    </row>
    <row r="709" ht="15.75" customHeight="1" spans="4:8">
      <c r="D709" s="303"/>
      <c r="H709" s="304"/>
    </row>
    <row r="710" ht="15.75" customHeight="1" spans="4:8">
      <c r="D710" s="303"/>
      <c r="H710" s="304"/>
    </row>
    <row r="711" ht="15.75" customHeight="1" spans="4:8">
      <c r="D711" s="303"/>
      <c r="H711" s="304"/>
    </row>
    <row r="712" ht="15.75" customHeight="1" spans="4:8">
      <c r="D712" s="303"/>
      <c r="H712" s="304"/>
    </row>
    <row r="713" ht="15.75" customHeight="1" spans="4:8">
      <c r="D713" s="303"/>
      <c r="H713" s="304"/>
    </row>
    <row r="714" ht="15.75" customHeight="1" spans="4:8">
      <c r="D714" s="303"/>
      <c r="H714" s="304"/>
    </row>
    <row r="715" ht="15.75" customHeight="1" spans="4:8">
      <c r="D715" s="303"/>
      <c r="H715" s="304"/>
    </row>
    <row r="716" ht="15.75" customHeight="1" spans="4:8">
      <c r="D716" s="303"/>
      <c r="H716" s="304"/>
    </row>
    <row r="717" ht="15.75" customHeight="1" spans="4:8">
      <c r="D717" s="303"/>
      <c r="H717" s="304"/>
    </row>
    <row r="718" ht="15.75" customHeight="1" spans="4:8">
      <c r="D718" s="303"/>
      <c r="H718" s="304"/>
    </row>
    <row r="719" ht="15.75" customHeight="1" spans="4:8">
      <c r="D719" s="303"/>
      <c r="H719" s="304"/>
    </row>
    <row r="720" ht="15.75" customHeight="1" spans="4:8">
      <c r="D720" s="303"/>
      <c r="H720" s="304"/>
    </row>
    <row r="721" ht="15.75" customHeight="1" spans="4:8">
      <c r="D721" s="303"/>
      <c r="H721" s="304"/>
    </row>
    <row r="722" ht="15.75" customHeight="1" spans="4:8">
      <c r="D722" s="303"/>
      <c r="H722" s="304"/>
    </row>
    <row r="723" ht="15.75" customHeight="1" spans="4:8">
      <c r="D723" s="303"/>
      <c r="H723" s="304"/>
    </row>
    <row r="724" ht="15.75" customHeight="1" spans="4:8">
      <c r="D724" s="303"/>
      <c r="H724" s="304"/>
    </row>
    <row r="725" ht="15.75" customHeight="1" spans="4:8">
      <c r="D725" s="303"/>
      <c r="H725" s="304"/>
    </row>
    <row r="726" ht="15.75" customHeight="1" spans="4:8">
      <c r="D726" s="303"/>
      <c r="H726" s="304"/>
    </row>
    <row r="727" ht="15.75" customHeight="1" spans="4:8">
      <c r="D727" s="303"/>
      <c r="H727" s="304"/>
    </row>
    <row r="728" ht="15.75" customHeight="1" spans="4:8">
      <c r="D728" s="303"/>
      <c r="H728" s="304"/>
    </row>
    <row r="729" ht="15.75" customHeight="1" spans="4:8">
      <c r="D729" s="303"/>
      <c r="H729" s="304"/>
    </row>
    <row r="730" ht="15.75" customHeight="1" spans="4:8">
      <c r="D730" s="303"/>
      <c r="H730" s="304"/>
    </row>
    <row r="731" ht="15.75" customHeight="1" spans="4:8">
      <c r="D731" s="303"/>
      <c r="H731" s="304"/>
    </row>
    <row r="732" ht="15.75" customHeight="1" spans="4:8">
      <c r="D732" s="303"/>
      <c r="H732" s="304"/>
    </row>
    <row r="733" ht="15.75" customHeight="1" spans="4:8">
      <c r="D733" s="303"/>
      <c r="H733" s="304"/>
    </row>
    <row r="734" ht="15.75" customHeight="1" spans="4:8">
      <c r="D734" s="303"/>
      <c r="H734" s="304"/>
    </row>
    <row r="735" ht="15.75" customHeight="1" spans="4:8">
      <c r="D735" s="303"/>
      <c r="H735" s="304"/>
    </row>
    <row r="736" ht="15.75" customHeight="1" spans="4:8">
      <c r="D736" s="303"/>
      <c r="H736" s="304"/>
    </row>
    <row r="737" ht="15.75" customHeight="1" spans="4:8">
      <c r="D737" s="303"/>
      <c r="H737" s="304"/>
    </row>
    <row r="738" ht="15.75" customHeight="1" spans="4:8">
      <c r="D738" s="303"/>
      <c r="H738" s="304"/>
    </row>
    <row r="739" ht="15.75" customHeight="1" spans="4:8">
      <c r="D739" s="303"/>
      <c r="H739" s="304"/>
    </row>
    <row r="740" ht="15.75" customHeight="1" spans="4:8">
      <c r="D740" s="303"/>
      <c r="H740" s="304"/>
    </row>
    <row r="741" ht="15.75" customHeight="1" spans="4:8">
      <c r="D741" s="303"/>
      <c r="H741" s="304"/>
    </row>
    <row r="742" ht="15.75" customHeight="1" spans="4:8">
      <c r="D742" s="303"/>
      <c r="H742" s="304"/>
    </row>
    <row r="743" ht="15.75" customHeight="1" spans="4:8">
      <c r="D743" s="303"/>
      <c r="H743" s="304"/>
    </row>
    <row r="744" ht="15.75" customHeight="1" spans="4:8">
      <c r="D744" s="303"/>
      <c r="H744" s="304"/>
    </row>
    <row r="745" ht="15.75" customHeight="1" spans="4:8">
      <c r="D745" s="303"/>
      <c r="H745" s="304"/>
    </row>
    <row r="746" ht="15.75" customHeight="1" spans="4:8">
      <c r="D746" s="303"/>
      <c r="H746" s="304"/>
    </row>
    <row r="747" ht="15.75" customHeight="1" spans="4:8">
      <c r="D747" s="303"/>
      <c r="H747" s="304"/>
    </row>
    <row r="748" ht="15.75" customHeight="1" spans="4:8">
      <c r="D748" s="303"/>
      <c r="H748" s="304"/>
    </row>
    <row r="749" ht="15.75" customHeight="1" spans="4:8">
      <c r="D749" s="303"/>
      <c r="H749" s="304"/>
    </row>
    <row r="750" ht="15.75" customHeight="1" spans="4:8">
      <c r="D750" s="303"/>
      <c r="H750" s="304"/>
    </row>
    <row r="751" ht="15.75" customHeight="1" spans="4:8">
      <c r="D751" s="303"/>
      <c r="H751" s="304"/>
    </row>
    <row r="752" ht="15.75" customHeight="1" spans="4:8">
      <c r="D752" s="303"/>
      <c r="H752" s="304"/>
    </row>
    <row r="753" ht="15.75" customHeight="1" spans="4:8">
      <c r="D753" s="303"/>
      <c r="H753" s="304"/>
    </row>
    <row r="754" ht="15.75" customHeight="1" spans="4:8">
      <c r="D754" s="303"/>
      <c r="H754" s="304"/>
    </row>
    <row r="755" ht="15.75" customHeight="1" spans="4:8">
      <c r="D755" s="303"/>
      <c r="H755" s="304"/>
    </row>
    <row r="756" ht="15.75" customHeight="1" spans="4:8">
      <c r="D756" s="303"/>
      <c r="H756" s="304"/>
    </row>
    <row r="757" ht="15.75" customHeight="1" spans="4:8">
      <c r="D757" s="303"/>
      <c r="H757" s="304"/>
    </row>
    <row r="758" ht="15.75" customHeight="1" spans="4:8">
      <c r="D758" s="303"/>
      <c r="H758" s="304"/>
    </row>
    <row r="759" ht="15.75" customHeight="1" spans="4:8">
      <c r="D759" s="303"/>
      <c r="H759" s="304"/>
    </row>
    <row r="760" ht="15.75" customHeight="1" spans="4:8">
      <c r="D760" s="303"/>
      <c r="H760" s="304"/>
    </row>
    <row r="761" ht="15.75" customHeight="1" spans="4:8">
      <c r="D761" s="303"/>
      <c r="H761" s="304"/>
    </row>
    <row r="762" ht="15.75" customHeight="1" spans="4:8">
      <c r="D762" s="303"/>
      <c r="H762" s="304"/>
    </row>
    <row r="763" ht="15.75" customHeight="1" spans="4:8">
      <c r="D763" s="303"/>
      <c r="H763" s="304"/>
    </row>
    <row r="764" ht="15.75" customHeight="1" spans="4:8">
      <c r="D764" s="303"/>
      <c r="H764" s="304"/>
    </row>
    <row r="765" ht="15.75" customHeight="1" spans="4:8">
      <c r="D765" s="303"/>
      <c r="H765" s="304"/>
    </row>
    <row r="766" ht="15.75" customHeight="1" spans="4:8">
      <c r="D766" s="303"/>
      <c r="H766" s="304"/>
    </row>
    <row r="767" ht="15.75" customHeight="1" spans="4:8">
      <c r="D767" s="303"/>
      <c r="H767" s="304"/>
    </row>
    <row r="768" ht="15.75" customHeight="1" spans="4:8">
      <c r="D768" s="303"/>
      <c r="H768" s="304"/>
    </row>
    <row r="769" ht="15.75" customHeight="1" spans="4:8">
      <c r="D769" s="303"/>
      <c r="H769" s="304"/>
    </row>
    <row r="770" ht="15.75" customHeight="1" spans="4:8">
      <c r="D770" s="303"/>
      <c r="H770" s="304"/>
    </row>
    <row r="771" ht="15.75" customHeight="1" spans="4:8">
      <c r="D771" s="303"/>
      <c r="H771" s="304"/>
    </row>
    <row r="772" ht="15.75" customHeight="1" spans="4:8">
      <c r="D772" s="303"/>
      <c r="H772" s="304"/>
    </row>
    <row r="773" ht="15.75" customHeight="1" spans="4:8">
      <c r="D773" s="303"/>
      <c r="H773" s="304"/>
    </row>
    <row r="774" ht="15.75" customHeight="1" spans="4:8">
      <c r="D774" s="303"/>
      <c r="H774" s="304"/>
    </row>
    <row r="775" ht="15.75" customHeight="1" spans="4:8">
      <c r="D775" s="303"/>
      <c r="H775" s="304"/>
    </row>
    <row r="776" ht="15.75" customHeight="1" spans="4:8">
      <c r="D776" s="303"/>
      <c r="H776" s="304"/>
    </row>
    <row r="777" ht="15.75" customHeight="1" spans="4:8">
      <c r="D777" s="303"/>
      <c r="H777" s="304"/>
    </row>
    <row r="778" ht="15.75" customHeight="1" spans="4:8">
      <c r="D778" s="303"/>
      <c r="H778" s="304"/>
    </row>
    <row r="779" ht="15.75" customHeight="1" spans="4:8">
      <c r="D779" s="303"/>
      <c r="H779" s="304"/>
    </row>
    <row r="780" ht="15.75" customHeight="1" spans="4:8">
      <c r="D780" s="303"/>
      <c r="H780" s="304"/>
    </row>
    <row r="781" ht="15.75" customHeight="1" spans="4:8">
      <c r="D781" s="303"/>
      <c r="H781" s="304"/>
    </row>
    <row r="782" ht="15.75" customHeight="1" spans="4:8">
      <c r="D782" s="303"/>
      <c r="H782" s="304"/>
    </row>
    <row r="783" ht="15.75" customHeight="1" spans="4:8">
      <c r="D783" s="303"/>
      <c r="H783" s="304"/>
    </row>
    <row r="784" ht="15.75" customHeight="1" spans="4:8">
      <c r="D784" s="303"/>
      <c r="H784" s="304"/>
    </row>
    <row r="785" ht="15.75" customHeight="1" spans="4:8">
      <c r="D785" s="303"/>
      <c r="H785" s="304"/>
    </row>
    <row r="786" ht="15.75" customHeight="1" spans="4:8">
      <c r="D786" s="303"/>
      <c r="H786" s="304"/>
    </row>
    <row r="787" ht="15.75" customHeight="1" spans="4:8">
      <c r="D787" s="303"/>
      <c r="H787" s="304"/>
    </row>
    <row r="788" ht="15.75" customHeight="1" spans="4:8">
      <c r="D788" s="303"/>
      <c r="H788" s="304"/>
    </row>
    <row r="789" ht="15.75" customHeight="1" spans="4:8">
      <c r="D789" s="303"/>
      <c r="H789" s="304"/>
    </row>
    <row r="790" ht="15.75" customHeight="1" spans="4:8">
      <c r="D790" s="303"/>
      <c r="H790" s="304"/>
    </row>
    <row r="791" ht="15.75" customHeight="1" spans="4:8">
      <c r="D791" s="303"/>
      <c r="H791" s="304"/>
    </row>
    <row r="792" ht="15.75" customHeight="1" spans="4:8">
      <c r="D792" s="303"/>
      <c r="H792" s="304"/>
    </row>
    <row r="793" ht="15.75" customHeight="1" spans="4:8">
      <c r="D793" s="303"/>
      <c r="H793" s="304"/>
    </row>
    <row r="794" ht="15.75" customHeight="1" spans="4:8">
      <c r="D794" s="303"/>
      <c r="H794" s="304"/>
    </row>
    <row r="795" ht="15.75" customHeight="1" spans="4:8">
      <c r="D795" s="303"/>
      <c r="H795" s="304"/>
    </row>
    <row r="796" ht="15.75" customHeight="1" spans="4:8">
      <c r="D796" s="303"/>
      <c r="H796" s="304"/>
    </row>
    <row r="797" ht="15.75" customHeight="1" spans="4:8">
      <c r="D797" s="303"/>
      <c r="H797" s="304"/>
    </row>
    <row r="798" ht="15.75" customHeight="1" spans="4:8">
      <c r="D798" s="303"/>
      <c r="H798" s="304"/>
    </row>
    <row r="799" ht="15.75" customHeight="1" spans="4:8">
      <c r="D799" s="303"/>
      <c r="H799" s="304"/>
    </row>
    <row r="800" ht="15.75" customHeight="1" spans="4:8">
      <c r="D800" s="303"/>
      <c r="H800" s="304"/>
    </row>
    <row r="801" ht="15.75" customHeight="1" spans="4:8">
      <c r="D801" s="303"/>
      <c r="H801" s="304"/>
    </row>
    <row r="802" ht="15.75" customHeight="1" spans="4:8">
      <c r="D802" s="303"/>
      <c r="H802" s="304"/>
    </row>
    <row r="803" ht="15.75" customHeight="1" spans="4:8">
      <c r="D803" s="303"/>
      <c r="H803" s="304"/>
    </row>
    <row r="804" ht="15.75" customHeight="1" spans="4:8">
      <c r="D804" s="303"/>
      <c r="H804" s="304"/>
    </row>
    <row r="805" ht="15.75" customHeight="1" spans="4:8">
      <c r="D805" s="303"/>
      <c r="H805" s="304"/>
    </row>
    <row r="806" ht="15.75" customHeight="1" spans="4:8">
      <c r="D806" s="303"/>
      <c r="H806" s="304"/>
    </row>
    <row r="807" ht="15.75" customHeight="1" spans="4:8">
      <c r="D807" s="303"/>
      <c r="H807" s="304"/>
    </row>
    <row r="808" ht="15.75" customHeight="1" spans="4:8">
      <c r="D808" s="303"/>
      <c r="H808" s="304"/>
    </row>
    <row r="809" ht="15.75" customHeight="1" spans="4:8">
      <c r="D809" s="303"/>
      <c r="H809" s="304"/>
    </row>
    <row r="810" ht="15.75" customHeight="1" spans="4:8">
      <c r="D810" s="303"/>
      <c r="H810" s="304"/>
    </row>
    <row r="811" ht="15.75" customHeight="1" spans="4:8">
      <c r="D811" s="303"/>
      <c r="H811" s="304"/>
    </row>
    <row r="812" ht="15.75" customHeight="1" spans="4:8">
      <c r="D812" s="303"/>
      <c r="H812" s="304"/>
    </row>
    <row r="813" ht="15.75" customHeight="1" spans="4:8">
      <c r="D813" s="303"/>
      <c r="H813" s="304"/>
    </row>
    <row r="814" ht="15.75" customHeight="1" spans="4:8">
      <c r="D814" s="303"/>
      <c r="H814" s="304"/>
    </row>
    <row r="815" ht="15.75" customHeight="1" spans="4:8">
      <c r="D815" s="303"/>
      <c r="H815" s="304"/>
    </row>
    <row r="816" ht="15.75" customHeight="1" spans="4:8">
      <c r="D816" s="303"/>
      <c r="H816" s="304"/>
    </row>
    <row r="817" ht="15.75" customHeight="1" spans="4:8">
      <c r="D817" s="303"/>
      <c r="H817" s="304"/>
    </row>
    <row r="818" ht="15.75" customHeight="1" spans="4:8">
      <c r="D818" s="303"/>
      <c r="H818" s="304"/>
    </row>
    <row r="819" ht="15.75" customHeight="1" spans="4:8">
      <c r="D819" s="303"/>
      <c r="H819" s="304"/>
    </row>
    <row r="820" ht="15.75" customHeight="1" spans="4:8">
      <c r="D820" s="303"/>
      <c r="H820" s="304"/>
    </row>
    <row r="821" ht="15.75" customHeight="1" spans="4:8">
      <c r="D821" s="303"/>
      <c r="H821" s="304"/>
    </row>
    <row r="822" ht="15.75" customHeight="1" spans="4:8">
      <c r="D822" s="303"/>
      <c r="H822" s="304"/>
    </row>
    <row r="823" ht="15.75" customHeight="1" spans="4:8">
      <c r="D823" s="303"/>
      <c r="H823" s="304"/>
    </row>
    <row r="824" ht="15.75" customHeight="1" spans="4:8">
      <c r="D824" s="303"/>
      <c r="H824" s="304"/>
    </row>
    <row r="825" ht="15.75" customHeight="1" spans="4:8">
      <c r="D825" s="303"/>
      <c r="H825" s="304"/>
    </row>
    <row r="826" ht="15.75" customHeight="1" spans="4:8">
      <c r="D826" s="303"/>
      <c r="H826" s="304"/>
    </row>
    <row r="827" ht="15.75" customHeight="1" spans="4:8">
      <c r="D827" s="303"/>
      <c r="H827" s="304"/>
    </row>
    <row r="828" ht="15.75" customHeight="1" spans="4:8">
      <c r="D828" s="303"/>
      <c r="H828" s="304"/>
    </row>
    <row r="829" ht="15.75" customHeight="1" spans="4:8">
      <c r="D829" s="303"/>
      <c r="H829" s="304"/>
    </row>
    <row r="830" ht="15.75" customHeight="1" spans="4:8">
      <c r="D830" s="303"/>
      <c r="H830" s="304"/>
    </row>
    <row r="831" ht="15.75" customHeight="1" spans="4:8">
      <c r="D831" s="303"/>
      <c r="H831" s="304"/>
    </row>
    <row r="832" ht="15.75" customHeight="1" spans="4:8">
      <c r="D832" s="303"/>
      <c r="H832" s="304"/>
    </row>
    <row r="833" ht="15.75" customHeight="1" spans="4:8">
      <c r="D833" s="303"/>
      <c r="H833" s="304"/>
    </row>
    <row r="834" ht="15.75" customHeight="1" spans="4:8">
      <c r="D834" s="303"/>
      <c r="H834" s="304"/>
    </row>
    <row r="835" ht="15.75" customHeight="1" spans="4:8">
      <c r="D835" s="303"/>
      <c r="H835" s="304"/>
    </row>
    <row r="836" ht="15.75" customHeight="1" spans="4:8">
      <c r="D836" s="303"/>
      <c r="H836" s="304"/>
    </row>
    <row r="837" ht="15.75" customHeight="1" spans="4:8">
      <c r="D837" s="303"/>
      <c r="H837" s="304"/>
    </row>
    <row r="838" ht="15.75" customHeight="1" spans="4:8">
      <c r="D838" s="303"/>
      <c r="H838" s="304"/>
    </row>
    <row r="839" ht="15.75" customHeight="1" spans="4:8">
      <c r="D839" s="303"/>
      <c r="H839" s="304"/>
    </row>
    <row r="840" ht="15.75" customHeight="1" spans="4:8">
      <c r="D840" s="303"/>
      <c r="H840" s="304"/>
    </row>
    <row r="841" ht="15.75" customHeight="1" spans="4:8">
      <c r="D841" s="303"/>
      <c r="H841" s="304"/>
    </row>
    <row r="842" ht="15.75" customHeight="1" spans="4:8">
      <c r="D842" s="303"/>
      <c r="H842" s="304"/>
    </row>
    <row r="843" ht="15.75" customHeight="1" spans="4:8">
      <c r="D843" s="303"/>
      <c r="H843" s="304"/>
    </row>
    <row r="844" ht="15.75" customHeight="1" spans="4:8">
      <c r="D844" s="303"/>
      <c r="H844" s="304"/>
    </row>
    <row r="845" ht="15.75" customHeight="1" spans="4:8">
      <c r="D845" s="303"/>
      <c r="H845" s="304"/>
    </row>
    <row r="846" ht="15.75" customHeight="1" spans="4:8">
      <c r="D846" s="303"/>
      <c r="H846" s="304"/>
    </row>
    <row r="847" ht="15.75" customHeight="1" spans="4:8">
      <c r="D847" s="303"/>
      <c r="H847" s="304"/>
    </row>
    <row r="848" ht="15.75" customHeight="1" spans="4:8">
      <c r="D848" s="303"/>
      <c r="H848" s="304"/>
    </row>
    <row r="849" ht="15.75" customHeight="1" spans="4:8">
      <c r="D849" s="303"/>
      <c r="H849" s="304"/>
    </row>
    <row r="850" ht="15.75" customHeight="1" spans="4:8">
      <c r="D850" s="303"/>
      <c r="H850" s="304"/>
    </row>
    <row r="851" ht="15.75" customHeight="1" spans="4:8">
      <c r="D851" s="303"/>
      <c r="H851" s="304"/>
    </row>
    <row r="852" ht="15.75" customHeight="1" spans="4:8">
      <c r="D852" s="303"/>
      <c r="H852" s="304"/>
    </row>
    <row r="853" ht="15.75" customHeight="1" spans="4:8">
      <c r="D853" s="303"/>
      <c r="H853" s="304"/>
    </row>
    <row r="854" ht="15.75" customHeight="1" spans="4:8">
      <c r="D854" s="303"/>
      <c r="H854" s="304"/>
    </row>
    <row r="855" ht="15.75" customHeight="1" spans="4:8">
      <c r="D855" s="303"/>
      <c r="H855" s="304"/>
    </row>
    <row r="856" ht="15.75" customHeight="1" spans="4:8">
      <c r="D856" s="303"/>
      <c r="H856" s="304"/>
    </row>
    <row r="857" ht="15.75" customHeight="1" spans="4:8">
      <c r="D857" s="303"/>
      <c r="H857" s="304"/>
    </row>
    <row r="858" ht="15.75" customHeight="1" spans="4:8">
      <c r="D858" s="303"/>
      <c r="H858" s="304"/>
    </row>
    <row r="859" ht="15.75" customHeight="1" spans="4:8">
      <c r="D859" s="303"/>
      <c r="H859" s="304"/>
    </row>
    <row r="860" ht="15.75" customHeight="1" spans="4:8">
      <c r="D860" s="303"/>
      <c r="H860" s="304"/>
    </row>
    <row r="861" ht="15.75" customHeight="1" spans="4:8">
      <c r="D861" s="303"/>
      <c r="H861" s="304"/>
    </row>
    <row r="862" ht="15.75" customHeight="1" spans="4:8">
      <c r="D862" s="303"/>
      <c r="H862" s="304"/>
    </row>
    <row r="863" ht="15.75" customHeight="1" spans="4:8">
      <c r="D863" s="303"/>
      <c r="H863" s="304"/>
    </row>
    <row r="864" ht="15.75" customHeight="1" spans="4:8">
      <c r="D864" s="303"/>
      <c r="H864" s="304"/>
    </row>
    <row r="865" ht="15.75" customHeight="1" spans="4:8">
      <c r="D865" s="303"/>
      <c r="H865" s="304"/>
    </row>
    <row r="866" ht="15.75" customHeight="1" spans="4:8">
      <c r="D866" s="303"/>
      <c r="H866" s="304"/>
    </row>
    <row r="867" ht="15.75" customHeight="1" spans="4:8">
      <c r="D867" s="303"/>
      <c r="H867" s="304"/>
    </row>
    <row r="868" ht="15.75" customHeight="1" spans="4:8">
      <c r="D868" s="303"/>
      <c r="H868" s="304"/>
    </row>
    <row r="869" ht="15.75" customHeight="1" spans="4:8">
      <c r="D869" s="303"/>
      <c r="H869" s="304"/>
    </row>
    <row r="870" ht="15.75" customHeight="1" spans="4:8">
      <c r="D870" s="303"/>
      <c r="H870" s="304"/>
    </row>
    <row r="871" ht="15.75" customHeight="1" spans="4:8">
      <c r="D871" s="303"/>
      <c r="H871" s="304"/>
    </row>
    <row r="872" ht="15.75" customHeight="1" spans="4:8">
      <c r="D872" s="303"/>
      <c r="H872" s="304"/>
    </row>
    <row r="873" ht="15.75" customHeight="1" spans="4:8">
      <c r="D873" s="303"/>
      <c r="H873" s="304"/>
    </row>
    <row r="874" ht="15.75" customHeight="1" spans="4:8">
      <c r="D874" s="303"/>
      <c r="H874" s="304"/>
    </row>
    <row r="875" ht="15.75" customHeight="1" spans="4:8">
      <c r="D875" s="303"/>
      <c r="H875" s="304"/>
    </row>
    <row r="876" ht="15.75" customHeight="1" spans="4:8">
      <c r="D876" s="303"/>
      <c r="H876" s="304"/>
    </row>
    <row r="877" ht="15.75" customHeight="1" spans="4:8">
      <c r="D877" s="303"/>
      <c r="H877" s="304"/>
    </row>
    <row r="878" ht="15.75" customHeight="1" spans="4:8">
      <c r="D878" s="303"/>
      <c r="H878" s="304"/>
    </row>
    <row r="879" ht="15.75" customHeight="1" spans="4:8">
      <c r="D879" s="303"/>
      <c r="H879" s="304"/>
    </row>
    <row r="880" ht="15.75" customHeight="1" spans="4:8">
      <c r="D880" s="303"/>
      <c r="H880" s="304"/>
    </row>
    <row r="881" ht="15.75" customHeight="1" spans="4:8">
      <c r="D881" s="303"/>
      <c r="H881" s="304"/>
    </row>
    <row r="882" ht="15.75" customHeight="1" spans="4:8">
      <c r="D882" s="303"/>
      <c r="H882" s="304"/>
    </row>
    <row r="883" ht="15.75" customHeight="1" spans="4:8">
      <c r="D883" s="303"/>
      <c r="H883" s="304"/>
    </row>
    <row r="884" ht="15.75" customHeight="1" spans="4:8">
      <c r="D884" s="303"/>
      <c r="H884" s="304"/>
    </row>
    <row r="885" ht="15.75" customHeight="1" spans="4:8">
      <c r="D885" s="303"/>
      <c r="H885" s="304"/>
    </row>
    <row r="886" ht="15.75" customHeight="1" spans="4:8">
      <c r="D886" s="303"/>
      <c r="H886" s="304"/>
    </row>
    <row r="887" ht="15.75" customHeight="1" spans="4:8">
      <c r="D887" s="303"/>
      <c r="H887" s="304"/>
    </row>
    <row r="888" ht="15.75" customHeight="1" spans="4:8">
      <c r="D888" s="303"/>
      <c r="H888" s="304"/>
    </row>
    <row r="889" ht="15.75" customHeight="1" spans="4:8">
      <c r="D889" s="303"/>
      <c r="H889" s="304"/>
    </row>
    <row r="890" ht="15.75" customHeight="1" spans="4:8">
      <c r="D890" s="303"/>
      <c r="H890" s="304"/>
    </row>
    <row r="891" ht="15.75" customHeight="1" spans="4:8">
      <c r="D891" s="303"/>
      <c r="H891" s="304"/>
    </row>
    <row r="892" ht="15.75" customHeight="1" spans="4:8">
      <c r="D892" s="303"/>
      <c r="H892" s="304"/>
    </row>
    <row r="893" ht="15.75" customHeight="1" spans="4:8">
      <c r="D893" s="303"/>
      <c r="H893" s="304"/>
    </row>
    <row r="894" ht="15.75" customHeight="1" spans="4:8">
      <c r="D894" s="303"/>
      <c r="H894" s="304"/>
    </row>
    <row r="895" ht="15.75" customHeight="1" spans="4:8">
      <c r="D895" s="303"/>
      <c r="H895" s="304"/>
    </row>
    <row r="896" ht="15.75" customHeight="1" spans="4:8">
      <c r="D896" s="303"/>
      <c r="H896" s="304"/>
    </row>
    <row r="897" ht="15.75" customHeight="1" spans="4:8">
      <c r="D897" s="303"/>
      <c r="H897" s="304"/>
    </row>
    <row r="898" ht="15.75" customHeight="1" spans="4:8">
      <c r="D898" s="303"/>
      <c r="H898" s="304"/>
    </row>
    <row r="899" ht="15.75" customHeight="1" spans="4:8">
      <c r="D899" s="303"/>
      <c r="H899" s="304"/>
    </row>
    <row r="900" ht="15.75" customHeight="1" spans="4:8">
      <c r="D900" s="303"/>
      <c r="H900" s="304"/>
    </row>
    <row r="901" ht="15.75" customHeight="1" spans="4:8">
      <c r="D901" s="303"/>
      <c r="H901" s="304"/>
    </row>
    <row r="902" ht="15.75" customHeight="1" spans="4:8">
      <c r="D902" s="303"/>
      <c r="H902" s="304"/>
    </row>
    <row r="903" ht="15.75" customHeight="1" spans="4:8">
      <c r="D903" s="303"/>
      <c r="H903" s="304"/>
    </row>
    <row r="904" ht="15.75" customHeight="1" spans="4:8">
      <c r="D904" s="303"/>
      <c r="H904" s="304"/>
    </row>
    <row r="905" ht="15.75" customHeight="1" spans="4:8">
      <c r="D905" s="303"/>
      <c r="H905" s="304"/>
    </row>
    <row r="906" ht="15.75" customHeight="1" spans="4:8">
      <c r="D906" s="303"/>
      <c r="H906" s="304"/>
    </row>
    <row r="907" ht="15.75" customHeight="1" spans="4:8">
      <c r="D907" s="303"/>
      <c r="H907" s="304"/>
    </row>
    <row r="908" ht="15.75" customHeight="1" spans="4:8">
      <c r="D908" s="303"/>
      <c r="H908" s="304"/>
    </row>
    <row r="909" ht="15.75" customHeight="1" spans="4:8">
      <c r="D909" s="303"/>
      <c r="H909" s="304"/>
    </row>
    <row r="910" ht="15.75" customHeight="1" spans="4:8">
      <c r="D910" s="303"/>
      <c r="H910" s="304"/>
    </row>
    <row r="911" ht="15.75" customHeight="1" spans="4:8">
      <c r="D911" s="303"/>
      <c r="H911" s="304"/>
    </row>
    <row r="912" ht="15.75" customHeight="1" spans="4:8">
      <c r="D912" s="303"/>
      <c r="H912" s="304"/>
    </row>
    <row r="913" ht="15.75" customHeight="1" spans="4:8">
      <c r="D913" s="303"/>
      <c r="H913" s="304"/>
    </row>
    <row r="914" ht="15.75" customHeight="1" spans="4:8">
      <c r="D914" s="303"/>
      <c r="H914" s="304"/>
    </row>
    <row r="915" ht="15.75" customHeight="1" spans="4:8">
      <c r="D915" s="303"/>
      <c r="H915" s="304"/>
    </row>
    <row r="916" ht="15.75" customHeight="1" spans="4:8">
      <c r="D916" s="303"/>
      <c r="H916" s="304"/>
    </row>
    <row r="917" ht="15.75" customHeight="1" spans="4:8">
      <c r="D917" s="303"/>
      <c r="H917" s="304"/>
    </row>
    <row r="918" ht="15.75" customHeight="1" spans="4:8">
      <c r="D918" s="303"/>
      <c r="H918" s="304"/>
    </row>
    <row r="919" ht="15.75" customHeight="1" spans="4:8">
      <c r="D919" s="303"/>
      <c r="H919" s="304"/>
    </row>
    <row r="920" ht="15.75" customHeight="1" spans="4:8">
      <c r="D920" s="303"/>
      <c r="H920" s="304"/>
    </row>
    <row r="921" ht="15.75" customHeight="1" spans="4:8">
      <c r="D921" s="303"/>
      <c r="H921" s="304"/>
    </row>
    <row r="922" ht="15.75" customHeight="1" spans="4:8">
      <c r="D922" s="303"/>
      <c r="H922" s="304"/>
    </row>
    <row r="923" ht="15.75" customHeight="1" spans="4:8">
      <c r="D923" s="303"/>
      <c r="H923" s="304"/>
    </row>
    <row r="924" ht="15.75" customHeight="1" spans="4:8">
      <c r="D924" s="303"/>
      <c r="H924" s="304"/>
    </row>
    <row r="925" ht="15.75" customHeight="1" spans="4:8">
      <c r="D925" s="303"/>
      <c r="H925" s="304"/>
    </row>
    <row r="926" ht="15.75" customHeight="1" spans="4:8">
      <c r="D926" s="303"/>
      <c r="H926" s="304"/>
    </row>
    <row r="927" ht="15.75" customHeight="1" spans="4:8">
      <c r="D927" s="303"/>
      <c r="H927" s="304"/>
    </row>
    <row r="928" ht="15.75" customHeight="1" spans="4:8">
      <c r="D928" s="303"/>
      <c r="H928" s="304"/>
    </row>
    <row r="929" ht="15.75" customHeight="1" spans="4:8">
      <c r="D929" s="303"/>
      <c r="H929" s="304"/>
    </row>
    <row r="930" ht="15.75" customHeight="1" spans="4:8">
      <c r="D930" s="303"/>
      <c r="H930" s="304"/>
    </row>
    <row r="931" ht="15.75" customHeight="1" spans="4:8">
      <c r="D931" s="303"/>
      <c r="H931" s="304"/>
    </row>
    <row r="932" ht="15.75" customHeight="1" spans="4:8">
      <c r="D932" s="303"/>
      <c r="H932" s="304"/>
    </row>
    <row r="933" ht="15.75" customHeight="1" spans="4:8">
      <c r="D933" s="303"/>
      <c r="H933" s="304"/>
    </row>
    <row r="934" ht="15.75" customHeight="1" spans="4:8">
      <c r="D934" s="303"/>
      <c r="H934" s="304"/>
    </row>
    <row r="935" ht="15.75" customHeight="1" spans="4:8">
      <c r="D935" s="303"/>
      <c r="H935" s="304"/>
    </row>
    <row r="936" ht="15.75" customHeight="1" spans="4:8">
      <c r="D936" s="303"/>
      <c r="H936" s="304"/>
    </row>
    <row r="937" ht="15.75" customHeight="1" spans="4:8">
      <c r="D937" s="303"/>
      <c r="H937" s="304"/>
    </row>
    <row r="938" ht="15.75" customHeight="1" spans="4:8">
      <c r="D938" s="303"/>
      <c r="H938" s="304"/>
    </row>
    <row r="939" ht="15.75" customHeight="1" spans="4:8">
      <c r="D939" s="303"/>
      <c r="H939" s="304"/>
    </row>
    <row r="940" ht="15.75" customHeight="1" spans="4:8">
      <c r="D940" s="303"/>
      <c r="H940" s="304"/>
    </row>
    <row r="941" ht="15.75" customHeight="1" spans="4:8">
      <c r="D941" s="303"/>
      <c r="H941" s="304"/>
    </row>
    <row r="942" ht="15.75" customHeight="1" spans="4:8">
      <c r="D942" s="303"/>
      <c r="H942" s="304"/>
    </row>
    <row r="943" ht="15.75" customHeight="1" spans="4:8">
      <c r="D943" s="303"/>
      <c r="H943" s="304"/>
    </row>
    <row r="944" ht="15.75" customHeight="1" spans="4:8">
      <c r="D944" s="303"/>
      <c r="H944" s="304"/>
    </row>
    <row r="945" ht="15.75" customHeight="1" spans="4:8">
      <c r="D945" s="303"/>
      <c r="H945" s="304"/>
    </row>
    <row r="946" ht="15.75" customHeight="1" spans="4:8">
      <c r="D946" s="303"/>
      <c r="H946" s="304"/>
    </row>
    <row r="947" ht="15.75" customHeight="1" spans="4:8">
      <c r="D947" s="303"/>
      <c r="H947" s="304"/>
    </row>
    <row r="948" ht="15.75" customHeight="1" spans="4:8">
      <c r="D948" s="303"/>
      <c r="H948" s="304"/>
    </row>
    <row r="949" ht="15.75" customHeight="1" spans="4:8">
      <c r="D949" s="303"/>
      <c r="H949" s="304"/>
    </row>
    <row r="950" ht="15.75" customHeight="1" spans="4:8">
      <c r="D950" s="303"/>
      <c r="H950" s="304"/>
    </row>
    <row r="951" ht="15.75" customHeight="1" spans="4:8">
      <c r="D951" s="303"/>
      <c r="H951" s="304"/>
    </row>
    <row r="952" ht="15.75" customHeight="1" spans="4:8">
      <c r="D952" s="303"/>
      <c r="H952" s="304"/>
    </row>
    <row r="953" ht="15.75" customHeight="1" spans="4:8">
      <c r="D953" s="303"/>
      <c r="H953" s="304"/>
    </row>
    <row r="954" ht="15.75" customHeight="1" spans="4:8">
      <c r="D954" s="303"/>
      <c r="H954" s="304"/>
    </row>
    <row r="955" ht="15.75" customHeight="1" spans="4:8">
      <c r="D955" s="303"/>
      <c r="H955" s="304"/>
    </row>
    <row r="956" ht="15.75" customHeight="1" spans="4:8">
      <c r="D956" s="303"/>
      <c r="H956" s="304"/>
    </row>
    <row r="957" ht="15.75" customHeight="1" spans="4:8">
      <c r="D957" s="303"/>
      <c r="H957" s="304"/>
    </row>
    <row r="958" ht="15.75" customHeight="1" spans="4:8">
      <c r="D958" s="303"/>
      <c r="H958" s="304"/>
    </row>
    <row r="959" ht="15.75" customHeight="1" spans="4:8">
      <c r="D959" s="303"/>
      <c r="H959" s="304"/>
    </row>
    <row r="960" ht="15.75" customHeight="1" spans="4:8">
      <c r="D960" s="303"/>
      <c r="H960" s="304"/>
    </row>
    <row r="961" ht="15.75" customHeight="1" spans="4:8">
      <c r="D961" s="303"/>
      <c r="H961" s="304"/>
    </row>
    <row r="962" ht="15.75" customHeight="1" spans="4:8">
      <c r="D962" s="303"/>
      <c r="H962" s="304"/>
    </row>
    <row r="963" ht="15.75" customHeight="1" spans="4:8">
      <c r="D963" s="303"/>
      <c r="H963" s="304"/>
    </row>
    <row r="964" ht="15.75" customHeight="1" spans="4:8">
      <c r="D964" s="303"/>
      <c r="H964" s="304"/>
    </row>
    <row r="965" ht="15.75" customHeight="1" spans="4:8">
      <c r="D965" s="303"/>
      <c r="H965" s="304"/>
    </row>
    <row r="966" ht="15.75" customHeight="1" spans="4:8">
      <c r="D966" s="303"/>
      <c r="H966" s="304"/>
    </row>
    <row r="967" ht="15.75" customHeight="1" spans="4:8">
      <c r="D967" s="303"/>
      <c r="H967" s="304"/>
    </row>
    <row r="968" ht="15.75" customHeight="1" spans="4:8">
      <c r="D968" s="303"/>
      <c r="H968" s="304"/>
    </row>
    <row r="969" ht="15.75" customHeight="1" spans="4:8">
      <c r="D969" s="303"/>
      <c r="H969" s="304"/>
    </row>
    <row r="970" ht="15.75" customHeight="1" spans="4:8">
      <c r="D970" s="303"/>
      <c r="H970" s="304"/>
    </row>
    <row r="971" ht="15.75" customHeight="1" spans="4:8">
      <c r="D971" s="303"/>
      <c r="H971" s="304"/>
    </row>
    <row r="972" ht="15.75" customHeight="1" spans="4:8">
      <c r="D972" s="303"/>
      <c r="H972" s="304"/>
    </row>
    <row r="973" ht="15.75" customHeight="1" spans="4:8">
      <c r="D973" s="303"/>
      <c r="H973" s="304"/>
    </row>
    <row r="974" ht="15.75" customHeight="1" spans="4:8">
      <c r="D974" s="303"/>
      <c r="H974" s="304"/>
    </row>
    <row r="975" ht="15.75" customHeight="1" spans="4:8">
      <c r="D975" s="303"/>
      <c r="H975" s="304"/>
    </row>
    <row r="976" ht="15.75" customHeight="1" spans="4:8">
      <c r="D976" s="303"/>
      <c r="H976" s="304"/>
    </row>
    <row r="977" ht="15.75" customHeight="1" spans="4:8">
      <c r="D977" s="303"/>
      <c r="H977" s="304"/>
    </row>
    <row r="978" ht="15.75" customHeight="1" spans="4:8">
      <c r="D978" s="303"/>
      <c r="H978" s="304"/>
    </row>
    <row r="979" ht="15.75" customHeight="1" spans="4:8">
      <c r="D979" s="303"/>
      <c r="H979" s="304"/>
    </row>
    <row r="980" ht="15.75" customHeight="1" spans="4:8">
      <c r="D980" s="303"/>
      <c r="H980" s="304"/>
    </row>
    <row r="981" ht="15.75" customHeight="1" spans="4:8">
      <c r="D981" s="303"/>
      <c r="H981" s="304"/>
    </row>
    <row r="982" ht="15.75" customHeight="1" spans="4:8">
      <c r="D982" s="303"/>
      <c r="H982" s="304"/>
    </row>
    <row r="983" ht="15.75" customHeight="1" spans="4:8">
      <c r="D983" s="303"/>
      <c r="H983" s="304"/>
    </row>
    <row r="984" ht="15.75" customHeight="1" spans="4:8">
      <c r="D984" s="303"/>
      <c r="H984" s="304"/>
    </row>
    <row r="985" ht="15.75" customHeight="1" spans="4:8">
      <c r="D985" s="303"/>
      <c r="H985" s="304"/>
    </row>
    <row r="986" ht="15.75" customHeight="1" spans="4:8">
      <c r="D986" s="303"/>
      <c r="H986" s="304"/>
    </row>
    <row r="987" ht="15.75" customHeight="1" spans="4:8">
      <c r="D987" s="303"/>
      <c r="H987" s="304"/>
    </row>
    <row r="988" ht="15.75" customHeight="1" spans="4:8">
      <c r="D988" s="303"/>
      <c r="H988" s="304"/>
    </row>
    <row r="989" ht="15.75" customHeight="1" spans="4:8">
      <c r="D989" s="303"/>
      <c r="H989" s="304"/>
    </row>
    <row r="990" ht="15.75" customHeight="1" spans="4:8">
      <c r="D990" s="303"/>
      <c r="H990" s="304"/>
    </row>
    <row r="991" ht="15.75" customHeight="1" spans="4:8">
      <c r="D991" s="303"/>
      <c r="H991" s="304"/>
    </row>
    <row r="992" ht="15.75" customHeight="1" spans="4:8">
      <c r="D992" s="303"/>
      <c r="H992" s="304"/>
    </row>
    <row r="993" ht="15.75" customHeight="1" spans="4:8">
      <c r="D993" s="303"/>
      <c r="H993" s="304"/>
    </row>
    <row r="994" ht="15.75" customHeight="1" spans="4:8">
      <c r="D994" s="303"/>
      <c r="H994" s="304"/>
    </row>
    <row r="995" ht="15.75" customHeight="1" spans="4:8">
      <c r="D995" s="303"/>
      <c r="H995" s="304"/>
    </row>
    <row r="996" ht="15.75" customHeight="1" spans="4:8">
      <c r="D996" s="303"/>
      <c r="H996" s="304"/>
    </row>
    <row r="997" ht="15.75" customHeight="1" spans="4:8">
      <c r="D997" s="303"/>
      <c r="H997" s="304"/>
    </row>
    <row r="998" ht="15.75" customHeight="1" spans="4:8">
      <c r="D998" s="303"/>
      <c r="H998" s="304"/>
    </row>
    <row r="999" ht="15.75" customHeight="1" spans="4:8">
      <c r="D999" s="303"/>
      <c r="H999" s="304"/>
    </row>
    <row r="1000" ht="15.75" customHeight="1" spans="4:8">
      <c r="D1000" s="303"/>
      <c r="H1000" s="304"/>
    </row>
  </sheetData>
  <mergeCells count="33">
    <mergeCell ref="A1:M1"/>
    <mergeCell ref="A2:M2"/>
    <mergeCell ref="A3:M3"/>
    <mergeCell ref="A4:K4"/>
    <mergeCell ref="A5:M5"/>
    <mergeCell ref="A6:M6"/>
    <mergeCell ref="A7:G7"/>
    <mergeCell ref="H7:M7"/>
    <mergeCell ref="A8:G8"/>
    <mergeCell ref="H8:M8"/>
    <mergeCell ref="A9:G9"/>
    <mergeCell ref="H9:M9"/>
    <mergeCell ref="A10:E10"/>
    <mergeCell ref="F10:J10"/>
    <mergeCell ref="K10:M10"/>
    <mergeCell ref="A11:E11"/>
    <mergeCell ref="F11:J11"/>
    <mergeCell ref="K11:M11"/>
    <mergeCell ref="A12:M12"/>
    <mergeCell ref="J13:K13"/>
    <mergeCell ref="I81:J81"/>
    <mergeCell ref="L81:M81"/>
    <mergeCell ref="A13:A14"/>
    <mergeCell ref="B13:B14"/>
    <mergeCell ref="C13:C14"/>
    <mergeCell ref="D13:D14"/>
    <mergeCell ref="E13:E14"/>
    <mergeCell ref="F13:F14"/>
    <mergeCell ref="G13:G14"/>
    <mergeCell ref="H13:H14"/>
    <mergeCell ref="I13:I14"/>
    <mergeCell ref="L13:L14"/>
    <mergeCell ref="M13:M14"/>
  </mergeCells>
  <printOptions horizontalCentered="1"/>
  <pageMargins left="0.251388888888889" right="0.251388888888889" top="0.751388888888889" bottom="0.751388888888889" header="0" footer="0"/>
  <pageSetup paperSize="1" scale="40" orientation="portrait" horizontalDpi="600"/>
  <headerFooter/>
  <ignoredErrors>
    <ignoredError sqref="D81:M83" evalError="1"/>
  </ignoredError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00"/>
  <sheetViews>
    <sheetView workbookViewId="0">
      <selection activeCell="A1" sqref="A1:D5"/>
    </sheetView>
  </sheetViews>
  <sheetFormatPr defaultColWidth="12.6285714285714" defaultRowHeight="15" customHeight="1" outlineLevelCol="3"/>
  <cols>
    <col min="1" max="1" width="9.13333333333333" customWidth="1"/>
    <col min="2" max="2" width="46.247619047619" customWidth="1"/>
    <col min="3" max="3" width="10.752380952381" customWidth="1"/>
    <col min="4" max="4" width="11.752380952381" customWidth="1"/>
    <col min="5" max="6" width="8" customWidth="1"/>
  </cols>
  <sheetData>
    <row r="1" ht="12.75" customHeight="1" spans="1:4">
      <c r="A1" s="232"/>
      <c r="B1" s="233"/>
      <c r="C1" s="233"/>
      <c r="D1" s="234"/>
    </row>
    <row r="2" ht="12.75" customHeight="1" spans="1:4">
      <c r="A2" s="235"/>
      <c r="D2" s="114"/>
    </row>
    <row r="3" ht="12.75" customHeight="1" spans="1:4">
      <c r="A3" s="235"/>
      <c r="D3" s="114"/>
    </row>
    <row r="4" ht="12.75" customHeight="1" spans="1:4">
      <c r="A4" s="235"/>
      <c r="D4" s="114"/>
    </row>
    <row r="5" ht="12.75" customHeight="1" spans="1:4">
      <c r="A5" s="236"/>
      <c r="B5" s="73"/>
      <c r="C5" s="73"/>
      <c r="D5" s="119"/>
    </row>
    <row r="6" ht="12.75" customHeight="1" spans="1:4">
      <c r="A6" s="237" t="s">
        <v>479</v>
      </c>
      <c r="B6" s="3"/>
      <c r="C6" s="238" t="s">
        <v>480</v>
      </c>
      <c r="D6" s="239"/>
    </row>
    <row r="7" ht="12.75" customHeight="1" spans="1:4">
      <c r="A7" s="240" t="s">
        <v>481</v>
      </c>
      <c r="B7" s="240" t="s">
        <v>482</v>
      </c>
      <c r="C7" s="241" t="s">
        <v>483</v>
      </c>
      <c r="D7" s="242" t="s">
        <v>484</v>
      </c>
    </row>
    <row r="8" ht="12.75" customHeight="1" spans="1:4">
      <c r="A8" s="243"/>
      <c r="B8" s="244" t="s">
        <v>485</v>
      </c>
      <c r="C8" s="245"/>
      <c r="D8" s="246"/>
    </row>
    <row r="9" ht="12.75" customHeight="1" spans="1:4">
      <c r="A9" s="247" t="s">
        <v>486</v>
      </c>
      <c r="B9" s="248" t="s">
        <v>487</v>
      </c>
      <c r="C9" s="249">
        <v>0.2</v>
      </c>
      <c r="D9" s="249">
        <v>0.2</v>
      </c>
    </row>
    <row r="10" ht="12.75" customHeight="1" spans="1:4">
      <c r="A10" s="247" t="s">
        <v>488</v>
      </c>
      <c r="B10" s="250" t="s">
        <v>489</v>
      </c>
      <c r="C10" s="249">
        <v>0.015</v>
      </c>
      <c r="D10" s="249">
        <v>0.015</v>
      </c>
    </row>
    <row r="11" ht="12.75" customHeight="1" spans="1:4">
      <c r="A11" s="247" t="s">
        <v>490</v>
      </c>
      <c r="B11" s="250" t="s">
        <v>491</v>
      </c>
      <c r="C11" s="249">
        <v>0.01</v>
      </c>
      <c r="D11" s="249">
        <v>0.01</v>
      </c>
    </row>
    <row r="12" ht="12.75" customHeight="1" spans="1:4">
      <c r="A12" s="247" t="s">
        <v>492</v>
      </c>
      <c r="B12" s="250" t="s">
        <v>493</v>
      </c>
      <c r="C12" s="249">
        <v>0.002</v>
      </c>
      <c r="D12" s="249">
        <v>0.002</v>
      </c>
    </row>
    <row r="13" ht="12.75" customHeight="1" spans="1:4">
      <c r="A13" s="247" t="s">
        <v>494</v>
      </c>
      <c r="B13" s="250" t="s">
        <v>495</v>
      </c>
      <c r="C13" s="249">
        <v>0.006</v>
      </c>
      <c r="D13" s="249">
        <v>0.006</v>
      </c>
    </row>
    <row r="14" ht="12.75" customHeight="1" spans="1:4">
      <c r="A14" s="247" t="s">
        <v>496</v>
      </c>
      <c r="B14" s="250" t="s">
        <v>497</v>
      </c>
      <c r="C14" s="249">
        <v>0.025</v>
      </c>
      <c r="D14" s="249">
        <v>0.025</v>
      </c>
    </row>
    <row r="15" ht="12.75" customHeight="1" spans="1:4">
      <c r="A15" s="247" t="s">
        <v>498</v>
      </c>
      <c r="B15" s="250" t="s">
        <v>499</v>
      </c>
      <c r="C15" s="249">
        <v>0.03</v>
      </c>
      <c r="D15" s="249">
        <v>0.03</v>
      </c>
    </row>
    <row r="16" ht="12.75" customHeight="1" spans="1:4">
      <c r="A16" s="247" t="s">
        <v>500</v>
      </c>
      <c r="B16" s="250" t="s">
        <v>501</v>
      </c>
      <c r="C16" s="249">
        <v>0.08</v>
      </c>
      <c r="D16" s="249">
        <v>0.08</v>
      </c>
    </row>
    <row r="17" ht="12.75" customHeight="1" spans="1:4">
      <c r="A17" s="251" t="s">
        <v>502</v>
      </c>
      <c r="B17" s="252" t="s">
        <v>503</v>
      </c>
      <c r="C17" s="253">
        <v>0</v>
      </c>
      <c r="D17" s="253">
        <v>0</v>
      </c>
    </row>
    <row r="18" ht="12.75" customHeight="1" spans="1:4">
      <c r="A18" s="254"/>
      <c r="B18" s="255" t="s">
        <v>504</v>
      </c>
      <c r="C18" s="256">
        <f t="shared" ref="C18:D18" si="0">SUM(C9:C17)</f>
        <v>0.368</v>
      </c>
      <c r="D18" s="257">
        <f t="shared" si="0"/>
        <v>0.368</v>
      </c>
    </row>
    <row r="19" ht="12.75" customHeight="1" spans="1:4">
      <c r="A19" s="258"/>
      <c r="B19" s="259" t="s">
        <v>505</v>
      </c>
      <c r="C19" s="260"/>
      <c r="D19" s="261"/>
    </row>
    <row r="20" ht="12.75" customHeight="1" spans="1:4">
      <c r="A20" s="247" t="s">
        <v>506</v>
      </c>
      <c r="B20" s="248" t="s">
        <v>507</v>
      </c>
      <c r="C20" s="262">
        <v>0.1806</v>
      </c>
      <c r="D20" s="263" t="s">
        <v>508</v>
      </c>
    </row>
    <row r="21" ht="12.75" customHeight="1" spans="1:4">
      <c r="A21" s="247" t="s">
        <v>509</v>
      </c>
      <c r="B21" s="250" t="s">
        <v>510</v>
      </c>
      <c r="C21" s="262">
        <v>0.0433</v>
      </c>
      <c r="D21" s="263" t="s">
        <v>508</v>
      </c>
    </row>
    <row r="22" ht="12.75" customHeight="1" spans="1:4">
      <c r="A22" s="247" t="s">
        <v>511</v>
      </c>
      <c r="B22" s="250" t="s">
        <v>512</v>
      </c>
      <c r="C22" s="262">
        <v>0.0086</v>
      </c>
      <c r="D22" s="263">
        <v>0.0066</v>
      </c>
    </row>
    <row r="23" ht="12.75" customHeight="1" spans="1:4">
      <c r="A23" s="247" t="s">
        <v>513</v>
      </c>
      <c r="B23" s="250" t="s">
        <v>514</v>
      </c>
      <c r="C23" s="262">
        <v>0.1093</v>
      </c>
      <c r="D23" s="263">
        <v>0.0833</v>
      </c>
    </row>
    <row r="24" ht="12.75" customHeight="1" spans="1:4">
      <c r="A24" s="247" t="s">
        <v>515</v>
      </c>
      <c r="B24" s="250" t="s">
        <v>516</v>
      </c>
      <c r="C24" s="262">
        <v>0.0007</v>
      </c>
      <c r="D24" s="263">
        <v>0.0006</v>
      </c>
    </row>
    <row r="25" ht="12.75" customHeight="1" spans="1:4">
      <c r="A25" s="247" t="s">
        <v>517</v>
      </c>
      <c r="B25" s="250" t="s">
        <v>518</v>
      </c>
      <c r="C25" s="262">
        <v>0.0073</v>
      </c>
      <c r="D25" s="263">
        <v>0.0056</v>
      </c>
    </row>
    <row r="26" ht="12.75" customHeight="1" spans="1:4">
      <c r="A26" s="247" t="s">
        <v>519</v>
      </c>
      <c r="B26" s="250" t="s">
        <v>520</v>
      </c>
      <c r="C26" s="262">
        <v>0.022</v>
      </c>
      <c r="D26" s="263" t="s">
        <v>508</v>
      </c>
    </row>
    <row r="27" ht="12.75" customHeight="1" spans="1:4">
      <c r="A27" s="247" t="s">
        <v>521</v>
      </c>
      <c r="B27" s="250" t="s">
        <v>522</v>
      </c>
      <c r="C27" s="262">
        <v>0.001</v>
      </c>
      <c r="D27" s="263">
        <v>0.0008</v>
      </c>
    </row>
    <row r="28" ht="12.75" customHeight="1" spans="1:4">
      <c r="A28" s="247" t="s">
        <v>523</v>
      </c>
      <c r="B28" s="250" t="s">
        <v>524</v>
      </c>
      <c r="C28" s="262">
        <v>0.0889</v>
      </c>
      <c r="D28" s="263">
        <v>0.0678</v>
      </c>
    </row>
    <row r="29" ht="12.75" customHeight="1" spans="1:4">
      <c r="A29" s="251" t="s">
        <v>525</v>
      </c>
      <c r="B29" s="252" t="s">
        <v>526</v>
      </c>
      <c r="C29" s="264">
        <v>0.0003</v>
      </c>
      <c r="D29" s="265">
        <v>0.0002</v>
      </c>
    </row>
    <row r="30" ht="12.75" customHeight="1" spans="1:4">
      <c r="A30" s="254"/>
      <c r="B30" s="255" t="s">
        <v>527</v>
      </c>
      <c r="C30" s="256">
        <f t="shared" ref="C30:D30" si="1">SUM(C20:C29)</f>
        <v>0.462</v>
      </c>
      <c r="D30" s="257">
        <f t="shared" si="1"/>
        <v>0.1649</v>
      </c>
    </row>
    <row r="31" ht="12.75" customHeight="1" spans="1:4">
      <c r="A31" s="258"/>
      <c r="B31" s="259" t="s">
        <v>528</v>
      </c>
      <c r="C31" s="260"/>
      <c r="D31" s="261"/>
    </row>
    <row r="32" ht="12.75" customHeight="1" spans="1:4">
      <c r="A32" s="247" t="s">
        <v>529</v>
      </c>
      <c r="B32" s="248" t="s">
        <v>530</v>
      </c>
      <c r="C32" s="262">
        <v>0.0475</v>
      </c>
      <c r="D32" s="263">
        <v>0.0363</v>
      </c>
    </row>
    <row r="33" ht="12.75" customHeight="1" spans="1:4">
      <c r="A33" s="247" t="s">
        <v>531</v>
      </c>
      <c r="B33" s="250" t="s">
        <v>532</v>
      </c>
      <c r="C33" s="262">
        <v>0.0011</v>
      </c>
      <c r="D33" s="263">
        <v>0.0009</v>
      </c>
    </row>
    <row r="34" ht="12.75" customHeight="1" spans="1:4">
      <c r="A34" s="247" t="s">
        <v>533</v>
      </c>
      <c r="B34" s="250" t="s">
        <v>534</v>
      </c>
      <c r="C34" s="262">
        <v>0.0475</v>
      </c>
      <c r="D34" s="263">
        <v>0.0362</v>
      </c>
    </row>
    <row r="35" ht="12.75" customHeight="1" spans="1:4">
      <c r="A35" s="247" t="s">
        <v>535</v>
      </c>
      <c r="B35" s="250" t="s">
        <v>536</v>
      </c>
      <c r="C35" s="262">
        <v>0.034</v>
      </c>
      <c r="D35" s="263">
        <v>0.0259</v>
      </c>
    </row>
    <row r="36" ht="12.75" customHeight="1" spans="1:4">
      <c r="A36" s="251" t="s">
        <v>537</v>
      </c>
      <c r="B36" s="252" t="s">
        <v>538</v>
      </c>
      <c r="C36" s="264">
        <v>0.004</v>
      </c>
      <c r="D36" s="265">
        <v>0.0031</v>
      </c>
    </row>
    <row r="37" ht="12.75" customHeight="1" spans="1:4">
      <c r="A37" s="254"/>
      <c r="B37" s="255" t="s">
        <v>539</v>
      </c>
      <c r="C37" s="256">
        <f t="shared" ref="C37:D37" si="2">SUM(C32:C36)</f>
        <v>0.1341</v>
      </c>
      <c r="D37" s="257">
        <f t="shared" si="2"/>
        <v>0.1024</v>
      </c>
    </row>
    <row r="38" ht="12.75" customHeight="1" spans="1:4">
      <c r="A38" s="258"/>
      <c r="B38" s="259" t="s">
        <v>540</v>
      </c>
      <c r="C38" s="260"/>
      <c r="D38" s="261"/>
    </row>
    <row r="39" ht="12.75" customHeight="1" spans="1:4">
      <c r="A39" s="247" t="s">
        <v>541</v>
      </c>
      <c r="B39" s="250" t="s">
        <v>542</v>
      </c>
      <c r="C39" s="249">
        <v>0.17</v>
      </c>
      <c r="D39" s="249">
        <v>0.0607</v>
      </c>
    </row>
    <row r="40" ht="24" customHeight="1" spans="1:4">
      <c r="A40" s="251" t="s">
        <v>543</v>
      </c>
      <c r="B40" s="252" t="s">
        <v>544</v>
      </c>
      <c r="C40" s="253">
        <v>0.0042</v>
      </c>
      <c r="D40" s="253">
        <v>0.0032</v>
      </c>
    </row>
    <row r="41" ht="12.75" customHeight="1" spans="1:4">
      <c r="A41" s="254"/>
      <c r="B41" s="255" t="s">
        <v>545</v>
      </c>
      <c r="C41" s="256">
        <f t="shared" ref="C41:D41" si="3">SUM(C39:C40)</f>
        <v>0.1742</v>
      </c>
      <c r="D41" s="257">
        <f t="shared" si="3"/>
        <v>0.0639</v>
      </c>
    </row>
    <row r="42" ht="23.25" customHeight="1" spans="1:4">
      <c r="A42" s="237" t="s">
        <v>546</v>
      </c>
      <c r="B42" s="3"/>
      <c r="C42" s="266">
        <f t="shared" ref="C42:D42" si="4">C18+C30+C37+C41</f>
        <v>1.1383</v>
      </c>
      <c r="D42" s="267">
        <f t="shared" si="4"/>
        <v>0.6992</v>
      </c>
    </row>
    <row r="43" ht="12.75" customHeight="1" spans="1:4">
      <c r="A43" s="268"/>
      <c r="B43" s="269"/>
      <c r="C43" s="270"/>
      <c r="D43" s="270"/>
    </row>
    <row r="44" ht="12.75" customHeight="1" spans="1:4">
      <c r="A44" s="268"/>
      <c r="B44" s="268"/>
      <c r="C44" s="268"/>
      <c r="D44" s="268"/>
    </row>
    <row r="45" ht="12.75" customHeight="1" spans="1:4">
      <c r="A45" s="268"/>
      <c r="B45" s="268"/>
      <c r="C45" s="268"/>
      <c r="D45" s="268"/>
    </row>
    <row r="46" ht="12.75" customHeight="1" spans="1:4">
      <c r="A46" s="268"/>
      <c r="B46" s="268"/>
      <c r="C46" s="268"/>
      <c r="D46" s="268"/>
    </row>
    <row r="47" ht="12.75" customHeight="1" spans="1:4">
      <c r="A47" s="268"/>
      <c r="B47" s="268"/>
      <c r="C47" s="268"/>
      <c r="D47" s="268"/>
    </row>
    <row r="48" ht="12.75" customHeight="1" spans="1:4">
      <c r="A48" s="268"/>
      <c r="B48" s="268"/>
      <c r="C48" s="268"/>
      <c r="D48" s="268"/>
    </row>
    <row r="49" ht="12.75" customHeight="1" spans="1:4">
      <c r="A49" s="268"/>
      <c r="B49" s="268"/>
      <c r="C49" s="268"/>
      <c r="D49" s="268"/>
    </row>
    <row r="50" ht="12.75" customHeight="1" spans="1:4">
      <c r="A50" s="268"/>
      <c r="B50" s="268"/>
      <c r="C50" s="268"/>
      <c r="D50" s="268"/>
    </row>
    <row r="51" ht="12.75" customHeight="1" spans="1:4">
      <c r="A51" s="268"/>
      <c r="B51" s="268"/>
      <c r="C51" s="268"/>
      <c r="D51" s="268"/>
    </row>
    <row r="52" ht="12.75" customHeight="1" spans="1:4">
      <c r="A52" s="268"/>
      <c r="B52" s="268"/>
      <c r="C52" s="268"/>
      <c r="D52" s="268"/>
    </row>
    <row r="53" ht="12.75" customHeight="1" spans="1:4">
      <c r="A53" s="268"/>
      <c r="B53" s="268"/>
      <c r="C53" s="268"/>
      <c r="D53" s="268"/>
    </row>
    <row r="54" ht="12.75" customHeight="1" spans="1:4">
      <c r="A54" s="268"/>
      <c r="B54" s="268"/>
      <c r="C54" s="268"/>
      <c r="D54" s="268"/>
    </row>
    <row r="55" ht="12.75" customHeight="1" spans="1:4">
      <c r="A55" s="268"/>
      <c r="B55" s="268"/>
      <c r="C55" s="268"/>
      <c r="D55" s="268"/>
    </row>
    <row r="56" ht="12.75" customHeight="1" spans="1:4">
      <c r="A56" s="268"/>
      <c r="B56" s="268"/>
      <c r="C56" s="268"/>
      <c r="D56" s="268"/>
    </row>
    <row r="57" ht="12.75" customHeight="1" spans="1:4">
      <c r="A57" s="268"/>
      <c r="B57" s="268"/>
      <c r="C57" s="268"/>
      <c r="D57" s="268"/>
    </row>
    <row r="58" ht="12.75" customHeight="1" spans="1:4">
      <c r="A58" s="268"/>
      <c r="B58" s="268"/>
      <c r="C58" s="268"/>
      <c r="D58" s="268"/>
    </row>
    <row r="59" ht="12.75" customHeight="1" spans="1:4">
      <c r="A59" s="268"/>
      <c r="B59" s="268"/>
      <c r="C59" s="268"/>
      <c r="D59" s="268"/>
    </row>
    <row r="60" ht="12.75" customHeight="1" spans="1:4">
      <c r="A60" s="268"/>
      <c r="B60" s="268"/>
      <c r="C60" s="268"/>
      <c r="D60" s="268"/>
    </row>
    <row r="61" ht="12.75" customHeight="1" spans="1:4">
      <c r="A61" s="268"/>
      <c r="B61" s="268"/>
      <c r="C61" s="268"/>
      <c r="D61" s="268"/>
    </row>
    <row r="62" ht="12.75" customHeight="1" spans="1:4">
      <c r="A62" s="268"/>
      <c r="B62" s="268"/>
      <c r="C62" s="268"/>
      <c r="D62" s="268"/>
    </row>
    <row r="63" ht="12.75" customHeight="1" spans="1:4">
      <c r="A63" s="268"/>
      <c r="B63" s="268"/>
      <c r="C63" s="268"/>
      <c r="D63" s="268"/>
    </row>
    <row r="64" ht="12.75" customHeight="1" spans="1:4">
      <c r="A64" s="268"/>
      <c r="B64" s="268"/>
      <c r="C64" s="268"/>
      <c r="D64" s="268"/>
    </row>
    <row r="65" ht="12.75" customHeight="1" spans="1:4">
      <c r="A65" s="268"/>
      <c r="B65" s="268"/>
      <c r="C65" s="268"/>
      <c r="D65" s="268"/>
    </row>
    <row r="66" ht="12.75" customHeight="1" spans="1:4">
      <c r="A66" s="268"/>
      <c r="B66" s="268"/>
      <c r="C66" s="268"/>
      <c r="D66" s="268"/>
    </row>
    <row r="67" ht="12.75" customHeight="1" spans="1:4">
      <c r="A67" s="268"/>
      <c r="B67" s="268"/>
      <c r="C67" s="268"/>
      <c r="D67" s="268"/>
    </row>
    <row r="68" ht="12.75" customHeight="1" spans="1:4">
      <c r="A68" s="268"/>
      <c r="B68" s="268"/>
      <c r="C68" s="268"/>
      <c r="D68" s="268"/>
    </row>
    <row r="69" ht="12.75" customHeight="1" spans="1:4">
      <c r="A69" s="268"/>
      <c r="B69" s="268"/>
      <c r="C69" s="268"/>
      <c r="D69" s="268"/>
    </row>
    <row r="70" ht="12.75" customHeight="1" spans="1:4">
      <c r="A70" s="268"/>
      <c r="B70" s="268"/>
      <c r="C70" s="268"/>
      <c r="D70" s="268"/>
    </row>
    <row r="71" ht="12.75" customHeight="1" spans="1:4">
      <c r="A71" s="268"/>
      <c r="B71" s="268"/>
      <c r="C71" s="268"/>
      <c r="D71" s="268"/>
    </row>
    <row r="72" ht="12.75" customHeight="1" spans="1:4">
      <c r="A72" s="268"/>
      <c r="B72" s="268"/>
      <c r="C72" s="268"/>
      <c r="D72" s="268"/>
    </row>
    <row r="73" ht="12.75" customHeight="1" spans="1:4">
      <c r="A73" s="268"/>
      <c r="B73" s="268"/>
      <c r="C73" s="268"/>
      <c r="D73" s="268"/>
    </row>
    <row r="74" ht="12.75" customHeight="1" spans="1:4">
      <c r="A74" s="268"/>
      <c r="B74" s="268"/>
      <c r="C74" s="268"/>
      <c r="D74" s="268"/>
    </row>
    <row r="75" ht="12.75" customHeight="1" spans="1:4">
      <c r="A75" s="268"/>
      <c r="B75" s="268"/>
      <c r="C75" s="268"/>
      <c r="D75" s="268"/>
    </row>
    <row r="76" ht="12.75" customHeight="1" spans="1:4">
      <c r="A76" s="268"/>
      <c r="B76" s="268"/>
      <c r="C76" s="268"/>
      <c r="D76" s="268"/>
    </row>
    <row r="77" ht="12.75" customHeight="1" spans="1:4">
      <c r="A77" s="268"/>
      <c r="B77" s="268"/>
      <c r="C77" s="268"/>
      <c r="D77" s="268"/>
    </row>
    <row r="78" ht="12.75" customHeight="1" spans="1:4">
      <c r="A78" s="268"/>
      <c r="B78" s="268"/>
      <c r="C78" s="268"/>
      <c r="D78" s="268"/>
    </row>
    <row r="79" ht="12.75" customHeight="1" spans="1:4">
      <c r="A79" s="268"/>
      <c r="B79" s="268"/>
      <c r="C79" s="268"/>
      <c r="D79" s="268"/>
    </row>
    <row r="80" ht="12.75" customHeight="1" spans="1:4">
      <c r="A80" s="268"/>
      <c r="B80" s="268"/>
      <c r="C80" s="268"/>
      <c r="D80" s="268"/>
    </row>
    <row r="81" ht="12.75" customHeight="1" spans="1:4">
      <c r="A81" s="268"/>
      <c r="B81" s="268"/>
      <c r="C81" s="268"/>
      <c r="D81" s="268"/>
    </row>
    <row r="82" ht="12.75" customHeight="1" spans="1:4">
      <c r="A82" s="268"/>
      <c r="B82" s="268"/>
      <c r="C82" s="268"/>
      <c r="D82" s="268"/>
    </row>
    <row r="83" ht="12.75" customHeight="1" spans="1:4">
      <c r="A83" s="268"/>
      <c r="B83" s="268"/>
      <c r="C83" s="268"/>
      <c r="D83" s="268"/>
    </row>
    <row r="84" ht="12.75" customHeight="1" spans="1:4">
      <c r="A84" s="268"/>
      <c r="B84" s="268"/>
      <c r="C84" s="268"/>
      <c r="D84" s="268"/>
    </row>
    <row r="85" ht="12.75" customHeight="1" spans="1:4">
      <c r="A85" s="268"/>
      <c r="B85" s="268"/>
      <c r="C85" s="268"/>
      <c r="D85" s="268"/>
    </row>
    <row r="86" ht="12.75" customHeight="1" spans="1:4">
      <c r="A86" s="268"/>
      <c r="B86" s="268"/>
      <c r="C86" s="268"/>
      <c r="D86" s="268"/>
    </row>
    <row r="87" ht="12.75" customHeight="1" spans="1:4">
      <c r="A87" s="268"/>
      <c r="B87" s="268"/>
      <c r="C87" s="268"/>
      <c r="D87" s="268"/>
    </row>
    <row r="88" ht="12.75" customHeight="1" spans="1:4">
      <c r="A88" s="268"/>
      <c r="B88" s="268"/>
      <c r="C88" s="268"/>
      <c r="D88" s="268"/>
    </row>
    <row r="89" ht="12.75" customHeight="1" spans="1:4">
      <c r="A89" s="268"/>
      <c r="B89" s="268"/>
      <c r="C89" s="268"/>
      <c r="D89" s="268"/>
    </row>
    <row r="90" ht="12.75" customHeight="1" spans="1:4">
      <c r="A90" s="268"/>
      <c r="B90" s="268"/>
      <c r="C90" s="268"/>
      <c r="D90" s="268"/>
    </row>
    <row r="91" ht="12.75" customHeight="1" spans="1:4">
      <c r="A91" s="268"/>
      <c r="B91" s="268"/>
      <c r="C91" s="268"/>
      <c r="D91" s="268"/>
    </row>
    <row r="92" ht="12.75" customHeight="1" spans="1:4">
      <c r="A92" s="268"/>
      <c r="B92" s="268"/>
      <c r="C92" s="268"/>
      <c r="D92" s="268"/>
    </row>
    <row r="93" ht="12.75" customHeight="1" spans="1:4">
      <c r="A93" s="268"/>
      <c r="B93" s="268"/>
      <c r="C93" s="268"/>
      <c r="D93" s="268"/>
    </row>
    <row r="94" ht="12.75" customHeight="1" spans="1:4">
      <c r="A94" s="268"/>
      <c r="B94" s="268"/>
      <c r="C94" s="268"/>
      <c r="D94" s="268"/>
    </row>
    <row r="95" ht="12.75" customHeight="1" spans="1:4">
      <c r="A95" s="268"/>
      <c r="B95" s="268"/>
      <c r="C95" s="268"/>
      <c r="D95" s="268"/>
    </row>
    <row r="96" ht="12.75" customHeight="1" spans="1:4">
      <c r="A96" s="268"/>
      <c r="B96" s="268"/>
      <c r="C96" s="268"/>
      <c r="D96" s="268"/>
    </row>
    <row r="97" ht="12.75" customHeight="1" spans="1:4">
      <c r="A97" s="268"/>
      <c r="B97" s="268"/>
      <c r="C97" s="268"/>
      <c r="D97" s="268"/>
    </row>
    <row r="98" ht="12.75" customHeight="1" spans="1:4">
      <c r="A98" s="268"/>
      <c r="B98" s="268"/>
      <c r="C98" s="268"/>
      <c r="D98" s="268"/>
    </row>
    <row r="99" ht="12.75" customHeight="1" spans="1:4">
      <c r="A99" s="268"/>
      <c r="B99" s="268"/>
      <c r="C99" s="268"/>
      <c r="D99" s="268"/>
    </row>
    <row r="100" ht="12.75" customHeight="1" spans="1:4">
      <c r="A100" s="268"/>
      <c r="B100" s="268"/>
      <c r="C100" s="268"/>
      <c r="D100" s="268"/>
    </row>
    <row r="101" ht="12.75" customHeight="1" spans="1:4">
      <c r="A101" s="268"/>
      <c r="B101" s="268"/>
      <c r="C101" s="268"/>
      <c r="D101" s="268"/>
    </row>
    <row r="102" ht="12.75" customHeight="1" spans="1:4">
      <c r="A102" s="268"/>
      <c r="B102" s="268"/>
      <c r="C102" s="268"/>
      <c r="D102" s="268"/>
    </row>
    <row r="103" ht="12.75" customHeight="1" spans="1:4">
      <c r="A103" s="268"/>
      <c r="B103" s="268"/>
      <c r="C103" s="268"/>
      <c r="D103" s="268"/>
    </row>
    <row r="104" ht="12.75" customHeight="1" spans="1:4">
      <c r="A104" s="268"/>
      <c r="B104" s="268"/>
      <c r="C104" s="268"/>
      <c r="D104" s="268"/>
    </row>
    <row r="105" ht="12.75" customHeight="1" spans="1:4">
      <c r="A105" s="268"/>
      <c r="B105" s="268"/>
      <c r="C105" s="268"/>
      <c r="D105" s="268"/>
    </row>
    <row r="106" ht="12.75" customHeight="1" spans="1:4">
      <c r="A106" s="268"/>
      <c r="B106" s="268"/>
      <c r="C106" s="268"/>
      <c r="D106" s="268"/>
    </row>
    <row r="107" ht="12.75" customHeight="1" spans="1:4">
      <c r="A107" s="268"/>
      <c r="B107" s="268"/>
      <c r="C107" s="268"/>
      <c r="D107" s="268"/>
    </row>
    <row r="108" ht="12.75" customHeight="1" spans="1:4">
      <c r="A108" s="268"/>
      <c r="B108" s="268"/>
      <c r="C108" s="268"/>
      <c r="D108" s="268"/>
    </row>
    <row r="109" ht="12.75" customHeight="1" spans="1:4">
      <c r="A109" s="268"/>
      <c r="B109" s="268"/>
      <c r="C109" s="268"/>
      <c r="D109" s="268"/>
    </row>
    <row r="110" ht="12.75" customHeight="1" spans="1:4">
      <c r="A110" s="268"/>
      <c r="B110" s="268"/>
      <c r="C110" s="268"/>
      <c r="D110" s="268"/>
    </row>
    <row r="111" ht="12.75" customHeight="1" spans="1:4">
      <c r="A111" s="268"/>
      <c r="B111" s="268"/>
      <c r="C111" s="268"/>
      <c r="D111" s="268"/>
    </row>
    <row r="112" ht="12.75" customHeight="1" spans="1:4">
      <c r="A112" s="268"/>
      <c r="B112" s="268"/>
      <c r="C112" s="268"/>
      <c r="D112" s="268"/>
    </row>
    <row r="113" ht="12.75" customHeight="1" spans="1:4">
      <c r="A113" s="268"/>
      <c r="B113" s="268"/>
      <c r="C113" s="268"/>
      <c r="D113" s="268"/>
    </row>
    <row r="114" ht="12.75" customHeight="1" spans="1:4">
      <c r="A114" s="268"/>
      <c r="B114" s="268"/>
      <c r="C114" s="268"/>
      <c r="D114" s="268"/>
    </row>
    <row r="115" ht="12.75" customHeight="1" spans="1:4">
      <c r="A115" s="268"/>
      <c r="B115" s="268"/>
      <c r="C115" s="268"/>
      <c r="D115" s="268"/>
    </row>
    <row r="116" ht="12.75" customHeight="1" spans="1:4">
      <c r="A116" s="268"/>
      <c r="B116" s="268"/>
      <c r="C116" s="268"/>
      <c r="D116" s="268"/>
    </row>
    <row r="117" ht="12.75" customHeight="1" spans="1:4">
      <c r="A117" s="268"/>
      <c r="B117" s="268"/>
      <c r="C117" s="268"/>
      <c r="D117" s="268"/>
    </row>
    <row r="118" ht="12.75" customHeight="1" spans="1:4">
      <c r="A118" s="268"/>
      <c r="B118" s="268"/>
      <c r="C118" s="268"/>
      <c r="D118" s="268"/>
    </row>
    <row r="119" ht="12.75" customHeight="1" spans="1:4">
      <c r="A119" s="268"/>
      <c r="B119" s="268"/>
      <c r="C119" s="268"/>
      <c r="D119" s="268"/>
    </row>
    <row r="120" ht="12.75" customHeight="1" spans="1:4">
      <c r="A120" s="268"/>
      <c r="B120" s="268"/>
      <c r="C120" s="268"/>
      <c r="D120" s="268"/>
    </row>
    <row r="121" ht="12.75" customHeight="1" spans="1:4">
      <c r="A121" s="268"/>
      <c r="B121" s="268"/>
      <c r="C121" s="268"/>
      <c r="D121" s="268"/>
    </row>
    <row r="122" ht="12.75" customHeight="1" spans="1:4">
      <c r="A122" s="268"/>
      <c r="B122" s="268"/>
      <c r="C122" s="268"/>
      <c r="D122" s="268"/>
    </row>
    <row r="123" ht="12.75" customHeight="1" spans="1:4">
      <c r="A123" s="268"/>
      <c r="B123" s="268"/>
      <c r="C123" s="268"/>
      <c r="D123" s="268"/>
    </row>
    <row r="124" ht="12.75" customHeight="1" spans="1:4">
      <c r="A124" s="268"/>
      <c r="B124" s="268"/>
      <c r="C124" s="268"/>
      <c r="D124" s="268"/>
    </row>
    <row r="125" ht="12.75" customHeight="1" spans="1:4">
      <c r="A125" s="268"/>
      <c r="B125" s="268"/>
      <c r="C125" s="268"/>
      <c r="D125" s="268"/>
    </row>
    <row r="126" ht="12.75" customHeight="1" spans="1:4">
      <c r="A126" s="268"/>
      <c r="B126" s="268"/>
      <c r="C126" s="268"/>
      <c r="D126" s="268"/>
    </row>
    <row r="127" ht="12.75" customHeight="1" spans="1:4">
      <c r="A127" s="268"/>
      <c r="B127" s="268"/>
      <c r="C127" s="268"/>
      <c r="D127" s="268"/>
    </row>
    <row r="128" ht="12.75" customHeight="1" spans="1:4">
      <c r="A128" s="268"/>
      <c r="B128" s="268"/>
      <c r="C128" s="268"/>
      <c r="D128" s="268"/>
    </row>
    <row r="129" ht="12.75" customHeight="1" spans="1:4">
      <c r="A129" s="268"/>
      <c r="B129" s="268"/>
      <c r="C129" s="268"/>
      <c r="D129" s="268"/>
    </row>
    <row r="130" ht="12.75" customHeight="1" spans="1:4">
      <c r="A130" s="268"/>
      <c r="B130" s="268"/>
      <c r="C130" s="268"/>
      <c r="D130" s="268"/>
    </row>
    <row r="131" ht="12.75" customHeight="1" spans="1:4">
      <c r="A131" s="268"/>
      <c r="B131" s="268"/>
      <c r="C131" s="268"/>
      <c r="D131" s="268"/>
    </row>
    <row r="132" ht="12.75" customHeight="1" spans="1:4">
      <c r="A132" s="268"/>
      <c r="B132" s="268"/>
      <c r="C132" s="268"/>
      <c r="D132" s="268"/>
    </row>
    <row r="133" ht="12.75" customHeight="1" spans="1:4">
      <c r="A133" s="268"/>
      <c r="B133" s="268"/>
      <c r="C133" s="268"/>
      <c r="D133" s="268"/>
    </row>
    <row r="134" ht="12.75" customHeight="1" spans="1:4">
      <c r="A134" s="268"/>
      <c r="B134" s="268"/>
      <c r="C134" s="268"/>
      <c r="D134" s="268"/>
    </row>
    <row r="135" ht="12.75" customHeight="1" spans="1:4">
      <c r="A135" s="268"/>
      <c r="B135" s="268"/>
      <c r="C135" s="268"/>
      <c r="D135" s="268"/>
    </row>
    <row r="136" ht="12.75" customHeight="1" spans="1:4">
      <c r="A136" s="268"/>
      <c r="B136" s="268"/>
      <c r="C136" s="268"/>
      <c r="D136" s="268"/>
    </row>
    <row r="137" ht="12.75" customHeight="1" spans="1:4">
      <c r="A137" s="268"/>
      <c r="B137" s="268"/>
      <c r="C137" s="268"/>
      <c r="D137" s="268"/>
    </row>
    <row r="138" ht="12.75" customHeight="1" spans="1:4">
      <c r="A138" s="268"/>
      <c r="B138" s="268"/>
      <c r="C138" s="268"/>
      <c r="D138" s="268"/>
    </row>
    <row r="139" ht="12.75" customHeight="1" spans="1:4">
      <c r="A139" s="268"/>
      <c r="B139" s="268"/>
      <c r="C139" s="268"/>
      <c r="D139" s="268"/>
    </row>
    <row r="140" ht="12.75" customHeight="1" spans="1:4">
      <c r="A140" s="268"/>
      <c r="B140" s="268"/>
      <c r="C140" s="268"/>
      <c r="D140" s="268"/>
    </row>
    <row r="141" ht="12.75" customHeight="1" spans="1:4">
      <c r="A141" s="268"/>
      <c r="B141" s="268"/>
      <c r="C141" s="268"/>
      <c r="D141" s="268"/>
    </row>
    <row r="142" ht="12.75" customHeight="1" spans="1:4">
      <c r="A142" s="268"/>
      <c r="B142" s="268"/>
      <c r="C142" s="268"/>
      <c r="D142" s="268"/>
    </row>
    <row r="143" ht="12.75" customHeight="1" spans="1:4">
      <c r="A143" s="268"/>
      <c r="B143" s="268"/>
      <c r="C143" s="268"/>
      <c r="D143" s="268"/>
    </row>
    <row r="144" ht="12.75" customHeight="1" spans="1:4">
      <c r="A144" s="268"/>
      <c r="B144" s="268"/>
      <c r="C144" s="268"/>
      <c r="D144" s="268"/>
    </row>
    <row r="145" ht="12.75" customHeight="1" spans="1:4">
      <c r="A145" s="268"/>
      <c r="B145" s="268"/>
      <c r="C145" s="268"/>
      <c r="D145" s="268"/>
    </row>
    <row r="146" ht="12.75" customHeight="1" spans="1:4">
      <c r="A146" s="268"/>
      <c r="B146" s="268"/>
      <c r="C146" s="268"/>
      <c r="D146" s="268"/>
    </row>
    <row r="147" ht="12.75" customHeight="1" spans="1:4">
      <c r="A147" s="268"/>
      <c r="B147" s="268"/>
      <c r="C147" s="268"/>
      <c r="D147" s="268"/>
    </row>
    <row r="148" ht="12.75" customHeight="1" spans="1:4">
      <c r="A148" s="268"/>
      <c r="B148" s="268"/>
      <c r="C148" s="268"/>
      <c r="D148" s="268"/>
    </row>
    <row r="149" ht="12.75" customHeight="1" spans="1:4">
      <c r="A149" s="268"/>
      <c r="B149" s="268"/>
      <c r="C149" s="268"/>
      <c r="D149" s="268"/>
    </row>
    <row r="150" ht="12.75" customHeight="1" spans="1:4">
      <c r="A150" s="268"/>
      <c r="B150" s="268"/>
      <c r="C150" s="268"/>
      <c r="D150" s="268"/>
    </row>
    <row r="151" ht="12.75" customHeight="1" spans="1:4">
      <c r="A151" s="268"/>
      <c r="B151" s="268"/>
      <c r="C151" s="268"/>
      <c r="D151" s="268"/>
    </row>
    <row r="152" ht="12.75" customHeight="1" spans="1:4">
      <c r="A152" s="268"/>
      <c r="B152" s="268"/>
      <c r="C152" s="268"/>
      <c r="D152" s="268"/>
    </row>
    <row r="153" ht="12.75" customHeight="1" spans="1:4">
      <c r="A153" s="268"/>
      <c r="B153" s="268"/>
      <c r="C153" s="268"/>
      <c r="D153" s="268"/>
    </row>
    <row r="154" ht="12.75" customHeight="1" spans="1:4">
      <c r="A154" s="268"/>
      <c r="B154" s="268"/>
      <c r="C154" s="268"/>
      <c r="D154" s="268"/>
    </row>
    <row r="155" ht="12.75" customHeight="1" spans="1:4">
      <c r="A155" s="268"/>
      <c r="B155" s="268"/>
      <c r="C155" s="268"/>
      <c r="D155" s="268"/>
    </row>
    <row r="156" ht="12.75" customHeight="1" spans="1:4">
      <c r="A156" s="268"/>
      <c r="B156" s="268"/>
      <c r="C156" s="268"/>
      <c r="D156" s="268"/>
    </row>
    <row r="157" ht="12.75" customHeight="1" spans="1:4">
      <c r="A157" s="268"/>
      <c r="B157" s="268"/>
      <c r="C157" s="268"/>
      <c r="D157" s="268"/>
    </row>
    <row r="158" ht="12.75" customHeight="1" spans="1:4">
      <c r="A158" s="268"/>
      <c r="B158" s="268"/>
      <c r="C158" s="268"/>
      <c r="D158" s="268"/>
    </row>
    <row r="159" ht="12.75" customHeight="1" spans="1:4">
      <c r="A159" s="268"/>
      <c r="B159" s="268"/>
      <c r="C159" s="268"/>
      <c r="D159" s="268"/>
    </row>
    <row r="160" ht="12.75" customHeight="1" spans="1:4">
      <c r="A160" s="268"/>
      <c r="B160" s="268"/>
      <c r="C160" s="268"/>
      <c r="D160" s="268"/>
    </row>
    <row r="161" ht="12.75" customHeight="1" spans="1:4">
      <c r="A161" s="268"/>
      <c r="B161" s="268"/>
      <c r="C161" s="268"/>
      <c r="D161" s="268"/>
    </row>
    <row r="162" ht="12.75" customHeight="1" spans="1:4">
      <c r="A162" s="268"/>
      <c r="B162" s="268"/>
      <c r="C162" s="268"/>
      <c r="D162" s="268"/>
    </row>
    <row r="163" ht="12.75" customHeight="1" spans="1:4">
      <c r="A163" s="268"/>
      <c r="B163" s="268"/>
      <c r="C163" s="268"/>
      <c r="D163" s="268"/>
    </row>
    <row r="164" ht="12.75" customHeight="1" spans="1:4">
      <c r="A164" s="268"/>
      <c r="B164" s="268"/>
      <c r="C164" s="268"/>
      <c r="D164" s="268"/>
    </row>
    <row r="165" ht="12.75" customHeight="1" spans="1:4">
      <c r="A165" s="268"/>
      <c r="B165" s="268"/>
      <c r="C165" s="268"/>
      <c r="D165" s="268"/>
    </row>
    <row r="166" ht="12.75" customHeight="1" spans="1:4">
      <c r="A166" s="268"/>
      <c r="B166" s="268"/>
      <c r="C166" s="268"/>
      <c r="D166" s="268"/>
    </row>
    <row r="167" ht="12.75" customHeight="1" spans="1:4">
      <c r="A167" s="268"/>
      <c r="B167" s="268"/>
      <c r="C167" s="268"/>
      <c r="D167" s="268"/>
    </row>
    <row r="168" ht="12.75" customHeight="1" spans="1:4">
      <c r="A168" s="268"/>
      <c r="B168" s="268"/>
      <c r="C168" s="268"/>
      <c r="D168" s="268"/>
    </row>
    <row r="169" ht="12.75" customHeight="1" spans="1:4">
      <c r="A169" s="268"/>
      <c r="B169" s="268"/>
      <c r="C169" s="268"/>
      <c r="D169" s="268"/>
    </row>
    <row r="170" ht="12.75" customHeight="1" spans="1:4">
      <c r="A170" s="268"/>
      <c r="B170" s="268"/>
      <c r="C170" s="268"/>
      <c r="D170" s="268"/>
    </row>
    <row r="171" ht="12.75" customHeight="1" spans="1:4">
      <c r="A171" s="268"/>
      <c r="B171" s="268"/>
      <c r="C171" s="268"/>
      <c r="D171" s="268"/>
    </row>
    <row r="172" ht="12.75" customHeight="1" spans="1:4">
      <c r="A172" s="268"/>
      <c r="B172" s="268"/>
      <c r="C172" s="268"/>
      <c r="D172" s="268"/>
    </row>
    <row r="173" ht="12.75" customHeight="1" spans="1:4">
      <c r="A173" s="268"/>
      <c r="B173" s="268"/>
      <c r="C173" s="268"/>
      <c r="D173" s="268"/>
    </row>
    <row r="174" ht="12.75" customHeight="1" spans="1:4">
      <c r="A174" s="268"/>
      <c r="B174" s="268"/>
      <c r="C174" s="268"/>
      <c r="D174" s="268"/>
    </row>
    <row r="175" ht="12.75" customHeight="1" spans="1:4">
      <c r="A175" s="268"/>
      <c r="B175" s="268"/>
      <c r="C175" s="268"/>
      <c r="D175" s="268"/>
    </row>
    <row r="176" ht="12.75" customHeight="1" spans="1:4">
      <c r="A176" s="268"/>
      <c r="B176" s="268"/>
      <c r="C176" s="268"/>
      <c r="D176" s="268"/>
    </row>
    <row r="177" ht="12.75" customHeight="1" spans="1:4">
      <c r="A177" s="268"/>
      <c r="B177" s="268"/>
      <c r="C177" s="268"/>
      <c r="D177" s="268"/>
    </row>
    <row r="178" ht="12.75" customHeight="1" spans="1:4">
      <c r="A178" s="268"/>
      <c r="B178" s="268"/>
      <c r="C178" s="268"/>
      <c r="D178" s="268"/>
    </row>
    <row r="179" ht="12.75" customHeight="1" spans="1:4">
      <c r="A179" s="268"/>
      <c r="B179" s="268"/>
      <c r="C179" s="268"/>
      <c r="D179" s="268"/>
    </row>
    <row r="180" ht="12.75" customHeight="1" spans="1:4">
      <c r="A180" s="268"/>
      <c r="B180" s="268"/>
      <c r="C180" s="268"/>
      <c r="D180" s="268"/>
    </row>
    <row r="181" ht="12.75" customHeight="1" spans="1:4">
      <c r="A181" s="268"/>
      <c r="B181" s="268"/>
      <c r="C181" s="268"/>
      <c r="D181" s="268"/>
    </row>
    <row r="182" ht="12.75" customHeight="1" spans="1:4">
      <c r="A182" s="268"/>
      <c r="B182" s="268"/>
      <c r="C182" s="268"/>
      <c r="D182" s="268"/>
    </row>
    <row r="183" ht="12.75" customHeight="1" spans="1:4">
      <c r="A183" s="268"/>
      <c r="B183" s="268"/>
      <c r="C183" s="268"/>
      <c r="D183" s="268"/>
    </row>
    <row r="184" ht="12.75" customHeight="1" spans="1:4">
      <c r="A184" s="268"/>
      <c r="B184" s="268"/>
      <c r="C184" s="268"/>
      <c r="D184" s="268"/>
    </row>
    <row r="185" ht="12.75" customHeight="1" spans="1:4">
      <c r="A185" s="268"/>
      <c r="B185" s="268"/>
      <c r="C185" s="268"/>
      <c r="D185" s="268"/>
    </row>
    <row r="186" ht="12.75" customHeight="1" spans="1:4">
      <c r="A186" s="268"/>
      <c r="B186" s="268"/>
      <c r="C186" s="268"/>
      <c r="D186" s="268"/>
    </row>
    <row r="187" ht="12.75" customHeight="1" spans="1:4">
      <c r="A187" s="268"/>
      <c r="B187" s="268"/>
      <c r="C187" s="268"/>
      <c r="D187" s="268"/>
    </row>
    <row r="188" ht="12.75" customHeight="1" spans="1:4">
      <c r="A188" s="268"/>
      <c r="B188" s="268"/>
      <c r="C188" s="268"/>
      <c r="D188" s="268"/>
    </row>
    <row r="189" ht="12.75" customHeight="1" spans="1:4">
      <c r="A189" s="268"/>
      <c r="B189" s="268"/>
      <c r="C189" s="268"/>
      <c r="D189" s="268"/>
    </row>
    <row r="190" ht="12.75" customHeight="1" spans="1:4">
      <c r="A190" s="268"/>
      <c r="B190" s="268"/>
      <c r="C190" s="268"/>
      <c r="D190" s="268"/>
    </row>
    <row r="191" ht="12.75" customHeight="1" spans="1:4">
      <c r="A191" s="268"/>
      <c r="B191" s="268"/>
      <c r="C191" s="268"/>
      <c r="D191" s="268"/>
    </row>
    <row r="192" ht="12.75" customHeight="1" spans="1:4">
      <c r="A192" s="268"/>
      <c r="B192" s="268"/>
      <c r="C192" s="268"/>
      <c r="D192" s="268"/>
    </row>
    <row r="193" ht="12.75" customHeight="1" spans="1:4">
      <c r="A193" s="268"/>
      <c r="B193" s="268"/>
      <c r="C193" s="268"/>
      <c r="D193" s="268"/>
    </row>
    <row r="194" ht="12.75" customHeight="1" spans="1:4">
      <c r="A194" s="268"/>
      <c r="B194" s="268"/>
      <c r="C194" s="268"/>
      <c r="D194" s="268"/>
    </row>
    <row r="195" ht="12.75" customHeight="1" spans="1:4">
      <c r="A195" s="268"/>
      <c r="B195" s="268"/>
      <c r="C195" s="268"/>
      <c r="D195" s="268"/>
    </row>
    <row r="196" ht="12.75" customHeight="1" spans="1:4">
      <c r="A196" s="268"/>
      <c r="B196" s="268"/>
      <c r="C196" s="268"/>
      <c r="D196" s="268"/>
    </row>
    <row r="197" ht="12.75" customHeight="1" spans="1:4">
      <c r="A197" s="268"/>
      <c r="B197" s="268"/>
      <c r="C197" s="268"/>
      <c r="D197" s="268"/>
    </row>
    <row r="198" ht="12.75" customHeight="1" spans="1:4">
      <c r="A198" s="268"/>
      <c r="B198" s="268"/>
      <c r="C198" s="268"/>
      <c r="D198" s="268"/>
    </row>
    <row r="199" ht="12.75" customHeight="1" spans="1:4">
      <c r="A199" s="268"/>
      <c r="B199" s="268"/>
      <c r="C199" s="268"/>
      <c r="D199" s="268"/>
    </row>
    <row r="200" ht="12.75" customHeight="1" spans="1:4">
      <c r="A200" s="268"/>
      <c r="B200" s="268"/>
      <c r="C200" s="268"/>
      <c r="D200" s="268"/>
    </row>
    <row r="201" ht="12.75" customHeight="1" spans="1:4">
      <c r="A201" s="268"/>
      <c r="B201" s="268"/>
      <c r="C201" s="268"/>
      <c r="D201" s="268"/>
    </row>
    <row r="202" ht="12.75" customHeight="1" spans="1:4">
      <c r="A202" s="268"/>
      <c r="B202" s="268"/>
      <c r="C202" s="268"/>
      <c r="D202" s="268"/>
    </row>
    <row r="203" ht="12.75" customHeight="1" spans="1:4">
      <c r="A203" s="268"/>
      <c r="B203" s="268"/>
      <c r="C203" s="268"/>
      <c r="D203" s="268"/>
    </row>
    <row r="204" ht="12.75" customHeight="1" spans="1:4">
      <c r="A204" s="268"/>
      <c r="B204" s="268"/>
      <c r="C204" s="268"/>
      <c r="D204" s="268"/>
    </row>
    <row r="205" ht="12.75" customHeight="1" spans="1:4">
      <c r="A205" s="268"/>
      <c r="B205" s="268"/>
      <c r="C205" s="268"/>
      <c r="D205" s="268"/>
    </row>
    <row r="206" ht="12.75" customHeight="1" spans="1:4">
      <c r="A206" s="268"/>
      <c r="B206" s="268"/>
      <c r="C206" s="268"/>
      <c r="D206" s="268"/>
    </row>
    <row r="207" ht="12.75" customHeight="1" spans="1:4">
      <c r="A207" s="268"/>
      <c r="B207" s="268"/>
      <c r="C207" s="268"/>
      <c r="D207" s="268"/>
    </row>
    <row r="208" ht="12.75" customHeight="1" spans="1:4">
      <c r="A208" s="268"/>
      <c r="B208" s="268"/>
      <c r="C208" s="268"/>
      <c r="D208" s="268"/>
    </row>
    <row r="209" ht="12.75" customHeight="1" spans="1:4">
      <c r="A209" s="268"/>
      <c r="B209" s="268"/>
      <c r="C209" s="268"/>
      <c r="D209" s="268"/>
    </row>
    <row r="210" ht="12.75" customHeight="1" spans="1:4">
      <c r="A210" s="268"/>
      <c r="B210" s="268"/>
      <c r="C210" s="268"/>
      <c r="D210" s="268"/>
    </row>
    <row r="211" ht="12.75" customHeight="1" spans="1:4">
      <c r="A211" s="268"/>
      <c r="B211" s="268"/>
      <c r="C211" s="268"/>
      <c r="D211" s="268"/>
    </row>
    <row r="212" ht="12.75" customHeight="1" spans="1:4">
      <c r="A212" s="268"/>
      <c r="B212" s="268"/>
      <c r="C212" s="268"/>
      <c r="D212" s="268"/>
    </row>
    <row r="213" ht="12.75" customHeight="1" spans="1:4">
      <c r="A213" s="268"/>
      <c r="B213" s="268"/>
      <c r="C213" s="268"/>
      <c r="D213" s="268"/>
    </row>
    <row r="214" ht="12.75" customHeight="1" spans="1:4">
      <c r="A214" s="268"/>
      <c r="B214" s="268"/>
      <c r="C214" s="268"/>
      <c r="D214" s="268"/>
    </row>
    <row r="215" ht="12.75" customHeight="1" spans="1:4">
      <c r="A215" s="268"/>
      <c r="B215" s="268"/>
      <c r="C215" s="268"/>
      <c r="D215" s="268"/>
    </row>
    <row r="216" ht="12.75" customHeight="1" spans="1:4">
      <c r="A216" s="268"/>
      <c r="B216" s="268"/>
      <c r="C216" s="268"/>
      <c r="D216" s="268"/>
    </row>
    <row r="217" ht="12.75" customHeight="1" spans="1:4">
      <c r="A217" s="268"/>
      <c r="B217" s="268"/>
      <c r="C217" s="268"/>
      <c r="D217" s="268"/>
    </row>
    <row r="218" ht="12.75" customHeight="1" spans="1:4">
      <c r="A218" s="268"/>
      <c r="B218" s="268"/>
      <c r="C218" s="268"/>
      <c r="D218" s="268"/>
    </row>
    <row r="219" ht="12.75" customHeight="1" spans="1:4">
      <c r="A219" s="268"/>
      <c r="B219" s="268"/>
      <c r="C219" s="268"/>
      <c r="D219" s="268"/>
    </row>
    <row r="220" ht="12.75" customHeight="1" spans="1:4">
      <c r="A220" s="268"/>
      <c r="B220" s="268"/>
      <c r="C220" s="268"/>
      <c r="D220" s="268"/>
    </row>
    <row r="221" ht="12.75" customHeight="1" spans="1:4">
      <c r="A221" s="268"/>
      <c r="B221" s="268"/>
      <c r="C221" s="268"/>
      <c r="D221" s="268"/>
    </row>
    <row r="222" ht="12.75" customHeight="1" spans="1:4">
      <c r="A222" s="268"/>
      <c r="B222" s="268"/>
      <c r="C222" s="268"/>
      <c r="D222" s="268"/>
    </row>
    <row r="223" ht="12.75" customHeight="1" spans="1:4">
      <c r="A223" s="268"/>
      <c r="B223" s="268"/>
      <c r="C223" s="268"/>
      <c r="D223" s="268"/>
    </row>
    <row r="224" ht="12.75" customHeight="1" spans="1:4">
      <c r="A224" s="268"/>
      <c r="B224" s="268"/>
      <c r="C224" s="268"/>
      <c r="D224" s="268"/>
    </row>
    <row r="225" ht="12.75" customHeight="1" spans="1:4">
      <c r="A225" s="268"/>
      <c r="B225" s="268"/>
      <c r="C225" s="268"/>
      <c r="D225" s="268"/>
    </row>
    <row r="226" ht="12.75" customHeight="1" spans="1:4">
      <c r="A226" s="268"/>
      <c r="B226" s="268"/>
      <c r="C226" s="268"/>
      <c r="D226" s="268"/>
    </row>
    <row r="227" ht="12.75" customHeight="1" spans="1:4">
      <c r="A227" s="268"/>
      <c r="B227" s="268"/>
      <c r="C227" s="268"/>
      <c r="D227" s="268"/>
    </row>
    <row r="228" ht="12.75" customHeight="1" spans="1:4">
      <c r="A228" s="268"/>
      <c r="B228" s="268"/>
      <c r="C228" s="268"/>
      <c r="D228" s="268"/>
    </row>
    <row r="229" ht="12.75" customHeight="1" spans="1:4">
      <c r="A229" s="268"/>
      <c r="B229" s="268"/>
      <c r="C229" s="268"/>
      <c r="D229" s="268"/>
    </row>
    <row r="230" ht="12.75" customHeight="1" spans="1:4">
      <c r="A230" s="268"/>
      <c r="B230" s="268"/>
      <c r="C230" s="268"/>
      <c r="D230" s="268"/>
    </row>
    <row r="231" ht="12.75" customHeight="1" spans="1:4">
      <c r="A231" s="268"/>
      <c r="B231" s="268"/>
      <c r="C231" s="268"/>
      <c r="D231" s="268"/>
    </row>
    <row r="232" ht="12.75" customHeight="1" spans="1:4">
      <c r="A232" s="268"/>
      <c r="B232" s="268"/>
      <c r="C232" s="268"/>
      <c r="D232" s="268"/>
    </row>
    <row r="233" ht="12.75" customHeight="1" spans="1:4">
      <c r="A233" s="268"/>
      <c r="B233" s="268"/>
      <c r="C233" s="268"/>
      <c r="D233" s="268"/>
    </row>
    <row r="234" ht="12.75" customHeight="1" spans="1:4">
      <c r="A234" s="268"/>
      <c r="B234" s="268"/>
      <c r="C234" s="268"/>
      <c r="D234" s="268"/>
    </row>
    <row r="235" ht="12.75" customHeight="1" spans="1:4">
      <c r="A235" s="268"/>
      <c r="B235" s="268"/>
      <c r="C235" s="268"/>
      <c r="D235" s="268"/>
    </row>
    <row r="236" ht="12.75" customHeight="1" spans="1:4">
      <c r="A236" s="268"/>
      <c r="B236" s="268"/>
      <c r="C236" s="268"/>
      <c r="D236" s="268"/>
    </row>
    <row r="237" ht="12.75" customHeight="1" spans="1:4">
      <c r="A237" s="268"/>
      <c r="B237" s="268"/>
      <c r="C237" s="268"/>
      <c r="D237" s="268"/>
    </row>
    <row r="238" ht="12.75" customHeight="1" spans="1:4">
      <c r="A238" s="268"/>
      <c r="B238" s="268"/>
      <c r="C238" s="268"/>
      <c r="D238" s="268"/>
    </row>
    <row r="239" ht="12.75" customHeight="1" spans="1:4">
      <c r="A239" s="268"/>
      <c r="B239" s="268"/>
      <c r="C239" s="268"/>
      <c r="D239" s="268"/>
    </row>
    <row r="240" ht="12.75" customHeight="1" spans="1:4">
      <c r="A240" s="268"/>
      <c r="B240" s="268"/>
      <c r="C240" s="268"/>
      <c r="D240" s="268"/>
    </row>
    <row r="241" ht="12.75" customHeight="1" spans="1:4">
      <c r="A241" s="268"/>
      <c r="B241" s="268"/>
      <c r="C241" s="268"/>
      <c r="D241" s="268"/>
    </row>
    <row r="242" ht="12.75" customHeight="1" spans="1:4">
      <c r="A242" s="268"/>
      <c r="B242" s="268"/>
      <c r="C242" s="268"/>
      <c r="D242" s="268"/>
    </row>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6:B6"/>
    <mergeCell ref="C6:D6"/>
    <mergeCell ref="A42:B42"/>
    <mergeCell ref="A1:D5"/>
  </mergeCells>
  <pageMargins left="0.7" right="0.7" top="0.75" bottom="0.75" header="0" footer="0"/>
  <pageSetup paperSize="1" orientation="landscape"/>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view="pageBreakPreview" zoomScaleNormal="100" topLeftCell="A20" workbookViewId="0">
      <selection activeCell="F29" sqref="F29"/>
    </sheetView>
  </sheetViews>
  <sheetFormatPr defaultColWidth="12.6285714285714" defaultRowHeight="15" customHeight="1"/>
  <cols>
    <col min="1" max="1" width="88" customWidth="1"/>
    <col min="2" max="2" width="9" customWidth="1"/>
    <col min="3" max="3" width="10.247619047619" customWidth="1"/>
    <col min="4" max="23" width="9.13333333333333" customWidth="1"/>
  </cols>
  <sheetData>
    <row r="1" ht="94.5" customHeight="1" spans="1:26">
      <c r="A1" s="204" t="s">
        <v>547</v>
      </c>
      <c r="B1" s="155"/>
      <c r="C1" s="186"/>
      <c r="D1" s="205"/>
      <c r="E1" s="138"/>
      <c r="F1" s="138"/>
      <c r="G1" s="138"/>
      <c r="H1" s="138"/>
      <c r="I1" s="138"/>
      <c r="J1" s="138"/>
      <c r="K1" s="138"/>
      <c r="L1" s="138"/>
      <c r="M1" s="138"/>
      <c r="N1" s="138"/>
      <c r="O1" s="138"/>
      <c r="P1" s="138"/>
      <c r="Q1" s="138"/>
      <c r="R1" s="138"/>
      <c r="S1" s="138"/>
      <c r="T1" s="138"/>
      <c r="U1" s="138"/>
      <c r="V1" s="138"/>
      <c r="W1" s="138"/>
      <c r="X1" s="138"/>
      <c r="Y1" s="138"/>
      <c r="Z1" s="138"/>
    </row>
    <row r="2" ht="28.5" customHeight="1" spans="1:26">
      <c r="A2" s="206" t="s">
        <v>548</v>
      </c>
      <c r="B2" s="160"/>
      <c r="C2" s="163"/>
      <c r="D2" s="207"/>
      <c r="E2" s="130"/>
      <c r="F2" s="130"/>
      <c r="G2" s="130"/>
      <c r="H2" s="130"/>
      <c r="I2" s="130"/>
      <c r="J2" s="130"/>
      <c r="K2" s="130"/>
      <c r="L2" s="130"/>
      <c r="M2" s="130"/>
      <c r="N2" s="130"/>
      <c r="O2" s="130"/>
      <c r="P2" s="130"/>
      <c r="Q2" s="130"/>
      <c r="R2" s="130"/>
      <c r="S2" s="130"/>
      <c r="T2" s="130"/>
      <c r="U2" s="130"/>
      <c r="V2" s="138"/>
      <c r="W2" s="138"/>
      <c r="X2" s="138"/>
      <c r="Y2" s="138"/>
      <c r="Z2" s="138"/>
    </row>
    <row r="3" ht="12.75" customHeight="1" spans="1:26">
      <c r="A3" s="208"/>
      <c r="B3" s="160"/>
      <c r="C3" s="163"/>
      <c r="D3" s="138"/>
      <c r="E3" s="138"/>
      <c r="F3" s="138"/>
      <c r="G3" s="138"/>
      <c r="H3" s="138"/>
      <c r="I3" s="138"/>
      <c r="J3" s="138"/>
      <c r="K3" s="138"/>
      <c r="L3" s="138"/>
      <c r="M3" s="138"/>
      <c r="N3" s="138"/>
      <c r="O3" s="138"/>
      <c r="P3" s="138"/>
      <c r="Q3" s="138"/>
      <c r="R3" s="138"/>
      <c r="S3" s="138"/>
      <c r="T3" s="138"/>
      <c r="U3" s="138"/>
      <c r="V3" s="138"/>
      <c r="W3" s="138"/>
      <c r="X3" s="138"/>
      <c r="Y3" s="138"/>
      <c r="Z3" s="138"/>
    </row>
    <row r="4" ht="18" customHeight="1" spans="1:26">
      <c r="A4" s="209" t="s">
        <v>549</v>
      </c>
      <c r="B4" s="160"/>
      <c r="C4" s="163"/>
      <c r="D4" s="210"/>
      <c r="E4" s="138"/>
      <c r="F4" s="138"/>
      <c r="G4" s="138"/>
      <c r="H4" s="138"/>
      <c r="I4" s="138"/>
      <c r="J4" s="138"/>
      <c r="K4" s="138"/>
      <c r="L4" s="138"/>
      <c r="M4" s="138"/>
      <c r="N4" s="138"/>
      <c r="O4" s="138"/>
      <c r="P4" s="138"/>
      <c r="Q4" s="138"/>
      <c r="R4" s="138"/>
      <c r="S4" s="138"/>
      <c r="T4" s="138"/>
      <c r="U4" s="138"/>
      <c r="V4" s="138"/>
      <c r="W4" s="138"/>
      <c r="X4" s="138"/>
      <c r="Y4" s="138"/>
      <c r="Z4" s="138"/>
    </row>
    <row r="5" ht="12.75" customHeight="1" spans="1:26">
      <c r="A5" s="208"/>
      <c r="B5" s="160"/>
      <c r="C5" s="163"/>
      <c r="D5" s="138"/>
      <c r="E5" s="138"/>
      <c r="F5" s="138"/>
      <c r="G5" s="138"/>
      <c r="H5" s="138"/>
      <c r="I5" s="138"/>
      <c r="J5" s="138"/>
      <c r="K5" s="138"/>
      <c r="L5" s="138"/>
      <c r="M5" s="138"/>
      <c r="N5" s="138"/>
      <c r="O5" s="138"/>
      <c r="P5" s="138"/>
      <c r="Q5" s="138"/>
      <c r="R5" s="138"/>
      <c r="S5" s="138"/>
      <c r="T5" s="138"/>
      <c r="U5" s="138"/>
      <c r="V5" s="138"/>
      <c r="W5" s="138"/>
      <c r="X5" s="138"/>
      <c r="Y5" s="138"/>
      <c r="Z5" s="138"/>
    </row>
    <row r="6" ht="12.75" spans="1:26">
      <c r="A6" s="211" t="s">
        <v>550</v>
      </c>
      <c r="B6" s="155"/>
      <c r="C6" s="186"/>
      <c r="D6" s="138"/>
      <c r="E6" s="138"/>
      <c r="F6" s="138"/>
      <c r="G6" s="138"/>
      <c r="H6" s="138"/>
      <c r="I6" s="138"/>
      <c r="J6" s="138"/>
      <c r="K6" s="138"/>
      <c r="L6" s="138"/>
      <c r="M6" s="138"/>
      <c r="N6" s="138"/>
      <c r="O6" s="138"/>
      <c r="P6" s="138"/>
      <c r="Q6" s="138"/>
      <c r="R6" s="138"/>
      <c r="S6" s="138"/>
      <c r="T6" s="138"/>
      <c r="U6" s="138"/>
      <c r="V6" s="138"/>
      <c r="W6" s="138"/>
      <c r="X6" s="138"/>
      <c r="Y6" s="138"/>
      <c r="Z6" s="138"/>
    </row>
    <row r="7" ht="12.75" spans="1:26">
      <c r="A7" s="212"/>
      <c r="B7" s="158"/>
      <c r="C7" s="191"/>
      <c r="D7" s="138"/>
      <c r="E7" s="138"/>
      <c r="F7" s="138"/>
      <c r="G7" s="138"/>
      <c r="H7" s="138"/>
      <c r="I7" s="138"/>
      <c r="J7" s="138"/>
      <c r="K7" s="138"/>
      <c r="L7" s="138"/>
      <c r="M7" s="138"/>
      <c r="N7" s="138"/>
      <c r="O7" s="138"/>
      <c r="P7" s="138"/>
      <c r="Q7" s="138"/>
      <c r="R7" s="138"/>
      <c r="S7" s="138"/>
      <c r="T7" s="138"/>
      <c r="U7" s="138"/>
      <c r="V7" s="138"/>
      <c r="W7" s="138"/>
      <c r="X7" s="138"/>
      <c r="Y7" s="138"/>
      <c r="Z7" s="138"/>
    </row>
    <row r="8" ht="15.75" customHeight="1" spans="1:26">
      <c r="A8" s="213"/>
      <c r="B8" s="160"/>
      <c r="C8" s="163"/>
      <c r="D8" s="138"/>
      <c r="E8" s="138"/>
      <c r="F8" s="138"/>
      <c r="G8" s="138"/>
      <c r="H8" s="138"/>
      <c r="I8" s="138"/>
      <c r="J8" s="138"/>
      <c r="K8" s="138"/>
      <c r="L8" s="138"/>
      <c r="M8" s="138"/>
      <c r="N8" s="138"/>
      <c r="O8" s="138"/>
      <c r="P8" s="138"/>
      <c r="Q8" s="138"/>
      <c r="R8" s="138"/>
      <c r="S8" s="138"/>
      <c r="T8" s="138"/>
      <c r="U8" s="138"/>
      <c r="V8" s="138"/>
      <c r="W8" s="138"/>
      <c r="X8" s="138"/>
      <c r="Y8" s="138"/>
      <c r="Z8" s="138"/>
    </row>
    <row r="9" ht="15.75" customHeight="1" spans="1:26">
      <c r="A9" s="214" t="s">
        <v>551</v>
      </c>
      <c r="B9" s="214"/>
      <c r="C9" s="215">
        <v>0.038</v>
      </c>
      <c r="D9" s="138"/>
      <c r="E9" s="138"/>
      <c r="F9" s="138"/>
      <c r="G9" s="138"/>
      <c r="H9" s="138"/>
      <c r="I9" s="138"/>
      <c r="J9" s="138"/>
      <c r="K9" s="138"/>
      <c r="L9" s="138"/>
      <c r="M9" s="138"/>
      <c r="N9" s="138"/>
      <c r="O9" s="138"/>
      <c r="P9" s="138"/>
      <c r="Q9" s="138"/>
      <c r="R9" s="138"/>
      <c r="S9" s="138"/>
      <c r="T9" s="138"/>
      <c r="U9" s="138"/>
      <c r="V9" s="138"/>
      <c r="W9" s="138"/>
      <c r="X9" s="138"/>
      <c r="Y9" s="138"/>
      <c r="Z9" s="138"/>
    </row>
    <row r="10" ht="15.75" customHeight="1" spans="1:26">
      <c r="A10" s="214"/>
      <c r="B10" s="214"/>
      <c r="C10" s="214"/>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ht="15.75" customHeight="1" spans="1:26">
      <c r="A11" s="214" t="s">
        <v>552</v>
      </c>
      <c r="B11" s="214"/>
      <c r="C11" s="215">
        <v>0.005</v>
      </c>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ht="15.75" customHeight="1" spans="1:26">
      <c r="A12" s="214"/>
      <c r="B12" s="214"/>
      <c r="C12" s="214"/>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ht="15.75" customHeight="1" spans="1:26">
      <c r="A13" s="214" t="s">
        <v>553</v>
      </c>
      <c r="B13" s="214"/>
      <c r="C13" s="215">
        <v>0.0032</v>
      </c>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ht="15.75" customHeight="1" spans="1:26">
      <c r="A14" s="214"/>
      <c r="B14" s="214"/>
      <c r="C14" s="214"/>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ht="15.75" customHeight="1" spans="1:26">
      <c r="A15" s="214" t="s">
        <v>554</v>
      </c>
      <c r="B15" s="214"/>
      <c r="C15" s="215">
        <v>0.0102</v>
      </c>
      <c r="D15" s="138"/>
      <c r="E15" s="138"/>
      <c r="F15" s="138"/>
      <c r="G15" s="138"/>
      <c r="H15" s="138"/>
      <c r="I15" s="138"/>
      <c r="J15" s="138"/>
      <c r="K15" s="138"/>
      <c r="L15" s="138"/>
      <c r="M15" s="138"/>
      <c r="N15" s="138"/>
      <c r="O15" s="138"/>
      <c r="P15" s="138"/>
      <c r="Q15" s="138"/>
      <c r="R15" s="138"/>
      <c r="S15" s="138"/>
      <c r="T15" s="138"/>
      <c r="U15" s="138"/>
      <c r="V15" s="138"/>
      <c r="W15" s="138"/>
      <c r="X15" s="138"/>
      <c r="Y15" s="138"/>
      <c r="Z15" s="138"/>
    </row>
    <row r="16" ht="15.75" customHeight="1" spans="1:26">
      <c r="A16" s="214"/>
      <c r="B16" s="214"/>
      <c r="C16" s="214"/>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ht="15.75" customHeight="1" spans="1:26">
      <c r="A17" s="214" t="s">
        <v>555</v>
      </c>
      <c r="B17" s="214"/>
      <c r="C17" s="216">
        <v>0.0664</v>
      </c>
      <c r="D17" s="138"/>
      <c r="E17" s="138"/>
      <c r="F17" s="138"/>
      <c r="G17" s="138"/>
      <c r="H17" s="138"/>
      <c r="I17" s="138"/>
      <c r="J17" s="138"/>
      <c r="K17" s="138"/>
      <c r="L17" s="138"/>
      <c r="M17" s="138"/>
      <c r="N17" s="138"/>
      <c r="O17" s="138"/>
      <c r="P17" s="138"/>
      <c r="Q17" s="138"/>
      <c r="R17" s="138"/>
      <c r="S17" s="138"/>
      <c r="T17" s="138"/>
      <c r="U17" s="138"/>
      <c r="V17" s="138"/>
      <c r="W17" s="138"/>
      <c r="X17" s="138"/>
      <c r="Y17" s="138"/>
      <c r="Z17" s="138"/>
    </row>
    <row r="18" ht="15.75" customHeight="1" spans="1:26">
      <c r="A18" s="214"/>
      <c r="B18" s="214"/>
      <c r="C18" s="214"/>
      <c r="D18" s="138"/>
      <c r="E18" s="138"/>
      <c r="F18" s="138"/>
      <c r="G18" s="138"/>
      <c r="H18" s="138"/>
      <c r="I18" s="138"/>
      <c r="J18" s="138"/>
      <c r="K18" s="138"/>
      <c r="L18" s="138"/>
      <c r="M18" s="138"/>
      <c r="N18" s="138"/>
      <c r="O18" s="138"/>
      <c r="P18" s="138"/>
      <c r="Q18" s="138"/>
      <c r="R18" s="138"/>
      <c r="S18" s="138"/>
      <c r="T18" s="138"/>
      <c r="U18" s="138"/>
      <c r="V18" s="138"/>
      <c r="W18" s="138"/>
      <c r="X18" s="138"/>
      <c r="Y18" s="138"/>
      <c r="Z18" s="138"/>
    </row>
    <row r="19" ht="15.75" customHeight="1" spans="1:26">
      <c r="A19" s="214" t="s">
        <v>556</v>
      </c>
      <c r="B19" s="214"/>
      <c r="C19" s="215">
        <f>SUM(B20:B23)</f>
        <v>0.0865</v>
      </c>
      <c r="D19" s="138"/>
      <c r="E19" s="138"/>
      <c r="F19" s="138"/>
      <c r="G19" s="138"/>
      <c r="H19" s="138"/>
      <c r="I19" s="138"/>
      <c r="J19" s="138"/>
      <c r="K19" s="138"/>
      <c r="L19" s="138"/>
      <c r="M19" s="138"/>
      <c r="N19" s="138"/>
      <c r="O19" s="138"/>
      <c r="P19" s="138"/>
      <c r="Q19" s="138"/>
      <c r="R19" s="138"/>
      <c r="S19" s="138"/>
      <c r="T19" s="138"/>
      <c r="U19" s="138"/>
      <c r="V19" s="138"/>
      <c r="W19" s="138"/>
      <c r="X19" s="138"/>
      <c r="Y19" s="138"/>
      <c r="Z19" s="138"/>
    </row>
    <row r="20" ht="15.75" spans="1:26">
      <c r="A20" s="217" t="s">
        <v>557</v>
      </c>
      <c r="B20" s="218">
        <v>0.0065</v>
      </c>
      <c r="C20" s="215"/>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ht="15.75" customHeight="1" spans="1:26">
      <c r="A21" s="217" t="s">
        <v>558</v>
      </c>
      <c r="B21" s="218">
        <v>0.03</v>
      </c>
      <c r="C21" s="215"/>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ht="15.75" customHeight="1" spans="1:26">
      <c r="A22" s="219" t="s">
        <v>559</v>
      </c>
      <c r="B22" s="220">
        <v>0.05</v>
      </c>
      <c r="C22" s="219"/>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ht="15.75" customHeight="1" spans="1:26">
      <c r="A23" s="217" t="s">
        <v>560</v>
      </c>
      <c r="B23" s="218">
        <v>0</v>
      </c>
      <c r="C23" s="215"/>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ht="15.75" customHeight="1" spans="1:26">
      <c r="A24" s="221"/>
      <c r="B24" s="160"/>
      <c r="C24" s="163"/>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ht="12.75" customHeight="1" spans="1:26">
      <c r="A25" s="222" t="s">
        <v>561</v>
      </c>
      <c r="B25" s="160"/>
      <c r="C25" s="163"/>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ht="18" customHeight="1" spans="1:26">
      <c r="A26" s="223"/>
      <c r="B26" s="155"/>
      <c r="C26" s="186"/>
      <c r="D26" s="210"/>
      <c r="E26" s="138"/>
      <c r="F26" s="138"/>
      <c r="G26" s="138"/>
      <c r="H26" s="138"/>
      <c r="I26" s="138"/>
      <c r="J26" s="138"/>
      <c r="K26" s="138"/>
      <c r="L26" s="138"/>
      <c r="M26" s="138"/>
      <c r="N26" s="138"/>
      <c r="O26" s="138"/>
      <c r="P26" s="138"/>
      <c r="Q26" s="138"/>
      <c r="R26" s="138"/>
      <c r="S26" s="138"/>
      <c r="T26" s="138"/>
      <c r="U26" s="138"/>
      <c r="V26" s="138"/>
      <c r="W26" s="138"/>
      <c r="X26" s="138"/>
      <c r="Y26" s="138"/>
      <c r="Z26" s="138"/>
    </row>
    <row r="27" ht="12.75" customHeight="1" spans="1:26">
      <c r="A27" s="224"/>
      <c r="C27" s="189"/>
      <c r="D27" s="138"/>
      <c r="E27" s="138"/>
      <c r="F27" s="138"/>
      <c r="G27" s="138"/>
      <c r="H27" s="138"/>
      <c r="I27" s="138"/>
      <c r="J27" s="138"/>
      <c r="K27" s="138"/>
      <c r="L27" s="138"/>
      <c r="M27" s="138"/>
      <c r="N27" s="138"/>
      <c r="O27" s="138"/>
      <c r="P27" s="138"/>
      <c r="Q27" s="138"/>
      <c r="R27" s="138"/>
      <c r="S27" s="138"/>
      <c r="T27" s="138"/>
      <c r="U27" s="138"/>
      <c r="V27" s="138"/>
      <c r="W27" s="138"/>
      <c r="X27" s="138"/>
      <c r="Y27" s="138"/>
      <c r="Z27" s="138"/>
    </row>
    <row r="28" ht="24.75" customHeight="1" spans="1:26">
      <c r="A28" s="212"/>
      <c r="B28" s="158"/>
      <c r="C28" s="191"/>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ht="15.75" customHeight="1" spans="1:26">
      <c r="A29" s="225" t="s">
        <v>562</v>
      </c>
      <c r="B29" s="160"/>
      <c r="C29" s="163"/>
      <c r="D29" s="226"/>
      <c r="E29" s="138"/>
      <c r="F29" s="138"/>
      <c r="G29" s="138"/>
      <c r="H29" s="138"/>
      <c r="I29" s="138"/>
      <c r="J29" s="138"/>
      <c r="K29" s="138"/>
      <c r="L29" s="138"/>
      <c r="M29" s="138"/>
      <c r="N29" s="138"/>
      <c r="O29" s="138"/>
      <c r="P29" s="138"/>
      <c r="Q29" s="138"/>
      <c r="R29" s="138"/>
      <c r="S29" s="138"/>
      <c r="T29" s="138"/>
      <c r="U29" s="138"/>
      <c r="V29" s="138"/>
      <c r="W29" s="138"/>
      <c r="X29" s="138"/>
      <c r="Y29" s="138"/>
      <c r="Z29" s="138"/>
    </row>
    <row r="30" ht="15.75" customHeight="1" spans="1:26">
      <c r="A30" s="225" t="s">
        <v>563</v>
      </c>
      <c r="B30" s="160"/>
      <c r="C30" s="163"/>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ht="15.75" customHeight="1" spans="1:26">
      <c r="A31" s="225" t="s">
        <v>564</v>
      </c>
      <c r="B31" s="160"/>
      <c r="C31" s="163"/>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ht="15.75" customHeight="1" spans="1:26">
      <c r="A32" s="225" t="s">
        <v>565</v>
      </c>
      <c r="B32" s="160"/>
      <c r="C32" s="163"/>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ht="15.75" customHeight="1" spans="1:26">
      <c r="A33" s="225" t="s">
        <v>566</v>
      </c>
      <c r="B33" s="160"/>
      <c r="C33" s="163"/>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ht="15.75" customHeight="1" spans="1:26">
      <c r="A34" s="225" t="s">
        <v>567</v>
      </c>
      <c r="B34" s="160"/>
      <c r="C34" s="163"/>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ht="15.75" customHeight="1" spans="1:26">
      <c r="A35" s="225" t="s">
        <v>568</v>
      </c>
      <c r="B35" s="160"/>
      <c r="C35" s="163"/>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ht="15.75" customHeight="1" spans="1:26">
      <c r="A36" s="227"/>
      <c r="B36" s="160"/>
      <c r="C36" s="163"/>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ht="12.75" customHeight="1" spans="1:26">
      <c r="A37" s="222" t="s">
        <v>569</v>
      </c>
      <c r="B37" s="160"/>
      <c r="C37" s="163"/>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ht="18" customHeight="1" spans="1:26">
      <c r="A38" s="227"/>
      <c r="B38" s="160"/>
      <c r="C38" s="163"/>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ht="18" customHeight="1" spans="1:26">
      <c r="A39" s="228" t="s">
        <v>570</v>
      </c>
      <c r="B39" s="229">
        <f>(((1+C9+C11+C13)*(1+C15)*(1+C17))/(1-C19))-1</f>
        <v>0.233768462327312</v>
      </c>
      <c r="C39" s="163"/>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ht="18" customHeight="1" spans="1:26">
      <c r="A40" s="230"/>
      <c r="B40" s="230"/>
      <c r="C40" s="230"/>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ht="12.75" customHeight="1" spans="1:26">
      <c r="A41" s="230"/>
      <c r="B41" s="230"/>
      <c r="C41" s="230"/>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ht="12.75" customHeight="1" spans="1:26">
      <c r="A42" s="231" t="s">
        <v>571</v>
      </c>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ht="12.75" customHeight="1" spans="1:26">
      <c r="A43" s="231" t="s">
        <v>572</v>
      </c>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ht="12.75" customHeight="1" spans="1:26">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ht="12.75" customHeight="1" spans="1:26">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ht="12.75" customHeight="1" spans="1:26">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ht="12.75" customHeight="1" spans="1:26">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ht="12.75" customHeight="1" spans="1:26">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ht="12.75" customHeight="1" spans="1:26">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ht="12.75" customHeight="1" spans="1:26">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ht="12.75" customHeight="1" spans="1:26">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ht="12.75" customHeight="1" spans="1:26">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ht="12.75" customHeight="1" spans="1:26">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ht="12.75" customHeight="1" spans="1:26">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ht="12.75" customHeight="1" spans="1:26">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ht="12.75" customHeight="1" spans="1:26">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ht="12.75" customHeight="1" spans="1:26">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ht="12.75" customHeight="1" spans="1:26">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ht="12.75" customHeight="1" spans="1:26">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ht="12.75" customHeight="1" spans="1:26">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ht="12.75" customHeight="1" spans="1:26">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ht="12.75" customHeight="1" spans="1:26">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ht="12.75" customHeight="1" spans="1:26">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ht="12.75" customHeight="1" spans="1:26">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ht="12.75" customHeight="1" spans="1:26">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ht="12.75" customHeight="1" spans="1:26">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ht="12.75" customHeight="1" spans="1:26">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ht="12.75" customHeight="1" spans="1:26">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ht="12.75" customHeight="1" spans="1:26">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ht="12.75" customHeight="1" spans="1:26">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ht="12.75" customHeight="1" spans="1:26">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ht="12.75" customHeight="1" spans="1:26">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ht="12.75" customHeight="1" spans="1:26">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ht="12.75" customHeight="1" spans="1:26">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ht="12.75" customHeight="1" spans="1:26">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ht="12.75" customHeight="1" spans="1:26">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ht="12.75" customHeight="1" spans="1:26">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ht="12.75" customHeight="1" spans="1:26">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ht="12.75" customHeight="1" spans="1:26">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ht="12.75" customHeight="1" spans="1:26">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ht="12.75" customHeight="1" spans="1:26">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ht="12.75" customHeight="1" spans="1:26">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ht="12.75" customHeight="1" spans="1:26">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ht="12.75" customHeight="1" spans="1:26">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ht="12.75" customHeight="1" spans="1:26">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ht="12.75" customHeight="1" spans="1:26">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ht="12.75" customHeight="1" spans="1:26">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ht="12.75" customHeight="1" spans="1:26">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ht="12.75" customHeight="1" spans="1:26">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ht="12.75" customHeight="1" spans="1:26">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ht="12.75" customHeight="1" spans="1:26">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ht="12.75" customHeight="1" spans="1:26">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ht="12.75" customHeight="1" spans="1:26">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ht="12.75" customHeight="1" spans="1:26">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ht="12.75" customHeight="1" spans="1:26">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ht="12.75" customHeight="1" spans="1:26">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ht="12.75" customHeight="1" spans="1:26">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ht="12.75" customHeight="1" spans="1:26">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ht="12.75" customHeight="1" spans="1:26">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ht="12.75" customHeight="1" spans="1:26">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ht="12.75" customHeight="1" spans="1:26">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ht="12.75" customHeight="1" spans="1:26">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ht="12.75" customHeight="1" spans="1:26">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ht="12.75" customHeight="1" spans="1:26">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ht="12.75" customHeight="1" spans="1:26">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ht="12.75" customHeight="1" spans="1:26">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ht="12.75" customHeight="1" spans="1:26">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ht="12.75" customHeight="1" spans="1:26">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ht="12.75" customHeight="1" spans="1:26">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ht="12.75" customHeight="1" spans="1:26">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ht="12.75" customHeight="1" spans="1:26">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ht="12.75" customHeight="1" spans="1:26">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ht="12.75" customHeight="1" spans="1:26">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ht="12.75" customHeight="1" spans="1:26">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ht="12.75" customHeight="1" spans="1:26">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ht="12.75" customHeight="1" spans="1:26">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ht="12.75" customHeight="1" spans="1:26">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ht="12.75" customHeight="1" spans="1:26">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ht="12.75" customHeight="1" spans="1:26">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ht="12.75" customHeight="1" spans="1:26">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ht="12.75" customHeight="1" spans="1:26">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ht="12.75" customHeight="1" spans="1:26">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ht="12.75" customHeight="1" spans="1:26">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ht="12.75" customHeight="1" spans="1:26">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ht="12.75" customHeight="1" spans="1:26">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ht="12.75" customHeight="1" spans="1:26">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ht="12.75" customHeight="1" spans="1:26">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ht="12.75" customHeight="1" spans="1:26">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ht="12.75" customHeight="1" spans="1:26">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ht="12.75" customHeight="1" spans="1:26">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ht="12.75" customHeight="1" spans="1:26">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ht="12.75" customHeight="1" spans="1:26">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ht="12.75" customHeight="1" spans="1:26">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ht="12.75" customHeight="1" spans="1:26">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ht="12.75" customHeight="1" spans="1:26">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ht="12.75" customHeight="1" spans="1:26">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ht="12.75" customHeight="1" spans="1:26">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ht="12.75" customHeight="1" spans="1:26">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ht="12.75" customHeight="1" spans="1:26">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ht="12.75" customHeight="1" spans="1:26">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ht="12.75" customHeight="1" spans="1:26">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ht="12.75" customHeight="1" spans="1:26">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ht="12.75" customHeight="1" spans="1:26">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ht="12.75" customHeight="1" spans="1:26">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ht="12.75" customHeight="1" spans="1:26">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ht="12.75" customHeight="1" spans="1:26">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ht="12.75" customHeight="1" spans="1:26">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ht="12.75" customHeight="1" spans="1:26">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ht="12.75" customHeight="1" spans="1:26">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ht="12.75" customHeight="1" spans="1:26">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ht="12.75" customHeight="1" spans="1:26">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ht="12.75" customHeight="1" spans="1:26">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ht="12.75" customHeight="1" spans="1:26">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ht="12.75" customHeight="1" spans="1:26">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ht="12.75" customHeight="1" spans="1:26">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ht="12.75" customHeight="1" spans="1:26">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ht="12.75" customHeight="1" spans="1:26">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ht="12.75" customHeight="1" spans="1:26">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ht="12.75" customHeight="1" spans="1:26">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ht="12.75" customHeight="1" spans="1:26">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ht="12.75" customHeight="1" spans="1:26">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ht="12.75" customHeight="1" spans="1:26">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ht="12.75" customHeight="1" spans="1:26">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ht="12.75" customHeight="1" spans="1:26">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ht="12.75" customHeight="1" spans="1:26">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ht="12.75" customHeight="1" spans="1:26">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ht="12.75" customHeight="1" spans="1:26">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ht="12.75" customHeight="1" spans="1:26">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ht="12.75" customHeight="1" spans="1:26">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ht="12.75" customHeight="1" spans="1:26">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ht="12.75" customHeight="1" spans="1:26">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ht="12.75" customHeight="1" spans="1:26">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ht="12.75" customHeight="1" spans="1:26">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ht="12.75" customHeight="1" spans="1:26">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ht="12.75" customHeight="1" spans="1:26">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ht="12.75" customHeight="1" spans="1:26">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ht="12.75" customHeight="1" spans="1:26">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ht="12.75" customHeight="1" spans="1:26">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ht="12.75" customHeight="1" spans="1:26">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ht="12.75" customHeight="1" spans="1:26">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ht="12.75" customHeight="1" spans="1:26">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ht="12.75" customHeight="1" spans="1:26">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ht="12.75" customHeight="1" spans="1:26">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ht="12.75" customHeight="1" spans="1:26">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ht="12.75" customHeight="1" spans="1:26">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ht="12.75" customHeight="1" spans="1:26">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ht="12.75" customHeight="1" spans="1:26">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ht="12.75" customHeight="1" spans="1:26">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ht="12.75" customHeight="1" spans="1:26">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ht="12.75" customHeight="1" spans="1:26">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ht="12.75" customHeight="1" spans="1:26">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ht="12.75" customHeight="1" spans="1:26">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ht="12.75" customHeight="1" spans="1:26">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ht="12.75" customHeight="1" spans="1:26">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ht="12.75" customHeight="1" spans="1:26">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ht="12.75" customHeight="1" spans="1:26">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ht="12.75" customHeight="1" spans="1:26">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ht="12.75" customHeight="1" spans="1:26">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ht="12.75" customHeight="1" spans="1:26">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ht="12.75" customHeight="1" spans="1:26">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ht="12.75" customHeight="1" spans="1:26">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ht="12.75" customHeight="1" spans="1:26">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ht="12.75" customHeight="1" spans="1:26">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ht="12.75" customHeight="1" spans="1:26">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ht="12.75" customHeight="1" spans="1:26">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ht="12.75" customHeight="1" spans="1:26">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ht="12.75" customHeight="1" spans="1:26">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ht="12.75" customHeight="1" spans="1:26">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ht="12.75" customHeight="1" spans="1:26">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ht="12.75" customHeight="1" spans="1:26">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ht="12.75" customHeight="1" spans="1:26">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ht="12.75" customHeight="1" spans="1:26">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ht="12.75" customHeight="1" spans="1:26">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ht="12.75" customHeight="1" spans="1:26">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ht="12.75" customHeight="1" spans="1:26">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ht="12.75" customHeight="1" spans="1:26">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ht="12.75" customHeight="1" spans="1:26">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ht="12.75" customHeight="1" spans="1:26">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ht="12.75" customHeight="1" spans="1:26">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ht="12.75" customHeight="1" spans="1:26">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ht="12.75" customHeight="1" spans="1:26">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ht="12.75" customHeight="1" spans="1:26">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ht="12.75" customHeight="1" spans="1:26">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ht="12.75" customHeight="1" spans="1:26">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ht="12.75" customHeight="1" spans="1:26">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ht="12.75" customHeight="1" spans="1:26">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ht="12.75" customHeight="1" spans="1:26">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ht="12.75" customHeight="1" spans="1:26">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ht="12.75" customHeight="1" spans="1:26">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ht="12.75" customHeight="1" spans="1:26">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ht="12.75" customHeight="1" spans="1:26">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ht="12.75" customHeight="1" spans="1:26">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ht="12.75" customHeight="1" spans="1:26">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ht="12.75" customHeight="1" spans="1:26">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ht="12.75" customHeight="1" spans="1:26">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ht="12.75" customHeight="1" spans="1:26">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ht="12.75" customHeight="1" spans="1:26">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ht="12.75" customHeight="1" spans="1:26">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ht="12.75" customHeight="1" spans="1:26">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ht="12.75" customHeight="1" spans="1:26">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ht="12.75" customHeight="1" spans="1:26">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ht="12.75" customHeight="1" spans="1:26">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A2:C2"/>
    <mergeCell ref="A3:C3"/>
    <mergeCell ref="A4:C4"/>
    <mergeCell ref="A5:C5"/>
    <mergeCell ref="A8:C8"/>
    <mergeCell ref="A24:C24"/>
    <mergeCell ref="A25:C25"/>
    <mergeCell ref="A29:C29"/>
    <mergeCell ref="A30:C30"/>
    <mergeCell ref="A31:C31"/>
    <mergeCell ref="A32:C32"/>
    <mergeCell ref="A33:C33"/>
    <mergeCell ref="A34:C34"/>
    <mergeCell ref="A35:C35"/>
    <mergeCell ref="A36:C36"/>
    <mergeCell ref="A37:C37"/>
    <mergeCell ref="A38:C38"/>
    <mergeCell ref="B39:C39"/>
    <mergeCell ref="A42:C42"/>
    <mergeCell ref="A43:C43"/>
    <mergeCell ref="A6:C7"/>
    <mergeCell ref="A26:C28"/>
  </mergeCells>
  <pageMargins left="0.700694444444445" right="0.700694444444445" top="0.751388888888889" bottom="0.751388888888889" header="0" footer="0"/>
  <pageSetup paperSize="1" scale="85" orientation="portrait" horizontalDpi="600"/>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workbookViewId="0">
      <selection activeCell="A1" sqref="A1:K1"/>
    </sheetView>
  </sheetViews>
  <sheetFormatPr defaultColWidth="12.6285714285714" defaultRowHeight="15" customHeight="1"/>
  <cols>
    <col min="1" max="1" width="7.75238095238095" customWidth="1"/>
    <col min="2" max="2" width="13.247619047619" customWidth="1"/>
    <col min="3" max="3" width="12.752380952381" customWidth="1"/>
    <col min="4" max="4" width="63.752380952381" customWidth="1"/>
    <col min="5" max="5" width="7.87619047619048" customWidth="1"/>
    <col min="6" max="6" width="12.752380952381" customWidth="1"/>
    <col min="7" max="7" width="14.752380952381" customWidth="1"/>
    <col min="8" max="8" width="8.75238095238095" customWidth="1"/>
    <col min="9" max="9" width="14.752380952381" customWidth="1"/>
    <col min="10" max="10" width="17.5047619047619" customWidth="1"/>
    <col min="11" max="11" width="22.1333333333333" customWidth="1"/>
    <col min="12" max="12" width="13.8761904761905" customWidth="1"/>
    <col min="13" max="13" width="6.75238095238095" customWidth="1"/>
    <col min="14" max="14" width="7.75238095238095" customWidth="1"/>
    <col min="15" max="15" width="24.1333333333333" customWidth="1"/>
  </cols>
  <sheetData>
    <row r="1" ht="52.5" customHeight="1" spans="1:26">
      <c r="A1" s="154"/>
      <c r="B1" s="155"/>
      <c r="C1" s="155"/>
      <c r="D1" s="155"/>
      <c r="E1" s="155"/>
      <c r="F1" s="155"/>
      <c r="G1" s="155"/>
      <c r="H1" s="155"/>
      <c r="I1" s="155"/>
      <c r="J1" s="155"/>
      <c r="K1" s="186"/>
      <c r="L1" s="187"/>
      <c r="M1" s="187"/>
      <c r="N1" s="187"/>
      <c r="O1" s="187"/>
      <c r="P1" s="188"/>
      <c r="Q1" s="188"/>
      <c r="R1" s="188"/>
      <c r="S1" s="188"/>
      <c r="T1" s="188"/>
      <c r="U1" s="188"/>
      <c r="V1" s="188"/>
      <c r="W1" s="188"/>
      <c r="X1" s="188"/>
      <c r="Y1" s="188"/>
      <c r="Z1" s="188"/>
    </row>
    <row r="2" ht="18.75" customHeight="1" spans="1:26">
      <c r="A2" s="156" t="e">
        <f>[1]RESUMO!A2</f>
        <v>#REF!</v>
      </c>
      <c r="K2" s="189"/>
      <c r="L2" s="190"/>
      <c r="M2" s="190"/>
      <c r="N2" s="190"/>
      <c r="O2" s="190"/>
      <c r="P2" s="188"/>
      <c r="Q2" s="188"/>
      <c r="R2" s="188"/>
      <c r="S2" s="188"/>
      <c r="T2" s="188"/>
      <c r="U2" s="188"/>
      <c r="V2" s="188"/>
      <c r="W2" s="188"/>
      <c r="X2" s="188"/>
      <c r="Y2" s="188"/>
      <c r="Z2" s="188"/>
    </row>
    <row r="3" ht="18.75" customHeight="1" spans="1:26">
      <c r="A3" s="156" t="e">
        <f>[1]RESUMO!A3</f>
        <v>#REF!</v>
      </c>
      <c r="K3" s="189"/>
      <c r="L3" s="190"/>
      <c r="M3" s="190"/>
      <c r="N3" s="190"/>
      <c r="O3" s="190"/>
      <c r="P3" s="188"/>
      <c r="Q3" s="188"/>
      <c r="R3" s="188"/>
      <c r="S3" s="188"/>
      <c r="T3" s="188"/>
      <c r="U3" s="188"/>
      <c r="V3" s="188"/>
      <c r="W3" s="188"/>
      <c r="X3" s="188"/>
      <c r="Y3" s="188"/>
      <c r="Z3" s="188"/>
    </row>
    <row r="4" ht="6.75" customHeight="1" spans="1:26">
      <c r="A4" s="157"/>
      <c r="B4" s="158"/>
      <c r="C4" s="158"/>
      <c r="D4" s="158"/>
      <c r="E4" s="158"/>
      <c r="F4" s="158"/>
      <c r="G4" s="158"/>
      <c r="H4" s="158"/>
      <c r="I4" s="158"/>
      <c r="J4" s="158"/>
      <c r="K4" s="191"/>
      <c r="L4" s="190"/>
      <c r="M4" s="190"/>
      <c r="N4" s="190"/>
      <c r="O4" s="190"/>
      <c r="P4" s="188"/>
      <c r="Q4" s="188"/>
      <c r="R4" s="188"/>
      <c r="S4" s="188"/>
      <c r="T4" s="188"/>
      <c r="U4" s="188"/>
      <c r="V4" s="188"/>
      <c r="W4" s="188"/>
      <c r="X4" s="188"/>
      <c r="Y4" s="188"/>
      <c r="Z4" s="188"/>
    </row>
    <row r="5" ht="24" customHeight="1" spans="1:26">
      <c r="A5" s="159" t="s">
        <v>573</v>
      </c>
      <c r="B5" s="160"/>
      <c r="C5" s="160"/>
      <c r="D5" s="160"/>
      <c r="E5" s="160"/>
      <c r="F5" s="160"/>
      <c r="G5" s="160"/>
      <c r="H5" s="160"/>
      <c r="I5" s="160"/>
      <c r="J5" s="160"/>
      <c r="K5" s="163"/>
      <c r="L5" s="190"/>
      <c r="M5" s="190"/>
      <c r="N5" s="190"/>
      <c r="O5" s="190"/>
      <c r="P5" s="188"/>
      <c r="Q5" s="188"/>
      <c r="R5" s="188"/>
      <c r="S5" s="188"/>
      <c r="T5" s="188"/>
      <c r="U5" s="188"/>
      <c r="V5" s="188"/>
      <c r="W5" s="188"/>
      <c r="X5" s="188"/>
      <c r="Y5" s="188"/>
      <c r="Z5" s="188"/>
    </row>
    <row r="6" ht="22.5" customHeight="1" spans="1:26">
      <c r="A6" s="161" t="s">
        <v>3</v>
      </c>
      <c r="B6" s="160"/>
      <c r="C6" s="160"/>
      <c r="D6" s="160"/>
      <c r="E6" s="160"/>
      <c r="F6" s="160"/>
      <c r="G6" s="160"/>
      <c r="H6" s="160"/>
      <c r="I6" s="160"/>
      <c r="J6" s="160"/>
      <c r="K6" s="163"/>
      <c r="L6" s="190"/>
      <c r="M6" s="190"/>
      <c r="N6" s="190"/>
      <c r="O6" s="190"/>
      <c r="P6" s="188"/>
      <c r="Q6" s="188"/>
      <c r="R6" s="188"/>
      <c r="S6" s="188"/>
      <c r="T6" s="188"/>
      <c r="U6" s="188"/>
      <c r="V6" s="188"/>
      <c r="W6" s="188"/>
      <c r="X6" s="188"/>
      <c r="Y6" s="188"/>
      <c r="Z6" s="188"/>
    </row>
    <row r="7" ht="42" customHeight="1" spans="1:26">
      <c r="A7" s="162" t="e">
        <f>[1]RESUMO!A8</f>
        <v>#REF!</v>
      </c>
      <c r="B7" s="160"/>
      <c r="C7" s="160"/>
      <c r="D7" s="160"/>
      <c r="E7" s="160"/>
      <c r="F7" s="160"/>
      <c r="G7" s="163"/>
      <c r="H7" s="164"/>
      <c r="I7" s="160"/>
      <c r="J7" s="160"/>
      <c r="K7" s="163"/>
      <c r="L7" s="190"/>
      <c r="M7" s="190"/>
      <c r="N7" s="190"/>
      <c r="O7" s="190"/>
      <c r="P7" s="188"/>
      <c r="Q7" s="188"/>
      <c r="R7" s="188"/>
      <c r="S7" s="188"/>
      <c r="T7" s="188"/>
      <c r="U7" s="188"/>
      <c r="V7" s="188"/>
      <c r="W7" s="188"/>
      <c r="X7" s="188"/>
      <c r="Y7" s="188"/>
      <c r="Z7" s="188"/>
    </row>
    <row r="8" ht="18.75" customHeight="1" spans="1:26">
      <c r="A8" s="161" t="s">
        <v>5</v>
      </c>
      <c r="B8" s="160"/>
      <c r="C8" s="160"/>
      <c r="D8" s="160"/>
      <c r="E8" s="160"/>
      <c r="F8" s="160"/>
      <c r="G8" s="163"/>
      <c r="H8" s="165" t="s">
        <v>6</v>
      </c>
      <c r="I8" s="160"/>
      <c r="J8" s="160"/>
      <c r="K8" s="163"/>
      <c r="L8" s="190"/>
      <c r="M8" s="190"/>
      <c r="N8" s="190"/>
      <c r="O8" s="190"/>
      <c r="P8" s="188"/>
      <c r="Q8" s="188"/>
      <c r="R8" s="188"/>
      <c r="S8" s="188"/>
      <c r="T8" s="188"/>
      <c r="U8" s="188"/>
      <c r="V8" s="188"/>
      <c r="W8" s="188"/>
      <c r="X8" s="188"/>
      <c r="Y8" s="188"/>
      <c r="Z8" s="188"/>
    </row>
    <row r="9" ht="75" customHeight="1" spans="1:26">
      <c r="A9" s="162">
        <f>[2]RESUMO!A9</f>
        <v>0</v>
      </c>
      <c r="B9" s="160"/>
      <c r="C9" s="160"/>
      <c r="D9" s="160"/>
      <c r="E9" s="160"/>
      <c r="F9" s="160"/>
      <c r="G9" s="163"/>
      <c r="H9" s="166" t="e">
        <f>[1]RESUMO!E10</f>
        <v>#REF!</v>
      </c>
      <c r="I9" s="160"/>
      <c r="J9" s="160"/>
      <c r="K9" s="163"/>
      <c r="L9" s="190"/>
      <c r="M9" s="190"/>
      <c r="N9" s="190"/>
      <c r="O9" s="190"/>
      <c r="P9" s="188"/>
      <c r="Q9" s="188"/>
      <c r="R9" s="188"/>
      <c r="S9" s="188"/>
      <c r="T9" s="188"/>
      <c r="U9" s="188"/>
      <c r="V9" s="188"/>
      <c r="W9" s="188"/>
      <c r="X9" s="188"/>
      <c r="Y9" s="188"/>
      <c r="Z9" s="188"/>
    </row>
    <row r="10" ht="24.75" customHeight="1" spans="1:26">
      <c r="A10" s="161" t="s">
        <v>8</v>
      </c>
      <c r="B10" s="160"/>
      <c r="C10" s="160"/>
      <c r="D10" s="160"/>
      <c r="E10" s="163"/>
      <c r="F10" s="167" t="s">
        <v>9</v>
      </c>
      <c r="G10" s="160"/>
      <c r="H10" s="160"/>
      <c r="I10" s="160"/>
      <c r="J10" s="163"/>
      <c r="K10" s="192" t="s">
        <v>10</v>
      </c>
      <c r="L10" s="190"/>
      <c r="M10" s="190"/>
      <c r="N10" s="190"/>
      <c r="O10" s="190"/>
      <c r="P10" s="188"/>
      <c r="Q10" s="188"/>
      <c r="R10" s="188"/>
      <c r="S10" s="188"/>
      <c r="T10" s="188"/>
      <c r="U10" s="188"/>
      <c r="V10" s="188"/>
      <c r="W10" s="188"/>
      <c r="X10" s="188"/>
      <c r="Y10" s="188"/>
      <c r="Z10" s="188"/>
    </row>
    <row r="11" ht="33" customHeight="1" spans="1:26">
      <c r="A11" s="168" t="str">
        <f>RESUMO!A11</f>
        <v>SINAPI SERVIÇOS/INSUMOS SEM DESONERAÇÃO - MARÇO/2024 + DNIT SICRO - JANEIRO/2024</v>
      </c>
      <c r="B11" s="160"/>
      <c r="C11" s="160"/>
      <c r="D11" s="160"/>
      <c r="E11" s="163"/>
      <c r="F11" s="169" t="str">
        <f>RESUMO!E11</f>
        <v>113,98 % (HORISTAS)          
70,00 % (MENSALISTAS)</v>
      </c>
      <c r="G11" s="160"/>
      <c r="H11" s="160"/>
      <c r="I11" s="160"/>
      <c r="J11" s="163"/>
      <c r="K11" s="193">
        <f>RESUMO!G11</f>
        <v>0.2338</v>
      </c>
      <c r="L11" s="190"/>
      <c r="M11" s="190"/>
      <c r="N11" s="190"/>
      <c r="O11" s="190"/>
      <c r="P11" s="188"/>
      <c r="Q11" s="188"/>
      <c r="R11" s="188"/>
      <c r="S11" s="188"/>
      <c r="T11" s="188"/>
      <c r="U11" s="188"/>
      <c r="V11" s="188"/>
      <c r="W11" s="188"/>
      <c r="X11" s="188"/>
      <c r="Y11" s="188"/>
      <c r="Z11" s="188"/>
    </row>
    <row r="12" ht="23.25" customHeight="1" spans="1:26">
      <c r="A12" s="170" t="str">
        <f>RESUMO!A12</f>
        <v>ABRIL/2024</v>
      </c>
      <c r="B12" s="160"/>
      <c r="C12" s="160"/>
      <c r="D12" s="160"/>
      <c r="E12" s="160"/>
      <c r="F12" s="160"/>
      <c r="G12" s="160"/>
      <c r="H12" s="160"/>
      <c r="I12" s="160"/>
      <c r="J12" s="160"/>
      <c r="K12" s="163"/>
      <c r="L12" s="190"/>
      <c r="M12" s="190"/>
      <c r="N12" s="190"/>
      <c r="O12" s="190"/>
      <c r="P12" s="188"/>
      <c r="Q12" s="188"/>
      <c r="R12" s="188"/>
      <c r="S12" s="188"/>
      <c r="T12" s="188"/>
      <c r="U12" s="188"/>
      <c r="V12" s="188"/>
      <c r="W12" s="188"/>
      <c r="X12" s="188"/>
      <c r="Y12" s="188"/>
      <c r="Z12" s="188"/>
    </row>
    <row r="13" ht="18" customHeight="1" spans="1:26">
      <c r="A13" s="171" t="s">
        <v>14</v>
      </c>
      <c r="B13" s="171" t="s">
        <v>35</v>
      </c>
      <c r="C13" s="171" t="s">
        <v>36</v>
      </c>
      <c r="D13" s="171" t="s">
        <v>15</v>
      </c>
      <c r="E13" s="171" t="s">
        <v>37</v>
      </c>
      <c r="F13" s="172" t="s">
        <v>38</v>
      </c>
      <c r="G13" s="172" t="s">
        <v>39</v>
      </c>
      <c r="H13" s="172" t="s">
        <v>40</v>
      </c>
      <c r="I13" s="172" t="s">
        <v>41</v>
      </c>
      <c r="J13" s="194" t="s">
        <v>42</v>
      </c>
      <c r="K13" s="163"/>
      <c r="L13" s="190"/>
      <c r="M13" s="190"/>
      <c r="N13" s="190"/>
      <c r="O13" s="190"/>
      <c r="P13" s="188"/>
      <c r="Q13" s="188"/>
      <c r="R13" s="188"/>
      <c r="S13" s="188"/>
      <c r="T13" s="188"/>
      <c r="U13" s="188"/>
      <c r="V13" s="188"/>
      <c r="W13" s="188"/>
      <c r="X13" s="188"/>
      <c r="Y13" s="188"/>
      <c r="Z13" s="188"/>
    </row>
    <row r="14" ht="24" customHeight="1" spans="1:26">
      <c r="A14" s="173"/>
      <c r="B14" s="173"/>
      <c r="C14" s="173"/>
      <c r="D14" s="173"/>
      <c r="E14" s="173"/>
      <c r="F14" s="174"/>
      <c r="G14" s="174"/>
      <c r="H14" s="174"/>
      <c r="I14" s="174"/>
      <c r="J14" s="171" t="s">
        <v>43</v>
      </c>
      <c r="K14" s="171" t="s">
        <v>44</v>
      </c>
      <c r="L14" s="190"/>
      <c r="M14" s="190"/>
      <c r="N14" s="190"/>
      <c r="O14" s="190"/>
      <c r="P14" s="188"/>
      <c r="Q14" s="188"/>
      <c r="R14" s="188"/>
      <c r="S14" s="188"/>
      <c r="T14" s="188"/>
      <c r="U14" s="188"/>
      <c r="V14" s="188"/>
      <c r="W14" s="188"/>
      <c r="X14" s="188"/>
      <c r="Y14" s="188"/>
      <c r="Z14" s="188"/>
    </row>
    <row r="15" ht="21" customHeight="1" spans="1:26">
      <c r="A15" s="175" t="s">
        <v>46</v>
      </c>
      <c r="B15" s="176" t="s">
        <v>47</v>
      </c>
      <c r="C15" s="175" t="s">
        <v>48</v>
      </c>
      <c r="D15" s="177" t="str">
        <f>VLOOKUP(C15,COMPOSIÇÕES!B:G,2,0)</f>
        <v>ADMINISTRAÇÃO LOCAL DA OBRA</v>
      </c>
      <c r="E15" s="178" t="str">
        <f>VLOOKUP(C15,COMPOSIÇÕES!B:G,3,0)</f>
        <v>MÊS</v>
      </c>
      <c r="F15" s="179">
        <v>4</v>
      </c>
      <c r="G15" s="180">
        <f>VLOOKUP(C15,COMPOSIÇÕES!B:G,6,0)</f>
        <v>5579.15</v>
      </c>
      <c r="H15" s="181">
        <f t="shared" ref="H15:H79" si="0">$K$11</f>
        <v>0.2338</v>
      </c>
      <c r="I15" s="180">
        <f t="shared" ref="I15:I79" si="1">ROUND((G15*H15)+G15,2)</f>
        <v>6883.56</v>
      </c>
      <c r="J15" s="195">
        <f t="shared" ref="J15:J79" si="2">ROUND(F15*G15,2)</f>
        <v>22316.6</v>
      </c>
      <c r="K15" s="180">
        <f t="shared" ref="K15:K79" si="3">ROUND(F15*I15,2)</f>
        <v>27534.24</v>
      </c>
      <c r="L15" s="190"/>
      <c r="M15" s="190"/>
      <c r="N15" s="190"/>
      <c r="O15" s="190"/>
      <c r="P15" s="188"/>
      <c r="Q15" s="188"/>
      <c r="R15" s="188"/>
      <c r="S15" s="188"/>
      <c r="T15" s="188"/>
      <c r="U15" s="188"/>
      <c r="V15" s="188"/>
      <c r="W15" s="188"/>
      <c r="X15" s="188"/>
      <c r="Y15" s="188"/>
      <c r="Z15" s="188"/>
    </row>
    <row r="16" ht="31.5" spans="1:26">
      <c r="A16" s="175" t="s">
        <v>50</v>
      </c>
      <c r="B16" s="176" t="s">
        <v>47</v>
      </c>
      <c r="C16" s="175" t="s">
        <v>113</v>
      </c>
      <c r="D16" s="177" t="str">
        <f>VLOOKUP(C16,COMPOSIÇÕES!B:G,2,0)</f>
        <v>JUNTA DE DILATAÇÃO COM MANTA ASFÁLTCIA DE 3mm E MANTA GEOTÊXTIL</v>
      </c>
      <c r="E16" s="178" t="str">
        <f>VLOOKUP(C16,COMPOSIÇÕES!B:G,3,0)</f>
        <v>M²</v>
      </c>
      <c r="F16" s="179">
        <v>8426.094</v>
      </c>
      <c r="G16" s="180">
        <f>VLOOKUP(C16,COMPOSIÇÕES!B:G,6,0)</f>
        <v>92.95</v>
      </c>
      <c r="H16" s="181">
        <f t="shared" si="0"/>
        <v>0.2338</v>
      </c>
      <c r="I16" s="180">
        <f t="shared" si="1"/>
        <v>114.68</v>
      </c>
      <c r="J16" s="180">
        <f t="shared" si="2"/>
        <v>783205.44</v>
      </c>
      <c r="K16" s="180">
        <f t="shared" si="3"/>
        <v>966304.46</v>
      </c>
      <c r="L16" s="190"/>
      <c r="M16" s="190"/>
      <c r="N16" s="190"/>
      <c r="O16" s="190"/>
      <c r="P16" s="188"/>
      <c r="Q16" s="188"/>
      <c r="R16" s="188"/>
      <c r="S16" s="188"/>
      <c r="T16" s="188"/>
      <c r="U16" s="188"/>
      <c r="V16" s="188"/>
      <c r="W16" s="188"/>
      <c r="X16" s="188"/>
      <c r="Y16" s="188"/>
      <c r="Z16" s="188"/>
    </row>
    <row r="17" ht="47.25" spans="1:26">
      <c r="A17" s="175" t="s">
        <v>52</v>
      </c>
      <c r="B17" s="176" t="s">
        <v>53</v>
      </c>
      <c r="C17" s="175">
        <v>98441</v>
      </c>
      <c r="D17" s="182" t="str">
        <f>VLOOKUP(C17,'SINAPI-SICRO'!A:E,2,0)</f>
        <v>PAREDE DE MADEIRA COMPENSADA PARA CONSTRUÇÃO TEMPORÁRIA EM CHAPA SIMPLES, EXTERNA, SEM VÃO. AF_03/2024</v>
      </c>
      <c r="E17" s="183" t="str">
        <f>VLOOKUP(C17,'SINAPI-SICRO'!A:E,3,0)</f>
        <v>M2</v>
      </c>
      <c r="F17" s="179">
        <f>28/5</f>
        <v>5.6</v>
      </c>
      <c r="G17" s="180">
        <f>VLOOKUP(C17,'SINAPI-SICRO'!A:E,5,0)</f>
        <v>94.54</v>
      </c>
      <c r="H17" s="181">
        <f t="shared" si="0"/>
        <v>0.2338</v>
      </c>
      <c r="I17" s="180">
        <f t="shared" si="1"/>
        <v>116.64</v>
      </c>
      <c r="J17" s="180">
        <f t="shared" si="2"/>
        <v>529.42</v>
      </c>
      <c r="K17" s="180">
        <f t="shared" si="3"/>
        <v>653.18</v>
      </c>
      <c r="L17" s="190"/>
      <c r="M17" s="190"/>
      <c r="N17" s="190"/>
      <c r="O17" s="190"/>
      <c r="P17" s="188"/>
      <c r="Q17" s="188"/>
      <c r="R17" s="188"/>
      <c r="S17" s="188"/>
      <c r="T17" s="188"/>
      <c r="U17" s="188"/>
      <c r="V17" s="188"/>
      <c r="W17" s="188"/>
      <c r="X17" s="188"/>
      <c r="Y17" s="188"/>
      <c r="Z17" s="188"/>
    </row>
    <row r="18" ht="47.25" spans="1:26">
      <c r="A18" s="175" t="s">
        <v>54</v>
      </c>
      <c r="B18" s="176" t="s">
        <v>53</v>
      </c>
      <c r="C18" s="175">
        <v>98443</v>
      </c>
      <c r="D18" s="182" t="str">
        <f>VLOOKUP(C18,'SINAPI-SICRO'!A:E,2,0)</f>
        <v>PAREDE DE MADEIRA COMPENSADA PARA CONSTRUÇÃO TEMPORÁRIA EM CHAPA SIMPLES, INTERNA, SEM VÃO. AF_03/2024</v>
      </c>
      <c r="E18" s="183" t="str">
        <f>VLOOKUP(C18,'SINAPI-SICRO'!A:E,3,0)</f>
        <v>M2</v>
      </c>
      <c r="F18" s="179">
        <f>9/5</f>
        <v>1.8</v>
      </c>
      <c r="G18" s="180">
        <f>VLOOKUP(C18,'SINAPI-SICRO'!A:E,5,0)</f>
        <v>75.45</v>
      </c>
      <c r="H18" s="181">
        <f t="shared" si="0"/>
        <v>0.2338</v>
      </c>
      <c r="I18" s="180">
        <f t="shared" si="1"/>
        <v>93.09</v>
      </c>
      <c r="J18" s="180">
        <f t="shared" si="2"/>
        <v>135.81</v>
      </c>
      <c r="K18" s="180">
        <f t="shared" si="3"/>
        <v>167.56</v>
      </c>
      <c r="L18" s="190"/>
      <c r="M18" s="190"/>
      <c r="N18" s="190"/>
      <c r="O18" s="190"/>
      <c r="P18" s="188"/>
      <c r="Q18" s="188"/>
      <c r="R18" s="188"/>
      <c r="S18" s="188"/>
      <c r="T18" s="188"/>
      <c r="U18" s="188"/>
      <c r="V18" s="188"/>
      <c r="W18" s="188"/>
      <c r="X18" s="188"/>
      <c r="Y18" s="188"/>
      <c r="Z18" s="188"/>
    </row>
    <row r="19" ht="47.25" spans="1:26">
      <c r="A19" s="175" t="s">
        <v>55</v>
      </c>
      <c r="B19" s="176" t="s">
        <v>53</v>
      </c>
      <c r="C19" s="175">
        <v>103689</v>
      </c>
      <c r="D19" s="182" t="str">
        <f>VLOOKUP(C19,'SINAPI-SICRO'!A:E,2,0)</f>
        <v>FORNECIMENTO E INSTALAÇÃO DE PLACA DE OBRA COM CHAPA GALVANIZADA E ESTRUTURA DE MADEIRA. AF_03/2022_PS</v>
      </c>
      <c r="E19" s="183" t="str">
        <f>VLOOKUP(C19,'SINAPI-SICRO'!A:E,3,0)</f>
        <v>M2</v>
      </c>
      <c r="F19" s="179">
        <f>(13*6)/5</f>
        <v>15.6</v>
      </c>
      <c r="G19" s="180">
        <f>VLOOKUP(C19,'SINAPI-SICRO'!A:E,5,0)</f>
        <v>310.03</v>
      </c>
      <c r="H19" s="181">
        <f t="shared" si="0"/>
        <v>0.2338</v>
      </c>
      <c r="I19" s="180">
        <f t="shared" si="1"/>
        <v>382.52</v>
      </c>
      <c r="J19" s="180">
        <f t="shared" si="2"/>
        <v>4836.47</v>
      </c>
      <c r="K19" s="180">
        <f t="shared" si="3"/>
        <v>5967.31</v>
      </c>
      <c r="L19" s="190"/>
      <c r="M19" s="190"/>
      <c r="N19" s="190"/>
      <c r="O19" s="190"/>
      <c r="P19" s="188"/>
      <c r="Q19" s="188"/>
      <c r="R19" s="188"/>
      <c r="S19" s="188"/>
      <c r="T19" s="188"/>
      <c r="U19" s="188"/>
      <c r="V19" s="188"/>
      <c r="W19" s="188"/>
      <c r="X19" s="188"/>
      <c r="Y19" s="188"/>
      <c r="Z19" s="188"/>
    </row>
    <row r="20" ht="47.25" spans="1:26">
      <c r="A20" s="183" t="s">
        <v>46</v>
      </c>
      <c r="B20" s="176" t="s">
        <v>53</v>
      </c>
      <c r="C20" s="176">
        <v>101116</v>
      </c>
      <c r="D20" s="182" t="str">
        <f>VLOOKUP(C20,'SINAPI-SICRO'!A:E,2,0)</f>
        <v>ESCAVAÇÃO HORIZONTAL EM SOLO DE 1A CATEGORIA COM TRATOR DE ESTEIRAS (170HP/LÂMINA: 5,20M3). AF_07/2020</v>
      </c>
      <c r="E20" s="183" t="str">
        <f>VLOOKUP(C20,'SINAPI-SICRO'!A:E,3,0)</f>
        <v>M3</v>
      </c>
      <c r="F20" s="179">
        <v>4062.44718</v>
      </c>
      <c r="G20" s="180">
        <f>VLOOKUP(C20,'SINAPI-SICRO'!A:E,5,0)</f>
        <v>2.22</v>
      </c>
      <c r="H20" s="181">
        <f t="shared" si="0"/>
        <v>0.2338</v>
      </c>
      <c r="I20" s="180">
        <f t="shared" si="1"/>
        <v>2.74</v>
      </c>
      <c r="J20" s="195">
        <f t="shared" si="2"/>
        <v>9018.63</v>
      </c>
      <c r="K20" s="195">
        <f t="shared" si="3"/>
        <v>11131.11</v>
      </c>
      <c r="L20" s="190"/>
      <c r="M20" s="190"/>
      <c r="N20" s="190"/>
      <c r="O20" s="190"/>
      <c r="P20" s="188"/>
      <c r="Q20" s="188"/>
      <c r="R20" s="188"/>
      <c r="S20" s="188"/>
      <c r="T20" s="188"/>
      <c r="U20" s="188"/>
      <c r="V20" s="188"/>
      <c r="W20" s="188"/>
      <c r="X20" s="188"/>
      <c r="Y20" s="188"/>
      <c r="Z20" s="188"/>
    </row>
    <row r="21" ht="15.75" customHeight="1" spans="1:26">
      <c r="A21" s="183" t="s">
        <v>59</v>
      </c>
      <c r="B21" s="176" t="s">
        <v>53</v>
      </c>
      <c r="C21" s="176">
        <v>100574</v>
      </c>
      <c r="D21" s="182" t="str">
        <f>VLOOKUP(C21,'SINAPI-SICRO'!A:E,2,0)</f>
        <v>ESPALHAMENTO DE MATERIAL COM TRATOR DE ESTEIRAS. AF_11/2019</v>
      </c>
      <c r="E21" s="183" t="str">
        <f>VLOOKUP(C21,'SINAPI-SICRO'!A:E,3,0)</f>
        <v>M3</v>
      </c>
      <c r="F21" s="179">
        <v>209.8</v>
      </c>
      <c r="G21" s="180">
        <f>VLOOKUP(C21,'SINAPI-SICRO'!A:E,5,0)</f>
        <v>1.44</v>
      </c>
      <c r="H21" s="181">
        <f t="shared" si="0"/>
        <v>0.2338</v>
      </c>
      <c r="I21" s="180">
        <f t="shared" si="1"/>
        <v>1.78</v>
      </c>
      <c r="J21" s="195">
        <f t="shared" si="2"/>
        <v>302.11</v>
      </c>
      <c r="K21" s="195">
        <f t="shared" si="3"/>
        <v>373.44</v>
      </c>
      <c r="L21" s="190"/>
      <c r="M21" s="190"/>
      <c r="N21" s="190"/>
      <c r="O21" s="190"/>
      <c r="P21" s="188"/>
      <c r="Q21" s="188"/>
      <c r="R21" s="188"/>
      <c r="S21" s="188"/>
      <c r="T21" s="188"/>
      <c r="U21" s="188"/>
      <c r="V21" s="188"/>
      <c r="W21" s="188"/>
      <c r="X21" s="188"/>
      <c r="Y21" s="188"/>
      <c r="Z21" s="188"/>
    </row>
    <row r="22" ht="15.75" customHeight="1" spans="1:26">
      <c r="A22" s="183" t="s">
        <v>60</v>
      </c>
      <c r="B22" s="176" t="s">
        <v>47</v>
      </c>
      <c r="C22" s="176" t="s">
        <v>61</v>
      </c>
      <c r="D22" s="177" t="str">
        <f>VLOOKUP(C22,COMPOSIÇÕES!B:G,2,0)</f>
        <v>COMPACTACAO MECANICA A 100% DO PROCTOR INTERMEDIÁRIO - PAVIMENTACAO URBANA</v>
      </c>
      <c r="E22" s="178" t="str">
        <f>VLOOKUP(C22,COMPOSIÇÕES!B:G,3,0)</f>
        <v>M3</v>
      </c>
      <c r="F22" s="179">
        <v>167.83</v>
      </c>
      <c r="G22" s="180">
        <f>VLOOKUP(C22,COMPOSIÇÕES!B:G,6,0)</f>
        <v>7.57</v>
      </c>
      <c r="H22" s="181">
        <f t="shared" si="0"/>
        <v>0.2338</v>
      </c>
      <c r="I22" s="180">
        <f t="shared" si="1"/>
        <v>9.34</v>
      </c>
      <c r="J22" s="195">
        <f t="shared" si="2"/>
        <v>1270.47</v>
      </c>
      <c r="K22" s="195">
        <f t="shared" si="3"/>
        <v>1567.53</v>
      </c>
      <c r="L22" s="190"/>
      <c r="M22" s="190"/>
      <c r="N22" s="190"/>
      <c r="O22" s="190"/>
      <c r="P22" s="188"/>
      <c r="Q22" s="188"/>
      <c r="R22" s="188"/>
      <c r="S22" s="188"/>
      <c r="T22" s="188"/>
      <c r="U22" s="188"/>
      <c r="V22" s="188"/>
      <c r="W22" s="188"/>
      <c r="X22" s="188"/>
      <c r="Y22" s="188"/>
      <c r="Z22" s="188"/>
    </row>
    <row r="23" ht="15.75" customHeight="1" spans="1:26">
      <c r="A23" s="183" t="s">
        <v>62</v>
      </c>
      <c r="B23" s="176" t="s">
        <v>53</v>
      </c>
      <c r="C23" s="176">
        <v>100973</v>
      </c>
      <c r="D23" s="182" t="str">
        <f>VLOOKUP(C23,'SINAPI-SICRO'!A:E,2,0)</f>
        <v>CARGA, MANOBRA E DESCARGA DE SOLOS E MATERIAIS GRANULARES EM CAMINHÃO BASCULANTE 6 M³ - CARGA COM PÁ CARREGADEIRA (CAÇAMBA DE 1,7 A 2,8 M³ / 128 HP) E DESCARGA LIVRE (UNIDADE: M3). AF_07/2020</v>
      </c>
      <c r="E23" s="183" t="str">
        <f>VLOOKUP(C23,'SINAPI-SICRO'!A:E,3,0)</f>
        <v>M3</v>
      </c>
      <c r="F23" s="179">
        <v>4096.92404</v>
      </c>
      <c r="G23" s="180">
        <f>VLOOKUP(C23,'SINAPI-SICRO'!A:E,5,0)</f>
        <v>8.92</v>
      </c>
      <c r="H23" s="181">
        <f t="shared" si="0"/>
        <v>0.2338</v>
      </c>
      <c r="I23" s="180">
        <f t="shared" si="1"/>
        <v>11.01</v>
      </c>
      <c r="J23" s="195">
        <f t="shared" si="2"/>
        <v>36544.56</v>
      </c>
      <c r="K23" s="195">
        <f t="shared" si="3"/>
        <v>45107.13</v>
      </c>
      <c r="L23" s="190"/>
      <c r="M23" s="190"/>
      <c r="N23" s="190"/>
      <c r="O23" s="190"/>
      <c r="P23" s="188"/>
      <c r="Q23" s="188"/>
      <c r="R23" s="188"/>
      <c r="S23" s="188"/>
      <c r="T23" s="188"/>
      <c r="U23" s="188"/>
      <c r="V23" s="188"/>
      <c r="W23" s="188"/>
      <c r="X23" s="188"/>
      <c r="Y23" s="188"/>
      <c r="Z23" s="188"/>
    </row>
    <row r="24" ht="15.75" customHeight="1" spans="1:26">
      <c r="A24" s="183" t="s">
        <v>63</v>
      </c>
      <c r="B24" s="176" t="s">
        <v>53</v>
      </c>
      <c r="C24" s="176">
        <v>97914</v>
      </c>
      <c r="D24" s="182" t="str">
        <f>VLOOKUP(C24,'SINAPI-SICRO'!A:E,2,0)</f>
        <v>TRANSPORTE COM CAMINHÃO BASCULANTE DE 6 M³, EM VIA URBANA PAVIMENTADA, DMT ATÉ 30 KM (UNIDADE: M3XKM). AF_07/2020</v>
      </c>
      <c r="E24" s="183" t="str">
        <f>VLOOKUP(C24,'SINAPI-SICRO'!A:E,3,0)</f>
        <v>M3XKM</v>
      </c>
      <c r="F24" s="179">
        <v>65299.62262</v>
      </c>
      <c r="G24" s="180">
        <f>VLOOKUP(C24,'SINAPI-SICRO'!A:E,5,0)</f>
        <v>2.95</v>
      </c>
      <c r="H24" s="181">
        <f t="shared" si="0"/>
        <v>0.2338</v>
      </c>
      <c r="I24" s="180">
        <f t="shared" si="1"/>
        <v>3.64</v>
      </c>
      <c r="J24" s="195">
        <f t="shared" si="2"/>
        <v>192633.89</v>
      </c>
      <c r="K24" s="195">
        <f t="shared" si="3"/>
        <v>237690.63</v>
      </c>
      <c r="L24" s="190"/>
      <c r="M24" s="190"/>
      <c r="N24" s="190"/>
      <c r="O24" s="190"/>
      <c r="P24" s="188"/>
      <c r="Q24" s="188"/>
      <c r="R24" s="188"/>
      <c r="S24" s="188"/>
      <c r="T24" s="188"/>
      <c r="U24" s="188"/>
      <c r="V24" s="188"/>
      <c r="W24" s="188"/>
      <c r="X24" s="188"/>
      <c r="Y24" s="188"/>
      <c r="Z24" s="188"/>
    </row>
    <row r="25" ht="15.75" customHeight="1" spans="1:26">
      <c r="A25" s="183" t="s">
        <v>64</v>
      </c>
      <c r="B25" s="176" t="s">
        <v>47</v>
      </c>
      <c r="C25" s="176" t="s">
        <v>65</v>
      </c>
      <c r="D25" s="177" t="str">
        <f>VLOOKUP(C25,COMPOSIÇÕES!B:G,2,0)</f>
        <v>GEOGRELHA UNIDIRECIONAL COM RESISTÊNCIA À TRAÇÃO DE 400 KN/M - FORNECIMENTO E INSTALAÇÃO</v>
      </c>
      <c r="E25" s="178" t="str">
        <f>VLOOKUP(C25,COMPOSIÇÕES!B:G,3,0)</f>
        <v>M2</v>
      </c>
      <c r="F25" s="184">
        <v>10337.11</v>
      </c>
      <c r="G25" s="180">
        <f>VLOOKUP(C25,COMPOSIÇÕES!B:G,6,0)</f>
        <v>79.95</v>
      </c>
      <c r="H25" s="181">
        <f t="shared" si="0"/>
        <v>0.2338</v>
      </c>
      <c r="I25" s="180">
        <f t="shared" si="1"/>
        <v>98.64</v>
      </c>
      <c r="J25" s="195">
        <f t="shared" si="2"/>
        <v>826451.94</v>
      </c>
      <c r="K25" s="195">
        <f t="shared" si="3"/>
        <v>1019652.53</v>
      </c>
      <c r="L25" s="190"/>
      <c r="M25" s="190"/>
      <c r="N25" s="190"/>
      <c r="O25" s="190"/>
      <c r="P25" s="188"/>
      <c r="Q25" s="188"/>
      <c r="R25" s="188"/>
      <c r="S25" s="188"/>
      <c r="T25" s="188"/>
      <c r="U25" s="188"/>
      <c r="V25" s="188"/>
      <c r="W25" s="188"/>
      <c r="X25" s="188"/>
      <c r="Y25" s="188"/>
      <c r="Z25" s="188"/>
    </row>
    <row r="26" ht="15.75" customHeight="1" spans="1:26">
      <c r="A26" s="185" t="s">
        <v>50</v>
      </c>
      <c r="B26" s="176" t="s">
        <v>47</v>
      </c>
      <c r="C26" s="175" t="s">
        <v>67</v>
      </c>
      <c r="D26" s="177" t="str">
        <f>VLOOKUP(C26,COMPOSIÇÕES!B:G,2,0)</f>
        <v>ASSENTAMENTO DE MEIO-FIO CONFECCIONADO EM CONCRETO PRÉ-FABRICADO (100X15X13X30 CM) COM LINHA D'ÁGUA DE CONCRETO USINADO, MOLDADA IN LOCO</v>
      </c>
      <c r="E26" s="178" t="str">
        <f>VLOOKUP(C26,COMPOSIÇÕES!B:G,3,0)</f>
        <v>M</v>
      </c>
      <c r="F26" s="184">
        <v>2591.21</v>
      </c>
      <c r="G26" s="180">
        <f>VLOOKUP(C26,COMPOSIÇÕES!B:G,6,0)</f>
        <v>95.64</v>
      </c>
      <c r="H26" s="181">
        <f t="shared" si="0"/>
        <v>0.2338</v>
      </c>
      <c r="I26" s="180">
        <f t="shared" si="1"/>
        <v>118</v>
      </c>
      <c r="J26" s="195">
        <f t="shared" si="2"/>
        <v>247823.32</v>
      </c>
      <c r="K26" s="195">
        <f t="shared" si="3"/>
        <v>305762.78</v>
      </c>
      <c r="L26" s="190"/>
      <c r="M26" s="190"/>
      <c r="N26" s="190"/>
      <c r="O26" s="190"/>
      <c r="P26" s="188"/>
      <c r="Q26" s="188"/>
      <c r="R26" s="188"/>
      <c r="S26" s="188"/>
      <c r="T26" s="188"/>
      <c r="U26" s="188"/>
      <c r="V26" s="188"/>
      <c r="W26" s="188"/>
      <c r="X26" s="188"/>
      <c r="Y26" s="188"/>
      <c r="Z26" s="188"/>
    </row>
    <row r="27" ht="15.75" customHeight="1" spans="1:26">
      <c r="A27" s="185" t="s">
        <v>52</v>
      </c>
      <c r="B27" s="176" t="s">
        <v>53</v>
      </c>
      <c r="C27" s="176">
        <v>94281</v>
      </c>
      <c r="D27" s="182" t="str">
        <f>VLOOKUP(C27,'SINAPI-SICRO'!A:E,2,0)</f>
        <v>EXECUÇÃO DE SARJETA DE CONCRETO USINADO, MOLDADA  IN LOCO  EM TRECHO RETO, 30 CM BASE X 15 CM ALTURA. AF_01/2024</v>
      </c>
      <c r="E27" s="183" t="str">
        <f>VLOOKUP(C27,'SINAPI-SICRO'!A:E,3,0)</f>
        <v>M</v>
      </c>
      <c r="F27" s="179">
        <v>799.71</v>
      </c>
      <c r="G27" s="180">
        <f>VLOOKUP(C27,'SINAPI-SICRO'!A:E,5,0)</f>
        <v>40.74</v>
      </c>
      <c r="H27" s="181">
        <f t="shared" si="0"/>
        <v>0.2338</v>
      </c>
      <c r="I27" s="180">
        <f t="shared" si="1"/>
        <v>50.27</v>
      </c>
      <c r="J27" s="195">
        <f t="shared" si="2"/>
        <v>32580.19</v>
      </c>
      <c r="K27" s="195">
        <f t="shared" si="3"/>
        <v>40201.42</v>
      </c>
      <c r="L27" s="190"/>
      <c r="M27" s="190"/>
      <c r="N27" s="190"/>
      <c r="O27" s="190"/>
      <c r="P27" s="188"/>
      <c r="Q27" s="188"/>
      <c r="R27" s="188"/>
      <c r="S27" s="188"/>
      <c r="T27" s="188"/>
      <c r="U27" s="188"/>
      <c r="V27" s="188"/>
      <c r="W27" s="188"/>
      <c r="X27" s="188"/>
      <c r="Y27" s="188"/>
      <c r="Z27" s="188"/>
    </row>
    <row r="28" ht="15.75" customHeight="1" spans="1:26">
      <c r="A28" s="185" t="s">
        <v>54</v>
      </c>
      <c r="B28" s="176" t="s">
        <v>47</v>
      </c>
      <c r="C28" s="175" t="s">
        <v>68</v>
      </c>
      <c r="D28" s="177" t="str">
        <f>VLOOKUP(C28,COMPOSIÇÕES!B:G,2,0)</f>
        <v>GÁRCULA SIMPLES</v>
      </c>
      <c r="E28" s="178" t="str">
        <f>VLOOKUP(C28,COMPOSIÇÕES!B:G,3,0)</f>
        <v>UND</v>
      </c>
      <c r="F28" s="184">
        <v>2</v>
      </c>
      <c r="G28" s="180">
        <f>VLOOKUP(C28,COMPOSIÇÕES!B:G,6,0)</f>
        <v>958.7</v>
      </c>
      <c r="H28" s="181">
        <f t="shared" si="0"/>
        <v>0.2338</v>
      </c>
      <c r="I28" s="180">
        <f t="shared" si="1"/>
        <v>1182.84</v>
      </c>
      <c r="J28" s="195">
        <f t="shared" si="2"/>
        <v>1917.4</v>
      </c>
      <c r="K28" s="195">
        <f t="shared" si="3"/>
        <v>2365.68</v>
      </c>
      <c r="L28" s="190"/>
      <c r="M28" s="190"/>
      <c r="N28" s="190"/>
      <c r="O28" s="190"/>
      <c r="P28" s="188"/>
      <c r="Q28" s="188"/>
      <c r="R28" s="188"/>
      <c r="S28" s="188"/>
      <c r="T28" s="188"/>
      <c r="U28" s="188"/>
      <c r="V28" s="188"/>
      <c r="W28" s="188"/>
      <c r="X28" s="188"/>
      <c r="Y28" s="188"/>
      <c r="Z28" s="188"/>
    </row>
    <row r="29" ht="15.75" customHeight="1" spans="1:26">
      <c r="A29" s="185" t="s">
        <v>55</v>
      </c>
      <c r="B29" s="176" t="s">
        <v>47</v>
      </c>
      <c r="C29" s="175" t="s">
        <v>69</v>
      </c>
      <c r="D29" s="177" t="str">
        <f>VLOOKUP(C29,COMPOSIÇÕES!B:G,2,0)</f>
        <v>DESCIDA D'ÁGUA DE ATERROS TIPO RÁPIDO - DAR 01</v>
      </c>
      <c r="E29" s="178" t="str">
        <f>VLOOKUP(C29,COMPOSIÇÕES!B:G,3,0)</f>
        <v>M</v>
      </c>
      <c r="F29" s="184">
        <v>7.55</v>
      </c>
      <c r="G29" s="180">
        <f>VLOOKUP(C29,COMPOSIÇÕES!B:G,6,0)</f>
        <v>291.76</v>
      </c>
      <c r="H29" s="181">
        <f t="shared" si="0"/>
        <v>0.2338</v>
      </c>
      <c r="I29" s="180">
        <f t="shared" si="1"/>
        <v>359.97</v>
      </c>
      <c r="J29" s="195">
        <f t="shared" si="2"/>
        <v>2202.79</v>
      </c>
      <c r="K29" s="195">
        <f t="shared" si="3"/>
        <v>2717.77</v>
      </c>
      <c r="L29" s="190"/>
      <c r="M29" s="190"/>
      <c r="N29" s="190"/>
      <c r="O29" s="190"/>
      <c r="P29" s="188"/>
      <c r="Q29" s="188"/>
      <c r="R29" s="188"/>
      <c r="S29" s="188"/>
      <c r="T29" s="188"/>
      <c r="U29" s="188"/>
      <c r="V29" s="188"/>
      <c r="W29" s="188"/>
      <c r="X29" s="188"/>
      <c r="Y29" s="188"/>
      <c r="Z29" s="188"/>
    </row>
    <row r="30" ht="15.75" customHeight="1" spans="1:26">
      <c r="A30" s="183" t="s">
        <v>71</v>
      </c>
      <c r="B30" s="176" t="s">
        <v>47</v>
      </c>
      <c r="C30" s="175" t="s">
        <v>72</v>
      </c>
      <c r="D30" s="177" t="str">
        <f>VLOOKUP(C30,COMPOSIÇÕES!B:G,2,0)</f>
        <v>DEMOLIÇÃO DE PASSEIO EM CONCRETO SIMPLES</v>
      </c>
      <c r="E30" s="178" t="str">
        <f>VLOOKUP(C30,COMPOSIÇÕES!B:G,3,0)</f>
        <v>M3</v>
      </c>
      <c r="F30" s="184">
        <v>21.39</v>
      </c>
      <c r="G30" s="180">
        <f>VLOOKUP(C30,COMPOSIÇÕES!B:G,6,0)</f>
        <v>297.3</v>
      </c>
      <c r="H30" s="181">
        <f t="shared" si="0"/>
        <v>0.2338</v>
      </c>
      <c r="I30" s="180">
        <f t="shared" si="1"/>
        <v>366.81</v>
      </c>
      <c r="J30" s="195">
        <f t="shared" si="2"/>
        <v>6359.25</v>
      </c>
      <c r="K30" s="195">
        <f t="shared" si="3"/>
        <v>7846.07</v>
      </c>
      <c r="L30" s="190"/>
      <c r="M30" s="190"/>
      <c r="N30" s="190"/>
      <c r="O30" s="190"/>
      <c r="P30" s="188"/>
      <c r="Q30" s="188"/>
      <c r="R30" s="188"/>
      <c r="S30" s="188"/>
      <c r="T30" s="188"/>
      <c r="U30" s="188"/>
      <c r="V30" s="188"/>
      <c r="W30" s="188"/>
      <c r="X30" s="188"/>
      <c r="Y30" s="188"/>
      <c r="Z30" s="188"/>
    </row>
    <row r="31" ht="15.75" customHeight="1" spans="1:26">
      <c r="A31" s="183" t="s">
        <v>73</v>
      </c>
      <c r="B31" s="176" t="s">
        <v>53</v>
      </c>
      <c r="C31" s="176">
        <v>100576</v>
      </c>
      <c r="D31" s="182" t="str">
        <f>VLOOKUP(C31,'SINAPI-SICRO'!A:E,2,0)</f>
        <v>REGULARIZAÇÃO E COMPACTAÇÃO DE SUBLEITO DE SOLO  PREDOMINANTEMENTE ARGILOSO. AF_11/2019</v>
      </c>
      <c r="E31" s="183" t="str">
        <f>VLOOKUP(C31,'SINAPI-SICRO'!A:E,3,0)</f>
        <v>M2</v>
      </c>
      <c r="F31" s="184">
        <v>10560.85</v>
      </c>
      <c r="G31" s="180">
        <f>VLOOKUP(C31,'SINAPI-SICRO'!A:E,5,0)</f>
        <v>2.65</v>
      </c>
      <c r="H31" s="181">
        <f t="shared" si="0"/>
        <v>0.2338</v>
      </c>
      <c r="I31" s="180">
        <f t="shared" si="1"/>
        <v>3.27</v>
      </c>
      <c r="J31" s="195">
        <f t="shared" si="2"/>
        <v>27986.25</v>
      </c>
      <c r="K31" s="195">
        <f t="shared" si="3"/>
        <v>34533.98</v>
      </c>
      <c r="L31" s="190"/>
      <c r="M31" s="190"/>
      <c r="N31" s="190"/>
      <c r="O31" s="190"/>
      <c r="P31" s="188"/>
      <c r="Q31" s="188"/>
      <c r="R31" s="188"/>
      <c r="S31" s="188"/>
      <c r="T31" s="188"/>
      <c r="U31" s="188"/>
      <c r="V31" s="188"/>
      <c r="W31" s="188"/>
      <c r="X31" s="188"/>
      <c r="Y31" s="188"/>
      <c r="Z31" s="188"/>
    </row>
    <row r="32" ht="15.75" customHeight="1" spans="1:26">
      <c r="A32" s="183" t="s">
        <v>74</v>
      </c>
      <c r="B32" s="176" t="s">
        <v>47</v>
      </c>
      <c r="C32" s="176" t="s">
        <v>75</v>
      </c>
      <c r="D32" s="177" t="str">
        <f>VLOOKUP(C32,COMPOSIÇÕES!B:G,2,0)</f>
        <v>EXECUÇÃO E COMPACTAÇÃO DE BASE COM BRITA GRADUADA SIMPLES - INCLUSIVE CARGA, TRANSPORTE E MATERIAL</v>
      </c>
      <c r="E32" s="178" t="str">
        <f>VLOOKUP(C32,COMPOSIÇÕES!B:G,3,0)</f>
        <v>M3</v>
      </c>
      <c r="F32" s="184">
        <v>1793.03</v>
      </c>
      <c r="G32" s="180">
        <f>VLOOKUP(C32,COMPOSIÇÕES!B:G,6,0)</f>
        <v>217.16</v>
      </c>
      <c r="H32" s="181">
        <f t="shared" si="0"/>
        <v>0.2338</v>
      </c>
      <c r="I32" s="180">
        <f t="shared" si="1"/>
        <v>267.93</v>
      </c>
      <c r="J32" s="195">
        <f t="shared" si="2"/>
        <v>389374.39</v>
      </c>
      <c r="K32" s="195">
        <f t="shared" si="3"/>
        <v>480406.53</v>
      </c>
      <c r="L32" s="190"/>
      <c r="M32" s="190"/>
      <c r="N32" s="190"/>
      <c r="O32" s="190"/>
      <c r="P32" s="188"/>
      <c r="Q32" s="188"/>
      <c r="R32" s="188"/>
      <c r="S32" s="188"/>
      <c r="T32" s="188"/>
      <c r="U32" s="188"/>
      <c r="V32" s="188"/>
      <c r="W32" s="188"/>
      <c r="X32" s="188"/>
      <c r="Y32" s="188"/>
      <c r="Z32" s="188"/>
    </row>
    <row r="33" ht="15.75" customHeight="1" spans="1:26">
      <c r="A33" s="183" t="s">
        <v>76</v>
      </c>
      <c r="B33" s="176" t="s">
        <v>47</v>
      </c>
      <c r="C33" s="176" t="s">
        <v>77</v>
      </c>
      <c r="D33" s="177" t="str">
        <f>VLOOKUP(C33,COMPOSIÇÕES!B:G,2,0)</f>
        <v>COLCHÃO DRENANTE COM AREIA</v>
      </c>
      <c r="E33" s="178" t="str">
        <f>VLOOKUP(C33,COMPOSIÇÕES!B:G,3,0)</f>
        <v>M3</v>
      </c>
      <c r="F33" s="184">
        <v>533.6855</v>
      </c>
      <c r="G33" s="180">
        <f>VLOOKUP(C33,COMPOSIÇÕES!B:G,6,0)</f>
        <v>228.28</v>
      </c>
      <c r="H33" s="181">
        <f t="shared" si="0"/>
        <v>0.2338</v>
      </c>
      <c r="I33" s="180">
        <f t="shared" si="1"/>
        <v>281.65</v>
      </c>
      <c r="J33" s="195">
        <f t="shared" si="2"/>
        <v>121829.73</v>
      </c>
      <c r="K33" s="195">
        <f t="shared" si="3"/>
        <v>150312.52</v>
      </c>
      <c r="L33" s="190"/>
      <c r="M33" s="190"/>
      <c r="N33" s="190"/>
      <c r="O33" s="190"/>
      <c r="P33" s="188"/>
      <c r="Q33" s="188"/>
      <c r="R33" s="188"/>
      <c r="S33" s="188"/>
      <c r="T33" s="188"/>
      <c r="U33" s="188"/>
      <c r="V33" s="188"/>
      <c r="W33" s="188"/>
      <c r="X33" s="188"/>
      <c r="Y33" s="188"/>
      <c r="Z33" s="188"/>
    </row>
    <row r="34" ht="15.75" customHeight="1" spans="1:26">
      <c r="A34" s="183" t="s">
        <v>78</v>
      </c>
      <c r="B34" s="176" t="s">
        <v>53</v>
      </c>
      <c r="C34" s="176">
        <v>92398</v>
      </c>
      <c r="D34" s="182" t="str">
        <f>VLOOKUP(C34,'SINAPI-SICRO'!A:E,2,0)</f>
        <v>EXECUÇÃO DE PAVIMENTO EM PISO INTERTRAVADO, COM BLOCO RETANGULAR COR NATURAL DE 20 X 10 CM, ESPESSURA 8 CM. AF_10/2022</v>
      </c>
      <c r="E34" s="183" t="str">
        <f>VLOOKUP(C34,'SINAPI-SICRO'!A:E,3,0)</f>
        <v>M2</v>
      </c>
      <c r="F34" s="184">
        <v>10337.11</v>
      </c>
      <c r="G34" s="180">
        <f>VLOOKUP(C34,'SINAPI-SICRO'!A:E,5,0)</f>
        <v>78.2</v>
      </c>
      <c r="H34" s="181">
        <f t="shared" si="0"/>
        <v>0.2338</v>
      </c>
      <c r="I34" s="180">
        <f t="shared" si="1"/>
        <v>96.48</v>
      </c>
      <c r="J34" s="195">
        <f t="shared" si="2"/>
        <v>808362</v>
      </c>
      <c r="K34" s="195">
        <f t="shared" si="3"/>
        <v>997324.37</v>
      </c>
      <c r="L34" s="190"/>
      <c r="M34" s="190"/>
      <c r="N34" s="190"/>
      <c r="O34" s="190"/>
      <c r="P34" s="188"/>
      <c r="Q34" s="188"/>
      <c r="R34" s="188"/>
      <c r="S34" s="188"/>
      <c r="T34" s="188"/>
      <c r="U34" s="188"/>
      <c r="V34" s="188"/>
      <c r="W34" s="188"/>
      <c r="X34" s="188"/>
      <c r="Y34" s="188"/>
      <c r="Z34" s="188"/>
    </row>
    <row r="35" ht="15.75" customHeight="1" spans="1:26">
      <c r="A35" s="183" t="s">
        <v>79</v>
      </c>
      <c r="B35" s="176" t="s">
        <v>53</v>
      </c>
      <c r="C35" s="176">
        <v>100981</v>
      </c>
      <c r="D35" s="182" t="str">
        <f>VLOOKUP(C35,'SINAPI-SICRO'!A:E,2,0)</f>
        <v>CARGA, MANOBRA E DESCARGA DE ENTULHO EM CAMINHÃO BASCULANTE 6 M³ - CARGA COM ESCAVADEIRA HIDRÁULICA  (CAÇAMBA DE 0,80 M³ / 111 HP) E DESCARGA LIVRE (UNIDADE: M3). AF_07/2020</v>
      </c>
      <c r="E35" s="183" t="str">
        <f>VLOOKUP(C35,'SINAPI-SICRO'!A:E,3,0)</f>
        <v>M3</v>
      </c>
      <c r="F35" s="184">
        <v>516.85</v>
      </c>
      <c r="G35" s="180">
        <f>VLOOKUP(C35,'SINAPI-SICRO'!A:E,5,0)</f>
        <v>9.47</v>
      </c>
      <c r="H35" s="181">
        <f t="shared" si="0"/>
        <v>0.2338</v>
      </c>
      <c r="I35" s="180">
        <f t="shared" si="1"/>
        <v>11.68</v>
      </c>
      <c r="J35" s="195">
        <f t="shared" si="2"/>
        <v>4894.57</v>
      </c>
      <c r="K35" s="195">
        <f t="shared" si="3"/>
        <v>6036.81</v>
      </c>
      <c r="L35" s="190"/>
      <c r="M35" s="190"/>
      <c r="N35" s="190"/>
      <c r="O35" s="190"/>
      <c r="P35" s="188"/>
      <c r="Q35" s="188"/>
      <c r="R35" s="188"/>
      <c r="S35" s="188"/>
      <c r="T35" s="188"/>
      <c r="U35" s="188"/>
      <c r="V35" s="188"/>
      <c r="W35" s="188"/>
      <c r="X35" s="188"/>
      <c r="Y35" s="188"/>
      <c r="Z35" s="188"/>
    </row>
    <row r="36" ht="15.75" customHeight="1" spans="1:26">
      <c r="A36" s="183" t="s">
        <v>82</v>
      </c>
      <c r="B36" s="176" t="s">
        <v>53</v>
      </c>
      <c r="C36" s="176">
        <v>92396</v>
      </c>
      <c r="D36" s="182" t="str">
        <f>VLOOKUP(C36,'SINAPI-SICRO'!A:E,2,0)</f>
        <v>EXECUÇÃO DE PASSEIO EM PISO INTERTRAVADO, COM BLOCO RETANGULAR COR NATURAL DE 20 X 10 CM, ESPESSURA 6 CM. AF_10/2022</v>
      </c>
      <c r="E36" s="183" t="str">
        <f>VLOOKUP(C36,'SINAPI-SICRO'!A:E,3,0)</f>
        <v>M2</v>
      </c>
      <c r="F36" s="184">
        <v>1546.5</v>
      </c>
      <c r="G36" s="180">
        <f>VLOOKUP(C36,'SINAPI-SICRO'!A:E,5,0)</f>
        <v>72.7</v>
      </c>
      <c r="H36" s="181">
        <f t="shared" si="0"/>
        <v>0.2338</v>
      </c>
      <c r="I36" s="180">
        <f t="shared" si="1"/>
        <v>89.7</v>
      </c>
      <c r="J36" s="195">
        <f t="shared" si="2"/>
        <v>112430.55</v>
      </c>
      <c r="K36" s="195">
        <f t="shared" si="3"/>
        <v>138721.05</v>
      </c>
      <c r="L36" s="190"/>
      <c r="M36" s="190"/>
      <c r="N36" s="190"/>
      <c r="O36" s="190"/>
      <c r="P36" s="188"/>
      <c r="Q36" s="188"/>
      <c r="R36" s="188"/>
      <c r="S36" s="188"/>
      <c r="T36" s="188"/>
      <c r="U36" s="188"/>
      <c r="V36" s="188"/>
      <c r="W36" s="188"/>
      <c r="X36" s="188"/>
      <c r="Y36" s="188"/>
      <c r="Z36" s="188"/>
    </row>
    <row r="37" ht="15.75" customHeight="1" spans="1:26">
      <c r="A37" s="183" t="s">
        <v>83</v>
      </c>
      <c r="B37" s="176" t="s">
        <v>47</v>
      </c>
      <c r="C37" s="176" t="s">
        <v>91</v>
      </c>
      <c r="D37" s="177" t="str">
        <f>VLOOKUP(C37,COMPOSIÇÕES!B:G,2,0)</f>
        <v>PLACA DE REGULAMENTAÇÃO COM PINTURA REFLETIVA L = 0,25 M - FORNECIMENTO E INSTALAÇÃO</v>
      </c>
      <c r="E37" s="178" t="str">
        <f>VLOOKUP(C37,COMPOSIÇÕES!B:G,3,0)</f>
        <v>UND</v>
      </c>
      <c r="F37" s="184">
        <v>88.25</v>
      </c>
      <c r="G37" s="180">
        <f>VLOOKUP(C37,COMPOSIÇÕES!B:G,6,0)</f>
        <v>188.66</v>
      </c>
      <c r="H37" s="181">
        <f t="shared" si="0"/>
        <v>0.2338</v>
      </c>
      <c r="I37" s="180">
        <f t="shared" si="1"/>
        <v>232.77</v>
      </c>
      <c r="J37" s="195">
        <f t="shared" si="2"/>
        <v>16649.25</v>
      </c>
      <c r="K37" s="195">
        <f t="shared" si="3"/>
        <v>20541.95</v>
      </c>
      <c r="L37" s="190"/>
      <c r="M37" s="190"/>
      <c r="N37" s="190"/>
      <c r="O37" s="190"/>
      <c r="P37" s="188"/>
      <c r="Q37" s="188"/>
      <c r="R37" s="188"/>
      <c r="S37" s="188"/>
      <c r="T37" s="188"/>
      <c r="U37" s="188"/>
      <c r="V37" s="188"/>
      <c r="W37" s="188"/>
      <c r="X37" s="188"/>
      <c r="Y37" s="188"/>
      <c r="Z37" s="188"/>
    </row>
    <row r="38" ht="15.75" customHeight="1" spans="1:26">
      <c r="A38" s="183" t="s">
        <v>85</v>
      </c>
      <c r="B38" s="176" t="s">
        <v>47</v>
      </c>
      <c r="C38" s="176" t="s">
        <v>69</v>
      </c>
      <c r="D38" s="177" t="str">
        <f>VLOOKUP(C38,COMPOSIÇÕES!B:G,2,0)</f>
        <v>DESCIDA D'ÁGUA DE ATERROS TIPO RÁPIDO - DAR 01</v>
      </c>
      <c r="E38" s="178" t="str">
        <f>VLOOKUP(C38,COMPOSIÇÕES!B:G,3,0)</f>
        <v>M</v>
      </c>
      <c r="F38" s="184">
        <v>14</v>
      </c>
      <c r="G38" s="180">
        <f>VLOOKUP(C38,COMPOSIÇÕES!B:G,6,0)</f>
        <v>291.76</v>
      </c>
      <c r="H38" s="181">
        <f t="shared" si="0"/>
        <v>0.2338</v>
      </c>
      <c r="I38" s="180">
        <f t="shared" si="1"/>
        <v>359.97</v>
      </c>
      <c r="J38" s="195">
        <f t="shared" si="2"/>
        <v>4084.64</v>
      </c>
      <c r="K38" s="195">
        <f t="shared" si="3"/>
        <v>5039.58</v>
      </c>
      <c r="L38" s="190"/>
      <c r="M38" s="190"/>
      <c r="N38" s="190"/>
      <c r="O38" s="190"/>
      <c r="P38" s="188"/>
      <c r="Q38" s="188"/>
      <c r="R38" s="188"/>
      <c r="S38" s="188"/>
      <c r="T38" s="188"/>
      <c r="U38" s="188"/>
      <c r="V38" s="188"/>
      <c r="W38" s="188"/>
      <c r="X38" s="188"/>
      <c r="Y38" s="188"/>
      <c r="Z38" s="188"/>
    </row>
    <row r="39" ht="15.75" customHeight="1" spans="1:26">
      <c r="A39" s="183" t="s">
        <v>88</v>
      </c>
      <c r="B39" s="176" t="s">
        <v>47</v>
      </c>
      <c r="C39" s="176" t="s">
        <v>91</v>
      </c>
      <c r="D39" s="177" t="str">
        <f>VLOOKUP(C39,COMPOSIÇÕES!B:G,2,0)</f>
        <v>PLACA DE REGULAMENTAÇÃO COM PINTURA REFLETIVA L = 0,25 M - FORNECIMENTO E INSTALAÇÃO</v>
      </c>
      <c r="E39" s="178" t="str">
        <f>VLOOKUP(C39,COMPOSIÇÕES!B:G,3,0)</f>
        <v>UND</v>
      </c>
      <c r="F39" s="179">
        <v>25</v>
      </c>
      <c r="G39" s="180">
        <f>VLOOKUP(C39,COMPOSIÇÕES!B:G,6,0)</f>
        <v>188.66</v>
      </c>
      <c r="H39" s="181">
        <f t="shared" si="0"/>
        <v>0.2338</v>
      </c>
      <c r="I39" s="180">
        <f t="shared" si="1"/>
        <v>232.77</v>
      </c>
      <c r="J39" s="195">
        <f t="shared" si="2"/>
        <v>4716.5</v>
      </c>
      <c r="K39" s="195">
        <f t="shared" si="3"/>
        <v>5819.25</v>
      </c>
      <c r="L39" s="190"/>
      <c r="M39" s="190"/>
      <c r="N39" s="190"/>
      <c r="O39" s="190"/>
      <c r="P39" s="188"/>
      <c r="Q39" s="188"/>
      <c r="R39" s="188"/>
      <c r="S39" s="188"/>
      <c r="T39" s="188"/>
      <c r="U39" s="188"/>
      <c r="V39" s="188"/>
      <c r="W39" s="188"/>
      <c r="X39" s="188"/>
      <c r="Y39" s="188"/>
      <c r="Z39" s="188"/>
    </row>
    <row r="40" ht="15.75" customHeight="1" spans="1:26">
      <c r="A40" s="183" t="s">
        <v>90</v>
      </c>
      <c r="B40" s="176" t="s">
        <v>47</v>
      </c>
      <c r="C40" s="176" t="s">
        <v>91</v>
      </c>
      <c r="D40" s="177" t="str">
        <f>VLOOKUP(C40,COMPOSIÇÕES!B:G,2,0)</f>
        <v>PLACA DE REGULAMENTAÇÃO COM PINTURA REFLETIVA L = 0,25 M - FORNECIMENTO E INSTALAÇÃO</v>
      </c>
      <c r="E40" s="178" t="str">
        <f>VLOOKUP(C40,COMPOSIÇÕES!B:G,3,0)</f>
        <v>UND</v>
      </c>
      <c r="F40" s="179">
        <v>37</v>
      </c>
      <c r="G40" s="180">
        <f>VLOOKUP(C40,COMPOSIÇÕES!B:G,6,0)</f>
        <v>188.66</v>
      </c>
      <c r="H40" s="181">
        <f t="shared" si="0"/>
        <v>0.2338</v>
      </c>
      <c r="I40" s="180">
        <f t="shared" si="1"/>
        <v>232.77</v>
      </c>
      <c r="J40" s="195">
        <f t="shared" si="2"/>
        <v>6980.42</v>
      </c>
      <c r="K40" s="195">
        <f t="shared" si="3"/>
        <v>8612.49</v>
      </c>
      <c r="L40" s="190"/>
      <c r="M40" s="190"/>
      <c r="N40" s="190"/>
      <c r="O40" s="190"/>
      <c r="P40" s="188"/>
      <c r="Q40" s="188"/>
      <c r="R40" s="188"/>
      <c r="S40" s="188"/>
      <c r="T40" s="188"/>
      <c r="U40" s="188"/>
      <c r="V40" s="188"/>
      <c r="W40" s="188"/>
      <c r="X40" s="188"/>
      <c r="Y40" s="188"/>
      <c r="Z40" s="188"/>
    </row>
    <row r="41" ht="15.75" customHeight="1" spans="1:26">
      <c r="A41" s="183" t="s">
        <v>92</v>
      </c>
      <c r="B41" s="176" t="s">
        <v>47</v>
      </c>
      <c r="C41" s="176" t="s">
        <v>68</v>
      </c>
      <c r="D41" s="177" t="str">
        <f>VLOOKUP(C41,COMPOSIÇÕES!B:G,2,0)</f>
        <v>GÁRCULA SIMPLES</v>
      </c>
      <c r="E41" s="178" t="str">
        <f>VLOOKUP(C41,COMPOSIÇÕES!B:G,3,0)</f>
        <v>UND</v>
      </c>
      <c r="F41" s="179">
        <v>52</v>
      </c>
      <c r="G41" s="180">
        <f>VLOOKUP(C41,COMPOSIÇÕES!B:G,6,0)</f>
        <v>958.7</v>
      </c>
      <c r="H41" s="181">
        <f t="shared" si="0"/>
        <v>0.2338</v>
      </c>
      <c r="I41" s="180">
        <f t="shared" si="1"/>
        <v>1182.84</v>
      </c>
      <c r="J41" s="195">
        <f t="shared" si="2"/>
        <v>49852.4</v>
      </c>
      <c r="K41" s="195">
        <f t="shared" si="3"/>
        <v>61507.68</v>
      </c>
      <c r="L41" s="190"/>
      <c r="M41" s="190"/>
      <c r="N41" s="190"/>
      <c r="O41" s="190"/>
      <c r="P41" s="188"/>
      <c r="Q41" s="188"/>
      <c r="R41" s="188"/>
      <c r="S41" s="188"/>
      <c r="T41" s="188"/>
      <c r="U41" s="188"/>
      <c r="V41" s="188"/>
      <c r="W41" s="188"/>
      <c r="X41" s="188"/>
      <c r="Y41" s="188"/>
      <c r="Z41" s="188"/>
    </row>
    <row r="42" ht="15.75" customHeight="1" spans="1:26">
      <c r="A42" s="183" t="s">
        <v>94</v>
      </c>
      <c r="B42" s="176" t="s">
        <v>53</v>
      </c>
      <c r="C42" s="176">
        <v>99839</v>
      </c>
      <c r="D42" s="182" t="str">
        <f>VLOOKUP(C42,'SINAPI-SICRO'!A:E,2,0)</f>
        <v>GUARDA-CORPO DE AÇO GALVANIZADO DE 1,10M DE ALTURA, MONTANTES TUBULARES DE 1.1/2  ESPAÇADOS DE 1,20M, TRAVESSA SUPERIOR DE 2 , GRADIL FORMADO POR BARRAS CHATAS EM FERRO DE 32X4,8MM, FIXADO COM CHUMBADOR MECÂNICO. AF_04/2019_PS</v>
      </c>
      <c r="E42" s="183" t="str">
        <f>VLOOKUP(C42,'SINAPI-SICRO'!A:E,3,0)</f>
        <v>M</v>
      </c>
      <c r="F42" s="179">
        <v>243.16</v>
      </c>
      <c r="G42" s="180">
        <f>VLOOKUP(C42,'SINAPI-SICRO'!A:E,5,0)</f>
        <v>445.89</v>
      </c>
      <c r="H42" s="181">
        <f t="shared" si="0"/>
        <v>0.2338</v>
      </c>
      <c r="I42" s="180">
        <f t="shared" si="1"/>
        <v>550.14</v>
      </c>
      <c r="J42" s="195">
        <f t="shared" si="2"/>
        <v>108422.61</v>
      </c>
      <c r="K42" s="195">
        <f t="shared" si="3"/>
        <v>133772.04</v>
      </c>
      <c r="L42" s="190"/>
      <c r="M42" s="190"/>
      <c r="N42" s="190"/>
      <c r="O42" s="190"/>
      <c r="P42" s="188"/>
      <c r="Q42" s="188"/>
      <c r="R42" s="188"/>
      <c r="S42" s="188"/>
      <c r="T42" s="188"/>
      <c r="U42" s="188"/>
      <c r="V42" s="188"/>
      <c r="W42" s="188"/>
      <c r="X42" s="188"/>
      <c r="Y42" s="188"/>
      <c r="Z42" s="188"/>
    </row>
    <row r="43" ht="15.75" customHeight="1" spans="1:26">
      <c r="A43" s="185" t="s">
        <v>50</v>
      </c>
      <c r="B43" s="176" t="s">
        <v>53</v>
      </c>
      <c r="C43" s="176">
        <v>94273</v>
      </c>
      <c r="D43" s="182" t="str">
        <f>VLOOKUP(C43,'SINAPI-SICRO'!A:E,2,0)</f>
        <v>ASSENTAMENTO DE GUIA (MEIO-FIO) EM TRECHO RETO, CONFECCIONADA EM CONCRETO PRÉ-FABRICADO, DIMENSÕES 100X15X13X30 CM (COMPRIMENTO X BASE INFERIOR X BASE SUPERIOR X ALTURA). AF_01/2024</v>
      </c>
      <c r="E43" s="183" t="str">
        <f>VLOOKUP(C43,'SINAPI-SICRO'!A:E,3,0)</f>
        <v>M</v>
      </c>
      <c r="F43" s="179">
        <v>894.03</v>
      </c>
      <c r="G43" s="180">
        <f>VLOOKUP(C43,'SINAPI-SICRO'!A:E,5,0)</f>
        <v>53.4</v>
      </c>
      <c r="H43" s="181">
        <f t="shared" si="0"/>
        <v>0.2338</v>
      </c>
      <c r="I43" s="180">
        <f t="shared" si="1"/>
        <v>65.88</v>
      </c>
      <c r="J43" s="195">
        <f t="shared" si="2"/>
        <v>47741.2</v>
      </c>
      <c r="K43" s="195">
        <f t="shared" si="3"/>
        <v>58898.7</v>
      </c>
      <c r="L43" s="190"/>
      <c r="M43" s="190"/>
      <c r="N43" s="190"/>
      <c r="O43" s="190"/>
      <c r="P43" s="188"/>
      <c r="Q43" s="188"/>
      <c r="R43" s="188"/>
      <c r="S43" s="188"/>
      <c r="T43" s="188"/>
      <c r="U43" s="188"/>
      <c r="V43" s="188"/>
      <c r="W43" s="188"/>
      <c r="X43" s="188"/>
      <c r="Y43" s="188"/>
      <c r="Z43" s="188"/>
    </row>
    <row r="44" ht="15.75" customHeight="1" spans="1:26">
      <c r="A44" s="185" t="s">
        <v>54</v>
      </c>
      <c r="B44" s="176" t="s">
        <v>47</v>
      </c>
      <c r="C44" s="176" t="s">
        <v>574</v>
      </c>
      <c r="D44" s="177" t="e">
        <f>VLOOKUP(C44,COMPOSIÇÕES!B:G,2,0)</f>
        <v>#N/A</v>
      </c>
      <c r="E44" s="178" t="e">
        <f>VLOOKUP(C44,COMPOSIÇÕES!B:G,3,0)</f>
        <v>#N/A</v>
      </c>
      <c r="F44" s="184">
        <v>28.86</v>
      </c>
      <c r="G44" s="180" t="e">
        <f>VLOOKUP(C44,COMPOSIÇÕES!B:G,6,0)</f>
        <v>#N/A</v>
      </c>
      <c r="H44" s="181">
        <f t="shared" si="0"/>
        <v>0.2338</v>
      </c>
      <c r="I44" s="180" t="e">
        <f t="shared" si="1"/>
        <v>#N/A</v>
      </c>
      <c r="J44" s="195" t="e">
        <f t="shared" si="2"/>
        <v>#N/A</v>
      </c>
      <c r="K44" s="195" t="e">
        <f t="shared" si="3"/>
        <v>#N/A</v>
      </c>
      <c r="L44" s="190"/>
      <c r="M44" s="190"/>
      <c r="N44" s="190"/>
      <c r="O44" s="190"/>
      <c r="P44" s="188"/>
      <c r="Q44" s="188"/>
      <c r="R44" s="188"/>
      <c r="S44" s="188"/>
      <c r="T44" s="188"/>
      <c r="U44" s="188"/>
      <c r="V44" s="188"/>
      <c r="W44" s="188"/>
      <c r="X44" s="188"/>
      <c r="Y44" s="188"/>
      <c r="Z44" s="188"/>
    </row>
    <row r="45" ht="15.75" customHeight="1" spans="1:26">
      <c r="A45" s="183" t="s">
        <v>82</v>
      </c>
      <c r="B45" s="176" t="s">
        <v>53</v>
      </c>
      <c r="C45" s="176">
        <v>102498</v>
      </c>
      <c r="D45" s="182" t="str">
        <f>VLOOKUP(C45,'SINAPI-SICRO'!A:E,2,0)</f>
        <v>PINTURA DE MEIO-FIO COM TINTA BRANCA A BASE DE CAL (CAIAÇÃO). AF_05/2021</v>
      </c>
      <c r="E45" s="183" t="str">
        <f>VLOOKUP(C45,'SINAPI-SICRO'!A:E,3,0)</f>
        <v>M</v>
      </c>
      <c r="F45" s="184">
        <v>247.66</v>
      </c>
      <c r="G45" s="180">
        <f>VLOOKUP(C45,'SINAPI-SICRO'!A:E,5,0)</f>
        <v>1.57</v>
      </c>
      <c r="H45" s="181">
        <f t="shared" si="0"/>
        <v>0.2338</v>
      </c>
      <c r="I45" s="180">
        <f t="shared" si="1"/>
        <v>1.94</v>
      </c>
      <c r="J45" s="195">
        <f t="shared" si="2"/>
        <v>388.83</v>
      </c>
      <c r="K45" s="195">
        <f t="shared" si="3"/>
        <v>480.46</v>
      </c>
      <c r="L45" s="190"/>
      <c r="M45" s="190"/>
      <c r="N45" s="190"/>
      <c r="O45" s="190"/>
      <c r="P45" s="188"/>
      <c r="Q45" s="188"/>
      <c r="R45" s="188"/>
      <c r="S45" s="188"/>
      <c r="T45" s="188"/>
      <c r="U45" s="188"/>
      <c r="V45" s="188"/>
      <c r="W45" s="188"/>
      <c r="X45" s="188"/>
      <c r="Y45" s="188"/>
      <c r="Z45" s="188"/>
    </row>
    <row r="46" ht="15.75" customHeight="1" spans="1:26">
      <c r="A46" s="185" t="s">
        <v>52</v>
      </c>
      <c r="B46" s="176" t="s">
        <v>47</v>
      </c>
      <c r="C46" s="175" t="s">
        <v>258</v>
      </c>
      <c r="D46" s="177" t="e">
        <f>VLOOKUP(C46,COMPOSIÇÕES!B:G,2,0)</f>
        <v>#N/A</v>
      </c>
      <c r="E46" s="178" t="e">
        <f>VLOOKUP(C46,COMPOSIÇÕES!B:G,3,0)</f>
        <v>#N/A</v>
      </c>
      <c r="F46" s="184">
        <v>1063.52</v>
      </c>
      <c r="G46" s="180" t="e">
        <f>VLOOKUP(C46,COMPOSIÇÕES!B:G,6,0)</f>
        <v>#N/A</v>
      </c>
      <c r="H46" s="181">
        <f t="shared" si="0"/>
        <v>0.2338</v>
      </c>
      <c r="I46" s="180" t="e">
        <f t="shared" si="1"/>
        <v>#N/A</v>
      </c>
      <c r="J46" s="195" t="e">
        <f t="shared" si="2"/>
        <v>#N/A</v>
      </c>
      <c r="K46" s="195" t="e">
        <f t="shared" si="3"/>
        <v>#N/A</v>
      </c>
      <c r="L46" s="190"/>
      <c r="M46" s="190"/>
      <c r="N46" s="190"/>
      <c r="O46" s="190"/>
      <c r="P46" s="188"/>
      <c r="Q46" s="188"/>
      <c r="R46" s="188"/>
      <c r="S46" s="188"/>
      <c r="T46" s="188"/>
      <c r="U46" s="188"/>
      <c r="V46" s="188"/>
      <c r="W46" s="188"/>
      <c r="X46" s="188"/>
      <c r="Y46" s="188"/>
      <c r="Z46" s="188"/>
    </row>
    <row r="47" ht="15.75" customHeight="1" spans="1:26">
      <c r="A47" s="183" t="s">
        <v>85</v>
      </c>
      <c r="B47" s="176" t="s">
        <v>53</v>
      </c>
      <c r="C47" s="176">
        <v>101094</v>
      </c>
      <c r="D47" s="182" t="str">
        <f>VLOOKUP(C47,'SINAPI-SICRO'!A:E,2,0)</f>
        <v>PISO PODOTÁTIL DE ALERTA OU DIRECIONAL, DE BORRACHA, ASSENTADO SOBRE ARGAMASSA. AF_05/2020</v>
      </c>
      <c r="E47" s="183" t="str">
        <f>VLOOKUP(C47,'SINAPI-SICRO'!A:E,3,0)</f>
        <v>M</v>
      </c>
      <c r="F47" s="184">
        <v>1338.19</v>
      </c>
      <c r="G47" s="180">
        <f>VLOOKUP(C47,'SINAPI-SICRO'!A:E,5,0)</f>
        <v>209.5</v>
      </c>
      <c r="H47" s="181">
        <f t="shared" si="0"/>
        <v>0.2338</v>
      </c>
      <c r="I47" s="180">
        <f t="shared" si="1"/>
        <v>258.48</v>
      </c>
      <c r="J47" s="195">
        <f t="shared" si="2"/>
        <v>280350.81</v>
      </c>
      <c r="K47" s="195">
        <f t="shared" si="3"/>
        <v>345895.35</v>
      </c>
      <c r="L47" s="190"/>
      <c r="M47" s="190"/>
      <c r="N47" s="190"/>
      <c r="O47" s="190"/>
      <c r="P47" s="188"/>
      <c r="Q47" s="188"/>
      <c r="R47" s="188"/>
      <c r="S47" s="188"/>
      <c r="T47" s="188"/>
      <c r="U47" s="188"/>
      <c r="V47" s="188"/>
      <c r="W47" s="188"/>
      <c r="X47" s="188"/>
      <c r="Y47" s="188"/>
      <c r="Z47" s="188"/>
    </row>
    <row r="48" ht="15.75" customHeight="1" spans="1:26">
      <c r="A48" s="183" t="s">
        <v>102</v>
      </c>
      <c r="B48" s="176" t="s">
        <v>53</v>
      </c>
      <c r="C48" s="176">
        <v>94329</v>
      </c>
      <c r="D48" s="182" t="str">
        <f>VLOOKUP(C48,'SINAPI-SICRO'!A:E,2,0)</f>
        <v>ATERRO MECANIZADO DE VALA COM ESCAVADEIRA HIDRÁULICA (CAPACIDADE DA CAÇAMBA: 0,8 M³/POTÊNCIA: 111 HP), LARGURA ATÉ 2,5 M, PROFUNDIDADE DE 1,5 A 3,0 M, COM AREIA PARA ATERRO. AF_08/2023</v>
      </c>
      <c r="E48" s="183" t="str">
        <f>VLOOKUP(C48,'SINAPI-SICRO'!A:E,3,0)</f>
        <v>M3</v>
      </c>
      <c r="F48" s="179">
        <v>434.28</v>
      </c>
      <c r="G48" s="180">
        <f>VLOOKUP(C48,'SINAPI-SICRO'!A:E,5,0)</f>
        <v>100.41</v>
      </c>
      <c r="H48" s="181">
        <f t="shared" si="0"/>
        <v>0.2338</v>
      </c>
      <c r="I48" s="180">
        <f t="shared" si="1"/>
        <v>123.89</v>
      </c>
      <c r="J48" s="195">
        <f t="shared" si="2"/>
        <v>43606.05</v>
      </c>
      <c r="K48" s="195">
        <f t="shared" si="3"/>
        <v>53802.95</v>
      </c>
      <c r="L48" s="190"/>
      <c r="M48" s="190"/>
      <c r="N48" s="190"/>
      <c r="O48" s="190"/>
      <c r="P48" s="188"/>
      <c r="Q48" s="188"/>
      <c r="R48" s="188"/>
      <c r="S48" s="188"/>
      <c r="T48" s="188"/>
      <c r="U48" s="188"/>
      <c r="V48" s="188"/>
      <c r="W48" s="188"/>
      <c r="X48" s="188"/>
      <c r="Y48" s="188"/>
      <c r="Z48" s="188"/>
    </row>
    <row r="49" ht="15.75" customHeight="1" spans="1:26">
      <c r="A49" s="183" t="s">
        <v>103</v>
      </c>
      <c r="B49" s="176" t="s">
        <v>53</v>
      </c>
      <c r="C49" s="176">
        <v>100974</v>
      </c>
      <c r="D49" s="182" t="str">
        <f>VLOOKUP(C49,'SINAPI-SICRO'!A:E,2,0)</f>
        <v>CARGA, MANOBRA E DESCARGA DE SOLOS E MATERIAIS GRANULARES EM CAMINHÃO BASCULANTE 10 M³ - CARGA COM PÁ CARREGADEIRA (CAÇAMBA DE 1,7 A 2,8 M³ / 128 HP) E DESCARGA LIVRE (UNIDADE: M3). AF_07/2020</v>
      </c>
      <c r="E49" s="183" t="str">
        <f>VLOOKUP(C49,'SINAPI-SICRO'!A:E,3,0)</f>
        <v>M3</v>
      </c>
      <c r="F49" s="179">
        <v>707.93</v>
      </c>
      <c r="G49" s="180">
        <f>VLOOKUP(C49,'SINAPI-SICRO'!A:E,5,0)</f>
        <v>8.63</v>
      </c>
      <c r="H49" s="181">
        <f t="shared" si="0"/>
        <v>0.2338</v>
      </c>
      <c r="I49" s="180">
        <f t="shared" si="1"/>
        <v>10.65</v>
      </c>
      <c r="J49" s="195">
        <f t="shared" si="2"/>
        <v>6109.44</v>
      </c>
      <c r="K49" s="195">
        <f t="shared" si="3"/>
        <v>7539.45</v>
      </c>
      <c r="L49" s="190"/>
      <c r="M49" s="190"/>
      <c r="N49" s="190"/>
      <c r="O49" s="190"/>
      <c r="P49" s="188"/>
      <c r="Q49" s="188"/>
      <c r="R49" s="188"/>
      <c r="S49" s="188"/>
      <c r="T49" s="188"/>
      <c r="U49" s="188"/>
      <c r="V49" s="188"/>
      <c r="W49" s="188"/>
      <c r="X49" s="188"/>
      <c r="Y49" s="188"/>
      <c r="Z49" s="188"/>
    </row>
    <row r="50" ht="15.75" customHeight="1" spans="1:26">
      <c r="A50" s="183" t="s">
        <v>104</v>
      </c>
      <c r="B50" s="176" t="s">
        <v>53</v>
      </c>
      <c r="C50" s="176">
        <v>95875</v>
      </c>
      <c r="D50" s="182" t="str">
        <f>VLOOKUP(C50,'SINAPI-SICRO'!A:E,2,0)</f>
        <v>TRANSPORTE COM CAMINHÃO BASCULANTE DE 10 M³, EM VIA URBANA PAVIMENTADA, DMT ATÉ 30 KM (UNIDADE: M3XKM). AF_07/2020</v>
      </c>
      <c r="E50" s="183" t="str">
        <f>VLOOKUP(C50,'SINAPI-SICRO'!A:E,3,0)</f>
        <v>M3XKM</v>
      </c>
      <c r="F50" s="179">
        <v>5589.8</v>
      </c>
      <c r="G50" s="180">
        <f>VLOOKUP(C50,'SINAPI-SICRO'!A:E,5,0)</f>
        <v>2.47</v>
      </c>
      <c r="H50" s="181">
        <f t="shared" si="0"/>
        <v>0.2338</v>
      </c>
      <c r="I50" s="180">
        <f t="shared" si="1"/>
        <v>3.05</v>
      </c>
      <c r="J50" s="195">
        <f t="shared" si="2"/>
        <v>13806.81</v>
      </c>
      <c r="K50" s="195">
        <f t="shared" si="3"/>
        <v>17048.89</v>
      </c>
      <c r="L50" s="190"/>
      <c r="M50" s="190"/>
      <c r="N50" s="190"/>
      <c r="O50" s="190"/>
      <c r="P50" s="188"/>
      <c r="Q50" s="188"/>
      <c r="R50" s="188"/>
      <c r="S50" s="188"/>
      <c r="T50" s="188"/>
      <c r="U50" s="188"/>
      <c r="V50" s="188"/>
      <c r="W50" s="188"/>
      <c r="X50" s="188"/>
      <c r="Y50" s="188"/>
      <c r="Z50" s="188"/>
    </row>
    <row r="51" ht="15.75" customHeight="1" spans="1:26">
      <c r="A51" s="183" t="s">
        <v>105</v>
      </c>
      <c r="B51" s="176" t="s">
        <v>47</v>
      </c>
      <c r="C51" s="176" t="s">
        <v>575</v>
      </c>
      <c r="D51" s="177" t="e">
        <f>VLOOKUP(C51,COMPOSIÇÕES!B:G,2,0)</f>
        <v>#N/A</v>
      </c>
      <c r="E51" s="178" t="e">
        <f>VLOOKUP(C51,COMPOSIÇÕES!B:G,3,0)</f>
        <v>#N/A</v>
      </c>
      <c r="F51" s="179">
        <v>346.75</v>
      </c>
      <c r="G51" s="180" t="e">
        <f>VLOOKUP(C51,COMPOSIÇÕES!B:G,6,0)</f>
        <v>#N/A</v>
      </c>
      <c r="H51" s="181">
        <f t="shared" si="0"/>
        <v>0.2338</v>
      </c>
      <c r="I51" s="180" t="e">
        <f t="shared" si="1"/>
        <v>#N/A</v>
      </c>
      <c r="J51" s="195" t="e">
        <f t="shared" si="2"/>
        <v>#N/A</v>
      </c>
      <c r="K51" s="195" t="e">
        <f t="shared" si="3"/>
        <v>#N/A</v>
      </c>
      <c r="L51" s="190"/>
      <c r="M51" s="190"/>
      <c r="N51" s="190"/>
      <c r="O51" s="190"/>
      <c r="P51" s="188"/>
      <c r="Q51" s="188"/>
      <c r="R51" s="188"/>
      <c r="S51" s="188"/>
      <c r="T51" s="188"/>
      <c r="U51" s="188"/>
      <c r="V51" s="188"/>
      <c r="W51" s="188"/>
      <c r="X51" s="188"/>
      <c r="Y51" s="188"/>
      <c r="Z51" s="188"/>
    </row>
    <row r="52" ht="15.75" customHeight="1" spans="1:26">
      <c r="A52" s="183" t="s">
        <v>103</v>
      </c>
      <c r="B52" s="176" t="s">
        <v>53</v>
      </c>
      <c r="C52" s="176">
        <v>96616</v>
      </c>
      <c r="D52" s="182" t="str">
        <f>VLOOKUP(C52,'SINAPI-SICRO'!A:E,2,0)</f>
        <v>LASTRO DE CONCRETO MAGRO, APLICADO EM BLOCOS DE COROAMENTO OU SAPATAS. AF_01/2024</v>
      </c>
      <c r="E52" s="183" t="str">
        <f>VLOOKUP(C52,'SINAPI-SICRO'!A:E,3,0)</f>
        <v>M3</v>
      </c>
      <c r="F52" s="179">
        <v>16.02</v>
      </c>
      <c r="G52" s="180">
        <f>VLOOKUP(C52,'SINAPI-SICRO'!A:E,5,0)</f>
        <v>767.23</v>
      </c>
      <c r="H52" s="181">
        <f t="shared" si="0"/>
        <v>0.2338</v>
      </c>
      <c r="I52" s="180">
        <f t="shared" si="1"/>
        <v>946.61</v>
      </c>
      <c r="J52" s="195">
        <f t="shared" si="2"/>
        <v>12291.02</v>
      </c>
      <c r="K52" s="195">
        <f t="shared" si="3"/>
        <v>15164.69</v>
      </c>
      <c r="L52" s="190"/>
      <c r="M52" s="190"/>
      <c r="N52" s="190"/>
      <c r="O52" s="190"/>
      <c r="P52" s="188"/>
      <c r="Q52" s="188"/>
      <c r="R52" s="188"/>
      <c r="S52" s="188"/>
      <c r="T52" s="188"/>
      <c r="U52" s="188"/>
      <c r="V52" s="188"/>
      <c r="W52" s="188"/>
      <c r="X52" s="188"/>
      <c r="Y52" s="188"/>
      <c r="Z52" s="188"/>
    </row>
    <row r="53" ht="15.75" customHeight="1" spans="1:26">
      <c r="A53" s="183" t="s">
        <v>104</v>
      </c>
      <c r="B53" s="176" t="s">
        <v>47</v>
      </c>
      <c r="C53" s="176" t="s">
        <v>576</v>
      </c>
      <c r="D53" s="177" t="e">
        <f>VLOOKUP(C53,COMPOSIÇÕES!B:G,2,0)</f>
        <v>#N/A</v>
      </c>
      <c r="E53" s="178" t="e">
        <f>VLOOKUP(C53,COMPOSIÇÕES!B:G,3,0)</f>
        <v>#N/A</v>
      </c>
      <c r="F53" s="179">
        <v>116</v>
      </c>
      <c r="G53" s="180" t="e">
        <f>VLOOKUP(C53,COMPOSIÇÕES!B:G,6,0)</f>
        <v>#N/A</v>
      </c>
      <c r="H53" s="181">
        <f t="shared" si="0"/>
        <v>0.2338</v>
      </c>
      <c r="I53" s="180" t="e">
        <f t="shared" si="1"/>
        <v>#N/A</v>
      </c>
      <c r="J53" s="195" t="e">
        <f t="shared" si="2"/>
        <v>#N/A</v>
      </c>
      <c r="K53" s="195" t="e">
        <f t="shared" si="3"/>
        <v>#N/A</v>
      </c>
      <c r="L53" s="190"/>
      <c r="M53" s="190"/>
      <c r="N53" s="190"/>
      <c r="O53" s="190"/>
      <c r="P53" s="188"/>
      <c r="Q53" s="188"/>
      <c r="R53" s="188"/>
      <c r="S53" s="188"/>
      <c r="T53" s="188"/>
      <c r="U53" s="188"/>
      <c r="V53" s="188"/>
      <c r="W53" s="188"/>
      <c r="X53" s="188"/>
      <c r="Y53" s="188"/>
      <c r="Z53" s="188"/>
    </row>
    <row r="54" ht="15.75" customHeight="1" spans="1:26">
      <c r="A54" s="183" t="s">
        <v>105</v>
      </c>
      <c r="B54" s="176" t="s">
        <v>47</v>
      </c>
      <c r="C54" s="176" t="s">
        <v>577</v>
      </c>
      <c r="D54" s="177" t="e">
        <f>VLOOKUP(C54,COMPOSIÇÕES!B:G,2,0)</f>
        <v>#N/A</v>
      </c>
      <c r="E54" s="178" t="e">
        <f>VLOOKUP(C54,COMPOSIÇÕES!B:G,3,0)</f>
        <v>#N/A</v>
      </c>
      <c r="F54" s="179">
        <v>16.83</v>
      </c>
      <c r="G54" s="180" t="e">
        <f>VLOOKUP(C54,COMPOSIÇÕES!B:G,6,0)</f>
        <v>#N/A</v>
      </c>
      <c r="H54" s="181">
        <f t="shared" si="0"/>
        <v>0.2338</v>
      </c>
      <c r="I54" s="180" t="e">
        <f t="shared" si="1"/>
        <v>#N/A</v>
      </c>
      <c r="J54" s="195" t="e">
        <f t="shared" si="2"/>
        <v>#N/A</v>
      </c>
      <c r="K54" s="195" t="e">
        <f t="shared" si="3"/>
        <v>#N/A</v>
      </c>
      <c r="L54" s="190"/>
      <c r="M54" s="190"/>
      <c r="N54" s="190"/>
      <c r="O54" s="190"/>
      <c r="P54" s="188"/>
      <c r="Q54" s="188"/>
      <c r="R54" s="188"/>
      <c r="S54" s="188"/>
      <c r="T54" s="188"/>
      <c r="U54" s="188"/>
      <c r="V54" s="188"/>
      <c r="W54" s="188"/>
      <c r="X54" s="188"/>
      <c r="Y54" s="188"/>
      <c r="Z54" s="188"/>
    </row>
    <row r="55" ht="15.75" customHeight="1" spans="1:26">
      <c r="A55" s="183" t="s">
        <v>110</v>
      </c>
      <c r="B55" s="176" t="s">
        <v>53</v>
      </c>
      <c r="C55" s="176">
        <v>89578</v>
      </c>
      <c r="D55" s="182" t="str">
        <f>VLOOKUP(C55,'SINAPI-SICRO'!A:E,2,0)</f>
        <v>TUBO PVC, SÉRIE R, ÁGUA PLUVIAL, DN 100 MM, FORNECIDO E INSTALADO EM CONDUTORES VERTICAIS DE ÁGUAS PLUVIAIS. AF_06/2022</v>
      </c>
      <c r="E55" s="183" t="str">
        <f>VLOOKUP(C55,'SINAPI-SICRO'!A:E,3,0)</f>
        <v>M</v>
      </c>
      <c r="F55" s="179">
        <v>66.64</v>
      </c>
      <c r="G55" s="180">
        <f>VLOOKUP(C55,'SINAPI-SICRO'!A:E,5,0)</f>
        <v>27.14</v>
      </c>
      <c r="H55" s="181">
        <f t="shared" si="0"/>
        <v>0.2338</v>
      </c>
      <c r="I55" s="180">
        <f t="shared" si="1"/>
        <v>33.49</v>
      </c>
      <c r="J55" s="195">
        <f t="shared" si="2"/>
        <v>1808.61</v>
      </c>
      <c r="K55" s="195">
        <f t="shared" si="3"/>
        <v>2231.77</v>
      </c>
      <c r="L55" s="190"/>
      <c r="M55" s="190"/>
      <c r="N55" s="190"/>
      <c r="O55" s="190"/>
      <c r="P55" s="188"/>
      <c r="Q55" s="188"/>
      <c r="R55" s="188"/>
      <c r="S55" s="188"/>
      <c r="T55" s="188"/>
      <c r="U55" s="188"/>
      <c r="V55" s="188"/>
      <c r="W55" s="188"/>
      <c r="X55" s="188"/>
      <c r="Y55" s="188"/>
      <c r="Z55" s="188"/>
    </row>
    <row r="56" ht="15.75" customHeight="1" spans="1:26">
      <c r="A56" s="183" t="s">
        <v>112</v>
      </c>
      <c r="B56" s="176" t="s">
        <v>47</v>
      </c>
      <c r="C56" s="176" t="s">
        <v>578</v>
      </c>
      <c r="D56" s="177" t="e">
        <f>VLOOKUP(C56,COMPOSIÇÕES!B:G,2,0)</f>
        <v>#N/A</v>
      </c>
      <c r="E56" s="178" t="e">
        <f>VLOOKUP(C56,COMPOSIÇÕES!B:G,3,0)</f>
        <v>#N/A</v>
      </c>
      <c r="F56" s="179">
        <v>23.11</v>
      </c>
      <c r="G56" s="180" t="e">
        <f>VLOOKUP(C56,COMPOSIÇÕES!B:G,6,0)</f>
        <v>#N/A</v>
      </c>
      <c r="H56" s="181">
        <f t="shared" si="0"/>
        <v>0.2338</v>
      </c>
      <c r="I56" s="180" t="e">
        <f t="shared" si="1"/>
        <v>#N/A</v>
      </c>
      <c r="J56" s="195" t="e">
        <f t="shared" si="2"/>
        <v>#N/A</v>
      </c>
      <c r="K56" s="195" t="e">
        <f t="shared" si="3"/>
        <v>#N/A</v>
      </c>
      <c r="L56" s="190"/>
      <c r="M56" s="190"/>
      <c r="N56" s="190"/>
      <c r="O56" s="190"/>
      <c r="P56" s="188"/>
      <c r="Q56" s="188"/>
      <c r="R56" s="188"/>
      <c r="S56" s="188"/>
      <c r="T56" s="188"/>
      <c r="U56" s="188"/>
      <c r="V56" s="188"/>
      <c r="W56" s="188"/>
      <c r="X56" s="188"/>
      <c r="Y56" s="188"/>
      <c r="Z56" s="188"/>
    </row>
    <row r="57" ht="15.75" customHeight="1" spans="1:26">
      <c r="A57" s="183" t="s">
        <v>73</v>
      </c>
      <c r="B57" s="176" t="s">
        <v>47</v>
      </c>
      <c r="C57" s="176" t="s">
        <v>107</v>
      </c>
      <c r="D57" s="177" t="str">
        <f>VLOOKUP(C57,COMPOSIÇÕES!B:G,2,0)</f>
        <v>DRENO BARBACÃ DN 100 MM, EXCLUSIVE MATERIAL DRENANTE</v>
      </c>
      <c r="E57" s="178" t="str">
        <f>VLOOKUP(C57,COMPOSIÇÕES!B:G,3,0)</f>
        <v>UND</v>
      </c>
      <c r="F57" s="184">
        <v>2</v>
      </c>
      <c r="G57" s="180">
        <f>VLOOKUP(C57,COMPOSIÇÕES!B:G,6,0)</f>
        <v>24.92</v>
      </c>
      <c r="H57" s="181">
        <f t="shared" si="0"/>
        <v>0.2338</v>
      </c>
      <c r="I57" s="180">
        <f t="shared" si="1"/>
        <v>30.75</v>
      </c>
      <c r="J57" s="195">
        <f t="shared" si="2"/>
        <v>49.84</v>
      </c>
      <c r="K57" s="195">
        <f t="shared" si="3"/>
        <v>61.5</v>
      </c>
      <c r="L57" s="190"/>
      <c r="M57" s="190"/>
      <c r="N57" s="190"/>
      <c r="O57" s="190"/>
      <c r="P57" s="188"/>
      <c r="Q57" s="188"/>
      <c r="R57" s="188"/>
      <c r="S57" s="188"/>
      <c r="T57" s="188"/>
      <c r="U57" s="188"/>
      <c r="V57" s="188"/>
      <c r="W57" s="188"/>
      <c r="X57" s="188"/>
      <c r="Y57" s="188"/>
      <c r="Z57" s="188"/>
    </row>
    <row r="58" ht="15.75" customHeight="1" spans="1:26">
      <c r="A58" s="183" t="s">
        <v>117</v>
      </c>
      <c r="B58" s="176" t="s">
        <v>47</v>
      </c>
      <c r="C58" s="176" t="s">
        <v>246</v>
      </c>
      <c r="D58" s="177" t="e">
        <f>VLOOKUP(C58,COMPOSIÇÕES!B:G,2,0)</f>
        <v>#N/A</v>
      </c>
      <c r="E58" s="178" t="e">
        <f>VLOOKUP(C58,COMPOSIÇÕES!B:G,3,0)</f>
        <v>#N/A</v>
      </c>
      <c r="F58" s="184">
        <v>92.44</v>
      </c>
      <c r="G58" s="180" t="e">
        <f>VLOOKUP(C58,COMPOSIÇÕES!B:G,6,0)</f>
        <v>#N/A</v>
      </c>
      <c r="H58" s="181">
        <f t="shared" si="0"/>
        <v>0.2338</v>
      </c>
      <c r="I58" s="180" t="e">
        <f t="shared" si="1"/>
        <v>#N/A</v>
      </c>
      <c r="J58" s="195" t="e">
        <f t="shared" si="2"/>
        <v>#N/A</v>
      </c>
      <c r="K58" s="195" t="e">
        <f t="shared" si="3"/>
        <v>#N/A</v>
      </c>
      <c r="L58" s="190"/>
      <c r="M58" s="190"/>
      <c r="N58" s="190"/>
      <c r="O58" s="190"/>
      <c r="P58" s="188"/>
      <c r="Q58" s="188"/>
      <c r="R58" s="188"/>
      <c r="S58" s="188"/>
      <c r="T58" s="188"/>
      <c r="U58" s="188"/>
      <c r="V58" s="188"/>
      <c r="W58" s="188"/>
      <c r="X58" s="188"/>
      <c r="Y58" s="188"/>
      <c r="Z58" s="188"/>
    </row>
    <row r="59" ht="15.75" customHeight="1" spans="1:26">
      <c r="A59" s="185" t="s">
        <v>54</v>
      </c>
      <c r="B59" s="176" t="s">
        <v>53</v>
      </c>
      <c r="C59" s="176" t="s">
        <v>120</v>
      </c>
      <c r="D59" s="182" t="str">
        <f>VLOOKUP(C59,'SINAPI-SICRO'!A:E,2,0)</f>
        <v>Cone de sinalização em polietileno - H = 75 cm e base quadrada de 40 x 40 cm</v>
      </c>
      <c r="E59" s="183" t="str">
        <f>VLOOKUP(C59,'SINAPI-SICRO'!A:E,3,0)</f>
        <v>un</v>
      </c>
      <c r="F59" s="179">
        <v>94</v>
      </c>
      <c r="G59" s="180">
        <f>VLOOKUP(C59,'SINAPI-SICRO'!A:E,5,0)</f>
        <v>104.1215</v>
      </c>
      <c r="H59" s="181">
        <f t="shared" si="0"/>
        <v>0.2338</v>
      </c>
      <c r="I59" s="180">
        <f t="shared" si="1"/>
        <v>128.47</v>
      </c>
      <c r="J59" s="195">
        <f t="shared" si="2"/>
        <v>9787.42</v>
      </c>
      <c r="K59" s="195">
        <f t="shared" si="3"/>
        <v>12076.18</v>
      </c>
      <c r="L59" s="190"/>
      <c r="M59" s="190"/>
      <c r="N59" s="190"/>
      <c r="O59" s="190"/>
      <c r="P59" s="188"/>
      <c r="Q59" s="188"/>
      <c r="R59" s="188"/>
      <c r="S59" s="188"/>
      <c r="T59" s="188"/>
      <c r="U59" s="188"/>
      <c r="V59" s="188"/>
      <c r="W59" s="188"/>
      <c r="X59" s="188"/>
      <c r="Y59" s="188"/>
      <c r="Z59" s="188"/>
    </row>
    <row r="60" ht="15.75" customHeight="1" spans="1:26">
      <c r="A60" s="185" t="s">
        <v>55</v>
      </c>
      <c r="B60" s="176" t="s">
        <v>53</v>
      </c>
      <c r="C60" s="176" t="s">
        <v>121</v>
      </c>
      <c r="D60" s="182" t="str">
        <f>VLOOKUP(C60,'SINAPI-SICRO'!A:E,2,0)</f>
        <v>Cavalete em polietileno zebrado com faixa refletiva</v>
      </c>
      <c r="E60" s="183" t="str">
        <f>VLOOKUP(C60,'SINAPI-SICRO'!A:E,3,0)</f>
        <v>un</v>
      </c>
      <c r="F60" s="179">
        <v>16</v>
      </c>
      <c r="G60" s="180">
        <f>VLOOKUP(C60,'SINAPI-SICRO'!A:E,5,0)</f>
        <v>355</v>
      </c>
      <c r="H60" s="181">
        <f t="shared" si="0"/>
        <v>0.2338</v>
      </c>
      <c r="I60" s="180">
        <f t="shared" si="1"/>
        <v>438</v>
      </c>
      <c r="J60" s="195">
        <f t="shared" si="2"/>
        <v>5680</v>
      </c>
      <c r="K60" s="195">
        <f t="shared" si="3"/>
        <v>7008</v>
      </c>
      <c r="L60" s="190"/>
      <c r="M60" s="190"/>
      <c r="N60" s="190"/>
      <c r="O60" s="190"/>
      <c r="P60" s="188"/>
      <c r="Q60" s="188"/>
      <c r="R60" s="188"/>
      <c r="S60" s="188"/>
      <c r="T60" s="188"/>
      <c r="U60" s="188"/>
      <c r="V60" s="188"/>
      <c r="W60" s="188"/>
      <c r="X60" s="188"/>
      <c r="Y60" s="188"/>
      <c r="Z60" s="188"/>
    </row>
    <row r="61" ht="15.75" customHeight="1" spans="1:26">
      <c r="A61" s="185" t="s">
        <v>122</v>
      </c>
      <c r="B61" s="176" t="s">
        <v>53</v>
      </c>
      <c r="C61" s="176">
        <v>37524</v>
      </c>
      <c r="D61" s="182" t="str">
        <f>VLOOKUP(C61,'SINAPI-SICRO'!A:E,2,0)</f>
        <v>TELA PLASTICA LARANJA, TIPO TAPUME PARA SINALIZACAO, MALHA RETANGULAR, ROLO 1.20 X 50 M (L X C)                                                                                                                                                                                                                                                                                                                                                                                                           </v>
      </c>
      <c r="E61" s="183" t="str">
        <f>VLOOKUP(C61,'SINAPI-SICRO'!A:E,3,0)</f>
        <v>M     </v>
      </c>
      <c r="F61" s="179">
        <v>150</v>
      </c>
      <c r="G61" s="180">
        <f>VLOOKUP(C61,'SINAPI-SICRO'!A:E,5,0)</f>
        <v>2.88</v>
      </c>
      <c r="H61" s="181">
        <f t="shared" si="0"/>
        <v>0.2338</v>
      </c>
      <c r="I61" s="180">
        <f t="shared" si="1"/>
        <v>3.55</v>
      </c>
      <c r="J61" s="195">
        <f t="shared" si="2"/>
        <v>432</v>
      </c>
      <c r="K61" s="195">
        <f t="shared" si="3"/>
        <v>532.5</v>
      </c>
      <c r="L61" s="190"/>
      <c r="M61" s="190"/>
      <c r="N61" s="190"/>
      <c r="O61" s="190"/>
      <c r="P61" s="188"/>
      <c r="Q61" s="188"/>
      <c r="R61" s="188"/>
      <c r="S61" s="188"/>
      <c r="T61" s="188"/>
      <c r="U61" s="188"/>
      <c r="V61" s="188"/>
      <c r="W61" s="188"/>
      <c r="X61" s="188"/>
      <c r="Y61" s="188"/>
      <c r="Z61" s="188"/>
    </row>
    <row r="62" ht="15.75" customHeight="1" spans="1:26">
      <c r="A62" s="185" t="s">
        <v>123</v>
      </c>
      <c r="B62" s="176" t="s">
        <v>53</v>
      </c>
      <c r="C62" s="176">
        <v>92210</v>
      </c>
      <c r="D62" s="182" t="str">
        <f>VLOOKUP(C62,'SINAPI-SICRO'!A:E,2,0)</f>
        <v>TUBO DE CONCRETO PARA REDES COLETORAS DE ÁGUAS PLUVIAIS, DIÂMETRO DE 400 MM, JUNTA RÍGIDA, INSTALADO EM LOCAL COM BAIXO NÍVEL DE INTERFERÊNCIAS - FORNECIMENTO E ASSENTAMENTO. AF_03/2024</v>
      </c>
      <c r="E62" s="183" t="str">
        <f>VLOOKUP(C62,'SINAPI-SICRO'!A:E,3,0)</f>
        <v>M</v>
      </c>
      <c r="F62" s="179">
        <v>6</v>
      </c>
      <c r="G62" s="180">
        <f>VLOOKUP(C62,'SINAPI-SICRO'!A:E,5,0)</f>
        <v>129.8</v>
      </c>
      <c r="H62" s="181">
        <f t="shared" si="0"/>
        <v>0.2338</v>
      </c>
      <c r="I62" s="180">
        <f t="shared" si="1"/>
        <v>160.15</v>
      </c>
      <c r="J62" s="195">
        <f t="shared" si="2"/>
        <v>778.8</v>
      </c>
      <c r="K62" s="195">
        <f t="shared" si="3"/>
        <v>960.9</v>
      </c>
      <c r="L62" s="190"/>
      <c r="M62" s="190"/>
      <c r="N62" s="190"/>
      <c r="O62" s="190"/>
      <c r="P62" s="188"/>
      <c r="Q62" s="188"/>
      <c r="R62" s="188"/>
      <c r="S62" s="188"/>
      <c r="T62" s="188"/>
      <c r="U62" s="188"/>
      <c r="V62" s="188"/>
      <c r="W62" s="188"/>
      <c r="X62" s="188"/>
      <c r="Y62" s="188"/>
      <c r="Z62" s="188"/>
    </row>
    <row r="63" ht="15.75" customHeight="1" spans="1:26">
      <c r="A63" s="185" t="s">
        <v>124</v>
      </c>
      <c r="B63" s="176" t="s">
        <v>53</v>
      </c>
      <c r="C63" s="176">
        <v>92214</v>
      </c>
      <c r="D63" s="182" t="str">
        <f>VLOOKUP(C63,'SINAPI-SICRO'!A:E,2,0)</f>
        <v>TUBO DE CONCRETO PARA REDES COLETORAS DE ÁGUAS PLUVIAIS, DIÂMETRO DE 800 MM, JUNTA RÍGIDA, INSTALADO EM LOCAL COM BAIXO NÍVEL DE INTERFERÊNCIAS - FORNECIMENTO E ASSENTAMENTO. AF_03/2024</v>
      </c>
      <c r="E63" s="183" t="str">
        <f>VLOOKUP(C63,'SINAPI-SICRO'!A:E,3,0)</f>
        <v>M</v>
      </c>
      <c r="F63" s="179">
        <v>34</v>
      </c>
      <c r="G63" s="180">
        <f>VLOOKUP(C63,'SINAPI-SICRO'!A:E,5,0)</f>
        <v>383.27</v>
      </c>
      <c r="H63" s="181">
        <f t="shared" si="0"/>
        <v>0.2338</v>
      </c>
      <c r="I63" s="180">
        <f t="shared" si="1"/>
        <v>472.88</v>
      </c>
      <c r="J63" s="195">
        <f t="shared" si="2"/>
        <v>13031.18</v>
      </c>
      <c r="K63" s="195">
        <f t="shared" si="3"/>
        <v>16077.92</v>
      </c>
      <c r="L63" s="190"/>
      <c r="M63" s="190"/>
      <c r="N63" s="190"/>
      <c r="O63" s="190"/>
      <c r="P63" s="188"/>
      <c r="Q63" s="188"/>
      <c r="R63" s="188"/>
      <c r="S63" s="188"/>
      <c r="T63" s="188"/>
      <c r="U63" s="188"/>
      <c r="V63" s="188"/>
      <c r="W63" s="188"/>
      <c r="X63" s="188"/>
      <c r="Y63" s="188"/>
      <c r="Z63" s="188"/>
    </row>
    <row r="64" ht="15.75" customHeight="1" spans="1:26">
      <c r="A64" s="185" t="s">
        <v>125</v>
      </c>
      <c r="B64" s="176" t="s">
        <v>53</v>
      </c>
      <c r="C64" s="176">
        <v>97956</v>
      </c>
      <c r="D64" s="182" t="str">
        <f>VLOOKUP(C64,'SINAPI-SICRO'!A:E,2,0)</f>
        <v>CAIXA PARA BOCA DE LOBO SIMPLES RETANGULAR, EM ALVENARIA COM BLOCOS DE CONCRETO, DIMENSÕES INTERNAS: 0,6X1X1,2 M. AF_12/2020</v>
      </c>
      <c r="E64" s="183" t="str">
        <f>VLOOKUP(C64,'SINAPI-SICRO'!A:E,3,0)</f>
        <v>UN</v>
      </c>
      <c r="F64" s="179">
        <v>7</v>
      </c>
      <c r="G64" s="180">
        <f>VLOOKUP(C64,'SINAPI-SICRO'!A:E,5,0)</f>
        <v>1429.31</v>
      </c>
      <c r="H64" s="181">
        <f t="shared" si="0"/>
        <v>0.2338</v>
      </c>
      <c r="I64" s="180">
        <f t="shared" si="1"/>
        <v>1763.48</v>
      </c>
      <c r="J64" s="195">
        <f t="shared" si="2"/>
        <v>10005.17</v>
      </c>
      <c r="K64" s="195">
        <f t="shared" si="3"/>
        <v>12344.36</v>
      </c>
      <c r="L64" s="190"/>
      <c r="M64" s="190"/>
      <c r="N64" s="190"/>
      <c r="O64" s="190"/>
      <c r="P64" s="188"/>
      <c r="Q64" s="188"/>
      <c r="R64" s="188"/>
      <c r="S64" s="188"/>
      <c r="T64" s="188"/>
      <c r="U64" s="188"/>
      <c r="V64" s="188"/>
      <c r="W64" s="188"/>
      <c r="X64" s="188"/>
      <c r="Y64" s="188"/>
      <c r="Z64" s="188"/>
    </row>
    <row r="65" ht="15.75" customHeight="1" spans="1:26">
      <c r="A65" s="185" t="s">
        <v>126</v>
      </c>
      <c r="B65" s="176" t="s">
        <v>53</v>
      </c>
      <c r="C65" s="176">
        <v>90084</v>
      </c>
      <c r="D65" s="182" t="str">
        <f>VLOOKUP(C65,'SINAPI-SICRO'!A:E,2,0)</f>
        <v>ESCAVAÇÃO MECANIZADA DE VALA COM PROF. MAIOR QUE 1,5 M ATÉ 3,0 M (MÉDIA MONTANTE E JUSANTE/UMA COMPOSIÇÃO POR TRECHO), ESCAVADEIRA (0,8 M3), LARGURA ATÉ 1,5 M, EM SOLO DE 1A CATEGORIA, EM LOCAIS COM ALTO NÍVEL DE INTERFERÊNCIA. AF_02/2021</v>
      </c>
      <c r="E65" s="183" t="str">
        <f>VLOOKUP(C65,'SINAPI-SICRO'!A:E,3,0)</f>
        <v>M3</v>
      </c>
      <c r="F65" s="179">
        <v>206.43</v>
      </c>
      <c r="G65" s="180">
        <f>VLOOKUP(C65,'SINAPI-SICRO'!A:E,5,0)</f>
        <v>11.35</v>
      </c>
      <c r="H65" s="181">
        <f t="shared" si="0"/>
        <v>0.2338</v>
      </c>
      <c r="I65" s="180">
        <f t="shared" si="1"/>
        <v>14</v>
      </c>
      <c r="J65" s="195">
        <f t="shared" si="2"/>
        <v>2342.98</v>
      </c>
      <c r="K65" s="195">
        <f t="shared" si="3"/>
        <v>2890.02</v>
      </c>
      <c r="L65" s="190"/>
      <c r="M65" s="190"/>
      <c r="N65" s="190"/>
      <c r="O65" s="190"/>
      <c r="P65" s="188"/>
      <c r="Q65" s="188"/>
      <c r="R65" s="188"/>
      <c r="S65" s="188"/>
      <c r="T65" s="188"/>
      <c r="U65" s="188"/>
      <c r="V65" s="188"/>
      <c r="W65" s="188"/>
      <c r="X65" s="188"/>
      <c r="Y65" s="188"/>
      <c r="Z65" s="188"/>
    </row>
    <row r="66" ht="15.75" customHeight="1" spans="1:26">
      <c r="A66" s="185" t="s">
        <v>127</v>
      </c>
      <c r="B66" s="176" t="s">
        <v>53</v>
      </c>
      <c r="C66" s="176">
        <v>93358</v>
      </c>
      <c r="D66" s="182" t="str">
        <f>VLOOKUP(C66,'SINAPI-SICRO'!A:E,2,0)</f>
        <v>ESCAVAÇÃO MANUAL DE VALA COM PROFUNDIDADE MENOR OU IGUAL A 1,30 M. AF_02/2021</v>
      </c>
      <c r="E66" s="183" t="str">
        <f>VLOOKUP(C66,'SINAPI-SICRO'!A:E,3,0)</f>
        <v>M3</v>
      </c>
      <c r="F66" s="179">
        <v>30.35</v>
      </c>
      <c r="G66" s="180">
        <f>VLOOKUP(C66,'SINAPI-SICRO'!A:E,5,0)</f>
        <v>80.22</v>
      </c>
      <c r="H66" s="181">
        <f t="shared" si="0"/>
        <v>0.2338</v>
      </c>
      <c r="I66" s="180">
        <f t="shared" si="1"/>
        <v>98.98</v>
      </c>
      <c r="J66" s="195">
        <f t="shared" si="2"/>
        <v>2434.68</v>
      </c>
      <c r="K66" s="195">
        <f t="shared" si="3"/>
        <v>3004.04</v>
      </c>
      <c r="L66" s="190"/>
      <c r="M66" s="190"/>
      <c r="N66" s="190"/>
      <c r="O66" s="190"/>
      <c r="P66" s="188"/>
      <c r="Q66" s="188"/>
      <c r="R66" s="188"/>
      <c r="S66" s="188"/>
      <c r="T66" s="188"/>
      <c r="U66" s="188"/>
      <c r="V66" s="188"/>
      <c r="W66" s="188"/>
      <c r="X66" s="188"/>
      <c r="Y66" s="188"/>
      <c r="Z66" s="188"/>
    </row>
    <row r="67" ht="15.75" customHeight="1" spans="1:26">
      <c r="A67" s="185" t="s">
        <v>128</v>
      </c>
      <c r="B67" s="176" t="s">
        <v>53</v>
      </c>
      <c r="C67" s="176">
        <v>93368</v>
      </c>
      <c r="D67" s="182" t="str">
        <f>VLOOKUP(C67,'SINAPI-SICRO'!A:E,2,0)</f>
        <v>REATERRO MECANIZADO DE VALA COM ESCAVADEIRA HIDRÁULICA (CAPACIDADE DA CAÇAMBA: 0,8 M³/POTÊNCIA: 111 HP), LARGURA ATÉ 1,5 M, PROFUNDIDADE DE 1,5 A 3,0 M, COM SOLO (SEM SUBSTITUIÇÃO) DE 1ª CATEGORIA, COM COMPACTADOR DE SOLOS DE PERCUSSÃO. AF_08/2023</v>
      </c>
      <c r="E67" s="183" t="str">
        <f>VLOOKUP(C67,'SINAPI-SICRO'!A:E,3,0)</f>
        <v>M3</v>
      </c>
      <c r="F67" s="179">
        <v>108.76</v>
      </c>
      <c r="G67" s="180">
        <f>VLOOKUP(C67,'SINAPI-SICRO'!A:E,5,0)</f>
        <v>21.16</v>
      </c>
      <c r="H67" s="181">
        <f t="shared" si="0"/>
        <v>0.2338</v>
      </c>
      <c r="I67" s="180">
        <f t="shared" si="1"/>
        <v>26.11</v>
      </c>
      <c r="J67" s="195">
        <f t="shared" si="2"/>
        <v>2301.36</v>
      </c>
      <c r="K67" s="195">
        <f t="shared" si="3"/>
        <v>2839.72</v>
      </c>
      <c r="L67" s="190"/>
      <c r="M67" s="190"/>
      <c r="N67" s="190"/>
      <c r="O67" s="190"/>
      <c r="P67" s="188"/>
      <c r="Q67" s="188"/>
      <c r="R67" s="188"/>
      <c r="S67" s="188"/>
      <c r="T67" s="188"/>
      <c r="U67" s="188"/>
      <c r="V67" s="188"/>
      <c r="W67" s="188"/>
      <c r="X67" s="188"/>
      <c r="Y67" s="188"/>
      <c r="Z67" s="188"/>
    </row>
    <row r="68" ht="15.75" customHeight="1" spans="1:26">
      <c r="A68" s="185" t="s">
        <v>129</v>
      </c>
      <c r="B68" s="176" t="s">
        <v>53</v>
      </c>
      <c r="C68" s="176">
        <v>93382</v>
      </c>
      <c r="D68" s="182" t="str">
        <f>VLOOKUP(C68,'SINAPI-SICRO'!A:E,2,0)</f>
        <v>REATERRO MANUAL DE VALAS, COM COMPACTADOR DE SOLOS DE PERCUSSÃO. AF_08/2023</v>
      </c>
      <c r="E68" s="183" t="str">
        <f>VLOOKUP(C68,'SINAPI-SICRO'!A:E,3,0)</f>
        <v>M3</v>
      </c>
      <c r="F68" s="179">
        <v>66.07</v>
      </c>
      <c r="G68" s="180">
        <f>VLOOKUP(C68,'SINAPI-SICRO'!A:E,5,0)</f>
        <v>25.57</v>
      </c>
      <c r="H68" s="181">
        <f t="shared" si="0"/>
        <v>0.2338</v>
      </c>
      <c r="I68" s="180">
        <f t="shared" si="1"/>
        <v>31.55</v>
      </c>
      <c r="J68" s="195">
        <f t="shared" si="2"/>
        <v>1689.41</v>
      </c>
      <c r="K68" s="195">
        <f t="shared" si="3"/>
        <v>2084.51</v>
      </c>
      <c r="L68" s="190"/>
      <c r="M68" s="190"/>
      <c r="N68" s="190"/>
      <c r="O68" s="190"/>
      <c r="P68" s="188"/>
      <c r="Q68" s="188"/>
      <c r="R68" s="188"/>
      <c r="S68" s="188"/>
      <c r="T68" s="188"/>
      <c r="U68" s="188"/>
      <c r="V68" s="188"/>
      <c r="W68" s="188"/>
      <c r="X68" s="188"/>
      <c r="Y68" s="188"/>
      <c r="Z68" s="188"/>
    </row>
    <row r="69" ht="15.75" customHeight="1" spans="1:26">
      <c r="A69" s="185" t="s">
        <v>132</v>
      </c>
      <c r="B69" s="176" t="s">
        <v>53</v>
      </c>
      <c r="C69" s="176">
        <v>101618</v>
      </c>
      <c r="D69" s="182" t="str">
        <f>VLOOKUP(C69,'SINAPI-SICRO'!A:E,2,0)</f>
        <v>PREPARO DE FUNDO DE VALA COM LARGURA MENOR QUE 1,5 M, COM CAMADA DE AREIA, LANÇAMENTO MANUAL. AF_08/2020</v>
      </c>
      <c r="E69" s="183" t="str">
        <f>VLOOKUP(C69,'SINAPI-SICRO'!A:E,3,0)</f>
        <v>M3</v>
      </c>
      <c r="F69" s="179">
        <v>8.22</v>
      </c>
      <c r="G69" s="180">
        <f>VLOOKUP(C69,'SINAPI-SICRO'!A:E,5,0)</f>
        <v>249.52</v>
      </c>
      <c r="H69" s="181">
        <f t="shared" si="0"/>
        <v>0.2338</v>
      </c>
      <c r="I69" s="180">
        <f t="shared" si="1"/>
        <v>307.86</v>
      </c>
      <c r="J69" s="195">
        <f t="shared" si="2"/>
        <v>2051.05</v>
      </c>
      <c r="K69" s="195">
        <f t="shared" si="3"/>
        <v>2530.61</v>
      </c>
      <c r="L69" s="190"/>
      <c r="M69" s="190"/>
      <c r="N69" s="190"/>
      <c r="O69" s="190"/>
      <c r="P69" s="188"/>
      <c r="Q69" s="188"/>
      <c r="R69" s="188"/>
      <c r="S69" s="188"/>
      <c r="T69" s="188"/>
      <c r="U69" s="188"/>
      <c r="V69" s="188"/>
      <c r="W69" s="188"/>
      <c r="X69" s="188"/>
      <c r="Y69" s="188"/>
      <c r="Z69" s="188"/>
    </row>
    <row r="70" ht="15.75" customHeight="1" spans="1:26">
      <c r="A70" s="185" t="s">
        <v>133</v>
      </c>
      <c r="B70" s="176" t="s">
        <v>53</v>
      </c>
      <c r="C70" s="176">
        <v>99326</v>
      </c>
      <c r="D70" s="182" t="str">
        <f>VLOOKUP(C70,'SINAPI-SICRO'!A:E,2,0)</f>
        <v>BASE PARA POÇO DE VISITA RETANGULAR PARA DRENAGEM, EM ALVENARIA COM BLOCOS DE CONCRETO, DIMENSÕES INTERNAS = 2,5X2,5 M, PROFUNDIDADE = 1,40 M, EXCLUINDO TAMPÃO. AF_12/2020_PA</v>
      </c>
      <c r="E70" s="183" t="str">
        <f>VLOOKUP(C70,'SINAPI-SICRO'!A:E,3,0)</f>
        <v>UN</v>
      </c>
      <c r="F70" s="179">
        <v>3</v>
      </c>
      <c r="G70" s="180">
        <f>VLOOKUP(C70,'SINAPI-SICRO'!A:E,5,0)</f>
        <v>8028.21</v>
      </c>
      <c r="H70" s="181">
        <f t="shared" si="0"/>
        <v>0.2338</v>
      </c>
      <c r="I70" s="180">
        <f t="shared" si="1"/>
        <v>9905.21</v>
      </c>
      <c r="J70" s="195">
        <f t="shared" si="2"/>
        <v>24084.63</v>
      </c>
      <c r="K70" s="195">
        <f t="shared" si="3"/>
        <v>29715.63</v>
      </c>
      <c r="L70" s="190"/>
      <c r="M70" s="190"/>
      <c r="N70" s="190"/>
      <c r="O70" s="190"/>
      <c r="P70" s="188"/>
      <c r="Q70" s="188"/>
      <c r="R70" s="188"/>
      <c r="S70" s="188"/>
      <c r="T70" s="188"/>
      <c r="U70" s="188"/>
      <c r="V70" s="188"/>
      <c r="W70" s="188"/>
      <c r="X70" s="188"/>
      <c r="Y70" s="188"/>
      <c r="Z70" s="188"/>
    </row>
    <row r="71" ht="15.75" customHeight="1" spans="1:26">
      <c r="A71" s="185" t="s">
        <v>134</v>
      </c>
      <c r="B71" s="176" t="s">
        <v>53</v>
      </c>
      <c r="C71" s="176">
        <v>98115</v>
      </c>
      <c r="D71" s="182" t="str">
        <f>VLOOKUP(C71,'SINAPI-SICRO'!A:E,2,0)</f>
        <v>TAMPA CIRCULAR PARA ESGOTO E DRENAGEM, EM CONCRETO PRÉ-MOLDADO, DIÂMETRO INTERNO = 0,60 M E ALTURA = 0,10 M. AF_12/2020</v>
      </c>
      <c r="E71" s="183" t="str">
        <f>VLOOKUP(C71,'SINAPI-SICRO'!A:E,3,0)</f>
        <v>UN</v>
      </c>
      <c r="F71" s="179">
        <v>3</v>
      </c>
      <c r="G71" s="180">
        <f>VLOOKUP(C71,'SINAPI-SICRO'!A:E,5,0)</f>
        <v>93.78</v>
      </c>
      <c r="H71" s="181">
        <f t="shared" si="0"/>
        <v>0.2338</v>
      </c>
      <c r="I71" s="180">
        <f t="shared" si="1"/>
        <v>115.71</v>
      </c>
      <c r="J71" s="195">
        <f t="shared" si="2"/>
        <v>281.34</v>
      </c>
      <c r="K71" s="195">
        <f t="shared" si="3"/>
        <v>347.13</v>
      </c>
      <c r="L71" s="190"/>
      <c r="M71" s="190"/>
      <c r="N71" s="190"/>
      <c r="O71" s="190"/>
      <c r="P71" s="188"/>
      <c r="Q71" s="188"/>
      <c r="R71" s="188"/>
      <c r="S71" s="188"/>
      <c r="T71" s="188"/>
      <c r="U71" s="188"/>
      <c r="V71" s="188"/>
      <c r="W71" s="188"/>
      <c r="X71" s="188"/>
      <c r="Y71" s="188"/>
      <c r="Z71" s="188"/>
    </row>
    <row r="72" ht="15.75" customHeight="1" spans="1:26">
      <c r="A72" s="185" t="s">
        <v>135</v>
      </c>
      <c r="B72" s="176" t="s">
        <v>53</v>
      </c>
      <c r="C72" s="176">
        <v>102751</v>
      </c>
      <c r="D72" s="182" t="str">
        <f>VLOOKUP(C72,'SINAPI-SICRO'!A:E,2,0)</f>
        <v>BOCA PARA BUEIRO SIMPLES TUBULAR D = 80 CM EM CONCRETO, ALAS COM ESCONSIDADE DE 30°, INCLUINDO FÔRMAS E MATERIAIS. AF_07/2021</v>
      </c>
      <c r="E72" s="183" t="str">
        <f>VLOOKUP(C72,'SINAPI-SICRO'!A:E,3,0)</f>
        <v>UN</v>
      </c>
      <c r="F72" s="179">
        <v>1</v>
      </c>
      <c r="G72" s="180">
        <f>VLOOKUP(C72,'SINAPI-SICRO'!A:E,5,0)</f>
        <v>4725.1</v>
      </c>
      <c r="H72" s="181">
        <f t="shared" si="0"/>
        <v>0.2338</v>
      </c>
      <c r="I72" s="180">
        <f t="shared" si="1"/>
        <v>5829.83</v>
      </c>
      <c r="J72" s="195">
        <f t="shared" si="2"/>
        <v>4725.1</v>
      </c>
      <c r="K72" s="195">
        <f t="shared" si="3"/>
        <v>5829.83</v>
      </c>
      <c r="L72" s="190"/>
      <c r="M72" s="190"/>
      <c r="N72" s="190"/>
      <c r="O72" s="190"/>
      <c r="P72" s="188"/>
      <c r="Q72" s="188"/>
      <c r="R72" s="188"/>
      <c r="S72" s="188"/>
      <c r="T72" s="188"/>
      <c r="U72" s="188"/>
      <c r="V72" s="188"/>
      <c r="W72" s="188"/>
      <c r="X72" s="188"/>
      <c r="Y72" s="188"/>
      <c r="Z72" s="188"/>
    </row>
    <row r="73" ht="15.75" customHeight="1" spans="1:26">
      <c r="A73" s="185" t="s">
        <v>124</v>
      </c>
      <c r="B73" s="176" t="s">
        <v>53</v>
      </c>
      <c r="C73" s="176">
        <v>95568</v>
      </c>
      <c r="D73" s="182" t="str">
        <f>VLOOKUP(C73,'SINAPI-SICRO'!A:E,2,0)</f>
        <v>TUBO DE CONCRETO (SIMPLES) PARA REDES COLETORAS DE ÁGUAS PLUVIAIS, DIÂMETRO DE 400 MM, JUNTA RÍGIDA, INSTALADO EM LOCAL COM BAIXO NÍVEL DE INTERFERÊNCIAS - FORNECIMENTO E ASSENTAMENTO. AF_03/2024</v>
      </c>
      <c r="E73" s="183" t="str">
        <f>VLOOKUP(C73,'SINAPI-SICRO'!A:E,3,0)</f>
        <v>M</v>
      </c>
      <c r="F73" s="179">
        <v>19.13</v>
      </c>
      <c r="G73" s="180">
        <f>VLOOKUP(C73,'SINAPI-SICRO'!A:E,5,0)</f>
        <v>109.44</v>
      </c>
      <c r="H73" s="181">
        <f t="shared" si="0"/>
        <v>0.2338</v>
      </c>
      <c r="I73" s="180">
        <f t="shared" si="1"/>
        <v>135.03</v>
      </c>
      <c r="J73" s="195">
        <f t="shared" si="2"/>
        <v>2093.59</v>
      </c>
      <c r="K73" s="195">
        <f t="shared" si="3"/>
        <v>2583.12</v>
      </c>
      <c r="L73" s="190"/>
      <c r="M73" s="190"/>
      <c r="N73" s="190"/>
      <c r="O73" s="190"/>
      <c r="P73" s="188"/>
      <c r="Q73" s="188"/>
      <c r="R73" s="188"/>
      <c r="S73" s="188"/>
      <c r="T73" s="188"/>
      <c r="U73" s="188"/>
      <c r="V73" s="188"/>
      <c r="W73" s="188"/>
      <c r="X73" s="188"/>
      <c r="Y73" s="188"/>
      <c r="Z73" s="188"/>
    </row>
    <row r="74" ht="15.75" customHeight="1" spans="1:26">
      <c r="A74" s="185" t="s">
        <v>124</v>
      </c>
      <c r="B74" s="176" t="s">
        <v>53</v>
      </c>
      <c r="C74" s="176">
        <v>92212</v>
      </c>
      <c r="D74" s="182" t="str">
        <f>VLOOKUP(C74,'SINAPI-SICRO'!A:E,2,0)</f>
        <v>TUBO DE CONCRETO PARA REDES COLETORAS DE ÁGUAS PLUVIAIS, DIÂMETRO DE 600 MM, JUNTA RÍGIDA, INSTALADO EM LOCAL COM BAIXO NÍVEL DE INTERFERÊNCIAS - FORNECIMENTO E ASSENTAMENTO. AF_03/2024</v>
      </c>
      <c r="E74" s="183" t="str">
        <f>VLOOKUP(C74,'SINAPI-SICRO'!A:E,3,0)</f>
        <v>M</v>
      </c>
      <c r="F74" s="179">
        <f>28.49</f>
        <v>28.49</v>
      </c>
      <c r="G74" s="180">
        <f>VLOOKUP(C74,'SINAPI-SICRO'!A:E,5,0)</f>
        <v>239.32</v>
      </c>
      <c r="H74" s="181">
        <f t="shared" si="0"/>
        <v>0.2338</v>
      </c>
      <c r="I74" s="180">
        <f t="shared" si="1"/>
        <v>295.27</v>
      </c>
      <c r="J74" s="195">
        <f t="shared" si="2"/>
        <v>6818.23</v>
      </c>
      <c r="K74" s="195">
        <f t="shared" si="3"/>
        <v>8412.24</v>
      </c>
      <c r="L74" s="190"/>
      <c r="M74" s="190"/>
      <c r="N74" s="190"/>
      <c r="O74" s="190"/>
      <c r="P74" s="188"/>
      <c r="Q74" s="188"/>
      <c r="R74" s="188"/>
      <c r="S74" s="188"/>
      <c r="T74" s="188"/>
      <c r="U74" s="188"/>
      <c r="V74" s="188"/>
      <c r="W74" s="188"/>
      <c r="X74" s="188"/>
      <c r="Y74" s="188"/>
      <c r="Z74" s="188"/>
    </row>
    <row r="75" ht="15.75" customHeight="1" spans="1:26">
      <c r="A75" s="185" t="s">
        <v>126</v>
      </c>
      <c r="B75" s="176" t="s">
        <v>53</v>
      </c>
      <c r="C75" s="176">
        <v>101570</v>
      </c>
      <c r="D75" s="182" t="str">
        <f>VLOOKUP(C75,'SINAPI-SICRO'!A:E,2,0)</f>
        <v>ESCORAMENTO DE VALA, TIPO PONTALETEAMENTO, COM PROFUNDIDADE DE 0 A 1,5 M, LARGURA MENOR QUE 1,5 M. AF_08/2020</v>
      </c>
      <c r="E75" s="183" t="str">
        <f>VLOOKUP(C75,'SINAPI-SICRO'!A:E,3,0)</f>
        <v>M2</v>
      </c>
      <c r="F75" s="179">
        <f>400.16</f>
        <v>400.16</v>
      </c>
      <c r="G75" s="180">
        <f>VLOOKUP(C75,'SINAPI-SICRO'!A:E,5,0)</f>
        <v>22.81</v>
      </c>
      <c r="H75" s="181">
        <f t="shared" si="0"/>
        <v>0.2338</v>
      </c>
      <c r="I75" s="180">
        <f t="shared" si="1"/>
        <v>28.14</v>
      </c>
      <c r="J75" s="195">
        <f t="shared" si="2"/>
        <v>9127.65</v>
      </c>
      <c r="K75" s="195">
        <f t="shared" si="3"/>
        <v>11260.5</v>
      </c>
      <c r="L75" s="190"/>
      <c r="M75" s="190"/>
      <c r="N75" s="190"/>
      <c r="O75" s="190"/>
      <c r="P75" s="188"/>
      <c r="Q75" s="188"/>
      <c r="R75" s="188"/>
      <c r="S75" s="188"/>
      <c r="T75" s="188"/>
      <c r="U75" s="188"/>
      <c r="V75" s="188"/>
      <c r="W75" s="188"/>
      <c r="X75" s="188"/>
      <c r="Y75" s="188"/>
      <c r="Z75" s="188"/>
    </row>
    <row r="76" ht="15.75" customHeight="1" spans="1:26">
      <c r="A76" s="185" t="s">
        <v>135</v>
      </c>
      <c r="B76" s="176" t="s">
        <v>53</v>
      </c>
      <c r="C76" s="176">
        <v>99282</v>
      </c>
      <c r="D76" s="182" t="str">
        <f>VLOOKUP(C76,'SINAPI-SICRO'!A:E,2,0)</f>
        <v>ACRÉSCIMO PARA POÇO DE VISITA RETANGULAR PARA DRENAGEM, EM ALVENARIA COM BLOCOS DE CONCRETO, DIMENSÕES INTERNAS = 2,5X2,5 M. AF_12/2020</v>
      </c>
      <c r="E76" s="183" t="str">
        <f>VLOOKUP(C76,'SINAPI-SICRO'!A:E,3,0)</f>
        <v>M</v>
      </c>
      <c r="F76" s="179">
        <f>4.06</f>
        <v>4.06</v>
      </c>
      <c r="G76" s="180">
        <f>VLOOKUP(C76,'SINAPI-SICRO'!A:E,5,0)</f>
        <v>2663.94</v>
      </c>
      <c r="H76" s="181">
        <f t="shared" si="0"/>
        <v>0.2338</v>
      </c>
      <c r="I76" s="180">
        <f t="shared" si="1"/>
        <v>3286.77</v>
      </c>
      <c r="J76" s="195">
        <f t="shared" si="2"/>
        <v>10815.6</v>
      </c>
      <c r="K76" s="195">
        <f t="shared" si="3"/>
        <v>13344.29</v>
      </c>
      <c r="L76" s="190"/>
      <c r="M76" s="190"/>
      <c r="N76" s="190"/>
      <c r="O76" s="190"/>
      <c r="P76" s="188"/>
      <c r="Q76" s="188"/>
      <c r="R76" s="188"/>
      <c r="S76" s="188"/>
      <c r="T76" s="188"/>
      <c r="U76" s="188"/>
      <c r="V76" s="188"/>
      <c r="W76" s="188"/>
      <c r="X76" s="188"/>
      <c r="Y76" s="188"/>
      <c r="Z76" s="188"/>
    </row>
    <row r="77" ht="15.75" customHeight="1" spans="1:26">
      <c r="A77" s="185" t="s">
        <v>55</v>
      </c>
      <c r="B77" s="176" t="s">
        <v>47</v>
      </c>
      <c r="C77" s="176" t="s">
        <v>579</v>
      </c>
      <c r="D77" s="177" t="e">
        <f>VLOOKUP(C77,COMPOSIÇÕES!B:G,2,0)</f>
        <v>#N/A</v>
      </c>
      <c r="E77" s="178" t="e">
        <f>VLOOKUP(C77,COMPOSIÇÕES!B:G,3,0)</f>
        <v>#N/A</v>
      </c>
      <c r="F77" s="184">
        <v>90</v>
      </c>
      <c r="G77" s="180" t="e">
        <f>VLOOKUP(C77,COMPOSIÇÕES!B:G,6,0)</f>
        <v>#N/A</v>
      </c>
      <c r="H77" s="181">
        <f t="shared" si="0"/>
        <v>0.2338</v>
      </c>
      <c r="I77" s="180" t="e">
        <f t="shared" si="1"/>
        <v>#N/A</v>
      </c>
      <c r="J77" s="195" t="e">
        <f t="shared" si="2"/>
        <v>#N/A</v>
      </c>
      <c r="K77" s="195" t="e">
        <f t="shared" si="3"/>
        <v>#N/A</v>
      </c>
      <c r="L77" s="190"/>
      <c r="M77" s="190"/>
      <c r="N77" s="190"/>
      <c r="O77" s="190"/>
      <c r="P77" s="188"/>
      <c r="Q77" s="188"/>
      <c r="R77" s="188"/>
      <c r="S77" s="188"/>
      <c r="T77" s="188"/>
      <c r="U77" s="188"/>
      <c r="V77" s="188"/>
      <c r="W77" s="188"/>
      <c r="X77" s="188"/>
      <c r="Y77" s="188"/>
      <c r="Z77" s="188"/>
    </row>
    <row r="78" ht="15.75" customHeight="1" spans="1:26">
      <c r="A78" s="183" t="s">
        <v>85</v>
      </c>
      <c r="B78" s="176" t="s">
        <v>47</v>
      </c>
      <c r="C78" s="176" t="s">
        <v>580</v>
      </c>
      <c r="D78" s="177" t="e">
        <f>VLOOKUP(C78,COMPOSIÇÕES!B:G,2,0)</f>
        <v>#N/A</v>
      </c>
      <c r="E78" s="178" t="e">
        <f>VLOOKUP(C78,COMPOSIÇÕES!B:G,3,0)</f>
        <v>#N/A</v>
      </c>
      <c r="F78" s="184">
        <v>1.6</v>
      </c>
      <c r="G78" s="180" t="e">
        <f>VLOOKUP(C78,COMPOSIÇÕES!B:G,6,0)</f>
        <v>#N/A</v>
      </c>
      <c r="H78" s="181">
        <f t="shared" si="0"/>
        <v>0.2338</v>
      </c>
      <c r="I78" s="180" t="e">
        <f t="shared" si="1"/>
        <v>#N/A</v>
      </c>
      <c r="J78" s="195" t="e">
        <f t="shared" si="2"/>
        <v>#N/A</v>
      </c>
      <c r="K78" s="195" t="e">
        <f t="shared" si="3"/>
        <v>#N/A</v>
      </c>
      <c r="L78" s="190"/>
      <c r="M78" s="190"/>
      <c r="N78" s="190"/>
      <c r="O78" s="190"/>
      <c r="P78" s="188"/>
      <c r="Q78" s="188"/>
      <c r="R78" s="188"/>
      <c r="S78" s="188"/>
      <c r="T78" s="188"/>
      <c r="U78" s="188"/>
      <c r="V78" s="188"/>
      <c r="W78" s="188"/>
      <c r="X78" s="188"/>
      <c r="Y78" s="188"/>
      <c r="Z78" s="188"/>
    </row>
    <row r="79" ht="15.75" customHeight="1" spans="1:26">
      <c r="A79" s="183" t="s">
        <v>92</v>
      </c>
      <c r="B79" s="176" t="s">
        <v>47</v>
      </c>
      <c r="C79" s="176" t="s">
        <v>69</v>
      </c>
      <c r="D79" s="177" t="str">
        <f>VLOOKUP(C79,COMPOSIÇÕES!B:G,2,0)</f>
        <v>DESCIDA D'ÁGUA DE ATERROS TIPO RÁPIDO - DAR 01</v>
      </c>
      <c r="E79" s="178" t="str">
        <f>VLOOKUP(C79,COMPOSIÇÕES!B:G,3,0)</f>
        <v>M</v>
      </c>
      <c r="F79" s="179">
        <v>4</v>
      </c>
      <c r="G79" s="180">
        <f>VLOOKUP(C79,COMPOSIÇÕES!B:G,6,0)</f>
        <v>291.76</v>
      </c>
      <c r="H79" s="181">
        <f t="shared" si="0"/>
        <v>0.2338</v>
      </c>
      <c r="I79" s="180">
        <f t="shared" si="1"/>
        <v>359.97</v>
      </c>
      <c r="J79" s="195">
        <f t="shared" si="2"/>
        <v>1167.04</v>
      </c>
      <c r="K79" s="195">
        <f t="shared" si="3"/>
        <v>1439.88</v>
      </c>
      <c r="L79" s="190"/>
      <c r="M79" s="190"/>
      <c r="N79" s="190"/>
      <c r="O79" s="190"/>
      <c r="P79" s="188"/>
      <c r="Q79" s="188"/>
      <c r="R79" s="188"/>
      <c r="S79" s="188"/>
      <c r="T79" s="188"/>
      <c r="U79" s="188"/>
      <c r="V79" s="188"/>
      <c r="W79" s="188"/>
      <c r="X79" s="188"/>
      <c r="Y79" s="188"/>
      <c r="Z79" s="188"/>
    </row>
    <row r="80" ht="30" customHeight="1" spans="1:26">
      <c r="A80" s="196"/>
      <c r="B80" s="196"/>
      <c r="C80" s="196"/>
      <c r="D80" s="196"/>
      <c r="E80" s="196"/>
      <c r="F80" s="196"/>
      <c r="G80" s="196"/>
      <c r="H80" s="196"/>
      <c r="I80" s="200" t="s">
        <v>30</v>
      </c>
      <c r="J80" s="163"/>
      <c r="K80" s="201" t="e">
        <f>SUM(K15:K79)</f>
        <v>#N/A</v>
      </c>
      <c r="L80" s="202" t="e">
        <f>K80-RESUMO!E33</f>
        <v>#N/A</v>
      </c>
      <c r="M80" s="190"/>
      <c r="N80" s="190"/>
      <c r="O80" s="190"/>
      <c r="P80" s="188"/>
      <c r="Q80" s="188"/>
      <c r="R80" s="188"/>
      <c r="S80" s="188"/>
      <c r="T80" s="188"/>
      <c r="U80" s="188"/>
      <c r="V80" s="188"/>
      <c r="W80" s="188"/>
      <c r="X80" s="188"/>
      <c r="Y80" s="188"/>
      <c r="Z80" s="188"/>
    </row>
    <row r="81" ht="15.75" customHeight="1" spans="1:26">
      <c r="A81" s="188"/>
      <c r="B81" s="188"/>
      <c r="C81" s="188"/>
      <c r="D81" s="188"/>
      <c r="E81" s="188"/>
      <c r="F81" s="197"/>
      <c r="G81" s="197"/>
      <c r="H81" s="197"/>
      <c r="I81" s="197"/>
      <c r="J81" s="197"/>
      <c r="K81" s="197"/>
      <c r="L81" s="188"/>
      <c r="M81" s="188"/>
      <c r="N81" s="188"/>
      <c r="O81" s="188"/>
      <c r="P81" s="188"/>
      <c r="Q81" s="188"/>
      <c r="R81" s="188"/>
      <c r="S81" s="188"/>
      <c r="T81" s="188"/>
      <c r="U81" s="188"/>
      <c r="V81" s="188"/>
      <c r="W81" s="188"/>
      <c r="X81" s="188"/>
      <c r="Y81" s="188"/>
      <c r="Z81" s="188"/>
    </row>
    <row r="82" ht="15.75" customHeight="1" spans="1:26">
      <c r="A82" s="188"/>
      <c r="B82" s="188"/>
      <c r="C82" s="188"/>
      <c r="D82" s="188"/>
      <c r="E82" s="188"/>
      <c r="F82" s="197"/>
      <c r="G82" s="197"/>
      <c r="H82" s="197"/>
      <c r="I82" s="197"/>
      <c r="J82" s="197"/>
      <c r="K82" s="203"/>
      <c r="L82" s="188"/>
      <c r="M82" s="188"/>
      <c r="N82" s="188"/>
      <c r="O82" s="188"/>
      <c r="P82" s="188"/>
      <c r="Q82" s="188"/>
      <c r="R82" s="188"/>
      <c r="S82" s="188"/>
      <c r="T82" s="188"/>
      <c r="U82" s="188"/>
      <c r="V82" s="188"/>
      <c r="W82" s="188"/>
      <c r="X82" s="188"/>
      <c r="Y82" s="188"/>
      <c r="Z82" s="188"/>
    </row>
    <row r="83" ht="15.75" customHeight="1" spans="1:26">
      <c r="A83" s="188"/>
      <c r="B83" s="188"/>
      <c r="C83" s="188"/>
      <c r="D83" s="188"/>
      <c r="E83" s="188"/>
      <c r="F83" s="197"/>
      <c r="G83" s="197"/>
      <c r="H83" s="197"/>
      <c r="I83" s="197"/>
      <c r="J83" s="197"/>
      <c r="K83" s="197"/>
      <c r="L83" s="188"/>
      <c r="M83" s="188"/>
      <c r="N83" s="188"/>
      <c r="O83" s="188"/>
      <c r="P83" s="188"/>
      <c r="Q83" s="188"/>
      <c r="R83" s="188"/>
      <c r="S83" s="188"/>
      <c r="T83" s="188"/>
      <c r="U83" s="188"/>
      <c r="V83" s="188"/>
      <c r="W83" s="188"/>
      <c r="X83" s="188"/>
      <c r="Y83" s="188"/>
      <c r="Z83" s="188"/>
    </row>
    <row r="84" ht="15.75" customHeight="1" spans="1:26">
      <c r="A84" s="188"/>
      <c r="B84" s="188"/>
      <c r="C84" s="188"/>
      <c r="D84" s="188"/>
      <c r="E84" s="188"/>
      <c r="F84" s="197"/>
      <c r="G84" s="197"/>
      <c r="H84" s="197"/>
      <c r="I84" s="197"/>
      <c r="J84" s="197"/>
      <c r="K84" s="197"/>
      <c r="L84" s="188"/>
      <c r="M84" s="188"/>
      <c r="N84" s="188"/>
      <c r="O84" s="188"/>
      <c r="P84" s="188"/>
      <c r="Q84" s="188"/>
      <c r="R84" s="188"/>
      <c r="S84" s="188"/>
      <c r="T84" s="188"/>
      <c r="U84" s="188"/>
      <c r="V84" s="188"/>
      <c r="W84" s="188"/>
      <c r="X84" s="188"/>
      <c r="Y84" s="188"/>
      <c r="Z84" s="188"/>
    </row>
    <row r="85" ht="15.75" customHeight="1" spans="1:26">
      <c r="A85" s="188"/>
      <c r="B85" s="188"/>
      <c r="C85" s="188"/>
      <c r="D85" s="188"/>
      <c r="E85" s="188"/>
      <c r="F85" s="198"/>
      <c r="G85" s="199"/>
      <c r="H85" s="197"/>
      <c r="I85" s="197"/>
      <c r="J85" s="197"/>
      <c r="K85" s="197"/>
      <c r="L85" s="188"/>
      <c r="M85" s="188"/>
      <c r="N85" s="188"/>
      <c r="O85" s="188"/>
      <c r="P85" s="188"/>
      <c r="Q85" s="188"/>
      <c r="R85" s="188"/>
      <c r="S85" s="188"/>
      <c r="T85" s="188"/>
      <c r="U85" s="188"/>
      <c r="V85" s="188"/>
      <c r="W85" s="188"/>
      <c r="X85" s="188"/>
      <c r="Y85" s="188"/>
      <c r="Z85" s="188"/>
    </row>
    <row r="86" ht="15.75" customHeight="1" spans="1:26">
      <c r="A86" s="188"/>
      <c r="B86" s="188"/>
      <c r="C86" s="188"/>
      <c r="D86" s="188"/>
      <c r="E86" s="188"/>
      <c r="F86" s="197"/>
      <c r="G86" s="197"/>
      <c r="H86" s="197"/>
      <c r="I86" s="197"/>
      <c r="J86" s="197"/>
      <c r="K86" s="197"/>
      <c r="L86" s="188"/>
      <c r="M86" s="188"/>
      <c r="N86" s="188"/>
      <c r="O86" s="188"/>
      <c r="P86" s="188"/>
      <c r="Q86" s="188"/>
      <c r="R86" s="188"/>
      <c r="S86" s="188"/>
      <c r="T86" s="188"/>
      <c r="U86" s="188"/>
      <c r="V86" s="188"/>
      <c r="W86" s="188"/>
      <c r="X86" s="188"/>
      <c r="Y86" s="188"/>
      <c r="Z86" s="188"/>
    </row>
    <row r="87" ht="15.75" customHeight="1" spans="1:26">
      <c r="A87" s="188"/>
      <c r="B87" s="188"/>
      <c r="C87" s="188"/>
      <c r="D87" s="188"/>
      <c r="E87" s="188"/>
      <c r="F87" s="197"/>
      <c r="G87" s="197"/>
      <c r="H87" s="197"/>
      <c r="I87" s="197"/>
      <c r="J87" s="197"/>
      <c r="K87" s="197"/>
      <c r="L87" s="188"/>
      <c r="M87" s="188"/>
      <c r="N87" s="188"/>
      <c r="O87" s="188"/>
      <c r="P87" s="188"/>
      <c r="Q87" s="188"/>
      <c r="R87" s="188"/>
      <c r="S87" s="188"/>
      <c r="T87" s="188"/>
      <c r="U87" s="188"/>
      <c r="V87" s="188"/>
      <c r="W87" s="188"/>
      <c r="X87" s="188"/>
      <c r="Y87" s="188"/>
      <c r="Z87" s="188"/>
    </row>
    <row r="88" ht="15.75" customHeight="1" spans="1:26">
      <c r="A88" s="188"/>
      <c r="B88" s="188"/>
      <c r="C88" s="188"/>
      <c r="D88" s="188"/>
      <c r="E88" s="188"/>
      <c r="F88" s="197"/>
      <c r="G88" s="197"/>
      <c r="H88" s="197"/>
      <c r="I88" s="197"/>
      <c r="J88" s="197"/>
      <c r="K88" s="197"/>
      <c r="L88" s="188"/>
      <c r="M88" s="188"/>
      <c r="N88" s="188"/>
      <c r="O88" s="188"/>
      <c r="P88" s="188"/>
      <c r="Q88" s="188"/>
      <c r="R88" s="188"/>
      <c r="S88" s="188"/>
      <c r="T88" s="188"/>
      <c r="U88" s="188"/>
      <c r="V88" s="188"/>
      <c r="W88" s="188"/>
      <c r="X88" s="188"/>
      <c r="Y88" s="188"/>
      <c r="Z88" s="188"/>
    </row>
    <row r="89" ht="15.75" customHeight="1" spans="1:26">
      <c r="A89" s="188"/>
      <c r="B89" s="188"/>
      <c r="C89" s="188"/>
      <c r="D89" s="188"/>
      <c r="E89" s="188"/>
      <c r="F89" s="197"/>
      <c r="G89" s="197"/>
      <c r="H89" s="197"/>
      <c r="I89" s="197"/>
      <c r="J89" s="197"/>
      <c r="K89" s="197"/>
      <c r="L89" s="188"/>
      <c r="M89" s="188"/>
      <c r="N89" s="188"/>
      <c r="O89" s="188"/>
      <c r="P89" s="188"/>
      <c r="Q89" s="188"/>
      <c r="R89" s="188"/>
      <c r="S89" s="188"/>
      <c r="T89" s="188"/>
      <c r="U89" s="188"/>
      <c r="V89" s="188"/>
      <c r="W89" s="188"/>
      <c r="X89" s="188"/>
      <c r="Y89" s="188"/>
      <c r="Z89" s="188"/>
    </row>
    <row r="90" ht="15.75" customHeight="1" spans="1:26">
      <c r="A90" s="188"/>
      <c r="B90" s="188"/>
      <c r="C90" s="188"/>
      <c r="D90" s="188"/>
      <c r="E90" s="188"/>
      <c r="F90" s="197"/>
      <c r="G90" s="197"/>
      <c r="H90" s="197"/>
      <c r="I90" s="197"/>
      <c r="J90" s="197"/>
      <c r="K90" s="197"/>
      <c r="L90" s="188"/>
      <c r="M90" s="188"/>
      <c r="N90" s="188"/>
      <c r="O90" s="188"/>
      <c r="P90" s="188"/>
      <c r="Q90" s="188"/>
      <c r="R90" s="188"/>
      <c r="S90" s="188"/>
      <c r="T90" s="188"/>
      <c r="U90" s="188"/>
      <c r="V90" s="188"/>
      <c r="W90" s="188"/>
      <c r="X90" s="188"/>
      <c r="Y90" s="188"/>
      <c r="Z90" s="188"/>
    </row>
    <row r="91" ht="15.75" customHeight="1" spans="1:26">
      <c r="A91" s="188"/>
      <c r="B91" s="188"/>
      <c r="C91" s="188"/>
      <c r="D91" s="188"/>
      <c r="E91" s="188"/>
      <c r="F91" s="197"/>
      <c r="G91" s="197"/>
      <c r="H91" s="197"/>
      <c r="I91" s="197"/>
      <c r="J91" s="197"/>
      <c r="K91" s="197"/>
      <c r="L91" s="188"/>
      <c r="M91" s="188"/>
      <c r="N91" s="188"/>
      <c r="O91" s="188"/>
      <c r="P91" s="188"/>
      <c r="Q91" s="188"/>
      <c r="R91" s="188"/>
      <c r="S91" s="188"/>
      <c r="T91" s="188"/>
      <c r="U91" s="188"/>
      <c r="V91" s="188"/>
      <c r="W91" s="188"/>
      <c r="X91" s="188"/>
      <c r="Y91" s="188"/>
      <c r="Z91" s="188"/>
    </row>
    <row r="92" ht="15.75" customHeight="1" spans="1:26">
      <c r="A92" s="188"/>
      <c r="B92" s="188"/>
      <c r="C92" s="188"/>
      <c r="D92" s="188"/>
      <c r="E92" s="188"/>
      <c r="F92" s="197"/>
      <c r="G92" s="197"/>
      <c r="H92" s="197"/>
      <c r="I92" s="197"/>
      <c r="J92" s="197"/>
      <c r="K92" s="197"/>
      <c r="L92" s="188"/>
      <c r="M92" s="188"/>
      <c r="N92" s="188"/>
      <c r="O92" s="188"/>
      <c r="P92" s="188"/>
      <c r="Q92" s="188"/>
      <c r="R92" s="188"/>
      <c r="S92" s="188"/>
      <c r="T92" s="188"/>
      <c r="U92" s="188"/>
      <c r="V92" s="188"/>
      <c r="W92" s="188"/>
      <c r="X92" s="188"/>
      <c r="Y92" s="188"/>
      <c r="Z92" s="188"/>
    </row>
    <row r="93" ht="15.75" customHeight="1" spans="1:26">
      <c r="A93" s="188"/>
      <c r="B93" s="188"/>
      <c r="C93" s="188"/>
      <c r="D93" s="188"/>
      <c r="E93" s="188"/>
      <c r="F93" s="197"/>
      <c r="G93" s="197"/>
      <c r="H93" s="197"/>
      <c r="I93" s="197"/>
      <c r="J93" s="197"/>
      <c r="K93" s="197"/>
      <c r="L93" s="188"/>
      <c r="M93" s="188"/>
      <c r="N93" s="188"/>
      <c r="O93" s="188"/>
      <c r="P93" s="188"/>
      <c r="Q93" s="188"/>
      <c r="R93" s="188"/>
      <c r="S93" s="188"/>
      <c r="T93" s="188"/>
      <c r="U93" s="188"/>
      <c r="V93" s="188"/>
      <c r="W93" s="188"/>
      <c r="X93" s="188"/>
      <c r="Y93" s="188"/>
      <c r="Z93" s="188"/>
    </row>
    <row r="94" ht="15.75" customHeight="1" spans="1:26">
      <c r="A94" s="188"/>
      <c r="B94" s="188"/>
      <c r="C94" s="188"/>
      <c r="D94" s="188"/>
      <c r="E94" s="188"/>
      <c r="F94" s="197"/>
      <c r="G94" s="197"/>
      <c r="H94" s="197"/>
      <c r="I94" s="197"/>
      <c r="J94" s="197"/>
      <c r="K94" s="197"/>
      <c r="L94" s="188"/>
      <c r="M94" s="188"/>
      <c r="N94" s="188"/>
      <c r="O94" s="188"/>
      <c r="P94" s="188"/>
      <c r="Q94" s="188"/>
      <c r="R94" s="188"/>
      <c r="S94" s="188"/>
      <c r="T94" s="188"/>
      <c r="U94" s="188"/>
      <c r="V94" s="188"/>
      <c r="W94" s="188"/>
      <c r="X94" s="188"/>
      <c r="Y94" s="188"/>
      <c r="Z94" s="188"/>
    </row>
    <row r="95" ht="15.75" customHeight="1" spans="1:26">
      <c r="A95" s="188"/>
      <c r="B95" s="188"/>
      <c r="C95" s="188"/>
      <c r="D95" s="188"/>
      <c r="E95" s="188"/>
      <c r="F95" s="197"/>
      <c r="G95" s="197"/>
      <c r="H95" s="197"/>
      <c r="I95" s="197"/>
      <c r="J95" s="197"/>
      <c r="K95" s="197"/>
      <c r="L95" s="188"/>
      <c r="M95" s="188"/>
      <c r="N95" s="188"/>
      <c r="O95" s="188"/>
      <c r="P95" s="188"/>
      <c r="Q95" s="188"/>
      <c r="R95" s="188"/>
      <c r="S95" s="188"/>
      <c r="T95" s="188"/>
      <c r="U95" s="188"/>
      <c r="V95" s="188"/>
      <c r="W95" s="188"/>
      <c r="X95" s="188"/>
      <c r="Y95" s="188"/>
      <c r="Z95" s="188"/>
    </row>
    <row r="96" ht="15.75" customHeight="1" spans="1:26">
      <c r="A96" s="188"/>
      <c r="B96" s="188"/>
      <c r="C96" s="188"/>
      <c r="D96" s="188"/>
      <c r="E96" s="188"/>
      <c r="F96" s="197"/>
      <c r="G96" s="197"/>
      <c r="H96" s="197"/>
      <c r="I96" s="197"/>
      <c r="J96" s="197"/>
      <c r="K96" s="197"/>
      <c r="L96" s="188"/>
      <c r="M96" s="188"/>
      <c r="N96" s="188"/>
      <c r="O96" s="188"/>
      <c r="P96" s="188"/>
      <c r="Q96" s="188"/>
      <c r="R96" s="188"/>
      <c r="S96" s="188"/>
      <c r="T96" s="188"/>
      <c r="U96" s="188"/>
      <c r="V96" s="188"/>
      <c r="W96" s="188"/>
      <c r="X96" s="188"/>
      <c r="Y96" s="188"/>
      <c r="Z96" s="188"/>
    </row>
    <row r="97" ht="15.75" customHeight="1" spans="1:26">
      <c r="A97" s="188"/>
      <c r="B97" s="188"/>
      <c r="C97" s="188"/>
      <c r="D97" s="188"/>
      <c r="E97" s="188"/>
      <c r="F97" s="197"/>
      <c r="G97" s="197"/>
      <c r="H97" s="197"/>
      <c r="I97" s="197"/>
      <c r="J97" s="197"/>
      <c r="K97" s="197"/>
      <c r="L97" s="188"/>
      <c r="M97" s="188"/>
      <c r="N97" s="188"/>
      <c r="O97" s="188"/>
      <c r="P97" s="188"/>
      <c r="Q97" s="188"/>
      <c r="R97" s="188"/>
      <c r="S97" s="188"/>
      <c r="T97" s="188"/>
      <c r="U97" s="188"/>
      <c r="V97" s="188"/>
      <c r="W97" s="188"/>
      <c r="X97" s="188"/>
      <c r="Y97" s="188"/>
      <c r="Z97" s="188"/>
    </row>
    <row r="98" ht="15.75" customHeight="1" spans="1:26">
      <c r="A98" s="188"/>
      <c r="B98" s="188"/>
      <c r="C98" s="188"/>
      <c r="D98" s="188"/>
      <c r="E98" s="188"/>
      <c r="F98" s="197"/>
      <c r="G98" s="197"/>
      <c r="H98" s="197"/>
      <c r="I98" s="197"/>
      <c r="J98" s="197"/>
      <c r="K98" s="197"/>
      <c r="L98" s="188"/>
      <c r="M98" s="188"/>
      <c r="N98" s="188"/>
      <c r="O98" s="188"/>
      <c r="P98" s="188"/>
      <c r="Q98" s="188"/>
      <c r="R98" s="188"/>
      <c r="S98" s="188"/>
      <c r="T98" s="188"/>
      <c r="U98" s="188"/>
      <c r="V98" s="188"/>
      <c r="W98" s="188"/>
      <c r="X98" s="188"/>
      <c r="Y98" s="188"/>
      <c r="Z98" s="188"/>
    </row>
    <row r="99" ht="15.75" customHeight="1" spans="1:26">
      <c r="A99" s="188"/>
      <c r="B99" s="188"/>
      <c r="C99" s="188"/>
      <c r="D99" s="188"/>
      <c r="E99" s="188"/>
      <c r="F99" s="197"/>
      <c r="G99" s="197"/>
      <c r="H99" s="197"/>
      <c r="I99" s="197"/>
      <c r="J99" s="197"/>
      <c r="K99" s="197"/>
      <c r="L99" s="188"/>
      <c r="M99" s="188"/>
      <c r="N99" s="188"/>
      <c r="O99" s="188"/>
      <c r="P99" s="188"/>
      <c r="Q99" s="188"/>
      <c r="R99" s="188"/>
      <c r="S99" s="188"/>
      <c r="T99" s="188"/>
      <c r="U99" s="188"/>
      <c r="V99" s="188"/>
      <c r="W99" s="188"/>
      <c r="X99" s="188"/>
      <c r="Y99" s="188"/>
      <c r="Z99" s="188"/>
    </row>
    <row r="100" ht="15.75" customHeight="1" spans="1:26">
      <c r="A100" s="188"/>
      <c r="B100" s="188"/>
      <c r="C100" s="188"/>
      <c r="D100" s="188"/>
      <c r="E100" s="188"/>
      <c r="F100" s="197"/>
      <c r="G100" s="197"/>
      <c r="H100" s="197"/>
      <c r="I100" s="197"/>
      <c r="J100" s="197"/>
      <c r="K100" s="197"/>
      <c r="L100" s="188"/>
      <c r="M100" s="188"/>
      <c r="N100" s="188"/>
      <c r="O100" s="188"/>
      <c r="P100" s="188"/>
      <c r="Q100" s="188"/>
      <c r="R100" s="188"/>
      <c r="S100" s="188"/>
      <c r="T100" s="188"/>
      <c r="U100" s="188"/>
      <c r="V100" s="188"/>
      <c r="W100" s="188"/>
      <c r="X100" s="188"/>
      <c r="Y100" s="188"/>
      <c r="Z100" s="188"/>
    </row>
    <row r="101" ht="15.75" customHeight="1" spans="1:26">
      <c r="A101" s="188"/>
      <c r="B101" s="188"/>
      <c r="C101" s="188"/>
      <c r="D101" s="188"/>
      <c r="E101" s="188"/>
      <c r="F101" s="197"/>
      <c r="G101" s="197"/>
      <c r="H101" s="197"/>
      <c r="I101" s="197"/>
      <c r="J101" s="197"/>
      <c r="K101" s="197"/>
      <c r="L101" s="188"/>
      <c r="M101" s="188"/>
      <c r="N101" s="188"/>
      <c r="O101" s="188"/>
      <c r="P101" s="188"/>
      <c r="Q101" s="188"/>
      <c r="R101" s="188"/>
      <c r="S101" s="188"/>
      <c r="T101" s="188"/>
      <c r="U101" s="188"/>
      <c r="V101" s="188"/>
      <c r="W101" s="188"/>
      <c r="X101" s="188"/>
      <c r="Y101" s="188"/>
      <c r="Z101" s="188"/>
    </row>
    <row r="102" ht="15.75" customHeight="1" spans="1:26">
      <c r="A102" s="188"/>
      <c r="B102" s="188"/>
      <c r="C102" s="188"/>
      <c r="D102" s="188"/>
      <c r="E102" s="188"/>
      <c r="F102" s="197"/>
      <c r="G102" s="197"/>
      <c r="H102" s="197"/>
      <c r="I102" s="197"/>
      <c r="J102" s="197"/>
      <c r="K102" s="197"/>
      <c r="L102" s="188"/>
      <c r="M102" s="188"/>
      <c r="N102" s="188"/>
      <c r="O102" s="188"/>
      <c r="P102" s="188"/>
      <c r="Q102" s="188"/>
      <c r="R102" s="188"/>
      <c r="S102" s="188"/>
      <c r="T102" s="188"/>
      <c r="U102" s="188"/>
      <c r="V102" s="188"/>
      <c r="W102" s="188"/>
      <c r="X102" s="188"/>
      <c r="Y102" s="188"/>
      <c r="Z102" s="188"/>
    </row>
    <row r="103" ht="15.75" customHeight="1" spans="1:26">
      <c r="A103" s="188"/>
      <c r="B103" s="188"/>
      <c r="C103" s="188"/>
      <c r="D103" s="188"/>
      <c r="E103" s="188"/>
      <c r="F103" s="197"/>
      <c r="G103" s="197"/>
      <c r="H103" s="197"/>
      <c r="I103" s="197"/>
      <c r="J103" s="197"/>
      <c r="K103" s="197"/>
      <c r="L103" s="188"/>
      <c r="M103" s="188"/>
      <c r="N103" s="188"/>
      <c r="O103" s="188"/>
      <c r="P103" s="188"/>
      <c r="Q103" s="188"/>
      <c r="R103" s="188"/>
      <c r="S103" s="188"/>
      <c r="T103" s="188"/>
      <c r="U103" s="188"/>
      <c r="V103" s="188"/>
      <c r="W103" s="188"/>
      <c r="X103" s="188"/>
      <c r="Y103" s="188"/>
      <c r="Z103" s="188"/>
    </row>
    <row r="104" ht="15.75" customHeight="1" spans="1:26">
      <c r="A104" s="188"/>
      <c r="B104" s="188"/>
      <c r="C104" s="188"/>
      <c r="D104" s="188"/>
      <c r="E104" s="188"/>
      <c r="F104" s="197"/>
      <c r="G104" s="197"/>
      <c r="H104" s="197"/>
      <c r="I104" s="197"/>
      <c r="J104" s="197"/>
      <c r="K104" s="197"/>
      <c r="L104" s="188"/>
      <c r="M104" s="188"/>
      <c r="N104" s="188"/>
      <c r="O104" s="188"/>
      <c r="P104" s="188"/>
      <c r="Q104" s="188"/>
      <c r="R104" s="188"/>
      <c r="S104" s="188"/>
      <c r="T104" s="188"/>
      <c r="U104" s="188"/>
      <c r="V104" s="188"/>
      <c r="W104" s="188"/>
      <c r="X104" s="188"/>
      <c r="Y104" s="188"/>
      <c r="Z104" s="188"/>
    </row>
    <row r="105" ht="15.75" customHeight="1" spans="1:26">
      <c r="A105" s="188"/>
      <c r="B105" s="188"/>
      <c r="C105" s="188"/>
      <c r="D105" s="188"/>
      <c r="E105" s="188"/>
      <c r="F105" s="197"/>
      <c r="G105" s="197"/>
      <c r="H105" s="197"/>
      <c r="I105" s="197"/>
      <c r="J105" s="197"/>
      <c r="K105" s="197"/>
      <c r="L105" s="188"/>
      <c r="M105" s="188"/>
      <c r="N105" s="188"/>
      <c r="O105" s="188"/>
      <c r="P105" s="188"/>
      <c r="Q105" s="188"/>
      <c r="R105" s="188"/>
      <c r="S105" s="188"/>
      <c r="T105" s="188"/>
      <c r="U105" s="188"/>
      <c r="V105" s="188"/>
      <c r="W105" s="188"/>
      <c r="X105" s="188"/>
      <c r="Y105" s="188"/>
      <c r="Z105" s="188"/>
    </row>
    <row r="106" ht="15.75" customHeight="1" spans="1:26">
      <c r="A106" s="188"/>
      <c r="B106" s="188"/>
      <c r="C106" s="188"/>
      <c r="D106" s="188"/>
      <c r="E106" s="188"/>
      <c r="F106" s="197"/>
      <c r="G106" s="197"/>
      <c r="H106" s="197"/>
      <c r="I106" s="197"/>
      <c r="J106" s="197"/>
      <c r="K106" s="197"/>
      <c r="L106" s="188"/>
      <c r="M106" s="188"/>
      <c r="N106" s="188"/>
      <c r="O106" s="188"/>
      <c r="P106" s="188"/>
      <c r="Q106" s="188"/>
      <c r="R106" s="188"/>
      <c r="S106" s="188"/>
      <c r="T106" s="188"/>
      <c r="U106" s="188"/>
      <c r="V106" s="188"/>
      <c r="W106" s="188"/>
      <c r="X106" s="188"/>
      <c r="Y106" s="188"/>
      <c r="Z106" s="188"/>
    </row>
    <row r="107" ht="15.75" customHeight="1" spans="1:26">
      <c r="A107" s="188"/>
      <c r="B107" s="188"/>
      <c r="C107" s="188"/>
      <c r="D107" s="188"/>
      <c r="E107" s="188"/>
      <c r="F107" s="197"/>
      <c r="G107" s="197"/>
      <c r="H107" s="197"/>
      <c r="I107" s="197"/>
      <c r="J107" s="197"/>
      <c r="K107" s="197"/>
      <c r="L107" s="188"/>
      <c r="M107" s="188"/>
      <c r="N107" s="188"/>
      <c r="O107" s="188"/>
      <c r="P107" s="188"/>
      <c r="Q107" s="188"/>
      <c r="R107" s="188"/>
      <c r="S107" s="188"/>
      <c r="T107" s="188"/>
      <c r="U107" s="188"/>
      <c r="V107" s="188"/>
      <c r="W107" s="188"/>
      <c r="X107" s="188"/>
      <c r="Y107" s="188"/>
      <c r="Z107" s="188"/>
    </row>
    <row r="108" ht="15.75" customHeight="1" spans="1:26">
      <c r="A108" s="188"/>
      <c r="B108" s="188"/>
      <c r="C108" s="188"/>
      <c r="D108" s="188"/>
      <c r="E108" s="188"/>
      <c r="F108" s="197"/>
      <c r="G108" s="197"/>
      <c r="H108" s="197"/>
      <c r="I108" s="197"/>
      <c r="J108" s="197"/>
      <c r="K108" s="197"/>
      <c r="L108" s="188"/>
      <c r="M108" s="188"/>
      <c r="N108" s="188"/>
      <c r="O108" s="188"/>
      <c r="P108" s="188"/>
      <c r="Q108" s="188"/>
      <c r="R108" s="188"/>
      <c r="S108" s="188"/>
      <c r="T108" s="188"/>
      <c r="U108" s="188"/>
      <c r="V108" s="188"/>
      <c r="W108" s="188"/>
      <c r="X108" s="188"/>
      <c r="Y108" s="188"/>
      <c r="Z108" s="188"/>
    </row>
    <row r="109" ht="15.75" customHeight="1" spans="1:26">
      <c r="A109" s="188"/>
      <c r="B109" s="188"/>
      <c r="C109" s="188"/>
      <c r="D109" s="188"/>
      <c r="E109" s="188"/>
      <c r="F109" s="197"/>
      <c r="G109" s="197"/>
      <c r="H109" s="197"/>
      <c r="I109" s="197"/>
      <c r="J109" s="197"/>
      <c r="K109" s="197"/>
      <c r="L109" s="188"/>
      <c r="M109" s="188"/>
      <c r="N109" s="188"/>
      <c r="O109" s="188"/>
      <c r="P109" s="188"/>
      <c r="Q109" s="188"/>
      <c r="R109" s="188"/>
      <c r="S109" s="188"/>
      <c r="T109" s="188"/>
      <c r="U109" s="188"/>
      <c r="V109" s="188"/>
      <c r="W109" s="188"/>
      <c r="X109" s="188"/>
      <c r="Y109" s="188"/>
      <c r="Z109" s="188"/>
    </row>
    <row r="110" ht="15.75" customHeight="1" spans="1:26">
      <c r="A110" s="188"/>
      <c r="B110" s="188"/>
      <c r="C110" s="188"/>
      <c r="D110" s="188"/>
      <c r="E110" s="188"/>
      <c r="F110" s="197"/>
      <c r="G110" s="197"/>
      <c r="H110" s="197"/>
      <c r="I110" s="197"/>
      <c r="J110" s="197"/>
      <c r="K110" s="197"/>
      <c r="L110" s="188"/>
      <c r="M110" s="188"/>
      <c r="N110" s="188"/>
      <c r="O110" s="188"/>
      <c r="P110" s="188"/>
      <c r="Q110" s="188"/>
      <c r="R110" s="188"/>
      <c r="S110" s="188"/>
      <c r="T110" s="188"/>
      <c r="U110" s="188"/>
      <c r="V110" s="188"/>
      <c r="W110" s="188"/>
      <c r="X110" s="188"/>
      <c r="Y110" s="188"/>
      <c r="Z110" s="188"/>
    </row>
    <row r="111" ht="15.75" customHeight="1" spans="1:26">
      <c r="A111" s="188"/>
      <c r="B111" s="188"/>
      <c r="C111" s="188"/>
      <c r="D111" s="188"/>
      <c r="E111" s="188"/>
      <c r="F111" s="197"/>
      <c r="G111" s="197"/>
      <c r="H111" s="197"/>
      <c r="I111" s="197"/>
      <c r="J111" s="197"/>
      <c r="K111" s="197"/>
      <c r="L111" s="188"/>
      <c r="M111" s="188"/>
      <c r="N111" s="188"/>
      <c r="O111" s="188"/>
      <c r="P111" s="188"/>
      <c r="Q111" s="188"/>
      <c r="R111" s="188"/>
      <c r="S111" s="188"/>
      <c r="T111" s="188"/>
      <c r="U111" s="188"/>
      <c r="V111" s="188"/>
      <c r="W111" s="188"/>
      <c r="X111" s="188"/>
      <c r="Y111" s="188"/>
      <c r="Z111" s="188"/>
    </row>
    <row r="112" ht="15.75" customHeight="1" spans="1:26">
      <c r="A112" s="188"/>
      <c r="B112" s="188"/>
      <c r="C112" s="188"/>
      <c r="D112" s="188"/>
      <c r="E112" s="188"/>
      <c r="F112" s="197"/>
      <c r="G112" s="197"/>
      <c r="H112" s="197"/>
      <c r="I112" s="197"/>
      <c r="J112" s="197"/>
      <c r="K112" s="197"/>
      <c r="L112" s="188"/>
      <c r="M112" s="188"/>
      <c r="N112" s="188"/>
      <c r="O112" s="188"/>
      <c r="P112" s="188"/>
      <c r="Q112" s="188"/>
      <c r="R112" s="188"/>
      <c r="S112" s="188"/>
      <c r="T112" s="188"/>
      <c r="U112" s="188"/>
      <c r="V112" s="188"/>
      <c r="W112" s="188"/>
      <c r="X112" s="188"/>
      <c r="Y112" s="188"/>
      <c r="Z112" s="188"/>
    </row>
    <row r="113" ht="15.75" customHeight="1" spans="1:26">
      <c r="A113" s="188"/>
      <c r="B113" s="188"/>
      <c r="C113" s="188"/>
      <c r="D113" s="188"/>
      <c r="E113" s="188"/>
      <c r="F113" s="197"/>
      <c r="G113" s="197"/>
      <c r="H113" s="197"/>
      <c r="I113" s="197"/>
      <c r="J113" s="197"/>
      <c r="K113" s="197"/>
      <c r="L113" s="188"/>
      <c r="M113" s="188"/>
      <c r="N113" s="188"/>
      <c r="O113" s="188"/>
      <c r="P113" s="188"/>
      <c r="Q113" s="188"/>
      <c r="R113" s="188"/>
      <c r="S113" s="188"/>
      <c r="T113" s="188"/>
      <c r="U113" s="188"/>
      <c r="V113" s="188"/>
      <c r="W113" s="188"/>
      <c r="X113" s="188"/>
      <c r="Y113" s="188"/>
      <c r="Z113" s="188"/>
    </row>
    <row r="114" ht="15.75" customHeight="1" spans="1:26">
      <c r="A114" s="188"/>
      <c r="B114" s="188"/>
      <c r="C114" s="188"/>
      <c r="D114" s="188"/>
      <c r="E114" s="188"/>
      <c r="F114" s="197"/>
      <c r="G114" s="197"/>
      <c r="H114" s="197"/>
      <c r="I114" s="197"/>
      <c r="J114" s="197"/>
      <c r="K114" s="197"/>
      <c r="L114" s="188"/>
      <c r="M114" s="188"/>
      <c r="N114" s="188"/>
      <c r="O114" s="188"/>
      <c r="P114" s="188"/>
      <c r="Q114" s="188"/>
      <c r="R114" s="188"/>
      <c r="S114" s="188"/>
      <c r="T114" s="188"/>
      <c r="U114" s="188"/>
      <c r="V114" s="188"/>
      <c r="W114" s="188"/>
      <c r="X114" s="188"/>
      <c r="Y114" s="188"/>
      <c r="Z114" s="188"/>
    </row>
    <row r="115" ht="15.75" customHeight="1" spans="1:26">
      <c r="A115" s="188"/>
      <c r="B115" s="188"/>
      <c r="C115" s="188"/>
      <c r="D115" s="188"/>
      <c r="E115" s="188"/>
      <c r="F115" s="197"/>
      <c r="G115" s="197"/>
      <c r="H115" s="197"/>
      <c r="I115" s="197"/>
      <c r="J115" s="197"/>
      <c r="K115" s="197"/>
      <c r="L115" s="188"/>
      <c r="M115" s="188"/>
      <c r="N115" s="188"/>
      <c r="O115" s="188"/>
      <c r="P115" s="188"/>
      <c r="Q115" s="188"/>
      <c r="R115" s="188"/>
      <c r="S115" s="188"/>
      <c r="T115" s="188"/>
      <c r="U115" s="188"/>
      <c r="V115" s="188"/>
      <c r="W115" s="188"/>
      <c r="X115" s="188"/>
      <c r="Y115" s="188"/>
      <c r="Z115" s="188"/>
    </row>
    <row r="116" ht="15.75" customHeight="1" spans="1:26">
      <c r="A116" s="188"/>
      <c r="B116" s="188"/>
      <c r="C116" s="188"/>
      <c r="D116" s="188"/>
      <c r="E116" s="188"/>
      <c r="F116" s="197"/>
      <c r="G116" s="197"/>
      <c r="H116" s="197"/>
      <c r="I116" s="197"/>
      <c r="J116" s="197"/>
      <c r="K116" s="197"/>
      <c r="L116" s="188"/>
      <c r="M116" s="188"/>
      <c r="N116" s="188"/>
      <c r="O116" s="188"/>
      <c r="P116" s="188"/>
      <c r="Q116" s="188"/>
      <c r="R116" s="188"/>
      <c r="S116" s="188"/>
      <c r="T116" s="188"/>
      <c r="U116" s="188"/>
      <c r="V116" s="188"/>
      <c r="W116" s="188"/>
      <c r="X116" s="188"/>
      <c r="Y116" s="188"/>
      <c r="Z116" s="188"/>
    </row>
    <row r="117" ht="15.75" customHeight="1" spans="1:26">
      <c r="A117" s="188"/>
      <c r="B117" s="188"/>
      <c r="C117" s="188"/>
      <c r="D117" s="188"/>
      <c r="E117" s="188"/>
      <c r="F117" s="197"/>
      <c r="G117" s="197"/>
      <c r="H117" s="197"/>
      <c r="I117" s="197"/>
      <c r="J117" s="197"/>
      <c r="K117" s="197"/>
      <c r="L117" s="188"/>
      <c r="M117" s="188"/>
      <c r="N117" s="188"/>
      <c r="O117" s="188"/>
      <c r="P117" s="188"/>
      <c r="Q117" s="188"/>
      <c r="R117" s="188"/>
      <c r="S117" s="188"/>
      <c r="T117" s="188"/>
      <c r="U117" s="188"/>
      <c r="V117" s="188"/>
      <c r="W117" s="188"/>
      <c r="X117" s="188"/>
      <c r="Y117" s="188"/>
      <c r="Z117" s="188"/>
    </row>
    <row r="118" ht="15.75" customHeight="1" spans="1:26">
      <c r="A118" s="188"/>
      <c r="B118" s="188"/>
      <c r="C118" s="188"/>
      <c r="D118" s="188"/>
      <c r="E118" s="188"/>
      <c r="F118" s="197"/>
      <c r="G118" s="197"/>
      <c r="H118" s="197"/>
      <c r="I118" s="197"/>
      <c r="J118" s="197"/>
      <c r="K118" s="197"/>
      <c r="L118" s="188"/>
      <c r="M118" s="188"/>
      <c r="N118" s="188"/>
      <c r="O118" s="188"/>
      <c r="P118" s="188"/>
      <c r="Q118" s="188"/>
      <c r="R118" s="188"/>
      <c r="S118" s="188"/>
      <c r="T118" s="188"/>
      <c r="U118" s="188"/>
      <c r="V118" s="188"/>
      <c r="W118" s="188"/>
      <c r="X118" s="188"/>
      <c r="Y118" s="188"/>
      <c r="Z118" s="188"/>
    </row>
    <row r="119" ht="15.75" customHeight="1" spans="1:26">
      <c r="A119" s="188"/>
      <c r="B119" s="188"/>
      <c r="C119" s="188"/>
      <c r="D119" s="188"/>
      <c r="E119" s="188"/>
      <c r="F119" s="197"/>
      <c r="G119" s="197"/>
      <c r="H119" s="197"/>
      <c r="I119" s="197"/>
      <c r="J119" s="197"/>
      <c r="K119" s="197"/>
      <c r="L119" s="188"/>
      <c r="M119" s="188"/>
      <c r="N119" s="188"/>
      <c r="O119" s="188"/>
      <c r="P119" s="188"/>
      <c r="Q119" s="188"/>
      <c r="R119" s="188"/>
      <c r="S119" s="188"/>
      <c r="T119" s="188"/>
      <c r="U119" s="188"/>
      <c r="V119" s="188"/>
      <c r="W119" s="188"/>
      <c r="X119" s="188"/>
      <c r="Y119" s="188"/>
      <c r="Z119" s="188"/>
    </row>
    <row r="120" ht="15.75" customHeight="1" spans="1:26">
      <c r="A120" s="188"/>
      <c r="B120" s="188"/>
      <c r="C120" s="188"/>
      <c r="D120" s="188"/>
      <c r="E120" s="188"/>
      <c r="F120" s="197"/>
      <c r="G120" s="197"/>
      <c r="H120" s="197"/>
      <c r="I120" s="197"/>
      <c r="J120" s="197"/>
      <c r="K120" s="197"/>
      <c r="L120" s="188"/>
      <c r="M120" s="188"/>
      <c r="N120" s="188"/>
      <c r="O120" s="188"/>
      <c r="P120" s="188"/>
      <c r="Q120" s="188"/>
      <c r="R120" s="188"/>
      <c r="S120" s="188"/>
      <c r="T120" s="188"/>
      <c r="U120" s="188"/>
      <c r="V120" s="188"/>
      <c r="W120" s="188"/>
      <c r="X120" s="188"/>
      <c r="Y120" s="188"/>
      <c r="Z120" s="188"/>
    </row>
    <row r="121" ht="15.75" customHeight="1" spans="1:26">
      <c r="A121" s="188"/>
      <c r="B121" s="188"/>
      <c r="C121" s="188"/>
      <c r="D121" s="188"/>
      <c r="E121" s="188"/>
      <c r="F121" s="197"/>
      <c r="G121" s="197"/>
      <c r="H121" s="197"/>
      <c r="I121" s="197"/>
      <c r="J121" s="197"/>
      <c r="K121" s="197"/>
      <c r="L121" s="188"/>
      <c r="M121" s="188"/>
      <c r="N121" s="188"/>
      <c r="O121" s="188"/>
      <c r="P121" s="188"/>
      <c r="Q121" s="188"/>
      <c r="R121" s="188"/>
      <c r="S121" s="188"/>
      <c r="T121" s="188"/>
      <c r="U121" s="188"/>
      <c r="V121" s="188"/>
      <c r="W121" s="188"/>
      <c r="X121" s="188"/>
      <c r="Y121" s="188"/>
      <c r="Z121" s="188"/>
    </row>
    <row r="122" ht="15.75" customHeight="1" spans="1:26">
      <c r="A122" s="188"/>
      <c r="B122" s="188"/>
      <c r="C122" s="188"/>
      <c r="D122" s="188"/>
      <c r="E122" s="188"/>
      <c r="F122" s="197"/>
      <c r="G122" s="197"/>
      <c r="H122" s="197"/>
      <c r="I122" s="197"/>
      <c r="J122" s="197"/>
      <c r="K122" s="197"/>
      <c r="L122" s="188"/>
      <c r="M122" s="188"/>
      <c r="N122" s="188"/>
      <c r="O122" s="188"/>
      <c r="P122" s="188"/>
      <c r="Q122" s="188"/>
      <c r="R122" s="188"/>
      <c r="S122" s="188"/>
      <c r="T122" s="188"/>
      <c r="U122" s="188"/>
      <c r="V122" s="188"/>
      <c r="W122" s="188"/>
      <c r="X122" s="188"/>
      <c r="Y122" s="188"/>
      <c r="Z122" s="188"/>
    </row>
    <row r="123" ht="15.75" customHeight="1" spans="1:26">
      <c r="A123" s="188"/>
      <c r="B123" s="188"/>
      <c r="C123" s="188"/>
      <c r="D123" s="188"/>
      <c r="E123" s="188"/>
      <c r="F123" s="197"/>
      <c r="G123" s="197"/>
      <c r="H123" s="197"/>
      <c r="I123" s="197"/>
      <c r="J123" s="197"/>
      <c r="K123" s="197"/>
      <c r="L123" s="188"/>
      <c r="M123" s="188"/>
      <c r="N123" s="188"/>
      <c r="O123" s="188"/>
      <c r="P123" s="188"/>
      <c r="Q123" s="188"/>
      <c r="R123" s="188"/>
      <c r="S123" s="188"/>
      <c r="T123" s="188"/>
      <c r="U123" s="188"/>
      <c r="V123" s="188"/>
      <c r="W123" s="188"/>
      <c r="X123" s="188"/>
      <c r="Y123" s="188"/>
      <c r="Z123" s="188"/>
    </row>
    <row r="124" ht="15.75" customHeight="1" spans="1:26">
      <c r="A124" s="188"/>
      <c r="B124" s="188"/>
      <c r="C124" s="188"/>
      <c r="D124" s="188"/>
      <c r="E124" s="188"/>
      <c r="F124" s="197"/>
      <c r="G124" s="197"/>
      <c r="H124" s="197"/>
      <c r="I124" s="197"/>
      <c r="J124" s="197"/>
      <c r="K124" s="197"/>
      <c r="L124" s="188"/>
      <c r="M124" s="188"/>
      <c r="N124" s="188"/>
      <c r="O124" s="188"/>
      <c r="P124" s="188"/>
      <c r="Q124" s="188"/>
      <c r="R124" s="188"/>
      <c r="S124" s="188"/>
      <c r="T124" s="188"/>
      <c r="U124" s="188"/>
      <c r="V124" s="188"/>
      <c r="W124" s="188"/>
      <c r="X124" s="188"/>
      <c r="Y124" s="188"/>
      <c r="Z124" s="188"/>
    </row>
    <row r="125" ht="15.75" customHeight="1" spans="1:26">
      <c r="A125" s="188"/>
      <c r="B125" s="188"/>
      <c r="C125" s="188"/>
      <c r="D125" s="188"/>
      <c r="E125" s="188"/>
      <c r="F125" s="197"/>
      <c r="G125" s="197"/>
      <c r="H125" s="197"/>
      <c r="I125" s="197"/>
      <c r="J125" s="197"/>
      <c r="K125" s="197"/>
      <c r="L125" s="188"/>
      <c r="M125" s="188"/>
      <c r="N125" s="188"/>
      <c r="O125" s="188"/>
      <c r="P125" s="188"/>
      <c r="Q125" s="188"/>
      <c r="R125" s="188"/>
      <c r="S125" s="188"/>
      <c r="T125" s="188"/>
      <c r="U125" s="188"/>
      <c r="V125" s="188"/>
      <c r="W125" s="188"/>
      <c r="X125" s="188"/>
      <c r="Y125" s="188"/>
      <c r="Z125" s="188"/>
    </row>
    <row r="126" ht="15.75" customHeight="1" spans="1:26">
      <c r="A126" s="188"/>
      <c r="B126" s="188"/>
      <c r="C126" s="188"/>
      <c r="D126" s="188"/>
      <c r="E126" s="188"/>
      <c r="F126" s="197"/>
      <c r="G126" s="197"/>
      <c r="H126" s="197"/>
      <c r="I126" s="197"/>
      <c r="J126" s="197"/>
      <c r="K126" s="197"/>
      <c r="L126" s="188"/>
      <c r="M126" s="188"/>
      <c r="N126" s="188"/>
      <c r="O126" s="188"/>
      <c r="P126" s="188"/>
      <c r="Q126" s="188"/>
      <c r="R126" s="188"/>
      <c r="S126" s="188"/>
      <c r="T126" s="188"/>
      <c r="U126" s="188"/>
      <c r="V126" s="188"/>
      <c r="W126" s="188"/>
      <c r="X126" s="188"/>
      <c r="Y126" s="188"/>
      <c r="Z126" s="188"/>
    </row>
    <row r="127" ht="15.75" customHeight="1" spans="1:26">
      <c r="A127" s="188"/>
      <c r="B127" s="188"/>
      <c r="C127" s="188"/>
      <c r="D127" s="188"/>
      <c r="E127" s="188"/>
      <c r="F127" s="197"/>
      <c r="G127" s="197"/>
      <c r="H127" s="197"/>
      <c r="I127" s="197"/>
      <c r="J127" s="197"/>
      <c r="K127" s="197"/>
      <c r="L127" s="188"/>
      <c r="M127" s="188"/>
      <c r="N127" s="188"/>
      <c r="O127" s="188"/>
      <c r="P127" s="188"/>
      <c r="Q127" s="188"/>
      <c r="R127" s="188"/>
      <c r="S127" s="188"/>
      <c r="T127" s="188"/>
      <c r="U127" s="188"/>
      <c r="V127" s="188"/>
      <c r="W127" s="188"/>
      <c r="X127" s="188"/>
      <c r="Y127" s="188"/>
      <c r="Z127" s="188"/>
    </row>
    <row r="128" ht="15.75" customHeight="1" spans="1:26">
      <c r="A128" s="188"/>
      <c r="B128" s="188"/>
      <c r="C128" s="188"/>
      <c r="D128" s="188"/>
      <c r="E128" s="188"/>
      <c r="F128" s="197"/>
      <c r="G128" s="197"/>
      <c r="H128" s="197"/>
      <c r="I128" s="197"/>
      <c r="J128" s="197"/>
      <c r="K128" s="197"/>
      <c r="L128" s="188"/>
      <c r="M128" s="188"/>
      <c r="N128" s="188"/>
      <c r="O128" s="188"/>
      <c r="P128" s="188"/>
      <c r="Q128" s="188"/>
      <c r="R128" s="188"/>
      <c r="S128" s="188"/>
      <c r="T128" s="188"/>
      <c r="U128" s="188"/>
      <c r="V128" s="188"/>
      <c r="W128" s="188"/>
      <c r="X128" s="188"/>
      <c r="Y128" s="188"/>
      <c r="Z128" s="188"/>
    </row>
    <row r="129" ht="15.75" customHeight="1" spans="1:26">
      <c r="A129" s="188"/>
      <c r="B129" s="188"/>
      <c r="C129" s="188"/>
      <c r="D129" s="188"/>
      <c r="E129" s="188"/>
      <c r="F129" s="197"/>
      <c r="G129" s="197"/>
      <c r="H129" s="197"/>
      <c r="I129" s="197"/>
      <c r="J129" s="197"/>
      <c r="K129" s="197"/>
      <c r="L129" s="188"/>
      <c r="M129" s="188"/>
      <c r="N129" s="188"/>
      <c r="O129" s="188"/>
      <c r="P129" s="188"/>
      <c r="Q129" s="188"/>
      <c r="R129" s="188"/>
      <c r="S129" s="188"/>
      <c r="T129" s="188"/>
      <c r="U129" s="188"/>
      <c r="V129" s="188"/>
      <c r="W129" s="188"/>
      <c r="X129" s="188"/>
      <c r="Y129" s="188"/>
      <c r="Z129" s="188"/>
    </row>
    <row r="130" ht="15.75" customHeight="1" spans="1:26">
      <c r="A130" s="188"/>
      <c r="B130" s="188"/>
      <c r="C130" s="188"/>
      <c r="D130" s="188"/>
      <c r="E130" s="188"/>
      <c r="F130" s="197"/>
      <c r="G130" s="197"/>
      <c r="H130" s="197"/>
      <c r="I130" s="197"/>
      <c r="J130" s="197"/>
      <c r="K130" s="197"/>
      <c r="L130" s="188"/>
      <c r="M130" s="188"/>
      <c r="N130" s="188"/>
      <c r="O130" s="188"/>
      <c r="P130" s="188"/>
      <c r="Q130" s="188"/>
      <c r="R130" s="188"/>
      <c r="S130" s="188"/>
      <c r="T130" s="188"/>
      <c r="U130" s="188"/>
      <c r="V130" s="188"/>
      <c r="W130" s="188"/>
      <c r="X130" s="188"/>
      <c r="Y130" s="188"/>
      <c r="Z130" s="188"/>
    </row>
    <row r="131" ht="15.75" customHeight="1" spans="1:26">
      <c r="A131" s="188"/>
      <c r="B131" s="188"/>
      <c r="C131" s="188"/>
      <c r="D131" s="188"/>
      <c r="E131" s="188"/>
      <c r="F131" s="197"/>
      <c r="G131" s="197"/>
      <c r="H131" s="197"/>
      <c r="I131" s="197"/>
      <c r="J131" s="197"/>
      <c r="K131" s="197"/>
      <c r="L131" s="188"/>
      <c r="M131" s="188"/>
      <c r="N131" s="188"/>
      <c r="O131" s="188"/>
      <c r="P131" s="188"/>
      <c r="Q131" s="188"/>
      <c r="R131" s="188"/>
      <c r="S131" s="188"/>
      <c r="T131" s="188"/>
      <c r="U131" s="188"/>
      <c r="V131" s="188"/>
      <c r="W131" s="188"/>
      <c r="X131" s="188"/>
      <c r="Y131" s="188"/>
      <c r="Z131" s="188"/>
    </row>
    <row r="132" ht="15.75" customHeight="1" spans="1:26">
      <c r="A132" s="188"/>
      <c r="B132" s="188"/>
      <c r="C132" s="188"/>
      <c r="D132" s="188"/>
      <c r="E132" s="188"/>
      <c r="F132" s="197"/>
      <c r="G132" s="197"/>
      <c r="H132" s="197"/>
      <c r="I132" s="197"/>
      <c r="J132" s="197"/>
      <c r="K132" s="197"/>
      <c r="L132" s="188"/>
      <c r="M132" s="188"/>
      <c r="N132" s="188"/>
      <c r="O132" s="188"/>
      <c r="P132" s="188"/>
      <c r="Q132" s="188"/>
      <c r="R132" s="188"/>
      <c r="S132" s="188"/>
      <c r="T132" s="188"/>
      <c r="U132" s="188"/>
      <c r="V132" s="188"/>
      <c r="W132" s="188"/>
      <c r="X132" s="188"/>
      <c r="Y132" s="188"/>
      <c r="Z132" s="188"/>
    </row>
    <row r="133" ht="15.75" customHeight="1" spans="1:26">
      <c r="A133" s="188"/>
      <c r="B133" s="188"/>
      <c r="C133" s="188"/>
      <c r="D133" s="188"/>
      <c r="E133" s="188"/>
      <c r="F133" s="197"/>
      <c r="G133" s="197"/>
      <c r="H133" s="197"/>
      <c r="I133" s="197"/>
      <c r="J133" s="197"/>
      <c r="K133" s="197"/>
      <c r="L133" s="188"/>
      <c r="M133" s="188"/>
      <c r="N133" s="188"/>
      <c r="O133" s="188"/>
      <c r="P133" s="188"/>
      <c r="Q133" s="188"/>
      <c r="R133" s="188"/>
      <c r="S133" s="188"/>
      <c r="T133" s="188"/>
      <c r="U133" s="188"/>
      <c r="V133" s="188"/>
      <c r="W133" s="188"/>
      <c r="X133" s="188"/>
      <c r="Y133" s="188"/>
      <c r="Z133" s="188"/>
    </row>
    <row r="134" ht="15.75" customHeight="1" spans="1:26">
      <c r="A134" s="188"/>
      <c r="B134" s="188"/>
      <c r="C134" s="188"/>
      <c r="D134" s="188"/>
      <c r="E134" s="188"/>
      <c r="F134" s="197"/>
      <c r="G134" s="197"/>
      <c r="H134" s="197"/>
      <c r="I134" s="197"/>
      <c r="J134" s="197"/>
      <c r="K134" s="197"/>
      <c r="L134" s="188"/>
      <c r="M134" s="188"/>
      <c r="N134" s="188"/>
      <c r="O134" s="188"/>
      <c r="P134" s="188"/>
      <c r="Q134" s="188"/>
      <c r="R134" s="188"/>
      <c r="S134" s="188"/>
      <c r="T134" s="188"/>
      <c r="U134" s="188"/>
      <c r="V134" s="188"/>
      <c r="W134" s="188"/>
      <c r="X134" s="188"/>
      <c r="Y134" s="188"/>
      <c r="Z134" s="188"/>
    </row>
    <row r="135" ht="15.75" customHeight="1" spans="1:26">
      <c r="A135" s="188"/>
      <c r="B135" s="188"/>
      <c r="C135" s="188"/>
      <c r="D135" s="188"/>
      <c r="E135" s="188"/>
      <c r="F135" s="197"/>
      <c r="G135" s="197"/>
      <c r="H135" s="197"/>
      <c r="I135" s="197"/>
      <c r="J135" s="197"/>
      <c r="K135" s="197"/>
      <c r="L135" s="188"/>
      <c r="M135" s="188"/>
      <c r="N135" s="188"/>
      <c r="O135" s="188"/>
      <c r="P135" s="188"/>
      <c r="Q135" s="188"/>
      <c r="R135" s="188"/>
      <c r="S135" s="188"/>
      <c r="T135" s="188"/>
      <c r="U135" s="188"/>
      <c r="V135" s="188"/>
      <c r="W135" s="188"/>
      <c r="X135" s="188"/>
      <c r="Y135" s="188"/>
      <c r="Z135" s="188"/>
    </row>
    <row r="136" ht="15.75" customHeight="1" spans="1:26">
      <c r="A136" s="188"/>
      <c r="B136" s="188"/>
      <c r="C136" s="188"/>
      <c r="D136" s="188"/>
      <c r="E136" s="188"/>
      <c r="F136" s="197"/>
      <c r="G136" s="197"/>
      <c r="H136" s="197"/>
      <c r="I136" s="197"/>
      <c r="J136" s="197"/>
      <c r="K136" s="197"/>
      <c r="L136" s="188"/>
      <c r="M136" s="188"/>
      <c r="N136" s="188"/>
      <c r="O136" s="188"/>
      <c r="P136" s="188"/>
      <c r="Q136" s="188"/>
      <c r="R136" s="188"/>
      <c r="S136" s="188"/>
      <c r="T136" s="188"/>
      <c r="U136" s="188"/>
      <c r="V136" s="188"/>
      <c r="W136" s="188"/>
      <c r="X136" s="188"/>
      <c r="Y136" s="188"/>
      <c r="Z136" s="188"/>
    </row>
    <row r="137" ht="15.75" customHeight="1" spans="1:26">
      <c r="A137" s="188"/>
      <c r="B137" s="188"/>
      <c r="C137" s="188"/>
      <c r="D137" s="188"/>
      <c r="E137" s="188"/>
      <c r="F137" s="197"/>
      <c r="G137" s="197"/>
      <c r="H137" s="197"/>
      <c r="I137" s="197"/>
      <c r="J137" s="197"/>
      <c r="K137" s="197"/>
      <c r="L137" s="188"/>
      <c r="M137" s="188"/>
      <c r="N137" s="188"/>
      <c r="O137" s="188"/>
      <c r="P137" s="188"/>
      <c r="Q137" s="188"/>
      <c r="R137" s="188"/>
      <c r="S137" s="188"/>
      <c r="T137" s="188"/>
      <c r="U137" s="188"/>
      <c r="V137" s="188"/>
      <c r="W137" s="188"/>
      <c r="X137" s="188"/>
      <c r="Y137" s="188"/>
      <c r="Z137" s="188"/>
    </row>
    <row r="138" ht="15.75" customHeight="1" spans="1:26">
      <c r="A138" s="188"/>
      <c r="B138" s="188"/>
      <c r="C138" s="188"/>
      <c r="D138" s="188"/>
      <c r="E138" s="188"/>
      <c r="F138" s="197"/>
      <c r="G138" s="197"/>
      <c r="H138" s="197"/>
      <c r="I138" s="197"/>
      <c r="J138" s="197"/>
      <c r="K138" s="197"/>
      <c r="L138" s="188"/>
      <c r="M138" s="188"/>
      <c r="N138" s="188"/>
      <c r="O138" s="188"/>
      <c r="P138" s="188"/>
      <c r="Q138" s="188"/>
      <c r="R138" s="188"/>
      <c r="S138" s="188"/>
      <c r="T138" s="188"/>
      <c r="U138" s="188"/>
      <c r="V138" s="188"/>
      <c r="W138" s="188"/>
      <c r="X138" s="188"/>
      <c r="Y138" s="188"/>
      <c r="Z138" s="188"/>
    </row>
    <row r="139" ht="15.75" customHeight="1" spans="1:26">
      <c r="A139" s="188"/>
      <c r="B139" s="188"/>
      <c r="C139" s="188"/>
      <c r="D139" s="188"/>
      <c r="E139" s="188"/>
      <c r="F139" s="197"/>
      <c r="G139" s="197"/>
      <c r="H139" s="197"/>
      <c r="I139" s="197"/>
      <c r="J139" s="197"/>
      <c r="K139" s="197"/>
      <c r="L139" s="188"/>
      <c r="M139" s="188"/>
      <c r="N139" s="188"/>
      <c r="O139" s="188"/>
      <c r="P139" s="188"/>
      <c r="Q139" s="188"/>
      <c r="R139" s="188"/>
      <c r="S139" s="188"/>
      <c r="T139" s="188"/>
      <c r="U139" s="188"/>
      <c r="V139" s="188"/>
      <c r="W139" s="188"/>
      <c r="X139" s="188"/>
      <c r="Y139" s="188"/>
      <c r="Z139" s="188"/>
    </row>
    <row r="140" ht="15.75" customHeight="1" spans="1:26">
      <c r="A140" s="188"/>
      <c r="B140" s="188"/>
      <c r="C140" s="188"/>
      <c r="D140" s="188"/>
      <c r="E140" s="188"/>
      <c r="F140" s="197"/>
      <c r="G140" s="197"/>
      <c r="H140" s="197"/>
      <c r="I140" s="197"/>
      <c r="J140" s="197"/>
      <c r="K140" s="197"/>
      <c r="L140" s="188"/>
      <c r="M140" s="188"/>
      <c r="N140" s="188"/>
      <c r="O140" s="188"/>
      <c r="P140" s="188"/>
      <c r="Q140" s="188"/>
      <c r="R140" s="188"/>
      <c r="S140" s="188"/>
      <c r="T140" s="188"/>
      <c r="U140" s="188"/>
      <c r="V140" s="188"/>
      <c r="W140" s="188"/>
      <c r="X140" s="188"/>
      <c r="Y140" s="188"/>
      <c r="Z140" s="188"/>
    </row>
    <row r="141" ht="15.75" customHeight="1" spans="1:26">
      <c r="A141" s="188"/>
      <c r="B141" s="188"/>
      <c r="C141" s="188"/>
      <c r="D141" s="188"/>
      <c r="E141" s="188"/>
      <c r="F141" s="197"/>
      <c r="G141" s="197"/>
      <c r="H141" s="197"/>
      <c r="I141" s="197"/>
      <c r="J141" s="197"/>
      <c r="K141" s="197"/>
      <c r="L141" s="188"/>
      <c r="M141" s="188"/>
      <c r="N141" s="188"/>
      <c r="O141" s="188"/>
      <c r="P141" s="188"/>
      <c r="Q141" s="188"/>
      <c r="R141" s="188"/>
      <c r="S141" s="188"/>
      <c r="T141" s="188"/>
      <c r="U141" s="188"/>
      <c r="V141" s="188"/>
      <c r="W141" s="188"/>
      <c r="X141" s="188"/>
      <c r="Y141" s="188"/>
      <c r="Z141" s="188"/>
    </row>
    <row r="142" ht="15.75" customHeight="1" spans="1:26">
      <c r="A142" s="188"/>
      <c r="B142" s="188"/>
      <c r="C142" s="188"/>
      <c r="D142" s="188"/>
      <c r="E142" s="188"/>
      <c r="F142" s="197"/>
      <c r="G142" s="197"/>
      <c r="H142" s="197"/>
      <c r="I142" s="197"/>
      <c r="J142" s="197"/>
      <c r="K142" s="197"/>
      <c r="L142" s="188"/>
      <c r="M142" s="188"/>
      <c r="N142" s="188"/>
      <c r="O142" s="188"/>
      <c r="P142" s="188"/>
      <c r="Q142" s="188"/>
      <c r="R142" s="188"/>
      <c r="S142" s="188"/>
      <c r="T142" s="188"/>
      <c r="U142" s="188"/>
      <c r="V142" s="188"/>
      <c r="W142" s="188"/>
      <c r="X142" s="188"/>
      <c r="Y142" s="188"/>
      <c r="Z142" s="188"/>
    </row>
    <row r="143" ht="15.75" customHeight="1" spans="1:26">
      <c r="A143" s="188"/>
      <c r="B143" s="188"/>
      <c r="C143" s="188"/>
      <c r="D143" s="188"/>
      <c r="E143" s="188"/>
      <c r="F143" s="197"/>
      <c r="G143" s="197"/>
      <c r="H143" s="197"/>
      <c r="I143" s="197"/>
      <c r="J143" s="197"/>
      <c r="K143" s="197"/>
      <c r="L143" s="188"/>
      <c r="M143" s="188"/>
      <c r="N143" s="188"/>
      <c r="O143" s="188"/>
      <c r="P143" s="188"/>
      <c r="Q143" s="188"/>
      <c r="R143" s="188"/>
      <c r="S143" s="188"/>
      <c r="T143" s="188"/>
      <c r="U143" s="188"/>
      <c r="V143" s="188"/>
      <c r="W143" s="188"/>
      <c r="X143" s="188"/>
      <c r="Y143" s="188"/>
      <c r="Z143" s="188"/>
    </row>
    <row r="144" ht="15.75" customHeight="1" spans="1:26">
      <c r="A144" s="188"/>
      <c r="B144" s="188"/>
      <c r="C144" s="188"/>
      <c r="D144" s="188"/>
      <c r="E144" s="188"/>
      <c r="F144" s="197"/>
      <c r="G144" s="197"/>
      <c r="H144" s="197"/>
      <c r="I144" s="197"/>
      <c r="J144" s="197"/>
      <c r="K144" s="197"/>
      <c r="L144" s="188"/>
      <c r="M144" s="188"/>
      <c r="N144" s="188"/>
      <c r="O144" s="188"/>
      <c r="P144" s="188"/>
      <c r="Q144" s="188"/>
      <c r="R144" s="188"/>
      <c r="S144" s="188"/>
      <c r="T144" s="188"/>
      <c r="U144" s="188"/>
      <c r="V144" s="188"/>
      <c r="W144" s="188"/>
      <c r="X144" s="188"/>
      <c r="Y144" s="188"/>
      <c r="Z144" s="188"/>
    </row>
    <row r="145" ht="15.75" customHeight="1" spans="1:26">
      <c r="A145" s="188"/>
      <c r="B145" s="188"/>
      <c r="C145" s="188"/>
      <c r="D145" s="188"/>
      <c r="E145" s="188"/>
      <c r="F145" s="197"/>
      <c r="G145" s="197"/>
      <c r="H145" s="197"/>
      <c r="I145" s="197"/>
      <c r="J145" s="197"/>
      <c r="K145" s="197"/>
      <c r="L145" s="188"/>
      <c r="M145" s="188"/>
      <c r="N145" s="188"/>
      <c r="O145" s="188"/>
      <c r="P145" s="188"/>
      <c r="Q145" s="188"/>
      <c r="R145" s="188"/>
      <c r="S145" s="188"/>
      <c r="T145" s="188"/>
      <c r="U145" s="188"/>
      <c r="V145" s="188"/>
      <c r="W145" s="188"/>
      <c r="X145" s="188"/>
      <c r="Y145" s="188"/>
      <c r="Z145" s="188"/>
    </row>
    <row r="146" ht="15.75" customHeight="1" spans="1:26">
      <c r="A146" s="188"/>
      <c r="B146" s="188"/>
      <c r="C146" s="188"/>
      <c r="D146" s="188"/>
      <c r="E146" s="188"/>
      <c r="F146" s="197"/>
      <c r="G146" s="197"/>
      <c r="H146" s="197"/>
      <c r="I146" s="197"/>
      <c r="J146" s="197"/>
      <c r="K146" s="197"/>
      <c r="L146" s="188"/>
      <c r="M146" s="188"/>
      <c r="N146" s="188"/>
      <c r="O146" s="188"/>
      <c r="P146" s="188"/>
      <c r="Q146" s="188"/>
      <c r="R146" s="188"/>
      <c r="S146" s="188"/>
      <c r="T146" s="188"/>
      <c r="U146" s="188"/>
      <c r="V146" s="188"/>
      <c r="W146" s="188"/>
      <c r="X146" s="188"/>
      <c r="Y146" s="188"/>
      <c r="Z146" s="188"/>
    </row>
    <row r="147" ht="15.75" customHeight="1" spans="1:26">
      <c r="A147" s="188"/>
      <c r="B147" s="188"/>
      <c r="C147" s="188"/>
      <c r="D147" s="188"/>
      <c r="E147" s="188"/>
      <c r="F147" s="197"/>
      <c r="G147" s="197"/>
      <c r="H147" s="197"/>
      <c r="I147" s="197"/>
      <c r="J147" s="197"/>
      <c r="K147" s="197"/>
      <c r="L147" s="188"/>
      <c r="M147" s="188"/>
      <c r="N147" s="188"/>
      <c r="O147" s="188"/>
      <c r="P147" s="188"/>
      <c r="Q147" s="188"/>
      <c r="R147" s="188"/>
      <c r="S147" s="188"/>
      <c r="T147" s="188"/>
      <c r="U147" s="188"/>
      <c r="V147" s="188"/>
      <c r="W147" s="188"/>
      <c r="X147" s="188"/>
      <c r="Y147" s="188"/>
      <c r="Z147" s="188"/>
    </row>
    <row r="148" ht="15.75" customHeight="1" spans="1:26">
      <c r="A148" s="188"/>
      <c r="B148" s="188"/>
      <c r="C148" s="188"/>
      <c r="D148" s="188"/>
      <c r="E148" s="188"/>
      <c r="F148" s="197"/>
      <c r="G148" s="197"/>
      <c r="H148" s="197"/>
      <c r="I148" s="197"/>
      <c r="J148" s="197"/>
      <c r="K148" s="197"/>
      <c r="L148" s="188"/>
      <c r="M148" s="188"/>
      <c r="N148" s="188"/>
      <c r="O148" s="188"/>
      <c r="P148" s="188"/>
      <c r="Q148" s="188"/>
      <c r="R148" s="188"/>
      <c r="S148" s="188"/>
      <c r="T148" s="188"/>
      <c r="U148" s="188"/>
      <c r="V148" s="188"/>
      <c r="W148" s="188"/>
      <c r="X148" s="188"/>
      <c r="Y148" s="188"/>
      <c r="Z148" s="188"/>
    </row>
    <row r="149" ht="15.75" customHeight="1" spans="1:26">
      <c r="A149" s="188"/>
      <c r="B149" s="188"/>
      <c r="C149" s="188"/>
      <c r="D149" s="188"/>
      <c r="E149" s="188"/>
      <c r="F149" s="197"/>
      <c r="G149" s="197"/>
      <c r="H149" s="197"/>
      <c r="I149" s="197"/>
      <c r="J149" s="197"/>
      <c r="K149" s="197"/>
      <c r="L149" s="188"/>
      <c r="M149" s="188"/>
      <c r="N149" s="188"/>
      <c r="O149" s="188"/>
      <c r="P149" s="188"/>
      <c r="Q149" s="188"/>
      <c r="R149" s="188"/>
      <c r="S149" s="188"/>
      <c r="T149" s="188"/>
      <c r="U149" s="188"/>
      <c r="V149" s="188"/>
      <c r="W149" s="188"/>
      <c r="X149" s="188"/>
      <c r="Y149" s="188"/>
      <c r="Z149" s="188"/>
    </row>
    <row r="150" ht="15.75" customHeight="1" spans="1:26">
      <c r="A150" s="188"/>
      <c r="B150" s="188"/>
      <c r="C150" s="188"/>
      <c r="D150" s="188"/>
      <c r="E150" s="188"/>
      <c r="F150" s="197"/>
      <c r="G150" s="197"/>
      <c r="H150" s="197"/>
      <c r="I150" s="197"/>
      <c r="J150" s="197"/>
      <c r="K150" s="197"/>
      <c r="L150" s="188"/>
      <c r="M150" s="188"/>
      <c r="N150" s="188"/>
      <c r="O150" s="188"/>
      <c r="P150" s="188"/>
      <c r="Q150" s="188"/>
      <c r="R150" s="188"/>
      <c r="S150" s="188"/>
      <c r="T150" s="188"/>
      <c r="U150" s="188"/>
      <c r="V150" s="188"/>
      <c r="W150" s="188"/>
      <c r="X150" s="188"/>
      <c r="Y150" s="188"/>
      <c r="Z150" s="188"/>
    </row>
    <row r="151" ht="15.75" customHeight="1" spans="1:26">
      <c r="A151" s="188"/>
      <c r="B151" s="188"/>
      <c r="C151" s="188"/>
      <c r="D151" s="188"/>
      <c r="E151" s="188"/>
      <c r="F151" s="197"/>
      <c r="G151" s="197"/>
      <c r="H151" s="197"/>
      <c r="I151" s="197"/>
      <c r="J151" s="197"/>
      <c r="K151" s="197"/>
      <c r="L151" s="188"/>
      <c r="M151" s="188"/>
      <c r="N151" s="188"/>
      <c r="O151" s="188"/>
      <c r="P151" s="188"/>
      <c r="Q151" s="188"/>
      <c r="R151" s="188"/>
      <c r="S151" s="188"/>
      <c r="T151" s="188"/>
      <c r="U151" s="188"/>
      <c r="V151" s="188"/>
      <c r="W151" s="188"/>
      <c r="X151" s="188"/>
      <c r="Y151" s="188"/>
      <c r="Z151" s="188"/>
    </row>
    <row r="152" ht="15.75" customHeight="1" spans="1:26">
      <c r="A152" s="188"/>
      <c r="B152" s="188"/>
      <c r="C152" s="188"/>
      <c r="D152" s="188"/>
      <c r="E152" s="188"/>
      <c r="F152" s="197"/>
      <c r="G152" s="197"/>
      <c r="H152" s="197"/>
      <c r="I152" s="197"/>
      <c r="J152" s="197"/>
      <c r="K152" s="197"/>
      <c r="L152" s="188"/>
      <c r="M152" s="188"/>
      <c r="N152" s="188"/>
      <c r="O152" s="188"/>
      <c r="P152" s="188"/>
      <c r="Q152" s="188"/>
      <c r="R152" s="188"/>
      <c r="S152" s="188"/>
      <c r="T152" s="188"/>
      <c r="U152" s="188"/>
      <c r="V152" s="188"/>
      <c r="W152" s="188"/>
      <c r="X152" s="188"/>
      <c r="Y152" s="188"/>
      <c r="Z152" s="188"/>
    </row>
    <row r="153" ht="15.75" customHeight="1" spans="1:26">
      <c r="A153" s="188"/>
      <c r="B153" s="188"/>
      <c r="C153" s="188"/>
      <c r="D153" s="188"/>
      <c r="E153" s="188"/>
      <c r="F153" s="197"/>
      <c r="G153" s="197"/>
      <c r="H153" s="197"/>
      <c r="I153" s="197"/>
      <c r="J153" s="197"/>
      <c r="K153" s="197"/>
      <c r="L153" s="188"/>
      <c r="M153" s="188"/>
      <c r="N153" s="188"/>
      <c r="O153" s="188"/>
      <c r="P153" s="188"/>
      <c r="Q153" s="188"/>
      <c r="R153" s="188"/>
      <c r="S153" s="188"/>
      <c r="T153" s="188"/>
      <c r="U153" s="188"/>
      <c r="V153" s="188"/>
      <c r="W153" s="188"/>
      <c r="X153" s="188"/>
      <c r="Y153" s="188"/>
      <c r="Z153" s="188"/>
    </row>
    <row r="154" ht="15.75" customHeight="1" spans="1:26">
      <c r="A154" s="188"/>
      <c r="B154" s="188"/>
      <c r="C154" s="188"/>
      <c r="D154" s="188"/>
      <c r="E154" s="188"/>
      <c r="F154" s="197"/>
      <c r="G154" s="197"/>
      <c r="H154" s="197"/>
      <c r="I154" s="197"/>
      <c r="J154" s="197"/>
      <c r="K154" s="197"/>
      <c r="L154" s="188"/>
      <c r="M154" s="188"/>
      <c r="N154" s="188"/>
      <c r="O154" s="188"/>
      <c r="P154" s="188"/>
      <c r="Q154" s="188"/>
      <c r="R154" s="188"/>
      <c r="S154" s="188"/>
      <c r="T154" s="188"/>
      <c r="U154" s="188"/>
      <c r="V154" s="188"/>
      <c r="W154" s="188"/>
      <c r="X154" s="188"/>
      <c r="Y154" s="188"/>
      <c r="Z154" s="188"/>
    </row>
    <row r="155" ht="15.75" customHeight="1" spans="1:26">
      <c r="A155" s="188"/>
      <c r="B155" s="188"/>
      <c r="C155" s="188"/>
      <c r="D155" s="188"/>
      <c r="E155" s="188"/>
      <c r="F155" s="197"/>
      <c r="G155" s="197"/>
      <c r="H155" s="197"/>
      <c r="I155" s="197"/>
      <c r="J155" s="197"/>
      <c r="K155" s="197"/>
      <c r="L155" s="188"/>
      <c r="M155" s="188"/>
      <c r="N155" s="188"/>
      <c r="O155" s="188"/>
      <c r="P155" s="188"/>
      <c r="Q155" s="188"/>
      <c r="R155" s="188"/>
      <c r="S155" s="188"/>
      <c r="T155" s="188"/>
      <c r="U155" s="188"/>
      <c r="V155" s="188"/>
      <c r="W155" s="188"/>
      <c r="X155" s="188"/>
      <c r="Y155" s="188"/>
      <c r="Z155" s="188"/>
    </row>
    <row r="156" ht="15.75" customHeight="1" spans="1:26">
      <c r="A156" s="188"/>
      <c r="B156" s="188"/>
      <c r="C156" s="188"/>
      <c r="D156" s="188"/>
      <c r="E156" s="188"/>
      <c r="F156" s="197"/>
      <c r="G156" s="197"/>
      <c r="H156" s="197"/>
      <c r="I156" s="197"/>
      <c r="J156" s="197"/>
      <c r="K156" s="197"/>
      <c r="L156" s="188"/>
      <c r="M156" s="188"/>
      <c r="N156" s="188"/>
      <c r="O156" s="188"/>
      <c r="P156" s="188"/>
      <c r="Q156" s="188"/>
      <c r="R156" s="188"/>
      <c r="S156" s="188"/>
      <c r="T156" s="188"/>
      <c r="U156" s="188"/>
      <c r="V156" s="188"/>
      <c r="W156" s="188"/>
      <c r="X156" s="188"/>
      <c r="Y156" s="188"/>
      <c r="Z156" s="188"/>
    </row>
    <row r="157" ht="15.75" customHeight="1" spans="1:26">
      <c r="A157" s="188"/>
      <c r="B157" s="188"/>
      <c r="C157" s="188"/>
      <c r="D157" s="188"/>
      <c r="E157" s="188"/>
      <c r="F157" s="197"/>
      <c r="G157" s="197"/>
      <c r="H157" s="197"/>
      <c r="I157" s="197"/>
      <c r="J157" s="197"/>
      <c r="K157" s="197"/>
      <c r="L157" s="188"/>
      <c r="M157" s="188"/>
      <c r="N157" s="188"/>
      <c r="O157" s="188"/>
      <c r="P157" s="188"/>
      <c r="Q157" s="188"/>
      <c r="R157" s="188"/>
      <c r="S157" s="188"/>
      <c r="T157" s="188"/>
      <c r="U157" s="188"/>
      <c r="V157" s="188"/>
      <c r="W157" s="188"/>
      <c r="X157" s="188"/>
      <c r="Y157" s="188"/>
      <c r="Z157" s="188"/>
    </row>
    <row r="158" ht="15.75" customHeight="1" spans="1:26">
      <c r="A158" s="188"/>
      <c r="B158" s="188"/>
      <c r="C158" s="188"/>
      <c r="D158" s="188"/>
      <c r="E158" s="188"/>
      <c r="F158" s="197"/>
      <c r="G158" s="197"/>
      <c r="H158" s="197"/>
      <c r="I158" s="197"/>
      <c r="J158" s="197"/>
      <c r="K158" s="197"/>
      <c r="L158" s="188"/>
      <c r="M158" s="188"/>
      <c r="N158" s="188"/>
      <c r="O158" s="188"/>
      <c r="P158" s="188"/>
      <c r="Q158" s="188"/>
      <c r="R158" s="188"/>
      <c r="S158" s="188"/>
      <c r="T158" s="188"/>
      <c r="U158" s="188"/>
      <c r="V158" s="188"/>
      <c r="W158" s="188"/>
      <c r="X158" s="188"/>
      <c r="Y158" s="188"/>
      <c r="Z158" s="188"/>
    </row>
    <row r="159" ht="15.75" customHeight="1" spans="1:26">
      <c r="A159" s="188"/>
      <c r="B159" s="188"/>
      <c r="C159" s="188"/>
      <c r="D159" s="188"/>
      <c r="E159" s="188"/>
      <c r="F159" s="197"/>
      <c r="G159" s="197"/>
      <c r="H159" s="197"/>
      <c r="I159" s="197"/>
      <c r="J159" s="197"/>
      <c r="K159" s="197"/>
      <c r="L159" s="188"/>
      <c r="M159" s="188"/>
      <c r="N159" s="188"/>
      <c r="O159" s="188"/>
      <c r="P159" s="188"/>
      <c r="Q159" s="188"/>
      <c r="R159" s="188"/>
      <c r="S159" s="188"/>
      <c r="T159" s="188"/>
      <c r="U159" s="188"/>
      <c r="V159" s="188"/>
      <c r="W159" s="188"/>
      <c r="X159" s="188"/>
      <c r="Y159" s="188"/>
      <c r="Z159" s="188"/>
    </row>
    <row r="160" ht="15.75" customHeight="1" spans="1:26">
      <c r="A160" s="188"/>
      <c r="B160" s="188"/>
      <c r="C160" s="188"/>
      <c r="D160" s="188"/>
      <c r="E160" s="188"/>
      <c r="F160" s="197"/>
      <c r="G160" s="197"/>
      <c r="H160" s="197"/>
      <c r="I160" s="197"/>
      <c r="J160" s="197"/>
      <c r="K160" s="197"/>
      <c r="L160" s="188"/>
      <c r="M160" s="188"/>
      <c r="N160" s="188"/>
      <c r="O160" s="188"/>
      <c r="P160" s="188"/>
      <c r="Q160" s="188"/>
      <c r="R160" s="188"/>
      <c r="S160" s="188"/>
      <c r="T160" s="188"/>
      <c r="U160" s="188"/>
      <c r="V160" s="188"/>
      <c r="W160" s="188"/>
      <c r="X160" s="188"/>
      <c r="Y160" s="188"/>
      <c r="Z160" s="188"/>
    </row>
    <row r="161" ht="15.75" customHeight="1" spans="1:26">
      <c r="A161" s="188"/>
      <c r="B161" s="188"/>
      <c r="C161" s="188"/>
      <c r="D161" s="188"/>
      <c r="E161" s="188"/>
      <c r="F161" s="197"/>
      <c r="G161" s="197"/>
      <c r="H161" s="197"/>
      <c r="I161" s="197"/>
      <c r="J161" s="197"/>
      <c r="K161" s="197"/>
      <c r="L161" s="188"/>
      <c r="M161" s="188"/>
      <c r="N161" s="188"/>
      <c r="O161" s="188"/>
      <c r="P161" s="188"/>
      <c r="Q161" s="188"/>
      <c r="R161" s="188"/>
      <c r="S161" s="188"/>
      <c r="T161" s="188"/>
      <c r="U161" s="188"/>
      <c r="V161" s="188"/>
      <c r="W161" s="188"/>
      <c r="X161" s="188"/>
      <c r="Y161" s="188"/>
      <c r="Z161" s="188"/>
    </row>
    <row r="162" ht="15.75" customHeight="1" spans="1:26">
      <c r="A162" s="188"/>
      <c r="B162" s="188"/>
      <c r="C162" s="188"/>
      <c r="D162" s="188"/>
      <c r="E162" s="188"/>
      <c r="F162" s="197"/>
      <c r="G162" s="197"/>
      <c r="H162" s="197"/>
      <c r="I162" s="197"/>
      <c r="J162" s="197"/>
      <c r="K162" s="197"/>
      <c r="L162" s="188"/>
      <c r="M162" s="188"/>
      <c r="N162" s="188"/>
      <c r="O162" s="188"/>
      <c r="P162" s="188"/>
      <c r="Q162" s="188"/>
      <c r="R162" s="188"/>
      <c r="S162" s="188"/>
      <c r="T162" s="188"/>
      <c r="U162" s="188"/>
      <c r="V162" s="188"/>
      <c r="W162" s="188"/>
      <c r="X162" s="188"/>
      <c r="Y162" s="188"/>
      <c r="Z162" s="188"/>
    </row>
    <row r="163" ht="15.75" customHeight="1" spans="1:26">
      <c r="A163" s="188"/>
      <c r="B163" s="188"/>
      <c r="C163" s="188"/>
      <c r="D163" s="188"/>
      <c r="E163" s="188"/>
      <c r="F163" s="197"/>
      <c r="G163" s="197"/>
      <c r="H163" s="197"/>
      <c r="I163" s="197"/>
      <c r="J163" s="197"/>
      <c r="K163" s="197"/>
      <c r="L163" s="188"/>
      <c r="M163" s="188"/>
      <c r="N163" s="188"/>
      <c r="O163" s="188"/>
      <c r="P163" s="188"/>
      <c r="Q163" s="188"/>
      <c r="R163" s="188"/>
      <c r="S163" s="188"/>
      <c r="T163" s="188"/>
      <c r="U163" s="188"/>
      <c r="V163" s="188"/>
      <c r="W163" s="188"/>
      <c r="X163" s="188"/>
      <c r="Y163" s="188"/>
      <c r="Z163" s="188"/>
    </row>
    <row r="164" ht="15.75" customHeight="1" spans="1:26">
      <c r="A164" s="188"/>
      <c r="B164" s="188"/>
      <c r="C164" s="188"/>
      <c r="D164" s="188"/>
      <c r="E164" s="188"/>
      <c r="F164" s="197"/>
      <c r="G164" s="197"/>
      <c r="H164" s="197"/>
      <c r="I164" s="197"/>
      <c r="J164" s="197"/>
      <c r="K164" s="197"/>
      <c r="L164" s="188"/>
      <c r="M164" s="188"/>
      <c r="N164" s="188"/>
      <c r="O164" s="188"/>
      <c r="P164" s="188"/>
      <c r="Q164" s="188"/>
      <c r="R164" s="188"/>
      <c r="S164" s="188"/>
      <c r="T164" s="188"/>
      <c r="U164" s="188"/>
      <c r="V164" s="188"/>
      <c r="W164" s="188"/>
      <c r="X164" s="188"/>
      <c r="Y164" s="188"/>
      <c r="Z164" s="188"/>
    </row>
    <row r="165" ht="15.75" customHeight="1" spans="1:26">
      <c r="A165" s="188"/>
      <c r="B165" s="188"/>
      <c r="C165" s="188"/>
      <c r="D165" s="188"/>
      <c r="E165" s="188"/>
      <c r="F165" s="197"/>
      <c r="G165" s="197"/>
      <c r="H165" s="197"/>
      <c r="I165" s="197"/>
      <c r="J165" s="197"/>
      <c r="K165" s="197"/>
      <c r="L165" s="188"/>
      <c r="M165" s="188"/>
      <c r="N165" s="188"/>
      <c r="O165" s="188"/>
      <c r="P165" s="188"/>
      <c r="Q165" s="188"/>
      <c r="R165" s="188"/>
      <c r="S165" s="188"/>
      <c r="T165" s="188"/>
      <c r="U165" s="188"/>
      <c r="V165" s="188"/>
      <c r="W165" s="188"/>
      <c r="X165" s="188"/>
      <c r="Y165" s="188"/>
      <c r="Z165" s="188"/>
    </row>
    <row r="166" ht="15.75" customHeight="1" spans="1:26">
      <c r="A166" s="188"/>
      <c r="B166" s="188"/>
      <c r="C166" s="188"/>
      <c r="D166" s="188"/>
      <c r="E166" s="188"/>
      <c r="F166" s="197"/>
      <c r="G166" s="197"/>
      <c r="H166" s="197"/>
      <c r="I166" s="197"/>
      <c r="J166" s="197"/>
      <c r="K166" s="197"/>
      <c r="L166" s="188"/>
      <c r="M166" s="188"/>
      <c r="N166" s="188"/>
      <c r="O166" s="188"/>
      <c r="P166" s="188"/>
      <c r="Q166" s="188"/>
      <c r="R166" s="188"/>
      <c r="S166" s="188"/>
      <c r="T166" s="188"/>
      <c r="U166" s="188"/>
      <c r="V166" s="188"/>
      <c r="W166" s="188"/>
      <c r="X166" s="188"/>
      <c r="Y166" s="188"/>
      <c r="Z166" s="188"/>
    </row>
    <row r="167" ht="15.75" customHeight="1" spans="1:26">
      <c r="A167" s="188"/>
      <c r="B167" s="188"/>
      <c r="C167" s="188"/>
      <c r="D167" s="188"/>
      <c r="E167" s="188"/>
      <c r="F167" s="197"/>
      <c r="G167" s="197"/>
      <c r="H167" s="197"/>
      <c r="I167" s="197"/>
      <c r="J167" s="197"/>
      <c r="K167" s="197"/>
      <c r="L167" s="188"/>
      <c r="M167" s="188"/>
      <c r="N167" s="188"/>
      <c r="O167" s="188"/>
      <c r="P167" s="188"/>
      <c r="Q167" s="188"/>
      <c r="R167" s="188"/>
      <c r="S167" s="188"/>
      <c r="T167" s="188"/>
      <c r="U167" s="188"/>
      <c r="V167" s="188"/>
      <c r="W167" s="188"/>
      <c r="X167" s="188"/>
      <c r="Y167" s="188"/>
      <c r="Z167" s="188"/>
    </row>
    <row r="168" ht="15.75" customHeight="1" spans="1:26">
      <c r="A168" s="188"/>
      <c r="B168" s="188"/>
      <c r="C168" s="188"/>
      <c r="D168" s="188"/>
      <c r="E168" s="188"/>
      <c r="F168" s="197"/>
      <c r="G168" s="197"/>
      <c r="H168" s="197"/>
      <c r="I168" s="197"/>
      <c r="J168" s="197"/>
      <c r="K168" s="197"/>
      <c r="L168" s="188"/>
      <c r="M168" s="188"/>
      <c r="N168" s="188"/>
      <c r="O168" s="188"/>
      <c r="P168" s="188"/>
      <c r="Q168" s="188"/>
      <c r="R168" s="188"/>
      <c r="S168" s="188"/>
      <c r="T168" s="188"/>
      <c r="U168" s="188"/>
      <c r="V168" s="188"/>
      <c r="W168" s="188"/>
      <c r="X168" s="188"/>
      <c r="Y168" s="188"/>
      <c r="Z168" s="188"/>
    </row>
    <row r="169" ht="15.75" customHeight="1" spans="1:26">
      <c r="A169" s="188"/>
      <c r="B169" s="188"/>
      <c r="C169" s="188"/>
      <c r="D169" s="188"/>
      <c r="E169" s="188"/>
      <c r="F169" s="197"/>
      <c r="G169" s="197"/>
      <c r="H169" s="197"/>
      <c r="I169" s="197"/>
      <c r="J169" s="197"/>
      <c r="K169" s="197"/>
      <c r="L169" s="188"/>
      <c r="M169" s="188"/>
      <c r="N169" s="188"/>
      <c r="O169" s="188"/>
      <c r="P169" s="188"/>
      <c r="Q169" s="188"/>
      <c r="R169" s="188"/>
      <c r="S169" s="188"/>
      <c r="T169" s="188"/>
      <c r="U169" s="188"/>
      <c r="V169" s="188"/>
      <c r="W169" s="188"/>
      <c r="X169" s="188"/>
      <c r="Y169" s="188"/>
      <c r="Z169" s="188"/>
    </row>
    <row r="170" ht="15.75" customHeight="1" spans="1:26">
      <c r="A170" s="188"/>
      <c r="B170" s="188"/>
      <c r="C170" s="188"/>
      <c r="D170" s="188"/>
      <c r="E170" s="188"/>
      <c r="F170" s="197"/>
      <c r="G170" s="197"/>
      <c r="H170" s="197"/>
      <c r="I170" s="197"/>
      <c r="J170" s="197"/>
      <c r="K170" s="197"/>
      <c r="L170" s="188"/>
      <c r="M170" s="188"/>
      <c r="N170" s="188"/>
      <c r="O170" s="188"/>
      <c r="P170" s="188"/>
      <c r="Q170" s="188"/>
      <c r="R170" s="188"/>
      <c r="S170" s="188"/>
      <c r="T170" s="188"/>
      <c r="U170" s="188"/>
      <c r="V170" s="188"/>
      <c r="W170" s="188"/>
      <c r="X170" s="188"/>
      <c r="Y170" s="188"/>
      <c r="Z170" s="188"/>
    </row>
    <row r="171" ht="15.75" customHeight="1" spans="1:26">
      <c r="A171" s="188"/>
      <c r="B171" s="188"/>
      <c r="C171" s="188"/>
      <c r="D171" s="188"/>
      <c r="E171" s="188"/>
      <c r="F171" s="197"/>
      <c r="G171" s="197"/>
      <c r="H171" s="197"/>
      <c r="I171" s="197"/>
      <c r="J171" s="197"/>
      <c r="K171" s="197"/>
      <c r="L171" s="188"/>
      <c r="M171" s="188"/>
      <c r="N171" s="188"/>
      <c r="O171" s="188"/>
      <c r="P171" s="188"/>
      <c r="Q171" s="188"/>
      <c r="R171" s="188"/>
      <c r="S171" s="188"/>
      <c r="T171" s="188"/>
      <c r="U171" s="188"/>
      <c r="V171" s="188"/>
      <c r="W171" s="188"/>
      <c r="X171" s="188"/>
      <c r="Y171" s="188"/>
      <c r="Z171" s="188"/>
    </row>
    <row r="172" ht="15.75" customHeight="1" spans="1:26">
      <c r="A172" s="188"/>
      <c r="B172" s="188"/>
      <c r="C172" s="188"/>
      <c r="D172" s="188"/>
      <c r="E172" s="188"/>
      <c r="F172" s="197"/>
      <c r="G172" s="197"/>
      <c r="H172" s="197"/>
      <c r="I172" s="197"/>
      <c r="J172" s="197"/>
      <c r="K172" s="197"/>
      <c r="L172" s="188"/>
      <c r="M172" s="188"/>
      <c r="N172" s="188"/>
      <c r="O172" s="188"/>
      <c r="P172" s="188"/>
      <c r="Q172" s="188"/>
      <c r="R172" s="188"/>
      <c r="S172" s="188"/>
      <c r="T172" s="188"/>
      <c r="U172" s="188"/>
      <c r="V172" s="188"/>
      <c r="W172" s="188"/>
      <c r="X172" s="188"/>
      <c r="Y172" s="188"/>
      <c r="Z172" s="188"/>
    </row>
    <row r="173" ht="15.75" customHeight="1" spans="1:26">
      <c r="A173" s="188"/>
      <c r="B173" s="188"/>
      <c r="C173" s="188"/>
      <c r="D173" s="188"/>
      <c r="E173" s="188"/>
      <c r="F173" s="197"/>
      <c r="G173" s="197"/>
      <c r="H173" s="197"/>
      <c r="I173" s="197"/>
      <c r="J173" s="197"/>
      <c r="K173" s="197"/>
      <c r="L173" s="188"/>
      <c r="M173" s="188"/>
      <c r="N173" s="188"/>
      <c r="O173" s="188"/>
      <c r="P173" s="188"/>
      <c r="Q173" s="188"/>
      <c r="R173" s="188"/>
      <c r="S173" s="188"/>
      <c r="T173" s="188"/>
      <c r="U173" s="188"/>
      <c r="V173" s="188"/>
      <c r="W173" s="188"/>
      <c r="X173" s="188"/>
      <c r="Y173" s="188"/>
      <c r="Z173" s="188"/>
    </row>
    <row r="174" ht="15.75" customHeight="1" spans="1:26">
      <c r="A174" s="188"/>
      <c r="B174" s="188"/>
      <c r="C174" s="188"/>
      <c r="D174" s="188"/>
      <c r="E174" s="188"/>
      <c r="F174" s="197"/>
      <c r="G174" s="197"/>
      <c r="H174" s="197"/>
      <c r="I174" s="197"/>
      <c r="J174" s="197"/>
      <c r="K174" s="197"/>
      <c r="L174" s="188"/>
      <c r="M174" s="188"/>
      <c r="N174" s="188"/>
      <c r="O174" s="188"/>
      <c r="P174" s="188"/>
      <c r="Q174" s="188"/>
      <c r="R174" s="188"/>
      <c r="S174" s="188"/>
      <c r="T174" s="188"/>
      <c r="U174" s="188"/>
      <c r="V174" s="188"/>
      <c r="W174" s="188"/>
      <c r="X174" s="188"/>
      <c r="Y174" s="188"/>
      <c r="Z174" s="188"/>
    </row>
    <row r="175" ht="15.75" customHeight="1" spans="1:26">
      <c r="A175" s="188"/>
      <c r="B175" s="188"/>
      <c r="C175" s="188"/>
      <c r="D175" s="188"/>
      <c r="E175" s="188"/>
      <c r="F175" s="197"/>
      <c r="G175" s="197"/>
      <c r="H175" s="197"/>
      <c r="I175" s="197"/>
      <c r="J175" s="197"/>
      <c r="K175" s="197"/>
      <c r="L175" s="188"/>
      <c r="M175" s="188"/>
      <c r="N175" s="188"/>
      <c r="O175" s="188"/>
      <c r="P175" s="188"/>
      <c r="Q175" s="188"/>
      <c r="R175" s="188"/>
      <c r="S175" s="188"/>
      <c r="T175" s="188"/>
      <c r="U175" s="188"/>
      <c r="V175" s="188"/>
      <c r="W175" s="188"/>
      <c r="X175" s="188"/>
      <c r="Y175" s="188"/>
      <c r="Z175" s="188"/>
    </row>
    <row r="176" ht="15.75" customHeight="1" spans="1:26">
      <c r="A176" s="188"/>
      <c r="B176" s="188"/>
      <c r="C176" s="188"/>
      <c r="D176" s="188"/>
      <c r="E176" s="188"/>
      <c r="F176" s="197"/>
      <c r="G176" s="197"/>
      <c r="H176" s="197"/>
      <c r="I176" s="197"/>
      <c r="J176" s="197"/>
      <c r="K176" s="197"/>
      <c r="L176" s="188"/>
      <c r="M176" s="188"/>
      <c r="N176" s="188"/>
      <c r="O176" s="188"/>
      <c r="P176" s="188"/>
      <c r="Q176" s="188"/>
      <c r="R176" s="188"/>
      <c r="S176" s="188"/>
      <c r="T176" s="188"/>
      <c r="U176" s="188"/>
      <c r="V176" s="188"/>
      <c r="W176" s="188"/>
      <c r="X176" s="188"/>
      <c r="Y176" s="188"/>
      <c r="Z176" s="188"/>
    </row>
    <row r="177" ht="15.75" customHeight="1" spans="1:26">
      <c r="A177" s="188"/>
      <c r="B177" s="188"/>
      <c r="C177" s="188"/>
      <c r="D177" s="188"/>
      <c r="E177" s="188"/>
      <c r="F177" s="197"/>
      <c r="G177" s="197"/>
      <c r="H177" s="197"/>
      <c r="I177" s="197"/>
      <c r="J177" s="197"/>
      <c r="K177" s="197"/>
      <c r="L177" s="188"/>
      <c r="M177" s="188"/>
      <c r="N177" s="188"/>
      <c r="O177" s="188"/>
      <c r="P177" s="188"/>
      <c r="Q177" s="188"/>
      <c r="R177" s="188"/>
      <c r="S177" s="188"/>
      <c r="T177" s="188"/>
      <c r="U177" s="188"/>
      <c r="V177" s="188"/>
      <c r="W177" s="188"/>
      <c r="X177" s="188"/>
      <c r="Y177" s="188"/>
      <c r="Z177" s="188"/>
    </row>
    <row r="178" ht="15.75" customHeight="1" spans="1:26">
      <c r="A178" s="188"/>
      <c r="B178" s="188"/>
      <c r="C178" s="188"/>
      <c r="D178" s="188"/>
      <c r="E178" s="188"/>
      <c r="F178" s="197"/>
      <c r="G178" s="197"/>
      <c r="H178" s="197"/>
      <c r="I178" s="197"/>
      <c r="J178" s="197"/>
      <c r="K178" s="197"/>
      <c r="L178" s="188"/>
      <c r="M178" s="188"/>
      <c r="N178" s="188"/>
      <c r="O178" s="188"/>
      <c r="P178" s="188"/>
      <c r="Q178" s="188"/>
      <c r="R178" s="188"/>
      <c r="S178" s="188"/>
      <c r="T178" s="188"/>
      <c r="U178" s="188"/>
      <c r="V178" s="188"/>
      <c r="W178" s="188"/>
      <c r="X178" s="188"/>
      <c r="Y178" s="188"/>
      <c r="Z178" s="188"/>
    </row>
    <row r="179" ht="15.75" customHeight="1" spans="1:26">
      <c r="A179" s="188"/>
      <c r="B179" s="188"/>
      <c r="C179" s="188"/>
      <c r="D179" s="188"/>
      <c r="E179" s="188"/>
      <c r="F179" s="197"/>
      <c r="G179" s="197"/>
      <c r="H179" s="197"/>
      <c r="I179" s="197"/>
      <c r="J179" s="197"/>
      <c r="K179" s="197"/>
      <c r="L179" s="188"/>
      <c r="M179" s="188"/>
      <c r="N179" s="188"/>
      <c r="O179" s="188"/>
      <c r="P179" s="188"/>
      <c r="Q179" s="188"/>
      <c r="R179" s="188"/>
      <c r="S179" s="188"/>
      <c r="T179" s="188"/>
      <c r="U179" s="188"/>
      <c r="V179" s="188"/>
      <c r="W179" s="188"/>
      <c r="X179" s="188"/>
      <c r="Y179" s="188"/>
      <c r="Z179" s="188"/>
    </row>
    <row r="180" ht="15.75" customHeight="1" spans="1:26">
      <c r="A180" s="188"/>
      <c r="B180" s="188"/>
      <c r="C180" s="188"/>
      <c r="D180" s="188"/>
      <c r="E180" s="188"/>
      <c r="F180" s="197"/>
      <c r="G180" s="197"/>
      <c r="H180" s="197"/>
      <c r="I180" s="197"/>
      <c r="J180" s="197"/>
      <c r="K180" s="197"/>
      <c r="L180" s="188"/>
      <c r="M180" s="188"/>
      <c r="N180" s="188"/>
      <c r="O180" s="188"/>
      <c r="P180" s="188"/>
      <c r="Q180" s="188"/>
      <c r="R180" s="188"/>
      <c r="S180" s="188"/>
      <c r="T180" s="188"/>
      <c r="U180" s="188"/>
      <c r="V180" s="188"/>
      <c r="W180" s="188"/>
      <c r="X180" s="188"/>
      <c r="Y180" s="188"/>
      <c r="Z180" s="188"/>
    </row>
    <row r="181" ht="15.75" customHeight="1" spans="1:26">
      <c r="A181" s="188"/>
      <c r="B181" s="188"/>
      <c r="C181" s="188"/>
      <c r="D181" s="188"/>
      <c r="E181" s="188"/>
      <c r="F181" s="197"/>
      <c r="G181" s="197"/>
      <c r="H181" s="197"/>
      <c r="I181" s="197"/>
      <c r="J181" s="197"/>
      <c r="K181" s="197"/>
      <c r="L181" s="188"/>
      <c r="M181" s="188"/>
      <c r="N181" s="188"/>
      <c r="O181" s="188"/>
      <c r="P181" s="188"/>
      <c r="Q181" s="188"/>
      <c r="R181" s="188"/>
      <c r="S181" s="188"/>
      <c r="T181" s="188"/>
      <c r="U181" s="188"/>
      <c r="V181" s="188"/>
      <c r="W181" s="188"/>
      <c r="X181" s="188"/>
      <c r="Y181" s="188"/>
      <c r="Z181" s="188"/>
    </row>
    <row r="182" ht="15.75" customHeight="1" spans="1:26">
      <c r="A182" s="188"/>
      <c r="B182" s="188"/>
      <c r="C182" s="188"/>
      <c r="D182" s="188"/>
      <c r="E182" s="188"/>
      <c r="F182" s="197"/>
      <c r="G182" s="197"/>
      <c r="H182" s="197"/>
      <c r="I182" s="197"/>
      <c r="J182" s="197"/>
      <c r="K182" s="197"/>
      <c r="L182" s="188"/>
      <c r="M182" s="188"/>
      <c r="N182" s="188"/>
      <c r="O182" s="188"/>
      <c r="P182" s="188"/>
      <c r="Q182" s="188"/>
      <c r="R182" s="188"/>
      <c r="S182" s="188"/>
      <c r="T182" s="188"/>
      <c r="U182" s="188"/>
      <c r="V182" s="188"/>
      <c r="W182" s="188"/>
      <c r="X182" s="188"/>
      <c r="Y182" s="188"/>
      <c r="Z182" s="188"/>
    </row>
    <row r="183" ht="15.75" customHeight="1" spans="1:26">
      <c r="A183" s="188"/>
      <c r="B183" s="188"/>
      <c r="C183" s="188"/>
      <c r="D183" s="188"/>
      <c r="E183" s="188"/>
      <c r="F183" s="197"/>
      <c r="G183" s="197"/>
      <c r="H183" s="197"/>
      <c r="I183" s="197"/>
      <c r="J183" s="197"/>
      <c r="K183" s="197"/>
      <c r="L183" s="188"/>
      <c r="M183" s="188"/>
      <c r="N183" s="188"/>
      <c r="O183" s="188"/>
      <c r="P183" s="188"/>
      <c r="Q183" s="188"/>
      <c r="R183" s="188"/>
      <c r="S183" s="188"/>
      <c r="T183" s="188"/>
      <c r="U183" s="188"/>
      <c r="V183" s="188"/>
      <c r="W183" s="188"/>
      <c r="X183" s="188"/>
      <c r="Y183" s="188"/>
      <c r="Z183" s="188"/>
    </row>
    <row r="184" ht="15.75" customHeight="1" spans="1:26">
      <c r="A184" s="188"/>
      <c r="B184" s="188"/>
      <c r="C184" s="188"/>
      <c r="D184" s="188"/>
      <c r="E184" s="188"/>
      <c r="F184" s="197"/>
      <c r="G184" s="197"/>
      <c r="H184" s="197"/>
      <c r="I184" s="197"/>
      <c r="J184" s="197"/>
      <c r="K184" s="197"/>
      <c r="L184" s="188"/>
      <c r="M184" s="188"/>
      <c r="N184" s="188"/>
      <c r="O184" s="188"/>
      <c r="P184" s="188"/>
      <c r="Q184" s="188"/>
      <c r="R184" s="188"/>
      <c r="S184" s="188"/>
      <c r="T184" s="188"/>
      <c r="U184" s="188"/>
      <c r="V184" s="188"/>
      <c r="W184" s="188"/>
      <c r="X184" s="188"/>
      <c r="Y184" s="188"/>
      <c r="Z184" s="188"/>
    </row>
    <row r="185" ht="15.75" customHeight="1" spans="1:26">
      <c r="A185" s="188"/>
      <c r="B185" s="188"/>
      <c r="C185" s="188"/>
      <c r="D185" s="188"/>
      <c r="E185" s="188"/>
      <c r="F185" s="197"/>
      <c r="G185" s="197"/>
      <c r="H185" s="197"/>
      <c r="I185" s="197"/>
      <c r="J185" s="197"/>
      <c r="K185" s="197"/>
      <c r="L185" s="188"/>
      <c r="M185" s="188"/>
      <c r="N185" s="188"/>
      <c r="O185" s="188"/>
      <c r="P185" s="188"/>
      <c r="Q185" s="188"/>
      <c r="R185" s="188"/>
      <c r="S185" s="188"/>
      <c r="T185" s="188"/>
      <c r="U185" s="188"/>
      <c r="V185" s="188"/>
      <c r="W185" s="188"/>
      <c r="X185" s="188"/>
      <c r="Y185" s="188"/>
      <c r="Z185" s="188"/>
    </row>
    <row r="186" ht="15.75" customHeight="1" spans="1:26">
      <c r="A186" s="188"/>
      <c r="B186" s="188"/>
      <c r="C186" s="188"/>
      <c r="D186" s="188"/>
      <c r="E186" s="188"/>
      <c r="F186" s="197"/>
      <c r="G186" s="197"/>
      <c r="H186" s="197"/>
      <c r="I186" s="197"/>
      <c r="J186" s="197"/>
      <c r="K186" s="197"/>
      <c r="L186" s="188"/>
      <c r="M186" s="188"/>
      <c r="N186" s="188"/>
      <c r="O186" s="188"/>
      <c r="P186" s="188"/>
      <c r="Q186" s="188"/>
      <c r="R186" s="188"/>
      <c r="S186" s="188"/>
      <c r="T186" s="188"/>
      <c r="U186" s="188"/>
      <c r="V186" s="188"/>
      <c r="W186" s="188"/>
      <c r="X186" s="188"/>
      <c r="Y186" s="188"/>
      <c r="Z186" s="188"/>
    </row>
    <row r="187" ht="15.75" customHeight="1" spans="1:26">
      <c r="A187" s="188"/>
      <c r="B187" s="188"/>
      <c r="C187" s="188"/>
      <c r="D187" s="188"/>
      <c r="E187" s="188"/>
      <c r="F187" s="197"/>
      <c r="G187" s="197"/>
      <c r="H187" s="197"/>
      <c r="I187" s="197"/>
      <c r="J187" s="197"/>
      <c r="K187" s="197"/>
      <c r="L187" s="188"/>
      <c r="M187" s="188"/>
      <c r="N187" s="188"/>
      <c r="O187" s="188"/>
      <c r="P187" s="188"/>
      <c r="Q187" s="188"/>
      <c r="R187" s="188"/>
      <c r="S187" s="188"/>
      <c r="T187" s="188"/>
      <c r="U187" s="188"/>
      <c r="V187" s="188"/>
      <c r="W187" s="188"/>
      <c r="X187" s="188"/>
      <c r="Y187" s="188"/>
      <c r="Z187" s="188"/>
    </row>
    <row r="188" ht="15.75" customHeight="1" spans="1:26">
      <c r="A188" s="188"/>
      <c r="B188" s="188"/>
      <c r="C188" s="188"/>
      <c r="D188" s="188"/>
      <c r="E188" s="188"/>
      <c r="F188" s="197"/>
      <c r="G188" s="197"/>
      <c r="H188" s="197"/>
      <c r="I188" s="197"/>
      <c r="J188" s="197"/>
      <c r="K188" s="197"/>
      <c r="L188" s="188"/>
      <c r="M188" s="188"/>
      <c r="N188" s="188"/>
      <c r="O188" s="188"/>
      <c r="P188" s="188"/>
      <c r="Q188" s="188"/>
      <c r="R188" s="188"/>
      <c r="S188" s="188"/>
      <c r="T188" s="188"/>
      <c r="U188" s="188"/>
      <c r="V188" s="188"/>
      <c r="W188" s="188"/>
      <c r="X188" s="188"/>
      <c r="Y188" s="188"/>
      <c r="Z188" s="188"/>
    </row>
    <row r="189" ht="15.75" customHeight="1" spans="1:26">
      <c r="A189" s="188"/>
      <c r="B189" s="188"/>
      <c r="C189" s="188"/>
      <c r="D189" s="188"/>
      <c r="E189" s="188"/>
      <c r="F189" s="197"/>
      <c r="G189" s="197"/>
      <c r="H189" s="197"/>
      <c r="I189" s="197"/>
      <c r="J189" s="197"/>
      <c r="K189" s="197"/>
      <c r="L189" s="188"/>
      <c r="M189" s="188"/>
      <c r="N189" s="188"/>
      <c r="O189" s="188"/>
      <c r="P189" s="188"/>
      <c r="Q189" s="188"/>
      <c r="R189" s="188"/>
      <c r="S189" s="188"/>
      <c r="T189" s="188"/>
      <c r="U189" s="188"/>
      <c r="V189" s="188"/>
      <c r="W189" s="188"/>
      <c r="X189" s="188"/>
      <c r="Y189" s="188"/>
      <c r="Z189" s="188"/>
    </row>
    <row r="190" ht="15.75" customHeight="1" spans="1:26">
      <c r="A190" s="188"/>
      <c r="B190" s="188"/>
      <c r="C190" s="188"/>
      <c r="D190" s="188"/>
      <c r="E190" s="188"/>
      <c r="F190" s="197"/>
      <c r="G190" s="197"/>
      <c r="H190" s="197"/>
      <c r="I190" s="197"/>
      <c r="J190" s="197"/>
      <c r="K190" s="197"/>
      <c r="L190" s="188"/>
      <c r="M190" s="188"/>
      <c r="N190" s="188"/>
      <c r="O190" s="188"/>
      <c r="P190" s="188"/>
      <c r="Q190" s="188"/>
      <c r="R190" s="188"/>
      <c r="S190" s="188"/>
      <c r="T190" s="188"/>
      <c r="U190" s="188"/>
      <c r="V190" s="188"/>
      <c r="W190" s="188"/>
      <c r="X190" s="188"/>
      <c r="Y190" s="188"/>
      <c r="Z190" s="188"/>
    </row>
    <row r="191" ht="15.75" customHeight="1" spans="1:26">
      <c r="A191" s="188"/>
      <c r="B191" s="188"/>
      <c r="C191" s="188"/>
      <c r="D191" s="188"/>
      <c r="E191" s="188"/>
      <c r="F191" s="197"/>
      <c r="G191" s="197"/>
      <c r="H191" s="197"/>
      <c r="I191" s="197"/>
      <c r="J191" s="197"/>
      <c r="K191" s="197"/>
      <c r="L191" s="188"/>
      <c r="M191" s="188"/>
      <c r="N191" s="188"/>
      <c r="O191" s="188"/>
      <c r="P191" s="188"/>
      <c r="Q191" s="188"/>
      <c r="R191" s="188"/>
      <c r="S191" s="188"/>
      <c r="T191" s="188"/>
      <c r="U191" s="188"/>
      <c r="V191" s="188"/>
      <c r="W191" s="188"/>
      <c r="X191" s="188"/>
      <c r="Y191" s="188"/>
      <c r="Z191" s="188"/>
    </row>
    <row r="192" ht="15.75" customHeight="1" spans="1:26">
      <c r="A192" s="188"/>
      <c r="B192" s="188"/>
      <c r="C192" s="188"/>
      <c r="D192" s="188"/>
      <c r="E192" s="188"/>
      <c r="F192" s="197"/>
      <c r="G192" s="197"/>
      <c r="H192" s="197"/>
      <c r="I192" s="197"/>
      <c r="J192" s="197"/>
      <c r="K192" s="197"/>
      <c r="L192" s="188"/>
      <c r="M192" s="188"/>
      <c r="N192" s="188"/>
      <c r="O192" s="188"/>
      <c r="P192" s="188"/>
      <c r="Q192" s="188"/>
      <c r="R192" s="188"/>
      <c r="S192" s="188"/>
      <c r="T192" s="188"/>
      <c r="U192" s="188"/>
      <c r="V192" s="188"/>
      <c r="W192" s="188"/>
      <c r="X192" s="188"/>
      <c r="Y192" s="188"/>
      <c r="Z192" s="188"/>
    </row>
    <row r="193" ht="15.75" customHeight="1" spans="1:26">
      <c r="A193" s="188"/>
      <c r="B193" s="188"/>
      <c r="C193" s="188"/>
      <c r="D193" s="188"/>
      <c r="E193" s="188"/>
      <c r="F193" s="197"/>
      <c r="G193" s="197"/>
      <c r="H193" s="197"/>
      <c r="I193" s="197"/>
      <c r="J193" s="197"/>
      <c r="K193" s="197"/>
      <c r="L193" s="188"/>
      <c r="M193" s="188"/>
      <c r="N193" s="188"/>
      <c r="O193" s="188"/>
      <c r="P193" s="188"/>
      <c r="Q193" s="188"/>
      <c r="R193" s="188"/>
      <c r="S193" s="188"/>
      <c r="T193" s="188"/>
      <c r="U193" s="188"/>
      <c r="V193" s="188"/>
      <c r="W193" s="188"/>
      <c r="X193" s="188"/>
      <c r="Y193" s="188"/>
      <c r="Z193" s="188"/>
    </row>
    <row r="194" ht="15.75" customHeight="1" spans="1:26">
      <c r="A194" s="188"/>
      <c r="B194" s="188"/>
      <c r="C194" s="188"/>
      <c r="D194" s="188"/>
      <c r="E194" s="188"/>
      <c r="F194" s="197"/>
      <c r="G194" s="197"/>
      <c r="H194" s="197"/>
      <c r="I194" s="197"/>
      <c r="J194" s="197"/>
      <c r="K194" s="197"/>
      <c r="L194" s="188"/>
      <c r="M194" s="188"/>
      <c r="N194" s="188"/>
      <c r="O194" s="188"/>
      <c r="P194" s="188"/>
      <c r="Q194" s="188"/>
      <c r="R194" s="188"/>
      <c r="S194" s="188"/>
      <c r="T194" s="188"/>
      <c r="U194" s="188"/>
      <c r="V194" s="188"/>
      <c r="W194" s="188"/>
      <c r="X194" s="188"/>
      <c r="Y194" s="188"/>
      <c r="Z194" s="188"/>
    </row>
    <row r="195" ht="15.75" customHeight="1" spans="1:26">
      <c r="A195" s="188"/>
      <c r="B195" s="188"/>
      <c r="C195" s="188"/>
      <c r="D195" s="188"/>
      <c r="E195" s="188"/>
      <c r="F195" s="197"/>
      <c r="G195" s="197"/>
      <c r="H195" s="197"/>
      <c r="I195" s="197"/>
      <c r="J195" s="197"/>
      <c r="K195" s="197"/>
      <c r="L195" s="188"/>
      <c r="M195" s="188"/>
      <c r="N195" s="188"/>
      <c r="O195" s="188"/>
      <c r="P195" s="188"/>
      <c r="Q195" s="188"/>
      <c r="R195" s="188"/>
      <c r="S195" s="188"/>
      <c r="T195" s="188"/>
      <c r="U195" s="188"/>
      <c r="V195" s="188"/>
      <c r="W195" s="188"/>
      <c r="X195" s="188"/>
      <c r="Y195" s="188"/>
      <c r="Z195" s="188"/>
    </row>
    <row r="196" ht="15.75" customHeight="1" spans="1:26">
      <c r="A196" s="188"/>
      <c r="B196" s="188"/>
      <c r="C196" s="188"/>
      <c r="D196" s="188"/>
      <c r="E196" s="188"/>
      <c r="F196" s="197"/>
      <c r="G196" s="197"/>
      <c r="H196" s="197"/>
      <c r="I196" s="197"/>
      <c r="J196" s="197"/>
      <c r="K196" s="197"/>
      <c r="L196" s="188"/>
      <c r="M196" s="188"/>
      <c r="N196" s="188"/>
      <c r="O196" s="188"/>
      <c r="P196" s="188"/>
      <c r="Q196" s="188"/>
      <c r="R196" s="188"/>
      <c r="S196" s="188"/>
      <c r="T196" s="188"/>
      <c r="U196" s="188"/>
      <c r="V196" s="188"/>
      <c r="W196" s="188"/>
      <c r="X196" s="188"/>
      <c r="Y196" s="188"/>
      <c r="Z196" s="188"/>
    </row>
    <row r="197" ht="15.75" customHeight="1" spans="1:26">
      <c r="A197" s="188"/>
      <c r="B197" s="188"/>
      <c r="C197" s="188"/>
      <c r="D197" s="188"/>
      <c r="E197" s="188"/>
      <c r="F197" s="197"/>
      <c r="G197" s="197"/>
      <c r="H197" s="197"/>
      <c r="I197" s="197"/>
      <c r="J197" s="197"/>
      <c r="K197" s="197"/>
      <c r="L197" s="188"/>
      <c r="M197" s="188"/>
      <c r="N197" s="188"/>
      <c r="O197" s="188"/>
      <c r="P197" s="188"/>
      <c r="Q197" s="188"/>
      <c r="R197" s="188"/>
      <c r="S197" s="188"/>
      <c r="T197" s="188"/>
      <c r="U197" s="188"/>
      <c r="V197" s="188"/>
      <c r="W197" s="188"/>
      <c r="X197" s="188"/>
      <c r="Y197" s="188"/>
      <c r="Z197" s="188"/>
    </row>
    <row r="198" ht="15.75" customHeight="1" spans="1:26">
      <c r="A198" s="188"/>
      <c r="B198" s="188"/>
      <c r="C198" s="188"/>
      <c r="D198" s="188"/>
      <c r="E198" s="188"/>
      <c r="F198" s="197"/>
      <c r="G198" s="197"/>
      <c r="H198" s="197"/>
      <c r="I198" s="197"/>
      <c r="J198" s="197"/>
      <c r="K198" s="197"/>
      <c r="L198" s="188"/>
      <c r="M198" s="188"/>
      <c r="N198" s="188"/>
      <c r="O198" s="188"/>
      <c r="P198" s="188"/>
      <c r="Q198" s="188"/>
      <c r="R198" s="188"/>
      <c r="S198" s="188"/>
      <c r="T198" s="188"/>
      <c r="U198" s="188"/>
      <c r="V198" s="188"/>
      <c r="W198" s="188"/>
      <c r="X198" s="188"/>
      <c r="Y198" s="188"/>
      <c r="Z198" s="188"/>
    </row>
    <row r="199" ht="15.75" customHeight="1" spans="1:26">
      <c r="A199" s="188"/>
      <c r="B199" s="188"/>
      <c r="C199" s="188"/>
      <c r="D199" s="188"/>
      <c r="E199" s="188"/>
      <c r="F199" s="197"/>
      <c r="G199" s="197"/>
      <c r="H199" s="197"/>
      <c r="I199" s="197"/>
      <c r="J199" s="197"/>
      <c r="K199" s="197"/>
      <c r="L199" s="188"/>
      <c r="M199" s="188"/>
      <c r="N199" s="188"/>
      <c r="O199" s="188"/>
      <c r="P199" s="188"/>
      <c r="Q199" s="188"/>
      <c r="R199" s="188"/>
      <c r="S199" s="188"/>
      <c r="T199" s="188"/>
      <c r="U199" s="188"/>
      <c r="V199" s="188"/>
      <c r="W199" s="188"/>
      <c r="X199" s="188"/>
      <c r="Y199" s="188"/>
      <c r="Z199" s="188"/>
    </row>
    <row r="200" ht="15.75" customHeight="1" spans="1:26">
      <c r="A200" s="188"/>
      <c r="B200" s="188"/>
      <c r="C200" s="188"/>
      <c r="D200" s="188"/>
      <c r="E200" s="188"/>
      <c r="F200" s="197"/>
      <c r="G200" s="197"/>
      <c r="H200" s="197"/>
      <c r="I200" s="197"/>
      <c r="J200" s="197"/>
      <c r="K200" s="197"/>
      <c r="L200" s="188"/>
      <c r="M200" s="188"/>
      <c r="N200" s="188"/>
      <c r="O200" s="188"/>
      <c r="P200" s="188"/>
      <c r="Q200" s="188"/>
      <c r="R200" s="188"/>
      <c r="S200" s="188"/>
      <c r="T200" s="188"/>
      <c r="U200" s="188"/>
      <c r="V200" s="188"/>
      <c r="W200" s="188"/>
      <c r="X200" s="188"/>
      <c r="Y200" s="188"/>
      <c r="Z200" s="188"/>
    </row>
    <row r="201" ht="15.75" customHeight="1" spans="1:26">
      <c r="A201" s="188"/>
      <c r="B201" s="188"/>
      <c r="C201" s="188"/>
      <c r="D201" s="188"/>
      <c r="E201" s="188"/>
      <c r="F201" s="197"/>
      <c r="G201" s="197"/>
      <c r="H201" s="197"/>
      <c r="I201" s="197"/>
      <c r="J201" s="197"/>
      <c r="K201" s="197"/>
      <c r="L201" s="188"/>
      <c r="M201" s="188"/>
      <c r="N201" s="188"/>
      <c r="O201" s="188"/>
      <c r="P201" s="188"/>
      <c r="Q201" s="188"/>
      <c r="R201" s="188"/>
      <c r="S201" s="188"/>
      <c r="T201" s="188"/>
      <c r="U201" s="188"/>
      <c r="V201" s="188"/>
      <c r="W201" s="188"/>
      <c r="X201" s="188"/>
      <c r="Y201" s="188"/>
      <c r="Z201" s="188"/>
    </row>
    <row r="202" ht="15.75" customHeight="1" spans="1:26">
      <c r="A202" s="188"/>
      <c r="B202" s="188"/>
      <c r="C202" s="188"/>
      <c r="D202" s="188"/>
      <c r="E202" s="188"/>
      <c r="F202" s="197"/>
      <c r="G202" s="197"/>
      <c r="H202" s="197"/>
      <c r="I202" s="197"/>
      <c r="J202" s="197"/>
      <c r="K202" s="197"/>
      <c r="L202" s="188"/>
      <c r="M202" s="188"/>
      <c r="N202" s="188"/>
      <c r="O202" s="188"/>
      <c r="P202" s="188"/>
      <c r="Q202" s="188"/>
      <c r="R202" s="188"/>
      <c r="S202" s="188"/>
      <c r="T202" s="188"/>
      <c r="U202" s="188"/>
      <c r="V202" s="188"/>
      <c r="W202" s="188"/>
      <c r="X202" s="188"/>
      <c r="Y202" s="188"/>
      <c r="Z202" s="188"/>
    </row>
    <row r="203" ht="15.75" customHeight="1" spans="1:26">
      <c r="A203" s="188"/>
      <c r="B203" s="188"/>
      <c r="C203" s="188"/>
      <c r="D203" s="188"/>
      <c r="E203" s="188"/>
      <c r="F203" s="197"/>
      <c r="G203" s="197"/>
      <c r="H203" s="197"/>
      <c r="I203" s="197"/>
      <c r="J203" s="197"/>
      <c r="K203" s="197"/>
      <c r="L203" s="188"/>
      <c r="M203" s="188"/>
      <c r="N203" s="188"/>
      <c r="O203" s="188"/>
      <c r="P203" s="188"/>
      <c r="Q203" s="188"/>
      <c r="R203" s="188"/>
      <c r="S203" s="188"/>
      <c r="T203" s="188"/>
      <c r="U203" s="188"/>
      <c r="V203" s="188"/>
      <c r="W203" s="188"/>
      <c r="X203" s="188"/>
      <c r="Y203" s="188"/>
      <c r="Z203" s="188"/>
    </row>
    <row r="204" ht="15.75" customHeight="1" spans="1:26">
      <c r="A204" s="188"/>
      <c r="B204" s="188"/>
      <c r="C204" s="188"/>
      <c r="D204" s="188"/>
      <c r="E204" s="188"/>
      <c r="F204" s="197"/>
      <c r="G204" s="197"/>
      <c r="H204" s="197"/>
      <c r="I204" s="197"/>
      <c r="J204" s="197"/>
      <c r="K204" s="197"/>
      <c r="L204" s="188"/>
      <c r="M204" s="188"/>
      <c r="N204" s="188"/>
      <c r="O204" s="188"/>
      <c r="P204" s="188"/>
      <c r="Q204" s="188"/>
      <c r="R204" s="188"/>
      <c r="S204" s="188"/>
      <c r="T204" s="188"/>
      <c r="U204" s="188"/>
      <c r="V204" s="188"/>
      <c r="W204" s="188"/>
      <c r="X204" s="188"/>
      <c r="Y204" s="188"/>
      <c r="Z204" s="188"/>
    </row>
    <row r="205" ht="15.75" customHeight="1" spans="1:26">
      <c r="A205" s="188"/>
      <c r="B205" s="188"/>
      <c r="C205" s="188"/>
      <c r="D205" s="188"/>
      <c r="E205" s="188"/>
      <c r="F205" s="197"/>
      <c r="G205" s="197"/>
      <c r="H205" s="197"/>
      <c r="I205" s="197"/>
      <c r="J205" s="197"/>
      <c r="K205" s="197"/>
      <c r="L205" s="188"/>
      <c r="M205" s="188"/>
      <c r="N205" s="188"/>
      <c r="O205" s="188"/>
      <c r="P205" s="188"/>
      <c r="Q205" s="188"/>
      <c r="R205" s="188"/>
      <c r="S205" s="188"/>
      <c r="T205" s="188"/>
      <c r="U205" s="188"/>
      <c r="V205" s="188"/>
      <c r="W205" s="188"/>
      <c r="X205" s="188"/>
      <c r="Y205" s="188"/>
      <c r="Z205" s="188"/>
    </row>
    <row r="206" ht="15.75" customHeight="1" spans="1:26">
      <c r="A206" s="188"/>
      <c r="B206" s="188"/>
      <c r="C206" s="188"/>
      <c r="D206" s="188"/>
      <c r="E206" s="188"/>
      <c r="F206" s="197"/>
      <c r="G206" s="197"/>
      <c r="H206" s="197"/>
      <c r="I206" s="197"/>
      <c r="J206" s="197"/>
      <c r="K206" s="197"/>
      <c r="L206" s="188"/>
      <c r="M206" s="188"/>
      <c r="N206" s="188"/>
      <c r="O206" s="188"/>
      <c r="P206" s="188"/>
      <c r="Q206" s="188"/>
      <c r="R206" s="188"/>
      <c r="S206" s="188"/>
      <c r="T206" s="188"/>
      <c r="U206" s="188"/>
      <c r="V206" s="188"/>
      <c r="W206" s="188"/>
      <c r="X206" s="188"/>
      <c r="Y206" s="188"/>
      <c r="Z206" s="188"/>
    </row>
    <row r="207" ht="15.75" customHeight="1" spans="1:26">
      <c r="A207" s="188"/>
      <c r="B207" s="188"/>
      <c r="C207" s="188"/>
      <c r="D207" s="188"/>
      <c r="E207" s="188"/>
      <c r="F207" s="197"/>
      <c r="G207" s="197"/>
      <c r="H207" s="197"/>
      <c r="I207" s="197"/>
      <c r="J207" s="197"/>
      <c r="K207" s="197"/>
      <c r="L207" s="188"/>
      <c r="M207" s="188"/>
      <c r="N207" s="188"/>
      <c r="O207" s="188"/>
      <c r="P207" s="188"/>
      <c r="Q207" s="188"/>
      <c r="R207" s="188"/>
      <c r="S207" s="188"/>
      <c r="T207" s="188"/>
      <c r="U207" s="188"/>
      <c r="V207" s="188"/>
      <c r="W207" s="188"/>
      <c r="X207" s="188"/>
      <c r="Y207" s="188"/>
      <c r="Z207" s="188"/>
    </row>
    <row r="208" ht="15.75" customHeight="1" spans="1:26">
      <c r="A208" s="188"/>
      <c r="B208" s="188"/>
      <c r="C208" s="188"/>
      <c r="D208" s="188"/>
      <c r="E208" s="188"/>
      <c r="F208" s="197"/>
      <c r="G208" s="197"/>
      <c r="H208" s="197"/>
      <c r="I208" s="197"/>
      <c r="J208" s="197"/>
      <c r="K208" s="197"/>
      <c r="L208" s="188"/>
      <c r="M208" s="188"/>
      <c r="N208" s="188"/>
      <c r="O208" s="188"/>
      <c r="P208" s="188"/>
      <c r="Q208" s="188"/>
      <c r="R208" s="188"/>
      <c r="S208" s="188"/>
      <c r="T208" s="188"/>
      <c r="U208" s="188"/>
      <c r="V208" s="188"/>
      <c r="W208" s="188"/>
      <c r="X208" s="188"/>
      <c r="Y208" s="188"/>
      <c r="Z208" s="188"/>
    </row>
    <row r="209" ht="15.75" customHeight="1" spans="1:26">
      <c r="A209" s="188"/>
      <c r="B209" s="188"/>
      <c r="C209" s="188"/>
      <c r="D209" s="188"/>
      <c r="E209" s="188"/>
      <c r="F209" s="197"/>
      <c r="G209" s="197"/>
      <c r="H209" s="197"/>
      <c r="I209" s="197"/>
      <c r="J209" s="197"/>
      <c r="K209" s="197"/>
      <c r="L209" s="188"/>
      <c r="M209" s="188"/>
      <c r="N209" s="188"/>
      <c r="O209" s="188"/>
      <c r="P209" s="188"/>
      <c r="Q209" s="188"/>
      <c r="R209" s="188"/>
      <c r="S209" s="188"/>
      <c r="T209" s="188"/>
      <c r="U209" s="188"/>
      <c r="V209" s="188"/>
      <c r="W209" s="188"/>
      <c r="X209" s="188"/>
      <c r="Y209" s="188"/>
      <c r="Z209" s="188"/>
    </row>
    <row r="210" ht="15.75" customHeight="1" spans="1:26">
      <c r="A210" s="188"/>
      <c r="B210" s="188"/>
      <c r="C210" s="188"/>
      <c r="D210" s="188"/>
      <c r="E210" s="188"/>
      <c r="F210" s="197"/>
      <c r="G210" s="197"/>
      <c r="H210" s="197"/>
      <c r="I210" s="197"/>
      <c r="J210" s="197"/>
      <c r="K210" s="197"/>
      <c r="L210" s="188"/>
      <c r="M210" s="188"/>
      <c r="N210" s="188"/>
      <c r="O210" s="188"/>
      <c r="P210" s="188"/>
      <c r="Q210" s="188"/>
      <c r="R210" s="188"/>
      <c r="S210" s="188"/>
      <c r="T210" s="188"/>
      <c r="U210" s="188"/>
      <c r="V210" s="188"/>
      <c r="W210" s="188"/>
      <c r="X210" s="188"/>
      <c r="Y210" s="188"/>
      <c r="Z210" s="188"/>
    </row>
    <row r="211" ht="15.75" customHeight="1" spans="1:26">
      <c r="A211" s="188"/>
      <c r="B211" s="188"/>
      <c r="C211" s="188"/>
      <c r="D211" s="188"/>
      <c r="E211" s="188"/>
      <c r="F211" s="197"/>
      <c r="G211" s="197"/>
      <c r="H211" s="197"/>
      <c r="I211" s="197"/>
      <c r="J211" s="197"/>
      <c r="K211" s="197"/>
      <c r="L211" s="188"/>
      <c r="M211" s="188"/>
      <c r="N211" s="188"/>
      <c r="O211" s="188"/>
      <c r="P211" s="188"/>
      <c r="Q211" s="188"/>
      <c r="R211" s="188"/>
      <c r="S211" s="188"/>
      <c r="T211" s="188"/>
      <c r="U211" s="188"/>
      <c r="V211" s="188"/>
      <c r="W211" s="188"/>
      <c r="X211" s="188"/>
      <c r="Y211" s="188"/>
      <c r="Z211" s="188"/>
    </row>
    <row r="212" ht="15.75" customHeight="1" spans="1:26">
      <c r="A212" s="188"/>
      <c r="B212" s="188"/>
      <c r="C212" s="188"/>
      <c r="D212" s="188"/>
      <c r="E212" s="188"/>
      <c r="F212" s="197"/>
      <c r="G212" s="197"/>
      <c r="H212" s="197"/>
      <c r="I212" s="197"/>
      <c r="J212" s="197"/>
      <c r="K212" s="197"/>
      <c r="L212" s="188"/>
      <c r="M212" s="188"/>
      <c r="N212" s="188"/>
      <c r="O212" s="188"/>
      <c r="P212" s="188"/>
      <c r="Q212" s="188"/>
      <c r="R212" s="188"/>
      <c r="S212" s="188"/>
      <c r="T212" s="188"/>
      <c r="U212" s="188"/>
      <c r="V212" s="188"/>
      <c r="W212" s="188"/>
      <c r="X212" s="188"/>
      <c r="Y212" s="188"/>
      <c r="Z212" s="188"/>
    </row>
    <row r="213" ht="15.75" customHeight="1" spans="1:26">
      <c r="A213" s="188"/>
      <c r="B213" s="188"/>
      <c r="C213" s="188"/>
      <c r="D213" s="188"/>
      <c r="E213" s="188"/>
      <c r="F213" s="197"/>
      <c r="G213" s="197"/>
      <c r="H213" s="197"/>
      <c r="I213" s="197"/>
      <c r="J213" s="197"/>
      <c r="K213" s="197"/>
      <c r="L213" s="188"/>
      <c r="M213" s="188"/>
      <c r="N213" s="188"/>
      <c r="O213" s="188"/>
      <c r="P213" s="188"/>
      <c r="Q213" s="188"/>
      <c r="R213" s="188"/>
      <c r="S213" s="188"/>
      <c r="T213" s="188"/>
      <c r="U213" s="188"/>
      <c r="V213" s="188"/>
      <c r="W213" s="188"/>
      <c r="X213" s="188"/>
      <c r="Y213" s="188"/>
      <c r="Z213" s="188"/>
    </row>
    <row r="214" ht="15.75" customHeight="1" spans="1:26">
      <c r="A214" s="188"/>
      <c r="B214" s="188"/>
      <c r="C214" s="188"/>
      <c r="D214" s="188"/>
      <c r="E214" s="188"/>
      <c r="F214" s="197"/>
      <c r="G214" s="197"/>
      <c r="H214" s="197"/>
      <c r="I214" s="197"/>
      <c r="J214" s="197"/>
      <c r="K214" s="197"/>
      <c r="L214" s="188"/>
      <c r="M214" s="188"/>
      <c r="N214" s="188"/>
      <c r="O214" s="188"/>
      <c r="P214" s="188"/>
      <c r="Q214" s="188"/>
      <c r="R214" s="188"/>
      <c r="S214" s="188"/>
      <c r="T214" s="188"/>
      <c r="U214" s="188"/>
      <c r="V214" s="188"/>
      <c r="W214" s="188"/>
      <c r="X214" s="188"/>
      <c r="Y214" s="188"/>
      <c r="Z214" s="188"/>
    </row>
    <row r="215" ht="15.75" customHeight="1" spans="1:26">
      <c r="A215" s="188"/>
      <c r="B215" s="188"/>
      <c r="C215" s="188"/>
      <c r="D215" s="188"/>
      <c r="E215" s="188"/>
      <c r="F215" s="197"/>
      <c r="G215" s="197"/>
      <c r="H215" s="197"/>
      <c r="I215" s="197"/>
      <c r="J215" s="197"/>
      <c r="K215" s="197"/>
      <c r="L215" s="188"/>
      <c r="M215" s="188"/>
      <c r="N215" s="188"/>
      <c r="O215" s="188"/>
      <c r="P215" s="188"/>
      <c r="Q215" s="188"/>
      <c r="R215" s="188"/>
      <c r="S215" s="188"/>
      <c r="T215" s="188"/>
      <c r="U215" s="188"/>
      <c r="V215" s="188"/>
      <c r="W215" s="188"/>
      <c r="X215" s="188"/>
      <c r="Y215" s="188"/>
      <c r="Z215" s="188"/>
    </row>
    <row r="216" ht="15.75" customHeight="1" spans="1:26">
      <c r="A216" s="188"/>
      <c r="B216" s="188"/>
      <c r="C216" s="188"/>
      <c r="D216" s="188"/>
      <c r="E216" s="188"/>
      <c r="F216" s="197"/>
      <c r="G216" s="197"/>
      <c r="H216" s="197"/>
      <c r="I216" s="197"/>
      <c r="J216" s="197"/>
      <c r="K216" s="197"/>
      <c r="L216" s="188"/>
      <c r="M216" s="188"/>
      <c r="N216" s="188"/>
      <c r="O216" s="188"/>
      <c r="P216" s="188"/>
      <c r="Q216" s="188"/>
      <c r="R216" s="188"/>
      <c r="S216" s="188"/>
      <c r="T216" s="188"/>
      <c r="U216" s="188"/>
      <c r="V216" s="188"/>
      <c r="W216" s="188"/>
      <c r="X216" s="188"/>
      <c r="Y216" s="188"/>
      <c r="Z216" s="188"/>
    </row>
    <row r="217" ht="15.75" customHeight="1" spans="1:26">
      <c r="A217" s="188"/>
      <c r="B217" s="188"/>
      <c r="C217" s="188"/>
      <c r="D217" s="188"/>
      <c r="E217" s="188"/>
      <c r="F217" s="197"/>
      <c r="G217" s="197"/>
      <c r="H217" s="197"/>
      <c r="I217" s="197"/>
      <c r="J217" s="197"/>
      <c r="K217" s="197"/>
      <c r="L217" s="188"/>
      <c r="M217" s="188"/>
      <c r="N217" s="188"/>
      <c r="O217" s="188"/>
      <c r="P217" s="188"/>
      <c r="Q217" s="188"/>
      <c r="R217" s="188"/>
      <c r="S217" s="188"/>
      <c r="T217" s="188"/>
      <c r="U217" s="188"/>
      <c r="V217" s="188"/>
      <c r="W217" s="188"/>
      <c r="X217" s="188"/>
      <c r="Y217" s="188"/>
      <c r="Z217" s="188"/>
    </row>
    <row r="218" ht="15.75" customHeight="1" spans="1:26">
      <c r="A218" s="188"/>
      <c r="B218" s="188"/>
      <c r="C218" s="188"/>
      <c r="D218" s="188"/>
      <c r="E218" s="188"/>
      <c r="F218" s="197"/>
      <c r="G218" s="197"/>
      <c r="H218" s="197"/>
      <c r="I218" s="197"/>
      <c r="J218" s="197"/>
      <c r="K218" s="197"/>
      <c r="L218" s="188"/>
      <c r="M218" s="188"/>
      <c r="N218" s="188"/>
      <c r="O218" s="188"/>
      <c r="P218" s="188"/>
      <c r="Q218" s="188"/>
      <c r="R218" s="188"/>
      <c r="S218" s="188"/>
      <c r="T218" s="188"/>
      <c r="U218" s="188"/>
      <c r="V218" s="188"/>
      <c r="W218" s="188"/>
      <c r="X218" s="188"/>
      <c r="Y218" s="188"/>
      <c r="Z218" s="188"/>
    </row>
    <row r="219" ht="15.75" customHeight="1" spans="1:26">
      <c r="A219" s="188"/>
      <c r="B219" s="188"/>
      <c r="C219" s="188"/>
      <c r="D219" s="188"/>
      <c r="E219" s="188"/>
      <c r="F219" s="197"/>
      <c r="G219" s="197"/>
      <c r="H219" s="197"/>
      <c r="I219" s="197"/>
      <c r="J219" s="197"/>
      <c r="K219" s="197"/>
      <c r="L219" s="188"/>
      <c r="M219" s="188"/>
      <c r="N219" s="188"/>
      <c r="O219" s="188"/>
      <c r="P219" s="188"/>
      <c r="Q219" s="188"/>
      <c r="R219" s="188"/>
      <c r="S219" s="188"/>
      <c r="T219" s="188"/>
      <c r="U219" s="188"/>
      <c r="V219" s="188"/>
      <c r="W219" s="188"/>
      <c r="X219" s="188"/>
      <c r="Y219" s="188"/>
      <c r="Z219" s="188"/>
    </row>
    <row r="220" ht="15.75" customHeight="1" spans="1:26">
      <c r="A220" s="188"/>
      <c r="B220" s="188"/>
      <c r="C220" s="188"/>
      <c r="D220" s="188"/>
      <c r="E220" s="188"/>
      <c r="F220" s="197"/>
      <c r="G220" s="197"/>
      <c r="H220" s="197"/>
      <c r="I220" s="197"/>
      <c r="J220" s="197"/>
      <c r="K220" s="197"/>
      <c r="L220" s="188"/>
      <c r="M220" s="188"/>
      <c r="N220" s="188"/>
      <c r="O220" s="188"/>
      <c r="P220" s="188"/>
      <c r="Q220" s="188"/>
      <c r="R220" s="188"/>
      <c r="S220" s="188"/>
      <c r="T220" s="188"/>
      <c r="U220" s="188"/>
      <c r="V220" s="188"/>
      <c r="W220" s="188"/>
      <c r="X220" s="188"/>
      <c r="Y220" s="188"/>
      <c r="Z220" s="188"/>
    </row>
    <row r="221" ht="15.75" customHeight="1" spans="1:26">
      <c r="A221" s="188"/>
      <c r="B221" s="188"/>
      <c r="C221" s="188"/>
      <c r="D221" s="188"/>
      <c r="E221" s="188"/>
      <c r="F221" s="197"/>
      <c r="G221" s="197"/>
      <c r="H221" s="197"/>
      <c r="I221" s="197"/>
      <c r="J221" s="197"/>
      <c r="K221" s="197"/>
      <c r="L221" s="188"/>
      <c r="M221" s="188"/>
      <c r="N221" s="188"/>
      <c r="O221" s="188"/>
      <c r="P221" s="188"/>
      <c r="Q221" s="188"/>
      <c r="R221" s="188"/>
      <c r="S221" s="188"/>
      <c r="T221" s="188"/>
      <c r="U221" s="188"/>
      <c r="V221" s="188"/>
      <c r="W221" s="188"/>
      <c r="X221" s="188"/>
      <c r="Y221" s="188"/>
      <c r="Z221" s="188"/>
    </row>
    <row r="222" ht="15.75" customHeight="1" spans="1:26">
      <c r="A222" s="188"/>
      <c r="B222" s="188"/>
      <c r="C222" s="188"/>
      <c r="D222" s="188"/>
      <c r="E222" s="188"/>
      <c r="F222" s="197"/>
      <c r="G222" s="197"/>
      <c r="H222" s="197"/>
      <c r="I222" s="197"/>
      <c r="J222" s="197"/>
      <c r="K222" s="197"/>
      <c r="L222" s="188"/>
      <c r="M222" s="188"/>
      <c r="N222" s="188"/>
      <c r="O222" s="188"/>
      <c r="P222" s="188"/>
      <c r="Q222" s="188"/>
      <c r="R222" s="188"/>
      <c r="S222" s="188"/>
      <c r="T222" s="188"/>
      <c r="U222" s="188"/>
      <c r="V222" s="188"/>
      <c r="W222" s="188"/>
      <c r="X222" s="188"/>
      <c r="Y222" s="188"/>
      <c r="Z222" s="188"/>
    </row>
    <row r="223" ht="15.75" customHeight="1" spans="1:26">
      <c r="A223" s="188"/>
      <c r="B223" s="188"/>
      <c r="C223" s="188"/>
      <c r="D223" s="188"/>
      <c r="E223" s="188"/>
      <c r="F223" s="197"/>
      <c r="G223" s="197"/>
      <c r="H223" s="197"/>
      <c r="I223" s="197"/>
      <c r="J223" s="197"/>
      <c r="K223" s="197"/>
      <c r="L223" s="188"/>
      <c r="M223" s="188"/>
      <c r="N223" s="188"/>
      <c r="O223" s="188"/>
      <c r="P223" s="188"/>
      <c r="Q223" s="188"/>
      <c r="R223" s="188"/>
      <c r="S223" s="188"/>
      <c r="T223" s="188"/>
      <c r="U223" s="188"/>
      <c r="V223" s="188"/>
      <c r="W223" s="188"/>
      <c r="X223" s="188"/>
      <c r="Y223" s="188"/>
      <c r="Z223" s="188"/>
    </row>
    <row r="224" ht="15.75" customHeight="1" spans="1:26">
      <c r="A224" s="188"/>
      <c r="B224" s="188"/>
      <c r="C224" s="188"/>
      <c r="D224" s="188"/>
      <c r="E224" s="188"/>
      <c r="F224" s="197"/>
      <c r="G224" s="197"/>
      <c r="H224" s="197"/>
      <c r="I224" s="197"/>
      <c r="J224" s="197"/>
      <c r="K224" s="197"/>
      <c r="L224" s="188"/>
      <c r="M224" s="188"/>
      <c r="N224" s="188"/>
      <c r="O224" s="188"/>
      <c r="P224" s="188"/>
      <c r="Q224" s="188"/>
      <c r="R224" s="188"/>
      <c r="S224" s="188"/>
      <c r="T224" s="188"/>
      <c r="U224" s="188"/>
      <c r="V224" s="188"/>
      <c r="W224" s="188"/>
      <c r="X224" s="188"/>
      <c r="Y224" s="188"/>
      <c r="Z224" s="188"/>
    </row>
    <row r="225" ht="15.75" customHeight="1" spans="1:26">
      <c r="A225" s="188"/>
      <c r="B225" s="188"/>
      <c r="C225" s="188"/>
      <c r="D225" s="188"/>
      <c r="E225" s="188"/>
      <c r="F225" s="197"/>
      <c r="G225" s="197"/>
      <c r="H225" s="197"/>
      <c r="I225" s="197"/>
      <c r="J225" s="197"/>
      <c r="K225" s="197"/>
      <c r="L225" s="188"/>
      <c r="M225" s="188"/>
      <c r="N225" s="188"/>
      <c r="O225" s="188"/>
      <c r="P225" s="188"/>
      <c r="Q225" s="188"/>
      <c r="R225" s="188"/>
      <c r="S225" s="188"/>
      <c r="T225" s="188"/>
      <c r="U225" s="188"/>
      <c r="V225" s="188"/>
      <c r="W225" s="188"/>
      <c r="X225" s="188"/>
      <c r="Y225" s="188"/>
      <c r="Z225" s="188"/>
    </row>
    <row r="226" ht="15.75" customHeight="1" spans="1:26">
      <c r="A226" s="188"/>
      <c r="B226" s="188"/>
      <c r="C226" s="188"/>
      <c r="D226" s="188"/>
      <c r="E226" s="188"/>
      <c r="F226" s="197"/>
      <c r="G226" s="197"/>
      <c r="H226" s="197"/>
      <c r="I226" s="197"/>
      <c r="J226" s="197"/>
      <c r="K226" s="197"/>
      <c r="L226" s="188"/>
      <c r="M226" s="188"/>
      <c r="N226" s="188"/>
      <c r="O226" s="188"/>
      <c r="P226" s="188"/>
      <c r="Q226" s="188"/>
      <c r="R226" s="188"/>
      <c r="S226" s="188"/>
      <c r="T226" s="188"/>
      <c r="U226" s="188"/>
      <c r="V226" s="188"/>
      <c r="W226" s="188"/>
      <c r="X226" s="188"/>
      <c r="Y226" s="188"/>
      <c r="Z226" s="188"/>
    </row>
    <row r="227" ht="15.75" customHeight="1" spans="1:26">
      <c r="A227" s="188"/>
      <c r="B227" s="188"/>
      <c r="C227" s="188"/>
      <c r="D227" s="188"/>
      <c r="E227" s="188"/>
      <c r="F227" s="197"/>
      <c r="G227" s="197"/>
      <c r="H227" s="197"/>
      <c r="I227" s="197"/>
      <c r="J227" s="197"/>
      <c r="K227" s="197"/>
      <c r="L227" s="188"/>
      <c r="M227" s="188"/>
      <c r="N227" s="188"/>
      <c r="O227" s="188"/>
      <c r="P227" s="188"/>
      <c r="Q227" s="188"/>
      <c r="R227" s="188"/>
      <c r="S227" s="188"/>
      <c r="T227" s="188"/>
      <c r="U227" s="188"/>
      <c r="V227" s="188"/>
      <c r="W227" s="188"/>
      <c r="X227" s="188"/>
      <c r="Y227" s="188"/>
      <c r="Z227" s="188"/>
    </row>
    <row r="228" ht="15.75" customHeight="1" spans="1:26">
      <c r="A228" s="188"/>
      <c r="B228" s="188"/>
      <c r="C228" s="188"/>
      <c r="D228" s="188"/>
      <c r="E228" s="188"/>
      <c r="F228" s="197"/>
      <c r="G228" s="197"/>
      <c r="H228" s="197"/>
      <c r="I228" s="197"/>
      <c r="J228" s="197"/>
      <c r="K228" s="197"/>
      <c r="L228" s="188"/>
      <c r="M228" s="188"/>
      <c r="N228" s="188"/>
      <c r="O228" s="188"/>
      <c r="P228" s="188"/>
      <c r="Q228" s="188"/>
      <c r="R228" s="188"/>
      <c r="S228" s="188"/>
      <c r="T228" s="188"/>
      <c r="U228" s="188"/>
      <c r="V228" s="188"/>
      <c r="W228" s="188"/>
      <c r="X228" s="188"/>
      <c r="Y228" s="188"/>
      <c r="Z228" s="188"/>
    </row>
    <row r="229" ht="15.75" customHeight="1" spans="1:26">
      <c r="A229" s="188"/>
      <c r="B229" s="188"/>
      <c r="C229" s="188"/>
      <c r="D229" s="188"/>
      <c r="E229" s="188"/>
      <c r="F229" s="197"/>
      <c r="G229" s="197"/>
      <c r="H229" s="197"/>
      <c r="I229" s="197"/>
      <c r="J229" s="197"/>
      <c r="K229" s="197"/>
      <c r="L229" s="188"/>
      <c r="M229" s="188"/>
      <c r="N229" s="188"/>
      <c r="O229" s="188"/>
      <c r="P229" s="188"/>
      <c r="Q229" s="188"/>
      <c r="R229" s="188"/>
      <c r="S229" s="188"/>
      <c r="T229" s="188"/>
      <c r="U229" s="188"/>
      <c r="V229" s="188"/>
      <c r="W229" s="188"/>
      <c r="X229" s="188"/>
      <c r="Y229" s="188"/>
      <c r="Z229" s="188"/>
    </row>
    <row r="230" ht="15.75" customHeight="1" spans="1:26">
      <c r="A230" s="188"/>
      <c r="B230" s="188"/>
      <c r="C230" s="188"/>
      <c r="D230" s="188"/>
      <c r="E230" s="188"/>
      <c r="F230" s="197"/>
      <c r="G230" s="197"/>
      <c r="H230" s="197"/>
      <c r="I230" s="197"/>
      <c r="J230" s="197"/>
      <c r="K230" s="197"/>
      <c r="L230" s="188"/>
      <c r="M230" s="188"/>
      <c r="N230" s="188"/>
      <c r="O230" s="188"/>
      <c r="P230" s="188"/>
      <c r="Q230" s="188"/>
      <c r="R230" s="188"/>
      <c r="S230" s="188"/>
      <c r="T230" s="188"/>
      <c r="U230" s="188"/>
      <c r="V230" s="188"/>
      <c r="W230" s="188"/>
      <c r="X230" s="188"/>
      <c r="Y230" s="188"/>
      <c r="Z230" s="188"/>
    </row>
    <row r="231" ht="15.75" customHeight="1" spans="1:26">
      <c r="A231" s="188"/>
      <c r="B231" s="188"/>
      <c r="C231" s="188"/>
      <c r="D231" s="188"/>
      <c r="E231" s="188"/>
      <c r="F231" s="197"/>
      <c r="G231" s="197"/>
      <c r="H231" s="197"/>
      <c r="I231" s="197"/>
      <c r="J231" s="197"/>
      <c r="K231" s="197"/>
      <c r="L231" s="188"/>
      <c r="M231" s="188"/>
      <c r="N231" s="188"/>
      <c r="O231" s="188"/>
      <c r="P231" s="188"/>
      <c r="Q231" s="188"/>
      <c r="R231" s="188"/>
      <c r="S231" s="188"/>
      <c r="T231" s="188"/>
      <c r="U231" s="188"/>
      <c r="V231" s="188"/>
      <c r="W231" s="188"/>
      <c r="X231" s="188"/>
      <c r="Y231" s="188"/>
      <c r="Z231" s="188"/>
    </row>
    <row r="232" ht="15.75" customHeight="1" spans="1:26">
      <c r="A232" s="188"/>
      <c r="B232" s="188"/>
      <c r="C232" s="188"/>
      <c r="D232" s="188"/>
      <c r="E232" s="188"/>
      <c r="F232" s="197"/>
      <c r="G232" s="197"/>
      <c r="H232" s="197"/>
      <c r="I232" s="197"/>
      <c r="J232" s="197"/>
      <c r="K232" s="197"/>
      <c r="L232" s="188"/>
      <c r="M232" s="188"/>
      <c r="N232" s="188"/>
      <c r="O232" s="188"/>
      <c r="P232" s="188"/>
      <c r="Q232" s="188"/>
      <c r="R232" s="188"/>
      <c r="S232" s="188"/>
      <c r="T232" s="188"/>
      <c r="U232" s="188"/>
      <c r="V232" s="188"/>
      <c r="W232" s="188"/>
      <c r="X232" s="188"/>
      <c r="Y232" s="188"/>
      <c r="Z232" s="188"/>
    </row>
    <row r="233" ht="15.75" customHeight="1" spans="1:26">
      <c r="A233" s="188"/>
      <c r="B233" s="188"/>
      <c r="C233" s="188"/>
      <c r="D233" s="188"/>
      <c r="E233" s="188"/>
      <c r="F233" s="197"/>
      <c r="G233" s="197"/>
      <c r="H233" s="197"/>
      <c r="I233" s="197"/>
      <c r="J233" s="197"/>
      <c r="K233" s="197"/>
      <c r="L233" s="188"/>
      <c r="M233" s="188"/>
      <c r="N233" s="188"/>
      <c r="O233" s="188"/>
      <c r="P233" s="188"/>
      <c r="Q233" s="188"/>
      <c r="R233" s="188"/>
      <c r="S233" s="188"/>
      <c r="T233" s="188"/>
      <c r="U233" s="188"/>
      <c r="V233" s="188"/>
      <c r="W233" s="188"/>
      <c r="X233" s="188"/>
      <c r="Y233" s="188"/>
      <c r="Z233" s="188"/>
    </row>
    <row r="234" ht="15.75" customHeight="1" spans="1:26">
      <c r="A234" s="188"/>
      <c r="B234" s="188"/>
      <c r="C234" s="188"/>
      <c r="D234" s="188"/>
      <c r="E234" s="188"/>
      <c r="F234" s="197"/>
      <c r="G234" s="197"/>
      <c r="H234" s="197"/>
      <c r="I234" s="197"/>
      <c r="J234" s="197"/>
      <c r="K234" s="197"/>
      <c r="L234" s="188"/>
      <c r="M234" s="188"/>
      <c r="N234" s="188"/>
      <c r="O234" s="188"/>
      <c r="P234" s="188"/>
      <c r="Q234" s="188"/>
      <c r="R234" s="188"/>
      <c r="S234" s="188"/>
      <c r="T234" s="188"/>
      <c r="U234" s="188"/>
      <c r="V234" s="188"/>
      <c r="W234" s="188"/>
      <c r="X234" s="188"/>
      <c r="Y234" s="188"/>
      <c r="Z234" s="188"/>
    </row>
    <row r="235" ht="15.75" customHeight="1" spans="1:26">
      <c r="A235" s="188"/>
      <c r="B235" s="188"/>
      <c r="C235" s="188"/>
      <c r="D235" s="188"/>
      <c r="E235" s="188"/>
      <c r="F235" s="197"/>
      <c r="G235" s="197"/>
      <c r="H235" s="197"/>
      <c r="I235" s="197"/>
      <c r="J235" s="197"/>
      <c r="K235" s="197"/>
      <c r="L235" s="188"/>
      <c r="M235" s="188"/>
      <c r="N235" s="188"/>
      <c r="O235" s="188"/>
      <c r="P235" s="188"/>
      <c r="Q235" s="188"/>
      <c r="R235" s="188"/>
      <c r="S235" s="188"/>
      <c r="T235" s="188"/>
      <c r="U235" s="188"/>
      <c r="V235" s="188"/>
      <c r="W235" s="188"/>
      <c r="X235" s="188"/>
      <c r="Y235" s="188"/>
      <c r="Z235" s="188"/>
    </row>
    <row r="236" ht="15.75" customHeight="1" spans="1:26">
      <c r="A236" s="188"/>
      <c r="B236" s="188"/>
      <c r="C236" s="188"/>
      <c r="D236" s="188"/>
      <c r="E236" s="188"/>
      <c r="F236" s="197"/>
      <c r="G236" s="197"/>
      <c r="H236" s="197"/>
      <c r="I236" s="197"/>
      <c r="J236" s="197"/>
      <c r="K236" s="197"/>
      <c r="L236" s="188"/>
      <c r="M236" s="188"/>
      <c r="N236" s="188"/>
      <c r="O236" s="188"/>
      <c r="P236" s="188"/>
      <c r="Q236" s="188"/>
      <c r="R236" s="188"/>
      <c r="S236" s="188"/>
      <c r="T236" s="188"/>
      <c r="U236" s="188"/>
      <c r="V236" s="188"/>
      <c r="W236" s="188"/>
      <c r="X236" s="188"/>
      <c r="Y236" s="188"/>
      <c r="Z236" s="188"/>
    </row>
    <row r="237" ht="15.75" customHeight="1" spans="1:26">
      <c r="A237" s="188"/>
      <c r="B237" s="188"/>
      <c r="C237" s="188"/>
      <c r="D237" s="188"/>
      <c r="E237" s="188"/>
      <c r="F237" s="197"/>
      <c r="G237" s="197"/>
      <c r="H237" s="197"/>
      <c r="I237" s="197"/>
      <c r="J237" s="197"/>
      <c r="K237" s="197"/>
      <c r="L237" s="188"/>
      <c r="M237" s="188"/>
      <c r="N237" s="188"/>
      <c r="O237" s="188"/>
      <c r="P237" s="188"/>
      <c r="Q237" s="188"/>
      <c r="R237" s="188"/>
      <c r="S237" s="188"/>
      <c r="T237" s="188"/>
      <c r="U237" s="188"/>
      <c r="V237" s="188"/>
      <c r="W237" s="188"/>
      <c r="X237" s="188"/>
      <c r="Y237" s="188"/>
      <c r="Z237" s="188"/>
    </row>
    <row r="238" ht="15.75" customHeight="1" spans="1:26">
      <c r="A238" s="188"/>
      <c r="B238" s="188"/>
      <c r="C238" s="188"/>
      <c r="D238" s="188"/>
      <c r="E238" s="188"/>
      <c r="F238" s="197"/>
      <c r="G238" s="197"/>
      <c r="H238" s="197"/>
      <c r="I238" s="197"/>
      <c r="J238" s="197"/>
      <c r="K238" s="197"/>
      <c r="L238" s="188"/>
      <c r="M238" s="188"/>
      <c r="N238" s="188"/>
      <c r="O238" s="188"/>
      <c r="P238" s="188"/>
      <c r="Q238" s="188"/>
      <c r="R238" s="188"/>
      <c r="S238" s="188"/>
      <c r="T238" s="188"/>
      <c r="U238" s="188"/>
      <c r="V238" s="188"/>
      <c r="W238" s="188"/>
      <c r="X238" s="188"/>
      <c r="Y238" s="188"/>
      <c r="Z238" s="188"/>
    </row>
    <row r="239" ht="15.75" customHeight="1" spans="1:26">
      <c r="A239" s="188"/>
      <c r="B239" s="188"/>
      <c r="C239" s="188"/>
      <c r="D239" s="188"/>
      <c r="E239" s="188"/>
      <c r="F239" s="197"/>
      <c r="G239" s="197"/>
      <c r="H239" s="197"/>
      <c r="I239" s="197"/>
      <c r="J239" s="197"/>
      <c r="K239" s="197"/>
      <c r="L239" s="188"/>
      <c r="M239" s="188"/>
      <c r="N239" s="188"/>
      <c r="O239" s="188"/>
      <c r="P239" s="188"/>
      <c r="Q239" s="188"/>
      <c r="R239" s="188"/>
      <c r="S239" s="188"/>
      <c r="T239" s="188"/>
      <c r="U239" s="188"/>
      <c r="V239" s="188"/>
      <c r="W239" s="188"/>
      <c r="X239" s="188"/>
      <c r="Y239" s="188"/>
      <c r="Z239" s="188"/>
    </row>
    <row r="240" ht="15.75" customHeight="1" spans="1:26">
      <c r="A240" s="188"/>
      <c r="B240" s="188"/>
      <c r="C240" s="188"/>
      <c r="D240" s="188"/>
      <c r="E240" s="188"/>
      <c r="F240" s="197"/>
      <c r="G240" s="197"/>
      <c r="H240" s="197"/>
      <c r="I240" s="197"/>
      <c r="J240" s="197"/>
      <c r="K240" s="197"/>
      <c r="L240" s="188"/>
      <c r="M240" s="188"/>
      <c r="N240" s="188"/>
      <c r="O240" s="188"/>
      <c r="P240" s="188"/>
      <c r="Q240" s="188"/>
      <c r="R240" s="188"/>
      <c r="S240" s="188"/>
      <c r="T240" s="188"/>
      <c r="U240" s="188"/>
      <c r="V240" s="188"/>
      <c r="W240" s="188"/>
      <c r="X240" s="188"/>
      <c r="Y240" s="188"/>
      <c r="Z240" s="188"/>
    </row>
    <row r="241" ht="15.75" customHeight="1" spans="1:26">
      <c r="A241" s="188"/>
      <c r="B241" s="188"/>
      <c r="C241" s="188"/>
      <c r="D241" s="188"/>
      <c r="E241" s="188"/>
      <c r="F241" s="197"/>
      <c r="G241" s="197"/>
      <c r="H241" s="197"/>
      <c r="I241" s="197"/>
      <c r="J241" s="197"/>
      <c r="K241" s="197"/>
      <c r="L241" s="188"/>
      <c r="M241" s="188"/>
      <c r="N241" s="188"/>
      <c r="O241" s="188"/>
      <c r="P241" s="188"/>
      <c r="Q241" s="188"/>
      <c r="R241" s="188"/>
      <c r="S241" s="188"/>
      <c r="T241" s="188"/>
      <c r="U241" s="188"/>
      <c r="V241" s="188"/>
      <c r="W241" s="188"/>
      <c r="X241" s="188"/>
      <c r="Y241" s="188"/>
      <c r="Z241" s="188"/>
    </row>
    <row r="242" ht="15.75" customHeight="1" spans="1:26">
      <c r="A242" s="188"/>
      <c r="B242" s="188"/>
      <c r="C242" s="188"/>
      <c r="D242" s="188"/>
      <c r="E242" s="188"/>
      <c r="F242" s="197"/>
      <c r="G242" s="197"/>
      <c r="H242" s="197"/>
      <c r="I242" s="197"/>
      <c r="J242" s="197"/>
      <c r="K242" s="197"/>
      <c r="L242" s="188"/>
      <c r="M242" s="188"/>
      <c r="N242" s="188"/>
      <c r="O242" s="188"/>
      <c r="P242" s="188"/>
      <c r="Q242" s="188"/>
      <c r="R242" s="188"/>
      <c r="S242" s="188"/>
      <c r="T242" s="188"/>
      <c r="U242" s="188"/>
      <c r="V242" s="188"/>
      <c r="W242" s="188"/>
      <c r="X242" s="188"/>
      <c r="Y242" s="188"/>
      <c r="Z242" s="188"/>
    </row>
    <row r="243" ht="15.75" customHeight="1" spans="1:26">
      <c r="A243" s="188"/>
      <c r="B243" s="188"/>
      <c r="C243" s="188"/>
      <c r="D243" s="188"/>
      <c r="E243" s="188"/>
      <c r="F243" s="197"/>
      <c r="G243" s="197"/>
      <c r="H243" s="197"/>
      <c r="I243" s="197"/>
      <c r="J243" s="197"/>
      <c r="K243" s="197"/>
      <c r="L243" s="188"/>
      <c r="M243" s="188"/>
      <c r="N243" s="188"/>
      <c r="O243" s="188"/>
      <c r="P243" s="188"/>
      <c r="Q243" s="188"/>
      <c r="R243" s="188"/>
      <c r="S243" s="188"/>
      <c r="T243" s="188"/>
      <c r="U243" s="188"/>
      <c r="V243" s="188"/>
      <c r="W243" s="188"/>
      <c r="X243" s="188"/>
      <c r="Y243" s="188"/>
      <c r="Z243" s="188"/>
    </row>
    <row r="244" ht="15.75" customHeight="1" spans="1:26">
      <c r="A244" s="188"/>
      <c r="B244" s="188"/>
      <c r="C244" s="188"/>
      <c r="D244" s="188"/>
      <c r="E244" s="188"/>
      <c r="F244" s="197"/>
      <c r="G244" s="197"/>
      <c r="H244" s="197"/>
      <c r="I244" s="197"/>
      <c r="J244" s="197"/>
      <c r="K244" s="197"/>
      <c r="L244" s="188"/>
      <c r="M244" s="188"/>
      <c r="N244" s="188"/>
      <c r="O244" s="188"/>
      <c r="P244" s="188"/>
      <c r="Q244" s="188"/>
      <c r="R244" s="188"/>
      <c r="S244" s="188"/>
      <c r="T244" s="188"/>
      <c r="U244" s="188"/>
      <c r="V244" s="188"/>
      <c r="W244" s="188"/>
      <c r="X244" s="188"/>
      <c r="Y244" s="188"/>
      <c r="Z244" s="188"/>
    </row>
    <row r="245" ht="15.75" customHeight="1" spans="1:26">
      <c r="A245" s="188"/>
      <c r="B245" s="188"/>
      <c r="C245" s="188"/>
      <c r="D245" s="188"/>
      <c r="E245" s="188"/>
      <c r="F245" s="197"/>
      <c r="G245" s="197"/>
      <c r="H245" s="197"/>
      <c r="I245" s="197"/>
      <c r="J245" s="197"/>
      <c r="K245" s="197"/>
      <c r="L245" s="188"/>
      <c r="M245" s="188"/>
      <c r="N245" s="188"/>
      <c r="O245" s="188"/>
      <c r="P245" s="188"/>
      <c r="Q245" s="188"/>
      <c r="R245" s="188"/>
      <c r="S245" s="188"/>
      <c r="T245" s="188"/>
      <c r="U245" s="188"/>
      <c r="V245" s="188"/>
      <c r="W245" s="188"/>
      <c r="X245" s="188"/>
      <c r="Y245" s="188"/>
      <c r="Z245" s="188"/>
    </row>
    <row r="246" ht="15.75" customHeight="1" spans="1:26">
      <c r="A246" s="188"/>
      <c r="B246" s="188"/>
      <c r="C246" s="188"/>
      <c r="D246" s="188"/>
      <c r="E246" s="188"/>
      <c r="F246" s="197"/>
      <c r="G246" s="197"/>
      <c r="H246" s="197"/>
      <c r="I246" s="197"/>
      <c r="J246" s="197"/>
      <c r="K246" s="197"/>
      <c r="L246" s="188"/>
      <c r="M246" s="188"/>
      <c r="N246" s="188"/>
      <c r="O246" s="188"/>
      <c r="P246" s="188"/>
      <c r="Q246" s="188"/>
      <c r="R246" s="188"/>
      <c r="S246" s="188"/>
      <c r="T246" s="188"/>
      <c r="U246" s="188"/>
      <c r="V246" s="188"/>
      <c r="W246" s="188"/>
      <c r="X246" s="188"/>
      <c r="Y246" s="188"/>
      <c r="Z246" s="188"/>
    </row>
    <row r="247" ht="15.75" customHeight="1" spans="1:26">
      <c r="A247" s="188"/>
      <c r="B247" s="188"/>
      <c r="C247" s="188"/>
      <c r="D247" s="188"/>
      <c r="E247" s="188"/>
      <c r="F247" s="197"/>
      <c r="G247" s="197"/>
      <c r="H247" s="197"/>
      <c r="I247" s="197"/>
      <c r="J247" s="197"/>
      <c r="K247" s="197"/>
      <c r="L247" s="188"/>
      <c r="M247" s="188"/>
      <c r="N247" s="188"/>
      <c r="O247" s="188"/>
      <c r="P247" s="188"/>
      <c r="Q247" s="188"/>
      <c r="R247" s="188"/>
      <c r="S247" s="188"/>
      <c r="T247" s="188"/>
      <c r="U247" s="188"/>
      <c r="V247" s="188"/>
      <c r="W247" s="188"/>
      <c r="X247" s="188"/>
      <c r="Y247" s="188"/>
      <c r="Z247" s="188"/>
    </row>
    <row r="248" ht="15.75" customHeight="1" spans="1:26">
      <c r="A248" s="188"/>
      <c r="B248" s="188"/>
      <c r="C248" s="188"/>
      <c r="D248" s="188"/>
      <c r="E248" s="188"/>
      <c r="F248" s="197"/>
      <c r="G248" s="197"/>
      <c r="H248" s="197"/>
      <c r="I248" s="197"/>
      <c r="J248" s="197"/>
      <c r="K248" s="197"/>
      <c r="L248" s="188"/>
      <c r="M248" s="188"/>
      <c r="N248" s="188"/>
      <c r="O248" s="188"/>
      <c r="P248" s="188"/>
      <c r="Q248" s="188"/>
      <c r="R248" s="188"/>
      <c r="S248" s="188"/>
      <c r="T248" s="188"/>
      <c r="U248" s="188"/>
      <c r="V248" s="188"/>
      <c r="W248" s="188"/>
      <c r="X248" s="188"/>
      <c r="Y248" s="188"/>
      <c r="Z248" s="188"/>
    </row>
    <row r="249" ht="15.75" customHeight="1" spans="1:26">
      <c r="A249" s="188"/>
      <c r="B249" s="188"/>
      <c r="C249" s="188"/>
      <c r="D249" s="188"/>
      <c r="E249" s="188"/>
      <c r="F249" s="197"/>
      <c r="G249" s="197"/>
      <c r="H249" s="197"/>
      <c r="I249" s="197"/>
      <c r="J249" s="197"/>
      <c r="K249" s="197"/>
      <c r="L249" s="188"/>
      <c r="M249" s="188"/>
      <c r="N249" s="188"/>
      <c r="O249" s="188"/>
      <c r="P249" s="188"/>
      <c r="Q249" s="188"/>
      <c r="R249" s="188"/>
      <c r="S249" s="188"/>
      <c r="T249" s="188"/>
      <c r="U249" s="188"/>
      <c r="V249" s="188"/>
      <c r="W249" s="188"/>
      <c r="X249" s="188"/>
      <c r="Y249" s="188"/>
      <c r="Z249" s="188"/>
    </row>
    <row r="250" ht="15.75" customHeight="1" spans="1:26">
      <c r="A250" s="188"/>
      <c r="B250" s="188"/>
      <c r="C250" s="188"/>
      <c r="D250" s="188"/>
      <c r="E250" s="188"/>
      <c r="F250" s="197"/>
      <c r="G250" s="197"/>
      <c r="H250" s="197"/>
      <c r="I250" s="197"/>
      <c r="J250" s="197"/>
      <c r="K250" s="197"/>
      <c r="L250" s="188"/>
      <c r="M250" s="188"/>
      <c r="N250" s="188"/>
      <c r="O250" s="188"/>
      <c r="P250" s="188"/>
      <c r="Q250" s="188"/>
      <c r="R250" s="188"/>
      <c r="S250" s="188"/>
      <c r="T250" s="188"/>
      <c r="U250" s="188"/>
      <c r="V250" s="188"/>
      <c r="W250" s="188"/>
      <c r="X250" s="188"/>
      <c r="Y250" s="188"/>
      <c r="Z250" s="188"/>
    </row>
    <row r="251" ht="15.75" customHeight="1" spans="1:26">
      <c r="A251" s="188"/>
      <c r="B251" s="188"/>
      <c r="C251" s="188"/>
      <c r="D251" s="188"/>
      <c r="E251" s="188"/>
      <c r="F251" s="197"/>
      <c r="G251" s="197"/>
      <c r="H251" s="197"/>
      <c r="I251" s="197"/>
      <c r="J251" s="197"/>
      <c r="K251" s="197"/>
      <c r="L251" s="188"/>
      <c r="M251" s="188"/>
      <c r="N251" s="188"/>
      <c r="O251" s="188"/>
      <c r="P251" s="188"/>
      <c r="Q251" s="188"/>
      <c r="R251" s="188"/>
      <c r="S251" s="188"/>
      <c r="T251" s="188"/>
      <c r="U251" s="188"/>
      <c r="V251" s="188"/>
      <c r="W251" s="188"/>
      <c r="X251" s="188"/>
      <c r="Y251" s="188"/>
      <c r="Z251" s="188"/>
    </row>
    <row r="252" ht="15.75" customHeight="1" spans="1:26">
      <c r="A252" s="188"/>
      <c r="B252" s="188"/>
      <c r="C252" s="188"/>
      <c r="D252" s="188"/>
      <c r="E252" s="188"/>
      <c r="F252" s="197"/>
      <c r="G252" s="197"/>
      <c r="H252" s="197"/>
      <c r="I252" s="197"/>
      <c r="J252" s="197"/>
      <c r="K252" s="197"/>
      <c r="L252" s="188"/>
      <c r="M252" s="188"/>
      <c r="N252" s="188"/>
      <c r="O252" s="188"/>
      <c r="P252" s="188"/>
      <c r="Q252" s="188"/>
      <c r="R252" s="188"/>
      <c r="S252" s="188"/>
      <c r="T252" s="188"/>
      <c r="U252" s="188"/>
      <c r="V252" s="188"/>
      <c r="W252" s="188"/>
      <c r="X252" s="188"/>
      <c r="Y252" s="188"/>
      <c r="Z252" s="188"/>
    </row>
    <row r="253" ht="15.75" customHeight="1" spans="1:26">
      <c r="A253" s="188"/>
      <c r="B253" s="188"/>
      <c r="C253" s="188"/>
      <c r="D253" s="188"/>
      <c r="E253" s="188"/>
      <c r="F253" s="197"/>
      <c r="G253" s="197"/>
      <c r="H253" s="197"/>
      <c r="I253" s="197"/>
      <c r="J253" s="197"/>
      <c r="K253" s="197"/>
      <c r="L253" s="188"/>
      <c r="M253" s="188"/>
      <c r="N253" s="188"/>
      <c r="O253" s="188"/>
      <c r="P253" s="188"/>
      <c r="Q253" s="188"/>
      <c r="R253" s="188"/>
      <c r="S253" s="188"/>
      <c r="T253" s="188"/>
      <c r="U253" s="188"/>
      <c r="V253" s="188"/>
      <c r="W253" s="188"/>
      <c r="X253" s="188"/>
      <c r="Y253" s="188"/>
      <c r="Z253" s="188"/>
    </row>
    <row r="254" ht="15.75" customHeight="1" spans="1:26">
      <c r="A254" s="188"/>
      <c r="B254" s="188"/>
      <c r="C254" s="188"/>
      <c r="D254" s="188"/>
      <c r="E254" s="188"/>
      <c r="F254" s="197"/>
      <c r="G254" s="197"/>
      <c r="H254" s="197"/>
      <c r="I254" s="197"/>
      <c r="J254" s="197"/>
      <c r="K254" s="197"/>
      <c r="L254" s="188"/>
      <c r="M254" s="188"/>
      <c r="N254" s="188"/>
      <c r="O254" s="188"/>
      <c r="P254" s="188"/>
      <c r="Q254" s="188"/>
      <c r="R254" s="188"/>
      <c r="S254" s="188"/>
      <c r="T254" s="188"/>
      <c r="U254" s="188"/>
      <c r="V254" s="188"/>
      <c r="W254" s="188"/>
      <c r="X254" s="188"/>
      <c r="Y254" s="188"/>
      <c r="Z254" s="188"/>
    </row>
    <row r="255" ht="15.75" customHeight="1" spans="1:26">
      <c r="A255" s="188"/>
      <c r="B255" s="188"/>
      <c r="C255" s="188"/>
      <c r="D255" s="188"/>
      <c r="E255" s="188"/>
      <c r="F255" s="197"/>
      <c r="G255" s="197"/>
      <c r="H255" s="197"/>
      <c r="I255" s="197"/>
      <c r="J255" s="197"/>
      <c r="K255" s="197"/>
      <c r="L255" s="188"/>
      <c r="M255" s="188"/>
      <c r="N255" s="188"/>
      <c r="O255" s="188"/>
      <c r="P255" s="188"/>
      <c r="Q255" s="188"/>
      <c r="R255" s="188"/>
      <c r="S255" s="188"/>
      <c r="T255" s="188"/>
      <c r="U255" s="188"/>
      <c r="V255" s="188"/>
      <c r="W255" s="188"/>
      <c r="X255" s="188"/>
      <c r="Y255" s="188"/>
      <c r="Z255" s="188"/>
    </row>
    <row r="256" ht="15.75" customHeight="1" spans="1:26">
      <c r="A256" s="188"/>
      <c r="B256" s="188"/>
      <c r="C256" s="188"/>
      <c r="D256" s="188"/>
      <c r="E256" s="188"/>
      <c r="F256" s="197"/>
      <c r="G256" s="197"/>
      <c r="H256" s="197"/>
      <c r="I256" s="197"/>
      <c r="J256" s="197"/>
      <c r="K256" s="197"/>
      <c r="L256" s="188"/>
      <c r="M256" s="188"/>
      <c r="N256" s="188"/>
      <c r="O256" s="188"/>
      <c r="P256" s="188"/>
      <c r="Q256" s="188"/>
      <c r="R256" s="188"/>
      <c r="S256" s="188"/>
      <c r="T256" s="188"/>
      <c r="U256" s="188"/>
      <c r="V256" s="188"/>
      <c r="W256" s="188"/>
      <c r="X256" s="188"/>
      <c r="Y256" s="188"/>
      <c r="Z256" s="188"/>
    </row>
    <row r="257" ht="15.75" customHeight="1" spans="1:26">
      <c r="A257" s="188"/>
      <c r="B257" s="188"/>
      <c r="C257" s="188"/>
      <c r="D257" s="188"/>
      <c r="E257" s="188"/>
      <c r="F257" s="197"/>
      <c r="G257" s="197"/>
      <c r="H257" s="197"/>
      <c r="I257" s="197"/>
      <c r="J257" s="197"/>
      <c r="K257" s="197"/>
      <c r="L257" s="188"/>
      <c r="M257" s="188"/>
      <c r="N257" s="188"/>
      <c r="O257" s="188"/>
      <c r="P257" s="188"/>
      <c r="Q257" s="188"/>
      <c r="R257" s="188"/>
      <c r="S257" s="188"/>
      <c r="T257" s="188"/>
      <c r="U257" s="188"/>
      <c r="V257" s="188"/>
      <c r="W257" s="188"/>
      <c r="X257" s="188"/>
      <c r="Y257" s="188"/>
      <c r="Z257" s="188"/>
    </row>
    <row r="258" ht="15.75" customHeight="1" spans="1:26">
      <c r="A258" s="188"/>
      <c r="B258" s="188"/>
      <c r="C258" s="188"/>
      <c r="D258" s="188"/>
      <c r="E258" s="188"/>
      <c r="F258" s="197"/>
      <c r="G258" s="197"/>
      <c r="H258" s="197"/>
      <c r="I258" s="197"/>
      <c r="J258" s="197"/>
      <c r="K258" s="197"/>
      <c r="L258" s="188"/>
      <c r="M258" s="188"/>
      <c r="N258" s="188"/>
      <c r="O258" s="188"/>
      <c r="P258" s="188"/>
      <c r="Q258" s="188"/>
      <c r="R258" s="188"/>
      <c r="S258" s="188"/>
      <c r="T258" s="188"/>
      <c r="U258" s="188"/>
      <c r="V258" s="188"/>
      <c r="W258" s="188"/>
      <c r="X258" s="188"/>
      <c r="Y258" s="188"/>
      <c r="Z258" s="188"/>
    </row>
    <row r="259" ht="15.75" customHeight="1" spans="1:26">
      <c r="A259" s="188"/>
      <c r="B259" s="188"/>
      <c r="C259" s="188"/>
      <c r="D259" s="188"/>
      <c r="E259" s="188"/>
      <c r="F259" s="197"/>
      <c r="G259" s="197"/>
      <c r="H259" s="197"/>
      <c r="I259" s="197"/>
      <c r="J259" s="197"/>
      <c r="K259" s="197"/>
      <c r="L259" s="188"/>
      <c r="M259" s="188"/>
      <c r="N259" s="188"/>
      <c r="O259" s="188"/>
      <c r="P259" s="188"/>
      <c r="Q259" s="188"/>
      <c r="R259" s="188"/>
      <c r="S259" s="188"/>
      <c r="T259" s="188"/>
      <c r="U259" s="188"/>
      <c r="V259" s="188"/>
      <c r="W259" s="188"/>
      <c r="X259" s="188"/>
      <c r="Y259" s="188"/>
      <c r="Z259" s="188"/>
    </row>
    <row r="260" ht="15.75" customHeight="1" spans="1:26">
      <c r="A260" s="188"/>
      <c r="B260" s="188"/>
      <c r="C260" s="188"/>
      <c r="D260" s="188"/>
      <c r="E260" s="188"/>
      <c r="F260" s="197"/>
      <c r="G260" s="197"/>
      <c r="H260" s="197"/>
      <c r="I260" s="197"/>
      <c r="J260" s="197"/>
      <c r="K260" s="197"/>
      <c r="L260" s="188"/>
      <c r="M260" s="188"/>
      <c r="N260" s="188"/>
      <c r="O260" s="188"/>
      <c r="P260" s="188"/>
      <c r="Q260" s="188"/>
      <c r="R260" s="188"/>
      <c r="S260" s="188"/>
      <c r="T260" s="188"/>
      <c r="U260" s="188"/>
      <c r="V260" s="188"/>
      <c r="W260" s="188"/>
      <c r="X260" s="188"/>
      <c r="Y260" s="188"/>
      <c r="Z260" s="188"/>
    </row>
    <row r="261" ht="15.75" customHeight="1" spans="1:26">
      <c r="A261" s="188"/>
      <c r="B261" s="188"/>
      <c r="C261" s="188"/>
      <c r="D261" s="188"/>
      <c r="E261" s="188"/>
      <c r="F261" s="197"/>
      <c r="G261" s="197"/>
      <c r="H261" s="197"/>
      <c r="I261" s="197"/>
      <c r="J261" s="197"/>
      <c r="K261" s="197"/>
      <c r="L261" s="188"/>
      <c r="M261" s="188"/>
      <c r="N261" s="188"/>
      <c r="O261" s="188"/>
      <c r="P261" s="188"/>
      <c r="Q261" s="188"/>
      <c r="R261" s="188"/>
      <c r="S261" s="188"/>
      <c r="T261" s="188"/>
      <c r="U261" s="188"/>
      <c r="V261" s="188"/>
      <c r="W261" s="188"/>
      <c r="X261" s="188"/>
      <c r="Y261" s="188"/>
      <c r="Z261" s="188"/>
    </row>
    <row r="262" ht="15.75" customHeight="1" spans="1:26">
      <c r="A262" s="188"/>
      <c r="B262" s="188"/>
      <c r="C262" s="188"/>
      <c r="D262" s="188"/>
      <c r="E262" s="188"/>
      <c r="F262" s="197"/>
      <c r="G262" s="197"/>
      <c r="H262" s="197"/>
      <c r="I262" s="197"/>
      <c r="J262" s="197"/>
      <c r="K262" s="197"/>
      <c r="L262" s="188"/>
      <c r="M262" s="188"/>
      <c r="N262" s="188"/>
      <c r="O262" s="188"/>
      <c r="P262" s="188"/>
      <c r="Q262" s="188"/>
      <c r="R262" s="188"/>
      <c r="S262" s="188"/>
      <c r="T262" s="188"/>
      <c r="U262" s="188"/>
      <c r="V262" s="188"/>
      <c r="W262" s="188"/>
      <c r="X262" s="188"/>
      <c r="Y262" s="188"/>
      <c r="Z262" s="188"/>
    </row>
    <row r="263" ht="15.75" customHeight="1" spans="1:26">
      <c r="A263" s="188"/>
      <c r="B263" s="188"/>
      <c r="C263" s="188"/>
      <c r="D263" s="188"/>
      <c r="E263" s="188"/>
      <c r="F263" s="197"/>
      <c r="G263" s="197"/>
      <c r="H263" s="197"/>
      <c r="I263" s="197"/>
      <c r="J263" s="197"/>
      <c r="K263" s="197"/>
      <c r="L263" s="188"/>
      <c r="M263" s="188"/>
      <c r="N263" s="188"/>
      <c r="O263" s="188"/>
      <c r="P263" s="188"/>
      <c r="Q263" s="188"/>
      <c r="R263" s="188"/>
      <c r="S263" s="188"/>
      <c r="T263" s="188"/>
      <c r="U263" s="188"/>
      <c r="V263" s="188"/>
      <c r="W263" s="188"/>
      <c r="X263" s="188"/>
      <c r="Y263" s="188"/>
      <c r="Z263" s="188"/>
    </row>
    <row r="264" ht="15.75" customHeight="1" spans="1:26">
      <c r="A264" s="188"/>
      <c r="B264" s="188"/>
      <c r="C264" s="188"/>
      <c r="D264" s="188"/>
      <c r="E264" s="188"/>
      <c r="F264" s="197"/>
      <c r="G264" s="197"/>
      <c r="H264" s="197"/>
      <c r="I264" s="197"/>
      <c r="J264" s="197"/>
      <c r="K264" s="197"/>
      <c r="L264" s="188"/>
      <c r="M264" s="188"/>
      <c r="N264" s="188"/>
      <c r="O264" s="188"/>
      <c r="P264" s="188"/>
      <c r="Q264" s="188"/>
      <c r="R264" s="188"/>
      <c r="S264" s="188"/>
      <c r="T264" s="188"/>
      <c r="U264" s="188"/>
      <c r="V264" s="188"/>
      <c r="W264" s="188"/>
      <c r="X264" s="188"/>
      <c r="Y264" s="188"/>
      <c r="Z264" s="188"/>
    </row>
    <row r="265" ht="15.75" customHeight="1" spans="1:26">
      <c r="A265" s="188"/>
      <c r="B265" s="188"/>
      <c r="C265" s="188"/>
      <c r="D265" s="188"/>
      <c r="E265" s="188"/>
      <c r="F265" s="197"/>
      <c r="G265" s="197"/>
      <c r="H265" s="197"/>
      <c r="I265" s="197"/>
      <c r="J265" s="197"/>
      <c r="K265" s="197"/>
      <c r="L265" s="188"/>
      <c r="M265" s="188"/>
      <c r="N265" s="188"/>
      <c r="O265" s="188"/>
      <c r="P265" s="188"/>
      <c r="Q265" s="188"/>
      <c r="R265" s="188"/>
      <c r="S265" s="188"/>
      <c r="T265" s="188"/>
      <c r="U265" s="188"/>
      <c r="V265" s="188"/>
      <c r="W265" s="188"/>
      <c r="X265" s="188"/>
      <c r="Y265" s="188"/>
      <c r="Z265" s="188"/>
    </row>
    <row r="266" ht="15.75" customHeight="1" spans="1:26">
      <c r="A266" s="188"/>
      <c r="B266" s="188"/>
      <c r="C266" s="188"/>
      <c r="D266" s="188"/>
      <c r="E266" s="188"/>
      <c r="F266" s="197"/>
      <c r="G266" s="197"/>
      <c r="H266" s="197"/>
      <c r="I266" s="197"/>
      <c r="J266" s="197"/>
      <c r="K266" s="197"/>
      <c r="L266" s="188"/>
      <c r="M266" s="188"/>
      <c r="N266" s="188"/>
      <c r="O266" s="188"/>
      <c r="P266" s="188"/>
      <c r="Q266" s="188"/>
      <c r="R266" s="188"/>
      <c r="S266" s="188"/>
      <c r="T266" s="188"/>
      <c r="U266" s="188"/>
      <c r="V266" s="188"/>
      <c r="W266" s="188"/>
      <c r="X266" s="188"/>
      <c r="Y266" s="188"/>
      <c r="Z266" s="188"/>
    </row>
    <row r="267" ht="15.75" customHeight="1" spans="1:26">
      <c r="A267" s="188"/>
      <c r="B267" s="188"/>
      <c r="C267" s="188"/>
      <c r="D267" s="188"/>
      <c r="E267" s="188"/>
      <c r="F267" s="197"/>
      <c r="G267" s="197"/>
      <c r="H267" s="197"/>
      <c r="I267" s="197"/>
      <c r="J267" s="197"/>
      <c r="K267" s="197"/>
      <c r="L267" s="188"/>
      <c r="M267" s="188"/>
      <c r="N267" s="188"/>
      <c r="O267" s="188"/>
      <c r="P267" s="188"/>
      <c r="Q267" s="188"/>
      <c r="R267" s="188"/>
      <c r="S267" s="188"/>
      <c r="T267" s="188"/>
      <c r="U267" s="188"/>
      <c r="V267" s="188"/>
      <c r="W267" s="188"/>
      <c r="X267" s="188"/>
      <c r="Y267" s="188"/>
      <c r="Z267" s="188"/>
    </row>
    <row r="268" ht="15.75" customHeight="1" spans="1:26">
      <c r="A268" s="188"/>
      <c r="B268" s="188"/>
      <c r="C268" s="188"/>
      <c r="D268" s="188"/>
      <c r="E268" s="188"/>
      <c r="F268" s="197"/>
      <c r="G268" s="197"/>
      <c r="H268" s="197"/>
      <c r="I268" s="197"/>
      <c r="J268" s="197"/>
      <c r="K268" s="197"/>
      <c r="L268" s="188"/>
      <c r="M268" s="188"/>
      <c r="N268" s="188"/>
      <c r="O268" s="188"/>
      <c r="P268" s="188"/>
      <c r="Q268" s="188"/>
      <c r="R268" s="188"/>
      <c r="S268" s="188"/>
      <c r="T268" s="188"/>
      <c r="U268" s="188"/>
      <c r="V268" s="188"/>
      <c r="W268" s="188"/>
      <c r="X268" s="188"/>
      <c r="Y268" s="188"/>
      <c r="Z268" s="188"/>
    </row>
    <row r="269" ht="15.75" customHeight="1" spans="1:26">
      <c r="A269" s="188"/>
      <c r="B269" s="188"/>
      <c r="C269" s="188"/>
      <c r="D269" s="188"/>
      <c r="E269" s="188"/>
      <c r="F269" s="197"/>
      <c r="G269" s="197"/>
      <c r="H269" s="197"/>
      <c r="I269" s="197"/>
      <c r="J269" s="197"/>
      <c r="K269" s="197"/>
      <c r="L269" s="188"/>
      <c r="M269" s="188"/>
      <c r="N269" s="188"/>
      <c r="O269" s="188"/>
      <c r="P269" s="188"/>
      <c r="Q269" s="188"/>
      <c r="R269" s="188"/>
      <c r="S269" s="188"/>
      <c r="T269" s="188"/>
      <c r="U269" s="188"/>
      <c r="V269" s="188"/>
      <c r="W269" s="188"/>
      <c r="X269" s="188"/>
      <c r="Y269" s="188"/>
      <c r="Z269" s="188"/>
    </row>
    <row r="270" ht="15.75" customHeight="1" spans="1:26">
      <c r="A270" s="188"/>
      <c r="B270" s="188"/>
      <c r="C270" s="188"/>
      <c r="D270" s="188"/>
      <c r="E270" s="188"/>
      <c r="F270" s="197"/>
      <c r="G270" s="197"/>
      <c r="H270" s="197"/>
      <c r="I270" s="197"/>
      <c r="J270" s="197"/>
      <c r="K270" s="197"/>
      <c r="L270" s="188"/>
      <c r="M270" s="188"/>
      <c r="N270" s="188"/>
      <c r="O270" s="188"/>
      <c r="P270" s="188"/>
      <c r="Q270" s="188"/>
      <c r="R270" s="188"/>
      <c r="S270" s="188"/>
      <c r="T270" s="188"/>
      <c r="U270" s="188"/>
      <c r="V270" s="188"/>
      <c r="W270" s="188"/>
      <c r="X270" s="188"/>
      <c r="Y270" s="188"/>
      <c r="Z270" s="188"/>
    </row>
    <row r="271" ht="15.75" customHeight="1" spans="1:26">
      <c r="A271" s="188"/>
      <c r="B271" s="188"/>
      <c r="C271" s="188"/>
      <c r="D271" s="188"/>
      <c r="E271" s="188"/>
      <c r="F271" s="197"/>
      <c r="G271" s="197"/>
      <c r="H271" s="197"/>
      <c r="I271" s="197"/>
      <c r="J271" s="197"/>
      <c r="K271" s="197"/>
      <c r="L271" s="188"/>
      <c r="M271" s="188"/>
      <c r="N271" s="188"/>
      <c r="O271" s="188"/>
      <c r="P271" s="188"/>
      <c r="Q271" s="188"/>
      <c r="R271" s="188"/>
      <c r="S271" s="188"/>
      <c r="T271" s="188"/>
      <c r="U271" s="188"/>
      <c r="V271" s="188"/>
      <c r="W271" s="188"/>
      <c r="X271" s="188"/>
      <c r="Y271" s="188"/>
      <c r="Z271" s="188"/>
    </row>
    <row r="272" ht="15.75" customHeight="1" spans="1:26">
      <c r="A272" s="188"/>
      <c r="B272" s="188"/>
      <c r="C272" s="188"/>
      <c r="D272" s="188"/>
      <c r="E272" s="188"/>
      <c r="F272" s="197"/>
      <c r="G272" s="197"/>
      <c r="H272" s="197"/>
      <c r="I272" s="197"/>
      <c r="J272" s="197"/>
      <c r="K272" s="197"/>
      <c r="L272" s="188"/>
      <c r="M272" s="188"/>
      <c r="N272" s="188"/>
      <c r="O272" s="188"/>
      <c r="P272" s="188"/>
      <c r="Q272" s="188"/>
      <c r="R272" s="188"/>
      <c r="S272" s="188"/>
      <c r="T272" s="188"/>
      <c r="U272" s="188"/>
      <c r="V272" s="188"/>
      <c r="W272" s="188"/>
      <c r="X272" s="188"/>
      <c r="Y272" s="188"/>
      <c r="Z272" s="188"/>
    </row>
    <row r="273" ht="15.75" customHeight="1" spans="1:26">
      <c r="A273" s="188"/>
      <c r="B273" s="188"/>
      <c r="C273" s="188"/>
      <c r="D273" s="188"/>
      <c r="E273" s="188"/>
      <c r="F273" s="197"/>
      <c r="G273" s="197"/>
      <c r="H273" s="197"/>
      <c r="I273" s="197"/>
      <c r="J273" s="197"/>
      <c r="K273" s="197"/>
      <c r="L273" s="188"/>
      <c r="M273" s="188"/>
      <c r="N273" s="188"/>
      <c r="O273" s="188"/>
      <c r="P273" s="188"/>
      <c r="Q273" s="188"/>
      <c r="R273" s="188"/>
      <c r="S273" s="188"/>
      <c r="T273" s="188"/>
      <c r="U273" s="188"/>
      <c r="V273" s="188"/>
      <c r="W273" s="188"/>
      <c r="X273" s="188"/>
      <c r="Y273" s="188"/>
      <c r="Z273" s="188"/>
    </row>
    <row r="274" ht="15.75" customHeight="1" spans="1:26">
      <c r="A274" s="188"/>
      <c r="B274" s="188"/>
      <c r="C274" s="188"/>
      <c r="D274" s="188"/>
      <c r="E274" s="188"/>
      <c r="F274" s="197"/>
      <c r="G274" s="197"/>
      <c r="H274" s="197"/>
      <c r="I274" s="197"/>
      <c r="J274" s="197"/>
      <c r="K274" s="197"/>
      <c r="L274" s="188"/>
      <c r="M274" s="188"/>
      <c r="N274" s="188"/>
      <c r="O274" s="188"/>
      <c r="P274" s="188"/>
      <c r="Q274" s="188"/>
      <c r="R274" s="188"/>
      <c r="S274" s="188"/>
      <c r="T274" s="188"/>
      <c r="U274" s="188"/>
      <c r="V274" s="188"/>
      <c r="W274" s="188"/>
      <c r="X274" s="188"/>
      <c r="Y274" s="188"/>
      <c r="Z274" s="188"/>
    </row>
    <row r="275" ht="15.75" customHeight="1" spans="1:26">
      <c r="A275" s="188"/>
      <c r="B275" s="188"/>
      <c r="C275" s="188"/>
      <c r="D275" s="188"/>
      <c r="E275" s="188"/>
      <c r="F275" s="197"/>
      <c r="G275" s="197"/>
      <c r="H275" s="197"/>
      <c r="I275" s="197"/>
      <c r="J275" s="197"/>
      <c r="K275" s="197"/>
      <c r="L275" s="188"/>
      <c r="M275" s="188"/>
      <c r="N275" s="188"/>
      <c r="O275" s="188"/>
      <c r="P275" s="188"/>
      <c r="Q275" s="188"/>
      <c r="R275" s="188"/>
      <c r="S275" s="188"/>
      <c r="T275" s="188"/>
      <c r="U275" s="188"/>
      <c r="V275" s="188"/>
      <c r="W275" s="188"/>
      <c r="X275" s="188"/>
      <c r="Y275" s="188"/>
      <c r="Z275" s="188"/>
    </row>
    <row r="276" ht="15.75" customHeight="1" spans="1:26">
      <c r="A276" s="188"/>
      <c r="B276" s="188"/>
      <c r="C276" s="188"/>
      <c r="D276" s="188"/>
      <c r="E276" s="188"/>
      <c r="F276" s="197"/>
      <c r="G276" s="197"/>
      <c r="H276" s="197"/>
      <c r="I276" s="197"/>
      <c r="J276" s="197"/>
      <c r="K276" s="197"/>
      <c r="L276" s="188"/>
      <c r="M276" s="188"/>
      <c r="N276" s="188"/>
      <c r="O276" s="188"/>
      <c r="P276" s="188"/>
      <c r="Q276" s="188"/>
      <c r="R276" s="188"/>
      <c r="S276" s="188"/>
      <c r="T276" s="188"/>
      <c r="U276" s="188"/>
      <c r="V276" s="188"/>
      <c r="W276" s="188"/>
      <c r="X276" s="188"/>
      <c r="Y276" s="188"/>
      <c r="Z276" s="188"/>
    </row>
    <row r="277" ht="15.75" customHeight="1" spans="1:26">
      <c r="A277" s="188"/>
      <c r="B277" s="188"/>
      <c r="C277" s="188"/>
      <c r="D277" s="188"/>
      <c r="E277" s="188"/>
      <c r="F277" s="197"/>
      <c r="G277" s="197"/>
      <c r="H277" s="197"/>
      <c r="I277" s="197"/>
      <c r="J277" s="197"/>
      <c r="K277" s="197"/>
      <c r="L277" s="188"/>
      <c r="M277" s="188"/>
      <c r="N277" s="188"/>
      <c r="O277" s="188"/>
      <c r="P277" s="188"/>
      <c r="Q277" s="188"/>
      <c r="R277" s="188"/>
      <c r="S277" s="188"/>
      <c r="T277" s="188"/>
      <c r="U277" s="188"/>
      <c r="V277" s="188"/>
      <c r="W277" s="188"/>
      <c r="X277" s="188"/>
      <c r="Y277" s="188"/>
      <c r="Z277" s="188"/>
    </row>
    <row r="278" ht="15.75" customHeight="1" spans="1:26">
      <c r="A278" s="188"/>
      <c r="B278" s="188"/>
      <c r="C278" s="188"/>
      <c r="D278" s="188"/>
      <c r="E278" s="188"/>
      <c r="F278" s="197"/>
      <c r="G278" s="197"/>
      <c r="H278" s="197"/>
      <c r="I278" s="197"/>
      <c r="J278" s="197"/>
      <c r="K278" s="197"/>
      <c r="L278" s="188"/>
      <c r="M278" s="188"/>
      <c r="N278" s="188"/>
      <c r="O278" s="188"/>
      <c r="P278" s="188"/>
      <c r="Q278" s="188"/>
      <c r="R278" s="188"/>
      <c r="S278" s="188"/>
      <c r="T278" s="188"/>
      <c r="U278" s="188"/>
      <c r="V278" s="188"/>
      <c r="W278" s="188"/>
      <c r="X278" s="188"/>
      <c r="Y278" s="188"/>
      <c r="Z278" s="188"/>
    </row>
    <row r="279" ht="15.75" customHeight="1" spans="1:26">
      <c r="A279" s="188"/>
      <c r="B279" s="188"/>
      <c r="C279" s="188"/>
      <c r="D279" s="188"/>
      <c r="E279" s="188"/>
      <c r="F279" s="197"/>
      <c r="G279" s="197"/>
      <c r="H279" s="197"/>
      <c r="I279" s="197"/>
      <c r="J279" s="197"/>
      <c r="K279" s="197"/>
      <c r="L279" s="188"/>
      <c r="M279" s="188"/>
      <c r="N279" s="188"/>
      <c r="O279" s="188"/>
      <c r="P279" s="188"/>
      <c r="Q279" s="188"/>
      <c r="R279" s="188"/>
      <c r="S279" s="188"/>
      <c r="T279" s="188"/>
      <c r="U279" s="188"/>
      <c r="V279" s="188"/>
      <c r="W279" s="188"/>
      <c r="X279" s="188"/>
      <c r="Y279" s="188"/>
      <c r="Z279" s="188"/>
    </row>
    <row r="280" ht="15.75" customHeight="1" spans="1:26">
      <c r="A280" s="188"/>
      <c r="B280" s="188"/>
      <c r="C280" s="188"/>
      <c r="D280" s="188"/>
      <c r="E280" s="188"/>
      <c r="F280" s="197"/>
      <c r="G280" s="197"/>
      <c r="H280" s="197"/>
      <c r="I280" s="197"/>
      <c r="J280" s="197"/>
      <c r="K280" s="197"/>
      <c r="L280" s="188"/>
      <c r="M280" s="188"/>
      <c r="N280" s="188"/>
      <c r="O280" s="188"/>
      <c r="P280" s="188"/>
      <c r="Q280" s="188"/>
      <c r="R280" s="188"/>
      <c r="S280" s="188"/>
      <c r="T280" s="188"/>
      <c r="U280" s="188"/>
      <c r="V280" s="188"/>
      <c r="W280" s="188"/>
      <c r="X280" s="188"/>
      <c r="Y280" s="188"/>
      <c r="Z280" s="188"/>
    </row>
    <row r="281" ht="15.75" customHeight="1" spans="1:26">
      <c r="A281" s="188"/>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ht="15.75" customHeight="1" spans="1:26">
      <c r="A282" s="188"/>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ht="15.75" customHeight="1" spans="1:26">
      <c r="A283" s="188"/>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ht="15.75" customHeight="1" spans="1:26">
      <c r="A284" s="188"/>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ht="15.75" customHeight="1" spans="1:26">
      <c r="A285" s="188"/>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ht="15.75" customHeight="1" spans="1:26">
      <c r="A286" s="188"/>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ht="15.75" customHeight="1" spans="1:26">
      <c r="A287" s="188"/>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ht="15.75" customHeight="1" spans="1:26">
      <c r="A288" s="188"/>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ht="15.75" customHeight="1" spans="1:26">
      <c r="A289" s="188"/>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ht="15.75" customHeight="1" spans="1:26">
      <c r="A290" s="188"/>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ht="15.75" customHeight="1" spans="1:26">
      <c r="A291" s="188"/>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ht="15.75" customHeight="1" spans="1:26">
      <c r="A292" s="188"/>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ht="15.75" customHeight="1" spans="1:26">
      <c r="A293" s="188"/>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ht="15.75" customHeight="1" spans="1:26">
      <c r="A294" s="188"/>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ht="15.75" customHeight="1" spans="1:26">
      <c r="A295" s="188"/>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ht="15.75" customHeight="1" spans="1:26">
      <c r="A296" s="188"/>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ht="15.75" customHeight="1" spans="1:26">
      <c r="A297" s="188"/>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ht="15.75" customHeight="1" spans="1:26">
      <c r="A298" s="188"/>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ht="15.75" customHeight="1" spans="1:26">
      <c r="A299" s="188"/>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ht="15.75" customHeight="1" spans="1:26">
      <c r="A300" s="188"/>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ht="15.75" customHeight="1" spans="1:26">
      <c r="A301" s="188"/>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ht="15.75" customHeight="1" spans="1:26">
      <c r="A302" s="188"/>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ht="15.75" customHeight="1" spans="1:26">
      <c r="A303" s="188"/>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ht="15.75" customHeight="1" spans="1:26">
      <c r="A304" s="188"/>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ht="15.75" customHeight="1" spans="1:26">
      <c r="A305" s="188"/>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ht="15.75" customHeight="1" spans="1:26">
      <c r="A306" s="188"/>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ht="15.75" customHeight="1" spans="1:26">
      <c r="A307" s="188"/>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ht="15.75" customHeight="1" spans="1:26">
      <c r="A308" s="188"/>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ht="15.75" customHeight="1" spans="1:26">
      <c r="A309" s="188"/>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ht="15.75" customHeight="1" spans="1:26">
      <c r="A310" s="188"/>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ht="15.75" customHeight="1" spans="1:26">
      <c r="A311" s="188"/>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ht="15.75" customHeight="1" spans="1:26">
      <c r="A312" s="188"/>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ht="15.75" customHeight="1" spans="1:26">
      <c r="A313" s="188"/>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ht="15.75" customHeight="1" spans="1:26">
      <c r="A314" s="188"/>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ht="15.75" customHeight="1" spans="1:26">
      <c r="A315" s="188"/>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ht="15.75" customHeight="1" spans="1:26">
      <c r="A316" s="188"/>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ht="15.75" customHeight="1" spans="1:26">
      <c r="A317" s="188"/>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ht="15.75" customHeight="1" spans="1:26">
      <c r="A318" s="188"/>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ht="15.75" customHeight="1" spans="1:26">
      <c r="A319" s="188"/>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ht="15.75" customHeight="1" spans="1:26">
      <c r="A320" s="188"/>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ht="15.75" customHeight="1" spans="1:26">
      <c r="A321" s="188"/>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ht="15.75" customHeight="1" spans="1:26">
      <c r="A322" s="188"/>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ht="15.75" customHeight="1" spans="1:26">
      <c r="A323" s="188"/>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ht="15.75" customHeight="1" spans="1:26">
      <c r="A324" s="188"/>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ht="15.75" customHeight="1" spans="1:26">
      <c r="A325" s="188"/>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ht="15.75" customHeight="1" spans="1:26">
      <c r="A326" s="188"/>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ht="15.75" customHeight="1" spans="1:26">
      <c r="A327" s="188"/>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ht="15.75" customHeight="1" spans="1:26">
      <c r="A328" s="188"/>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ht="15.75" customHeight="1" spans="1:26">
      <c r="A329" s="188"/>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ht="15.75" customHeight="1" spans="1:26">
      <c r="A330" s="188"/>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ht="15.75" customHeight="1" spans="1:26">
      <c r="A331" s="188"/>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ht="15.75" customHeight="1" spans="1:26">
      <c r="A332" s="188"/>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ht="15.75" customHeight="1" spans="1:26">
      <c r="A333" s="188"/>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ht="15.75" customHeight="1" spans="1:26">
      <c r="A334" s="188"/>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ht="15.75" customHeight="1" spans="1:26">
      <c r="A335" s="188"/>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ht="15.75" customHeight="1" spans="1:26">
      <c r="A336" s="188"/>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ht="15.75" customHeight="1" spans="1:26">
      <c r="A337" s="188"/>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ht="15.75" customHeight="1" spans="1:26">
      <c r="A338" s="188"/>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ht="15.75" customHeight="1" spans="1:26">
      <c r="A339" s="188"/>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ht="15.75" customHeight="1" spans="1:26">
      <c r="A340" s="188"/>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ht="15.75" customHeight="1" spans="1:26">
      <c r="A341" s="188"/>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ht="15.75" customHeight="1" spans="1:26">
      <c r="A342" s="18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ht="15.75" customHeight="1" spans="1:26">
      <c r="A343" s="18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ht="15.75" customHeight="1" spans="1:26">
      <c r="A344" s="188"/>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ht="15.75" customHeight="1" spans="1:26">
      <c r="A345" s="18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ht="15.75" customHeight="1" spans="1:26">
      <c r="A346" s="18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ht="15.75" customHeight="1" spans="1:26">
      <c r="A347" s="18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ht="15.75" customHeight="1" spans="1:26">
      <c r="A348" s="18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ht="15.75" customHeight="1" spans="1:26">
      <c r="A349" s="18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ht="15.75" customHeight="1" spans="1:26">
      <c r="A350" s="18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ht="15.75" customHeight="1" spans="1:26">
      <c r="A351" s="18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ht="15.75" customHeight="1" spans="1:26">
      <c r="A352" s="18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ht="15.75" customHeight="1" spans="1:26">
      <c r="A353" s="18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ht="15.75" customHeight="1" spans="1:26">
      <c r="A354" s="18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ht="15.75" customHeight="1" spans="1:26">
      <c r="A355" s="18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ht="15.75" customHeight="1" spans="1:26">
      <c r="A356" s="18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ht="15.75" customHeight="1" spans="1:26">
      <c r="A357" s="18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ht="15.75" customHeight="1" spans="1:26">
      <c r="A358" s="18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ht="15.75" customHeight="1" spans="1:26">
      <c r="A359" s="18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ht="15.75" customHeight="1" spans="1:26">
      <c r="A360" s="18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ht="15.75" customHeight="1" spans="1:26">
      <c r="A361" s="18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ht="15.75" customHeight="1" spans="1:26">
      <c r="A362" s="188"/>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ht="15.75" customHeight="1" spans="1:26">
      <c r="A363" s="188"/>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ht="15.75" customHeight="1" spans="1:26">
      <c r="A364" s="18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ht="15.75" customHeight="1" spans="1:26">
      <c r="A365" s="18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ht="15.75" customHeight="1" spans="1:26">
      <c r="A366" s="18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ht="15.75" customHeight="1" spans="1:26">
      <c r="A367" s="18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ht="15.75" customHeight="1" spans="1:26">
      <c r="A368" s="18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ht="15.75" customHeight="1" spans="1:26">
      <c r="A369" s="18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ht="15.75" customHeight="1" spans="1:26">
      <c r="A370" s="18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ht="15.75" customHeight="1" spans="1:26">
      <c r="A371" s="18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ht="15.75" customHeight="1" spans="1:26">
      <c r="A372" s="18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ht="15.75" customHeight="1" spans="1:26">
      <c r="A373" s="18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ht="15.75" customHeight="1" spans="1:26">
      <c r="A374" s="18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ht="15.75" customHeight="1" spans="1:26">
      <c r="A375" s="18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ht="15.75" customHeight="1" spans="1:26">
      <c r="A376" s="18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ht="15.75" customHeight="1" spans="1:26">
      <c r="A377" s="18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ht="15.75" customHeight="1" spans="1:26">
      <c r="A378" s="18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ht="15.75" customHeight="1" spans="1:26">
      <c r="A379" s="18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ht="15.75" customHeight="1" spans="1:26">
      <c r="A380" s="18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ht="15.75" customHeight="1" spans="1:26">
      <c r="A381" s="18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ht="15.75" customHeight="1" spans="1:26">
      <c r="A382" s="18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ht="15.75" customHeight="1" spans="1:26">
      <c r="A383" s="18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ht="15.75" customHeight="1" spans="1:26">
      <c r="A384" s="18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ht="15.75" customHeight="1" spans="1:26">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ht="15.75" customHeight="1" spans="1:26">
      <c r="A386" s="18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ht="15.75" customHeight="1" spans="1:26">
      <c r="A387" s="18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ht="15.75" customHeight="1" spans="1:26">
      <c r="A388" s="18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ht="15.75" customHeight="1" spans="1:26">
      <c r="A389" s="18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ht="15.75" customHeight="1" spans="1:26">
      <c r="A390" s="188"/>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ht="15.75" customHeight="1" spans="1:26">
      <c r="A391" s="188"/>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ht="15.75" customHeight="1" spans="1:26">
      <c r="A392" s="188"/>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ht="15.75" customHeight="1" spans="1:26">
      <c r="A393" s="18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ht="15.75" customHeight="1" spans="1:26">
      <c r="A394" s="188"/>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ht="15.75" customHeight="1" spans="1:26">
      <c r="A395" s="188"/>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ht="15.75" customHeight="1" spans="1:26">
      <c r="A396" s="188"/>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ht="15.75" customHeight="1" spans="1:26">
      <c r="A397" s="188"/>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ht="15.75" customHeight="1" spans="1:26">
      <c r="A398" s="18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ht="15.75" customHeight="1" spans="1:26">
      <c r="A399" s="188"/>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ht="15.75" customHeight="1" spans="1:26">
      <c r="A400" s="188"/>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ht="15.75" customHeight="1" spans="1:26">
      <c r="A401" s="188"/>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ht="15.75" customHeight="1" spans="1:26">
      <c r="A402" s="18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ht="15.75" customHeight="1" spans="1:26">
      <c r="A403" s="188"/>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ht="15.75" customHeight="1" spans="1:26">
      <c r="A404" s="188"/>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ht="15.75" customHeight="1" spans="1:26">
      <c r="A405" s="188"/>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ht="15.75" customHeight="1" spans="1:26">
      <c r="A406" s="188"/>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ht="15.75" customHeight="1" spans="1:26">
      <c r="A407" s="188"/>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ht="15.75" customHeight="1" spans="1:26">
      <c r="A408" s="188"/>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ht="15.75" customHeight="1" spans="1:26">
      <c r="A409" s="188"/>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ht="15.75" customHeight="1" spans="1:26">
      <c r="A410" s="188"/>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ht="15.75" customHeight="1" spans="1:26">
      <c r="A411" s="188"/>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ht="15.75" customHeight="1" spans="1:26">
      <c r="A412" s="188"/>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ht="15.75" customHeight="1" spans="1:26">
      <c r="A413" s="188"/>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ht="15.75" customHeight="1" spans="1:26">
      <c r="A414" s="188"/>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ht="15.75" customHeight="1" spans="1:26">
      <c r="A415" s="188"/>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ht="15.75" customHeight="1" spans="1:26">
      <c r="A416" s="188"/>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ht="15.75" customHeight="1" spans="1:26">
      <c r="A417" s="188"/>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ht="15.75" customHeight="1" spans="1:26">
      <c r="A418" s="188"/>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ht="15.75" customHeight="1" spans="1:26">
      <c r="A419" s="188"/>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ht="15.75" customHeight="1" spans="1:26">
      <c r="A420" s="18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ht="15.75" customHeight="1" spans="1:26">
      <c r="A421" s="188"/>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ht="15.75" customHeight="1" spans="1:26">
      <c r="A422" s="188"/>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ht="15.75" customHeight="1" spans="1:26">
      <c r="A423" s="188"/>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ht="15.75" customHeight="1" spans="1:26">
      <c r="A424" s="188"/>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ht="15.75" customHeight="1" spans="1:26">
      <c r="A425" s="188"/>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ht="15.75" customHeight="1" spans="1:26">
      <c r="A426" s="188"/>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ht="15.75" customHeight="1" spans="1:26">
      <c r="A427" s="188"/>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ht="15.75" customHeight="1" spans="1:26">
      <c r="A428" s="188"/>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ht="15.75" customHeight="1" spans="1:26">
      <c r="A429" s="188"/>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ht="15.75" customHeight="1" spans="1:26">
      <c r="A430" s="188"/>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ht="15.75" customHeight="1" spans="1:26">
      <c r="A431" s="188"/>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ht="15.75" customHeight="1" spans="1:26">
      <c r="A432" s="188"/>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ht="15.75" customHeight="1" spans="1:26">
      <c r="A433" s="188"/>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ht="15.75" customHeight="1" spans="1:26">
      <c r="A434" s="188"/>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ht="15.75" customHeight="1" spans="1:26">
      <c r="A435" s="188"/>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ht="15.75" customHeight="1" spans="1:26">
      <c r="A436" s="188"/>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ht="15.75" customHeight="1" spans="1:26">
      <c r="A437" s="188"/>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ht="15.75" customHeight="1" spans="1:26">
      <c r="A438" s="188"/>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ht="15.75" customHeight="1" spans="1:26">
      <c r="A439" s="188"/>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ht="15.75" customHeight="1" spans="1:26">
      <c r="A440" s="188"/>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ht="15.75" customHeight="1" spans="1:26">
      <c r="A441" s="188"/>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ht="15.75" customHeight="1" spans="1:26">
      <c r="A442" s="188"/>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ht="15.75" customHeight="1" spans="1:26">
      <c r="A443" s="188"/>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ht="15.75" customHeight="1" spans="1:26">
      <c r="A444" s="188"/>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ht="15.75" customHeight="1" spans="1:26">
      <c r="A445" s="188"/>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ht="15.75" customHeight="1" spans="1:26">
      <c r="A446" s="188"/>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ht="15.75" customHeight="1" spans="1:26">
      <c r="A447" s="188"/>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ht="15.75" customHeight="1" spans="1:26">
      <c r="A448" s="188"/>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ht="15.75" customHeight="1" spans="1:26">
      <c r="A449" s="188"/>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ht="15.75" customHeight="1" spans="1:26">
      <c r="A450" s="188"/>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ht="15.75" customHeight="1" spans="1:26">
      <c r="A451" s="188"/>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ht="15.75" customHeight="1" spans="1:26">
      <c r="A452" s="188"/>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ht="15.75" customHeight="1" spans="1:26">
      <c r="A453" s="188"/>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ht="15.75" customHeight="1" spans="1:26">
      <c r="A454" s="188"/>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ht="15.75" customHeight="1" spans="1:26">
      <c r="A455" s="18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ht="15.75" customHeight="1" spans="1:26">
      <c r="A456" s="18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ht="15.75" customHeight="1" spans="1:26">
      <c r="A457" s="18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ht="15.75" customHeight="1" spans="1:26">
      <c r="A458" s="188"/>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ht="15.75" customHeight="1" spans="1:26">
      <c r="A459" s="188"/>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ht="15.75" customHeight="1" spans="1:26">
      <c r="A460" s="188"/>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ht="15.75" customHeight="1" spans="1:26">
      <c r="A461" s="188"/>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ht="15.75" customHeight="1" spans="1:26">
      <c r="A462" s="18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ht="15.75" customHeight="1" spans="1:26">
      <c r="A463" s="18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ht="15.75" customHeight="1" spans="1:26">
      <c r="A464" s="188"/>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ht="15.75" customHeight="1" spans="1:26">
      <c r="A465" s="188"/>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ht="15.75" customHeight="1" spans="1:26">
      <c r="A466" s="188"/>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ht="15.75" customHeight="1" spans="1:26">
      <c r="A467" s="188"/>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ht="15.75" customHeight="1" spans="1:26">
      <c r="A468" s="18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ht="15.75" customHeight="1" spans="1:26">
      <c r="A469" s="188"/>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ht="15.75" customHeight="1" spans="1:26">
      <c r="A470" s="188"/>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ht="15.75" customHeight="1" spans="1:26">
      <c r="A471" s="188"/>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ht="15.75" customHeight="1" spans="1:26">
      <c r="A472" s="188"/>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ht="15.75" customHeight="1" spans="1:26">
      <c r="A473" s="188"/>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ht="15.75" customHeight="1" spans="1:26">
      <c r="A474" s="188"/>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ht="15.75" customHeight="1" spans="1:26">
      <c r="A475" s="188"/>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ht="15.75" customHeight="1" spans="1:26">
      <c r="A476" s="188"/>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ht="15.75" customHeight="1" spans="1:26">
      <c r="A477" s="188"/>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ht="15.75" customHeight="1" spans="1:26">
      <c r="A478" s="188"/>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ht="15.75" customHeight="1" spans="1:26">
      <c r="A479" s="18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ht="15.75" customHeight="1" spans="1:26">
      <c r="A480" s="188"/>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ht="15.75" customHeight="1" spans="1:26">
      <c r="A481" s="188"/>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ht="15.75" customHeight="1" spans="1:26">
      <c r="A482" s="188"/>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ht="15.75" customHeight="1" spans="1:26">
      <c r="A483" s="188"/>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ht="15.75" customHeight="1" spans="1:26">
      <c r="A484" s="18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ht="15.75" customHeight="1" spans="1:26">
      <c r="A485" s="188"/>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ht="15.75" customHeight="1" spans="1:26">
      <c r="A486" s="188"/>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ht="15.75" customHeight="1" spans="1:26">
      <c r="A487" s="188"/>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ht="15.75" customHeight="1" spans="1:26">
      <c r="A488" s="188"/>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ht="15.75" customHeight="1" spans="1:26">
      <c r="A489" s="188"/>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ht="15.75" customHeight="1" spans="1:26">
      <c r="A490" s="188"/>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ht="15.75" customHeight="1" spans="1:26">
      <c r="A491" s="188"/>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ht="15.75" customHeight="1" spans="1:26">
      <c r="A492" s="188"/>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ht="15.75" customHeight="1" spans="1:26">
      <c r="A493" s="188"/>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ht="15.75" customHeight="1" spans="1:26">
      <c r="A494" s="188"/>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ht="15.75" customHeight="1" spans="1:26">
      <c r="A495" s="188"/>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ht="15.75" customHeight="1" spans="1:26">
      <c r="A496" s="188"/>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ht="15.75" customHeight="1" spans="1:26">
      <c r="A497" s="188"/>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ht="15.75" customHeight="1" spans="1:26">
      <c r="A498" s="188"/>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ht="15.75" customHeight="1" spans="1:26">
      <c r="A499" s="188"/>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ht="15.75" customHeight="1" spans="1:26">
      <c r="A500" s="188"/>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ht="15.75" customHeight="1" spans="1:26">
      <c r="A501" s="188"/>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ht="15.75" customHeight="1" spans="1:26">
      <c r="A502" s="188"/>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ht="15.75" customHeight="1" spans="1:26">
      <c r="A503" s="188"/>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ht="15.75" customHeight="1" spans="1:26">
      <c r="A504" s="188"/>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ht="15.75" customHeight="1" spans="1:26">
      <c r="A505" s="188"/>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ht="15.75" customHeight="1" spans="1:26">
      <c r="A506" s="188"/>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ht="15.75" customHeight="1" spans="1:26">
      <c r="A507" s="188"/>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ht="15.75" customHeight="1" spans="1:26">
      <c r="A508" s="188"/>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ht="15.75" customHeight="1" spans="1:26">
      <c r="A509" s="188"/>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ht="15.75" customHeight="1" spans="1:26">
      <c r="A510" s="188"/>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ht="15.75" customHeight="1" spans="1:26">
      <c r="A511" s="188"/>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ht="15.75" customHeight="1" spans="1:26">
      <c r="A512" s="188"/>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ht="15.75" customHeight="1" spans="1:26">
      <c r="A513" s="188"/>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ht="15.75" customHeight="1" spans="1:26">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ht="15.75" customHeight="1" spans="1:26">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ht="15.75" customHeight="1" spans="1:26">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ht="15.75" customHeight="1" spans="1:26">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ht="15.75" customHeight="1" spans="1:26">
      <c r="A518" s="188"/>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ht="15.75" customHeight="1" spans="1:26">
      <c r="A519" s="188"/>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ht="15.75" customHeight="1" spans="1:26">
      <c r="A520" s="188"/>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ht="15.75" customHeight="1" spans="1:26">
      <c r="A521" s="188"/>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ht="15.75" customHeight="1" spans="1:26">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ht="15.75" customHeight="1" spans="1:26">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ht="15.75" customHeight="1" spans="1:26">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ht="15.75" customHeight="1" spans="1:26">
      <c r="A525" s="188"/>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ht="15.75" customHeight="1" spans="1:26">
      <c r="A526" s="188"/>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ht="15.75" customHeight="1" spans="1:26">
      <c r="A527" s="188"/>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ht="15.75" customHeight="1" spans="1:26">
      <c r="A528" s="188"/>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ht="15.75" customHeight="1" spans="1:26">
      <c r="A529" s="188"/>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ht="15.75" customHeight="1" spans="1:26">
      <c r="A530" s="18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ht="15.75" customHeight="1" spans="1:26">
      <c r="A531" s="18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ht="15.75" customHeight="1" spans="1:26">
      <c r="A532" s="188"/>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ht="15.75" customHeight="1" spans="1:26">
      <c r="A533" s="188"/>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ht="15.75" customHeight="1" spans="1:26">
      <c r="A534" s="18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ht="15.75" customHeight="1" spans="1:26">
      <c r="A535" s="18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ht="15.75" customHeight="1" spans="1:26">
      <c r="A536" s="188"/>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ht="15.75" customHeight="1" spans="1:26">
      <c r="A537" s="188"/>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ht="15.75" customHeight="1" spans="1:26">
      <c r="A538" s="188"/>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ht="15.75" customHeight="1" spans="1:26">
      <c r="A539" s="188"/>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ht="15.75" customHeight="1" spans="1:26">
      <c r="A540" s="188"/>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ht="15.75" customHeight="1" spans="1:26">
      <c r="A541" s="18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ht="15.75" customHeight="1" spans="1:26">
      <c r="A542" s="18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ht="15.75" customHeight="1" spans="1:26">
      <c r="A543" s="188"/>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ht="15.75" customHeight="1" spans="1:26">
      <c r="A544" s="188"/>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ht="15.75" customHeight="1" spans="1:26">
      <c r="A545" s="188"/>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ht="15.75" customHeight="1" spans="1:26">
      <c r="A546" s="188"/>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ht="15.75" customHeight="1" spans="1:26">
      <c r="A547" s="188"/>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ht="15.75" customHeight="1" spans="1:26">
      <c r="A548" s="188"/>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ht="15.75" customHeight="1" spans="1:26">
      <c r="A549" s="18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ht="15.75" customHeight="1" spans="1:26">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ht="15.75" customHeight="1" spans="1:26">
      <c r="A551" s="18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ht="15.75" customHeight="1" spans="1:26">
      <c r="A552" s="188"/>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ht="15.75" customHeight="1" spans="1:26">
      <c r="A553" s="18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ht="15.75" customHeight="1" spans="1:26">
      <c r="A554" s="18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ht="15.75" customHeight="1" spans="1:26">
      <c r="A555" s="188"/>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ht="15.75" customHeight="1" spans="1:26">
      <c r="A556" s="188"/>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ht="15.75" customHeight="1" spans="1:26">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ht="15.75" customHeight="1" spans="1:26">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ht="15.75" customHeight="1" spans="1:26">
      <c r="A559" s="18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ht="15.75" customHeight="1" spans="1:26">
      <c r="A560" s="188"/>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ht="15.75" customHeight="1" spans="1:26">
      <c r="A561" s="188"/>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ht="15.75" customHeight="1" spans="1:26">
      <c r="A562" s="188"/>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ht="15.75" customHeight="1" spans="1:26">
      <c r="A563" s="188"/>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ht="15.75" customHeight="1" spans="1:26">
      <c r="A564" s="188"/>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ht="15.75" customHeight="1" spans="1:26">
      <c r="A565" s="188"/>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ht="15.75" customHeight="1" spans="1:26">
      <c r="A566" s="188"/>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ht="15.75" customHeight="1" spans="1:26">
      <c r="A567" s="188"/>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ht="15.75" customHeight="1" spans="1:26">
      <c r="A568" s="188"/>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ht="15.75" customHeight="1" spans="1:26">
      <c r="A569" s="188"/>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ht="15.75" customHeight="1" spans="1:26">
      <c r="A570" s="18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ht="15.75" customHeight="1" spans="1:26">
      <c r="A571" s="18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ht="15.75" customHeight="1" spans="1:26">
      <c r="A572" s="18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ht="15.75" customHeight="1" spans="1:26">
      <c r="A573" s="18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ht="15.75" customHeight="1" spans="1:26">
      <c r="A574" s="18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ht="15.75" customHeight="1" spans="1:26">
      <c r="A575" s="18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ht="15.75" customHeight="1" spans="1:26">
      <c r="A576" s="18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ht="15.75" customHeight="1" spans="1:26">
      <c r="A577" s="18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ht="15.75" customHeight="1" spans="1:26">
      <c r="A578" s="18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ht="15.75" customHeight="1" spans="1:26">
      <c r="A579" s="18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ht="15.75" customHeight="1" spans="1:26">
      <c r="A580" s="18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ht="15.75" customHeight="1" spans="1:26">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ht="15.75" customHeight="1" spans="1:26">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ht="15.75" customHeight="1" spans="1:26">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ht="15.75" customHeight="1" spans="1:26">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ht="15.75" customHeight="1" spans="1:26">
      <c r="A585" s="18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ht="15.75" customHeight="1" spans="1:26">
      <c r="A586" s="18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ht="15.75" customHeight="1" spans="1:26">
      <c r="A587" s="18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ht="15.75" customHeight="1" spans="1:26">
      <c r="A588" s="18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ht="15.75" customHeight="1" spans="1:26">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ht="15.75" customHeight="1" spans="1:26">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ht="15.75" customHeight="1" spans="1:26">
      <c r="A591" s="18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ht="15.75" customHeight="1" spans="1:26">
      <c r="A592" s="18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ht="15.75" customHeight="1" spans="1:26">
      <c r="A593" s="18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ht="15.75" customHeight="1" spans="1:26">
      <c r="A594" s="18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ht="15.75" customHeight="1" spans="1:26">
      <c r="A595" s="18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ht="15.75" customHeight="1" spans="1:26">
      <c r="A596" s="18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ht="15.75" customHeight="1" spans="1:26">
      <c r="A597" s="18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ht="15.75" customHeight="1" spans="1:26">
      <c r="A598" s="18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ht="15.75" customHeight="1" spans="1:26">
      <c r="A599" s="18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ht="15.75" customHeight="1" spans="1:26">
      <c r="A600" s="18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ht="15.75" customHeight="1" spans="1:26">
      <c r="A601" s="18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ht="15.75" customHeight="1" spans="1:26">
      <c r="A602" s="18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ht="15.75" customHeight="1" spans="1:26">
      <c r="A603" s="18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ht="15.75" customHeight="1" spans="1:26">
      <c r="A604" s="18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ht="15.75" customHeight="1" spans="1:26">
      <c r="A605" s="18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ht="15.75" customHeight="1" spans="1:26">
      <c r="A606" s="18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ht="15.75" customHeight="1" spans="1:26">
      <c r="A607" s="18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ht="15.75" customHeight="1" spans="1:26">
      <c r="A608" s="18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ht="15.75" customHeight="1" spans="1:26">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ht="15.75" customHeight="1" spans="1:26">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ht="15.75" customHeight="1" spans="1:26">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ht="15.75" customHeight="1" spans="1:26">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ht="15.75" customHeight="1" spans="1:26">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ht="15.75" customHeight="1" spans="1:26">
      <c r="A614" s="18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ht="15.75" customHeight="1" spans="1:26">
      <c r="A615" s="18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ht="15.75" customHeight="1" spans="1:26">
      <c r="A616" s="18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ht="15.75" customHeight="1" spans="1:26">
      <c r="A617" s="18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ht="15.75" customHeight="1" spans="1:26">
      <c r="A618" s="18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ht="15.75" customHeight="1" spans="1:26">
      <c r="A619" s="18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ht="15.75" customHeight="1" spans="1:26">
      <c r="A620" s="18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ht="15.75" customHeight="1" spans="1:26">
      <c r="A621" s="18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ht="15.75" customHeight="1" spans="1:26">
      <c r="A622" s="18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ht="15.75" customHeight="1" spans="1:26">
      <c r="A623" s="18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ht="15.75" customHeight="1" spans="1:26">
      <c r="A624" s="18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ht="15.75" customHeight="1" spans="1:26">
      <c r="A625" s="18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ht="15.75" customHeight="1" spans="1:26">
      <c r="A626" s="18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ht="15.75" customHeight="1" spans="1:26">
      <c r="A627" s="18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ht="15.75" customHeight="1" spans="1:26">
      <c r="A628" s="18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ht="15.75" customHeight="1" spans="1:26">
      <c r="A629" s="18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ht="15.75" customHeight="1" spans="1:26">
      <c r="A630" s="18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ht="15.75" customHeight="1" spans="1:26">
      <c r="A631" s="18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ht="15.75" customHeight="1" spans="1:26">
      <c r="A632" s="18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ht="15.75" customHeight="1" spans="1:26">
      <c r="A633" s="18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ht="15.75" customHeight="1" spans="1:26">
      <c r="A634" s="18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ht="15.75" customHeight="1" spans="1:26">
      <c r="A635" s="18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ht="15.75" customHeight="1" spans="1:26">
      <c r="A636" s="18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ht="15.75" customHeight="1" spans="1:26">
      <c r="A637" s="18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ht="15.75" customHeight="1" spans="1:26">
      <c r="A638" s="18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ht="15.75" customHeight="1" spans="1:26">
      <c r="A639" s="18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ht="15.75" customHeight="1" spans="1:26">
      <c r="A640" s="18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ht="15.75" customHeight="1" spans="1:26">
      <c r="A641" s="18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ht="15.75" customHeight="1" spans="1:26">
      <c r="A642" s="18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ht="15.75" customHeight="1" spans="1:26">
      <c r="A643" s="18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ht="15.75" customHeight="1" spans="1:26">
      <c r="A644" s="18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ht="15.75" customHeight="1" spans="1:26">
      <c r="A645" s="18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ht="15.75" customHeight="1" spans="1:26">
      <c r="A646" s="18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ht="15.75" customHeight="1" spans="1:26">
      <c r="A647" s="18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ht="15.75" customHeight="1" spans="1:26">
      <c r="A648" s="18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ht="15.75" customHeight="1" spans="1:26">
      <c r="A649" s="18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ht="15.75" customHeight="1" spans="1:26">
      <c r="A650" s="18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ht="15.75" customHeight="1" spans="1:26">
      <c r="A651" s="18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ht="15.75" customHeight="1" spans="1:26">
      <c r="A652" s="18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ht="15.75" customHeight="1" spans="1:26">
      <c r="A653" s="18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ht="15.75" customHeight="1" spans="1:26">
      <c r="A654" s="18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ht="15.75" customHeight="1" spans="1:26">
      <c r="A655" s="18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ht="15.75" customHeight="1" spans="1:26">
      <c r="A656" s="18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ht="15.75" customHeight="1" spans="1:26">
      <c r="A657" s="18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ht="15.75" customHeight="1" spans="1:26">
      <c r="A658" s="18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ht="15.75" customHeight="1" spans="1:26">
      <c r="A659" s="18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ht="15.75" customHeight="1" spans="1:26">
      <c r="A660" s="18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ht="15.75" customHeight="1" spans="1:26">
      <c r="A661" s="18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ht="15.75" customHeight="1" spans="1:26">
      <c r="A662" s="18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ht="15.75" customHeight="1" spans="1:26">
      <c r="A663" s="18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ht="15.75" customHeight="1" spans="1:26">
      <c r="A664" s="18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ht="15.75" customHeight="1" spans="1:26">
      <c r="A665" s="18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ht="15.75" customHeight="1" spans="1:26">
      <c r="A666" s="18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ht="15.75" customHeight="1" spans="1:26">
      <c r="A667" s="18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ht="15.75" customHeight="1" spans="1:26">
      <c r="A668" s="18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ht="15.75" customHeight="1" spans="1:26">
      <c r="A669" s="18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ht="15.75" customHeight="1" spans="1:26">
      <c r="A670" s="18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ht="15.75" customHeight="1" spans="1:26">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ht="15.75" customHeight="1" spans="1:26">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ht="15.75" customHeight="1" spans="1:26">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ht="15.75" customHeight="1" spans="1:26">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ht="15.75" customHeight="1" spans="1:26">
      <c r="A675" s="18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ht="15.75" customHeight="1" spans="1:26">
      <c r="A676" s="18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ht="15.75" customHeight="1" spans="1:26">
      <c r="A677" s="18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ht="15.75" customHeight="1" spans="1:26">
      <c r="A678" s="18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ht="15.75" customHeight="1" spans="1:26">
      <c r="A679" s="18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ht="15.75" customHeight="1" spans="1:26">
      <c r="A680" s="18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ht="15.75" customHeight="1" spans="1:26">
      <c r="A681" s="18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ht="15.75" customHeight="1" spans="1:26">
      <c r="A682" s="18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ht="15.75" customHeight="1" spans="1:26">
      <c r="A683" s="18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ht="15.75" customHeight="1" spans="1:26">
      <c r="A684" s="18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ht="15.75" customHeight="1" spans="1:26">
      <c r="A685" s="18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ht="15.75" customHeight="1" spans="1:26">
      <c r="A686" s="18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ht="15.75" customHeight="1" spans="1:26">
      <c r="A687" s="18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ht="15.75" customHeight="1" spans="1:26">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ht="15.75" customHeight="1" spans="1:26">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ht="15.75" customHeight="1" spans="1:26">
      <c r="A690" s="18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ht="15.75" customHeight="1" spans="1:26">
      <c r="A691" s="18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ht="15.75" customHeight="1" spans="1:26">
      <c r="A692" s="18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ht="15.75" customHeight="1" spans="1:26">
      <c r="A693" s="18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ht="15.75" customHeight="1" spans="1:26">
      <c r="A694" s="18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ht="15.75" customHeight="1" spans="1:26">
      <c r="A695" s="18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ht="15.75" customHeight="1" spans="1:26">
      <c r="A696" s="18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ht="15.75" customHeight="1" spans="1:26">
      <c r="A697" s="18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ht="15.75" customHeight="1" spans="1:26">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ht="15.75" customHeight="1" spans="1:26">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ht="15.75" customHeight="1" spans="1:26">
      <c r="A700" s="18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ht="15.75" customHeight="1" spans="1:26">
      <c r="A701" s="18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ht="15.75" customHeight="1" spans="1:26">
      <c r="A702" s="18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ht="15.75" customHeight="1" spans="1:26">
      <c r="A703" s="18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ht="15.75" customHeight="1" spans="1:26">
      <c r="A704" s="18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ht="15.75" customHeight="1" spans="1:26">
      <c r="A705" s="18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ht="15.75" customHeight="1" spans="1:26">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ht="15.75" customHeight="1" spans="1:26">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ht="15.75" customHeight="1" spans="1:26">
      <c r="A708" s="18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ht="15.75" customHeight="1" spans="1:26">
      <c r="A709" s="18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ht="15.75" customHeight="1" spans="1:26">
      <c r="A710" s="18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ht="15.75" customHeight="1" spans="1:26">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ht="15.75" customHeight="1" spans="1:26">
      <c r="A712" s="18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ht="15.75" customHeight="1" spans="1:26">
      <c r="A713" s="18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ht="15.75" customHeight="1" spans="1:26">
      <c r="A714" s="18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ht="15.75" customHeight="1" spans="1:26">
      <c r="A715" s="18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ht="15.75" customHeight="1" spans="1:26">
      <c r="A716" s="18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ht="15.75" customHeight="1" spans="1:26">
      <c r="A717" s="18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ht="15.75" customHeight="1" spans="1:26">
      <c r="A718" s="188"/>
      <c r="B718" s="188"/>
      <c r="C718" s="188"/>
      <c r="D718" s="188"/>
      <c r="E718" s="188"/>
      <c r="F718" s="197"/>
      <c r="G718" s="197"/>
      <c r="H718" s="197"/>
      <c r="I718" s="197"/>
      <c r="J718" s="197"/>
      <c r="K718" s="197"/>
      <c r="L718" s="188"/>
      <c r="M718" s="188"/>
      <c r="N718" s="188"/>
      <c r="O718" s="188"/>
      <c r="P718" s="188"/>
      <c r="Q718" s="188"/>
      <c r="R718" s="188"/>
      <c r="S718" s="188"/>
      <c r="T718" s="188"/>
      <c r="U718" s="188"/>
      <c r="V718" s="188"/>
      <c r="W718" s="188"/>
      <c r="X718" s="188"/>
      <c r="Y718" s="188"/>
      <c r="Z718" s="188"/>
    </row>
    <row r="719" ht="15.75" customHeight="1" spans="1:26">
      <c r="A719" s="188"/>
      <c r="B719" s="188"/>
      <c r="C719" s="188"/>
      <c r="D719" s="188"/>
      <c r="E719" s="188"/>
      <c r="F719" s="197"/>
      <c r="G719" s="197"/>
      <c r="H719" s="197"/>
      <c r="I719" s="197"/>
      <c r="J719" s="197"/>
      <c r="K719" s="197"/>
      <c r="L719" s="188"/>
      <c r="M719" s="188"/>
      <c r="N719" s="188"/>
      <c r="O719" s="188"/>
      <c r="P719" s="188"/>
      <c r="Q719" s="188"/>
      <c r="R719" s="188"/>
      <c r="S719" s="188"/>
      <c r="T719" s="188"/>
      <c r="U719" s="188"/>
      <c r="V719" s="188"/>
      <c r="W719" s="188"/>
      <c r="X719" s="188"/>
      <c r="Y719" s="188"/>
      <c r="Z719" s="188"/>
    </row>
    <row r="720" ht="15.75" customHeight="1" spans="1:26">
      <c r="A720" s="188"/>
      <c r="B720" s="188"/>
      <c r="C720" s="188"/>
      <c r="D720" s="188"/>
      <c r="E720" s="188"/>
      <c r="F720" s="197"/>
      <c r="G720" s="197"/>
      <c r="H720" s="197"/>
      <c r="I720" s="197"/>
      <c r="J720" s="197"/>
      <c r="K720" s="197"/>
      <c r="L720" s="188"/>
      <c r="M720" s="188"/>
      <c r="N720" s="188"/>
      <c r="O720" s="188"/>
      <c r="P720" s="188"/>
      <c r="Q720" s="188"/>
      <c r="R720" s="188"/>
      <c r="S720" s="188"/>
      <c r="T720" s="188"/>
      <c r="U720" s="188"/>
      <c r="V720" s="188"/>
      <c r="W720" s="188"/>
      <c r="X720" s="188"/>
      <c r="Y720" s="188"/>
      <c r="Z720" s="188"/>
    </row>
    <row r="721" ht="15.75" customHeight="1" spans="1:26">
      <c r="A721" s="188"/>
      <c r="B721" s="188"/>
      <c r="C721" s="188"/>
      <c r="D721" s="188"/>
      <c r="E721" s="188"/>
      <c r="F721" s="197"/>
      <c r="G721" s="197"/>
      <c r="H721" s="197"/>
      <c r="I721" s="197"/>
      <c r="J721" s="197"/>
      <c r="K721" s="197"/>
      <c r="L721" s="188"/>
      <c r="M721" s="188"/>
      <c r="N721" s="188"/>
      <c r="O721" s="188"/>
      <c r="P721" s="188"/>
      <c r="Q721" s="188"/>
      <c r="R721" s="188"/>
      <c r="S721" s="188"/>
      <c r="T721" s="188"/>
      <c r="U721" s="188"/>
      <c r="V721" s="188"/>
      <c r="W721" s="188"/>
      <c r="X721" s="188"/>
      <c r="Y721" s="188"/>
      <c r="Z721" s="188"/>
    </row>
    <row r="722" ht="15.75" customHeight="1" spans="1:26">
      <c r="A722" s="188"/>
      <c r="B722" s="188"/>
      <c r="C722" s="188"/>
      <c r="D722" s="188"/>
      <c r="E722" s="188"/>
      <c r="F722" s="197"/>
      <c r="G722" s="197"/>
      <c r="H722" s="197"/>
      <c r="I722" s="197"/>
      <c r="J722" s="197"/>
      <c r="K722" s="197"/>
      <c r="L722" s="188"/>
      <c r="M722" s="188"/>
      <c r="N722" s="188"/>
      <c r="O722" s="188"/>
      <c r="P722" s="188"/>
      <c r="Q722" s="188"/>
      <c r="R722" s="188"/>
      <c r="S722" s="188"/>
      <c r="T722" s="188"/>
      <c r="U722" s="188"/>
      <c r="V722" s="188"/>
      <c r="W722" s="188"/>
      <c r="X722" s="188"/>
      <c r="Y722" s="188"/>
      <c r="Z722" s="188"/>
    </row>
    <row r="723" ht="15.75" customHeight="1" spans="1:26">
      <c r="A723" s="188"/>
      <c r="B723" s="188"/>
      <c r="C723" s="188"/>
      <c r="D723" s="188"/>
      <c r="E723" s="188"/>
      <c r="F723" s="197"/>
      <c r="G723" s="197"/>
      <c r="H723" s="197"/>
      <c r="I723" s="197"/>
      <c r="J723" s="197"/>
      <c r="K723" s="197"/>
      <c r="L723" s="188"/>
      <c r="M723" s="188"/>
      <c r="N723" s="188"/>
      <c r="O723" s="188"/>
      <c r="P723" s="188"/>
      <c r="Q723" s="188"/>
      <c r="R723" s="188"/>
      <c r="S723" s="188"/>
      <c r="T723" s="188"/>
      <c r="U723" s="188"/>
      <c r="V723" s="188"/>
      <c r="W723" s="188"/>
      <c r="X723" s="188"/>
      <c r="Y723" s="188"/>
      <c r="Z723" s="188"/>
    </row>
    <row r="724" ht="15.75" customHeight="1" spans="1:26">
      <c r="A724" s="188"/>
      <c r="B724" s="188"/>
      <c r="C724" s="188"/>
      <c r="D724" s="188"/>
      <c r="E724" s="188"/>
      <c r="F724" s="197"/>
      <c r="G724" s="197"/>
      <c r="H724" s="197"/>
      <c r="I724" s="197"/>
      <c r="J724" s="197"/>
      <c r="K724" s="197"/>
      <c r="L724" s="188"/>
      <c r="M724" s="188"/>
      <c r="N724" s="188"/>
      <c r="O724" s="188"/>
      <c r="P724" s="188"/>
      <c r="Q724" s="188"/>
      <c r="R724" s="188"/>
      <c r="S724" s="188"/>
      <c r="T724" s="188"/>
      <c r="U724" s="188"/>
      <c r="V724" s="188"/>
      <c r="W724" s="188"/>
      <c r="X724" s="188"/>
      <c r="Y724" s="188"/>
      <c r="Z724" s="188"/>
    </row>
    <row r="725" ht="15.75" customHeight="1" spans="1:26">
      <c r="A725" s="188"/>
      <c r="B725" s="188"/>
      <c r="C725" s="188"/>
      <c r="D725" s="188"/>
      <c r="E725" s="188"/>
      <c r="F725" s="197"/>
      <c r="G725" s="197"/>
      <c r="H725" s="197"/>
      <c r="I725" s="197"/>
      <c r="J725" s="197"/>
      <c r="K725" s="197"/>
      <c r="L725" s="188"/>
      <c r="M725" s="188"/>
      <c r="N725" s="188"/>
      <c r="O725" s="188"/>
      <c r="P725" s="188"/>
      <c r="Q725" s="188"/>
      <c r="R725" s="188"/>
      <c r="S725" s="188"/>
      <c r="T725" s="188"/>
      <c r="U725" s="188"/>
      <c r="V725" s="188"/>
      <c r="W725" s="188"/>
      <c r="X725" s="188"/>
      <c r="Y725" s="188"/>
      <c r="Z725" s="188"/>
    </row>
    <row r="726" ht="15.75" customHeight="1" spans="1:26">
      <c r="A726" s="188"/>
      <c r="B726" s="188"/>
      <c r="C726" s="188"/>
      <c r="D726" s="188"/>
      <c r="E726" s="188"/>
      <c r="F726" s="197"/>
      <c r="G726" s="197"/>
      <c r="H726" s="197"/>
      <c r="I726" s="197"/>
      <c r="J726" s="197"/>
      <c r="K726" s="197"/>
      <c r="L726" s="188"/>
      <c r="M726" s="188"/>
      <c r="N726" s="188"/>
      <c r="O726" s="188"/>
      <c r="P726" s="188"/>
      <c r="Q726" s="188"/>
      <c r="R726" s="188"/>
      <c r="S726" s="188"/>
      <c r="T726" s="188"/>
      <c r="U726" s="188"/>
      <c r="V726" s="188"/>
      <c r="W726" s="188"/>
      <c r="X726" s="188"/>
      <c r="Y726" s="188"/>
      <c r="Z726" s="188"/>
    </row>
    <row r="727" ht="15.75" customHeight="1" spans="1:26">
      <c r="A727" s="188"/>
      <c r="B727" s="188"/>
      <c r="C727" s="188"/>
      <c r="D727" s="188"/>
      <c r="E727" s="188"/>
      <c r="F727" s="197"/>
      <c r="G727" s="197"/>
      <c r="H727" s="197"/>
      <c r="I727" s="197"/>
      <c r="J727" s="197"/>
      <c r="K727" s="197"/>
      <c r="L727" s="188"/>
      <c r="M727" s="188"/>
      <c r="N727" s="188"/>
      <c r="O727" s="188"/>
      <c r="P727" s="188"/>
      <c r="Q727" s="188"/>
      <c r="R727" s="188"/>
      <c r="S727" s="188"/>
      <c r="T727" s="188"/>
      <c r="U727" s="188"/>
      <c r="V727" s="188"/>
      <c r="W727" s="188"/>
      <c r="X727" s="188"/>
      <c r="Y727" s="188"/>
      <c r="Z727" s="188"/>
    </row>
    <row r="728" ht="15.75" customHeight="1" spans="1:26">
      <c r="A728" s="188"/>
      <c r="B728" s="188"/>
      <c r="C728" s="188"/>
      <c r="D728" s="188"/>
      <c r="E728" s="188"/>
      <c r="F728" s="197"/>
      <c r="G728" s="197"/>
      <c r="H728" s="197"/>
      <c r="I728" s="197"/>
      <c r="J728" s="197"/>
      <c r="K728" s="197"/>
      <c r="L728" s="188"/>
      <c r="M728" s="188"/>
      <c r="N728" s="188"/>
      <c r="O728" s="188"/>
      <c r="P728" s="188"/>
      <c r="Q728" s="188"/>
      <c r="R728" s="188"/>
      <c r="S728" s="188"/>
      <c r="T728" s="188"/>
      <c r="U728" s="188"/>
      <c r="V728" s="188"/>
      <c r="W728" s="188"/>
      <c r="X728" s="188"/>
      <c r="Y728" s="188"/>
      <c r="Z728" s="188"/>
    </row>
    <row r="729" ht="15.75" customHeight="1" spans="1:26">
      <c r="A729" s="188"/>
      <c r="B729" s="188"/>
      <c r="C729" s="188"/>
      <c r="D729" s="188"/>
      <c r="E729" s="188"/>
      <c r="F729" s="197"/>
      <c r="G729" s="197"/>
      <c r="H729" s="197"/>
      <c r="I729" s="197"/>
      <c r="J729" s="197"/>
      <c r="K729" s="197"/>
      <c r="L729" s="188"/>
      <c r="M729" s="188"/>
      <c r="N729" s="188"/>
      <c r="O729" s="188"/>
      <c r="P729" s="188"/>
      <c r="Q729" s="188"/>
      <c r="R729" s="188"/>
      <c r="S729" s="188"/>
      <c r="T729" s="188"/>
      <c r="U729" s="188"/>
      <c r="V729" s="188"/>
      <c r="W729" s="188"/>
      <c r="X729" s="188"/>
      <c r="Y729" s="188"/>
      <c r="Z729" s="188"/>
    </row>
    <row r="730" ht="15.75" customHeight="1" spans="1:26">
      <c r="A730" s="188"/>
      <c r="B730" s="188"/>
      <c r="C730" s="188"/>
      <c r="D730" s="188"/>
      <c r="E730" s="188"/>
      <c r="F730" s="197"/>
      <c r="G730" s="197"/>
      <c r="H730" s="197"/>
      <c r="I730" s="197"/>
      <c r="J730" s="197"/>
      <c r="K730" s="197"/>
      <c r="L730" s="188"/>
      <c r="M730" s="188"/>
      <c r="N730" s="188"/>
      <c r="O730" s="188"/>
      <c r="P730" s="188"/>
      <c r="Q730" s="188"/>
      <c r="R730" s="188"/>
      <c r="S730" s="188"/>
      <c r="T730" s="188"/>
      <c r="U730" s="188"/>
      <c r="V730" s="188"/>
      <c r="W730" s="188"/>
      <c r="X730" s="188"/>
      <c r="Y730" s="188"/>
      <c r="Z730" s="188"/>
    </row>
    <row r="731" ht="15.75" customHeight="1" spans="1:26">
      <c r="A731" s="188"/>
      <c r="B731" s="188"/>
      <c r="C731" s="188"/>
      <c r="D731" s="188"/>
      <c r="E731" s="188"/>
      <c r="F731" s="197"/>
      <c r="G731" s="197"/>
      <c r="H731" s="197"/>
      <c r="I731" s="197"/>
      <c r="J731" s="197"/>
      <c r="K731" s="197"/>
      <c r="L731" s="188"/>
      <c r="M731" s="188"/>
      <c r="N731" s="188"/>
      <c r="O731" s="188"/>
      <c r="P731" s="188"/>
      <c r="Q731" s="188"/>
      <c r="R731" s="188"/>
      <c r="S731" s="188"/>
      <c r="T731" s="188"/>
      <c r="U731" s="188"/>
      <c r="V731" s="188"/>
      <c r="W731" s="188"/>
      <c r="X731" s="188"/>
      <c r="Y731" s="188"/>
      <c r="Z731" s="188"/>
    </row>
    <row r="732" ht="15.75" customHeight="1" spans="1:26">
      <c r="A732" s="188"/>
      <c r="B732" s="188"/>
      <c r="C732" s="188"/>
      <c r="D732" s="188"/>
      <c r="E732" s="188"/>
      <c r="F732" s="197"/>
      <c r="G732" s="197"/>
      <c r="H732" s="197"/>
      <c r="I732" s="197"/>
      <c r="J732" s="197"/>
      <c r="K732" s="197"/>
      <c r="L732" s="188"/>
      <c r="M732" s="188"/>
      <c r="N732" s="188"/>
      <c r="O732" s="188"/>
      <c r="P732" s="188"/>
      <c r="Q732" s="188"/>
      <c r="R732" s="188"/>
      <c r="S732" s="188"/>
      <c r="T732" s="188"/>
      <c r="U732" s="188"/>
      <c r="V732" s="188"/>
      <c r="W732" s="188"/>
      <c r="X732" s="188"/>
      <c r="Y732" s="188"/>
      <c r="Z732" s="188"/>
    </row>
    <row r="733" ht="15.75" customHeight="1" spans="1:26">
      <c r="A733" s="188"/>
      <c r="B733" s="188"/>
      <c r="C733" s="188"/>
      <c r="D733" s="188"/>
      <c r="E733" s="188"/>
      <c r="F733" s="197"/>
      <c r="G733" s="197"/>
      <c r="H733" s="197"/>
      <c r="I733" s="197"/>
      <c r="J733" s="197"/>
      <c r="K733" s="197"/>
      <c r="L733" s="188"/>
      <c r="M733" s="188"/>
      <c r="N733" s="188"/>
      <c r="O733" s="188"/>
      <c r="P733" s="188"/>
      <c r="Q733" s="188"/>
      <c r="R733" s="188"/>
      <c r="S733" s="188"/>
      <c r="T733" s="188"/>
      <c r="U733" s="188"/>
      <c r="V733" s="188"/>
      <c r="W733" s="188"/>
      <c r="X733" s="188"/>
      <c r="Y733" s="188"/>
      <c r="Z733" s="188"/>
    </row>
    <row r="734" ht="15.75" customHeight="1" spans="1:26">
      <c r="A734" s="188"/>
      <c r="B734" s="188"/>
      <c r="C734" s="188"/>
      <c r="D734" s="188"/>
      <c r="E734" s="188"/>
      <c r="F734" s="197"/>
      <c r="G734" s="197"/>
      <c r="H734" s="197"/>
      <c r="I734" s="197"/>
      <c r="J734" s="197"/>
      <c r="K734" s="197"/>
      <c r="L734" s="188"/>
      <c r="M734" s="188"/>
      <c r="N734" s="188"/>
      <c r="O734" s="188"/>
      <c r="P734" s="188"/>
      <c r="Q734" s="188"/>
      <c r="R734" s="188"/>
      <c r="S734" s="188"/>
      <c r="T734" s="188"/>
      <c r="U734" s="188"/>
      <c r="V734" s="188"/>
      <c r="W734" s="188"/>
      <c r="X734" s="188"/>
      <c r="Y734" s="188"/>
      <c r="Z734" s="188"/>
    </row>
    <row r="735" ht="15.75" customHeight="1" spans="1:26">
      <c r="A735" s="188"/>
      <c r="B735" s="188"/>
      <c r="C735" s="188"/>
      <c r="D735" s="188"/>
      <c r="E735" s="188"/>
      <c r="F735" s="197"/>
      <c r="G735" s="197"/>
      <c r="H735" s="197"/>
      <c r="I735" s="197"/>
      <c r="J735" s="197"/>
      <c r="K735" s="197"/>
      <c r="L735" s="188"/>
      <c r="M735" s="188"/>
      <c r="N735" s="188"/>
      <c r="O735" s="188"/>
      <c r="P735" s="188"/>
      <c r="Q735" s="188"/>
      <c r="R735" s="188"/>
      <c r="S735" s="188"/>
      <c r="T735" s="188"/>
      <c r="U735" s="188"/>
      <c r="V735" s="188"/>
      <c r="W735" s="188"/>
      <c r="X735" s="188"/>
      <c r="Y735" s="188"/>
      <c r="Z735" s="188"/>
    </row>
    <row r="736" ht="15.75" customHeight="1" spans="1:26">
      <c r="A736" s="188"/>
      <c r="B736" s="188"/>
      <c r="C736" s="188"/>
      <c r="D736" s="188"/>
      <c r="E736" s="188"/>
      <c r="F736" s="197"/>
      <c r="G736" s="197"/>
      <c r="H736" s="197"/>
      <c r="I736" s="197"/>
      <c r="J736" s="197"/>
      <c r="K736" s="197"/>
      <c r="L736" s="188"/>
      <c r="M736" s="188"/>
      <c r="N736" s="188"/>
      <c r="O736" s="188"/>
      <c r="P736" s="188"/>
      <c r="Q736" s="188"/>
      <c r="R736" s="188"/>
      <c r="S736" s="188"/>
      <c r="T736" s="188"/>
      <c r="U736" s="188"/>
      <c r="V736" s="188"/>
      <c r="W736" s="188"/>
      <c r="X736" s="188"/>
      <c r="Y736" s="188"/>
      <c r="Z736" s="188"/>
    </row>
    <row r="737" ht="15.75" customHeight="1" spans="1:26">
      <c r="A737" s="188"/>
      <c r="B737" s="188"/>
      <c r="C737" s="188"/>
      <c r="D737" s="188"/>
      <c r="E737" s="188"/>
      <c r="F737" s="197"/>
      <c r="G737" s="197"/>
      <c r="H737" s="197"/>
      <c r="I737" s="197"/>
      <c r="J737" s="197"/>
      <c r="K737" s="197"/>
      <c r="L737" s="188"/>
      <c r="M737" s="188"/>
      <c r="N737" s="188"/>
      <c r="O737" s="188"/>
      <c r="P737" s="188"/>
      <c r="Q737" s="188"/>
      <c r="R737" s="188"/>
      <c r="S737" s="188"/>
      <c r="T737" s="188"/>
      <c r="U737" s="188"/>
      <c r="V737" s="188"/>
      <c r="W737" s="188"/>
      <c r="X737" s="188"/>
      <c r="Y737" s="188"/>
      <c r="Z737" s="188"/>
    </row>
    <row r="738" ht="15.75" customHeight="1" spans="1:26">
      <c r="A738" s="188"/>
      <c r="B738" s="188"/>
      <c r="C738" s="188"/>
      <c r="D738" s="188"/>
      <c r="E738" s="188"/>
      <c r="F738" s="197"/>
      <c r="G738" s="197"/>
      <c r="H738" s="197"/>
      <c r="I738" s="197"/>
      <c r="J738" s="197"/>
      <c r="K738" s="197"/>
      <c r="L738" s="188"/>
      <c r="M738" s="188"/>
      <c r="N738" s="188"/>
      <c r="O738" s="188"/>
      <c r="P738" s="188"/>
      <c r="Q738" s="188"/>
      <c r="R738" s="188"/>
      <c r="S738" s="188"/>
      <c r="T738" s="188"/>
      <c r="U738" s="188"/>
      <c r="V738" s="188"/>
      <c r="W738" s="188"/>
      <c r="X738" s="188"/>
      <c r="Y738" s="188"/>
      <c r="Z738" s="188"/>
    </row>
    <row r="739" ht="15.75" customHeight="1" spans="1:26">
      <c r="A739" s="188"/>
      <c r="B739" s="188"/>
      <c r="C739" s="188"/>
      <c r="D739" s="188"/>
      <c r="E739" s="188"/>
      <c r="F739" s="197"/>
      <c r="G739" s="197"/>
      <c r="H739" s="197"/>
      <c r="I739" s="197"/>
      <c r="J739" s="197"/>
      <c r="K739" s="197"/>
      <c r="L739" s="188"/>
      <c r="M739" s="188"/>
      <c r="N739" s="188"/>
      <c r="O739" s="188"/>
      <c r="P739" s="188"/>
      <c r="Q739" s="188"/>
      <c r="R739" s="188"/>
      <c r="S739" s="188"/>
      <c r="T739" s="188"/>
      <c r="U739" s="188"/>
      <c r="V739" s="188"/>
      <c r="W739" s="188"/>
      <c r="X739" s="188"/>
      <c r="Y739" s="188"/>
      <c r="Z739" s="188"/>
    </row>
    <row r="740" ht="15.75" customHeight="1" spans="1:26">
      <c r="A740" s="188"/>
      <c r="B740" s="188"/>
      <c r="C740" s="188"/>
      <c r="D740" s="188"/>
      <c r="E740" s="188"/>
      <c r="F740" s="197"/>
      <c r="G740" s="197"/>
      <c r="H740" s="197"/>
      <c r="I740" s="197"/>
      <c r="J740" s="197"/>
      <c r="K740" s="197"/>
      <c r="L740" s="188"/>
      <c r="M740" s="188"/>
      <c r="N740" s="188"/>
      <c r="O740" s="188"/>
      <c r="P740" s="188"/>
      <c r="Q740" s="188"/>
      <c r="R740" s="188"/>
      <c r="S740" s="188"/>
      <c r="T740" s="188"/>
      <c r="U740" s="188"/>
      <c r="V740" s="188"/>
      <c r="W740" s="188"/>
      <c r="X740" s="188"/>
      <c r="Y740" s="188"/>
      <c r="Z740" s="188"/>
    </row>
    <row r="741" ht="15.75" customHeight="1" spans="1:26">
      <c r="A741" s="188"/>
      <c r="B741" s="188"/>
      <c r="C741" s="188"/>
      <c r="D741" s="188"/>
      <c r="E741" s="188"/>
      <c r="F741" s="197"/>
      <c r="G741" s="197"/>
      <c r="H741" s="197"/>
      <c r="I741" s="197"/>
      <c r="J741" s="197"/>
      <c r="K741" s="197"/>
      <c r="L741" s="188"/>
      <c r="M741" s="188"/>
      <c r="N741" s="188"/>
      <c r="O741" s="188"/>
      <c r="P741" s="188"/>
      <c r="Q741" s="188"/>
      <c r="R741" s="188"/>
      <c r="S741" s="188"/>
      <c r="T741" s="188"/>
      <c r="U741" s="188"/>
      <c r="V741" s="188"/>
      <c r="W741" s="188"/>
      <c r="X741" s="188"/>
      <c r="Y741" s="188"/>
      <c r="Z741" s="188"/>
    </row>
    <row r="742" ht="15.75" customHeight="1" spans="1:26">
      <c r="A742" s="188"/>
      <c r="B742" s="188"/>
      <c r="C742" s="188"/>
      <c r="D742" s="188"/>
      <c r="E742" s="188"/>
      <c r="F742" s="197"/>
      <c r="G742" s="197"/>
      <c r="H742" s="197"/>
      <c r="I742" s="197"/>
      <c r="J742" s="197"/>
      <c r="K742" s="197"/>
      <c r="L742" s="188"/>
      <c r="M742" s="188"/>
      <c r="N742" s="188"/>
      <c r="O742" s="188"/>
      <c r="P742" s="188"/>
      <c r="Q742" s="188"/>
      <c r="R742" s="188"/>
      <c r="S742" s="188"/>
      <c r="T742" s="188"/>
      <c r="U742" s="188"/>
      <c r="V742" s="188"/>
      <c r="W742" s="188"/>
      <c r="X742" s="188"/>
      <c r="Y742" s="188"/>
      <c r="Z742" s="188"/>
    </row>
    <row r="743" ht="15.75" customHeight="1" spans="1:26">
      <c r="A743" s="188"/>
      <c r="B743" s="188"/>
      <c r="C743" s="188"/>
      <c r="D743" s="188"/>
      <c r="E743" s="188"/>
      <c r="F743" s="197"/>
      <c r="G743" s="197"/>
      <c r="H743" s="197"/>
      <c r="I743" s="197"/>
      <c r="J743" s="197"/>
      <c r="K743" s="197"/>
      <c r="L743" s="188"/>
      <c r="M743" s="188"/>
      <c r="N743" s="188"/>
      <c r="O743" s="188"/>
      <c r="P743" s="188"/>
      <c r="Q743" s="188"/>
      <c r="R743" s="188"/>
      <c r="S743" s="188"/>
      <c r="T743" s="188"/>
      <c r="U743" s="188"/>
      <c r="V743" s="188"/>
      <c r="W743" s="188"/>
      <c r="X743" s="188"/>
      <c r="Y743" s="188"/>
      <c r="Z743" s="188"/>
    </row>
    <row r="744" ht="15.75" customHeight="1" spans="1:26">
      <c r="A744" s="188"/>
      <c r="B744" s="188"/>
      <c r="C744" s="188"/>
      <c r="D744" s="188"/>
      <c r="E744" s="188"/>
      <c r="F744" s="197"/>
      <c r="G744" s="197"/>
      <c r="H744" s="197"/>
      <c r="I744" s="197"/>
      <c r="J744" s="197"/>
      <c r="K744" s="197"/>
      <c r="L744" s="188"/>
      <c r="M744" s="188"/>
      <c r="N744" s="188"/>
      <c r="O744" s="188"/>
      <c r="P744" s="188"/>
      <c r="Q744" s="188"/>
      <c r="R744" s="188"/>
      <c r="S744" s="188"/>
      <c r="T744" s="188"/>
      <c r="U744" s="188"/>
      <c r="V744" s="188"/>
      <c r="W744" s="188"/>
      <c r="X744" s="188"/>
      <c r="Y744" s="188"/>
      <c r="Z744" s="188"/>
    </row>
    <row r="745" ht="15.75" customHeight="1" spans="1:26">
      <c r="A745" s="188"/>
      <c r="B745" s="188"/>
      <c r="C745" s="188"/>
      <c r="D745" s="188"/>
      <c r="E745" s="188"/>
      <c r="F745" s="197"/>
      <c r="G745" s="197"/>
      <c r="H745" s="197"/>
      <c r="I745" s="197"/>
      <c r="J745" s="197"/>
      <c r="K745" s="197"/>
      <c r="L745" s="188"/>
      <c r="M745" s="188"/>
      <c r="N745" s="188"/>
      <c r="O745" s="188"/>
      <c r="P745" s="188"/>
      <c r="Q745" s="188"/>
      <c r="R745" s="188"/>
      <c r="S745" s="188"/>
      <c r="T745" s="188"/>
      <c r="U745" s="188"/>
      <c r="V745" s="188"/>
      <c r="W745" s="188"/>
      <c r="X745" s="188"/>
      <c r="Y745" s="188"/>
      <c r="Z745" s="188"/>
    </row>
    <row r="746" ht="15.75" customHeight="1" spans="1:26">
      <c r="A746" s="188"/>
      <c r="B746" s="188"/>
      <c r="C746" s="188"/>
      <c r="D746" s="188"/>
      <c r="E746" s="188"/>
      <c r="F746" s="197"/>
      <c r="G746" s="197"/>
      <c r="H746" s="197"/>
      <c r="I746" s="197"/>
      <c r="J746" s="197"/>
      <c r="K746" s="197"/>
      <c r="L746" s="188"/>
      <c r="M746" s="188"/>
      <c r="N746" s="188"/>
      <c r="O746" s="188"/>
      <c r="P746" s="188"/>
      <c r="Q746" s="188"/>
      <c r="R746" s="188"/>
      <c r="S746" s="188"/>
      <c r="T746" s="188"/>
      <c r="U746" s="188"/>
      <c r="V746" s="188"/>
      <c r="W746" s="188"/>
      <c r="X746" s="188"/>
      <c r="Y746" s="188"/>
      <c r="Z746" s="188"/>
    </row>
    <row r="747" ht="15.75" customHeight="1" spans="1:26">
      <c r="A747" s="188"/>
      <c r="B747" s="188"/>
      <c r="C747" s="188"/>
      <c r="D747" s="188"/>
      <c r="E747" s="188"/>
      <c r="F747" s="197"/>
      <c r="G747" s="197"/>
      <c r="H747" s="197"/>
      <c r="I747" s="197"/>
      <c r="J747" s="197"/>
      <c r="K747" s="197"/>
      <c r="L747" s="188"/>
      <c r="M747" s="188"/>
      <c r="N747" s="188"/>
      <c r="O747" s="188"/>
      <c r="P747" s="188"/>
      <c r="Q747" s="188"/>
      <c r="R747" s="188"/>
      <c r="S747" s="188"/>
      <c r="T747" s="188"/>
      <c r="U747" s="188"/>
      <c r="V747" s="188"/>
      <c r="W747" s="188"/>
      <c r="X747" s="188"/>
      <c r="Y747" s="188"/>
      <c r="Z747" s="188"/>
    </row>
    <row r="748" ht="15.75" customHeight="1" spans="1:26">
      <c r="A748" s="188"/>
      <c r="B748" s="188"/>
      <c r="C748" s="188"/>
      <c r="D748" s="188"/>
      <c r="E748" s="188"/>
      <c r="F748" s="197"/>
      <c r="G748" s="197"/>
      <c r="H748" s="197"/>
      <c r="I748" s="197"/>
      <c r="J748" s="197"/>
      <c r="K748" s="197"/>
      <c r="L748" s="188"/>
      <c r="M748" s="188"/>
      <c r="N748" s="188"/>
      <c r="O748" s="188"/>
      <c r="P748" s="188"/>
      <c r="Q748" s="188"/>
      <c r="R748" s="188"/>
      <c r="S748" s="188"/>
      <c r="T748" s="188"/>
      <c r="U748" s="188"/>
      <c r="V748" s="188"/>
      <c r="W748" s="188"/>
      <c r="X748" s="188"/>
      <c r="Y748" s="188"/>
      <c r="Z748" s="188"/>
    </row>
    <row r="749" ht="15.75" customHeight="1" spans="1:26">
      <c r="A749" s="188"/>
      <c r="B749" s="188"/>
      <c r="C749" s="188"/>
      <c r="D749" s="188"/>
      <c r="E749" s="188"/>
      <c r="F749" s="197"/>
      <c r="G749" s="197"/>
      <c r="H749" s="197"/>
      <c r="I749" s="197"/>
      <c r="J749" s="197"/>
      <c r="K749" s="197"/>
      <c r="L749" s="188"/>
      <c r="M749" s="188"/>
      <c r="N749" s="188"/>
      <c r="O749" s="188"/>
      <c r="P749" s="188"/>
      <c r="Q749" s="188"/>
      <c r="R749" s="188"/>
      <c r="S749" s="188"/>
      <c r="T749" s="188"/>
      <c r="U749" s="188"/>
      <c r="V749" s="188"/>
      <c r="W749" s="188"/>
      <c r="X749" s="188"/>
      <c r="Y749" s="188"/>
      <c r="Z749" s="188"/>
    </row>
    <row r="750" ht="15.75" customHeight="1" spans="1:26">
      <c r="A750" s="188"/>
      <c r="B750" s="188"/>
      <c r="C750" s="188"/>
      <c r="D750" s="188"/>
      <c r="E750" s="188"/>
      <c r="F750" s="197"/>
      <c r="G750" s="197"/>
      <c r="H750" s="197"/>
      <c r="I750" s="197"/>
      <c r="J750" s="197"/>
      <c r="K750" s="197"/>
      <c r="L750" s="188"/>
      <c r="M750" s="188"/>
      <c r="N750" s="188"/>
      <c r="O750" s="188"/>
      <c r="P750" s="188"/>
      <c r="Q750" s="188"/>
      <c r="R750" s="188"/>
      <c r="S750" s="188"/>
      <c r="T750" s="188"/>
      <c r="U750" s="188"/>
      <c r="V750" s="188"/>
      <c r="W750" s="188"/>
      <c r="X750" s="188"/>
      <c r="Y750" s="188"/>
      <c r="Z750" s="188"/>
    </row>
    <row r="751" ht="15.75" customHeight="1" spans="1:26">
      <c r="A751" s="188"/>
      <c r="B751" s="188"/>
      <c r="C751" s="188"/>
      <c r="D751" s="188"/>
      <c r="E751" s="188"/>
      <c r="F751" s="197"/>
      <c r="G751" s="197"/>
      <c r="H751" s="197"/>
      <c r="I751" s="197"/>
      <c r="J751" s="197"/>
      <c r="K751" s="197"/>
      <c r="L751" s="188"/>
      <c r="M751" s="188"/>
      <c r="N751" s="188"/>
      <c r="O751" s="188"/>
      <c r="P751" s="188"/>
      <c r="Q751" s="188"/>
      <c r="R751" s="188"/>
      <c r="S751" s="188"/>
      <c r="T751" s="188"/>
      <c r="U751" s="188"/>
      <c r="V751" s="188"/>
      <c r="W751" s="188"/>
      <c r="X751" s="188"/>
      <c r="Y751" s="188"/>
      <c r="Z751" s="188"/>
    </row>
    <row r="752" ht="15.75" customHeight="1" spans="1:26">
      <c r="A752" s="188"/>
      <c r="B752" s="188"/>
      <c r="C752" s="188"/>
      <c r="D752" s="188"/>
      <c r="E752" s="188"/>
      <c r="F752" s="197"/>
      <c r="G752" s="197"/>
      <c r="H752" s="197"/>
      <c r="I752" s="197"/>
      <c r="J752" s="197"/>
      <c r="K752" s="197"/>
      <c r="L752" s="188"/>
      <c r="M752" s="188"/>
      <c r="N752" s="188"/>
      <c r="O752" s="188"/>
      <c r="P752" s="188"/>
      <c r="Q752" s="188"/>
      <c r="R752" s="188"/>
      <c r="S752" s="188"/>
      <c r="T752" s="188"/>
      <c r="U752" s="188"/>
      <c r="V752" s="188"/>
      <c r="W752" s="188"/>
      <c r="X752" s="188"/>
      <c r="Y752" s="188"/>
      <c r="Z752" s="188"/>
    </row>
    <row r="753" ht="15.75" customHeight="1" spans="1:26">
      <c r="A753" s="188"/>
      <c r="B753" s="188"/>
      <c r="C753" s="188"/>
      <c r="D753" s="188"/>
      <c r="E753" s="188"/>
      <c r="F753" s="197"/>
      <c r="G753" s="197"/>
      <c r="H753" s="197"/>
      <c r="I753" s="197"/>
      <c r="J753" s="197"/>
      <c r="K753" s="197"/>
      <c r="L753" s="188"/>
      <c r="M753" s="188"/>
      <c r="N753" s="188"/>
      <c r="O753" s="188"/>
      <c r="P753" s="188"/>
      <c r="Q753" s="188"/>
      <c r="R753" s="188"/>
      <c r="S753" s="188"/>
      <c r="T753" s="188"/>
      <c r="U753" s="188"/>
      <c r="V753" s="188"/>
      <c r="W753" s="188"/>
      <c r="X753" s="188"/>
      <c r="Y753" s="188"/>
      <c r="Z753" s="188"/>
    </row>
    <row r="754" ht="15.75" customHeight="1" spans="1:26">
      <c r="A754" s="188"/>
      <c r="B754" s="188"/>
      <c r="C754" s="188"/>
      <c r="D754" s="188"/>
      <c r="E754" s="188"/>
      <c r="F754" s="197"/>
      <c r="G754" s="197"/>
      <c r="H754" s="197"/>
      <c r="I754" s="197"/>
      <c r="J754" s="197"/>
      <c r="K754" s="197"/>
      <c r="L754" s="188"/>
      <c r="M754" s="188"/>
      <c r="N754" s="188"/>
      <c r="O754" s="188"/>
      <c r="P754" s="188"/>
      <c r="Q754" s="188"/>
      <c r="R754" s="188"/>
      <c r="S754" s="188"/>
      <c r="T754" s="188"/>
      <c r="U754" s="188"/>
      <c r="V754" s="188"/>
      <c r="W754" s="188"/>
      <c r="X754" s="188"/>
      <c r="Y754" s="188"/>
      <c r="Z754" s="188"/>
    </row>
    <row r="755" ht="15.75" customHeight="1" spans="1:26">
      <c r="A755" s="188"/>
      <c r="B755" s="188"/>
      <c r="C755" s="188"/>
      <c r="D755" s="188"/>
      <c r="E755" s="188"/>
      <c r="F755" s="197"/>
      <c r="G755" s="197"/>
      <c r="H755" s="197"/>
      <c r="I755" s="197"/>
      <c r="J755" s="197"/>
      <c r="K755" s="197"/>
      <c r="L755" s="188"/>
      <c r="M755" s="188"/>
      <c r="N755" s="188"/>
      <c r="O755" s="188"/>
      <c r="P755" s="188"/>
      <c r="Q755" s="188"/>
      <c r="R755" s="188"/>
      <c r="S755" s="188"/>
      <c r="T755" s="188"/>
      <c r="U755" s="188"/>
      <c r="V755" s="188"/>
      <c r="W755" s="188"/>
      <c r="X755" s="188"/>
      <c r="Y755" s="188"/>
      <c r="Z755" s="188"/>
    </row>
    <row r="756" ht="15.75" customHeight="1" spans="1:26">
      <c r="A756" s="188"/>
      <c r="B756" s="188"/>
      <c r="C756" s="188"/>
      <c r="D756" s="188"/>
      <c r="E756" s="188"/>
      <c r="F756" s="197"/>
      <c r="G756" s="197"/>
      <c r="H756" s="197"/>
      <c r="I756" s="197"/>
      <c r="J756" s="197"/>
      <c r="K756" s="197"/>
      <c r="L756" s="188"/>
      <c r="M756" s="188"/>
      <c r="N756" s="188"/>
      <c r="O756" s="188"/>
      <c r="P756" s="188"/>
      <c r="Q756" s="188"/>
      <c r="R756" s="188"/>
      <c r="S756" s="188"/>
      <c r="T756" s="188"/>
      <c r="U756" s="188"/>
      <c r="V756" s="188"/>
      <c r="W756" s="188"/>
      <c r="X756" s="188"/>
      <c r="Y756" s="188"/>
      <c r="Z756" s="188"/>
    </row>
    <row r="757" ht="15.75" customHeight="1" spans="1:26">
      <c r="A757" s="188"/>
      <c r="B757" s="188"/>
      <c r="C757" s="188"/>
      <c r="D757" s="188"/>
      <c r="E757" s="188"/>
      <c r="F757" s="197"/>
      <c r="G757" s="197"/>
      <c r="H757" s="197"/>
      <c r="I757" s="197"/>
      <c r="J757" s="197"/>
      <c r="K757" s="197"/>
      <c r="L757" s="188"/>
      <c r="M757" s="188"/>
      <c r="N757" s="188"/>
      <c r="O757" s="188"/>
      <c r="P757" s="188"/>
      <c r="Q757" s="188"/>
      <c r="R757" s="188"/>
      <c r="S757" s="188"/>
      <c r="T757" s="188"/>
      <c r="U757" s="188"/>
      <c r="V757" s="188"/>
      <c r="W757" s="188"/>
      <c r="X757" s="188"/>
      <c r="Y757" s="188"/>
      <c r="Z757" s="188"/>
    </row>
    <row r="758" ht="15.75" customHeight="1" spans="1:26">
      <c r="A758" s="188"/>
      <c r="B758" s="188"/>
      <c r="C758" s="188"/>
      <c r="D758" s="188"/>
      <c r="E758" s="188"/>
      <c r="F758" s="197"/>
      <c r="G758" s="197"/>
      <c r="H758" s="197"/>
      <c r="I758" s="197"/>
      <c r="J758" s="197"/>
      <c r="K758" s="197"/>
      <c r="L758" s="188"/>
      <c r="M758" s="188"/>
      <c r="N758" s="188"/>
      <c r="O758" s="188"/>
      <c r="P758" s="188"/>
      <c r="Q758" s="188"/>
      <c r="R758" s="188"/>
      <c r="S758" s="188"/>
      <c r="T758" s="188"/>
      <c r="U758" s="188"/>
      <c r="V758" s="188"/>
      <c r="W758" s="188"/>
      <c r="X758" s="188"/>
      <c r="Y758" s="188"/>
      <c r="Z758" s="188"/>
    </row>
    <row r="759" ht="15.75" customHeight="1" spans="1:26">
      <c r="A759" s="188"/>
      <c r="B759" s="188"/>
      <c r="C759" s="188"/>
      <c r="D759" s="188"/>
      <c r="E759" s="188"/>
      <c r="F759" s="197"/>
      <c r="G759" s="197"/>
      <c r="H759" s="197"/>
      <c r="I759" s="197"/>
      <c r="J759" s="197"/>
      <c r="K759" s="197"/>
      <c r="L759" s="188"/>
      <c r="M759" s="188"/>
      <c r="N759" s="188"/>
      <c r="O759" s="188"/>
      <c r="P759" s="188"/>
      <c r="Q759" s="188"/>
      <c r="R759" s="188"/>
      <c r="S759" s="188"/>
      <c r="T759" s="188"/>
      <c r="U759" s="188"/>
      <c r="V759" s="188"/>
      <c r="W759" s="188"/>
      <c r="X759" s="188"/>
      <c r="Y759" s="188"/>
      <c r="Z759" s="188"/>
    </row>
    <row r="760" ht="15.75" customHeight="1" spans="1:26">
      <c r="A760" s="188"/>
      <c r="B760" s="188"/>
      <c r="C760" s="188"/>
      <c r="D760" s="188"/>
      <c r="E760" s="188"/>
      <c r="F760" s="197"/>
      <c r="G760" s="197"/>
      <c r="H760" s="197"/>
      <c r="I760" s="197"/>
      <c r="J760" s="197"/>
      <c r="K760" s="197"/>
      <c r="L760" s="188"/>
      <c r="M760" s="188"/>
      <c r="N760" s="188"/>
      <c r="O760" s="188"/>
      <c r="P760" s="188"/>
      <c r="Q760" s="188"/>
      <c r="R760" s="188"/>
      <c r="S760" s="188"/>
      <c r="T760" s="188"/>
      <c r="U760" s="188"/>
      <c r="V760" s="188"/>
      <c r="W760" s="188"/>
      <c r="X760" s="188"/>
      <c r="Y760" s="188"/>
      <c r="Z760" s="188"/>
    </row>
    <row r="761" ht="15.75" customHeight="1" spans="1:26">
      <c r="A761" s="188"/>
      <c r="B761" s="188"/>
      <c r="C761" s="188"/>
      <c r="D761" s="188"/>
      <c r="E761" s="188"/>
      <c r="F761" s="197"/>
      <c r="G761" s="197"/>
      <c r="H761" s="197"/>
      <c r="I761" s="197"/>
      <c r="J761" s="197"/>
      <c r="K761" s="197"/>
      <c r="L761" s="188"/>
      <c r="M761" s="188"/>
      <c r="N761" s="188"/>
      <c r="O761" s="188"/>
      <c r="P761" s="188"/>
      <c r="Q761" s="188"/>
      <c r="R761" s="188"/>
      <c r="S761" s="188"/>
      <c r="T761" s="188"/>
      <c r="U761" s="188"/>
      <c r="V761" s="188"/>
      <c r="W761" s="188"/>
      <c r="X761" s="188"/>
      <c r="Y761" s="188"/>
      <c r="Z761" s="188"/>
    </row>
    <row r="762" ht="15.75" customHeight="1" spans="1:26">
      <c r="A762" s="188"/>
      <c r="B762" s="188"/>
      <c r="C762" s="188"/>
      <c r="D762" s="188"/>
      <c r="E762" s="188"/>
      <c r="F762" s="197"/>
      <c r="G762" s="197"/>
      <c r="H762" s="197"/>
      <c r="I762" s="197"/>
      <c r="J762" s="197"/>
      <c r="K762" s="197"/>
      <c r="L762" s="188"/>
      <c r="M762" s="188"/>
      <c r="N762" s="188"/>
      <c r="O762" s="188"/>
      <c r="P762" s="188"/>
      <c r="Q762" s="188"/>
      <c r="R762" s="188"/>
      <c r="S762" s="188"/>
      <c r="T762" s="188"/>
      <c r="U762" s="188"/>
      <c r="V762" s="188"/>
      <c r="W762" s="188"/>
      <c r="X762" s="188"/>
      <c r="Y762" s="188"/>
      <c r="Z762" s="188"/>
    </row>
    <row r="763" ht="15.75" customHeight="1" spans="1:26">
      <c r="A763" s="188"/>
      <c r="B763" s="188"/>
      <c r="C763" s="188"/>
      <c r="D763" s="188"/>
      <c r="E763" s="188"/>
      <c r="F763" s="197"/>
      <c r="G763" s="197"/>
      <c r="H763" s="197"/>
      <c r="I763" s="197"/>
      <c r="J763" s="197"/>
      <c r="K763" s="197"/>
      <c r="L763" s="188"/>
      <c r="M763" s="188"/>
      <c r="N763" s="188"/>
      <c r="O763" s="188"/>
      <c r="P763" s="188"/>
      <c r="Q763" s="188"/>
      <c r="R763" s="188"/>
      <c r="S763" s="188"/>
      <c r="T763" s="188"/>
      <c r="U763" s="188"/>
      <c r="V763" s="188"/>
      <c r="W763" s="188"/>
      <c r="X763" s="188"/>
      <c r="Y763" s="188"/>
      <c r="Z763" s="188"/>
    </row>
    <row r="764" ht="15.75" customHeight="1" spans="1:26">
      <c r="A764" s="188"/>
      <c r="B764" s="188"/>
      <c r="C764" s="188"/>
      <c r="D764" s="188"/>
      <c r="E764" s="188"/>
      <c r="F764" s="197"/>
      <c r="G764" s="197"/>
      <c r="H764" s="197"/>
      <c r="I764" s="197"/>
      <c r="J764" s="197"/>
      <c r="K764" s="197"/>
      <c r="L764" s="188"/>
      <c r="M764" s="188"/>
      <c r="N764" s="188"/>
      <c r="O764" s="188"/>
      <c r="P764" s="188"/>
      <c r="Q764" s="188"/>
      <c r="R764" s="188"/>
      <c r="S764" s="188"/>
      <c r="T764" s="188"/>
      <c r="U764" s="188"/>
      <c r="V764" s="188"/>
      <c r="W764" s="188"/>
      <c r="X764" s="188"/>
      <c r="Y764" s="188"/>
      <c r="Z764" s="188"/>
    </row>
    <row r="765" ht="15.75" customHeight="1" spans="1:26">
      <c r="A765" s="188"/>
      <c r="B765" s="188"/>
      <c r="C765" s="188"/>
      <c r="D765" s="188"/>
      <c r="E765" s="188"/>
      <c r="F765" s="197"/>
      <c r="G765" s="197"/>
      <c r="H765" s="197"/>
      <c r="I765" s="197"/>
      <c r="J765" s="197"/>
      <c r="K765" s="197"/>
      <c r="L765" s="188"/>
      <c r="M765" s="188"/>
      <c r="N765" s="188"/>
      <c r="O765" s="188"/>
      <c r="P765" s="188"/>
      <c r="Q765" s="188"/>
      <c r="R765" s="188"/>
      <c r="S765" s="188"/>
      <c r="T765" s="188"/>
      <c r="U765" s="188"/>
      <c r="V765" s="188"/>
      <c r="W765" s="188"/>
      <c r="X765" s="188"/>
      <c r="Y765" s="188"/>
      <c r="Z765" s="188"/>
    </row>
    <row r="766" ht="15.75" customHeight="1" spans="1:26">
      <c r="A766" s="188"/>
      <c r="B766" s="188"/>
      <c r="C766" s="188"/>
      <c r="D766" s="188"/>
      <c r="E766" s="188"/>
      <c r="F766" s="197"/>
      <c r="G766" s="197"/>
      <c r="H766" s="197"/>
      <c r="I766" s="197"/>
      <c r="J766" s="197"/>
      <c r="K766" s="197"/>
      <c r="L766" s="188"/>
      <c r="M766" s="188"/>
      <c r="N766" s="188"/>
      <c r="O766" s="188"/>
      <c r="P766" s="188"/>
      <c r="Q766" s="188"/>
      <c r="R766" s="188"/>
      <c r="S766" s="188"/>
      <c r="T766" s="188"/>
      <c r="U766" s="188"/>
      <c r="V766" s="188"/>
      <c r="W766" s="188"/>
      <c r="X766" s="188"/>
      <c r="Y766" s="188"/>
      <c r="Z766" s="188"/>
    </row>
    <row r="767" ht="15.75" customHeight="1" spans="1:26">
      <c r="A767" s="188"/>
      <c r="B767" s="188"/>
      <c r="C767" s="188"/>
      <c r="D767" s="188"/>
      <c r="E767" s="188"/>
      <c r="F767" s="197"/>
      <c r="G767" s="197"/>
      <c r="H767" s="197"/>
      <c r="I767" s="197"/>
      <c r="J767" s="197"/>
      <c r="K767" s="197"/>
      <c r="L767" s="188"/>
      <c r="M767" s="188"/>
      <c r="N767" s="188"/>
      <c r="O767" s="188"/>
      <c r="P767" s="188"/>
      <c r="Q767" s="188"/>
      <c r="R767" s="188"/>
      <c r="S767" s="188"/>
      <c r="T767" s="188"/>
      <c r="U767" s="188"/>
      <c r="V767" s="188"/>
      <c r="W767" s="188"/>
      <c r="X767" s="188"/>
      <c r="Y767" s="188"/>
      <c r="Z767" s="188"/>
    </row>
    <row r="768" ht="15.75" customHeight="1" spans="1:26">
      <c r="A768" s="188"/>
      <c r="B768" s="188"/>
      <c r="C768" s="188"/>
      <c r="D768" s="188"/>
      <c r="E768" s="188"/>
      <c r="F768" s="197"/>
      <c r="G768" s="197"/>
      <c r="H768" s="197"/>
      <c r="I768" s="197"/>
      <c r="J768" s="197"/>
      <c r="K768" s="197"/>
      <c r="L768" s="188"/>
      <c r="M768" s="188"/>
      <c r="N768" s="188"/>
      <c r="O768" s="188"/>
      <c r="P768" s="188"/>
      <c r="Q768" s="188"/>
      <c r="R768" s="188"/>
      <c r="S768" s="188"/>
      <c r="T768" s="188"/>
      <c r="U768" s="188"/>
      <c r="V768" s="188"/>
      <c r="W768" s="188"/>
      <c r="X768" s="188"/>
      <c r="Y768" s="188"/>
      <c r="Z768" s="188"/>
    </row>
    <row r="769" ht="15.75" customHeight="1" spans="1:26">
      <c r="A769" s="188"/>
      <c r="B769" s="188"/>
      <c r="C769" s="188"/>
      <c r="D769" s="188"/>
      <c r="E769" s="188"/>
      <c r="F769" s="197"/>
      <c r="G769" s="197"/>
      <c r="H769" s="197"/>
      <c r="I769" s="197"/>
      <c r="J769" s="197"/>
      <c r="K769" s="197"/>
      <c r="L769" s="188"/>
      <c r="M769" s="188"/>
      <c r="N769" s="188"/>
      <c r="O769" s="188"/>
      <c r="P769" s="188"/>
      <c r="Q769" s="188"/>
      <c r="R769" s="188"/>
      <c r="S769" s="188"/>
      <c r="T769" s="188"/>
      <c r="U769" s="188"/>
      <c r="V769" s="188"/>
      <c r="W769" s="188"/>
      <c r="X769" s="188"/>
      <c r="Y769" s="188"/>
      <c r="Z769" s="188"/>
    </row>
    <row r="770" ht="15.75" customHeight="1" spans="1:26">
      <c r="A770" s="188"/>
      <c r="B770" s="188"/>
      <c r="C770" s="188"/>
      <c r="D770" s="188"/>
      <c r="E770" s="188"/>
      <c r="F770" s="197"/>
      <c r="G770" s="197"/>
      <c r="H770" s="197"/>
      <c r="I770" s="197"/>
      <c r="J770" s="197"/>
      <c r="K770" s="197"/>
      <c r="L770" s="188"/>
      <c r="M770" s="188"/>
      <c r="N770" s="188"/>
      <c r="O770" s="188"/>
      <c r="P770" s="188"/>
      <c r="Q770" s="188"/>
      <c r="R770" s="188"/>
      <c r="S770" s="188"/>
      <c r="T770" s="188"/>
      <c r="U770" s="188"/>
      <c r="V770" s="188"/>
      <c r="W770" s="188"/>
      <c r="X770" s="188"/>
      <c r="Y770" s="188"/>
      <c r="Z770" s="188"/>
    </row>
    <row r="771" ht="15.75" customHeight="1" spans="1:26">
      <c r="A771" s="188"/>
      <c r="B771" s="188"/>
      <c r="C771" s="188"/>
      <c r="D771" s="188"/>
      <c r="E771" s="188"/>
      <c r="F771" s="197"/>
      <c r="G771" s="197"/>
      <c r="H771" s="197"/>
      <c r="I771" s="197"/>
      <c r="J771" s="197"/>
      <c r="K771" s="197"/>
      <c r="L771" s="188"/>
      <c r="M771" s="188"/>
      <c r="N771" s="188"/>
      <c r="O771" s="188"/>
      <c r="P771" s="188"/>
      <c r="Q771" s="188"/>
      <c r="R771" s="188"/>
      <c r="S771" s="188"/>
      <c r="T771" s="188"/>
      <c r="U771" s="188"/>
      <c r="V771" s="188"/>
      <c r="W771" s="188"/>
      <c r="X771" s="188"/>
      <c r="Y771" s="188"/>
      <c r="Z771" s="188"/>
    </row>
    <row r="772" ht="15.75" customHeight="1" spans="1:26">
      <c r="A772" s="188"/>
      <c r="B772" s="188"/>
      <c r="C772" s="188"/>
      <c r="D772" s="188"/>
      <c r="E772" s="188"/>
      <c r="F772" s="197"/>
      <c r="G772" s="197"/>
      <c r="H772" s="197"/>
      <c r="I772" s="197"/>
      <c r="J772" s="197"/>
      <c r="K772" s="197"/>
      <c r="L772" s="188"/>
      <c r="M772" s="188"/>
      <c r="N772" s="188"/>
      <c r="O772" s="188"/>
      <c r="P772" s="188"/>
      <c r="Q772" s="188"/>
      <c r="R772" s="188"/>
      <c r="S772" s="188"/>
      <c r="T772" s="188"/>
      <c r="U772" s="188"/>
      <c r="V772" s="188"/>
      <c r="W772" s="188"/>
      <c r="X772" s="188"/>
      <c r="Y772" s="188"/>
      <c r="Z772" s="188"/>
    </row>
    <row r="773" ht="15.75" customHeight="1" spans="1:26">
      <c r="A773" s="188"/>
      <c r="B773" s="188"/>
      <c r="C773" s="188"/>
      <c r="D773" s="188"/>
      <c r="E773" s="188"/>
      <c r="F773" s="197"/>
      <c r="G773" s="197"/>
      <c r="H773" s="197"/>
      <c r="I773" s="197"/>
      <c r="J773" s="197"/>
      <c r="K773" s="197"/>
      <c r="L773" s="188"/>
      <c r="M773" s="188"/>
      <c r="N773" s="188"/>
      <c r="O773" s="188"/>
      <c r="P773" s="188"/>
      <c r="Q773" s="188"/>
      <c r="R773" s="188"/>
      <c r="S773" s="188"/>
      <c r="T773" s="188"/>
      <c r="U773" s="188"/>
      <c r="V773" s="188"/>
      <c r="W773" s="188"/>
      <c r="X773" s="188"/>
      <c r="Y773" s="188"/>
      <c r="Z773" s="188"/>
    </row>
    <row r="774" ht="15.75" customHeight="1" spans="1:26">
      <c r="A774" s="188"/>
      <c r="B774" s="188"/>
      <c r="C774" s="188"/>
      <c r="D774" s="188"/>
      <c r="E774" s="188"/>
      <c r="F774" s="197"/>
      <c r="G774" s="197"/>
      <c r="H774" s="197"/>
      <c r="I774" s="197"/>
      <c r="J774" s="197"/>
      <c r="K774" s="197"/>
      <c r="L774" s="188"/>
      <c r="M774" s="188"/>
      <c r="N774" s="188"/>
      <c r="O774" s="188"/>
      <c r="P774" s="188"/>
      <c r="Q774" s="188"/>
      <c r="R774" s="188"/>
      <c r="S774" s="188"/>
      <c r="T774" s="188"/>
      <c r="U774" s="188"/>
      <c r="V774" s="188"/>
      <c r="W774" s="188"/>
      <c r="X774" s="188"/>
      <c r="Y774" s="188"/>
      <c r="Z774" s="188"/>
    </row>
    <row r="775" ht="15.75" customHeight="1" spans="1:26">
      <c r="A775" s="188"/>
      <c r="B775" s="188"/>
      <c r="C775" s="188"/>
      <c r="D775" s="188"/>
      <c r="E775" s="188"/>
      <c r="F775" s="197"/>
      <c r="G775" s="197"/>
      <c r="H775" s="197"/>
      <c r="I775" s="197"/>
      <c r="J775" s="197"/>
      <c r="K775" s="197"/>
      <c r="L775" s="188"/>
      <c r="M775" s="188"/>
      <c r="N775" s="188"/>
      <c r="O775" s="188"/>
      <c r="P775" s="188"/>
      <c r="Q775" s="188"/>
      <c r="R775" s="188"/>
      <c r="S775" s="188"/>
      <c r="T775" s="188"/>
      <c r="U775" s="188"/>
      <c r="V775" s="188"/>
      <c r="W775" s="188"/>
      <c r="X775" s="188"/>
      <c r="Y775" s="188"/>
      <c r="Z775" s="188"/>
    </row>
    <row r="776" ht="15.75" customHeight="1" spans="1:26">
      <c r="A776" s="188"/>
      <c r="B776" s="188"/>
      <c r="C776" s="188"/>
      <c r="D776" s="188"/>
      <c r="E776" s="188"/>
      <c r="F776" s="197"/>
      <c r="G776" s="197"/>
      <c r="H776" s="197"/>
      <c r="I776" s="197"/>
      <c r="J776" s="197"/>
      <c r="K776" s="197"/>
      <c r="L776" s="188"/>
      <c r="M776" s="188"/>
      <c r="N776" s="188"/>
      <c r="O776" s="188"/>
      <c r="P776" s="188"/>
      <c r="Q776" s="188"/>
      <c r="R776" s="188"/>
      <c r="S776" s="188"/>
      <c r="T776" s="188"/>
      <c r="U776" s="188"/>
      <c r="V776" s="188"/>
      <c r="W776" s="188"/>
      <c r="X776" s="188"/>
      <c r="Y776" s="188"/>
      <c r="Z776" s="188"/>
    </row>
    <row r="777" ht="15.75" customHeight="1" spans="1:26">
      <c r="A777" s="188"/>
      <c r="B777" s="188"/>
      <c r="C777" s="188"/>
      <c r="D777" s="188"/>
      <c r="E777" s="188"/>
      <c r="F777" s="197"/>
      <c r="G777" s="197"/>
      <c r="H777" s="197"/>
      <c r="I777" s="197"/>
      <c r="J777" s="197"/>
      <c r="K777" s="197"/>
      <c r="L777" s="188"/>
      <c r="M777" s="188"/>
      <c r="N777" s="188"/>
      <c r="O777" s="188"/>
      <c r="P777" s="188"/>
      <c r="Q777" s="188"/>
      <c r="R777" s="188"/>
      <c r="S777" s="188"/>
      <c r="T777" s="188"/>
      <c r="U777" s="188"/>
      <c r="V777" s="188"/>
      <c r="W777" s="188"/>
      <c r="X777" s="188"/>
      <c r="Y777" s="188"/>
      <c r="Z777" s="188"/>
    </row>
    <row r="778" ht="15.75" customHeight="1" spans="1:26">
      <c r="A778" s="188"/>
      <c r="B778" s="188"/>
      <c r="C778" s="188"/>
      <c r="D778" s="188"/>
      <c r="E778" s="188"/>
      <c r="F778" s="197"/>
      <c r="G778" s="197"/>
      <c r="H778" s="197"/>
      <c r="I778" s="197"/>
      <c r="J778" s="197"/>
      <c r="K778" s="197"/>
      <c r="L778" s="188"/>
      <c r="M778" s="188"/>
      <c r="N778" s="188"/>
      <c r="O778" s="188"/>
      <c r="P778" s="188"/>
      <c r="Q778" s="188"/>
      <c r="R778" s="188"/>
      <c r="S778" s="188"/>
      <c r="T778" s="188"/>
      <c r="U778" s="188"/>
      <c r="V778" s="188"/>
      <c r="W778" s="188"/>
      <c r="X778" s="188"/>
      <c r="Y778" s="188"/>
      <c r="Z778" s="188"/>
    </row>
    <row r="779" ht="15.75" customHeight="1" spans="1:26">
      <c r="A779" s="188"/>
      <c r="B779" s="188"/>
      <c r="C779" s="188"/>
      <c r="D779" s="188"/>
      <c r="E779" s="188"/>
      <c r="F779" s="197"/>
      <c r="G779" s="197"/>
      <c r="H779" s="197"/>
      <c r="I779" s="197"/>
      <c r="J779" s="197"/>
      <c r="K779" s="197"/>
      <c r="L779" s="188"/>
      <c r="M779" s="188"/>
      <c r="N779" s="188"/>
      <c r="O779" s="188"/>
      <c r="P779" s="188"/>
      <c r="Q779" s="188"/>
      <c r="R779" s="188"/>
      <c r="S779" s="188"/>
      <c r="T779" s="188"/>
      <c r="U779" s="188"/>
      <c r="V779" s="188"/>
      <c r="W779" s="188"/>
      <c r="X779" s="188"/>
      <c r="Y779" s="188"/>
      <c r="Z779" s="188"/>
    </row>
    <row r="780" ht="15.75" customHeight="1" spans="1:26">
      <c r="A780" s="188"/>
      <c r="B780" s="188"/>
      <c r="C780" s="188"/>
      <c r="D780" s="188"/>
      <c r="E780" s="188"/>
      <c r="F780" s="197"/>
      <c r="G780" s="197"/>
      <c r="H780" s="197"/>
      <c r="I780" s="197"/>
      <c r="J780" s="197"/>
      <c r="K780" s="197"/>
      <c r="L780" s="188"/>
      <c r="M780" s="188"/>
      <c r="N780" s="188"/>
      <c r="O780" s="188"/>
      <c r="P780" s="188"/>
      <c r="Q780" s="188"/>
      <c r="R780" s="188"/>
      <c r="S780" s="188"/>
      <c r="T780" s="188"/>
      <c r="U780" s="188"/>
      <c r="V780" s="188"/>
      <c r="W780" s="188"/>
      <c r="X780" s="188"/>
      <c r="Y780" s="188"/>
      <c r="Z780" s="188"/>
    </row>
    <row r="781" ht="15.75" customHeight="1" spans="1:26">
      <c r="A781" s="188"/>
      <c r="B781" s="188"/>
      <c r="C781" s="188"/>
      <c r="D781" s="188"/>
      <c r="E781" s="188"/>
      <c r="F781" s="197"/>
      <c r="G781" s="197"/>
      <c r="H781" s="197"/>
      <c r="I781" s="197"/>
      <c r="J781" s="197"/>
      <c r="K781" s="197"/>
      <c r="L781" s="188"/>
      <c r="M781" s="188"/>
      <c r="N781" s="188"/>
      <c r="O781" s="188"/>
      <c r="P781" s="188"/>
      <c r="Q781" s="188"/>
      <c r="R781" s="188"/>
      <c r="S781" s="188"/>
      <c r="T781" s="188"/>
      <c r="U781" s="188"/>
      <c r="V781" s="188"/>
      <c r="W781" s="188"/>
      <c r="X781" s="188"/>
      <c r="Y781" s="188"/>
      <c r="Z781" s="188"/>
    </row>
    <row r="782" ht="15.75" customHeight="1" spans="1:26">
      <c r="A782" s="188"/>
      <c r="B782" s="188"/>
      <c r="C782" s="188"/>
      <c r="D782" s="188"/>
      <c r="E782" s="188"/>
      <c r="F782" s="197"/>
      <c r="G782" s="197"/>
      <c r="H782" s="197"/>
      <c r="I782" s="197"/>
      <c r="J782" s="197"/>
      <c r="K782" s="197"/>
      <c r="L782" s="188"/>
      <c r="M782" s="188"/>
      <c r="N782" s="188"/>
      <c r="O782" s="188"/>
      <c r="P782" s="188"/>
      <c r="Q782" s="188"/>
      <c r="R782" s="188"/>
      <c r="S782" s="188"/>
      <c r="T782" s="188"/>
      <c r="U782" s="188"/>
      <c r="V782" s="188"/>
      <c r="W782" s="188"/>
      <c r="X782" s="188"/>
      <c r="Y782" s="188"/>
      <c r="Z782" s="188"/>
    </row>
    <row r="783" ht="15.75" customHeight="1" spans="1:26">
      <c r="A783" s="188"/>
      <c r="B783" s="188"/>
      <c r="C783" s="188"/>
      <c r="D783" s="188"/>
      <c r="E783" s="188"/>
      <c r="F783" s="197"/>
      <c r="G783" s="197"/>
      <c r="H783" s="197"/>
      <c r="I783" s="197"/>
      <c r="J783" s="197"/>
      <c r="K783" s="197"/>
      <c r="L783" s="188"/>
      <c r="M783" s="188"/>
      <c r="N783" s="188"/>
      <c r="O783" s="188"/>
      <c r="P783" s="188"/>
      <c r="Q783" s="188"/>
      <c r="R783" s="188"/>
      <c r="S783" s="188"/>
      <c r="T783" s="188"/>
      <c r="U783" s="188"/>
      <c r="V783" s="188"/>
      <c r="W783" s="188"/>
      <c r="X783" s="188"/>
      <c r="Y783" s="188"/>
      <c r="Z783" s="188"/>
    </row>
    <row r="784" ht="15.75" customHeight="1" spans="1:26">
      <c r="A784" s="188"/>
      <c r="B784" s="188"/>
      <c r="C784" s="188"/>
      <c r="D784" s="188"/>
      <c r="E784" s="188"/>
      <c r="F784" s="197"/>
      <c r="G784" s="197"/>
      <c r="H784" s="197"/>
      <c r="I784" s="197"/>
      <c r="J784" s="197"/>
      <c r="K784" s="197"/>
      <c r="L784" s="188"/>
      <c r="M784" s="188"/>
      <c r="N784" s="188"/>
      <c r="O784" s="188"/>
      <c r="P784" s="188"/>
      <c r="Q784" s="188"/>
      <c r="R784" s="188"/>
      <c r="S784" s="188"/>
      <c r="T784" s="188"/>
      <c r="U784" s="188"/>
      <c r="V784" s="188"/>
      <c r="W784" s="188"/>
      <c r="X784" s="188"/>
      <c r="Y784" s="188"/>
      <c r="Z784" s="188"/>
    </row>
    <row r="785" ht="15.75" customHeight="1" spans="1:26">
      <c r="A785" s="188"/>
      <c r="B785" s="188"/>
      <c r="C785" s="188"/>
      <c r="D785" s="188"/>
      <c r="E785" s="188"/>
      <c r="F785" s="197"/>
      <c r="G785" s="197"/>
      <c r="H785" s="197"/>
      <c r="I785" s="197"/>
      <c r="J785" s="197"/>
      <c r="K785" s="197"/>
      <c r="L785" s="188"/>
      <c r="M785" s="188"/>
      <c r="N785" s="188"/>
      <c r="O785" s="188"/>
      <c r="P785" s="188"/>
      <c r="Q785" s="188"/>
      <c r="R785" s="188"/>
      <c r="S785" s="188"/>
      <c r="T785" s="188"/>
      <c r="U785" s="188"/>
      <c r="V785" s="188"/>
      <c r="W785" s="188"/>
      <c r="X785" s="188"/>
      <c r="Y785" s="188"/>
      <c r="Z785" s="188"/>
    </row>
    <row r="786" ht="15.75" customHeight="1" spans="1:26">
      <c r="A786" s="188"/>
      <c r="B786" s="188"/>
      <c r="C786" s="188"/>
      <c r="D786" s="188"/>
      <c r="E786" s="188"/>
      <c r="F786" s="197"/>
      <c r="G786" s="197"/>
      <c r="H786" s="197"/>
      <c r="I786" s="197"/>
      <c r="J786" s="197"/>
      <c r="K786" s="197"/>
      <c r="L786" s="188"/>
      <c r="M786" s="188"/>
      <c r="N786" s="188"/>
      <c r="O786" s="188"/>
      <c r="P786" s="188"/>
      <c r="Q786" s="188"/>
      <c r="R786" s="188"/>
      <c r="S786" s="188"/>
      <c r="T786" s="188"/>
      <c r="U786" s="188"/>
      <c r="V786" s="188"/>
      <c r="W786" s="188"/>
      <c r="X786" s="188"/>
      <c r="Y786" s="188"/>
      <c r="Z786" s="188"/>
    </row>
    <row r="787" ht="15.75" customHeight="1" spans="1:26">
      <c r="A787" s="188"/>
      <c r="B787" s="188"/>
      <c r="C787" s="188"/>
      <c r="D787" s="188"/>
      <c r="E787" s="188"/>
      <c r="F787" s="197"/>
      <c r="G787" s="197"/>
      <c r="H787" s="197"/>
      <c r="I787" s="197"/>
      <c r="J787" s="197"/>
      <c r="K787" s="197"/>
      <c r="L787" s="188"/>
      <c r="M787" s="188"/>
      <c r="N787" s="188"/>
      <c r="O787" s="188"/>
      <c r="P787" s="188"/>
      <c r="Q787" s="188"/>
      <c r="R787" s="188"/>
      <c r="S787" s="188"/>
      <c r="T787" s="188"/>
      <c r="U787" s="188"/>
      <c r="V787" s="188"/>
      <c r="W787" s="188"/>
      <c r="X787" s="188"/>
      <c r="Y787" s="188"/>
      <c r="Z787" s="188"/>
    </row>
    <row r="788" ht="15.75" customHeight="1" spans="1:26">
      <c r="A788" s="188"/>
      <c r="B788" s="188"/>
      <c r="C788" s="188"/>
      <c r="D788" s="188"/>
      <c r="E788" s="188"/>
      <c r="F788" s="197"/>
      <c r="G788" s="197"/>
      <c r="H788" s="197"/>
      <c r="I788" s="197"/>
      <c r="J788" s="197"/>
      <c r="K788" s="197"/>
      <c r="L788" s="188"/>
      <c r="M788" s="188"/>
      <c r="N788" s="188"/>
      <c r="O788" s="188"/>
      <c r="P788" s="188"/>
      <c r="Q788" s="188"/>
      <c r="R788" s="188"/>
      <c r="S788" s="188"/>
      <c r="T788" s="188"/>
      <c r="U788" s="188"/>
      <c r="V788" s="188"/>
      <c r="W788" s="188"/>
      <c r="X788" s="188"/>
      <c r="Y788" s="188"/>
      <c r="Z788" s="188"/>
    </row>
    <row r="789" ht="15.75" customHeight="1" spans="1:26">
      <c r="A789" s="188"/>
      <c r="B789" s="188"/>
      <c r="C789" s="188"/>
      <c r="D789" s="188"/>
      <c r="E789" s="188"/>
      <c r="F789" s="197"/>
      <c r="G789" s="197"/>
      <c r="H789" s="197"/>
      <c r="I789" s="197"/>
      <c r="J789" s="197"/>
      <c r="K789" s="197"/>
      <c r="L789" s="188"/>
      <c r="M789" s="188"/>
      <c r="N789" s="188"/>
      <c r="O789" s="188"/>
      <c r="P789" s="188"/>
      <c r="Q789" s="188"/>
      <c r="R789" s="188"/>
      <c r="S789" s="188"/>
      <c r="T789" s="188"/>
      <c r="U789" s="188"/>
      <c r="V789" s="188"/>
      <c r="W789" s="188"/>
      <c r="X789" s="188"/>
      <c r="Y789" s="188"/>
      <c r="Z789" s="188"/>
    </row>
    <row r="790" ht="15.75" customHeight="1" spans="1:26">
      <c r="A790" s="188"/>
      <c r="B790" s="188"/>
      <c r="C790" s="188"/>
      <c r="D790" s="188"/>
      <c r="E790" s="188"/>
      <c r="F790" s="197"/>
      <c r="G790" s="197"/>
      <c r="H790" s="197"/>
      <c r="I790" s="197"/>
      <c r="J790" s="197"/>
      <c r="K790" s="197"/>
      <c r="L790" s="188"/>
      <c r="M790" s="188"/>
      <c r="N790" s="188"/>
      <c r="O790" s="188"/>
      <c r="P790" s="188"/>
      <c r="Q790" s="188"/>
      <c r="R790" s="188"/>
      <c r="S790" s="188"/>
      <c r="T790" s="188"/>
      <c r="U790" s="188"/>
      <c r="V790" s="188"/>
      <c r="W790" s="188"/>
      <c r="X790" s="188"/>
      <c r="Y790" s="188"/>
      <c r="Z790" s="188"/>
    </row>
    <row r="791" ht="15.75" customHeight="1" spans="1:26">
      <c r="A791" s="188"/>
      <c r="B791" s="188"/>
      <c r="C791" s="188"/>
      <c r="D791" s="188"/>
      <c r="E791" s="188"/>
      <c r="F791" s="197"/>
      <c r="G791" s="197"/>
      <c r="H791" s="197"/>
      <c r="I791" s="197"/>
      <c r="J791" s="197"/>
      <c r="K791" s="197"/>
      <c r="L791" s="188"/>
      <c r="M791" s="188"/>
      <c r="N791" s="188"/>
      <c r="O791" s="188"/>
      <c r="P791" s="188"/>
      <c r="Q791" s="188"/>
      <c r="R791" s="188"/>
      <c r="S791" s="188"/>
      <c r="T791" s="188"/>
      <c r="U791" s="188"/>
      <c r="V791" s="188"/>
      <c r="W791" s="188"/>
      <c r="X791" s="188"/>
      <c r="Y791" s="188"/>
      <c r="Z791" s="188"/>
    </row>
    <row r="792" ht="15.75" customHeight="1" spans="1:26">
      <c r="A792" s="188"/>
      <c r="B792" s="188"/>
      <c r="C792" s="188"/>
      <c r="D792" s="188"/>
      <c r="E792" s="188"/>
      <c r="F792" s="197"/>
      <c r="G792" s="197"/>
      <c r="H792" s="197"/>
      <c r="I792" s="197"/>
      <c r="J792" s="197"/>
      <c r="K792" s="197"/>
      <c r="L792" s="188"/>
      <c r="M792" s="188"/>
      <c r="N792" s="188"/>
      <c r="O792" s="188"/>
      <c r="P792" s="188"/>
      <c r="Q792" s="188"/>
      <c r="R792" s="188"/>
      <c r="S792" s="188"/>
      <c r="T792" s="188"/>
      <c r="U792" s="188"/>
      <c r="V792" s="188"/>
      <c r="W792" s="188"/>
      <c r="X792" s="188"/>
      <c r="Y792" s="188"/>
      <c r="Z792" s="188"/>
    </row>
    <row r="793" ht="15.75" customHeight="1" spans="1:26">
      <c r="A793" s="188"/>
      <c r="B793" s="188"/>
      <c r="C793" s="188"/>
      <c r="D793" s="188"/>
      <c r="E793" s="188"/>
      <c r="F793" s="197"/>
      <c r="G793" s="197"/>
      <c r="H793" s="197"/>
      <c r="I793" s="197"/>
      <c r="J793" s="197"/>
      <c r="K793" s="197"/>
      <c r="L793" s="188"/>
      <c r="M793" s="188"/>
      <c r="N793" s="188"/>
      <c r="O793" s="188"/>
      <c r="P793" s="188"/>
      <c r="Q793" s="188"/>
      <c r="R793" s="188"/>
      <c r="S793" s="188"/>
      <c r="T793" s="188"/>
      <c r="U793" s="188"/>
      <c r="V793" s="188"/>
      <c r="W793" s="188"/>
      <c r="X793" s="188"/>
      <c r="Y793" s="188"/>
      <c r="Z793" s="188"/>
    </row>
    <row r="794" ht="15.75" customHeight="1" spans="1:26">
      <c r="A794" s="188"/>
      <c r="B794" s="188"/>
      <c r="C794" s="188"/>
      <c r="D794" s="188"/>
      <c r="E794" s="188"/>
      <c r="F794" s="197"/>
      <c r="G794" s="197"/>
      <c r="H794" s="197"/>
      <c r="I794" s="197"/>
      <c r="J794" s="197"/>
      <c r="K794" s="197"/>
      <c r="L794" s="188"/>
      <c r="M794" s="188"/>
      <c r="N794" s="188"/>
      <c r="O794" s="188"/>
      <c r="P794" s="188"/>
      <c r="Q794" s="188"/>
      <c r="R794" s="188"/>
      <c r="S794" s="188"/>
      <c r="T794" s="188"/>
      <c r="U794" s="188"/>
      <c r="V794" s="188"/>
      <c r="W794" s="188"/>
      <c r="X794" s="188"/>
      <c r="Y794" s="188"/>
      <c r="Z794" s="188"/>
    </row>
    <row r="795" ht="15.75" customHeight="1" spans="1:26">
      <c r="A795" s="188"/>
      <c r="B795" s="188"/>
      <c r="C795" s="188"/>
      <c r="D795" s="188"/>
      <c r="E795" s="188"/>
      <c r="F795" s="197"/>
      <c r="G795" s="197"/>
      <c r="H795" s="197"/>
      <c r="I795" s="197"/>
      <c r="J795" s="197"/>
      <c r="K795" s="197"/>
      <c r="L795" s="188"/>
      <c r="M795" s="188"/>
      <c r="N795" s="188"/>
      <c r="O795" s="188"/>
      <c r="P795" s="188"/>
      <c r="Q795" s="188"/>
      <c r="R795" s="188"/>
      <c r="S795" s="188"/>
      <c r="T795" s="188"/>
      <c r="U795" s="188"/>
      <c r="V795" s="188"/>
      <c r="W795" s="188"/>
      <c r="X795" s="188"/>
      <c r="Y795" s="188"/>
      <c r="Z795" s="188"/>
    </row>
    <row r="796" ht="15.75" customHeight="1" spans="1:26">
      <c r="A796" s="188"/>
      <c r="B796" s="188"/>
      <c r="C796" s="188"/>
      <c r="D796" s="188"/>
      <c r="E796" s="188"/>
      <c r="F796" s="197"/>
      <c r="G796" s="197"/>
      <c r="H796" s="197"/>
      <c r="I796" s="197"/>
      <c r="J796" s="197"/>
      <c r="K796" s="197"/>
      <c r="L796" s="188"/>
      <c r="M796" s="188"/>
      <c r="N796" s="188"/>
      <c r="O796" s="188"/>
      <c r="P796" s="188"/>
      <c r="Q796" s="188"/>
      <c r="R796" s="188"/>
      <c r="S796" s="188"/>
      <c r="T796" s="188"/>
      <c r="U796" s="188"/>
      <c r="V796" s="188"/>
      <c r="W796" s="188"/>
      <c r="X796" s="188"/>
      <c r="Y796" s="188"/>
      <c r="Z796" s="188"/>
    </row>
    <row r="797" ht="15.75" customHeight="1" spans="1:26">
      <c r="A797" s="188"/>
      <c r="B797" s="188"/>
      <c r="C797" s="188"/>
      <c r="D797" s="188"/>
      <c r="E797" s="188"/>
      <c r="F797" s="197"/>
      <c r="G797" s="197"/>
      <c r="H797" s="197"/>
      <c r="I797" s="197"/>
      <c r="J797" s="197"/>
      <c r="K797" s="197"/>
      <c r="L797" s="188"/>
      <c r="M797" s="188"/>
      <c r="N797" s="188"/>
      <c r="O797" s="188"/>
      <c r="P797" s="188"/>
      <c r="Q797" s="188"/>
      <c r="R797" s="188"/>
      <c r="S797" s="188"/>
      <c r="T797" s="188"/>
      <c r="U797" s="188"/>
      <c r="V797" s="188"/>
      <c r="W797" s="188"/>
      <c r="X797" s="188"/>
      <c r="Y797" s="188"/>
      <c r="Z797" s="188"/>
    </row>
    <row r="798" ht="15.75" customHeight="1" spans="1:26">
      <c r="A798" s="188"/>
      <c r="B798" s="188"/>
      <c r="C798" s="188"/>
      <c r="D798" s="188"/>
      <c r="E798" s="188"/>
      <c r="F798" s="197"/>
      <c r="G798" s="197"/>
      <c r="H798" s="197"/>
      <c r="I798" s="197"/>
      <c r="J798" s="197"/>
      <c r="K798" s="197"/>
      <c r="L798" s="188"/>
      <c r="M798" s="188"/>
      <c r="N798" s="188"/>
      <c r="O798" s="188"/>
      <c r="P798" s="188"/>
      <c r="Q798" s="188"/>
      <c r="R798" s="188"/>
      <c r="S798" s="188"/>
      <c r="T798" s="188"/>
      <c r="U798" s="188"/>
      <c r="V798" s="188"/>
      <c r="W798" s="188"/>
      <c r="X798" s="188"/>
      <c r="Y798" s="188"/>
      <c r="Z798" s="188"/>
    </row>
    <row r="799" ht="15.75" customHeight="1" spans="1:26">
      <c r="A799" s="188"/>
      <c r="B799" s="188"/>
      <c r="C799" s="188"/>
      <c r="D799" s="188"/>
      <c r="E799" s="188"/>
      <c r="F799" s="197"/>
      <c r="G799" s="197"/>
      <c r="H799" s="197"/>
      <c r="I799" s="197"/>
      <c r="J799" s="197"/>
      <c r="K799" s="197"/>
      <c r="L799" s="188"/>
      <c r="M799" s="188"/>
      <c r="N799" s="188"/>
      <c r="O799" s="188"/>
      <c r="P799" s="188"/>
      <c r="Q799" s="188"/>
      <c r="R799" s="188"/>
      <c r="S799" s="188"/>
      <c r="T799" s="188"/>
      <c r="U799" s="188"/>
      <c r="V799" s="188"/>
      <c r="W799" s="188"/>
      <c r="X799" s="188"/>
      <c r="Y799" s="188"/>
      <c r="Z799" s="188"/>
    </row>
    <row r="800" ht="15.75" customHeight="1" spans="1:26">
      <c r="A800" s="188"/>
      <c r="B800" s="188"/>
      <c r="C800" s="188"/>
      <c r="D800" s="188"/>
      <c r="E800" s="188"/>
      <c r="F800" s="197"/>
      <c r="G800" s="197"/>
      <c r="H800" s="197"/>
      <c r="I800" s="197"/>
      <c r="J800" s="197"/>
      <c r="K800" s="197"/>
      <c r="L800" s="188"/>
      <c r="M800" s="188"/>
      <c r="N800" s="188"/>
      <c r="O800" s="188"/>
      <c r="P800" s="188"/>
      <c r="Q800" s="188"/>
      <c r="R800" s="188"/>
      <c r="S800" s="188"/>
      <c r="T800" s="188"/>
      <c r="U800" s="188"/>
      <c r="V800" s="188"/>
      <c r="W800" s="188"/>
      <c r="X800" s="188"/>
      <c r="Y800" s="188"/>
      <c r="Z800" s="188"/>
    </row>
    <row r="801" ht="15.75" customHeight="1" spans="1:26">
      <c r="A801" s="188"/>
      <c r="B801" s="188"/>
      <c r="C801" s="188"/>
      <c r="D801" s="188"/>
      <c r="E801" s="188"/>
      <c r="F801" s="197"/>
      <c r="G801" s="197"/>
      <c r="H801" s="197"/>
      <c r="I801" s="197"/>
      <c r="J801" s="197"/>
      <c r="K801" s="197"/>
      <c r="L801" s="188"/>
      <c r="M801" s="188"/>
      <c r="N801" s="188"/>
      <c r="O801" s="188"/>
      <c r="P801" s="188"/>
      <c r="Q801" s="188"/>
      <c r="R801" s="188"/>
      <c r="S801" s="188"/>
      <c r="T801" s="188"/>
      <c r="U801" s="188"/>
      <c r="V801" s="188"/>
      <c r="W801" s="188"/>
      <c r="X801" s="188"/>
      <c r="Y801" s="188"/>
      <c r="Z801" s="188"/>
    </row>
    <row r="802" ht="15.75" customHeight="1" spans="1:26">
      <c r="A802" s="188"/>
      <c r="B802" s="188"/>
      <c r="C802" s="188"/>
      <c r="D802" s="188"/>
      <c r="E802" s="188"/>
      <c r="F802" s="197"/>
      <c r="G802" s="197"/>
      <c r="H802" s="197"/>
      <c r="I802" s="197"/>
      <c r="J802" s="197"/>
      <c r="K802" s="197"/>
      <c r="L802" s="188"/>
      <c r="M802" s="188"/>
      <c r="N802" s="188"/>
      <c r="O802" s="188"/>
      <c r="P802" s="188"/>
      <c r="Q802" s="188"/>
      <c r="R802" s="188"/>
      <c r="S802" s="188"/>
      <c r="T802" s="188"/>
      <c r="U802" s="188"/>
      <c r="V802" s="188"/>
      <c r="W802" s="188"/>
      <c r="X802" s="188"/>
      <c r="Y802" s="188"/>
      <c r="Z802" s="188"/>
    </row>
    <row r="803" ht="15.75" customHeight="1" spans="1:26">
      <c r="A803" s="188"/>
      <c r="B803" s="188"/>
      <c r="C803" s="188"/>
      <c r="D803" s="188"/>
      <c r="E803" s="188"/>
      <c r="F803" s="197"/>
      <c r="G803" s="197"/>
      <c r="H803" s="197"/>
      <c r="I803" s="197"/>
      <c r="J803" s="197"/>
      <c r="K803" s="197"/>
      <c r="L803" s="188"/>
      <c r="M803" s="188"/>
      <c r="N803" s="188"/>
      <c r="O803" s="188"/>
      <c r="P803" s="188"/>
      <c r="Q803" s="188"/>
      <c r="R803" s="188"/>
      <c r="S803" s="188"/>
      <c r="T803" s="188"/>
      <c r="U803" s="188"/>
      <c r="V803" s="188"/>
      <c r="W803" s="188"/>
      <c r="X803" s="188"/>
      <c r="Y803" s="188"/>
      <c r="Z803" s="188"/>
    </row>
    <row r="804" ht="15.75" customHeight="1" spans="1:26">
      <c r="A804" s="188"/>
      <c r="B804" s="188"/>
      <c r="C804" s="188"/>
      <c r="D804" s="188"/>
      <c r="E804" s="188"/>
      <c r="F804" s="197"/>
      <c r="G804" s="197"/>
      <c r="H804" s="197"/>
      <c r="I804" s="197"/>
      <c r="J804" s="197"/>
      <c r="K804" s="197"/>
      <c r="L804" s="188"/>
      <c r="M804" s="188"/>
      <c r="N804" s="188"/>
      <c r="O804" s="188"/>
      <c r="P804" s="188"/>
      <c r="Q804" s="188"/>
      <c r="R804" s="188"/>
      <c r="S804" s="188"/>
      <c r="T804" s="188"/>
      <c r="U804" s="188"/>
      <c r="V804" s="188"/>
      <c r="W804" s="188"/>
      <c r="X804" s="188"/>
      <c r="Y804" s="188"/>
      <c r="Z804" s="188"/>
    </row>
    <row r="805" ht="15.75" customHeight="1" spans="1:26">
      <c r="A805" s="188"/>
      <c r="B805" s="188"/>
      <c r="C805" s="188"/>
      <c r="D805" s="188"/>
      <c r="E805" s="188"/>
      <c r="F805" s="197"/>
      <c r="G805" s="197"/>
      <c r="H805" s="197"/>
      <c r="I805" s="197"/>
      <c r="J805" s="197"/>
      <c r="K805" s="197"/>
      <c r="L805" s="188"/>
      <c r="M805" s="188"/>
      <c r="N805" s="188"/>
      <c r="O805" s="188"/>
      <c r="P805" s="188"/>
      <c r="Q805" s="188"/>
      <c r="R805" s="188"/>
      <c r="S805" s="188"/>
      <c r="T805" s="188"/>
      <c r="U805" s="188"/>
      <c r="V805" s="188"/>
      <c r="W805" s="188"/>
      <c r="X805" s="188"/>
      <c r="Y805" s="188"/>
      <c r="Z805" s="188"/>
    </row>
    <row r="806" ht="15.75" customHeight="1" spans="1:26">
      <c r="A806" s="188"/>
      <c r="B806" s="188"/>
      <c r="C806" s="188"/>
      <c r="D806" s="188"/>
      <c r="E806" s="188"/>
      <c r="F806" s="197"/>
      <c r="G806" s="197"/>
      <c r="H806" s="197"/>
      <c r="I806" s="197"/>
      <c r="J806" s="197"/>
      <c r="K806" s="197"/>
      <c r="L806" s="188"/>
      <c r="M806" s="188"/>
      <c r="N806" s="188"/>
      <c r="O806" s="188"/>
      <c r="P806" s="188"/>
      <c r="Q806" s="188"/>
      <c r="R806" s="188"/>
      <c r="S806" s="188"/>
      <c r="T806" s="188"/>
      <c r="U806" s="188"/>
      <c r="V806" s="188"/>
      <c r="W806" s="188"/>
      <c r="X806" s="188"/>
      <c r="Y806" s="188"/>
      <c r="Z806" s="188"/>
    </row>
    <row r="807" ht="15.75" customHeight="1" spans="1:26">
      <c r="A807" s="188"/>
      <c r="B807" s="188"/>
      <c r="C807" s="188"/>
      <c r="D807" s="188"/>
      <c r="E807" s="188"/>
      <c r="F807" s="197"/>
      <c r="G807" s="197"/>
      <c r="H807" s="197"/>
      <c r="I807" s="197"/>
      <c r="J807" s="197"/>
      <c r="K807" s="197"/>
      <c r="L807" s="188"/>
      <c r="M807" s="188"/>
      <c r="N807" s="188"/>
      <c r="O807" s="188"/>
      <c r="P807" s="188"/>
      <c r="Q807" s="188"/>
      <c r="R807" s="188"/>
      <c r="S807" s="188"/>
      <c r="T807" s="188"/>
      <c r="U807" s="188"/>
      <c r="V807" s="188"/>
      <c r="W807" s="188"/>
      <c r="X807" s="188"/>
      <c r="Y807" s="188"/>
      <c r="Z807" s="188"/>
    </row>
    <row r="808" ht="15.75" customHeight="1" spans="1:26">
      <c r="A808" s="188"/>
      <c r="B808" s="188"/>
      <c r="C808" s="188"/>
      <c r="D808" s="188"/>
      <c r="E808" s="188"/>
      <c r="F808" s="197"/>
      <c r="G808" s="197"/>
      <c r="H808" s="197"/>
      <c r="I808" s="197"/>
      <c r="J808" s="197"/>
      <c r="K808" s="197"/>
      <c r="L808" s="188"/>
      <c r="M808" s="188"/>
      <c r="N808" s="188"/>
      <c r="O808" s="188"/>
      <c r="P808" s="188"/>
      <c r="Q808" s="188"/>
      <c r="R808" s="188"/>
      <c r="S808" s="188"/>
      <c r="T808" s="188"/>
      <c r="U808" s="188"/>
      <c r="V808" s="188"/>
      <c r="W808" s="188"/>
      <c r="X808" s="188"/>
      <c r="Y808" s="188"/>
      <c r="Z808" s="188"/>
    </row>
    <row r="809" ht="15.75" customHeight="1" spans="1:26">
      <c r="A809" s="188"/>
      <c r="B809" s="188"/>
      <c r="C809" s="188"/>
      <c r="D809" s="188"/>
      <c r="E809" s="188"/>
      <c r="F809" s="197"/>
      <c r="G809" s="197"/>
      <c r="H809" s="197"/>
      <c r="I809" s="197"/>
      <c r="J809" s="197"/>
      <c r="K809" s="197"/>
      <c r="L809" s="188"/>
      <c r="M809" s="188"/>
      <c r="N809" s="188"/>
      <c r="O809" s="188"/>
      <c r="P809" s="188"/>
      <c r="Q809" s="188"/>
      <c r="R809" s="188"/>
      <c r="S809" s="188"/>
      <c r="T809" s="188"/>
      <c r="U809" s="188"/>
      <c r="V809" s="188"/>
      <c r="W809" s="188"/>
      <c r="X809" s="188"/>
      <c r="Y809" s="188"/>
      <c r="Z809" s="188"/>
    </row>
    <row r="810" ht="15.75" customHeight="1" spans="1:26">
      <c r="A810" s="188"/>
      <c r="B810" s="188"/>
      <c r="C810" s="188"/>
      <c r="D810" s="188"/>
      <c r="E810" s="188"/>
      <c r="F810" s="197"/>
      <c r="G810" s="197"/>
      <c r="H810" s="197"/>
      <c r="I810" s="197"/>
      <c r="J810" s="197"/>
      <c r="K810" s="197"/>
      <c r="L810" s="188"/>
      <c r="M810" s="188"/>
      <c r="N810" s="188"/>
      <c r="O810" s="188"/>
      <c r="P810" s="188"/>
      <c r="Q810" s="188"/>
      <c r="R810" s="188"/>
      <c r="S810" s="188"/>
      <c r="T810" s="188"/>
      <c r="U810" s="188"/>
      <c r="V810" s="188"/>
      <c r="W810" s="188"/>
      <c r="X810" s="188"/>
      <c r="Y810" s="188"/>
      <c r="Z810" s="188"/>
    </row>
    <row r="811" ht="15.75" customHeight="1" spans="1:26">
      <c r="A811" s="188"/>
      <c r="B811" s="188"/>
      <c r="C811" s="188"/>
      <c r="D811" s="188"/>
      <c r="E811" s="188"/>
      <c r="F811" s="197"/>
      <c r="G811" s="197"/>
      <c r="H811" s="197"/>
      <c r="I811" s="197"/>
      <c r="J811" s="197"/>
      <c r="K811" s="197"/>
      <c r="L811" s="188"/>
      <c r="M811" s="188"/>
      <c r="N811" s="188"/>
      <c r="O811" s="188"/>
      <c r="P811" s="188"/>
      <c r="Q811" s="188"/>
      <c r="R811" s="188"/>
      <c r="S811" s="188"/>
      <c r="T811" s="188"/>
      <c r="U811" s="188"/>
      <c r="V811" s="188"/>
      <c r="W811" s="188"/>
      <c r="X811" s="188"/>
      <c r="Y811" s="188"/>
      <c r="Z811" s="188"/>
    </row>
    <row r="812" ht="15.75" customHeight="1" spans="1:26">
      <c r="A812" s="188"/>
      <c r="B812" s="188"/>
      <c r="C812" s="188"/>
      <c r="D812" s="188"/>
      <c r="E812" s="188"/>
      <c r="F812" s="197"/>
      <c r="G812" s="197"/>
      <c r="H812" s="197"/>
      <c r="I812" s="197"/>
      <c r="J812" s="197"/>
      <c r="K812" s="197"/>
      <c r="L812" s="188"/>
      <c r="M812" s="188"/>
      <c r="N812" s="188"/>
      <c r="O812" s="188"/>
      <c r="P812" s="188"/>
      <c r="Q812" s="188"/>
      <c r="R812" s="188"/>
      <c r="S812" s="188"/>
      <c r="T812" s="188"/>
      <c r="U812" s="188"/>
      <c r="V812" s="188"/>
      <c r="W812" s="188"/>
      <c r="X812" s="188"/>
      <c r="Y812" s="188"/>
      <c r="Z812" s="188"/>
    </row>
    <row r="813" ht="15.75" customHeight="1" spans="1:26">
      <c r="A813" s="188"/>
      <c r="B813" s="188"/>
      <c r="C813" s="188"/>
      <c r="D813" s="188"/>
      <c r="E813" s="188"/>
      <c r="F813" s="197"/>
      <c r="G813" s="197"/>
      <c r="H813" s="197"/>
      <c r="I813" s="197"/>
      <c r="J813" s="197"/>
      <c r="K813" s="197"/>
      <c r="L813" s="188"/>
      <c r="M813" s="188"/>
      <c r="N813" s="188"/>
      <c r="O813" s="188"/>
      <c r="P813" s="188"/>
      <c r="Q813" s="188"/>
      <c r="R813" s="188"/>
      <c r="S813" s="188"/>
      <c r="T813" s="188"/>
      <c r="U813" s="188"/>
      <c r="V813" s="188"/>
      <c r="W813" s="188"/>
      <c r="X813" s="188"/>
      <c r="Y813" s="188"/>
      <c r="Z813" s="188"/>
    </row>
    <row r="814" ht="15.75" customHeight="1" spans="1:26">
      <c r="A814" s="188"/>
      <c r="B814" s="188"/>
      <c r="C814" s="188"/>
      <c r="D814" s="188"/>
      <c r="E814" s="188"/>
      <c r="F814" s="197"/>
      <c r="G814" s="197"/>
      <c r="H814" s="197"/>
      <c r="I814" s="197"/>
      <c r="J814" s="197"/>
      <c r="K814" s="197"/>
      <c r="L814" s="188"/>
      <c r="M814" s="188"/>
      <c r="N814" s="188"/>
      <c r="O814" s="188"/>
      <c r="P814" s="188"/>
      <c r="Q814" s="188"/>
      <c r="R814" s="188"/>
      <c r="S814" s="188"/>
      <c r="T814" s="188"/>
      <c r="U814" s="188"/>
      <c r="V814" s="188"/>
      <c r="W814" s="188"/>
      <c r="X814" s="188"/>
      <c r="Y814" s="188"/>
      <c r="Z814" s="188"/>
    </row>
    <row r="815" ht="15.75" customHeight="1" spans="1:26">
      <c r="A815" s="188"/>
      <c r="B815" s="188"/>
      <c r="C815" s="188"/>
      <c r="D815" s="188"/>
      <c r="E815" s="188"/>
      <c r="F815" s="197"/>
      <c r="G815" s="197"/>
      <c r="H815" s="197"/>
      <c r="I815" s="197"/>
      <c r="J815" s="197"/>
      <c r="K815" s="197"/>
      <c r="L815" s="188"/>
      <c r="M815" s="188"/>
      <c r="N815" s="188"/>
      <c r="O815" s="188"/>
      <c r="P815" s="188"/>
      <c r="Q815" s="188"/>
      <c r="R815" s="188"/>
      <c r="S815" s="188"/>
      <c r="T815" s="188"/>
      <c r="U815" s="188"/>
      <c r="V815" s="188"/>
      <c r="W815" s="188"/>
      <c r="X815" s="188"/>
      <c r="Y815" s="188"/>
      <c r="Z815" s="188"/>
    </row>
    <row r="816" ht="15.75" customHeight="1" spans="1:26">
      <c r="A816" s="188"/>
      <c r="B816" s="188"/>
      <c r="C816" s="188"/>
      <c r="D816" s="188"/>
      <c r="E816" s="188"/>
      <c r="F816" s="197"/>
      <c r="G816" s="197"/>
      <c r="H816" s="197"/>
      <c r="I816" s="197"/>
      <c r="J816" s="197"/>
      <c r="K816" s="197"/>
      <c r="L816" s="188"/>
      <c r="M816" s="188"/>
      <c r="N816" s="188"/>
      <c r="O816" s="188"/>
      <c r="P816" s="188"/>
      <c r="Q816" s="188"/>
      <c r="R816" s="188"/>
      <c r="S816" s="188"/>
      <c r="T816" s="188"/>
      <c r="U816" s="188"/>
      <c r="V816" s="188"/>
      <c r="W816" s="188"/>
      <c r="X816" s="188"/>
      <c r="Y816" s="188"/>
      <c r="Z816" s="188"/>
    </row>
    <row r="817" ht="15.75" customHeight="1" spans="1:26">
      <c r="A817" s="188"/>
      <c r="B817" s="188"/>
      <c r="C817" s="188"/>
      <c r="D817" s="188"/>
      <c r="E817" s="188"/>
      <c r="F817" s="197"/>
      <c r="G817" s="197"/>
      <c r="H817" s="197"/>
      <c r="I817" s="197"/>
      <c r="J817" s="197"/>
      <c r="K817" s="197"/>
      <c r="L817" s="188"/>
      <c r="M817" s="188"/>
      <c r="N817" s="188"/>
      <c r="O817" s="188"/>
      <c r="P817" s="188"/>
      <c r="Q817" s="188"/>
      <c r="R817" s="188"/>
      <c r="S817" s="188"/>
      <c r="T817" s="188"/>
      <c r="U817" s="188"/>
      <c r="V817" s="188"/>
      <c r="W817" s="188"/>
      <c r="X817" s="188"/>
      <c r="Y817" s="188"/>
      <c r="Z817" s="188"/>
    </row>
    <row r="818" ht="15.75" customHeight="1" spans="1:26">
      <c r="A818" s="188"/>
      <c r="B818" s="188"/>
      <c r="C818" s="188"/>
      <c r="D818" s="188"/>
      <c r="E818" s="188"/>
      <c r="F818" s="197"/>
      <c r="G818" s="197"/>
      <c r="H818" s="197"/>
      <c r="I818" s="197"/>
      <c r="J818" s="197"/>
      <c r="K818" s="197"/>
      <c r="L818" s="188"/>
      <c r="M818" s="188"/>
      <c r="N818" s="188"/>
      <c r="O818" s="188"/>
      <c r="P818" s="188"/>
      <c r="Q818" s="188"/>
      <c r="R818" s="188"/>
      <c r="S818" s="188"/>
      <c r="T818" s="188"/>
      <c r="U818" s="188"/>
      <c r="V818" s="188"/>
      <c r="W818" s="188"/>
      <c r="X818" s="188"/>
      <c r="Y818" s="188"/>
      <c r="Z818" s="188"/>
    </row>
    <row r="819" ht="15.75" customHeight="1" spans="1:26">
      <c r="A819" s="188"/>
      <c r="B819" s="188"/>
      <c r="C819" s="188"/>
      <c r="D819" s="188"/>
      <c r="E819" s="188"/>
      <c r="F819" s="197"/>
      <c r="G819" s="197"/>
      <c r="H819" s="197"/>
      <c r="I819" s="197"/>
      <c r="J819" s="197"/>
      <c r="K819" s="197"/>
      <c r="L819" s="188"/>
      <c r="M819" s="188"/>
      <c r="N819" s="188"/>
      <c r="O819" s="188"/>
      <c r="P819" s="188"/>
      <c r="Q819" s="188"/>
      <c r="R819" s="188"/>
      <c r="S819" s="188"/>
      <c r="T819" s="188"/>
      <c r="U819" s="188"/>
      <c r="V819" s="188"/>
      <c r="W819" s="188"/>
      <c r="X819" s="188"/>
      <c r="Y819" s="188"/>
      <c r="Z819" s="188"/>
    </row>
    <row r="820" ht="15.75" customHeight="1" spans="1:26">
      <c r="A820" s="188"/>
      <c r="B820" s="188"/>
      <c r="C820" s="188"/>
      <c r="D820" s="188"/>
      <c r="E820" s="188"/>
      <c r="F820" s="197"/>
      <c r="G820" s="197"/>
      <c r="H820" s="197"/>
      <c r="I820" s="197"/>
      <c r="J820" s="197"/>
      <c r="K820" s="197"/>
      <c r="L820" s="188"/>
      <c r="M820" s="188"/>
      <c r="N820" s="188"/>
      <c r="O820" s="188"/>
      <c r="P820" s="188"/>
      <c r="Q820" s="188"/>
      <c r="R820" s="188"/>
      <c r="S820" s="188"/>
      <c r="T820" s="188"/>
      <c r="U820" s="188"/>
      <c r="V820" s="188"/>
      <c r="W820" s="188"/>
      <c r="X820" s="188"/>
      <c r="Y820" s="188"/>
      <c r="Z820" s="188"/>
    </row>
    <row r="821" ht="15.75" customHeight="1" spans="1:26">
      <c r="A821" s="188"/>
      <c r="B821" s="188"/>
      <c r="C821" s="188"/>
      <c r="D821" s="188"/>
      <c r="E821" s="188"/>
      <c r="F821" s="197"/>
      <c r="G821" s="197"/>
      <c r="H821" s="197"/>
      <c r="I821" s="197"/>
      <c r="J821" s="197"/>
      <c r="K821" s="197"/>
      <c r="L821" s="188"/>
      <c r="M821" s="188"/>
      <c r="N821" s="188"/>
      <c r="O821" s="188"/>
      <c r="P821" s="188"/>
      <c r="Q821" s="188"/>
      <c r="R821" s="188"/>
      <c r="S821" s="188"/>
      <c r="T821" s="188"/>
      <c r="U821" s="188"/>
      <c r="V821" s="188"/>
      <c r="W821" s="188"/>
      <c r="X821" s="188"/>
      <c r="Y821" s="188"/>
      <c r="Z821" s="188"/>
    </row>
    <row r="822" ht="15.75" customHeight="1" spans="1:26">
      <c r="A822" s="188"/>
      <c r="B822" s="188"/>
      <c r="C822" s="188"/>
      <c r="D822" s="188"/>
      <c r="E822" s="188"/>
      <c r="F822" s="197"/>
      <c r="G822" s="197"/>
      <c r="H822" s="197"/>
      <c r="I822" s="197"/>
      <c r="J822" s="197"/>
      <c r="K822" s="197"/>
      <c r="L822" s="188"/>
      <c r="M822" s="188"/>
      <c r="N822" s="188"/>
      <c r="O822" s="188"/>
      <c r="P822" s="188"/>
      <c r="Q822" s="188"/>
      <c r="R822" s="188"/>
      <c r="S822" s="188"/>
      <c r="T822" s="188"/>
      <c r="U822" s="188"/>
      <c r="V822" s="188"/>
      <c r="W822" s="188"/>
      <c r="X822" s="188"/>
      <c r="Y822" s="188"/>
      <c r="Z822" s="188"/>
    </row>
    <row r="823" ht="15.75" customHeight="1" spans="1:26">
      <c r="A823" s="188"/>
      <c r="B823" s="188"/>
      <c r="C823" s="188"/>
      <c r="D823" s="188"/>
      <c r="E823" s="188"/>
      <c r="F823" s="197"/>
      <c r="G823" s="197"/>
      <c r="H823" s="197"/>
      <c r="I823" s="197"/>
      <c r="J823" s="197"/>
      <c r="K823" s="197"/>
      <c r="L823" s="188"/>
      <c r="M823" s="188"/>
      <c r="N823" s="188"/>
      <c r="O823" s="188"/>
      <c r="P823" s="188"/>
      <c r="Q823" s="188"/>
      <c r="R823" s="188"/>
      <c r="S823" s="188"/>
      <c r="T823" s="188"/>
      <c r="U823" s="188"/>
      <c r="V823" s="188"/>
      <c r="W823" s="188"/>
      <c r="X823" s="188"/>
      <c r="Y823" s="188"/>
      <c r="Z823" s="188"/>
    </row>
    <row r="824" ht="15.75" customHeight="1" spans="1:26">
      <c r="A824" s="188"/>
      <c r="B824" s="188"/>
      <c r="C824" s="188"/>
      <c r="D824" s="188"/>
      <c r="E824" s="188"/>
      <c r="F824" s="197"/>
      <c r="G824" s="197"/>
      <c r="H824" s="197"/>
      <c r="I824" s="197"/>
      <c r="J824" s="197"/>
      <c r="K824" s="197"/>
      <c r="L824" s="188"/>
      <c r="M824" s="188"/>
      <c r="N824" s="188"/>
      <c r="O824" s="188"/>
      <c r="P824" s="188"/>
      <c r="Q824" s="188"/>
      <c r="R824" s="188"/>
      <c r="S824" s="188"/>
      <c r="T824" s="188"/>
      <c r="U824" s="188"/>
      <c r="V824" s="188"/>
      <c r="W824" s="188"/>
      <c r="X824" s="188"/>
      <c r="Y824" s="188"/>
      <c r="Z824" s="188"/>
    </row>
    <row r="825" ht="15.75" customHeight="1" spans="1:26">
      <c r="A825" s="188"/>
      <c r="B825" s="188"/>
      <c r="C825" s="188"/>
      <c r="D825" s="188"/>
      <c r="E825" s="188"/>
      <c r="F825" s="197"/>
      <c r="G825" s="197"/>
      <c r="H825" s="197"/>
      <c r="I825" s="197"/>
      <c r="J825" s="197"/>
      <c r="K825" s="197"/>
      <c r="L825" s="188"/>
      <c r="M825" s="188"/>
      <c r="N825" s="188"/>
      <c r="O825" s="188"/>
      <c r="P825" s="188"/>
      <c r="Q825" s="188"/>
      <c r="R825" s="188"/>
      <c r="S825" s="188"/>
      <c r="T825" s="188"/>
      <c r="U825" s="188"/>
      <c r="V825" s="188"/>
      <c r="W825" s="188"/>
      <c r="X825" s="188"/>
      <c r="Y825" s="188"/>
      <c r="Z825" s="188"/>
    </row>
    <row r="826" ht="15.75" customHeight="1" spans="1:26">
      <c r="A826" s="188"/>
      <c r="B826" s="188"/>
      <c r="C826" s="188"/>
      <c r="D826" s="188"/>
      <c r="E826" s="188"/>
      <c r="F826" s="197"/>
      <c r="G826" s="197"/>
      <c r="H826" s="197"/>
      <c r="I826" s="197"/>
      <c r="J826" s="197"/>
      <c r="K826" s="197"/>
      <c r="L826" s="188"/>
      <c r="M826" s="188"/>
      <c r="N826" s="188"/>
      <c r="O826" s="188"/>
      <c r="P826" s="188"/>
      <c r="Q826" s="188"/>
      <c r="R826" s="188"/>
      <c r="S826" s="188"/>
      <c r="T826" s="188"/>
      <c r="U826" s="188"/>
      <c r="V826" s="188"/>
      <c r="W826" s="188"/>
      <c r="X826" s="188"/>
      <c r="Y826" s="188"/>
      <c r="Z826" s="188"/>
    </row>
    <row r="827" ht="15.75" customHeight="1" spans="1:26">
      <c r="A827" s="188"/>
      <c r="B827" s="188"/>
      <c r="C827" s="188"/>
      <c r="D827" s="188"/>
      <c r="E827" s="188"/>
      <c r="F827" s="197"/>
      <c r="G827" s="197"/>
      <c r="H827" s="197"/>
      <c r="I827" s="197"/>
      <c r="J827" s="197"/>
      <c r="K827" s="197"/>
      <c r="L827" s="188"/>
      <c r="M827" s="188"/>
      <c r="N827" s="188"/>
      <c r="O827" s="188"/>
      <c r="P827" s="188"/>
      <c r="Q827" s="188"/>
      <c r="R827" s="188"/>
      <c r="S827" s="188"/>
      <c r="T827" s="188"/>
      <c r="U827" s="188"/>
      <c r="V827" s="188"/>
      <c r="W827" s="188"/>
      <c r="X827" s="188"/>
      <c r="Y827" s="188"/>
      <c r="Z827" s="188"/>
    </row>
    <row r="828" ht="15.75" customHeight="1" spans="1:26">
      <c r="A828" s="188"/>
      <c r="B828" s="188"/>
      <c r="C828" s="188"/>
      <c r="D828" s="188"/>
      <c r="E828" s="188"/>
      <c r="F828" s="197"/>
      <c r="G828" s="197"/>
      <c r="H828" s="197"/>
      <c r="I828" s="197"/>
      <c r="J828" s="197"/>
      <c r="K828" s="197"/>
      <c r="L828" s="188"/>
      <c r="M828" s="188"/>
      <c r="N828" s="188"/>
      <c r="O828" s="188"/>
      <c r="P828" s="188"/>
      <c r="Q828" s="188"/>
      <c r="R828" s="188"/>
      <c r="S828" s="188"/>
      <c r="T828" s="188"/>
      <c r="U828" s="188"/>
      <c r="V828" s="188"/>
      <c r="W828" s="188"/>
      <c r="X828" s="188"/>
      <c r="Y828" s="188"/>
      <c r="Z828" s="188"/>
    </row>
    <row r="829" ht="15.75" customHeight="1" spans="1:26">
      <c r="A829" s="188"/>
      <c r="B829" s="188"/>
      <c r="C829" s="188"/>
      <c r="D829" s="188"/>
      <c r="E829" s="188"/>
      <c r="F829" s="197"/>
      <c r="G829" s="197"/>
      <c r="H829" s="197"/>
      <c r="I829" s="197"/>
      <c r="J829" s="197"/>
      <c r="K829" s="197"/>
      <c r="L829" s="188"/>
      <c r="M829" s="188"/>
      <c r="N829" s="188"/>
      <c r="O829" s="188"/>
      <c r="P829" s="188"/>
      <c r="Q829" s="188"/>
      <c r="R829" s="188"/>
      <c r="S829" s="188"/>
      <c r="T829" s="188"/>
      <c r="U829" s="188"/>
      <c r="V829" s="188"/>
      <c r="W829" s="188"/>
      <c r="X829" s="188"/>
      <c r="Y829" s="188"/>
      <c r="Z829" s="188"/>
    </row>
    <row r="830" ht="15.75" customHeight="1" spans="1:26">
      <c r="A830" s="188"/>
      <c r="B830" s="188"/>
      <c r="C830" s="188"/>
      <c r="D830" s="188"/>
      <c r="E830" s="188"/>
      <c r="F830" s="197"/>
      <c r="G830" s="197"/>
      <c r="H830" s="197"/>
      <c r="I830" s="197"/>
      <c r="J830" s="197"/>
      <c r="K830" s="197"/>
      <c r="L830" s="188"/>
      <c r="M830" s="188"/>
      <c r="N830" s="188"/>
      <c r="O830" s="188"/>
      <c r="P830" s="188"/>
      <c r="Q830" s="188"/>
      <c r="R830" s="188"/>
      <c r="S830" s="188"/>
      <c r="T830" s="188"/>
      <c r="U830" s="188"/>
      <c r="V830" s="188"/>
      <c r="W830" s="188"/>
      <c r="X830" s="188"/>
      <c r="Y830" s="188"/>
      <c r="Z830" s="188"/>
    </row>
    <row r="831" ht="15.75" customHeight="1" spans="1:26">
      <c r="A831" s="188"/>
      <c r="B831" s="188"/>
      <c r="C831" s="188"/>
      <c r="D831" s="188"/>
      <c r="E831" s="188"/>
      <c r="F831" s="197"/>
      <c r="G831" s="197"/>
      <c r="H831" s="197"/>
      <c r="I831" s="197"/>
      <c r="J831" s="197"/>
      <c r="K831" s="197"/>
      <c r="L831" s="188"/>
      <c r="M831" s="188"/>
      <c r="N831" s="188"/>
      <c r="O831" s="188"/>
      <c r="P831" s="188"/>
      <c r="Q831" s="188"/>
      <c r="R831" s="188"/>
      <c r="S831" s="188"/>
      <c r="T831" s="188"/>
      <c r="U831" s="188"/>
      <c r="V831" s="188"/>
      <c r="W831" s="188"/>
      <c r="X831" s="188"/>
      <c r="Y831" s="188"/>
      <c r="Z831" s="188"/>
    </row>
    <row r="832" ht="15.75" customHeight="1" spans="1:26">
      <c r="A832" s="188"/>
      <c r="B832" s="188"/>
      <c r="C832" s="188"/>
      <c r="D832" s="188"/>
      <c r="E832" s="188"/>
      <c r="F832" s="197"/>
      <c r="G832" s="197"/>
      <c r="H832" s="197"/>
      <c r="I832" s="197"/>
      <c r="J832" s="197"/>
      <c r="K832" s="197"/>
      <c r="L832" s="188"/>
      <c r="M832" s="188"/>
      <c r="N832" s="188"/>
      <c r="O832" s="188"/>
      <c r="P832" s="188"/>
      <c r="Q832" s="188"/>
      <c r="R832" s="188"/>
      <c r="S832" s="188"/>
      <c r="T832" s="188"/>
      <c r="U832" s="188"/>
      <c r="V832" s="188"/>
      <c r="W832" s="188"/>
      <c r="X832" s="188"/>
      <c r="Y832" s="188"/>
      <c r="Z832" s="188"/>
    </row>
    <row r="833" ht="15.75" customHeight="1" spans="1:26">
      <c r="A833" s="188"/>
      <c r="B833" s="188"/>
      <c r="C833" s="188"/>
      <c r="D833" s="188"/>
      <c r="E833" s="188"/>
      <c r="F833" s="197"/>
      <c r="G833" s="197"/>
      <c r="H833" s="197"/>
      <c r="I833" s="197"/>
      <c r="J833" s="197"/>
      <c r="K833" s="197"/>
      <c r="L833" s="188"/>
      <c r="M833" s="188"/>
      <c r="N833" s="188"/>
      <c r="O833" s="188"/>
      <c r="P833" s="188"/>
      <c r="Q833" s="188"/>
      <c r="R833" s="188"/>
      <c r="S833" s="188"/>
      <c r="T833" s="188"/>
      <c r="U833" s="188"/>
      <c r="V833" s="188"/>
      <c r="W833" s="188"/>
      <c r="X833" s="188"/>
      <c r="Y833" s="188"/>
      <c r="Z833" s="188"/>
    </row>
    <row r="834" ht="15.75" customHeight="1" spans="1:26">
      <c r="A834" s="188"/>
      <c r="B834" s="188"/>
      <c r="C834" s="188"/>
      <c r="D834" s="188"/>
      <c r="E834" s="188"/>
      <c r="F834" s="197"/>
      <c r="G834" s="197"/>
      <c r="H834" s="197"/>
      <c r="I834" s="197"/>
      <c r="J834" s="197"/>
      <c r="K834" s="197"/>
      <c r="L834" s="188"/>
      <c r="M834" s="188"/>
      <c r="N834" s="188"/>
      <c r="O834" s="188"/>
      <c r="P834" s="188"/>
      <c r="Q834" s="188"/>
      <c r="R834" s="188"/>
      <c r="S834" s="188"/>
      <c r="T834" s="188"/>
      <c r="U834" s="188"/>
      <c r="V834" s="188"/>
      <c r="W834" s="188"/>
      <c r="X834" s="188"/>
      <c r="Y834" s="188"/>
      <c r="Z834" s="188"/>
    </row>
    <row r="835" ht="15.75" customHeight="1" spans="1:26">
      <c r="A835" s="188"/>
      <c r="B835" s="188"/>
      <c r="C835" s="188"/>
      <c r="D835" s="188"/>
      <c r="E835" s="188"/>
      <c r="F835" s="197"/>
      <c r="G835" s="197"/>
      <c r="H835" s="197"/>
      <c r="I835" s="197"/>
      <c r="J835" s="197"/>
      <c r="K835" s="197"/>
      <c r="L835" s="188"/>
      <c r="M835" s="188"/>
      <c r="N835" s="188"/>
      <c r="O835" s="188"/>
      <c r="P835" s="188"/>
      <c r="Q835" s="188"/>
      <c r="R835" s="188"/>
      <c r="S835" s="188"/>
      <c r="T835" s="188"/>
      <c r="U835" s="188"/>
      <c r="V835" s="188"/>
      <c r="W835" s="188"/>
      <c r="X835" s="188"/>
      <c r="Y835" s="188"/>
      <c r="Z835" s="188"/>
    </row>
    <row r="836" ht="15.75" customHeight="1" spans="1:26">
      <c r="A836" s="188"/>
      <c r="B836" s="188"/>
      <c r="C836" s="188"/>
      <c r="D836" s="188"/>
      <c r="E836" s="188"/>
      <c r="F836" s="197"/>
      <c r="G836" s="197"/>
      <c r="H836" s="197"/>
      <c r="I836" s="197"/>
      <c r="J836" s="197"/>
      <c r="K836" s="197"/>
      <c r="L836" s="188"/>
      <c r="M836" s="188"/>
      <c r="N836" s="188"/>
      <c r="O836" s="188"/>
      <c r="P836" s="188"/>
      <c r="Q836" s="188"/>
      <c r="R836" s="188"/>
      <c r="S836" s="188"/>
      <c r="T836" s="188"/>
      <c r="U836" s="188"/>
      <c r="V836" s="188"/>
      <c r="W836" s="188"/>
      <c r="X836" s="188"/>
      <c r="Y836" s="188"/>
      <c r="Z836" s="188"/>
    </row>
    <row r="837" ht="15.75" customHeight="1" spans="1:26">
      <c r="A837" s="188"/>
      <c r="B837" s="188"/>
      <c r="C837" s="188"/>
      <c r="D837" s="188"/>
      <c r="E837" s="188"/>
      <c r="F837" s="197"/>
      <c r="G837" s="197"/>
      <c r="H837" s="197"/>
      <c r="I837" s="197"/>
      <c r="J837" s="197"/>
      <c r="K837" s="197"/>
      <c r="L837" s="188"/>
      <c r="M837" s="188"/>
      <c r="N837" s="188"/>
      <c r="O837" s="188"/>
      <c r="P837" s="188"/>
      <c r="Q837" s="188"/>
      <c r="R837" s="188"/>
      <c r="S837" s="188"/>
      <c r="T837" s="188"/>
      <c r="U837" s="188"/>
      <c r="V837" s="188"/>
      <c r="W837" s="188"/>
      <c r="X837" s="188"/>
      <c r="Y837" s="188"/>
      <c r="Z837" s="188"/>
    </row>
    <row r="838" ht="15.75" customHeight="1" spans="1:26">
      <c r="A838" s="188"/>
      <c r="B838" s="188"/>
      <c r="C838" s="188"/>
      <c r="D838" s="188"/>
      <c r="E838" s="188"/>
      <c r="F838" s="197"/>
      <c r="G838" s="197"/>
      <c r="H838" s="197"/>
      <c r="I838" s="197"/>
      <c r="J838" s="197"/>
      <c r="K838" s="197"/>
      <c r="L838" s="188"/>
      <c r="M838" s="188"/>
      <c r="N838" s="188"/>
      <c r="O838" s="188"/>
      <c r="P838" s="188"/>
      <c r="Q838" s="188"/>
      <c r="R838" s="188"/>
      <c r="S838" s="188"/>
      <c r="T838" s="188"/>
      <c r="U838" s="188"/>
      <c r="V838" s="188"/>
      <c r="W838" s="188"/>
      <c r="X838" s="188"/>
      <c r="Y838" s="188"/>
      <c r="Z838" s="188"/>
    </row>
    <row r="839" ht="15.75" customHeight="1" spans="1:26">
      <c r="A839" s="188"/>
      <c r="B839" s="188"/>
      <c r="C839" s="188"/>
      <c r="D839" s="188"/>
      <c r="E839" s="188"/>
      <c r="F839" s="197"/>
      <c r="G839" s="197"/>
      <c r="H839" s="197"/>
      <c r="I839" s="197"/>
      <c r="J839" s="197"/>
      <c r="K839" s="197"/>
      <c r="L839" s="188"/>
      <c r="M839" s="188"/>
      <c r="N839" s="188"/>
      <c r="O839" s="188"/>
      <c r="P839" s="188"/>
      <c r="Q839" s="188"/>
      <c r="R839" s="188"/>
      <c r="S839" s="188"/>
      <c r="T839" s="188"/>
      <c r="U839" s="188"/>
      <c r="V839" s="188"/>
      <c r="W839" s="188"/>
      <c r="X839" s="188"/>
      <c r="Y839" s="188"/>
      <c r="Z839" s="188"/>
    </row>
    <row r="840" ht="15.75" customHeight="1" spans="1:26">
      <c r="A840" s="188"/>
      <c r="B840" s="188"/>
      <c r="C840" s="188"/>
      <c r="D840" s="188"/>
      <c r="E840" s="188"/>
      <c r="F840" s="197"/>
      <c r="G840" s="197"/>
      <c r="H840" s="197"/>
      <c r="I840" s="197"/>
      <c r="J840" s="197"/>
      <c r="K840" s="197"/>
      <c r="L840" s="188"/>
      <c r="M840" s="188"/>
      <c r="N840" s="188"/>
      <c r="O840" s="188"/>
      <c r="P840" s="188"/>
      <c r="Q840" s="188"/>
      <c r="R840" s="188"/>
      <c r="S840" s="188"/>
      <c r="T840" s="188"/>
      <c r="U840" s="188"/>
      <c r="V840" s="188"/>
      <c r="W840" s="188"/>
      <c r="X840" s="188"/>
      <c r="Y840" s="188"/>
      <c r="Z840" s="188"/>
    </row>
    <row r="841" ht="15.75" customHeight="1" spans="1:26">
      <c r="A841" s="188"/>
      <c r="B841" s="188"/>
      <c r="C841" s="188"/>
      <c r="D841" s="188"/>
      <c r="E841" s="188"/>
      <c r="F841" s="197"/>
      <c r="G841" s="197"/>
      <c r="H841" s="197"/>
      <c r="I841" s="197"/>
      <c r="J841" s="197"/>
      <c r="K841" s="197"/>
      <c r="L841" s="188"/>
      <c r="M841" s="188"/>
      <c r="N841" s="188"/>
      <c r="O841" s="188"/>
      <c r="P841" s="188"/>
      <c r="Q841" s="188"/>
      <c r="R841" s="188"/>
      <c r="S841" s="188"/>
      <c r="T841" s="188"/>
      <c r="U841" s="188"/>
      <c r="V841" s="188"/>
      <c r="W841" s="188"/>
      <c r="X841" s="188"/>
      <c r="Y841" s="188"/>
      <c r="Z841" s="188"/>
    </row>
    <row r="842" ht="15.75" customHeight="1" spans="1:26">
      <c r="A842" s="188"/>
      <c r="B842" s="188"/>
      <c r="C842" s="188"/>
      <c r="D842" s="188"/>
      <c r="E842" s="188"/>
      <c r="F842" s="197"/>
      <c r="G842" s="197"/>
      <c r="H842" s="197"/>
      <c r="I842" s="197"/>
      <c r="J842" s="197"/>
      <c r="K842" s="197"/>
      <c r="L842" s="188"/>
      <c r="M842" s="188"/>
      <c r="N842" s="188"/>
      <c r="O842" s="188"/>
      <c r="P842" s="188"/>
      <c r="Q842" s="188"/>
      <c r="R842" s="188"/>
      <c r="S842" s="188"/>
      <c r="T842" s="188"/>
      <c r="U842" s="188"/>
      <c r="V842" s="188"/>
      <c r="W842" s="188"/>
      <c r="X842" s="188"/>
      <c r="Y842" s="188"/>
      <c r="Z842" s="188"/>
    </row>
    <row r="843" ht="15.75" customHeight="1" spans="1:26">
      <c r="A843" s="188"/>
      <c r="B843" s="188"/>
      <c r="C843" s="188"/>
      <c r="D843" s="188"/>
      <c r="E843" s="188"/>
      <c r="F843" s="197"/>
      <c r="G843" s="197"/>
      <c r="H843" s="197"/>
      <c r="I843" s="197"/>
      <c r="J843" s="197"/>
      <c r="K843" s="197"/>
      <c r="L843" s="188"/>
      <c r="M843" s="188"/>
      <c r="N843" s="188"/>
      <c r="O843" s="188"/>
      <c r="P843" s="188"/>
      <c r="Q843" s="188"/>
      <c r="R843" s="188"/>
      <c r="S843" s="188"/>
      <c r="T843" s="188"/>
      <c r="U843" s="188"/>
      <c r="V843" s="188"/>
      <c r="W843" s="188"/>
      <c r="X843" s="188"/>
      <c r="Y843" s="188"/>
      <c r="Z843" s="188"/>
    </row>
    <row r="844" ht="15.75" customHeight="1" spans="1:26">
      <c r="A844" s="188"/>
      <c r="B844" s="188"/>
      <c r="C844" s="188"/>
      <c r="D844" s="188"/>
      <c r="E844" s="188"/>
      <c r="F844" s="197"/>
      <c r="G844" s="197"/>
      <c r="H844" s="197"/>
      <c r="I844" s="197"/>
      <c r="J844" s="197"/>
      <c r="K844" s="197"/>
      <c r="L844" s="188"/>
      <c r="M844" s="188"/>
      <c r="N844" s="188"/>
      <c r="O844" s="188"/>
      <c r="P844" s="188"/>
      <c r="Q844" s="188"/>
      <c r="R844" s="188"/>
      <c r="S844" s="188"/>
      <c r="T844" s="188"/>
      <c r="U844" s="188"/>
      <c r="V844" s="188"/>
      <c r="W844" s="188"/>
      <c r="X844" s="188"/>
      <c r="Y844" s="188"/>
      <c r="Z844" s="188"/>
    </row>
    <row r="845" ht="15.75" customHeight="1" spans="1:26">
      <c r="A845" s="188"/>
      <c r="B845" s="188"/>
      <c r="C845" s="188"/>
      <c r="D845" s="188"/>
      <c r="E845" s="188"/>
      <c r="F845" s="197"/>
      <c r="G845" s="197"/>
      <c r="H845" s="197"/>
      <c r="I845" s="197"/>
      <c r="J845" s="197"/>
      <c r="K845" s="197"/>
      <c r="L845" s="188"/>
      <c r="M845" s="188"/>
      <c r="N845" s="188"/>
      <c r="O845" s="188"/>
      <c r="P845" s="188"/>
      <c r="Q845" s="188"/>
      <c r="R845" s="188"/>
      <c r="S845" s="188"/>
      <c r="T845" s="188"/>
      <c r="U845" s="188"/>
      <c r="V845" s="188"/>
      <c r="W845" s="188"/>
      <c r="X845" s="188"/>
      <c r="Y845" s="188"/>
      <c r="Z845" s="188"/>
    </row>
    <row r="846" ht="15.75" customHeight="1" spans="1:26">
      <c r="A846" s="188"/>
      <c r="B846" s="188"/>
      <c r="C846" s="188"/>
      <c r="D846" s="188"/>
      <c r="E846" s="188"/>
      <c r="F846" s="197"/>
      <c r="G846" s="197"/>
      <c r="H846" s="197"/>
      <c r="I846" s="197"/>
      <c r="J846" s="197"/>
      <c r="K846" s="197"/>
      <c r="L846" s="188"/>
      <c r="M846" s="188"/>
      <c r="N846" s="188"/>
      <c r="O846" s="188"/>
      <c r="P846" s="188"/>
      <c r="Q846" s="188"/>
      <c r="R846" s="188"/>
      <c r="S846" s="188"/>
      <c r="T846" s="188"/>
      <c r="U846" s="188"/>
      <c r="V846" s="188"/>
      <c r="W846" s="188"/>
      <c r="X846" s="188"/>
      <c r="Y846" s="188"/>
      <c r="Z846" s="188"/>
    </row>
    <row r="847" ht="15.75" customHeight="1" spans="1:26">
      <c r="A847" s="188"/>
      <c r="B847" s="188"/>
      <c r="C847" s="188"/>
      <c r="D847" s="188"/>
      <c r="E847" s="188"/>
      <c r="F847" s="197"/>
      <c r="G847" s="197"/>
      <c r="H847" s="197"/>
      <c r="I847" s="197"/>
      <c r="J847" s="197"/>
      <c r="K847" s="197"/>
      <c r="L847" s="188"/>
      <c r="M847" s="188"/>
      <c r="N847" s="188"/>
      <c r="O847" s="188"/>
      <c r="P847" s="188"/>
      <c r="Q847" s="188"/>
      <c r="R847" s="188"/>
      <c r="S847" s="188"/>
      <c r="T847" s="188"/>
      <c r="U847" s="188"/>
      <c r="V847" s="188"/>
      <c r="W847" s="188"/>
      <c r="X847" s="188"/>
      <c r="Y847" s="188"/>
      <c r="Z847" s="188"/>
    </row>
    <row r="848" ht="15.75" customHeight="1" spans="1:26">
      <c r="A848" s="188"/>
      <c r="B848" s="188"/>
      <c r="C848" s="188"/>
      <c r="D848" s="188"/>
      <c r="E848" s="188"/>
      <c r="F848" s="197"/>
      <c r="G848" s="197"/>
      <c r="H848" s="197"/>
      <c r="I848" s="197"/>
      <c r="J848" s="197"/>
      <c r="K848" s="197"/>
      <c r="L848" s="188"/>
      <c r="M848" s="188"/>
      <c r="N848" s="188"/>
      <c r="O848" s="188"/>
      <c r="P848" s="188"/>
      <c r="Q848" s="188"/>
      <c r="R848" s="188"/>
      <c r="S848" s="188"/>
      <c r="T848" s="188"/>
      <c r="U848" s="188"/>
      <c r="V848" s="188"/>
      <c r="W848" s="188"/>
      <c r="X848" s="188"/>
      <c r="Y848" s="188"/>
      <c r="Z848" s="188"/>
    </row>
    <row r="849" ht="15.75" customHeight="1" spans="1:26">
      <c r="A849" s="188"/>
      <c r="B849" s="188"/>
      <c r="C849" s="188"/>
      <c r="D849" s="188"/>
      <c r="E849" s="188"/>
      <c r="F849" s="197"/>
      <c r="G849" s="197"/>
      <c r="H849" s="197"/>
      <c r="I849" s="197"/>
      <c r="J849" s="197"/>
      <c r="K849" s="197"/>
      <c r="L849" s="188"/>
      <c r="M849" s="188"/>
      <c r="N849" s="188"/>
      <c r="O849" s="188"/>
      <c r="P849" s="188"/>
      <c r="Q849" s="188"/>
      <c r="R849" s="188"/>
      <c r="S849" s="188"/>
      <c r="T849" s="188"/>
      <c r="U849" s="188"/>
      <c r="V849" s="188"/>
      <c r="W849" s="188"/>
      <c r="X849" s="188"/>
      <c r="Y849" s="188"/>
      <c r="Z849" s="188"/>
    </row>
    <row r="850" ht="15.75" customHeight="1" spans="1:26">
      <c r="A850" s="188"/>
      <c r="B850" s="188"/>
      <c r="C850" s="188"/>
      <c r="D850" s="188"/>
      <c r="E850" s="188"/>
      <c r="F850" s="197"/>
      <c r="G850" s="197"/>
      <c r="H850" s="197"/>
      <c r="I850" s="197"/>
      <c r="J850" s="197"/>
      <c r="K850" s="197"/>
      <c r="L850" s="188"/>
      <c r="M850" s="188"/>
      <c r="N850" s="188"/>
      <c r="O850" s="188"/>
      <c r="P850" s="188"/>
      <c r="Q850" s="188"/>
      <c r="R850" s="188"/>
      <c r="S850" s="188"/>
      <c r="T850" s="188"/>
      <c r="U850" s="188"/>
      <c r="V850" s="188"/>
      <c r="W850" s="188"/>
      <c r="X850" s="188"/>
      <c r="Y850" s="188"/>
      <c r="Z850" s="188"/>
    </row>
    <row r="851" ht="15.75" customHeight="1" spans="1:26">
      <c r="A851" s="188"/>
      <c r="B851" s="188"/>
      <c r="C851" s="188"/>
      <c r="D851" s="188"/>
      <c r="E851" s="188"/>
      <c r="F851" s="197"/>
      <c r="G851" s="197"/>
      <c r="H851" s="197"/>
      <c r="I851" s="197"/>
      <c r="J851" s="197"/>
      <c r="K851" s="197"/>
      <c r="L851" s="188"/>
      <c r="M851" s="188"/>
      <c r="N851" s="188"/>
      <c r="O851" s="188"/>
      <c r="P851" s="188"/>
      <c r="Q851" s="188"/>
      <c r="R851" s="188"/>
      <c r="S851" s="188"/>
      <c r="T851" s="188"/>
      <c r="U851" s="188"/>
      <c r="V851" s="188"/>
      <c r="W851" s="188"/>
      <c r="X851" s="188"/>
      <c r="Y851" s="188"/>
      <c r="Z851" s="188"/>
    </row>
    <row r="852" ht="15.75" customHeight="1" spans="1:26">
      <c r="A852" s="188"/>
      <c r="B852" s="188"/>
      <c r="C852" s="188"/>
      <c r="D852" s="188"/>
      <c r="E852" s="188"/>
      <c r="F852" s="197"/>
      <c r="G852" s="197"/>
      <c r="H852" s="197"/>
      <c r="I852" s="197"/>
      <c r="J852" s="197"/>
      <c r="K852" s="197"/>
      <c r="L852" s="188"/>
      <c r="M852" s="188"/>
      <c r="N852" s="188"/>
      <c r="O852" s="188"/>
      <c r="P852" s="188"/>
      <c r="Q852" s="188"/>
      <c r="R852" s="188"/>
      <c r="S852" s="188"/>
      <c r="T852" s="188"/>
      <c r="U852" s="188"/>
      <c r="V852" s="188"/>
      <c r="W852" s="188"/>
      <c r="X852" s="188"/>
      <c r="Y852" s="188"/>
      <c r="Z852" s="188"/>
    </row>
    <row r="853" ht="15.75" customHeight="1" spans="1:26">
      <c r="A853" s="188"/>
      <c r="B853" s="188"/>
      <c r="C853" s="188"/>
      <c r="D853" s="188"/>
      <c r="E853" s="188"/>
      <c r="F853" s="197"/>
      <c r="G853" s="197"/>
      <c r="H853" s="197"/>
      <c r="I853" s="197"/>
      <c r="J853" s="197"/>
      <c r="K853" s="197"/>
      <c r="L853" s="188"/>
      <c r="M853" s="188"/>
      <c r="N853" s="188"/>
      <c r="O853" s="188"/>
      <c r="P853" s="188"/>
      <c r="Q853" s="188"/>
      <c r="R853" s="188"/>
      <c r="S853" s="188"/>
      <c r="T853" s="188"/>
      <c r="U853" s="188"/>
      <c r="V853" s="188"/>
      <c r="W853" s="188"/>
      <c r="X853" s="188"/>
      <c r="Y853" s="188"/>
      <c r="Z853" s="188"/>
    </row>
    <row r="854" ht="15.75" customHeight="1" spans="1:26">
      <c r="A854" s="188"/>
      <c r="B854" s="188"/>
      <c r="C854" s="188"/>
      <c r="D854" s="188"/>
      <c r="E854" s="188"/>
      <c r="F854" s="197"/>
      <c r="G854" s="197"/>
      <c r="H854" s="197"/>
      <c r="I854" s="197"/>
      <c r="J854" s="197"/>
      <c r="K854" s="197"/>
      <c r="L854" s="188"/>
      <c r="M854" s="188"/>
      <c r="N854" s="188"/>
      <c r="O854" s="188"/>
      <c r="P854" s="188"/>
      <c r="Q854" s="188"/>
      <c r="R854" s="188"/>
      <c r="S854" s="188"/>
      <c r="T854" s="188"/>
      <c r="U854" s="188"/>
      <c r="V854" s="188"/>
      <c r="W854" s="188"/>
      <c r="X854" s="188"/>
      <c r="Y854" s="188"/>
      <c r="Z854" s="188"/>
    </row>
    <row r="855" ht="15.75" customHeight="1" spans="1:26">
      <c r="A855" s="188"/>
      <c r="B855" s="188"/>
      <c r="C855" s="188"/>
      <c r="D855" s="188"/>
      <c r="E855" s="188"/>
      <c r="F855" s="197"/>
      <c r="G855" s="197"/>
      <c r="H855" s="197"/>
      <c r="I855" s="197"/>
      <c r="J855" s="197"/>
      <c r="K855" s="197"/>
      <c r="L855" s="188"/>
      <c r="M855" s="188"/>
      <c r="N855" s="188"/>
      <c r="O855" s="188"/>
      <c r="P855" s="188"/>
      <c r="Q855" s="188"/>
      <c r="R855" s="188"/>
      <c r="S855" s="188"/>
      <c r="T855" s="188"/>
      <c r="U855" s="188"/>
      <c r="V855" s="188"/>
      <c r="W855" s="188"/>
      <c r="X855" s="188"/>
      <c r="Y855" s="188"/>
      <c r="Z855" s="188"/>
    </row>
    <row r="856" ht="15.75" customHeight="1" spans="1:26">
      <c r="A856" s="188"/>
      <c r="B856" s="188"/>
      <c r="C856" s="188"/>
      <c r="D856" s="188"/>
      <c r="E856" s="188"/>
      <c r="F856" s="197"/>
      <c r="G856" s="197"/>
      <c r="H856" s="197"/>
      <c r="I856" s="197"/>
      <c r="J856" s="197"/>
      <c r="K856" s="197"/>
      <c r="L856" s="188"/>
      <c r="M856" s="188"/>
      <c r="N856" s="188"/>
      <c r="O856" s="188"/>
      <c r="P856" s="188"/>
      <c r="Q856" s="188"/>
      <c r="R856" s="188"/>
      <c r="S856" s="188"/>
      <c r="T856" s="188"/>
      <c r="U856" s="188"/>
      <c r="V856" s="188"/>
      <c r="W856" s="188"/>
      <c r="X856" s="188"/>
      <c r="Y856" s="188"/>
      <c r="Z856" s="188"/>
    </row>
    <row r="857" ht="15.75" customHeight="1" spans="1:26">
      <c r="A857" s="188"/>
      <c r="B857" s="188"/>
      <c r="C857" s="188"/>
      <c r="D857" s="188"/>
      <c r="E857" s="188"/>
      <c r="F857" s="197"/>
      <c r="G857" s="197"/>
      <c r="H857" s="197"/>
      <c r="I857" s="197"/>
      <c r="J857" s="197"/>
      <c r="K857" s="197"/>
      <c r="L857" s="188"/>
      <c r="M857" s="188"/>
      <c r="N857" s="188"/>
      <c r="O857" s="188"/>
      <c r="P857" s="188"/>
      <c r="Q857" s="188"/>
      <c r="R857" s="188"/>
      <c r="S857" s="188"/>
      <c r="T857" s="188"/>
      <c r="U857" s="188"/>
      <c r="V857" s="188"/>
      <c r="W857" s="188"/>
      <c r="X857" s="188"/>
      <c r="Y857" s="188"/>
      <c r="Z857" s="188"/>
    </row>
    <row r="858" ht="15.75" customHeight="1" spans="1:26">
      <c r="A858" s="188"/>
      <c r="B858" s="188"/>
      <c r="C858" s="188"/>
      <c r="D858" s="188"/>
      <c r="E858" s="188"/>
      <c r="F858" s="197"/>
      <c r="G858" s="197"/>
      <c r="H858" s="197"/>
      <c r="I858" s="197"/>
      <c r="J858" s="197"/>
      <c r="K858" s="197"/>
      <c r="L858" s="188"/>
      <c r="M858" s="188"/>
      <c r="N858" s="188"/>
      <c r="O858" s="188"/>
      <c r="P858" s="188"/>
      <c r="Q858" s="188"/>
      <c r="R858" s="188"/>
      <c r="S858" s="188"/>
      <c r="T858" s="188"/>
      <c r="U858" s="188"/>
      <c r="V858" s="188"/>
      <c r="W858" s="188"/>
      <c r="X858" s="188"/>
      <c r="Y858" s="188"/>
      <c r="Z858" s="188"/>
    </row>
    <row r="859" ht="15.75" customHeight="1" spans="1:26">
      <c r="A859" s="188"/>
      <c r="B859" s="188"/>
      <c r="C859" s="188"/>
      <c r="D859" s="188"/>
      <c r="E859" s="188"/>
      <c r="F859" s="197"/>
      <c r="G859" s="197"/>
      <c r="H859" s="197"/>
      <c r="I859" s="197"/>
      <c r="J859" s="197"/>
      <c r="K859" s="197"/>
      <c r="L859" s="188"/>
      <c r="M859" s="188"/>
      <c r="N859" s="188"/>
      <c r="O859" s="188"/>
      <c r="P859" s="188"/>
      <c r="Q859" s="188"/>
      <c r="R859" s="188"/>
      <c r="S859" s="188"/>
      <c r="T859" s="188"/>
      <c r="U859" s="188"/>
      <c r="V859" s="188"/>
      <c r="W859" s="188"/>
      <c r="X859" s="188"/>
      <c r="Y859" s="188"/>
      <c r="Z859" s="188"/>
    </row>
    <row r="860" ht="15.75" customHeight="1" spans="1:26">
      <c r="A860" s="188"/>
      <c r="B860" s="188"/>
      <c r="C860" s="188"/>
      <c r="D860" s="188"/>
      <c r="E860" s="188"/>
      <c r="F860" s="197"/>
      <c r="G860" s="197"/>
      <c r="H860" s="197"/>
      <c r="I860" s="197"/>
      <c r="J860" s="197"/>
      <c r="K860" s="197"/>
      <c r="L860" s="188"/>
      <c r="M860" s="188"/>
      <c r="N860" s="188"/>
      <c r="O860" s="188"/>
      <c r="P860" s="188"/>
      <c r="Q860" s="188"/>
      <c r="R860" s="188"/>
      <c r="S860" s="188"/>
      <c r="T860" s="188"/>
      <c r="U860" s="188"/>
      <c r="V860" s="188"/>
      <c r="W860" s="188"/>
      <c r="X860" s="188"/>
      <c r="Y860" s="188"/>
      <c r="Z860" s="188"/>
    </row>
    <row r="861" ht="15.75" customHeight="1" spans="1:26">
      <c r="A861" s="188"/>
      <c r="B861" s="188"/>
      <c r="C861" s="188"/>
      <c r="D861" s="188"/>
      <c r="E861" s="188"/>
      <c r="F861" s="197"/>
      <c r="G861" s="197"/>
      <c r="H861" s="197"/>
      <c r="I861" s="197"/>
      <c r="J861" s="197"/>
      <c r="K861" s="197"/>
      <c r="L861" s="188"/>
      <c r="M861" s="188"/>
      <c r="N861" s="188"/>
      <c r="O861" s="188"/>
      <c r="P861" s="188"/>
      <c r="Q861" s="188"/>
      <c r="R861" s="188"/>
      <c r="S861" s="188"/>
      <c r="T861" s="188"/>
      <c r="U861" s="188"/>
      <c r="V861" s="188"/>
      <c r="W861" s="188"/>
      <c r="X861" s="188"/>
      <c r="Y861" s="188"/>
      <c r="Z861" s="188"/>
    </row>
    <row r="862" ht="15.75" customHeight="1" spans="1:26">
      <c r="A862" s="188"/>
      <c r="B862" s="188"/>
      <c r="C862" s="188"/>
      <c r="D862" s="188"/>
      <c r="E862" s="188"/>
      <c r="F862" s="197"/>
      <c r="G862" s="197"/>
      <c r="H862" s="197"/>
      <c r="I862" s="197"/>
      <c r="J862" s="197"/>
      <c r="K862" s="197"/>
      <c r="L862" s="188"/>
      <c r="M862" s="188"/>
      <c r="N862" s="188"/>
      <c r="O862" s="188"/>
      <c r="P862" s="188"/>
      <c r="Q862" s="188"/>
      <c r="R862" s="188"/>
      <c r="S862" s="188"/>
      <c r="T862" s="188"/>
      <c r="U862" s="188"/>
      <c r="V862" s="188"/>
      <c r="W862" s="188"/>
      <c r="X862" s="188"/>
      <c r="Y862" s="188"/>
      <c r="Z862" s="188"/>
    </row>
    <row r="863" ht="15.75" customHeight="1" spans="1:26">
      <c r="A863" s="188"/>
      <c r="B863" s="188"/>
      <c r="C863" s="188"/>
      <c r="D863" s="188"/>
      <c r="E863" s="188"/>
      <c r="F863" s="197"/>
      <c r="G863" s="197"/>
      <c r="H863" s="197"/>
      <c r="I863" s="197"/>
      <c r="J863" s="197"/>
      <c r="K863" s="197"/>
      <c r="L863" s="188"/>
      <c r="M863" s="188"/>
      <c r="N863" s="188"/>
      <c r="O863" s="188"/>
      <c r="P863" s="188"/>
      <c r="Q863" s="188"/>
      <c r="R863" s="188"/>
      <c r="S863" s="188"/>
      <c r="T863" s="188"/>
      <c r="U863" s="188"/>
      <c r="V863" s="188"/>
      <c r="W863" s="188"/>
      <c r="X863" s="188"/>
      <c r="Y863" s="188"/>
      <c r="Z863" s="188"/>
    </row>
    <row r="864" ht="15.75" customHeight="1" spans="1:26">
      <c r="A864" s="188"/>
      <c r="B864" s="188"/>
      <c r="C864" s="188"/>
      <c r="D864" s="188"/>
      <c r="E864" s="188"/>
      <c r="F864" s="197"/>
      <c r="G864" s="197"/>
      <c r="H864" s="197"/>
      <c r="I864" s="197"/>
      <c r="J864" s="197"/>
      <c r="K864" s="197"/>
      <c r="L864" s="188"/>
      <c r="M864" s="188"/>
      <c r="N864" s="188"/>
      <c r="O864" s="188"/>
      <c r="P864" s="188"/>
      <c r="Q864" s="188"/>
      <c r="R864" s="188"/>
      <c r="S864" s="188"/>
      <c r="T864" s="188"/>
      <c r="U864" s="188"/>
      <c r="V864" s="188"/>
      <c r="W864" s="188"/>
      <c r="X864" s="188"/>
      <c r="Y864" s="188"/>
      <c r="Z864" s="188"/>
    </row>
    <row r="865" ht="15.75" customHeight="1" spans="1:26">
      <c r="A865" s="188"/>
      <c r="B865" s="188"/>
      <c r="C865" s="188"/>
      <c r="D865" s="188"/>
      <c r="E865" s="188"/>
      <c r="F865" s="197"/>
      <c r="G865" s="197"/>
      <c r="H865" s="197"/>
      <c r="I865" s="197"/>
      <c r="J865" s="197"/>
      <c r="K865" s="197"/>
      <c r="L865" s="188"/>
      <c r="M865" s="188"/>
      <c r="N865" s="188"/>
      <c r="O865" s="188"/>
      <c r="P865" s="188"/>
      <c r="Q865" s="188"/>
      <c r="R865" s="188"/>
      <c r="S865" s="188"/>
      <c r="T865" s="188"/>
      <c r="U865" s="188"/>
      <c r="V865" s="188"/>
      <c r="W865" s="188"/>
      <c r="X865" s="188"/>
      <c r="Y865" s="188"/>
      <c r="Z865" s="188"/>
    </row>
    <row r="866" ht="15.75" customHeight="1" spans="1:26">
      <c r="A866" s="188"/>
      <c r="B866" s="188"/>
      <c r="C866" s="188"/>
      <c r="D866" s="188"/>
      <c r="E866" s="188"/>
      <c r="F866" s="197"/>
      <c r="G866" s="197"/>
      <c r="H866" s="197"/>
      <c r="I866" s="197"/>
      <c r="J866" s="197"/>
      <c r="K866" s="197"/>
      <c r="L866" s="188"/>
      <c r="M866" s="188"/>
      <c r="N866" s="188"/>
      <c r="O866" s="188"/>
      <c r="P866" s="188"/>
      <c r="Q866" s="188"/>
      <c r="R866" s="188"/>
      <c r="S866" s="188"/>
      <c r="T866" s="188"/>
      <c r="U866" s="188"/>
      <c r="V866" s="188"/>
      <c r="W866" s="188"/>
      <c r="X866" s="188"/>
      <c r="Y866" s="188"/>
      <c r="Z866" s="188"/>
    </row>
    <row r="867" ht="15.75" customHeight="1" spans="1:26">
      <c r="A867" s="188"/>
      <c r="B867" s="188"/>
      <c r="C867" s="188"/>
      <c r="D867" s="188"/>
      <c r="E867" s="188"/>
      <c r="F867" s="197"/>
      <c r="G867" s="197"/>
      <c r="H867" s="197"/>
      <c r="I867" s="197"/>
      <c r="J867" s="197"/>
      <c r="K867" s="197"/>
      <c r="L867" s="188"/>
      <c r="M867" s="188"/>
      <c r="N867" s="188"/>
      <c r="O867" s="188"/>
      <c r="P867" s="188"/>
      <c r="Q867" s="188"/>
      <c r="R867" s="188"/>
      <c r="S867" s="188"/>
      <c r="T867" s="188"/>
      <c r="U867" s="188"/>
      <c r="V867" s="188"/>
      <c r="W867" s="188"/>
      <c r="X867" s="188"/>
      <c r="Y867" s="188"/>
      <c r="Z867" s="188"/>
    </row>
    <row r="868" ht="15.75" customHeight="1" spans="1:26">
      <c r="A868" s="188"/>
      <c r="B868" s="188"/>
      <c r="C868" s="188"/>
      <c r="D868" s="188"/>
      <c r="E868" s="188"/>
      <c r="F868" s="197"/>
      <c r="G868" s="197"/>
      <c r="H868" s="197"/>
      <c r="I868" s="197"/>
      <c r="J868" s="197"/>
      <c r="K868" s="197"/>
      <c r="L868" s="188"/>
      <c r="M868" s="188"/>
      <c r="N868" s="188"/>
      <c r="O868" s="188"/>
      <c r="P868" s="188"/>
      <c r="Q868" s="188"/>
      <c r="R868" s="188"/>
      <c r="S868" s="188"/>
      <c r="T868" s="188"/>
      <c r="U868" s="188"/>
      <c r="V868" s="188"/>
      <c r="W868" s="188"/>
      <c r="X868" s="188"/>
      <c r="Y868" s="188"/>
      <c r="Z868" s="188"/>
    </row>
    <row r="869" ht="15.75" customHeight="1" spans="1:26">
      <c r="A869" s="188"/>
      <c r="B869" s="188"/>
      <c r="C869" s="188"/>
      <c r="D869" s="188"/>
      <c r="E869" s="188"/>
      <c r="F869" s="197"/>
      <c r="G869" s="197"/>
      <c r="H869" s="197"/>
      <c r="I869" s="197"/>
      <c r="J869" s="197"/>
      <c r="K869" s="197"/>
      <c r="L869" s="188"/>
      <c r="M869" s="188"/>
      <c r="N869" s="188"/>
      <c r="O869" s="188"/>
      <c r="P869" s="188"/>
      <c r="Q869" s="188"/>
      <c r="R869" s="188"/>
      <c r="S869" s="188"/>
      <c r="T869" s="188"/>
      <c r="U869" s="188"/>
      <c r="V869" s="188"/>
      <c r="W869" s="188"/>
      <c r="X869" s="188"/>
      <c r="Y869" s="188"/>
      <c r="Z869" s="188"/>
    </row>
    <row r="870" ht="15.75" customHeight="1" spans="1:26">
      <c r="A870" s="188"/>
      <c r="B870" s="188"/>
      <c r="C870" s="188"/>
      <c r="D870" s="188"/>
      <c r="E870" s="188"/>
      <c r="F870" s="197"/>
      <c r="G870" s="197"/>
      <c r="H870" s="197"/>
      <c r="I870" s="197"/>
      <c r="J870" s="197"/>
      <c r="K870" s="197"/>
      <c r="L870" s="188"/>
      <c r="M870" s="188"/>
      <c r="N870" s="188"/>
      <c r="O870" s="188"/>
      <c r="P870" s="188"/>
      <c r="Q870" s="188"/>
      <c r="R870" s="188"/>
      <c r="S870" s="188"/>
      <c r="T870" s="188"/>
      <c r="U870" s="188"/>
      <c r="V870" s="188"/>
      <c r="W870" s="188"/>
      <c r="X870" s="188"/>
      <c r="Y870" s="188"/>
      <c r="Z870" s="188"/>
    </row>
    <row r="871" ht="15.75" customHeight="1" spans="1:26">
      <c r="A871" s="188"/>
      <c r="B871" s="188"/>
      <c r="C871" s="188"/>
      <c r="D871" s="188"/>
      <c r="E871" s="188"/>
      <c r="F871" s="197"/>
      <c r="G871" s="197"/>
      <c r="H871" s="197"/>
      <c r="I871" s="197"/>
      <c r="J871" s="197"/>
      <c r="K871" s="197"/>
      <c r="L871" s="188"/>
      <c r="M871" s="188"/>
      <c r="N871" s="188"/>
      <c r="O871" s="188"/>
      <c r="P871" s="188"/>
      <c r="Q871" s="188"/>
      <c r="R871" s="188"/>
      <c r="S871" s="188"/>
      <c r="T871" s="188"/>
      <c r="U871" s="188"/>
      <c r="V871" s="188"/>
      <c r="W871" s="188"/>
      <c r="X871" s="188"/>
      <c r="Y871" s="188"/>
      <c r="Z871" s="188"/>
    </row>
    <row r="872" ht="15.75" customHeight="1" spans="1:26">
      <c r="A872" s="188"/>
      <c r="B872" s="188"/>
      <c r="C872" s="188"/>
      <c r="D872" s="188"/>
      <c r="E872" s="188"/>
      <c r="F872" s="197"/>
      <c r="G872" s="197"/>
      <c r="H872" s="197"/>
      <c r="I872" s="197"/>
      <c r="J872" s="197"/>
      <c r="K872" s="197"/>
      <c r="L872" s="188"/>
      <c r="M872" s="188"/>
      <c r="N872" s="188"/>
      <c r="O872" s="188"/>
      <c r="P872" s="188"/>
      <c r="Q872" s="188"/>
      <c r="R872" s="188"/>
      <c r="S872" s="188"/>
      <c r="T872" s="188"/>
      <c r="U872" s="188"/>
      <c r="V872" s="188"/>
      <c r="W872" s="188"/>
      <c r="X872" s="188"/>
      <c r="Y872" s="188"/>
      <c r="Z872" s="188"/>
    </row>
    <row r="873" ht="15.75" customHeight="1" spans="1:26">
      <c r="A873" s="188"/>
      <c r="B873" s="188"/>
      <c r="C873" s="188"/>
      <c r="D873" s="188"/>
      <c r="E873" s="188"/>
      <c r="F873" s="197"/>
      <c r="G873" s="197"/>
      <c r="H873" s="197"/>
      <c r="I873" s="197"/>
      <c r="J873" s="197"/>
      <c r="K873" s="197"/>
      <c r="L873" s="188"/>
      <c r="M873" s="188"/>
      <c r="N873" s="188"/>
      <c r="O873" s="188"/>
      <c r="P873" s="188"/>
      <c r="Q873" s="188"/>
      <c r="R873" s="188"/>
      <c r="S873" s="188"/>
      <c r="T873" s="188"/>
      <c r="U873" s="188"/>
      <c r="V873" s="188"/>
      <c r="W873" s="188"/>
      <c r="X873" s="188"/>
      <c r="Y873" s="188"/>
      <c r="Z873" s="188"/>
    </row>
    <row r="874" ht="15.75" customHeight="1" spans="1:26">
      <c r="A874" s="188"/>
      <c r="B874" s="188"/>
      <c r="C874" s="188"/>
      <c r="D874" s="188"/>
      <c r="E874" s="188"/>
      <c r="F874" s="197"/>
      <c r="G874" s="197"/>
      <c r="H874" s="197"/>
      <c r="I874" s="197"/>
      <c r="J874" s="197"/>
      <c r="K874" s="197"/>
      <c r="L874" s="188"/>
      <c r="M874" s="188"/>
      <c r="N874" s="188"/>
      <c r="O874" s="188"/>
      <c r="P874" s="188"/>
      <c r="Q874" s="188"/>
      <c r="R874" s="188"/>
      <c r="S874" s="188"/>
      <c r="T874" s="188"/>
      <c r="U874" s="188"/>
      <c r="V874" s="188"/>
      <c r="W874" s="188"/>
      <c r="X874" s="188"/>
      <c r="Y874" s="188"/>
      <c r="Z874" s="188"/>
    </row>
    <row r="875" ht="15.75" customHeight="1" spans="1:26">
      <c r="A875" s="188"/>
      <c r="B875" s="188"/>
      <c r="C875" s="188"/>
      <c r="D875" s="188"/>
      <c r="E875" s="188"/>
      <c r="F875" s="197"/>
      <c r="G875" s="197"/>
      <c r="H875" s="197"/>
      <c r="I875" s="197"/>
      <c r="J875" s="197"/>
      <c r="K875" s="197"/>
      <c r="L875" s="188"/>
      <c r="M875" s="188"/>
      <c r="N875" s="188"/>
      <c r="O875" s="188"/>
      <c r="P875" s="188"/>
      <c r="Q875" s="188"/>
      <c r="R875" s="188"/>
      <c r="S875" s="188"/>
      <c r="T875" s="188"/>
      <c r="U875" s="188"/>
      <c r="V875" s="188"/>
      <c r="W875" s="188"/>
      <c r="X875" s="188"/>
      <c r="Y875" s="188"/>
      <c r="Z875" s="188"/>
    </row>
    <row r="876" ht="15.75" customHeight="1" spans="1:26">
      <c r="A876" s="188"/>
      <c r="B876" s="188"/>
      <c r="C876" s="188"/>
      <c r="D876" s="188"/>
      <c r="E876" s="188"/>
      <c r="F876" s="197"/>
      <c r="G876" s="197"/>
      <c r="H876" s="197"/>
      <c r="I876" s="197"/>
      <c r="J876" s="197"/>
      <c r="K876" s="197"/>
      <c r="L876" s="188"/>
      <c r="M876" s="188"/>
      <c r="N876" s="188"/>
      <c r="O876" s="188"/>
      <c r="P876" s="188"/>
      <c r="Q876" s="188"/>
      <c r="R876" s="188"/>
      <c r="S876" s="188"/>
      <c r="T876" s="188"/>
      <c r="U876" s="188"/>
      <c r="V876" s="188"/>
      <c r="W876" s="188"/>
      <c r="X876" s="188"/>
      <c r="Y876" s="188"/>
      <c r="Z876" s="188"/>
    </row>
    <row r="877" ht="15.75" customHeight="1" spans="1:26">
      <c r="A877" s="188"/>
      <c r="B877" s="188"/>
      <c r="C877" s="188"/>
      <c r="D877" s="188"/>
      <c r="E877" s="188"/>
      <c r="F877" s="197"/>
      <c r="G877" s="197"/>
      <c r="H877" s="197"/>
      <c r="I877" s="197"/>
      <c r="J877" s="197"/>
      <c r="K877" s="197"/>
      <c r="L877" s="188"/>
      <c r="M877" s="188"/>
      <c r="N877" s="188"/>
      <c r="O877" s="188"/>
      <c r="P877" s="188"/>
      <c r="Q877" s="188"/>
      <c r="R877" s="188"/>
      <c r="S877" s="188"/>
      <c r="T877" s="188"/>
      <c r="U877" s="188"/>
      <c r="V877" s="188"/>
      <c r="W877" s="188"/>
      <c r="X877" s="188"/>
      <c r="Y877" s="188"/>
      <c r="Z877" s="188"/>
    </row>
    <row r="878" ht="15.75" customHeight="1" spans="1:26">
      <c r="A878" s="188"/>
      <c r="B878" s="188"/>
      <c r="C878" s="188"/>
      <c r="D878" s="188"/>
      <c r="E878" s="188"/>
      <c r="F878" s="197"/>
      <c r="G878" s="197"/>
      <c r="H878" s="197"/>
      <c r="I878" s="197"/>
      <c r="J878" s="197"/>
      <c r="K878" s="197"/>
      <c r="L878" s="188"/>
      <c r="M878" s="188"/>
      <c r="N878" s="188"/>
      <c r="O878" s="188"/>
      <c r="P878" s="188"/>
      <c r="Q878" s="188"/>
      <c r="R878" s="188"/>
      <c r="S878" s="188"/>
      <c r="T878" s="188"/>
      <c r="U878" s="188"/>
      <c r="V878" s="188"/>
      <c r="W878" s="188"/>
      <c r="X878" s="188"/>
      <c r="Y878" s="188"/>
      <c r="Z878" s="188"/>
    </row>
    <row r="879" ht="15.75" customHeight="1" spans="1:26">
      <c r="A879" s="188"/>
      <c r="B879" s="188"/>
      <c r="C879" s="188"/>
      <c r="D879" s="188"/>
      <c r="E879" s="188"/>
      <c r="F879" s="197"/>
      <c r="G879" s="197"/>
      <c r="H879" s="197"/>
      <c r="I879" s="197"/>
      <c r="J879" s="197"/>
      <c r="K879" s="197"/>
      <c r="L879" s="188"/>
      <c r="M879" s="188"/>
      <c r="N879" s="188"/>
      <c r="O879" s="188"/>
      <c r="P879" s="188"/>
      <c r="Q879" s="188"/>
      <c r="R879" s="188"/>
      <c r="S879" s="188"/>
      <c r="T879" s="188"/>
      <c r="U879" s="188"/>
      <c r="V879" s="188"/>
      <c r="W879" s="188"/>
      <c r="X879" s="188"/>
      <c r="Y879" s="188"/>
      <c r="Z879" s="188"/>
    </row>
    <row r="880" ht="15.75" customHeight="1" spans="1:26">
      <c r="A880" s="188"/>
      <c r="B880" s="188"/>
      <c r="C880" s="188"/>
      <c r="D880" s="188"/>
      <c r="E880" s="188"/>
      <c r="F880" s="197"/>
      <c r="G880" s="197"/>
      <c r="H880" s="197"/>
      <c r="I880" s="197"/>
      <c r="J880" s="197"/>
      <c r="K880" s="197"/>
      <c r="L880" s="188"/>
      <c r="M880" s="188"/>
      <c r="N880" s="188"/>
      <c r="O880" s="188"/>
      <c r="P880" s="188"/>
      <c r="Q880" s="188"/>
      <c r="R880" s="188"/>
      <c r="S880" s="188"/>
      <c r="T880" s="188"/>
      <c r="U880" s="188"/>
      <c r="V880" s="188"/>
      <c r="W880" s="188"/>
      <c r="X880" s="188"/>
      <c r="Y880" s="188"/>
      <c r="Z880" s="188"/>
    </row>
    <row r="881" ht="15.75" customHeight="1" spans="1:26">
      <c r="A881" s="188"/>
      <c r="B881" s="188"/>
      <c r="C881" s="188"/>
      <c r="D881" s="188"/>
      <c r="E881" s="188"/>
      <c r="F881" s="197"/>
      <c r="G881" s="197"/>
      <c r="H881" s="197"/>
      <c r="I881" s="197"/>
      <c r="J881" s="197"/>
      <c r="K881" s="197"/>
      <c r="L881" s="188"/>
      <c r="M881" s="188"/>
      <c r="N881" s="188"/>
      <c r="O881" s="188"/>
      <c r="P881" s="188"/>
      <c r="Q881" s="188"/>
      <c r="R881" s="188"/>
      <c r="S881" s="188"/>
      <c r="T881" s="188"/>
      <c r="U881" s="188"/>
      <c r="V881" s="188"/>
      <c r="W881" s="188"/>
      <c r="X881" s="188"/>
      <c r="Y881" s="188"/>
      <c r="Z881" s="188"/>
    </row>
    <row r="882" ht="15.75" customHeight="1" spans="1:26">
      <c r="A882" s="188"/>
      <c r="B882" s="188"/>
      <c r="C882" s="188"/>
      <c r="D882" s="188"/>
      <c r="E882" s="188"/>
      <c r="F882" s="197"/>
      <c r="G882" s="197"/>
      <c r="H882" s="197"/>
      <c r="I882" s="197"/>
      <c r="J882" s="197"/>
      <c r="K882" s="197"/>
      <c r="L882" s="188"/>
      <c r="M882" s="188"/>
      <c r="N882" s="188"/>
      <c r="O882" s="188"/>
      <c r="P882" s="188"/>
      <c r="Q882" s="188"/>
      <c r="R882" s="188"/>
      <c r="S882" s="188"/>
      <c r="T882" s="188"/>
      <c r="U882" s="188"/>
      <c r="V882" s="188"/>
      <c r="W882" s="188"/>
      <c r="X882" s="188"/>
      <c r="Y882" s="188"/>
      <c r="Z882" s="188"/>
    </row>
    <row r="883" ht="15.75" customHeight="1" spans="1:26">
      <c r="A883" s="188"/>
      <c r="B883" s="188"/>
      <c r="C883" s="188"/>
      <c r="D883" s="188"/>
      <c r="E883" s="188"/>
      <c r="F883" s="197"/>
      <c r="G883" s="197"/>
      <c r="H883" s="197"/>
      <c r="I883" s="197"/>
      <c r="J883" s="197"/>
      <c r="K883" s="197"/>
      <c r="L883" s="188"/>
      <c r="M883" s="188"/>
      <c r="N883" s="188"/>
      <c r="O883" s="188"/>
      <c r="P883" s="188"/>
      <c r="Q883" s="188"/>
      <c r="R883" s="188"/>
      <c r="S883" s="188"/>
      <c r="T883" s="188"/>
      <c r="U883" s="188"/>
      <c r="V883" s="188"/>
      <c r="W883" s="188"/>
      <c r="X883" s="188"/>
      <c r="Y883" s="188"/>
      <c r="Z883" s="188"/>
    </row>
    <row r="884" ht="15.75" customHeight="1" spans="1:26">
      <c r="A884" s="188"/>
      <c r="B884" s="188"/>
      <c r="C884" s="188"/>
      <c r="D884" s="188"/>
      <c r="E884" s="188"/>
      <c r="F884" s="197"/>
      <c r="G884" s="197"/>
      <c r="H884" s="197"/>
      <c r="I884" s="197"/>
      <c r="J884" s="197"/>
      <c r="K884" s="197"/>
      <c r="L884" s="188"/>
      <c r="M884" s="188"/>
      <c r="N884" s="188"/>
      <c r="O884" s="188"/>
      <c r="P884" s="188"/>
      <c r="Q884" s="188"/>
      <c r="R884" s="188"/>
      <c r="S884" s="188"/>
      <c r="T884" s="188"/>
      <c r="U884" s="188"/>
      <c r="V884" s="188"/>
      <c r="W884" s="188"/>
      <c r="X884" s="188"/>
      <c r="Y884" s="188"/>
      <c r="Z884" s="188"/>
    </row>
    <row r="885" ht="15.75" customHeight="1" spans="1:26">
      <c r="A885" s="188"/>
      <c r="B885" s="188"/>
      <c r="C885" s="188"/>
      <c r="D885" s="188"/>
      <c r="E885" s="188"/>
      <c r="F885" s="197"/>
      <c r="G885" s="197"/>
      <c r="H885" s="197"/>
      <c r="I885" s="197"/>
      <c r="J885" s="197"/>
      <c r="K885" s="197"/>
      <c r="L885" s="188"/>
      <c r="M885" s="188"/>
      <c r="N885" s="188"/>
      <c r="O885" s="188"/>
      <c r="P885" s="188"/>
      <c r="Q885" s="188"/>
      <c r="R885" s="188"/>
      <c r="S885" s="188"/>
      <c r="T885" s="188"/>
      <c r="U885" s="188"/>
      <c r="V885" s="188"/>
      <c r="W885" s="188"/>
      <c r="X885" s="188"/>
      <c r="Y885" s="188"/>
      <c r="Z885" s="188"/>
    </row>
    <row r="886" ht="15.75" customHeight="1" spans="1:26">
      <c r="A886" s="188"/>
      <c r="B886" s="188"/>
      <c r="C886" s="188"/>
      <c r="D886" s="188"/>
      <c r="E886" s="188"/>
      <c r="F886" s="197"/>
      <c r="G886" s="197"/>
      <c r="H886" s="197"/>
      <c r="I886" s="197"/>
      <c r="J886" s="197"/>
      <c r="K886" s="197"/>
      <c r="L886" s="188"/>
      <c r="M886" s="188"/>
      <c r="N886" s="188"/>
      <c r="O886" s="188"/>
      <c r="P886" s="188"/>
      <c r="Q886" s="188"/>
      <c r="R886" s="188"/>
      <c r="S886" s="188"/>
      <c r="T886" s="188"/>
      <c r="U886" s="188"/>
      <c r="V886" s="188"/>
      <c r="W886" s="188"/>
      <c r="X886" s="188"/>
      <c r="Y886" s="188"/>
      <c r="Z886" s="188"/>
    </row>
    <row r="887" ht="15.75" customHeight="1" spans="1:26">
      <c r="A887" s="188"/>
      <c r="B887" s="188"/>
      <c r="C887" s="188"/>
      <c r="D887" s="188"/>
      <c r="E887" s="188"/>
      <c r="F887" s="197"/>
      <c r="G887" s="197"/>
      <c r="H887" s="197"/>
      <c r="I887" s="197"/>
      <c r="J887" s="197"/>
      <c r="K887" s="197"/>
      <c r="L887" s="188"/>
      <c r="M887" s="188"/>
      <c r="N887" s="188"/>
      <c r="O887" s="188"/>
      <c r="P887" s="188"/>
      <c r="Q887" s="188"/>
      <c r="R887" s="188"/>
      <c r="S887" s="188"/>
      <c r="T887" s="188"/>
      <c r="U887" s="188"/>
      <c r="V887" s="188"/>
      <c r="W887" s="188"/>
      <c r="X887" s="188"/>
      <c r="Y887" s="188"/>
      <c r="Z887" s="188"/>
    </row>
    <row r="888" ht="15.75" customHeight="1" spans="1:26">
      <c r="A888" s="188"/>
      <c r="B888" s="188"/>
      <c r="C888" s="188"/>
      <c r="D888" s="188"/>
      <c r="E888" s="188"/>
      <c r="F888" s="197"/>
      <c r="G888" s="197"/>
      <c r="H888" s="197"/>
      <c r="I888" s="197"/>
      <c r="J888" s="197"/>
      <c r="K888" s="197"/>
      <c r="L888" s="188"/>
      <c r="M888" s="188"/>
      <c r="N888" s="188"/>
      <c r="O888" s="188"/>
      <c r="P888" s="188"/>
      <c r="Q888" s="188"/>
      <c r="R888" s="188"/>
      <c r="S888" s="188"/>
      <c r="T888" s="188"/>
      <c r="U888" s="188"/>
      <c r="V888" s="188"/>
      <c r="W888" s="188"/>
      <c r="X888" s="188"/>
      <c r="Y888" s="188"/>
      <c r="Z888" s="188"/>
    </row>
    <row r="889" ht="15.75" customHeight="1" spans="1:26">
      <c r="A889" s="188"/>
      <c r="B889" s="188"/>
      <c r="C889" s="188"/>
      <c r="D889" s="188"/>
      <c r="E889" s="188"/>
      <c r="F889" s="197"/>
      <c r="G889" s="197"/>
      <c r="H889" s="197"/>
      <c r="I889" s="197"/>
      <c r="J889" s="197"/>
      <c r="K889" s="197"/>
      <c r="L889" s="188"/>
      <c r="M889" s="188"/>
      <c r="N889" s="188"/>
      <c r="O889" s="188"/>
      <c r="P889" s="188"/>
      <c r="Q889" s="188"/>
      <c r="R889" s="188"/>
      <c r="S889" s="188"/>
      <c r="T889" s="188"/>
      <c r="U889" s="188"/>
      <c r="V889" s="188"/>
      <c r="W889" s="188"/>
      <c r="X889" s="188"/>
      <c r="Y889" s="188"/>
      <c r="Z889" s="188"/>
    </row>
    <row r="890" ht="15.75" customHeight="1" spans="1:26">
      <c r="A890" s="188"/>
      <c r="B890" s="188"/>
      <c r="C890" s="188"/>
      <c r="D890" s="188"/>
      <c r="E890" s="188"/>
      <c r="F890" s="197"/>
      <c r="G890" s="197"/>
      <c r="H890" s="197"/>
      <c r="I890" s="197"/>
      <c r="J890" s="197"/>
      <c r="K890" s="197"/>
      <c r="L890" s="188"/>
      <c r="M890" s="188"/>
      <c r="N890" s="188"/>
      <c r="O890" s="188"/>
      <c r="P890" s="188"/>
      <c r="Q890" s="188"/>
      <c r="R890" s="188"/>
      <c r="S890" s="188"/>
      <c r="T890" s="188"/>
      <c r="U890" s="188"/>
      <c r="V890" s="188"/>
      <c r="W890" s="188"/>
      <c r="X890" s="188"/>
      <c r="Y890" s="188"/>
      <c r="Z890" s="188"/>
    </row>
    <row r="891" ht="15.75" customHeight="1" spans="1:26">
      <c r="A891" s="188"/>
      <c r="B891" s="188"/>
      <c r="C891" s="188"/>
      <c r="D891" s="188"/>
      <c r="E891" s="188"/>
      <c r="F891" s="197"/>
      <c r="G891" s="197"/>
      <c r="H891" s="197"/>
      <c r="I891" s="197"/>
      <c r="J891" s="197"/>
      <c r="K891" s="197"/>
      <c r="L891" s="188"/>
      <c r="M891" s="188"/>
      <c r="N891" s="188"/>
      <c r="O891" s="188"/>
      <c r="P891" s="188"/>
      <c r="Q891" s="188"/>
      <c r="R891" s="188"/>
      <c r="S891" s="188"/>
      <c r="T891" s="188"/>
      <c r="U891" s="188"/>
      <c r="V891" s="188"/>
      <c r="W891" s="188"/>
      <c r="X891" s="188"/>
      <c r="Y891" s="188"/>
      <c r="Z891" s="188"/>
    </row>
    <row r="892" ht="15.75" customHeight="1" spans="1:26">
      <c r="A892" s="188"/>
      <c r="B892" s="188"/>
      <c r="C892" s="188"/>
      <c r="D892" s="188"/>
      <c r="E892" s="188"/>
      <c r="F892" s="197"/>
      <c r="G892" s="197"/>
      <c r="H892" s="197"/>
      <c r="I892" s="197"/>
      <c r="J892" s="197"/>
      <c r="K892" s="197"/>
      <c r="L892" s="188"/>
      <c r="M892" s="188"/>
      <c r="N892" s="188"/>
      <c r="O892" s="188"/>
      <c r="P892" s="188"/>
      <c r="Q892" s="188"/>
      <c r="R892" s="188"/>
      <c r="S892" s="188"/>
      <c r="T892" s="188"/>
      <c r="U892" s="188"/>
      <c r="V892" s="188"/>
      <c r="W892" s="188"/>
      <c r="X892" s="188"/>
      <c r="Y892" s="188"/>
      <c r="Z892" s="188"/>
    </row>
    <row r="893" ht="15.75" customHeight="1" spans="1:26">
      <c r="A893" s="188"/>
      <c r="B893" s="188"/>
      <c r="C893" s="188"/>
      <c r="D893" s="188"/>
      <c r="E893" s="188"/>
      <c r="F893" s="197"/>
      <c r="G893" s="197"/>
      <c r="H893" s="197"/>
      <c r="I893" s="197"/>
      <c r="J893" s="197"/>
      <c r="K893" s="197"/>
      <c r="L893" s="188"/>
      <c r="M893" s="188"/>
      <c r="N893" s="188"/>
      <c r="O893" s="188"/>
      <c r="P893" s="188"/>
      <c r="Q893" s="188"/>
      <c r="R893" s="188"/>
      <c r="S893" s="188"/>
      <c r="T893" s="188"/>
      <c r="U893" s="188"/>
      <c r="V893" s="188"/>
      <c r="W893" s="188"/>
      <c r="X893" s="188"/>
      <c r="Y893" s="188"/>
      <c r="Z893" s="188"/>
    </row>
    <row r="894" ht="15.75" customHeight="1" spans="1:26">
      <c r="A894" s="188"/>
      <c r="B894" s="188"/>
      <c r="C894" s="188"/>
      <c r="D894" s="188"/>
      <c r="E894" s="188"/>
      <c r="F894" s="197"/>
      <c r="G894" s="197"/>
      <c r="H894" s="197"/>
      <c r="I894" s="197"/>
      <c r="J894" s="197"/>
      <c r="K894" s="197"/>
      <c r="L894" s="188"/>
      <c r="M894" s="188"/>
      <c r="N894" s="188"/>
      <c r="O894" s="188"/>
      <c r="P894" s="188"/>
      <c r="Q894" s="188"/>
      <c r="R894" s="188"/>
      <c r="S894" s="188"/>
      <c r="T894" s="188"/>
      <c r="U894" s="188"/>
      <c r="V894" s="188"/>
      <c r="W894" s="188"/>
      <c r="X894" s="188"/>
      <c r="Y894" s="188"/>
      <c r="Z894" s="188"/>
    </row>
    <row r="895" ht="15.75" customHeight="1" spans="1:26">
      <c r="A895" s="188"/>
      <c r="B895" s="188"/>
      <c r="C895" s="188"/>
      <c r="D895" s="188"/>
      <c r="E895" s="188"/>
      <c r="F895" s="197"/>
      <c r="G895" s="197"/>
      <c r="H895" s="197"/>
      <c r="I895" s="197"/>
      <c r="J895" s="197"/>
      <c r="K895" s="197"/>
      <c r="L895" s="188"/>
      <c r="M895" s="188"/>
      <c r="N895" s="188"/>
      <c r="O895" s="188"/>
      <c r="P895" s="188"/>
      <c r="Q895" s="188"/>
      <c r="R895" s="188"/>
      <c r="S895" s="188"/>
      <c r="T895" s="188"/>
      <c r="U895" s="188"/>
      <c r="V895" s="188"/>
      <c r="W895" s="188"/>
      <c r="X895" s="188"/>
      <c r="Y895" s="188"/>
      <c r="Z895" s="188"/>
    </row>
    <row r="896" ht="15.75" customHeight="1" spans="1:26">
      <c r="A896" s="188"/>
      <c r="B896" s="188"/>
      <c r="C896" s="188"/>
      <c r="D896" s="188"/>
      <c r="E896" s="188"/>
      <c r="F896" s="197"/>
      <c r="G896" s="197"/>
      <c r="H896" s="197"/>
      <c r="I896" s="197"/>
      <c r="J896" s="197"/>
      <c r="K896" s="197"/>
      <c r="L896" s="188"/>
      <c r="M896" s="188"/>
      <c r="N896" s="188"/>
      <c r="O896" s="188"/>
      <c r="P896" s="188"/>
      <c r="Q896" s="188"/>
      <c r="R896" s="188"/>
      <c r="S896" s="188"/>
      <c r="T896" s="188"/>
      <c r="U896" s="188"/>
      <c r="V896" s="188"/>
      <c r="W896" s="188"/>
      <c r="X896" s="188"/>
      <c r="Y896" s="188"/>
      <c r="Z896" s="188"/>
    </row>
    <row r="897" ht="15.75" customHeight="1" spans="1:26">
      <c r="A897" s="188"/>
      <c r="B897" s="188"/>
      <c r="C897" s="188"/>
      <c r="D897" s="188"/>
      <c r="E897" s="188"/>
      <c r="F897" s="197"/>
      <c r="G897" s="197"/>
      <c r="H897" s="197"/>
      <c r="I897" s="197"/>
      <c r="J897" s="197"/>
      <c r="K897" s="197"/>
      <c r="L897" s="188"/>
      <c r="M897" s="188"/>
      <c r="N897" s="188"/>
      <c r="O897" s="188"/>
      <c r="P897" s="188"/>
      <c r="Q897" s="188"/>
      <c r="R897" s="188"/>
      <c r="S897" s="188"/>
      <c r="T897" s="188"/>
      <c r="U897" s="188"/>
      <c r="V897" s="188"/>
      <c r="W897" s="188"/>
      <c r="X897" s="188"/>
      <c r="Y897" s="188"/>
      <c r="Z897" s="188"/>
    </row>
    <row r="898" ht="15.75" customHeight="1" spans="1:26">
      <c r="A898" s="188"/>
      <c r="B898" s="188"/>
      <c r="C898" s="188"/>
      <c r="D898" s="188"/>
      <c r="E898" s="188"/>
      <c r="F898" s="197"/>
      <c r="G898" s="197"/>
      <c r="H898" s="197"/>
      <c r="I898" s="197"/>
      <c r="J898" s="197"/>
      <c r="K898" s="197"/>
      <c r="L898" s="188"/>
      <c r="M898" s="188"/>
      <c r="N898" s="188"/>
      <c r="O898" s="188"/>
      <c r="P898" s="188"/>
      <c r="Q898" s="188"/>
      <c r="R898" s="188"/>
      <c r="S898" s="188"/>
      <c r="T898" s="188"/>
      <c r="U898" s="188"/>
      <c r="V898" s="188"/>
      <c r="W898" s="188"/>
      <c r="X898" s="188"/>
      <c r="Y898" s="188"/>
      <c r="Z898" s="188"/>
    </row>
    <row r="899" ht="15.75" customHeight="1" spans="1:26">
      <c r="A899" s="188"/>
      <c r="B899" s="188"/>
      <c r="C899" s="188"/>
      <c r="D899" s="188"/>
      <c r="E899" s="188"/>
      <c r="F899" s="197"/>
      <c r="G899" s="197"/>
      <c r="H899" s="197"/>
      <c r="I899" s="197"/>
      <c r="J899" s="197"/>
      <c r="K899" s="197"/>
      <c r="L899" s="188"/>
      <c r="M899" s="188"/>
      <c r="N899" s="188"/>
      <c r="O899" s="188"/>
      <c r="P899" s="188"/>
      <c r="Q899" s="188"/>
      <c r="R899" s="188"/>
      <c r="S899" s="188"/>
      <c r="T899" s="188"/>
      <c r="U899" s="188"/>
      <c r="V899" s="188"/>
      <c r="W899" s="188"/>
      <c r="X899" s="188"/>
      <c r="Y899" s="188"/>
      <c r="Z899" s="188"/>
    </row>
    <row r="900" ht="15.75" customHeight="1" spans="1:26">
      <c r="A900" s="188"/>
      <c r="B900" s="188"/>
      <c r="C900" s="188"/>
      <c r="D900" s="188"/>
      <c r="E900" s="188"/>
      <c r="F900" s="197"/>
      <c r="G900" s="197"/>
      <c r="H900" s="197"/>
      <c r="I900" s="197"/>
      <c r="J900" s="197"/>
      <c r="K900" s="197"/>
      <c r="L900" s="188"/>
      <c r="M900" s="188"/>
      <c r="N900" s="188"/>
      <c r="O900" s="188"/>
      <c r="P900" s="188"/>
      <c r="Q900" s="188"/>
      <c r="R900" s="188"/>
      <c r="S900" s="188"/>
      <c r="T900" s="188"/>
      <c r="U900" s="188"/>
      <c r="V900" s="188"/>
      <c r="W900" s="188"/>
      <c r="X900" s="188"/>
      <c r="Y900" s="188"/>
      <c r="Z900" s="188"/>
    </row>
    <row r="901" ht="15.75" customHeight="1" spans="1:26">
      <c r="A901" s="188"/>
      <c r="B901" s="188"/>
      <c r="C901" s="188"/>
      <c r="D901" s="188"/>
      <c r="E901" s="188"/>
      <c r="F901" s="197"/>
      <c r="G901" s="197"/>
      <c r="H901" s="197"/>
      <c r="I901" s="197"/>
      <c r="J901" s="197"/>
      <c r="K901" s="197"/>
      <c r="L901" s="188"/>
      <c r="M901" s="188"/>
      <c r="N901" s="188"/>
      <c r="O901" s="188"/>
      <c r="P901" s="188"/>
      <c r="Q901" s="188"/>
      <c r="R901" s="188"/>
      <c r="S901" s="188"/>
      <c r="T901" s="188"/>
      <c r="U901" s="188"/>
      <c r="V901" s="188"/>
      <c r="W901" s="188"/>
      <c r="X901" s="188"/>
      <c r="Y901" s="188"/>
      <c r="Z901" s="188"/>
    </row>
    <row r="902" ht="15.75" customHeight="1" spans="1:26">
      <c r="A902" s="188"/>
      <c r="B902" s="188"/>
      <c r="C902" s="188"/>
      <c r="D902" s="188"/>
      <c r="E902" s="188"/>
      <c r="F902" s="197"/>
      <c r="G902" s="197"/>
      <c r="H902" s="197"/>
      <c r="I902" s="197"/>
      <c r="J902" s="197"/>
      <c r="K902" s="197"/>
      <c r="L902" s="188"/>
      <c r="M902" s="188"/>
      <c r="N902" s="188"/>
      <c r="O902" s="188"/>
      <c r="P902" s="188"/>
      <c r="Q902" s="188"/>
      <c r="R902" s="188"/>
      <c r="S902" s="188"/>
      <c r="T902" s="188"/>
      <c r="U902" s="188"/>
      <c r="V902" s="188"/>
      <c r="W902" s="188"/>
      <c r="X902" s="188"/>
      <c r="Y902" s="188"/>
      <c r="Z902" s="188"/>
    </row>
    <row r="903" ht="15.75" customHeight="1" spans="1:26">
      <c r="A903" s="188"/>
      <c r="B903" s="188"/>
      <c r="C903" s="188"/>
      <c r="D903" s="188"/>
      <c r="E903" s="188"/>
      <c r="F903" s="197"/>
      <c r="G903" s="197"/>
      <c r="H903" s="197"/>
      <c r="I903" s="197"/>
      <c r="J903" s="197"/>
      <c r="K903" s="197"/>
      <c r="L903" s="188"/>
      <c r="M903" s="188"/>
      <c r="N903" s="188"/>
      <c r="O903" s="188"/>
      <c r="P903" s="188"/>
      <c r="Q903" s="188"/>
      <c r="R903" s="188"/>
      <c r="S903" s="188"/>
      <c r="T903" s="188"/>
      <c r="U903" s="188"/>
      <c r="V903" s="188"/>
      <c r="W903" s="188"/>
      <c r="X903" s="188"/>
      <c r="Y903" s="188"/>
      <c r="Z903" s="188"/>
    </row>
    <row r="904" ht="15.75" customHeight="1" spans="1:26">
      <c r="A904" s="188"/>
      <c r="B904" s="188"/>
      <c r="C904" s="188"/>
      <c r="D904" s="188"/>
      <c r="E904" s="188"/>
      <c r="F904" s="197"/>
      <c r="G904" s="197"/>
      <c r="H904" s="197"/>
      <c r="I904" s="197"/>
      <c r="J904" s="197"/>
      <c r="K904" s="197"/>
      <c r="L904" s="188"/>
      <c r="M904" s="188"/>
      <c r="N904" s="188"/>
      <c r="O904" s="188"/>
      <c r="P904" s="188"/>
      <c r="Q904" s="188"/>
      <c r="R904" s="188"/>
      <c r="S904" s="188"/>
      <c r="T904" s="188"/>
      <c r="U904" s="188"/>
      <c r="V904" s="188"/>
      <c r="W904" s="188"/>
      <c r="X904" s="188"/>
      <c r="Y904" s="188"/>
      <c r="Z904" s="188"/>
    </row>
    <row r="905" ht="15.75" customHeight="1" spans="1:26">
      <c r="A905" s="188"/>
      <c r="B905" s="188"/>
      <c r="C905" s="188"/>
      <c r="D905" s="188"/>
      <c r="E905" s="188"/>
      <c r="F905" s="197"/>
      <c r="G905" s="197"/>
      <c r="H905" s="197"/>
      <c r="I905" s="197"/>
      <c r="J905" s="197"/>
      <c r="K905" s="197"/>
      <c r="L905" s="188"/>
      <c r="M905" s="188"/>
      <c r="N905" s="188"/>
      <c r="O905" s="188"/>
      <c r="P905" s="188"/>
      <c r="Q905" s="188"/>
      <c r="R905" s="188"/>
      <c r="S905" s="188"/>
      <c r="T905" s="188"/>
      <c r="U905" s="188"/>
      <c r="V905" s="188"/>
      <c r="W905" s="188"/>
      <c r="X905" s="188"/>
      <c r="Y905" s="188"/>
      <c r="Z905" s="188"/>
    </row>
    <row r="906" ht="15.75" customHeight="1" spans="1:26">
      <c r="A906" s="188"/>
      <c r="B906" s="188"/>
      <c r="C906" s="188"/>
      <c r="D906" s="188"/>
      <c r="E906" s="188"/>
      <c r="F906" s="197"/>
      <c r="G906" s="197"/>
      <c r="H906" s="197"/>
      <c r="I906" s="197"/>
      <c r="J906" s="197"/>
      <c r="K906" s="197"/>
      <c r="L906" s="188"/>
      <c r="M906" s="188"/>
      <c r="N906" s="188"/>
      <c r="O906" s="188"/>
      <c r="P906" s="188"/>
      <c r="Q906" s="188"/>
      <c r="R906" s="188"/>
      <c r="S906" s="188"/>
      <c r="T906" s="188"/>
      <c r="U906" s="188"/>
      <c r="V906" s="188"/>
      <c r="W906" s="188"/>
      <c r="X906" s="188"/>
      <c r="Y906" s="188"/>
      <c r="Z906" s="188"/>
    </row>
    <row r="907" ht="15.75" customHeight="1" spans="1:26">
      <c r="A907" s="188"/>
      <c r="B907" s="188"/>
      <c r="C907" s="188"/>
      <c r="D907" s="188"/>
      <c r="E907" s="188"/>
      <c r="F907" s="197"/>
      <c r="G907" s="197"/>
      <c r="H907" s="197"/>
      <c r="I907" s="197"/>
      <c r="J907" s="197"/>
      <c r="K907" s="197"/>
      <c r="L907" s="188"/>
      <c r="M907" s="188"/>
      <c r="N907" s="188"/>
      <c r="O907" s="188"/>
      <c r="P907" s="188"/>
      <c r="Q907" s="188"/>
      <c r="R907" s="188"/>
      <c r="S907" s="188"/>
      <c r="T907" s="188"/>
      <c r="U907" s="188"/>
      <c r="V907" s="188"/>
      <c r="W907" s="188"/>
      <c r="X907" s="188"/>
      <c r="Y907" s="188"/>
      <c r="Z907" s="188"/>
    </row>
    <row r="908" ht="15.75" customHeight="1" spans="1:26">
      <c r="A908" s="188"/>
      <c r="B908" s="188"/>
      <c r="C908" s="188"/>
      <c r="D908" s="188"/>
      <c r="E908" s="188"/>
      <c r="F908" s="197"/>
      <c r="G908" s="197"/>
      <c r="H908" s="197"/>
      <c r="I908" s="197"/>
      <c r="J908" s="197"/>
      <c r="K908" s="197"/>
      <c r="L908" s="188"/>
      <c r="M908" s="188"/>
      <c r="N908" s="188"/>
      <c r="O908" s="188"/>
      <c r="P908" s="188"/>
      <c r="Q908" s="188"/>
      <c r="R908" s="188"/>
      <c r="S908" s="188"/>
      <c r="T908" s="188"/>
      <c r="U908" s="188"/>
      <c r="V908" s="188"/>
      <c r="W908" s="188"/>
      <c r="X908" s="188"/>
      <c r="Y908" s="188"/>
      <c r="Z908" s="188"/>
    </row>
    <row r="909" ht="15.75" customHeight="1" spans="1:26">
      <c r="A909" s="188"/>
      <c r="B909" s="188"/>
      <c r="C909" s="188"/>
      <c r="D909" s="188"/>
      <c r="E909" s="188"/>
      <c r="F909" s="197"/>
      <c r="G909" s="197"/>
      <c r="H909" s="197"/>
      <c r="I909" s="197"/>
      <c r="J909" s="197"/>
      <c r="K909" s="197"/>
      <c r="L909" s="188"/>
      <c r="M909" s="188"/>
      <c r="N909" s="188"/>
      <c r="O909" s="188"/>
      <c r="P909" s="188"/>
      <c r="Q909" s="188"/>
      <c r="R909" s="188"/>
      <c r="S909" s="188"/>
      <c r="T909" s="188"/>
      <c r="U909" s="188"/>
      <c r="V909" s="188"/>
      <c r="W909" s="188"/>
      <c r="X909" s="188"/>
      <c r="Y909" s="188"/>
      <c r="Z909" s="188"/>
    </row>
    <row r="910" ht="15.75" customHeight="1" spans="1:26">
      <c r="A910" s="188"/>
      <c r="B910" s="188"/>
      <c r="C910" s="188"/>
      <c r="D910" s="188"/>
      <c r="E910" s="188"/>
      <c r="F910" s="197"/>
      <c r="G910" s="197"/>
      <c r="H910" s="197"/>
      <c r="I910" s="197"/>
      <c r="J910" s="197"/>
      <c r="K910" s="197"/>
      <c r="L910" s="188"/>
      <c r="M910" s="188"/>
      <c r="N910" s="188"/>
      <c r="O910" s="188"/>
      <c r="P910" s="188"/>
      <c r="Q910" s="188"/>
      <c r="R910" s="188"/>
      <c r="S910" s="188"/>
      <c r="T910" s="188"/>
      <c r="U910" s="188"/>
      <c r="V910" s="188"/>
      <c r="W910" s="188"/>
      <c r="X910" s="188"/>
      <c r="Y910" s="188"/>
      <c r="Z910" s="188"/>
    </row>
    <row r="911" ht="15.75" customHeight="1" spans="1:26">
      <c r="A911" s="188"/>
      <c r="B911" s="188"/>
      <c r="C911" s="188"/>
      <c r="D911" s="188"/>
      <c r="E911" s="188"/>
      <c r="F911" s="197"/>
      <c r="G911" s="197"/>
      <c r="H911" s="197"/>
      <c r="I911" s="197"/>
      <c r="J911" s="197"/>
      <c r="K911" s="197"/>
      <c r="L911" s="188"/>
      <c r="M911" s="188"/>
      <c r="N911" s="188"/>
      <c r="O911" s="188"/>
      <c r="P911" s="188"/>
      <c r="Q911" s="188"/>
      <c r="R911" s="188"/>
      <c r="S911" s="188"/>
      <c r="T911" s="188"/>
      <c r="U911" s="188"/>
      <c r="V911" s="188"/>
      <c r="W911" s="188"/>
      <c r="X911" s="188"/>
      <c r="Y911" s="188"/>
      <c r="Z911" s="188"/>
    </row>
    <row r="912" ht="15.75" customHeight="1" spans="1:26">
      <c r="A912" s="188"/>
      <c r="B912" s="188"/>
      <c r="C912" s="188"/>
      <c r="D912" s="188"/>
      <c r="E912" s="188"/>
      <c r="F912" s="197"/>
      <c r="G912" s="197"/>
      <c r="H912" s="197"/>
      <c r="I912" s="197"/>
      <c r="J912" s="197"/>
      <c r="K912" s="197"/>
      <c r="L912" s="188"/>
      <c r="M912" s="188"/>
      <c r="N912" s="188"/>
      <c r="O912" s="188"/>
      <c r="P912" s="188"/>
      <c r="Q912" s="188"/>
      <c r="R912" s="188"/>
      <c r="S912" s="188"/>
      <c r="T912" s="188"/>
      <c r="U912" s="188"/>
      <c r="V912" s="188"/>
      <c r="W912" s="188"/>
      <c r="X912" s="188"/>
      <c r="Y912" s="188"/>
      <c r="Z912" s="188"/>
    </row>
    <row r="913" ht="15.75" customHeight="1" spans="1:26">
      <c r="A913" s="188"/>
      <c r="B913" s="188"/>
      <c r="C913" s="188"/>
      <c r="D913" s="188"/>
      <c r="E913" s="188"/>
      <c r="F913" s="197"/>
      <c r="G913" s="197"/>
      <c r="H913" s="197"/>
      <c r="I913" s="197"/>
      <c r="J913" s="197"/>
      <c r="K913" s="197"/>
      <c r="L913" s="188"/>
      <c r="M913" s="188"/>
      <c r="N913" s="188"/>
      <c r="O913" s="188"/>
      <c r="P913" s="188"/>
      <c r="Q913" s="188"/>
      <c r="R913" s="188"/>
      <c r="S913" s="188"/>
      <c r="T913" s="188"/>
      <c r="U913" s="188"/>
      <c r="V913" s="188"/>
      <c r="W913" s="188"/>
      <c r="X913" s="188"/>
      <c r="Y913" s="188"/>
      <c r="Z913" s="188"/>
    </row>
    <row r="914" ht="15.75" customHeight="1" spans="1:26">
      <c r="A914" s="188"/>
      <c r="B914" s="188"/>
      <c r="C914" s="188"/>
      <c r="D914" s="188"/>
      <c r="E914" s="188"/>
      <c r="F914" s="197"/>
      <c r="G914" s="197"/>
      <c r="H914" s="197"/>
      <c r="I914" s="197"/>
      <c r="J914" s="197"/>
      <c r="K914" s="197"/>
      <c r="L914" s="188"/>
      <c r="M914" s="188"/>
      <c r="N914" s="188"/>
      <c r="O914" s="188"/>
      <c r="P914" s="188"/>
      <c r="Q914" s="188"/>
      <c r="R914" s="188"/>
      <c r="S914" s="188"/>
      <c r="T914" s="188"/>
      <c r="U914" s="188"/>
      <c r="V914" s="188"/>
      <c r="W914" s="188"/>
      <c r="X914" s="188"/>
      <c r="Y914" s="188"/>
      <c r="Z914" s="188"/>
    </row>
    <row r="915" ht="15.75" customHeight="1" spans="1:26">
      <c r="A915" s="188"/>
      <c r="B915" s="188"/>
      <c r="C915" s="188"/>
      <c r="D915" s="188"/>
      <c r="E915" s="188"/>
      <c r="F915" s="197"/>
      <c r="G915" s="197"/>
      <c r="H915" s="197"/>
      <c r="I915" s="197"/>
      <c r="J915" s="197"/>
      <c r="K915" s="197"/>
      <c r="L915" s="188"/>
      <c r="M915" s="188"/>
      <c r="N915" s="188"/>
      <c r="O915" s="188"/>
      <c r="P915" s="188"/>
      <c r="Q915" s="188"/>
      <c r="R915" s="188"/>
      <c r="S915" s="188"/>
      <c r="T915" s="188"/>
      <c r="U915" s="188"/>
      <c r="V915" s="188"/>
      <c r="W915" s="188"/>
      <c r="X915" s="188"/>
      <c r="Y915" s="188"/>
      <c r="Z915" s="188"/>
    </row>
    <row r="916" ht="15.75" customHeight="1" spans="1:26">
      <c r="A916" s="188"/>
      <c r="B916" s="188"/>
      <c r="C916" s="188"/>
      <c r="D916" s="188"/>
      <c r="E916" s="188"/>
      <c r="F916" s="197"/>
      <c r="G916" s="197"/>
      <c r="H916" s="197"/>
      <c r="I916" s="197"/>
      <c r="J916" s="197"/>
      <c r="K916" s="197"/>
      <c r="L916" s="188"/>
      <c r="M916" s="188"/>
      <c r="N916" s="188"/>
      <c r="O916" s="188"/>
      <c r="P916" s="188"/>
      <c r="Q916" s="188"/>
      <c r="R916" s="188"/>
      <c r="S916" s="188"/>
      <c r="T916" s="188"/>
      <c r="U916" s="188"/>
      <c r="V916" s="188"/>
      <c r="W916" s="188"/>
      <c r="X916" s="188"/>
      <c r="Y916" s="188"/>
      <c r="Z916" s="188"/>
    </row>
    <row r="917" ht="15.75" customHeight="1" spans="1:26">
      <c r="A917" s="188"/>
      <c r="B917" s="188"/>
      <c r="C917" s="188"/>
      <c r="D917" s="188"/>
      <c r="E917" s="188"/>
      <c r="F917" s="197"/>
      <c r="G917" s="197"/>
      <c r="H917" s="197"/>
      <c r="I917" s="197"/>
      <c r="J917" s="197"/>
      <c r="K917" s="197"/>
      <c r="L917" s="188"/>
      <c r="M917" s="188"/>
      <c r="N917" s="188"/>
      <c r="O917" s="188"/>
      <c r="P917" s="188"/>
      <c r="Q917" s="188"/>
      <c r="R917" s="188"/>
      <c r="S917" s="188"/>
      <c r="T917" s="188"/>
      <c r="U917" s="188"/>
      <c r="V917" s="188"/>
      <c r="W917" s="188"/>
      <c r="X917" s="188"/>
      <c r="Y917" s="188"/>
      <c r="Z917" s="188"/>
    </row>
    <row r="918" ht="15.75" customHeight="1" spans="1:26">
      <c r="A918" s="188"/>
      <c r="B918" s="188"/>
      <c r="C918" s="188"/>
      <c r="D918" s="188"/>
      <c r="E918" s="188"/>
      <c r="F918" s="197"/>
      <c r="G918" s="197"/>
      <c r="H918" s="197"/>
      <c r="I918" s="197"/>
      <c r="J918" s="197"/>
      <c r="K918" s="197"/>
      <c r="L918" s="188"/>
      <c r="M918" s="188"/>
      <c r="N918" s="188"/>
      <c r="O918" s="188"/>
      <c r="P918" s="188"/>
      <c r="Q918" s="188"/>
      <c r="R918" s="188"/>
      <c r="S918" s="188"/>
      <c r="T918" s="188"/>
      <c r="U918" s="188"/>
      <c r="V918" s="188"/>
      <c r="W918" s="188"/>
      <c r="X918" s="188"/>
      <c r="Y918" s="188"/>
      <c r="Z918" s="188"/>
    </row>
    <row r="919" ht="15.75" customHeight="1" spans="1:26">
      <c r="A919" s="188"/>
      <c r="B919" s="188"/>
      <c r="C919" s="188"/>
      <c r="D919" s="188"/>
      <c r="E919" s="188"/>
      <c r="F919" s="197"/>
      <c r="G919" s="197"/>
      <c r="H919" s="197"/>
      <c r="I919" s="197"/>
      <c r="J919" s="197"/>
      <c r="K919" s="197"/>
      <c r="L919" s="188"/>
      <c r="M919" s="188"/>
      <c r="N919" s="188"/>
      <c r="O919" s="188"/>
      <c r="P919" s="188"/>
      <c r="Q919" s="188"/>
      <c r="R919" s="188"/>
      <c r="S919" s="188"/>
      <c r="T919" s="188"/>
      <c r="U919" s="188"/>
      <c r="V919" s="188"/>
      <c r="W919" s="188"/>
      <c r="X919" s="188"/>
      <c r="Y919" s="188"/>
      <c r="Z919" s="188"/>
    </row>
    <row r="920" ht="15.75" customHeight="1" spans="1:26">
      <c r="A920" s="188"/>
      <c r="B920" s="188"/>
      <c r="C920" s="188"/>
      <c r="D920" s="188"/>
      <c r="E920" s="188"/>
      <c r="F920" s="197"/>
      <c r="G920" s="197"/>
      <c r="H920" s="197"/>
      <c r="I920" s="197"/>
      <c r="J920" s="197"/>
      <c r="K920" s="197"/>
      <c r="L920" s="188"/>
      <c r="M920" s="188"/>
      <c r="N920" s="188"/>
      <c r="O920" s="188"/>
      <c r="P920" s="188"/>
      <c r="Q920" s="188"/>
      <c r="R920" s="188"/>
      <c r="S920" s="188"/>
      <c r="T920" s="188"/>
      <c r="U920" s="188"/>
      <c r="V920" s="188"/>
      <c r="W920" s="188"/>
      <c r="X920" s="188"/>
      <c r="Y920" s="188"/>
      <c r="Z920" s="188"/>
    </row>
    <row r="921" ht="15.75" customHeight="1" spans="1:26">
      <c r="A921" s="188"/>
      <c r="B921" s="188"/>
      <c r="C921" s="188"/>
      <c r="D921" s="188"/>
      <c r="E921" s="188"/>
      <c r="F921" s="197"/>
      <c r="G921" s="197"/>
      <c r="H921" s="197"/>
      <c r="I921" s="197"/>
      <c r="J921" s="197"/>
      <c r="K921" s="197"/>
      <c r="L921" s="188"/>
      <c r="M921" s="188"/>
      <c r="N921" s="188"/>
      <c r="O921" s="188"/>
      <c r="P921" s="188"/>
      <c r="Q921" s="188"/>
      <c r="R921" s="188"/>
      <c r="S921" s="188"/>
      <c r="T921" s="188"/>
      <c r="U921" s="188"/>
      <c r="V921" s="188"/>
      <c r="W921" s="188"/>
      <c r="X921" s="188"/>
      <c r="Y921" s="188"/>
      <c r="Z921" s="188"/>
    </row>
    <row r="922" ht="15.75" customHeight="1" spans="1:26">
      <c r="A922" s="188"/>
      <c r="B922" s="188"/>
      <c r="C922" s="188"/>
      <c r="D922" s="188"/>
      <c r="E922" s="188"/>
      <c r="F922" s="197"/>
      <c r="G922" s="197"/>
      <c r="H922" s="197"/>
      <c r="I922" s="197"/>
      <c r="J922" s="197"/>
      <c r="K922" s="197"/>
      <c r="L922" s="188"/>
      <c r="M922" s="188"/>
      <c r="N922" s="188"/>
      <c r="O922" s="188"/>
      <c r="P922" s="188"/>
      <c r="Q922" s="188"/>
      <c r="R922" s="188"/>
      <c r="S922" s="188"/>
      <c r="T922" s="188"/>
      <c r="U922" s="188"/>
      <c r="V922" s="188"/>
      <c r="W922" s="188"/>
      <c r="X922" s="188"/>
      <c r="Y922" s="188"/>
      <c r="Z922" s="188"/>
    </row>
    <row r="923" ht="15.75" customHeight="1" spans="1:26">
      <c r="A923" s="188"/>
      <c r="B923" s="188"/>
      <c r="C923" s="188"/>
      <c r="D923" s="188"/>
      <c r="E923" s="188"/>
      <c r="F923" s="197"/>
      <c r="G923" s="197"/>
      <c r="H923" s="197"/>
      <c r="I923" s="197"/>
      <c r="J923" s="197"/>
      <c r="K923" s="197"/>
      <c r="L923" s="188"/>
      <c r="M923" s="188"/>
      <c r="N923" s="188"/>
      <c r="O923" s="188"/>
      <c r="P923" s="188"/>
      <c r="Q923" s="188"/>
      <c r="R923" s="188"/>
      <c r="S923" s="188"/>
      <c r="T923" s="188"/>
      <c r="U923" s="188"/>
      <c r="V923" s="188"/>
      <c r="W923" s="188"/>
      <c r="X923" s="188"/>
      <c r="Y923" s="188"/>
      <c r="Z923" s="188"/>
    </row>
    <row r="924" ht="15.75" customHeight="1" spans="1:26">
      <c r="A924" s="188"/>
      <c r="B924" s="188"/>
      <c r="C924" s="188"/>
      <c r="D924" s="188"/>
      <c r="E924" s="188"/>
      <c r="F924" s="197"/>
      <c r="G924" s="197"/>
      <c r="H924" s="197"/>
      <c r="I924" s="197"/>
      <c r="J924" s="197"/>
      <c r="K924" s="197"/>
      <c r="L924" s="188"/>
      <c r="M924" s="188"/>
      <c r="N924" s="188"/>
      <c r="O924" s="188"/>
      <c r="P924" s="188"/>
      <c r="Q924" s="188"/>
      <c r="R924" s="188"/>
      <c r="S924" s="188"/>
      <c r="T924" s="188"/>
      <c r="U924" s="188"/>
      <c r="V924" s="188"/>
      <c r="W924" s="188"/>
      <c r="X924" s="188"/>
      <c r="Y924" s="188"/>
      <c r="Z924" s="188"/>
    </row>
    <row r="925" ht="15.75" customHeight="1" spans="1:26">
      <c r="A925" s="188"/>
      <c r="B925" s="188"/>
      <c r="C925" s="188"/>
      <c r="D925" s="188"/>
      <c r="E925" s="188"/>
      <c r="F925" s="197"/>
      <c r="G925" s="197"/>
      <c r="H925" s="197"/>
      <c r="I925" s="197"/>
      <c r="J925" s="197"/>
      <c r="K925" s="197"/>
      <c r="L925" s="188"/>
      <c r="M925" s="188"/>
      <c r="N925" s="188"/>
      <c r="O925" s="188"/>
      <c r="P925" s="188"/>
      <c r="Q925" s="188"/>
      <c r="R925" s="188"/>
      <c r="S925" s="188"/>
      <c r="T925" s="188"/>
      <c r="U925" s="188"/>
      <c r="V925" s="188"/>
      <c r="W925" s="188"/>
      <c r="X925" s="188"/>
      <c r="Y925" s="188"/>
      <c r="Z925" s="188"/>
    </row>
    <row r="926" ht="15.75" customHeight="1" spans="1:26">
      <c r="A926" s="188"/>
      <c r="B926" s="188"/>
      <c r="C926" s="188"/>
      <c r="D926" s="188"/>
      <c r="E926" s="188"/>
      <c r="F926" s="197"/>
      <c r="G926" s="197"/>
      <c r="H926" s="197"/>
      <c r="I926" s="197"/>
      <c r="J926" s="197"/>
      <c r="K926" s="197"/>
      <c r="L926" s="188"/>
      <c r="M926" s="188"/>
      <c r="N926" s="188"/>
      <c r="O926" s="188"/>
      <c r="P926" s="188"/>
      <c r="Q926" s="188"/>
      <c r="R926" s="188"/>
      <c r="S926" s="188"/>
      <c r="T926" s="188"/>
      <c r="U926" s="188"/>
      <c r="V926" s="188"/>
      <c r="W926" s="188"/>
      <c r="X926" s="188"/>
      <c r="Y926" s="188"/>
      <c r="Z926" s="188"/>
    </row>
    <row r="927" ht="15.75" customHeight="1" spans="1:26">
      <c r="A927" s="188"/>
      <c r="B927" s="188"/>
      <c r="C927" s="188"/>
      <c r="D927" s="188"/>
      <c r="E927" s="188"/>
      <c r="F927" s="197"/>
      <c r="G927" s="197"/>
      <c r="H927" s="197"/>
      <c r="I927" s="197"/>
      <c r="J927" s="197"/>
      <c r="K927" s="197"/>
      <c r="L927" s="188"/>
      <c r="M927" s="188"/>
      <c r="N927" s="188"/>
      <c r="O927" s="188"/>
      <c r="P927" s="188"/>
      <c r="Q927" s="188"/>
      <c r="R927" s="188"/>
      <c r="S927" s="188"/>
      <c r="T927" s="188"/>
      <c r="U927" s="188"/>
      <c r="V927" s="188"/>
      <c r="W927" s="188"/>
      <c r="X927" s="188"/>
      <c r="Y927" s="188"/>
      <c r="Z927" s="188"/>
    </row>
    <row r="928" ht="15.75" customHeight="1" spans="1:26">
      <c r="A928" s="188"/>
      <c r="B928" s="188"/>
      <c r="C928" s="188"/>
      <c r="D928" s="188"/>
      <c r="E928" s="188"/>
      <c r="F928" s="197"/>
      <c r="G928" s="197"/>
      <c r="H928" s="197"/>
      <c r="I928" s="197"/>
      <c r="J928" s="197"/>
      <c r="K928" s="197"/>
      <c r="L928" s="188"/>
      <c r="M928" s="188"/>
      <c r="N928" s="188"/>
      <c r="O928" s="188"/>
      <c r="P928" s="188"/>
      <c r="Q928" s="188"/>
      <c r="R928" s="188"/>
      <c r="S928" s="188"/>
      <c r="T928" s="188"/>
      <c r="U928" s="188"/>
      <c r="V928" s="188"/>
      <c r="W928" s="188"/>
      <c r="X928" s="188"/>
      <c r="Y928" s="188"/>
      <c r="Z928" s="188"/>
    </row>
    <row r="929" ht="15.75" customHeight="1" spans="1:26">
      <c r="A929" s="188"/>
      <c r="B929" s="188"/>
      <c r="C929" s="188"/>
      <c r="D929" s="188"/>
      <c r="E929" s="188"/>
      <c r="F929" s="197"/>
      <c r="G929" s="197"/>
      <c r="H929" s="197"/>
      <c r="I929" s="197"/>
      <c r="J929" s="197"/>
      <c r="K929" s="197"/>
      <c r="L929" s="188"/>
      <c r="M929" s="188"/>
      <c r="N929" s="188"/>
      <c r="O929" s="188"/>
      <c r="P929" s="188"/>
      <c r="Q929" s="188"/>
      <c r="R929" s="188"/>
      <c r="S929" s="188"/>
      <c r="T929" s="188"/>
      <c r="U929" s="188"/>
      <c r="V929" s="188"/>
      <c r="W929" s="188"/>
      <c r="X929" s="188"/>
      <c r="Y929" s="188"/>
      <c r="Z929" s="188"/>
    </row>
    <row r="930" ht="15.75" customHeight="1" spans="1:26">
      <c r="A930" s="188"/>
      <c r="B930" s="188"/>
      <c r="C930" s="188"/>
      <c r="D930" s="188"/>
      <c r="E930" s="188"/>
      <c r="F930" s="197"/>
      <c r="G930" s="197"/>
      <c r="H930" s="197"/>
      <c r="I930" s="197"/>
      <c r="J930" s="197"/>
      <c r="K930" s="197"/>
      <c r="L930" s="188"/>
      <c r="M930" s="188"/>
      <c r="N930" s="188"/>
      <c r="O930" s="188"/>
      <c r="P930" s="188"/>
      <c r="Q930" s="188"/>
      <c r="R930" s="188"/>
      <c r="S930" s="188"/>
      <c r="T930" s="188"/>
      <c r="U930" s="188"/>
      <c r="V930" s="188"/>
      <c r="W930" s="188"/>
      <c r="X930" s="188"/>
      <c r="Y930" s="188"/>
      <c r="Z930" s="188"/>
    </row>
    <row r="931" ht="15.75" customHeight="1" spans="1:26">
      <c r="A931" s="188"/>
      <c r="B931" s="188"/>
      <c r="C931" s="188"/>
      <c r="D931" s="188"/>
      <c r="E931" s="188"/>
      <c r="F931" s="197"/>
      <c r="G931" s="197"/>
      <c r="H931" s="197"/>
      <c r="I931" s="197"/>
      <c r="J931" s="197"/>
      <c r="K931" s="197"/>
      <c r="L931" s="188"/>
      <c r="M931" s="188"/>
      <c r="N931" s="188"/>
      <c r="O931" s="188"/>
      <c r="P931" s="188"/>
      <c r="Q931" s="188"/>
      <c r="R931" s="188"/>
      <c r="S931" s="188"/>
      <c r="T931" s="188"/>
      <c r="U931" s="188"/>
      <c r="V931" s="188"/>
      <c r="W931" s="188"/>
      <c r="X931" s="188"/>
      <c r="Y931" s="188"/>
      <c r="Z931" s="188"/>
    </row>
    <row r="932" ht="15.75" customHeight="1" spans="1:26">
      <c r="A932" s="188"/>
      <c r="B932" s="188"/>
      <c r="C932" s="188"/>
      <c r="D932" s="188"/>
      <c r="E932" s="188"/>
      <c r="F932" s="197"/>
      <c r="G932" s="197"/>
      <c r="H932" s="197"/>
      <c r="I932" s="197"/>
      <c r="J932" s="197"/>
      <c r="K932" s="197"/>
      <c r="L932" s="188"/>
      <c r="M932" s="188"/>
      <c r="N932" s="188"/>
      <c r="O932" s="188"/>
      <c r="P932" s="188"/>
      <c r="Q932" s="188"/>
      <c r="R932" s="188"/>
      <c r="S932" s="188"/>
      <c r="T932" s="188"/>
      <c r="U932" s="188"/>
      <c r="V932" s="188"/>
      <c r="W932" s="188"/>
      <c r="X932" s="188"/>
      <c r="Y932" s="188"/>
      <c r="Z932" s="188"/>
    </row>
    <row r="933" ht="15.75" customHeight="1" spans="1:26">
      <c r="A933" s="188"/>
      <c r="B933" s="188"/>
      <c r="C933" s="188"/>
      <c r="D933" s="188"/>
      <c r="E933" s="188"/>
      <c r="F933" s="197"/>
      <c r="G933" s="197"/>
      <c r="H933" s="197"/>
      <c r="I933" s="197"/>
      <c r="J933" s="197"/>
      <c r="K933" s="197"/>
      <c r="L933" s="188"/>
      <c r="M933" s="188"/>
      <c r="N933" s="188"/>
      <c r="O933" s="188"/>
      <c r="P933" s="188"/>
      <c r="Q933" s="188"/>
      <c r="R933" s="188"/>
      <c r="S933" s="188"/>
      <c r="T933" s="188"/>
      <c r="U933" s="188"/>
      <c r="V933" s="188"/>
      <c r="W933" s="188"/>
      <c r="X933" s="188"/>
      <c r="Y933" s="188"/>
      <c r="Z933" s="188"/>
    </row>
    <row r="934" ht="15.75" customHeight="1" spans="1:26">
      <c r="A934" s="188"/>
      <c r="B934" s="188"/>
      <c r="C934" s="188"/>
      <c r="D934" s="188"/>
      <c r="E934" s="188"/>
      <c r="F934" s="197"/>
      <c r="G934" s="197"/>
      <c r="H934" s="197"/>
      <c r="I934" s="197"/>
      <c r="J934" s="197"/>
      <c r="K934" s="197"/>
      <c r="L934" s="188"/>
      <c r="M934" s="188"/>
      <c r="N934" s="188"/>
      <c r="O934" s="188"/>
      <c r="P934" s="188"/>
      <c r="Q934" s="188"/>
      <c r="R934" s="188"/>
      <c r="S934" s="188"/>
      <c r="T934" s="188"/>
      <c r="U934" s="188"/>
      <c r="V934" s="188"/>
      <c r="W934" s="188"/>
      <c r="X934" s="188"/>
      <c r="Y934" s="188"/>
      <c r="Z934" s="188"/>
    </row>
    <row r="935" ht="15.75" customHeight="1" spans="1:26">
      <c r="A935" s="188"/>
      <c r="B935" s="188"/>
      <c r="C935" s="188"/>
      <c r="D935" s="188"/>
      <c r="E935" s="188"/>
      <c r="F935" s="197"/>
      <c r="G935" s="197"/>
      <c r="H935" s="197"/>
      <c r="I935" s="197"/>
      <c r="J935" s="197"/>
      <c r="K935" s="197"/>
      <c r="L935" s="188"/>
      <c r="M935" s="188"/>
      <c r="N935" s="188"/>
      <c r="O935" s="188"/>
      <c r="P935" s="188"/>
      <c r="Q935" s="188"/>
      <c r="R935" s="188"/>
      <c r="S935" s="188"/>
      <c r="T935" s="188"/>
      <c r="U935" s="188"/>
      <c r="V935" s="188"/>
      <c r="W935" s="188"/>
      <c r="X935" s="188"/>
      <c r="Y935" s="188"/>
      <c r="Z935" s="188"/>
    </row>
    <row r="936" ht="15.75" customHeight="1" spans="1:26">
      <c r="A936" s="188"/>
      <c r="B936" s="188"/>
      <c r="C936" s="188"/>
      <c r="D936" s="188"/>
      <c r="E936" s="188"/>
      <c r="F936" s="197"/>
      <c r="G936" s="197"/>
      <c r="H936" s="197"/>
      <c r="I936" s="197"/>
      <c r="J936" s="197"/>
      <c r="K936" s="197"/>
      <c r="L936" s="188"/>
      <c r="M936" s="188"/>
      <c r="N936" s="188"/>
      <c r="O936" s="188"/>
      <c r="P936" s="188"/>
      <c r="Q936" s="188"/>
      <c r="R936" s="188"/>
      <c r="S936" s="188"/>
      <c r="T936" s="188"/>
      <c r="U936" s="188"/>
      <c r="V936" s="188"/>
      <c r="W936" s="188"/>
      <c r="X936" s="188"/>
      <c r="Y936" s="188"/>
      <c r="Z936" s="188"/>
    </row>
    <row r="937" ht="15.75" customHeight="1" spans="1:26">
      <c r="A937" s="188"/>
      <c r="B937" s="188"/>
      <c r="C937" s="188"/>
      <c r="D937" s="188"/>
      <c r="E937" s="188"/>
      <c r="F937" s="197"/>
      <c r="G937" s="197"/>
      <c r="H937" s="197"/>
      <c r="I937" s="197"/>
      <c r="J937" s="197"/>
      <c r="K937" s="197"/>
      <c r="L937" s="188"/>
      <c r="M937" s="188"/>
      <c r="N937" s="188"/>
      <c r="O937" s="188"/>
      <c r="P937" s="188"/>
      <c r="Q937" s="188"/>
      <c r="R937" s="188"/>
      <c r="S937" s="188"/>
      <c r="T937" s="188"/>
      <c r="U937" s="188"/>
      <c r="V937" s="188"/>
      <c r="W937" s="188"/>
      <c r="X937" s="188"/>
      <c r="Y937" s="188"/>
      <c r="Z937" s="188"/>
    </row>
    <row r="938" ht="15.75" customHeight="1" spans="1:26">
      <c r="A938" s="188"/>
      <c r="B938" s="188"/>
      <c r="C938" s="188"/>
      <c r="D938" s="188"/>
      <c r="E938" s="188"/>
      <c r="F938" s="197"/>
      <c r="G938" s="197"/>
      <c r="H938" s="197"/>
      <c r="I938" s="197"/>
      <c r="J938" s="197"/>
      <c r="K938" s="197"/>
      <c r="L938" s="188"/>
      <c r="M938" s="188"/>
      <c r="N938" s="188"/>
      <c r="O938" s="188"/>
      <c r="P938" s="188"/>
      <c r="Q938" s="188"/>
      <c r="R938" s="188"/>
      <c r="S938" s="188"/>
      <c r="T938" s="188"/>
      <c r="U938" s="188"/>
      <c r="V938" s="188"/>
      <c r="W938" s="188"/>
      <c r="X938" s="188"/>
      <c r="Y938" s="188"/>
      <c r="Z938" s="188"/>
    </row>
    <row r="939" ht="15.75" customHeight="1" spans="1:26">
      <c r="A939" s="188"/>
      <c r="B939" s="188"/>
      <c r="C939" s="188"/>
      <c r="D939" s="188"/>
      <c r="E939" s="188"/>
      <c r="F939" s="197"/>
      <c r="G939" s="197"/>
      <c r="H939" s="197"/>
      <c r="I939" s="197"/>
      <c r="J939" s="197"/>
      <c r="K939" s="197"/>
      <c r="L939" s="188"/>
      <c r="M939" s="188"/>
      <c r="N939" s="188"/>
      <c r="O939" s="188"/>
      <c r="P939" s="188"/>
      <c r="Q939" s="188"/>
      <c r="R939" s="188"/>
      <c r="S939" s="188"/>
      <c r="T939" s="188"/>
      <c r="U939" s="188"/>
      <c r="V939" s="188"/>
      <c r="W939" s="188"/>
      <c r="X939" s="188"/>
      <c r="Y939" s="188"/>
      <c r="Z939" s="188"/>
    </row>
    <row r="940" ht="15.75" customHeight="1" spans="1:26">
      <c r="A940" s="188"/>
      <c r="B940" s="188"/>
      <c r="C940" s="188"/>
      <c r="D940" s="188"/>
      <c r="E940" s="188"/>
      <c r="F940" s="197"/>
      <c r="G940" s="197"/>
      <c r="H940" s="197"/>
      <c r="I940" s="197"/>
      <c r="J940" s="197"/>
      <c r="K940" s="197"/>
      <c r="L940" s="188"/>
      <c r="M940" s="188"/>
      <c r="N940" s="188"/>
      <c r="O940" s="188"/>
      <c r="P940" s="188"/>
      <c r="Q940" s="188"/>
      <c r="R940" s="188"/>
      <c r="S940" s="188"/>
      <c r="T940" s="188"/>
      <c r="U940" s="188"/>
      <c r="V940" s="188"/>
      <c r="W940" s="188"/>
      <c r="X940" s="188"/>
      <c r="Y940" s="188"/>
      <c r="Z940" s="188"/>
    </row>
    <row r="941" ht="15.75" customHeight="1" spans="1:26">
      <c r="A941" s="188"/>
      <c r="B941" s="188"/>
      <c r="C941" s="188"/>
      <c r="D941" s="188"/>
      <c r="E941" s="188"/>
      <c r="F941" s="197"/>
      <c r="G941" s="197"/>
      <c r="H941" s="197"/>
      <c r="I941" s="197"/>
      <c r="J941" s="197"/>
      <c r="K941" s="197"/>
      <c r="L941" s="188"/>
      <c r="M941" s="188"/>
      <c r="N941" s="188"/>
      <c r="O941" s="188"/>
      <c r="P941" s="188"/>
      <c r="Q941" s="188"/>
      <c r="R941" s="188"/>
      <c r="S941" s="188"/>
      <c r="T941" s="188"/>
      <c r="U941" s="188"/>
      <c r="V941" s="188"/>
      <c r="W941" s="188"/>
      <c r="X941" s="188"/>
      <c r="Y941" s="188"/>
      <c r="Z941" s="188"/>
    </row>
    <row r="942" ht="15.75" customHeight="1" spans="1:26">
      <c r="A942" s="188"/>
      <c r="B942" s="188"/>
      <c r="C942" s="188"/>
      <c r="D942" s="188"/>
      <c r="E942" s="188"/>
      <c r="F942" s="197"/>
      <c r="G942" s="197"/>
      <c r="H942" s="197"/>
      <c r="I942" s="197"/>
      <c r="J942" s="197"/>
      <c r="K942" s="197"/>
      <c r="L942" s="188"/>
      <c r="M942" s="188"/>
      <c r="N942" s="188"/>
      <c r="O942" s="188"/>
      <c r="P942" s="188"/>
      <c r="Q942" s="188"/>
      <c r="R942" s="188"/>
      <c r="S942" s="188"/>
      <c r="T942" s="188"/>
      <c r="U942" s="188"/>
      <c r="V942" s="188"/>
      <c r="W942" s="188"/>
      <c r="X942" s="188"/>
      <c r="Y942" s="188"/>
      <c r="Z942" s="188"/>
    </row>
    <row r="943" ht="15.75" customHeight="1" spans="1:26">
      <c r="A943" s="188"/>
      <c r="B943" s="188"/>
      <c r="C943" s="188"/>
      <c r="D943" s="188"/>
      <c r="E943" s="188"/>
      <c r="F943" s="197"/>
      <c r="G943" s="197"/>
      <c r="H943" s="197"/>
      <c r="I943" s="197"/>
      <c r="J943" s="197"/>
      <c r="K943" s="197"/>
      <c r="L943" s="188"/>
      <c r="M943" s="188"/>
      <c r="N943" s="188"/>
      <c r="O943" s="188"/>
      <c r="P943" s="188"/>
      <c r="Q943" s="188"/>
      <c r="R943" s="188"/>
      <c r="S943" s="188"/>
      <c r="T943" s="188"/>
      <c r="U943" s="188"/>
      <c r="V943" s="188"/>
      <c r="W943" s="188"/>
      <c r="X943" s="188"/>
      <c r="Y943" s="188"/>
      <c r="Z943" s="188"/>
    </row>
    <row r="944" ht="15.75" customHeight="1" spans="1:26">
      <c r="A944" s="188"/>
      <c r="B944" s="188"/>
      <c r="C944" s="188"/>
      <c r="D944" s="188"/>
      <c r="E944" s="188"/>
      <c r="F944" s="197"/>
      <c r="G944" s="197"/>
      <c r="H944" s="197"/>
      <c r="I944" s="197"/>
      <c r="J944" s="197"/>
      <c r="K944" s="197"/>
      <c r="L944" s="188"/>
      <c r="M944" s="188"/>
      <c r="N944" s="188"/>
      <c r="O944" s="188"/>
      <c r="P944" s="188"/>
      <c r="Q944" s="188"/>
      <c r="R944" s="188"/>
      <c r="S944" s="188"/>
      <c r="T944" s="188"/>
      <c r="U944" s="188"/>
      <c r="V944" s="188"/>
      <c r="W944" s="188"/>
      <c r="X944" s="188"/>
      <c r="Y944" s="188"/>
      <c r="Z944" s="188"/>
    </row>
    <row r="945" ht="15.75" customHeight="1" spans="1:26">
      <c r="A945" s="188"/>
      <c r="B945" s="188"/>
      <c r="C945" s="188"/>
      <c r="D945" s="188"/>
      <c r="E945" s="188"/>
      <c r="F945" s="197"/>
      <c r="G945" s="197"/>
      <c r="H945" s="197"/>
      <c r="I945" s="197"/>
      <c r="J945" s="197"/>
      <c r="K945" s="197"/>
      <c r="L945" s="188"/>
      <c r="M945" s="188"/>
      <c r="N945" s="188"/>
      <c r="O945" s="188"/>
      <c r="P945" s="188"/>
      <c r="Q945" s="188"/>
      <c r="R945" s="188"/>
      <c r="S945" s="188"/>
      <c r="T945" s="188"/>
      <c r="U945" s="188"/>
      <c r="V945" s="188"/>
      <c r="W945" s="188"/>
      <c r="X945" s="188"/>
      <c r="Y945" s="188"/>
      <c r="Z945" s="188"/>
    </row>
    <row r="946" ht="15.75" customHeight="1" spans="1:26">
      <c r="A946" s="188"/>
      <c r="B946" s="188"/>
      <c r="C946" s="188"/>
      <c r="D946" s="188"/>
      <c r="E946" s="188"/>
      <c r="F946" s="197"/>
      <c r="G946" s="197"/>
      <c r="H946" s="197"/>
      <c r="I946" s="197"/>
      <c r="J946" s="197"/>
      <c r="K946" s="197"/>
      <c r="L946" s="188"/>
      <c r="M946" s="188"/>
      <c r="N946" s="188"/>
      <c r="O946" s="188"/>
      <c r="P946" s="188"/>
      <c r="Q946" s="188"/>
      <c r="R946" s="188"/>
      <c r="S946" s="188"/>
      <c r="T946" s="188"/>
      <c r="U946" s="188"/>
      <c r="V946" s="188"/>
      <c r="W946" s="188"/>
      <c r="X946" s="188"/>
      <c r="Y946" s="188"/>
      <c r="Z946" s="188"/>
    </row>
    <row r="947" ht="15.75" customHeight="1" spans="1:26">
      <c r="A947" s="188"/>
      <c r="B947" s="188"/>
      <c r="C947" s="188"/>
      <c r="D947" s="188"/>
      <c r="E947" s="188"/>
      <c r="F947" s="197"/>
      <c r="G947" s="197"/>
      <c r="H947" s="197"/>
      <c r="I947" s="197"/>
      <c r="J947" s="197"/>
      <c r="K947" s="197"/>
      <c r="L947" s="188"/>
      <c r="M947" s="188"/>
      <c r="N947" s="188"/>
      <c r="O947" s="188"/>
      <c r="P947" s="188"/>
      <c r="Q947" s="188"/>
      <c r="R947" s="188"/>
      <c r="S947" s="188"/>
      <c r="T947" s="188"/>
      <c r="U947" s="188"/>
      <c r="V947" s="188"/>
      <c r="W947" s="188"/>
      <c r="X947" s="188"/>
      <c r="Y947" s="188"/>
      <c r="Z947" s="188"/>
    </row>
    <row r="948" ht="15.75" customHeight="1" spans="1:26">
      <c r="A948" s="188"/>
      <c r="B948" s="188"/>
      <c r="C948" s="188"/>
      <c r="D948" s="188"/>
      <c r="E948" s="188"/>
      <c r="F948" s="197"/>
      <c r="G948" s="197"/>
      <c r="H948" s="197"/>
      <c r="I948" s="197"/>
      <c r="J948" s="197"/>
      <c r="K948" s="197"/>
      <c r="L948" s="188"/>
      <c r="M948" s="188"/>
      <c r="N948" s="188"/>
      <c r="O948" s="188"/>
      <c r="P948" s="188"/>
      <c r="Q948" s="188"/>
      <c r="R948" s="188"/>
      <c r="S948" s="188"/>
      <c r="T948" s="188"/>
      <c r="U948" s="188"/>
      <c r="V948" s="188"/>
      <c r="W948" s="188"/>
      <c r="X948" s="188"/>
      <c r="Y948" s="188"/>
      <c r="Z948" s="188"/>
    </row>
    <row r="949" ht="15.75" customHeight="1" spans="1:26">
      <c r="A949" s="188"/>
      <c r="B949" s="188"/>
      <c r="C949" s="188"/>
      <c r="D949" s="188"/>
      <c r="E949" s="188"/>
      <c r="F949" s="197"/>
      <c r="G949" s="197"/>
      <c r="H949" s="197"/>
      <c r="I949" s="197"/>
      <c r="J949" s="197"/>
      <c r="K949" s="197"/>
      <c r="L949" s="188"/>
      <c r="M949" s="188"/>
      <c r="N949" s="188"/>
      <c r="O949" s="188"/>
      <c r="P949" s="188"/>
      <c r="Q949" s="188"/>
      <c r="R949" s="188"/>
      <c r="S949" s="188"/>
      <c r="T949" s="188"/>
      <c r="U949" s="188"/>
      <c r="V949" s="188"/>
      <c r="W949" s="188"/>
      <c r="X949" s="188"/>
      <c r="Y949" s="188"/>
      <c r="Z949" s="188"/>
    </row>
    <row r="950" ht="15.75" customHeight="1" spans="1:26">
      <c r="A950" s="188"/>
      <c r="B950" s="188"/>
      <c r="C950" s="188"/>
      <c r="D950" s="188"/>
      <c r="E950" s="188"/>
      <c r="F950" s="197"/>
      <c r="G950" s="197"/>
      <c r="H950" s="197"/>
      <c r="I950" s="197"/>
      <c r="J950" s="197"/>
      <c r="K950" s="197"/>
      <c r="L950" s="188"/>
      <c r="M950" s="188"/>
      <c r="N950" s="188"/>
      <c r="O950" s="188"/>
      <c r="P950" s="188"/>
      <c r="Q950" s="188"/>
      <c r="R950" s="188"/>
      <c r="S950" s="188"/>
      <c r="T950" s="188"/>
      <c r="U950" s="188"/>
      <c r="V950" s="188"/>
      <c r="W950" s="188"/>
      <c r="X950" s="188"/>
      <c r="Y950" s="188"/>
      <c r="Z950" s="188"/>
    </row>
    <row r="951" ht="15.75" customHeight="1" spans="1:26">
      <c r="A951" s="188"/>
      <c r="B951" s="188"/>
      <c r="C951" s="188"/>
      <c r="D951" s="188"/>
      <c r="E951" s="188"/>
      <c r="F951" s="197"/>
      <c r="G951" s="197"/>
      <c r="H951" s="197"/>
      <c r="I951" s="197"/>
      <c r="J951" s="197"/>
      <c r="K951" s="197"/>
      <c r="L951" s="188"/>
      <c r="M951" s="188"/>
      <c r="N951" s="188"/>
      <c r="O951" s="188"/>
      <c r="P951" s="188"/>
      <c r="Q951" s="188"/>
      <c r="R951" s="188"/>
      <c r="S951" s="188"/>
      <c r="T951" s="188"/>
      <c r="U951" s="188"/>
      <c r="V951" s="188"/>
      <c r="W951" s="188"/>
      <c r="X951" s="188"/>
      <c r="Y951" s="188"/>
      <c r="Z951" s="188"/>
    </row>
    <row r="952" ht="15.75" customHeight="1" spans="1:26">
      <c r="A952" s="188"/>
      <c r="B952" s="188"/>
      <c r="C952" s="188"/>
      <c r="D952" s="188"/>
      <c r="E952" s="188"/>
      <c r="F952" s="197"/>
      <c r="G952" s="197"/>
      <c r="H952" s="197"/>
      <c r="I952" s="197"/>
      <c r="J952" s="197"/>
      <c r="K952" s="197"/>
      <c r="L952" s="188"/>
      <c r="M952" s="188"/>
      <c r="N952" s="188"/>
      <c r="O952" s="188"/>
      <c r="P952" s="188"/>
      <c r="Q952" s="188"/>
      <c r="R952" s="188"/>
      <c r="S952" s="188"/>
      <c r="T952" s="188"/>
      <c r="U952" s="188"/>
      <c r="V952" s="188"/>
      <c r="W952" s="188"/>
      <c r="X952" s="188"/>
      <c r="Y952" s="188"/>
      <c r="Z952" s="188"/>
    </row>
    <row r="953" ht="15.75" customHeight="1" spans="1:26">
      <c r="A953" s="188"/>
      <c r="B953" s="188"/>
      <c r="C953" s="188"/>
      <c r="D953" s="188"/>
      <c r="E953" s="188"/>
      <c r="F953" s="197"/>
      <c r="G953" s="197"/>
      <c r="H953" s="197"/>
      <c r="I953" s="197"/>
      <c r="J953" s="197"/>
      <c r="K953" s="197"/>
      <c r="L953" s="188"/>
      <c r="M953" s="188"/>
      <c r="N953" s="188"/>
      <c r="O953" s="188"/>
      <c r="P953" s="188"/>
      <c r="Q953" s="188"/>
      <c r="R953" s="188"/>
      <c r="S953" s="188"/>
      <c r="T953" s="188"/>
      <c r="U953" s="188"/>
      <c r="V953" s="188"/>
      <c r="W953" s="188"/>
      <c r="X953" s="188"/>
      <c r="Y953" s="188"/>
      <c r="Z953" s="188"/>
    </row>
    <row r="954" ht="15.75" customHeight="1" spans="1:26">
      <c r="A954" s="188"/>
      <c r="B954" s="188"/>
      <c r="C954" s="188"/>
      <c r="D954" s="188"/>
      <c r="E954" s="188"/>
      <c r="F954" s="197"/>
      <c r="G954" s="197"/>
      <c r="H954" s="197"/>
      <c r="I954" s="197"/>
      <c r="J954" s="197"/>
      <c r="K954" s="197"/>
      <c r="L954" s="188"/>
      <c r="M954" s="188"/>
      <c r="N954" s="188"/>
      <c r="O954" s="188"/>
      <c r="P954" s="188"/>
      <c r="Q954" s="188"/>
      <c r="R954" s="188"/>
      <c r="S954" s="188"/>
      <c r="T954" s="188"/>
      <c r="U954" s="188"/>
      <c r="V954" s="188"/>
      <c r="W954" s="188"/>
      <c r="X954" s="188"/>
      <c r="Y954" s="188"/>
      <c r="Z954" s="188"/>
    </row>
    <row r="955" ht="15.75" customHeight="1" spans="1:26">
      <c r="A955" s="188"/>
      <c r="B955" s="188"/>
      <c r="C955" s="188"/>
      <c r="D955" s="188"/>
      <c r="E955" s="188"/>
      <c r="F955" s="197"/>
      <c r="G955" s="197"/>
      <c r="H955" s="197"/>
      <c r="I955" s="197"/>
      <c r="J955" s="197"/>
      <c r="K955" s="197"/>
      <c r="L955" s="188"/>
      <c r="M955" s="188"/>
      <c r="N955" s="188"/>
      <c r="O955" s="188"/>
      <c r="P955" s="188"/>
      <c r="Q955" s="188"/>
      <c r="R955" s="188"/>
      <c r="S955" s="188"/>
      <c r="T955" s="188"/>
      <c r="U955" s="188"/>
      <c r="V955" s="188"/>
      <c r="W955" s="188"/>
      <c r="X955" s="188"/>
      <c r="Y955" s="188"/>
      <c r="Z955" s="188"/>
    </row>
    <row r="956" ht="15.75" customHeight="1" spans="1:26">
      <c r="A956" s="188"/>
      <c r="B956" s="188"/>
      <c r="C956" s="188"/>
      <c r="D956" s="188"/>
      <c r="E956" s="188"/>
      <c r="F956" s="197"/>
      <c r="G956" s="197"/>
      <c r="H956" s="197"/>
      <c r="I956" s="197"/>
      <c r="J956" s="197"/>
      <c r="K956" s="197"/>
      <c r="L956" s="188"/>
      <c r="M956" s="188"/>
      <c r="N956" s="188"/>
      <c r="O956" s="188"/>
      <c r="P956" s="188"/>
      <c r="Q956" s="188"/>
      <c r="R956" s="188"/>
      <c r="S956" s="188"/>
      <c r="T956" s="188"/>
      <c r="U956" s="188"/>
      <c r="V956" s="188"/>
      <c r="W956" s="188"/>
      <c r="X956" s="188"/>
      <c r="Y956" s="188"/>
      <c r="Z956" s="188"/>
    </row>
    <row r="957" ht="15.75" customHeight="1" spans="1:26">
      <c r="A957" s="188"/>
      <c r="B957" s="188"/>
      <c r="C957" s="188"/>
      <c r="D957" s="188"/>
      <c r="E957" s="188"/>
      <c r="F957" s="197"/>
      <c r="G957" s="197"/>
      <c r="H957" s="197"/>
      <c r="I957" s="197"/>
      <c r="J957" s="197"/>
      <c r="K957" s="197"/>
      <c r="L957" s="188"/>
      <c r="M957" s="188"/>
      <c r="N957" s="188"/>
      <c r="O957" s="188"/>
      <c r="P957" s="188"/>
      <c r="Q957" s="188"/>
      <c r="R957" s="188"/>
      <c r="S957" s="188"/>
      <c r="T957" s="188"/>
      <c r="U957" s="188"/>
      <c r="V957" s="188"/>
      <c r="W957" s="188"/>
      <c r="X957" s="188"/>
      <c r="Y957" s="188"/>
      <c r="Z957" s="188"/>
    </row>
    <row r="958" ht="15.75" customHeight="1" spans="1:26">
      <c r="A958" s="188"/>
      <c r="B958" s="188"/>
      <c r="C958" s="188"/>
      <c r="D958" s="188"/>
      <c r="E958" s="188"/>
      <c r="F958" s="197"/>
      <c r="G958" s="197"/>
      <c r="H958" s="197"/>
      <c r="I958" s="197"/>
      <c r="J958" s="197"/>
      <c r="K958" s="197"/>
      <c r="L958" s="188"/>
      <c r="M958" s="188"/>
      <c r="N958" s="188"/>
      <c r="O958" s="188"/>
      <c r="P958" s="188"/>
      <c r="Q958" s="188"/>
      <c r="R958" s="188"/>
      <c r="S958" s="188"/>
      <c r="T958" s="188"/>
      <c r="U958" s="188"/>
      <c r="V958" s="188"/>
      <c r="W958" s="188"/>
      <c r="X958" s="188"/>
      <c r="Y958" s="188"/>
      <c r="Z958" s="188"/>
    </row>
    <row r="959" ht="15.75" customHeight="1" spans="1:26">
      <c r="A959" s="188"/>
      <c r="B959" s="188"/>
      <c r="C959" s="188"/>
      <c r="D959" s="188"/>
      <c r="E959" s="188"/>
      <c r="F959" s="197"/>
      <c r="G959" s="197"/>
      <c r="H959" s="197"/>
      <c r="I959" s="197"/>
      <c r="J959" s="197"/>
      <c r="K959" s="197"/>
      <c r="L959" s="188"/>
      <c r="M959" s="188"/>
      <c r="N959" s="188"/>
      <c r="O959" s="188"/>
      <c r="P959" s="188"/>
      <c r="Q959" s="188"/>
      <c r="R959" s="188"/>
      <c r="S959" s="188"/>
      <c r="T959" s="188"/>
      <c r="U959" s="188"/>
      <c r="V959" s="188"/>
      <c r="W959" s="188"/>
      <c r="X959" s="188"/>
      <c r="Y959" s="188"/>
      <c r="Z959" s="188"/>
    </row>
    <row r="960" ht="15.75" customHeight="1" spans="1:26">
      <c r="A960" s="188"/>
      <c r="B960" s="188"/>
      <c r="C960" s="188"/>
      <c r="D960" s="188"/>
      <c r="E960" s="188"/>
      <c r="F960" s="197"/>
      <c r="G960" s="197"/>
      <c r="H960" s="197"/>
      <c r="I960" s="197"/>
      <c r="J960" s="197"/>
      <c r="K960" s="197"/>
      <c r="L960" s="188"/>
      <c r="M960" s="188"/>
      <c r="N960" s="188"/>
      <c r="O960" s="188"/>
      <c r="P960" s="188"/>
      <c r="Q960" s="188"/>
      <c r="R960" s="188"/>
      <c r="S960" s="188"/>
      <c r="T960" s="188"/>
      <c r="U960" s="188"/>
      <c r="V960" s="188"/>
      <c r="W960" s="188"/>
      <c r="X960" s="188"/>
      <c r="Y960" s="188"/>
      <c r="Z960" s="188"/>
    </row>
    <row r="961" ht="15.75" customHeight="1" spans="1:26">
      <c r="A961" s="188"/>
      <c r="B961" s="188"/>
      <c r="C961" s="188"/>
      <c r="D961" s="188"/>
      <c r="E961" s="188"/>
      <c r="F961" s="197"/>
      <c r="G961" s="197"/>
      <c r="H961" s="197"/>
      <c r="I961" s="197"/>
      <c r="J961" s="197"/>
      <c r="K961" s="197"/>
      <c r="L961" s="188"/>
      <c r="M961" s="188"/>
      <c r="N961" s="188"/>
      <c r="O961" s="188"/>
      <c r="P961" s="188"/>
      <c r="Q961" s="188"/>
      <c r="R961" s="188"/>
      <c r="S961" s="188"/>
      <c r="T961" s="188"/>
      <c r="U961" s="188"/>
      <c r="V961" s="188"/>
      <c r="W961" s="188"/>
      <c r="X961" s="188"/>
      <c r="Y961" s="188"/>
      <c r="Z961" s="188"/>
    </row>
    <row r="962" ht="15.75" customHeight="1" spans="1:26">
      <c r="A962" s="188"/>
      <c r="B962" s="188"/>
      <c r="C962" s="188"/>
      <c r="D962" s="188"/>
      <c r="E962" s="188"/>
      <c r="F962" s="197"/>
      <c r="G962" s="197"/>
      <c r="H962" s="197"/>
      <c r="I962" s="197"/>
      <c r="J962" s="197"/>
      <c r="K962" s="197"/>
      <c r="L962" s="188"/>
      <c r="M962" s="188"/>
      <c r="N962" s="188"/>
      <c r="O962" s="188"/>
      <c r="P962" s="188"/>
      <c r="Q962" s="188"/>
      <c r="R962" s="188"/>
      <c r="S962" s="188"/>
      <c r="T962" s="188"/>
      <c r="U962" s="188"/>
      <c r="V962" s="188"/>
      <c r="W962" s="188"/>
      <c r="X962" s="188"/>
      <c r="Y962" s="188"/>
      <c r="Z962" s="188"/>
    </row>
    <row r="963" ht="15.75" customHeight="1" spans="1:26">
      <c r="A963" s="188"/>
      <c r="B963" s="188"/>
      <c r="C963" s="188"/>
      <c r="D963" s="188"/>
      <c r="E963" s="188"/>
      <c r="F963" s="197"/>
      <c r="G963" s="197"/>
      <c r="H963" s="197"/>
      <c r="I963" s="197"/>
      <c r="J963" s="197"/>
      <c r="K963" s="197"/>
      <c r="L963" s="188"/>
      <c r="M963" s="188"/>
      <c r="N963" s="188"/>
      <c r="O963" s="188"/>
      <c r="P963" s="188"/>
      <c r="Q963" s="188"/>
      <c r="R963" s="188"/>
      <c r="S963" s="188"/>
      <c r="T963" s="188"/>
      <c r="U963" s="188"/>
      <c r="V963" s="188"/>
      <c r="W963" s="188"/>
      <c r="X963" s="188"/>
      <c r="Y963" s="188"/>
      <c r="Z963" s="188"/>
    </row>
    <row r="964" ht="15.75" customHeight="1" spans="1:26">
      <c r="A964" s="188"/>
      <c r="B964" s="188"/>
      <c r="C964" s="188"/>
      <c r="D964" s="188"/>
      <c r="E964" s="188"/>
      <c r="F964" s="197"/>
      <c r="G964" s="197"/>
      <c r="H964" s="197"/>
      <c r="I964" s="197"/>
      <c r="J964" s="197"/>
      <c r="K964" s="197"/>
      <c r="L964" s="188"/>
      <c r="M964" s="188"/>
      <c r="N964" s="188"/>
      <c r="O964" s="188"/>
      <c r="P964" s="188"/>
      <c r="Q964" s="188"/>
      <c r="R964" s="188"/>
      <c r="S964" s="188"/>
      <c r="T964" s="188"/>
      <c r="U964" s="188"/>
      <c r="V964" s="188"/>
      <c r="W964" s="188"/>
      <c r="X964" s="188"/>
      <c r="Y964" s="188"/>
      <c r="Z964" s="188"/>
    </row>
    <row r="965" ht="15.75" customHeight="1" spans="1:26">
      <c r="A965" s="188"/>
      <c r="B965" s="188"/>
      <c r="C965" s="188"/>
      <c r="D965" s="188"/>
      <c r="E965" s="188"/>
      <c r="F965" s="197"/>
      <c r="G965" s="197"/>
      <c r="H965" s="197"/>
      <c r="I965" s="197"/>
      <c r="J965" s="197"/>
      <c r="K965" s="197"/>
      <c r="L965" s="188"/>
      <c r="M965" s="188"/>
      <c r="N965" s="188"/>
      <c r="O965" s="188"/>
      <c r="P965" s="188"/>
      <c r="Q965" s="188"/>
      <c r="R965" s="188"/>
      <c r="S965" s="188"/>
      <c r="T965" s="188"/>
      <c r="U965" s="188"/>
      <c r="V965" s="188"/>
      <c r="W965" s="188"/>
      <c r="X965" s="188"/>
      <c r="Y965" s="188"/>
      <c r="Z965" s="188"/>
    </row>
    <row r="966" ht="15.75" customHeight="1" spans="1:26">
      <c r="A966" s="188"/>
      <c r="B966" s="188"/>
      <c r="C966" s="188"/>
      <c r="D966" s="188"/>
      <c r="E966" s="188"/>
      <c r="F966" s="197"/>
      <c r="G966" s="197"/>
      <c r="H966" s="197"/>
      <c r="I966" s="197"/>
      <c r="J966" s="197"/>
      <c r="K966" s="197"/>
      <c r="L966" s="188"/>
      <c r="M966" s="188"/>
      <c r="N966" s="188"/>
      <c r="O966" s="188"/>
      <c r="P966" s="188"/>
      <c r="Q966" s="188"/>
      <c r="R966" s="188"/>
      <c r="S966" s="188"/>
      <c r="T966" s="188"/>
      <c r="U966" s="188"/>
      <c r="V966" s="188"/>
      <c r="W966" s="188"/>
      <c r="X966" s="188"/>
      <c r="Y966" s="188"/>
      <c r="Z966" s="188"/>
    </row>
    <row r="967" ht="15.75" customHeight="1" spans="1:26">
      <c r="A967" s="188"/>
      <c r="B967" s="188"/>
      <c r="C967" s="188"/>
      <c r="D967" s="188"/>
      <c r="E967" s="188"/>
      <c r="F967" s="197"/>
      <c r="G967" s="197"/>
      <c r="H967" s="197"/>
      <c r="I967" s="197"/>
      <c r="J967" s="197"/>
      <c r="K967" s="197"/>
      <c r="L967" s="188"/>
      <c r="M967" s="188"/>
      <c r="N967" s="188"/>
      <c r="O967" s="188"/>
      <c r="P967" s="188"/>
      <c r="Q967" s="188"/>
      <c r="R967" s="188"/>
      <c r="S967" s="188"/>
      <c r="T967" s="188"/>
      <c r="U967" s="188"/>
      <c r="V967" s="188"/>
      <c r="W967" s="188"/>
      <c r="X967" s="188"/>
      <c r="Y967" s="188"/>
      <c r="Z967" s="188"/>
    </row>
    <row r="968" ht="15.75" customHeight="1" spans="1:26">
      <c r="A968" s="188"/>
      <c r="B968" s="188"/>
      <c r="C968" s="188"/>
      <c r="D968" s="188"/>
      <c r="E968" s="188"/>
      <c r="F968" s="197"/>
      <c r="G968" s="197"/>
      <c r="H968" s="197"/>
      <c r="I968" s="197"/>
      <c r="J968" s="197"/>
      <c r="K968" s="197"/>
      <c r="L968" s="188"/>
      <c r="M968" s="188"/>
      <c r="N968" s="188"/>
      <c r="O968" s="188"/>
      <c r="P968" s="188"/>
      <c r="Q968" s="188"/>
      <c r="R968" s="188"/>
      <c r="S968" s="188"/>
      <c r="T968" s="188"/>
      <c r="U968" s="188"/>
      <c r="V968" s="188"/>
      <c r="W968" s="188"/>
      <c r="X968" s="188"/>
      <c r="Y968" s="188"/>
      <c r="Z968" s="188"/>
    </row>
    <row r="969" ht="15.75" customHeight="1" spans="1:26">
      <c r="A969" s="188"/>
      <c r="B969" s="188"/>
      <c r="C969" s="188"/>
      <c r="D969" s="188"/>
      <c r="E969" s="188"/>
      <c r="F969" s="197"/>
      <c r="G969" s="197"/>
      <c r="H969" s="197"/>
      <c r="I969" s="197"/>
      <c r="J969" s="197"/>
      <c r="K969" s="197"/>
      <c r="L969" s="188"/>
      <c r="M969" s="188"/>
      <c r="N969" s="188"/>
      <c r="O969" s="188"/>
      <c r="P969" s="188"/>
      <c r="Q969" s="188"/>
      <c r="R969" s="188"/>
      <c r="S969" s="188"/>
      <c r="T969" s="188"/>
      <c r="U969" s="188"/>
      <c r="V969" s="188"/>
      <c r="W969" s="188"/>
      <c r="X969" s="188"/>
      <c r="Y969" s="188"/>
      <c r="Z969" s="188"/>
    </row>
    <row r="970" ht="15.75" customHeight="1" spans="1:26">
      <c r="A970" s="188"/>
      <c r="B970" s="188"/>
      <c r="C970" s="188"/>
      <c r="D970" s="188"/>
      <c r="E970" s="188"/>
      <c r="F970" s="197"/>
      <c r="G970" s="197"/>
      <c r="H970" s="197"/>
      <c r="I970" s="197"/>
      <c r="J970" s="197"/>
      <c r="K970" s="197"/>
      <c r="L970" s="188"/>
      <c r="M970" s="188"/>
      <c r="N970" s="188"/>
      <c r="O970" s="188"/>
      <c r="P970" s="188"/>
      <c r="Q970" s="188"/>
      <c r="R970" s="188"/>
      <c r="S970" s="188"/>
      <c r="T970" s="188"/>
      <c r="U970" s="188"/>
      <c r="V970" s="188"/>
      <c r="W970" s="188"/>
      <c r="X970" s="188"/>
      <c r="Y970" s="188"/>
      <c r="Z970" s="188"/>
    </row>
    <row r="971" ht="15.75" customHeight="1" spans="1:26">
      <c r="A971" s="188"/>
      <c r="B971" s="188"/>
      <c r="C971" s="188"/>
      <c r="D971" s="188"/>
      <c r="E971" s="188"/>
      <c r="F971" s="197"/>
      <c r="G971" s="197"/>
      <c r="H971" s="197"/>
      <c r="I971" s="197"/>
      <c r="J971" s="197"/>
      <c r="K971" s="197"/>
      <c r="L971" s="188"/>
      <c r="M971" s="188"/>
      <c r="N971" s="188"/>
      <c r="O971" s="188"/>
      <c r="P971" s="188"/>
      <c r="Q971" s="188"/>
      <c r="R971" s="188"/>
      <c r="S971" s="188"/>
      <c r="T971" s="188"/>
      <c r="U971" s="188"/>
      <c r="V971" s="188"/>
      <c r="W971" s="188"/>
      <c r="X971" s="188"/>
      <c r="Y971" s="188"/>
      <c r="Z971" s="188"/>
    </row>
    <row r="972" ht="15.75" customHeight="1" spans="1:26">
      <c r="A972" s="188"/>
      <c r="B972" s="188"/>
      <c r="C972" s="188"/>
      <c r="D972" s="188"/>
      <c r="E972" s="188"/>
      <c r="F972" s="197"/>
      <c r="G972" s="197"/>
      <c r="H972" s="197"/>
      <c r="I972" s="197"/>
      <c r="J972" s="197"/>
      <c r="K972" s="197"/>
      <c r="L972" s="188"/>
      <c r="M972" s="188"/>
      <c r="N972" s="188"/>
      <c r="O972" s="188"/>
      <c r="P972" s="188"/>
      <c r="Q972" s="188"/>
      <c r="R972" s="188"/>
      <c r="S972" s="188"/>
      <c r="T972" s="188"/>
      <c r="U972" s="188"/>
      <c r="V972" s="188"/>
      <c r="W972" s="188"/>
      <c r="X972" s="188"/>
      <c r="Y972" s="188"/>
      <c r="Z972" s="188"/>
    </row>
    <row r="973" ht="15.75" customHeight="1" spans="1:26">
      <c r="A973" s="188"/>
      <c r="B973" s="188"/>
      <c r="C973" s="188"/>
      <c r="D973" s="188"/>
      <c r="E973" s="188"/>
      <c r="F973" s="197"/>
      <c r="G973" s="197"/>
      <c r="H973" s="197"/>
      <c r="I973" s="197"/>
      <c r="J973" s="197"/>
      <c r="K973" s="197"/>
      <c r="L973" s="188"/>
      <c r="M973" s="188"/>
      <c r="N973" s="188"/>
      <c r="O973" s="188"/>
      <c r="P973" s="188"/>
      <c r="Q973" s="188"/>
      <c r="R973" s="188"/>
      <c r="S973" s="188"/>
      <c r="T973" s="188"/>
      <c r="U973" s="188"/>
      <c r="V973" s="188"/>
      <c r="W973" s="188"/>
      <c r="X973" s="188"/>
      <c r="Y973" s="188"/>
      <c r="Z973" s="188"/>
    </row>
    <row r="974" ht="15.75" customHeight="1" spans="1:26">
      <c r="A974" s="188"/>
      <c r="B974" s="188"/>
      <c r="C974" s="188"/>
      <c r="D974" s="188"/>
      <c r="E974" s="188"/>
      <c r="F974" s="197"/>
      <c r="G974" s="197"/>
      <c r="H974" s="197"/>
      <c r="I974" s="197"/>
      <c r="J974" s="197"/>
      <c r="K974" s="197"/>
      <c r="L974" s="188"/>
      <c r="M974" s="188"/>
      <c r="N974" s="188"/>
      <c r="O974" s="188"/>
      <c r="P974" s="188"/>
      <c r="Q974" s="188"/>
      <c r="R974" s="188"/>
      <c r="S974" s="188"/>
      <c r="T974" s="188"/>
      <c r="U974" s="188"/>
      <c r="V974" s="188"/>
      <c r="W974" s="188"/>
      <c r="X974" s="188"/>
      <c r="Y974" s="188"/>
      <c r="Z974" s="188"/>
    </row>
    <row r="975" ht="15.75" customHeight="1" spans="1:26">
      <c r="A975" s="188"/>
      <c r="B975" s="188"/>
      <c r="C975" s="188"/>
      <c r="D975" s="188"/>
      <c r="E975" s="188"/>
      <c r="F975" s="197"/>
      <c r="G975" s="197"/>
      <c r="H975" s="197"/>
      <c r="I975" s="197"/>
      <c r="J975" s="197"/>
      <c r="K975" s="197"/>
      <c r="L975" s="188"/>
      <c r="M975" s="188"/>
      <c r="N975" s="188"/>
      <c r="O975" s="188"/>
      <c r="P975" s="188"/>
      <c r="Q975" s="188"/>
      <c r="R975" s="188"/>
      <c r="S975" s="188"/>
      <c r="T975" s="188"/>
      <c r="U975" s="188"/>
      <c r="V975" s="188"/>
      <c r="W975" s="188"/>
      <c r="X975" s="188"/>
      <c r="Y975" s="188"/>
      <c r="Z975" s="188"/>
    </row>
    <row r="976" ht="15.75" customHeight="1" spans="1:26">
      <c r="A976" s="188"/>
      <c r="B976" s="188"/>
      <c r="C976" s="188"/>
      <c r="D976" s="188"/>
      <c r="E976" s="188"/>
      <c r="F976" s="197"/>
      <c r="G976" s="197"/>
      <c r="H976" s="197"/>
      <c r="I976" s="197"/>
      <c r="J976" s="197"/>
      <c r="K976" s="197"/>
      <c r="L976" s="188"/>
      <c r="M976" s="188"/>
      <c r="N976" s="188"/>
      <c r="O976" s="188"/>
      <c r="P976" s="188"/>
      <c r="Q976" s="188"/>
      <c r="R976" s="188"/>
      <c r="S976" s="188"/>
      <c r="T976" s="188"/>
      <c r="U976" s="188"/>
      <c r="V976" s="188"/>
      <c r="W976" s="188"/>
      <c r="X976" s="188"/>
      <c r="Y976" s="188"/>
      <c r="Z976" s="188"/>
    </row>
    <row r="977" ht="15.75" customHeight="1" spans="1:26">
      <c r="A977" s="188"/>
      <c r="B977" s="188"/>
      <c r="C977" s="188"/>
      <c r="D977" s="188"/>
      <c r="E977" s="188"/>
      <c r="F977" s="197"/>
      <c r="G977" s="197"/>
      <c r="H977" s="197"/>
      <c r="I977" s="197"/>
      <c r="J977" s="197"/>
      <c r="K977" s="197"/>
      <c r="L977" s="188"/>
      <c r="M977" s="188"/>
      <c r="N977" s="188"/>
      <c r="O977" s="188"/>
      <c r="P977" s="188"/>
      <c r="Q977" s="188"/>
      <c r="R977" s="188"/>
      <c r="S977" s="188"/>
      <c r="T977" s="188"/>
      <c r="U977" s="188"/>
      <c r="V977" s="188"/>
      <c r="W977" s="188"/>
      <c r="X977" s="188"/>
      <c r="Y977" s="188"/>
      <c r="Z977" s="188"/>
    </row>
    <row r="978" ht="15.75" customHeight="1" spans="1:26">
      <c r="A978" s="188"/>
      <c r="B978" s="188"/>
      <c r="C978" s="188"/>
      <c r="D978" s="188"/>
      <c r="E978" s="188"/>
      <c r="F978" s="197"/>
      <c r="G978" s="197"/>
      <c r="H978" s="197"/>
      <c r="I978" s="197"/>
      <c r="J978" s="197"/>
      <c r="K978" s="197"/>
      <c r="L978" s="188"/>
      <c r="M978" s="188"/>
      <c r="N978" s="188"/>
      <c r="O978" s="188"/>
      <c r="P978" s="188"/>
      <c r="Q978" s="188"/>
      <c r="R978" s="188"/>
      <c r="S978" s="188"/>
      <c r="T978" s="188"/>
      <c r="U978" s="188"/>
      <c r="V978" s="188"/>
      <c r="W978" s="188"/>
      <c r="X978" s="188"/>
      <c r="Y978" s="188"/>
      <c r="Z978" s="188"/>
    </row>
    <row r="979" ht="15.75" customHeight="1" spans="1:26">
      <c r="A979" s="188"/>
      <c r="B979" s="188"/>
      <c r="C979" s="188"/>
      <c r="D979" s="188"/>
      <c r="E979" s="188"/>
      <c r="F979" s="197"/>
      <c r="G979" s="197"/>
      <c r="H979" s="197"/>
      <c r="I979" s="197"/>
      <c r="J979" s="197"/>
      <c r="K979" s="197"/>
      <c r="L979" s="188"/>
      <c r="M979" s="188"/>
      <c r="N979" s="188"/>
      <c r="O979" s="188"/>
      <c r="P979" s="188"/>
      <c r="Q979" s="188"/>
      <c r="R979" s="188"/>
      <c r="S979" s="188"/>
      <c r="T979" s="188"/>
      <c r="U979" s="188"/>
      <c r="V979" s="188"/>
      <c r="W979" s="188"/>
      <c r="X979" s="188"/>
      <c r="Y979" s="188"/>
      <c r="Z979" s="188"/>
    </row>
    <row r="980" ht="15.75" customHeight="1" spans="1:26">
      <c r="A980" s="188"/>
      <c r="B980" s="188"/>
      <c r="C980" s="188"/>
      <c r="D980" s="188"/>
      <c r="E980" s="188"/>
      <c r="F980" s="197"/>
      <c r="G980" s="197"/>
      <c r="H980" s="197"/>
      <c r="I980" s="197"/>
      <c r="J980" s="197"/>
      <c r="K980" s="197"/>
      <c r="L980" s="188"/>
      <c r="M980" s="188"/>
      <c r="N980" s="188"/>
      <c r="O980" s="188"/>
      <c r="P980" s="188"/>
      <c r="Q980" s="188"/>
      <c r="R980" s="188"/>
      <c r="S980" s="188"/>
      <c r="T980" s="188"/>
      <c r="U980" s="188"/>
      <c r="V980" s="188"/>
      <c r="W980" s="188"/>
      <c r="X980" s="188"/>
      <c r="Y980" s="188"/>
      <c r="Z980" s="188"/>
    </row>
    <row r="981" ht="15.75" customHeight="1" spans="1:26">
      <c r="A981" s="188"/>
      <c r="B981" s="188"/>
      <c r="C981" s="188"/>
      <c r="D981" s="188"/>
      <c r="E981" s="188"/>
      <c r="F981" s="197"/>
      <c r="G981" s="197"/>
      <c r="H981" s="197"/>
      <c r="I981" s="197"/>
      <c r="J981" s="197"/>
      <c r="K981" s="197"/>
      <c r="L981" s="188"/>
      <c r="M981" s="188"/>
      <c r="N981" s="188"/>
      <c r="O981" s="188"/>
      <c r="P981" s="188"/>
      <c r="Q981" s="188"/>
      <c r="R981" s="188"/>
      <c r="S981" s="188"/>
      <c r="T981" s="188"/>
      <c r="U981" s="188"/>
      <c r="V981" s="188"/>
      <c r="W981" s="188"/>
      <c r="X981" s="188"/>
      <c r="Y981" s="188"/>
      <c r="Z981" s="188"/>
    </row>
    <row r="982" ht="15.75" customHeight="1" spans="1:26">
      <c r="A982" s="188"/>
      <c r="B982" s="188"/>
      <c r="C982" s="188"/>
      <c r="D982" s="188"/>
      <c r="E982" s="188"/>
      <c r="F982" s="197"/>
      <c r="G982" s="197"/>
      <c r="H982" s="197"/>
      <c r="I982" s="197"/>
      <c r="J982" s="197"/>
      <c r="K982" s="197"/>
      <c r="L982" s="188"/>
      <c r="M982" s="188"/>
      <c r="N982" s="188"/>
      <c r="O982" s="188"/>
      <c r="P982" s="188"/>
      <c r="Q982" s="188"/>
      <c r="R982" s="188"/>
      <c r="S982" s="188"/>
      <c r="T982" s="188"/>
      <c r="U982" s="188"/>
      <c r="V982" s="188"/>
      <c r="W982" s="188"/>
      <c r="X982" s="188"/>
      <c r="Y982" s="188"/>
      <c r="Z982" s="188"/>
    </row>
    <row r="983" ht="15.75" customHeight="1" spans="1:26">
      <c r="A983" s="188"/>
      <c r="B983" s="188"/>
      <c r="C983" s="188"/>
      <c r="D983" s="188"/>
      <c r="E983" s="188"/>
      <c r="F983" s="197"/>
      <c r="G983" s="197"/>
      <c r="H983" s="197"/>
      <c r="I983" s="197"/>
      <c r="J983" s="197"/>
      <c r="K983" s="197"/>
      <c r="L983" s="188"/>
      <c r="M983" s="188"/>
      <c r="N983" s="188"/>
      <c r="O983" s="188"/>
      <c r="P983" s="188"/>
      <c r="Q983" s="188"/>
      <c r="R983" s="188"/>
      <c r="S983" s="188"/>
      <c r="T983" s="188"/>
      <c r="U983" s="188"/>
      <c r="V983" s="188"/>
      <c r="W983" s="188"/>
      <c r="X983" s="188"/>
      <c r="Y983" s="188"/>
      <c r="Z983" s="188"/>
    </row>
    <row r="984" ht="15.75" customHeight="1" spans="1:26">
      <c r="A984" s="188"/>
      <c r="B984" s="188"/>
      <c r="C984" s="188"/>
      <c r="D984" s="188"/>
      <c r="E984" s="188"/>
      <c r="F984" s="197"/>
      <c r="G984" s="197"/>
      <c r="H984" s="197"/>
      <c r="I984" s="197"/>
      <c r="J984" s="197"/>
      <c r="K984" s="197"/>
      <c r="L984" s="188"/>
      <c r="M984" s="188"/>
      <c r="N984" s="188"/>
      <c r="O984" s="188"/>
      <c r="P984" s="188"/>
      <c r="Q984" s="188"/>
      <c r="R984" s="188"/>
      <c r="S984" s="188"/>
      <c r="T984" s="188"/>
      <c r="U984" s="188"/>
      <c r="V984" s="188"/>
      <c r="W984" s="188"/>
      <c r="X984" s="188"/>
      <c r="Y984" s="188"/>
      <c r="Z984" s="188"/>
    </row>
    <row r="985" ht="15.75" customHeight="1" spans="1:26">
      <c r="A985" s="188"/>
      <c r="B985" s="188"/>
      <c r="C985" s="188"/>
      <c r="D985" s="188"/>
      <c r="E985" s="188"/>
      <c r="F985" s="197"/>
      <c r="G985" s="197"/>
      <c r="H985" s="197"/>
      <c r="I985" s="197"/>
      <c r="J985" s="197"/>
      <c r="K985" s="197"/>
      <c r="L985" s="188"/>
      <c r="M985" s="188"/>
      <c r="N985" s="188"/>
      <c r="O985" s="188"/>
      <c r="P985" s="188"/>
      <c r="Q985" s="188"/>
      <c r="R985" s="188"/>
      <c r="S985" s="188"/>
      <c r="T985" s="188"/>
      <c r="U985" s="188"/>
      <c r="V985" s="188"/>
      <c r="W985" s="188"/>
      <c r="X985" s="188"/>
      <c r="Y985" s="188"/>
      <c r="Z985" s="188"/>
    </row>
    <row r="986" ht="15.75" customHeight="1" spans="1:26">
      <c r="A986" s="188"/>
      <c r="B986" s="188"/>
      <c r="C986" s="188"/>
      <c r="D986" s="188"/>
      <c r="E986" s="188"/>
      <c r="F986" s="197"/>
      <c r="G986" s="197"/>
      <c r="H986" s="197"/>
      <c r="I986" s="197"/>
      <c r="J986" s="197"/>
      <c r="K986" s="197"/>
      <c r="L986" s="188"/>
      <c r="M986" s="188"/>
      <c r="N986" s="188"/>
      <c r="O986" s="188"/>
      <c r="P986" s="188"/>
      <c r="Q986" s="188"/>
      <c r="R986" s="188"/>
      <c r="S986" s="188"/>
      <c r="T986" s="188"/>
      <c r="U986" s="188"/>
      <c r="V986" s="188"/>
      <c r="W986" s="188"/>
      <c r="X986" s="188"/>
      <c r="Y986" s="188"/>
      <c r="Z986" s="188"/>
    </row>
    <row r="987" ht="15.75" customHeight="1" spans="1:26">
      <c r="A987" s="188"/>
      <c r="B987" s="188"/>
      <c r="C987" s="188"/>
      <c r="D987" s="188"/>
      <c r="E987" s="188"/>
      <c r="F987" s="197"/>
      <c r="G987" s="197"/>
      <c r="H987" s="197"/>
      <c r="I987" s="197"/>
      <c r="J987" s="197"/>
      <c r="K987" s="197"/>
      <c r="L987" s="188"/>
      <c r="M987" s="188"/>
      <c r="N987" s="188"/>
      <c r="O987" s="188"/>
      <c r="P987" s="188"/>
      <c r="Q987" s="188"/>
      <c r="R987" s="188"/>
      <c r="S987" s="188"/>
      <c r="T987" s="188"/>
      <c r="U987" s="188"/>
      <c r="V987" s="188"/>
      <c r="W987" s="188"/>
      <c r="X987" s="188"/>
      <c r="Y987" s="188"/>
      <c r="Z987" s="188"/>
    </row>
    <row r="988" ht="15.75" customHeight="1" spans="1:26">
      <c r="A988" s="188"/>
      <c r="B988" s="188"/>
      <c r="C988" s="188"/>
      <c r="D988" s="188"/>
      <c r="E988" s="188"/>
      <c r="F988" s="197"/>
      <c r="G988" s="197"/>
      <c r="H988" s="197"/>
      <c r="I988" s="197"/>
      <c r="J988" s="197"/>
      <c r="K988" s="197"/>
      <c r="L988" s="188"/>
      <c r="M988" s="188"/>
      <c r="N988" s="188"/>
      <c r="O988" s="188"/>
      <c r="P988" s="188"/>
      <c r="Q988" s="188"/>
      <c r="R988" s="188"/>
      <c r="S988" s="188"/>
      <c r="T988" s="188"/>
      <c r="U988" s="188"/>
      <c r="V988" s="188"/>
      <c r="W988" s="188"/>
      <c r="X988" s="188"/>
      <c r="Y988" s="188"/>
      <c r="Z988" s="188"/>
    </row>
    <row r="989" ht="15.75" customHeight="1" spans="1:26">
      <c r="A989" s="188"/>
      <c r="B989" s="188"/>
      <c r="C989" s="188"/>
      <c r="D989" s="188"/>
      <c r="E989" s="188"/>
      <c r="F989" s="197"/>
      <c r="G989" s="197"/>
      <c r="H989" s="197"/>
      <c r="I989" s="197"/>
      <c r="J989" s="197"/>
      <c r="K989" s="197"/>
      <c r="L989" s="188"/>
      <c r="M989" s="188"/>
      <c r="N989" s="188"/>
      <c r="O989" s="188"/>
      <c r="P989" s="188"/>
      <c r="Q989" s="188"/>
      <c r="R989" s="188"/>
      <c r="S989" s="188"/>
      <c r="T989" s="188"/>
      <c r="U989" s="188"/>
      <c r="V989" s="188"/>
      <c r="W989" s="188"/>
      <c r="X989" s="188"/>
      <c r="Y989" s="188"/>
      <c r="Z989" s="188"/>
    </row>
    <row r="990" ht="15.75" customHeight="1" spans="1:26">
      <c r="A990" s="188"/>
      <c r="B990" s="188"/>
      <c r="C990" s="188"/>
      <c r="D990" s="188"/>
      <c r="E990" s="188"/>
      <c r="F990" s="197"/>
      <c r="G990" s="197"/>
      <c r="H990" s="197"/>
      <c r="I990" s="197"/>
      <c r="J990" s="197"/>
      <c r="K990" s="197"/>
      <c r="L990" s="188"/>
      <c r="M990" s="188"/>
      <c r="N990" s="188"/>
      <c r="O990" s="188"/>
      <c r="P990" s="188"/>
      <c r="Q990" s="188"/>
      <c r="R990" s="188"/>
      <c r="S990" s="188"/>
      <c r="T990" s="188"/>
      <c r="U990" s="188"/>
      <c r="V990" s="188"/>
      <c r="W990" s="188"/>
      <c r="X990" s="188"/>
      <c r="Y990" s="188"/>
      <c r="Z990" s="188"/>
    </row>
    <row r="991" ht="15.75" customHeight="1" spans="1:26">
      <c r="A991" s="188"/>
      <c r="B991" s="188"/>
      <c r="C991" s="188"/>
      <c r="D991" s="188"/>
      <c r="E991" s="188"/>
      <c r="F991" s="197"/>
      <c r="G991" s="197"/>
      <c r="H991" s="197"/>
      <c r="I991" s="197"/>
      <c r="J991" s="197"/>
      <c r="K991" s="197"/>
      <c r="L991" s="188"/>
      <c r="M991" s="188"/>
      <c r="N991" s="188"/>
      <c r="O991" s="188"/>
      <c r="P991" s="188"/>
      <c r="Q991" s="188"/>
      <c r="R991" s="188"/>
      <c r="S991" s="188"/>
      <c r="T991" s="188"/>
      <c r="U991" s="188"/>
      <c r="V991" s="188"/>
      <c r="W991" s="188"/>
      <c r="X991" s="188"/>
      <c r="Y991" s="188"/>
      <c r="Z991" s="188"/>
    </row>
    <row r="992" ht="15.75" customHeight="1" spans="1:26">
      <c r="A992" s="188"/>
      <c r="B992" s="188"/>
      <c r="C992" s="188"/>
      <c r="D992" s="188"/>
      <c r="E992" s="188"/>
      <c r="F992" s="197"/>
      <c r="G992" s="197"/>
      <c r="H992" s="197"/>
      <c r="I992" s="197"/>
      <c r="J992" s="197"/>
      <c r="K992" s="197"/>
      <c r="L992" s="188"/>
      <c r="M992" s="188"/>
      <c r="N992" s="188"/>
      <c r="O992" s="188"/>
      <c r="P992" s="188"/>
      <c r="Q992" s="188"/>
      <c r="R992" s="188"/>
      <c r="S992" s="188"/>
      <c r="T992" s="188"/>
      <c r="U992" s="188"/>
      <c r="V992" s="188"/>
      <c r="W992" s="188"/>
      <c r="X992" s="188"/>
      <c r="Y992" s="188"/>
      <c r="Z992" s="188"/>
    </row>
    <row r="993" ht="15.75" customHeight="1" spans="1:26">
      <c r="A993" s="188"/>
      <c r="B993" s="188"/>
      <c r="C993" s="188"/>
      <c r="D993" s="188"/>
      <c r="E993" s="188"/>
      <c r="F993" s="197"/>
      <c r="G993" s="197"/>
      <c r="H993" s="197"/>
      <c r="I993" s="197"/>
      <c r="J993" s="197"/>
      <c r="K993" s="197"/>
      <c r="L993" s="188"/>
      <c r="M993" s="188"/>
      <c r="N993" s="188"/>
      <c r="O993" s="188"/>
      <c r="P993" s="188"/>
      <c r="Q993" s="188"/>
      <c r="R993" s="188"/>
      <c r="S993" s="188"/>
      <c r="T993" s="188"/>
      <c r="U993" s="188"/>
      <c r="V993" s="188"/>
      <c r="W993" s="188"/>
      <c r="X993" s="188"/>
      <c r="Y993" s="188"/>
      <c r="Z993" s="188"/>
    </row>
    <row r="994" ht="15.75" customHeight="1" spans="1:26">
      <c r="A994" s="188"/>
      <c r="B994" s="188"/>
      <c r="C994" s="188"/>
      <c r="D994" s="188"/>
      <c r="E994" s="188"/>
      <c r="F994" s="197"/>
      <c r="G994" s="197"/>
      <c r="H994" s="197"/>
      <c r="I994" s="197"/>
      <c r="J994" s="197"/>
      <c r="K994" s="197"/>
      <c r="L994" s="188"/>
      <c r="M994" s="188"/>
      <c r="N994" s="188"/>
      <c r="O994" s="188"/>
      <c r="P994" s="188"/>
      <c r="Q994" s="188"/>
      <c r="R994" s="188"/>
      <c r="S994" s="188"/>
      <c r="T994" s="188"/>
      <c r="U994" s="188"/>
      <c r="V994" s="188"/>
      <c r="W994" s="188"/>
      <c r="X994" s="188"/>
      <c r="Y994" s="188"/>
      <c r="Z994" s="188"/>
    </row>
    <row r="995" ht="15.75" customHeight="1" spans="1:26">
      <c r="A995" s="188"/>
      <c r="B995" s="188"/>
      <c r="C995" s="188"/>
      <c r="D995" s="188"/>
      <c r="E995" s="188"/>
      <c r="F995" s="197"/>
      <c r="G995" s="197"/>
      <c r="H995" s="197"/>
      <c r="I995" s="197"/>
      <c r="J995" s="197"/>
      <c r="K995" s="197"/>
      <c r="L995" s="188"/>
      <c r="M995" s="188"/>
      <c r="N995" s="188"/>
      <c r="O995" s="188"/>
      <c r="P995" s="188"/>
      <c r="Q995" s="188"/>
      <c r="R995" s="188"/>
      <c r="S995" s="188"/>
      <c r="T995" s="188"/>
      <c r="U995" s="188"/>
      <c r="V995" s="188"/>
      <c r="W995" s="188"/>
      <c r="X995" s="188"/>
      <c r="Y995" s="188"/>
      <c r="Z995" s="188"/>
    </row>
    <row r="996" ht="15.75" customHeight="1" spans="1:26">
      <c r="A996" s="188"/>
      <c r="B996" s="188"/>
      <c r="C996" s="188"/>
      <c r="D996" s="188"/>
      <c r="E996" s="188"/>
      <c r="F996" s="197"/>
      <c r="G996" s="197"/>
      <c r="H996" s="197"/>
      <c r="I996" s="197"/>
      <c r="J996" s="197"/>
      <c r="K996" s="197"/>
      <c r="L996" s="188"/>
      <c r="M996" s="188"/>
      <c r="N996" s="188"/>
      <c r="O996" s="188"/>
      <c r="P996" s="188"/>
      <c r="Q996" s="188"/>
      <c r="R996" s="188"/>
      <c r="S996" s="188"/>
      <c r="T996" s="188"/>
      <c r="U996" s="188"/>
      <c r="V996" s="188"/>
      <c r="W996" s="188"/>
      <c r="X996" s="188"/>
      <c r="Y996" s="188"/>
      <c r="Z996" s="188"/>
    </row>
    <row r="997" ht="15.75" customHeight="1" spans="1:26">
      <c r="A997" s="188"/>
      <c r="B997" s="188"/>
      <c r="C997" s="188"/>
      <c r="D997" s="188"/>
      <c r="E997" s="188"/>
      <c r="F997" s="197"/>
      <c r="G997" s="197"/>
      <c r="H997" s="197"/>
      <c r="I997" s="197"/>
      <c r="J997" s="197"/>
      <c r="K997" s="197"/>
      <c r="L997" s="188"/>
      <c r="M997" s="188"/>
      <c r="N997" s="188"/>
      <c r="O997" s="188"/>
      <c r="P997" s="188"/>
      <c r="Q997" s="188"/>
      <c r="R997" s="188"/>
      <c r="S997" s="188"/>
      <c r="T997" s="188"/>
      <c r="U997" s="188"/>
      <c r="V997" s="188"/>
      <c r="W997" s="188"/>
      <c r="X997" s="188"/>
      <c r="Y997" s="188"/>
      <c r="Z997" s="188"/>
    </row>
    <row r="998" ht="15.75" customHeight="1" spans="1:26">
      <c r="A998" s="188"/>
      <c r="B998" s="188"/>
      <c r="C998" s="188"/>
      <c r="D998" s="188"/>
      <c r="E998" s="188"/>
      <c r="F998" s="197"/>
      <c r="G998" s="197"/>
      <c r="H998" s="197"/>
      <c r="I998" s="197"/>
      <c r="J998" s="197"/>
      <c r="K998" s="197"/>
      <c r="L998" s="188"/>
      <c r="M998" s="188"/>
      <c r="N998" s="188"/>
      <c r="O998" s="188"/>
      <c r="P998" s="188"/>
      <c r="Q998" s="188"/>
      <c r="R998" s="188"/>
      <c r="S998" s="188"/>
      <c r="T998" s="188"/>
      <c r="U998" s="188"/>
      <c r="V998" s="188"/>
      <c r="W998" s="188"/>
      <c r="X998" s="188"/>
      <c r="Y998" s="188"/>
      <c r="Z998" s="188"/>
    </row>
    <row r="999" ht="15.75" customHeight="1" spans="1:26">
      <c r="A999" s="188"/>
      <c r="B999" s="188"/>
      <c r="C999" s="188"/>
      <c r="D999" s="188"/>
      <c r="E999" s="188"/>
      <c r="F999" s="197"/>
      <c r="G999" s="197"/>
      <c r="H999" s="197"/>
      <c r="I999" s="197"/>
      <c r="J999" s="197"/>
      <c r="K999" s="197"/>
      <c r="L999" s="188"/>
      <c r="M999" s="188"/>
      <c r="N999" s="188"/>
      <c r="O999" s="188"/>
      <c r="P999" s="188"/>
      <c r="Q999" s="188"/>
      <c r="R999" s="188"/>
      <c r="S999" s="188"/>
      <c r="T999" s="188"/>
      <c r="U999" s="188"/>
      <c r="V999" s="188"/>
      <c r="W999" s="188"/>
      <c r="X999" s="188"/>
      <c r="Y999" s="188"/>
      <c r="Z999" s="188"/>
    </row>
    <row r="1000" ht="15.75" customHeight="1" spans="1:26">
      <c r="A1000" s="188"/>
      <c r="B1000" s="188"/>
      <c r="C1000" s="188"/>
      <c r="D1000" s="188"/>
      <c r="E1000" s="188"/>
      <c r="F1000" s="197"/>
      <c r="G1000" s="197"/>
      <c r="H1000" s="197"/>
      <c r="I1000" s="197"/>
      <c r="J1000" s="197"/>
      <c r="K1000" s="197"/>
      <c r="L1000" s="188"/>
      <c r="M1000" s="188"/>
      <c r="N1000" s="188"/>
      <c r="O1000" s="188"/>
      <c r="P1000" s="188"/>
      <c r="Q1000" s="188"/>
      <c r="R1000" s="188"/>
      <c r="S1000" s="188"/>
      <c r="T1000" s="188"/>
      <c r="U1000" s="188"/>
      <c r="V1000" s="188"/>
      <c r="W1000" s="188"/>
      <c r="X1000" s="188"/>
      <c r="Y1000" s="188"/>
      <c r="Z1000" s="188"/>
    </row>
  </sheetData>
  <autoFilter ref="A13:K80">
    <extLst/>
  </autoFilter>
  <mergeCells count="19">
    <mergeCell ref="A1:K1"/>
    <mergeCell ref="A2:K2"/>
    <mergeCell ref="A3:K3"/>
    <mergeCell ref="A4:K4"/>
    <mergeCell ref="A5:K5"/>
    <mergeCell ref="A6:K6"/>
    <mergeCell ref="A7:G7"/>
    <mergeCell ref="H7:K7"/>
    <mergeCell ref="A8:G8"/>
    <mergeCell ref="H8:K8"/>
    <mergeCell ref="A9:G9"/>
    <mergeCell ref="H9:K9"/>
    <mergeCell ref="A10:E10"/>
    <mergeCell ref="F10:J10"/>
    <mergeCell ref="A11:E11"/>
    <mergeCell ref="F11:J11"/>
    <mergeCell ref="A12:K12"/>
    <mergeCell ref="J13:K13"/>
    <mergeCell ref="I80:J80"/>
  </mergeCells>
  <pageMargins left="0.75" right="0.75" top="1" bottom="1" header="0" footer="0"/>
  <pageSetup paperSize="9" scale="41" orientation="portrait"/>
  <headerFooter/>
  <drawing r:id="rId1"/>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14</vt:i4>
      </vt:variant>
    </vt:vector>
  </HeadingPairs>
  <TitlesOfParts>
    <vt:vector size="14" baseType="lpstr">
      <vt:lpstr>RESUMO</vt:lpstr>
      <vt:lpstr>PLANILHA</vt:lpstr>
      <vt:lpstr>CRONOGRAMA</vt:lpstr>
      <vt:lpstr>COMPOSIÇÕES</vt:lpstr>
      <vt:lpstr>MEM. CÁLCULO</vt:lpstr>
      <vt:lpstr>CURVA ABC</vt:lpstr>
      <vt:lpstr>E.S.(one)</vt:lpstr>
      <vt:lpstr>BDI</vt:lpstr>
      <vt:lpstr>Planilha15</vt:lpstr>
      <vt:lpstr>SINAPI-SICRO</vt:lpstr>
      <vt:lpstr>TABELA AUX.</vt:lpstr>
      <vt:lpstr>TABELA DINÂMICA</vt:lpstr>
      <vt:lpstr>SINAPI NACIONAL JAN.2022</vt:lpstr>
      <vt:lpstr>SINAPI INSUMOS JAN.2022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clouise</cp:lastModifiedBy>
  <dcterms:created xsi:type="dcterms:W3CDTF">2002-07-11T23:12:00Z</dcterms:created>
  <dcterms:modified xsi:type="dcterms:W3CDTF">2024-06-06T14:22:53Z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1046-12.2.0.17119</vt:lpwstr>
  </property>
  <property fmtid="{D5CDD505-2E9C-101B-9397-08002B2CF9AE}" pid="3" name="ICV">
    <vt:lpwstr>59E8C0F09EF546B48710534170C3A151</vt:lpwstr>
  </property>
</Properties>
</file>